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xml" ContentType="application/vnd.openxmlformats-officedocument.drawingml.chartshapes+xml"/>
  <Override PartName="/xl/charts/chart62.xml" ContentType="application/vnd.openxmlformats-officedocument.drawingml.chart+xml"/>
  <Override PartName="/xl/charts/chart63.xml" ContentType="application/vnd.openxmlformats-officedocument.drawingml.chart+xml"/>
  <Override PartName="/xl/drawings/drawing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7.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8.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9.xml" ContentType="application/vnd.openxmlformats-officedocument.drawing+xml"/>
  <Override PartName="/xl/comments2.xml" ContentType="application/vnd.openxmlformats-officedocument.spreadsheetml.comments+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10.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drawings/drawing11.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12.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13.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drawings/drawing14.xml" ContentType="application/vnd.openxmlformats-officedocument.drawing+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drawings/drawing15.xml" ContentType="application/vnd.openxmlformats-officedocument.drawing+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drawings/drawing16.xml" ContentType="application/vnd.openxmlformats-officedocument.drawing+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645" windowWidth="15135" windowHeight="6825" tabRatio="906"/>
  </bookViews>
  <sheets>
    <sheet name="E01A-IQA " sheetId="48" r:id="rId1"/>
    <sheet name="E01B- IAP " sheetId="49" r:id="rId2"/>
    <sheet name="E01C- IVA " sheetId="50" r:id="rId3"/>
    <sheet name="E01D- IET " sheetId="51" r:id="rId4"/>
    <sheet name="E01-E " sheetId="1" r:id="rId5"/>
    <sheet name="E01F" sheetId="6" r:id="rId6"/>
    <sheet name="E01G" sheetId="11" r:id="rId7"/>
    <sheet name="E02-A " sheetId="12" r:id="rId8"/>
    <sheet name="E02_B" sheetId="13" r:id="rId9"/>
    <sheet name="E03A_" sheetId="15" r:id="rId10"/>
    <sheet name="E06_A" sheetId="20" r:id="rId11"/>
    <sheet name="E06-B  " sheetId="21" r:id="rId12"/>
    <sheet name="E-06C " sheetId="22" r:id="rId13"/>
    <sheet name="E06_D" sheetId="23" r:id="rId14"/>
    <sheet name="I05A " sheetId="37" r:id="rId15"/>
    <sheet name="I05B" sheetId="52" r:id="rId16"/>
    <sheet name="I05C" sheetId="42" r:id="rId17"/>
    <sheet name="R01B_" sheetId="58" r:id="rId18"/>
  </sheets>
  <externalReferences>
    <externalReference r:id="rId19"/>
  </externalReferences>
  <definedNames>
    <definedName name="_xlnm._FilterDatabase" localSheetId="9" hidden="1">E03A_!$A$5:$H$167</definedName>
    <definedName name="_xlnm._FilterDatabase" localSheetId="10" hidden="1">E06_A!$A$4:$Z$649</definedName>
    <definedName name="_xlnm._FilterDatabase" localSheetId="13" hidden="1">E06_D!$A$4:$AB$649</definedName>
    <definedName name="_xlnm._FilterDatabase" localSheetId="11" hidden="1">'E06-B  '!$A$5:$AA$650</definedName>
    <definedName name="_xlnm._FilterDatabase" localSheetId="12" hidden="1">'E-06C '!$A$2:$F$650</definedName>
    <definedName name="_xlnm._FilterDatabase" localSheetId="17" hidden="1">'R01B_'!$A$3:$T$648</definedName>
    <definedName name="_xlnm.Print_Area" localSheetId="0">'E01A-IQA '!$AD$1:$AO$179</definedName>
    <definedName name="_xlnm.Print_Area" localSheetId="1">'E01B- IAP '!#REF!</definedName>
    <definedName name="_xlnm.Print_Area" localSheetId="2">'E01C- IVA '!$S$1:$Z$315</definedName>
    <definedName name="_xlnm.Print_Area" localSheetId="3">'E01D- IET '!$S$3:$AG$223</definedName>
    <definedName name="_xlnm.Print_Area" localSheetId="9">E03A_!$A$1:$AR$167</definedName>
    <definedName name="_xlnm.Print_Area" localSheetId="14">'I05A '!$A$1:$CF$1014</definedName>
  </definedNames>
  <calcPr calcId="145621"/>
</workbook>
</file>

<file path=xl/calcChain.xml><?xml version="1.0" encoding="utf-8"?>
<calcChain xmlns="http://schemas.openxmlformats.org/spreadsheetml/2006/main">
  <c r="O9" i="11" l="1"/>
  <c r="O8" i="11"/>
  <c r="O10" i="11"/>
  <c r="O6" i="11"/>
  <c r="O7" i="11"/>
  <c r="BP227" i="52" l="1"/>
  <c r="BS214" i="37"/>
  <c r="BS213" i="37"/>
  <c r="BS193" i="37"/>
  <c r="BT32" i="37"/>
  <c r="BT31" i="37"/>
  <c r="BJ273" i="37"/>
  <c r="BK86" i="37"/>
  <c r="BK85" i="37"/>
  <c r="BT58" i="52" l="1"/>
  <c r="BU58" i="52"/>
  <c r="BV58" i="52"/>
  <c r="BW58" i="52"/>
  <c r="BX58" i="52"/>
  <c r="BT59" i="52"/>
  <c r="BU59" i="52"/>
  <c r="BV59" i="52"/>
  <c r="BW59" i="52"/>
  <c r="BX59" i="52"/>
  <c r="BT45" i="52"/>
  <c r="BU45" i="52"/>
  <c r="BV45" i="52"/>
  <c r="BW45" i="52"/>
  <c r="BX45" i="52"/>
  <c r="BT46" i="52"/>
  <c r="BU46" i="52"/>
  <c r="BV46" i="52"/>
  <c r="BW46" i="52"/>
  <c r="BX46" i="52"/>
  <c r="BT35" i="52"/>
  <c r="BU35" i="52"/>
  <c r="BV35" i="52"/>
  <c r="BW35" i="52"/>
  <c r="BX35" i="52"/>
  <c r="BT36" i="52"/>
  <c r="BU36" i="52"/>
  <c r="BV36" i="52"/>
  <c r="BW36" i="52"/>
  <c r="BX36" i="52"/>
  <c r="BT25" i="52"/>
  <c r="BU25" i="52"/>
  <c r="BV25" i="52"/>
  <c r="BW25" i="52"/>
  <c r="BX25" i="52"/>
  <c r="BT26" i="52"/>
  <c r="BU26" i="52"/>
  <c r="BV26" i="52"/>
  <c r="BW26" i="52"/>
  <c r="BX26" i="52"/>
  <c r="BT14" i="52"/>
  <c r="BU14" i="52"/>
  <c r="BV14" i="52"/>
  <c r="BW14" i="52"/>
  <c r="BX14" i="52"/>
  <c r="BT15" i="52"/>
  <c r="BU15" i="52"/>
  <c r="BV15" i="52"/>
  <c r="BW15" i="52"/>
  <c r="BX15" i="52"/>
  <c r="BT4" i="52"/>
  <c r="BU4" i="52"/>
  <c r="BV4" i="52"/>
  <c r="BW4" i="52"/>
  <c r="BX4" i="52"/>
  <c r="BT5" i="52"/>
  <c r="BU5" i="52"/>
  <c r="BV5" i="52"/>
  <c r="BW5" i="52"/>
  <c r="BX5" i="52"/>
  <c r="BN46" i="52" l="1"/>
  <c r="BG144" i="52"/>
  <c r="BM147" i="52" s="1"/>
  <c r="BL52" i="52" s="1"/>
  <c r="BF144" i="52"/>
  <c r="BM146" i="52" s="1"/>
  <c r="BL51" i="52" s="1"/>
  <c r="BG137" i="52"/>
  <c r="BM141" i="52" s="1"/>
  <c r="BL46" i="52" s="1"/>
  <c r="BF137" i="52"/>
  <c r="BM140" i="52" s="1"/>
  <c r="BL45" i="52" s="1"/>
  <c r="BF312" i="52"/>
  <c r="BN311" i="52" s="1"/>
  <c r="BJ35" i="52" s="1"/>
  <c r="BF306" i="52"/>
  <c r="BN305" i="52" s="1"/>
  <c r="BJ51" i="52" s="1"/>
  <c r="BF300" i="52"/>
  <c r="BF293" i="52"/>
  <c r="BN292" i="52" s="1"/>
  <c r="BJ45" i="52" s="1"/>
  <c r="BG202" i="52"/>
  <c r="BP201" i="52" s="1"/>
  <c r="BK35" i="52" s="1"/>
  <c r="BG130" i="52"/>
  <c r="BM132" i="52" s="1"/>
  <c r="BL36" i="52" s="1"/>
  <c r="BF130" i="52"/>
  <c r="BM131" i="52" s="1"/>
  <c r="BL35" i="52" s="1"/>
  <c r="BI65" i="52"/>
  <c r="BO64" i="52" s="1"/>
  <c r="BM10" i="52" s="1"/>
  <c r="BE34" i="52" l="1"/>
  <c r="Y22" i="58" l="1"/>
  <c r="AC70" i="58"/>
  <c r="Y26" i="58"/>
  <c r="Y11" i="58"/>
  <c r="AA11" i="58"/>
  <c r="AC11" i="58"/>
  <c r="Y12" i="58"/>
  <c r="Z12" i="58" s="1"/>
  <c r="AA12" i="58"/>
  <c r="AB12" i="58" s="1"/>
  <c r="AC12" i="58"/>
  <c r="AD12" i="58" s="1"/>
  <c r="Y13" i="58"/>
  <c r="AA13" i="58"/>
  <c r="AC13" i="58"/>
  <c r="Y14" i="58"/>
  <c r="AA14" i="58"/>
  <c r="AC14" i="58"/>
  <c r="Y15" i="58"/>
  <c r="AA15" i="58"/>
  <c r="AC15" i="58"/>
  <c r="AA22" i="58"/>
  <c r="AC22" i="58"/>
  <c r="Y23" i="58"/>
  <c r="AA23" i="58"/>
  <c r="AC23" i="58"/>
  <c r="Y24" i="58"/>
  <c r="AA24" i="58"/>
  <c r="AC24" i="58"/>
  <c r="Y25" i="58"/>
  <c r="AA25" i="58"/>
  <c r="AC25" i="58"/>
  <c r="AA26" i="58"/>
  <c r="AC26" i="58"/>
  <c r="Y33" i="58"/>
  <c r="AA33" i="58"/>
  <c r="AC33" i="58"/>
  <c r="Y34" i="58"/>
  <c r="AA34" i="58"/>
  <c r="AC34" i="58"/>
  <c r="Y35" i="58"/>
  <c r="AA35" i="58"/>
  <c r="AC35" i="58"/>
  <c r="Y36" i="58"/>
  <c r="AA36" i="58"/>
  <c r="AC36" i="58"/>
  <c r="Y37" i="58"/>
  <c r="AA37" i="58"/>
  <c r="AC37" i="58"/>
  <c r="Y44" i="58"/>
  <c r="AA44" i="58"/>
  <c r="AC44" i="58"/>
  <c r="Y45" i="58"/>
  <c r="AA45" i="58"/>
  <c r="AC45" i="58"/>
  <c r="Y46" i="58"/>
  <c r="AA46" i="58"/>
  <c r="AC46" i="58"/>
  <c r="Y47" i="58"/>
  <c r="AA47" i="58"/>
  <c r="AC47" i="58"/>
  <c r="Y48" i="58"/>
  <c r="AA48" i="58"/>
  <c r="AC48" i="58"/>
  <c r="Y55" i="58"/>
  <c r="AA55" i="58"/>
  <c r="AC55" i="58"/>
  <c r="Y56" i="58"/>
  <c r="AA56" i="58"/>
  <c r="AC56" i="58"/>
  <c r="Y57" i="58"/>
  <c r="AA57" i="58"/>
  <c r="AC57" i="58"/>
  <c r="Y58" i="58"/>
  <c r="AA58" i="58"/>
  <c r="AC58" i="58"/>
  <c r="Y59" i="58"/>
  <c r="AA59" i="58"/>
  <c r="AC59" i="58"/>
  <c r="Y66" i="58"/>
  <c r="AC66" i="58"/>
  <c r="Y67" i="58"/>
  <c r="AA67" i="58"/>
  <c r="AC67" i="58"/>
  <c r="Y68" i="58"/>
  <c r="AA68" i="58"/>
  <c r="AC68" i="58"/>
  <c r="Y69" i="58"/>
  <c r="AA69" i="58"/>
  <c r="AC69" i="58"/>
  <c r="Y70" i="58"/>
  <c r="AA70" i="58"/>
  <c r="Y77" i="58"/>
  <c r="AA77" i="58"/>
  <c r="AC77" i="58"/>
  <c r="Y78" i="58"/>
  <c r="AA78" i="58"/>
  <c r="AC78" i="58"/>
  <c r="Y79" i="58"/>
  <c r="AA79" i="58"/>
  <c r="AC79" i="58"/>
  <c r="Y80" i="58"/>
  <c r="AA80" i="58"/>
  <c r="AC80" i="58"/>
  <c r="Y81" i="58"/>
  <c r="AA81" i="58"/>
  <c r="AC81" i="58"/>
  <c r="Y88" i="58"/>
  <c r="AA88" i="58"/>
  <c r="AC88" i="58"/>
  <c r="Y89" i="58"/>
  <c r="AA89" i="58"/>
  <c r="AC89" i="58"/>
  <c r="Y90" i="58"/>
  <c r="AA90" i="58"/>
  <c r="AC90" i="58"/>
  <c r="Y91" i="58"/>
  <c r="AA91" i="58"/>
  <c r="AC91" i="58"/>
  <c r="Y92" i="58"/>
  <c r="AA92" i="58"/>
  <c r="AC92" i="58"/>
  <c r="Y99" i="58"/>
  <c r="AA99" i="58"/>
  <c r="AC99" i="58"/>
  <c r="Y100" i="58"/>
  <c r="AA100" i="58"/>
  <c r="AC100" i="58"/>
  <c r="Y101" i="58"/>
  <c r="AA101" i="58"/>
  <c r="AC101" i="58"/>
  <c r="Y102" i="58"/>
  <c r="AA102" i="58"/>
  <c r="AC102" i="58"/>
  <c r="Y103" i="58"/>
  <c r="AA103" i="58"/>
  <c r="AC103" i="58"/>
  <c r="Y110" i="58"/>
  <c r="AA110" i="58"/>
  <c r="AC110" i="58"/>
  <c r="Y111" i="58"/>
  <c r="AA111" i="58"/>
  <c r="AC111" i="58"/>
  <c r="Y112" i="58"/>
  <c r="AA112" i="58"/>
  <c r="AC112" i="58"/>
  <c r="Y113" i="58"/>
  <c r="AA113" i="58"/>
  <c r="AC113" i="58"/>
  <c r="Y114" i="58"/>
  <c r="AA114" i="58"/>
  <c r="AC114" i="58"/>
  <c r="Y121" i="58"/>
  <c r="AA121" i="58"/>
  <c r="AC121" i="58"/>
  <c r="Y122" i="58"/>
  <c r="AA122" i="58"/>
  <c r="AC122" i="58"/>
  <c r="Y123" i="58"/>
  <c r="AA123" i="58"/>
  <c r="AC123" i="58"/>
  <c r="Y124" i="58"/>
  <c r="AA124" i="58"/>
  <c r="AC124" i="58"/>
  <c r="Y125" i="58"/>
  <c r="AA125" i="58"/>
  <c r="AC125" i="58"/>
  <c r="Y132" i="58"/>
  <c r="AA132" i="58"/>
  <c r="AC132" i="58"/>
  <c r="Y133" i="58"/>
  <c r="AA133" i="58"/>
  <c r="AC133" i="58"/>
  <c r="Y134" i="58"/>
  <c r="AA134" i="58"/>
  <c r="AC134" i="58"/>
  <c r="Y135" i="58"/>
  <c r="AA135" i="58"/>
  <c r="AC135" i="58"/>
  <c r="Y136" i="58"/>
  <c r="AA136" i="58"/>
  <c r="AC136" i="58"/>
  <c r="Y143" i="58"/>
  <c r="AA143" i="58"/>
  <c r="AC143" i="58"/>
  <c r="Y144" i="58"/>
  <c r="AA144" i="58"/>
  <c r="AC144" i="58"/>
  <c r="Y145" i="58"/>
  <c r="AA145" i="58"/>
  <c r="AC145" i="58"/>
  <c r="Y146" i="58"/>
  <c r="AA146" i="58"/>
  <c r="AC146" i="58"/>
  <c r="Y147" i="58"/>
  <c r="AA147" i="58"/>
  <c r="AC147" i="58"/>
  <c r="Y154" i="58"/>
  <c r="AA154" i="58"/>
  <c r="AC154" i="58"/>
  <c r="Y155" i="58"/>
  <c r="AA155" i="58"/>
  <c r="AC155" i="58"/>
  <c r="Y156" i="58"/>
  <c r="AA156" i="58"/>
  <c r="AC156" i="58"/>
  <c r="Y157" i="58"/>
  <c r="AA157" i="58"/>
  <c r="AC157" i="58"/>
  <c r="Y158" i="58"/>
  <c r="AA158" i="58"/>
  <c r="AC158" i="58"/>
  <c r="Y165" i="58"/>
  <c r="AA165" i="58"/>
  <c r="AC165" i="58"/>
  <c r="Y166" i="58"/>
  <c r="AA166" i="58"/>
  <c r="AC166" i="58"/>
  <c r="Y167" i="58"/>
  <c r="AA167" i="58"/>
  <c r="AC167" i="58"/>
  <c r="Y168" i="58"/>
  <c r="AA168" i="58"/>
  <c r="AC168" i="58"/>
  <c r="Y169" i="58"/>
  <c r="AA169" i="58"/>
  <c r="AC169" i="58"/>
  <c r="Y176" i="58"/>
  <c r="AA176" i="58"/>
  <c r="AC176" i="58"/>
  <c r="Y177" i="58"/>
  <c r="AA177" i="58"/>
  <c r="AC177" i="58"/>
  <c r="Y178" i="58"/>
  <c r="AA178" i="58"/>
  <c r="AC178" i="58"/>
  <c r="Y179" i="58"/>
  <c r="AA179" i="58"/>
  <c r="AC179" i="58"/>
  <c r="Y180" i="58"/>
  <c r="AA180" i="58"/>
  <c r="AC180" i="58"/>
  <c r="Y187" i="58"/>
  <c r="AA187" i="58"/>
  <c r="AC187" i="58"/>
  <c r="Y188" i="58"/>
  <c r="AA188" i="58"/>
  <c r="AC188" i="58"/>
  <c r="D156" i="58"/>
  <c r="AA66" i="58" s="1"/>
  <c r="Y189" i="58"/>
  <c r="AA189" i="58"/>
  <c r="AC189" i="58"/>
  <c r="Y190" i="58"/>
  <c r="AA190" i="58"/>
  <c r="AC190" i="58"/>
  <c r="Y191" i="58"/>
  <c r="AA191" i="58"/>
  <c r="AC191" i="58"/>
  <c r="Y198" i="58"/>
  <c r="AA198" i="58"/>
  <c r="AC198" i="58"/>
  <c r="Y199" i="58"/>
  <c r="AA199" i="58"/>
  <c r="AC199" i="58"/>
  <c r="Y200" i="58"/>
  <c r="AA200" i="58"/>
  <c r="AC200" i="58"/>
  <c r="Y201" i="58"/>
  <c r="AA201" i="58"/>
  <c r="AC201" i="58"/>
  <c r="Y202" i="58"/>
  <c r="AA202" i="58"/>
  <c r="AC202" i="58"/>
  <c r="Y209" i="58"/>
  <c r="AA209" i="58"/>
  <c r="AC209" i="58"/>
  <c r="Y210" i="58"/>
  <c r="AA210" i="58"/>
  <c r="AC210" i="58"/>
  <c r="Y211" i="58"/>
  <c r="AA211" i="58"/>
  <c r="AC211" i="58"/>
  <c r="Y212" i="58"/>
  <c r="AA212" i="58"/>
  <c r="AC212" i="58"/>
  <c r="Y213" i="58"/>
  <c r="AA213" i="58"/>
  <c r="AC213" i="58"/>
  <c r="Y220" i="58"/>
  <c r="AA220" i="58"/>
  <c r="AC220" i="58"/>
  <c r="Y221" i="58"/>
  <c r="AA221" i="58"/>
  <c r="AC221" i="58"/>
  <c r="Y222" i="58"/>
  <c r="AA222" i="58"/>
  <c r="AC222" i="58"/>
  <c r="Y223" i="58"/>
  <c r="AA223" i="58"/>
  <c r="AC223" i="58"/>
  <c r="Y224" i="58"/>
  <c r="AA224" i="58"/>
  <c r="AC224" i="58"/>
  <c r="Y231" i="58"/>
  <c r="AA231" i="58"/>
  <c r="AC231" i="58"/>
  <c r="Y232" i="58"/>
  <c r="AA232" i="58"/>
  <c r="AC232" i="58"/>
  <c r="Y233" i="58"/>
  <c r="AA233" i="58"/>
  <c r="AC233" i="58"/>
  <c r="Y234" i="58"/>
  <c r="AA234" i="58"/>
  <c r="AC234" i="58"/>
  <c r="Y235" i="58"/>
  <c r="AA235" i="58"/>
  <c r="AC235" i="58"/>
  <c r="Y242" i="58"/>
  <c r="AA242" i="58"/>
  <c r="AC242" i="58"/>
  <c r="Y243" i="58"/>
  <c r="AA243" i="58"/>
  <c r="AC243" i="58"/>
  <c r="Y244" i="58"/>
  <c r="AA244" i="58"/>
  <c r="AC244" i="58"/>
  <c r="Y245" i="58"/>
  <c r="AA245" i="58"/>
  <c r="AC245" i="58"/>
  <c r="Y246" i="58"/>
  <c r="AA246" i="58"/>
  <c r="AC246" i="58"/>
  <c r="X224" i="58" l="1"/>
  <c r="Z224" i="58" s="1"/>
  <c r="X15" i="58"/>
  <c r="AD15" i="58" s="1"/>
  <c r="X156" i="58"/>
  <c r="Z156" i="58" s="1"/>
  <c r="X188" i="58"/>
  <c r="AD188" i="58" s="1"/>
  <c r="X222" i="58"/>
  <c r="AB222" i="58" s="1"/>
  <c r="X191" i="58"/>
  <c r="Z191" i="58" s="1"/>
  <c r="X133" i="58"/>
  <c r="AB133" i="58" s="1"/>
  <c r="X167" i="58"/>
  <c r="AD167" i="58" s="1"/>
  <c r="X79" i="58"/>
  <c r="Z79" i="58" s="1"/>
  <c r="X11" i="58"/>
  <c r="AB11" i="58" s="1"/>
  <c r="X180" i="58"/>
  <c r="AB180" i="58" s="1"/>
  <c r="X110" i="58"/>
  <c r="AB110" i="58" s="1"/>
  <c r="X13" i="58"/>
  <c r="Z13" i="58" s="1"/>
  <c r="X169" i="58"/>
  <c r="Z169" i="58" s="1"/>
  <c r="X81" i="58"/>
  <c r="AD81" i="58" s="1"/>
  <c r="X176" i="58"/>
  <c r="Z176" i="58" s="1"/>
  <c r="X134" i="58"/>
  <c r="AD134" i="58" s="1"/>
  <c r="X23" i="58"/>
  <c r="Z23" i="58" s="1"/>
  <c r="X243" i="58"/>
  <c r="AD243" i="58" s="1"/>
  <c r="X223" i="58"/>
  <c r="AD223" i="58" s="1"/>
  <c r="X231" i="58"/>
  <c r="Z231" i="58" s="1"/>
  <c r="X209" i="58"/>
  <c r="AD209" i="58" s="1"/>
  <c r="X189" i="58"/>
  <c r="AD189" i="58" s="1"/>
  <c r="X122" i="58"/>
  <c r="Z122" i="58" s="1"/>
  <c r="X102" i="58"/>
  <c r="Z102" i="58" s="1"/>
  <c r="X59" i="58"/>
  <c r="AB59" i="58" s="1"/>
  <c r="X25" i="58"/>
  <c r="AD25" i="58" s="1"/>
  <c r="X91" i="58"/>
  <c r="Z91" i="58" s="1"/>
  <c r="X89" i="58"/>
  <c r="AD89" i="58" s="1"/>
  <c r="X37" i="58"/>
  <c r="Z37" i="58" s="1"/>
  <c r="X35" i="58"/>
  <c r="AD35" i="58" s="1"/>
  <c r="X24" i="58"/>
  <c r="Z24" i="58" s="1"/>
  <c r="X202" i="58"/>
  <c r="AB202" i="58" s="1"/>
  <c r="X124" i="58"/>
  <c r="Z124" i="58" s="1"/>
  <c r="X78" i="58"/>
  <c r="Z78" i="58" s="1"/>
  <c r="X158" i="58"/>
  <c r="Z158" i="58" s="1"/>
  <c r="X155" i="58"/>
  <c r="Z155" i="58" s="1"/>
  <c r="X121" i="58"/>
  <c r="Z121" i="58" s="1"/>
  <c r="X221" i="58"/>
  <c r="Z221" i="58" s="1"/>
  <c r="X210" i="58"/>
  <c r="Z210" i="58" s="1"/>
  <c r="X112" i="58"/>
  <c r="AD112" i="58" s="1"/>
  <c r="X101" i="58"/>
  <c r="Z101" i="58" s="1"/>
  <c r="X77" i="58"/>
  <c r="AB77" i="58" s="1"/>
  <c r="X69" i="58"/>
  <c r="Z69" i="58" s="1"/>
  <c r="X58" i="58"/>
  <c r="AB58" i="58" s="1"/>
  <c r="X36" i="58"/>
  <c r="Z36" i="58" s="1"/>
  <c r="X166" i="58"/>
  <c r="Z166" i="58" s="1"/>
  <c r="X132" i="58"/>
  <c r="X233" i="58"/>
  <c r="AD233" i="58" s="1"/>
  <c r="X199" i="58"/>
  <c r="AD199" i="58" s="1"/>
  <c r="X92" i="58"/>
  <c r="Z92" i="58" s="1"/>
  <c r="X55" i="58"/>
  <c r="AD55" i="58" s="1"/>
  <c r="X44" i="58"/>
  <c r="AB44" i="58" s="1"/>
  <c r="X45" i="58"/>
  <c r="AD45" i="58" s="1"/>
  <c r="X67" i="58"/>
  <c r="Z67" i="58" s="1"/>
  <c r="X47" i="58"/>
  <c r="Z47" i="58" s="1"/>
  <c r="X244" i="58"/>
  <c r="Z244" i="58" s="1"/>
  <c r="X235" i="58"/>
  <c r="AB235" i="58" s="1"/>
  <c r="X201" i="58"/>
  <c r="AB201" i="58" s="1"/>
  <c r="X190" i="58"/>
  <c r="Z190" i="58" s="1"/>
  <c r="X146" i="58"/>
  <c r="Z146" i="58" s="1"/>
  <c r="X135" i="58"/>
  <c r="Z135" i="58" s="1"/>
  <c r="X57" i="58"/>
  <c r="Z57" i="58" s="1"/>
  <c r="X33" i="58"/>
  <c r="Z33" i="58" s="1"/>
  <c r="X177" i="58"/>
  <c r="AD177" i="58" s="1"/>
  <c r="X114" i="58"/>
  <c r="AD114" i="58" s="1"/>
  <c r="X212" i="58"/>
  <c r="Z212" i="58" s="1"/>
  <c r="X70" i="58"/>
  <c r="AB70" i="58" s="1"/>
  <c r="X111" i="58"/>
  <c r="AB111" i="58" s="1"/>
  <c r="X48" i="58"/>
  <c r="Z48" i="58" s="1"/>
  <c r="X46" i="58"/>
  <c r="AD46" i="58" s="1"/>
  <c r="X14" i="58"/>
  <c r="Z14" i="58" s="1"/>
  <c r="X220" i="58"/>
  <c r="Z220" i="58" s="1"/>
  <c r="X125" i="58"/>
  <c r="AB125" i="58" s="1"/>
  <c r="X157" i="58"/>
  <c r="X144" i="58"/>
  <c r="AD144" i="58" s="1"/>
  <c r="X123" i="58"/>
  <c r="Z123" i="58" s="1"/>
  <c r="X113" i="58"/>
  <c r="AD113" i="58" s="1"/>
  <c r="X80" i="58"/>
  <c r="AD80" i="58" s="1"/>
  <c r="X136" i="58"/>
  <c r="Z136" i="58" s="1"/>
  <c r="X56" i="58"/>
  <c r="AD56" i="58" s="1"/>
  <c r="X22" i="58"/>
  <c r="X143" i="58"/>
  <c r="AD143" i="58" s="1"/>
  <c r="X68" i="58"/>
  <c r="Z68" i="58" s="1"/>
  <c r="X242" i="58"/>
  <c r="X200" i="58"/>
  <c r="AB200" i="58" s="1"/>
  <c r="X178" i="58"/>
  <c r="AD178" i="58" s="1"/>
  <c r="X103" i="58"/>
  <c r="Z103" i="58" s="1"/>
  <c r="X99" i="58"/>
  <c r="AD99" i="58" s="1"/>
  <c r="X88" i="58"/>
  <c r="Z88" i="58" s="1"/>
  <c r="X232" i="58"/>
  <c r="Z232" i="58" s="1"/>
  <c r="X213" i="58"/>
  <c r="AD213" i="58" s="1"/>
  <c r="X198" i="58"/>
  <c r="Z198" i="58" s="1"/>
  <c r="X187" i="58"/>
  <c r="X179" i="58"/>
  <c r="X168" i="58"/>
  <c r="AD168" i="58" s="1"/>
  <c r="X147" i="58"/>
  <c r="AD147" i="58" s="1"/>
  <c r="X145" i="58"/>
  <c r="AB145" i="58" s="1"/>
  <c r="X90" i="58"/>
  <c r="AD90" i="58" s="1"/>
  <c r="X100" i="58"/>
  <c r="AD100" i="58" s="1"/>
  <c r="X246" i="58"/>
  <c r="Z246" i="58" s="1"/>
  <c r="X165" i="58"/>
  <c r="AB165" i="58" s="1"/>
  <c r="X154" i="58"/>
  <c r="AD154" i="58" s="1"/>
  <c r="X234" i="58"/>
  <c r="X245" i="58"/>
  <c r="Z245" i="58" s="1"/>
  <c r="X211" i="58"/>
  <c r="Z211" i="58" s="1"/>
  <c r="X66" i="58"/>
  <c r="AD66" i="58" s="1"/>
  <c r="X34" i="58"/>
  <c r="Z34" i="58" s="1"/>
  <c r="X26" i="58"/>
  <c r="AD26" i="58" s="1"/>
  <c r="Z59" i="58" l="1"/>
  <c r="AD59" i="58"/>
  <c r="Z45" i="58"/>
  <c r="AB134" i="58"/>
  <c r="Z188" i="58"/>
  <c r="AD133" i="58"/>
  <c r="AB188" i="58"/>
  <c r="AB231" i="58"/>
  <c r="AD169" i="58"/>
  <c r="AB191" i="58"/>
  <c r="AD191" i="58"/>
  <c r="AB124" i="58"/>
  <c r="AB79" i="58"/>
  <c r="Z133" i="58"/>
  <c r="AB37" i="58"/>
  <c r="AB67" i="58"/>
  <c r="AD78" i="58"/>
  <c r="AB156" i="58"/>
  <c r="AB243" i="58"/>
  <c r="AD156" i="58"/>
  <c r="AB169" i="58"/>
  <c r="AB78" i="58"/>
  <c r="AD210" i="58"/>
  <c r="AB245" i="58"/>
  <c r="AD13" i="58"/>
  <c r="AD79" i="58"/>
  <c r="AD102" i="58"/>
  <c r="AD121" i="58"/>
  <c r="AD23" i="58"/>
  <c r="Z222" i="58"/>
  <c r="AD110" i="58"/>
  <c r="Z177" i="58"/>
  <c r="Z134" i="58"/>
  <c r="AD36" i="58"/>
  <c r="AB102" i="58"/>
  <c r="AB57" i="58"/>
  <c r="Z167" i="58"/>
  <c r="AD224" i="58"/>
  <c r="Z81" i="58"/>
  <c r="Z89" i="58"/>
  <c r="AD92" i="58"/>
  <c r="AB224" i="58"/>
  <c r="AB122" i="58"/>
  <c r="AB13" i="58"/>
  <c r="AD37" i="58"/>
  <c r="AB92" i="58"/>
  <c r="AD231" i="58"/>
  <c r="AB209" i="58"/>
  <c r="AD47" i="58"/>
  <c r="AD201" i="58"/>
  <c r="Z223" i="58"/>
  <c r="Z110" i="58"/>
  <c r="AB47" i="58"/>
  <c r="AD222" i="58"/>
  <c r="AB223" i="58"/>
  <c r="AB114" i="58"/>
  <c r="Z202" i="58"/>
  <c r="AB167" i="58"/>
  <c r="AD176" i="58"/>
  <c r="AB244" i="58"/>
  <c r="AD11" i="58"/>
  <c r="Z243" i="58"/>
  <c r="AD24" i="58"/>
  <c r="AD124" i="58"/>
  <c r="AB176" i="58"/>
  <c r="Z11" i="58"/>
  <c r="AD158" i="58"/>
  <c r="AD34" i="58"/>
  <c r="AB81" i="58"/>
  <c r="Z189" i="58"/>
  <c r="AD180" i="58"/>
  <c r="AB89" i="58"/>
  <c r="AD235" i="58"/>
  <c r="Z180" i="58"/>
  <c r="Z25" i="58"/>
  <c r="AB45" i="58"/>
  <c r="AB24" i="58"/>
  <c r="AB25" i="58"/>
  <c r="AB189" i="58"/>
  <c r="AB23" i="58"/>
  <c r="Z35" i="58"/>
  <c r="AB15" i="58"/>
  <c r="Z209" i="58"/>
  <c r="Z100" i="58"/>
  <c r="AD122" i="58"/>
  <c r="AB210" i="58"/>
  <c r="AB35" i="58"/>
  <c r="AD67" i="58"/>
  <c r="AD244" i="58"/>
  <c r="Z44" i="58"/>
  <c r="Z58" i="58"/>
  <c r="AB55" i="58"/>
  <c r="AB80" i="58"/>
  <c r="AB233" i="58"/>
  <c r="Z233" i="58"/>
  <c r="Z235" i="58"/>
  <c r="AD57" i="58"/>
  <c r="AB101" i="58"/>
  <c r="AB158" i="58"/>
  <c r="AD14" i="58"/>
  <c r="AB132" i="58"/>
  <c r="AD132" i="58"/>
  <c r="Z112" i="58"/>
  <c r="Z15" i="58"/>
  <c r="AD190" i="58"/>
  <c r="AB135" i="58"/>
  <c r="AD101" i="58"/>
  <c r="AD202" i="58"/>
  <c r="Z168" i="58"/>
  <c r="AD44" i="58"/>
  <c r="AB48" i="58"/>
  <c r="AB146" i="58"/>
  <c r="AD146" i="58"/>
  <c r="AB166" i="58"/>
  <c r="AD166" i="58"/>
  <c r="Z132" i="58"/>
  <c r="AB91" i="58"/>
  <c r="AB34" i="58"/>
  <c r="Z66" i="58"/>
  <c r="AB190" i="58"/>
  <c r="AD135" i="58"/>
  <c r="AB112" i="58"/>
  <c r="AB66" i="58"/>
  <c r="AB121" i="58"/>
  <c r="AB220" i="58"/>
  <c r="AD221" i="58"/>
  <c r="AB221" i="58"/>
  <c r="Z55" i="58"/>
  <c r="AB36" i="58"/>
  <c r="AB155" i="58"/>
  <c r="AD33" i="58"/>
  <c r="AD69" i="58"/>
  <c r="AB69" i="58"/>
  <c r="Z201" i="58"/>
  <c r="AD155" i="58"/>
  <c r="AB33" i="58"/>
  <c r="AB199" i="58"/>
  <c r="Z199" i="58"/>
  <c r="Z77" i="58"/>
  <c r="AD77" i="58"/>
  <c r="AD58" i="58"/>
  <c r="AB154" i="58"/>
  <c r="AD91" i="58"/>
  <c r="Z234" i="58"/>
  <c r="AD234" i="58"/>
  <c r="Z179" i="58"/>
  <c r="AD179" i="58"/>
  <c r="AD157" i="58"/>
  <c r="AB157" i="58"/>
  <c r="Z26" i="58"/>
  <c r="Z187" i="58"/>
  <c r="AB187" i="58"/>
  <c r="Z200" i="58"/>
  <c r="AD200" i="58"/>
  <c r="Z22" i="58"/>
  <c r="AB22" i="58"/>
  <c r="Z113" i="58"/>
  <c r="AB113" i="58"/>
  <c r="AB211" i="58"/>
  <c r="Z125" i="58"/>
  <c r="AD125" i="58"/>
  <c r="Z46" i="58"/>
  <c r="AB136" i="58"/>
  <c r="AB26" i="58"/>
  <c r="AD232" i="58"/>
  <c r="AB232" i="58"/>
  <c r="Z242" i="58"/>
  <c r="AB242" i="58"/>
  <c r="Z56" i="58"/>
  <c r="AB56" i="58"/>
  <c r="AD245" i="58"/>
  <c r="AD88" i="58"/>
  <c r="AD211" i="58"/>
  <c r="Z145" i="58"/>
  <c r="AD145" i="58"/>
  <c r="AD68" i="58"/>
  <c r="AD136" i="58"/>
  <c r="AB14" i="58"/>
  <c r="Z111" i="58"/>
  <c r="AD111" i="58"/>
  <c r="AD246" i="58"/>
  <c r="AB246" i="58"/>
  <c r="Z154" i="58"/>
  <c r="Z143" i="58"/>
  <c r="AD123" i="58"/>
  <c r="AB123" i="58"/>
  <c r="AD22" i="58"/>
  <c r="AB177" i="58"/>
  <c r="AD198" i="58"/>
  <c r="AB198" i="58"/>
  <c r="AB168" i="58"/>
  <c r="AB144" i="58"/>
  <c r="Z144" i="58"/>
  <c r="AB46" i="58"/>
  <c r="AD242" i="58"/>
  <c r="AD187" i="58"/>
  <c r="Z70" i="58"/>
  <c r="AB143" i="58"/>
  <c r="Z99" i="58"/>
  <c r="AB99" i="58"/>
  <c r="Z165" i="58"/>
  <c r="AD165" i="58"/>
  <c r="AD212" i="58"/>
  <c r="AB212" i="58"/>
  <c r="Z147" i="58"/>
  <c r="AB147" i="58"/>
  <c r="AD103" i="58"/>
  <c r="AB103" i="58"/>
  <c r="AB68" i="58"/>
  <c r="Z90" i="58"/>
  <c r="AB90" i="58"/>
  <c r="AB100" i="58"/>
  <c r="AB234" i="58"/>
  <c r="AB179" i="58"/>
  <c r="Z213" i="58"/>
  <c r="AB213" i="58"/>
  <c r="AB88" i="58"/>
  <c r="AB178" i="58"/>
  <c r="Z178" i="58"/>
  <c r="Z80" i="58"/>
  <c r="Z157" i="58"/>
  <c r="AD48" i="58"/>
  <c r="AD70" i="58"/>
  <c r="Z114" i="58"/>
  <c r="AD220" i="58"/>
  <c r="BG260" i="52"/>
  <c r="BG312" i="52"/>
  <c r="BN312" i="52" s="1"/>
  <c r="BJ36" i="52" s="1"/>
  <c r="BG306" i="52"/>
  <c r="BN306" i="52" s="1"/>
  <c r="BJ52" i="52" s="1"/>
  <c r="BG300" i="52"/>
  <c r="BG293" i="52"/>
  <c r="BN293" i="52" s="1"/>
  <c r="BJ46" i="52" s="1"/>
  <c r="BG287" i="52"/>
  <c r="BN287" i="52" s="1"/>
  <c r="BJ41" i="52" s="1"/>
  <c r="BF287" i="52"/>
  <c r="BN286" i="52" s="1"/>
  <c r="BJ40" i="52" s="1"/>
  <c r="BG282" i="52"/>
  <c r="BN282" i="52" s="1"/>
  <c r="BJ32" i="52" s="1"/>
  <c r="BF282" i="52"/>
  <c r="BN281" i="52" s="1"/>
  <c r="BJ31" i="52" s="1"/>
  <c r="BI260" i="52"/>
  <c r="BH260" i="52"/>
  <c r="BF260" i="52"/>
  <c r="BN260" i="52" s="1"/>
  <c r="BJ16" i="52" s="1"/>
  <c r="BH226" i="52"/>
  <c r="BK52" i="52" s="1"/>
  <c r="BG226" i="52"/>
  <c r="BP226" i="52" s="1"/>
  <c r="BK51" i="52" s="1"/>
  <c r="BH221" i="52"/>
  <c r="BG221" i="52"/>
  <c r="BH214" i="52"/>
  <c r="BP212" i="52" s="1"/>
  <c r="BK46" i="52" s="1"/>
  <c r="BG214" i="52"/>
  <c r="BP211" i="52" s="1"/>
  <c r="BK45" i="52" s="1"/>
  <c r="BH207" i="52"/>
  <c r="BP207" i="52" s="1"/>
  <c r="BK41" i="52" s="1"/>
  <c r="BG207" i="52"/>
  <c r="BP206" i="52" s="1"/>
  <c r="BK40" i="52" s="1"/>
  <c r="BH202" i="52"/>
  <c r="BP202" i="52" s="1"/>
  <c r="BK36" i="52" s="1"/>
  <c r="BH196" i="52"/>
  <c r="BP196" i="52" s="1"/>
  <c r="BK32" i="52" s="1"/>
  <c r="BG196" i="52"/>
  <c r="BP195" i="52" s="1"/>
  <c r="BK31" i="52" s="1"/>
  <c r="BI175" i="52"/>
  <c r="BH175" i="52"/>
  <c r="BG175" i="52"/>
  <c r="BP173" i="52" s="1"/>
  <c r="BK16" i="52" s="1"/>
  <c r="BH169" i="52"/>
  <c r="BP168" i="52" s="1"/>
  <c r="BK11" i="52" s="1"/>
  <c r="BG169" i="52"/>
  <c r="BP167" i="52" s="1"/>
  <c r="BK10" i="52" s="1"/>
  <c r="BG133" i="52"/>
  <c r="BM136" i="52" s="1"/>
  <c r="BL41" i="52" s="1"/>
  <c r="BF133" i="52"/>
  <c r="BM135" i="52" s="1"/>
  <c r="BL40" i="52" s="1"/>
  <c r="BG126" i="52"/>
  <c r="BM128" i="52" s="1"/>
  <c r="BL32" i="52" s="1"/>
  <c r="BF126" i="52"/>
  <c r="BM127" i="52" s="1"/>
  <c r="BL31" i="52" s="1"/>
  <c r="BG113" i="52"/>
  <c r="BF113" i="52"/>
  <c r="BM114" i="52" s="1"/>
  <c r="BL16" i="52" s="1"/>
  <c r="BG106" i="52"/>
  <c r="BM108" i="52" s="1"/>
  <c r="BL11" i="52" s="1"/>
  <c r="BF106" i="52"/>
  <c r="BM107" i="52" s="1"/>
  <c r="BL10" i="52" s="1"/>
  <c r="BJ93" i="52"/>
  <c r="BO95" i="52" s="1"/>
  <c r="BM41" i="52" s="1"/>
  <c r="BI93" i="52"/>
  <c r="BO94" i="52" s="1"/>
  <c r="BM40" i="52" s="1"/>
  <c r="BJ89" i="52"/>
  <c r="BO90" i="52" s="1"/>
  <c r="BM36" i="52" s="1"/>
  <c r="BI89" i="52"/>
  <c r="BO89" i="52" s="1"/>
  <c r="BM35" i="52" s="1"/>
  <c r="BJ86" i="52"/>
  <c r="BO86" i="52" s="1"/>
  <c r="BM32" i="52" s="1"/>
  <c r="BI86" i="52"/>
  <c r="BO85" i="52" s="1"/>
  <c r="BM31" i="52" s="1"/>
  <c r="BJ71" i="52"/>
  <c r="BI71" i="52"/>
  <c r="BJ65" i="52"/>
  <c r="BO65" i="52" s="1"/>
  <c r="BM11" i="52" s="1"/>
  <c r="BF55" i="52"/>
  <c r="BE55" i="52"/>
  <c r="BN35" i="52" s="1"/>
  <c r="BE51" i="52"/>
  <c r="BE44" i="52"/>
  <c r="BN45" i="52" s="1"/>
  <c r="BF38" i="52"/>
  <c r="BN41" i="52" s="1"/>
  <c r="BE38" i="52"/>
  <c r="BN40" i="52" s="1"/>
  <c r="BF34" i="52"/>
  <c r="BF30" i="52"/>
  <c r="BE30" i="52"/>
  <c r="BF15" i="52"/>
  <c r="BN17" i="52" s="1"/>
  <c r="BE15" i="52"/>
  <c r="BN16" i="52" s="1"/>
  <c r="BF9" i="52"/>
  <c r="BN11" i="52" s="1"/>
  <c r="BE9" i="52"/>
  <c r="BN10" i="52" s="1"/>
  <c r="BM115" i="52" l="1"/>
  <c r="BL17" i="52" s="1"/>
  <c r="BO71" i="52"/>
  <c r="BM16" i="52" s="1"/>
  <c r="BG261" i="52"/>
  <c r="BN261" i="52" s="1"/>
  <c r="BJ17" i="52" s="1"/>
  <c r="BO72" i="52"/>
  <c r="BM17" i="52" s="1"/>
  <c r="BN36" i="52"/>
  <c r="BJ175" i="52"/>
  <c r="BH176" i="52" s="1"/>
  <c r="BP174" i="52" s="1"/>
  <c r="BK17" i="52" s="1"/>
  <c r="BI703" i="37" l="1"/>
  <c r="BG819" i="37"/>
  <c r="BG820" i="37"/>
  <c r="BG823" i="37"/>
  <c r="BG824" i="37"/>
  <c r="BG828" i="37"/>
  <c r="BG829" i="37"/>
  <c r="BP820" i="37" s="1"/>
  <c r="BG832" i="37"/>
  <c r="BG833" i="37"/>
  <c r="BG839" i="37"/>
  <c r="BG840" i="37"/>
  <c r="BG847" i="37"/>
  <c r="BG848" i="37"/>
  <c r="BG856" i="37"/>
  <c r="BG857" i="37"/>
  <c r="BG864" i="37"/>
  <c r="BG865" i="37"/>
  <c r="BG872" i="37"/>
  <c r="BG873" i="37"/>
  <c r="BG879" i="37"/>
  <c r="BG880" i="37"/>
  <c r="BG888" i="37"/>
  <c r="BG889" i="37"/>
  <c r="BG894" i="37"/>
  <c r="BG895" i="37"/>
  <c r="BG899" i="37"/>
  <c r="BG900" i="37"/>
  <c r="BG904" i="37"/>
  <c r="BP869" i="37" s="1"/>
  <c r="BG905" i="37"/>
  <c r="BG909" i="37"/>
  <c r="BG910" i="37"/>
  <c r="BI609" i="37"/>
  <c r="BS609" i="37"/>
  <c r="BT609" i="37"/>
  <c r="BI610" i="37"/>
  <c r="BS610" i="37"/>
  <c r="BT610" i="37"/>
  <c r="BI611" i="37"/>
  <c r="BS611" i="37"/>
  <c r="BT611" i="37"/>
  <c r="BI613" i="37"/>
  <c r="BI614" i="37"/>
  <c r="BI615" i="37"/>
  <c r="BI618" i="37"/>
  <c r="BI619" i="37"/>
  <c r="BI620" i="37"/>
  <c r="BI622" i="37"/>
  <c r="BI623" i="37"/>
  <c r="BI624" i="37"/>
  <c r="BI629" i="37"/>
  <c r="BS629" i="37"/>
  <c r="BT629" i="37"/>
  <c r="BI630" i="37"/>
  <c r="BS630" i="37"/>
  <c r="BT630" i="37"/>
  <c r="BI631" i="37"/>
  <c r="BS631" i="37"/>
  <c r="BT631" i="37"/>
  <c r="BI637" i="37"/>
  <c r="BI638" i="37"/>
  <c r="BI639" i="37"/>
  <c r="BI646" i="37"/>
  <c r="BI647" i="37"/>
  <c r="BI648" i="37"/>
  <c r="BI654" i="37"/>
  <c r="BI655" i="37"/>
  <c r="BI656" i="37"/>
  <c r="BI662" i="37"/>
  <c r="BI663" i="37"/>
  <c r="BI664" i="37"/>
  <c r="BI669" i="37"/>
  <c r="BI670" i="37"/>
  <c r="BI671" i="37"/>
  <c r="BI678" i="37"/>
  <c r="BI679" i="37"/>
  <c r="BI680" i="37"/>
  <c r="BI684" i="37"/>
  <c r="BI685" i="37"/>
  <c r="BI686" i="37"/>
  <c r="BI689" i="37"/>
  <c r="BI690" i="37"/>
  <c r="BI691" i="37"/>
  <c r="BI694" i="37"/>
  <c r="BS694" i="37"/>
  <c r="BT694" i="37"/>
  <c r="BU694" i="37"/>
  <c r="BI695" i="37"/>
  <c r="BS695" i="37"/>
  <c r="BT695" i="37"/>
  <c r="BU695" i="37"/>
  <c r="BI696" i="37"/>
  <c r="BS696" i="37"/>
  <c r="BT696" i="37"/>
  <c r="BI704" i="37"/>
  <c r="BI705" i="37"/>
  <c r="BJ193" i="37"/>
  <c r="BI403" i="37"/>
  <c r="BS403" i="37"/>
  <c r="BI404" i="37"/>
  <c r="BS404" i="37"/>
  <c r="BI405" i="37"/>
  <c r="BS405" i="37"/>
  <c r="BI407" i="37"/>
  <c r="BI408" i="37"/>
  <c r="BI409" i="37"/>
  <c r="BI412" i="37"/>
  <c r="BI413" i="37"/>
  <c r="BI414" i="37"/>
  <c r="BI416" i="37"/>
  <c r="BI417" i="37"/>
  <c r="BI418" i="37"/>
  <c r="BI423" i="37"/>
  <c r="BS423" i="37"/>
  <c r="BI424" i="37"/>
  <c r="BS424" i="37"/>
  <c r="BI425" i="37"/>
  <c r="BS425" i="37"/>
  <c r="BI431" i="37"/>
  <c r="BI432" i="37"/>
  <c r="BI433" i="37"/>
  <c r="BI440" i="37"/>
  <c r="BI441" i="37"/>
  <c r="BI442" i="37"/>
  <c r="BI448" i="37"/>
  <c r="BI449" i="37"/>
  <c r="BI450" i="37"/>
  <c r="BI456" i="37"/>
  <c r="BI457" i="37"/>
  <c r="BI458" i="37"/>
  <c r="BI463" i="37"/>
  <c r="BI464" i="37"/>
  <c r="BI465" i="37"/>
  <c r="BI472" i="37"/>
  <c r="BI473" i="37"/>
  <c r="BI474" i="37"/>
  <c r="BI478" i="37"/>
  <c r="BI479" i="37"/>
  <c r="BI480" i="37"/>
  <c r="BI483" i="37"/>
  <c r="BI484" i="37"/>
  <c r="BI485" i="37"/>
  <c r="BI488" i="37"/>
  <c r="BS488" i="37"/>
  <c r="BT488" i="37"/>
  <c r="BI489" i="37"/>
  <c r="BS489" i="37"/>
  <c r="BT489" i="37"/>
  <c r="BI490" i="37"/>
  <c r="BS490" i="37"/>
  <c r="BI497" i="37"/>
  <c r="BI498" i="37"/>
  <c r="BI499" i="37"/>
  <c r="BJ194" i="37"/>
  <c r="BJ197" i="37"/>
  <c r="BJ198" i="37"/>
  <c r="BJ202" i="37"/>
  <c r="BJ203" i="37"/>
  <c r="BJ204" i="37"/>
  <c r="BJ206" i="37"/>
  <c r="BJ207" i="37"/>
  <c r="BJ213" i="37"/>
  <c r="BJ214" i="37"/>
  <c r="BJ221" i="37"/>
  <c r="BJ222" i="37"/>
  <c r="BJ230" i="37"/>
  <c r="BJ231" i="37"/>
  <c r="BJ238" i="37"/>
  <c r="BJ239" i="37"/>
  <c r="BJ246" i="37"/>
  <c r="BJ247" i="37"/>
  <c r="BJ253" i="37"/>
  <c r="BJ254" i="37"/>
  <c r="BJ262" i="37"/>
  <c r="BJ263" i="37"/>
  <c r="BJ268" i="37"/>
  <c r="BJ269" i="37"/>
  <c r="BJ274" i="37"/>
  <c r="BJ278" i="37"/>
  <c r="BT278" i="37"/>
  <c r="BJ279" i="37"/>
  <c r="BT279" i="37"/>
  <c r="BJ287" i="37"/>
  <c r="BJ288" i="37"/>
  <c r="BR405" i="37" l="1"/>
  <c r="BP870" i="37"/>
  <c r="BR695" i="37"/>
  <c r="BR609" i="37"/>
  <c r="BP845" i="37"/>
  <c r="BS279" i="37"/>
  <c r="BP846" i="37"/>
  <c r="BP819" i="37"/>
  <c r="BR696" i="37"/>
  <c r="BR694" i="37"/>
  <c r="BR610" i="37"/>
  <c r="BR629" i="37"/>
  <c r="BR490" i="37"/>
  <c r="BR611" i="37"/>
  <c r="BR631" i="37"/>
  <c r="BS6" i="37"/>
  <c r="BR404" i="37"/>
  <c r="BR630" i="37"/>
  <c r="BR489" i="37"/>
  <c r="BR425" i="37"/>
  <c r="BR403" i="37"/>
  <c r="BR488" i="37"/>
  <c r="BR424" i="37"/>
  <c r="BR423" i="37"/>
  <c r="BS194" i="37"/>
  <c r="BS278" i="37"/>
  <c r="P25" i="15"/>
  <c r="O25" i="15"/>
  <c r="P21" i="15"/>
  <c r="O21" i="15"/>
  <c r="O12" i="15"/>
  <c r="P12" i="15"/>
  <c r="P39" i="15" l="1"/>
  <c r="O39" i="15"/>
  <c r="P15" i="15" l="1"/>
  <c r="P33" i="50"/>
  <c r="P32" i="50"/>
  <c r="P31" i="50"/>
  <c r="P30" i="50"/>
  <c r="P29" i="50"/>
  <c r="O33" i="50"/>
  <c r="O32" i="50"/>
  <c r="O31" i="50"/>
  <c r="O30" i="50"/>
  <c r="O29" i="50"/>
  <c r="N33" i="50"/>
  <c r="N32" i="50"/>
  <c r="N31" i="50"/>
  <c r="N30" i="50"/>
  <c r="N29" i="50"/>
  <c r="M33" i="50"/>
  <c r="M32" i="50"/>
  <c r="M31" i="50"/>
  <c r="M30" i="50"/>
  <c r="M29" i="50"/>
  <c r="M34" i="50" s="1"/>
  <c r="Q25" i="50"/>
  <c r="Q24" i="50"/>
  <c r="Q23" i="50"/>
  <c r="Q22" i="50"/>
  <c r="Q21" i="50"/>
  <c r="P25" i="50"/>
  <c r="P24" i="50"/>
  <c r="P23" i="50"/>
  <c r="P22" i="50"/>
  <c r="P21" i="50"/>
  <c r="P26" i="50" s="1"/>
  <c r="O25" i="50"/>
  <c r="O24" i="50"/>
  <c r="O23" i="50"/>
  <c r="O22" i="50"/>
  <c r="O21" i="50"/>
  <c r="N25" i="50"/>
  <c r="N24" i="50"/>
  <c r="N23" i="50"/>
  <c r="N22" i="50"/>
  <c r="N21" i="50"/>
  <c r="M25" i="50"/>
  <c r="M24" i="50"/>
  <c r="M23" i="50"/>
  <c r="M22" i="50"/>
  <c r="M21" i="50"/>
  <c r="M26" i="50" s="1"/>
  <c r="Q9" i="50"/>
  <c r="Q8" i="50"/>
  <c r="Q7" i="50"/>
  <c r="Q6" i="50"/>
  <c r="Q5" i="50"/>
  <c r="Q17" i="50"/>
  <c r="Q16" i="50"/>
  <c r="Q15" i="50"/>
  <c r="Q14" i="50"/>
  <c r="Q13" i="50"/>
  <c r="P17" i="50"/>
  <c r="P16" i="50"/>
  <c r="P15" i="50"/>
  <c r="P14" i="50"/>
  <c r="P13" i="50"/>
  <c r="P18" i="50" s="1"/>
  <c r="O17" i="50"/>
  <c r="O16" i="50"/>
  <c r="O15" i="50"/>
  <c r="O14" i="50"/>
  <c r="O13" i="50"/>
  <c r="N17" i="50"/>
  <c r="N16" i="50"/>
  <c r="N15" i="50"/>
  <c r="N14" i="50"/>
  <c r="N13" i="50"/>
  <c r="N18" i="50" s="1"/>
  <c r="M17" i="50"/>
  <c r="M16" i="50"/>
  <c r="M15" i="50"/>
  <c r="M14" i="50"/>
  <c r="M13" i="50"/>
  <c r="P9" i="50"/>
  <c r="P8" i="50"/>
  <c r="P7" i="50"/>
  <c r="P6" i="50"/>
  <c r="P5" i="50"/>
  <c r="O9" i="50"/>
  <c r="O8" i="50"/>
  <c r="O7" i="50"/>
  <c r="O6" i="50"/>
  <c r="O5" i="50"/>
  <c r="O10" i="50" s="1"/>
  <c r="N9" i="50"/>
  <c r="N8" i="50"/>
  <c r="N7" i="50"/>
  <c r="N6" i="50"/>
  <c r="N5" i="50"/>
  <c r="M9" i="50"/>
  <c r="M8" i="50"/>
  <c r="M7" i="50"/>
  <c r="M6" i="50"/>
  <c r="M5" i="50"/>
  <c r="N10" i="50" l="1"/>
  <c r="Q10" i="50"/>
  <c r="P10" i="50"/>
  <c r="N26" i="50"/>
  <c r="M10" i="50"/>
  <c r="Q18" i="50"/>
  <c r="N34" i="50"/>
  <c r="P34" i="50"/>
  <c r="M18" i="50"/>
  <c r="O26" i="50"/>
  <c r="O34" i="50"/>
  <c r="O18" i="50"/>
  <c r="Q26" i="50"/>
  <c r="R119" i="49"/>
  <c r="Q119" i="49"/>
  <c r="P119" i="49"/>
  <c r="O119" i="49"/>
  <c r="N119" i="49"/>
  <c r="R118" i="49"/>
  <c r="Q118" i="49"/>
  <c r="P118" i="49"/>
  <c r="O118" i="49"/>
  <c r="N118" i="49"/>
  <c r="R117" i="49"/>
  <c r="Q117" i="49"/>
  <c r="P117" i="49"/>
  <c r="O117" i="49"/>
  <c r="N117" i="49"/>
  <c r="R116" i="49"/>
  <c r="Q116" i="49"/>
  <c r="P116" i="49"/>
  <c r="O116" i="49"/>
  <c r="N116" i="49"/>
  <c r="R115" i="49"/>
  <c r="Q115" i="49"/>
  <c r="P115" i="49"/>
  <c r="O115" i="49"/>
  <c r="N115" i="49"/>
  <c r="R111" i="49"/>
  <c r="Q111" i="49"/>
  <c r="P111" i="49"/>
  <c r="O111" i="49"/>
  <c r="N111" i="49"/>
  <c r="R110" i="49"/>
  <c r="Q110" i="49"/>
  <c r="P110" i="49"/>
  <c r="O110" i="49"/>
  <c r="N110" i="49"/>
  <c r="R109" i="49"/>
  <c r="Q109" i="49"/>
  <c r="P109" i="49"/>
  <c r="O109" i="49"/>
  <c r="N109" i="49"/>
  <c r="R108" i="49"/>
  <c r="Q108" i="49"/>
  <c r="P108" i="49"/>
  <c r="O108" i="49"/>
  <c r="N108" i="49"/>
  <c r="R107" i="49"/>
  <c r="Q107" i="49"/>
  <c r="P107" i="49"/>
  <c r="O107" i="49"/>
  <c r="N107" i="49"/>
  <c r="R102" i="49"/>
  <c r="Q102" i="49"/>
  <c r="P102" i="49"/>
  <c r="O102" i="49"/>
  <c r="N102" i="49"/>
  <c r="R101" i="49"/>
  <c r="Q101" i="49"/>
  <c r="P101" i="49"/>
  <c r="O101" i="49"/>
  <c r="N101" i="49"/>
  <c r="R100" i="49"/>
  <c r="Q100" i="49"/>
  <c r="P100" i="49"/>
  <c r="O100" i="49"/>
  <c r="N100" i="49"/>
  <c r="R99" i="49"/>
  <c r="Q99" i="49"/>
  <c r="P99" i="49"/>
  <c r="O99" i="49"/>
  <c r="N99" i="49"/>
  <c r="R98" i="49"/>
  <c r="Q98" i="49"/>
  <c r="P98" i="49"/>
  <c r="O98" i="49"/>
  <c r="N98" i="49"/>
  <c r="R94" i="49"/>
  <c r="Q94" i="49"/>
  <c r="P94" i="49"/>
  <c r="O94" i="49"/>
  <c r="N94" i="49"/>
  <c r="R93" i="49"/>
  <c r="Q93" i="49"/>
  <c r="P93" i="49"/>
  <c r="O93" i="49"/>
  <c r="N93" i="49"/>
  <c r="R92" i="49"/>
  <c r="Q92" i="49"/>
  <c r="P92" i="49"/>
  <c r="O92" i="49"/>
  <c r="N92" i="49"/>
  <c r="R91" i="49"/>
  <c r="Q91" i="49"/>
  <c r="P91" i="49"/>
  <c r="O91" i="49"/>
  <c r="N91" i="49"/>
  <c r="R90" i="49"/>
  <c r="Q90" i="49"/>
  <c r="P90" i="49"/>
  <c r="O90" i="49"/>
  <c r="N90" i="49"/>
  <c r="I89" i="49"/>
  <c r="H89" i="49"/>
  <c r="G89" i="49"/>
  <c r="F89" i="49"/>
  <c r="E89" i="49"/>
  <c r="I88" i="49"/>
  <c r="H88" i="49"/>
  <c r="G88" i="49"/>
  <c r="F88" i="49"/>
  <c r="E88" i="49"/>
  <c r="I86" i="49"/>
  <c r="H86" i="49"/>
  <c r="G86" i="49"/>
  <c r="F86" i="49"/>
  <c r="E86" i="49"/>
  <c r="R85" i="49"/>
  <c r="Q85" i="49"/>
  <c r="P85" i="49"/>
  <c r="O85" i="49"/>
  <c r="N85" i="49"/>
  <c r="I85" i="49"/>
  <c r="H85" i="49"/>
  <c r="G85" i="49"/>
  <c r="F85" i="49"/>
  <c r="E85" i="49"/>
  <c r="R84" i="49"/>
  <c r="Q84" i="49"/>
  <c r="P84" i="49"/>
  <c r="O84" i="49"/>
  <c r="N84" i="49"/>
  <c r="I84" i="49"/>
  <c r="H84" i="49"/>
  <c r="G84" i="49"/>
  <c r="F84" i="49"/>
  <c r="E84" i="49"/>
  <c r="R83" i="49"/>
  <c r="Q83" i="49"/>
  <c r="P83" i="49"/>
  <c r="O83" i="49"/>
  <c r="N83" i="49"/>
  <c r="R82" i="49"/>
  <c r="Q82" i="49"/>
  <c r="P82" i="49"/>
  <c r="O82" i="49"/>
  <c r="N82" i="49"/>
  <c r="R81" i="49"/>
  <c r="Q81" i="49"/>
  <c r="P81" i="49"/>
  <c r="O81" i="49"/>
  <c r="N81" i="49"/>
  <c r="I80" i="49"/>
  <c r="H80" i="49"/>
  <c r="G80" i="49"/>
  <c r="F80" i="49"/>
  <c r="E80" i="49"/>
  <c r="R77" i="49"/>
  <c r="Q77" i="49"/>
  <c r="P77" i="49"/>
  <c r="O77" i="49"/>
  <c r="N77" i="49"/>
  <c r="R76" i="49"/>
  <c r="Q76" i="49"/>
  <c r="P76" i="49"/>
  <c r="O76" i="49"/>
  <c r="N76" i="49"/>
  <c r="R75" i="49"/>
  <c r="Q75" i="49"/>
  <c r="P75" i="49"/>
  <c r="O75" i="49"/>
  <c r="N75" i="49"/>
  <c r="R74" i="49"/>
  <c r="Q74" i="49"/>
  <c r="P74" i="49"/>
  <c r="O74" i="49"/>
  <c r="N74" i="49"/>
  <c r="R73" i="49"/>
  <c r="Q73" i="49"/>
  <c r="P73" i="49"/>
  <c r="O73" i="49"/>
  <c r="N73" i="49"/>
  <c r="R68" i="49"/>
  <c r="Q68" i="49"/>
  <c r="P68" i="49"/>
  <c r="O68" i="49"/>
  <c r="N68" i="49"/>
  <c r="R67" i="49"/>
  <c r="Q67" i="49"/>
  <c r="P67" i="49"/>
  <c r="O67" i="49"/>
  <c r="N67" i="49"/>
  <c r="R66" i="49"/>
  <c r="Q66" i="49"/>
  <c r="P66" i="49"/>
  <c r="O66" i="49"/>
  <c r="N66" i="49"/>
  <c r="R65" i="49"/>
  <c r="Q65" i="49"/>
  <c r="P65" i="49"/>
  <c r="O65" i="49"/>
  <c r="N65" i="49"/>
  <c r="R64" i="49"/>
  <c r="Q64" i="49"/>
  <c r="P64" i="49"/>
  <c r="O64" i="49"/>
  <c r="N64" i="49"/>
  <c r="R60" i="49"/>
  <c r="Q60" i="49"/>
  <c r="P60" i="49"/>
  <c r="O60" i="49"/>
  <c r="N60" i="49"/>
  <c r="R59" i="49"/>
  <c r="Q59" i="49"/>
  <c r="P59" i="49"/>
  <c r="O59" i="49"/>
  <c r="N59" i="49"/>
  <c r="R58" i="49"/>
  <c r="Q58" i="49"/>
  <c r="P58" i="49"/>
  <c r="O58" i="49"/>
  <c r="N58" i="49"/>
  <c r="R57" i="49"/>
  <c r="Q57" i="49"/>
  <c r="P57" i="49"/>
  <c r="O57" i="49"/>
  <c r="N57" i="49"/>
  <c r="R56" i="49"/>
  <c r="Q56" i="49"/>
  <c r="P56" i="49"/>
  <c r="O56" i="49"/>
  <c r="N56" i="49"/>
  <c r="R51" i="49"/>
  <c r="Q51" i="49"/>
  <c r="P51" i="49"/>
  <c r="O51" i="49"/>
  <c r="N51" i="49"/>
  <c r="R50" i="49"/>
  <c r="Q50" i="49"/>
  <c r="P50" i="49"/>
  <c r="O50" i="49"/>
  <c r="N50" i="49"/>
  <c r="R49" i="49"/>
  <c r="Q49" i="49"/>
  <c r="P49" i="49"/>
  <c r="O49" i="49"/>
  <c r="N49" i="49"/>
  <c r="R48" i="49"/>
  <c r="Q48" i="49"/>
  <c r="P48" i="49"/>
  <c r="O48" i="49"/>
  <c r="N48" i="49"/>
  <c r="R47" i="49"/>
  <c r="Q47" i="49"/>
  <c r="P47" i="49"/>
  <c r="O47" i="49"/>
  <c r="N47" i="49"/>
  <c r="R43" i="49"/>
  <c r="Q43" i="49"/>
  <c r="P43" i="49"/>
  <c r="O43" i="49"/>
  <c r="N43" i="49"/>
  <c r="R42" i="49"/>
  <c r="Q42" i="49"/>
  <c r="P42" i="49"/>
  <c r="O42" i="49"/>
  <c r="N42" i="49"/>
  <c r="R41" i="49"/>
  <c r="Q41" i="49"/>
  <c r="P41" i="49"/>
  <c r="O41" i="49"/>
  <c r="N41" i="49"/>
  <c r="R40" i="49"/>
  <c r="Q40" i="49"/>
  <c r="P40" i="49"/>
  <c r="O40" i="49"/>
  <c r="N40" i="49"/>
  <c r="R39" i="49"/>
  <c r="Q39" i="49"/>
  <c r="P39" i="49"/>
  <c r="O39" i="49"/>
  <c r="N39" i="49"/>
  <c r="R34" i="49"/>
  <c r="Q34" i="49"/>
  <c r="P34" i="49"/>
  <c r="O34" i="49"/>
  <c r="N34" i="49"/>
  <c r="R33" i="49"/>
  <c r="Q33" i="49"/>
  <c r="P33" i="49"/>
  <c r="O33" i="49"/>
  <c r="N33" i="49"/>
  <c r="R32" i="49"/>
  <c r="Q32" i="49"/>
  <c r="P32" i="49"/>
  <c r="O32" i="49"/>
  <c r="N32" i="49"/>
  <c r="R31" i="49"/>
  <c r="Q31" i="49"/>
  <c r="P31" i="49"/>
  <c r="O31" i="49"/>
  <c r="N31" i="49"/>
  <c r="R30" i="49"/>
  <c r="Q30" i="49"/>
  <c r="P30" i="49"/>
  <c r="O30" i="49"/>
  <c r="N30" i="49"/>
  <c r="R25" i="49"/>
  <c r="Q25" i="49"/>
  <c r="P25" i="49"/>
  <c r="O25" i="49"/>
  <c r="N25" i="49"/>
  <c r="R24" i="49"/>
  <c r="Q24" i="49"/>
  <c r="P24" i="49"/>
  <c r="O24" i="49"/>
  <c r="N24" i="49"/>
  <c r="R23" i="49"/>
  <c r="Q23" i="49"/>
  <c r="P23" i="49"/>
  <c r="O23" i="49"/>
  <c r="N23" i="49"/>
  <c r="R22" i="49"/>
  <c r="Q22" i="49"/>
  <c r="P22" i="49"/>
  <c r="O22" i="49"/>
  <c r="N22" i="49"/>
  <c r="R21" i="49"/>
  <c r="Q21" i="49"/>
  <c r="P21" i="49"/>
  <c r="O21" i="49"/>
  <c r="N21" i="49"/>
  <c r="R16" i="49"/>
  <c r="Q16" i="49"/>
  <c r="P16" i="49"/>
  <c r="O16" i="49"/>
  <c r="N16" i="49"/>
  <c r="R15" i="49"/>
  <c r="Q15" i="49"/>
  <c r="P15" i="49"/>
  <c r="O15" i="49"/>
  <c r="N15" i="49"/>
  <c r="R14" i="49"/>
  <c r="Q14" i="49"/>
  <c r="P14" i="49"/>
  <c r="O14" i="49"/>
  <c r="N14" i="49"/>
  <c r="R13" i="49"/>
  <c r="Q13" i="49"/>
  <c r="P13" i="49"/>
  <c r="O13" i="49"/>
  <c r="N13" i="49"/>
  <c r="R12" i="49"/>
  <c r="Q12" i="49"/>
  <c r="P12" i="49"/>
  <c r="O12" i="49"/>
  <c r="N12" i="49"/>
  <c r="R8" i="49"/>
  <c r="Q8" i="49"/>
  <c r="P8" i="49"/>
  <c r="O8" i="49"/>
  <c r="N8" i="49"/>
  <c r="R7" i="49"/>
  <c r="Q7" i="49"/>
  <c r="P7" i="49"/>
  <c r="O7" i="49"/>
  <c r="N7" i="49"/>
  <c r="R6" i="49"/>
  <c r="Q6" i="49"/>
  <c r="P6" i="49"/>
  <c r="O6" i="49"/>
  <c r="N6" i="49"/>
  <c r="R5" i="49"/>
  <c r="Q5" i="49"/>
  <c r="P5" i="49"/>
  <c r="O5" i="49"/>
  <c r="N5" i="49"/>
  <c r="R4" i="49"/>
  <c r="Q4" i="49"/>
  <c r="P4" i="49"/>
  <c r="O4" i="49"/>
  <c r="N4" i="49"/>
  <c r="O61" i="49" l="1"/>
  <c r="R35" i="49"/>
  <c r="P86" i="49"/>
  <c r="H91" i="49"/>
  <c r="O86" i="49"/>
  <c r="R120" i="49"/>
  <c r="N69" i="49"/>
  <c r="G91" i="49"/>
  <c r="O26" i="49"/>
  <c r="N35" i="49"/>
  <c r="R69" i="49"/>
  <c r="Q95" i="49"/>
  <c r="N120" i="49"/>
  <c r="Q17" i="49"/>
  <c r="P26" i="49"/>
  <c r="Q52" i="49"/>
  <c r="P61" i="49"/>
  <c r="P112" i="49"/>
  <c r="O120" i="49"/>
  <c r="O9" i="49"/>
  <c r="N17" i="49"/>
  <c r="R17" i="49"/>
  <c r="O44" i="49"/>
  <c r="N52" i="49"/>
  <c r="R52" i="49"/>
  <c r="O78" i="49"/>
  <c r="Q86" i="49"/>
  <c r="E91" i="49"/>
  <c r="I91" i="49"/>
  <c r="N103" i="49"/>
  <c r="R103" i="49"/>
  <c r="Q112" i="49"/>
  <c r="P9" i="49"/>
  <c r="Q35" i="49"/>
  <c r="P44" i="49"/>
  <c r="Q69" i="49"/>
  <c r="P78" i="49"/>
  <c r="N86" i="49"/>
  <c r="R86" i="49"/>
  <c r="P95" i="49"/>
  <c r="O103" i="49"/>
  <c r="N9" i="49"/>
  <c r="Q9" i="49"/>
  <c r="R9" i="49"/>
  <c r="O17" i="49"/>
  <c r="P17" i="49"/>
  <c r="N26" i="49"/>
  <c r="Q26" i="49"/>
  <c r="R26" i="49"/>
  <c r="O35" i="49"/>
  <c r="P35" i="49"/>
  <c r="N44" i="49"/>
  <c r="Q44" i="49"/>
  <c r="R44" i="49"/>
  <c r="O52" i="49"/>
  <c r="P52" i="49"/>
  <c r="N61" i="49"/>
  <c r="Q61" i="49"/>
  <c r="R61" i="49"/>
  <c r="O69" i="49"/>
  <c r="P69" i="49"/>
  <c r="N78" i="49"/>
  <c r="Q78" i="49"/>
  <c r="R78" i="49"/>
  <c r="F91" i="49"/>
  <c r="N95" i="49"/>
  <c r="O95" i="49"/>
  <c r="R95" i="49"/>
  <c r="P103" i="49"/>
  <c r="Q103" i="49"/>
  <c r="N112" i="49"/>
  <c r="O112" i="49"/>
  <c r="R112" i="49"/>
  <c r="P120" i="49"/>
  <c r="Q120" i="49"/>
  <c r="L4" i="51" l="1"/>
  <c r="M4" i="51"/>
  <c r="N4" i="51"/>
  <c r="O4" i="51"/>
  <c r="P4" i="51"/>
  <c r="L5" i="51"/>
  <c r="M5" i="51"/>
  <c r="N5" i="51"/>
  <c r="O5" i="51"/>
  <c r="P5" i="51"/>
  <c r="L6" i="51"/>
  <c r="M6" i="51"/>
  <c r="N6" i="51"/>
  <c r="O6" i="51"/>
  <c r="P6" i="51"/>
  <c r="L7" i="51"/>
  <c r="M7" i="51"/>
  <c r="N7" i="51"/>
  <c r="O7" i="51"/>
  <c r="P7" i="51"/>
  <c r="L8" i="51"/>
  <c r="M8" i="51"/>
  <c r="N8" i="51"/>
  <c r="O8" i="51"/>
  <c r="P8" i="51"/>
  <c r="L9" i="51"/>
  <c r="M9" i="51"/>
  <c r="N9" i="51"/>
  <c r="O9" i="51"/>
  <c r="P9" i="51"/>
  <c r="L13" i="51"/>
  <c r="M13" i="51"/>
  <c r="N13" i="51"/>
  <c r="O13" i="51"/>
  <c r="P13" i="51"/>
  <c r="L14" i="51"/>
  <c r="M14" i="51"/>
  <c r="N14" i="51"/>
  <c r="O14" i="51"/>
  <c r="P14" i="51"/>
  <c r="L15" i="51"/>
  <c r="M15" i="51"/>
  <c r="N15" i="51"/>
  <c r="O15" i="51"/>
  <c r="P15" i="51"/>
  <c r="L16" i="51"/>
  <c r="M16" i="51"/>
  <c r="N16" i="51"/>
  <c r="O16" i="51"/>
  <c r="P16" i="51"/>
  <c r="L17" i="51"/>
  <c r="M17" i="51"/>
  <c r="N17" i="51"/>
  <c r="O17" i="51"/>
  <c r="P17" i="51"/>
  <c r="L18" i="51"/>
  <c r="M18" i="51"/>
  <c r="N18" i="51"/>
  <c r="O18" i="51"/>
  <c r="P18" i="51"/>
  <c r="L22" i="51"/>
  <c r="M22" i="51"/>
  <c r="N22" i="51"/>
  <c r="O22" i="51"/>
  <c r="P22" i="51"/>
  <c r="L23" i="51"/>
  <c r="M23" i="51"/>
  <c r="N23" i="51"/>
  <c r="O23" i="51"/>
  <c r="P23" i="51"/>
  <c r="L24" i="51"/>
  <c r="M24" i="51"/>
  <c r="N24" i="51"/>
  <c r="O24" i="51"/>
  <c r="P24" i="51"/>
  <c r="L25" i="51"/>
  <c r="M25" i="51"/>
  <c r="N25" i="51"/>
  <c r="O25" i="51"/>
  <c r="P25" i="51"/>
  <c r="L26" i="51"/>
  <c r="M26" i="51"/>
  <c r="N26" i="51"/>
  <c r="O26" i="51"/>
  <c r="P26" i="51"/>
  <c r="L27" i="51"/>
  <c r="M27" i="51"/>
  <c r="N27" i="51"/>
  <c r="O27" i="51"/>
  <c r="P27" i="51"/>
  <c r="L31" i="51"/>
  <c r="M31" i="51"/>
  <c r="N31" i="51"/>
  <c r="O31" i="51"/>
  <c r="P31" i="51"/>
  <c r="L32" i="51"/>
  <c r="M32" i="51"/>
  <c r="N32" i="51"/>
  <c r="O32" i="51"/>
  <c r="P32" i="51"/>
  <c r="L33" i="51"/>
  <c r="M33" i="51"/>
  <c r="N33" i="51"/>
  <c r="O33" i="51"/>
  <c r="P33" i="51"/>
  <c r="L34" i="51"/>
  <c r="M34" i="51"/>
  <c r="N34" i="51"/>
  <c r="O34" i="51"/>
  <c r="P34" i="51"/>
  <c r="L35" i="51"/>
  <c r="M35" i="51"/>
  <c r="N35" i="51"/>
  <c r="O35" i="51"/>
  <c r="P35" i="51"/>
  <c r="L36" i="51"/>
  <c r="M36" i="51"/>
  <c r="N36" i="51"/>
  <c r="O36" i="51"/>
  <c r="P36" i="51"/>
  <c r="L40" i="51"/>
  <c r="M40" i="51"/>
  <c r="N40" i="51"/>
  <c r="O40" i="51"/>
  <c r="P40" i="51"/>
  <c r="L41" i="51"/>
  <c r="M41" i="51"/>
  <c r="N41" i="51"/>
  <c r="O41" i="51"/>
  <c r="P41" i="51"/>
  <c r="L42" i="51"/>
  <c r="M42" i="51"/>
  <c r="N42" i="51"/>
  <c r="O42" i="51"/>
  <c r="P42" i="51"/>
  <c r="L43" i="51"/>
  <c r="M43" i="51"/>
  <c r="N43" i="51"/>
  <c r="O43" i="51"/>
  <c r="P43" i="51"/>
  <c r="L44" i="51"/>
  <c r="M44" i="51"/>
  <c r="N44" i="51"/>
  <c r="O44" i="51"/>
  <c r="P44" i="51"/>
  <c r="L45" i="51"/>
  <c r="M45" i="51"/>
  <c r="N45" i="51"/>
  <c r="O45" i="51"/>
  <c r="P45" i="51"/>
  <c r="L50" i="51"/>
  <c r="M50" i="51"/>
  <c r="M56" i="51" s="1"/>
  <c r="N50" i="51"/>
  <c r="O50" i="51"/>
  <c r="P50" i="51"/>
  <c r="L51" i="51"/>
  <c r="M51" i="51"/>
  <c r="N51" i="51"/>
  <c r="O51" i="51"/>
  <c r="P51" i="51"/>
  <c r="L52" i="51"/>
  <c r="M52" i="51"/>
  <c r="N52" i="51"/>
  <c r="O52" i="51"/>
  <c r="P52" i="51"/>
  <c r="L53" i="51"/>
  <c r="M53" i="51"/>
  <c r="N53" i="51"/>
  <c r="O53" i="51"/>
  <c r="P53" i="51"/>
  <c r="L54" i="51"/>
  <c r="M54" i="51"/>
  <c r="N54" i="51"/>
  <c r="O54" i="51"/>
  <c r="P54" i="51"/>
  <c r="L55" i="51"/>
  <c r="M55" i="51"/>
  <c r="N55" i="51"/>
  <c r="O55" i="51"/>
  <c r="P55" i="51"/>
  <c r="L60" i="51"/>
  <c r="M60" i="51"/>
  <c r="N60" i="51"/>
  <c r="O60" i="51"/>
  <c r="P60" i="51"/>
  <c r="L61" i="51"/>
  <c r="M61" i="51"/>
  <c r="N61" i="51"/>
  <c r="O61" i="51"/>
  <c r="P61" i="51"/>
  <c r="L62" i="51"/>
  <c r="M62" i="51"/>
  <c r="N62" i="51"/>
  <c r="O62" i="51"/>
  <c r="P62" i="51"/>
  <c r="L63" i="51"/>
  <c r="M63" i="51"/>
  <c r="N63" i="51"/>
  <c r="O63" i="51"/>
  <c r="P63" i="51"/>
  <c r="L64" i="51"/>
  <c r="M64" i="51"/>
  <c r="N64" i="51"/>
  <c r="O64" i="51"/>
  <c r="P64" i="51"/>
  <c r="L65" i="51"/>
  <c r="M65" i="51"/>
  <c r="N65" i="51"/>
  <c r="O65" i="51"/>
  <c r="P65" i="51"/>
  <c r="L72" i="51"/>
  <c r="M72" i="51"/>
  <c r="N72" i="51"/>
  <c r="O72" i="51"/>
  <c r="P72" i="51"/>
  <c r="L73" i="51"/>
  <c r="M73" i="51"/>
  <c r="N73" i="51"/>
  <c r="O73" i="51"/>
  <c r="P73" i="51"/>
  <c r="L74" i="51"/>
  <c r="M74" i="51"/>
  <c r="N74" i="51"/>
  <c r="O74" i="51"/>
  <c r="P74" i="51"/>
  <c r="L75" i="51"/>
  <c r="M75" i="51"/>
  <c r="N75" i="51"/>
  <c r="O75" i="51"/>
  <c r="P75" i="51"/>
  <c r="L76" i="51"/>
  <c r="M76" i="51"/>
  <c r="N76" i="51"/>
  <c r="O76" i="51"/>
  <c r="P76" i="51"/>
  <c r="L77" i="51"/>
  <c r="M77" i="51"/>
  <c r="N77" i="51"/>
  <c r="O77" i="51"/>
  <c r="P77" i="51"/>
  <c r="L82" i="51"/>
  <c r="M82" i="51"/>
  <c r="N82" i="51"/>
  <c r="O82" i="51"/>
  <c r="P82" i="51"/>
  <c r="L83" i="51"/>
  <c r="M83" i="51"/>
  <c r="N83" i="51"/>
  <c r="O83" i="51"/>
  <c r="P83" i="51"/>
  <c r="L84" i="51"/>
  <c r="M84" i="51"/>
  <c r="N84" i="51"/>
  <c r="O84" i="51"/>
  <c r="P84" i="51"/>
  <c r="L85" i="51"/>
  <c r="L88" i="51" s="1"/>
  <c r="M85" i="51"/>
  <c r="N85" i="51"/>
  <c r="O85" i="51"/>
  <c r="P85" i="51"/>
  <c r="L86" i="51"/>
  <c r="M86" i="51"/>
  <c r="N86" i="51"/>
  <c r="O86" i="51"/>
  <c r="P86" i="51"/>
  <c r="L87" i="51"/>
  <c r="M87" i="51"/>
  <c r="N87" i="51"/>
  <c r="O87" i="51"/>
  <c r="P87" i="51"/>
  <c r="L92" i="51"/>
  <c r="M92" i="51"/>
  <c r="N92" i="51"/>
  <c r="O92" i="51"/>
  <c r="P92" i="51"/>
  <c r="L93" i="51"/>
  <c r="M93" i="51"/>
  <c r="N93" i="51"/>
  <c r="O93" i="51"/>
  <c r="P93" i="51"/>
  <c r="L94" i="51"/>
  <c r="M94" i="51"/>
  <c r="N94" i="51"/>
  <c r="O94" i="51"/>
  <c r="P94" i="51"/>
  <c r="L95" i="51"/>
  <c r="M95" i="51"/>
  <c r="N95" i="51"/>
  <c r="O95" i="51"/>
  <c r="P95" i="51"/>
  <c r="L96" i="51"/>
  <c r="M96" i="51"/>
  <c r="N96" i="51"/>
  <c r="O96" i="51"/>
  <c r="P96" i="51"/>
  <c r="L97" i="51"/>
  <c r="M97" i="51"/>
  <c r="N97" i="51"/>
  <c r="O97" i="51"/>
  <c r="P97" i="51"/>
  <c r="L102" i="51"/>
  <c r="M102" i="51"/>
  <c r="N102" i="51"/>
  <c r="O102" i="51"/>
  <c r="P102" i="51"/>
  <c r="L103" i="51"/>
  <c r="M103" i="51"/>
  <c r="N103" i="51"/>
  <c r="O103" i="51"/>
  <c r="P103" i="51"/>
  <c r="L104" i="51"/>
  <c r="M104" i="51"/>
  <c r="N104" i="51"/>
  <c r="O104" i="51"/>
  <c r="P104" i="51"/>
  <c r="L105" i="51"/>
  <c r="M105" i="51"/>
  <c r="N105" i="51"/>
  <c r="O105" i="51"/>
  <c r="P105" i="51"/>
  <c r="L106" i="51"/>
  <c r="M106" i="51"/>
  <c r="N106" i="51"/>
  <c r="O106" i="51"/>
  <c r="P106" i="51"/>
  <c r="L107" i="51"/>
  <c r="M107" i="51"/>
  <c r="N107" i="51"/>
  <c r="O107" i="51"/>
  <c r="P107" i="51"/>
  <c r="L112" i="51"/>
  <c r="M112" i="51"/>
  <c r="N112" i="51"/>
  <c r="O112" i="51"/>
  <c r="P112" i="51"/>
  <c r="L113" i="51"/>
  <c r="M113" i="51"/>
  <c r="N113" i="51"/>
  <c r="O113" i="51"/>
  <c r="P113" i="51"/>
  <c r="L114" i="51"/>
  <c r="M114" i="51"/>
  <c r="N114" i="51"/>
  <c r="O114" i="51"/>
  <c r="P114" i="51"/>
  <c r="L115" i="51"/>
  <c r="M115" i="51"/>
  <c r="N115" i="51"/>
  <c r="O115" i="51"/>
  <c r="P115" i="51"/>
  <c r="L116" i="51"/>
  <c r="M116" i="51"/>
  <c r="N116" i="51"/>
  <c r="O116" i="51"/>
  <c r="P116" i="51"/>
  <c r="L117" i="51"/>
  <c r="M117" i="51"/>
  <c r="N117" i="51"/>
  <c r="O117" i="51"/>
  <c r="P117" i="51"/>
  <c r="L121" i="51"/>
  <c r="M121" i="51"/>
  <c r="N121" i="51"/>
  <c r="O121" i="51"/>
  <c r="P121" i="51"/>
  <c r="L122" i="51"/>
  <c r="M122" i="51"/>
  <c r="N122" i="51"/>
  <c r="O122" i="51"/>
  <c r="P122" i="51"/>
  <c r="L123" i="51"/>
  <c r="M123" i="51"/>
  <c r="N123" i="51"/>
  <c r="O123" i="51"/>
  <c r="P123" i="51"/>
  <c r="L124" i="51"/>
  <c r="M124" i="51"/>
  <c r="N124" i="51"/>
  <c r="O124" i="51"/>
  <c r="P124" i="51"/>
  <c r="L125" i="51"/>
  <c r="M125" i="51"/>
  <c r="N125" i="51"/>
  <c r="O125" i="51"/>
  <c r="P125" i="51"/>
  <c r="L126" i="51"/>
  <c r="M126" i="51"/>
  <c r="N126" i="51"/>
  <c r="O126" i="51"/>
  <c r="P126" i="51"/>
  <c r="L130" i="51"/>
  <c r="M130" i="51"/>
  <c r="M136" i="51" s="1"/>
  <c r="N130" i="51"/>
  <c r="O130" i="51"/>
  <c r="P130" i="51"/>
  <c r="L131" i="51"/>
  <c r="M131" i="51"/>
  <c r="N131" i="51"/>
  <c r="O131" i="51"/>
  <c r="P131" i="51"/>
  <c r="L132" i="51"/>
  <c r="M132" i="51"/>
  <c r="N132" i="51"/>
  <c r="O132" i="51"/>
  <c r="P132" i="51"/>
  <c r="L133" i="51"/>
  <c r="M133" i="51"/>
  <c r="N133" i="51"/>
  <c r="O133" i="51"/>
  <c r="P133" i="51"/>
  <c r="L134" i="51"/>
  <c r="M134" i="51"/>
  <c r="N134" i="51"/>
  <c r="O134" i="51"/>
  <c r="P134" i="51"/>
  <c r="L135" i="51"/>
  <c r="M135" i="51"/>
  <c r="N135" i="51"/>
  <c r="O135" i="51"/>
  <c r="P135" i="51"/>
  <c r="L140" i="51"/>
  <c r="M140" i="51"/>
  <c r="N140" i="51"/>
  <c r="N146" i="51" s="1"/>
  <c r="O140" i="51"/>
  <c r="P140" i="51"/>
  <c r="L141" i="51"/>
  <c r="M141" i="51"/>
  <c r="N141" i="51"/>
  <c r="O141" i="51"/>
  <c r="P141" i="51"/>
  <c r="L142" i="51"/>
  <c r="M142" i="51"/>
  <c r="N142" i="51"/>
  <c r="O142" i="51"/>
  <c r="P142" i="51"/>
  <c r="L143" i="51"/>
  <c r="M143" i="51"/>
  <c r="N143" i="51"/>
  <c r="O143" i="51"/>
  <c r="P143" i="51"/>
  <c r="L144" i="51"/>
  <c r="M144" i="51"/>
  <c r="N144" i="51"/>
  <c r="O144" i="51"/>
  <c r="P144" i="51"/>
  <c r="L145" i="51"/>
  <c r="M145" i="51"/>
  <c r="N145" i="51"/>
  <c r="O145" i="51"/>
  <c r="P145" i="51"/>
  <c r="L150" i="51"/>
  <c r="M150" i="51"/>
  <c r="N150" i="51"/>
  <c r="O150" i="51"/>
  <c r="P150" i="51"/>
  <c r="L151" i="51"/>
  <c r="M151" i="51"/>
  <c r="N151" i="51"/>
  <c r="O151" i="51"/>
  <c r="P151" i="51"/>
  <c r="L152" i="51"/>
  <c r="M152" i="51"/>
  <c r="N152" i="51"/>
  <c r="O152" i="51"/>
  <c r="P152" i="51"/>
  <c r="L153" i="51"/>
  <c r="M153" i="51"/>
  <c r="N153" i="51"/>
  <c r="O153" i="51"/>
  <c r="P153" i="51"/>
  <c r="L154" i="51"/>
  <c r="M154" i="51"/>
  <c r="N154" i="51"/>
  <c r="O154" i="51"/>
  <c r="P154" i="51"/>
  <c r="L155" i="51"/>
  <c r="M155" i="51"/>
  <c r="N155" i="51"/>
  <c r="O155" i="51"/>
  <c r="P155" i="51"/>
  <c r="L162" i="51"/>
  <c r="M162" i="51"/>
  <c r="N162" i="51"/>
  <c r="O162" i="51"/>
  <c r="P162" i="51"/>
  <c r="L163" i="51"/>
  <c r="M163" i="51"/>
  <c r="N163" i="51"/>
  <c r="O163" i="51"/>
  <c r="P163" i="51"/>
  <c r="L164" i="51"/>
  <c r="M164" i="51"/>
  <c r="N164" i="51"/>
  <c r="O164" i="51"/>
  <c r="P164" i="51"/>
  <c r="L165" i="51"/>
  <c r="M165" i="51"/>
  <c r="N165" i="51"/>
  <c r="O165" i="51"/>
  <c r="P165" i="51"/>
  <c r="L166" i="51"/>
  <c r="M166" i="51"/>
  <c r="N166" i="51"/>
  <c r="O166" i="51"/>
  <c r="P166" i="51"/>
  <c r="L167" i="51"/>
  <c r="M167" i="51"/>
  <c r="N167" i="51"/>
  <c r="O167" i="51"/>
  <c r="P167" i="51"/>
  <c r="L172" i="51"/>
  <c r="M172" i="51"/>
  <c r="N172" i="51"/>
  <c r="O172" i="51"/>
  <c r="P172" i="51"/>
  <c r="L173" i="51"/>
  <c r="M173" i="51"/>
  <c r="N173" i="51"/>
  <c r="O173" i="51"/>
  <c r="P173" i="51"/>
  <c r="L174" i="51"/>
  <c r="M174" i="51"/>
  <c r="N174" i="51"/>
  <c r="O174" i="51"/>
  <c r="P174" i="51"/>
  <c r="L175" i="51"/>
  <c r="M175" i="51"/>
  <c r="N175" i="51"/>
  <c r="O175" i="51"/>
  <c r="P175" i="51"/>
  <c r="L176" i="51"/>
  <c r="M176" i="51"/>
  <c r="N176" i="51"/>
  <c r="O176" i="51"/>
  <c r="P176" i="51"/>
  <c r="L177" i="51"/>
  <c r="M177" i="51"/>
  <c r="N177" i="51"/>
  <c r="O177" i="51"/>
  <c r="P177" i="51"/>
  <c r="L183" i="51"/>
  <c r="M183" i="51"/>
  <c r="N183" i="51"/>
  <c r="O183" i="51"/>
  <c r="P183" i="51"/>
  <c r="L184" i="51"/>
  <c r="M184" i="51"/>
  <c r="N184" i="51"/>
  <c r="O184" i="51"/>
  <c r="P184" i="51"/>
  <c r="L185" i="51"/>
  <c r="M185" i="51"/>
  <c r="N185" i="51"/>
  <c r="O185" i="51"/>
  <c r="P185" i="51"/>
  <c r="L186" i="51"/>
  <c r="M186" i="51"/>
  <c r="N186" i="51"/>
  <c r="O186" i="51"/>
  <c r="P186" i="51"/>
  <c r="L187" i="51"/>
  <c r="M187" i="51"/>
  <c r="N187" i="51"/>
  <c r="O187" i="51"/>
  <c r="P187" i="51"/>
  <c r="L188" i="51"/>
  <c r="M188" i="51"/>
  <c r="N188" i="51"/>
  <c r="O188" i="51"/>
  <c r="P188" i="51"/>
  <c r="L193" i="51"/>
  <c r="M193" i="51"/>
  <c r="N193" i="51"/>
  <c r="O193" i="51"/>
  <c r="P193" i="51"/>
  <c r="L194" i="51"/>
  <c r="M194" i="51"/>
  <c r="N194" i="51"/>
  <c r="O194" i="51"/>
  <c r="P194" i="51"/>
  <c r="L195" i="51"/>
  <c r="M195" i="51"/>
  <c r="N195" i="51"/>
  <c r="O195" i="51"/>
  <c r="P195" i="51"/>
  <c r="L196" i="51"/>
  <c r="M196" i="51"/>
  <c r="N196" i="51"/>
  <c r="O196" i="51"/>
  <c r="P196" i="51"/>
  <c r="L197" i="51"/>
  <c r="M197" i="51"/>
  <c r="N197" i="51"/>
  <c r="O197" i="51"/>
  <c r="P197" i="51"/>
  <c r="L198" i="51"/>
  <c r="M198" i="51"/>
  <c r="N198" i="51"/>
  <c r="O198" i="51"/>
  <c r="P198" i="51"/>
  <c r="L207" i="51"/>
  <c r="M207" i="51"/>
  <c r="N207" i="51"/>
  <c r="O207" i="51"/>
  <c r="P207" i="51"/>
  <c r="L208" i="51"/>
  <c r="M208" i="51"/>
  <c r="N208" i="51"/>
  <c r="O208" i="51"/>
  <c r="P208" i="51"/>
  <c r="L209" i="51"/>
  <c r="M209" i="51"/>
  <c r="N209" i="51"/>
  <c r="O209" i="51"/>
  <c r="P209" i="51"/>
  <c r="L210" i="51"/>
  <c r="M210" i="51"/>
  <c r="N210" i="51"/>
  <c r="O210" i="51"/>
  <c r="P210" i="51"/>
  <c r="L211" i="51"/>
  <c r="M211" i="51"/>
  <c r="N211" i="51"/>
  <c r="O211" i="51"/>
  <c r="P211" i="51"/>
  <c r="L212" i="51"/>
  <c r="M212" i="51"/>
  <c r="N212" i="51"/>
  <c r="O212" i="51"/>
  <c r="P212" i="51"/>
  <c r="L217" i="51"/>
  <c r="M217" i="51"/>
  <c r="N217" i="51"/>
  <c r="O217" i="51"/>
  <c r="P217" i="51"/>
  <c r="L218" i="51"/>
  <c r="M218" i="51"/>
  <c r="N218" i="51"/>
  <c r="O218" i="51"/>
  <c r="P218" i="51"/>
  <c r="L219" i="51"/>
  <c r="M219" i="51"/>
  <c r="N219" i="51"/>
  <c r="O219" i="51"/>
  <c r="P219" i="51"/>
  <c r="L220" i="51"/>
  <c r="M220" i="51"/>
  <c r="N220" i="51"/>
  <c r="O220" i="51"/>
  <c r="P220" i="51"/>
  <c r="L221" i="51"/>
  <c r="M221" i="51"/>
  <c r="N221" i="51"/>
  <c r="O221" i="51"/>
  <c r="P221" i="51"/>
  <c r="L222" i="51"/>
  <c r="M222" i="51"/>
  <c r="N222" i="51"/>
  <c r="O222" i="51"/>
  <c r="P222" i="51"/>
  <c r="D390" i="51"/>
  <c r="E390" i="51"/>
  <c r="G390" i="51"/>
  <c r="H390" i="51"/>
  <c r="Q29" i="50"/>
  <c r="Q30" i="50"/>
  <c r="Q31" i="50"/>
  <c r="Q32" i="50"/>
  <c r="Q33" i="50"/>
  <c r="M37" i="50"/>
  <c r="N37" i="50"/>
  <c r="O37" i="50"/>
  <c r="P37" i="50"/>
  <c r="Q37" i="50"/>
  <c r="M38" i="50"/>
  <c r="N38" i="50"/>
  <c r="O38" i="50"/>
  <c r="P38" i="50"/>
  <c r="Q38" i="50"/>
  <c r="M39" i="50"/>
  <c r="N39" i="50"/>
  <c r="O39" i="50"/>
  <c r="P39" i="50"/>
  <c r="Q39" i="50"/>
  <c r="M40" i="50"/>
  <c r="N40" i="50"/>
  <c r="O40" i="50"/>
  <c r="P40" i="50"/>
  <c r="Q40" i="50"/>
  <c r="M41" i="50"/>
  <c r="N41" i="50"/>
  <c r="O41" i="50"/>
  <c r="P41" i="50"/>
  <c r="Q41" i="50"/>
  <c r="N42" i="50"/>
  <c r="M46" i="50"/>
  <c r="N46" i="50"/>
  <c r="O46" i="50"/>
  <c r="P46" i="50"/>
  <c r="Q46" i="50"/>
  <c r="M47" i="50"/>
  <c r="N47" i="50"/>
  <c r="N51" i="50" s="1"/>
  <c r="O47" i="50"/>
  <c r="P47" i="50"/>
  <c r="Q47" i="50"/>
  <c r="M48" i="50"/>
  <c r="N48" i="50"/>
  <c r="O48" i="50"/>
  <c r="P48" i="50"/>
  <c r="P51" i="50" s="1"/>
  <c r="Q48" i="50"/>
  <c r="M49" i="50"/>
  <c r="N49" i="50"/>
  <c r="O49" i="50"/>
  <c r="P49" i="50"/>
  <c r="Q49" i="50"/>
  <c r="M50" i="50"/>
  <c r="N50" i="50"/>
  <c r="O50" i="50"/>
  <c r="P50" i="50"/>
  <c r="Q50" i="50"/>
  <c r="M55" i="50"/>
  <c r="N55" i="50"/>
  <c r="O55" i="50"/>
  <c r="P55" i="50"/>
  <c r="P60" i="50" s="1"/>
  <c r="Q55" i="50"/>
  <c r="M56" i="50"/>
  <c r="N56" i="50"/>
  <c r="O56" i="50"/>
  <c r="P56" i="50"/>
  <c r="Q56" i="50"/>
  <c r="M57" i="50"/>
  <c r="N57" i="50"/>
  <c r="O57" i="50"/>
  <c r="P57" i="50"/>
  <c r="Q57" i="50"/>
  <c r="M58" i="50"/>
  <c r="N58" i="50"/>
  <c r="O58" i="50"/>
  <c r="P58" i="50"/>
  <c r="Q58" i="50"/>
  <c r="M59" i="50"/>
  <c r="N59" i="50"/>
  <c r="O59" i="50"/>
  <c r="P59" i="50"/>
  <c r="Q59" i="50"/>
  <c r="M64" i="50"/>
  <c r="N64" i="50"/>
  <c r="O64" i="50"/>
  <c r="P64" i="50"/>
  <c r="Q64" i="50"/>
  <c r="M65" i="50"/>
  <c r="N65" i="50"/>
  <c r="O65" i="50"/>
  <c r="P65" i="50"/>
  <c r="Q65" i="50"/>
  <c r="M66" i="50"/>
  <c r="N66" i="50"/>
  <c r="O66" i="50"/>
  <c r="P66" i="50"/>
  <c r="Q66" i="50"/>
  <c r="M67" i="50"/>
  <c r="N67" i="50"/>
  <c r="O67" i="50"/>
  <c r="P67" i="50"/>
  <c r="Q67" i="50"/>
  <c r="M68" i="50"/>
  <c r="N68" i="50"/>
  <c r="O68" i="50"/>
  <c r="P68" i="50"/>
  <c r="Q68" i="50"/>
  <c r="N69" i="50"/>
  <c r="M73" i="50"/>
  <c r="N73" i="50"/>
  <c r="O73" i="50"/>
  <c r="P73" i="50"/>
  <c r="Q73" i="50"/>
  <c r="M74" i="50"/>
  <c r="N74" i="50"/>
  <c r="O74" i="50"/>
  <c r="P74" i="50"/>
  <c r="P78" i="50" s="1"/>
  <c r="Q74" i="50"/>
  <c r="M75" i="50"/>
  <c r="N75" i="50"/>
  <c r="O75" i="50"/>
  <c r="P75" i="50"/>
  <c r="Q75" i="50"/>
  <c r="M76" i="50"/>
  <c r="N76" i="50"/>
  <c r="O76" i="50"/>
  <c r="P76" i="50"/>
  <c r="Q76" i="50"/>
  <c r="M77" i="50"/>
  <c r="N77" i="50"/>
  <c r="O77" i="50"/>
  <c r="P77" i="50"/>
  <c r="Q77" i="50"/>
  <c r="M82" i="50"/>
  <c r="N82" i="50"/>
  <c r="O82" i="50"/>
  <c r="P82" i="50"/>
  <c r="Q82" i="50"/>
  <c r="M83" i="50"/>
  <c r="N83" i="50"/>
  <c r="N87" i="50" s="1"/>
  <c r="O83" i="50"/>
  <c r="P83" i="50"/>
  <c r="Q83" i="50"/>
  <c r="M84" i="50"/>
  <c r="N84" i="50"/>
  <c r="O84" i="50"/>
  <c r="P84" i="50"/>
  <c r="Q84" i="50"/>
  <c r="M85" i="50"/>
  <c r="N85" i="50"/>
  <c r="O85" i="50"/>
  <c r="P85" i="50"/>
  <c r="Q85" i="50"/>
  <c r="M86" i="50"/>
  <c r="N86" i="50"/>
  <c r="O86" i="50"/>
  <c r="P86" i="50"/>
  <c r="Q86" i="50"/>
  <c r="M91" i="50"/>
  <c r="N91" i="50"/>
  <c r="O91" i="50"/>
  <c r="P91" i="50"/>
  <c r="P96" i="50" s="1"/>
  <c r="Q91" i="50"/>
  <c r="M92" i="50"/>
  <c r="N92" i="50"/>
  <c r="O92" i="50"/>
  <c r="P92" i="50"/>
  <c r="Q92" i="50"/>
  <c r="M93" i="50"/>
  <c r="N93" i="50"/>
  <c r="O93" i="50"/>
  <c r="P93" i="50"/>
  <c r="Q93" i="50"/>
  <c r="M94" i="50"/>
  <c r="N94" i="50"/>
  <c r="O94" i="50"/>
  <c r="P94" i="50"/>
  <c r="Q94" i="50"/>
  <c r="M95" i="50"/>
  <c r="N95" i="50"/>
  <c r="O95" i="50"/>
  <c r="P95" i="50"/>
  <c r="Q95" i="50"/>
  <c r="M100" i="50"/>
  <c r="N100" i="50"/>
  <c r="O100" i="50"/>
  <c r="P100" i="50"/>
  <c r="Q100" i="50"/>
  <c r="M101" i="50"/>
  <c r="N101" i="50"/>
  <c r="O101" i="50"/>
  <c r="P101" i="50"/>
  <c r="Q101" i="50"/>
  <c r="M102" i="50"/>
  <c r="N102" i="50"/>
  <c r="O102" i="50"/>
  <c r="P102" i="50"/>
  <c r="Q102" i="50"/>
  <c r="M103" i="50"/>
  <c r="N103" i="50"/>
  <c r="O103" i="50"/>
  <c r="P103" i="50"/>
  <c r="Q103" i="50"/>
  <c r="M104" i="50"/>
  <c r="N104" i="50"/>
  <c r="O104" i="50"/>
  <c r="P104" i="50"/>
  <c r="Q104" i="50"/>
  <c r="N105" i="50"/>
  <c r="M109" i="50"/>
  <c r="N109" i="50"/>
  <c r="O109" i="50"/>
  <c r="P109" i="50"/>
  <c r="Q109" i="50"/>
  <c r="M110" i="50"/>
  <c r="N110" i="50"/>
  <c r="O110" i="50"/>
  <c r="P110" i="50"/>
  <c r="P114" i="50" s="1"/>
  <c r="Q110" i="50"/>
  <c r="M111" i="50"/>
  <c r="N111" i="50"/>
  <c r="O111" i="50"/>
  <c r="P111" i="50"/>
  <c r="Q111" i="50"/>
  <c r="M112" i="50"/>
  <c r="N112" i="50"/>
  <c r="O112" i="50"/>
  <c r="P112" i="50"/>
  <c r="Q112" i="50"/>
  <c r="M113" i="50"/>
  <c r="N113" i="50"/>
  <c r="O113" i="50"/>
  <c r="P113" i="50"/>
  <c r="Q113" i="50"/>
  <c r="M118" i="50"/>
  <c r="N118" i="50"/>
  <c r="O118" i="50"/>
  <c r="P118" i="50"/>
  <c r="Q118" i="50"/>
  <c r="M119" i="50"/>
  <c r="N119" i="50"/>
  <c r="N123" i="50" s="1"/>
  <c r="O119" i="50"/>
  <c r="P119" i="50"/>
  <c r="Q119" i="50"/>
  <c r="M120" i="50"/>
  <c r="N120" i="50"/>
  <c r="O120" i="50"/>
  <c r="P120" i="50"/>
  <c r="Q120" i="50"/>
  <c r="M121" i="50"/>
  <c r="N121" i="50"/>
  <c r="O121" i="50"/>
  <c r="P121" i="50"/>
  <c r="Q121" i="50"/>
  <c r="M122" i="50"/>
  <c r="N122" i="50"/>
  <c r="O122" i="50"/>
  <c r="P122" i="50"/>
  <c r="Q122" i="50"/>
  <c r="M127" i="50"/>
  <c r="N127" i="50"/>
  <c r="O127" i="50"/>
  <c r="P127" i="50"/>
  <c r="P132" i="50" s="1"/>
  <c r="Q127" i="50"/>
  <c r="M128" i="50"/>
  <c r="N128" i="50"/>
  <c r="O128" i="50"/>
  <c r="P128" i="50"/>
  <c r="Q128" i="50"/>
  <c r="M129" i="50"/>
  <c r="N129" i="50"/>
  <c r="O129" i="50"/>
  <c r="P129" i="50"/>
  <c r="Q129" i="50"/>
  <c r="M130" i="50"/>
  <c r="N130" i="50"/>
  <c r="O130" i="50"/>
  <c r="P130" i="50"/>
  <c r="Q130" i="50"/>
  <c r="M131" i="50"/>
  <c r="N131" i="50"/>
  <c r="O131" i="50"/>
  <c r="P131" i="50"/>
  <c r="Q131" i="50"/>
  <c r="M136" i="50"/>
  <c r="N136" i="50"/>
  <c r="O136" i="50"/>
  <c r="P136" i="50"/>
  <c r="Q136" i="50"/>
  <c r="M137" i="50"/>
  <c r="N137" i="50"/>
  <c r="O137" i="50"/>
  <c r="P137" i="50"/>
  <c r="Q137" i="50"/>
  <c r="M138" i="50"/>
  <c r="N138" i="50"/>
  <c r="O138" i="50"/>
  <c r="P138" i="50"/>
  <c r="Q138" i="50"/>
  <c r="M139" i="50"/>
  <c r="N139" i="50"/>
  <c r="O139" i="50"/>
  <c r="P139" i="50"/>
  <c r="Q139" i="50"/>
  <c r="M140" i="50"/>
  <c r="N140" i="50"/>
  <c r="O140" i="50"/>
  <c r="P140" i="50"/>
  <c r="Q140" i="50"/>
  <c r="N141" i="50"/>
  <c r="M145" i="50"/>
  <c r="N145" i="50"/>
  <c r="O145" i="50"/>
  <c r="P145" i="50"/>
  <c r="Q145" i="50"/>
  <c r="M146" i="50"/>
  <c r="N146" i="50"/>
  <c r="O146" i="50"/>
  <c r="P146" i="50"/>
  <c r="P150" i="50" s="1"/>
  <c r="Q146" i="50"/>
  <c r="M147" i="50"/>
  <c r="N147" i="50"/>
  <c r="O147" i="50"/>
  <c r="P147" i="50"/>
  <c r="Q147" i="50"/>
  <c r="M148" i="50"/>
  <c r="N148" i="50"/>
  <c r="O148" i="50"/>
  <c r="P148" i="50"/>
  <c r="Q148" i="50"/>
  <c r="M149" i="50"/>
  <c r="N149" i="50"/>
  <c r="O149" i="50"/>
  <c r="P149" i="50"/>
  <c r="Q149" i="50"/>
  <c r="M154" i="50"/>
  <c r="N154" i="50"/>
  <c r="O154" i="50"/>
  <c r="P154" i="50"/>
  <c r="Q154" i="50"/>
  <c r="M155" i="50"/>
  <c r="N155" i="50"/>
  <c r="N159" i="50" s="1"/>
  <c r="O155" i="50"/>
  <c r="P155" i="50"/>
  <c r="Q155" i="50"/>
  <c r="M156" i="50"/>
  <c r="N156" i="50"/>
  <c r="O156" i="50"/>
  <c r="P156" i="50"/>
  <c r="Q156" i="50"/>
  <c r="M157" i="50"/>
  <c r="N157" i="50"/>
  <c r="O157" i="50"/>
  <c r="P157" i="50"/>
  <c r="Q157" i="50"/>
  <c r="M158" i="50"/>
  <c r="N158" i="50"/>
  <c r="O158" i="50"/>
  <c r="P158" i="50"/>
  <c r="Q158" i="50"/>
  <c r="M163" i="50"/>
  <c r="N163" i="50"/>
  <c r="O163" i="50"/>
  <c r="P163" i="50"/>
  <c r="P168" i="50" s="1"/>
  <c r="Q163" i="50"/>
  <c r="M164" i="50"/>
  <c r="N164" i="50"/>
  <c r="O164" i="50"/>
  <c r="P164" i="50"/>
  <c r="Q164" i="50"/>
  <c r="M165" i="50"/>
  <c r="N165" i="50"/>
  <c r="O165" i="50"/>
  <c r="P165" i="50"/>
  <c r="Q165" i="50"/>
  <c r="M166" i="50"/>
  <c r="N166" i="50"/>
  <c r="O166" i="50"/>
  <c r="P166" i="50"/>
  <c r="Q166" i="50"/>
  <c r="M167" i="50"/>
  <c r="N167" i="50"/>
  <c r="O167" i="50"/>
  <c r="P167" i="50"/>
  <c r="Q167" i="50"/>
  <c r="M172" i="50"/>
  <c r="N172" i="50"/>
  <c r="O172" i="50"/>
  <c r="P172" i="50"/>
  <c r="Q172" i="50"/>
  <c r="M173" i="50"/>
  <c r="N173" i="50"/>
  <c r="O173" i="50"/>
  <c r="P173" i="50"/>
  <c r="Q173" i="50"/>
  <c r="M174" i="50"/>
  <c r="N174" i="50"/>
  <c r="O174" i="50"/>
  <c r="P174" i="50"/>
  <c r="Q174" i="50"/>
  <c r="M175" i="50"/>
  <c r="N175" i="50"/>
  <c r="O175" i="50"/>
  <c r="P175" i="50"/>
  <c r="Q175" i="50"/>
  <c r="M176" i="50"/>
  <c r="N176" i="50"/>
  <c r="O176" i="50"/>
  <c r="P176" i="50"/>
  <c r="Q176" i="50"/>
  <c r="N177" i="50"/>
  <c r="M181" i="50"/>
  <c r="N181" i="50"/>
  <c r="O181" i="50"/>
  <c r="P181" i="50"/>
  <c r="Q181" i="50"/>
  <c r="M182" i="50"/>
  <c r="N182" i="50"/>
  <c r="O182" i="50"/>
  <c r="P182" i="50"/>
  <c r="P186" i="50" s="1"/>
  <c r="Q182" i="50"/>
  <c r="M183" i="50"/>
  <c r="N183" i="50"/>
  <c r="O183" i="50"/>
  <c r="P183" i="50"/>
  <c r="Q183" i="50"/>
  <c r="M184" i="50"/>
  <c r="N184" i="50"/>
  <c r="O184" i="50"/>
  <c r="P184" i="50"/>
  <c r="Q184" i="50"/>
  <c r="M185" i="50"/>
  <c r="N185" i="50"/>
  <c r="O185" i="50"/>
  <c r="P185" i="50"/>
  <c r="Q185" i="50"/>
  <c r="M190" i="50"/>
  <c r="N190" i="50"/>
  <c r="O190" i="50"/>
  <c r="P190" i="50"/>
  <c r="Q190" i="50"/>
  <c r="M191" i="50"/>
  <c r="N191" i="50"/>
  <c r="N195" i="50" s="1"/>
  <c r="O191" i="50"/>
  <c r="P191" i="50"/>
  <c r="Q191" i="50"/>
  <c r="M192" i="50"/>
  <c r="N192" i="50"/>
  <c r="O192" i="50"/>
  <c r="P192" i="50"/>
  <c r="Q192" i="50"/>
  <c r="M193" i="50"/>
  <c r="N193" i="50"/>
  <c r="O193" i="50"/>
  <c r="P193" i="50"/>
  <c r="Q193" i="50"/>
  <c r="M194" i="50"/>
  <c r="N194" i="50"/>
  <c r="O194" i="50"/>
  <c r="P194" i="50"/>
  <c r="Q194" i="50"/>
  <c r="X5" i="48"/>
  <c r="X10" i="48" s="1"/>
  <c r="Y5" i="48"/>
  <c r="Z5" i="48"/>
  <c r="AA5" i="48"/>
  <c r="AB5" i="48"/>
  <c r="AB10" i="48" s="1"/>
  <c r="X6" i="48"/>
  <c r="Y6" i="48"/>
  <c r="Z6" i="48"/>
  <c r="AA6" i="48"/>
  <c r="AB6" i="48"/>
  <c r="X7" i="48"/>
  <c r="Y7" i="48"/>
  <c r="Z7" i="48"/>
  <c r="AA7" i="48"/>
  <c r="AB7" i="48"/>
  <c r="X8" i="48"/>
  <c r="Y8" i="48"/>
  <c r="Z8" i="48"/>
  <c r="AA8" i="48"/>
  <c r="AB8" i="48"/>
  <c r="X9" i="48"/>
  <c r="Y9" i="48"/>
  <c r="Z9" i="48"/>
  <c r="AA9" i="48"/>
  <c r="AB9" i="48"/>
  <c r="X13" i="48"/>
  <c r="Y13" i="48"/>
  <c r="Z13" i="48"/>
  <c r="AA13" i="48"/>
  <c r="AB13" i="48"/>
  <c r="X14" i="48"/>
  <c r="Y14" i="48"/>
  <c r="Z14" i="48"/>
  <c r="AA14" i="48"/>
  <c r="AB14" i="48"/>
  <c r="X15" i="48"/>
  <c r="Y15" i="48"/>
  <c r="Z15" i="48"/>
  <c r="AA15" i="48"/>
  <c r="AB15" i="48"/>
  <c r="X16" i="48"/>
  <c r="Y16" i="48"/>
  <c r="Z16" i="48"/>
  <c r="Z18" i="48" s="1"/>
  <c r="AA16" i="48"/>
  <c r="AB16" i="48"/>
  <c r="X17" i="48"/>
  <c r="Y17" i="48"/>
  <c r="Z17" i="48"/>
  <c r="AA17" i="48"/>
  <c r="AB17" i="48"/>
  <c r="R20" i="48"/>
  <c r="S20" i="48"/>
  <c r="T20" i="48"/>
  <c r="U20" i="48"/>
  <c r="R21" i="48"/>
  <c r="S21" i="48"/>
  <c r="T21" i="48"/>
  <c r="U21" i="48"/>
  <c r="X21" i="48"/>
  <c r="Y21" i="48"/>
  <c r="Z21" i="48"/>
  <c r="AA21" i="48"/>
  <c r="AB21" i="48"/>
  <c r="R22" i="48"/>
  <c r="S22" i="48"/>
  <c r="T22" i="48"/>
  <c r="U22" i="48"/>
  <c r="X22" i="48"/>
  <c r="X26" i="48" s="1"/>
  <c r="Y22" i="48"/>
  <c r="Z22" i="48"/>
  <c r="AA22" i="48"/>
  <c r="AB22" i="48"/>
  <c r="R23" i="48"/>
  <c r="S23" i="48"/>
  <c r="T23" i="48"/>
  <c r="U23" i="48"/>
  <c r="X23" i="48"/>
  <c r="Y23" i="48"/>
  <c r="Z23" i="48"/>
  <c r="AA23" i="48"/>
  <c r="AB23" i="48"/>
  <c r="AB26" i="48" s="1"/>
  <c r="R24" i="48"/>
  <c r="S24" i="48"/>
  <c r="T24" i="48"/>
  <c r="U24" i="48"/>
  <c r="X24" i="48"/>
  <c r="Y24" i="48"/>
  <c r="Z24" i="48"/>
  <c r="AA24" i="48"/>
  <c r="AB24" i="48"/>
  <c r="X25" i="48"/>
  <c r="Y25" i="48"/>
  <c r="Z25" i="48"/>
  <c r="AA25" i="48"/>
  <c r="AB25" i="48"/>
  <c r="X29" i="48"/>
  <c r="Y29" i="48"/>
  <c r="Z29" i="48"/>
  <c r="AA29" i="48"/>
  <c r="AB29" i="48"/>
  <c r="X30" i="48"/>
  <c r="Y30" i="48"/>
  <c r="Z30" i="48"/>
  <c r="AA30" i="48"/>
  <c r="AB30" i="48"/>
  <c r="X31" i="48"/>
  <c r="Y31" i="48"/>
  <c r="Z31" i="48"/>
  <c r="AA31" i="48"/>
  <c r="AB31" i="48"/>
  <c r="X32" i="48"/>
  <c r="Y32" i="48"/>
  <c r="Z32" i="48"/>
  <c r="AA32" i="48"/>
  <c r="AB32" i="48"/>
  <c r="X33" i="48"/>
  <c r="Y33" i="48"/>
  <c r="Z33" i="48"/>
  <c r="AA33" i="48"/>
  <c r="AB33" i="48"/>
  <c r="R37" i="48"/>
  <c r="S37" i="48"/>
  <c r="S42" i="48" s="1"/>
  <c r="T37" i="48"/>
  <c r="U37" i="48"/>
  <c r="X37" i="48"/>
  <c r="Y37" i="48"/>
  <c r="Z37" i="48"/>
  <c r="AA37" i="48"/>
  <c r="AB37" i="48"/>
  <c r="R38" i="48"/>
  <c r="S38" i="48"/>
  <c r="T38" i="48"/>
  <c r="U38" i="48"/>
  <c r="X38" i="48"/>
  <c r="Y38" i="48"/>
  <c r="Z38" i="48"/>
  <c r="AA38" i="48"/>
  <c r="AB38" i="48"/>
  <c r="R39" i="48"/>
  <c r="S39" i="48"/>
  <c r="T39" i="48"/>
  <c r="U39" i="48"/>
  <c r="X39" i="48"/>
  <c r="Y39" i="48"/>
  <c r="Z39" i="48"/>
  <c r="AA39" i="48"/>
  <c r="AB39" i="48"/>
  <c r="R40" i="48"/>
  <c r="S40" i="48"/>
  <c r="T40" i="48"/>
  <c r="U40" i="48"/>
  <c r="U42" i="48" s="1"/>
  <c r="X40" i="48"/>
  <c r="Y40" i="48"/>
  <c r="Z40" i="48"/>
  <c r="AA40" i="48"/>
  <c r="AB40" i="48"/>
  <c r="R41" i="48"/>
  <c r="S41" i="48"/>
  <c r="T41" i="48"/>
  <c r="Z42" i="48" s="1"/>
  <c r="U41" i="48"/>
  <c r="X41" i="48"/>
  <c r="Y41" i="48"/>
  <c r="Z41" i="48"/>
  <c r="AA41" i="48"/>
  <c r="AB41" i="48"/>
  <c r="AA42" i="48"/>
  <c r="R44" i="48"/>
  <c r="S44" i="48"/>
  <c r="T44" i="48"/>
  <c r="U44" i="48"/>
  <c r="R45" i="48"/>
  <c r="S45" i="48"/>
  <c r="T45" i="48"/>
  <c r="U45" i="48"/>
  <c r="X45" i="48"/>
  <c r="Y45" i="48"/>
  <c r="Z45" i="48"/>
  <c r="AA45" i="48"/>
  <c r="AB45" i="48"/>
  <c r="R46" i="48"/>
  <c r="R49" i="48" s="1"/>
  <c r="S46" i="48"/>
  <c r="T46" i="48"/>
  <c r="T49" i="48" s="1"/>
  <c r="U46" i="48"/>
  <c r="X46" i="48"/>
  <c r="Y46" i="48"/>
  <c r="Z46" i="48"/>
  <c r="AA46" i="48"/>
  <c r="AB46" i="48"/>
  <c r="R47" i="48"/>
  <c r="S47" i="48"/>
  <c r="T47" i="48"/>
  <c r="U47" i="48"/>
  <c r="X47" i="48"/>
  <c r="Y47" i="48"/>
  <c r="Z47" i="48"/>
  <c r="AA47" i="48"/>
  <c r="AB47" i="48"/>
  <c r="R48" i="48"/>
  <c r="S48" i="48"/>
  <c r="T48" i="48"/>
  <c r="U48" i="48"/>
  <c r="X48" i="48"/>
  <c r="Y48" i="48"/>
  <c r="Z48" i="48"/>
  <c r="AA48" i="48"/>
  <c r="AB48" i="48"/>
  <c r="X49" i="48"/>
  <c r="Y49" i="48"/>
  <c r="Z49" i="48"/>
  <c r="AA49" i="48"/>
  <c r="AB49" i="48"/>
  <c r="X50" i="48"/>
  <c r="Y50" i="48"/>
  <c r="Z50" i="48"/>
  <c r="AA50" i="48"/>
  <c r="X54" i="48"/>
  <c r="Y54" i="48"/>
  <c r="Z54" i="48"/>
  <c r="AA54" i="48"/>
  <c r="AB54" i="48"/>
  <c r="X55" i="48"/>
  <c r="Y55" i="48"/>
  <c r="Z55" i="48"/>
  <c r="AA55" i="48"/>
  <c r="AB55" i="48"/>
  <c r="X56" i="48"/>
  <c r="Y56" i="48"/>
  <c r="Z56" i="48"/>
  <c r="AA56" i="48"/>
  <c r="AB56" i="48"/>
  <c r="X57" i="48"/>
  <c r="Y57" i="48"/>
  <c r="Z57" i="48"/>
  <c r="AA57" i="48"/>
  <c r="AB57" i="48"/>
  <c r="X58" i="48"/>
  <c r="Y58" i="48"/>
  <c r="Z58" i="48"/>
  <c r="AA58" i="48"/>
  <c r="AB58" i="48"/>
  <c r="X62" i="48"/>
  <c r="Y62" i="48"/>
  <c r="Z62" i="48"/>
  <c r="AA62" i="48"/>
  <c r="AA67" i="48" s="1"/>
  <c r="AB62" i="48"/>
  <c r="X63" i="48"/>
  <c r="Y63" i="48"/>
  <c r="Z63" i="48"/>
  <c r="AA63" i="48"/>
  <c r="AB63" i="48"/>
  <c r="X64" i="48"/>
  <c r="Y64" i="48"/>
  <c r="Z64" i="48"/>
  <c r="AA64" i="48"/>
  <c r="AB64" i="48"/>
  <c r="X65" i="48"/>
  <c r="Y65" i="48"/>
  <c r="Z65" i="48"/>
  <c r="AA65" i="48"/>
  <c r="AB65" i="48"/>
  <c r="X66" i="48"/>
  <c r="Y66" i="48"/>
  <c r="Z66" i="48"/>
  <c r="AA66" i="48"/>
  <c r="AB66" i="48"/>
  <c r="R70" i="48"/>
  <c r="S70" i="48"/>
  <c r="T70" i="48"/>
  <c r="U70" i="48"/>
  <c r="X70" i="48"/>
  <c r="Y70" i="48"/>
  <c r="Z70" i="48"/>
  <c r="AA70" i="48"/>
  <c r="AB70" i="48"/>
  <c r="R71" i="48"/>
  <c r="S71" i="48"/>
  <c r="T71" i="48"/>
  <c r="U71" i="48"/>
  <c r="X71" i="48"/>
  <c r="Y71" i="48"/>
  <c r="Z71" i="48"/>
  <c r="AA71" i="48"/>
  <c r="AB71" i="48"/>
  <c r="R72" i="48"/>
  <c r="S72" i="48"/>
  <c r="T72" i="48"/>
  <c r="U72" i="48"/>
  <c r="X72" i="48"/>
  <c r="Y72" i="48"/>
  <c r="Y75" i="48" s="1"/>
  <c r="Z72" i="48"/>
  <c r="AA72" i="48"/>
  <c r="AB72" i="48"/>
  <c r="R73" i="48"/>
  <c r="S73" i="48"/>
  <c r="T73" i="48"/>
  <c r="U73" i="48"/>
  <c r="X73" i="48"/>
  <c r="Y73" i="48"/>
  <c r="Z73" i="48"/>
  <c r="AA73" i="48"/>
  <c r="AB73" i="48"/>
  <c r="R74" i="48"/>
  <c r="S74" i="48"/>
  <c r="T74" i="48"/>
  <c r="U74" i="48"/>
  <c r="X74" i="48"/>
  <c r="Y74" i="48"/>
  <c r="Z74" i="48"/>
  <c r="AA74" i="48"/>
  <c r="AB74" i="48"/>
  <c r="R78" i="48"/>
  <c r="S78" i="48"/>
  <c r="T78" i="48"/>
  <c r="U78" i="48"/>
  <c r="X78" i="48"/>
  <c r="Y78" i="48"/>
  <c r="Z78" i="48"/>
  <c r="AA78" i="48"/>
  <c r="AB78" i="48"/>
  <c r="R79" i="48"/>
  <c r="S79" i="48"/>
  <c r="T79" i="48"/>
  <c r="U79" i="48"/>
  <c r="X79" i="48"/>
  <c r="Y79" i="48"/>
  <c r="Z79" i="48"/>
  <c r="AA79" i="48"/>
  <c r="AB79" i="48"/>
  <c r="R80" i="48"/>
  <c r="S80" i="48"/>
  <c r="T80" i="48"/>
  <c r="U80" i="48"/>
  <c r="X80" i="48"/>
  <c r="Y80" i="48"/>
  <c r="Z80" i="48"/>
  <c r="AA80" i="48"/>
  <c r="AB80" i="48"/>
  <c r="R81" i="48"/>
  <c r="S81" i="48"/>
  <c r="T81" i="48"/>
  <c r="U81" i="48"/>
  <c r="X81" i="48"/>
  <c r="Y81" i="48"/>
  <c r="Z81" i="48"/>
  <c r="AA81" i="48"/>
  <c r="AB81" i="48"/>
  <c r="R82" i="48"/>
  <c r="S82" i="48"/>
  <c r="T82" i="48"/>
  <c r="U82" i="48"/>
  <c r="X82" i="48"/>
  <c r="Y82" i="48"/>
  <c r="Z82" i="48"/>
  <c r="AA82" i="48"/>
  <c r="AA83" i="48" s="1"/>
  <c r="AB82" i="48"/>
  <c r="X86" i="48"/>
  <c r="Y86" i="48"/>
  <c r="Z86" i="48"/>
  <c r="AA86" i="48"/>
  <c r="AB86" i="48"/>
  <c r="X87" i="48"/>
  <c r="Y87" i="48"/>
  <c r="Z87" i="48"/>
  <c r="AA87" i="48"/>
  <c r="AB87" i="48"/>
  <c r="X88" i="48"/>
  <c r="Y88" i="48"/>
  <c r="Z88" i="48"/>
  <c r="AA88" i="48"/>
  <c r="AB88" i="48"/>
  <c r="X89" i="48"/>
  <c r="Y89" i="48"/>
  <c r="Z89" i="48"/>
  <c r="AA89" i="48"/>
  <c r="AB89" i="48"/>
  <c r="X90" i="48"/>
  <c r="Y90" i="48"/>
  <c r="Z90" i="48"/>
  <c r="AA90" i="48"/>
  <c r="AB90" i="48"/>
  <c r="X94" i="48"/>
  <c r="Y94" i="48"/>
  <c r="Z94" i="48"/>
  <c r="AA94" i="48"/>
  <c r="AB94" i="48"/>
  <c r="X95" i="48"/>
  <c r="Y95" i="48"/>
  <c r="Z95" i="48"/>
  <c r="AA95" i="48"/>
  <c r="AB95" i="48"/>
  <c r="X96" i="48"/>
  <c r="Y96" i="48"/>
  <c r="Z96" i="48"/>
  <c r="AA96" i="48"/>
  <c r="AB96" i="48"/>
  <c r="X97" i="48"/>
  <c r="Y97" i="48"/>
  <c r="Z97" i="48"/>
  <c r="AA97" i="48"/>
  <c r="AB97" i="48"/>
  <c r="X98" i="48"/>
  <c r="Y98" i="48"/>
  <c r="Z98" i="48"/>
  <c r="AA98" i="48"/>
  <c r="AB98" i="48"/>
  <c r="X102" i="48"/>
  <c r="Y102" i="48"/>
  <c r="Z102" i="48"/>
  <c r="AA102" i="48"/>
  <c r="AB102" i="48"/>
  <c r="X103" i="48"/>
  <c r="Y103" i="48"/>
  <c r="Z103" i="48"/>
  <c r="AA103" i="48"/>
  <c r="AB103" i="48"/>
  <c r="X104" i="48"/>
  <c r="Y104" i="48"/>
  <c r="Z104" i="48"/>
  <c r="AA104" i="48"/>
  <c r="AB104" i="48"/>
  <c r="X105" i="48"/>
  <c r="Y105" i="48"/>
  <c r="Z105" i="48"/>
  <c r="AA105" i="48"/>
  <c r="AB105" i="48"/>
  <c r="X106" i="48"/>
  <c r="Y106" i="48"/>
  <c r="Z106" i="48"/>
  <c r="AA106" i="48"/>
  <c r="AB106" i="48"/>
  <c r="X110" i="48"/>
  <c r="Y110" i="48"/>
  <c r="Z110" i="48"/>
  <c r="AA110" i="48"/>
  <c r="AB110" i="48"/>
  <c r="X111" i="48"/>
  <c r="Y111" i="48"/>
  <c r="Z111" i="48"/>
  <c r="AA111" i="48"/>
  <c r="AB111" i="48"/>
  <c r="X112" i="48"/>
  <c r="Y112" i="48"/>
  <c r="Z112" i="48"/>
  <c r="AA112" i="48"/>
  <c r="AB112" i="48"/>
  <c r="X113" i="48"/>
  <c r="Y113" i="48"/>
  <c r="Z113" i="48"/>
  <c r="AA113" i="48"/>
  <c r="AB113" i="48"/>
  <c r="X114" i="48"/>
  <c r="Y114" i="48"/>
  <c r="Z114" i="48"/>
  <c r="AA114" i="48"/>
  <c r="AB114" i="48"/>
  <c r="X118" i="48"/>
  <c r="Y118" i="48"/>
  <c r="Z118" i="48"/>
  <c r="AA118" i="48"/>
  <c r="AB118" i="48"/>
  <c r="X119" i="48"/>
  <c r="Y119" i="48"/>
  <c r="Z119" i="48"/>
  <c r="AA119" i="48"/>
  <c r="AB119" i="48"/>
  <c r="AB123" i="48" s="1"/>
  <c r="X120" i="48"/>
  <c r="Y120" i="48"/>
  <c r="Z120" i="48"/>
  <c r="AA120" i="48"/>
  <c r="AB120" i="48"/>
  <c r="X121" i="48"/>
  <c r="Y121" i="48"/>
  <c r="Z121" i="48"/>
  <c r="AA121" i="48"/>
  <c r="AB121" i="48"/>
  <c r="X122" i="48"/>
  <c r="Y122" i="48"/>
  <c r="Z122" i="48"/>
  <c r="AA122" i="48"/>
  <c r="AB122" i="48"/>
  <c r="X126" i="48"/>
  <c r="Y126" i="48"/>
  <c r="Z126" i="48"/>
  <c r="AA126" i="48"/>
  <c r="AB126" i="48"/>
  <c r="X127" i="48"/>
  <c r="Y127" i="48"/>
  <c r="Z127" i="48"/>
  <c r="AA127" i="48"/>
  <c r="AB127" i="48"/>
  <c r="X128" i="48"/>
  <c r="Y128" i="48"/>
  <c r="Z128" i="48"/>
  <c r="AA128" i="48"/>
  <c r="AB128" i="48"/>
  <c r="X129" i="48"/>
  <c r="Y129" i="48"/>
  <c r="Z129" i="48"/>
  <c r="AA129" i="48"/>
  <c r="AB129" i="48"/>
  <c r="X130" i="48"/>
  <c r="Y130" i="48"/>
  <c r="Z130" i="48"/>
  <c r="AA130" i="48"/>
  <c r="AB130" i="48"/>
  <c r="X134" i="48"/>
  <c r="Y134" i="48"/>
  <c r="Z134" i="48"/>
  <c r="AA134" i="48"/>
  <c r="AB134" i="48"/>
  <c r="X135" i="48"/>
  <c r="Y135" i="48"/>
  <c r="Z135" i="48"/>
  <c r="AA135" i="48"/>
  <c r="AB135" i="48"/>
  <c r="X136" i="48"/>
  <c r="Y136" i="48"/>
  <c r="Z136" i="48"/>
  <c r="AA136" i="48"/>
  <c r="AB136" i="48"/>
  <c r="X137" i="48"/>
  <c r="Y137" i="48"/>
  <c r="Z137" i="48"/>
  <c r="AA137" i="48"/>
  <c r="AB137" i="48"/>
  <c r="X138" i="48"/>
  <c r="Y138" i="48"/>
  <c r="Z138" i="48"/>
  <c r="AA138" i="48"/>
  <c r="AB138" i="48"/>
  <c r="X142" i="48"/>
  <c r="Y142" i="48"/>
  <c r="Z142" i="48"/>
  <c r="AA142" i="48"/>
  <c r="AA147" i="48" s="1"/>
  <c r="AB142" i="48"/>
  <c r="X143" i="48"/>
  <c r="Y143" i="48"/>
  <c r="Z143" i="48"/>
  <c r="AA143" i="48"/>
  <c r="AB143" i="48"/>
  <c r="X144" i="48"/>
  <c r="Y144" i="48"/>
  <c r="Z144" i="48"/>
  <c r="AA144" i="48"/>
  <c r="AB144" i="48"/>
  <c r="X145" i="48"/>
  <c r="Y145" i="48"/>
  <c r="Z145" i="48"/>
  <c r="AA145" i="48"/>
  <c r="AB145" i="48"/>
  <c r="X146" i="48"/>
  <c r="Y146" i="48"/>
  <c r="Z146" i="48"/>
  <c r="AA146" i="48"/>
  <c r="AB146" i="48"/>
  <c r="X150" i="48"/>
  <c r="Y150" i="48"/>
  <c r="Z150" i="48"/>
  <c r="AA150" i="48"/>
  <c r="AB150" i="48"/>
  <c r="X151" i="48"/>
  <c r="Y151" i="48"/>
  <c r="Z151" i="48"/>
  <c r="AA151" i="48"/>
  <c r="AB151" i="48"/>
  <c r="X152" i="48"/>
  <c r="Y152" i="48"/>
  <c r="Z152" i="48"/>
  <c r="AA152" i="48"/>
  <c r="AB152" i="48"/>
  <c r="X153" i="48"/>
  <c r="Y153" i="48"/>
  <c r="Z153" i="48"/>
  <c r="AA153" i="48"/>
  <c r="AB153" i="48"/>
  <c r="X154" i="48"/>
  <c r="Y154" i="48"/>
  <c r="Z154" i="48"/>
  <c r="AA154" i="48"/>
  <c r="AB154" i="48"/>
  <c r="X158" i="48"/>
  <c r="Y158" i="48"/>
  <c r="Z158" i="48"/>
  <c r="AA158" i="48"/>
  <c r="AB158" i="48"/>
  <c r="X159" i="48"/>
  <c r="Y159" i="48"/>
  <c r="Z159" i="48"/>
  <c r="AA159" i="48"/>
  <c r="AB159" i="48"/>
  <c r="X160" i="48"/>
  <c r="Y160" i="48"/>
  <c r="Z160" i="48"/>
  <c r="AA160" i="48"/>
  <c r="AB160" i="48"/>
  <c r="X161" i="48"/>
  <c r="Y161" i="48"/>
  <c r="Z161" i="48"/>
  <c r="AA161" i="48"/>
  <c r="AB161" i="48"/>
  <c r="X162" i="48"/>
  <c r="Y162" i="48"/>
  <c r="Z162" i="48"/>
  <c r="AA162" i="48"/>
  <c r="AB162" i="48"/>
  <c r="X166" i="48"/>
  <c r="Y166" i="48"/>
  <c r="Z166" i="48"/>
  <c r="AA166" i="48"/>
  <c r="AB166" i="48"/>
  <c r="X167" i="48"/>
  <c r="Y167" i="48"/>
  <c r="Z167" i="48"/>
  <c r="AA167" i="48"/>
  <c r="AB167" i="48"/>
  <c r="X168" i="48"/>
  <c r="Y168" i="48"/>
  <c r="Z168" i="48"/>
  <c r="AA168" i="48"/>
  <c r="AB168" i="48"/>
  <c r="X169" i="48"/>
  <c r="Y169" i="48"/>
  <c r="Z169" i="48"/>
  <c r="AA169" i="48"/>
  <c r="AB169" i="48"/>
  <c r="X170" i="48"/>
  <c r="Y170" i="48"/>
  <c r="Z170" i="48"/>
  <c r="AA170" i="48"/>
  <c r="AB170" i="48"/>
  <c r="X174" i="48"/>
  <c r="Y174" i="48"/>
  <c r="Z174" i="48"/>
  <c r="AA174" i="48"/>
  <c r="AB174" i="48"/>
  <c r="X175" i="48"/>
  <c r="Y175" i="48"/>
  <c r="Z175" i="48"/>
  <c r="AA175" i="48"/>
  <c r="AB175" i="48"/>
  <c r="X176" i="48"/>
  <c r="Y176" i="48"/>
  <c r="Z176" i="48"/>
  <c r="AA176" i="48"/>
  <c r="AB176" i="48"/>
  <c r="X177" i="48"/>
  <c r="Y177" i="48"/>
  <c r="Z177" i="48"/>
  <c r="AA177" i="48"/>
  <c r="AB177" i="48"/>
  <c r="X178" i="48"/>
  <c r="Y178" i="48"/>
  <c r="Z178" i="48"/>
  <c r="AA178" i="48"/>
  <c r="AB178" i="48"/>
  <c r="D394" i="48"/>
  <c r="E394" i="48"/>
  <c r="F394" i="48"/>
  <c r="G394" i="48"/>
  <c r="O394" i="48"/>
  <c r="D396" i="48"/>
  <c r="E396" i="48"/>
  <c r="F396" i="48"/>
  <c r="G396" i="48"/>
  <c r="O396" i="48"/>
  <c r="O402" i="48" s="1"/>
  <c r="D397" i="48"/>
  <c r="E397" i="48"/>
  <c r="F397" i="48"/>
  <c r="G397" i="48"/>
  <c r="O397" i="48"/>
  <c r="D398" i="48"/>
  <c r="E398" i="48"/>
  <c r="F398" i="48"/>
  <c r="G398" i="48"/>
  <c r="O398" i="48"/>
  <c r="D399" i="48"/>
  <c r="E399" i="48"/>
  <c r="F399" i="48"/>
  <c r="G399" i="48"/>
  <c r="O399" i="48"/>
  <c r="D400" i="48"/>
  <c r="E400" i="48"/>
  <c r="F400" i="48"/>
  <c r="G400" i="48"/>
  <c r="O400" i="48"/>
  <c r="BP55" i="37"/>
  <c r="N108" i="51" l="1"/>
  <c r="P10" i="51"/>
  <c r="L10" i="51"/>
  <c r="N189" i="51"/>
  <c r="P213" i="51"/>
  <c r="N28" i="51"/>
  <c r="L213" i="51"/>
  <c r="M19" i="51"/>
  <c r="O199" i="51"/>
  <c r="M223" i="51"/>
  <c r="N66" i="51"/>
  <c r="L46" i="51"/>
  <c r="Y42" i="48"/>
  <c r="AA115" i="48"/>
  <c r="AB91" i="48"/>
  <c r="L168" i="51"/>
  <c r="L127" i="51"/>
  <c r="D402" i="48"/>
  <c r="P168" i="51"/>
  <c r="M98" i="51"/>
  <c r="O78" i="51"/>
  <c r="P42" i="50"/>
  <c r="O156" i="51"/>
  <c r="BP32" i="37"/>
  <c r="AB59" i="48"/>
  <c r="O118" i="51"/>
  <c r="O37" i="51"/>
  <c r="P88" i="51"/>
  <c r="AA179" i="48"/>
  <c r="AB155" i="48"/>
  <c r="M178" i="51"/>
  <c r="P127" i="51"/>
  <c r="P46" i="51"/>
  <c r="BP7" i="37"/>
  <c r="AA163" i="48"/>
  <c r="BP56" i="37"/>
  <c r="BP6" i="37"/>
  <c r="BP31" i="37"/>
  <c r="F402" i="48"/>
  <c r="G402" i="48"/>
  <c r="E402" i="48"/>
  <c r="AB179" i="48"/>
  <c r="AA171" i="48"/>
  <c r="AB171" i="48"/>
  <c r="AB163" i="48"/>
  <c r="AA155" i="48"/>
  <c r="AB147" i="48"/>
  <c r="AA139" i="48"/>
  <c r="AB139" i="48"/>
  <c r="AB131" i="48"/>
  <c r="AA131" i="48"/>
  <c r="AA123" i="48"/>
  <c r="AB115" i="48"/>
  <c r="AA107" i="48"/>
  <c r="AB107" i="48"/>
  <c r="AB99" i="48"/>
  <c r="AA99" i="48"/>
  <c r="AA91" i="48"/>
  <c r="Y83" i="48"/>
  <c r="AB83" i="48"/>
  <c r="Z83" i="48"/>
  <c r="X83" i="48"/>
  <c r="AA75" i="48"/>
  <c r="AB75" i="48"/>
  <c r="Z75" i="48"/>
  <c r="X75" i="48"/>
  <c r="AB67" i="48"/>
  <c r="AA59" i="48"/>
  <c r="U49" i="48"/>
  <c r="S49" i="48"/>
  <c r="AB50" i="48"/>
  <c r="AB42" i="48"/>
  <c r="X42" i="48"/>
  <c r="T42" i="48"/>
  <c r="R42" i="48"/>
  <c r="AB34" i="48"/>
  <c r="AA34" i="48"/>
  <c r="Z26" i="48"/>
  <c r="AA26" i="48"/>
  <c r="Y26" i="48"/>
  <c r="AB18" i="48"/>
  <c r="X18" i="48"/>
  <c r="AA18" i="48"/>
  <c r="Y18" i="48"/>
  <c r="Z10" i="48"/>
  <c r="AA10" i="48"/>
  <c r="Y10" i="48"/>
  <c r="P195" i="50"/>
  <c r="Q195" i="50"/>
  <c r="O195" i="50"/>
  <c r="M195" i="50"/>
  <c r="N186" i="50"/>
  <c r="Q186" i="50"/>
  <c r="O186" i="50"/>
  <c r="M186" i="50"/>
  <c r="P177" i="50"/>
  <c r="Q177" i="50"/>
  <c r="O177" i="50"/>
  <c r="M177" i="50"/>
  <c r="N168" i="50"/>
  <c r="Q168" i="50"/>
  <c r="O168" i="50"/>
  <c r="M168" i="50"/>
  <c r="P159" i="50"/>
  <c r="Q159" i="50"/>
  <c r="O159" i="50"/>
  <c r="M159" i="50"/>
  <c r="N150" i="50"/>
  <c r="Q150" i="50"/>
  <c r="O150" i="50"/>
  <c r="M150" i="50"/>
  <c r="P141" i="50"/>
  <c r="Q141" i="50"/>
  <c r="O141" i="50"/>
  <c r="M141" i="50"/>
  <c r="N132" i="50"/>
  <c r="Q132" i="50"/>
  <c r="O132" i="50"/>
  <c r="M132" i="50"/>
  <c r="P123" i="50"/>
  <c r="Q123" i="50"/>
  <c r="O123" i="50"/>
  <c r="M123" i="50"/>
  <c r="N114" i="50"/>
  <c r="Q114" i="50"/>
  <c r="O114" i="50"/>
  <c r="M114" i="50"/>
  <c r="P105" i="50"/>
  <c r="Q105" i="50"/>
  <c r="O105" i="50"/>
  <c r="M105" i="50"/>
  <c r="N96" i="50"/>
  <c r="Q96" i="50"/>
  <c r="O96" i="50"/>
  <c r="M96" i="50"/>
  <c r="P87" i="50"/>
  <c r="Q87" i="50"/>
  <c r="O87" i="50"/>
  <c r="M87" i="50"/>
  <c r="N78" i="50"/>
  <c r="Q78" i="50"/>
  <c r="O78" i="50"/>
  <c r="M78" i="50"/>
  <c r="P69" i="50"/>
  <c r="Q69" i="50"/>
  <c r="O69" i="50"/>
  <c r="M69" i="50"/>
  <c r="N60" i="50"/>
  <c r="Q60" i="50"/>
  <c r="O60" i="50"/>
  <c r="M60" i="50"/>
  <c r="Q51" i="50"/>
  <c r="O51" i="50"/>
  <c r="M51" i="50"/>
  <c r="Q42" i="50"/>
  <c r="O42" i="50"/>
  <c r="M42" i="50"/>
  <c r="Q34" i="50"/>
  <c r="O223" i="51"/>
  <c r="P223" i="51"/>
  <c r="N223" i="51"/>
  <c r="L223" i="51"/>
  <c r="N213" i="51"/>
  <c r="O213" i="51"/>
  <c r="M213" i="51"/>
  <c r="M199" i="51"/>
  <c r="P199" i="51"/>
  <c r="N199" i="51"/>
  <c r="L199" i="51"/>
  <c r="P189" i="51"/>
  <c r="L189" i="51"/>
  <c r="O189" i="51"/>
  <c r="M189" i="51"/>
  <c r="O178" i="51"/>
  <c r="P178" i="51"/>
  <c r="N178" i="51"/>
  <c r="L178" i="51"/>
  <c r="N168" i="51"/>
  <c r="O168" i="51"/>
  <c r="M168" i="51"/>
  <c r="M156" i="51"/>
  <c r="P156" i="51"/>
  <c r="N156" i="51"/>
  <c r="L156" i="51"/>
  <c r="P146" i="51"/>
  <c r="L146" i="51"/>
  <c r="O146" i="51"/>
  <c r="M146" i="51"/>
  <c r="O136" i="51"/>
  <c r="P136" i="51"/>
  <c r="N136" i="51"/>
  <c r="L136" i="51"/>
  <c r="N127" i="51"/>
  <c r="O127" i="51"/>
  <c r="M127" i="51"/>
  <c r="M118" i="51"/>
  <c r="P118" i="51"/>
  <c r="N118" i="51"/>
  <c r="L118" i="51"/>
  <c r="P108" i="51"/>
  <c r="L108" i="51"/>
  <c r="O108" i="51"/>
  <c r="M108" i="51"/>
  <c r="O98" i="51"/>
  <c r="P98" i="51"/>
  <c r="N98" i="51"/>
  <c r="L98" i="51"/>
  <c r="N88" i="51"/>
  <c r="O88" i="51"/>
  <c r="M88" i="51"/>
  <c r="M78" i="51"/>
  <c r="P78" i="51"/>
  <c r="N78" i="51"/>
  <c r="L78" i="51"/>
  <c r="P66" i="51"/>
  <c r="L66" i="51"/>
  <c r="O66" i="51"/>
  <c r="M66" i="51"/>
  <c r="O56" i="51"/>
  <c r="P56" i="51"/>
  <c r="N56" i="51"/>
  <c r="L56" i="51"/>
  <c r="N46" i="51"/>
  <c r="O46" i="51"/>
  <c r="M46" i="51"/>
  <c r="P37" i="51"/>
  <c r="N37" i="51"/>
  <c r="L37" i="51"/>
  <c r="M37" i="51"/>
  <c r="P28" i="51"/>
  <c r="L28" i="51"/>
  <c r="O28" i="51"/>
  <c r="M28" i="51"/>
  <c r="O19" i="51"/>
  <c r="P19" i="51"/>
  <c r="N19" i="51"/>
  <c r="L19" i="51"/>
  <c r="O10" i="51"/>
  <c r="M10" i="51"/>
  <c r="N10" i="51"/>
  <c r="BQ55" i="37"/>
  <c r="BQ56" i="37"/>
  <c r="BR56" i="37"/>
  <c r="BR55" i="37"/>
  <c r="BR6" i="37"/>
  <c r="BS55" i="37"/>
  <c r="BK96" i="37"/>
  <c r="BK95" i="37"/>
  <c r="BK90" i="37"/>
  <c r="BK89" i="37"/>
  <c r="BK82" i="37"/>
  <c r="BK81" i="37"/>
  <c r="BK76" i="37"/>
  <c r="BK75" i="37"/>
  <c r="BK67" i="37"/>
  <c r="BK66" i="37"/>
  <c r="BK60" i="37"/>
  <c r="BK59" i="37"/>
  <c r="BK52" i="37"/>
  <c r="BK51" i="37"/>
  <c r="BK44" i="37"/>
  <c r="BK43" i="37"/>
  <c r="BK35" i="37"/>
  <c r="BK34" i="37"/>
  <c r="BK27" i="37"/>
  <c r="BK26" i="37"/>
  <c r="BK20" i="37"/>
  <c r="BK19" i="37"/>
  <c r="BK16" i="37"/>
  <c r="BK15" i="37"/>
  <c r="BK11" i="37"/>
  <c r="BK10" i="37"/>
  <c r="BK7" i="37"/>
  <c r="BK6" i="37"/>
  <c r="BT6" i="37" l="1"/>
  <c r="BR31" i="37"/>
  <c r="BS31" i="37"/>
  <c r="BS56" i="37"/>
  <c r="BR7" i="37"/>
  <c r="BR32" i="37"/>
  <c r="BT55" i="37"/>
  <c r="BT56" i="37"/>
  <c r="BS7" i="37"/>
  <c r="BS32" i="37"/>
  <c r="BT7" i="37"/>
  <c r="BQ6" i="37"/>
  <c r="BQ31" i="37"/>
  <c r="BQ7" i="37"/>
  <c r="BQ32" i="37"/>
  <c r="B30" i="42" l="1"/>
  <c r="D30" i="42"/>
  <c r="E30" i="42"/>
  <c r="F30" i="42"/>
  <c r="J6" i="23" l="1"/>
  <c r="K6" i="23"/>
  <c r="L6" i="23"/>
  <c r="M6" i="23"/>
  <c r="J7" i="23"/>
  <c r="K7" i="23"/>
  <c r="L7" i="23"/>
  <c r="M7" i="23"/>
  <c r="J8" i="23"/>
  <c r="K8" i="23"/>
  <c r="L8" i="23"/>
  <c r="M8" i="23"/>
  <c r="J9" i="23"/>
  <c r="K9" i="23"/>
  <c r="L9" i="23"/>
  <c r="M9" i="23"/>
  <c r="J16" i="23"/>
  <c r="K16" i="23"/>
  <c r="L16" i="23"/>
  <c r="M16" i="23"/>
  <c r="J17" i="23"/>
  <c r="K17" i="23"/>
  <c r="L17" i="23"/>
  <c r="M17" i="23"/>
  <c r="J18" i="23"/>
  <c r="K18" i="23"/>
  <c r="L18" i="23"/>
  <c r="M18" i="23"/>
  <c r="J19" i="23"/>
  <c r="K19" i="23"/>
  <c r="L19" i="23"/>
  <c r="M19" i="23"/>
  <c r="J27" i="23"/>
  <c r="K27" i="23"/>
  <c r="L27" i="23"/>
  <c r="M27" i="23"/>
  <c r="J28" i="23"/>
  <c r="K28" i="23"/>
  <c r="L28" i="23"/>
  <c r="M28" i="23"/>
  <c r="J29" i="23"/>
  <c r="K29" i="23"/>
  <c r="L29" i="23"/>
  <c r="M29" i="23"/>
  <c r="J30" i="23"/>
  <c r="K30" i="23"/>
  <c r="L30" i="23"/>
  <c r="M30" i="23"/>
  <c r="J38" i="23"/>
  <c r="K38" i="23"/>
  <c r="L38" i="23"/>
  <c r="M38" i="23"/>
  <c r="J39" i="23"/>
  <c r="K39" i="23"/>
  <c r="L39" i="23"/>
  <c r="M39" i="23"/>
  <c r="J40" i="23"/>
  <c r="K40" i="23"/>
  <c r="L40" i="23"/>
  <c r="M40" i="23"/>
  <c r="J41" i="23"/>
  <c r="K41" i="23"/>
  <c r="L41" i="23"/>
  <c r="M41" i="23"/>
  <c r="J49" i="23"/>
  <c r="K49" i="23"/>
  <c r="L49" i="23"/>
  <c r="M49" i="23"/>
  <c r="J50" i="23"/>
  <c r="K50" i="23"/>
  <c r="L50" i="23"/>
  <c r="M50" i="23"/>
  <c r="J51" i="23"/>
  <c r="K51" i="23"/>
  <c r="L51" i="23"/>
  <c r="M51" i="23"/>
  <c r="J52" i="23"/>
  <c r="K52" i="23"/>
  <c r="L52" i="23"/>
  <c r="M52" i="23"/>
  <c r="J60" i="23"/>
  <c r="K60" i="23"/>
  <c r="L60" i="23"/>
  <c r="M60" i="23"/>
  <c r="J61" i="23"/>
  <c r="K61" i="23"/>
  <c r="L61" i="23"/>
  <c r="M61" i="23"/>
  <c r="J62" i="23"/>
  <c r="K62" i="23"/>
  <c r="L62" i="23"/>
  <c r="M62" i="23"/>
  <c r="J63" i="23"/>
  <c r="K63" i="23"/>
  <c r="L63" i="23"/>
  <c r="M63" i="23"/>
  <c r="J71" i="23"/>
  <c r="K71" i="23"/>
  <c r="L71" i="23"/>
  <c r="M71" i="23"/>
  <c r="J72" i="23"/>
  <c r="K72" i="23"/>
  <c r="L72" i="23"/>
  <c r="M72" i="23"/>
  <c r="J73" i="23"/>
  <c r="K73" i="23"/>
  <c r="L73" i="23"/>
  <c r="M73" i="23"/>
  <c r="J74" i="23"/>
  <c r="K74" i="23"/>
  <c r="L74" i="23"/>
  <c r="M74" i="23"/>
  <c r="J82" i="23"/>
  <c r="K82" i="23"/>
  <c r="L82" i="23"/>
  <c r="M82" i="23"/>
  <c r="J83" i="23"/>
  <c r="K83" i="23"/>
  <c r="L83" i="23"/>
  <c r="M83" i="23"/>
  <c r="J84" i="23"/>
  <c r="K84" i="23"/>
  <c r="L84" i="23"/>
  <c r="M84" i="23"/>
  <c r="J85" i="23"/>
  <c r="K85" i="23"/>
  <c r="L85" i="23"/>
  <c r="M85" i="23"/>
  <c r="J93" i="23"/>
  <c r="K93" i="23"/>
  <c r="L93" i="23"/>
  <c r="M93" i="23"/>
  <c r="J94" i="23"/>
  <c r="K94" i="23"/>
  <c r="L94" i="23"/>
  <c r="M94" i="23"/>
  <c r="J95" i="23"/>
  <c r="K95" i="23"/>
  <c r="L95" i="23"/>
  <c r="M95" i="23"/>
  <c r="J96" i="23"/>
  <c r="K96" i="23"/>
  <c r="L96" i="23"/>
  <c r="M96" i="23"/>
  <c r="J104" i="23"/>
  <c r="K104" i="23"/>
  <c r="L104" i="23"/>
  <c r="M104" i="23"/>
  <c r="J105" i="23"/>
  <c r="K105" i="23"/>
  <c r="L105" i="23"/>
  <c r="M105" i="23"/>
  <c r="J106" i="23"/>
  <c r="K106" i="23"/>
  <c r="L106" i="23"/>
  <c r="M106" i="23"/>
  <c r="J107" i="23"/>
  <c r="K107" i="23"/>
  <c r="L107" i="23"/>
  <c r="M107" i="23"/>
  <c r="J115" i="23"/>
  <c r="K115" i="23"/>
  <c r="L115" i="23"/>
  <c r="M115" i="23"/>
  <c r="J116" i="23"/>
  <c r="K116" i="23"/>
  <c r="L116" i="23"/>
  <c r="M116" i="23"/>
  <c r="J117" i="23"/>
  <c r="K117" i="23"/>
  <c r="L117" i="23"/>
  <c r="M117" i="23"/>
  <c r="J118" i="23"/>
  <c r="K118" i="23"/>
  <c r="L118" i="23"/>
  <c r="M118" i="23"/>
  <c r="J126" i="23"/>
  <c r="K126" i="23"/>
  <c r="L126" i="23"/>
  <c r="M126" i="23"/>
  <c r="J127" i="23"/>
  <c r="K127" i="23"/>
  <c r="L127" i="23"/>
  <c r="M127" i="23"/>
  <c r="J128" i="23"/>
  <c r="K128" i="23"/>
  <c r="L128" i="23"/>
  <c r="M128" i="23"/>
  <c r="J129" i="23"/>
  <c r="K129" i="23"/>
  <c r="L129" i="23"/>
  <c r="M129" i="23"/>
  <c r="J137" i="23"/>
  <c r="K137" i="23"/>
  <c r="L137" i="23"/>
  <c r="M137" i="23"/>
  <c r="J138" i="23"/>
  <c r="K138" i="23"/>
  <c r="L138" i="23"/>
  <c r="M138" i="23"/>
  <c r="J139" i="23"/>
  <c r="K139" i="23"/>
  <c r="L139" i="23"/>
  <c r="M139" i="23"/>
  <c r="J140" i="23"/>
  <c r="K140" i="23"/>
  <c r="L140" i="23"/>
  <c r="M140" i="23"/>
  <c r="J148" i="23"/>
  <c r="K148" i="23"/>
  <c r="L148" i="23"/>
  <c r="M148" i="23"/>
  <c r="J149" i="23"/>
  <c r="K149" i="23"/>
  <c r="L149" i="23"/>
  <c r="M149" i="23"/>
  <c r="J150" i="23"/>
  <c r="K150" i="23"/>
  <c r="L150" i="23"/>
  <c r="M150" i="23"/>
  <c r="J151" i="23"/>
  <c r="K151" i="23"/>
  <c r="L151" i="23"/>
  <c r="M151" i="23"/>
  <c r="J159" i="23"/>
  <c r="K159" i="23"/>
  <c r="L159" i="23"/>
  <c r="M159" i="23"/>
  <c r="J160" i="23"/>
  <c r="K160" i="23"/>
  <c r="L160" i="23"/>
  <c r="M160" i="23"/>
  <c r="J161" i="23"/>
  <c r="K161" i="23"/>
  <c r="L161" i="23"/>
  <c r="M161" i="23"/>
  <c r="J162" i="23"/>
  <c r="K162" i="23"/>
  <c r="L162" i="23"/>
  <c r="M162" i="23"/>
  <c r="J170" i="23"/>
  <c r="K170" i="23"/>
  <c r="L170" i="23"/>
  <c r="M170" i="23"/>
  <c r="J171" i="23"/>
  <c r="K171" i="23"/>
  <c r="L171" i="23"/>
  <c r="M171" i="23"/>
  <c r="J172" i="23"/>
  <c r="K172" i="23"/>
  <c r="L172" i="23"/>
  <c r="M172" i="23"/>
  <c r="J173" i="23"/>
  <c r="K173" i="23"/>
  <c r="L173" i="23"/>
  <c r="M173" i="23"/>
  <c r="J181" i="23"/>
  <c r="K181" i="23"/>
  <c r="L181" i="23"/>
  <c r="M181" i="23"/>
  <c r="J182" i="23"/>
  <c r="K182" i="23"/>
  <c r="L182" i="23"/>
  <c r="M182" i="23"/>
  <c r="J183" i="23"/>
  <c r="K183" i="23"/>
  <c r="L183" i="23"/>
  <c r="M183" i="23"/>
  <c r="J184" i="23"/>
  <c r="K184" i="23"/>
  <c r="L184" i="23"/>
  <c r="M184" i="23"/>
  <c r="J192" i="23"/>
  <c r="K192" i="23"/>
  <c r="L192" i="23"/>
  <c r="M192" i="23"/>
  <c r="J193" i="23"/>
  <c r="K193" i="23"/>
  <c r="L193" i="23"/>
  <c r="M193" i="23"/>
  <c r="J194" i="23"/>
  <c r="K194" i="23"/>
  <c r="L194" i="23"/>
  <c r="M194" i="23"/>
  <c r="J195" i="23"/>
  <c r="K195" i="23"/>
  <c r="L195" i="23"/>
  <c r="M195" i="23"/>
  <c r="J203" i="23"/>
  <c r="K203" i="23"/>
  <c r="L203" i="23"/>
  <c r="M203" i="23"/>
  <c r="J204" i="23"/>
  <c r="K204" i="23"/>
  <c r="L204" i="23"/>
  <c r="M204" i="23"/>
  <c r="J205" i="23"/>
  <c r="K205" i="23"/>
  <c r="L205" i="23"/>
  <c r="M205" i="23"/>
  <c r="J206" i="23"/>
  <c r="K206" i="23"/>
  <c r="L206" i="23"/>
  <c r="M206" i="23"/>
  <c r="J214" i="23"/>
  <c r="K214" i="23"/>
  <c r="L214" i="23"/>
  <c r="M214" i="23"/>
  <c r="J215" i="23"/>
  <c r="K215" i="23"/>
  <c r="L215" i="23"/>
  <c r="M215" i="23"/>
  <c r="J216" i="23"/>
  <c r="K216" i="23"/>
  <c r="L216" i="23"/>
  <c r="M216" i="23"/>
  <c r="J217" i="23"/>
  <c r="K217" i="23"/>
  <c r="L217" i="23"/>
  <c r="M217" i="23"/>
  <c r="J225" i="23"/>
  <c r="K225" i="23"/>
  <c r="L225" i="23"/>
  <c r="M225" i="23"/>
  <c r="J226" i="23"/>
  <c r="K226" i="23"/>
  <c r="L226" i="23"/>
  <c r="M226" i="23"/>
  <c r="J227" i="23"/>
  <c r="K227" i="23"/>
  <c r="L227" i="23"/>
  <c r="M227" i="23"/>
  <c r="J228" i="23"/>
  <c r="K228" i="23"/>
  <c r="L228" i="23"/>
  <c r="M228" i="23"/>
  <c r="J236" i="23"/>
  <c r="K236" i="23"/>
  <c r="L236" i="23"/>
  <c r="M236" i="23"/>
  <c r="J237" i="23"/>
  <c r="K237" i="23"/>
  <c r="L237" i="23"/>
  <c r="M237" i="23"/>
  <c r="J238" i="23"/>
  <c r="K238" i="23"/>
  <c r="L238" i="23"/>
  <c r="M238" i="23"/>
  <c r="J239" i="23"/>
  <c r="K239" i="23"/>
  <c r="L239" i="23"/>
  <c r="M239" i="23"/>
  <c r="J11" i="22"/>
  <c r="K11" i="22"/>
  <c r="L11" i="22"/>
  <c r="M11" i="22"/>
  <c r="J12" i="22"/>
  <c r="K12" i="22"/>
  <c r="L12" i="22"/>
  <c r="M12" i="22"/>
  <c r="J13" i="22"/>
  <c r="K13" i="22"/>
  <c r="L13" i="22"/>
  <c r="M13" i="22"/>
  <c r="J14" i="22"/>
  <c r="K14" i="22"/>
  <c r="L14" i="22"/>
  <c r="M14" i="22"/>
  <c r="J20" i="22"/>
  <c r="K20" i="22"/>
  <c r="L20" i="22"/>
  <c r="M20" i="22"/>
  <c r="J21" i="22"/>
  <c r="K21" i="22"/>
  <c r="L21" i="22"/>
  <c r="M21" i="22"/>
  <c r="J22" i="22"/>
  <c r="K22" i="22"/>
  <c r="L22" i="22"/>
  <c r="M22" i="22"/>
  <c r="J23" i="22"/>
  <c r="K23" i="22"/>
  <c r="L23" i="22"/>
  <c r="M23" i="22"/>
  <c r="J31" i="22"/>
  <c r="K31" i="22"/>
  <c r="L31" i="22"/>
  <c r="M31" i="22"/>
  <c r="J32" i="22"/>
  <c r="K32" i="22"/>
  <c r="L32" i="22"/>
  <c r="M32" i="22"/>
  <c r="J33" i="22"/>
  <c r="K33" i="22"/>
  <c r="L33" i="22"/>
  <c r="M33" i="22"/>
  <c r="J34" i="22"/>
  <c r="K34" i="22"/>
  <c r="L34" i="22"/>
  <c r="M34" i="22"/>
  <c r="J42" i="22"/>
  <c r="K42" i="22"/>
  <c r="L42" i="22"/>
  <c r="M42" i="22"/>
  <c r="J43" i="22"/>
  <c r="K43" i="22"/>
  <c r="L43" i="22"/>
  <c r="M43" i="22"/>
  <c r="J44" i="22"/>
  <c r="K44" i="22"/>
  <c r="L44" i="22"/>
  <c r="M44" i="22"/>
  <c r="J45" i="22"/>
  <c r="K45" i="22"/>
  <c r="L45" i="22"/>
  <c r="M45" i="22"/>
  <c r="J52" i="22"/>
  <c r="K52" i="22"/>
  <c r="L52" i="22"/>
  <c r="M52" i="22"/>
  <c r="J53" i="22"/>
  <c r="K53" i="22"/>
  <c r="L53" i="22"/>
  <c r="M53" i="22"/>
  <c r="J54" i="22"/>
  <c r="K54" i="22"/>
  <c r="L54" i="22"/>
  <c r="M54" i="22"/>
  <c r="J55" i="22"/>
  <c r="K55" i="22"/>
  <c r="L55" i="22"/>
  <c r="M55" i="22"/>
  <c r="J62" i="22"/>
  <c r="K62" i="22"/>
  <c r="L62" i="22"/>
  <c r="M62" i="22"/>
  <c r="J63" i="22"/>
  <c r="K63" i="22"/>
  <c r="L63" i="22"/>
  <c r="M63" i="22"/>
  <c r="J64" i="22"/>
  <c r="K64" i="22"/>
  <c r="L64" i="22"/>
  <c r="M64" i="22"/>
  <c r="J65" i="22"/>
  <c r="K65" i="22"/>
  <c r="L65" i="22"/>
  <c r="M65" i="22"/>
  <c r="J72" i="22"/>
  <c r="K72" i="22"/>
  <c r="L72" i="22"/>
  <c r="M72" i="22"/>
  <c r="J73" i="22"/>
  <c r="K73" i="22"/>
  <c r="L73" i="22"/>
  <c r="M73" i="22"/>
  <c r="J74" i="22"/>
  <c r="K74" i="22"/>
  <c r="L74" i="22"/>
  <c r="M74" i="22"/>
  <c r="J75" i="22"/>
  <c r="K75" i="22"/>
  <c r="L75" i="22"/>
  <c r="M75" i="22"/>
  <c r="J82" i="22"/>
  <c r="K82" i="22"/>
  <c r="L82" i="22"/>
  <c r="M82" i="22"/>
  <c r="J83" i="22"/>
  <c r="K83" i="22"/>
  <c r="L83" i="22"/>
  <c r="M83" i="22"/>
  <c r="J84" i="22"/>
  <c r="K84" i="22"/>
  <c r="L84" i="22"/>
  <c r="M84" i="22"/>
  <c r="J85" i="22"/>
  <c r="K85" i="22"/>
  <c r="L85" i="22"/>
  <c r="M85" i="22"/>
  <c r="J92" i="22"/>
  <c r="K92" i="22"/>
  <c r="L92" i="22"/>
  <c r="M92" i="22"/>
  <c r="J93" i="22"/>
  <c r="K93" i="22"/>
  <c r="L93" i="22"/>
  <c r="M93" i="22"/>
  <c r="J94" i="22"/>
  <c r="K94" i="22"/>
  <c r="L94" i="22"/>
  <c r="M94" i="22"/>
  <c r="J95" i="22"/>
  <c r="K95" i="22"/>
  <c r="L95" i="22"/>
  <c r="M95" i="22"/>
  <c r="J102" i="22"/>
  <c r="K102" i="22"/>
  <c r="L102" i="22"/>
  <c r="M102" i="22"/>
  <c r="J103" i="22"/>
  <c r="K103" i="22"/>
  <c r="L103" i="22"/>
  <c r="M103" i="22"/>
  <c r="J104" i="22"/>
  <c r="K104" i="22"/>
  <c r="L104" i="22"/>
  <c r="M104" i="22"/>
  <c r="J105" i="22"/>
  <c r="K105" i="22"/>
  <c r="L105" i="22"/>
  <c r="M105" i="22"/>
  <c r="J112" i="22"/>
  <c r="K112" i="22"/>
  <c r="L112" i="22"/>
  <c r="M112" i="22"/>
  <c r="J113" i="22"/>
  <c r="K113" i="22"/>
  <c r="L113" i="22"/>
  <c r="M113" i="22"/>
  <c r="J114" i="22"/>
  <c r="K114" i="22"/>
  <c r="L114" i="22"/>
  <c r="M114" i="22"/>
  <c r="J115" i="22"/>
  <c r="K115" i="22"/>
  <c r="L115" i="22"/>
  <c r="M115" i="22"/>
  <c r="J122" i="22"/>
  <c r="K122" i="22"/>
  <c r="L122" i="22"/>
  <c r="M122" i="22"/>
  <c r="J123" i="22"/>
  <c r="K123" i="22"/>
  <c r="L123" i="22"/>
  <c r="M123" i="22"/>
  <c r="J124" i="22"/>
  <c r="K124" i="22"/>
  <c r="L124" i="22"/>
  <c r="M124" i="22"/>
  <c r="J125" i="22"/>
  <c r="K125" i="22"/>
  <c r="L125" i="22"/>
  <c r="M125" i="22"/>
  <c r="J131" i="22"/>
  <c r="K131" i="22"/>
  <c r="L131" i="22"/>
  <c r="M131" i="22"/>
  <c r="J132" i="22"/>
  <c r="K132" i="22"/>
  <c r="L132" i="22"/>
  <c r="M132" i="22"/>
  <c r="J133" i="22"/>
  <c r="K133" i="22"/>
  <c r="L133" i="22"/>
  <c r="M133" i="22"/>
  <c r="J134" i="22"/>
  <c r="K134" i="22"/>
  <c r="L134" i="22"/>
  <c r="M134" i="22"/>
  <c r="J142" i="22"/>
  <c r="K142" i="22"/>
  <c r="L142" i="22"/>
  <c r="M142" i="22"/>
  <c r="J143" i="22"/>
  <c r="K143" i="22"/>
  <c r="L143" i="22"/>
  <c r="M143" i="22"/>
  <c r="J144" i="22"/>
  <c r="K144" i="22"/>
  <c r="L144" i="22"/>
  <c r="M144" i="22"/>
  <c r="J145" i="22"/>
  <c r="K145" i="22"/>
  <c r="L145" i="22"/>
  <c r="M145" i="22"/>
  <c r="J152" i="22"/>
  <c r="K152" i="22"/>
  <c r="L152" i="22"/>
  <c r="M152" i="22"/>
  <c r="J153" i="22"/>
  <c r="K153" i="22"/>
  <c r="L153" i="22"/>
  <c r="M153" i="22"/>
  <c r="J154" i="22"/>
  <c r="K154" i="22"/>
  <c r="L154" i="22"/>
  <c r="M154" i="22"/>
  <c r="J155" i="22"/>
  <c r="K155" i="22"/>
  <c r="L155" i="22"/>
  <c r="M155" i="22"/>
  <c r="J162" i="22"/>
  <c r="K162" i="22"/>
  <c r="L162" i="22"/>
  <c r="M162" i="22"/>
  <c r="J163" i="22"/>
  <c r="K163" i="22"/>
  <c r="L163" i="22"/>
  <c r="M163" i="22"/>
  <c r="J164" i="22"/>
  <c r="K164" i="22"/>
  <c r="L164" i="22"/>
  <c r="M164" i="22"/>
  <c r="J165" i="22"/>
  <c r="K165" i="22"/>
  <c r="L165" i="22"/>
  <c r="M165" i="22"/>
  <c r="J172" i="22"/>
  <c r="K172" i="22"/>
  <c r="L172" i="22"/>
  <c r="M172" i="22"/>
  <c r="J173" i="22"/>
  <c r="K173" i="22"/>
  <c r="L173" i="22"/>
  <c r="M173" i="22"/>
  <c r="J174" i="22"/>
  <c r="K174" i="22"/>
  <c r="L174" i="22"/>
  <c r="M174" i="22"/>
  <c r="J175" i="22"/>
  <c r="K175" i="22"/>
  <c r="L175" i="22"/>
  <c r="M175" i="22"/>
  <c r="J182" i="22"/>
  <c r="K182" i="22"/>
  <c r="L182" i="22"/>
  <c r="M182" i="22"/>
  <c r="J183" i="22"/>
  <c r="K183" i="22"/>
  <c r="L183" i="22"/>
  <c r="M183" i="22"/>
  <c r="J184" i="22"/>
  <c r="K184" i="22"/>
  <c r="L184" i="22"/>
  <c r="M184" i="22"/>
  <c r="J185" i="22"/>
  <c r="K185" i="22"/>
  <c r="L185" i="22"/>
  <c r="M185" i="22"/>
  <c r="J192" i="22"/>
  <c r="K192" i="22"/>
  <c r="L192" i="22"/>
  <c r="M192" i="22"/>
  <c r="J193" i="22"/>
  <c r="K193" i="22"/>
  <c r="L193" i="22"/>
  <c r="M193" i="22"/>
  <c r="J194" i="22"/>
  <c r="K194" i="22"/>
  <c r="L194" i="22"/>
  <c r="M194" i="22"/>
  <c r="J195" i="22"/>
  <c r="K195" i="22"/>
  <c r="L195" i="22"/>
  <c r="M195" i="22"/>
  <c r="J202" i="22"/>
  <c r="K202" i="22"/>
  <c r="L202" i="22"/>
  <c r="M202" i="22"/>
  <c r="J203" i="22"/>
  <c r="K203" i="22"/>
  <c r="L203" i="22"/>
  <c r="M203" i="22"/>
  <c r="J204" i="22"/>
  <c r="K204" i="22"/>
  <c r="L204" i="22"/>
  <c r="M204" i="22"/>
  <c r="J205" i="22"/>
  <c r="K205" i="22"/>
  <c r="L205" i="22"/>
  <c r="M205" i="22"/>
  <c r="J212" i="22"/>
  <c r="K212" i="22"/>
  <c r="L212" i="22"/>
  <c r="M212" i="22"/>
  <c r="J213" i="22"/>
  <c r="K213" i="22"/>
  <c r="L213" i="22"/>
  <c r="M213" i="22"/>
  <c r="J214" i="22"/>
  <c r="K214" i="22"/>
  <c r="L214" i="22"/>
  <c r="M214" i="22"/>
  <c r="J215" i="22"/>
  <c r="K215" i="22"/>
  <c r="L215" i="22"/>
  <c r="M215" i="22"/>
  <c r="J222" i="22"/>
  <c r="K222" i="22"/>
  <c r="L222" i="22"/>
  <c r="M222" i="22"/>
  <c r="J223" i="22"/>
  <c r="K223" i="22"/>
  <c r="L223" i="22"/>
  <c r="M223" i="22"/>
  <c r="J224" i="22"/>
  <c r="K224" i="22"/>
  <c r="L224" i="22"/>
  <c r="M224" i="22"/>
  <c r="J225" i="22"/>
  <c r="K225" i="22"/>
  <c r="L225" i="22"/>
  <c r="M225" i="22"/>
  <c r="I12" i="21"/>
  <c r="J12" i="21"/>
  <c r="K12" i="21"/>
  <c r="L12" i="21"/>
  <c r="I13" i="21"/>
  <c r="J13" i="21"/>
  <c r="K13" i="21"/>
  <c r="L13" i="21"/>
  <c r="I22" i="21"/>
  <c r="J22" i="21"/>
  <c r="K22" i="21"/>
  <c r="L22" i="21"/>
  <c r="I23" i="21"/>
  <c r="J23" i="21"/>
  <c r="K23" i="21"/>
  <c r="L23" i="21"/>
  <c r="I31" i="21"/>
  <c r="J31" i="21"/>
  <c r="K31" i="21"/>
  <c r="L31" i="21"/>
  <c r="I32" i="21"/>
  <c r="J32" i="21"/>
  <c r="K32" i="21"/>
  <c r="L32" i="21"/>
  <c r="I42" i="21"/>
  <c r="J42" i="21"/>
  <c r="K42" i="21"/>
  <c r="L42" i="21"/>
  <c r="I43" i="21"/>
  <c r="J43" i="21"/>
  <c r="K43" i="21"/>
  <c r="L43" i="21"/>
  <c r="I52" i="21"/>
  <c r="J52" i="21"/>
  <c r="K52" i="21"/>
  <c r="L52" i="21"/>
  <c r="I53" i="21"/>
  <c r="J53" i="21"/>
  <c r="K53" i="21"/>
  <c r="L53" i="21"/>
  <c r="I62" i="21"/>
  <c r="J62" i="21"/>
  <c r="K62" i="21"/>
  <c r="L62" i="21"/>
  <c r="I63" i="21"/>
  <c r="J63" i="21"/>
  <c r="K63" i="21"/>
  <c r="L63" i="21"/>
  <c r="I72" i="21"/>
  <c r="J72" i="21"/>
  <c r="K72" i="21"/>
  <c r="L72" i="21"/>
  <c r="I73" i="21"/>
  <c r="J73" i="21"/>
  <c r="K73" i="21"/>
  <c r="L73" i="21"/>
  <c r="I82" i="21"/>
  <c r="J82" i="21"/>
  <c r="K82" i="21"/>
  <c r="L82" i="21"/>
  <c r="I83" i="21"/>
  <c r="J83" i="21"/>
  <c r="K83" i="21"/>
  <c r="L83" i="21"/>
  <c r="I92" i="21"/>
  <c r="J92" i="21"/>
  <c r="K92" i="21"/>
  <c r="L92" i="21"/>
  <c r="I93" i="21"/>
  <c r="J93" i="21"/>
  <c r="K93" i="21"/>
  <c r="L93" i="21"/>
  <c r="I102" i="21"/>
  <c r="J102" i="21"/>
  <c r="K102" i="21"/>
  <c r="L102" i="21"/>
  <c r="I103" i="21"/>
  <c r="J103" i="21"/>
  <c r="K103" i="21"/>
  <c r="L103" i="21"/>
  <c r="I112" i="21"/>
  <c r="J112" i="21"/>
  <c r="K112" i="21"/>
  <c r="L112" i="21"/>
  <c r="I113" i="21"/>
  <c r="J113" i="21"/>
  <c r="K113" i="21"/>
  <c r="L113" i="21"/>
  <c r="I122" i="21"/>
  <c r="J122" i="21"/>
  <c r="K122" i="21"/>
  <c r="L122" i="21"/>
  <c r="I123" i="21"/>
  <c r="J123" i="21"/>
  <c r="K123" i="21"/>
  <c r="L123" i="21"/>
  <c r="I132" i="21"/>
  <c r="J132" i="21"/>
  <c r="K132" i="21"/>
  <c r="L132" i="21"/>
  <c r="I133" i="21"/>
  <c r="J133" i="21"/>
  <c r="K133" i="21"/>
  <c r="L133" i="21"/>
  <c r="I142" i="21"/>
  <c r="J142" i="21"/>
  <c r="K142" i="21"/>
  <c r="L142" i="21"/>
  <c r="I143" i="21"/>
  <c r="J143" i="21"/>
  <c r="K143" i="21"/>
  <c r="L143" i="21"/>
  <c r="I162" i="21"/>
  <c r="J162" i="21"/>
  <c r="K162" i="21"/>
  <c r="L162" i="21"/>
  <c r="I163" i="21"/>
  <c r="J163" i="21"/>
  <c r="K163" i="21"/>
  <c r="L163" i="21"/>
  <c r="I172" i="21"/>
  <c r="J172" i="21"/>
  <c r="K172" i="21"/>
  <c r="L172" i="21"/>
  <c r="I173" i="21"/>
  <c r="J173" i="21"/>
  <c r="K173" i="21"/>
  <c r="L173" i="21"/>
  <c r="I182" i="21"/>
  <c r="J182" i="21"/>
  <c r="K182" i="21"/>
  <c r="L182" i="21"/>
  <c r="I183" i="21"/>
  <c r="J183" i="21"/>
  <c r="K183" i="21"/>
  <c r="L183" i="21"/>
  <c r="I192" i="21"/>
  <c r="J192" i="21"/>
  <c r="K192" i="21"/>
  <c r="L192" i="21"/>
  <c r="I193" i="21"/>
  <c r="J193" i="21"/>
  <c r="K193" i="21"/>
  <c r="L193" i="21"/>
  <c r="I202" i="21"/>
  <c r="J202" i="21"/>
  <c r="K202" i="21"/>
  <c r="L202" i="21"/>
  <c r="I203" i="21"/>
  <c r="J203" i="21"/>
  <c r="K203" i="21"/>
  <c r="L203" i="21"/>
  <c r="I212" i="21"/>
  <c r="J212" i="21"/>
  <c r="K212" i="21"/>
  <c r="L212" i="21"/>
  <c r="I213" i="21"/>
  <c r="J213" i="21"/>
  <c r="K213" i="21"/>
  <c r="L213" i="21"/>
  <c r="I222" i="21"/>
  <c r="J222" i="21"/>
  <c r="K222" i="21"/>
  <c r="L222" i="21"/>
  <c r="I223" i="21"/>
  <c r="J223" i="21"/>
  <c r="K223" i="21"/>
  <c r="L223" i="21"/>
  <c r="J6" i="20"/>
  <c r="K6" i="20"/>
  <c r="L6" i="20"/>
  <c r="M6" i="20"/>
  <c r="J7" i="20"/>
  <c r="K7" i="20"/>
  <c r="L7" i="20"/>
  <c r="M7" i="20"/>
  <c r="J8" i="20"/>
  <c r="K8" i="20"/>
  <c r="L8" i="20"/>
  <c r="M8" i="20"/>
  <c r="J9" i="20"/>
  <c r="K9" i="20"/>
  <c r="L9" i="20"/>
  <c r="M9" i="20"/>
  <c r="J17" i="20"/>
  <c r="K17" i="20"/>
  <c r="L17" i="20"/>
  <c r="M17" i="20"/>
  <c r="J18" i="20"/>
  <c r="K18" i="20"/>
  <c r="L18" i="20"/>
  <c r="M18" i="20"/>
  <c r="J19" i="20"/>
  <c r="K19" i="20"/>
  <c r="L19" i="20"/>
  <c r="M19" i="20"/>
  <c r="J20" i="20"/>
  <c r="K20" i="20"/>
  <c r="L20" i="20"/>
  <c r="M20" i="20"/>
  <c r="J28" i="20"/>
  <c r="K28" i="20"/>
  <c r="L28" i="20"/>
  <c r="M28" i="20"/>
  <c r="J29" i="20"/>
  <c r="K29" i="20"/>
  <c r="L29" i="20"/>
  <c r="M29" i="20"/>
  <c r="J30" i="20"/>
  <c r="K30" i="20"/>
  <c r="L30" i="20"/>
  <c r="M30" i="20"/>
  <c r="J31" i="20"/>
  <c r="K31" i="20"/>
  <c r="L31" i="20"/>
  <c r="M31" i="20"/>
  <c r="J39" i="20"/>
  <c r="K39" i="20"/>
  <c r="L39" i="20"/>
  <c r="M39" i="20"/>
  <c r="J40" i="20"/>
  <c r="K40" i="20"/>
  <c r="L40" i="20"/>
  <c r="M40" i="20"/>
  <c r="J41" i="20"/>
  <c r="K41" i="20"/>
  <c r="L41" i="20"/>
  <c r="M41" i="20"/>
  <c r="J42" i="20"/>
  <c r="K42" i="20"/>
  <c r="L42" i="20"/>
  <c r="M42" i="20"/>
  <c r="J50" i="20"/>
  <c r="K50" i="20"/>
  <c r="L50" i="20"/>
  <c r="M50" i="20"/>
  <c r="J51" i="20"/>
  <c r="K51" i="20"/>
  <c r="L51" i="20"/>
  <c r="M51" i="20"/>
  <c r="J52" i="20"/>
  <c r="K52" i="20"/>
  <c r="L52" i="20"/>
  <c r="M52" i="20"/>
  <c r="J53" i="20"/>
  <c r="K53" i="20"/>
  <c r="L53" i="20"/>
  <c r="M53" i="20"/>
  <c r="J61" i="20"/>
  <c r="K61" i="20"/>
  <c r="L61" i="20"/>
  <c r="M61" i="20"/>
  <c r="J62" i="20"/>
  <c r="K62" i="20"/>
  <c r="L62" i="20"/>
  <c r="M62" i="20"/>
  <c r="J63" i="20"/>
  <c r="K63" i="20"/>
  <c r="L63" i="20"/>
  <c r="M63" i="20"/>
  <c r="J64" i="20"/>
  <c r="K64" i="20"/>
  <c r="L64" i="20"/>
  <c r="M64" i="20"/>
  <c r="J72" i="20"/>
  <c r="K72" i="20"/>
  <c r="L72" i="20"/>
  <c r="M72" i="20"/>
  <c r="J73" i="20"/>
  <c r="K73" i="20"/>
  <c r="L73" i="20"/>
  <c r="M73" i="20"/>
  <c r="J74" i="20"/>
  <c r="K74" i="20"/>
  <c r="L74" i="20"/>
  <c r="M74" i="20"/>
  <c r="J75" i="20"/>
  <c r="K75" i="20"/>
  <c r="L75" i="20"/>
  <c r="M75" i="20"/>
  <c r="J83" i="20"/>
  <c r="K83" i="20"/>
  <c r="L83" i="20"/>
  <c r="M83" i="20"/>
  <c r="J84" i="20"/>
  <c r="K84" i="20"/>
  <c r="L84" i="20"/>
  <c r="M84" i="20"/>
  <c r="J85" i="20"/>
  <c r="K85" i="20"/>
  <c r="L85" i="20"/>
  <c r="M85" i="20"/>
  <c r="J86" i="20"/>
  <c r="K86" i="20"/>
  <c r="L86" i="20"/>
  <c r="M86" i="20"/>
  <c r="J94" i="20"/>
  <c r="K94" i="20"/>
  <c r="L94" i="20"/>
  <c r="M94" i="20"/>
  <c r="J95" i="20"/>
  <c r="K95" i="20"/>
  <c r="L95" i="20"/>
  <c r="M95" i="20"/>
  <c r="J96" i="20"/>
  <c r="K96" i="20"/>
  <c r="L96" i="20"/>
  <c r="M96" i="20"/>
  <c r="J97" i="20"/>
  <c r="K97" i="20"/>
  <c r="L97" i="20"/>
  <c r="M97" i="20"/>
  <c r="J105" i="20"/>
  <c r="K105" i="20"/>
  <c r="L105" i="20"/>
  <c r="M105" i="20"/>
  <c r="J106" i="20"/>
  <c r="K106" i="20"/>
  <c r="L106" i="20"/>
  <c r="M106" i="20"/>
  <c r="J107" i="20"/>
  <c r="K107" i="20"/>
  <c r="L107" i="20"/>
  <c r="M107" i="20"/>
  <c r="J108" i="20"/>
  <c r="K108" i="20"/>
  <c r="L108" i="20"/>
  <c r="M108" i="20"/>
  <c r="J116" i="20"/>
  <c r="K116" i="20"/>
  <c r="L116" i="20"/>
  <c r="M116" i="20"/>
  <c r="J117" i="20"/>
  <c r="K117" i="20"/>
  <c r="L117" i="20"/>
  <c r="M117" i="20"/>
  <c r="J118" i="20"/>
  <c r="K118" i="20"/>
  <c r="L118" i="20"/>
  <c r="M118" i="20"/>
  <c r="J119" i="20"/>
  <c r="K119" i="20"/>
  <c r="L119" i="20"/>
  <c r="M119" i="20"/>
  <c r="J127" i="20"/>
  <c r="K127" i="20"/>
  <c r="L127" i="20"/>
  <c r="M127" i="20"/>
  <c r="J128" i="20"/>
  <c r="K128" i="20"/>
  <c r="L128" i="20"/>
  <c r="M128" i="20"/>
  <c r="J129" i="20"/>
  <c r="K129" i="20"/>
  <c r="L129" i="20"/>
  <c r="M129" i="20"/>
  <c r="J130" i="20"/>
  <c r="K130" i="20"/>
  <c r="L130" i="20"/>
  <c r="M130" i="20"/>
  <c r="J149" i="20"/>
  <c r="K149" i="20"/>
  <c r="L149" i="20"/>
  <c r="M149" i="20"/>
  <c r="J150" i="20"/>
  <c r="K150" i="20"/>
  <c r="L150" i="20"/>
  <c r="M150" i="20"/>
  <c r="J151" i="20"/>
  <c r="K151" i="20"/>
  <c r="L151" i="20"/>
  <c r="M151" i="20"/>
  <c r="J152" i="20"/>
  <c r="K152" i="20"/>
  <c r="L152" i="20"/>
  <c r="M152" i="20"/>
  <c r="J160" i="20"/>
  <c r="K160" i="20"/>
  <c r="L160" i="20"/>
  <c r="M160" i="20"/>
  <c r="J161" i="20"/>
  <c r="K161" i="20"/>
  <c r="L161" i="20"/>
  <c r="M161" i="20"/>
  <c r="J162" i="20"/>
  <c r="K162" i="20"/>
  <c r="L162" i="20"/>
  <c r="M162" i="20"/>
  <c r="J163" i="20"/>
  <c r="K163" i="20"/>
  <c r="L163" i="20"/>
  <c r="M163" i="20"/>
  <c r="J171" i="20"/>
  <c r="K171" i="20"/>
  <c r="L171" i="20"/>
  <c r="M171" i="20"/>
  <c r="J172" i="20"/>
  <c r="K172" i="20"/>
  <c r="L172" i="20"/>
  <c r="M172" i="20"/>
  <c r="J173" i="20"/>
  <c r="K173" i="20"/>
  <c r="L173" i="20"/>
  <c r="M173" i="20"/>
  <c r="J174" i="20"/>
  <c r="K174" i="20"/>
  <c r="L174" i="20"/>
  <c r="M174" i="20"/>
  <c r="J182" i="20"/>
  <c r="K182" i="20"/>
  <c r="L182" i="20"/>
  <c r="M182" i="20"/>
  <c r="J183" i="20"/>
  <c r="K183" i="20"/>
  <c r="L183" i="20"/>
  <c r="M183" i="20"/>
  <c r="J184" i="20"/>
  <c r="K184" i="20"/>
  <c r="L184" i="20"/>
  <c r="M184" i="20"/>
  <c r="J185" i="20"/>
  <c r="K185" i="20"/>
  <c r="L185" i="20"/>
  <c r="M185" i="20"/>
  <c r="J193" i="20"/>
  <c r="K193" i="20"/>
  <c r="L193" i="20"/>
  <c r="M193" i="20"/>
  <c r="J194" i="20"/>
  <c r="K194" i="20"/>
  <c r="L194" i="20"/>
  <c r="M194" i="20"/>
  <c r="J195" i="20"/>
  <c r="K195" i="20"/>
  <c r="L195" i="20"/>
  <c r="M195" i="20"/>
  <c r="J196" i="20"/>
  <c r="K196" i="20"/>
  <c r="L196" i="20"/>
  <c r="M196" i="20"/>
  <c r="J204" i="20"/>
  <c r="K204" i="20"/>
  <c r="L204" i="20"/>
  <c r="M204" i="20"/>
  <c r="J205" i="20"/>
  <c r="K205" i="20"/>
  <c r="L205" i="20"/>
  <c r="M205" i="20"/>
  <c r="J206" i="20"/>
  <c r="K206" i="20"/>
  <c r="L206" i="20"/>
  <c r="M206" i="20"/>
  <c r="J207" i="20"/>
  <c r="K207" i="20"/>
  <c r="L207" i="20"/>
  <c r="M207" i="20"/>
  <c r="J215" i="20"/>
  <c r="K215" i="20"/>
  <c r="L215" i="20"/>
  <c r="M215" i="20"/>
  <c r="J216" i="20"/>
  <c r="K216" i="20"/>
  <c r="L216" i="20"/>
  <c r="M216" i="20"/>
  <c r="J217" i="20"/>
  <c r="K217" i="20"/>
  <c r="L217" i="20"/>
  <c r="M217" i="20"/>
  <c r="J218" i="20"/>
  <c r="K218" i="20"/>
  <c r="L218" i="20"/>
  <c r="M218" i="20"/>
  <c r="J226" i="20"/>
  <c r="K226" i="20"/>
  <c r="L226" i="20"/>
  <c r="M226" i="20"/>
  <c r="J227" i="20"/>
  <c r="K227" i="20"/>
  <c r="L227" i="20"/>
  <c r="M227" i="20"/>
  <c r="J228" i="20"/>
  <c r="K228" i="20"/>
  <c r="L228" i="20"/>
  <c r="M228" i="20"/>
  <c r="J229" i="20"/>
  <c r="K229" i="20"/>
  <c r="L229" i="20"/>
  <c r="M229" i="20"/>
  <c r="J237" i="20"/>
  <c r="K237" i="20"/>
  <c r="L237" i="20"/>
  <c r="M237" i="20"/>
  <c r="J238" i="20"/>
  <c r="K238" i="20"/>
  <c r="L238" i="20"/>
  <c r="M238" i="20"/>
  <c r="J239" i="20"/>
  <c r="K239" i="20"/>
  <c r="L239" i="20"/>
  <c r="M239" i="20"/>
  <c r="J240" i="20"/>
  <c r="K240" i="20"/>
  <c r="L240" i="20"/>
  <c r="M240" i="20"/>
  <c r="L12" i="15"/>
  <c r="M12" i="15"/>
  <c r="N12" i="15"/>
  <c r="L13" i="15"/>
  <c r="M13" i="15"/>
  <c r="N13" i="15"/>
  <c r="O13" i="15"/>
  <c r="P13" i="15"/>
  <c r="L14" i="15"/>
  <c r="M14" i="15"/>
  <c r="N14" i="15"/>
  <c r="O14" i="15"/>
  <c r="P14" i="15"/>
  <c r="L15" i="15"/>
  <c r="M15" i="15"/>
  <c r="N15" i="15"/>
  <c r="O15" i="15"/>
  <c r="L21" i="15"/>
  <c r="M21" i="15"/>
  <c r="N21" i="15"/>
  <c r="L22" i="15"/>
  <c r="M22" i="15"/>
  <c r="N22" i="15"/>
  <c r="O22" i="15"/>
  <c r="P22" i="15"/>
  <c r="L23" i="15"/>
  <c r="M23" i="15"/>
  <c r="N23" i="15"/>
  <c r="O23" i="15"/>
  <c r="P23" i="15"/>
  <c r="L24" i="15"/>
  <c r="M24" i="15"/>
  <c r="N24" i="15"/>
  <c r="O24" i="15"/>
  <c r="P24" i="15"/>
  <c r="L25" i="15"/>
  <c r="M25" i="15"/>
  <c r="N25" i="15"/>
  <c r="L26" i="15"/>
  <c r="M26" i="15"/>
  <c r="N26" i="15"/>
  <c r="O26" i="15"/>
  <c r="P26" i="15"/>
  <c r="L27" i="15"/>
  <c r="M27" i="15"/>
  <c r="N27" i="15"/>
  <c r="O27" i="15"/>
  <c r="P27" i="15"/>
  <c r="L28" i="15"/>
  <c r="M28" i="15"/>
  <c r="N28" i="15"/>
  <c r="O28" i="15"/>
  <c r="P28" i="15"/>
  <c r="L39" i="15"/>
  <c r="M39" i="15"/>
  <c r="N39" i="15"/>
  <c r="L40" i="15"/>
  <c r="M40" i="15"/>
  <c r="N40" i="15"/>
  <c r="O40" i="15"/>
  <c r="O41" i="15" s="1"/>
  <c r="P40" i="15"/>
  <c r="P41" i="15" s="1"/>
  <c r="K10" i="13"/>
  <c r="M10" i="13"/>
  <c r="O10" i="13"/>
  <c r="K16" i="13"/>
  <c r="L16" i="13"/>
  <c r="M16" i="13"/>
  <c r="N16" i="13"/>
  <c r="O16" i="13"/>
  <c r="P16" i="13"/>
  <c r="K25" i="13"/>
  <c r="L25" i="13"/>
  <c r="M25" i="13"/>
  <c r="N25" i="13"/>
  <c r="O25" i="13"/>
  <c r="P25" i="13"/>
  <c r="K34" i="13"/>
  <c r="L34" i="13"/>
  <c r="M34" i="13"/>
  <c r="N34" i="13"/>
  <c r="O34" i="13"/>
  <c r="P34" i="13"/>
  <c r="K41" i="13"/>
  <c r="L41" i="13"/>
  <c r="M41" i="13"/>
  <c r="N41" i="13"/>
  <c r="O41" i="13"/>
  <c r="P41" i="13"/>
  <c r="K48" i="13"/>
  <c r="L48" i="13"/>
  <c r="M48" i="13"/>
  <c r="N48" i="13"/>
  <c r="O48" i="13"/>
  <c r="P48" i="13"/>
  <c r="K57" i="13"/>
  <c r="L57" i="13"/>
  <c r="M57" i="13"/>
  <c r="N57" i="13"/>
  <c r="O57" i="13"/>
  <c r="P57" i="13"/>
  <c r="K66" i="13"/>
  <c r="L66" i="13"/>
  <c r="M66" i="13"/>
  <c r="N66" i="13"/>
  <c r="O66" i="13"/>
  <c r="P66" i="13"/>
  <c r="K73" i="13"/>
  <c r="L73" i="13"/>
  <c r="M73" i="13"/>
  <c r="N73" i="13"/>
  <c r="O73" i="13"/>
  <c r="P73" i="13"/>
  <c r="K81" i="13"/>
  <c r="L81" i="13"/>
  <c r="M81" i="13"/>
  <c r="N81" i="13"/>
  <c r="O81" i="13"/>
  <c r="P81" i="13"/>
  <c r="K90" i="13"/>
  <c r="L90" i="13"/>
  <c r="M90" i="13"/>
  <c r="N90" i="13"/>
  <c r="O90" i="13"/>
  <c r="P90" i="13"/>
  <c r="K97" i="13"/>
  <c r="L97" i="13"/>
  <c r="M97" i="13"/>
  <c r="N97" i="13"/>
  <c r="O97" i="13"/>
  <c r="P97" i="13"/>
  <c r="K104" i="13"/>
  <c r="L104" i="13"/>
  <c r="M104" i="13"/>
  <c r="N104" i="13"/>
  <c r="O104" i="13"/>
  <c r="P104" i="13"/>
  <c r="K111" i="13"/>
  <c r="L111" i="13"/>
  <c r="M111" i="13"/>
  <c r="N111" i="13"/>
  <c r="O111" i="13"/>
  <c r="P111" i="13"/>
  <c r="K118" i="13"/>
  <c r="L118" i="13"/>
  <c r="M118" i="13"/>
  <c r="N118" i="13"/>
  <c r="O118" i="13"/>
  <c r="P118" i="13"/>
  <c r="K124" i="13"/>
  <c r="L124" i="13"/>
  <c r="M124" i="13"/>
  <c r="N124" i="13"/>
  <c r="O124" i="13"/>
  <c r="P124" i="13"/>
  <c r="K131" i="13"/>
  <c r="L131" i="13"/>
  <c r="M131" i="13"/>
  <c r="N131" i="13"/>
  <c r="O131" i="13"/>
  <c r="P131" i="13"/>
  <c r="K138" i="13"/>
  <c r="L138" i="13"/>
  <c r="M138" i="13"/>
  <c r="N138" i="13"/>
  <c r="O138" i="13"/>
  <c r="P138" i="13"/>
  <c r="N9" i="12"/>
  <c r="O9" i="12"/>
  <c r="P9" i="12"/>
  <c r="N17" i="12"/>
  <c r="O17" i="12"/>
  <c r="P17" i="12"/>
  <c r="N27" i="12"/>
  <c r="O27" i="12"/>
  <c r="P27" i="12"/>
  <c r="N35" i="12"/>
  <c r="O35" i="12"/>
  <c r="P35" i="12"/>
  <c r="N36" i="12"/>
  <c r="O36" i="12"/>
  <c r="P36" i="12"/>
  <c r="N47" i="12"/>
  <c r="O47" i="12"/>
  <c r="P47" i="12"/>
  <c r="N48" i="12"/>
  <c r="O48" i="12"/>
  <c r="P48" i="12"/>
  <c r="N56" i="12"/>
  <c r="O56" i="12"/>
  <c r="P56" i="12"/>
  <c r="N57" i="12"/>
  <c r="O57" i="12"/>
  <c r="P57" i="12"/>
  <c r="N67" i="12"/>
  <c r="O67" i="12"/>
  <c r="P67" i="12"/>
  <c r="N68" i="12"/>
  <c r="O68" i="12"/>
  <c r="P68" i="12"/>
  <c r="N76" i="12"/>
  <c r="O76" i="12"/>
  <c r="P76" i="12"/>
  <c r="N77" i="12"/>
  <c r="O77" i="12"/>
  <c r="P77" i="12"/>
  <c r="N89" i="12"/>
  <c r="O89" i="12"/>
  <c r="P89" i="12"/>
  <c r="N90" i="12"/>
  <c r="O90" i="12"/>
  <c r="P90" i="12"/>
  <c r="N105" i="12"/>
  <c r="O105" i="12"/>
  <c r="P105" i="12"/>
  <c r="N106" i="12"/>
  <c r="O106" i="12"/>
  <c r="P106" i="12"/>
  <c r="N120" i="12"/>
  <c r="O120" i="12"/>
  <c r="P120" i="12"/>
  <c r="N121" i="12"/>
  <c r="O121" i="12"/>
  <c r="P121" i="12"/>
  <c r="N134" i="12"/>
  <c r="O134" i="12"/>
  <c r="P134" i="12"/>
  <c r="N135" i="12"/>
  <c r="O135" i="12"/>
  <c r="P135" i="12"/>
  <c r="N149" i="12"/>
  <c r="O149" i="12"/>
  <c r="P149" i="12"/>
  <c r="N150" i="12"/>
  <c r="O150" i="12"/>
  <c r="P150" i="12"/>
  <c r="N164" i="12"/>
  <c r="O164" i="12"/>
  <c r="P164" i="12"/>
  <c r="N165" i="12"/>
  <c r="O165" i="12"/>
  <c r="P165" i="12"/>
  <c r="N179" i="12"/>
  <c r="O179" i="12"/>
  <c r="P179" i="12"/>
  <c r="N180" i="12"/>
  <c r="O180" i="12"/>
  <c r="P180" i="12"/>
  <c r="N194" i="12"/>
  <c r="O194" i="12"/>
  <c r="P194" i="12"/>
  <c r="N195" i="12"/>
  <c r="O195" i="12"/>
  <c r="P195" i="12"/>
  <c r="N209" i="12"/>
  <c r="O209" i="12"/>
  <c r="P209" i="12"/>
  <c r="N210" i="12"/>
  <c r="O210" i="12"/>
  <c r="P210" i="12"/>
  <c r="N224" i="12"/>
  <c r="O224" i="12"/>
  <c r="P224" i="12"/>
  <c r="N225" i="12"/>
  <c r="O225" i="12"/>
  <c r="P225" i="12"/>
  <c r="K6" i="11"/>
  <c r="L6" i="11"/>
  <c r="M6" i="11"/>
  <c r="N6" i="11"/>
  <c r="K7" i="11"/>
  <c r="L7" i="11"/>
  <c r="M7" i="11"/>
  <c r="N7" i="11"/>
  <c r="K8" i="11"/>
  <c r="L8" i="11"/>
  <c r="M8" i="11"/>
  <c r="N8" i="11"/>
  <c r="K9" i="11"/>
  <c r="L9" i="11"/>
  <c r="M9" i="11"/>
  <c r="N9" i="11"/>
  <c r="K10" i="11"/>
  <c r="L10" i="11"/>
  <c r="M10" i="11"/>
  <c r="N10" i="11"/>
  <c r="K25" i="11"/>
  <c r="L25" i="11"/>
  <c r="M25" i="11"/>
  <c r="N25" i="11"/>
  <c r="O25" i="11"/>
  <c r="K26" i="11"/>
  <c r="L26" i="11"/>
  <c r="M26" i="11"/>
  <c r="N26" i="11"/>
  <c r="O26" i="11"/>
  <c r="K27" i="11"/>
  <c r="L27" i="11"/>
  <c r="M27" i="11"/>
  <c r="N27" i="11"/>
  <c r="O27" i="11"/>
  <c r="K28" i="11"/>
  <c r="L28" i="11"/>
  <c r="M28" i="11"/>
  <c r="N28" i="11"/>
  <c r="O28" i="11"/>
  <c r="K29" i="11"/>
  <c r="L29" i="11"/>
  <c r="M29" i="11"/>
  <c r="N29" i="11"/>
  <c r="O29" i="11"/>
  <c r="K43" i="11"/>
  <c r="L43" i="11"/>
  <c r="M43" i="11"/>
  <c r="N43" i="11"/>
  <c r="O43" i="11"/>
  <c r="K44" i="11"/>
  <c r="L44" i="11"/>
  <c r="M44" i="11"/>
  <c r="N44" i="11"/>
  <c r="O44" i="11"/>
  <c r="K45" i="11"/>
  <c r="L45" i="11"/>
  <c r="M45" i="11"/>
  <c r="N45" i="11"/>
  <c r="O45" i="11"/>
  <c r="K46" i="11"/>
  <c r="L46" i="11"/>
  <c r="M46" i="11"/>
  <c r="N46" i="11"/>
  <c r="O46" i="11"/>
  <c r="K47" i="11"/>
  <c r="L47" i="11"/>
  <c r="M47" i="11"/>
  <c r="N47" i="11"/>
  <c r="O47" i="11"/>
  <c r="O61" i="11"/>
  <c r="O62" i="11"/>
  <c r="O63" i="11"/>
  <c r="O64" i="11"/>
  <c r="O65" i="11"/>
  <c r="K79" i="11"/>
  <c r="L79" i="11"/>
  <c r="M79" i="11"/>
  <c r="N79" i="11"/>
  <c r="O79" i="11"/>
  <c r="K80" i="11"/>
  <c r="L80" i="11"/>
  <c r="M80" i="11"/>
  <c r="N80" i="11"/>
  <c r="O80" i="11"/>
  <c r="K81" i="11"/>
  <c r="L81" i="11"/>
  <c r="M81" i="11"/>
  <c r="N81" i="11"/>
  <c r="O81" i="11"/>
  <c r="K82" i="11"/>
  <c r="L82" i="11"/>
  <c r="M82" i="11"/>
  <c r="N82" i="11"/>
  <c r="O82" i="11"/>
  <c r="K83" i="11"/>
  <c r="L83" i="11"/>
  <c r="M83" i="11"/>
  <c r="N83" i="11"/>
  <c r="O83" i="11"/>
  <c r="K97" i="11"/>
  <c r="L97" i="11"/>
  <c r="M97" i="11"/>
  <c r="N97" i="11"/>
  <c r="O97" i="11"/>
  <c r="K98" i="11"/>
  <c r="L98" i="11"/>
  <c r="M98" i="11"/>
  <c r="N98" i="11"/>
  <c r="O98" i="11"/>
  <c r="K99" i="11"/>
  <c r="L99" i="11"/>
  <c r="M99" i="11"/>
  <c r="N99" i="11"/>
  <c r="O99" i="11"/>
  <c r="K100" i="11"/>
  <c r="L100" i="11"/>
  <c r="M100" i="11"/>
  <c r="N100" i="11"/>
  <c r="O100" i="11"/>
  <c r="K101" i="11"/>
  <c r="L101" i="11"/>
  <c r="M101" i="11"/>
  <c r="N101" i="11"/>
  <c r="O101" i="11"/>
  <c r="K115" i="11"/>
  <c r="L115" i="11"/>
  <c r="M115" i="11"/>
  <c r="N115" i="11"/>
  <c r="O115" i="11"/>
  <c r="K116" i="11"/>
  <c r="L116" i="11"/>
  <c r="M116" i="11"/>
  <c r="N116" i="11"/>
  <c r="O116" i="11"/>
  <c r="K117" i="11"/>
  <c r="L117" i="11"/>
  <c r="M117" i="11"/>
  <c r="N117" i="11"/>
  <c r="O117" i="11"/>
  <c r="K118" i="11"/>
  <c r="L118" i="11"/>
  <c r="M118" i="11"/>
  <c r="N118" i="11"/>
  <c r="O118" i="11"/>
  <c r="K119" i="11"/>
  <c r="L119" i="11"/>
  <c r="M119" i="11"/>
  <c r="N119" i="11"/>
  <c r="O119" i="11"/>
  <c r="K133" i="11"/>
  <c r="L133" i="11"/>
  <c r="M133" i="11"/>
  <c r="N133" i="11"/>
  <c r="O133" i="11"/>
  <c r="K134" i="11"/>
  <c r="L134" i="11"/>
  <c r="M134" i="11"/>
  <c r="N134" i="11"/>
  <c r="O134" i="11"/>
  <c r="K135" i="11"/>
  <c r="L135" i="11"/>
  <c r="M135" i="11"/>
  <c r="N135" i="11"/>
  <c r="O135" i="11"/>
  <c r="K136" i="11"/>
  <c r="L136" i="11"/>
  <c r="M136" i="11"/>
  <c r="N136" i="11"/>
  <c r="O136" i="11"/>
  <c r="K137" i="11"/>
  <c r="L137" i="11"/>
  <c r="M137" i="11"/>
  <c r="N137" i="11"/>
  <c r="O137" i="11"/>
  <c r="L41" i="15" l="1"/>
  <c r="N41" i="15"/>
  <c r="M41" i="15"/>
  <c r="P29" i="15"/>
  <c r="L29" i="15"/>
  <c r="O29" i="15"/>
  <c r="L16" i="15"/>
  <c r="P16" i="15" s="1"/>
  <c r="M29" i="15"/>
  <c r="N29" i="15"/>
  <c r="M16" i="15"/>
  <c r="N16" i="15"/>
  <c r="O16" i="15"/>
  <c r="S160" i="1" l="1"/>
  <c r="T160" i="1"/>
  <c r="U160" i="1"/>
  <c r="R160" i="1"/>
  <c r="V9" i="1"/>
  <c r="V12" i="1" s="1"/>
  <c r="V10" i="1"/>
  <c r="V101" i="1"/>
  <c r="V66" i="1"/>
  <c r="V157" i="1"/>
  <c r="V150" i="1"/>
  <c r="V143" i="1"/>
  <c r="V136" i="1"/>
  <c r="V129" i="1"/>
  <c r="V122" i="1"/>
  <c r="V115" i="1"/>
  <c r="V108" i="1"/>
  <c r="V94" i="1"/>
  <c r="V87" i="1"/>
  <c r="V80" i="1"/>
  <c r="V73" i="1"/>
  <c r="V59" i="1"/>
  <c r="V52" i="1"/>
  <c r="V45" i="1"/>
  <c r="V38" i="1"/>
  <c r="V31" i="1"/>
  <c r="V24" i="1"/>
  <c r="V17" i="1"/>
  <c r="V156" i="1"/>
  <c r="V159" i="1" s="1"/>
  <c r="V149" i="1"/>
  <c r="V142" i="1"/>
  <c r="V135" i="1"/>
  <c r="V121" i="1"/>
  <c r="V114" i="1"/>
  <c r="V107" i="1"/>
  <c r="V100" i="1"/>
  <c r="V103" i="1" s="1"/>
  <c r="V93" i="1"/>
  <c r="V86" i="1"/>
  <c r="V89" i="1" s="1"/>
  <c r="V79" i="1"/>
  <c r="V72" i="1"/>
  <c r="V65" i="1"/>
  <c r="V58" i="1"/>
  <c r="V51" i="1"/>
  <c r="V44" i="1"/>
  <c r="V47" i="1" s="1"/>
  <c r="V37" i="1"/>
  <c r="V23" i="1"/>
  <c r="V30" i="1"/>
  <c r="V16" i="1"/>
  <c r="V128" i="1"/>
  <c r="V131" i="1" s="1"/>
  <c r="V117" i="1"/>
  <c r="V61" i="1"/>
  <c r="V19" i="1" l="1"/>
  <c r="V33" i="1"/>
  <c r="V96" i="1"/>
  <c r="V110" i="1"/>
  <c r="V124" i="1"/>
  <c r="V138" i="1"/>
  <c r="V26" i="1"/>
  <c r="V40" i="1"/>
  <c r="V54" i="1"/>
  <c r="V75" i="1"/>
  <c r="V145" i="1"/>
  <c r="V152" i="1"/>
  <c r="V82" i="1"/>
  <c r="V68" i="1"/>
  <c r="V160" i="1" l="1"/>
</calcChain>
</file>

<file path=xl/comments1.xml><?xml version="1.0" encoding="utf-8"?>
<comments xmlns="http://schemas.openxmlformats.org/spreadsheetml/2006/main">
  <authors>
    <author>Bruno.Souza</author>
  </authors>
  <commentList>
    <comment ref="D4" authorId="0">
      <text>
        <r>
          <rPr>
            <b/>
            <sz val="8"/>
            <color indexed="81"/>
            <rFont val="Tahoma"/>
            <family val="2"/>
          </rPr>
          <t>Bruno.Souza:</t>
        </r>
        <r>
          <rPr>
            <sz val="8"/>
            <color indexed="81"/>
            <rFont val="Tahoma"/>
            <family val="2"/>
          </rPr>
          <t xml:space="preserve">
 pagina 83 - Tabela 24 – Médias de 2010 e para o período 2005 a 2009, das principais variáveis de qualidade</t>
        </r>
      </text>
    </comment>
  </commentList>
</comments>
</file>

<file path=xl/comments2.xml><?xml version="1.0" encoding="utf-8"?>
<comments xmlns="http://schemas.openxmlformats.org/spreadsheetml/2006/main">
  <authors>
    <author>Bruno Souza</author>
  </authors>
  <commentList>
    <comment ref="C32" authorId="0">
      <text>
        <r>
          <rPr>
            <b/>
            <sz val="9"/>
            <color indexed="81"/>
            <rFont val="Tahoma"/>
            <family val="2"/>
          </rPr>
          <t>Bruno Souza:</t>
        </r>
        <r>
          <rPr>
            <sz val="9"/>
            <color indexed="81"/>
            <rFont val="Tahoma"/>
            <family val="2"/>
          </rPr>
          <t xml:space="preserve">
Ilha Anchieta</t>
        </r>
      </text>
    </comment>
  </commentList>
</comments>
</file>

<file path=xl/sharedStrings.xml><?xml version="1.0" encoding="utf-8"?>
<sst xmlns="http://schemas.openxmlformats.org/spreadsheetml/2006/main" count="73283" uniqueCount="2904">
  <si>
    <t>PRAT02400</t>
  </si>
  <si>
    <t>SAGU02100</t>
  </si>
  <si>
    <t>IUNA00950</t>
  </si>
  <si>
    <t>INGA00850</t>
  </si>
  <si>
    <t>JAGJ00200</t>
  </si>
  <si>
    <t>JAGJ00900</t>
  </si>
  <si>
    <t>SANT00100</t>
  </si>
  <si>
    <t>GUAT02800</t>
  </si>
  <si>
    <t>JAGI02900</t>
  </si>
  <si>
    <t>PARB02050</t>
  </si>
  <si>
    <t>PARB02100</t>
  </si>
  <si>
    <t>PARB02200</t>
  </si>
  <si>
    <t>PARB02300</t>
  </si>
  <si>
    <t>PARB02310</t>
  </si>
  <si>
    <t>PARB02400</t>
  </si>
  <si>
    <t>PARB02490</t>
  </si>
  <si>
    <t>PARB02530</t>
  </si>
  <si>
    <t>PARB02600</t>
  </si>
  <si>
    <t>PARB02700</t>
  </si>
  <si>
    <t>PARB02900</t>
  </si>
  <si>
    <t>PTEI02900</t>
  </si>
  <si>
    <t>UNNA02800</t>
  </si>
  <si>
    <t>TOCA02900</t>
  </si>
  <si>
    <t>GUAX02950</t>
  </si>
  <si>
    <t>ABRA02950</t>
  </si>
  <si>
    <t>ARAU02950</t>
  </si>
  <si>
    <t>BOIC02950</t>
  </si>
  <si>
    <t>BURI02950</t>
  </si>
  <si>
    <t>CARO02800</t>
  </si>
  <si>
    <t>CURO02900</t>
  </si>
  <si>
    <t>GRAN02400</t>
  </si>
  <si>
    <t>GRAN02800</t>
  </si>
  <si>
    <t>GRAN02900</t>
  </si>
  <si>
    <t>DAIA02900</t>
  </si>
  <si>
    <t>ITAM02950</t>
  </si>
  <si>
    <t>RIJU02900</t>
  </si>
  <si>
    <t>RGOA02900</t>
  </si>
  <si>
    <t>TAVE02950</t>
  </si>
  <si>
    <t>GOIN02900</t>
  </si>
  <si>
    <t>DUBA02900</t>
  </si>
  <si>
    <t>MARE02900</t>
  </si>
  <si>
    <t>MOCO02900</t>
  </si>
  <si>
    <t>NSRA02900</t>
  </si>
  <si>
    <t>PEMI02900</t>
  </si>
  <si>
    <t>QLOM02950</t>
  </si>
  <si>
    <t>SAHI02950</t>
  </si>
  <si>
    <t>SATO02900</t>
  </si>
  <si>
    <t>SAFO00300</t>
  </si>
  <si>
    <t>TABA02900</t>
  </si>
  <si>
    <t>RUNA02950</t>
  </si>
  <si>
    <t>BALD02700</t>
  </si>
  <si>
    <t>BALE02700</t>
  </si>
  <si>
    <t>RIPE04250</t>
  </si>
  <si>
    <t>RIPE04900</t>
  </si>
  <si>
    <t>PARD02010</t>
  </si>
  <si>
    <t>PARD02100</t>
  </si>
  <si>
    <t>PARD02500</t>
  </si>
  <si>
    <t>PARD02600</t>
  </si>
  <si>
    <t>PCBP02500</t>
  </si>
  <si>
    <t>GERT02200</t>
  </si>
  <si>
    <t>GERT02500</t>
  </si>
  <si>
    <t>JARI00800</t>
  </si>
  <si>
    <t>NUMA04900</t>
  </si>
  <si>
    <t>CXBU02900</t>
  </si>
  <si>
    <t>PIAL02900</t>
  </si>
  <si>
    <t>TOLE03900</t>
  </si>
  <si>
    <t>JUMI00100</t>
  </si>
  <si>
    <t>JUMI00250</t>
  </si>
  <si>
    <t>JUMI00500</t>
  </si>
  <si>
    <t>JUMI00800</t>
  </si>
  <si>
    <t>LAPE04900</t>
  </si>
  <si>
    <t>PINO02100</t>
  </si>
  <si>
    <t>PINO03900</t>
  </si>
  <si>
    <t>PIMI02900</t>
  </si>
  <si>
    <t>QUIL03200</t>
  </si>
  <si>
    <t>QUIL03900</t>
  </si>
  <si>
    <t>TATU04850</t>
  </si>
  <si>
    <t>TIJU02900</t>
  </si>
  <si>
    <t>TREB02950</t>
  </si>
  <si>
    <t>ATIB02010</t>
  </si>
  <si>
    <t>ATIB02030</t>
  </si>
  <si>
    <t>ATIB02035</t>
  </si>
  <si>
    <t>ATIB02065</t>
  </si>
  <si>
    <t>ATIB02300</t>
  </si>
  <si>
    <t>ATIB02605</t>
  </si>
  <si>
    <t>ATIB02800</t>
  </si>
  <si>
    <t>ATIB02900</t>
  </si>
  <si>
    <t>BAIN02950</t>
  </si>
  <si>
    <t>CAXO02800</t>
  </si>
  <si>
    <t>CMDC02050</t>
  </si>
  <si>
    <t>CMDC02100</t>
  </si>
  <si>
    <t>CMDC02300</t>
  </si>
  <si>
    <t>CMDC02400</t>
  </si>
  <si>
    <t>CMDC02900</t>
  </si>
  <si>
    <t>CPIV02030</t>
  </si>
  <si>
    <t>CPIV02060</t>
  </si>
  <si>
    <t>CPIV02100</t>
  </si>
  <si>
    <t>CPIV02130</t>
  </si>
  <si>
    <t>CPIV02160</t>
  </si>
  <si>
    <t>CPIV02200</t>
  </si>
  <si>
    <t>CPIV02700</t>
  </si>
  <si>
    <t>CPIV02900</t>
  </si>
  <si>
    <t>LARO02500</t>
  </si>
  <si>
    <t>LARO02900</t>
  </si>
  <si>
    <t>CRUM02050</t>
  </si>
  <si>
    <t>CRUM02080</t>
  </si>
  <si>
    <t>CRUM02100</t>
  </si>
  <si>
    <t>CRUM02200</t>
  </si>
  <si>
    <t>CRUM02300</t>
  </si>
  <si>
    <t>CRUM02500</t>
  </si>
  <si>
    <t>CRUM02900</t>
  </si>
  <si>
    <t>JAGR00002</t>
  </si>
  <si>
    <t>JAGR00005</t>
  </si>
  <si>
    <t>JAGR02010</t>
  </si>
  <si>
    <t>JAGR02100</t>
  </si>
  <si>
    <t>JAGR02200</t>
  </si>
  <si>
    <t>JAGR02300</t>
  </si>
  <si>
    <t>JAGR02400</t>
  </si>
  <si>
    <t>JAGR02500</t>
  </si>
  <si>
    <t>JAGR02800</t>
  </si>
  <si>
    <t>JUNA02010</t>
  </si>
  <si>
    <t>JUNA02020</t>
  </si>
  <si>
    <t>JUNA02100</t>
  </si>
  <si>
    <t>JUNA04150</t>
  </si>
  <si>
    <t>JUNA04190</t>
  </si>
  <si>
    <t>JUNA04200</t>
  </si>
  <si>
    <t>JUNA04270</t>
  </si>
  <si>
    <t>JUNA04700</t>
  </si>
  <si>
    <t>JUNA04900</t>
  </si>
  <si>
    <t>JUZI02400</t>
  </si>
  <si>
    <t>PCAB02100</t>
  </si>
  <si>
    <t>PCAB02135</t>
  </si>
  <si>
    <t>PCAB02192</t>
  </si>
  <si>
    <t>PCAB02220</t>
  </si>
  <si>
    <t>PCAB02300</t>
  </si>
  <si>
    <t>PCAB02800</t>
  </si>
  <si>
    <t>IRIS02100</t>
  </si>
  <si>
    <t>IRIS02200</t>
  </si>
  <si>
    <t>IRIS02250</t>
  </si>
  <si>
    <t>IRIS02400</t>
  </si>
  <si>
    <t>IRIS02600</t>
  </si>
  <si>
    <t>IRIS02900</t>
  </si>
  <si>
    <t>BITQ00100</t>
  </si>
  <si>
    <t>BILL02030</t>
  </si>
  <si>
    <t>BILL02100</t>
  </si>
  <si>
    <t>BILL02500</t>
  </si>
  <si>
    <t>BILL02900</t>
  </si>
  <si>
    <t>COGR00900</t>
  </si>
  <si>
    <t>TIPI04900</t>
  </si>
  <si>
    <t>TGDE00900</t>
  </si>
  <si>
    <t>RCAB00900</t>
  </si>
  <si>
    <t>GUAR00100</t>
  </si>
  <si>
    <t>GUAR00900</t>
  </si>
  <si>
    <t>JQJU00900</t>
  </si>
  <si>
    <t>RGDE02200</t>
  </si>
  <si>
    <t>RGDE02900</t>
  </si>
  <si>
    <t>JNDI00500</t>
  </si>
  <si>
    <t>TIES04900</t>
  </si>
  <si>
    <t>PEBA00900</t>
  </si>
  <si>
    <t>PEDA03900</t>
  </si>
  <si>
    <t>CIPO00900</t>
  </si>
  <si>
    <t>CRIS03400</t>
  </si>
  <si>
    <t>NINO04900</t>
  </si>
  <si>
    <t>KERA04990</t>
  </si>
  <si>
    <t>MOVE03500</t>
  </si>
  <si>
    <t>PIRE02900</t>
  </si>
  <si>
    <t>DUVA04900</t>
  </si>
  <si>
    <t>BQGU03150</t>
  </si>
  <si>
    <t>BQGU03850</t>
  </si>
  <si>
    <t>BMIR02800</t>
  </si>
  <si>
    <t>CABU04700</t>
  </si>
  <si>
    <t>COTI03800</t>
  </si>
  <si>
    <t>COTI03900</t>
  </si>
  <si>
    <t>EMGU00800</t>
  </si>
  <si>
    <t>EMMI02900</t>
  </si>
  <si>
    <t>GADE02900</t>
  </si>
  <si>
    <t>JQRI03800</t>
  </si>
  <si>
    <t>PINH04100</t>
  </si>
  <si>
    <t>PINH04250</t>
  </si>
  <si>
    <t>PINH04500</t>
  </si>
  <si>
    <t>PINH04900</t>
  </si>
  <si>
    <t>TAIA02800</t>
  </si>
  <si>
    <t>TAIM00800</t>
  </si>
  <si>
    <t>TAMT04500</t>
  </si>
  <si>
    <t>TAMT04900</t>
  </si>
  <si>
    <t>TIET02050</t>
  </si>
  <si>
    <t>TIET02090</t>
  </si>
  <si>
    <t>TIET03120</t>
  </si>
  <si>
    <t>TIET04150</t>
  </si>
  <si>
    <t>TIET04170</t>
  </si>
  <si>
    <t>TIET04180</t>
  </si>
  <si>
    <t>TIET04200</t>
  </si>
  <si>
    <t>CFUG02900</t>
  </si>
  <si>
    <t>CAMO00900</t>
  </si>
  <si>
    <t>ANCO02900</t>
  </si>
  <si>
    <t>BACO02950</t>
  </si>
  <si>
    <t>REIS02900</t>
  </si>
  <si>
    <t>CUBA02700</t>
  </si>
  <si>
    <t>CUBA03900</t>
  </si>
  <si>
    <t>TUBA02900</t>
  </si>
  <si>
    <t>ITAE02900</t>
  </si>
  <si>
    <t>NAEM02900</t>
  </si>
  <si>
    <t>IPAU02900</t>
  </si>
  <si>
    <t>MOJI02800</t>
  </si>
  <si>
    <t>PERE02900</t>
  </si>
  <si>
    <t>PIAC02700</t>
  </si>
  <si>
    <t>PETO02900</t>
  </si>
  <si>
    <t>BAGR04020</t>
  </si>
  <si>
    <t>BAGR04500</t>
  </si>
  <si>
    <t>BAGR04600</t>
  </si>
  <si>
    <t>BAGR04950</t>
  </si>
  <si>
    <t>CARM04400</t>
  </si>
  <si>
    <t>GRDE02300</t>
  </si>
  <si>
    <t>SAPU02050</t>
  </si>
  <si>
    <t>SAPU02200</t>
  </si>
  <si>
    <t>SAPU02250</t>
  </si>
  <si>
    <t>SAPU02270</t>
  </si>
  <si>
    <t>SAPU02300</t>
  </si>
  <si>
    <t>SAPU02400</t>
  </si>
  <si>
    <t>SAPU02800</t>
  </si>
  <si>
    <t>RICO02200</t>
  </si>
  <si>
    <t>RICO02600</t>
  </si>
  <si>
    <t>RICO03900</t>
  </si>
  <si>
    <t>TELA02900</t>
  </si>
  <si>
    <t>MOCA02990</t>
  </si>
  <si>
    <t>SETA04600</t>
  </si>
  <si>
    <t>RONC02030</t>
  </si>
  <si>
    <t>RONC02400</t>
  </si>
  <si>
    <t>RONC02800</t>
  </si>
  <si>
    <t>MEIO02900</t>
  </si>
  <si>
    <t>OQUE02900</t>
  </si>
  <si>
    <t>PORC03900</t>
  </si>
  <si>
    <t>ERAZ02700</t>
  </si>
  <si>
    <t>ERAZ02990</t>
  </si>
  <si>
    <t>PEVA02900</t>
  </si>
  <si>
    <t>ARAS02900</t>
  </si>
  <si>
    <t>PEXE02150</t>
  </si>
  <si>
    <t>JAMI02500</t>
  </si>
  <si>
    <t>MOMI03800</t>
  </si>
  <si>
    <t>MOGU02100</t>
  </si>
  <si>
    <t>MOGU02160</t>
  </si>
  <si>
    <t>MOGU02180</t>
  </si>
  <si>
    <t>MOGU02200</t>
  </si>
  <si>
    <t>MOGU02210</t>
  </si>
  <si>
    <t>MOGU02250</t>
  </si>
  <si>
    <t>MOGU02260</t>
  </si>
  <si>
    <t>MOGU02300</t>
  </si>
  <si>
    <t>MOGU02350</t>
  </si>
  <si>
    <t>MOGU02450</t>
  </si>
  <si>
    <t>MOGU02490</t>
  </si>
  <si>
    <t>MOGU02800</t>
  </si>
  <si>
    <t>MOGU02900</t>
  </si>
  <si>
    <t>ORIZ02900</t>
  </si>
  <si>
    <t>TIBT02500</t>
  </si>
  <si>
    <t>BUNA02900</t>
  </si>
  <si>
    <t>TIBB02100</t>
  </si>
  <si>
    <t>TIBB02700</t>
  </si>
  <si>
    <t>TIRG02900</t>
  </si>
  <si>
    <t>SOIT02100</t>
  </si>
  <si>
    <t>SOIT02900</t>
  </si>
  <si>
    <t>COCH02850</t>
  </si>
  <si>
    <t>EIXE02225</t>
  </si>
  <si>
    <t>JIBU02900</t>
  </si>
  <si>
    <t>PORA02700</t>
  </si>
  <si>
    <t>SAUI02900</t>
  </si>
  <si>
    <t>SORO02050</t>
  </si>
  <si>
    <t>SORO02100</t>
  </si>
  <si>
    <t>SORO02200</t>
  </si>
  <si>
    <t>SORO02500</t>
  </si>
  <si>
    <t>SORO02700</t>
  </si>
  <si>
    <t>SORO02900</t>
  </si>
  <si>
    <t>SOBU02800</t>
  </si>
  <si>
    <t>SOMI02850</t>
  </si>
  <si>
    <t>TAUI04900</t>
  </si>
  <si>
    <t>TIET02350</t>
  </si>
  <si>
    <t>TIET02400</t>
  </si>
  <si>
    <t>TIET02450</t>
  </si>
  <si>
    <t>MADE21700</t>
  </si>
  <si>
    <t>BETA02900</t>
  </si>
  <si>
    <t>GUAU02950</t>
  </si>
  <si>
    <t>JAPI02100</t>
  </si>
  <si>
    <t>JAIN02500</t>
  </si>
  <si>
    <t>JUQI00800</t>
  </si>
  <si>
    <t>JUQI02900</t>
  </si>
  <si>
    <t>RIBE02500</t>
  </si>
  <si>
    <t>RIIG02500</t>
  </si>
  <si>
    <t>RIIG02900</t>
  </si>
  <si>
    <t>RIIG02995</t>
  </si>
  <si>
    <t>PALM03800</t>
  </si>
  <si>
    <t>PITA04800</t>
  </si>
  <si>
    <t>PARD02750</t>
  </si>
  <si>
    <t>PARD02800</t>
  </si>
  <si>
    <t>RGRA02990</t>
  </si>
  <si>
    <t>JCGU03200</t>
  </si>
  <si>
    <t>JCGU03400</t>
  </si>
  <si>
    <t>JCGU03900</t>
  </si>
  <si>
    <t>JPEP03500</t>
  </si>
  <si>
    <t>JPEP03600</t>
  </si>
  <si>
    <t>LENS02500</t>
  </si>
  <si>
    <t>LENS03950</t>
  </si>
  <si>
    <t>MONJ04400</t>
  </si>
  <si>
    <t>TIET02500</t>
  </si>
  <si>
    <t>JURU02500</t>
  </si>
  <si>
    <t>PALT04970</t>
  </si>
  <si>
    <t>GREI02700</t>
  </si>
  <si>
    <t>ITAP02800</t>
  </si>
  <si>
    <t>ITAR02500</t>
  </si>
  <si>
    <t>PARP02100</t>
  </si>
  <si>
    <t>SMIG02800</t>
  </si>
  <si>
    <t>TAQR02400</t>
  </si>
  <si>
    <t>RMAR02900</t>
  </si>
  <si>
    <t>RPRE02200</t>
  </si>
  <si>
    <t>ONCA02500</t>
  </si>
  <si>
    <t>SDOM03900</t>
  </si>
  <si>
    <t>SDOM04300</t>
  </si>
  <si>
    <t>SDOM04500</t>
  </si>
  <si>
    <t>CXEI04900</t>
  </si>
  <si>
    <t>PRET04300</t>
  </si>
  <si>
    <t>PRET02800</t>
  </si>
  <si>
    <t>TURV02500</t>
  </si>
  <si>
    <t>TURV02800</t>
  </si>
  <si>
    <t>ESGT02050</t>
  </si>
  <si>
    <t>TIPR02990</t>
  </si>
  <si>
    <t>BATA02050</t>
  </si>
  <si>
    <t>BATA02800</t>
  </si>
  <si>
    <t>TIET02600</t>
  </si>
  <si>
    <t>NOVO02450</t>
  </si>
  <si>
    <t>PARP02500</t>
  </si>
  <si>
    <t>PADO02500</t>
  </si>
  <si>
    <t>PADO02600</t>
  </si>
  <si>
    <t>SJDO02500</t>
  </si>
  <si>
    <t>XOTE02500</t>
  </si>
  <si>
    <t>TITR02100</t>
  </si>
  <si>
    <t>TITR02800</t>
  </si>
  <si>
    <t>BAGU02700</t>
  </si>
  <si>
    <t>PATO02900</t>
  </si>
  <si>
    <t>LAGE02500</t>
  </si>
  <si>
    <t>PARN02100</t>
  </si>
  <si>
    <t>TIET02700</t>
  </si>
  <si>
    <t>ANOR02300</t>
  </si>
  <si>
    <t>CASC02050</t>
  </si>
  <si>
    <t>AGUA02010</t>
  </si>
  <si>
    <t>AGUA02100</t>
  </si>
  <si>
    <t>AGUA02800</t>
  </si>
  <si>
    <t>TBIR03300</t>
  </si>
  <si>
    <t>ARPE02800</t>
  </si>
  <si>
    <t>PEIX02100</t>
  </si>
  <si>
    <t>PEIX02610</t>
  </si>
  <si>
    <t>PEIX02800</t>
  </si>
  <si>
    <t>PARN02900</t>
  </si>
  <si>
    <t>PARP02750</t>
  </si>
  <si>
    <t>PARP02900</t>
  </si>
  <si>
    <t>STAN02700</t>
  </si>
  <si>
    <t>STAN04400</t>
  </si>
  <si>
    <t>UGRHI 05</t>
  </si>
  <si>
    <t>Nome do Ponto</t>
  </si>
  <si>
    <t>UGRHI</t>
  </si>
  <si>
    <t>LEGENDA</t>
  </si>
  <si>
    <t>UGRHI 01</t>
  </si>
  <si>
    <t>UGRHI 02</t>
  </si>
  <si>
    <t>UGRHI 03</t>
  </si>
  <si>
    <t>UGRHI 04</t>
  </si>
  <si>
    <t>UGRHI 06</t>
  </si>
  <si>
    <t>UGRHI 07</t>
  </si>
  <si>
    <t>UGRHI 08</t>
  </si>
  <si>
    <t>UGRHI 09</t>
  </si>
  <si>
    <t>UGRHI 10</t>
  </si>
  <si>
    <t>UGRHI 11</t>
  </si>
  <si>
    <t>UGRHI 12</t>
  </si>
  <si>
    <t>UGRHI 13</t>
  </si>
  <si>
    <t>UGRHI 14</t>
  </si>
  <si>
    <t>UGRHI 15</t>
  </si>
  <si>
    <t>UGRHI 16</t>
  </si>
  <si>
    <t>UGRHI 17</t>
  </si>
  <si>
    <t>UGRHI 18</t>
  </si>
  <si>
    <t>UGRHI 19</t>
  </si>
  <si>
    <t>UGRHI 20</t>
  </si>
  <si>
    <t>UGRHI 21</t>
  </si>
  <si>
    <t>UGRHI 22</t>
  </si>
  <si>
    <t>Média 2011</t>
  </si>
  <si>
    <t>Média 2010</t>
  </si>
  <si>
    <t>Média 2009</t>
  </si>
  <si>
    <t>Média 2008</t>
  </si>
  <si>
    <t>local para o gráfico</t>
  </si>
  <si>
    <t>,</t>
  </si>
  <si>
    <t>BQGU03200</t>
  </si>
  <si>
    <t>RCAB 00900</t>
  </si>
  <si>
    <t>SORO02070</t>
  </si>
  <si>
    <t>JAIN02800</t>
  </si>
  <si>
    <t>PRET02300</t>
  </si>
  <si>
    <t>2</t>
  </si>
  <si>
    <t>3</t>
  </si>
  <si>
    <t>4</t>
  </si>
  <si>
    <t>5</t>
  </si>
  <si>
    <t>6</t>
  </si>
  <si>
    <t>7</t>
  </si>
  <si>
    <t>8</t>
  </si>
  <si>
    <t>9</t>
  </si>
  <si>
    <t>ARAS03400</t>
  </si>
  <si>
    <t>DREZ02600</t>
  </si>
  <si>
    <t>GUAI02400</t>
  </si>
  <si>
    <t>IPPE02900</t>
  </si>
  <si>
    <t>JAMI02100</t>
  </si>
  <si>
    <t>JAMI02300</t>
  </si>
  <si>
    <t>MOGU02220</t>
  </si>
  <si>
    <t>MOMI02400</t>
  </si>
  <si>
    <t>ORIZ02600</t>
  </si>
  <si>
    <t>PEXE02050</t>
  </si>
  <si>
    <t>PORC03150</t>
  </si>
  <si>
    <t>QUEM02300</t>
  </si>
  <si>
    <t>TELA02700</t>
  </si>
  <si>
    <t>TINO03600</t>
  </si>
  <si>
    <t>10</t>
  </si>
  <si>
    <t>11</t>
  </si>
  <si>
    <t>12</t>
  </si>
  <si>
    <t>13</t>
  </si>
  <si>
    <t>14</t>
  </si>
  <si>
    <t>15</t>
  </si>
  <si>
    <t>SDOM03700</t>
  </si>
  <si>
    <t>SDOM04600</t>
  </si>
  <si>
    <t>16</t>
  </si>
  <si>
    <t>17</t>
  </si>
  <si>
    <t>18</t>
  </si>
  <si>
    <t>19</t>
  </si>
  <si>
    <t>20</t>
  </si>
  <si>
    <t>21</t>
  </si>
  <si>
    <t>22</t>
  </si>
  <si>
    <t>PUBA02950</t>
  </si>
  <si>
    <t>EMGU00700</t>
  </si>
  <si>
    <t>PEBA00100</t>
  </si>
  <si>
    <t>PINH04105</t>
  </si>
  <si>
    <t>PINH04110</t>
  </si>
  <si>
    <t>PINH04190</t>
  </si>
  <si>
    <t>PINH04200</t>
  </si>
  <si>
    <t>SAPU02150</t>
  </si>
  <si>
    <t>MOGU02240</t>
  </si>
  <si>
    <t>MOGU02340</t>
  </si>
  <si>
    <t>PARD02700</t>
  </si>
  <si>
    <t>*Não há a média de 2007 no respectivo relatorio CETESB. Então utilizamos a informação média 2003-2007, que consta no Relatório 2008</t>
  </si>
  <si>
    <t>NF</t>
  </si>
  <si>
    <r>
      <t xml:space="preserve">[OD] </t>
    </r>
    <r>
      <rPr>
        <b/>
        <sz val="11"/>
        <color rgb="FF00B050"/>
        <rFont val="Calibri"/>
        <family val="2"/>
      </rPr>
      <t>≥</t>
    </r>
    <r>
      <rPr>
        <b/>
        <sz val="11"/>
        <color rgb="FF00B050"/>
        <rFont val="Calibri"/>
        <family val="2"/>
        <scheme val="minor"/>
      </rPr>
      <t xml:space="preserve"> 5 mg/l</t>
    </r>
  </si>
  <si>
    <r>
      <t xml:space="preserve">[OD] </t>
    </r>
    <r>
      <rPr>
        <b/>
        <sz val="11"/>
        <color rgb="FFFF0000"/>
        <rFont val="Calibri"/>
        <family val="2"/>
      </rPr>
      <t>&lt;</t>
    </r>
    <r>
      <rPr>
        <b/>
        <sz val="11"/>
        <color rgb="FFFF0000"/>
        <rFont val="Calibri"/>
        <family val="2"/>
        <scheme val="minor"/>
      </rPr>
      <t xml:space="preserve"> 5 mg/l</t>
    </r>
  </si>
  <si>
    <t>32%</t>
  </si>
  <si>
    <t>Total</t>
  </si>
  <si>
    <t>64%</t>
  </si>
  <si>
    <t>74%</t>
  </si>
  <si>
    <t>56%</t>
  </si>
  <si>
    <t>Ilha Comprida</t>
  </si>
  <si>
    <t>Atendimento Anual</t>
  </si>
  <si>
    <t>Cursos d’água monitorados</t>
  </si>
  <si>
    <t>Município</t>
  </si>
  <si>
    <t>19%</t>
  </si>
  <si>
    <t>0%</t>
  </si>
  <si>
    <t>Peruíbe</t>
  </si>
  <si>
    <t>11%</t>
  </si>
  <si>
    <t>3%</t>
  </si>
  <si>
    <t>Itanhaém</t>
  </si>
  <si>
    <t>11-RB</t>
  </si>
  <si>
    <t>Mongaguá</t>
  </si>
  <si>
    <t>1%</t>
  </si>
  <si>
    <t>Praia Grande</t>
  </si>
  <si>
    <t>6%</t>
  </si>
  <si>
    <t>São Vicente</t>
  </si>
  <si>
    <t>Santos</t>
  </si>
  <si>
    <t>7%</t>
  </si>
  <si>
    <t>14%</t>
  </si>
  <si>
    <t>Guarujá</t>
  </si>
  <si>
    <t>23%</t>
  </si>
  <si>
    <t>55%</t>
  </si>
  <si>
    <t>Bertioga</t>
  </si>
  <si>
    <t>07-BS</t>
  </si>
  <si>
    <t>Ilhabela</t>
  </si>
  <si>
    <t>43%</t>
  </si>
  <si>
    <t>São Sebastião</t>
  </si>
  <si>
    <t>54%</t>
  </si>
  <si>
    <t>44%</t>
  </si>
  <si>
    <t>33%</t>
  </si>
  <si>
    <t>Caraguatatuba</t>
  </si>
  <si>
    <t>40%</t>
  </si>
  <si>
    <t>26%</t>
  </si>
  <si>
    <t>Ubatuba</t>
  </si>
  <si>
    <t>03-LN</t>
  </si>
  <si>
    <t>50%</t>
  </si>
  <si>
    <t>53%</t>
  </si>
  <si>
    <t>E.01-F - Cursos d'água afluentes às praias: % de atendimento anual à legislação</t>
  </si>
  <si>
    <t>Péssima</t>
  </si>
  <si>
    <t>Ruim</t>
  </si>
  <si>
    <t>Regular</t>
  </si>
  <si>
    <t>Boa</t>
  </si>
  <si>
    <t>Ótima</t>
  </si>
  <si>
    <t>16-TB</t>
  </si>
  <si>
    <t>13-TJ</t>
  </si>
  <si>
    <t>10-SMT</t>
  </si>
  <si>
    <t>09-MOGI</t>
  </si>
  <si>
    <t>7-BS</t>
  </si>
  <si>
    <t>6-AT</t>
  </si>
  <si>
    <t>ruim</t>
  </si>
  <si>
    <t>Em frente à praia Munic. de Sabino</t>
  </si>
  <si>
    <t>REPRESA de PROMISSÃO</t>
  </si>
  <si>
    <t>Prainha de Igaraçu do Tietê</t>
  </si>
  <si>
    <t>RIO TIETÊ</t>
  </si>
  <si>
    <t>sd</t>
  </si>
  <si>
    <t>Prainha Municipal de Arealva</t>
  </si>
  <si>
    <t>RES.de IBITINGA</t>
  </si>
  <si>
    <t>Prainha do Piratuba</t>
  </si>
  <si>
    <t>Clube ACM de Sorocaba</t>
  </si>
  <si>
    <t>RES. ITUPARARANGA</t>
  </si>
  <si>
    <t>Praia Mun. de Sta. Cruz da Conceição</t>
  </si>
  <si>
    <t>LAGO EUCLIDES MORELLI</t>
  </si>
  <si>
    <t>Prainha de Cachoeira das Emas</t>
  </si>
  <si>
    <t>RIO MOGI GUAÇU</t>
  </si>
  <si>
    <t>Clube de Campo Sind. Metal. ABC</t>
  </si>
  <si>
    <t>Próximo ao Zoo do Parque Municipal</t>
  </si>
  <si>
    <t>Prainha do Parque Municipal</t>
  </si>
  <si>
    <t>Club Prainha Thaiti</t>
  </si>
  <si>
    <t>Prainha em frente à ETE</t>
  </si>
  <si>
    <t>RES. BILLINGS</t>
  </si>
  <si>
    <t>Aracati (ex-Miami Paulista)</t>
  </si>
  <si>
    <t>Hidroavião (ex-Prainha do Jardim Represa)</t>
  </si>
  <si>
    <t>5-PCJ</t>
  </si>
  <si>
    <t>Restaurante Interlagos - Guarujapiranga</t>
  </si>
  <si>
    <t>Praia do Sol (ex- Marina Guarapiranga)</t>
  </si>
  <si>
    <t>Prainha do Bairro do Crispim</t>
  </si>
  <si>
    <t>péssima</t>
  </si>
  <si>
    <t>Marina Guaraci</t>
  </si>
  <si>
    <t>RES. GUARAPIRANGA</t>
  </si>
  <si>
    <t>Prainha do Parque Ecológico de Cubatão</t>
  </si>
  <si>
    <t>RIO PEREQUE</t>
  </si>
  <si>
    <t>Rodovia Dom Pedro II</t>
  </si>
  <si>
    <t>Praia do Lava-Pés</t>
  </si>
  <si>
    <t>Praia do Utinga</t>
  </si>
  <si>
    <t>RES. do Rio ATIBAINHA</t>
  </si>
  <si>
    <t>Praia da Serrinha</t>
  </si>
  <si>
    <t>2-PS</t>
  </si>
  <si>
    <t>Praia do Condomínio Novo-Horizonte</t>
  </si>
  <si>
    <t>RES. JAGUARI</t>
  </si>
  <si>
    <t>Praia da Tulipa</t>
  </si>
  <si>
    <t>RES. DO RIO CACHOEIRA</t>
  </si>
  <si>
    <t>Prainha de Redenção da Serra</t>
  </si>
  <si>
    <t>RES. DE PARAITINGA - BRAÇO DO RIO PALMITAL</t>
  </si>
  <si>
    <t>Balneáreo Piracuama - Reino Águas Claras</t>
  </si>
  <si>
    <t>RIO PIRACUAMA</t>
  </si>
  <si>
    <t>à montante do Bar do Edmundo</t>
  </si>
  <si>
    <t>Praias Interiores - Local de Amostragem</t>
  </si>
  <si>
    <t>Corpo Hídrico</t>
  </si>
  <si>
    <t>UGHRI</t>
  </si>
  <si>
    <t>UGRHIS</t>
  </si>
  <si>
    <t>E.01-G - IB - Índice de Balneabilidade das praias em reservatórios e rios: nº de pontos por categoria</t>
  </si>
  <si>
    <t>AQUIF SÃO PAULO</t>
  </si>
  <si>
    <t>SERRA GERAL</t>
  </si>
  <si>
    <t>BAURU</t>
  </si>
  <si>
    <t>nd</t>
  </si>
  <si>
    <t>TAUBATÉ</t>
  </si>
  <si>
    <t>GUARANI</t>
  </si>
  <si>
    <t>PRE CAMBRIANO</t>
  </si>
  <si>
    <t>TUBARÃO</t>
  </si>
  <si>
    <t>ND</t>
  </si>
  <si>
    <t>[Nitrato] &lt; 5,0 mg/L</t>
  </si>
  <si>
    <t>[Nitrato] ≥ 5,0 mg/L</t>
  </si>
  <si>
    <t>Nitrogênio
Nitrato
mg L-1</t>
  </si>
  <si>
    <t>DATA (coleta)</t>
  </si>
  <si>
    <t>Aquíferos</t>
  </si>
  <si>
    <t>aquifero</t>
  </si>
  <si>
    <t>ANÁLISE DE DADOS</t>
  </si>
  <si>
    <t>Obs: 2010 e 2011 não há dados. Cetesb não atualizou  seu Relatorio de Aguas Subterraneas (2007-2009)</t>
  </si>
  <si>
    <t>bactérias heterotróficas</t>
  </si>
  <si>
    <t>alumínio, coliformes totais</t>
  </si>
  <si>
    <r>
      <t xml:space="preserve">bário, crômio, nitrato, bactérias heterotróficas, coliformes totais, </t>
    </r>
    <r>
      <rPr>
        <i/>
        <sz val="10"/>
        <color theme="1"/>
        <rFont val="Arial"/>
        <family val="2"/>
      </rPr>
      <t>Escherichia loli</t>
    </r>
  </si>
  <si>
    <t>bário, crômio, ferro, nitrato, coliformes totais, bactérias heterotróficas</t>
  </si>
  <si>
    <t>alumínio, bário, crômio, ferro, nitrato, coliformes totais</t>
  </si>
  <si>
    <t>UGRHI 22-PP</t>
  </si>
  <si>
    <t>Parâmetros Desconformes</t>
  </si>
  <si>
    <t>IPAS (%)</t>
  </si>
  <si>
    <t>alumínio, ferro, manganês, nitrato,  bactérias heterotróficas</t>
  </si>
  <si>
    <t>alumínio, nitrogênio amoniacal, bactérias heterotríficas</t>
  </si>
  <si>
    <t>alumínio, manganês,  bactérias heterotróficas</t>
  </si>
  <si>
    <t>UGRHI 21-PEIXE</t>
  </si>
  <si>
    <t>UGRHI 20-AGUAPEÍ</t>
  </si>
  <si>
    <t>UGRHI 19-BT</t>
  </si>
  <si>
    <t>UGRHI 18-SJD</t>
  </si>
  <si>
    <t>UGRHI 17-MP</t>
  </si>
  <si>
    <t>UGRHI 16-TB</t>
  </si>
  <si>
    <t>UGRHI 15-TG</t>
  </si>
  <si>
    <t>fluoreto, manganês, sódio</t>
  </si>
  <si>
    <t>manganês, sódio nitrogênio amoniacal, coliformes totais</t>
  </si>
  <si>
    <t>alumínio, fluoreto, manganês, sódio, coliformes totais</t>
  </si>
  <si>
    <r>
      <t xml:space="preserve">arsênio, ferro, fluoreto, manganês, nitrato, bactérias heterotróficas, coliformes totais, </t>
    </r>
    <r>
      <rPr>
        <i/>
        <sz val="10"/>
        <color theme="1"/>
        <rFont val="Arial"/>
        <family val="2"/>
      </rPr>
      <t>Escherichia coli</t>
    </r>
  </si>
  <si>
    <t>alumínio, arsênio, chumbo, ferro, fluoreto, manganês, nitrato, bactérias heterotróficas, coliformes totais</t>
  </si>
  <si>
    <t>alumínio, arsênio, crômio, ferro, fluoreto, manganês, nitrato, bactérias heterotróficas, coliformes totais</t>
  </si>
  <si>
    <t>PRÉ CAMBRIANO</t>
  </si>
  <si>
    <t>UGRHI 14-ALPA</t>
  </si>
  <si>
    <t>UGRHI 13-TJ</t>
  </si>
  <si>
    <t>UGRHI 12-BPG</t>
  </si>
  <si>
    <t>UGRHI 10-SMT</t>
  </si>
  <si>
    <t>UGRHI 09-MOGI</t>
  </si>
  <si>
    <t>alumínio, ferro, manganês, nitrato, bactérias heterotríficas</t>
  </si>
  <si>
    <t>alumínio, manganês, bactérias heterotríficas</t>
  </si>
  <si>
    <t>UGRHI 08-SMG</t>
  </si>
  <si>
    <t>alumínio, ferro, manganês, coliformes totais, bactérias heterotróficas</t>
  </si>
  <si>
    <t>ferro, manganês, bactérias heterotróficas</t>
  </si>
  <si>
    <t>ferro, manganês</t>
  </si>
  <si>
    <t>SÃO PAULO</t>
  </si>
  <si>
    <t>UGRHI 06-AT</t>
  </si>
  <si>
    <t>-</t>
  </si>
  <si>
    <t>Ferro</t>
  </si>
  <si>
    <t>22-PP</t>
  </si>
  <si>
    <t>crômio, nitrato, bactérias
heterotróficas</t>
  </si>
  <si>
    <t>crômio, coliformes totais</t>
  </si>
  <si>
    <t>crômio, nitrato, coliformes totais</t>
  </si>
  <si>
    <t>21-PEIXE</t>
  </si>
  <si>
    <t>UGRHI 05-PCJ</t>
  </si>
  <si>
    <t>bário, nitrato, coliformes totais</t>
  </si>
  <si>
    <t>bário, crômio, coliformes totais</t>
  </si>
  <si>
    <t>alumínio, bário, nitrato,
coliformes totais</t>
  </si>
  <si>
    <t>20-AGUAPEÍ</t>
  </si>
  <si>
    <t>nitrato, coliformes totais</t>
  </si>
  <si>
    <t>nitrato, coliformes totais,
bactérias heterotróficas</t>
  </si>
  <si>
    <t>nitrato</t>
  </si>
  <si>
    <t>19-BT</t>
  </si>
  <si>
    <t>crômio, Escherichia coli</t>
  </si>
  <si>
    <t>crômio, nitrato</t>
  </si>
  <si>
    <t>cromio</t>
  </si>
  <si>
    <t>18-SJD</t>
  </si>
  <si>
    <t>bário</t>
  </si>
  <si>
    <t>17-MP</t>
  </si>
  <si>
    <t>crômio, ferro, nitrato</t>
  </si>
  <si>
    <t>crômio, bactérias heterotróficas</t>
  </si>
  <si>
    <t>alumínio, ferro</t>
  </si>
  <si>
    <t>15-TG</t>
  </si>
  <si>
    <t>nitrogênio amoniacal</t>
  </si>
  <si>
    <t>14-ALPA</t>
  </si>
  <si>
    <t>aluminio</t>
  </si>
  <si>
    <t>12-BPG</t>
  </si>
  <si>
    <t>UGRHI 04-PARDO</t>
  </si>
  <si>
    <t>arsênio, ferro, fluoreto,
manganês, sódio, bactérias
heterotróficas</t>
  </si>
  <si>
    <t>arsênio, manganês, nitrogênio
amoniacal, sódio, bactérias
heterotróficas</t>
  </si>
  <si>
    <t>arsênio, fluoreto, manganês,
sódio, bactérias heterotróficas</t>
  </si>
  <si>
    <t>bactérias heterotróficas,
coliformes totais, Escherichia coli</t>
  </si>
  <si>
    <t>ferro, bactérias heterotróficas,
coliformes totais</t>
  </si>
  <si>
    <t>ferro, manganês, coliformes
totais</t>
  </si>
  <si>
    <t>08-SMG</t>
  </si>
  <si>
    <t>alumínio, ferro, fluoreto,
manganês, nitrato, bactérias
heterotróficas, coliformes totais</t>
  </si>
  <si>
    <t>alumínio, chumbo, ferro,fluoreto,
manganês, nitrato, bactérias
heterotróficas e coliformes totais</t>
  </si>
  <si>
    <t>alumínio, crômio, ferro, fluoreto,
manganês, nitrato, coliformes
totais, bactérias heterotróficas</t>
  </si>
  <si>
    <t>06-AT</t>
  </si>
  <si>
    <t>ferro, coliformes totais, bactérias heterotróficas</t>
  </si>
  <si>
    <t>ferro</t>
  </si>
  <si>
    <t>bário, ferro</t>
  </si>
  <si>
    <t>fluoreto, manganês, coliformes
totais</t>
  </si>
  <si>
    <t>fluoreto, manganês, bactérias
heterotróficas, coliformes totais</t>
  </si>
  <si>
    <t>05-PCJ</t>
  </si>
  <si>
    <t>alumínio, manganês</t>
  </si>
  <si>
    <t>alumínio</t>
  </si>
  <si>
    <t>manganês, bactérias heterotróficas</t>
  </si>
  <si>
    <t>04-PARDO</t>
  </si>
  <si>
    <t>ferro, manganês, bactérias
heterotróficas, coliformes totais</t>
  </si>
  <si>
    <t>bário, ferro, manganês</t>
  </si>
  <si>
    <t>UGRHI 02-PS</t>
  </si>
  <si>
    <t>02-PS</t>
  </si>
  <si>
    <t>Tabela 6.1.1 – Indicador de Potabilidade das Águas Subterrâneas – IPAS para os anos 2007, 2008 e 2009, por UGRHI</t>
  </si>
  <si>
    <r>
      <t xml:space="preserve">% de amostras em conformidade com os padrões de potabilidade </t>
    </r>
    <r>
      <rPr>
        <sz val="10"/>
        <rFont val="Calibri"/>
        <family val="2"/>
      </rPr>
      <t>≤</t>
    </r>
    <r>
      <rPr>
        <sz val="10"/>
        <rFont val="Arial"/>
        <family val="2"/>
      </rPr>
      <t xml:space="preserve"> 33%</t>
    </r>
  </si>
  <si>
    <t>RUIM</t>
  </si>
  <si>
    <r>
      <t xml:space="preserve">33% &lt; % de amostras em conformidade com os padrões de potabilidade </t>
    </r>
    <r>
      <rPr>
        <sz val="10"/>
        <rFont val="Calibri"/>
        <family val="2"/>
      </rPr>
      <t>≤</t>
    </r>
    <r>
      <rPr>
        <sz val="10"/>
        <rFont val="Arial"/>
        <family val="2"/>
      </rPr>
      <t xml:space="preserve"> 67%</t>
    </r>
  </si>
  <si>
    <t>REGULAR</t>
  </si>
  <si>
    <t>E.02-B - IPAS - Indicador de Potabilidade das Águas Subterrâneas: % de amostras conformes em relação ao padrão de potabilidade</t>
  </si>
  <si>
    <t>% de amostras em conformidade com os padrões de potabilidade &gt; 67%</t>
  </si>
  <si>
    <t>BOA</t>
  </si>
  <si>
    <t>Ponderação</t>
  </si>
  <si>
    <t>Categoria</t>
  </si>
  <si>
    <t>Do Leste</t>
  </si>
  <si>
    <t>Juréia</t>
  </si>
  <si>
    <t>Qualificação Anual</t>
  </si>
  <si>
    <t>Praia - Local de amostragem</t>
  </si>
  <si>
    <t>PRAINHA (BALSA)</t>
  </si>
  <si>
    <t>ÓTIMA</t>
  </si>
  <si>
    <t>PONTAL (BOQUEIRÃO SUL)</t>
  </si>
  <si>
    <t>CENTRO</t>
  </si>
  <si>
    <t>GUARAÚ</t>
  </si>
  <si>
    <t>PRAINHA</t>
  </si>
  <si>
    <t>PERUÍBE (AV S JOÃO)</t>
  </si>
  <si>
    <t>PERUÍBE (BALN. SÃO JOÃO BATISTA)</t>
  </si>
  <si>
    <t>PERUÍBE (PARQUE TURÍSTICO)</t>
  </si>
  <si>
    <t>PERUÍBE (R. ICARAÍBA)</t>
  </si>
  <si>
    <t>BALNEÁRIO GAIVOTA</t>
  </si>
  <si>
    <t>JARDIM SÃO FERNANDO</t>
  </si>
  <si>
    <t>ESTÂNCIA BALNEÁRIA</t>
  </si>
  <si>
    <t>JARDIM CIBRATEL</t>
  </si>
  <si>
    <t>SONHO</t>
  </si>
  <si>
    <t>PRAIA DOS PESCADORES</t>
  </si>
  <si>
    <t>PARQUE BALNEÁRIO</t>
  </si>
  <si>
    <t>SUARÃO</t>
  </si>
  <si>
    <t>CAMPOS ELÍSEOS</t>
  </si>
  <si>
    <t>AGENOR DE CAMPOS</t>
  </si>
  <si>
    <t>ITAÓCA</t>
  </si>
  <si>
    <t>SANTA EUGÊNIA</t>
  </si>
  <si>
    <t>VERA CRUZ</t>
  </si>
  <si>
    <t>CENTRAL</t>
  </si>
  <si>
    <t>ITAPOÃ - VILA SÃO PAULO</t>
  </si>
  <si>
    <t>PÉSSIMA</t>
  </si>
  <si>
    <t>JARDIM SOLEMAR</t>
  </si>
  <si>
    <t>FLÓRIDA</t>
  </si>
  <si>
    <t>REAL</t>
  </si>
  <si>
    <t>VILA CAIÇARA</t>
  </si>
  <si>
    <t>MARACANÃ</t>
  </si>
  <si>
    <t>VILA MIRIM</t>
  </si>
  <si>
    <t>OCIAN</t>
  </si>
  <si>
    <t>VILA TUPY</t>
  </si>
  <si>
    <t>AVIAÇÃO</t>
  </si>
  <si>
    <t>GUILHERMINA</t>
  </si>
  <si>
    <t>BOQUEIRÃO</t>
  </si>
  <si>
    <t>CANTO DO FORTE</t>
  </si>
  <si>
    <t>PRAINHA (AV. SANTINO BRITO)</t>
  </si>
  <si>
    <t>GONZAGUINHA</t>
  </si>
  <si>
    <t>MILIONÁRIOS</t>
  </si>
  <si>
    <t>PRAIA DA ILHA PORCHAT</t>
  </si>
  <si>
    <t>ITARARÉ (POSTO 2)</t>
  </si>
  <si>
    <t>PRAIA DA DIVISA</t>
  </si>
  <si>
    <t>JOSE MENINO (R FREDERICO OZANAN)</t>
  </si>
  <si>
    <t>JOSE MENINO (R. OLAVO BILAC)</t>
  </si>
  <si>
    <t>GONZAGA</t>
  </si>
  <si>
    <t>EMBARÉ</t>
  </si>
  <si>
    <t>APARECIDA</t>
  </si>
  <si>
    <t>PONTA DA PRAIA</t>
  </si>
  <si>
    <t>GUAIÚBA</t>
  </si>
  <si>
    <t>TOMBO</t>
  </si>
  <si>
    <t>ASTÚRIAS</t>
  </si>
  <si>
    <t>PITANGUEIRAS (R. SILVIA VALADÃO)</t>
  </si>
  <si>
    <t>PITANGUEIRAS (AV. PUGLISI)</t>
  </si>
  <si>
    <t>ENSEADA (AV. SANTA MARIA)</t>
  </si>
  <si>
    <t>ENSEADA (R. CHILE)</t>
  </si>
  <si>
    <t>ENSEADA (AV. ATLÂNTICA)</t>
  </si>
  <si>
    <t>ENSEADA (ESTR. DE PERNAMBUCO)</t>
  </si>
  <si>
    <t>PERNAMBUCO</t>
  </si>
  <si>
    <t>PEREQUÊ</t>
  </si>
  <si>
    <t>ENSEADA - R. RAFAEL COSTABILI</t>
  </si>
  <si>
    <t>ENSEADA - COLÔNIA DO SESC</t>
  </si>
  <si>
    <t>ENSEADA - VISTA LINDA</t>
  </si>
  <si>
    <t>ENSEADA - INDAIÁ</t>
  </si>
  <si>
    <t>SÃO LOURENÇO (RUA 2)</t>
  </si>
  <si>
    <t>SÃO LOURENÇO (JUNTO AO MORRO)</t>
  </si>
  <si>
    <t>GUARATUBA</t>
  </si>
  <si>
    <t>BORACÉIA - SUL</t>
  </si>
  <si>
    <t>BORACÉIA - COL. MARISTA</t>
  </si>
  <si>
    <t>CURRAL</t>
  </si>
  <si>
    <t>GRANDE</t>
  </si>
  <si>
    <t>FEITICEIRA</t>
  </si>
  <si>
    <t>PORTINHO</t>
  </si>
  <si>
    <t>ILHA DAS CABRAS</t>
  </si>
  <si>
    <t>ITAGUAÇU</t>
  </si>
  <si>
    <t>SACO DA CAPELA</t>
  </si>
  <si>
    <t>VIANA</t>
  </si>
  <si>
    <t>SIRIÚBA</t>
  </si>
  <si>
    <t>SINO</t>
  </si>
  <si>
    <t>PINTO</t>
  </si>
  <si>
    <t>ARMAÇÃO</t>
  </si>
  <si>
    <t>BORACÉIA - R. CUBATÃO</t>
  </si>
  <si>
    <t>BORACÉIA - NORTE</t>
  </si>
  <si>
    <t>JURÉIA DO NORTE</t>
  </si>
  <si>
    <t>ENGENHO</t>
  </si>
  <si>
    <t>UNA</t>
  </si>
  <si>
    <t>JUQUEÍ (R. CRISTIANA)</t>
  </si>
  <si>
    <t>JUQUEÍ (TRAV. SIMÃO FAUSTINO)</t>
  </si>
  <si>
    <t>PRETA</t>
  </si>
  <si>
    <t>SAÍ</t>
  </si>
  <si>
    <t>BALEIA</t>
  </si>
  <si>
    <t>CAMBURI</t>
  </si>
  <si>
    <t>CAMBURIZINHO</t>
  </si>
  <si>
    <t>BOIÇUCANGA</t>
  </si>
  <si>
    <t>MARESIAS</t>
  </si>
  <si>
    <t>PAÚBA</t>
  </si>
  <si>
    <t>SANTIAGO</t>
  </si>
  <si>
    <t>TOQUE-TOQUE PEQUENO</t>
  </si>
  <si>
    <t>TOQUE-TOQUE GRANDE</t>
  </si>
  <si>
    <t>GUAECÁ</t>
  </si>
  <si>
    <t>BAREQUEÇABA</t>
  </si>
  <si>
    <t>PRETA DO NORTE</t>
  </si>
  <si>
    <t>PORTO GRANDE</t>
  </si>
  <si>
    <t>DESERTA</t>
  </si>
  <si>
    <t>PONTAL DA CRUZ</t>
  </si>
  <si>
    <t>ARRASTÃO</t>
  </si>
  <si>
    <t>SÃO FRANCISCO</t>
  </si>
  <si>
    <t>CIGARRAS</t>
  </si>
  <si>
    <t>PORTO NOVO</t>
  </si>
  <si>
    <t>PALMEIRAS</t>
  </si>
  <si>
    <t>PAN BRASIL</t>
  </si>
  <si>
    <t>INDAIÁ</t>
  </si>
  <si>
    <t>UGRHI 11-RB</t>
  </si>
  <si>
    <t>Total:</t>
  </si>
  <si>
    <t>Iguape</t>
  </si>
  <si>
    <t>MARTIM DE SÁ</t>
  </si>
  <si>
    <t>LAGOA AZUL</t>
  </si>
  <si>
    <t>CAPRICÓRNIO</t>
  </si>
  <si>
    <t>MASSAGUACU (AV. M. H. CARVALHO)</t>
  </si>
  <si>
    <t>local do gráfico</t>
  </si>
  <si>
    <t>MASSAGUAÇU (R MARIA CARLOTA)</t>
  </si>
  <si>
    <t>COCANHA</t>
  </si>
  <si>
    <t>MOCOÓCA</t>
  </si>
  <si>
    <t>TABATINGA (CONDOM. GAIVOTAS)</t>
  </si>
  <si>
    <t>TABATINGA (250m RIO TABATINGA)</t>
  </si>
  <si>
    <t>Prainha do Leste</t>
  </si>
  <si>
    <t>Praia do Sul</t>
  </si>
  <si>
    <t>Prainha de Fora</t>
  </si>
  <si>
    <t>Prainha do Engenho</t>
  </si>
  <si>
    <t>UGRHI 07-BS</t>
  </si>
  <si>
    <t>Praia do Presídio</t>
  </si>
  <si>
    <t>Praia do Sapateiro</t>
  </si>
  <si>
    <t>Praia das Palmas</t>
  </si>
  <si>
    <t>PULSO</t>
  </si>
  <si>
    <t>MARANDUBA</t>
  </si>
  <si>
    <t>SAPÉ</t>
  </si>
  <si>
    <t>LAGOINHA (CAMPING)</t>
  </si>
  <si>
    <t>LAGOINHA (R. ENGENHO VELHO)</t>
  </si>
  <si>
    <t>DURA</t>
  </si>
  <si>
    <t>DOMINGAS DIAS</t>
  </si>
  <si>
    <t>LÁZARO</t>
  </si>
  <si>
    <t>SUNUNGA</t>
  </si>
  <si>
    <t>PEREQUÊ-MIRIM</t>
  </si>
  <si>
    <t>SANTA RITA</t>
  </si>
  <si>
    <t>ENSEADA</t>
  </si>
  <si>
    <t>TONINHAS</t>
  </si>
  <si>
    <t>VERMELHA</t>
  </si>
  <si>
    <t>TENÓRIO</t>
  </si>
  <si>
    <t>ITAGUA (Nº 1724 DA AV. LEOVEGILDO)</t>
  </si>
  <si>
    <t>ITAGUÁ (Nº 240 DA AV. LEOVEGILDO)</t>
  </si>
  <si>
    <t>IPEROIG</t>
  </si>
  <si>
    <t>PEREQUÊ-AÇU</t>
  </si>
  <si>
    <t>VERMELHA DO NORTE</t>
  </si>
  <si>
    <t>UGRHis</t>
  </si>
  <si>
    <t>RIO ITAMAMBUCA</t>
  </si>
  <si>
    <t>UGRHI 03-LN</t>
  </si>
  <si>
    <t>Qualificação Anual (quantidade de pontos)</t>
  </si>
  <si>
    <t>ITAMAMBUCA</t>
  </si>
  <si>
    <t>nº de praias monitoradas por categoria de Classificação Anual / UGRHI</t>
  </si>
  <si>
    <t>FÉLIX</t>
  </si>
  <si>
    <t>PRUMIRIM</t>
  </si>
  <si>
    <t>PICINGUABA</t>
  </si>
  <si>
    <t>ELABORADO UM GRÁFICO, PARA CADA UGRHI COM MONITORAMENTO NAS PRAIAS</t>
  </si>
  <si>
    <t>Tabelas feitas de acordo com as tabelas do relatório cetesb "Porcentagem de ocorrência em cada categoria e Qualificação Anual."</t>
  </si>
  <si>
    <t>E.03-A - Classificação anual das praias litorâneas: nº de praias por categoria</t>
  </si>
  <si>
    <t>Teodoro Sampaio</t>
  </si>
  <si>
    <t>22 - PONTAL DO PARANAPANEMA</t>
  </si>
  <si>
    <t>TEODORO SAMPAIO</t>
  </si>
  <si>
    <t>Tarabai</t>
  </si>
  <si>
    <t>TARABAI</t>
  </si>
  <si>
    <t>Taciba</t>
  </si>
  <si>
    <t>TACIBA</t>
  </si>
  <si>
    <t>Santo Anastácio</t>
  </si>
  <si>
    <t>SANTO ANASTÁCIO</t>
  </si>
  <si>
    <t>Sandovalina</t>
  </si>
  <si>
    <t>SANDOVALINA</t>
  </si>
  <si>
    <t>Rosana</t>
  </si>
  <si>
    <t>ROSANA</t>
  </si>
  <si>
    <t>Regente Feijó</t>
  </si>
  <si>
    <t>REGENTE FEIJÓ</t>
  </si>
  <si>
    <t>Presidente Venceslau</t>
  </si>
  <si>
    <t>PRESIDENTE VENCESLAU</t>
  </si>
  <si>
    <t>Presidente Prudente</t>
  </si>
  <si>
    <t>PRESIDENTE PRUDENTE</t>
  </si>
  <si>
    <t>Presidente Epitácio</t>
  </si>
  <si>
    <t>PRESIDENTE EPITÁCIO</t>
  </si>
  <si>
    <t>Presidente Bernardes</t>
  </si>
  <si>
    <t>PRESIDENTE BERNARDES</t>
  </si>
  <si>
    <t>Pirapozinho</t>
  </si>
  <si>
    <t>PIRAPOZINHO</t>
  </si>
  <si>
    <t>Narandiba</t>
  </si>
  <si>
    <t>NARANDIBA</t>
  </si>
  <si>
    <t>SD</t>
  </si>
  <si>
    <t>NANTES</t>
  </si>
  <si>
    <t>Mirante do Paranapanema</t>
  </si>
  <si>
    <t>MIRANTE DO PARANAPANEMA</t>
  </si>
  <si>
    <t>Marabá Paulista</t>
  </si>
  <si>
    <t>MARABÁ PAULISTA</t>
  </si>
  <si>
    <t>IEPÊ</t>
  </si>
  <si>
    <t>Euclides da Cunha Paulista</t>
  </si>
  <si>
    <t>EUCLIDES DA CUNHA PAULISTA</t>
  </si>
  <si>
    <t>Estrela do Norte</t>
  </si>
  <si>
    <t>ESTRELA DO NORTE</t>
  </si>
  <si>
    <t>CAIUÁ</t>
  </si>
  <si>
    <t>Anhumas</t>
  </si>
  <si>
    <t>ANHUMAS</t>
  </si>
  <si>
    <t>Santo Expedito</t>
  </si>
  <si>
    <t>21 - PEIXE</t>
  </si>
  <si>
    <t>SANTO EXPEDITO</t>
  </si>
  <si>
    <t>Sagres</t>
  </si>
  <si>
    <t>SAGRES</t>
  </si>
  <si>
    <t>Ribeirão dos Índios</t>
  </si>
  <si>
    <t>RIBEIRÃO DOS ÍNDIOS</t>
  </si>
  <si>
    <t>Pracinha</t>
  </si>
  <si>
    <t>PRACINHA</t>
  </si>
  <si>
    <t>Piquerobi</t>
  </si>
  <si>
    <t>PIQUEROBI</t>
  </si>
  <si>
    <t>Ouro Verde</t>
  </si>
  <si>
    <t>OURO VERDE</t>
  </si>
  <si>
    <t>Osvaldo Cruz</t>
  </si>
  <si>
    <t>OSVALDO CRUZ</t>
  </si>
  <si>
    <t>Oscar Bressane</t>
  </si>
  <si>
    <t>OSCAR BRESSANE</t>
  </si>
  <si>
    <t>Oriente</t>
  </si>
  <si>
    <t>ORIENTE</t>
  </si>
  <si>
    <t>Martinópolis</t>
  </si>
  <si>
    <t>MARTINÓPOLIS</t>
  </si>
  <si>
    <t>Marília</t>
  </si>
  <si>
    <t>MARÍLIA</t>
  </si>
  <si>
    <t>Mariápolis</t>
  </si>
  <si>
    <t>MARIÁPOLIS</t>
  </si>
  <si>
    <t>Lutécia</t>
  </si>
  <si>
    <t>LUTÉCIA</t>
  </si>
  <si>
    <t>JUNQUEIRÓPOLIS</t>
  </si>
  <si>
    <t>IRAPURU</t>
  </si>
  <si>
    <t>Inúbia Paulista</t>
  </si>
  <si>
    <t>INÚBIA PAULISTA</t>
  </si>
  <si>
    <t>INDIANA</t>
  </si>
  <si>
    <t>Flórida Paulista</t>
  </si>
  <si>
    <t>FLÓRIDA PAULISTA</t>
  </si>
  <si>
    <t>Flora Rica</t>
  </si>
  <si>
    <t>FLORA RICA</t>
  </si>
  <si>
    <t>Emilianópolis</t>
  </si>
  <si>
    <t>EMILIANÓPOLIS</t>
  </si>
  <si>
    <t>Caiabu</t>
  </si>
  <si>
    <t>CAIABU</t>
  </si>
  <si>
    <t>Borá</t>
  </si>
  <si>
    <t>BORÁ</t>
  </si>
  <si>
    <t>Bastos</t>
  </si>
  <si>
    <t>BASTOS</t>
  </si>
  <si>
    <t>Álvares Machado</t>
  </si>
  <si>
    <t>ÁLVARES MACHADO</t>
  </si>
  <si>
    <t>Alfredo Marcondes</t>
  </si>
  <si>
    <t>ALFREDO MARCONDES</t>
  </si>
  <si>
    <t>Adamantina</t>
  </si>
  <si>
    <t>ADAMANTINA</t>
  </si>
  <si>
    <t>20 - AGUAPEÍ</t>
  </si>
  <si>
    <t>Tupi Paulista</t>
  </si>
  <si>
    <t>TUPI PAULISTA</t>
  </si>
  <si>
    <t>Tupã</t>
  </si>
  <si>
    <t>TUPÃ</t>
  </si>
  <si>
    <t>São João do Pau d'Alho</t>
  </si>
  <si>
    <t>SÃO JOÃO DO PAU D'ALHO</t>
  </si>
  <si>
    <t>Santópolis do Aguapeí</t>
  </si>
  <si>
    <t>SANTÓPOLIS DO AGUAPEÍ</t>
  </si>
  <si>
    <t>Santa Mercedes</t>
  </si>
  <si>
    <t>SANTA MERCEDES</t>
  </si>
  <si>
    <t>Salmourão</t>
  </si>
  <si>
    <t>SALMOURÃO</t>
  </si>
  <si>
    <t>RINÓPOLIS</t>
  </si>
  <si>
    <t>Quintana</t>
  </si>
  <si>
    <t>QUINTANA</t>
  </si>
  <si>
    <t>Queiroz</t>
  </si>
  <si>
    <t>QUEIROZ</t>
  </si>
  <si>
    <t>POMPÉIA</t>
  </si>
  <si>
    <t>Piacatu</t>
  </si>
  <si>
    <t>PIACATU</t>
  </si>
  <si>
    <t>Paulicéia</t>
  </si>
  <si>
    <t>PAULICÉIA</t>
  </si>
  <si>
    <t>Parapuã</t>
  </si>
  <si>
    <t>PARAPUÃ</t>
  </si>
  <si>
    <t>Panorama</t>
  </si>
  <si>
    <t>PANORAMA</t>
  </si>
  <si>
    <t>PACAEMBU</t>
  </si>
  <si>
    <t>NOVA INDEPENDÊNCIA</t>
  </si>
  <si>
    <t>Nova Guataporanga</t>
  </si>
  <si>
    <t>NOVA GUATAPORANGA</t>
  </si>
  <si>
    <t>Monte Castelo</t>
  </si>
  <si>
    <t>MONTE CASTELO</t>
  </si>
  <si>
    <t>Luiziânia</t>
  </si>
  <si>
    <t>LUIZIÂNIA</t>
  </si>
  <si>
    <t>Lucélia</t>
  </si>
  <si>
    <t>LUCÉLIA</t>
  </si>
  <si>
    <t>JÚLIO MESQUITA</t>
  </si>
  <si>
    <t>Iacri</t>
  </si>
  <si>
    <t>IACRI</t>
  </si>
  <si>
    <t>HERCULÂNDIA</t>
  </si>
  <si>
    <t>GUAIMBÊ</t>
  </si>
  <si>
    <t>GETULINA</t>
  </si>
  <si>
    <t>Garça</t>
  </si>
  <si>
    <t>GARÇA</t>
  </si>
  <si>
    <t>Gabriel Monteiro</t>
  </si>
  <si>
    <t>GABRIEL MONTEIRO</t>
  </si>
  <si>
    <t>Dracena</t>
  </si>
  <si>
    <t>DRACENA</t>
  </si>
  <si>
    <t>CLEMENTINA</t>
  </si>
  <si>
    <t>Arco-Íris</t>
  </si>
  <si>
    <t>ARCO-ÍRIS</t>
  </si>
  <si>
    <t>Álvaro de Carvalho</t>
  </si>
  <si>
    <t>ÁLVARO DE CARVALHO</t>
  </si>
  <si>
    <t>Zacarias</t>
  </si>
  <si>
    <t>19 - BAIXO TIETÊ</t>
  </si>
  <si>
    <t>ZACARIAS</t>
  </si>
  <si>
    <t>VALPARAÍSO</t>
  </si>
  <si>
    <t>União Paulista</t>
  </si>
  <si>
    <t>UNIÃO PAULISTA</t>
  </si>
  <si>
    <t>UBARANA</t>
  </si>
  <si>
    <t>Turiúba</t>
  </si>
  <si>
    <t>TURIÚBA</t>
  </si>
  <si>
    <t>Sud Mennucci</t>
  </si>
  <si>
    <t>SUD MENNUCCI</t>
  </si>
  <si>
    <t>SANTO ANTÔNIO DO ARACANGUÁ</t>
  </si>
  <si>
    <t>Rubiácea</t>
  </si>
  <si>
    <t>RUBIÁCEA</t>
  </si>
  <si>
    <t>Promissão</t>
  </si>
  <si>
    <t>PROMISSÃO</t>
  </si>
  <si>
    <t>Poloni</t>
  </si>
  <si>
    <t>POLONI</t>
  </si>
  <si>
    <t>Planalto</t>
  </si>
  <si>
    <t>PLANALTO</t>
  </si>
  <si>
    <t>Pereira Barreto</t>
  </si>
  <si>
    <t>PEREIRA BARRETO</t>
  </si>
  <si>
    <t>Penápolis</t>
  </si>
  <si>
    <t>PENÁPOLIS</t>
  </si>
  <si>
    <t>Nova Luzitânia</t>
  </si>
  <si>
    <t>NOVA LUZITÂNIA</t>
  </si>
  <si>
    <t>NOVA CASTILHO</t>
  </si>
  <si>
    <t>Nipoã</t>
  </si>
  <si>
    <t>NIPOÃ</t>
  </si>
  <si>
    <t>MURUTINGA DO SUL</t>
  </si>
  <si>
    <t>Monções</t>
  </si>
  <si>
    <t>MONÇÕES</t>
  </si>
  <si>
    <t>MIRANDÓPOLIS</t>
  </si>
  <si>
    <t>MAGDA</t>
  </si>
  <si>
    <t>MACAUBAL</t>
  </si>
  <si>
    <t>Lourdes</t>
  </si>
  <si>
    <t>LOURDES</t>
  </si>
  <si>
    <t>LAVÍNIA</t>
  </si>
  <si>
    <t>José Bonifácio</t>
  </si>
  <si>
    <t>JOSÉ BONIFÁCIO</t>
  </si>
  <si>
    <t>ITAPURA</t>
  </si>
  <si>
    <t>Guararapes</t>
  </si>
  <si>
    <t>GUARARAPES</t>
  </si>
  <si>
    <t>GUARAÇAÍ</t>
  </si>
  <si>
    <t>GLICÉRIO</t>
  </si>
  <si>
    <t>Gastão Vidigal</t>
  </si>
  <si>
    <t>GASTÃO VIDIGAL</t>
  </si>
  <si>
    <t>Coroados</t>
  </si>
  <si>
    <t>COROADOS</t>
  </si>
  <si>
    <t>CASTILHO</t>
  </si>
  <si>
    <t>BURITAMA</t>
  </si>
  <si>
    <t>Brejo Alegre</t>
  </si>
  <si>
    <t>BREJO ALEGRE</t>
  </si>
  <si>
    <t>BRAÚNA</t>
  </si>
  <si>
    <t>Birigui</t>
  </si>
  <si>
    <t>BIRIGUI</t>
  </si>
  <si>
    <t>BILAC</t>
  </si>
  <si>
    <t>Bento de Abreu</t>
  </si>
  <si>
    <t>BENTO DE ABREU</t>
  </si>
  <si>
    <t>BARBOSA</t>
  </si>
  <si>
    <t>AVANHANDAVA</t>
  </si>
  <si>
    <t>Araçatuba</t>
  </si>
  <si>
    <t>ARAÇATUBA</t>
  </si>
  <si>
    <t>Andradina</t>
  </si>
  <si>
    <t>ANDRADINA</t>
  </si>
  <si>
    <t>Alto Alegre</t>
  </si>
  <si>
    <t>ALTO ALEGRE</t>
  </si>
  <si>
    <t>Três Fronteiras</t>
  </si>
  <si>
    <t>18 - SÃO JOSÉ DOS DOURADOS</t>
  </si>
  <si>
    <t>TRÊS FRONTEIRAS</t>
  </si>
  <si>
    <t>SUZANÁPOLIS</t>
  </si>
  <si>
    <t>Sebastianópolis do Sul</t>
  </si>
  <si>
    <t>SEBASTIANÓPOLIS DO SUL</t>
  </si>
  <si>
    <t>SÃO JOÃO DE IRACEMA</t>
  </si>
  <si>
    <t>São João das Duas Pontes</t>
  </si>
  <si>
    <t>SÃO JOÃO DAS DUAS PONTES</t>
  </si>
  <si>
    <t>São Francisco</t>
  </si>
  <si>
    <t>Santana da Ponte Pensa</t>
  </si>
  <si>
    <t>SANTANA DA PONTE PENSA</t>
  </si>
  <si>
    <t>Santa Salete</t>
  </si>
  <si>
    <t>SANTA SALETE</t>
  </si>
  <si>
    <t>Santa Fé do Sul</t>
  </si>
  <si>
    <t>SANTA FÉ DO SUL</t>
  </si>
  <si>
    <t>Rubinéia</t>
  </si>
  <si>
    <t>RUBINÉIA</t>
  </si>
  <si>
    <t>Pontalinda</t>
  </si>
  <si>
    <t>PONTALINDA</t>
  </si>
  <si>
    <t>Palmeira d'Oeste</t>
  </si>
  <si>
    <t>PALMEIRA D'OESTE</t>
  </si>
  <si>
    <t>Nova Canaã Paulista</t>
  </si>
  <si>
    <t>NOVA CANAÃ PAULISTA</t>
  </si>
  <si>
    <t>Nhandeara</t>
  </si>
  <si>
    <t>NHANDEARA</t>
  </si>
  <si>
    <t>NEVES PAULISTA</t>
  </si>
  <si>
    <t>Monte Aprazível</t>
  </si>
  <si>
    <t>MONTE APRAZÍVEL</t>
  </si>
  <si>
    <t>Marinópolis</t>
  </si>
  <si>
    <t>MARINÓPOLIS</t>
  </si>
  <si>
    <t>Jales</t>
  </si>
  <si>
    <t>JALES</t>
  </si>
  <si>
    <t>Ilha Solteira</t>
  </si>
  <si>
    <t>ILHA SOLTEIRA</t>
  </si>
  <si>
    <t>Guzolândia</t>
  </si>
  <si>
    <t>GUZOLÂNDIA</t>
  </si>
  <si>
    <t>General Salgado</t>
  </si>
  <si>
    <t>GENERAL SALGADO</t>
  </si>
  <si>
    <t>Floreal</t>
  </si>
  <si>
    <t>FLOREAL</t>
  </si>
  <si>
    <t>Dirce Reis</t>
  </si>
  <si>
    <t>DIRCE REIS</t>
  </si>
  <si>
    <t>Auriflama</t>
  </si>
  <si>
    <t>AURIFLAMA</t>
  </si>
  <si>
    <t>Aparecida d'Oeste</t>
  </si>
  <si>
    <t>APARECIDA D'OESTE</t>
  </si>
  <si>
    <t>Ubirajara</t>
  </si>
  <si>
    <t>17 - MÉDIO PARANAPANEMA</t>
  </si>
  <si>
    <t>UBIRAJARA</t>
  </si>
  <si>
    <t>Tarumã</t>
  </si>
  <si>
    <t>TARUMÃ</t>
  </si>
  <si>
    <t>SÃO PEDRO DO TURVO</t>
  </si>
  <si>
    <t>Santa Cruz do Rio Pardo</t>
  </si>
  <si>
    <t>SANTA CRUZ DO RIO PARDO</t>
  </si>
  <si>
    <t>SALTO GRANDE</t>
  </si>
  <si>
    <t>Ribeirão do Sul</t>
  </si>
  <si>
    <t>RIBEIRÃO DO SUL</t>
  </si>
  <si>
    <t>Rancharia</t>
  </si>
  <si>
    <t>RANCHARIA</t>
  </si>
  <si>
    <t>Quatá</t>
  </si>
  <si>
    <t>QUATÁ</t>
  </si>
  <si>
    <t>Pratânia</t>
  </si>
  <si>
    <t>PRATÂNIA</t>
  </si>
  <si>
    <t>Platina</t>
  </si>
  <si>
    <t>PLATINA</t>
  </si>
  <si>
    <t>Pedrinhas Paulista</t>
  </si>
  <si>
    <t>PEDRINHAS PAULISTA</t>
  </si>
  <si>
    <t>Paulistânia</t>
  </si>
  <si>
    <t>PAULISTÂNIA</t>
  </si>
  <si>
    <t>Pardinho</t>
  </si>
  <si>
    <t>PARDINHO</t>
  </si>
  <si>
    <t>Paraguaçu Paulista</t>
  </si>
  <si>
    <t>PARAGUAÇU PAULISTA</t>
  </si>
  <si>
    <t>Palmital</t>
  </si>
  <si>
    <t>PALMITAL</t>
  </si>
  <si>
    <t>Ourinhos</t>
  </si>
  <si>
    <t>OURINHOS</t>
  </si>
  <si>
    <t>Óleo</t>
  </si>
  <si>
    <t>ÓLEO</t>
  </si>
  <si>
    <t>OCAUÇU</t>
  </si>
  <si>
    <t>Maracaí</t>
  </si>
  <si>
    <t>MARACAÍ</t>
  </si>
  <si>
    <t>Lupércio</t>
  </si>
  <si>
    <t>LUPÉRCIO</t>
  </si>
  <si>
    <t>Lucianópolis</t>
  </si>
  <si>
    <t>LUCIANÓPOLIS</t>
  </si>
  <si>
    <t>JOÃO RAMALHO</t>
  </si>
  <si>
    <t>Itatinga</t>
  </si>
  <si>
    <t>ITATINGA</t>
  </si>
  <si>
    <t>IBIRAREMA</t>
  </si>
  <si>
    <t>Iaras</t>
  </si>
  <si>
    <t>IARAS</t>
  </si>
  <si>
    <t>Gália</t>
  </si>
  <si>
    <t>GÁLIA</t>
  </si>
  <si>
    <t>Florínia</t>
  </si>
  <si>
    <t>FLORÍNIA</t>
  </si>
  <si>
    <t>Fernão</t>
  </si>
  <si>
    <t>FERNÃO</t>
  </si>
  <si>
    <t>Espírito Santo do Turvo</t>
  </si>
  <si>
    <t>ESPÍRITO SANTO DO TURVO</t>
  </si>
  <si>
    <t>Echaporã</t>
  </si>
  <si>
    <t>ECHAPORÃ</t>
  </si>
  <si>
    <t>Duartina</t>
  </si>
  <si>
    <t>DUARTINA</t>
  </si>
  <si>
    <t>Cruzália</t>
  </si>
  <si>
    <t>CRUZÁLIA</t>
  </si>
  <si>
    <t>CHAVANTES</t>
  </si>
  <si>
    <t>CERQUEIRA CESAR</t>
  </si>
  <si>
    <t>CANITAR</t>
  </si>
  <si>
    <t>Cândido Mota</t>
  </si>
  <si>
    <t>CÂNDIDO MOTA</t>
  </si>
  <si>
    <t>CAMPOS NOVOS PAULISTA</t>
  </si>
  <si>
    <t>CABRÁLIA PAULISTA</t>
  </si>
  <si>
    <t>Avaré</t>
  </si>
  <si>
    <t>AVARÉ</t>
  </si>
  <si>
    <t>Assis</t>
  </si>
  <si>
    <t>ASSIS</t>
  </si>
  <si>
    <t>Alvinlândia</t>
  </si>
  <si>
    <t>ALVINLÂNDIA</t>
  </si>
  <si>
    <t>Águas de Santa Bárbara</t>
  </si>
  <si>
    <t>ÁGUAS DE SANTA BÁRBARA</t>
  </si>
  <si>
    <t>16 - TIETÊ/BATALHA</t>
  </si>
  <si>
    <t>URUPÊS</t>
  </si>
  <si>
    <t>Uru</t>
  </si>
  <si>
    <t>URU</t>
  </si>
  <si>
    <t>Taquaritinga</t>
  </si>
  <si>
    <t>TAQUARITINGA</t>
  </si>
  <si>
    <t>Santa Ernestina</t>
  </si>
  <si>
    <t>SANTA ERNESTINA</t>
  </si>
  <si>
    <t>SALES</t>
  </si>
  <si>
    <t>SABINO</t>
  </si>
  <si>
    <t>REGINÓPOLIS</t>
  </si>
  <si>
    <t>Presidente Alves</t>
  </si>
  <si>
    <t>PRESIDENTE ALVES</t>
  </si>
  <si>
    <t>POTIRENDABA</t>
  </si>
  <si>
    <t>Pongaí</t>
  </si>
  <si>
    <t>PONGAÍ</t>
  </si>
  <si>
    <t>Piratininga</t>
  </si>
  <si>
    <t>PIRATININGA</t>
  </si>
  <si>
    <t>Pirajuí</t>
  </si>
  <si>
    <t>PIRAJUÍ</t>
  </si>
  <si>
    <t>Novo Horizonte</t>
  </si>
  <si>
    <t>NOVO HORIZONTE</t>
  </si>
  <si>
    <t>NOVA ALIANÇA</t>
  </si>
  <si>
    <t>MENDONÇA</t>
  </si>
  <si>
    <t>Matão</t>
  </si>
  <si>
    <t>MATÃO</t>
  </si>
  <si>
    <t>MARAPOAMA</t>
  </si>
  <si>
    <t>Lins</t>
  </si>
  <si>
    <t>LINS</t>
  </si>
  <si>
    <t>JACI</t>
  </si>
  <si>
    <t>Itápolis</t>
  </si>
  <si>
    <t>ITÁPOLIS</t>
  </si>
  <si>
    <t>Itajobi</t>
  </si>
  <si>
    <t>ITAJOBI</t>
  </si>
  <si>
    <t>Irapuã</t>
  </si>
  <si>
    <t>IRAPUÃ</t>
  </si>
  <si>
    <t>Ibirá</t>
  </si>
  <si>
    <t>IBIRÁ</t>
  </si>
  <si>
    <t>GUARANTÃ</t>
  </si>
  <si>
    <t>GUAIÇARA</t>
  </si>
  <si>
    <t>ELISIÁRIO</t>
  </si>
  <si>
    <t>DOBRADA</t>
  </si>
  <si>
    <t>CAFELÂNDIA</t>
  </si>
  <si>
    <t>BORBOREMA</t>
  </si>
  <si>
    <t>Balbinos</t>
  </si>
  <si>
    <t>BALBINOS</t>
  </si>
  <si>
    <t>BADY BASSITT</t>
  </si>
  <si>
    <t>Avaí</t>
  </si>
  <si>
    <t>AVAÍ</t>
  </si>
  <si>
    <t>Adolfo</t>
  </si>
  <si>
    <t>ADOLFO</t>
  </si>
  <si>
    <t>Votuporanga</t>
  </si>
  <si>
    <t>15 - TURVO/GRANDE</t>
  </si>
  <si>
    <t>VOTUPORANGA</t>
  </si>
  <si>
    <t>Vitória Brasil</t>
  </si>
  <si>
    <t>VITÓRIA BRASIL</t>
  </si>
  <si>
    <t>VISTA ALEGRE DO ALTO</t>
  </si>
  <si>
    <t>Valentim Gentil</t>
  </si>
  <si>
    <t>VALENTIM GENTIL</t>
  </si>
  <si>
    <t>Urânia</t>
  </si>
  <si>
    <t>URÂNIA</t>
  </si>
  <si>
    <t>UCHOA</t>
  </si>
  <si>
    <t>Turmalina</t>
  </si>
  <si>
    <t>TURMALINA</t>
  </si>
  <si>
    <t>Tanabi</t>
  </si>
  <si>
    <t>TANABI</t>
  </si>
  <si>
    <t>TAIÚVA</t>
  </si>
  <si>
    <t>TAIAÇU</t>
  </si>
  <si>
    <t>TABAPUÃ</t>
  </si>
  <si>
    <t>SEVERÍNIA</t>
  </si>
  <si>
    <t>São José do Rio Preto</t>
  </si>
  <si>
    <t>SÃO JOSÉ DO RIO PRETO</t>
  </si>
  <si>
    <t>SANTA RITA D'OESTE</t>
  </si>
  <si>
    <t>Santa Clara d'Oeste</t>
  </si>
  <si>
    <t>SANTA CLARA D'OESTE</t>
  </si>
  <si>
    <t>Santa Albertina</t>
  </si>
  <si>
    <t>SANTA ALBERTINA</t>
  </si>
  <si>
    <t>SANTA ADÉLIA</t>
  </si>
  <si>
    <t>Riolândia</t>
  </si>
  <si>
    <t>RIOLÂNDIA</t>
  </si>
  <si>
    <t>Populina</t>
  </si>
  <si>
    <t>POPULINA</t>
  </si>
  <si>
    <t>Pontes Gestal</t>
  </si>
  <si>
    <t>PONTES GESTAL</t>
  </si>
  <si>
    <t>PIRANGI</t>
  </si>
  <si>
    <t>PINDORAMA</t>
  </si>
  <si>
    <t>Pedranópolis</t>
  </si>
  <si>
    <t>PEDRANÓPOLIS</t>
  </si>
  <si>
    <t>Paulo de Faria</t>
  </si>
  <si>
    <t>PAULO DE FARIA</t>
  </si>
  <si>
    <t>PARISI</t>
  </si>
  <si>
    <t>Paranapuã</t>
  </si>
  <si>
    <t>PARANAPUÃ</t>
  </si>
  <si>
    <t>PARAÍSO</t>
  </si>
  <si>
    <t>Palmares Paulista</t>
  </si>
  <si>
    <t>PALMARES PAULISTA</t>
  </si>
  <si>
    <t>PALESTINA</t>
  </si>
  <si>
    <t>Ouroeste</t>
  </si>
  <si>
    <t>OUROESTE</t>
  </si>
  <si>
    <t>Orindiúva</t>
  </si>
  <si>
    <t>ORINDIÚVA</t>
  </si>
  <si>
    <t>Onda Verde</t>
  </si>
  <si>
    <t>ONDA VERDE</t>
  </si>
  <si>
    <t>Olímpia</t>
  </si>
  <si>
    <t>OLÍMPIA</t>
  </si>
  <si>
    <t>NOVAIS</t>
  </si>
  <si>
    <t>Nova Granada</t>
  </si>
  <si>
    <t>NOVA GRANADA</t>
  </si>
  <si>
    <t>MONTE AZUL PAULISTA</t>
  </si>
  <si>
    <t>Monte Alto</t>
  </si>
  <si>
    <t>MONTE ALTO</t>
  </si>
  <si>
    <t>MIRASSOLÂNDIA</t>
  </si>
  <si>
    <t>Mirassol</t>
  </si>
  <si>
    <t>MIRASSOL</t>
  </si>
  <si>
    <t>Mira Estrela</t>
  </si>
  <si>
    <t>MIRA ESTRELA</t>
  </si>
  <si>
    <t>Mesópolis</t>
  </si>
  <si>
    <t>MESÓPOLIS</t>
  </si>
  <si>
    <t>Meridiano</t>
  </si>
  <si>
    <t>MERIDIANO</t>
  </si>
  <si>
    <t>Macedônia</t>
  </si>
  <si>
    <t>MACEDÔNIA</t>
  </si>
  <si>
    <t>IPIGUÁ</t>
  </si>
  <si>
    <t>Indiaporã</t>
  </si>
  <si>
    <t>INDIAPORÃ</t>
  </si>
  <si>
    <t>Guarani d'Oeste</t>
  </si>
  <si>
    <t>GUARANI D'OESTE</t>
  </si>
  <si>
    <t>GUAPIAÇU</t>
  </si>
  <si>
    <t>Fernandópolis</t>
  </si>
  <si>
    <t>FERNANDÓPOLIS</t>
  </si>
  <si>
    <t>Fernando Prestes</t>
  </si>
  <si>
    <t>FERNANDO PRESTES</t>
  </si>
  <si>
    <t>Estrela d'Oeste</t>
  </si>
  <si>
    <t>ESTRELA D'OESTE</t>
  </si>
  <si>
    <t>Embaúba</t>
  </si>
  <si>
    <t>EMBAÚBA</t>
  </si>
  <si>
    <t>Dolcinópolis</t>
  </si>
  <si>
    <t>DOLCINÓPOLIS</t>
  </si>
  <si>
    <t>COSMORAMA</t>
  </si>
  <si>
    <t>CEDRAL</t>
  </si>
  <si>
    <t>Catiguá</t>
  </si>
  <si>
    <t>CATIGUÁ</t>
  </si>
  <si>
    <t>Catanduva</t>
  </si>
  <si>
    <t>CATANDUVA</t>
  </si>
  <si>
    <t>Cardoso</t>
  </si>
  <si>
    <t>CARDOSO</t>
  </si>
  <si>
    <t>Cândido Rodrigues</t>
  </si>
  <si>
    <t>CÂNDIDO RODRIGUES</t>
  </si>
  <si>
    <t>Cajobi</t>
  </si>
  <si>
    <t>CAJOBI</t>
  </si>
  <si>
    <t>BÁLSAMO</t>
  </si>
  <si>
    <t>Aspásia</t>
  </si>
  <si>
    <t>ASPÁSIA</t>
  </si>
  <si>
    <t>ARIRANHA</t>
  </si>
  <si>
    <t>AMÉRICO DE CAMPOS</t>
  </si>
  <si>
    <t>Álvares Florence</t>
  </si>
  <si>
    <t>ÁLVARES FLORENCE</t>
  </si>
  <si>
    <t>Timburi</t>
  </si>
  <si>
    <t>14 - ALTO PARANAPANEMA</t>
  </si>
  <si>
    <t>TIMBURI</t>
  </si>
  <si>
    <t>TEJUPÁ</t>
  </si>
  <si>
    <t>Taquarivaí</t>
  </si>
  <si>
    <t>TAQUARIVAÍ</t>
  </si>
  <si>
    <t>Taquarituba</t>
  </si>
  <si>
    <t>TAQUARITUBA</t>
  </si>
  <si>
    <t>Taguaí</t>
  </si>
  <si>
    <t>TAGUAÍ</t>
  </si>
  <si>
    <t>Sarutaiá</t>
  </si>
  <si>
    <t>SARUTAIÁ</t>
  </si>
  <si>
    <t>São Miguel Arcanjo</t>
  </si>
  <si>
    <t>SÃO MIGUEL ARCANJO</t>
  </si>
  <si>
    <t>Riversul</t>
  </si>
  <si>
    <t>RIVERSUL</t>
  </si>
  <si>
    <t>Ribeirão Grande</t>
  </si>
  <si>
    <t>RIBEIRÃO GRANDE</t>
  </si>
  <si>
    <t>Ribeirão Branco</t>
  </si>
  <si>
    <t>RIBEIRÃO BRANCO</t>
  </si>
  <si>
    <t>Piraju</t>
  </si>
  <si>
    <t>PIRAJU</t>
  </si>
  <si>
    <t>Pilar do Sul</t>
  </si>
  <si>
    <t>PILAR DO SUL</t>
  </si>
  <si>
    <t>Paranapanema</t>
  </si>
  <si>
    <t>PARANAPANEMA</t>
  </si>
  <si>
    <t>Nova Campina</t>
  </si>
  <si>
    <t>NOVA CAMPINA</t>
  </si>
  <si>
    <t>MANDURI</t>
  </si>
  <si>
    <t>Itararé</t>
  </si>
  <si>
    <t>ITARARÉ</t>
  </si>
  <si>
    <t>Itaporanga</t>
  </si>
  <si>
    <t>ITAPORANGA</t>
  </si>
  <si>
    <t>Itapeva</t>
  </si>
  <si>
    <t>ITAPEVA</t>
  </si>
  <si>
    <t>Itapetininga</t>
  </si>
  <si>
    <t>ITAPETININGA</t>
  </si>
  <si>
    <t>Itaí</t>
  </si>
  <si>
    <t>ITAÍ</t>
  </si>
  <si>
    <t>Itaberá</t>
  </si>
  <si>
    <t>ITABERÁ</t>
  </si>
  <si>
    <t>IPAUSSU</t>
  </si>
  <si>
    <t>Guareí</t>
  </si>
  <si>
    <t>GUAREÍ</t>
  </si>
  <si>
    <t>Guapiara</t>
  </si>
  <si>
    <t>GUAPIARA</t>
  </si>
  <si>
    <t>Fartura</t>
  </si>
  <si>
    <t>FARTURA</t>
  </si>
  <si>
    <t>Coronel Macedo</t>
  </si>
  <si>
    <t>CORONEL MACEDO</t>
  </si>
  <si>
    <t>Capão Bonito</t>
  </si>
  <si>
    <t>CAPÃO BONITO</t>
  </si>
  <si>
    <t>Campina do Monte Alegre</t>
  </si>
  <si>
    <t>CAMPINA DO MONTE ALEGRE</t>
  </si>
  <si>
    <t>Buri</t>
  </si>
  <si>
    <t>BURI</t>
  </si>
  <si>
    <t>Bom Sucesso de Itararé</t>
  </si>
  <si>
    <t>BOM SUCESSO DE ITARARÉ</t>
  </si>
  <si>
    <t>Bernardino de Campos</t>
  </si>
  <si>
    <t>BERNARDINO DE CAMPOS</t>
  </si>
  <si>
    <t>Barão de Antonina</t>
  </si>
  <si>
    <t>BARÃO DE ANTONINA</t>
  </si>
  <si>
    <t>Arandu</t>
  </si>
  <si>
    <t>ARANDU</t>
  </si>
  <si>
    <t>Angatuba</t>
  </si>
  <si>
    <t>ANGATUBA</t>
  </si>
  <si>
    <t>13 - TIETÊ/JACARÉ</t>
  </si>
  <si>
    <t>TRABIJU</t>
  </si>
  <si>
    <t>TORRINHA</t>
  </si>
  <si>
    <t>TABATINGA</t>
  </si>
  <si>
    <t>São Manuel</t>
  </si>
  <si>
    <t>SÃO MANUEL</t>
  </si>
  <si>
    <t>São Carlos</t>
  </si>
  <si>
    <t>SÃO CARLOS</t>
  </si>
  <si>
    <t>RIBEIRÃO BONITO</t>
  </si>
  <si>
    <t>Pederneiras</t>
  </si>
  <si>
    <t>PEDERNEIRAS</t>
  </si>
  <si>
    <t>NOVA EUROPA</t>
  </si>
  <si>
    <t>MINEIROS DO TIETÊ</t>
  </si>
  <si>
    <t>Macatuba</t>
  </si>
  <si>
    <t>MACATUBA</t>
  </si>
  <si>
    <t>Lençóis Paulista</t>
  </si>
  <si>
    <t>LENÇÓIS PAULISTA</t>
  </si>
  <si>
    <t>Jaú</t>
  </si>
  <si>
    <t>JAÚ</t>
  </si>
  <si>
    <t>ITIRAPINA</t>
  </si>
  <si>
    <t>ITAPUÍ</t>
  </si>
  <si>
    <t>ITAJU</t>
  </si>
  <si>
    <t>IGARAÇU DO TIETÊ</t>
  </si>
  <si>
    <t>Ibitinga</t>
  </si>
  <si>
    <t>IBITINGA</t>
  </si>
  <si>
    <t>IBATÉ</t>
  </si>
  <si>
    <t>IACANGA</t>
  </si>
  <si>
    <t>GAVIÃO PEIXOTO</t>
  </si>
  <si>
    <t>Dourado</t>
  </si>
  <si>
    <t>DOURADO</t>
  </si>
  <si>
    <t>Dois Córregos</t>
  </si>
  <si>
    <t>DOIS CÓRREGOS</t>
  </si>
  <si>
    <t>Brotas</t>
  </si>
  <si>
    <t>BROTAS</t>
  </si>
  <si>
    <t>BOREBI</t>
  </si>
  <si>
    <t>Boracéia</t>
  </si>
  <si>
    <t>BORACÉIA</t>
  </si>
  <si>
    <t>Bocaina</t>
  </si>
  <si>
    <t>BOCAINA</t>
  </si>
  <si>
    <t>BOA ESPERANÇA DO SUL</t>
  </si>
  <si>
    <t>Bauru</t>
  </si>
  <si>
    <t>Barra Bonita</t>
  </si>
  <si>
    <t>BARRA BONITA</t>
  </si>
  <si>
    <t>Bariri</t>
  </si>
  <si>
    <t>BARIRI</t>
  </si>
  <si>
    <t>Areiópolis</t>
  </si>
  <si>
    <t>AREIÓPOLIS</t>
  </si>
  <si>
    <t>Arealva</t>
  </si>
  <si>
    <t>AREALVA</t>
  </si>
  <si>
    <t>Araraquara</t>
  </si>
  <si>
    <t>ARARAQUARA</t>
  </si>
  <si>
    <t>Agudos</t>
  </si>
  <si>
    <t>AGUDOS</t>
  </si>
  <si>
    <t>12 - BAIXO PARDO/GRANDE</t>
  </si>
  <si>
    <t>VIRADOURO</t>
  </si>
  <si>
    <t>Terra Roxa</t>
  </si>
  <si>
    <t>TERRA ROXA</t>
  </si>
  <si>
    <t>Orlândia</t>
  </si>
  <si>
    <t>ORLÂNDIA</t>
  </si>
  <si>
    <t>Morro Agudo</t>
  </si>
  <si>
    <t>MORRO AGUDO</t>
  </si>
  <si>
    <t>Jaborandi</t>
  </si>
  <si>
    <t>JABORANDI</t>
  </si>
  <si>
    <t>Icém</t>
  </si>
  <si>
    <t>ICÉM</t>
  </si>
  <si>
    <t>GUARACI</t>
  </si>
  <si>
    <t>Colômbia</t>
  </si>
  <si>
    <t>COLÔMBIA</t>
  </si>
  <si>
    <t>COLINA</t>
  </si>
  <si>
    <t>Bebedouro</t>
  </si>
  <si>
    <t>BEBEDOURO</t>
  </si>
  <si>
    <t>Barretos</t>
  </si>
  <si>
    <t>BARRETOS</t>
  </si>
  <si>
    <t>Altair</t>
  </si>
  <si>
    <t>ALTAIR</t>
  </si>
  <si>
    <t>Tapiraí</t>
  </si>
  <si>
    <t>11 - RIBEIRA/LITORAL SUL</t>
  </si>
  <si>
    <t>TAPIRAÍ</t>
  </si>
  <si>
    <t>Sete Barras</t>
  </si>
  <si>
    <t>SETE BARRAS</t>
  </si>
  <si>
    <t>São Lourenço da Serra</t>
  </si>
  <si>
    <t>SÃO LOURENÇO DA SERRA</t>
  </si>
  <si>
    <t>Ribeira</t>
  </si>
  <si>
    <t>RIBEIRA</t>
  </si>
  <si>
    <t>Registro</t>
  </si>
  <si>
    <t>REGISTRO</t>
  </si>
  <si>
    <t>Pedro de Toledo</t>
  </si>
  <si>
    <t>PEDRO DE TOLEDO</t>
  </si>
  <si>
    <t>Pariquera-Açu</t>
  </si>
  <si>
    <t>PARIQUERA-AÇU</t>
  </si>
  <si>
    <t>Miracatu</t>
  </si>
  <si>
    <t>MIRACATU</t>
  </si>
  <si>
    <t>Juquitiba</t>
  </si>
  <si>
    <t>JUQUITIBA</t>
  </si>
  <si>
    <t>Juquiá</t>
  </si>
  <si>
    <t>JUQUIÁ</t>
  </si>
  <si>
    <t>Jacupiranga</t>
  </si>
  <si>
    <t>JACUPIRANGA</t>
  </si>
  <si>
    <t>Itariri</t>
  </si>
  <si>
    <t>ITARIRI</t>
  </si>
  <si>
    <t>Itapirapuã Paulista</t>
  </si>
  <si>
    <t>ITAPIRAPUÃ PAULISTA</t>
  </si>
  <si>
    <t>Itaóca</t>
  </si>
  <si>
    <t>Iporanga</t>
  </si>
  <si>
    <t>IPORANGA</t>
  </si>
  <si>
    <t>ILHA COMPRIDA</t>
  </si>
  <si>
    <t>IGUAPE</t>
  </si>
  <si>
    <t>Eldorado</t>
  </si>
  <si>
    <t>ELDORADO</t>
  </si>
  <si>
    <t>Cananéia</t>
  </si>
  <si>
    <t>CANANÉIA</t>
  </si>
  <si>
    <t>Cajati</t>
  </si>
  <si>
    <t>CAJATI</t>
  </si>
  <si>
    <t>Barra do Turvo</t>
  </si>
  <si>
    <t>BARRA DO TURVO</t>
  </si>
  <si>
    <t>Barra do Chapéu</t>
  </si>
  <si>
    <t>BARRA DO CHAPÉU</t>
  </si>
  <si>
    <t>Apiaí</t>
  </si>
  <si>
    <t>APIAÍ</t>
  </si>
  <si>
    <t>Votorantim</t>
  </si>
  <si>
    <t>10 - SOROCABA/MÉDIO TIETÊ</t>
  </si>
  <si>
    <t>VOTORANTIM</t>
  </si>
  <si>
    <t>Vargem Grande Paulista</t>
  </si>
  <si>
    <t>VARGEM GRANDE PAULISTA</t>
  </si>
  <si>
    <t>Torre de Pedra</t>
  </si>
  <si>
    <t>TORRE DE PEDRA</t>
  </si>
  <si>
    <t>TIETÊ</t>
  </si>
  <si>
    <t>Tatuí</t>
  </si>
  <si>
    <t>TATUÍ</t>
  </si>
  <si>
    <t>Sorocaba</t>
  </si>
  <si>
    <t>SOROCABA</t>
  </si>
  <si>
    <t>Sarapuí</t>
  </si>
  <si>
    <t>SARAPUÍ</t>
  </si>
  <si>
    <t>São Roque</t>
  </si>
  <si>
    <t>SÃO ROQUE</t>
  </si>
  <si>
    <t>Salto de Pirapora</t>
  </si>
  <si>
    <t>SALTO DE PIRAPORA</t>
  </si>
  <si>
    <t>Quadra</t>
  </si>
  <si>
    <t>QUADRA</t>
  </si>
  <si>
    <t>Porto Feliz</t>
  </si>
  <si>
    <t>PORTO FELIZ</t>
  </si>
  <si>
    <t>Porangaba</t>
  </si>
  <si>
    <t>PORANGABA</t>
  </si>
  <si>
    <t>Piedade</t>
  </si>
  <si>
    <t>PIEDADE</t>
  </si>
  <si>
    <t>PEREIRAS</t>
  </si>
  <si>
    <t>MAIRINQUE</t>
  </si>
  <si>
    <t>Laranjal Paulista</t>
  </si>
  <si>
    <t>LARANJAL PAULISTA</t>
  </si>
  <si>
    <t>JUMIRIM</t>
  </si>
  <si>
    <t>Itu</t>
  </si>
  <si>
    <t>ITU</t>
  </si>
  <si>
    <t>Iperó</t>
  </si>
  <si>
    <t>IPERÓ</t>
  </si>
  <si>
    <t>Ibiúna</t>
  </si>
  <si>
    <t>IBIÚNA</t>
  </si>
  <si>
    <t>Conchas</t>
  </si>
  <si>
    <t>CONCHAS</t>
  </si>
  <si>
    <t>Cesário Lange</t>
  </si>
  <si>
    <t>CESÁRIO LANGE</t>
  </si>
  <si>
    <t>Cerquilho</t>
  </si>
  <si>
    <t>CERQUILHO</t>
  </si>
  <si>
    <t>Capela do Alto</t>
  </si>
  <si>
    <t>CAPELA DO ALTO</t>
  </si>
  <si>
    <t>Cabreúva</t>
  </si>
  <si>
    <t>CABREÚVA</t>
  </si>
  <si>
    <t>Bom</t>
  </si>
  <si>
    <t>Sem dados</t>
  </si>
  <si>
    <t>Botucatu</t>
  </si>
  <si>
    <t>BOTUCATU</t>
  </si>
  <si>
    <t>Boituva</t>
  </si>
  <si>
    <t>BOITUVA</t>
  </si>
  <si>
    <t>Bofete</t>
  </si>
  <si>
    <t>BOFETE</t>
  </si>
  <si>
    <t>Araçoiaba da Serra</t>
  </si>
  <si>
    <t>ARAÇOIABA DA SERRA</t>
  </si>
  <si>
    <t>Araçariguama</t>
  </si>
  <si>
    <t>ARAÇARIGUAMA</t>
  </si>
  <si>
    <t>Anhembi</t>
  </si>
  <si>
    <t>ANHEMBI</t>
  </si>
  <si>
    <t>Alumínio</t>
  </si>
  <si>
    <t>ALUMÍNIO</t>
  </si>
  <si>
    <t>Alambari</t>
  </si>
  <si>
    <t>ALAMBARI</t>
  </si>
  <si>
    <t>09 - MOGI-GUAÇU</t>
  </si>
  <si>
    <t>TAQUARAL</t>
  </si>
  <si>
    <t>Socorro</t>
  </si>
  <si>
    <t>SOCORRO</t>
  </si>
  <si>
    <t>Sertãozinho</t>
  </si>
  <si>
    <t>SERTÃOZINHO</t>
  </si>
  <si>
    <t>Serra Negra</t>
  </si>
  <si>
    <t>SERRA NEGRA</t>
  </si>
  <si>
    <t>São João da Boa Vista</t>
  </si>
  <si>
    <t>SÃO JOÃO DA BOA VISTA</t>
  </si>
  <si>
    <t>Santo Antônio do Jardim</t>
  </si>
  <si>
    <t>SANTO ANTÔNIO DO JARDIM</t>
  </si>
  <si>
    <t>Santa Rita do Passa Quatro</t>
  </si>
  <si>
    <t>SANTA RITA DO PASSA QUATRO</t>
  </si>
  <si>
    <t>SANTA LÚCIA</t>
  </si>
  <si>
    <t>Santa Cruz das Palmeiras</t>
  </si>
  <si>
    <t>SANTA CRUZ DAS PALMEIRAS</t>
  </si>
  <si>
    <t>SANTA CRUZ DA CONCEIÇÃO</t>
  </si>
  <si>
    <t>RINCÃO</t>
  </si>
  <si>
    <t>PRADÓPOLIS</t>
  </si>
  <si>
    <t>Porto Ferreira</t>
  </si>
  <si>
    <t>PORTO FERREIRA</t>
  </si>
  <si>
    <t>PONTAL</t>
  </si>
  <si>
    <t>Pitangueiras</t>
  </si>
  <si>
    <t>PITANGUEIRAS</t>
  </si>
  <si>
    <t>Pirassununga</t>
  </si>
  <si>
    <t>PIRASSUNUNGA</t>
  </si>
  <si>
    <t>MOTUCA</t>
  </si>
  <si>
    <t>Moji-Mirim</t>
  </si>
  <si>
    <t>MOJI MIRIM</t>
  </si>
  <si>
    <t>Mogi Guaçu</t>
  </si>
  <si>
    <t>MOGI GUAÇU</t>
  </si>
  <si>
    <t>LUÍS ANTÔNIO</t>
  </si>
  <si>
    <t>LINDÓIA</t>
  </si>
  <si>
    <t>Leme</t>
  </si>
  <si>
    <t>LEME</t>
  </si>
  <si>
    <t>Jaboticabal</t>
  </si>
  <si>
    <t>JABOTICABAL</t>
  </si>
  <si>
    <t>Itapira</t>
  </si>
  <si>
    <t>ITAPIRA</t>
  </si>
  <si>
    <t>GUATAPARÁ</t>
  </si>
  <si>
    <t>Guariba</t>
  </si>
  <si>
    <t>GUARIBA</t>
  </si>
  <si>
    <t>ESTIVA GERBI</t>
  </si>
  <si>
    <t>Espírito Santo do Pinhal</t>
  </si>
  <si>
    <t>ESPÍRITO SANTO DO PINHAL</t>
  </si>
  <si>
    <t>Engenheiro Coelho</t>
  </si>
  <si>
    <t>ENGENHEIRO COELHO</t>
  </si>
  <si>
    <t>DUMONT</t>
  </si>
  <si>
    <t>Descalvado</t>
  </si>
  <si>
    <t>DESCALVADO</t>
  </si>
  <si>
    <t>Conchal</t>
  </si>
  <si>
    <t>CONCHAL</t>
  </si>
  <si>
    <t>Barrinha</t>
  </si>
  <si>
    <t>BARRINHA</t>
  </si>
  <si>
    <t>Araras</t>
  </si>
  <si>
    <t>ARARAS</t>
  </si>
  <si>
    <t>Américo Brasiliense</t>
  </si>
  <si>
    <t>AMÉRICO BRASILIENSE</t>
  </si>
  <si>
    <t>ÁGUAS DE LINDÓIA</t>
  </si>
  <si>
    <t>Águas da Prata</t>
  </si>
  <si>
    <t>ÁGUAS DA PRATA</t>
  </si>
  <si>
    <t>Aguaí</t>
  </si>
  <si>
    <t>AGUAÍ</t>
  </si>
  <si>
    <t>08 - SAPUCAÍ/GRANDE</t>
  </si>
  <si>
    <t>SÃO JOSÉ DA BELA VISTA</t>
  </si>
  <si>
    <t>São Joaquim da Barra</t>
  </si>
  <si>
    <t>SÃO JOAQUIM DA BARRA</t>
  </si>
  <si>
    <t>SANTO ANTÔNIO DA ALEGRIA</t>
  </si>
  <si>
    <t>Rifaina</t>
  </si>
  <si>
    <t>RIFAINA</t>
  </si>
  <si>
    <t>Ribeirão Corrente</t>
  </si>
  <si>
    <t>RIBEIRÃO CORRENTE</t>
  </si>
  <si>
    <t>Restinga</t>
  </si>
  <si>
    <t>RESTINGA</t>
  </si>
  <si>
    <t>Pedregulho</t>
  </si>
  <si>
    <t>PEDREGULHO</t>
  </si>
  <si>
    <t>Patrocínio Paulista</t>
  </si>
  <si>
    <t>PATROCÍNIO PAULISTA</t>
  </si>
  <si>
    <t>NUPORANGA</t>
  </si>
  <si>
    <t>Miguelópolis</t>
  </si>
  <si>
    <t>MIGUELÓPOLIS</t>
  </si>
  <si>
    <t>Jeriquara</t>
  </si>
  <si>
    <t>JERIQUARA</t>
  </si>
  <si>
    <t>Ituverava</t>
  </si>
  <si>
    <t>ITUVERAVA</t>
  </si>
  <si>
    <t>Itirapuã</t>
  </si>
  <si>
    <t>ITIRAPUÃ</t>
  </si>
  <si>
    <t>IPUÃ</t>
  </si>
  <si>
    <t>Igarapava</t>
  </si>
  <si>
    <t>IGARAPAVA</t>
  </si>
  <si>
    <t>Guará</t>
  </si>
  <si>
    <t>GUARÁ</t>
  </si>
  <si>
    <t>Guaíra</t>
  </si>
  <si>
    <t>GUAÍRA</t>
  </si>
  <si>
    <t>Franca</t>
  </si>
  <si>
    <t>FRANCA</t>
  </si>
  <si>
    <t>CRISTAIS PAULISTA</t>
  </si>
  <si>
    <t>Buritizal</t>
  </si>
  <si>
    <t>BURITIZAL</t>
  </si>
  <si>
    <t>Batatais</t>
  </si>
  <si>
    <t>BATATAIS</t>
  </si>
  <si>
    <t>ARAMINA</t>
  </si>
  <si>
    <t>07 - BAIXADA SANTISTA</t>
  </si>
  <si>
    <t>SÃO VICENTE</t>
  </si>
  <si>
    <t>SANTOS</t>
  </si>
  <si>
    <t>PRAIA GRANDE</t>
  </si>
  <si>
    <t>PERUÍBE</t>
  </si>
  <si>
    <t>MONGAGUÁ</t>
  </si>
  <si>
    <t>ITANHAÉM</t>
  </si>
  <si>
    <t>GUARUJÁ</t>
  </si>
  <si>
    <t>Cubatão</t>
  </si>
  <si>
    <t>CUBATÃO</t>
  </si>
  <si>
    <t>BERTIOGA</t>
  </si>
  <si>
    <t>Taboão da Serra</t>
  </si>
  <si>
    <t>06 - ALTO TIETÊ</t>
  </si>
  <si>
    <t>TABOÃO DA SERRA</t>
  </si>
  <si>
    <t>Suzano</t>
  </si>
  <si>
    <t>SUZANO</t>
  </si>
  <si>
    <t>São Paulo</t>
  </si>
  <si>
    <t>São Caetano do Sul</t>
  </si>
  <si>
    <t>SÃO CAETANO DO SUL</t>
  </si>
  <si>
    <t>São Bernardo do Campo</t>
  </si>
  <si>
    <t>SÃO BERNARDO DO CAMPO</t>
  </si>
  <si>
    <t>Santo André</t>
  </si>
  <si>
    <t>SANTO ANDRÉ</t>
  </si>
  <si>
    <t>Santana de Parnaíba</t>
  </si>
  <si>
    <t>SANTANA DE PARNAÍBA</t>
  </si>
  <si>
    <t>Salesópolis</t>
  </si>
  <si>
    <t>SALESÓPOLIS</t>
  </si>
  <si>
    <t>Rio Grande da Serra</t>
  </si>
  <si>
    <t>RIO GRANDE DA SERRA</t>
  </si>
  <si>
    <t>Ribeirão Pires</t>
  </si>
  <si>
    <t>RIBEIRÃO PIRES</t>
  </si>
  <si>
    <t>Poá</t>
  </si>
  <si>
    <t>POÁ</t>
  </si>
  <si>
    <t>Pirapora do Bom Jesus</t>
  </si>
  <si>
    <t>PIRAPORA DO BOM JESUS</t>
  </si>
  <si>
    <t>Osasco</t>
  </si>
  <si>
    <t>OSASCO</t>
  </si>
  <si>
    <t>Moji das Cruzes</t>
  </si>
  <si>
    <t>MOGI DAS CRUZES</t>
  </si>
  <si>
    <t>Mauá</t>
  </si>
  <si>
    <t>MAUÁ</t>
  </si>
  <si>
    <t>Mairiporã</t>
  </si>
  <si>
    <t>MAIRIPORÃ</t>
  </si>
  <si>
    <t>Jandira</t>
  </si>
  <si>
    <t>JANDIRA</t>
  </si>
  <si>
    <t>Itaquaquecetuba</t>
  </si>
  <si>
    <t>ITAQUAQUECETUBA</t>
  </si>
  <si>
    <t>Itapevi</t>
  </si>
  <si>
    <t>ITAPEVI</t>
  </si>
  <si>
    <t>Itapecerica da Serra</t>
  </si>
  <si>
    <t>ITAPECERICA DA SERRA</t>
  </si>
  <si>
    <t>Guarulhos</t>
  </si>
  <si>
    <t>GUARULHOS</t>
  </si>
  <si>
    <t>Franco da Rocha</t>
  </si>
  <si>
    <t>FRANCO DA ROCHA</t>
  </si>
  <si>
    <t>Francisco Morato</t>
  </si>
  <si>
    <t>FRANCISCO MORATO</t>
  </si>
  <si>
    <t>Ferraz de Vasconcelos</t>
  </si>
  <si>
    <t>FERRAZ DE VASCONCELOS</t>
  </si>
  <si>
    <t>Embu-Guaçu</t>
  </si>
  <si>
    <t>EMBU-GUAÇU</t>
  </si>
  <si>
    <t>Embu</t>
  </si>
  <si>
    <t>EMBU</t>
  </si>
  <si>
    <t>Diadema</t>
  </si>
  <si>
    <t>DIADEMA</t>
  </si>
  <si>
    <t>Cotia</t>
  </si>
  <si>
    <t>COTIA</t>
  </si>
  <si>
    <t>Carapicuíba</t>
  </si>
  <si>
    <t>CARAPICUÍBA</t>
  </si>
  <si>
    <t>Cajamar</t>
  </si>
  <si>
    <t>CAJAMAR</t>
  </si>
  <si>
    <t>Caieiras</t>
  </si>
  <si>
    <t>CAIEIRAS</t>
  </si>
  <si>
    <t>Biritiba-Mirim</t>
  </si>
  <si>
    <t>BIRITIBA-MIRIM</t>
  </si>
  <si>
    <t>Barueri</t>
  </si>
  <si>
    <t>BARUERI</t>
  </si>
  <si>
    <t>Arujá</t>
  </si>
  <si>
    <t>ARUJÁ</t>
  </si>
  <si>
    <t>Vinhedo</t>
  </si>
  <si>
    <t>05- PIRACICABA/ CAPIVARI/ JUNDIAÍ</t>
  </si>
  <si>
    <t>VINHEDO</t>
  </si>
  <si>
    <t>Várzea Paulista</t>
  </si>
  <si>
    <t>05 - PIRACICABA/CAPIVARI/JUNDIAÍ</t>
  </si>
  <si>
    <t>VÁRZEA PAULISTA</t>
  </si>
  <si>
    <t>Vargem</t>
  </si>
  <si>
    <t>VARGEM</t>
  </si>
  <si>
    <t>Valinhos</t>
  </si>
  <si>
    <t>VALINHOS</t>
  </si>
  <si>
    <t>TUIUTI</t>
  </si>
  <si>
    <t>Sumaré</t>
  </si>
  <si>
    <t>SUMARÉ</t>
  </si>
  <si>
    <t>São Pedro</t>
  </si>
  <si>
    <t>SÃO PEDRO</t>
  </si>
  <si>
    <t>Santo Antônio de Posse</t>
  </si>
  <si>
    <t>SANTO ANTÔNIO DE POSSE</t>
  </si>
  <si>
    <t>Santa Maria da Serra</t>
  </si>
  <si>
    <t>SANTA MARIA DA SERRA</t>
  </si>
  <si>
    <t>SANTA GERTRUDES</t>
  </si>
  <si>
    <t>Santa Bárbara d'Oeste</t>
  </si>
  <si>
    <t>SANTA BÁRBARA D'OESTE</t>
  </si>
  <si>
    <t>Salto</t>
  </si>
  <si>
    <t>SALTO</t>
  </si>
  <si>
    <t>SALTINHO</t>
  </si>
  <si>
    <t>Rio das Pedras</t>
  </si>
  <si>
    <t>RIO DAS PEDRAS</t>
  </si>
  <si>
    <t>Rio Claro</t>
  </si>
  <si>
    <t>RIO CLARO</t>
  </si>
  <si>
    <t>Rafard</t>
  </si>
  <si>
    <t>RAFARD</t>
  </si>
  <si>
    <t>Piracicaba</t>
  </si>
  <si>
    <t>PIRACICABA</t>
  </si>
  <si>
    <t>Piracaia</t>
  </si>
  <si>
    <t>PIRACAIA</t>
  </si>
  <si>
    <t>Pinhalzinho</t>
  </si>
  <si>
    <t>PINHALZINHO</t>
  </si>
  <si>
    <t>Pedreira</t>
  </si>
  <si>
    <t>PEDREIRA</t>
  </si>
  <si>
    <t>Pedra Bela</t>
  </si>
  <si>
    <t>PEDRA BELA</t>
  </si>
  <si>
    <t>Paulínia</t>
  </si>
  <si>
    <t>PAULÍNIA</t>
  </si>
  <si>
    <t>Nova Odessa</t>
  </si>
  <si>
    <t>NOVA ODESSA</t>
  </si>
  <si>
    <t>Nazaré Paulista</t>
  </si>
  <si>
    <t>NAZARÉ PAULISTA</t>
  </si>
  <si>
    <t>Morungaba</t>
  </si>
  <si>
    <t>MORUNGABA</t>
  </si>
  <si>
    <t>Monte Mor</t>
  </si>
  <si>
    <t>MONTE MOR</t>
  </si>
  <si>
    <t>MONTE ALEGRE DO SUL</t>
  </si>
  <si>
    <t>Mombuca</t>
  </si>
  <si>
    <t>MOMBUCA</t>
  </si>
  <si>
    <t>Louveira</t>
  </si>
  <si>
    <t>LOUVEIRA</t>
  </si>
  <si>
    <t>Limeira</t>
  </si>
  <si>
    <t>LIMEIRA</t>
  </si>
  <si>
    <t>Jundiaí</t>
  </si>
  <si>
    <t>JUNDIAÍ</t>
  </si>
  <si>
    <t>Joanópolis</t>
  </si>
  <si>
    <t>JOANÓPOLIS</t>
  </si>
  <si>
    <t>Jarinu</t>
  </si>
  <si>
    <t>JARINU</t>
  </si>
  <si>
    <t>Jaguariúna</t>
  </si>
  <si>
    <t>JAGUARIÚNA</t>
  </si>
  <si>
    <t>Itupeva</t>
  </si>
  <si>
    <t>ITUPEVA</t>
  </si>
  <si>
    <t>Itatiba</t>
  </si>
  <si>
    <t>ITATIBA</t>
  </si>
  <si>
    <t>IRACEMÁPOLIS</t>
  </si>
  <si>
    <t>IPEÚNA</t>
  </si>
  <si>
    <t>Indaiatuba</t>
  </si>
  <si>
    <t>INDAIATUBA</t>
  </si>
  <si>
    <t>Hortolândia</t>
  </si>
  <si>
    <t>HORTOLÂNDIA</t>
  </si>
  <si>
    <t>Holambra</t>
  </si>
  <si>
    <t>HOLAMBRA</t>
  </si>
  <si>
    <t>Elias Fausto</t>
  </si>
  <si>
    <t>ELIAS FAUSTO</t>
  </si>
  <si>
    <t>Cosmópolis</t>
  </si>
  <si>
    <t>COSMÓPOLIS</t>
  </si>
  <si>
    <t>CORUMBATAÍ</t>
  </si>
  <si>
    <t>CORDEIRÓPOLIS</t>
  </si>
  <si>
    <t>Charqueada</t>
  </si>
  <si>
    <t>CHARQUEADA</t>
  </si>
  <si>
    <t>Capivari</t>
  </si>
  <si>
    <t>CAPIVARI</t>
  </si>
  <si>
    <t>Campo Limpo Paulista</t>
  </si>
  <si>
    <t>CAMPO LIMPO PAULISTA</t>
  </si>
  <si>
    <t>Campinas</t>
  </si>
  <si>
    <t>CAMPINAS</t>
  </si>
  <si>
    <t>Bragança Paulista</t>
  </si>
  <si>
    <t>BRAGANÇA PAULISTA</t>
  </si>
  <si>
    <t>BOM JESUS DOS PERDÕES</t>
  </si>
  <si>
    <t>Atibaia</t>
  </si>
  <si>
    <t>ATIBAIA</t>
  </si>
  <si>
    <t>Artur Nogueira</t>
  </si>
  <si>
    <t>ARTUR NOGUEIRA</t>
  </si>
  <si>
    <t>ANALÂNDIA</t>
  </si>
  <si>
    <t>Amparo</t>
  </si>
  <si>
    <t>AMPARO</t>
  </si>
  <si>
    <t>Americana</t>
  </si>
  <si>
    <t>AMERICANA</t>
  </si>
  <si>
    <t>Águas de São Pedro</t>
  </si>
  <si>
    <t>ÁGUAS DE SÃO PEDRO</t>
  </si>
  <si>
    <t>Vargem Grande do Sul</t>
  </si>
  <si>
    <t>04 - PARDO</t>
  </si>
  <si>
    <t>VARGEM GRANDE DO SUL</t>
  </si>
  <si>
    <t>TAPIRATIBA</t>
  </si>
  <si>
    <t>Tambaú</t>
  </si>
  <si>
    <t>TAMBAÚ</t>
  </si>
  <si>
    <t>Serrana</t>
  </si>
  <si>
    <t>SERRANA</t>
  </si>
  <si>
    <t>Serra Azul</t>
  </si>
  <si>
    <t>SERRA AZUL</t>
  </si>
  <si>
    <t>SÃO SIMÃO</t>
  </si>
  <si>
    <t>SÃO SEBASTIÃO DA GRAMA</t>
  </si>
  <si>
    <t>SÃO JOSÉ DO RIO PARDO</t>
  </si>
  <si>
    <t>Santa Rosa de Viterbo</t>
  </si>
  <si>
    <t>SANTA ROSA DO VITERBO</t>
  </si>
  <si>
    <t>Santa Cruz da Esperança</t>
  </si>
  <si>
    <t>SANTA CRUZ DA ESPERANÇA</t>
  </si>
  <si>
    <t>SALES OLIVEIRA</t>
  </si>
  <si>
    <t>Ribeirão Preto</t>
  </si>
  <si>
    <t>RIBEIRÃO PRETO</t>
  </si>
  <si>
    <t>Mococa</t>
  </si>
  <si>
    <t>MOCOCA</t>
  </si>
  <si>
    <t>Jardinópolis</t>
  </si>
  <si>
    <t>JARDINÓPOLIS</t>
  </si>
  <si>
    <t>Itobi</t>
  </si>
  <si>
    <t>ITOBI</t>
  </si>
  <si>
    <t>Divinolândia</t>
  </si>
  <si>
    <t>DIVINOLÂNDIA</t>
  </si>
  <si>
    <t>Cravinhos</t>
  </si>
  <si>
    <t>CRAVINHOS</t>
  </si>
  <si>
    <t>Cássia dos Coqueiros</t>
  </si>
  <si>
    <t>CÁSSIA DOS COQUEIROS</t>
  </si>
  <si>
    <t>Casa Branca</t>
  </si>
  <si>
    <t>CASA BRANCA</t>
  </si>
  <si>
    <t>Cajuru</t>
  </si>
  <si>
    <t>CAJURU</t>
  </si>
  <si>
    <t>CACONDE</t>
  </si>
  <si>
    <t>BRODOWSKI</t>
  </si>
  <si>
    <t>ALTINÓPOLIS</t>
  </si>
  <si>
    <t>03 - LITORAL NORTE</t>
  </si>
  <si>
    <t>UBATUBA</t>
  </si>
  <si>
    <t>SÃO SEBASTIÃO</t>
  </si>
  <si>
    <t>ILHABELA</t>
  </si>
  <si>
    <t>CARAGUATATUBA</t>
  </si>
  <si>
    <t>Tremembé</t>
  </si>
  <si>
    <t>02 - PARAÍBA DO SUL</t>
  </si>
  <si>
    <t>TREMEMBÉ</t>
  </si>
  <si>
    <t>Taubaté</t>
  </si>
  <si>
    <t>Silveiras</t>
  </si>
  <si>
    <t>SILVEIRAS</t>
  </si>
  <si>
    <t>São Luís do Paraitinga</t>
  </si>
  <si>
    <t>SÃO LUÍS DO PARAITINGA</t>
  </si>
  <si>
    <t>São José dos Campos</t>
  </si>
  <si>
    <t>SÃO JOSÉ DOS CAMPOS</t>
  </si>
  <si>
    <t>SÃO JOSÉ DO BARREIRO</t>
  </si>
  <si>
    <t>Santa Isabel</t>
  </si>
  <si>
    <t>SANTA ISABEL</t>
  </si>
  <si>
    <t>SANTA BRANCA</t>
  </si>
  <si>
    <t>Roseira</t>
  </si>
  <si>
    <t>ROSEIRA</t>
  </si>
  <si>
    <t>Redenção da Serra</t>
  </si>
  <si>
    <t>REDENÇÃO DA SERRA</t>
  </si>
  <si>
    <t>Queluz</t>
  </si>
  <si>
    <t>QUELUZ</t>
  </si>
  <si>
    <t>POTIM</t>
  </si>
  <si>
    <t>PIQUETE</t>
  </si>
  <si>
    <t>Pindamonhangaba</t>
  </si>
  <si>
    <t>PINDAMONHANGABA</t>
  </si>
  <si>
    <t>PARAIBUNA</t>
  </si>
  <si>
    <t>NATIVIDADE DA SERRA</t>
  </si>
  <si>
    <t>Monteiro Lobato</t>
  </si>
  <si>
    <t>MONTEIRO LOBATO</t>
  </si>
  <si>
    <t>Lorena</t>
  </si>
  <si>
    <t>LORENA</t>
  </si>
  <si>
    <t>Lavrinhas</t>
  </si>
  <si>
    <t>LAVRINHAS</t>
  </si>
  <si>
    <t>Lagoinha</t>
  </si>
  <si>
    <t>LAGOINHA</t>
  </si>
  <si>
    <t>Jambeiro</t>
  </si>
  <si>
    <t>JAMBEIRO</t>
  </si>
  <si>
    <t>Jacareí</t>
  </si>
  <si>
    <t>JACAREÍ</t>
  </si>
  <si>
    <t>Igaratá</t>
  </si>
  <si>
    <t>IGARATÁ</t>
  </si>
  <si>
    <t>Guaratinguetá</t>
  </si>
  <si>
    <t>GUARATINGUETÁ</t>
  </si>
  <si>
    <t>Guararema</t>
  </si>
  <si>
    <t>GUARAREMA</t>
  </si>
  <si>
    <t>CUNHA</t>
  </si>
  <si>
    <t>Cruzeiro</t>
  </si>
  <si>
    <t>CRUZEIRO</t>
  </si>
  <si>
    <t>Canas</t>
  </si>
  <si>
    <t>CANAS</t>
  </si>
  <si>
    <t>Cachoeira Paulista</t>
  </si>
  <si>
    <t>CACHOEIRA PAULISTA</t>
  </si>
  <si>
    <t>Caçapava</t>
  </si>
  <si>
    <t>CAÇAPAVA</t>
  </si>
  <si>
    <t>Bananal</t>
  </si>
  <si>
    <t>BANANAL</t>
  </si>
  <si>
    <t xml:space="preserve"> ≥ 90%</t>
  </si>
  <si>
    <t>AREIAS</t>
  </si>
  <si>
    <t xml:space="preserve"> ≥ 50% e &lt; 90%</t>
  </si>
  <si>
    <t>Arapeí</t>
  </si>
  <si>
    <t>ARAPEÍ</t>
  </si>
  <si>
    <t xml:space="preserve"> &lt; 50%</t>
  </si>
  <si>
    <t>Aparecida</t>
  </si>
  <si>
    <t>dados não fornecidos/obtidos</t>
  </si>
  <si>
    <t>UGRHI 1</t>
  </si>
  <si>
    <t>São Bento do Sapucaí</t>
  </si>
  <si>
    <t>01 - SERRA DA MANTIQUEIRA</t>
  </si>
  <si>
    <t>SÃO BENTO DO SAPUCAÍ</t>
  </si>
  <si>
    <t>Classificação</t>
  </si>
  <si>
    <t>Índice de atendimento de água</t>
  </si>
  <si>
    <t>Santo Antônio do Pinhal</t>
  </si>
  <si>
    <t>SANTO ANTÔNIO DO PINHAL</t>
  </si>
  <si>
    <t>Campos do Jordão</t>
  </si>
  <si>
    <t>CAMPOS DO JORDÃO</t>
  </si>
  <si>
    <t>E.06-A - Índice de atendimento de água: %</t>
  </si>
  <si>
    <t>E.06-A - Índice de atendimento de água</t>
  </si>
  <si>
    <t>SNIS</t>
  </si>
  <si>
    <t>MUNICÍPIOS</t>
  </si>
  <si>
    <t>Indicador SNIS : IN023</t>
  </si>
  <si>
    <t>E06-B</t>
  </si>
  <si>
    <t>Cobertura da rede coletora de efluentes sanitários</t>
  </si>
  <si>
    <t>E.06-B -T axa de cobertura do serviço de coleta de resíduos em relação à população total: %</t>
  </si>
  <si>
    <t>Tx cobertura da coleta RDO em relação à pop. Total</t>
  </si>
  <si>
    <t xml:space="preserve">Total de Domicílios Ligados à Rede Geral de Distribuição de Água  </t>
  </si>
  <si>
    <t>FAIXA DE REFERÊNCIA</t>
  </si>
  <si>
    <r>
      <t xml:space="preserve">Indicador SNIS:   </t>
    </r>
    <r>
      <rPr>
        <b/>
        <u/>
        <sz val="14"/>
        <color rgb="FF7030A0"/>
        <rFont val="Calibri"/>
        <family val="2"/>
        <scheme val="minor"/>
      </rPr>
      <t>I015</t>
    </r>
  </si>
  <si>
    <t>DADOS DO SNIS, obtidos em http://www.snis.gov.br/PaginaCarrega.php?EWRErterterTERTer=16</t>
  </si>
  <si>
    <t>E.06-C</t>
  </si>
  <si>
    <t>E.06-C -ÍNDICE DE ATENDIMENTO TOTAL DE ESGOTOS: %</t>
  </si>
  <si>
    <t>ÍNDICE DE ATENDIMENTO TOTAL DE ESGOTO REFERIDO AOS MUNICÍPIOS ATENDIDOS COM ÁGUA</t>
  </si>
  <si>
    <r>
      <t xml:space="preserve">Indicador SNIS  </t>
    </r>
    <r>
      <rPr>
        <b/>
        <sz val="12"/>
        <color rgb="FF7030A0"/>
        <rFont val="Calibri"/>
        <family val="2"/>
        <scheme val="minor"/>
      </rPr>
      <t xml:space="preserve"> </t>
    </r>
    <r>
      <rPr>
        <b/>
        <u/>
        <sz val="12"/>
        <color rgb="FF7030A0"/>
        <rFont val="Calibri"/>
        <family val="2"/>
        <scheme val="minor"/>
      </rPr>
      <t>IN024</t>
    </r>
  </si>
  <si>
    <t xml:space="preserve"> ≤ 10%</t>
  </si>
  <si>
    <r>
      <t xml:space="preserve"> </t>
    </r>
    <r>
      <rPr>
        <sz val="10"/>
        <rFont val="Arial"/>
        <family val="2"/>
      </rPr>
      <t>&gt;</t>
    </r>
    <r>
      <rPr>
        <sz val="10"/>
        <rFont val="Arial"/>
        <family val="2"/>
      </rPr>
      <t xml:space="preserve"> 10% e </t>
    </r>
    <r>
      <rPr>
        <sz val="10"/>
        <rFont val="Arial"/>
        <family val="2"/>
      </rPr>
      <t>&lt;</t>
    </r>
    <r>
      <rPr>
        <sz val="10"/>
        <rFont val="Arial"/>
        <family val="2"/>
      </rPr>
      <t xml:space="preserve"> 50%</t>
    </r>
  </si>
  <si>
    <t xml:space="preserve"> ≥ 50%</t>
  </si>
  <si>
    <t>Índice de perdas do sistema de distribuição de água</t>
  </si>
  <si>
    <t>E.06-D - Índice de perdas do sistema de distribuição de água: %</t>
  </si>
  <si>
    <t>Indicador SNIS : IN049</t>
  </si>
  <si>
    <t>ARCO ÍRIS</t>
  </si>
  <si>
    <t>JOSE BONIFÁCIO</t>
  </si>
  <si>
    <t>SAO JOÃO DE IRACEMA</t>
  </si>
  <si>
    <t>SAO JOÃO DAS DUAS PONTES</t>
  </si>
  <si>
    <t>UCHÔA</t>
  </si>
  <si>
    <t>MOJI-MIRIM</t>
  </si>
  <si>
    <t>MOGI-GUAÇU</t>
  </si>
  <si>
    <t>BIRITIBA MIRIM</t>
  </si>
  <si>
    <t xml:space="preserve"> </t>
  </si>
  <si>
    <t>UGRHI 9</t>
  </si>
  <si>
    <t>UGRHI 8</t>
  </si>
  <si>
    <t>UGRHI 6</t>
  </si>
  <si>
    <t>UGRHI 5</t>
  </si>
  <si>
    <t>UGRHI 4</t>
  </si>
  <si>
    <t>UGRHI 2</t>
  </si>
  <si>
    <t>UGRHI 16 - TB</t>
  </si>
  <si>
    <t>UGRHI 13 - TJ</t>
  </si>
  <si>
    <t>UGRHI 10 - SMT</t>
  </si>
  <si>
    <t>UGRHI 09 - MOGI</t>
  </si>
  <si>
    <t>UGRHI 06 - AT</t>
  </si>
  <si>
    <t>UGRHI 05 - PCJ</t>
  </si>
  <si>
    <t>UGRHI 02 - PS</t>
  </si>
  <si>
    <t>l</t>
  </si>
  <si>
    <t xml:space="preserve"> DO LESTE </t>
  </si>
  <si>
    <t xml:space="preserve"> JURÉIA</t>
  </si>
  <si>
    <t xml:space="preserve">  RIO PEREQUÊ</t>
  </si>
  <si>
    <t>I</t>
  </si>
  <si>
    <t>P</t>
  </si>
  <si>
    <t>ITANHAEM</t>
  </si>
  <si>
    <t>Imprópria</t>
  </si>
  <si>
    <t>Própria</t>
  </si>
  <si>
    <t>UGRHI 11 RB</t>
  </si>
  <si>
    <t>PERUIBE</t>
  </si>
  <si>
    <t>ITANHAHÉM</t>
  </si>
  <si>
    <t>MOCÓCA</t>
  </si>
  <si>
    <t>Fazem parte da ilha anchieta, que pertence a ubatuba</t>
  </si>
  <si>
    <t>Praia das Palmas *</t>
  </si>
  <si>
    <t>Dezembro</t>
  </si>
  <si>
    <t>Novembro</t>
  </si>
  <si>
    <t>Outubro</t>
  </si>
  <si>
    <t>Setembro</t>
  </si>
  <si>
    <t>Agosto</t>
  </si>
  <si>
    <t>Julho</t>
  </si>
  <si>
    <t>Junho</t>
  </si>
  <si>
    <t>Maio</t>
  </si>
  <si>
    <t>Abril</t>
  </si>
  <si>
    <t xml:space="preserve">Março </t>
  </si>
  <si>
    <t xml:space="preserve">Fevereiro </t>
  </si>
  <si>
    <t>Janeiro</t>
  </si>
  <si>
    <t>PRAIA - LOCAL DE AMOSTRAGEM</t>
  </si>
  <si>
    <t>Municipio</t>
  </si>
  <si>
    <r>
      <t>Retirado do relatorio de qualidade de praias litorâneas 2011 da Cetesb (pdf), a partir</t>
    </r>
    <r>
      <rPr>
        <b/>
        <i/>
        <sz val="10"/>
        <color indexed="10"/>
        <rFont val="Arial"/>
        <family val="2"/>
      </rPr>
      <t xml:space="preserve"> do capítulo 03 - Qualidade de praias - pg 39, </t>
    </r>
    <r>
      <rPr>
        <b/>
        <i/>
        <u/>
        <sz val="10"/>
        <color indexed="17"/>
        <rFont val="Arial"/>
        <family val="2"/>
      </rPr>
      <t>Tabela 3.2 – Classificação semanal. • Própria ■ Imprópria (continua)</t>
    </r>
    <r>
      <rPr>
        <b/>
        <i/>
        <sz val="10"/>
        <color indexed="10"/>
        <rFont val="Arial"/>
        <family val="2"/>
      </rPr>
      <t xml:space="preserve">
</t>
    </r>
  </si>
  <si>
    <t>Outrubro</t>
  </si>
  <si>
    <t>Março</t>
  </si>
  <si>
    <t>Fevereiro</t>
  </si>
  <si>
    <t>n</t>
  </si>
  <si>
    <t xml:space="preserve"> PRAINHA (BALSA)</t>
  </si>
  <si>
    <t xml:space="preserve"> PONTAL </t>
  </si>
  <si>
    <t xml:space="preserve"> CENTRO</t>
  </si>
  <si>
    <t xml:space="preserve"> GUARAÚ </t>
  </si>
  <si>
    <t xml:space="preserve"> PRAINHA</t>
  </si>
  <si>
    <t xml:space="preserve"> PERUÍBE (AV. S. JOÃO)</t>
  </si>
  <si>
    <t xml:space="preserve"> PERUÍBE (BALN. SÃO JOÃO BATISTA)</t>
  </si>
  <si>
    <t xml:space="preserve"> PERUÍBE (PARQUE TURÍSTICO)</t>
  </si>
  <si>
    <t xml:space="preserve"> PERUÍBE (R. ICARAÍBA)</t>
  </si>
  <si>
    <t xml:space="preserve"> BALNEÁRIO GAIVOTA</t>
  </si>
  <si>
    <t xml:space="preserve"> JARDIM SÃO FERNANDO</t>
  </si>
  <si>
    <t xml:space="preserve"> ESTÂNCIA BALNEÁRIA</t>
  </si>
  <si>
    <t xml:space="preserve"> JARDIM CIBRATEL</t>
  </si>
  <si>
    <t xml:space="preserve"> SONHO</t>
  </si>
  <si>
    <t xml:space="preserve"> PRAIA DOS PESCADORES</t>
  </si>
  <si>
    <t xml:space="preserve"> PARQUE BALNEÁRIO</t>
  </si>
  <si>
    <t xml:space="preserve"> SUARÃO</t>
  </si>
  <si>
    <t xml:space="preserve"> CAMPOS ELÍSEOS</t>
  </si>
  <si>
    <t xml:space="preserve"> AGENOR DE CAMPOS</t>
  </si>
  <si>
    <t xml:space="preserve"> ITAÓCA</t>
  </si>
  <si>
    <t xml:space="preserve"> SANTA EUGÊNIA</t>
  </si>
  <si>
    <t xml:space="preserve"> VERA CRUZ</t>
  </si>
  <si>
    <t xml:space="preserve"> CENTRAL </t>
  </si>
  <si>
    <t xml:space="preserve"> ITAPOÃ - VILA SÃO PAULO</t>
  </si>
  <si>
    <t xml:space="preserve"> JARDIM SOLEMAR</t>
  </si>
  <si>
    <t xml:space="preserve"> BALNEÁRIO FLÓRIDA</t>
  </si>
  <si>
    <t xml:space="preserve"> REAL</t>
  </si>
  <si>
    <t xml:space="preserve"> VILA CAIÇARA</t>
  </si>
  <si>
    <t xml:space="preserve"> MARACANÃ</t>
  </si>
  <si>
    <t xml:space="preserve"> VILA MIRIM</t>
  </si>
  <si>
    <t xml:space="preserve"> OCIAN </t>
  </si>
  <si>
    <t xml:space="preserve"> VILA TUPI</t>
  </si>
  <si>
    <t xml:space="preserve"> AVIAÇÃO</t>
  </si>
  <si>
    <t xml:space="preserve"> GUILHERMINA</t>
  </si>
  <si>
    <t xml:space="preserve"> BOQUEIRÃO</t>
  </si>
  <si>
    <t xml:space="preserve"> CANTO DO FORTE</t>
  </si>
  <si>
    <t xml:space="preserve"> PRAINHA ( AV. SANTINO BRITO)</t>
  </si>
  <si>
    <t xml:space="preserve"> GONZAGUINHA</t>
  </si>
  <si>
    <t xml:space="preserve"> MILIONÁRIOS</t>
  </si>
  <si>
    <t xml:space="preserve"> PRAIA DA ILHA PORCHAT</t>
  </si>
  <si>
    <t xml:space="preserve"> ITARARÉ (POSTO 2)</t>
  </si>
  <si>
    <t xml:space="preserve"> PRAIA DA DIVISA</t>
  </si>
  <si>
    <t xml:space="preserve"> JOSÉ MENINO (R. FREDERICO OZANAN) </t>
  </si>
  <si>
    <t xml:space="preserve"> JOSÉ MENINO (R. OLAVO BILAC)</t>
  </si>
  <si>
    <t xml:space="preserve"> GONZAGA</t>
  </si>
  <si>
    <t xml:space="preserve"> EMBARÉ </t>
  </si>
  <si>
    <t xml:space="preserve"> APARECIDA</t>
  </si>
  <si>
    <t xml:space="preserve"> PONTA DA PRAIA </t>
  </si>
  <si>
    <t>*</t>
  </si>
  <si>
    <t xml:space="preserve"> GUAIÚBA</t>
  </si>
  <si>
    <t xml:space="preserve"> TOMBO </t>
  </si>
  <si>
    <t xml:space="preserve"> ASTÚRIAS</t>
  </si>
  <si>
    <t xml:space="preserve"> PITANGUEIRAS (R. SILVIA VALADÃO) </t>
  </si>
  <si>
    <t xml:space="preserve"> PITANGUEIRAS (AV. PUGLISI)</t>
  </si>
  <si>
    <t xml:space="preserve"> ENSEADA (AV. SANTA MARIA) </t>
  </si>
  <si>
    <t xml:space="preserve"> ENSEADA (R. CHILE) </t>
  </si>
  <si>
    <t xml:space="preserve"> ENSEADA (AV. ATLÂNTICA)</t>
  </si>
  <si>
    <t xml:space="preserve"> ENSEADA (ESTR. DE PERNAMBUCO) </t>
  </si>
  <si>
    <t xml:space="preserve"> PERNAMBUCO</t>
  </si>
  <si>
    <t xml:space="preserve"> PEREQUÊ </t>
  </si>
  <si>
    <t xml:space="preserve"> ENSEADA - R. RAFAEL COSTABILI</t>
  </si>
  <si>
    <t xml:space="preserve"> ENSEADA - COLÔNIA DO SESC</t>
  </si>
  <si>
    <t xml:space="preserve"> ENSEADA - VISTA LINDA</t>
  </si>
  <si>
    <t xml:space="preserve"> ENSEADA - INDAIÁ</t>
  </si>
  <si>
    <t xml:space="preserve"> SÃO LOURENÇO (RUA 2)</t>
  </si>
  <si>
    <t xml:space="preserve"> SÃO LOURENÇO (JUNTO AO MORRO)</t>
  </si>
  <si>
    <t xml:space="preserve"> GUARATUBA</t>
  </si>
  <si>
    <t xml:space="preserve"> BORACÉIA - SUL</t>
  </si>
  <si>
    <t xml:space="preserve"> BORACÉIA - COL. MARISTA</t>
  </si>
  <si>
    <t xml:space="preserve"> CURRAL</t>
  </si>
  <si>
    <t xml:space="preserve"> GRANDE</t>
  </si>
  <si>
    <t xml:space="preserve"> FEITICEIRA</t>
  </si>
  <si>
    <t xml:space="preserve"> PORTINHO</t>
  </si>
  <si>
    <t xml:space="preserve"> ILHA DAS CABRAS</t>
  </si>
  <si>
    <t xml:space="preserve"> PEREQUÊ</t>
  </si>
  <si>
    <t xml:space="preserve"> ITAGUAÇU</t>
  </si>
  <si>
    <t xml:space="preserve"> SACO DA CAPELA</t>
  </si>
  <si>
    <t xml:space="preserve"> VIANA</t>
  </si>
  <si>
    <t xml:space="preserve"> SIRIÚBA</t>
  </si>
  <si>
    <t xml:space="preserve"> SINO</t>
  </si>
  <si>
    <t xml:space="preserve"> PINTO</t>
  </si>
  <si>
    <t xml:space="preserve"> ARMAÇÃO</t>
  </si>
  <si>
    <t xml:space="preserve"> BORACÉIA - R. CUBATÃO</t>
  </si>
  <si>
    <t xml:space="preserve"> BORACÉIA - NORTE</t>
  </si>
  <si>
    <t xml:space="preserve"> JURÉIA DO NORTE</t>
  </si>
  <si>
    <t xml:space="preserve"> ENGENHO</t>
  </si>
  <si>
    <t xml:space="preserve"> UNA</t>
  </si>
  <si>
    <t xml:space="preserve"> JUQUEÍ (R. CRISTIANA)</t>
  </si>
  <si>
    <t xml:space="preserve"> JUQUEÍ (TRAV. SIMÃO FAUSTINO)</t>
  </si>
  <si>
    <t xml:space="preserve"> PRETA</t>
  </si>
  <si>
    <t xml:space="preserve"> SAÍ</t>
  </si>
  <si>
    <t xml:space="preserve"> BALEIA</t>
  </si>
  <si>
    <t xml:space="preserve"> CAMBURI</t>
  </si>
  <si>
    <t xml:space="preserve"> CAMBURIZINHO</t>
  </si>
  <si>
    <t xml:space="preserve"> BOIÇUCANGA</t>
  </si>
  <si>
    <t xml:space="preserve"> MARESIAS</t>
  </si>
  <si>
    <t xml:space="preserve"> PAÚBA</t>
  </si>
  <si>
    <t xml:space="preserve"> SANTIAGO</t>
  </si>
  <si>
    <t xml:space="preserve"> TOQUE-TOQUE PEQUENO </t>
  </si>
  <si>
    <t xml:space="preserve"> TOQUE-TOQUE GRANDE</t>
  </si>
  <si>
    <t xml:space="preserve"> GUAECÁ</t>
  </si>
  <si>
    <t xml:space="preserve"> BAREQUEÇABA</t>
  </si>
  <si>
    <t xml:space="preserve"> GRANDE </t>
  </si>
  <si>
    <t xml:space="preserve"> PRETA DO NORTE</t>
  </si>
  <si>
    <t xml:space="preserve"> PORTO GRANDE</t>
  </si>
  <si>
    <t xml:space="preserve"> DESERTA</t>
  </si>
  <si>
    <t xml:space="preserve"> PONTAL DA CRUZ</t>
  </si>
  <si>
    <t xml:space="preserve"> ARRASTÃO </t>
  </si>
  <si>
    <t xml:space="preserve"> SÃO FRANCISCO</t>
  </si>
  <si>
    <t xml:space="preserve"> CIGARRAS </t>
  </si>
  <si>
    <t xml:space="preserve"> PORTO NOVO</t>
  </si>
  <si>
    <t xml:space="preserve"> PALMEIRAS </t>
  </si>
  <si>
    <t xml:space="preserve"> PAN BRASIL</t>
  </si>
  <si>
    <t xml:space="preserve"> INDAIÁ </t>
  </si>
  <si>
    <t xml:space="preserve"> PRAINHA </t>
  </si>
  <si>
    <t xml:space="preserve"> MARTIM DE SÁ</t>
  </si>
  <si>
    <t xml:space="preserve">  </t>
  </si>
  <si>
    <t xml:space="preserve"> LAGOA AZUL</t>
  </si>
  <si>
    <t xml:space="preserve"> CAPRICÓRNIO</t>
  </si>
  <si>
    <t xml:space="preserve"> MASSAGUAÇU (AV. M. H. CARVALHO)</t>
  </si>
  <si>
    <t xml:space="preserve"> MASSAGUAÇU (R. MARIA CARLOTA)</t>
  </si>
  <si>
    <t xml:space="preserve"> COCANHA</t>
  </si>
  <si>
    <t xml:space="preserve"> MOCOÓCA </t>
  </si>
  <si>
    <t xml:space="preserve"> TABATINGA (CONDOM. GAIVOTAS)</t>
  </si>
  <si>
    <t xml:space="preserve"> TABATINGA (250m  RIO TABATINGA)</t>
  </si>
  <si>
    <t xml:space="preserve"> PULSO</t>
  </si>
  <si>
    <t xml:space="preserve"> MARANDUBA </t>
  </si>
  <si>
    <t xml:space="preserve"> SAPÉ</t>
  </si>
  <si>
    <t xml:space="preserve"> LAGOINHA (CAMPING) </t>
  </si>
  <si>
    <t xml:space="preserve"> LAGOINHA (R. ENGENHO VELHO) </t>
  </si>
  <si>
    <t xml:space="preserve"> DURA</t>
  </si>
  <si>
    <t xml:space="preserve"> DOMINGAS DIAS</t>
  </si>
  <si>
    <t xml:space="preserve"> LÁZARO</t>
  </si>
  <si>
    <t xml:space="preserve"> SUNUNGA</t>
  </si>
  <si>
    <t xml:space="preserve"> PEREQUÊ-MIRIM </t>
  </si>
  <si>
    <t xml:space="preserve"> SANTA RITA</t>
  </si>
  <si>
    <t xml:space="preserve"> ENSEADA </t>
  </si>
  <si>
    <t xml:space="preserve"> TONINHAS</t>
  </si>
  <si>
    <t xml:space="preserve"> VERMELHA</t>
  </si>
  <si>
    <t xml:space="preserve"> TENÓRIO</t>
  </si>
  <si>
    <t xml:space="preserve"> ITAGUA (Nº1724 DA AV. LEOVEGILDO)</t>
  </si>
  <si>
    <t xml:space="preserve"> ITAGUÁ (Nº 240 DA AV. LEOVEGILDO) </t>
  </si>
  <si>
    <t xml:space="preserve"> IPEROIG </t>
  </si>
  <si>
    <t xml:space="preserve"> PEREQUÊ-AÇU</t>
  </si>
  <si>
    <t xml:space="preserve"> VERMELHA DO NORTE</t>
  </si>
  <si>
    <t xml:space="preserve"> RIO  ITAMAMBUCA</t>
  </si>
  <si>
    <t xml:space="preserve"> ITAMAMBUCA</t>
  </si>
  <si>
    <t xml:space="preserve"> FÉLIX </t>
  </si>
  <si>
    <t xml:space="preserve"> PRUMIRIM</t>
  </si>
  <si>
    <t xml:space="preserve"> PICINGUABA</t>
  </si>
  <si>
    <t>Imprópria por extravasamento de esgoto</t>
  </si>
  <si>
    <t>Não potável</t>
  </si>
  <si>
    <t>Potável</t>
  </si>
  <si>
    <t>TOTAL</t>
  </si>
  <si>
    <t>TOTAL AMOSTRAS</t>
  </si>
  <si>
    <t>Nº AMOSTRAS DESCONFORMES</t>
  </si>
  <si>
    <t>TABELA COM DADOS JÁ FINAL - NÃO ALTERAR</t>
  </si>
  <si>
    <t>I.05-C - Classificação da água subterrânea: nº de amostras por categoria</t>
  </si>
  <si>
    <t>Obs: 2010 e 2011 não há dados. Cetesb não atualizou  seu Relatorio de Aguas Subterraneas (2007-2009). Se ele for publicado até uma data razoável, iremos utilizar</t>
  </si>
  <si>
    <t>C</t>
  </si>
  <si>
    <t>A</t>
  </si>
  <si>
    <t>0.7</t>
  </si>
  <si>
    <t>%</t>
  </si>
  <si>
    <t>Inadequado</t>
  </si>
  <si>
    <t>Controlado</t>
  </si>
  <si>
    <t>Adequado</t>
  </si>
  <si>
    <t>ton/dia total</t>
  </si>
  <si>
    <t>Destinacao</t>
  </si>
  <si>
    <t>R.01-B - Resíduo sólido domiciliar disposto em aterro: ton/dia de resíduo/IQR</t>
  </si>
  <si>
    <t>9.5</t>
  </si>
  <si>
    <t xml:space="preserve">8,9 / 9,6 / 9,5 </t>
  </si>
  <si>
    <t>9,6 / 8,8</t>
  </si>
  <si>
    <t>destinação</t>
  </si>
  <si>
    <t>lixo t/dia</t>
  </si>
  <si>
    <t xml:space="preserve">   8,0 &lt; IQR ≤ 10</t>
  </si>
  <si>
    <t xml:space="preserve">  6,0 &lt; IQR ≤  8,0</t>
  </si>
  <si>
    <t xml:space="preserve">     0 &lt; IQR ≤ 6,0 </t>
  </si>
  <si>
    <t>IQR</t>
  </si>
  <si>
    <t>2,5</t>
  </si>
  <si>
    <t>4,0</t>
  </si>
  <si>
    <t>3,0</t>
  </si>
  <si>
    <t>2,0</t>
  </si>
  <si>
    <t>5,0</t>
  </si>
  <si>
    <t>5,9</t>
  </si>
  <si>
    <t>2,7</t>
  </si>
  <si>
    <t>5,6</t>
  </si>
  <si>
    <t>5,3</t>
  </si>
  <si>
    <t>3,9</t>
  </si>
  <si>
    <t>7,0</t>
  </si>
  <si>
    <t>6,0</t>
  </si>
  <si>
    <t>Péssimo</t>
  </si>
  <si>
    <t>Parâmetros</t>
  </si>
  <si>
    <t>|</t>
  </si>
  <si>
    <t>branco</t>
  </si>
  <si>
    <t>UGRHI 11- RB</t>
  </si>
  <si>
    <t>N</t>
  </si>
  <si>
    <t>total de pontos monitorados</t>
  </si>
  <si>
    <t>péssimo</t>
  </si>
  <si>
    <t>regular</t>
  </si>
  <si>
    <t>bom</t>
  </si>
  <si>
    <t>ótimo</t>
  </si>
  <si>
    <t>total estado sp</t>
  </si>
  <si>
    <t>Rio Santo Anastácio</t>
  </si>
  <si>
    <t>&lt;19</t>
  </si>
  <si>
    <t>Rio Paranapanema</t>
  </si>
  <si>
    <t>20-36</t>
  </si>
  <si>
    <t>37-51</t>
  </si>
  <si>
    <t>Rio Paraná</t>
  </si>
  <si>
    <t>52-79</t>
  </si>
  <si>
    <t xml:space="preserve">Rio do Peixe </t>
  </si>
  <si>
    <t>Ótimo</t>
  </si>
  <si>
    <t>80-100</t>
  </si>
  <si>
    <t>Reservatório do Arrependido</t>
  </si>
  <si>
    <t>Rio Tibiriçá</t>
  </si>
  <si>
    <t>Reservatório Cascata</t>
  </si>
  <si>
    <t>Córrego Água do Norte</t>
  </si>
  <si>
    <t>Rio Aguapeí</t>
  </si>
  <si>
    <t>Córrego do Baixote</t>
  </si>
  <si>
    <t>Reservatório de Três Irmãos</t>
  </si>
  <si>
    <t>Rio Tietê</t>
  </si>
  <si>
    <t>Ribeirão dos Patos</t>
  </si>
  <si>
    <t>Ribeirão Lageado</t>
  </si>
  <si>
    <t>Ribeirão Baguaçu</t>
  </si>
  <si>
    <t>Rio São José dos Dourados</t>
  </si>
  <si>
    <t xml:space="preserve">Rio Pardo </t>
  </si>
  <si>
    <t>Rio Novo</t>
  </si>
  <si>
    <t>Reservatório de Promissão</t>
  </si>
  <si>
    <t>Córrego do Esgotão</t>
  </si>
  <si>
    <t>Rio Batalha</t>
  </si>
  <si>
    <t>Rio Turvo</t>
  </si>
  <si>
    <t>Ribeirão São Domingos</t>
  </si>
  <si>
    <t>Rib. São Domingos</t>
  </si>
  <si>
    <t>Reservatório do Rio Preto</t>
  </si>
  <si>
    <t>Reservatório do Córrego Marinheirinho</t>
  </si>
  <si>
    <t>Rio Preto</t>
  </si>
  <si>
    <t>Ribeirão da Onça</t>
  </si>
  <si>
    <t>Córrego do Morais</t>
  </si>
  <si>
    <t>MOIS02600</t>
  </si>
  <si>
    <t>MOIS02300</t>
  </si>
  <si>
    <t>Córrego da Piedade</t>
  </si>
  <si>
    <t>IADE04500</t>
  </si>
  <si>
    <t>Rio da Caxhoeirinha</t>
  </si>
  <si>
    <t>Córrego da Biluca</t>
  </si>
  <si>
    <t>BILU02900</t>
  </si>
  <si>
    <t>Rio Taquari</t>
  </si>
  <si>
    <t>Rio São Miguel Arcanjo</t>
  </si>
  <si>
    <t>Ribeirão Ponte Alta</t>
  </si>
  <si>
    <t>Reservatório Jurumirim</t>
  </si>
  <si>
    <t>Rio Itararé</t>
  </si>
  <si>
    <t>Rio Itapetininga</t>
  </si>
  <si>
    <t>Ribeirão Guareí</t>
  </si>
  <si>
    <t>Rio Monjolinho</t>
  </si>
  <si>
    <t>Rio Lençóis</t>
  </si>
  <si>
    <t>Rio Jacaré-Pepira</t>
  </si>
  <si>
    <t>Rio Jacaré-Guaçu</t>
  </si>
  <si>
    <t>Rib. das Pitangueiras</t>
  </si>
  <si>
    <t>Rio Pardo</t>
  </si>
  <si>
    <t>Rib. das Palmeiras</t>
  </si>
  <si>
    <t>Rio Ribeira de Iguape</t>
  </si>
  <si>
    <t>Rio Ribeira</t>
  </si>
  <si>
    <t>Mar de Dentro</t>
  </si>
  <si>
    <t>Rio Juquiá</t>
  </si>
  <si>
    <t>Rio Jacupiranga</t>
  </si>
  <si>
    <t>Rio Jacupiranguinha</t>
  </si>
  <si>
    <t>Ria Guaraú</t>
  </si>
  <si>
    <t>GUAU02959</t>
  </si>
  <si>
    <t>Rio Betari</t>
  </si>
  <si>
    <t>Reservatório de Rasgão</t>
  </si>
  <si>
    <t>Braço do Rio Tiete</t>
  </si>
  <si>
    <t>Reservatório de Barra Bonita</t>
  </si>
  <si>
    <t>Rio Tatuí</t>
  </si>
  <si>
    <t>Rio Sorocaba</t>
  </si>
  <si>
    <t>Rio Sorocamirim</t>
  </si>
  <si>
    <t>Reservatório Itupararanga</t>
  </si>
  <si>
    <t>Rio Sorocabuçu</t>
  </si>
  <si>
    <t>Rio Sarapuí</t>
  </si>
  <si>
    <t>Rio Pirapora</t>
  </si>
  <si>
    <t>Rio Pirajibú</t>
  </si>
  <si>
    <t>Rio do Peixe</t>
  </si>
  <si>
    <t>Rio das Conchas</t>
  </si>
  <si>
    <t xml:space="preserve">Rio Una   </t>
  </si>
  <si>
    <t>Córrego Constantino</t>
  </si>
  <si>
    <t>Córrego Batistela</t>
  </si>
  <si>
    <t>Rib.do Sertãozinho</t>
  </si>
  <si>
    <t xml:space="preserve">Rib. das Onças </t>
  </si>
  <si>
    <t>Córrego Rico</t>
  </si>
  <si>
    <t>Ribeirão do Moquem</t>
  </si>
  <si>
    <t>Ribeirão dos Porcos</t>
  </si>
  <si>
    <t>Rio da Itupeva</t>
  </si>
  <si>
    <t>Rio Oriçanga</t>
  </si>
  <si>
    <t>Ribeirão do Roque</t>
  </si>
  <si>
    <t>Rio Mogi Mirim</t>
  </si>
  <si>
    <t>Rio Mogi-Guaçu</t>
  </si>
  <si>
    <t>Res. Cachoeira de Cima</t>
  </si>
  <si>
    <t>Ribeirão do Meio</t>
  </si>
  <si>
    <t>Rio Jaguari-Mirim</t>
  </si>
  <si>
    <t>Córrego do Ipê</t>
  </si>
  <si>
    <t>Córrego da Guaiaquica</t>
  </si>
  <si>
    <t>Ribeirão Ferraz</t>
  </si>
  <si>
    <t>Córrego do  Xadrez</t>
  </si>
  <si>
    <t>Rio das Araras</t>
  </si>
  <si>
    <t>Rio Sapucaí</t>
  </si>
  <si>
    <t xml:space="preserve">Rio Grande </t>
  </si>
  <si>
    <t>Rio do Carmo</t>
  </si>
  <si>
    <t>Ribeirão dos Bagres</t>
  </si>
  <si>
    <t>Rio Guaratuba</t>
  </si>
  <si>
    <t>Rio Canal Barreiros</t>
  </si>
  <si>
    <t>Rio Piaçaguera</t>
  </si>
  <si>
    <t>Rio Perequê</t>
  </si>
  <si>
    <t>Rio Itanhaém</t>
  </si>
  <si>
    <t>Rio Moji</t>
  </si>
  <si>
    <t>Rio Itaguaré</t>
  </si>
  <si>
    <t>Rio Itapanhaú</t>
  </si>
  <si>
    <t>Rio Cubatão</t>
  </si>
  <si>
    <t>Canal de Fuga II UHE Henry Borden</t>
  </si>
  <si>
    <t>Reservatório Capivari-Monos</t>
  </si>
  <si>
    <t>Rio Branco (Itanhaém)</t>
  </si>
  <si>
    <t>Rio Branco</t>
  </si>
  <si>
    <t>Reservatório de Pirapora</t>
  </si>
  <si>
    <t>Reservatório Edgard de Souza</t>
  </si>
  <si>
    <t>Reservatório de Tanque Grande</t>
  </si>
  <si>
    <t>Rio Tamanduateí</t>
  </si>
  <si>
    <t>Rio Taiaçupeba-Mirim</t>
  </si>
  <si>
    <t>Rio Taiaçupeba-Açu</t>
  </si>
  <si>
    <t>Reservatório do Rio Grande</t>
  </si>
  <si>
    <t>Res. do Cabuçu</t>
  </si>
  <si>
    <t>PIRE 02900</t>
  </si>
  <si>
    <t>Rio Pinheiros</t>
  </si>
  <si>
    <t>PINH 04900</t>
  </si>
  <si>
    <t>IQA ≤ 19</t>
  </si>
  <si>
    <t>Ribeirão das Pedras</t>
  </si>
  <si>
    <t>19 &lt; IQA ≤ 36</t>
  </si>
  <si>
    <t>Reservatório Taiaçupeba</t>
  </si>
  <si>
    <t>36 &lt; IQA ≤ 51</t>
  </si>
  <si>
    <t>51 &lt; IQA ≤ 79</t>
  </si>
  <si>
    <t>Ribeirão dos Meninos</t>
  </si>
  <si>
    <t>79 &lt; IQA ≤ 100</t>
  </si>
  <si>
    <t>Ribeirão Moinho Velho</t>
  </si>
  <si>
    <t>Ribeirão Itaquera</t>
  </si>
  <si>
    <t>Rio Juqueri</t>
  </si>
  <si>
    <t>Res. Juqueri ou Paiva Castro</t>
  </si>
  <si>
    <t>Reservatório do Rio Jundiaí</t>
  </si>
  <si>
    <t>Reservatório do Guarapiranga</t>
  </si>
  <si>
    <t>Rio Grande ou Jurubatuba</t>
  </si>
  <si>
    <t>Rio Embu-Mirim</t>
  </si>
  <si>
    <t>Rio Embu-Guaçu</t>
  </si>
  <si>
    <t>PP-22</t>
  </si>
  <si>
    <t>PEIXE-21</t>
  </si>
  <si>
    <t>Rio Aricanduva</t>
  </si>
  <si>
    <t>Ribeirão dos Cristais</t>
  </si>
  <si>
    <t>Rio Cotia</t>
  </si>
  <si>
    <t>Reservatório das Graças</t>
  </si>
  <si>
    <t>Ribeirão do Cipó</t>
  </si>
  <si>
    <t>Rio Cabuçu</t>
  </si>
  <si>
    <t>Rio Baquirivu-Guaçu</t>
  </si>
  <si>
    <t>Rio Biritiba-Mirim</t>
  </si>
  <si>
    <t>Braço do Taquacetuba</t>
  </si>
  <si>
    <t>Reservatório Billings</t>
  </si>
  <si>
    <t>AGUAPEI-20</t>
  </si>
  <si>
    <t>BT-19</t>
  </si>
  <si>
    <t>Ribeirão Três Barras</t>
  </si>
  <si>
    <t>Ribeirão dos Toledos</t>
  </si>
  <si>
    <t>Ribeirão Tijuco Preto</t>
  </si>
  <si>
    <t>Ribeirão Tatu</t>
  </si>
  <si>
    <t>TATU 04850</t>
  </si>
  <si>
    <t>Ribeirão Quilombo</t>
  </si>
  <si>
    <t>Ribeirão Pinheiros</t>
  </si>
  <si>
    <t>Ribeirão Piracicamirim</t>
  </si>
  <si>
    <t>Ribeirão do Pinhal</t>
  </si>
  <si>
    <t>Braço do Rio Piracicaba</t>
  </si>
  <si>
    <t>Rio Piracicaba</t>
  </si>
  <si>
    <t>SJD-18</t>
  </si>
  <si>
    <t>MP-17</t>
  </si>
  <si>
    <t>Ribeirão Anhumas</t>
  </si>
  <si>
    <t xml:space="preserve">Rio Claro </t>
  </si>
  <si>
    <t>Ribeirão Lavapés</t>
  </si>
  <si>
    <t>Rio Jundiazinho</t>
  </si>
  <si>
    <t xml:space="preserve">Rio Jundiaí </t>
  </si>
  <si>
    <t>Rio Jundiaí</t>
  </si>
  <si>
    <t>Ribeirão Jundiaí-Mirim</t>
  </si>
  <si>
    <t>TB-16</t>
  </si>
  <si>
    <t>TG-15</t>
  </si>
  <si>
    <t xml:space="preserve">Reservatório Jaguari </t>
  </si>
  <si>
    <t xml:space="preserve">Rio Jaguari </t>
  </si>
  <si>
    <t>Rio Piraí</t>
  </si>
  <si>
    <t>ALPA-14</t>
  </si>
  <si>
    <t>TJ-13</t>
  </si>
  <si>
    <t>Córrego Santa Gertrudes</t>
  </si>
  <si>
    <t>Rib. do Caxambu</t>
  </si>
  <si>
    <t>Rio Corumbataí</t>
  </si>
  <si>
    <t>CRUM 02500</t>
  </si>
  <si>
    <t>Rio Capivari</t>
  </si>
  <si>
    <t>BPG-12</t>
  </si>
  <si>
    <t>RB-11</t>
  </si>
  <si>
    <t>Rio Camanducaia</t>
  </si>
  <si>
    <t>Rio Cachoeira</t>
  </si>
  <si>
    <t>Rio Atibainha</t>
  </si>
  <si>
    <t>Rio Atibaia</t>
  </si>
  <si>
    <t>SMT-10</t>
  </si>
  <si>
    <t>MOGI-09</t>
  </si>
  <si>
    <t>Córrego das Tocas</t>
  </si>
  <si>
    <t>Rio Lagoa ou Tavares</t>
  </si>
  <si>
    <t>Rio Tabatinga</t>
  </si>
  <si>
    <t>Rio Santo Antonio</t>
  </si>
  <si>
    <t>Rio Saí</t>
  </si>
  <si>
    <t>Rio São Francisco</t>
  </si>
  <si>
    <t xml:space="preserve">Rio Una </t>
  </si>
  <si>
    <t>SMG-08</t>
  </si>
  <si>
    <t>Rio Juqueriquerê</t>
  </si>
  <si>
    <t>Rio Lagoa</t>
  </si>
  <si>
    <t>Rio Quilombo</t>
  </si>
  <si>
    <t>R. Paúba</t>
  </si>
  <si>
    <t>Rio Perequê-Mirim</t>
  </si>
  <si>
    <t>Rio Nossa Senhora da Ajuda</t>
  </si>
  <si>
    <t>Rio Mocooca</t>
  </si>
  <si>
    <t>Rio Maresias</t>
  </si>
  <si>
    <t>Rio Itamambuca</t>
  </si>
  <si>
    <t>Rio Guaxinduba</t>
  </si>
  <si>
    <t>Rio Grande</t>
  </si>
  <si>
    <t>Rio Lagoinha</t>
  </si>
  <si>
    <t>Rio Maranduba</t>
  </si>
  <si>
    <t>AT-06</t>
  </si>
  <si>
    <t>PCJ-05</t>
  </si>
  <si>
    <t>Rio Indaiá</t>
  </si>
  <si>
    <t>Rio Escuro</t>
  </si>
  <si>
    <t>Rio Camburi</t>
  </si>
  <si>
    <t>Rio Boiçucanga</t>
  </si>
  <si>
    <t>Vala Escoamento à esq. Praia da Baleia</t>
  </si>
  <si>
    <t>Vala Escoamento à dir. Praia da Baleia</t>
  </si>
  <si>
    <t>Rio Acaraú</t>
  </si>
  <si>
    <t>Ribeirão Água Branca</t>
  </si>
  <si>
    <t>Reservatório Santa Branca</t>
  </si>
  <si>
    <t>Rio Paratei</t>
  </si>
  <si>
    <t>Rio Paraíba do Sul</t>
  </si>
  <si>
    <t>Pardo-04</t>
  </si>
  <si>
    <t>LN-03</t>
  </si>
  <si>
    <t>Reservatório do Jaguari</t>
  </si>
  <si>
    <t xml:space="preserve">Reservatório do Jaguari </t>
  </si>
  <si>
    <t>SM-01</t>
  </si>
  <si>
    <t>Braço do  Paraibuna</t>
  </si>
  <si>
    <t>Braço do  Paraitinga</t>
  </si>
  <si>
    <t>51 &lt;IQA ≤ 79</t>
  </si>
  <si>
    <t>Rio Guaratinguetá</t>
  </si>
  <si>
    <t>79 &lt;IQA ≤ 100</t>
  </si>
  <si>
    <t>Rio Sapucaí Guaçu</t>
  </si>
  <si>
    <t xml:space="preserve">Rio da Prata </t>
  </si>
  <si>
    <t>Descrição</t>
  </si>
  <si>
    <t>Código do Ponto</t>
  </si>
  <si>
    <t xml:space="preserve">nº  de pontos </t>
  </si>
  <si>
    <t>IQA</t>
  </si>
  <si>
    <t>PS-02</t>
  </si>
  <si>
    <t>IAP ≤ 19</t>
  </si>
  <si>
    <t>19 &lt; IAP ≤ 36</t>
  </si>
  <si>
    <t>36 &lt; IAP ≤ 51</t>
  </si>
  <si>
    <t>51 &lt; IAP ≤ 79</t>
  </si>
  <si>
    <t>79 &lt; IAP ≤ 100</t>
  </si>
  <si>
    <t>TG-19</t>
  </si>
  <si>
    <t>AP-17</t>
  </si>
  <si>
    <t>Total de pontos</t>
  </si>
  <si>
    <t>MP-15</t>
  </si>
  <si>
    <t>TG-13</t>
  </si>
  <si>
    <t>TG-10</t>
  </si>
  <si>
    <t>Canal de Fuga II Henry Borden</t>
  </si>
  <si>
    <t>Res. do Juqueri ou Paiva Castro</t>
  </si>
  <si>
    <t xml:space="preserve">Reservatório do Rio Jundiaí </t>
  </si>
  <si>
    <t>MOGI-9</t>
  </si>
  <si>
    <t>SMT-07</t>
  </si>
  <si>
    <t>Rio Jaguari</t>
  </si>
  <si>
    <t>PCJ-5</t>
  </si>
  <si>
    <t xml:space="preserve">Rio Claro  </t>
  </si>
  <si>
    <t>IAP</t>
  </si>
  <si>
    <t>6,8 ≤ IVA</t>
  </si>
  <si>
    <t>4,6 &lt; IVA ≤ 6,7</t>
  </si>
  <si>
    <t>3,4 &lt; IVA ≤ 4,5</t>
  </si>
  <si>
    <t>2,6 &lt; IVA ≤ 3,3</t>
  </si>
  <si>
    <t>IVA ≤ 2,5</t>
  </si>
  <si>
    <t>Rio Guaraú</t>
  </si>
  <si>
    <t xml:space="preserve">UGRHI 11 </t>
  </si>
  <si>
    <t>Ribeirão das Onças</t>
  </si>
  <si>
    <t xml:space="preserve">Córrego Rico </t>
  </si>
  <si>
    <t>Reservatório Cachoeira de Cima</t>
  </si>
  <si>
    <t>Rio Moji-UGRHI 07</t>
  </si>
  <si>
    <t>Canal de Fuga II da UHE Henry Borden</t>
  </si>
  <si>
    <t>Reservatório do Juqueri ou Paiva Castro</t>
  </si>
  <si>
    <t xml:space="preserve">   UGRHI 04</t>
  </si>
  <si>
    <t xml:space="preserve"> UGRHI 01</t>
  </si>
  <si>
    <t>IVA</t>
  </si>
  <si>
    <t xml:space="preserve">TOTAL </t>
  </si>
  <si>
    <t>Rio Sto. Anastácio</t>
  </si>
  <si>
    <t>ReservatóRio de Porto Primavera</t>
  </si>
  <si>
    <t>Res. do Arrependido</t>
  </si>
  <si>
    <t xml:space="preserve">ARPE02800 </t>
  </si>
  <si>
    <t>Res. Cascatas</t>
  </si>
  <si>
    <t xml:space="preserve">CASC02050 </t>
  </si>
  <si>
    <t>Corrego Agua Norte</t>
  </si>
  <si>
    <t>Rio Feio ou Aguapeí</t>
  </si>
  <si>
    <t>Res. Três Irmãos</t>
  </si>
  <si>
    <t xml:space="preserve">TITR02800 </t>
  </si>
  <si>
    <t>Ribeirao dos Patos</t>
  </si>
  <si>
    <t>Rio Lajeado</t>
  </si>
  <si>
    <t>LAJE02500</t>
  </si>
  <si>
    <t>Rio Baguaçu</t>
  </si>
  <si>
    <t>Res. Promissao</t>
  </si>
  <si>
    <t>TIPR02900</t>
  </si>
  <si>
    <t>Rio São Domingos</t>
  </si>
  <si>
    <t>Res. do Rio Preto</t>
  </si>
  <si>
    <t xml:space="preserve">RPRE02200 </t>
  </si>
  <si>
    <t>Res. Jurumirim</t>
  </si>
  <si>
    <t xml:space="preserve">JURU02500 </t>
  </si>
  <si>
    <t>Res. Rasgão</t>
  </si>
  <si>
    <t>Res. Barra Bonita    Braço Tietê</t>
  </si>
  <si>
    <t xml:space="preserve">TIBT02500 </t>
  </si>
  <si>
    <t>Res. Barra Bonita</t>
  </si>
  <si>
    <t xml:space="preserve">TIBB02700 </t>
  </si>
  <si>
    <t xml:space="preserve">TIBB02100 </t>
  </si>
  <si>
    <t xml:space="preserve">SORO02070 </t>
  </si>
  <si>
    <t xml:space="preserve">Rio Sorocamirim </t>
  </si>
  <si>
    <t>Res. Itupararanga</t>
  </si>
  <si>
    <t xml:space="preserve">SOIT02900 </t>
  </si>
  <si>
    <t xml:space="preserve">SOIT02100 </t>
  </si>
  <si>
    <t>Rio Sorocabucu</t>
  </si>
  <si>
    <t xml:space="preserve">SOBU02800 </t>
  </si>
  <si>
    <t>Rio Sarapui</t>
  </si>
  <si>
    <t xml:space="preserve">SAUI02900 </t>
  </si>
  <si>
    <t>Rio Pirajibu</t>
  </si>
  <si>
    <t xml:space="preserve">JIBU02900 </t>
  </si>
  <si>
    <t xml:space="preserve">BUNA02900 </t>
  </si>
  <si>
    <t>Ribeirão Moquem</t>
  </si>
  <si>
    <t xml:space="preserve">PORC03150 </t>
  </si>
  <si>
    <t xml:space="preserve">PEIX02150 </t>
  </si>
  <si>
    <t xml:space="preserve">PEIX02050 </t>
  </si>
  <si>
    <t>Rio Itupeva</t>
  </si>
  <si>
    <t xml:space="preserve">PEVA02900 </t>
  </si>
  <si>
    <t xml:space="preserve">ORIZ02900 </t>
  </si>
  <si>
    <t xml:space="preserve">ORIZ02600 </t>
  </si>
  <si>
    <t xml:space="preserve">OQUE02900 </t>
  </si>
  <si>
    <t>Rio Mogi-Mirim</t>
  </si>
  <si>
    <t xml:space="preserve">MOGU02350 </t>
  </si>
  <si>
    <t>Mogi-Guaçu</t>
  </si>
  <si>
    <t xml:space="preserve">MOGU02340 </t>
  </si>
  <si>
    <t xml:space="preserve">MOGU02260 </t>
  </si>
  <si>
    <t xml:space="preserve">MOGU02250 </t>
  </si>
  <si>
    <t xml:space="preserve">MOGU02220 </t>
  </si>
  <si>
    <t xml:space="preserve">MOGU02210 </t>
  </si>
  <si>
    <t xml:space="preserve">MOGU02180 </t>
  </si>
  <si>
    <t xml:space="preserve">MOGU02160 </t>
  </si>
  <si>
    <t xml:space="preserve">JAMI02500 </t>
  </si>
  <si>
    <t xml:space="preserve">JAMI02100 </t>
  </si>
  <si>
    <t>Córrego Ipê</t>
  </si>
  <si>
    <t xml:space="preserve">IPPE02900 </t>
  </si>
  <si>
    <t>Córrego Guaiaquica</t>
  </si>
  <si>
    <t xml:space="preserve">GUAI02400 </t>
  </si>
  <si>
    <t xml:space="preserve">ERAZ02700 </t>
  </si>
  <si>
    <t>Córrego Xadrez</t>
  </si>
  <si>
    <t xml:space="preserve">DREZ02600 </t>
  </si>
  <si>
    <t xml:space="preserve">ARAS03400 </t>
  </si>
  <si>
    <t>Rio Sapucai</t>
  </si>
  <si>
    <t xml:space="preserve">TUBA02900 </t>
  </si>
  <si>
    <t>Canal Barreiros</t>
  </si>
  <si>
    <t>Hipereutrófico</t>
  </si>
  <si>
    <t>IET &gt; 67</t>
  </si>
  <si>
    <t>Supereutrófico</t>
  </si>
  <si>
    <t>63 &lt; IET ≤ 67</t>
  </si>
  <si>
    <t>Eutrófico</t>
  </si>
  <si>
    <t>59 &lt; IET ≤ 63</t>
  </si>
  <si>
    <t xml:space="preserve">PETO02700 </t>
  </si>
  <si>
    <t>Mesotrófico</t>
  </si>
  <si>
    <t>52 &lt; IET ≤ 59</t>
  </si>
  <si>
    <t>Oligotrófico</t>
  </si>
  <si>
    <t>47 &lt; IET ≤ 52</t>
  </si>
  <si>
    <t>Rio Itanhaem</t>
  </si>
  <si>
    <t xml:space="preserve">NAEM02900 </t>
  </si>
  <si>
    <t>Ultraoligotrófico</t>
  </si>
  <si>
    <t>IET  ≤ 47</t>
  </si>
  <si>
    <t>Rio Itaguare</t>
  </si>
  <si>
    <t>Canal de Fuga II</t>
  </si>
  <si>
    <t>Res. Capivari-Monos</t>
  </si>
  <si>
    <t xml:space="preserve">CAMO00900 </t>
  </si>
  <si>
    <t>ReservatóRio de Pirapora</t>
  </si>
  <si>
    <t>ReservatóRio Edgard de Souza</t>
  </si>
  <si>
    <t xml:space="preserve">Res. de Tanque Grande </t>
  </si>
  <si>
    <t xml:space="preserve">TGDE00900 </t>
  </si>
  <si>
    <t xml:space="preserve">Res. Rio Grande </t>
  </si>
  <si>
    <t>Rio  das Pedras</t>
  </si>
  <si>
    <t>Res. Taiaçupeba</t>
  </si>
  <si>
    <t xml:space="preserve">PEBA00900 </t>
  </si>
  <si>
    <t>Cór. Moinho Velho</t>
  </si>
  <si>
    <t>Res. do Juquerí</t>
  </si>
  <si>
    <t xml:space="preserve">JQJU00900 </t>
  </si>
  <si>
    <t>Res. Jundiaí</t>
  </si>
  <si>
    <t xml:space="preserve">JNDI00500 </t>
  </si>
  <si>
    <t>Res. Guarapiranga</t>
  </si>
  <si>
    <t xml:space="preserve">GUAR00900 </t>
  </si>
  <si>
    <t xml:space="preserve">GUAR00100 </t>
  </si>
  <si>
    <t>Embu-Mirim</t>
  </si>
  <si>
    <t>Rib. dos Cristais</t>
  </si>
  <si>
    <t>Rio  Cotia</t>
  </si>
  <si>
    <t>Res. das Graças</t>
  </si>
  <si>
    <t>Rib. Do Cipó</t>
  </si>
  <si>
    <t>Rio Biritiba Mirim</t>
  </si>
  <si>
    <t xml:space="preserve">Res. Billings </t>
  </si>
  <si>
    <t>Rib. Tres Barras</t>
  </si>
  <si>
    <t>TATU02080</t>
  </si>
  <si>
    <t>TATU02050</t>
  </si>
  <si>
    <t>Ribeirao Tatu</t>
  </si>
  <si>
    <t>TATU02060</t>
  </si>
  <si>
    <t>TATU02030</t>
  </si>
  <si>
    <t>Ribeirao do Pinhal</t>
  </si>
  <si>
    <t>Res. Barra Bonita - Braço Piracicaba</t>
  </si>
  <si>
    <t xml:space="preserve">PCAB02220 </t>
  </si>
  <si>
    <t xml:space="preserve">PCAB02100 </t>
  </si>
  <si>
    <t>LARO02200</t>
  </si>
  <si>
    <t>Ribeirão Jundiai-Mirim</t>
  </si>
  <si>
    <t>Rio Jundiai</t>
  </si>
  <si>
    <t>Res. Jaguari</t>
  </si>
  <si>
    <t>Ribeirão Pirai</t>
  </si>
  <si>
    <t xml:space="preserve">IRIS02250 </t>
  </si>
  <si>
    <t xml:space="preserve">IRIS02200 </t>
  </si>
  <si>
    <t xml:space="preserve">HORT02800 </t>
  </si>
  <si>
    <t xml:space="preserve">CPIV02900 </t>
  </si>
  <si>
    <t xml:space="preserve">CPIV02200 </t>
  </si>
  <si>
    <t xml:space="preserve">CPIV02160 </t>
  </si>
  <si>
    <t xml:space="preserve">CPIV02130 </t>
  </si>
  <si>
    <t xml:space="preserve">CPIV02100 </t>
  </si>
  <si>
    <t xml:space="preserve">CPIV02060 </t>
  </si>
  <si>
    <t xml:space="preserve">CPIV02030 </t>
  </si>
  <si>
    <t>ABCA02700</t>
  </si>
  <si>
    <t>ABCA02300</t>
  </si>
  <si>
    <t>ABCA02500</t>
  </si>
  <si>
    <t xml:space="preserve">PARD02100 </t>
  </si>
  <si>
    <t>Córrego da Toca</t>
  </si>
  <si>
    <t xml:space="preserve">TAVE02950 </t>
  </si>
  <si>
    <t>Rio Sto. Antonio</t>
  </si>
  <si>
    <t xml:space="preserve">SATO02900 </t>
  </si>
  <si>
    <t xml:space="preserve">SAHI02950 </t>
  </si>
  <si>
    <t>Rio Una</t>
  </si>
  <si>
    <t xml:space="preserve">RUNA02950 </t>
  </si>
  <si>
    <t xml:space="preserve">RIJU02900 </t>
  </si>
  <si>
    <t xml:space="preserve">RGOA02900 </t>
  </si>
  <si>
    <t xml:space="preserve">QLOM02950 </t>
  </si>
  <si>
    <t xml:space="preserve">PUBA02950 </t>
  </si>
  <si>
    <t xml:space="preserve">PEMI02900 </t>
  </si>
  <si>
    <t xml:space="preserve">NSRA02900 </t>
  </si>
  <si>
    <t>Rio Massaguacu</t>
  </si>
  <si>
    <t xml:space="preserve">ITAM02950 </t>
  </si>
  <si>
    <t xml:space="preserve">GUAX02950 </t>
  </si>
  <si>
    <t xml:space="preserve">GRAN02900 </t>
  </si>
  <si>
    <t xml:space="preserve">GOIN02900 </t>
  </si>
  <si>
    <t xml:space="preserve">CURO02900 </t>
  </si>
  <si>
    <t xml:space="preserve">BURI02950 </t>
  </si>
  <si>
    <t xml:space="preserve">BOIC02950 </t>
  </si>
  <si>
    <t xml:space="preserve">ARAU02950 </t>
  </si>
  <si>
    <t>Res. Santa Branca</t>
  </si>
  <si>
    <t>Rio Parateí</t>
  </si>
  <si>
    <t>PTEIO02900</t>
  </si>
  <si>
    <t>Rio Paraíba</t>
  </si>
  <si>
    <t>Res. do Jaguari</t>
  </si>
  <si>
    <t>Res. Paraibuna</t>
  </si>
  <si>
    <t>Res. Paraitinga</t>
  </si>
  <si>
    <t>PRAIA DE SABINO FOI INCLUIDA NO MÊS 08/07</t>
  </si>
  <si>
    <t>A PRAINHA DE IGURAÇU DO TIETÊ SERÁ MONITORADA A PARTIR DE 08/07</t>
  </si>
  <si>
    <t>***=COLETA NÃO REALIZADA DEVIDO AO BAIXO NÍVEL D´ÁGUA</t>
  </si>
  <si>
    <t>***= PRAIA NÃO CLASSIFICADA</t>
  </si>
  <si>
    <t>EM FRENTE A PRAIA DO MUNIC. DE SABINO</t>
  </si>
  <si>
    <t>Local de Amostragem</t>
  </si>
  <si>
    <t>Reservatório/Rio</t>
  </si>
  <si>
    <t>PRAINHA IGARASSU DO TIÊTE</t>
  </si>
  <si>
    <t>Res. Ibinga</t>
  </si>
  <si>
    <t>PRAIA EM FRENTE A RUA VER. CARLOS RAVANINI,N° 336</t>
  </si>
  <si>
    <t>CACHOEIRA DE EMAS</t>
  </si>
  <si>
    <t>PROX.ZOO DO PQ.MUNICIPAL</t>
  </si>
  <si>
    <t>Billings</t>
  </si>
  <si>
    <t>***</t>
  </si>
  <si>
    <t>PRÓX. A ENTRADA DA ECOVIAS</t>
  </si>
  <si>
    <t>PRAINHA FRENTE À ETE</t>
  </si>
  <si>
    <t>PRAINHA DO PQ.MUNICIPAL</t>
  </si>
  <si>
    <t>PARQUE IMIGRANTES</t>
  </si>
  <si>
    <t>No Pier do acampamento do Ist. de Engª</t>
  </si>
  <si>
    <t>CLUBE PRAINHA TAITI</t>
  </si>
  <si>
    <t>CLUBE DE CAMPO SIND. DOS MET. ABC</t>
  </si>
  <si>
    <t>GUARUJAPIRANGA</t>
  </si>
  <si>
    <t>Guarapiranga</t>
  </si>
  <si>
    <t>PRAINHA DO HIDROAVIÃO</t>
  </si>
  <si>
    <t>PRAINHA DO ARACATI</t>
  </si>
  <si>
    <t>MARINA GUARACI</t>
  </si>
  <si>
    <t>PRAIA DO SOL</t>
  </si>
  <si>
    <t>BAIRRO DO CRISPIM</t>
  </si>
  <si>
    <t>Jul</t>
  </si>
  <si>
    <t>Jun</t>
  </si>
  <si>
    <t>Abr</t>
  </si>
  <si>
    <t>REINO DAS ÁGUAS CLARAS</t>
  </si>
  <si>
    <t>Rio Piracuama</t>
  </si>
  <si>
    <t>A MONTANTE DO BAR DO EDMUNDO</t>
  </si>
  <si>
    <t>Braço do Palmital</t>
  </si>
  <si>
    <t>Dez</t>
  </si>
  <si>
    <t>Nov</t>
  </si>
  <si>
    <t>Out</t>
  </si>
  <si>
    <t>Set</t>
  </si>
  <si>
    <t>Mai</t>
  </si>
  <si>
    <t>Mar</t>
  </si>
  <si>
    <t>Fev</t>
  </si>
  <si>
    <t>Jan</t>
  </si>
  <si>
    <t>NA</t>
  </si>
  <si>
    <t>Reservatório/
Rio</t>
  </si>
  <si>
    <t>Ago</t>
  </si>
  <si>
    <t>ITUPARARANGA</t>
  </si>
  <si>
    <t>* Cetesb para esta UGRHI só faz monitoramento mensal</t>
  </si>
  <si>
    <t>ROD. D.PEDRO I</t>
  </si>
  <si>
    <t>PRAIA DO LAVAPÉS</t>
  </si>
  <si>
    <t>PRAIA DO UTINGA</t>
  </si>
  <si>
    <t>Atibainha</t>
  </si>
  <si>
    <t>PRAIA DA SERRINHA</t>
  </si>
  <si>
    <t>PRAIA CONDOM. NOVO HORIZONTE</t>
  </si>
  <si>
    <t>Jaguarí</t>
  </si>
  <si>
    <t>PRAIA DA TULIPA</t>
  </si>
  <si>
    <t>Cachoeira</t>
  </si>
  <si>
    <t>MONITORAMENTO MENSAL</t>
  </si>
  <si>
    <t>EM FRENTE À PRAIA DO MUNIC. DE SABINO</t>
  </si>
  <si>
    <t xml:space="preserve">Sabino </t>
  </si>
  <si>
    <t>PRAIA MUNICIPAL DE AREALVA</t>
  </si>
  <si>
    <t>PROX. ZOO DO PQ.MUNICIPAL</t>
  </si>
  <si>
    <t>Ribeirão Gande</t>
  </si>
  <si>
    <t>MONITORAMENTO SEMANAL</t>
  </si>
  <si>
    <t>IMPRÓPRIA</t>
  </si>
  <si>
    <t>PRÓPRIA</t>
  </si>
  <si>
    <t xml:space="preserve">                                                                                                                                                                                                                                                                                                                                                                                                                                                                                                                                                                                                                                                                                                                                                                                                                                                                                                                                                                                                                                                                                                                                                                                                        </t>
  </si>
  <si>
    <t xml:space="preserve">P  </t>
  </si>
  <si>
    <t>A MONTANTE DO BAR DO EDIMUNDO</t>
  </si>
  <si>
    <t xml:space="preserve">     </t>
  </si>
  <si>
    <t>PRAINHA DO PARATUBA</t>
  </si>
  <si>
    <t>Sb</t>
  </si>
  <si>
    <t>CLUBE DE SOROCABA</t>
  </si>
  <si>
    <t>ITUPARARNGA</t>
  </si>
  <si>
    <t>Rod. D. Pedro I</t>
  </si>
  <si>
    <t>Praia do Lavapés</t>
  </si>
  <si>
    <t>Praia da Utinga</t>
  </si>
  <si>
    <t>Praia no Condomínio Novo Horizonte</t>
  </si>
  <si>
    <t>Jaguari</t>
  </si>
  <si>
    <t>EM FRENTE A PRAIA DO MONIC. DE SABINO</t>
  </si>
  <si>
    <t>PRAI EM FRENTE A RUA VER. CARLOSRAVANINI,N° 336</t>
  </si>
  <si>
    <t>PRAINHA DO PQ. MUNICIPAL</t>
  </si>
  <si>
    <t>p</t>
  </si>
  <si>
    <r>
      <t xml:space="preserve">Sb= </t>
    </r>
    <r>
      <rPr>
        <sz val="7"/>
        <color indexed="57"/>
        <rFont val="Arial"/>
        <family val="2"/>
      </rPr>
      <t>SISTEMATICAMENTE BOA</t>
    </r>
  </si>
  <si>
    <r>
      <t>P=</t>
    </r>
    <r>
      <rPr>
        <sz val="7"/>
        <color indexed="57"/>
        <rFont val="Arial"/>
        <family val="2"/>
      </rPr>
      <t xml:space="preserve"> PRÓPRIA</t>
    </r>
  </si>
  <si>
    <r>
      <t>Ib=</t>
    </r>
    <r>
      <rPr>
        <sz val="7"/>
        <color indexed="46"/>
        <rFont val="Arial"/>
        <family val="2"/>
      </rPr>
      <t xml:space="preserve"> IMPRÓPRIA (ALGAS + E.COLI)</t>
    </r>
  </si>
  <si>
    <r>
      <t>Ia=</t>
    </r>
    <r>
      <rPr>
        <sz val="7"/>
        <color indexed="14"/>
        <rFont val="Arial"/>
        <family val="2"/>
      </rPr>
      <t xml:space="preserve"> IMPRÓPRIA (PRESENÇA DE ALGAS)</t>
    </r>
  </si>
  <si>
    <r>
      <t>I =</t>
    </r>
    <r>
      <rPr>
        <sz val="7"/>
        <color indexed="10"/>
        <rFont val="Arial"/>
        <family val="2"/>
      </rPr>
      <t xml:space="preserve"> IMPROPRIA (PRESENÇA DE E.COLI)</t>
    </r>
  </si>
  <si>
    <t>LEGENDA:</t>
  </si>
  <si>
    <t>PRAINHA DO PIRATUBA</t>
  </si>
  <si>
    <t>CLUBE ACM DE SOROCABA</t>
  </si>
  <si>
    <t>PONTE SANTA INÊS</t>
  </si>
  <si>
    <t>PAIVA CASTRO</t>
  </si>
  <si>
    <t>ROD. D. PEDRO II</t>
  </si>
  <si>
    <t>ATIBAINHA</t>
  </si>
  <si>
    <t>PRAIA NO CONDOMÍNIO NOVO HORIZONTE</t>
  </si>
  <si>
    <t>JAGUARI</t>
  </si>
  <si>
    <t>CACHOEIRA</t>
  </si>
  <si>
    <t>PRAIA-LOCAL DE AMOSTRAGEM</t>
  </si>
  <si>
    <t>RESERVATÓRIO/ RIO</t>
  </si>
  <si>
    <t>Obs.: As datas se referem ao dia de coleta das amostras</t>
  </si>
  <si>
    <t>Praias Interiores</t>
  </si>
  <si>
    <t>Balneabilidade das Praias Paulistas - 2008</t>
  </si>
  <si>
    <t>SB</t>
  </si>
  <si>
    <t>PRAINHA DE IGARAÇU DO TIETÊ</t>
  </si>
  <si>
    <t>PRAIA EM FRENTE A RUA VER. CARLOS RANINI, N° 336</t>
  </si>
  <si>
    <t>Ia</t>
  </si>
  <si>
    <t>PRÓX. A ENTRADA DA DERSA</t>
  </si>
  <si>
    <t>i</t>
  </si>
  <si>
    <t>BILLINGS</t>
  </si>
  <si>
    <t>YACHT CLUB SANTO AMARO</t>
  </si>
  <si>
    <t>RESTAURANTE INTERLAGOS</t>
  </si>
  <si>
    <t>RESTAURANTE DO ODAIR</t>
  </si>
  <si>
    <t>PRAINHA DO JARDIM REPRESA</t>
  </si>
  <si>
    <t>BAIRRO MIAMI PAULISTA</t>
  </si>
  <si>
    <t>Ib</t>
  </si>
  <si>
    <t>PARQUE GUARAPIRANGA</t>
  </si>
  <si>
    <t>MARINA JARDIM 3 MARIAS</t>
  </si>
  <si>
    <t>MARINA GUARAPIRANGA</t>
  </si>
  <si>
    <t>CLUBE DE CAMPO S.PAULO</t>
  </si>
  <si>
    <t>CLUBE DE CAMPO CASTELO</t>
  </si>
  <si>
    <t>ASS.FUNC.PUBL.DO EST.S.PAULO</t>
  </si>
  <si>
    <t>GUARAPIRANGA</t>
  </si>
  <si>
    <t>Reino das águas claras</t>
  </si>
  <si>
    <t xml:space="preserve">Rio Piracuama  </t>
  </si>
  <si>
    <t>mai</t>
  </si>
  <si>
    <t>UGRHI - 10 - SMT</t>
  </si>
  <si>
    <t xml:space="preserve">       UGRHI 06 - AT</t>
  </si>
  <si>
    <t>UGRHI - 06 - AT</t>
  </si>
  <si>
    <t>UGRHI - 05 - PCJ</t>
  </si>
  <si>
    <t xml:space="preserve">       UGRHI 05 - PCJ</t>
  </si>
  <si>
    <t>Represa de Promissão</t>
  </si>
  <si>
    <t>UGRHI - 16 - TB</t>
  </si>
  <si>
    <t>UGRHI - 13 - TJ</t>
  </si>
  <si>
    <t>UGRHI - 09 - MOGI</t>
  </si>
  <si>
    <t>UGRHI - 02 - PS</t>
  </si>
  <si>
    <t>PRAIA DE SABINO FOI INCLUIDA NO MÊ 08/07</t>
  </si>
  <si>
    <r>
      <t xml:space="preserve">Sb= </t>
    </r>
    <r>
      <rPr>
        <sz val="8"/>
        <color indexed="57"/>
        <rFont val="Arial"/>
        <family val="2"/>
      </rPr>
      <t>SISTEMATICAMENTE BOA</t>
    </r>
  </si>
  <si>
    <r>
      <t>P=</t>
    </r>
    <r>
      <rPr>
        <sz val="8"/>
        <color indexed="57"/>
        <rFont val="Arial"/>
        <family val="2"/>
      </rPr>
      <t xml:space="preserve"> PRÓPRIA</t>
    </r>
  </si>
  <si>
    <r>
      <t>Ib=</t>
    </r>
    <r>
      <rPr>
        <sz val="8"/>
        <color indexed="46"/>
        <rFont val="Arial"/>
        <family val="2"/>
      </rPr>
      <t xml:space="preserve"> IMPRÓPRIA (ALGAS + E.COLI)</t>
    </r>
  </si>
  <si>
    <r>
      <t>Ia=</t>
    </r>
    <r>
      <rPr>
        <sz val="8"/>
        <color indexed="14"/>
        <rFont val="Arial"/>
        <family val="2"/>
      </rPr>
      <t xml:space="preserve"> IMPRÓPRIA (PRESENÇA DE ALGAS)</t>
    </r>
  </si>
  <si>
    <r>
      <t>I =</t>
    </r>
    <r>
      <rPr>
        <sz val="8"/>
        <color indexed="10"/>
        <rFont val="Arial"/>
        <family val="2"/>
      </rPr>
      <t xml:space="preserve"> IMPROPRIA (PRESENÇA DE E.COLI)</t>
    </r>
  </si>
  <si>
    <t xml:space="preserve">TIETÊ </t>
  </si>
  <si>
    <t>REPRESA DE PROMISSÃO</t>
  </si>
  <si>
    <t>PRAIA DO JARDIM LOS ANGELES</t>
  </si>
  <si>
    <t>****</t>
  </si>
  <si>
    <t>Balneabilidade das Praias Paulistas - 2007</t>
  </si>
  <si>
    <t>E.01-A - IQA - Índice de Qualidade das Águas: nº de pontos por categoria</t>
  </si>
  <si>
    <t>E.01-B - IAP - Índice de Qualidade das Águas Brutas para fins de Abastecimento Público: nº de pontos por categoria</t>
  </si>
  <si>
    <t>E.01-C - IVA - Índice de Qualidade das Águas para a Proteção da Vida Aquática: nº de pontos por categoria</t>
  </si>
  <si>
    <t>E.01-D - IET - Índice de Estado Trófico: nº de pontos por categoria</t>
  </si>
  <si>
    <t>E.01-E - Concentração de Oxigênio Dissolvido: nº de amostras em relação ao valor de referência</t>
  </si>
  <si>
    <t>2010: Utilizada a Tabela 41 – Porcentagem dos cursos d’água amostrados e seu atendimento à legislação, da pg 111, do Relatorio Cetesb 2010</t>
  </si>
  <si>
    <t>2011:Retirado do Relatorio Qualidade das Praias Litorâneas - CETESB 2012_2011, capitulo 4.6 Cursos d’água afluentes às praias, página 131</t>
  </si>
  <si>
    <t>2009: Utilizada a Tabela 40 – Porcentagem dos cursos d’água amostrados e seu atendimento à legislação., da pg 112, do Relatorio Cetesb 2009</t>
  </si>
  <si>
    <t>2008: Retirado do Relatório de Qualidade das águas costeiras da Cetesb, ano 2008, Tabela 5.2: Porcentagem dos cursos d’água amostrados e atendimento à legislação</t>
  </si>
  <si>
    <t>2007: Retirado do Relatório de Qualidade das águas costeiras da Cetesb, ano 2007, pág. 206, Tabela 5.2: Porcentagem dos cursos d’água amostrados e atendimento à legislação</t>
  </si>
  <si>
    <t>Retirado da página 191 do relatório Cetesb de qualidade de aguas superficiais, 3.1.2.6 IB – Índice de Balneabilidade</t>
  </si>
  <si>
    <t>E.02-A - Concentração de Nitrato: nº de amostras em relação ao valor de referência</t>
  </si>
  <si>
    <r>
      <t xml:space="preserve">Informações retiradas da </t>
    </r>
    <r>
      <rPr>
        <sz val="10"/>
        <color theme="8"/>
        <rFont val="Calibri"/>
        <family val="2"/>
        <scheme val="minor"/>
      </rPr>
      <t>página 235</t>
    </r>
    <r>
      <rPr>
        <sz val="10"/>
        <color theme="1"/>
        <rFont val="Calibri"/>
        <family val="2"/>
        <scheme val="minor"/>
      </rPr>
      <t xml:space="preserve"> (a partir) do Relatório de Aguas Subterraneas 2007-2009, tabelas com monitoramento, nitrogênio nitrato</t>
    </r>
  </si>
  <si>
    <t>Média 2003-2007 *</t>
  </si>
  <si>
    <t xml:space="preserve">Oxig,Dissolvido - OD 
</t>
  </si>
  <si>
    <t>E.06-B - Taxa de cobertura do serviço de coleta de resíduos em relação à população total %</t>
  </si>
  <si>
    <t>E.06-C -Índice de atendimento com rede de esgotos: %</t>
  </si>
  <si>
    <t>DADOS DO SNIS, obtidos em http://www.snis.gov.br/PaginaCarrega.php?EWRErterterTERTer=6</t>
  </si>
  <si>
    <t>I.05-A - Classificação semanal das praias litorâneas: nº de amostras por classificação</t>
  </si>
  <si>
    <t>I.05-B - Classificação semanal das praias de reservatórios e rios: nº de amostras por classificação</t>
  </si>
  <si>
    <t>* somado monit. Mensal + Semanal</t>
  </si>
  <si>
    <t>somado monitoramento mensal + semanal</t>
  </si>
  <si>
    <t>Ano</t>
  </si>
  <si>
    <t>2008</t>
  </si>
  <si>
    <t>Fonte:</t>
  </si>
  <si>
    <t>UGRHI 13 *</t>
  </si>
  <si>
    <t xml:space="preserve"> * Cetesb considera Sb (sistematicamente Boa) como Próprio</t>
  </si>
  <si>
    <t>*  Soma das semanais com mensais</t>
  </si>
  <si>
    <r>
      <t>Valor para Água Doce - Classe 2:  [OD] &gt; 5 mg O</t>
    </r>
    <r>
      <rPr>
        <b/>
        <vertAlign val="subscript"/>
        <sz val="9"/>
        <rFont val="Arial"/>
        <family val="2"/>
      </rPr>
      <t>2</t>
    </r>
    <r>
      <rPr>
        <b/>
        <sz val="9"/>
        <rFont val="Arial"/>
        <family val="2"/>
      </rPr>
      <t>/L 
Fonte: Resolução CONAMA nº 357/2005</t>
    </r>
  </si>
  <si>
    <t>RIO PEREQUÊ</t>
  </si>
  <si>
    <t>RETIRADO DO APÊNDICE J DO RELATÓRIO CETESB</t>
  </si>
  <si>
    <t>Informações retiradas do material encaminhado pela CETESB.</t>
  </si>
  <si>
    <r>
      <t xml:space="preserve"> Retirado do arquivo </t>
    </r>
    <r>
      <rPr>
        <b/>
        <i/>
        <sz val="10"/>
        <rFont val="Arial"/>
        <family val="2"/>
      </rPr>
      <t>encaminhado pela CETESB</t>
    </r>
    <r>
      <rPr>
        <b/>
        <sz val="10"/>
        <rFont val="Arial"/>
        <family val="2"/>
      </rPr>
      <t xml:space="preserve">
</t>
    </r>
  </si>
  <si>
    <t xml:space="preserve"> Retirado do arquivo encaminhado pela CETESB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</si>
</sst>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0.0"/>
    <numFmt numFmtId="166" formatCode="0.0%"/>
    <numFmt numFmtId="167" formatCode="#,##0.0"/>
    <numFmt numFmtId="168" formatCode="_(* #,##0.0_);_(* \(#,##0.0\);_(* &quot;-&quot;??_);_(@_)"/>
    <numFmt numFmtId="169" formatCode="d/m"/>
    <numFmt numFmtId="170" formatCode="0.0000"/>
    <numFmt numFmtId="171" formatCode="d/mm/yy"/>
    <numFmt numFmtId="172" formatCode="d"/>
  </numFmts>
  <fonts count="187" x14ac:knownFonts="1">
    <font>
      <sz val="11"/>
      <color theme="1"/>
      <name val="Calibri"/>
      <family val="2"/>
      <scheme val="minor"/>
    </font>
    <font>
      <b/>
      <sz val="11"/>
      <color theme="1"/>
      <name val="Calibri"/>
      <family val="2"/>
      <scheme val="minor"/>
    </font>
    <font>
      <sz val="10"/>
      <color indexed="8"/>
      <name val="MS Sans Serif"/>
      <family val="2"/>
    </font>
    <font>
      <b/>
      <sz val="10"/>
      <color indexed="8"/>
      <name val="MS Sans Serif"/>
      <family val="2"/>
    </font>
    <font>
      <sz val="10"/>
      <name val="MS Sans Serif"/>
      <family val="2"/>
    </font>
    <font>
      <b/>
      <sz val="11"/>
      <color indexed="9"/>
      <name val="MS Sans Serif"/>
      <family val="2"/>
    </font>
    <font>
      <b/>
      <sz val="12"/>
      <color theme="1"/>
      <name val="Calibri"/>
      <family val="2"/>
      <scheme val="minor"/>
    </font>
    <font>
      <sz val="11"/>
      <color rgb="FFFF0000"/>
      <name val="Calibri"/>
      <family val="2"/>
      <scheme val="minor"/>
    </font>
    <font>
      <b/>
      <sz val="11"/>
      <color rgb="FFFF0000"/>
      <name val="Calibri"/>
      <family val="2"/>
      <scheme val="minor"/>
    </font>
    <font>
      <sz val="10"/>
      <name val="Arial"/>
      <family val="2"/>
    </font>
    <font>
      <b/>
      <sz val="11"/>
      <color rgb="FFFF0000"/>
      <name val="Calibri"/>
      <family val="2"/>
    </font>
    <font>
      <sz val="11"/>
      <name val="MS Sans Serif"/>
      <family val="2"/>
    </font>
    <font>
      <sz val="10"/>
      <name val="Calibri"/>
      <family val="2"/>
      <scheme val="minor"/>
    </font>
    <font>
      <sz val="11"/>
      <name val="Calibri"/>
      <family val="2"/>
      <scheme val="minor"/>
    </font>
    <font>
      <b/>
      <sz val="11"/>
      <color rgb="FF00B050"/>
      <name val="Calibri"/>
      <family val="2"/>
      <scheme val="minor"/>
    </font>
    <font>
      <b/>
      <sz val="11"/>
      <color rgb="FF00B050"/>
      <name val="Calibri"/>
      <family val="2"/>
    </font>
    <font>
      <sz val="11"/>
      <color theme="1"/>
      <name val="Calibri"/>
      <family val="2"/>
      <scheme val="minor"/>
    </font>
    <font>
      <sz val="9"/>
      <name val="Arial"/>
      <family val="2"/>
    </font>
    <font>
      <sz val="8"/>
      <name val="Arial"/>
      <family val="2"/>
    </font>
    <font>
      <sz val="8"/>
      <color rgb="FFFF0000"/>
      <name val="Arial"/>
      <family val="2"/>
    </font>
    <font>
      <b/>
      <sz val="8"/>
      <name val="Arial"/>
      <family val="2"/>
    </font>
    <font>
      <b/>
      <sz val="10"/>
      <name val="Arial"/>
      <family val="2"/>
    </font>
    <font>
      <b/>
      <sz val="10"/>
      <color rgb="FFFF0000"/>
      <name val="Arial"/>
      <family val="2"/>
    </font>
    <font>
      <b/>
      <sz val="10"/>
      <color indexed="10"/>
      <name val="Arial"/>
      <family val="2"/>
    </font>
    <font>
      <b/>
      <sz val="9"/>
      <name val="Arial"/>
      <family val="2"/>
    </font>
    <font>
      <b/>
      <sz val="14"/>
      <color theme="1"/>
      <name val="Calibri"/>
      <family val="2"/>
      <scheme val="minor"/>
    </font>
    <font>
      <sz val="10"/>
      <color rgb="FFFF0000"/>
      <name val="Arial"/>
      <family val="2"/>
    </font>
    <font>
      <sz val="10"/>
      <color indexed="9"/>
      <name val="MS Sans Serif"/>
      <family val="2"/>
    </font>
    <font>
      <b/>
      <sz val="12"/>
      <name val="Calibri"/>
      <family val="2"/>
      <scheme val="minor"/>
    </font>
    <font>
      <b/>
      <sz val="11"/>
      <name val="Calibri"/>
      <family val="2"/>
      <scheme val="minor"/>
    </font>
    <font>
      <b/>
      <sz val="10"/>
      <name val="Calibri"/>
      <family val="2"/>
      <scheme val="minor"/>
    </font>
    <font>
      <sz val="10"/>
      <color theme="1"/>
      <name val="Arial"/>
      <family val="2"/>
    </font>
    <font>
      <b/>
      <sz val="11"/>
      <color theme="1"/>
      <name val="Arial"/>
      <family val="2"/>
    </font>
    <font>
      <i/>
      <sz val="10"/>
      <color theme="1"/>
      <name val="Arial"/>
      <family val="2"/>
    </font>
    <font>
      <b/>
      <sz val="14"/>
      <color theme="1"/>
      <name val="Arial"/>
      <family val="2"/>
    </font>
    <font>
      <b/>
      <sz val="10"/>
      <color theme="0"/>
      <name val="Arial"/>
      <family val="2"/>
    </font>
    <font>
      <b/>
      <sz val="10"/>
      <color theme="1"/>
      <name val="Arial"/>
      <family val="2"/>
    </font>
    <font>
      <sz val="11"/>
      <color theme="1"/>
      <name val="Arial"/>
      <family val="2"/>
    </font>
    <font>
      <b/>
      <sz val="10"/>
      <color theme="0" tint="-4.9989318521683403E-2"/>
      <name val="Arial"/>
      <family val="2"/>
    </font>
    <font>
      <sz val="10"/>
      <color theme="1"/>
      <name val="Calibri"/>
      <family val="2"/>
      <scheme val="minor"/>
    </font>
    <font>
      <sz val="10"/>
      <name val="Calibri"/>
      <family val="2"/>
    </font>
    <font>
      <b/>
      <sz val="10"/>
      <color indexed="9"/>
      <name val="Arial"/>
      <family val="2"/>
    </font>
    <font>
      <sz val="12"/>
      <color rgb="FFFF0000"/>
      <name val="Arial"/>
      <family val="2"/>
    </font>
    <font>
      <b/>
      <sz val="11"/>
      <color theme="0"/>
      <name val="Calibri"/>
      <family val="2"/>
      <scheme val="minor"/>
    </font>
    <font>
      <b/>
      <sz val="11"/>
      <name val="Arial"/>
      <family val="2"/>
    </font>
    <font>
      <b/>
      <sz val="10"/>
      <color indexed="9"/>
      <name val="MS Sans Serif"/>
      <family val="2"/>
    </font>
    <font>
      <sz val="8"/>
      <color rgb="FF00B050"/>
      <name val="Arial"/>
      <family val="2"/>
    </font>
    <font>
      <sz val="10"/>
      <color rgb="FF00B050"/>
      <name val="Arial"/>
      <family val="2"/>
    </font>
    <font>
      <b/>
      <sz val="11"/>
      <color rgb="FFFF0000"/>
      <name val="Arial"/>
      <family val="2"/>
    </font>
    <font>
      <sz val="8"/>
      <color theme="0"/>
      <name val="Arial"/>
      <family val="2"/>
    </font>
    <font>
      <sz val="10"/>
      <color indexed="8"/>
      <name val="Arial"/>
      <family val="2"/>
    </font>
    <font>
      <sz val="10"/>
      <color theme="0" tint="-4.9989318521683403E-2"/>
      <name val="Arial"/>
      <family val="2"/>
    </font>
    <font>
      <b/>
      <sz val="12"/>
      <color theme="1"/>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6"/>
      <name val="Arial"/>
      <family val="2"/>
    </font>
    <font>
      <u/>
      <sz val="10"/>
      <name val="Arial"/>
      <family val="2"/>
    </font>
    <font>
      <b/>
      <sz val="11"/>
      <color indexed="63"/>
      <name val="Calibri"/>
      <family val="2"/>
    </font>
    <font>
      <sz val="11"/>
      <color indexed="10"/>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8"/>
      <name val="Calibri"/>
      <family val="2"/>
      <scheme val="minor"/>
    </font>
    <font>
      <b/>
      <sz val="8"/>
      <name val="Calibri"/>
      <family val="2"/>
      <scheme val="minor"/>
    </font>
    <font>
      <b/>
      <sz val="12"/>
      <color rgb="FFC00000"/>
      <name val="Calibri"/>
      <family val="2"/>
      <scheme val="minor"/>
    </font>
    <font>
      <b/>
      <u/>
      <sz val="14"/>
      <color rgb="FF7030A0"/>
      <name val="Calibri"/>
      <family val="2"/>
      <scheme val="minor"/>
    </font>
    <font>
      <b/>
      <sz val="10"/>
      <color rgb="FFC00000"/>
      <name val="Arial"/>
      <family val="2"/>
    </font>
    <font>
      <b/>
      <sz val="12"/>
      <color rgb="FF7030A0"/>
      <name val="Calibri"/>
      <family val="2"/>
      <scheme val="minor"/>
    </font>
    <font>
      <b/>
      <u/>
      <sz val="12"/>
      <color rgb="FF7030A0"/>
      <name val="Calibri"/>
      <family val="2"/>
      <scheme val="minor"/>
    </font>
    <font>
      <u/>
      <sz val="11"/>
      <color theme="10"/>
      <name val="Calibri"/>
      <family val="2"/>
    </font>
    <font>
      <u/>
      <sz val="10"/>
      <color theme="10"/>
      <name val="Arial"/>
      <family val="2"/>
    </font>
    <font>
      <sz val="11"/>
      <name val="Arial"/>
      <family val="2"/>
    </font>
    <font>
      <sz val="9"/>
      <color theme="0" tint="-4.9989318521683403E-2"/>
      <name val="Arial"/>
      <family val="2"/>
    </font>
    <font>
      <sz val="12"/>
      <color theme="1"/>
      <name val="Calibri"/>
      <family val="2"/>
      <scheme val="minor"/>
    </font>
    <font>
      <sz val="12"/>
      <color theme="1"/>
      <name val="Arial"/>
      <family val="2"/>
    </font>
    <font>
      <sz val="9"/>
      <color theme="1"/>
      <name val="Arial"/>
      <family val="2"/>
    </font>
    <font>
      <sz val="9"/>
      <color indexed="8"/>
      <name val="Arial"/>
      <family val="2"/>
    </font>
    <font>
      <sz val="9"/>
      <color rgb="FFFF0000"/>
      <name val="Arial"/>
      <family val="2"/>
    </font>
    <font>
      <b/>
      <sz val="9"/>
      <color rgb="FFFF0000"/>
      <name val="Arial"/>
      <family val="2"/>
    </font>
    <font>
      <b/>
      <sz val="9"/>
      <color theme="1"/>
      <name val="Arial"/>
      <family val="2"/>
    </font>
    <font>
      <sz val="10"/>
      <color rgb="FF009900"/>
      <name val="Arial"/>
      <family val="2"/>
    </font>
    <font>
      <b/>
      <sz val="10"/>
      <color theme="2" tint="-0.89999084444715716"/>
      <name val="Arial"/>
      <family val="2"/>
    </font>
    <font>
      <sz val="10"/>
      <color theme="2" tint="-0.89999084444715716"/>
      <name val="Arial"/>
      <family val="2"/>
    </font>
    <font>
      <sz val="10"/>
      <color rgb="FF002060"/>
      <name val="Calibri"/>
      <family val="2"/>
      <scheme val="minor"/>
    </font>
    <font>
      <sz val="10"/>
      <color rgb="FF002060"/>
      <name val="Arial"/>
      <family val="2"/>
    </font>
    <font>
      <b/>
      <sz val="12"/>
      <name val="Arial"/>
      <family val="2"/>
    </font>
    <font>
      <b/>
      <i/>
      <sz val="10"/>
      <color indexed="10"/>
      <name val="Arial"/>
      <family val="2"/>
    </font>
    <font>
      <b/>
      <i/>
      <u/>
      <sz val="10"/>
      <color indexed="17"/>
      <name val="Arial"/>
      <family val="2"/>
    </font>
    <font>
      <b/>
      <sz val="9"/>
      <color indexed="9"/>
      <name val="Arial"/>
      <family val="2"/>
    </font>
    <font>
      <b/>
      <sz val="9"/>
      <color theme="2" tint="-0.89999084444715716"/>
      <name val="Arial"/>
      <family val="2"/>
    </font>
    <font>
      <sz val="9"/>
      <color theme="2" tint="-0.89999084444715716"/>
      <name val="Arial"/>
      <family val="2"/>
    </font>
    <font>
      <sz val="9"/>
      <color rgb="FF002060"/>
      <name val="Calibri"/>
      <family val="2"/>
      <scheme val="minor"/>
    </font>
    <font>
      <b/>
      <i/>
      <sz val="10"/>
      <name val="Arial"/>
      <family val="2"/>
    </font>
    <font>
      <sz val="9"/>
      <color indexed="9"/>
      <name val="Arial"/>
      <family val="2"/>
    </font>
    <font>
      <sz val="9"/>
      <color indexed="10"/>
      <name val="Arial"/>
      <family val="2"/>
    </font>
    <font>
      <i/>
      <sz val="10"/>
      <name val="Arial"/>
      <family val="2"/>
    </font>
    <font>
      <sz val="10"/>
      <color indexed="10"/>
      <name val="Arial"/>
      <family val="2"/>
    </font>
    <font>
      <b/>
      <sz val="11"/>
      <color indexed="10"/>
      <name val="Calibri"/>
      <family val="2"/>
      <scheme val="minor"/>
    </font>
    <font>
      <b/>
      <sz val="10"/>
      <color indexed="8"/>
      <name val="Arial"/>
      <family val="2"/>
    </font>
    <font>
      <b/>
      <sz val="10"/>
      <color indexed="57"/>
      <name val="Arial"/>
      <family val="2"/>
    </font>
    <font>
      <sz val="9"/>
      <color indexed="57"/>
      <name val="Wingdings"/>
      <charset val="2"/>
    </font>
    <font>
      <sz val="9"/>
      <color indexed="10"/>
      <name val="Wingdings"/>
      <charset val="2"/>
    </font>
    <font>
      <sz val="10"/>
      <name val="Cambria"/>
      <family val="1"/>
    </font>
    <font>
      <b/>
      <sz val="8"/>
      <name val="Verdana"/>
      <family val="2"/>
    </font>
    <font>
      <b/>
      <sz val="10"/>
      <name val="Verdana"/>
      <family val="2"/>
    </font>
    <font>
      <b/>
      <sz val="10"/>
      <color theme="0"/>
      <name val="Verdana"/>
      <family val="2"/>
    </font>
    <font>
      <sz val="8"/>
      <name val="Verdana"/>
      <family val="2"/>
    </font>
    <font>
      <sz val="10"/>
      <color rgb="FF000000"/>
      <name val="Arial"/>
      <family val="2"/>
    </font>
    <font>
      <b/>
      <sz val="11"/>
      <name val="Verdana"/>
      <family val="2"/>
    </font>
    <font>
      <sz val="9"/>
      <name val="MS Sans Serif"/>
      <family val="2"/>
    </font>
    <font>
      <b/>
      <sz val="9"/>
      <color theme="0"/>
      <name val="Arial"/>
      <family val="2"/>
    </font>
    <font>
      <b/>
      <sz val="9"/>
      <color indexed="8"/>
      <name val="Arial"/>
      <family val="2"/>
    </font>
    <font>
      <b/>
      <sz val="10"/>
      <color theme="1"/>
      <name val="Verdana"/>
      <family val="2"/>
    </font>
    <font>
      <sz val="9"/>
      <color theme="1"/>
      <name val="Calibri"/>
      <family val="2"/>
    </font>
    <font>
      <b/>
      <sz val="10"/>
      <color theme="0"/>
      <name val="MS Sans Serif"/>
      <family val="2"/>
    </font>
    <font>
      <sz val="9"/>
      <color rgb="FF008080"/>
      <name val="Arial"/>
      <family val="2"/>
    </font>
    <font>
      <b/>
      <sz val="10"/>
      <color rgb="FF000000"/>
      <name val="Arial"/>
      <family val="2"/>
    </font>
    <font>
      <b/>
      <sz val="10"/>
      <color rgb="FFFF1493"/>
      <name val="Arial"/>
      <family val="2"/>
    </font>
    <font>
      <b/>
      <sz val="14"/>
      <color rgb="FFFF0000"/>
      <name val="Calibri"/>
      <family val="2"/>
      <scheme val="minor"/>
    </font>
    <font>
      <b/>
      <sz val="14"/>
      <color rgb="FF008080"/>
      <name val="Calibri"/>
      <family val="2"/>
      <scheme val="minor"/>
    </font>
    <font>
      <b/>
      <sz val="10"/>
      <color rgb="FF008080"/>
      <name val="Arial"/>
      <family val="2"/>
    </font>
    <font>
      <sz val="11"/>
      <color rgb="FF008080"/>
      <name val="Calibri"/>
      <family val="2"/>
      <scheme val="minor"/>
    </font>
    <font>
      <sz val="11"/>
      <color rgb="FFC00000"/>
      <name val="Calibri"/>
      <family val="2"/>
      <scheme val="minor"/>
    </font>
    <font>
      <b/>
      <sz val="11"/>
      <color rgb="FFFF1493"/>
      <name val="Calibri"/>
      <family val="2"/>
      <scheme val="minor"/>
    </font>
    <font>
      <b/>
      <sz val="11"/>
      <color rgb="FF008080"/>
      <name val="Calibri"/>
      <family val="2"/>
      <scheme val="minor"/>
    </font>
    <font>
      <sz val="11"/>
      <color rgb="FFFF1493"/>
      <name val="Calibri"/>
      <family val="2"/>
      <scheme val="minor"/>
    </font>
    <font>
      <b/>
      <sz val="8"/>
      <color indexed="8"/>
      <name val="Arial"/>
      <family val="2"/>
    </font>
    <font>
      <b/>
      <sz val="8"/>
      <color indexed="62"/>
      <name val="Arial"/>
      <family val="2"/>
    </font>
    <font>
      <sz val="7"/>
      <name val="Arial"/>
      <family val="2"/>
    </font>
    <font>
      <b/>
      <sz val="7"/>
      <color indexed="57"/>
      <name val="Arial"/>
      <family val="2"/>
    </font>
    <font>
      <sz val="7"/>
      <color indexed="57"/>
      <name val="Arial"/>
      <family val="2"/>
    </font>
    <font>
      <b/>
      <sz val="7"/>
      <color indexed="46"/>
      <name val="Arial"/>
      <family val="2"/>
    </font>
    <font>
      <sz val="7"/>
      <color indexed="46"/>
      <name val="Arial"/>
      <family val="2"/>
    </font>
    <font>
      <b/>
      <sz val="7"/>
      <color indexed="14"/>
      <name val="Arial"/>
      <family val="2"/>
    </font>
    <font>
      <sz val="7"/>
      <color indexed="14"/>
      <name val="Arial"/>
      <family val="2"/>
    </font>
    <font>
      <b/>
      <sz val="7"/>
      <color indexed="10"/>
      <name val="Arial"/>
      <family val="2"/>
    </font>
    <font>
      <sz val="7"/>
      <color indexed="10"/>
      <name val="Arial"/>
      <family val="2"/>
    </font>
    <font>
      <b/>
      <sz val="8"/>
      <color indexed="57"/>
      <name val="Arial"/>
      <family val="2"/>
    </font>
    <font>
      <b/>
      <sz val="8"/>
      <name val="Arial Rounded MT Bold"/>
      <family val="2"/>
    </font>
    <font>
      <sz val="7"/>
      <color indexed="8"/>
      <name val="Arial Rounded MT Bold"/>
      <family val="2"/>
    </font>
    <font>
      <b/>
      <sz val="7"/>
      <color indexed="8"/>
      <name val="Arial"/>
      <family val="2"/>
    </font>
    <font>
      <i/>
      <sz val="10"/>
      <name val="MS Sans Serif"/>
      <family val="2"/>
    </font>
    <font>
      <b/>
      <sz val="8"/>
      <color indexed="17"/>
      <name val="Arial"/>
      <family val="2"/>
    </font>
    <font>
      <b/>
      <sz val="8"/>
      <color indexed="14"/>
      <name val="Arial"/>
      <family val="2"/>
    </font>
    <font>
      <b/>
      <sz val="8"/>
      <color indexed="46"/>
      <name val="Arial"/>
      <family val="2"/>
    </font>
    <font>
      <b/>
      <sz val="8"/>
      <color indexed="10"/>
      <name val="Arial"/>
      <family val="2"/>
    </font>
    <font>
      <b/>
      <sz val="7"/>
      <name val="Arial"/>
      <family val="2"/>
    </font>
    <font>
      <sz val="8"/>
      <color indexed="57"/>
      <name val="Arial"/>
      <family val="2"/>
    </font>
    <font>
      <b/>
      <sz val="8"/>
      <color indexed="55"/>
      <name val="Arial"/>
      <family val="2"/>
    </font>
    <font>
      <b/>
      <sz val="7"/>
      <color indexed="62"/>
      <name val="Arial Rounded MT Bold"/>
      <family val="2"/>
    </font>
    <font>
      <b/>
      <sz val="12"/>
      <color rgb="FFFF0000"/>
      <name val="Calibri"/>
      <family val="2"/>
      <scheme val="minor"/>
    </font>
    <font>
      <b/>
      <sz val="12"/>
      <color rgb="FF008080"/>
      <name val="Calibri"/>
      <family val="2"/>
      <scheme val="minor"/>
    </font>
    <font>
      <b/>
      <sz val="8"/>
      <color rgb="FFFF0000"/>
      <name val="Arial"/>
      <family val="2"/>
    </font>
    <font>
      <sz val="8"/>
      <color indexed="46"/>
      <name val="Arial"/>
      <family val="2"/>
    </font>
    <font>
      <sz val="8"/>
      <color indexed="14"/>
      <name val="Arial"/>
      <family val="2"/>
    </font>
    <font>
      <sz val="8"/>
      <color indexed="10"/>
      <name val="Arial"/>
      <family val="2"/>
    </font>
    <font>
      <sz val="8"/>
      <color indexed="8"/>
      <name val="Arial"/>
      <family val="2"/>
    </font>
    <font>
      <i/>
      <sz val="8"/>
      <name val="Arial"/>
      <family val="2"/>
    </font>
    <font>
      <b/>
      <sz val="10"/>
      <color theme="1"/>
      <name val="Calibri"/>
      <family val="2"/>
      <scheme val="minor"/>
    </font>
    <font>
      <sz val="8"/>
      <color indexed="81"/>
      <name val="Tahoma"/>
      <family val="2"/>
    </font>
    <font>
      <b/>
      <sz val="8"/>
      <color indexed="81"/>
      <name val="Tahoma"/>
      <family val="2"/>
    </font>
    <font>
      <sz val="10"/>
      <color theme="8"/>
      <name val="Calibri"/>
      <family val="2"/>
      <scheme val="minor"/>
    </font>
    <font>
      <b/>
      <sz val="9"/>
      <color theme="1"/>
      <name val="Calibri"/>
      <family val="2"/>
      <scheme val="minor"/>
    </font>
    <font>
      <sz val="9"/>
      <color theme="1"/>
      <name val="Calibri"/>
      <family val="2"/>
      <scheme val="minor"/>
    </font>
    <font>
      <sz val="9"/>
      <name val="Calibri"/>
      <family val="2"/>
      <scheme val="minor"/>
    </font>
    <font>
      <sz val="8"/>
      <color rgb="FFFF0000"/>
      <name val="Calibri"/>
      <family val="2"/>
      <scheme val="minor"/>
    </font>
    <font>
      <sz val="8"/>
      <color theme="1"/>
      <name val="Arial"/>
      <family val="2"/>
    </font>
    <font>
      <sz val="9"/>
      <color indexed="81"/>
      <name val="Tahoma"/>
      <family val="2"/>
    </font>
    <font>
      <b/>
      <sz val="9"/>
      <color indexed="81"/>
      <name val="Tahoma"/>
      <family val="2"/>
    </font>
    <font>
      <b/>
      <sz val="12"/>
      <color theme="0"/>
      <name val="Arial"/>
      <family val="2"/>
    </font>
    <font>
      <sz val="10"/>
      <color theme="0"/>
      <name val="Arial"/>
      <family val="2"/>
    </font>
    <font>
      <b/>
      <vertAlign val="subscript"/>
      <sz val="9"/>
      <name val="Arial"/>
      <family val="2"/>
    </font>
    <font>
      <sz val="14"/>
      <color theme="1"/>
      <name val="Calibri"/>
      <family val="2"/>
      <scheme val="minor"/>
    </font>
    <font>
      <b/>
      <sz val="14"/>
      <name val="Calibri"/>
      <family val="2"/>
      <scheme val="minor"/>
    </font>
    <font>
      <b/>
      <sz val="12"/>
      <color theme="0"/>
      <name val="Calibri"/>
      <family val="2"/>
      <scheme val="minor"/>
    </font>
    <font>
      <b/>
      <sz val="14"/>
      <name val="Arial"/>
      <family val="2"/>
    </font>
    <font>
      <b/>
      <sz val="10"/>
      <color rgb="FF00B050"/>
      <name val="Arial"/>
      <family val="2"/>
    </font>
  </fonts>
  <fills count="135">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indexed="47"/>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9" tint="-0.249977111117893"/>
        <bgColor indexed="64"/>
      </patternFill>
    </fill>
    <fill>
      <patternFill patternType="solid">
        <fgColor rgb="FFFF0000"/>
        <bgColor indexed="64"/>
      </patternFill>
    </fill>
    <fill>
      <patternFill patternType="solid">
        <fgColor rgb="FFFF9900"/>
        <bgColor indexed="64"/>
      </patternFill>
    </fill>
    <fill>
      <patternFill patternType="solid">
        <fgColor indexed="13"/>
        <bgColor indexed="64"/>
      </patternFill>
    </fill>
    <fill>
      <patternFill patternType="solid">
        <fgColor rgb="FF0099FF"/>
        <bgColor indexed="64"/>
      </patternFill>
    </fill>
    <fill>
      <patternFill patternType="solid">
        <fgColor theme="3"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indexed="41"/>
        <bgColor indexed="64"/>
      </patternFill>
    </fill>
    <fill>
      <patternFill patternType="solid">
        <fgColor theme="0" tint="-0.14999847407452621"/>
        <bgColor indexed="64"/>
      </patternFill>
    </fill>
    <fill>
      <patternFill patternType="solid">
        <fgColor rgb="FF17375D"/>
        <bgColor indexed="64"/>
      </patternFill>
    </fill>
    <fill>
      <patternFill patternType="solid">
        <fgColor theme="3" tint="-0.249977111117893"/>
        <bgColor indexed="64"/>
      </patternFill>
    </fill>
    <fill>
      <patternFill patternType="solid">
        <fgColor indexed="10"/>
        <bgColor indexed="64"/>
      </patternFill>
    </fill>
    <fill>
      <patternFill patternType="solid">
        <fgColor rgb="FF009900"/>
        <bgColor indexed="64"/>
      </patternFill>
    </fill>
    <fill>
      <patternFill patternType="solid">
        <fgColor theme="4" tint="0.59999389629810485"/>
        <bgColor indexed="64"/>
      </patternFill>
    </fill>
    <fill>
      <patternFill patternType="solid">
        <fgColor rgb="FF0033CC"/>
        <bgColor indexed="64"/>
      </patternFill>
    </fill>
    <fill>
      <patternFill patternType="solid">
        <fgColor theme="9"/>
        <bgColor indexed="64"/>
      </patternFill>
    </fill>
    <fill>
      <patternFill patternType="solid">
        <fgColor indexed="17"/>
        <bgColor indexed="64"/>
      </patternFill>
    </fill>
    <fill>
      <patternFill patternType="solid">
        <fgColor indexed="22"/>
        <bgColor indexed="64"/>
      </patternFill>
    </fill>
    <fill>
      <patternFill patternType="solid">
        <fgColor theme="3"/>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42"/>
      </patternFill>
    </fill>
    <fill>
      <patternFill patternType="solid">
        <fgColor indexed="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rgb="FFFFFF99"/>
        <bgColor indexed="64"/>
      </patternFill>
    </fill>
    <fill>
      <patternFill patternType="solid">
        <fgColor rgb="FF7030A0"/>
        <bgColor indexed="64"/>
      </patternFill>
    </fill>
    <fill>
      <patternFill patternType="solid">
        <fgColor theme="8"/>
        <bgColor indexed="64"/>
      </patternFill>
    </fill>
    <fill>
      <patternFill patternType="solid">
        <fgColor indexed="43"/>
        <bgColor indexed="64"/>
      </patternFill>
    </fill>
    <fill>
      <patternFill patternType="solid">
        <fgColor rgb="FF008080"/>
        <bgColor indexed="64"/>
      </patternFill>
    </fill>
    <fill>
      <patternFill patternType="solid">
        <fgColor rgb="FFB3FFFF"/>
        <bgColor indexed="64"/>
      </patternFill>
    </fill>
    <fill>
      <patternFill patternType="solid">
        <fgColor rgb="FF33CC33"/>
        <bgColor indexed="64"/>
      </patternFill>
    </fill>
    <fill>
      <patternFill patternType="solid">
        <fgColor indexed="12"/>
        <bgColor indexed="64"/>
      </patternFill>
    </fill>
    <fill>
      <patternFill patternType="solid">
        <fgColor indexed="5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339933"/>
        <bgColor indexed="64"/>
      </patternFill>
    </fill>
    <fill>
      <patternFill patternType="solid">
        <fgColor indexed="52"/>
        <bgColor indexed="64"/>
      </patternFill>
    </fill>
    <fill>
      <patternFill patternType="solid">
        <fgColor rgb="FFFFFFCC"/>
        <bgColor indexed="64"/>
      </patternFill>
    </fill>
    <fill>
      <patternFill patternType="solid">
        <fgColor rgb="FFCCFFCC"/>
        <bgColor indexed="64"/>
      </patternFill>
    </fill>
    <fill>
      <patternFill patternType="solid">
        <fgColor indexed="48"/>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indexed="10"/>
        <bgColor indexed="8"/>
      </patternFill>
    </fill>
    <fill>
      <patternFill patternType="solid">
        <fgColor rgb="FFFF3399"/>
        <bgColor indexed="64"/>
      </patternFill>
    </fill>
    <fill>
      <patternFill patternType="solid">
        <fgColor indexed="57"/>
        <bgColor indexed="8"/>
      </patternFill>
    </fill>
    <fill>
      <patternFill patternType="solid">
        <fgColor indexed="13"/>
        <bgColor indexed="8"/>
      </patternFill>
    </fill>
    <fill>
      <patternFill patternType="solid">
        <fgColor indexed="57"/>
        <bgColor indexed="64"/>
      </patternFill>
    </fill>
    <fill>
      <patternFill patternType="solid">
        <fgColor indexed="46"/>
        <bgColor indexed="64"/>
      </patternFill>
    </fill>
    <fill>
      <patternFill patternType="solid">
        <fgColor indexed="46"/>
        <bgColor indexed="8"/>
      </patternFill>
    </fill>
    <fill>
      <patternFill patternType="solid">
        <fgColor indexed="48"/>
        <bgColor indexed="8"/>
      </patternFill>
    </fill>
    <fill>
      <patternFill patternType="solid">
        <fgColor indexed="50"/>
        <bgColor indexed="64"/>
      </patternFill>
    </fill>
    <fill>
      <patternFill patternType="solid">
        <fgColor indexed="50"/>
        <bgColor indexed="8"/>
      </patternFill>
    </fill>
    <fill>
      <patternFill patternType="solid">
        <fgColor rgb="FFCCFF33"/>
        <bgColor indexed="64"/>
      </patternFill>
    </fill>
    <fill>
      <patternFill patternType="solid">
        <fgColor rgb="FFFFCCFF"/>
        <bgColor indexed="64"/>
      </patternFill>
    </fill>
    <fill>
      <patternFill patternType="solid">
        <fgColor rgb="FF92D050"/>
        <bgColor indexed="8"/>
      </patternFill>
    </fill>
    <fill>
      <patternFill patternType="solid">
        <fgColor rgb="FFA50021"/>
        <bgColor indexed="64"/>
      </patternFill>
    </fill>
    <fill>
      <patternFill patternType="solid">
        <fgColor rgb="FF0066FF"/>
        <bgColor indexed="64"/>
      </patternFill>
    </fill>
    <fill>
      <patternFill patternType="solid">
        <fgColor rgb="FFCCCC00"/>
        <bgColor indexed="64"/>
      </patternFill>
    </fill>
    <fill>
      <patternFill patternType="solid">
        <fgColor rgb="FF00FFFF"/>
        <bgColor indexed="64"/>
      </patternFill>
    </fill>
    <fill>
      <patternFill patternType="solid">
        <fgColor rgb="FFCC3399"/>
        <bgColor indexed="64"/>
      </patternFill>
    </fill>
    <fill>
      <patternFill patternType="solid">
        <fgColor rgb="FFCCCCFF"/>
        <bgColor indexed="64"/>
      </patternFill>
    </fill>
    <fill>
      <patternFill patternType="solid">
        <fgColor rgb="FF99FF66"/>
        <bgColor indexed="64"/>
      </patternFill>
    </fill>
    <fill>
      <patternFill patternType="solid">
        <fgColor theme="5" tint="0.39997558519241921"/>
        <bgColor indexed="64"/>
      </patternFill>
    </fill>
    <fill>
      <patternFill patternType="solid">
        <fgColor rgb="FF0070C0"/>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00B0F0"/>
        <bgColor indexed="64"/>
      </patternFill>
    </fill>
    <fill>
      <patternFill patternType="solid">
        <fgColor theme="6" tint="0.39997558519241921"/>
        <bgColor indexed="64"/>
      </patternFill>
    </fill>
    <fill>
      <patternFill patternType="solid">
        <fgColor rgb="FF800080"/>
        <bgColor indexed="64"/>
      </patternFill>
    </fill>
    <fill>
      <patternFill patternType="solid">
        <fgColor rgb="FF3BEE32"/>
        <bgColor indexed="8"/>
      </patternFill>
    </fill>
    <fill>
      <patternFill patternType="solid">
        <fgColor rgb="FF2D2DFF"/>
        <bgColor indexed="64"/>
      </patternFill>
    </fill>
    <fill>
      <patternFill patternType="solid">
        <fgColor rgb="FFFFFF00"/>
        <bgColor indexed="8"/>
      </patternFill>
    </fill>
    <fill>
      <patternFill patternType="solid">
        <fgColor theme="0" tint="-0.499984740745262"/>
        <bgColor indexed="64"/>
      </patternFill>
    </fill>
    <fill>
      <patternFill patternType="solid">
        <fgColor theme="2" tint="-9.9978637043366805E-2"/>
        <bgColor indexed="64"/>
      </patternFill>
    </fill>
    <fill>
      <patternFill patternType="solid">
        <fgColor indexed="29"/>
        <bgColor indexed="64"/>
      </patternFill>
    </fill>
    <fill>
      <patternFill patternType="solid">
        <fgColor rgb="FF3366FF"/>
        <bgColor indexed="64"/>
      </patternFill>
    </fill>
    <fill>
      <patternFill patternType="solid">
        <fgColor rgb="FF3366FF"/>
        <bgColor indexed="8"/>
      </patternFill>
    </fill>
    <fill>
      <patternFill patternType="solid">
        <fgColor rgb="FFFF1D1D"/>
        <bgColor indexed="64"/>
      </patternFill>
    </fill>
    <fill>
      <patternFill patternType="solid">
        <fgColor rgb="FF3333FF"/>
        <bgColor indexed="64"/>
      </patternFill>
    </fill>
    <fill>
      <patternFill patternType="solid">
        <fgColor rgb="FF00B050"/>
        <bgColor indexed="8"/>
      </patternFill>
    </fill>
    <fill>
      <patternFill patternType="solid">
        <fgColor indexed="43"/>
        <bgColor indexed="8"/>
      </patternFill>
    </fill>
    <fill>
      <patternFill patternType="solid">
        <fgColor indexed="44"/>
        <bgColor indexed="64"/>
      </patternFill>
    </fill>
    <fill>
      <patternFill patternType="solid">
        <fgColor theme="0"/>
        <bgColor indexed="8"/>
      </patternFill>
    </fill>
    <fill>
      <patternFill patternType="solid">
        <fgColor rgb="FF00FF00"/>
        <bgColor indexed="64"/>
      </patternFill>
    </fill>
    <fill>
      <patternFill patternType="solid">
        <fgColor theme="7" tint="0.39997558519241921"/>
        <bgColor indexed="8"/>
      </patternFill>
    </fill>
    <fill>
      <patternFill patternType="solid">
        <fgColor rgb="FF00B0F0"/>
        <bgColor indexed="8"/>
      </patternFill>
    </fill>
    <fill>
      <patternFill patternType="solid">
        <fgColor rgb="FF3BEE32"/>
        <bgColor indexed="64"/>
      </patternFill>
    </fill>
    <fill>
      <patternFill patternType="solid">
        <fgColor indexed="45"/>
        <bgColor indexed="64"/>
      </patternFill>
    </fill>
    <fill>
      <patternFill patternType="solid">
        <fgColor theme="5" tint="0.59999389629810485"/>
        <bgColor indexed="64"/>
      </patternFill>
    </fill>
    <fill>
      <patternFill patternType="solid">
        <fgColor rgb="FFEDB1E9"/>
        <bgColor indexed="64"/>
      </patternFill>
    </fill>
    <fill>
      <patternFill patternType="solid">
        <fgColor indexed="31"/>
        <bgColor indexed="64"/>
      </patternFill>
    </fill>
    <fill>
      <patternFill patternType="solid">
        <fgColor theme="4" tint="0.39997558519241921"/>
        <bgColor indexed="64"/>
      </patternFill>
    </fill>
    <fill>
      <patternFill patternType="solid">
        <fgColor indexed="26"/>
        <bgColor indexed="64"/>
      </patternFill>
    </fill>
    <fill>
      <patternFill patternType="solid">
        <fgColor indexed="42"/>
        <bgColor indexed="64"/>
      </patternFill>
    </fill>
    <fill>
      <patternFill patternType="solid">
        <fgColor indexed="52"/>
        <bgColor indexed="8"/>
      </patternFill>
    </fill>
    <fill>
      <patternFill patternType="solid">
        <fgColor rgb="FFCC66FF"/>
        <bgColor indexed="64"/>
      </patternFill>
    </fill>
    <fill>
      <patternFill patternType="solid">
        <fgColor indexed="27"/>
        <bgColor indexed="64"/>
      </patternFill>
    </fill>
    <fill>
      <patternFill patternType="solid">
        <fgColor indexed="15"/>
        <bgColor indexed="64"/>
      </patternFill>
    </fill>
    <fill>
      <patternFill patternType="solid">
        <fgColor indexed="11"/>
        <bgColor indexed="64"/>
      </patternFill>
    </fill>
    <fill>
      <patternFill patternType="solid">
        <fgColor indexed="49"/>
        <bgColor indexed="64"/>
      </patternFill>
    </fill>
    <fill>
      <patternFill patternType="solid">
        <fgColor indexed="14"/>
        <bgColor indexed="64"/>
      </patternFill>
    </fill>
    <fill>
      <patternFill patternType="solid">
        <fgColor rgb="FF0000E6"/>
        <bgColor indexed="64"/>
      </patternFill>
    </fill>
    <fill>
      <patternFill patternType="solid">
        <fgColor rgb="FFDDDDFF"/>
        <bgColor indexed="64"/>
      </patternFill>
    </fill>
    <fill>
      <patternFill patternType="solid">
        <fgColor rgb="FFDDDDDD"/>
        <bgColor indexed="64"/>
      </patternFill>
    </fill>
    <fill>
      <patternFill patternType="solid">
        <fgColor theme="1" tint="4.9989318521683403E-2"/>
        <bgColor indexed="64"/>
      </patternFill>
    </fill>
    <fill>
      <patternFill patternType="solid">
        <fgColor theme="1"/>
        <bgColor indexed="64"/>
      </patternFill>
    </fill>
    <fill>
      <patternFill patternType="solid">
        <fgColor rgb="FF0000FF"/>
        <bgColor indexed="64"/>
      </patternFill>
    </fill>
  </fills>
  <borders count="26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hair">
        <color indexed="64"/>
      </left>
      <right/>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medium">
        <color indexed="64"/>
      </right>
      <top/>
      <bottom/>
      <diagonal/>
    </border>
    <border>
      <left style="medium">
        <color indexed="64"/>
      </left>
      <right/>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right/>
      <top style="hair">
        <color indexed="64"/>
      </top>
      <bottom style="medium">
        <color indexed="64"/>
      </bottom>
      <diagonal/>
    </border>
    <border>
      <left/>
      <right/>
      <top style="hair">
        <color indexed="64"/>
      </top>
      <bottom style="hair">
        <color indexed="64"/>
      </bottom>
      <diagonal/>
    </border>
    <border>
      <left style="medium">
        <color indexed="64"/>
      </left>
      <right/>
      <top style="hair">
        <color indexed="64"/>
      </top>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hair">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style="hair">
        <color indexed="64"/>
      </left>
      <right/>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auto="1"/>
      </left>
      <right style="thin">
        <color auto="1"/>
      </right>
      <top style="medium">
        <color auto="1"/>
      </top>
      <bottom/>
      <diagonal/>
    </border>
    <border>
      <left style="thin">
        <color indexed="64"/>
      </left>
      <right style="thin">
        <color indexed="64"/>
      </right>
      <top/>
      <bottom style="medium">
        <color auto="1"/>
      </bottom>
      <diagonal/>
    </border>
    <border>
      <left/>
      <right style="thin">
        <color auto="1"/>
      </right>
      <top style="thin">
        <color indexed="64"/>
      </top>
      <bottom/>
      <diagonal/>
    </border>
    <border>
      <left/>
      <right/>
      <top style="thin">
        <color indexed="64"/>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style="thin">
        <color indexed="64"/>
      </left>
      <right style="thick">
        <color indexed="64"/>
      </right>
      <top style="thin">
        <color indexed="64"/>
      </top>
      <bottom style="thin">
        <color auto="1"/>
      </bottom>
      <diagonal/>
    </border>
    <border>
      <left style="thin">
        <color indexed="64"/>
      </left>
      <right style="thick">
        <color indexed="64"/>
      </right>
      <top style="medium">
        <color auto="1"/>
      </top>
      <bottom style="thin">
        <color auto="1"/>
      </bottom>
      <diagonal/>
    </border>
    <border>
      <left style="medium">
        <color indexed="23"/>
      </left>
      <right style="thin">
        <color indexed="23"/>
      </right>
      <top style="thin">
        <color indexed="64"/>
      </top>
      <bottom style="medium">
        <color indexed="23"/>
      </bottom>
      <diagonal/>
    </border>
    <border>
      <left style="medium">
        <color indexed="23"/>
      </left>
      <right style="thin">
        <color indexed="23"/>
      </right>
      <top style="medium">
        <color indexed="23"/>
      </top>
      <bottom style="thin">
        <color indexed="64"/>
      </bottom>
      <diagonal/>
    </border>
    <border>
      <left/>
      <right style="medium">
        <color indexed="23"/>
      </right>
      <top style="medium">
        <color indexed="23"/>
      </top>
      <bottom style="thin">
        <color indexed="23"/>
      </bottom>
      <diagonal/>
    </border>
    <border>
      <left style="medium">
        <color indexed="23"/>
      </left>
      <right style="medium">
        <color indexed="23"/>
      </right>
      <top style="medium">
        <color indexed="23"/>
      </top>
      <bottom/>
      <diagonal/>
    </border>
    <border>
      <left style="medium">
        <color indexed="23"/>
      </left>
      <right style="thin">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bottom style="medium">
        <color indexed="23"/>
      </bottom>
      <diagonal/>
    </border>
    <border>
      <left style="medium">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bottom/>
      <diagonal/>
    </border>
    <border>
      <left style="medium">
        <color indexed="23"/>
      </left>
      <right style="medium">
        <color indexed="23"/>
      </right>
      <top/>
      <bottom/>
      <diagonal/>
    </border>
    <border>
      <left style="medium">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style="medium">
        <color indexed="23"/>
      </top>
      <bottom/>
      <diagonal/>
    </border>
    <border>
      <left style="medium">
        <color indexed="23"/>
      </left>
      <right style="thin">
        <color indexed="23"/>
      </right>
      <top style="medium">
        <color indexed="23"/>
      </top>
      <bottom style="thin">
        <color indexed="55"/>
      </bottom>
      <diagonal/>
    </border>
    <border>
      <left style="thin">
        <color indexed="23"/>
      </left>
      <right style="medium">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right/>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medium">
        <color indexed="23"/>
      </top>
      <bottom style="thin">
        <color indexed="23"/>
      </bottom>
      <diagonal/>
    </border>
    <border>
      <left/>
      <right/>
      <top style="medium">
        <color indexed="23"/>
      </top>
      <bottom style="medium">
        <color indexed="23"/>
      </bottom>
      <diagonal/>
    </border>
    <border>
      <left style="thin">
        <color indexed="23"/>
      </left>
      <right style="medium">
        <color indexed="23"/>
      </right>
      <top/>
      <bottom style="medium">
        <color indexed="23"/>
      </bottom>
      <diagonal/>
    </border>
    <border>
      <left style="thin">
        <color indexed="23"/>
      </left>
      <right style="thin">
        <color indexed="23"/>
      </right>
      <top/>
      <bottom style="medium">
        <color indexed="23"/>
      </bottom>
      <diagonal/>
    </border>
    <border>
      <left style="medium">
        <color indexed="23"/>
      </left>
      <right/>
      <top style="medium">
        <color indexed="23"/>
      </top>
      <bottom style="medium">
        <color indexed="23"/>
      </bottom>
      <diagonal/>
    </border>
    <border>
      <left/>
      <right style="thin">
        <color indexed="23"/>
      </right>
      <top style="medium">
        <color indexed="23"/>
      </top>
      <bottom style="medium">
        <color indexed="23"/>
      </bottom>
      <diagonal/>
    </border>
    <border>
      <left style="thin">
        <color indexed="23"/>
      </left>
      <right/>
      <top style="medium">
        <color indexed="23"/>
      </top>
      <bottom style="medium">
        <color indexed="23"/>
      </bottom>
      <diagonal/>
    </border>
    <border>
      <left/>
      <right/>
      <top style="medium">
        <color indexed="23"/>
      </top>
      <bottom/>
      <diagonal/>
    </border>
    <border>
      <left style="medium">
        <color indexed="23"/>
      </left>
      <right style="thin">
        <color indexed="23"/>
      </right>
      <top style="thin">
        <color indexed="64"/>
      </top>
      <bottom/>
      <diagonal/>
    </border>
    <border>
      <left style="thin">
        <color indexed="23"/>
      </left>
      <right style="thin">
        <color indexed="64"/>
      </right>
      <top style="thin">
        <color indexed="23"/>
      </top>
      <bottom style="thin">
        <color indexed="64"/>
      </bottom>
      <diagonal/>
    </border>
    <border>
      <left style="thin">
        <color indexed="64"/>
      </left>
      <right style="thin">
        <color indexed="23"/>
      </right>
      <top/>
      <bottom style="thin">
        <color indexed="64"/>
      </bottom>
      <diagonal/>
    </border>
    <border>
      <left style="thin">
        <color indexed="23"/>
      </left>
      <right style="thin">
        <color indexed="64"/>
      </right>
      <top style="thin">
        <color indexed="64"/>
      </top>
      <bottom style="thin">
        <color indexed="23"/>
      </bottom>
      <diagonal/>
    </border>
    <border>
      <left style="thin">
        <color indexed="64"/>
      </left>
      <right style="thin">
        <color indexed="23"/>
      </right>
      <top style="thin">
        <color indexed="64"/>
      </top>
      <bottom/>
      <diagonal/>
    </border>
    <border>
      <left/>
      <right style="thin">
        <color indexed="23"/>
      </right>
      <top/>
      <bottom style="medium">
        <color indexed="23"/>
      </bottom>
      <diagonal/>
    </border>
    <border>
      <left style="thin">
        <color indexed="23"/>
      </left>
      <right style="thin">
        <color indexed="64"/>
      </right>
      <top/>
      <bottom style="thin">
        <color indexed="64"/>
      </bottom>
      <diagonal/>
    </border>
    <border>
      <left style="thin">
        <color indexed="23"/>
      </left>
      <right/>
      <top/>
      <bottom style="medium">
        <color indexed="23"/>
      </bottom>
      <diagonal/>
    </border>
    <border>
      <left style="thin">
        <color indexed="23"/>
      </left>
      <right style="medium">
        <color indexed="23"/>
      </right>
      <top style="medium">
        <color indexed="23"/>
      </top>
      <bottom/>
      <diagonal/>
    </border>
    <border>
      <left/>
      <right style="thin">
        <color indexed="23"/>
      </right>
      <top style="medium">
        <color indexed="23"/>
      </top>
      <bottom/>
      <diagonal/>
    </border>
    <border>
      <left/>
      <right/>
      <top style="thin">
        <color indexed="23"/>
      </top>
      <bottom style="thin">
        <color indexed="23"/>
      </bottom>
      <diagonal/>
    </border>
    <border>
      <left/>
      <right style="medium">
        <color indexed="23"/>
      </right>
      <top/>
      <bottom style="medium">
        <color indexed="23"/>
      </bottom>
      <diagonal/>
    </border>
    <border>
      <left style="thin">
        <color indexed="23"/>
      </left>
      <right style="medium">
        <color indexed="23"/>
      </right>
      <top style="thin">
        <color indexed="64"/>
      </top>
      <bottom style="medium">
        <color indexed="23"/>
      </bottom>
      <diagonal/>
    </border>
    <border>
      <left style="thin">
        <color indexed="23"/>
      </left>
      <right style="thin">
        <color indexed="23"/>
      </right>
      <top style="thin">
        <color indexed="64"/>
      </top>
      <bottom style="medium">
        <color indexed="23"/>
      </bottom>
      <diagonal/>
    </border>
    <border>
      <left/>
      <right style="thin">
        <color indexed="23"/>
      </right>
      <top style="thin">
        <color indexed="64"/>
      </top>
      <bottom style="medium">
        <color indexed="23"/>
      </bottom>
      <diagonal/>
    </border>
    <border>
      <left style="thin">
        <color indexed="23"/>
      </left>
      <right style="thin">
        <color indexed="64"/>
      </right>
      <top style="thin">
        <color indexed="64"/>
      </top>
      <bottom style="medium">
        <color indexed="23"/>
      </bottom>
      <diagonal/>
    </border>
    <border>
      <left style="thin">
        <color indexed="64"/>
      </left>
      <right style="thin">
        <color indexed="23"/>
      </right>
      <top style="thin">
        <color indexed="64"/>
      </top>
      <bottom style="medium">
        <color indexed="23"/>
      </bottom>
      <diagonal/>
    </border>
    <border>
      <left style="thin">
        <color indexed="23"/>
      </left>
      <right/>
      <top style="thin">
        <color indexed="64"/>
      </top>
      <bottom style="medium">
        <color indexed="23"/>
      </bottom>
      <diagonal/>
    </border>
    <border>
      <left style="medium">
        <color indexed="23"/>
      </left>
      <right style="medium">
        <color indexed="23"/>
      </right>
      <top style="thin">
        <color indexed="64"/>
      </top>
      <bottom style="thin">
        <color indexed="64"/>
      </bottom>
      <diagonal/>
    </border>
    <border>
      <left/>
      <right/>
      <top style="thin">
        <color indexed="23"/>
      </top>
      <bottom/>
      <diagonal/>
    </border>
    <border>
      <left style="medium">
        <color indexed="23"/>
      </left>
      <right style="thin">
        <color indexed="23"/>
      </right>
      <top style="thin">
        <color indexed="23"/>
      </top>
      <bottom/>
      <diagonal/>
    </border>
    <border>
      <left style="thin">
        <color indexed="23"/>
      </left>
      <right style="medium">
        <color indexed="23"/>
      </right>
      <top style="thin">
        <color indexed="23"/>
      </top>
      <bottom style="thin">
        <color indexed="64"/>
      </bottom>
      <diagonal/>
    </border>
    <border>
      <left style="thin">
        <color indexed="23"/>
      </left>
      <right style="medium">
        <color indexed="23"/>
      </right>
      <top/>
      <bottom style="thin">
        <color indexed="23"/>
      </bottom>
      <diagonal/>
    </border>
    <border>
      <left style="medium">
        <color indexed="23"/>
      </left>
      <right style="medium">
        <color indexed="23"/>
      </right>
      <top style="thin">
        <color indexed="64"/>
      </top>
      <bottom/>
      <diagonal/>
    </border>
    <border>
      <left style="medium">
        <color indexed="23"/>
      </left>
      <right style="thin">
        <color indexed="23"/>
      </right>
      <top style="thin">
        <color indexed="64"/>
      </top>
      <bottom style="thin">
        <color indexed="64"/>
      </bottom>
      <diagonal/>
    </border>
    <border>
      <left/>
      <right style="medium">
        <color indexed="23"/>
      </right>
      <top style="medium">
        <color indexed="23"/>
      </top>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medium">
        <color indexed="23"/>
      </right>
      <top style="medium">
        <color indexed="23"/>
      </top>
      <bottom style="thin">
        <color indexed="64"/>
      </bottom>
      <diagonal/>
    </border>
    <border>
      <left style="thin">
        <color indexed="23"/>
      </left>
      <right/>
      <top/>
      <bottom style="thin">
        <color indexed="64"/>
      </bottom>
      <diagonal/>
    </border>
    <border>
      <left/>
      <right/>
      <top style="medium">
        <color indexed="23"/>
      </top>
      <bottom style="thin">
        <color indexed="64"/>
      </bottom>
      <diagonal/>
    </border>
    <border>
      <left style="thin">
        <color indexed="23"/>
      </left>
      <right style="thin">
        <color indexed="23"/>
      </right>
      <top style="medium">
        <color indexed="23"/>
      </top>
      <bottom style="thin">
        <color indexed="64"/>
      </bottom>
      <diagonal/>
    </border>
    <border>
      <left style="thin">
        <color indexed="23"/>
      </left>
      <right/>
      <top style="thin">
        <color indexed="64"/>
      </top>
      <bottom/>
      <diagonal/>
    </border>
    <border>
      <left/>
      <right/>
      <top style="thin">
        <color indexed="64"/>
      </top>
      <bottom style="medium">
        <color indexed="23"/>
      </bottom>
      <diagonal/>
    </border>
    <border>
      <left style="thin">
        <color indexed="23"/>
      </left>
      <right style="thin">
        <color indexed="23"/>
      </right>
      <top style="thin">
        <color indexed="64"/>
      </top>
      <bottom/>
      <diagonal/>
    </border>
    <border>
      <left style="thin">
        <color indexed="23"/>
      </left>
      <right style="medium">
        <color indexed="23"/>
      </right>
      <top style="thin">
        <color indexed="23"/>
      </top>
      <bottom/>
      <diagonal/>
    </border>
    <border>
      <left style="thin">
        <color indexed="23"/>
      </left>
      <right style="thin">
        <color indexed="23"/>
      </right>
      <top style="medium">
        <color indexed="23"/>
      </top>
      <bottom/>
      <diagonal/>
    </border>
    <border>
      <left style="medium">
        <color indexed="23"/>
      </left>
      <right/>
      <top style="thin">
        <color indexed="64"/>
      </top>
      <bottom style="thin">
        <color indexed="64"/>
      </bottom>
      <diagonal/>
    </border>
    <border>
      <left/>
      <right style="medium">
        <color indexed="23"/>
      </right>
      <top style="thin">
        <color indexed="64"/>
      </top>
      <bottom style="thin">
        <color indexed="64"/>
      </bottom>
      <diagonal/>
    </border>
    <border>
      <left style="thin">
        <color indexed="64"/>
      </left>
      <right style="medium">
        <color indexed="23"/>
      </right>
      <top style="thin">
        <color indexed="64"/>
      </top>
      <bottom style="thin">
        <color indexed="64"/>
      </bottom>
      <diagonal/>
    </border>
    <border>
      <left style="medium">
        <color indexed="23"/>
      </left>
      <right style="thin">
        <color indexed="64"/>
      </right>
      <top style="thin">
        <color indexed="64"/>
      </top>
      <bottom style="thin">
        <color indexed="64"/>
      </bottom>
      <diagonal/>
    </border>
    <border>
      <left/>
      <right style="thin">
        <color indexed="23"/>
      </right>
      <top/>
      <bottom/>
      <diagonal/>
    </border>
    <border>
      <left style="thin">
        <color indexed="23"/>
      </left>
      <right style="thin">
        <color indexed="23"/>
      </right>
      <top style="thin">
        <color indexed="64"/>
      </top>
      <bottom style="thin">
        <color indexed="64"/>
      </bottom>
      <diagonal/>
    </border>
    <border>
      <left style="thin">
        <color indexed="64"/>
      </left>
      <right style="medium">
        <color indexed="23"/>
      </right>
      <top style="medium">
        <color indexed="23"/>
      </top>
      <bottom style="medium">
        <color indexed="23"/>
      </bottom>
      <diagonal/>
    </border>
    <border>
      <left style="thin">
        <color indexed="64"/>
      </left>
      <right style="thin">
        <color indexed="64"/>
      </right>
      <top style="medium">
        <color indexed="23"/>
      </top>
      <bottom style="medium">
        <color indexed="23"/>
      </bottom>
      <diagonal/>
    </border>
    <border>
      <left style="medium">
        <color indexed="23"/>
      </left>
      <right style="thin">
        <color indexed="64"/>
      </right>
      <top style="medium">
        <color indexed="23"/>
      </top>
      <bottom style="medium">
        <color indexed="23"/>
      </bottom>
      <diagonal/>
    </border>
    <border>
      <left style="thin">
        <color indexed="64"/>
      </left>
      <right style="medium">
        <color indexed="23"/>
      </right>
      <top style="medium">
        <color indexed="23"/>
      </top>
      <bottom/>
      <diagonal/>
    </border>
    <border>
      <left style="thin">
        <color indexed="64"/>
      </left>
      <right/>
      <top style="medium">
        <color indexed="23"/>
      </top>
      <bottom/>
      <diagonal/>
    </border>
    <border>
      <left style="thin">
        <color indexed="64"/>
      </left>
      <right style="thin">
        <color indexed="64"/>
      </right>
      <top style="medium">
        <color indexed="23"/>
      </top>
      <bottom/>
      <diagonal/>
    </border>
    <border>
      <left style="medium">
        <color indexed="23"/>
      </left>
      <right style="thin">
        <color indexed="64"/>
      </right>
      <top style="medium">
        <color indexed="23"/>
      </top>
      <bottom/>
      <diagonal/>
    </border>
    <border>
      <left style="thin">
        <color indexed="64"/>
      </left>
      <right/>
      <top style="medium">
        <color indexed="23"/>
      </top>
      <bottom style="medium">
        <color indexed="23"/>
      </bottom>
      <diagonal/>
    </border>
    <border>
      <left style="thin">
        <color indexed="23"/>
      </left>
      <right style="medium">
        <color indexed="23"/>
      </right>
      <top style="thin">
        <color indexed="64"/>
      </top>
      <bottom style="thin">
        <color indexed="64"/>
      </bottom>
      <diagonal/>
    </border>
    <border>
      <left style="thin">
        <color indexed="23"/>
      </left>
      <right style="thin">
        <color indexed="23"/>
      </right>
      <top style="thin">
        <color indexed="23"/>
      </top>
      <bottom/>
      <diagonal/>
    </border>
    <border>
      <left/>
      <right style="medium">
        <color indexed="23"/>
      </right>
      <top style="thin">
        <color indexed="23"/>
      </top>
      <bottom style="medium">
        <color indexed="23"/>
      </bottom>
      <diagonal/>
    </border>
    <border>
      <left style="thin">
        <color auto="1"/>
      </left>
      <right style="thin">
        <color auto="1"/>
      </right>
      <top/>
      <bottom style="thin">
        <color auto="1"/>
      </bottom>
      <diagonal/>
    </border>
    <border>
      <left style="thin">
        <color indexed="64"/>
      </left>
      <right style="thin">
        <color indexed="64"/>
      </right>
      <top style="medium">
        <color indexed="23"/>
      </top>
      <bottom style="thin">
        <color indexed="64"/>
      </bottom>
      <diagonal/>
    </border>
    <border>
      <left/>
      <right style="medium">
        <color indexed="23"/>
      </right>
      <top style="thin">
        <color indexed="23"/>
      </top>
      <bottom style="thin">
        <color indexed="23"/>
      </bottom>
      <diagonal/>
    </border>
    <border>
      <left style="thin">
        <color indexed="23"/>
      </left>
      <right style="medium">
        <color indexed="23"/>
      </right>
      <top/>
      <bottom/>
      <diagonal/>
    </border>
    <border>
      <left style="thin">
        <color indexed="23"/>
      </left>
      <right/>
      <top/>
      <bottom/>
      <diagonal/>
    </border>
    <border>
      <left style="thin">
        <color indexed="23"/>
      </left>
      <right/>
      <top style="medium">
        <color indexed="23"/>
      </top>
      <bottom/>
      <diagonal/>
    </border>
    <border>
      <left style="thin">
        <color indexed="64"/>
      </left>
      <right style="medium">
        <color indexed="23"/>
      </right>
      <top style="medium">
        <color indexed="23"/>
      </top>
      <bottom style="thin">
        <color indexed="64"/>
      </bottom>
      <diagonal/>
    </border>
    <border>
      <left/>
      <right style="thin">
        <color indexed="23"/>
      </right>
      <top style="thin">
        <color indexed="64"/>
      </top>
      <bottom/>
      <diagonal/>
    </border>
    <border>
      <left/>
      <right/>
      <top/>
      <bottom style="thin">
        <color indexed="64"/>
      </bottom>
      <diagonal/>
    </border>
    <border>
      <left style="thin">
        <color indexed="23"/>
      </left>
      <right style="thin">
        <color indexed="23"/>
      </right>
      <top style="medium">
        <color indexed="23"/>
      </top>
      <bottom style="thin">
        <color indexed="55"/>
      </bottom>
      <diagonal/>
    </border>
    <border>
      <left style="thin">
        <color indexed="23"/>
      </left>
      <right style="thin">
        <color indexed="23"/>
      </right>
      <top/>
      <bottom/>
      <diagonal/>
    </border>
    <border>
      <left/>
      <right/>
      <top style="thin">
        <color indexed="23"/>
      </top>
      <bottom style="medium">
        <color indexed="23"/>
      </bottom>
      <diagonal/>
    </border>
    <border>
      <left/>
      <right style="thin">
        <color indexed="23"/>
      </right>
      <top style="thin">
        <color indexed="23"/>
      </top>
      <bottom style="medium">
        <color indexed="23"/>
      </bottom>
      <diagonal/>
    </border>
    <border>
      <left/>
      <right style="thin">
        <color indexed="23"/>
      </right>
      <top style="thin">
        <color indexed="23"/>
      </top>
      <bottom style="thin">
        <color indexed="23"/>
      </bottom>
      <diagonal/>
    </border>
    <border>
      <left/>
      <right/>
      <top style="medium">
        <color indexed="23"/>
      </top>
      <bottom style="thin">
        <color indexed="23"/>
      </bottom>
      <diagonal/>
    </border>
    <border>
      <left/>
      <right style="thin">
        <color indexed="23"/>
      </right>
      <top style="medium">
        <color indexed="23"/>
      </top>
      <bottom style="thin">
        <color indexed="23"/>
      </bottom>
      <diagonal/>
    </border>
    <border>
      <left style="thin">
        <color indexed="23"/>
      </left>
      <right/>
      <top style="thin">
        <color indexed="23"/>
      </top>
      <bottom style="medium">
        <color indexed="23"/>
      </bottom>
      <diagonal/>
    </border>
    <border>
      <left style="thin">
        <color indexed="23"/>
      </left>
      <right/>
      <top style="thin">
        <color indexed="23"/>
      </top>
      <bottom style="thin">
        <color indexed="23"/>
      </bottom>
      <diagonal/>
    </border>
    <border>
      <left style="thin">
        <color indexed="23"/>
      </left>
      <right/>
      <top style="medium">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23"/>
      </top>
      <bottom style="medium">
        <color indexed="23"/>
      </bottom>
      <diagonal/>
    </border>
    <border>
      <left style="medium">
        <color indexed="23"/>
      </left>
      <right/>
      <top style="medium">
        <color indexed="23"/>
      </top>
      <bottom style="medium">
        <color indexed="23"/>
      </bottom>
      <diagonal/>
    </border>
    <border>
      <left/>
      <right style="medium">
        <color indexed="23"/>
      </right>
      <top style="medium">
        <color indexed="23"/>
      </top>
      <bottom style="medium">
        <color indexed="23"/>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s>
  <cellStyleXfs count="106">
    <xf numFmtId="0" fontId="0" fillId="0" borderId="0"/>
    <xf numFmtId="0" fontId="2" fillId="0" borderId="0"/>
    <xf numFmtId="9" fontId="16" fillId="0" borderId="0" applyFont="0" applyFill="0" applyBorder="0" applyAlignment="0" applyProtection="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53"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38" borderId="0" applyNumberFormat="0" applyBorder="0" applyAlignment="0" applyProtection="0"/>
    <xf numFmtId="0" fontId="53" fillId="40" borderId="0" applyNumberFormat="0" applyBorder="0" applyAlignment="0" applyProtection="0"/>
    <xf numFmtId="0" fontId="53" fillId="37"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2" borderId="0" applyNumberFormat="0" applyBorder="0" applyAlignment="0" applyProtection="0"/>
    <xf numFmtId="0" fontId="53" fillId="41" borderId="0" applyNumberFormat="0" applyBorder="0" applyAlignment="0" applyProtection="0"/>
    <xf numFmtId="0" fontId="54" fillId="43" borderId="0" applyNumberFormat="0" applyBorder="0" applyAlignment="0" applyProtection="0"/>
    <xf numFmtId="0" fontId="54" fillId="37" borderId="0" applyNumberFormat="0" applyBorder="0" applyAlignment="0" applyProtection="0"/>
    <xf numFmtId="0" fontId="54" fillId="41" borderId="0" applyNumberFormat="0" applyBorder="0" applyAlignment="0" applyProtection="0"/>
    <xf numFmtId="0" fontId="54" fillId="40" borderId="0" applyNumberFormat="0" applyBorder="0" applyAlignment="0" applyProtection="0"/>
    <xf numFmtId="0" fontId="54" fillId="43" borderId="0" applyNumberFormat="0" applyBorder="0" applyAlignment="0" applyProtection="0"/>
    <xf numFmtId="0" fontId="54" fillId="37" borderId="0" applyNumberFormat="0" applyBorder="0" applyAlignment="0" applyProtection="0"/>
    <xf numFmtId="0" fontId="55" fillId="44" borderId="0" applyNumberFormat="0" applyBorder="0" applyAlignment="0" applyProtection="0"/>
    <xf numFmtId="0" fontId="56" fillId="45" borderId="40" applyNumberFormat="0" applyAlignment="0" applyProtection="0"/>
    <xf numFmtId="0" fontId="57" fillId="46" borderId="41" applyNumberFormat="0" applyAlignment="0" applyProtection="0"/>
    <xf numFmtId="0" fontId="58" fillId="0" borderId="42" applyNumberFormat="0" applyFill="0" applyAlignment="0" applyProtection="0"/>
    <xf numFmtId="0" fontId="54" fillId="43"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43" borderId="0" applyNumberFormat="0" applyBorder="0" applyAlignment="0" applyProtection="0"/>
    <xf numFmtId="0" fontId="54" fillId="50" borderId="0" applyNumberFormat="0" applyBorder="0" applyAlignment="0" applyProtection="0"/>
    <xf numFmtId="0" fontId="59" fillId="41" borderId="40" applyNumberFormat="0" applyAlignment="0" applyProtection="0"/>
    <xf numFmtId="0" fontId="60" fillId="51" borderId="0" applyNumberFormat="0" applyBorder="0" applyAlignment="0" applyProtection="0"/>
    <xf numFmtId="0" fontId="61" fillId="41" borderId="0" applyNumberFormat="0" applyBorder="0" applyAlignment="0" applyProtection="0"/>
    <xf numFmtId="0" fontId="9" fillId="0" borderId="0"/>
    <xf numFmtId="0" fontId="9" fillId="0" borderId="0"/>
    <xf numFmtId="0" fontId="62" fillId="0" borderId="0"/>
    <xf numFmtId="0" fontId="50" fillId="38" borderId="43" applyNumberFormat="0" applyFont="0" applyAlignment="0" applyProtection="0"/>
    <xf numFmtId="9" fontId="9" fillId="0" borderId="0" applyFont="0" applyFill="0" applyBorder="0" applyAlignment="0" applyProtection="0"/>
    <xf numFmtId="0" fontId="63" fillId="0" borderId="0" applyNumberFormat="0" applyFill="0" applyBorder="0" applyAlignment="0" applyProtection="0"/>
    <xf numFmtId="0" fontId="64" fillId="45" borderId="44" applyNumberFormat="0" applyAlignment="0" applyProtection="0"/>
    <xf numFmtId="164" fontId="4" fillId="0" borderId="0" applyFont="0" applyFill="0" applyBorder="0" applyAlignment="0" applyProtection="0"/>
    <xf numFmtId="164" fontId="9"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45" applyNumberFormat="0" applyFill="0" applyAlignment="0" applyProtection="0"/>
    <xf numFmtId="0" fontId="68" fillId="0" borderId="46" applyNumberFormat="0" applyFill="0" applyAlignment="0" applyProtection="0"/>
    <xf numFmtId="0" fontId="69" fillId="0" borderId="47"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48" applyNumberFormat="0" applyFill="0" applyAlignment="0" applyProtection="0"/>
    <xf numFmtId="164" fontId="16" fillId="0" borderId="0" applyFont="0" applyFill="0" applyBorder="0" applyAlignment="0" applyProtection="0"/>
    <xf numFmtId="0" fontId="79" fillId="0" borderId="0" applyNumberFormat="0" applyFill="0" applyBorder="0" applyAlignment="0" applyProtection="0">
      <alignment vertical="top"/>
      <protection locked="0"/>
    </xf>
    <xf numFmtId="0" fontId="53"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38" borderId="0" applyNumberFormat="0" applyBorder="0" applyAlignment="0" applyProtection="0"/>
    <xf numFmtId="0" fontId="53" fillId="40" borderId="0" applyNumberFormat="0" applyBorder="0" applyAlignment="0" applyProtection="0"/>
    <xf numFmtId="0" fontId="53" fillId="37"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2" borderId="0" applyNumberFormat="0" applyBorder="0" applyAlignment="0" applyProtection="0"/>
    <xf numFmtId="0" fontId="53" fillId="41" borderId="0" applyNumberFormat="0" applyBorder="0" applyAlignment="0" applyProtection="0"/>
    <xf numFmtId="0" fontId="54" fillId="43" borderId="0" applyNumberFormat="0" applyBorder="0" applyAlignment="0" applyProtection="0"/>
    <xf numFmtId="0" fontId="54" fillId="37" borderId="0" applyNumberFormat="0" applyBorder="0" applyAlignment="0" applyProtection="0"/>
    <xf numFmtId="0" fontId="54" fillId="41" borderId="0" applyNumberFormat="0" applyBorder="0" applyAlignment="0" applyProtection="0"/>
    <xf numFmtId="0" fontId="54" fillId="40" borderId="0" applyNumberFormat="0" applyBorder="0" applyAlignment="0" applyProtection="0"/>
    <xf numFmtId="0" fontId="54" fillId="43" borderId="0" applyNumberFormat="0" applyBorder="0" applyAlignment="0" applyProtection="0"/>
    <xf numFmtId="0" fontId="54" fillId="37" borderId="0" applyNumberFormat="0" applyBorder="0" applyAlignment="0" applyProtection="0"/>
    <xf numFmtId="0" fontId="55" fillId="44" borderId="0" applyNumberFormat="0" applyBorder="0" applyAlignment="0" applyProtection="0"/>
    <xf numFmtId="0" fontId="56" fillId="45" borderId="40" applyNumberFormat="0" applyAlignment="0" applyProtection="0"/>
    <xf numFmtId="0" fontId="57" fillId="46" borderId="41" applyNumberFormat="0" applyAlignment="0" applyProtection="0"/>
    <xf numFmtId="0" fontId="58" fillId="0" borderId="42" applyNumberFormat="0" applyFill="0" applyAlignment="0" applyProtection="0"/>
    <xf numFmtId="0" fontId="54" fillId="43"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43" borderId="0" applyNumberFormat="0" applyBorder="0" applyAlignment="0" applyProtection="0"/>
    <xf numFmtId="0" fontId="54" fillId="50" borderId="0" applyNumberFormat="0" applyBorder="0" applyAlignment="0" applyProtection="0"/>
    <xf numFmtId="0" fontId="59" fillId="41" borderId="40" applyNumberFormat="0" applyAlignment="0" applyProtection="0"/>
    <xf numFmtId="0" fontId="60" fillId="51" borderId="0" applyNumberFormat="0" applyBorder="0" applyAlignment="0" applyProtection="0"/>
    <xf numFmtId="0" fontId="61" fillId="41" borderId="0" applyNumberFormat="0" applyBorder="0" applyAlignment="0" applyProtection="0"/>
    <xf numFmtId="0" fontId="50" fillId="38" borderId="43" applyNumberFormat="0" applyFont="0" applyAlignment="0" applyProtection="0"/>
    <xf numFmtId="0" fontId="64" fillId="45" borderId="4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45" applyNumberFormat="0" applyFill="0" applyAlignment="0" applyProtection="0"/>
    <xf numFmtId="0" fontId="68" fillId="0" borderId="46" applyNumberFormat="0" applyFill="0" applyAlignment="0" applyProtection="0"/>
    <xf numFmtId="0" fontId="69" fillId="0" borderId="47"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48" applyNumberFormat="0" applyFill="0" applyAlignment="0" applyProtection="0"/>
    <xf numFmtId="0" fontId="9" fillId="0" borderId="0"/>
    <xf numFmtId="0" fontId="4" fillId="0" borderId="0"/>
    <xf numFmtId="0" fontId="4" fillId="0" borderId="0"/>
    <xf numFmtId="171" fontId="4" fillId="0" borderId="0">
      <alignment horizontal="center"/>
    </xf>
  </cellStyleXfs>
  <cellXfs count="2914">
    <xf numFmtId="0" fontId="0" fillId="0" borderId="0" xfId="0"/>
    <xf numFmtId="0" fontId="0" fillId="0" borderId="0" xfId="0" applyAlignment="1">
      <alignment horizontal="center"/>
    </xf>
    <xf numFmtId="0" fontId="0" fillId="0" borderId="0" xfId="0" applyAlignment="1">
      <alignment horizontal="center" vertical="center"/>
    </xf>
    <xf numFmtId="1" fontId="3" fillId="4" borderId="1" xfId="0" applyNumberFormat="1" applyFont="1" applyFill="1" applyBorder="1" applyAlignment="1">
      <alignment horizontal="center"/>
    </xf>
    <xf numFmtId="1" fontId="0" fillId="0" borderId="0" xfId="0" applyNumberFormat="1"/>
    <xf numFmtId="0" fontId="0" fillId="0" borderId="0" xfId="0" applyBorder="1"/>
    <xf numFmtId="0" fontId="0" fillId="0" borderId="1" xfId="0" applyBorder="1"/>
    <xf numFmtId="0" fontId="1" fillId="0" borderId="1" xfId="0" applyFont="1" applyBorder="1" applyAlignment="1">
      <alignment horizontal="center" vertical="center"/>
    </xf>
    <xf numFmtId="0" fontId="8"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center" vertical="center"/>
    </xf>
    <xf numFmtId="1" fontId="11" fillId="5" borderId="1" xfId="0" applyNumberFormat="1" applyFont="1" applyFill="1" applyBorder="1" applyAlignment="1">
      <alignment horizontal="center" vertical="center"/>
    </xf>
    <xf numFmtId="1" fontId="0" fillId="0" borderId="3" xfId="0" applyNumberFormat="1" applyFont="1" applyBorder="1" applyAlignment="1">
      <alignment horizontal="center" vertical="center"/>
    </xf>
    <xf numFmtId="1" fontId="0" fillId="0" borderId="2" xfId="0" applyNumberFormat="1" applyFont="1" applyBorder="1" applyAlignment="1">
      <alignment horizontal="center" vertical="center"/>
    </xf>
    <xf numFmtId="1" fontId="0" fillId="5" borderId="1" xfId="0" applyNumberFormat="1" applyFont="1" applyFill="1" applyBorder="1" applyAlignment="1">
      <alignment horizontal="center" vertical="center"/>
    </xf>
    <xf numFmtId="1" fontId="12" fillId="5" borderId="1" xfId="0" applyNumberFormat="1" applyFont="1" applyFill="1" applyBorder="1" applyAlignment="1">
      <alignment horizontal="center" vertical="center"/>
    </xf>
    <xf numFmtId="1" fontId="13" fillId="5" borderId="1" xfId="0" applyNumberFormat="1" applyFont="1" applyFill="1" applyBorder="1" applyAlignment="1">
      <alignment horizontal="center" vertical="center"/>
    </xf>
    <xf numFmtId="1" fontId="13" fillId="5" borderId="1" xfId="0" applyNumberFormat="1" applyFont="1" applyFill="1" applyBorder="1" applyAlignment="1">
      <alignment horizontal="center"/>
    </xf>
    <xf numFmtId="0" fontId="0" fillId="7" borderId="0" xfId="0" applyFill="1"/>
    <xf numFmtId="0" fontId="8" fillId="7" borderId="0" xfId="0" applyFont="1" applyFill="1"/>
    <xf numFmtId="1" fontId="3" fillId="4" borderId="6" xfId="0" applyNumberFormat="1" applyFont="1" applyFill="1" applyBorder="1" applyAlignment="1">
      <alignment horizontal="center"/>
    </xf>
    <xf numFmtId="1" fontId="3" fillId="4" borderId="7" xfId="0" applyNumberFormat="1" applyFont="1" applyFill="1" applyBorder="1" applyAlignment="1">
      <alignment horizontal="center"/>
    </xf>
    <xf numFmtId="0" fontId="0" fillId="0" borderId="8" xfId="0" applyFont="1" applyBorder="1" applyAlignment="1">
      <alignment horizontal="center" vertical="center"/>
    </xf>
    <xf numFmtId="1" fontId="0" fillId="5" borderId="8" xfId="0" applyNumberFormat="1" applyFont="1" applyFill="1" applyBorder="1" applyAlignment="1">
      <alignment horizontal="center" vertical="center"/>
    </xf>
    <xf numFmtId="1" fontId="0" fillId="5" borderId="9" xfId="0" applyNumberFormat="1" applyFont="1" applyFill="1" applyBorder="1" applyAlignment="1">
      <alignment horizontal="center" vertical="center"/>
    </xf>
    <xf numFmtId="1" fontId="0" fillId="5" borderId="10" xfId="0" applyNumberFormat="1" applyFont="1" applyFill="1" applyBorder="1" applyAlignment="1">
      <alignment horizontal="center" vertical="center"/>
    </xf>
    <xf numFmtId="1" fontId="0" fillId="0" borderId="1" xfId="0" applyNumberFormat="1" applyFont="1" applyBorder="1" applyAlignment="1">
      <alignment horizontal="center" vertical="center"/>
    </xf>
    <xf numFmtId="1" fontId="3" fillId="4" borderId="11"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1" fontId="5" fillId="6" borderId="9" xfId="0" applyNumberFormat="1" applyFont="1" applyFill="1" applyBorder="1" applyAlignment="1">
      <alignment horizontal="center" vertical="center"/>
    </xf>
    <xf numFmtId="0" fontId="0" fillId="0" borderId="1" xfId="0" applyBorder="1" applyAlignment="1">
      <alignment horizontal="center" vertical="center"/>
    </xf>
    <xf numFmtId="0" fontId="7" fillId="0" borderId="0" xfId="0" applyFont="1" applyAlignment="1">
      <alignment horizontal="center"/>
    </xf>
    <xf numFmtId="0" fontId="7" fillId="0" borderId="0" xfId="0" applyFont="1" applyAlignment="1">
      <alignment horizontal="center" vertical="center" wrapText="1"/>
    </xf>
    <xf numFmtId="0" fontId="0" fillId="0" borderId="1" xfId="0" applyBorder="1" applyAlignment="1">
      <alignment horizontal="center" vertical="center"/>
    </xf>
    <xf numFmtId="0" fontId="9" fillId="0" borderId="0" xfId="3"/>
    <xf numFmtId="0" fontId="9" fillId="0" borderId="0" xfId="3" applyAlignment="1">
      <alignment horizontal="center"/>
    </xf>
    <xf numFmtId="0" fontId="17" fillId="0" borderId="1" xfId="3" applyFont="1" applyBorder="1" applyAlignment="1">
      <alignment horizontal="center" vertical="center"/>
    </xf>
    <xf numFmtId="0" fontId="9" fillId="0" borderId="1" xfId="3" applyFont="1" applyBorder="1" applyAlignment="1">
      <alignment horizontal="center" vertical="center"/>
    </xf>
    <xf numFmtId="0" fontId="21" fillId="0" borderId="0" xfId="3" applyFont="1"/>
    <xf numFmtId="0" fontId="18" fillId="0" borderId="1" xfId="3" applyFont="1" applyBorder="1"/>
    <xf numFmtId="0" fontId="18" fillId="0" borderId="0" xfId="3" applyFont="1"/>
    <xf numFmtId="0" fontId="9" fillId="0" borderId="1" xfId="3" applyBorder="1" applyAlignment="1">
      <alignment horizontal="center"/>
    </xf>
    <xf numFmtId="0" fontId="9" fillId="0" borderId="1" xfId="3" applyBorder="1"/>
    <xf numFmtId="0" fontId="9" fillId="0" borderId="0" xfId="3" applyBorder="1"/>
    <xf numFmtId="0" fontId="18" fillId="0" borderId="0" xfId="3" applyFont="1" applyBorder="1"/>
    <xf numFmtId="0" fontId="21" fillId="0" borderId="1" xfId="3" applyFont="1" applyBorder="1" applyAlignment="1">
      <alignment horizontal="center" vertical="center"/>
    </xf>
    <xf numFmtId="0" fontId="9" fillId="0" borderId="0" xfId="3" applyFill="1" applyBorder="1"/>
    <xf numFmtId="0" fontId="9" fillId="0" borderId="1" xfId="3" applyFont="1" applyBorder="1" applyAlignment="1">
      <alignment horizontal="center" vertical="center"/>
    </xf>
    <xf numFmtId="0" fontId="17" fillId="0" borderId="0" xfId="3" applyFont="1"/>
    <xf numFmtId="0" fontId="9" fillId="0" borderId="0" xfId="3" applyAlignment="1">
      <alignment wrapText="1"/>
    </xf>
    <xf numFmtId="0" fontId="9" fillId="13" borderId="1" xfId="3" applyFont="1" applyFill="1" applyBorder="1" applyAlignment="1">
      <alignment horizontal="center"/>
    </xf>
    <xf numFmtId="0" fontId="9" fillId="14" borderId="1" xfId="3" applyFont="1" applyFill="1" applyBorder="1" applyAlignment="1">
      <alignment horizontal="center"/>
    </xf>
    <xf numFmtId="1" fontId="2" fillId="15" borderId="1" xfId="3" applyNumberFormat="1" applyFont="1" applyFill="1" applyBorder="1" applyAlignment="1">
      <alignment horizontal="center"/>
    </xf>
    <xf numFmtId="1" fontId="2" fillId="8" borderId="1" xfId="3" applyNumberFormat="1" applyFont="1" applyFill="1" applyBorder="1" applyAlignment="1">
      <alignment horizontal="center"/>
    </xf>
    <xf numFmtId="1" fontId="27" fillId="16" borderId="1" xfId="3" applyNumberFormat="1" applyFont="1" applyFill="1" applyBorder="1" applyAlignment="1">
      <alignment horizontal="center"/>
    </xf>
    <xf numFmtId="1" fontId="3" fillId="4" borderId="1" xfId="3" applyNumberFormat="1" applyFont="1" applyFill="1" applyBorder="1" applyAlignment="1">
      <alignment horizontal="center"/>
    </xf>
    <xf numFmtId="1" fontId="3" fillId="4" borderId="1" xfId="3" applyNumberFormat="1" applyFont="1" applyFill="1" applyBorder="1" applyAlignment="1"/>
    <xf numFmtId="0" fontId="12" fillId="0" borderId="0" xfId="3" applyFont="1" applyBorder="1" applyAlignment="1">
      <alignment horizontal="center" vertical="center"/>
    </xf>
    <xf numFmtId="0" fontId="9" fillId="3" borderId="0" xfId="3" applyFont="1" applyFill="1" applyAlignment="1">
      <alignment horizontal="left"/>
    </xf>
    <xf numFmtId="0" fontId="9" fillId="3" borderId="0" xfId="3" applyFont="1" applyFill="1" applyAlignment="1">
      <alignment horizontal="center"/>
    </xf>
    <xf numFmtId="0" fontId="9" fillId="3" borderId="1" xfId="3" applyFont="1" applyFill="1" applyBorder="1" applyAlignment="1">
      <alignment horizontal="center"/>
    </xf>
    <xf numFmtId="0" fontId="9" fillId="3" borderId="1" xfId="3" applyFont="1" applyFill="1" applyBorder="1" applyAlignment="1">
      <alignment horizontal="left"/>
    </xf>
    <xf numFmtId="0" fontId="9" fillId="0" borderId="32" xfId="3" applyFont="1" applyFill="1" applyBorder="1" applyAlignment="1">
      <alignment horizontal="center" vertical="center"/>
    </xf>
    <xf numFmtId="0" fontId="9" fillId="0" borderId="1" xfId="3" applyBorder="1" applyAlignment="1">
      <alignment horizontal="center" vertical="center"/>
    </xf>
    <xf numFmtId="0" fontId="9" fillId="0" borderId="1" xfId="3" applyFill="1" applyBorder="1" applyAlignment="1">
      <alignment horizontal="center" vertical="center"/>
    </xf>
    <xf numFmtId="0" fontId="9" fillId="3" borderId="0" xfId="3" applyFont="1" applyFill="1"/>
    <xf numFmtId="0" fontId="13" fillId="0" borderId="0" xfId="0" applyFont="1" applyAlignment="1">
      <alignment horizontal="center"/>
    </xf>
    <xf numFmtId="0" fontId="13" fillId="18" borderId="1" xfId="0" applyFont="1" applyFill="1" applyBorder="1" applyAlignment="1">
      <alignment horizontal="center" vertical="center"/>
    </xf>
    <xf numFmtId="14" fontId="13" fillId="21" borderId="1" xfId="0" applyNumberFormat="1" applyFont="1" applyFill="1" applyBorder="1" applyAlignment="1">
      <alignment horizontal="center" vertical="center"/>
    </xf>
    <xf numFmtId="0" fontId="13" fillId="21" borderId="1" xfId="0" applyFont="1" applyFill="1" applyBorder="1" applyAlignment="1">
      <alignment horizontal="center" vertical="center"/>
    </xf>
    <xf numFmtId="14" fontId="13" fillId="3" borderId="1" xfId="0" applyNumberFormat="1" applyFont="1" applyFill="1" applyBorder="1" applyAlignment="1">
      <alignment horizontal="center" vertical="center"/>
    </xf>
    <xf numFmtId="0" fontId="13" fillId="3" borderId="1" xfId="0" applyFont="1" applyFill="1" applyBorder="1" applyAlignment="1">
      <alignment horizontal="center" vertical="center"/>
    </xf>
    <xf numFmtId="0" fontId="28" fillId="0" borderId="1" xfId="0" applyFont="1" applyBorder="1" applyAlignment="1">
      <alignment horizontal="center" vertical="center"/>
    </xf>
    <xf numFmtId="14" fontId="13" fillId="22" borderId="1" xfId="0" applyNumberFormat="1" applyFont="1" applyFill="1" applyBorder="1" applyAlignment="1">
      <alignment horizontal="center" vertical="center"/>
    </xf>
    <xf numFmtId="0" fontId="13" fillId="22" borderId="1" xfId="0" applyFont="1" applyFill="1" applyBorder="1" applyAlignment="1">
      <alignment horizontal="center" vertical="center"/>
    </xf>
    <xf numFmtId="14" fontId="13" fillId="23" borderId="1" xfId="0" applyNumberFormat="1" applyFont="1" applyFill="1" applyBorder="1" applyAlignment="1">
      <alignment horizontal="center" vertical="center"/>
    </xf>
    <xf numFmtId="0" fontId="13" fillId="23" borderId="1" xfId="0" applyFont="1" applyFill="1" applyBorder="1" applyAlignment="1">
      <alignment horizontal="center" vertical="center"/>
    </xf>
    <xf numFmtId="0" fontId="13" fillId="0" borderId="0" xfId="0" applyFont="1" applyFill="1" applyAlignment="1">
      <alignment horizontal="center"/>
    </xf>
    <xf numFmtId="0" fontId="29" fillId="0" borderId="0" xfId="0" applyFont="1" applyFill="1" applyAlignment="1">
      <alignment horizontal="center"/>
    </xf>
    <xf numFmtId="0" fontId="1" fillId="0" borderId="0" xfId="0" applyFont="1" applyAlignment="1">
      <alignment horizontal="center"/>
    </xf>
    <xf numFmtId="14" fontId="13" fillId="19" borderId="1" xfId="0" applyNumberFormat="1" applyFont="1" applyFill="1" applyBorder="1" applyAlignment="1">
      <alignment horizontal="center" vertical="center"/>
    </xf>
    <xf numFmtId="0" fontId="13" fillId="19" borderId="1" xfId="0" applyFont="1" applyFill="1" applyBorder="1" applyAlignment="1">
      <alignment horizontal="center" vertical="center"/>
    </xf>
    <xf numFmtId="1" fontId="7" fillId="13" borderId="1" xfId="0" applyNumberFormat="1" applyFont="1" applyFill="1" applyBorder="1" applyAlignment="1">
      <alignment horizontal="center" vertical="center" wrapText="1"/>
    </xf>
    <xf numFmtId="0" fontId="9" fillId="24" borderId="1" xfId="0" applyFont="1" applyFill="1" applyBorder="1" applyAlignment="1">
      <alignment horizontal="center" vertical="center" wrapText="1"/>
    </xf>
    <xf numFmtId="0" fontId="0" fillId="24" borderId="1" xfId="0" applyFill="1" applyBorder="1" applyAlignment="1">
      <alignment horizontal="center" vertical="center" wrapText="1"/>
    </xf>
    <xf numFmtId="0" fontId="7" fillId="24" borderId="1" xfId="0" applyFont="1" applyFill="1" applyBorder="1" applyAlignment="1">
      <alignment horizontal="center" vertical="center" wrapText="1"/>
    </xf>
    <xf numFmtId="0" fontId="30" fillId="24" borderId="1" xfId="0" applyFont="1" applyFill="1" applyBorder="1" applyAlignment="1">
      <alignment horizontal="center" vertical="top" wrapText="1"/>
    </xf>
    <xf numFmtId="0" fontId="13" fillId="18" borderId="31" xfId="0" applyFont="1" applyFill="1" applyBorder="1" applyAlignment="1">
      <alignment horizontal="center" vertical="center"/>
    </xf>
    <xf numFmtId="14" fontId="13" fillId="21" borderId="31" xfId="0" applyNumberFormat="1" applyFont="1" applyFill="1" applyBorder="1" applyAlignment="1">
      <alignment horizontal="center" vertical="center"/>
    </xf>
    <xf numFmtId="0" fontId="13" fillId="21" borderId="31" xfId="0" applyFont="1" applyFill="1" applyBorder="1" applyAlignment="1">
      <alignment horizontal="center" vertical="center"/>
    </xf>
    <xf numFmtId="14" fontId="13" fillId="20" borderId="1" xfId="0" applyNumberFormat="1" applyFont="1" applyFill="1" applyBorder="1" applyAlignment="1">
      <alignment horizontal="center" vertical="center"/>
    </xf>
    <xf numFmtId="0" fontId="13" fillId="20" borderId="1" xfId="0" applyFont="1" applyFill="1" applyBorder="1" applyAlignment="1">
      <alignment horizontal="center" vertical="center"/>
    </xf>
    <xf numFmtId="1" fontId="0" fillId="0" borderId="1" xfId="0" applyNumberFormat="1" applyBorder="1" applyAlignment="1">
      <alignment horizontal="center" vertical="center" wrapText="1"/>
    </xf>
    <xf numFmtId="0" fontId="0" fillId="0" borderId="0" xfId="0" applyAlignment="1"/>
    <xf numFmtId="0" fontId="13" fillId="7" borderId="1" xfId="0" applyFont="1" applyFill="1" applyBorder="1" applyAlignment="1">
      <alignment horizontal="center" vertical="center"/>
    </xf>
    <xf numFmtId="1" fontId="13" fillId="13" borderId="1" xfId="0" applyNumberFormat="1" applyFont="1" applyFill="1" applyBorder="1" applyAlignment="1">
      <alignment horizontal="center" vertical="center" wrapText="1"/>
    </xf>
    <xf numFmtId="0" fontId="28" fillId="19" borderId="1" xfId="0" applyFont="1" applyFill="1" applyBorder="1" applyAlignment="1">
      <alignment horizontal="center" vertical="center" wrapText="1"/>
    </xf>
    <xf numFmtId="0" fontId="28" fillId="19" borderId="1" xfId="0" applyFont="1" applyFill="1" applyBorder="1" applyAlignment="1">
      <alignment horizontal="center" vertical="center"/>
    </xf>
    <xf numFmtId="0" fontId="28" fillId="19" borderId="3" xfId="0" applyFont="1" applyFill="1" applyBorder="1" applyAlignment="1">
      <alignment horizontal="center" vertical="center" wrapText="1"/>
    </xf>
    <xf numFmtId="0" fontId="28" fillId="19" borderId="34" xfId="0" applyFont="1" applyFill="1" applyBorder="1" applyAlignment="1">
      <alignment horizontal="center" vertical="center"/>
    </xf>
    <xf numFmtId="0" fontId="8" fillId="0" borderId="0" xfId="0" applyFont="1" applyFill="1" applyAlignment="1">
      <alignment wrapText="1"/>
    </xf>
    <xf numFmtId="0" fontId="8" fillId="3" borderId="1" xfId="0" applyFont="1" applyFill="1" applyBorder="1"/>
    <xf numFmtId="0" fontId="7" fillId="0" borderId="0" xfId="0" applyFont="1"/>
    <xf numFmtId="0" fontId="31" fillId="0" borderId="1" xfId="0" applyFont="1" applyBorder="1" applyAlignment="1">
      <alignment horizontal="center" vertical="center" wrapText="1"/>
    </xf>
    <xf numFmtId="0" fontId="31" fillId="8" borderId="1" xfId="2" applyNumberFormat="1" applyFont="1" applyFill="1" applyBorder="1" applyAlignment="1">
      <alignment horizontal="center" vertical="center"/>
    </xf>
    <xf numFmtId="165" fontId="31" fillId="8" borderId="1" xfId="2" applyNumberFormat="1" applyFont="1" applyFill="1" applyBorder="1" applyAlignment="1">
      <alignment horizontal="center" vertical="center"/>
    </xf>
    <xf numFmtId="0" fontId="31" fillId="8"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31" fillId="0" borderId="0" xfId="0" applyFont="1"/>
    <xf numFmtId="0" fontId="31" fillId="0"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21" fillId="25" borderId="1" xfId="0" applyFont="1" applyFill="1" applyBorder="1" applyAlignment="1">
      <alignment horizontal="center" vertical="center"/>
    </xf>
    <xf numFmtId="0" fontId="35" fillId="26" borderId="1" xfId="0" applyFont="1" applyFill="1" applyBorder="1" applyAlignment="1">
      <alignment horizontal="center" vertical="center"/>
    </xf>
    <xf numFmtId="0" fontId="31" fillId="0" borderId="0" xfId="0" applyFont="1" applyAlignment="1">
      <alignment horizontal="center"/>
    </xf>
    <xf numFmtId="165" fontId="31" fillId="3" borderId="1" xfId="2" applyNumberFormat="1" applyFont="1" applyFill="1" applyBorder="1" applyAlignment="1">
      <alignment horizontal="center" vertical="center"/>
    </xf>
    <xf numFmtId="0" fontId="37" fillId="0" borderId="1" xfId="0" applyFont="1" applyBorder="1" applyAlignment="1">
      <alignment horizontal="center" vertical="center" wrapText="1"/>
    </xf>
    <xf numFmtId="0" fontId="0" fillId="0" borderId="0" xfId="0" applyAlignment="1">
      <alignment horizontal="center" vertical="center" wrapText="1"/>
    </xf>
    <xf numFmtId="0" fontId="31" fillId="3" borderId="1" xfId="2" applyNumberFormat="1" applyFont="1" applyFill="1" applyBorder="1" applyAlignment="1">
      <alignment horizontal="center" vertical="center"/>
    </xf>
    <xf numFmtId="0" fontId="31" fillId="0" borderId="0" xfId="0" applyFont="1" applyFill="1" applyBorder="1" applyAlignment="1">
      <alignment horizontal="center" vertical="center" wrapText="1"/>
    </xf>
    <xf numFmtId="166" fontId="31" fillId="0" borderId="0" xfId="2" applyNumberFormat="1" applyFont="1" applyFill="1" applyBorder="1" applyAlignment="1">
      <alignment horizontal="center" vertical="center"/>
    </xf>
    <xf numFmtId="0" fontId="22" fillId="7" borderId="0" xfId="0" applyFont="1" applyFill="1" applyBorder="1" applyAlignment="1">
      <alignment horizontal="center" vertical="center" wrapText="1"/>
    </xf>
    <xf numFmtId="0" fontId="31" fillId="13" borderId="1" xfId="0" applyFont="1" applyFill="1" applyBorder="1" applyAlignment="1">
      <alignment horizontal="center" vertical="center" wrapText="1"/>
    </xf>
    <xf numFmtId="165" fontId="31" fillId="13" borderId="1" xfId="2" applyNumberFormat="1" applyFont="1" applyFill="1" applyBorder="1" applyAlignment="1">
      <alignment horizontal="center" vertical="center"/>
    </xf>
    <xf numFmtId="0" fontId="31" fillId="0" borderId="0" xfId="0" applyFont="1" applyFill="1" applyBorder="1"/>
    <xf numFmtId="0" fontId="18" fillId="0" borderId="0" xfId="0" applyFont="1" applyFill="1" applyBorder="1" applyAlignment="1">
      <alignment horizontal="center"/>
    </xf>
    <xf numFmtId="0" fontId="18" fillId="0" borderId="0" xfId="0" applyFont="1" applyFill="1" applyBorder="1"/>
    <xf numFmtId="0" fontId="31" fillId="0" borderId="1" xfId="0" applyFont="1" applyBorder="1" applyAlignment="1">
      <alignment horizontal="center" vertical="center"/>
    </xf>
    <xf numFmtId="0" fontId="31" fillId="0" borderId="0" xfId="0" applyFont="1" applyBorder="1"/>
    <xf numFmtId="0" fontId="17" fillId="0" borderId="0" xfId="0" applyFont="1" applyFill="1" applyBorder="1" applyAlignment="1">
      <alignment vertical="center"/>
    </xf>
    <xf numFmtId="0" fontId="0" fillId="0" borderId="0" xfId="0" applyFill="1" applyBorder="1"/>
    <xf numFmtId="0" fontId="31" fillId="0" borderId="0" xfId="0" applyFont="1" applyFill="1"/>
    <xf numFmtId="0" fontId="26" fillId="0" borderId="0" xfId="0" applyFont="1" applyFill="1" applyAlignment="1">
      <alignment horizontal="left" vertical="center"/>
    </xf>
    <xf numFmtId="0" fontId="21" fillId="0" borderId="0" xfId="0" applyFont="1" applyFill="1" applyBorder="1" applyAlignment="1">
      <alignment horizontal="center" vertical="center"/>
    </xf>
    <xf numFmtId="166" fontId="31" fillId="3" borderId="1" xfId="2" applyNumberFormat="1" applyFont="1" applyFill="1" applyBorder="1" applyAlignment="1">
      <alignment horizontal="center" vertical="center"/>
    </xf>
    <xf numFmtId="166" fontId="31" fillId="8" borderId="1" xfId="2" applyNumberFormat="1" applyFont="1" applyFill="1" applyBorder="1" applyAlignment="1">
      <alignment horizontal="center" vertical="center"/>
    </xf>
    <xf numFmtId="0" fontId="22" fillId="0" borderId="0" xfId="0" applyFont="1" applyFill="1" applyAlignment="1">
      <alignment horizontal="left" vertical="center" wrapText="1"/>
    </xf>
    <xf numFmtId="0" fontId="36" fillId="2" borderId="1" xfId="0" applyFont="1" applyFill="1" applyBorder="1" applyAlignment="1">
      <alignment vertical="center"/>
    </xf>
    <xf numFmtId="0" fontId="38" fillId="27" borderId="1" xfId="0" applyFont="1" applyFill="1" applyBorder="1" applyAlignment="1">
      <alignment vertical="center"/>
    </xf>
    <xf numFmtId="0" fontId="38" fillId="26" borderId="1" xfId="0" applyFont="1" applyFill="1" applyBorder="1" applyAlignment="1">
      <alignment vertical="center"/>
    </xf>
    <xf numFmtId="0" fontId="31" fillId="0" borderId="0" xfId="0" applyFont="1" applyFill="1" applyAlignment="1">
      <alignment horizontal="center"/>
    </xf>
    <xf numFmtId="0" fontId="17" fillId="0" borderId="0" xfId="0" applyFont="1" applyFill="1" applyBorder="1" applyAlignment="1">
      <alignment horizontal="center" vertical="center"/>
    </xf>
    <xf numFmtId="0" fontId="26" fillId="0" borderId="0" xfId="0" applyFont="1" applyFill="1" applyAlignment="1">
      <alignment horizontal="center" vertical="center"/>
    </xf>
    <xf numFmtId="0" fontId="1" fillId="3" borderId="0" xfId="0" applyFont="1" applyFill="1"/>
    <xf numFmtId="0" fontId="0" fillId="0" borderId="0" xfId="0" applyFill="1"/>
    <xf numFmtId="0" fontId="39" fillId="0" borderId="0" xfId="0" applyFont="1"/>
    <xf numFmtId="0" fontId="41" fillId="28" borderId="33" xfId="0" applyFont="1" applyFill="1" applyBorder="1" applyAlignment="1">
      <alignment horizontal="center" vertical="center"/>
    </xf>
    <xf numFmtId="0" fontId="21" fillId="15" borderId="1" xfId="0" applyFont="1" applyFill="1" applyBorder="1" applyAlignment="1">
      <alignment horizontal="center" vertical="center"/>
    </xf>
    <xf numFmtId="0" fontId="42" fillId="22" borderId="0" xfId="0" applyFont="1" applyFill="1" applyAlignment="1">
      <alignment horizontal="left" vertical="center"/>
    </xf>
    <xf numFmtId="0" fontId="21" fillId="29" borderId="1" xfId="0" applyFont="1" applyFill="1" applyBorder="1" applyAlignment="1">
      <alignment horizontal="center" vertical="center"/>
    </xf>
    <xf numFmtId="0" fontId="0" fillId="30" borderId="0" xfId="0" applyFill="1"/>
    <xf numFmtId="0" fontId="13" fillId="0" borderId="0" xfId="0" applyFont="1"/>
    <xf numFmtId="0" fontId="9" fillId="0" borderId="0" xfId="3" applyAlignment="1">
      <alignment horizontal="center" vertical="center"/>
    </xf>
    <xf numFmtId="0" fontId="21" fillId="0" borderId="0" xfId="3" applyFont="1" applyFill="1" applyBorder="1" applyAlignment="1">
      <alignment horizontal="center" vertical="center"/>
    </xf>
    <xf numFmtId="0" fontId="9" fillId="0" borderId="0" xfId="3" applyFont="1" applyFill="1" applyBorder="1" applyAlignment="1">
      <alignment horizontal="center" vertical="center"/>
    </xf>
    <xf numFmtId="1" fontId="45" fillId="0" borderId="0" xfId="3" applyNumberFormat="1" applyFont="1" applyFill="1" applyBorder="1" applyAlignment="1">
      <alignment horizontal="center"/>
    </xf>
    <xf numFmtId="0" fontId="9" fillId="0" borderId="0" xfId="3" applyBorder="1" applyAlignment="1">
      <alignment wrapText="1"/>
    </xf>
    <xf numFmtId="0" fontId="18" fillId="0" borderId="0" xfId="3" applyFont="1" applyAlignment="1">
      <alignment wrapText="1"/>
    </xf>
    <xf numFmtId="0" fontId="9" fillId="0" borderId="0" xfId="3" applyFill="1" applyBorder="1" applyAlignment="1">
      <alignment horizontal="center" vertical="center"/>
    </xf>
    <xf numFmtId="0" fontId="17" fillId="0" borderId="0" xfId="3" applyFont="1" applyAlignment="1">
      <alignment horizontal="center" vertical="center"/>
    </xf>
    <xf numFmtId="1" fontId="4" fillId="5" borderId="1" xfId="3" applyNumberFormat="1" applyFont="1" applyFill="1" applyBorder="1" applyAlignment="1">
      <alignment horizontal="center" vertical="center"/>
    </xf>
    <xf numFmtId="1" fontId="4" fillId="5" borderId="1" xfId="3" applyNumberFormat="1" applyFont="1" applyFill="1" applyBorder="1" applyAlignment="1">
      <alignment horizontal="center"/>
    </xf>
    <xf numFmtId="1" fontId="17" fillId="5" borderId="1" xfId="3" applyNumberFormat="1" applyFont="1" applyFill="1" applyBorder="1" applyAlignment="1">
      <alignment horizontal="center" vertical="center"/>
    </xf>
    <xf numFmtId="0" fontId="35" fillId="13" borderId="1" xfId="3" applyFont="1" applyFill="1" applyBorder="1" applyAlignment="1">
      <alignment horizontal="center"/>
    </xf>
    <xf numFmtId="0" fontId="22" fillId="0" borderId="0" xfId="3" applyFont="1"/>
    <xf numFmtId="0" fontId="21" fillId="14" borderId="1" xfId="3" applyFont="1" applyFill="1" applyBorder="1" applyAlignment="1">
      <alignment horizontal="center"/>
    </xf>
    <xf numFmtId="1" fontId="3" fillId="15" borderId="1" xfId="3" applyNumberFormat="1" applyFont="1" applyFill="1" applyBorder="1" applyAlignment="1">
      <alignment horizontal="center"/>
    </xf>
    <xf numFmtId="1" fontId="3" fillId="29" borderId="1" xfId="3" applyNumberFormat="1" applyFont="1" applyFill="1" applyBorder="1" applyAlignment="1">
      <alignment horizontal="center"/>
    </xf>
    <xf numFmtId="1" fontId="45" fillId="31" borderId="1" xfId="3" applyNumberFormat="1" applyFont="1" applyFill="1" applyBorder="1" applyAlignment="1">
      <alignment horizontal="center"/>
    </xf>
    <xf numFmtId="0" fontId="21" fillId="3" borderId="0" xfId="3" applyFont="1" applyFill="1"/>
    <xf numFmtId="0" fontId="9" fillId="0" borderId="0" xfId="3" applyFont="1"/>
    <xf numFmtId="0" fontId="21" fillId="0" borderId="1" xfId="3" applyFont="1" applyBorder="1"/>
    <xf numFmtId="0" fontId="47" fillId="0" borderId="0" xfId="3" applyFont="1" applyAlignment="1">
      <alignment wrapText="1"/>
    </xf>
    <xf numFmtId="0" fontId="17" fillId="0" borderId="1" xfId="3" applyFont="1" applyBorder="1" applyAlignment="1">
      <alignment horizontal="center"/>
    </xf>
    <xf numFmtId="0" fontId="9" fillId="0" borderId="1" xfId="3" applyFont="1" applyBorder="1"/>
    <xf numFmtId="0" fontId="9" fillId="0" borderId="1" xfId="3" applyBorder="1" applyAlignment="1">
      <alignment wrapText="1"/>
    </xf>
    <xf numFmtId="0" fontId="17" fillId="0" borderId="1" xfId="3" applyFont="1" applyBorder="1"/>
    <xf numFmtId="0" fontId="9" fillId="0" borderId="1" xfId="3" applyBorder="1" applyAlignment="1">
      <alignment vertical="center"/>
    </xf>
    <xf numFmtId="0" fontId="18" fillId="0" borderId="0" xfId="3" applyFont="1" applyBorder="1" applyAlignment="1">
      <alignment horizontal="center"/>
    </xf>
    <xf numFmtId="0" fontId="9" fillId="0" borderId="0" xfId="3" applyFont="1" applyAlignment="1">
      <alignment horizontal="center"/>
    </xf>
    <xf numFmtId="0" fontId="17" fillId="0" borderId="0" xfId="3" applyFont="1" applyBorder="1"/>
    <xf numFmtId="0" fontId="9" fillId="0" borderId="0" xfId="3" applyFont="1" applyBorder="1"/>
    <xf numFmtId="167" fontId="50" fillId="3" borderId="1" xfId="0" applyNumberFormat="1" applyFont="1" applyFill="1" applyBorder="1" applyAlignment="1" applyProtection="1">
      <alignment horizontal="center" vertical="center"/>
    </xf>
    <xf numFmtId="165" fontId="9" fillId="3" borderId="1" xfId="0" applyNumberFormat="1" applyFont="1" applyFill="1" applyBorder="1" applyAlignment="1">
      <alignment horizontal="center" vertical="center"/>
    </xf>
    <xf numFmtId="0" fontId="50" fillId="3" borderId="1" xfId="9" applyNumberFormat="1" applyFont="1" applyFill="1" applyBorder="1" applyAlignment="1" applyProtection="1">
      <alignment horizontal="center" vertical="center"/>
    </xf>
    <xf numFmtId="0" fontId="17" fillId="0" borderId="1" xfId="0" applyFont="1" applyBorder="1" applyAlignment="1">
      <alignment vertical="center"/>
    </xf>
    <xf numFmtId="0" fontId="17" fillId="0" borderId="1" xfId="0" applyFont="1" applyFill="1" applyBorder="1" applyAlignment="1">
      <alignment vertical="center"/>
    </xf>
    <xf numFmtId="165" fontId="9" fillId="3" borderId="1" xfId="0" applyNumberFormat="1" applyFont="1" applyFill="1" applyBorder="1" applyAlignment="1">
      <alignment horizontal="center" vertical="center" wrapText="1"/>
    </xf>
    <xf numFmtId="1" fontId="9" fillId="0" borderId="0"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9" fillId="0" borderId="1" xfId="0" applyFont="1" applyBorder="1" applyAlignment="1">
      <alignment horizontal="center"/>
    </xf>
    <xf numFmtId="0" fontId="9" fillId="25" borderId="1" xfId="0" applyFont="1" applyFill="1" applyBorder="1" applyAlignment="1">
      <alignment horizontal="center" vertical="center" wrapText="1"/>
    </xf>
    <xf numFmtId="0" fontId="1" fillId="0" borderId="1" xfId="0" applyFont="1" applyBorder="1" applyAlignment="1">
      <alignment vertical="center"/>
    </xf>
    <xf numFmtId="0" fontId="9" fillId="0" borderId="0" xfId="0" applyFont="1" applyFill="1" applyBorder="1" applyAlignment="1">
      <alignment horizontal="center" vertical="center"/>
    </xf>
    <xf numFmtId="0" fontId="9" fillId="33" borderId="1" xfId="0" applyFont="1" applyFill="1" applyBorder="1" applyAlignment="1">
      <alignment horizontal="center" vertical="center"/>
    </xf>
    <xf numFmtId="0" fontId="9" fillId="15" borderId="1" xfId="0" applyFont="1" applyFill="1" applyBorder="1" applyAlignment="1">
      <alignment horizontal="center" vertical="center"/>
    </xf>
    <xf numFmtId="0" fontId="9" fillId="28"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21" fillId="34"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37" xfId="0" applyFont="1" applyFill="1" applyBorder="1" applyAlignment="1">
      <alignment vertical="center" wrapText="1"/>
    </xf>
    <xf numFmtId="0" fontId="23" fillId="3" borderId="3" xfId="0" applyFont="1" applyFill="1" applyBorder="1" applyAlignment="1">
      <alignment vertical="center" wrapText="1"/>
    </xf>
    <xf numFmtId="0" fontId="23" fillId="3" borderId="37" xfId="0" applyFont="1" applyFill="1" applyBorder="1" applyAlignment="1">
      <alignment horizontal="center" vertical="center" wrapText="1"/>
    </xf>
    <xf numFmtId="0" fontId="9" fillId="3" borderId="34" xfId="0" applyFont="1" applyFill="1" applyBorder="1" applyAlignment="1">
      <alignment horizontal="left" vertical="center"/>
    </xf>
    <xf numFmtId="0" fontId="52" fillId="0" borderId="1" xfId="0" applyFont="1" applyBorder="1" applyAlignment="1">
      <alignment horizontal="center" vertical="center"/>
    </xf>
    <xf numFmtId="0" fontId="8" fillId="7" borderId="0" xfId="0" applyFont="1" applyFill="1" applyAlignment="1">
      <alignment horizontal="center" vertical="center"/>
    </xf>
    <xf numFmtId="0" fontId="8" fillId="0" borderId="0" xfId="0" applyFont="1" applyFill="1" applyAlignment="1">
      <alignment horizontal="center" vertical="center" wrapText="1"/>
    </xf>
    <xf numFmtId="0" fontId="0" fillId="0" borderId="1" xfId="0" quotePrefix="1" applyNumberFormat="1" applyBorder="1" applyAlignment="1">
      <alignment horizontal="center" vertical="center"/>
    </xf>
    <xf numFmtId="0" fontId="17" fillId="0" borderId="3" xfId="0" applyFont="1" applyBorder="1" applyAlignment="1">
      <alignment vertical="center"/>
    </xf>
    <xf numFmtId="168" fontId="72" fillId="0" borderId="1" xfId="59" applyNumberFormat="1" applyFont="1" applyBorder="1" applyAlignment="1">
      <alignment horizontal="center" vertical="center"/>
    </xf>
    <xf numFmtId="167" fontId="0" fillId="0" borderId="1" xfId="0" quotePrefix="1" applyNumberFormat="1" applyBorder="1" applyAlignment="1">
      <alignment horizontal="center" vertical="center"/>
    </xf>
    <xf numFmtId="0" fontId="0" fillId="0" borderId="1" xfId="0" applyNumberFormat="1" applyBorder="1" applyAlignment="1">
      <alignment horizontal="center" vertical="center"/>
    </xf>
    <xf numFmtId="167" fontId="0" fillId="0" borderId="1" xfId="0" applyNumberFormat="1" applyBorder="1" applyAlignment="1">
      <alignment horizontal="center" vertical="center"/>
    </xf>
    <xf numFmtId="0" fontId="17" fillId="0" borderId="3" xfId="0" applyFont="1" applyFill="1" applyBorder="1" applyAlignment="1">
      <alignment vertical="center"/>
    </xf>
    <xf numFmtId="0" fontId="9" fillId="33" borderId="1" xfId="3" applyFont="1" applyFill="1" applyBorder="1" applyAlignment="1">
      <alignment horizontal="center" vertical="center"/>
    </xf>
    <xf numFmtId="0" fontId="9" fillId="15" borderId="1" xfId="3" applyFont="1" applyFill="1" applyBorder="1" applyAlignment="1">
      <alignment horizontal="center" vertical="center"/>
    </xf>
    <xf numFmtId="0" fontId="9" fillId="28" borderId="1" xfId="3" applyFont="1" applyFill="1" applyBorder="1" applyAlignment="1">
      <alignment horizontal="center" vertical="center"/>
    </xf>
    <xf numFmtId="0" fontId="9" fillId="0" borderId="1" xfId="3" applyFont="1" applyFill="1" applyBorder="1" applyAlignment="1">
      <alignment horizontal="center" vertical="center" wrapText="1"/>
    </xf>
    <xf numFmtId="0" fontId="21" fillId="34" borderId="1" xfId="3" applyFont="1" applyFill="1" applyBorder="1" applyAlignment="1">
      <alignment horizontal="center" vertical="center" wrapText="1"/>
    </xf>
    <xf numFmtId="0" fontId="43" fillId="53" borderId="1" xfId="0" applyFont="1" applyFill="1" applyBorder="1" applyAlignment="1">
      <alignment horizontal="center"/>
    </xf>
    <xf numFmtId="0" fontId="1" fillId="0" borderId="3" xfId="0" applyFont="1" applyBorder="1" applyAlignment="1">
      <alignment horizontal="center" vertical="center"/>
    </xf>
    <xf numFmtId="0" fontId="73" fillId="0" borderId="22" xfId="44" applyFont="1" applyBorder="1" applyAlignment="1">
      <alignment horizontal="center" vertical="center" wrapText="1"/>
    </xf>
    <xf numFmtId="0" fontId="8" fillId="3" borderId="0" xfId="0" applyFont="1" applyFill="1" applyAlignment="1">
      <alignment horizontal="center"/>
    </xf>
    <xf numFmtId="0" fontId="73" fillId="0" borderId="1" xfId="44" applyFont="1" applyBorder="1" applyAlignment="1">
      <alignment horizontal="center" vertical="center" wrapText="1"/>
    </xf>
    <xf numFmtId="165" fontId="0" fillId="0" borderId="0" xfId="0" applyNumberFormat="1"/>
    <xf numFmtId="165" fontId="31" fillId="0" borderId="0" xfId="0" applyNumberFormat="1" applyFont="1"/>
    <xf numFmtId="165" fontId="0" fillId="0" borderId="0" xfId="0" applyNumberFormat="1" applyBorder="1"/>
    <xf numFmtId="0" fontId="17" fillId="0" borderId="14" xfId="0" applyFont="1" applyBorder="1" applyAlignment="1">
      <alignment vertical="center"/>
    </xf>
    <xf numFmtId="0" fontId="9" fillId="0" borderId="0" xfId="0" applyFont="1" applyFill="1" applyAlignment="1">
      <alignment wrapText="1"/>
    </xf>
    <xf numFmtId="0" fontId="9" fillId="0" borderId="0" xfId="0" applyFont="1" applyFill="1" applyBorder="1" applyAlignment="1">
      <alignment wrapText="1"/>
    </xf>
    <xf numFmtId="167" fontId="50" fillId="0" borderId="1" xfId="0" applyNumberFormat="1" applyFont="1" applyFill="1" applyBorder="1" applyAlignment="1" applyProtection="1">
      <alignment horizontal="center" vertical="center"/>
    </xf>
    <xf numFmtId="0" fontId="29" fillId="0" borderId="1" xfId="0" applyFont="1" applyFill="1" applyBorder="1" applyAlignment="1">
      <alignment horizontal="center" vertical="center" wrapText="1"/>
    </xf>
    <xf numFmtId="0" fontId="1" fillId="0" borderId="0" xfId="0" applyFont="1"/>
    <xf numFmtId="0" fontId="9" fillId="0" borderId="0" xfId="0" applyFont="1" applyFill="1" applyBorder="1" applyAlignment="1">
      <alignment horizontal="left" vertical="center"/>
    </xf>
    <xf numFmtId="0" fontId="23" fillId="52" borderId="3" xfId="0" applyFont="1" applyFill="1" applyBorder="1" applyAlignment="1">
      <alignment horizontal="center" vertical="center" wrapText="1"/>
    </xf>
    <xf numFmtId="0" fontId="23" fillId="52" borderId="37" xfId="0" applyFont="1" applyFill="1" applyBorder="1" applyAlignment="1">
      <alignment horizontal="center" vertical="center" wrapText="1"/>
    </xf>
    <xf numFmtId="0" fontId="9" fillId="52" borderId="37" xfId="0" applyFont="1" applyFill="1" applyBorder="1" applyAlignment="1">
      <alignment wrapText="1"/>
    </xf>
    <xf numFmtId="0" fontId="9" fillId="52" borderId="34" xfId="0" applyFont="1" applyFill="1" applyBorder="1" applyAlignment="1">
      <alignment horizontal="left" vertical="center"/>
    </xf>
    <xf numFmtId="0" fontId="8" fillId="3" borderId="0" xfId="0" applyFont="1" applyFill="1"/>
    <xf numFmtId="0" fontId="8" fillId="3" borderId="0" xfId="0" applyFont="1" applyFill="1" applyAlignment="1">
      <alignment vertical="center"/>
    </xf>
    <xf numFmtId="165" fontId="80" fillId="0" borderId="0" xfId="60" applyNumberFormat="1" applyFont="1" applyAlignment="1" applyProtection="1"/>
    <xf numFmtId="0" fontId="79" fillId="0" borderId="0" xfId="60" applyAlignment="1" applyProtection="1"/>
    <xf numFmtId="165" fontId="79" fillId="0" borderId="0" xfId="60" applyNumberFormat="1" applyAlignment="1" applyProtection="1"/>
    <xf numFmtId="0" fontId="17" fillId="0" borderId="5" xfId="0" applyFont="1" applyBorder="1" applyAlignment="1">
      <alignment vertical="center"/>
    </xf>
    <xf numFmtId="167" fontId="50" fillId="7" borderId="1" xfId="0" applyNumberFormat="1" applyFont="1" applyFill="1" applyBorder="1" applyAlignment="1" applyProtection="1">
      <alignment horizontal="center" vertical="center"/>
    </xf>
    <xf numFmtId="165" fontId="9" fillId="0" borderId="1" xfId="0" applyNumberFormat="1" applyFont="1" applyFill="1" applyBorder="1" applyAlignment="1">
      <alignment horizontal="center" vertical="center"/>
    </xf>
    <xf numFmtId="165" fontId="9" fillId="0" borderId="1"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xf>
    <xf numFmtId="165" fontId="9" fillId="0" borderId="1" xfId="0" applyNumberFormat="1" applyFont="1" applyBorder="1" applyAlignment="1">
      <alignment horizontal="center" vertical="center"/>
    </xf>
    <xf numFmtId="165" fontId="9" fillId="0" borderId="1" xfId="0" applyNumberFormat="1" applyFont="1" applyFill="1" applyBorder="1" applyAlignment="1">
      <alignment horizontal="center" vertical="center" wrapText="1"/>
    </xf>
    <xf numFmtId="0" fontId="9" fillId="0" borderId="0" xfId="0" applyFont="1" applyBorder="1" applyAlignment="1">
      <alignment horizontal="center"/>
    </xf>
    <xf numFmtId="0" fontId="81" fillId="7" borderId="1" xfId="0" applyFont="1" applyFill="1" applyBorder="1" applyAlignment="1">
      <alignment horizontal="center" vertical="center" wrapText="1"/>
    </xf>
    <xf numFmtId="0" fontId="17" fillId="0" borderId="0" xfId="0" applyFont="1" applyBorder="1" applyAlignment="1">
      <alignment vertical="center"/>
    </xf>
    <xf numFmtId="0" fontId="85" fillId="0" borderId="1" xfId="0" applyFont="1" applyBorder="1" applyAlignment="1">
      <alignment horizontal="center" vertical="center"/>
    </xf>
    <xf numFmtId="0" fontId="89" fillId="0" borderId="1" xfId="0" applyFont="1" applyBorder="1" applyAlignment="1">
      <alignment horizontal="center" vertical="center"/>
    </xf>
    <xf numFmtId="0" fontId="7" fillId="0" borderId="0" xfId="0" applyFont="1" applyAlignment="1">
      <alignment horizontal="center" vertical="center"/>
    </xf>
    <xf numFmtId="0" fontId="0" fillId="0" borderId="5" xfId="0" applyBorder="1"/>
    <xf numFmtId="0" fontId="1" fillId="3" borderId="0" xfId="0" applyFont="1" applyFill="1" applyAlignment="1">
      <alignment horizontal="center"/>
    </xf>
    <xf numFmtId="0" fontId="9" fillId="0" borderId="0" xfId="3" applyFont="1" applyFill="1" applyAlignment="1">
      <alignment horizontal="center"/>
    </xf>
    <xf numFmtId="0" fontId="26" fillId="0" borderId="1" xfId="3" applyFont="1" applyFill="1" applyBorder="1" applyAlignment="1">
      <alignment horizontal="center"/>
    </xf>
    <xf numFmtId="0" fontId="47" fillId="0" borderId="1" xfId="3" applyFont="1" applyFill="1" applyBorder="1" applyAlignment="1">
      <alignment horizontal="center"/>
    </xf>
    <xf numFmtId="0" fontId="9" fillId="0" borderId="1" xfId="3" applyFont="1" applyBorder="1" applyAlignment="1">
      <alignment horizontal="center"/>
    </xf>
    <xf numFmtId="0" fontId="9" fillId="0" borderId="1" xfId="3" applyFont="1" applyFill="1" applyBorder="1" applyAlignment="1">
      <alignment horizontal="center"/>
    </xf>
    <xf numFmtId="0" fontId="26" fillId="0" borderId="1" xfId="3" applyFont="1" applyBorder="1" applyAlignment="1">
      <alignment horizontal="center"/>
    </xf>
    <xf numFmtId="0" fontId="47" fillId="0" borderId="1" xfId="3" applyFont="1" applyBorder="1" applyAlignment="1">
      <alignment horizontal="center"/>
    </xf>
    <xf numFmtId="1" fontId="9" fillId="0" borderId="1" xfId="3" applyNumberFormat="1" applyBorder="1" applyAlignment="1">
      <alignment horizontal="center" vertical="center" wrapText="1"/>
    </xf>
    <xf numFmtId="0" fontId="9" fillId="13" borderId="34" xfId="3" applyFont="1" applyFill="1" applyBorder="1" applyAlignment="1">
      <alignment wrapText="1"/>
    </xf>
    <xf numFmtId="0" fontId="9" fillId="24" borderId="1" xfId="3" applyFont="1" applyFill="1" applyBorder="1" applyAlignment="1">
      <alignment wrapText="1"/>
    </xf>
    <xf numFmtId="0" fontId="9" fillId="24" borderId="1" xfId="3" applyFill="1" applyBorder="1" applyAlignment="1">
      <alignment horizontal="center" vertical="center" wrapText="1"/>
    </xf>
    <xf numFmtId="0" fontId="9" fillId="0" borderId="31" xfId="3" applyBorder="1"/>
    <xf numFmtId="0" fontId="47" fillId="0" borderId="34" xfId="3" applyFont="1" applyBorder="1" applyAlignment="1">
      <alignment horizontal="center"/>
    </xf>
    <xf numFmtId="0" fontId="9" fillId="0" borderId="32" xfId="3" applyBorder="1"/>
    <xf numFmtId="0" fontId="9" fillId="0" borderId="32" xfId="3" applyFont="1" applyBorder="1" applyAlignment="1">
      <alignment horizontal="center"/>
    </xf>
    <xf numFmtId="0" fontId="26" fillId="0" borderId="34" xfId="3" applyFont="1" applyBorder="1" applyAlignment="1">
      <alignment horizontal="center"/>
    </xf>
    <xf numFmtId="0" fontId="9" fillId="0" borderId="0" xfId="3" applyBorder="1" applyAlignment="1">
      <alignment vertical="center"/>
    </xf>
    <xf numFmtId="9" fontId="26" fillId="0" borderId="1" xfId="3" applyNumberFormat="1" applyFont="1" applyFill="1" applyBorder="1" applyAlignment="1">
      <alignment horizontal="center"/>
    </xf>
    <xf numFmtId="0" fontId="9" fillId="0" borderId="32" xfId="3" applyBorder="1" applyAlignment="1">
      <alignment horizontal="center"/>
    </xf>
    <xf numFmtId="0" fontId="9" fillId="58" borderId="1" xfId="3" applyFont="1" applyFill="1" applyBorder="1" applyAlignment="1">
      <alignment wrapText="1"/>
    </xf>
    <xf numFmtId="0" fontId="9" fillId="0" borderId="34" xfId="3" applyFont="1" applyBorder="1" applyAlignment="1">
      <alignment horizontal="center"/>
    </xf>
    <xf numFmtId="0" fontId="9" fillId="0" borderId="38" xfId="3" applyBorder="1" applyAlignment="1">
      <alignment wrapText="1"/>
    </xf>
    <xf numFmtId="0" fontId="26" fillId="3" borderId="1" xfId="3" applyFont="1" applyFill="1" applyBorder="1" applyAlignment="1">
      <alignment horizontal="center"/>
    </xf>
    <xf numFmtId="9" fontId="9" fillId="0" borderId="1" xfId="3" applyNumberFormat="1" applyFont="1" applyFill="1" applyBorder="1" applyAlignment="1">
      <alignment horizontal="center"/>
    </xf>
    <xf numFmtId="0" fontId="90" fillId="0" borderId="1" xfId="3" applyFont="1" applyFill="1" applyBorder="1" applyAlignment="1">
      <alignment horizontal="center"/>
    </xf>
    <xf numFmtId="9" fontId="26" fillId="0" borderId="1" xfId="3" applyNumberFormat="1" applyFont="1" applyFill="1" applyBorder="1" applyAlignment="1" applyProtection="1">
      <alignment horizontal="center"/>
    </xf>
    <xf numFmtId="0" fontId="9" fillId="0" borderId="33" xfId="3" applyBorder="1" applyAlignment="1">
      <alignment horizontal="center"/>
    </xf>
    <xf numFmtId="0" fontId="21" fillId="0" borderId="0" xfId="3" applyFont="1" applyBorder="1" applyAlignment="1">
      <alignment vertical="center"/>
    </xf>
    <xf numFmtId="0" fontId="90" fillId="0" borderId="1" xfId="3" applyFont="1" applyBorder="1" applyAlignment="1">
      <alignment horizontal="center"/>
    </xf>
    <xf numFmtId="0" fontId="90" fillId="0" borderId="34" xfId="3" applyFont="1" applyFill="1" applyBorder="1" applyAlignment="1">
      <alignment horizontal="center"/>
    </xf>
    <xf numFmtId="0" fontId="92" fillId="0" borderId="32" xfId="3" applyFont="1" applyBorder="1" applyAlignment="1">
      <alignment horizontal="center"/>
    </xf>
    <xf numFmtId="9" fontId="26" fillId="0" borderId="1" xfId="46" applyFont="1" applyFill="1" applyBorder="1" applyAlignment="1" applyProtection="1">
      <alignment horizontal="center"/>
    </xf>
    <xf numFmtId="0" fontId="26" fillId="0" borderId="0" xfId="3" applyFont="1"/>
    <xf numFmtId="0" fontId="92" fillId="0" borderId="33" xfId="3" applyFont="1" applyBorder="1" applyAlignment="1">
      <alignment horizontal="center"/>
    </xf>
    <xf numFmtId="0" fontId="9" fillId="0" borderId="22" xfId="3" applyBorder="1" applyAlignment="1">
      <alignment wrapText="1"/>
    </xf>
    <xf numFmtId="0" fontId="93" fillId="0" borderId="0" xfId="3" applyFont="1" applyBorder="1" applyAlignment="1">
      <alignment horizontal="center" vertical="center"/>
    </xf>
    <xf numFmtId="0" fontId="94" fillId="0" borderId="1" xfId="3" applyFont="1" applyBorder="1" applyAlignment="1">
      <alignment horizontal="center"/>
    </xf>
    <xf numFmtId="0" fontId="9" fillId="0" borderId="3" xfId="3" applyFont="1" applyBorder="1" applyAlignment="1">
      <alignment horizontal="center"/>
    </xf>
    <xf numFmtId="0" fontId="24" fillId="24" borderId="64" xfId="3" applyFont="1" applyFill="1" applyBorder="1" applyAlignment="1">
      <alignment horizontal="center" vertical="center"/>
    </xf>
    <xf numFmtId="0" fontId="24" fillId="0" borderId="65" xfId="3" applyNumberFormat="1" applyFont="1" applyFill="1" applyBorder="1" applyAlignment="1">
      <alignment horizontal="center" vertical="center"/>
    </xf>
    <xf numFmtId="0" fontId="98" fillId="59" borderId="65" xfId="3" applyNumberFormat="1" applyFont="1" applyFill="1" applyBorder="1" applyAlignment="1">
      <alignment horizontal="center" vertical="center"/>
    </xf>
    <xf numFmtId="0" fontId="17" fillId="0" borderId="24" xfId="3" applyFont="1" applyBorder="1"/>
    <xf numFmtId="0" fontId="24" fillId="24" borderId="0" xfId="3" applyFont="1" applyFill="1" applyBorder="1" applyAlignment="1">
      <alignment horizontal="center" vertical="center"/>
    </xf>
    <xf numFmtId="1" fontId="17" fillId="0" borderId="1" xfId="3" applyNumberFormat="1" applyFont="1" applyBorder="1" applyAlignment="1">
      <alignment horizontal="center" vertical="center" wrapText="1"/>
    </xf>
    <xf numFmtId="0" fontId="17" fillId="13" borderId="34" xfId="3" applyFont="1" applyFill="1" applyBorder="1" applyAlignment="1">
      <alignment wrapText="1"/>
    </xf>
    <xf numFmtId="0" fontId="17" fillId="24" borderId="1" xfId="3" applyFont="1" applyFill="1" applyBorder="1" applyAlignment="1">
      <alignment wrapText="1"/>
    </xf>
    <xf numFmtId="0" fontId="17" fillId="24" borderId="1" xfId="3" applyFont="1" applyFill="1" applyBorder="1" applyAlignment="1">
      <alignment horizontal="center" vertical="center" wrapText="1"/>
    </xf>
    <xf numFmtId="0" fontId="17" fillId="0" borderId="1" xfId="3" applyFont="1" applyBorder="1" applyAlignment="1">
      <alignment wrapText="1"/>
    </xf>
    <xf numFmtId="0" fontId="12" fillId="0" borderId="0" xfId="3" applyFont="1" applyBorder="1"/>
    <xf numFmtId="0" fontId="17" fillId="0" borderId="0" xfId="3" applyFont="1" applyFill="1" applyBorder="1" applyAlignment="1">
      <alignment horizontal="center" vertical="center"/>
    </xf>
    <xf numFmtId="1" fontId="17" fillId="0" borderId="0" xfId="3" applyNumberFormat="1" applyFont="1" applyFill="1" applyBorder="1" applyAlignment="1">
      <alignment horizontal="center" vertical="center" wrapText="1"/>
    </xf>
    <xf numFmtId="0" fontId="17" fillId="0" borderId="0" xfId="3" applyFont="1" applyFill="1" applyBorder="1" applyAlignment="1">
      <alignment wrapText="1"/>
    </xf>
    <xf numFmtId="0" fontId="17" fillId="0" borderId="0" xfId="3" applyFont="1" applyBorder="1" applyAlignment="1">
      <alignment vertical="center"/>
    </xf>
    <xf numFmtId="0" fontId="98" fillId="59" borderId="20" xfId="3" applyNumberFormat="1" applyFont="1" applyFill="1" applyBorder="1" applyAlignment="1">
      <alignment horizontal="center" vertical="center"/>
    </xf>
    <xf numFmtId="0" fontId="24" fillId="0" borderId="20" xfId="3" applyNumberFormat="1" applyFont="1" applyFill="1" applyBorder="1" applyAlignment="1">
      <alignment horizontal="center" vertical="center"/>
    </xf>
    <xf numFmtId="0" fontId="98" fillId="59" borderId="18" xfId="3" applyNumberFormat="1" applyFont="1" applyFill="1" applyBorder="1" applyAlignment="1">
      <alignment horizontal="center" vertical="center"/>
    </xf>
    <xf numFmtId="0" fontId="24" fillId="0" borderId="18" xfId="3" applyNumberFormat="1" applyFont="1" applyFill="1" applyBorder="1" applyAlignment="1">
      <alignment horizontal="center" vertical="center"/>
    </xf>
    <xf numFmtId="0" fontId="24" fillId="0" borderId="0" xfId="3" applyFont="1" applyBorder="1" applyAlignment="1">
      <alignment vertical="center"/>
    </xf>
    <xf numFmtId="0" fontId="100" fillId="0" borderId="0" xfId="3" applyFont="1"/>
    <xf numFmtId="0" fontId="17" fillId="0" borderId="22" xfId="3" applyFont="1" applyBorder="1" applyAlignment="1">
      <alignment wrapText="1"/>
    </xf>
    <xf numFmtId="0" fontId="101" fillId="0" borderId="0" xfId="3" applyFont="1" applyBorder="1" applyAlignment="1">
      <alignment horizontal="center" vertical="center"/>
    </xf>
    <xf numFmtId="0" fontId="17" fillId="3" borderId="0" xfId="3" applyFont="1" applyFill="1" applyAlignment="1">
      <alignment horizontal="center" vertical="center"/>
    </xf>
    <xf numFmtId="0" fontId="12" fillId="0" borderId="0" xfId="3" applyFont="1" applyFill="1" applyBorder="1"/>
    <xf numFmtId="0" fontId="9" fillId="0" borderId="0" xfId="3" applyFont="1" applyFill="1" applyAlignment="1">
      <alignment vertical="center" wrapText="1"/>
    </xf>
    <xf numFmtId="0" fontId="24" fillId="0" borderId="104" xfId="3" applyNumberFormat="1" applyFont="1" applyFill="1" applyBorder="1" applyAlignment="1">
      <alignment horizontal="center" vertical="center"/>
    </xf>
    <xf numFmtId="0" fontId="98" fillId="59" borderId="105" xfId="3" applyNumberFormat="1" applyFont="1" applyFill="1" applyBorder="1" applyAlignment="1">
      <alignment horizontal="center" vertical="center"/>
    </xf>
    <xf numFmtId="0" fontId="24" fillId="0" borderId="106" xfId="3" applyNumberFormat="1" applyFont="1" applyFill="1" applyBorder="1" applyAlignment="1">
      <alignment horizontal="center" vertical="center"/>
    </xf>
    <xf numFmtId="0" fontId="98" fillId="59" borderId="63" xfId="3" applyNumberFormat="1" applyFont="1" applyFill="1" applyBorder="1" applyAlignment="1">
      <alignment horizontal="center" vertical="center"/>
    </xf>
    <xf numFmtId="0" fontId="24" fillId="0" borderId="105" xfId="3" applyNumberFormat="1" applyFont="1" applyFill="1" applyBorder="1" applyAlignment="1">
      <alignment horizontal="center" vertical="center"/>
    </xf>
    <xf numFmtId="0" fontId="98" fillId="59" borderId="107" xfId="3" applyNumberFormat="1" applyFont="1" applyFill="1" applyBorder="1" applyAlignment="1">
      <alignment horizontal="center" vertical="center"/>
    </xf>
    <xf numFmtId="0" fontId="98" fillId="59" borderId="104" xfId="3" applyNumberFormat="1" applyFont="1" applyFill="1" applyBorder="1" applyAlignment="1">
      <alignment horizontal="center" vertical="center"/>
    </xf>
    <xf numFmtId="0" fontId="98" fillId="59" borderId="106" xfId="3" applyNumberFormat="1" applyFont="1" applyFill="1" applyBorder="1" applyAlignment="1">
      <alignment horizontal="center" vertical="center"/>
    </xf>
    <xf numFmtId="0" fontId="24" fillId="0" borderId="63" xfId="3" applyNumberFormat="1" applyFont="1" applyFill="1" applyBorder="1" applyAlignment="1">
      <alignment horizontal="center" vertical="center"/>
    </xf>
    <xf numFmtId="0" fontId="24" fillId="0" borderId="107" xfId="3" applyNumberFormat="1" applyFont="1" applyFill="1" applyBorder="1" applyAlignment="1">
      <alignment horizontal="center" vertical="center"/>
    </xf>
    <xf numFmtId="0" fontId="98" fillId="59" borderId="64" xfId="3" applyNumberFormat="1" applyFont="1" applyFill="1" applyBorder="1" applyAlignment="1">
      <alignment horizontal="center" vertical="center"/>
    </xf>
    <xf numFmtId="1" fontId="26" fillId="13" borderId="1" xfId="0" applyNumberFormat="1" applyFont="1" applyFill="1" applyBorder="1" applyAlignment="1">
      <alignment horizontal="center" vertical="center" wrapText="1"/>
    </xf>
    <xf numFmtId="1" fontId="31" fillId="0" borderId="1" xfId="0" applyNumberFormat="1" applyFont="1" applyBorder="1" applyAlignment="1">
      <alignment horizontal="center" vertical="center" wrapText="1"/>
    </xf>
    <xf numFmtId="0" fontId="9" fillId="24" borderId="34" xfId="0" applyFont="1" applyFill="1" applyBorder="1" applyAlignment="1">
      <alignment wrapText="1"/>
    </xf>
    <xf numFmtId="0" fontId="9" fillId="24" borderId="1" xfId="0" applyFont="1" applyFill="1" applyBorder="1" applyAlignment="1">
      <alignment wrapText="1"/>
    </xf>
    <xf numFmtId="0" fontId="26" fillId="24" borderId="1" xfId="0" applyFont="1" applyFill="1" applyBorder="1" applyAlignment="1">
      <alignment horizontal="center" vertical="center" wrapText="1"/>
    </xf>
    <xf numFmtId="0" fontId="31" fillId="24" borderId="1" xfId="0" applyFont="1" applyFill="1" applyBorder="1" applyAlignment="1">
      <alignment horizontal="center" vertical="center" wrapText="1"/>
    </xf>
    <xf numFmtId="0" fontId="21" fillId="24" borderId="1" xfId="0" applyFont="1" applyFill="1" applyBorder="1" applyAlignment="1">
      <alignment horizontal="center" vertical="top" wrapText="1"/>
    </xf>
    <xf numFmtId="1" fontId="9" fillId="0" borderId="1" xfId="0" applyNumberFormat="1" applyFont="1" applyBorder="1" applyAlignment="1">
      <alignment horizontal="center" vertical="center" wrapText="1"/>
    </xf>
    <xf numFmtId="1" fontId="26" fillId="0" borderId="1" xfId="0" applyNumberFormat="1" applyFont="1" applyBorder="1" applyAlignment="1">
      <alignment horizontal="center" vertical="center" wrapText="1"/>
    </xf>
    <xf numFmtId="0" fontId="21" fillId="0" borderId="1" xfId="0" applyFont="1" applyFill="1" applyBorder="1" applyAlignment="1">
      <alignment horizontal="center" vertical="top" wrapText="1"/>
    </xf>
    <xf numFmtId="0" fontId="21" fillId="0" borderId="43" xfId="0" applyFont="1" applyFill="1" applyBorder="1" applyAlignment="1">
      <alignment wrapText="1"/>
    </xf>
    <xf numFmtId="0" fontId="21" fillId="55" borderId="43" xfId="0" applyNumberFormat="1" applyFont="1" applyFill="1" applyBorder="1" applyAlignment="1">
      <alignment wrapText="1"/>
    </xf>
    <xf numFmtId="0" fontId="31" fillId="0" borderId="43" xfId="0" applyFont="1" applyFill="1" applyBorder="1" applyAlignment="1">
      <alignment wrapText="1"/>
    </xf>
    <xf numFmtId="14" fontId="31" fillId="55" borderId="43" xfId="0" applyNumberFormat="1" applyFont="1" applyFill="1" applyBorder="1" applyAlignment="1">
      <alignment wrapText="1"/>
    </xf>
    <xf numFmtId="1" fontId="21" fillId="55" borderId="43" xfId="0" applyNumberFormat="1" applyFont="1" applyFill="1" applyBorder="1" applyAlignment="1">
      <alignment wrapText="1"/>
    </xf>
    <xf numFmtId="0" fontId="21" fillId="55" borderId="43" xfId="0" applyFont="1" applyFill="1" applyBorder="1" applyAlignment="1">
      <alignment wrapText="1"/>
    </xf>
    <xf numFmtId="1" fontId="9" fillId="13" borderId="1" xfId="0" applyNumberFormat="1" applyFont="1" applyFill="1" applyBorder="1" applyAlignment="1">
      <alignment horizontal="center" vertical="center" wrapText="1"/>
    </xf>
    <xf numFmtId="0" fontId="22" fillId="0" borderId="0" xfId="0" applyFont="1" applyFill="1" applyAlignment="1">
      <alignment vertical="center"/>
    </xf>
    <xf numFmtId="0" fontId="26" fillId="0" borderId="0" xfId="0" applyFont="1" applyAlignment="1">
      <alignment vertical="center"/>
    </xf>
    <xf numFmtId="0" fontId="26" fillId="0" borderId="0" xfId="0" applyFont="1"/>
    <xf numFmtId="0" fontId="21" fillId="0" borderId="43" xfId="0" applyFont="1" applyFill="1" applyBorder="1" applyAlignment="1">
      <alignment horizontal="left" wrapText="1"/>
    </xf>
    <xf numFmtId="0" fontId="22" fillId="3" borderId="31" xfId="0" applyFont="1" applyFill="1" applyBorder="1" applyAlignment="1">
      <alignment horizontal="center"/>
    </xf>
    <xf numFmtId="0" fontId="26" fillId="0" borderId="0" xfId="0" applyFont="1" applyFill="1" applyBorder="1"/>
    <xf numFmtId="0" fontId="22" fillId="0" borderId="0" xfId="0" applyFont="1" applyFill="1" applyAlignment="1">
      <alignment wrapText="1"/>
    </xf>
    <xf numFmtId="0" fontId="31" fillId="62" borderId="0" xfId="0" applyFont="1" applyFill="1"/>
    <xf numFmtId="0" fontId="26" fillId="62" borderId="0" xfId="0" applyFont="1" applyFill="1"/>
    <xf numFmtId="0" fontId="26" fillId="62" borderId="0" xfId="0" applyFont="1" applyFill="1" applyAlignment="1">
      <alignment horizontal="left" vertical="center"/>
    </xf>
    <xf numFmtId="0" fontId="9" fillId="62" borderId="0" xfId="0" applyFont="1" applyFill="1" applyAlignment="1">
      <alignment horizontal="left" vertical="center"/>
    </xf>
    <xf numFmtId="0" fontId="0" fillId="0" borderId="0" xfId="0" applyFont="1"/>
    <xf numFmtId="0" fontId="0" fillId="0" borderId="24" xfId="0" applyBorder="1" applyAlignment="1">
      <alignment horizontal="center" vertical="center"/>
    </xf>
    <xf numFmtId="0" fontId="0" fillId="0" borderId="0" xfId="0" applyBorder="1" applyAlignment="1">
      <alignment horizontal="center" vertical="center"/>
    </xf>
    <xf numFmtId="165" fontId="0" fillId="0" borderId="0" xfId="0" applyNumberFormat="1" applyFont="1"/>
    <xf numFmtId="9" fontId="13" fillId="0" borderId="0" xfId="2" applyFont="1" applyFill="1" applyBorder="1" applyAlignment="1">
      <alignment horizontal="center" vertical="center" wrapText="1"/>
    </xf>
    <xf numFmtId="0" fontId="13" fillId="0" borderId="0" xfId="0" applyFont="1" applyFill="1" applyBorder="1" applyAlignment="1">
      <alignment horizontal="center" vertical="center" wrapText="1"/>
    </xf>
    <xf numFmtId="1" fontId="13" fillId="0" borderId="31" xfId="0" applyNumberFormat="1" applyFont="1" applyBorder="1" applyAlignment="1">
      <alignment wrapText="1"/>
    </xf>
    <xf numFmtId="165" fontId="13" fillId="0" borderId="0" xfId="0" applyNumberFormat="1" applyFont="1" applyFill="1" applyBorder="1" applyAlignment="1">
      <alignment horizontal="center" vertical="center"/>
    </xf>
    <xf numFmtId="165" fontId="13" fillId="0" borderId="0" xfId="0" applyNumberFormat="1" applyFont="1" applyFill="1" applyAlignment="1">
      <alignment wrapText="1"/>
    </xf>
    <xf numFmtId="165" fontId="13" fillId="0" borderId="31" xfId="0" applyNumberFormat="1" applyFont="1" applyBorder="1" applyAlignment="1">
      <alignment wrapText="1"/>
    </xf>
    <xf numFmtId="165" fontId="13" fillId="0" borderId="0" xfId="0" applyNumberFormat="1" applyFont="1"/>
    <xf numFmtId="9" fontId="13" fillId="0" borderId="0" xfId="2" applyNumberFormat="1" applyFont="1" applyFill="1" applyBorder="1" applyAlignment="1">
      <alignment horizontal="center" vertical="center" wrapText="1"/>
    </xf>
    <xf numFmtId="0" fontId="13" fillId="0" borderId="31" xfId="0" applyFont="1" applyBorder="1" applyAlignment="1">
      <alignment wrapText="1"/>
    </xf>
    <xf numFmtId="1" fontId="13" fillId="0" borderId="0" xfId="0" applyNumberFormat="1" applyFont="1" applyFill="1" applyBorder="1" applyAlignment="1">
      <alignment horizontal="center" vertical="center"/>
    </xf>
    <xf numFmtId="0" fontId="13" fillId="0" borderId="0" xfId="0" applyFont="1" applyFill="1" applyAlignment="1">
      <alignment wrapText="1"/>
    </xf>
    <xf numFmtId="9" fontId="13" fillId="0" borderId="0" xfId="2" applyFont="1" applyFill="1" applyBorder="1" applyAlignment="1">
      <alignment horizontal="center" wrapText="1"/>
    </xf>
    <xf numFmtId="0" fontId="107" fillId="0" borderId="0" xfId="0" applyFont="1" applyFill="1" applyBorder="1" applyAlignment="1">
      <alignment horizontal="center" vertical="center" wrapText="1"/>
    </xf>
    <xf numFmtId="0" fontId="7" fillId="0" borderId="0" xfId="0" applyFont="1" applyFill="1" applyBorder="1" applyAlignment="1">
      <alignment horizontal="left" vertical="center"/>
    </xf>
    <xf numFmtId="0" fontId="13" fillId="0" borderId="0" xfId="0" applyFont="1" applyFill="1" applyBorder="1" applyAlignment="1">
      <alignment vertical="center"/>
    </xf>
    <xf numFmtId="0" fontId="13" fillId="0" borderId="0" xfId="0" applyFont="1" applyFill="1" applyBorder="1" applyAlignment="1">
      <alignment wrapText="1"/>
    </xf>
    <xf numFmtId="0" fontId="13" fillId="0" borderId="1" xfId="0" applyFont="1" applyFill="1" applyBorder="1" applyAlignment="1">
      <alignment horizontal="center" vertical="center"/>
    </xf>
    <xf numFmtId="0" fontId="9" fillId="0" borderId="0" xfId="3" applyFont="1" applyAlignment="1">
      <alignment wrapText="1"/>
    </xf>
    <xf numFmtId="1" fontId="109" fillId="0" borderId="84" xfId="3" applyNumberFormat="1" applyFont="1" applyFill="1" applyBorder="1" applyAlignment="1">
      <alignment horizontal="center" vertical="center"/>
    </xf>
    <xf numFmtId="1" fontId="109" fillId="0" borderId="79" xfId="3" applyNumberFormat="1" applyFont="1" applyFill="1" applyBorder="1" applyAlignment="1">
      <alignment horizontal="center" vertical="center"/>
    </xf>
    <xf numFmtId="1" fontId="109" fillId="0" borderId="102" xfId="3" applyNumberFormat="1" applyFont="1" applyFill="1" applyBorder="1" applyAlignment="1">
      <alignment horizontal="center" vertical="center"/>
    </xf>
    <xf numFmtId="1" fontId="109" fillId="0" borderId="101" xfId="3" applyNumberFormat="1" applyFont="1" applyFill="1" applyBorder="1" applyAlignment="1">
      <alignment horizontal="center" vertical="center"/>
    </xf>
    <xf numFmtId="1" fontId="109" fillId="5" borderId="102" xfId="3" applyNumberFormat="1" applyFont="1" applyFill="1" applyBorder="1" applyAlignment="1">
      <alignment horizontal="center" vertical="center"/>
    </xf>
    <xf numFmtId="1" fontId="109" fillId="5" borderId="79" xfId="3" applyNumberFormat="1" applyFont="1" applyFill="1" applyBorder="1" applyAlignment="1">
      <alignment horizontal="center" vertical="center"/>
    </xf>
    <xf numFmtId="1" fontId="109" fillId="0" borderId="101" xfId="3" applyNumberFormat="1" applyFont="1" applyBorder="1" applyAlignment="1">
      <alignment horizontal="center" vertical="center"/>
    </xf>
    <xf numFmtId="1" fontId="109" fillId="0" borderId="79" xfId="3" applyNumberFormat="1" applyFont="1" applyBorder="1" applyAlignment="1">
      <alignment horizontal="center" vertical="center"/>
    </xf>
    <xf numFmtId="1" fontId="109" fillId="0" borderId="102" xfId="3" applyNumberFormat="1" applyFont="1" applyBorder="1" applyAlignment="1">
      <alignment horizontal="center" vertical="center"/>
    </xf>
    <xf numFmtId="1" fontId="109" fillId="24" borderId="72" xfId="3" applyNumberFormat="1" applyFont="1" applyFill="1" applyBorder="1" applyAlignment="1">
      <alignment horizontal="center" vertical="center"/>
    </xf>
    <xf numFmtId="1" fontId="109" fillId="24" borderId="76" xfId="3" applyNumberFormat="1" applyFont="1" applyFill="1" applyBorder="1" applyAlignment="1">
      <alignment horizontal="center" vertical="center"/>
    </xf>
    <xf numFmtId="1" fontId="109" fillId="24" borderId="77" xfId="3" applyNumberFormat="1" applyFont="1" applyFill="1" applyBorder="1" applyAlignment="1">
      <alignment horizontal="center" vertical="center"/>
    </xf>
    <xf numFmtId="1" fontId="109" fillId="24" borderId="73" xfId="3" applyNumberFormat="1" applyFont="1" applyFill="1" applyBorder="1" applyAlignment="1">
      <alignment horizontal="center" vertical="center"/>
    </xf>
    <xf numFmtId="1" fontId="109" fillId="24" borderId="83" xfId="3" applyNumberFormat="1" applyFont="1" applyFill="1" applyBorder="1" applyAlignment="1">
      <alignment horizontal="center" vertical="center"/>
    </xf>
    <xf numFmtId="1" fontId="109" fillId="0" borderId="72" xfId="3" applyNumberFormat="1" applyFont="1" applyFill="1" applyBorder="1" applyAlignment="1">
      <alignment horizontal="center" vertical="center"/>
    </xf>
    <xf numFmtId="1" fontId="109" fillId="0" borderId="76" xfId="3" applyNumberFormat="1" applyFont="1" applyFill="1" applyBorder="1" applyAlignment="1">
      <alignment horizontal="center" vertical="center"/>
    </xf>
    <xf numFmtId="1" fontId="109" fillId="0" borderId="77" xfId="3" applyNumberFormat="1" applyFont="1" applyFill="1" applyBorder="1" applyAlignment="1">
      <alignment horizontal="center" vertical="center"/>
    </xf>
    <xf numFmtId="1" fontId="109" fillId="0" borderId="73" xfId="3" applyNumberFormat="1" applyFont="1" applyFill="1" applyBorder="1" applyAlignment="1">
      <alignment horizontal="center" vertical="center"/>
    </xf>
    <xf numFmtId="1" fontId="109" fillId="0" borderId="73" xfId="3" applyNumberFormat="1" applyFont="1" applyBorder="1" applyAlignment="1">
      <alignment horizontal="center" vertical="center"/>
    </xf>
    <xf numFmtId="1" fontId="109" fillId="0" borderId="76" xfId="3" applyNumberFormat="1" applyFont="1" applyBorder="1" applyAlignment="1">
      <alignment horizontal="center" vertical="center"/>
    </xf>
    <xf numFmtId="1" fontId="109" fillId="0" borderId="83" xfId="3" applyNumberFormat="1" applyFont="1" applyBorder="1" applyAlignment="1">
      <alignment horizontal="center" vertical="center"/>
    </xf>
    <xf numFmtId="1" fontId="109" fillId="5" borderId="76" xfId="3" applyNumberFormat="1" applyFont="1" applyFill="1" applyBorder="1" applyAlignment="1">
      <alignment horizontal="center" vertical="center"/>
    </xf>
    <xf numFmtId="1" fontId="109" fillId="5" borderId="77" xfId="3" applyNumberFormat="1" applyFont="1" applyFill="1" applyBorder="1" applyAlignment="1">
      <alignment horizontal="center" vertical="center"/>
    </xf>
    <xf numFmtId="1" fontId="109" fillId="5" borderId="73" xfId="3" applyNumberFormat="1" applyFont="1" applyFill="1" applyBorder="1" applyAlignment="1">
      <alignment horizontal="center" vertical="center"/>
    </xf>
    <xf numFmtId="1" fontId="109" fillId="0" borderId="103" xfId="3" applyNumberFormat="1" applyFont="1" applyBorder="1" applyAlignment="1">
      <alignment horizontal="center" vertical="center"/>
    </xf>
    <xf numFmtId="1" fontId="109" fillId="24" borderId="103" xfId="3" applyNumberFormat="1" applyFont="1" applyFill="1" applyBorder="1" applyAlignment="1">
      <alignment horizontal="center" vertical="center"/>
    </xf>
    <xf numFmtId="1" fontId="109" fillId="24" borderId="57" xfId="3" applyNumberFormat="1" applyFont="1" applyFill="1" applyBorder="1" applyAlignment="1">
      <alignment horizontal="center" vertical="center"/>
    </xf>
    <xf numFmtId="1" fontId="109" fillId="24" borderId="55" xfId="3" applyNumberFormat="1" applyFont="1" applyFill="1" applyBorder="1" applyAlignment="1">
      <alignment horizontal="center" vertical="center"/>
    </xf>
    <xf numFmtId="1" fontId="109" fillId="24" borderId="54" xfId="3" applyNumberFormat="1" applyFont="1" applyFill="1" applyBorder="1" applyAlignment="1">
      <alignment horizontal="center" vertical="center"/>
    </xf>
    <xf numFmtId="1" fontId="109" fillId="24" borderId="56" xfId="3" applyNumberFormat="1" applyFont="1" applyFill="1" applyBorder="1" applyAlignment="1">
      <alignment horizontal="center" vertical="center"/>
    </xf>
    <xf numFmtId="1" fontId="109" fillId="24" borderId="59" xfId="3" applyNumberFormat="1" applyFont="1" applyFill="1" applyBorder="1" applyAlignment="1">
      <alignment horizontal="center" vertical="center"/>
    </xf>
    <xf numFmtId="0" fontId="41" fillId="59" borderId="65" xfId="3" applyNumberFormat="1" applyFont="1" applyFill="1" applyBorder="1" applyAlignment="1">
      <alignment horizontal="center" vertical="center"/>
    </xf>
    <xf numFmtId="0" fontId="21" fillId="0" borderId="65" xfId="3" applyNumberFormat="1" applyFont="1" applyFill="1" applyBorder="1" applyAlignment="1">
      <alignment horizontal="center" vertical="center"/>
    </xf>
    <xf numFmtId="0" fontId="21" fillId="0" borderId="66" xfId="3" applyNumberFormat="1" applyFont="1" applyFill="1" applyBorder="1" applyAlignment="1">
      <alignment horizontal="center" vertical="center"/>
    </xf>
    <xf numFmtId="0" fontId="41" fillId="59" borderId="66" xfId="3" applyNumberFormat="1" applyFont="1" applyFill="1" applyBorder="1" applyAlignment="1">
      <alignment horizontal="center" vertical="center"/>
    </xf>
    <xf numFmtId="0" fontId="21" fillId="0" borderId="64" xfId="3" applyNumberFormat="1" applyFont="1" applyFill="1" applyBorder="1" applyAlignment="1">
      <alignment horizontal="center" vertical="center"/>
    </xf>
    <xf numFmtId="1" fontId="109" fillId="24" borderId="75" xfId="3" applyNumberFormat="1" applyFont="1" applyFill="1" applyBorder="1" applyAlignment="1">
      <alignment horizontal="center" vertical="center"/>
    </xf>
    <xf numFmtId="1" fontId="109" fillId="24" borderId="70" xfId="3" applyNumberFormat="1" applyFont="1" applyFill="1" applyBorder="1" applyAlignment="1">
      <alignment horizontal="center" vertical="center"/>
    </xf>
    <xf numFmtId="1" fontId="109" fillId="24" borderId="69" xfId="3" applyNumberFormat="1" applyFont="1" applyFill="1" applyBorder="1" applyAlignment="1">
      <alignment horizontal="center" vertical="center"/>
    </xf>
    <xf numFmtId="1" fontId="109" fillId="24" borderId="71" xfId="3" applyNumberFormat="1" applyFont="1" applyFill="1" applyBorder="1" applyAlignment="1">
      <alignment horizontal="center" vertical="center"/>
    </xf>
    <xf numFmtId="1" fontId="109" fillId="24" borderId="95" xfId="3" applyNumberFormat="1" applyFont="1" applyFill="1" applyBorder="1" applyAlignment="1">
      <alignment horizontal="center" vertical="center"/>
    </xf>
    <xf numFmtId="0" fontId="41" fillId="59" borderId="20" xfId="3" applyNumberFormat="1" applyFont="1" applyFill="1" applyBorder="1" applyAlignment="1">
      <alignment horizontal="center" vertical="center"/>
    </xf>
    <xf numFmtId="0" fontId="21" fillId="0" borderId="20" xfId="3" applyNumberFormat="1" applyFont="1" applyFill="1" applyBorder="1" applyAlignment="1">
      <alignment horizontal="center" vertical="center"/>
    </xf>
    <xf numFmtId="0" fontId="21" fillId="0" borderId="18" xfId="3" applyNumberFormat="1" applyFont="1" applyFill="1" applyBorder="1" applyAlignment="1">
      <alignment horizontal="center" vertical="center"/>
    </xf>
    <xf numFmtId="0" fontId="41" fillId="59" borderId="18" xfId="3" applyNumberFormat="1" applyFont="1" applyFill="1" applyBorder="1" applyAlignment="1">
      <alignment horizontal="center" vertical="center"/>
    </xf>
    <xf numFmtId="0" fontId="21" fillId="0" borderId="19" xfId="3" applyNumberFormat="1" applyFont="1" applyFill="1" applyBorder="1" applyAlignment="1">
      <alignment horizontal="center" vertical="center"/>
    </xf>
    <xf numFmtId="1" fontId="109" fillId="24" borderId="84" xfId="3" applyNumberFormat="1" applyFont="1" applyFill="1" applyBorder="1" applyAlignment="1">
      <alignment horizontal="center" vertical="center"/>
    </xf>
    <xf numFmtId="1" fontId="109" fillId="24" borderId="79" xfId="3" applyNumberFormat="1" applyFont="1" applyFill="1" applyBorder="1" applyAlignment="1">
      <alignment horizontal="center" vertical="center"/>
    </xf>
    <xf numFmtId="1" fontId="109" fillId="24" borderId="102" xfId="3" applyNumberFormat="1" applyFont="1" applyFill="1" applyBorder="1" applyAlignment="1">
      <alignment horizontal="center" vertical="center"/>
    </xf>
    <xf numFmtId="1" fontId="109" fillId="24" borderId="101" xfId="3" applyNumberFormat="1" applyFont="1" applyFill="1" applyBorder="1" applyAlignment="1">
      <alignment horizontal="center" vertical="center"/>
    </xf>
    <xf numFmtId="1" fontId="109" fillId="24" borderId="100" xfId="3" applyNumberFormat="1" applyFont="1" applyFill="1" applyBorder="1" applyAlignment="1">
      <alignment horizontal="center" vertical="center"/>
    </xf>
    <xf numFmtId="0" fontId="9" fillId="0" borderId="50" xfId="3" applyFont="1" applyBorder="1"/>
    <xf numFmtId="0" fontId="9" fillId="0" borderId="30" xfId="3" applyFont="1" applyBorder="1"/>
    <xf numFmtId="0" fontId="9" fillId="0" borderId="67" xfId="3" applyFont="1" applyBorder="1"/>
    <xf numFmtId="1" fontId="109" fillId="24" borderId="74" xfId="3" applyNumberFormat="1" applyFont="1" applyFill="1" applyBorder="1" applyAlignment="1">
      <alignment horizontal="center" vertical="center"/>
    </xf>
    <xf numFmtId="1" fontId="109" fillId="24" borderId="99" xfId="3" applyNumberFormat="1" applyFont="1" applyFill="1" applyBorder="1" applyAlignment="1">
      <alignment horizontal="center" vertical="center"/>
    </xf>
    <xf numFmtId="1" fontId="109" fillId="0" borderId="78" xfId="3" applyNumberFormat="1" applyFont="1" applyFill="1" applyBorder="1" applyAlignment="1">
      <alignment horizontal="center" vertical="center"/>
    </xf>
    <xf numFmtId="1" fontId="109" fillId="5" borderId="78" xfId="3" applyNumberFormat="1" applyFont="1" applyFill="1" applyBorder="1" applyAlignment="1">
      <alignment horizontal="center" vertical="center"/>
    </xf>
    <xf numFmtId="1" fontId="109" fillId="5" borderId="72" xfId="3" applyNumberFormat="1" applyFont="1" applyFill="1" applyBorder="1" applyAlignment="1">
      <alignment horizontal="center" vertical="center"/>
    </xf>
    <xf numFmtId="1" fontId="109" fillId="0" borderId="75" xfId="3" applyNumberFormat="1" applyFont="1" applyFill="1" applyBorder="1" applyAlignment="1">
      <alignment horizontal="center" vertical="center"/>
    </xf>
    <xf numFmtId="1" fontId="109" fillId="0" borderId="71" xfId="3" applyNumberFormat="1" applyFont="1" applyFill="1" applyBorder="1" applyAlignment="1">
      <alignment horizontal="center" vertical="center"/>
    </xf>
    <xf numFmtId="1" fontId="109" fillId="0" borderId="70" xfId="3" applyNumberFormat="1" applyFont="1" applyFill="1" applyBorder="1" applyAlignment="1">
      <alignment horizontal="center" vertical="center"/>
    </xf>
    <xf numFmtId="1" fontId="109" fillId="0" borderId="69" xfId="3" applyNumberFormat="1" applyFont="1" applyFill="1" applyBorder="1" applyAlignment="1">
      <alignment horizontal="center" vertical="center"/>
    </xf>
    <xf numFmtId="1" fontId="109" fillId="0" borderId="74" xfId="3" applyNumberFormat="1" applyFont="1" applyFill="1" applyBorder="1" applyAlignment="1">
      <alignment horizontal="center" vertical="center"/>
    </xf>
    <xf numFmtId="1" fontId="109" fillId="0" borderId="72" xfId="3" applyNumberFormat="1" applyFont="1" applyBorder="1" applyAlignment="1">
      <alignment horizontal="center" vertical="center"/>
    </xf>
    <xf numFmtId="1" fontId="109" fillId="0" borderId="71" xfId="3" applyNumberFormat="1" applyFont="1" applyBorder="1" applyAlignment="1">
      <alignment horizontal="center" vertical="center"/>
    </xf>
    <xf numFmtId="1" fontId="109" fillId="0" borderId="99" xfId="3" applyNumberFormat="1" applyFont="1" applyBorder="1" applyAlignment="1">
      <alignment horizontal="center" vertical="center"/>
    </xf>
    <xf numFmtId="1" fontId="109" fillId="24" borderId="78" xfId="3" applyNumberFormat="1" applyFont="1" applyFill="1" applyBorder="1" applyAlignment="1">
      <alignment horizontal="center" vertical="center"/>
    </xf>
    <xf numFmtId="1" fontId="109" fillId="5" borderId="70" xfId="3" applyNumberFormat="1" applyFont="1" applyFill="1" applyBorder="1" applyAlignment="1">
      <alignment horizontal="center" vertical="center"/>
    </xf>
    <xf numFmtId="1" fontId="109" fillId="5" borderId="69" xfId="3" applyNumberFormat="1" applyFont="1" applyFill="1" applyBorder="1" applyAlignment="1">
      <alignment horizontal="center" vertical="center"/>
    </xf>
    <xf numFmtId="1" fontId="109" fillId="0" borderId="70" xfId="3" applyNumberFormat="1" applyFont="1" applyBorder="1" applyAlignment="1">
      <alignment horizontal="center" vertical="center"/>
    </xf>
    <xf numFmtId="1" fontId="109" fillId="0" borderId="98" xfId="3" applyNumberFormat="1" applyFont="1" applyBorder="1" applyAlignment="1">
      <alignment horizontal="center" vertical="center"/>
    </xf>
    <xf numFmtId="1" fontId="109" fillId="24" borderId="98" xfId="3" applyNumberFormat="1" applyFont="1" applyFill="1" applyBorder="1" applyAlignment="1">
      <alignment horizontal="center" vertical="center"/>
    </xf>
    <xf numFmtId="1" fontId="109" fillId="0" borderId="95" xfId="3" applyNumberFormat="1" applyFont="1" applyBorder="1" applyAlignment="1">
      <alignment horizontal="center" vertical="center"/>
    </xf>
    <xf numFmtId="1" fontId="109" fillId="24" borderId="61" xfId="3" applyNumberFormat="1" applyFont="1" applyFill="1" applyBorder="1" applyAlignment="1">
      <alignment horizontal="center" vertical="center"/>
    </xf>
    <xf numFmtId="1" fontId="109" fillId="24" borderId="60" xfId="3" applyNumberFormat="1" applyFont="1" applyFill="1" applyBorder="1" applyAlignment="1">
      <alignment horizontal="center" vertical="center"/>
    </xf>
    <xf numFmtId="1" fontId="109" fillId="0" borderId="69" xfId="3" applyNumberFormat="1" applyFont="1" applyBorder="1" applyAlignment="1">
      <alignment horizontal="center" vertical="center"/>
    </xf>
    <xf numFmtId="0" fontId="9" fillId="0" borderId="51" xfId="3" applyFont="1" applyBorder="1"/>
    <xf numFmtId="0" fontId="9" fillId="60" borderId="0" xfId="3" applyFont="1" applyFill="1" applyBorder="1"/>
    <xf numFmtId="0" fontId="9" fillId="0" borderId="24" xfId="3" applyFont="1" applyBorder="1"/>
    <xf numFmtId="1" fontId="109" fillId="24" borderId="91" xfId="3" applyNumberFormat="1" applyFont="1" applyFill="1" applyBorder="1" applyAlignment="1">
      <alignment horizontal="center" vertical="center"/>
    </xf>
    <xf numFmtId="1" fontId="109" fillId="0" borderId="57" xfId="3" applyNumberFormat="1" applyFont="1" applyFill="1" applyBorder="1" applyAlignment="1">
      <alignment horizontal="center" vertical="center"/>
    </xf>
    <xf numFmtId="1" fontId="109" fillId="0" borderId="55" xfId="3" applyNumberFormat="1" applyFont="1" applyFill="1" applyBorder="1" applyAlignment="1">
      <alignment horizontal="center" vertical="center"/>
    </xf>
    <xf numFmtId="1" fontId="109" fillId="0" borderId="61" xfId="3" applyNumberFormat="1" applyFont="1" applyFill="1" applyBorder="1" applyAlignment="1">
      <alignment horizontal="center" vertical="center"/>
    </xf>
    <xf numFmtId="1" fontId="109" fillId="0" borderId="54" xfId="3" applyNumberFormat="1" applyFont="1" applyFill="1" applyBorder="1" applyAlignment="1">
      <alignment horizontal="center" vertical="center"/>
    </xf>
    <xf numFmtId="1" fontId="109" fillId="0" borderId="56" xfId="3" applyNumberFormat="1" applyFont="1" applyFill="1" applyBorder="1" applyAlignment="1">
      <alignment horizontal="center" vertical="center"/>
    </xf>
    <xf numFmtId="1" fontId="109" fillId="0" borderId="85" xfId="3" applyNumberFormat="1" applyFont="1" applyFill="1" applyBorder="1" applyAlignment="1">
      <alignment horizontal="center" vertical="center"/>
    </xf>
    <xf numFmtId="1" fontId="109" fillId="0" borderId="88" xfId="3" applyNumberFormat="1" applyFont="1" applyFill="1" applyBorder="1" applyAlignment="1">
      <alignment horizontal="center" vertical="center"/>
    </xf>
    <xf numFmtId="1" fontId="109" fillId="0" borderId="87" xfId="3" applyNumberFormat="1" applyFont="1" applyFill="1" applyBorder="1" applyAlignment="1">
      <alignment horizontal="center" vertical="center"/>
    </xf>
    <xf numFmtId="1" fontId="109" fillId="0" borderId="86" xfId="3" applyNumberFormat="1" applyFont="1" applyFill="1" applyBorder="1" applyAlignment="1">
      <alignment horizontal="center" vertical="center"/>
    </xf>
    <xf numFmtId="1" fontId="109" fillId="0" borderId="49" xfId="3" applyNumberFormat="1" applyFont="1" applyFill="1" applyBorder="1" applyAlignment="1">
      <alignment horizontal="center" vertical="center"/>
    </xf>
    <xf numFmtId="1" fontId="109" fillId="0" borderId="57" xfId="3" applyNumberFormat="1" applyFont="1" applyBorder="1" applyAlignment="1">
      <alignment horizontal="center" vertical="center"/>
    </xf>
    <xf numFmtId="1" fontId="109" fillId="0" borderId="87" xfId="3" applyNumberFormat="1" applyFont="1" applyBorder="1" applyAlignment="1">
      <alignment horizontal="center" vertical="center"/>
    </xf>
    <xf numFmtId="1" fontId="109" fillId="0" borderId="86" xfId="3" applyNumberFormat="1" applyFont="1" applyBorder="1" applyAlignment="1">
      <alignment horizontal="center" vertical="center"/>
    </xf>
    <xf numFmtId="1" fontId="109" fillId="0" borderId="85" xfId="3" applyNumberFormat="1" applyFont="1" applyBorder="1" applyAlignment="1">
      <alignment horizontal="center" vertical="center"/>
    </xf>
    <xf numFmtId="1" fontId="109" fillId="0" borderId="67" xfId="3" applyNumberFormat="1" applyFont="1" applyFill="1" applyBorder="1" applyAlignment="1">
      <alignment horizontal="center" vertical="center"/>
    </xf>
    <xf numFmtId="1" fontId="109" fillId="0" borderId="83" xfId="3" applyNumberFormat="1" applyFont="1" applyFill="1" applyBorder="1" applyAlignment="1">
      <alignment horizontal="center" vertical="center"/>
    </xf>
    <xf numFmtId="1" fontId="109" fillId="24" borderId="82" xfId="3" applyNumberFormat="1" applyFont="1" applyFill="1" applyBorder="1" applyAlignment="1">
      <alignment horizontal="center" vertical="center"/>
    </xf>
    <xf numFmtId="1" fontId="109" fillId="24" borderId="81" xfId="3" applyNumberFormat="1" applyFont="1" applyFill="1" applyBorder="1" applyAlignment="1">
      <alignment horizontal="center" vertical="center"/>
    </xf>
    <xf numFmtId="1" fontId="109" fillId="24" borderId="80" xfId="3" applyNumberFormat="1" applyFont="1" applyFill="1" applyBorder="1" applyAlignment="1">
      <alignment horizontal="center" vertical="center"/>
    </xf>
    <xf numFmtId="1" fontId="109" fillId="24" borderId="51" xfId="3" applyNumberFormat="1" applyFont="1" applyFill="1" applyBorder="1" applyAlignment="1">
      <alignment horizontal="center" vertical="center"/>
    </xf>
    <xf numFmtId="1" fontId="109" fillId="24" borderId="0" xfId="3" applyNumberFormat="1" applyFont="1" applyFill="1" applyBorder="1" applyAlignment="1">
      <alignment horizontal="center" vertical="center"/>
    </xf>
    <xf numFmtId="1" fontId="109" fillId="24" borderId="30" xfId="3" applyNumberFormat="1" applyFont="1" applyFill="1" applyBorder="1" applyAlignment="1">
      <alignment horizontal="center" vertical="center"/>
    </xf>
    <xf numFmtId="1" fontId="109" fillId="24" borderId="24" xfId="3" applyNumberFormat="1" applyFont="1" applyFill="1" applyBorder="1" applyAlignment="1">
      <alignment horizontal="center" vertical="center"/>
    </xf>
    <xf numFmtId="1" fontId="109" fillId="24" borderId="62" xfId="3" applyNumberFormat="1" applyFont="1" applyFill="1" applyBorder="1" applyAlignment="1">
      <alignment horizontal="center" vertical="center"/>
    </xf>
    <xf numFmtId="1" fontId="109" fillId="24" borderId="58" xfId="3" applyNumberFormat="1" applyFont="1" applyFill="1" applyBorder="1" applyAlignment="1">
      <alignment horizontal="center" vertical="center"/>
    </xf>
    <xf numFmtId="1" fontId="109" fillId="0" borderId="110" xfId="3" applyNumberFormat="1" applyFont="1" applyFill="1" applyBorder="1" applyAlignment="1">
      <alignment horizontal="center" vertical="center"/>
    </xf>
    <xf numFmtId="1" fontId="109" fillId="5" borderId="74" xfId="3" applyNumberFormat="1" applyFont="1" applyFill="1" applyBorder="1" applyAlignment="1">
      <alignment horizontal="center" vertical="center"/>
    </xf>
    <xf numFmtId="1" fontId="109" fillId="0" borderId="75" xfId="3" applyNumberFormat="1" applyFont="1" applyBorder="1" applyAlignment="1">
      <alignment horizontal="center" vertical="center"/>
    </xf>
    <xf numFmtId="1" fontId="109" fillId="0" borderId="74" xfId="3" applyNumberFormat="1" applyFont="1" applyBorder="1" applyAlignment="1">
      <alignment horizontal="center" vertical="center"/>
    </xf>
    <xf numFmtId="1" fontId="109" fillId="5" borderId="75" xfId="3" applyNumberFormat="1" applyFont="1" applyFill="1" applyBorder="1" applyAlignment="1">
      <alignment horizontal="center" vertical="center"/>
    </xf>
    <xf numFmtId="1" fontId="109" fillId="5" borderId="71" xfId="3" applyNumberFormat="1" applyFont="1" applyFill="1" applyBorder="1" applyAlignment="1">
      <alignment horizontal="center" vertical="center"/>
    </xf>
    <xf numFmtId="0" fontId="41" fillId="59" borderId="107" xfId="3" applyNumberFormat="1" applyFont="1" applyFill="1" applyBorder="1" applyAlignment="1">
      <alignment horizontal="center" vertical="center"/>
    </xf>
    <xf numFmtId="0" fontId="21" fillId="0" borderId="106" xfId="3" applyNumberFormat="1" applyFont="1" applyFill="1" applyBorder="1" applyAlignment="1">
      <alignment horizontal="center" vertical="center"/>
    </xf>
    <xf numFmtId="0" fontId="41" fillId="59" borderId="105" xfId="3" applyNumberFormat="1" applyFont="1" applyFill="1" applyBorder="1" applyAlignment="1">
      <alignment horizontal="center" vertical="center"/>
    </xf>
    <xf numFmtId="0" fontId="21" fillId="0" borderId="104" xfId="3" applyNumberFormat="1" applyFont="1" applyFill="1" applyBorder="1" applyAlignment="1">
      <alignment horizontal="center" vertical="center"/>
    </xf>
    <xf numFmtId="0" fontId="41" fillId="59" borderId="64" xfId="3" applyNumberFormat="1" applyFont="1" applyFill="1" applyBorder="1" applyAlignment="1">
      <alignment horizontal="center" vertical="center"/>
    </xf>
    <xf numFmtId="0" fontId="21" fillId="0" borderId="107" xfId="3" applyNumberFormat="1" applyFont="1" applyFill="1" applyBorder="1" applyAlignment="1">
      <alignment horizontal="center" vertical="center"/>
    </xf>
    <xf numFmtId="0" fontId="41" fillId="59" borderId="106" xfId="3" applyNumberFormat="1" applyFont="1" applyFill="1" applyBorder="1" applyAlignment="1">
      <alignment horizontal="center" vertical="center"/>
    </xf>
    <xf numFmtId="0" fontId="21" fillId="0" borderId="63" xfId="3" applyNumberFormat="1" applyFont="1" applyFill="1" applyBorder="1" applyAlignment="1">
      <alignment horizontal="center" vertical="center"/>
    </xf>
    <xf numFmtId="0" fontId="41" fillId="59" borderId="104" xfId="3" applyNumberFormat="1" applyFont="1" applyFill="1" applyBorder="1" applyAlignment="1">
      <alignment horizontal="center" vertical="center"/>
    </xf>
    <xf numFmtId="0" fontId="21" fillId="0" borderId="105" xfId="3" applyNumberFormat="1" applyFont="1" applyFill="1" applyBorder="1" applyAlignment="1">
      <alignment horizontal="center" vertical="center"/>
    </xf>
    <xf numFmtId="0" fontId="41" fillId="59" borderId="63" xfId="3" applyNumberFormat="1" applyFont="1" applyFill="1" applyBorder="1" applyAlignment="1">
      <alignment horizontal="center" vertical="center"/>
    </xf>
    <xf numFmtId="1" fontId="109" fillId="0" borderId="109" xfId="3" applyNumberFormat="1" applyFont="1" applyFill="1" applyBorder="1" applyAlignment="1">
      <alignment horizontal="center" vertical="center"/>
    </xf>
    <xf numFmtId="1" fontId="109" fillId="0" borderId="108" xfId="3" applyNumberFormat="1" applyFont="1" applyFill="1" applyBorder="1" applyAlignment="1">
      <alignment horizontal="center" vertical="center"/>
    </xf>
    <xf numFmtId="0" fontId="9" fillId="17" borderId="0" xfId="3" applyFill="1"/>
    <xf numFmtId="0" fontId="90" fillId="17" borderId="1" xfId="3" applyFont="1" applyFill="1" applyBorder="1" applyAlignment="1">
      <alignment horizontal="center"/>
    </xf>
    <xf numFmtId="0" fontId="26" fillId="17" borderId="34" xfId="3" applyFont="1" applyFill="1" applyBorder="1" applyAlignment="1">
      <alignment horizontal="center"/>
    </xf>
    <xf numFmtId="1" fontId="9" fillId="0" borderId="0" xfId="3" applyNumberFormat="1"/>
    <xf numFmtId="1" fontId="9" fillId="0" borderId="34" xfId="3" applyNumberFormat="1" applyBorder="1" applyAlignment="1">
      <alignment horizontal="center" vertical="center" wrapText="1"/>
    </xf>
    <xf numFmtId="1" fontId="9" fillId="0" borderId="3" xfId="3" applyNumberFormat="1" applyBorder="1" applyAlignment="1">
      <alignment horizontal="center" vertical="center" wrapText="1"/>
    </xf>
    <xf numFmtId="0" fontId="0" fillId="0" borderId="38" xfId="0" applyBorder="1" applyAlignment="1">
      <alignment wrapText="1"/>
    </xf>
    <xf numFmtId="0" fontId="9" fillId="0" borderId="0" xfId="0" applyFont="1"/>
    <xf numFmtId="14" fontId="103" fillId="59" borderId="66" xfId="0" applyNumberFormat="1" applyFont="1" applyFill="1" applyBorder="1" applyAlignment="1">
      <alignment horizontal="center" vertical="center"/>
    </xf>
    <xf numFmtId="0" fontId="103" fillId="59" borderId="107" xfId="0" applyNumberFormat="1" applyFont="1" applyFill="1" applyBorder="1" applyAlignment="1">
      <alignment horizontal="center" vertical="center"/>
    </xf>
    <xf numFmtId="0" fontId="17" fillId="0" borderId="106" xfId="0" applyNumberFormat="1" applyFont="1" applyFill="1" applyBorder="1" applyAlignment="1">
      <alignment horizontal="center" vertical="center"/>
    </xf>
    <xf numFmtId="0" fontId="103" fillId="59" borderId="105" xfId="0" applyNumberFormat="1" applyFont="1" applyFill="1" applyBorder="1" applyAlignment="1">
      <alignment horizontal="center" vertical="center"/>
    </xf>
    <xf numFmtId="0" fontId="17" fillId="0" borderId="105" xfId="0" applyNumberFormat="1" applyFont="1" applyFill="1" applyBorder="1" applyAlignment="1">
      <alignment horizontal="center" vertical="center"/>
    </xf>
    <xf numFmtId="0" fontId="103" fillId="59" borderId="67" xfId="0" applyNumberFormat="1" applyFont="1" applyFill="1" applyBorder="1" applyAlignment="1">
      <alignment horizontal="center" vertical="center"/>
    </xf>
    <xf numFmtId="0" fontId="17" fillId="0" borderId="107" xfId="0" applyNumberFormat="1" applyFont="1" applyFill="1" applyBorder="1" applyAlignment="1">
      <alignment horizontal="center" vertical="center"/>
    </xf>
    <xf numFmtId="0" fontId="103" fillId="59" borderId="106" xfId="0" applyNumberFormat="1" applyFont="1" applyFill="1" applyBorder="1" applyAlignment="1">
      <alignment horizontal="center" vertical="center"/>
    </xf>
    <xf numFmtId="0" fontId="103" fillId="59" borderId="104" xfId="0" applyNumberFormat="1" applyFont="1" applyFill="1" applyBorder="1" applyAlignment="1">
      <alignment horizontal="center" vertical="center"/>
    </xf>
    <xf numFmtId="0" fontId="17" fillId="0" borderId="63" xfId="0" applyNumberFormat="1" applyFont="1" applyFill="1" applyBorder="1" applyAlignment="1">
      <alignment horizontal="center" vertical="center"/>
    </xf>
    <xf numFmtId="0" fontId="103" fillId="59" borderId="63" xfId="0" applyNumberFormat="1" applyFont="1" applyFill="1" applyBorder="1" applyAlignment="1">
      <alignment horizontal="center" vertical="center"/>
    </xf>
    <xf numFmtId="0" fontId="17" fillId="0" borderId="104" xfId="0" applyNumberFormat="1" applyFont="1" applyFill="1" applyBorder="1" applyAlignment="1">
      <alignment horizontal="center" vertical="center"/>
    </xf>
    <xf numFmtId="0" fontId="17" fillId="0" borderId="66" xfId="0" applyNumberFormat="1" applyFont="1" applyFill="1" applyBorder="1" applyAlignment="1">
      <alignment horizontal="center" vertical="center"/>
    </xf>
    <xf numFmtId="0" fontId="103" fillId="59" borderId="66" xfId="0" applyNumberFormat="1" applyFont="1" applyFill="1" applyBorder="1" applyAlignment="1">
      <alignment horizontal="center" vertical="center"/>
    </xf>
    <xf numFmtId="0" fontId="103" fillId="59" borderId="66" xfId="0" applyFont="1" applyFill="1" applyBorder="1" applyAlignment="1">
      <alignment horizontal="center"/>
    </xf>
    <xf numFmtId="1" fontId="110" fillId="0" borderId="84" xfId="0" applyNumberFormat="1" applyFont="1" applyFill="1" applyBorder="1" applyAlignment="1">
      <alignment horizontal="center" vertical="center"/>
    </xf>
    <xf numFmtId="1" fontId="110" fillId="0" borderId="79" xfId="0" applyNumberFormat="1" applyFont="1" applyFill="1" applyBorder="1" applyAlignment="1">
      <alignment horizontal="center" vertical="center"/>
    </xf>
    <xf numFmtId="1" fontId="110" fillId="0" borderId="102" xfId="0" applyNumberFormat="1" applyFont="1" applyFill="1" applyBorder="1" applyAlignment="1">
      <alignment horizontal="center" vertical="center"/>
    </xf>
    <xf numFmtId="1" fontId="110" fillId="0" borderId="100" xfId="0" applyNumberFormat="1" applyFont="1" applyFill="1" applyBorder="1" applyAlignment="1">
      <alignment horizontal="center" vertical="center"/>
    </xf>
    <xf numFmtId="1" fontId="110" fillId="0" borderId="101" xfId="0" applyNumberFormat="1" applyFont="1" applyFill="1" applyBorder="1" applyAlignment="1">
      <alignment horizontal="center" vertical="center"/>
    </xf>
    <xf numFmtId="1" fontId="110" fillId="5" borderId="71" xfId="0" applyNumberFormat="1" applyFont="1" applyFill="1" applyBorder="1" applyAlignment="1">
      <alignment horizontal="center" vertical="center"/>
    </xf>
    <xf numFmtId="1" fontId="110" fillId="5" borderId="79" xfId="0" applyNumberFormat="1" applyFont="1" applyFill="1" applyBorder="1" applyAlignment="1">
      <alignment horizontal="center" vertical="center"/>
    </xf>
    <xf numFmtId="1" fontId="110" fillId="5" borderId="100" xfId="0" applyNumberFormat="1" applyFont="1" applyFill="1" applyBorder="1" applyAlignment="1">
      <alignment horizontal="center" vertical="center"/>
    </xf>
    <xf numFmtId="1" fontId="110" fillId="0" borderId="117" xfId="0" applyNumberFormat="1" applyFont="1" applyFill="1" applyBorder="1" applyAlignment="1">
      <alignment horizontal="center" vertical="center"/>
    </xf>
    <xf numFmtId="1" fontId="110" fillId="0" borderId="102" xfId="0" applyNumberFormat="1" applyFont="1" applyBorder="1" applyAlignment="1">
      <alignment horizontal="center" vertical="center"/>
    </xf>
    <xf numFmtId="1" fontId="110" fillId="0" borderId="101" xfId="0" applyNumberFormat="1" applyFont="1" applyBorder="1" applyAlignment="1">
      <alignment horizontal="center" vertical="center"/>
    </xf>
    <xf numFmtId="1" fontId="110" fillId="0" borderId="123" xfId="0" applyNumberFormat="1" applyFont="1" applyBorder="1" applyAlignment="1">
      <alignment horizontal="center" vertical="center"/>
    </xf>
    <xf numFmtId="1" fontId="110" fillId="24" borderId="72" xfId="0" applyNumberFormat="1" applyFont="1" applyFill="1" applyBorder="1" applyAlignment="1">
      <alignment horizontal="center" vertical="center"/>
    </xf>
    <xf numFmtId="1" fontId="110" fillId="24" borderId="76" xfId="0" applyNumberFormat="1" applyFont="1" applyFill="1" applyBorder="1" applyAlignment="1">
      <alignment horizontal="center" vertical="center"/>
    </xf>
    <xf numFmtId="1" fontId="110" fillId="24" borderId="77" xfId="0" applyNumberFormat="1" applyFont="1" applyFill="1" applyBorder="1" applyAlignment="1">
      <alignment horizontal="center" vertical="center"/>
    </xf>
    <xf numFmtId="1" fontId="110" fillId="24" borderId="75" xfId="0" applyNumberFormat="1" applyFont="1" applyFill="1" applyBorder="1" applyAlignment="1">
      <alignment horizontal="center" vertical="center"/>
    </xf>
    <xf numFmtId="1" fontId="110" fillId="24" borderId="70" xfId="0" applyNumberFormat="1" applyFont="1" applyFill="1" applyBorder="1" applyAlignment="1">
      <alignment horizontal="center" vertical="center"/>
    </xf>
    <xf numFmtId="1" fontId="110" fillId="24" borderId="95" xfId="0" applyNumberFormat="1" applyFont="1" applyFill="1" applyBorder="1" applyAlignment="1">
      <alignment horizontal="center" vertical="center"/>
    </xf>
    <xf numFmtId="1" fontId="110" fillId="24" borderId="71" xfId="0" applyNumberFormat="1" applyFont="1" applyFill="1" applyBorder="1" applyAlignment="1">
      <alignment horizontal="center" vertical="center"/>
    </xf>
    <xf numFmtId="1" fontId="110" fillId="24" borderId="69" xfId="0" applyNumberFormat="1" applyFont="1" applyFill="1" applyBorder="1" applyAlignment="1">
      <alignment horizontal="center" vertical="center"/>
    </xf>
    <xf numFmtId="1" fontId="110" fillId="24" borderId="74" xfId="0" applyNumberFormat="1" applyFont="1" applyFill="1" applyBorder="1" applyAlignment="1">
      <alignment horizontal="center" vertical="center"/>
    </xf>
    <xf numFmtId="1" fontId="110" fillId="24" borderId="73" xfId="0" applyNumberFormat="1" applyFont="1" applyFill="1" applyBorder="1" applyAlignment="1">
      <alignment horizontal="center" vertical="center"/>
    </xf>
    <xf numFmtId="1" fontId="110" fillId="24" borderId="115" xfId="0" applyNumberFormat="1" applyFont="1" applyFill="1" applyBorder="1" applyAlignment="1">
      <alignment horizontal="center" vertical="center"/>
    </xf>
    <xf numFmtId="1" fontId="110" fillId="0" borderId="72" xfId="0" applyNumberFormat="1" applyFont="1" applyFill="1" applyBorder="1" applyAlignment="1">
      <alignment horizontal="center" vertical="center"/>
    </xf>
    <xf numFmtId="1" fontId="110" fillId="0" borderId="76" xfId="0" applyNumberFormat="1" applyFont="1" applyFill="1" applyBorder="1" applyAlignment="1">
      <alignment horizontal="center" vertical="center"/>
    </xf>
    <xf numFmtId="1" fontId="110" fillId="0" borderId="77" xfId="0" applyNumberFormat="1" applyFont="1" applyFill="1" applyBorder="1" applyAlignment="1">
      <alignment horizontal="center" vertical="center"/>
    </xf>
    <xf numFmtId="1" fontId="110" fillId="0" borderId="75" xfId="0" applyNumberFormat="1" applyFont="1" applyFill="1" applyBorder="1" applyAlignment="1">
      <alignment horizontal="center" vertical="center"/>
    </xf>
    <xf numFmtId="1" fontId="110" fillId="0" borderId="70" xfId="0" applyNumberFormat="1" applyFont="1" applyFill="1" applyBorder="1" applyAlignment="1">
      <alignment horizontal="center" vertical="center"/>
    </xf>
    <xf numFmtId="1" fontId="110" fillId="0" borderId="95" xfId="0" applyNumberFormat="1" applyFont="1" applyFill="1" applyBorder="1" applyAlignment="1">
      <alignment horizontal="center" vertical="center"/>
    </xf>
    <xf numFmtId="1" fontId="110" fillId="0" borderId="71" xfId="0" applyNumberFormat="1" applyFont="1" applyFill="1" applyBorder="1" applyAlignment="1">
      <alignment horizontal="center" vertical="center"/>
    </xf>
    <xf numFmtId="1" fontId="110" fillId="0" borderId="69" xfId="0" applyNumberFormat="1" applyFont="1" applyFill="1" applyBorder="1" applyAlignment="1">
      <alignment horizontal="center" vertical="center"/>
    </xf>
    <xf numFmtId="1" fontId="110" fillId="0" borderId="74" xfId="0" applyNumberFormat="1" applyFont="1" applyFill="1" applyBorder="1" applyAlignment="1">
      <alignment horizontal="center" vertical="center"/>
    </xf>
    <xf numFmtId="1" fontId="110" fillId="0" borderId="77" xfId="0" applyNumberFormat="1" applyFont="1" applyBorder="1" applyAlignment="1">
      <alignment horizontal="center" vertical="center"/>
    </xf>
    <xf numFmtId="1" fontId="110" fillId="0" borderId="71" xfId="0" applyNumberFormat="1" applyFont="1" applyBorder="1" applyAlignment="1">
      <alignment horizontal="center" vertical="center"/>
    </xf>
    <xf numFmtId="1" fontId="110" fillId="0" borderId="99" xfId="0" applyNumberFormat="1" applyFont="1" applyBorder="1" applyAlignment="1">
      <alignment horizontal="center" vertical="center"/>
    </xf>
    <xf numFmtId="1" fontId="110" fillId="0" borderId="69" xfId="0" applyNumberFormat="1" applyFont="1" applyBorder="1" applyAlignment="1">
      <alignment horizontal="center" vertical="center"/>
    </xf>
    <xf numFmtId="1" fontId="110" fillId="5" borderId="76" xfId="0" applyNumberFormat="1" applyFont="1" applyFill="1" applyBorder="1" applyAlignment="1">
      <alignment horizontal="center" vertical="center"/>
    </xf>
    <xf numFmtId="1" fontId="110" fillId="5" borderId="77" xfId="0" applyNumberFormat="1" applyFont="1" applyFill="1" applyBorder="1" applyAlignment="1">
      <alignment horizontal="center" vertical="center"/>
    </xf>
    <xf numFmtId="1" fontId="110" fillId="5" borderId="75" xfId="0" applyNumberFormat="1" applyFont="1" applyFill="1" applyBorder="1" applyAlignment="1">
      <alignment horizontal="center" vertical="center"/>
    </xf>
    <xf numFmtId="1" fontId="110" fillId="5" borderId="70" xfId="0" applyNumberFormat="1" applyFont="1" applyFill="1" applyBorder="1" applyAlignment="1">
      <alignment horizontal="center" vertical="center"/>
    </xf>
    <xf numFmtId="1" fontId="110" fillId="5" borderId="69" xfId="0" applyNumberFormat="1" applyFont="1" applyFill="1" applyBorder="1" applyAlignment="1">
      <alignment horizontal="center" vertical="center"/>
    </xf>
    <xf numFmtId="1" fontId="110" fillId="5" borderId="95" xfId="0" applyNumberFormat="1" applyFont="1" applyFill="1" applyBorder="1" applyAlignment="1">
      <alignment horizontal="center" vertical="center"/>
    </xf>
    <xf numFmtId="1" fontId="110" fillId="24" borderId="83" xfId="0" applyNumberFormat="1" applyFont="1" applyFill="1" applyBorder="1" applyAlignment="1">
      <alignment horizontal="center" vertical="center"/>
    </xf>
    <xf numFmtId="1" fontId="110" fillId="5" borderId="74" xfId="0" applyNumberFormat="1" applyFont="1" applyFill="1" applyBorder="1" applyAlignment="1">
      <alignment horizontal="center" vertical="center"/>
    </xf>
    <xf numFmtId="1" fontId="110" fillId="0" borderId="70" xfId="0" applyNumberFormat="1" applyFont="1" applyBorder="1" applyAlignment="1">
      <alignment horizontal="center" vertical="center"/>
    </xf>
    <xf numFmtId="1" fontId="110" fillId="0" borderId="95" xfId="0" applyNumberFormat="1" applyFont="1" applyBorder="1" applyAlignment="1">
      <alignment horizontal="center" vertical="center"/>
    </xf>
    <xf numFmtId="1" fontId="110" fillId="24" borderId="99" xfId="0" applyNumberFormat="1" applyFont="1" applyFill="1" applyBorder="1" applyAlignment="1">
      <alignment horizontal="center" vertical="center"/>
    </xf>
    <xf numFmtId="1" fontId="110" fillId="5" borderId="78" xfId="0" applyNumberFormat="1" applyFont="1" applyFill="1" applyBorder="1" applyAlignment="1">
      <alignment horizontal="center" vertical="center"/>
    </xf>
    <xf numFmtId="1" fontId="110" fillId="5" borderId="73" xfId="0" applyNumberFormat="1" applyFont="1" applyFill="1" applyBorder="1" applyAlignment="1">
      <alignment horizontal="center" vertical="center"/>
    </xf>
    <xf numFmtId="1" fontId="110" fillId="0" borderId="73" xfId="0" applyNumberFormat="1" applyFont="1" applyBorder="1" applyAlignment="1">
      <alignment horizontal="center" vertical="center"/>
    </xf>
    <xf numFmtId="1" fontId="110" fillId="0" borderId="76" xfId="0" applyNumberFormat="1" applyFont="1" applyBorder="1" applyAlignment="1">
      <alignment horizontal="center" vertical="center"/>
    </xf>
    <xf numFmtId="1" fontId="110" fillId="24" borderId="57" xfId="0" applyNumberFormat="1" applyFont="1" applyFill="1" applyBorder="1" applyAlignment="1">
      <alignment horizontal="center" vertical="center"/>
    </xf>
    <xf numFmtId="1" fontId="110" fillId="24" borderId="55" xfId="0" applyNumberFormat="1" applyFont="1" applyFill="1" applyBorder="1" applyAlignment="1">
      <alignment horizontal="center" vertical="center"/>
    </xf>
    <xf numFmtId="1" fontId="110" fillId="24" borderId="54" xfId="0" applyNumberFormat="1" applyFont="1" applyFill="1" applyBorder="1" applyAlignment="1">
      <alignment horizontal="center" vertical="center"/>
    </xf>
    <xf numFmtId="1" fontId="110" fillId="24" borderId="59" xfId="0" applyNumberFormat="1" applyFont="1" applyFill="1" applyBorder="1" applyAlignment="1">
      <alignment horizontal="center" vertical="center"/>
    </xf>
    <xf numFmtId="1" fontId="110" fillId="24" borderId="56" xfId="0" applyNumberFormat="1" applyFont="1" applyFill="1" applyBorder="1" applyAlignment="1">
      <alignment horizontal="center" vertical="center"/>
    </xf>
    <xf numFmtId="1" fontId="110" fillId="24" borderId="61" xfId="0" applyNumberFormat="1" applyFont="1" applyFill="1" applyBorder="1" applyAlignment="1">
      <alignment horizontal="center" vertical="center"/>
    </xf>
    <xf numFmtId="1" fontId="110" fillId="0" borderId="0" xfId="0" applyNumberFormat="1" applyFont="1" applyFill="1" applyBorder="1" applyAlignment="1">
      <alignment horizontal="center" vertical="center"/>
    </xf>
    <xf numFmtId="1" fontId="110" fillId="5" borderId="102" xfId="0" applyNumberFormat="1" applyFont="1" applyFill="1" applyBorder="1" applyAlignment="1">
      <alignment horizontal="center" vertical="center"/>
    </xf>
    <xf numFmtId="1" fontId="110" fillId="0" borderId="110" xfId="0" applyNumberFormat="1" applyFont="1" applyFill="1" applyBorder="1" applyAlignment="1">
      <alignment horizontal="center" vertical="center"/>
    </xf>
    <xf numFmtId="1" fontId="110" fillId="5" borderId="84" xfId="0" applyNumberFormat="1" applyFont="1" applyFill="1" applyBorder="1" applyAlignment="1">
      <alignment horizontal="center" vertical="center"/>
    </xf>
    <xf numFmtId="1" fontId="110" fillId="5" borderId="101" xfId="0" applyNumberFormat="1" applyFont="1" applyFill="1" applyBorder="1" applyAlignment="1">
      <alignment horizontal="center" vertical="center"/>
    </xf>
    <xf numFmtId="1" fontId="110" fillId="5" borderId="117" xfId="0" applyNumberFormat="1" applyFont="1" applyFill="1" applyBorder="1" applyAlignment="1">
      <alignment horizontal="center" vertical="center"/>
    </xf>
    <xf numFmtId="1" fontId="110" fillId="24" borderId="91" xfId="0" applyNumberFormat="1" applyFont="1" applyFill="1" applyBorder="1" applyAlignment="1">
      <alignment horizontal="center" vertical="center"/>
    </xf>
    <xf numFmtId="1" fontId="110" fillId="24" borderId="78" xfId="0" applyNumberFormat="1" applyFont="1" applyFill="1" applyBorder="1" applyAlignment="1">
      <alignment horizontal="center" vertical="center"/>
    </xf>
    <xf numFmtId="1" fontId="110" fillId="0" borderId="91" xfId="0" applyNumberFormat="1" applyFont="1" applyFill="1" applyBorder="1" applyAlignment="1">
      <alignment horizontal="center" vertical="center"/>
    </xf>
    <xf numFmtId="1" fontId="110" fillId="0" borderId="83" xfId="0" applyNumberFormat="1" applyFont="1" applyFill="1" applyBorder="1" applyAlignment="1">
      <alignment horizontal="center" vertical="center"/>
    </xf>
    <xf numFmtId="1" fontId="110" fillId="0" borderId="73" xfId="0" applyNumberFormat="1" applyFont="1" applyFill="1" applyBorder="1" applyAlignment="1">
      <alignment horizontal="center" vertical="center"/>
    </xf>
    <xf numFmtId="1" fontId="110" fillId="0" borderId="78" xfId="0" applyNumberFormat="1" applyFont="1" applyFill="1" applyBorder="1" applyAlignment="1">
      <alignment horizontal="center" vertical="center"/>
    </xf>
    <xf numFmtId="1" fontId="110" fillId="5" borderId="91" xfId="0" applyNumberFormat="1" applyFont="1" applyFill="1" applyBorder="1" applyAlignment="1">
      <alignment horizontal="center" vertical="center"/>
    </xf>
    <xf numFmtId="1" fontId="110" fillId="5" borderId="83" xfId="0" applyNumberFormat="1" applyFont="1" applyFill="1" applyBorder="1" applyAlignment="1">
      <alignment horizontal="center" vertical="center"/>
    </xf>
    <xf numFmtId="1" fontId="110" fillId="24" borderId="109" xfId="0" applyNumberFormat="1" applyFont="1" applyFill="1" applyBorder="1" applyAlignment="1">
      <alignment horizontal="center" vertical="center"/>
    </xf>
    <xf numFmtId="1" fontId="110" fillId="5" borderId="109" xfId="0" applyNumberFormat="1" applyFont="1" applyFill="1" applyBorder="1" applyAlignment="1">
      <alignment horizontal="center" vertical="center"/>
    </xf>
    <xf numFmtId="1" fontId="110" fillId="0" borderId="57" xfId="0" applyNumberFormat="1" applyFont="1" applyFill="1" applyBorder="1" applyAlignment="1">
      <alignment horizontal="center" vertical="center"/>
    </xf>
    <xf numFmtId="1" fontId="110" fillId="0" borderId="55" xfId="0" applyNumberFormat="1" applyFont="1" applyFill="1" applyBorder="1" applyAlignment="1">
      <alignment horizontal="center" vertical="center"/>
    </xf>
    <xf numFmtId="1" fontId="110" fillId="0" borderId="54" xfId="0" applyNumberFormat="1" applyFont="1" applyFill="1" applyBorder="1" applyAlignment="1">
      <alignment horizontal="center" vertical="center"/>
    </xf>
    <xf numFmtId="1" fontId="110" fillId="0" borderId="60" xfId="0" applyNumberFormat="1" applyFont="1" applyFill="1" applyBorder="1" applyAlignment="1">
      <alignment horizontal="center" vertical="center"/>
    </xf>
    <xf numFmtId="1" fontId="110" fillId="5" borderId="59" xfId="0" applyNumberFormat="1" applyFont="1" applyFill="1" applyBorder="1" applyAlignment="1">
      <alignment horizontal="center" vertical="center"/>
    </xf>
    <xf numFmtId="1" fontId="110" fillId="5" borderId="87" xfId="0" applyNumberFormat="1" applyFont="1" applyFill="1" applyBorder="1" applyAlignment="1">
      <alignment horizontal="center" vertical="center"/>
    </xf>
    <xf numFmtId="1" fontId="110" fillId="5" borderId="86" xfId="0" applyNumberFormat="1" applyFont="1" applyFill="1" applyBorder="1" applyAlignment="1">
      <alignment horizontal="center" vertical="center"/>
    </xf>
    <xf numFmtId="1" fontId="110" fillId="5" borderId="85" xfId="0" applyNumberFormat="1" applyFont="1" applyFill="1" applyBorder="1" applyAlignment="1">
      <alignment horizontal="center" vertical="center"/>
    </xf>
    <xf numFmtId="1" fontId="110" fillId="0" borderId="59" xfId="0" applyNumberFormat="1" applyFont="1" applyFill="1" applyBorder="1" applyAlignment="1">
      <alignment horizontal="center" vertical="center"/>
    </xf>
    <xf numFmtId="1" fontId="110" fillId="0" borderId="56" xfId="0" applyNumberFormat="1" applyFont="1" applyFill="1" applyBorder="1" applyAlignment="1">
      <alignment horizontal="center" vertical="center"/>
    </xf>
    <xf numFmtId="1" fontId="110" fillId="0" borderId="61" xfId="0" applyNumberFormat="1" applyFont="1" applyFill="1" applyBorder="1" applyAlignment="1">
      <alignment horizontal="center" vertical="center"/>
    </xf>
    <xf numFmtId="1" fontId="110" fillId="5" borderId="119" xfId="0" applyNumberFormat="1" applyFont="1" applyFill="1" applyBorder="1" applyAlignment="1">
      <alignment horizontal="center" vertical="center"/>
    </xf>
    <xf numFmtId="1" fontId="110" fillId="0" borderId="54" xfId="0" applyNumberFormat="1" applyFont="1" applyBorder="1" applyAlignment="1">
      <alignment horizontal="center" vertical="center"/>
    </xf>
    <xf numFmtId="1" fontId="110" fillId="0" borderId="56" xfId="0" applyNumberFormat="1" applyFont="1" applyBorder="1" applyAlignment="1">
      <alignment horizontal="center" vertical="center"/>
    </xf>
    <xf numFmtId="1" fontId="110" fillId="0" borderId="114" xfId="0" applyNumberFormat="1" applyFont="1" applyBorder="1" applyAlignment="1">
      <alignment horizontal="center" vertical="center"/>
    </xf>
    <xf numFmtId="0" fontId="17" fillId="0" borderId="0" xfId="0" applyFont="1" applyBorder="1" applyAlignment="1">
      <alignment horizontal="left" vertical="center"/>
    </xf>
    <xf numFmtId="1" fontId="110" fillId="5" borderId="0" xfId="0" applyNumberFormat="1" applyFont="1" applyFill="1" applyBorder="1" applyAlignment="1">
      <alignment horizontal="center" vertical="center"/>
    </xf>
    <xf numFmtId="1" fontId="110" fillId="0" borderId="0" xfId="0" applyNumberFormat="1" applyFont="1" applyBorder="1" applyAlignment="1">
      <alignment horizontal="center" vertical="center"/>
    </xf>
    <xf numFmtId="1" fontId="110" fillId="5" borderId="72" xfId="0" applyNumberFormat="1" applyFont="1" applyFill="1" applyBorder="1" applyAlignment="1">
      <alignment horizontal="center" vertical="center"/>
    </xf>
    <xf numFmtId="1" fontId="110" fillId="0" borderId="87" xfId="0" applyNumberFormat="1" applyFont="1" applyFill="1" applyBorder="1" applyAlignment="1">
      <alignment horizontal="center" vertical="center"/>
    </xf>
    <xf numFmtId="1" fontId="110" fillId="0" borderId="86" xfId="0" applyNumberFormat="1" applyFont="1" applyFill="1" applyBorder="1" applyAlignment="1">
      <alignment horizontal="center" vertical="center"/>
    </xf>
    <xf numFmtId="1" fontId="110" fillId="0" borderId="85" xfId="0" applyNumberFormat="1" applyFont="1" applyFill="1" applyBorder="1" applyAlignment="1">
      <alignment horizontal="center" vertical="center"/>
    </xf>
    <xf numFmtId="1" fontId="110" fillId="0" borderId="88" xfId="0" applyNumberFormat="1" applyFont="1" applyFill="1" applyBorder="1" applyAlignment="1">
      <alignment horizontal="center" vertical="center"/>
    </xf>
    <xf numFmtId="1" fontId="110" fillId="0" borderId="119" xfId="0" applyNumberFormat="1" applyFont="1" applyFill="1" applyBorder="1" applyAlignment="1">
      <alignment horizontal="center" vertical="center"/>
    </xf>
    <xf numFmtId="1" fontId="110" fillId="0" borderId="49" xfId="0" applyNumberFormat="1" applyFont="1" applyFill="1" applyBorder="1" applyAlignment="1">
      <alignment horizontal="center" vertical="center"/>
    </xf>
    <xf numFmtId="0" fontId="17" fillId="0" borderId="65" xfId="0" applyNumberFormat="1" applyFont="1" applyFill="1" applyBorder="1" applyAlignment="1">
      <alignment horizontal="center" vertical="center"/>
    </xf>
    <xf numFmtId="0" fontId="103" fillId="59" borderId="65" xfId="0" applyNumberFormat="1" applyFont="1" applyFill="1" applyBorder="1" applyAlignment="1">
      <alignment horizontal="center" vertical="center"/>
    </xf>
    <xf numFmtId="1" fontId="110" fillId="5" borderId="110" xfId="0" applyNumberFormat="1" applyFont="1" applyFill="1" applyBorder="1" applyAlignment="1">
      <alignment horizontal="center" vertical="center"/>
    </xf>
    <xf numFmtId="1" fontId="110" fillId="0" borderId="109" xfId="0" applyNumberFormat="1" applyFont="1" applyFill="1" applyBorder="1" applyAlignment="1">
      <alignment horizontal="center" vertical="center"/>
    </xf>
    <xf numFmtId="1" fontId="110" fillId="0" borderId="99" xfId="0" applyNumberFormat="1" applyFont="1" applyFill="1" applyBorder="1" applyAlignment="1">
      <alignment horizontal="center" vertical="center"/>
    </xf>
    <xf numFmtId="1" fontId="110" fillId="0" borderId="115" xfId="0" applyNumberFormat="1" applyFont="1" applyFill="1" applyBorder="1" applyAlignment="1">
      <alignment horizontal="center" vertical="center"/>
    </xf>
    <xf numFmtId="1" fontId="110" fillId="0" borderId="59" xfId="0" applyNumberFormat="1" applyFont="1" applyBorder="1" applyAlignment="1">
      <alignment horizontal="center" vertical="center"/>
    </xf>
    <xf numFmtId="0" fontId="103" fillId="59" borderId="67" xfId="0" applyFont="1" applyFill="1" applyBorder="1" applyAlignment="1">
      <alignment horizontal="center"/>
    </xf>
    <xf numFmtId="1" fontId="110" fillId="0" borderId="124" xfId="0" applyNumberFormat="1" applyFont="1" applyBorder="1" applyAlignment="1">
      <alignment horizontal="center" vertical="center"/>
    </xf>
    <xf numFmtId="1" fontId="110" fillId="24" borderId="103" xfId="0" applyNumberFormat="1" applyFont="1" applyFill="1" applyBorder="1" applyAlignment="1">
      <alignment horizontal="center" vertical="center"/>
    </xf>
    <xf numFmtId="1" fontId="110" fillId="5" borderId="54" xfId="0" applyNumberFormat="1" applyFont="1" applyFill="1" applyBorder="1" applyAlignment="1">
      <alignment horizontal="center" vertical="center"/>
    </xf>
    <xf numFmtId="1" fontId="110" fillId="5" borderId="57" xfId="0" applyNumberFormat="1" applyFont="1" applyFill="1" applyBorder="1" applyAlignment="1">
      <alignment horizontal="center" vertical="center"/>
    </xf>
    <xf numFmtId="1" fontId="110" fillId="5" borderId="55" xfId="0" applyNumberFormat="1" applyFont="1" applyFill="1" applyBorder="1" applyAlignment="1">
      <alignment horizontal="center" vertical="center"/>
    </xf>
    <xf numFmtId="1" fontId="110" fillId="5" borderId="56" xfId="0" applyNumberFormat="1" applyFont="1" applyFill="1" applyBorder="1" applyAlignment="1">
      <alignment horizontal="center" vertical="center"/>
    </xf>
    <xf numFmtId="1" fontId="110" fillId="5" borderId="61" xfId="0" applyNumberFormat="1" applyFont="1" applyFill="1" applyBorder="1" applyAlignment="1">
      <alignment horizontal="center" vertical="center"/>
    </xf>
    <xf numFmtId="1" fontId="110" fillId="0" borderId="87" xfId="0" applyNumberFormat="1" applyFont="1" applyBorder="1" applyAlignment="1">
      <alignment horizontal="center" vertical="center"/>
    </xf>
    <xf numFmtId="1" fontId="110" fillId="0" borderId="30" xfId="0" applyNumberFormat="1" applyFont="1" applyBorder="1" applyAlignment="1">
      <alignment horizontal="center" vertical="center"/>
    </xf>
    <xf numFmtId="1" fontId="110" fillId="0" borderId="85" xfId="0" applyNumberFormat="1" applyFont="1" applyBorder="1" applyAlignment="1">
      <alignment horizontal="center" vertical="center"/>
    </xf>
    <xf numFmtId="1" fontId="110" fillId="4" borderId="72" xfId="0" applyNumberFormat="1" applyFont="1" applyFill="1" applyBorder="1" applyAlignment="1">
      <alignment horizontal="center" vertical="center"/>
    </xf>
    <xf numFmtId="1" fontId="110" fillId="4" borderId="76" xfId="0" applyNumberFormat="1" applyFont="1" applyFill="1" applyBorder="1" applyAlignment="1">
      <alignment horizontal="center" vertical="center"/>
    </xf>
    <xf numFmtId="0" fontId="17" fillId="0" borderId="0" xfId="0" applyFont="1" applyAlignment="1">
      <alignment horizontal="left"/>
    </xf>
    <xf numFmtId="0" fontId="17" fillId="0" borderId="0" xfId="0" applyFont="1" applyAlignment="1"/>
    <xf numFmtId="0" fontId="104" fillId="0" borderId="0" xfId="0" applyFont="1" applyBorder="1" applyAlignment="1">
      <alignment horizontal="left"/>
    </xf>
    <xf numFmtId="0" fontId="17" fillId="0" borderId="0" xfId="0" applyFont="1"/>
    <xf numFmtId="0" fontId="17" fillId="0" borderId="88" xfId="0" applyNumberFormat="1" applyFont="1" applyFill="1" applyBorder="1" applyAlignment="1">
      <alignment horizontal="center" vertical="center"/>
    </xf>
    <xf numFmtId="0" fontId="103" fillId="59" borderId="86" xfId="0" applyNumberFormat="1" applyFont="1" applyFill="1" applyBorder="1" applyAlignment="1">
      <alignment horizontal="center" vertical="center"/>
    </xf>
    <xf numFmtId="0" fontId="17" fillId="0" borderId="86" xfId="0" applyNumberFormat="1" applyFont="1" applyFill="1" applyBorder="1" applyAlignment="1">
      <alignment horizontal="center" vertical="center"/>
    </xf>
    <xf numFmtId="0" fontId="103" fillId="59" borderId="85" xfId="0" applyNumberFormat="1" applyFont="1" applyFill="1" applyBorder="1" applyAlignment="1">
      <alignment horizontal="center" vertical="center"/>
    </xf>
    <xf numFmtId="1" fontId="110" fillId="5" borderId="99" xfId="0" applyNumberFormat="1" applyFont="1" applyFill="1" applyBorder="1" applyAlignment="1">
      <alignment horizontal="center" vertical="center"/>
    </xf>
    <xf numFmtId="1" fontId="110" fillId="5" borderId="95" xfId="0" quotePrefix="1" applyNumberFormat="1" applyFont="1" applyFill="1" applyBorder="1" applyAlignment="1">
      <alignment horizontal="center" vertical="center"/>
    </xf>
    <xf numFmtId="1" fontId="110" fillId="5" borderId="50" xfId="0" applyNumberFormat="1" applyFont="1" applyFill="1" applyBorder="1" applyAlignment="1">
      <alignment horizontal="center" vertical="center"/>
    </xf>
    <xf numFmtId="1" fontId="110" fillId="5" borderId="114" xfId="0" applyNumberFormat="1" applyFont="1" applyFill="1" applyBorder="1" applyAlignment="1">
      <alignment horizontal="center" vertical="center"/>
    </xf>
    <xf numFmtId="1" fontId="110" fillId="5" borderId="88" xfId="0" applyNumberFormat="1" applyFont="1" applyFill="1" applyBorder="1" applyAlignment="1">
      <alignment horizontal="center" vertical="center"/>
    </xf>
    <xf numFmtId="1" fontId="110" fillId="5" borderId="49" xfId="0" applyNumberFormat="1" applyFont="1" applyFill="1" applyBorder="1" applyAlignment="1">
      <alignment horizontal="center" vertical="center"/>
    </xf>
    <xf numFmtId="1" fontId="110" fillId="5" borderId="30" xfId="0" applyNumberFormat="1" applyFont="1" applyFill="1" applyBorder="1" applyAlignment="1">
      <alignment horizontal="center" vertical="center"/>
    </xf>
    <xf numFmtId="1" fontId="110" fillId="24" borderId="60" xfId="0" applyNumberFormat="1" applyFont="1" applyFill="1" applyBorder="1" applyAlignment="1">
      <alignment horizontal="center" vertical="center"/>
    </xf>
    <xf numFmtId="1" fontId="110" fillId="24" borderId="114" xfId="0" applyNumberFormat="1" applyFont="1" applyFill="1" applyBorder="1" applyAlignment="1">
      <alignment horizontal="center" vertical="center"/>
    </xf>
    <xf numFmtId="1" fontId="110" fillId="0" borderId="30" xfId="0" applyNumberFormat="1" applyFont="1" applyFill="1" applyBorder="1" applyAlignment="1">
      <alignment horizontal="center" vertical="center"/>
    </xf>
    <xf numFmtId="1" fontId="110" fillId="24" borderId="86" xfId="0" applyNumberFormat="1" applyFont="1" applyFill="1" applyBorder="1" applyAlignment="1">
      <alignment horizontal="center" vertical="center"/>
    </xf>
    <xf numFmtId="1" fontId="110" fillId="24" borderId="119" xfId="0" applyNumberFormat="1" applyFont="1" applyFill="1" applyBorder="1" applyAlignment="1">
      <alignment horizontal="center" vertical="center"/>
    </xf>
    <xf numFmtId="1" fontId="110" fillId="24" borderId="85" xfId="0" applyNumberFormat="1" applyFont="1" applyFill="1" applyBorder="1" applyAlignment="1">
      <alignment horizontal="center" vertical="center"/>
    </xf>
    <xf numFmtId="1" fontId="110" fillId="24" borderId="88" xfId="0" applyNumberFormat="1" applyFont="1" applyFill="1" applyBorder="1" applyAlignment="1">
      <alignment horizontal="center" vertical="center"/>
    </xf>
    <xf numFmtId="1" fontId="110" fillId="24" borderId="87" xfId="0" applyNumberFormat="1" applyFont="1" applyFill="1" applyBorder="1" applyAlignment="1">
      <alignment horizontal="center" vertical="center"/>
    </xf>
    <xf numFmtId="1" fontId="110" fillId="5" borderId="115" xfId="0" applyNumberFormat="1" applyFont="1" applyFill="1" applyBorder="1" applyAlignment="1">
      <alignment horizontal="center" vertical="center"/>
    </xf>
    <xf numFmtId="1" fontId="110" fillId="24" borderId="49" xfId="0" applyNumberFormat="1" applyFont="1" applyFill="1" applyBorder="1" applyAlignment="1">
      <alignment horizontal="center" vertical="center"/>
    </xf>
    <xf numFmtId="0" fontId="103" fillId="59" borderId="102" xfId="0" applyNumberFormat="1" applyFont="1" applyFill="1" applyBorder="1" applyAlignment="1">
      <alignment horizontal="center" vertical="center"/>
    </xf>
    <xf numFmtId="1" fontId="110" fillId="24" borderId="116" xfId="0" applyNumberFormat="1" applyFont="1" applyFill="1" applyBorder="1" applyAlignment="1">
      <alignment horizontal="center" vertical="center"/>
    </xf>
    <xf numFmtId="0" fontId="17" fillId="24" borderId="64" xfId="0" applyFont="1" applyFill="1" applyBorder="1" applyAlignment="1">
      <alignment horizontal="center" vertical="center"/>
    </xf>
    <xf numFmtId="1" fontId="110" fillId="0" borderId="112" xfId="0" applyNumberFormat="1" applyFont="1" applyFill="1" applyBorder="1" applyAlignment="1">
      <alignment horizontal="center" vertical="center"/>
    </xf>
    <xf numFmtId="1" fontId="110" fillId="0" borderId="62" xfId="0" applyNumberFormat="1" applyFont="1" applyFill="1" applyBorder="1" applyAlignment="1">
      <alignment horizontal="center" vertical="center"/>
    </xf>
    <xf numFmtId="1" fontId="110" fillId="0" borderId="58" xfId="0" applyNumberFormat="1" applyFont="1" applyFill="1" applyBorder="1" applyAlignment="1">
      <alignment horizontal="center" vertical="center"/>
    </xf>
    <xf numFmtId="1" fontId="110" fillId="0" borderId="111" xfId="0" applyNumberFormat="1" applyFont="1" applyFill="1" applyBorder="1" applyAlignment="1">
      <alignment horizontal="center" vertical="center"/>
    </xf>
    <xf numFmtId="1" fontId="110" fillId="0" borderId="113" xfId="0" applyNumberFormat="1" applyFont="1" applyFill="1" applyBorder="1" applyAlignment="1">
      <alignment horizontal="center" vertical="center"/>
    </xf>
    <xf numFmtId="1" fontId="110" fillId="0" borderId="66" xfId="0" applyNumberFormat="1" applyFont="1" applyFill="1" applyBorder="1" applyAlignment="1">
      <alignment horizontal="center" vertical="center"/>
    </xf>
    <xf numFmtId="1" fontId="110" fillId="0" borderId="58" xfId="0" applyNumberFormat="1" applyFont="1" applyBorder="1" applyAlignment="1">
      <alignment horizontal="center" vertical="center"/>
    </xf>
    <xf numFmtId="0" fontId="17" fillId="0" borderId="24" xfId="0" applyFont="1" applyBorder="1"/>
    <xf numFmtId="0" fontId="17" fillId="0" borderId="0" xfId="0" applyFont="1" applyBorder="1"/>
    <xf numFmtId="0" fontId="17" fillId="0" borderId="30" xfId="0" applyFont="1" applyBorder="1"/>
    <xf numFmtId="0" fontId="17" fillId="0" borderId="0" xfId="0" applyFont="1" applyAlignment="1">
      <alignment horizontal="center" vertical="center"/>
    </xf>
    <xf numFmtId="0" fontId="17" fillId="3" borderId="0" xfId="0" applyFont="1" applyFill="1" applyAlignment="1">
      <alignment horizontal="center" vertical="center"/>
    </xf>
    <xf numFmtId="0" fontId="103" fillId="67" borderId="65" xfId="0" applyNumberFormat="1" applyFont="1" applyFill="1" applyBorder="1" applyAlignment="1">
      <alignment horizontal="center" vertical="center"/>
    </xf>
    <xf numFmtId="0" fontId="17" fillId="5" borderId="65" xfId="0" applyNumberFormat="1" applyFont="1" applyFill="1" applyBorder="1" applyAlignment="1">
      <alignment horizontal="center" vertical="center"/>
    </xf>
    <xf numFmtId="0" fontId="17" fillId="0" borderId="65" xfId="0" applyNumberFormat="1" applyFont="1" applyBorder="1" applyAlignment="1">
      <alignment horizontal="center" vertical="center"/>
    </xf>
    <xf numFmtId="0" fontId="103" fillId="67" borderId="64" xfId="0" applyNumberFormat="1" applyFont="1" applyFill="1" applyBorder="1" applyAlignment="1">
      <alignment horizontal="center" vertical="center"/>
    </xf>
    <xf numFmtId="0" fontId="103" fillId="67" borderId="66" xfId="0" applyNumberFormat="1" applyFont="1" applyFill="1" applyBorder="1" applyAlignment="1">
      <alignment horizontal="center" vertical="center"/>
    </xf>
    <xf numFmtId="0" fontId="17" fillId="0" borderId="64" xfId="0" applyNumberFormat="1" applyFont="1" applyBorder="1" applyAlignment="1">
      <alignment horizontal="center" vertical="center"/>
    </xf>
    <xf numFmtId="0" fontId="103" fillId="67" borderId="58" xfId="0" applyNumberFormat="1" applyFont="1" applyFill="1" applyBorder="1" applyAlignment="1">
      <alignment horizontal="center" vertical="center"/>
    </xf>
    <xf numFmtId="0" fontId="17" fillId="0" borderId="66" xfId="0" applyNumberFormat="1" applyFont="1" applyBorder="1" applyAlignment="1">
      <alignment horizontal="center" vertical="center"/>
    </xf>
    <xf numFmtId="0" fontId="103" fillId="67" borderId="65" xfId="0" applyFont="1" applyFill="1" applyBorder="1" applyAlignment="1">
      <alignment horizontal="center" vertical="center"/>
    </xf>
    <xf numFmtId="0" fontId="17" fillId="0" borderId="65" xfId="0" applyFont="1" applyBorder="1" applyAlignment="1">
      <alignment horizontal="center" vertical="center"/>
    </xf>
    <xf numFmtId="0" fontId="101" fillId="0" borderId="0" xfId="0" applyFont="1" applyBorder="1" applyAlignment="1">
      <alignment horizontal="center" vertical="center"/>
    </xf>
    <xf numFmtId="1" fontId="111" fillId="5" borderId="110" xfId="0" applyNumberFormat="1" applyFont="1" applyFill="1" applyBorder="1" applyAlignment="1">
      <alignment horizontal="center" vertical="center"/>
    </xf>
    <xf numFmtId="1" fontId="111" fillId="5" borderId="79" xfId="0" applyNumberFormat="1" applyFont="1" applyFill="1" applyBorder="1" applyAlignment="1">
      <alignment horizontal="center" vertical="center"/>
    </xf>
    <xf numFmtId="1" fontId="111" fillId="5" borderId="100" xfId="0" applyNumberFormat="1" applyFont="1" applyFill="1" applyBorder="1" applyAlignment="1">
      <alignment horizontal="center" vertical="center"/>
    </xf>
    <xf numFmtId="1" fontId="111" fillId="5" borderId="84" xfId="0" applyNumberFormat="1" applyFont="1" applyFill="1" applyBorder="1" applyAlignment="1">
      <alignment horizontal="center" vertical="center"/>
    </xf>
    <xf numFmtId="0" fontId="17" fillId="0" borderId="22" xfId="0" applyFont="1" applyBorder="1" applyAlignment="1">
      <alignment wrapText="1"/>
    </xf>
    <xf numFmtId="0" fontId="17" fillId="24" borderId="1" xfId="0" applyFont="1" applyFill="1" applyBorder="1" applyAlignment="1">
      <alignment horizontal="center" vertical="center" wrapText="1"/>
    </xf>
    <xf numFmtId="0" fontId="17" fillId="24" borderId="1" xfId="0" applyFont="1" applyFill="1" applyBorder="1" applyAlignment="1">
      <alignment wrapText="1"/>
    </xf>
    <xf numFmtId="1" fontId="17" fillId="0" borderId="1" xfId="0" applyNumberFormat="1" applyFont="1" applyBorder="1" applyAlignment="1">
      <alignment horizontal="center" vertical="center" wrapText="1"/>
    </xf>
    <xf numFmtId="0" fontId="17" fillId="0" borderId="1" xfId="0" applyFont="1" applyBorder="1"/>
    <xf numFmtId="0" fontId="21" fillId="0" borderId="0" xfId="0" applyFont="1"/>
    <xf numFmtId="0" fontId="0" fillId="0" borderId="0" xfId="0" applyFill="1" applyBorder="1" applyAlignment="1">
      <alignment horizontal="center" vertical="center" wrapText="1"/>
    </xf>
    <xf numFmtId="0" fontId="100" fillId="0" borderId="0" xfId="0" applyFont="1"/>
    <xf numFmtId="0" fontId="17" fillId="13" borderId="34" xfId="0" applyFont="1" applyFill="1" applyBorder="1" applyAlignment="1">
      <alignment wrapText="1"/>
    </xf>
    <xf numFmtId="0" fontId="9" fillId="58" borderId="1" xfId="0" applyFont="1" applyFill="1" applyBorder="1" applyAlignment="1">
      <alignment wrapText="1"/>
    </xf>
    <xf numFmtId="1" fontId="0" fillId="0" borderId="0" xfId="0" applyNumberFormat="1" applyBorder="1" applyAlignment="1">
      <alignment horizontal="center" vertical="center" wrapText="1"/>
    </xf>
    <xf numFmtId="0" fontId="9" fillId="13" borderId="34" xfId="0" applyFont="1" applyFill="1" applyBorder="1" applyAlignment="1">
      <alignment wrapText="1"/>
    </xf>
    <xf numFmtId="1" fontId="111" fillId="5" borderId="95" xfId="0" applyNumberFormat="1" applyFont="1" applyFill="1" applyBorder="1" applyAlignment="1">
      <alignment horizontal="center" vertical="center"/>
    </xf>
    <xf numFmtId="1" fontId="111" fillId="5" borderId="109" xfId="0" applyNumberFormat="1" applyFont="1" applyFill="1" applyBorder="1" applyAlignment="1">
      <alignment horizontal="center" vertical="center"/>
    </xf>
    <xf numFmtId="1" fontId="111" fillId="5" borderId="70" xfId="0" applyNumberFormat="1" applyFont="1" applyFill="1" applyBorder="1" applyAlignment="1">
      <alignment horizontal="center" vertical="center"/>
    </xf>
    <xf numFmtId="1" fontId="111" fillId="5" borderId="75" xfId="0" applyNumberFormat="1" applyFont="1" applyFill="1" applyBorder="1" applyAlignment="1">
      <alignment horizontal="center" vertical="center"/>
    </xf>
    <xf numFmtId="0" fontId="17" fillId="0" borderId="1" xfId="0" applyFont="1" applyBorder="1" applyAlignment="1">
      <alignment wrapText="1"/>
    </xf>
    <xf numFmtId="0" fontId="19" fillId="0" borderId="0" xfId="0" applyFont="1"/>
    <xf numFmtId="1" fontId="111" fillId="24" borderId="83" xfId="0" applyNumberFormat="1" applyFont="1" applyFill="1" applyBorder="1" applyAlignment="1">
      <alignment horizontal="center" vertical="center"/>
    </xf>
    <xf numFmtId="1" fontId="111" fillId="24" borderId="72" xfId="0" applyNumberFormat="1" applyFont="1" applyFill="1" applyBorder="1" applyAlignment="1">
      <alignment horizontal="center" vertical="center"/>
    </xf>
    <xf numFmtId="1" fontId="111" fillId="24" borderId="76" xfId="0" applyNumberFormat="1" applyFont="1" applyFill="1" applyBorder="1" applyAlignment="1">
      <alignment horizontal="center" vertical="center"/>
    </xf>
    <xf numFmtId="1" fontId="111" fillId="24" borderId="77" xfId="0" applyNumberFormat="1" applyFont="1" applyFill="1" applyBorder="1" applyAlignment="1">
      <alignment horizontal="center" vertical="center"/>
    </xf>
    <xf numFmtId="1" fontId="111" fillId="5" borderId="91" xfId="0" applyNumberFormat="1" applyFont="1" applyFill="1" applyBorder="1" applyAlignment="1">
      <alignment horizontal="center" vertical="center"/>
    </xf>
    <xf numFmtId="1" fontId="111" fillId="5" borderId="76" xfId="0" applyNumberFormat="1" applyFont="1" applyFill="1" applyBorder="1" applyAlignment="1">
      <alignment horizontal="center" vertical="center"/>
    </xf>
    <xf numFmtId="1" fontId="111" fillId="5" borderId="69" xfId="0" applyNumberFormat="1" applyFont="1" applyFill="1" applyBorder="1" applyAlignment="1">
      <alignment horizontal="center" vertical="center"/>
    </xf>
    <xf numFmtId="0" fontId="24" fillId="0" borderId="0" xfId="0" applyFont="1" applyBorder="1" applyAlignment="1">
      <alignment vertical="center"/>
    </xf>
    <xf numFmtId="1" fontId="111" fillId="5" borderId="102" xfId="0" applyNumberFormat="1" applyFont="1" applyFill="1" applyBorder="1" applyAlignment="1">
      <alignment horizontal="center" vertical="center"/>
    </xf>
    <xf numFmtId="1" fontId="111" fillId="24" borderId="91" xfId="0" applyNumberFormat="1" applyFont="1" applyFill="1" applyBorder="1" applyAlignment="1">
      <alignment horizontal="center" vertical="center"/>
    </xf>
    <xf numFmtId="1" fontId="111" fillId="5" borderId="83" xfId="0" applyNumberFormat="1" applyFont="1" applyFill="1" applyBorder="1" applyAlignment="1">
      <alignment horizontal="center" vertical="center"/>
    </xf>
    <xf numFmtId="1" fontId="111" fillId="5" borderId="60" xfId="0" applyNumberFormat="1" applyFont="1" applyFill="1" applyBorder="1" applyAlignment="1">
      <alignment horizontal="center" vertical="center"/>
    </xf>
    <xf numFmtId="1" fontId="111" fillId="5" borderId="55" xfId="0" applyNumberFormat="1" applyFont="1" applyFill="1" applyBorder="1" applyAlignment="1">
      <alignment horizontal="center" vertical="center"/>
    </xf>
    <xf numFmtId="1" fontId="111" fillId="5" borderId="59" xfId="0" applyNumberFormat="1" applyFont="1" applyFill="1" applyBorder="1" applyAlignment="1">
      <alignment horizontal="center" vertical="center"/>
    </xf>
    <xf numFmtId="1" fontId="110" fillId="0" borderId="50" xfId="0" applyNumberFormat="1" applyFont="1" applyFill="1" applyBorder="1" applyAlignment="1">
      <alignment horizontal="center" vertical="center"/>
    </xf>
    <xf numFmtId="1" fontId="111" fillId="5" borderId="57" xfId="0" applyNumberFormat="1" applyFont="1" applyFill="1" applyBorder="1" applyAlignment="1">
      <alignment horizontal="center" vertical="center"/>
    </xf>
    <xf numFmtId="1" fontId="111" fillId="5" borderId="72" xfId="0" applyNumberFormat="1" applyFont="1" applyFill="1" applyBorder="1" applyAlignment="1">
      <alignment horizontal="center" vertical="center"/>
    </xf>
    <xf numFmtId="1" fontId="111" fillId="5" borderId="77" xfId="0" applyNumberFormat="1" applyFont="1" applyFill="1" applyBorder="1" applyAlignment="1">
      <alignment horizontal="center" vertical="center"/>
    </xf>
    <xf numFmtId="0" fontId="17" fillId="0" borderId="0" xfId="0" applyFont="1" applyFill="1" applyBorder="1" applyAlignment="1">
      <alignment wrapText="1"/>
    </xf>
    <xf numFmtId="1" fontId="17" fillId="0" borderId="0" xfId="0" applyNumberFormat="1" applyFont="1" applyFill="1" applyBorder="1" applyAlignment="1">
      <alignment horizontal="center" vertical="center" wrapText="1"/>
    </xf>
    <xf numFmtId="1" fontId="110" fillId="24" borderId="108" xfId="0" applyNumberFormat="1" applyFont="1" applyFill="1" applyBorder="1" applyAlignment="1">
      <alignment horizontal="center" vertical="center"/>
    </xf>
    <xf numFmtId="1" fontId="110" fillId="24" borderId="125" xfId="0" applyNumberFormat="1" applyFont="1" applyFill="1" applyBorder="1" applyAlignment="1">
      <alignment horizontal="center" vertical="center"/>
    </xf>
    <xf numFmtId="0" fontId="17" fillId="0" borderId="1" xfId="0" applyFont="1" applyBorder="1" applyAlignment="1">
      <alignment horizontal="center" vertical="center"/>
    </xf>
    <xf numFmtId="0" fontId="103" fillId="67" borderId="64" xfId="0" applyFont="1" applyFill="1" applyBorder="1" applyAlignment="1">
      <alignment horizontal="center" vertical="center"/>
    </xf>
    <xf numFmtId="1" fontId="111" fillId="5" borderId="54" xfId="0" applyNumberFormat="1" applyFont="1" applyFill="1" applyBorder="1" applyAlignment="1">
      <alignment horizontal="center" vertical="center"/>
    </xf>
    <xf numFmtId="1" fontId="110" fillId="0" borderId="123" xfId="0" applyNumberFormat="1" applyFont="1" applyFill="1" applyBorder="1" applyAlignment="1">
      <alignment horizontal="center" vertical="center"/>
    </xf>
    <xf numFmtId="1" fontId="111" fillId="24" borderId="73" xfId="0" applyNumberFormat="1" applyFont="1" applyFill="1" applyBorder="1" applyAlignment="1">
      <alignment horizontal="center" vertical="center"/>
    </xf>
    <xf numFmtId="1" fontId="111" fillId="24" borderId="115" xfId="0" applyNumberFormat="1" applyFont="1" applyFill="1" applyBorder="1" applyAlignment="1">
      <alignment horizontal="center" vertical="center"/>
    </xf>
    <xf numFmtId="1" fontId="111" fillId="5" borderId="73" xfId="0" applyNumberFormat="1" applyFont="1" applyFill="1" applyBorder="1" applyAlignment="1">
      <alignment horizontal="center" vertical="center"/>
    </xf>
    <xf numFmtId="1" fontId="111" fillId="5" borderId="115" xfId="0" applyNumberFormat="1" applyFont="1" applyFill="1" applyBorder="1" applyAlignment="1">
      <alignment horizontal="center" vertical="center"/>
    </xf>
    <xf numFmtId="1" fontId="111" fillId="24" borderId="55" xfId="0" applyNumberFormat="1" applyFont="1" applyFill="1" applyBorder="1" applyAlignment="1">
      <alignment horizontal="center" vertical="center"/>
    </xf>
    <xf numFmtId="1" fontId="111" fillId="24" borderId="56" xfId="0" applyNumberFormat="1" applyFont="1" applyFill="1" applyBorder="1" applyAlignment="1">
      <alignment horizontal="center" vertical="center"/>
    </xf>
    <xf numFmtId="1" fontId="111" fillId="24" borderId="114" xfId="0" applyNumberFormat="1" applyFont="1" applyFill="1" applyBorder="1" applyAlignment="1">
      <alignment horizontal="center" vertical="center"/>
    </xf>
    <xf numFmtId="1" fontId="111" fillId="24" borderId="57" xfId="0" applyNumberFormat="1" applyFont="1" applyFill="1" applyBorder="1" applyAlignment="1">
      <alignment horizontal="center" vertical="center"/>
    </xf>
    <xf numFmtId="1" fontId="111" fillId="24" borderId="54" xfId="0" applyNumberFormat="1" applyFont="1" applyFill="1" applyBorder="1" applyAlignment="1">
      <alignment horizontal="center" vertical="center"/>
    </xf>
    <xf numFmtId="1" fontId="111" fillId="24" borderId="59" xfId="0" applyNumberFormat="1" applyFont="1" applyFill="1" applyBorder="1" applyAlignment="1">
      <alignment horizontal="center" vertical="center"/>
    </xf>
    <xf numFmtId="0" fontId="17" fillId="24" borderId="65" xfId="0" applyFont="1" applyFill="1" applyBorder="1" applyAlignment="1">
      <alignment horizontal="center" vertical="center"/>
    </xf>
    <xf numFmtId="1" fontId="110" fillId="24" borderId="128" xfId="0" applyNumberFormat="1" applyFont="1" applyFill="1" applyBorder="1" applyAlignment="1">
      <alignment horizontal="center" vertical="center"/>
    </xf>
    <xf numFmtId="0" fontId="9" fillId="3" borderId="1" xfId="3" applyFont="1" applyFill="1" applyBorder="1" applyAlignment="1">
      <alignment horizontal="center" vertical="center"/>
    </xf>
    <xf numFmtId="0" fontId="9" fillId="11" borderId="1" xfId="3" applyFont="1" applyFill="1" applyBorder="1" applyAlignment="1">
      <alignment horizontal="center" vertical="center"/>
    </xf>
    <xf numFmtId="0" fontId="9" fillId="0" borderId="1" xfId="3" applyFont="1" applyBorder="1" applyAlignment="1">
      <alignment horizontal="center" vertical="center"/>
    </xf>
    <xf numFmtId="0" fontId="9" fillId="0" borderId="1" xfId="3" applyFont="1" applyFill="1" applyBorder="1" applyAlignment="1">
      <alignment horizontal="center" vertical="center"/>
    </xf>
    <xf numFmtId="0" fontId="17" fillId="0" borderId="0" xfId="3" applyFont="1" applyBorder="1" applyAlignment="1">
      <alignment horizontal="center"/>
    </xf>
    <xf numFmtId="0" fontId="9" fillId="7" borderId="0" xfId="3" applyFill="1" applyAlignment="1">
      <alignment horizontal="center" vertical="center"/>
    </xf>
    <xf numFmtId="0" fontId="9" fillId="0" borderId="0" xfId="3" applyFill="1"/>
    <xf numFmtId="0" fontId="9" fillId="0" borderId="0" xfId="3" applyFill="1" applyAlignment="1">
      <alignment horizontal="center"/>
    </xf>
    <xf numFmtId="0" fontId="112" fillId="0" borderId="1" xfId="3" applyFont="1" applyFill="1" applyBorder="1" applyAlignment="1">
      <alignment horizontal="center"/>
    </xf>
    <xf numFmtId="0" fontId="112" fillId="0" borderId="1" xfId="3" applyFont="1" applyBorder="1" applyAlignment="1">
      <alignment horizontal="center"/>
    </xf>
    <xf numFmtId="1" fontId="112" fillId="0" borderId="1" xfId="3" applyNumberFormat="1" applyFont="1" applyFill="1" applyBorder="1" applyAlignment="1">
      <alignment horizontal="center"/>
    </xf>
    <xf numFmtId="0" fontId="9" fillId="0" borderId="0" xfId="3" applyFill="1" applyAlignment="1">
      <alignment horizontal="left"/>
    </xf>
    <xf numFmtId="0" fontId="9" fillId="7" borderId="0" xfId="3" applyFill="1" applyBorder="1" applyAlignment="1">
      <alignment horizontal="center" vertical="center"/>
    </xf>
    <xf numFmtId="0" fontId="9" fillId="0" borderId="0" xfId="3" applyFill="1" applyBorder="1" applyAlignment="1">
      <alignment horizontal="center"/>
    </xf>
    <xf numFmtId="0" fontId="112" fillId="0" borderId="0" xfId="3" applyFont="1" applyFill="1" applyBorder="1" applyAlignment="1">
      <alignment horizontal="center"/>
    </xf>
    <xf numFmtId="0" fontId="112" fillId="0" borderId="0" xfId="3" applyFont="1" applyBorder="1" applyAlignment="1">
      <alignment horizontal="center"/>
    </xf>
    <xf numFmtId="1" fontId="112" fillId="0" borderId="0" xfId="3" applyNumberFormat="1" applyFont="1" applyFill="1" applyBorder="1" applyAlignment="1">
      <alignment horizontal="center"/>
    </xf>
    <xf numFmtId="0" fontId="9" fillId="0" borderId="0" xfId="3" applyFill="1" applyBorder="1" applyAlignment="1">
      <alignment horizontal="left"/>
    </xf>
    <xf numFmtId="0" fontId="9" fillId="7" borderId="38" xfId="3" applyFill="1" applyBorder="1"/>
    <xf numFmtId="0" fontId="9" fillId="7" borderId="35" xfId="3" applyFill="1" applyBorder="1"/>
    <xf numFmtId="0" fontId="9" fillId="7" borderId="35" xfId="3" applyFill="1" applyBorder="1" applyAlignment="1">
      <alignment horizontal="center" vertical="center"/>
    </xf>
    <xf numFmtId="0" fontId="9" fillId="7" borderId="35" xfId="3" applyFill="1" applyBorder="1" applyAlignment="1">
      <alignment horizontal="center"/>
    </xf>
    <xf numFmtId="0" fontId="9" fillId="7" borderId="39" xfId="3" applyFill="1" applyBorder="1" applyAlignment="1">
      <alignment horizontal="center"/>
    </xf>
    <xf numFmtId="0" fontId="9" fillId="7" borderId="23" xfId="3" applyFill="1" applyBorder="1"/>
    <xf numFmtId="0" fontId="9" fillId="7" borderId="0" xfId="3" applyFill="1" applyBorder="1"/>
    <xf numFmtId="0" fontId="9" fillId="7" borderId="0" xfId="3" applyFill="1" applyBorder="1" applyAlignment="1">
      <alignment horizontal="center"/>
    </xf>
    <xf numFmtId="0" fontId="9" fillId="7" borderId="22" xfId="3" applyFill="1" applyBorder="1" applyAlignment="1">
      <alignment horizontal="center"/>
    </xf>
    <xf numFmtId="1" fontId="112" fillId="0" borderId="0" xfId="3" applyNumberFormat="1" applyFont="1" applyFill="1" applyBorder="1" applyAlignment="1">
      <alignment horizontal="left"/>
    </xf>
    <xf numFmtId="0" fontId="52" fillId="7" borderId="0" xfId="3" applyFont="1" applyFill="1" applyBorder="1" applyAlignment="1">
      <alignment horizontal="center" vertical="center"/>
    </xf>
    <xf numFmtId="0" fontId="112" fillId="0" borderId="0" xfId="3" applyFont="1" applyFill="1" applyBorder="1" applyAlignment="1">
      <alignment horizontal="right"/>
    </xf>
    <xf numFmtId="1" fontId="112" fillId="0" borderId="34" xfId="3" applyNumberFormat="1" applyFont="1" applyFill="1" applyBorder="1" applyAlignment="1">
      <alignment horizontal="center" vertical="center"/>
    </xf>
    <xf numFmtId="1" fontId="112" fillId="0" borderId="1" xfId="3" applyNumberFormat="1" applyFont="1" applyFill="1" applyBorder="1" applyAlignment="1">
      <alignment horizontal="center" vertical="center"/>
    </xf>
    <xf numFmtId="0" fontId="112" fillId="0" borderId="0" xfId="3" applyFont="1" applyFill="1" applyBorder="1" applyAlignment="1">
      <alignment horizontal="center" vertical="center"/>
    </xf>
    <xf numFmtId="0" fontId="112" fillId="0" borderId="0" xfId="3" applyFont="1" applyBorder="1" applyAlignment="1">
      <alignment horizontal="center" vertical="center"/>
    </xf>
    <xf numFmtId="1" fontId="112" fillId="0" borderId="0" xfId="3" applyNumberFormat="1" applyFont="1" applyFill="1" applyBorder="1" applyAlignment="1">
      <alignment horizontal="center" vertical="center"/>
    </xf>
    <xf numFmtId="0" fontId="113" fillId="68" borderId="34" xfId="3" applyFont="1" applyFill="1" applyBorder="1" applyAlignment="1">
      <alignment horizontal="center" vertical="center"/>
    </xf>
    <xf numFmtId="0" fontId="21" fillId="0" borderId="1" xfId="3" applyFont="1" applyFill="1" applyBorder="1" applyAlignment="1">
      <alignment horizontal="center" vertical="center"/>
    </xf>
    <xf numFmtId="0" fontId="113" fillId="68" borderId="1" xfId="3" applyFont="1" applyFill="1" applyBorder="1" applyAlignment="1">
      <alignment horizontal="center" vertical="center"/>
    </xf>
    <xf numFmtId="0" fontId="114" fillId="68" borderId="1" xfId="3" applyFont="1" applyFill="1" applyBorder="1" applyAlignment="1">
      <alignment horizontal="left" vertical="center"/>
    </xf>
    <xf numFmtId="0" fontId="113" fillId="13" borderId="34" xfId="3" applyFont="1" applyFill="1" applyBorder="1" applyAlignment="1">
      <alignment horizontal="center" vertical="center"/>
    </xf>
    <xf numFmtId="0" fontId="113" fillId="13" borderId="1" xfId="3" applyFont="1" applyFill="1" applyBorder="1" applyAlignment="1">
      <alignment horizontal="center" vertical="center"/>
    </xf>
    <xf numFmtId="1" fontId="113" fillId="13" borderId="1" xfId="3" applyNumberFormat="1" applyFont="1" applyFill="1" applyBorder="1" applyAlignment="1">
      <alignment horizontal="center" vertical="center"/>
    </xf>
    <xf numFmtId="0" fontId="114" fillId="13" borderId="1" xfId="3" applyFont="1" applyFill="1" applyBorder="1" applyAlignment="1">
      <alignment horizontal="left" vertical="center"/>
    </xf>
    <xf numFmtId="0" fontId="113" fillId="3" borderId="34" xfId="3" applyFont="1" applyFill="1" applyBorder="1" applyAlignment="1">
      <alignment horizontal="center" vertical="center"/>
    </xf>
    <xf numFmtId="0" fontId="113" fillId="3" borderId="1" xfId="3" applyFont="1" applyFill="1" applyBorder="1" applyAlignment="1">
      <alignment horizontal="center" vertical="center"/>
    </xf>
    <xf numFmtId="1" fontId="113" fillId="3" borderId="1" xfId="3" applyNumberFormat="1" applyFont="1" applyFill="1" applyBorder="1" applyAlignment="1">
      <alignment horizontal="center" vertical="center"/>
    </xf>
    <xf numFmtId="0" fontId="114" fillId="3" borderId="1" xfId="3" applyFont="1" applyFill="1" applyBorder="1" applyAlignment="1">
      <alignment horizontal="left" vertical="center"/>
    </xf>
    <xf numFmtId="0" fontId="113" fillId="11" borderId="34" xfId="3" applyFont="1" applyFill="1" applyBorder="1" applyAlignment="1">
      <alignment horizontal="center" vertical="center"/>
    </xf>
    <xf numFmtId="0" fontId="113" fillId="11" borderId="1" xfId="3" applyFont="1" applyFill="1" applyBorder="1" applyAlignment="1">
      <alignment horizontal="center" vertical="center"/>
    </xf>
    <xf numFmtId="1" fontId="113" fillId="11" borderId="1" xfId="3" applyNumberFormat="1" applyFont="1" applyFill="1" applyBorder="1" applyAlignment="1">
      <alignment horizontal="center" vertical="center"/>
    </xf>
    <xf numFmtId="0" fontId="114" fillId="11" borderId="1" xfId="3" applyFont="1" applyFill="1" applyBorder="1" applyAlignment="1">
      <alignment horizontal="left" vertical="center"/>
    </xf>
    <xf numFmtId="0" fontId="113" fillId="69" borderId="34" xfId="3" applyFont="1" applyFill="1" applyBorder="1" applyAlignment="1">
      <alignment horizontal="center" vertical="center"/>
    </xf>
    <xf numFmtId="0" fontId="113" fillId="69" borderId="1" xfId="3" applyFont="1" applyFill="1" applyBorder="1" applyAlignment="1">
      <alignment horizontal="center" vertical="center"/>
    </xf>
    <xf numFmtId="0" fontId="115" fillId="69" borderId="1" xfId="3" applyFont="1" applyFill="1" applyBorder="1" applyAlignment="1">
      <alignment horizontal="left" vertical="center"/>
    </xf>
    <xf numFmtId="0" fontId="116" fillId="0" borderId="0" xfId="3" applyFont="1" applyBorder="1"/>
    <xf numFmtId="0" fontId="116" fillId="0" borderId="0" xfId="3" applyFont="1" applyBorder="1" applyAlignment="1">
      <alignment horizontal="center"/>
    </xf>
    <xf numFmtId="1" fontId="116" fillId="0" borderId="0" xfId="3" applyNumberFormat="1" applyFont="1" applyFill="1" applyBorder="1" applyAlignment="1">
      <alignment horizontal="center"/>
    </xf>
    <xf numFmtId="1" fontId="113" fillId="0" borderId="34" xfId="3" applyNumberFormat="1" applyFont="1" applyFill="1" applyBorder="1" applyAlignment="1">
      <alignment horizontal="center" vertical="center"/>
    </xf>
    <xf numFmtId="1" fontId="113" fillId="0" borderId="1" xfId="3" applyNumberFormat="1" applyFont="1" applyFill="1" applyBorder="1" applyAlignment="1">
      <alignment horizontal="center" vertical="center"/>
    </xf>
    <xf numFmtId="0" fontId="108" fillId="0" borderId="1" xfId="3" applyFont="1" applyFill="1" applyBorder="1" applyAlignment="1">
      <alignment horizontal="left" vertical="center" wrapText="1"/>
    </xf>
    <xf numFmtId="0" fontId="21" fillId="0" borderId="0" xfId="3" applyFont="1" applyFill="1" applyAlignment="1">
      <alignment horizontal="left"/>
    </xf>
    <xf numFmtId="0" fontId="21" fillId="0" borderId="0" xfId="3" applyFont="1" applyFill="1" applyAlignment="1">
      <alignment horizontal="center"/>
    </xf>
    <xf numFmtId="0" fontId="21" fillId="7" borderId="2" xfId="3" applyFont="1" applyFill="1" applyBorder="1"/>
    <xf numFmtId="0" fontId="21" fillId="7" borderId="5" xfId="3" applyFont="1" applyFill="1" applyBorder="1"/>
    <xf numFmtId="0" fontId="21" fillId="7" borderId="5" xfId="3" applyFont="1" applyFill="1" applyBorder="1" applyAlignment="1">
      <alignment horizontal="center" vertical="center"/>
    </xf>
    <xf numFmtId="0" fontId="21" fillId="7" borderId="5" xfId="3" applyFont="1" applyFill="1" applyBorder="1" applyAlignment="1">
      <alignment horizontal="center"/>
    </xf>
    <xf numFmtId="0" fontId="21" fillId="7" borderId="4" xfId="3" applyFont="1" applyFill="1" applyBorder="1" applyAlignment="1">
      <alignment horizontal="center"/>
    </xf>
    <xf numFmtId="1" fontId="116" fillId="0" borderId="32" xfId="3" applyNumberFormat="1" applyFont="1" applyFill="1" applyBorder="1" applyAlignment="1">
      <alignment horizontal="center" wrapText="1"/>
    </xf>
    <xf numFmtId="0" fontId="116" fillId="0" borderId="32" xfId="3" applyFont="1" applyBorder="1" applyAlignment="1">
      <alignment horizontal="center"/>
    </xf>
    <xf numFmtId="1" fontId="116" fillId="0" borderId="32" xfId="3" applyNumberFormat="1" applyFont="1" applyFill="1" applyBorder="1" applyAlignment="1">
      <alignment horizontal="center"/>
    </xf>
    <xf numFmtId="0" fontId="9" fillId="7" borderId="0" xfId="3" applyFill="1"/>
    <xf numFmtId="1" fontId="9" fillId="0" borderId="1" xfId="1" applyNumberFormat="1" applyFont="1" applyFill="1" applyBorder="1" applyAlignment="1">
      <alignment horizontal="center" vertical="center" wrapText="1"/>
    </xf>
    <xf numFmtId="1" fontId="9" fillId="70" borderId="1" xfId="3" applyNumberFormat="1" applyFont="1" applyFill="1" applyBorder="1" applyAlignment="1">
      <alignment horizontal="center" wrapText="1"/>
    </xf>
    <xf numFmtId="1" fontId="9" fillId="15" borderId="1" xfId="3" applyNumberFormat="1" applyFont="1" applyFill="1" applyBorder="1" applyAlignment="1">
      <alignment horizontal="center" wrapText="1"/>
    </xf>
    <xf numFmtId="1" fontId="9" fillId="28" borderId="1" xfId="3" applyNumberFormat="1" applyFont="1" applyFill="1" applyBorder="1" applyAlignment="1">
      <alignment horizontal="center" wrapText="1"/>
    </xf>
    <xf numFmtId="0" fontId="50" fillId="71" borderId="1" xfId="3" applyFont="1" applyFill="1" applyBorder="1" applyAlignment="1">
      <alignment horizontal="left" wrapText="1"/>
    </xf>
    <xf numFmtId="0" fontId="9" fillId="71" borderId="1" xfId="1" applyFont="1" applyFill="1" applyBorder="1" applyAlignment="1">
      <alignment horizontal="left" vertical="center" wrapText="1"/>
    </xf>
    <xf numFmtId="0" fontId="50" fillId="71" borderId="1" xfId="3" applyFont="1" applyFill="1" applyBorder="1" applyAlignment="1">
      <alignment horizontal="center" wrapText="1"/>
    </xf>
    <xf numFmtId="1" fontId="9" fillId="72" borderId="1" xfId="3" applyNumberFormat="1" applyFont="1" applyFill="1" applyBorder="1" applyAlignment="1">
      <alignment horizontal="center" wrapText="1"/>
    </xf>
    <xf numFmtId="1" fontId="9" fillId="73" borderId="1" xfId="3" applyNumberFormat="1" applyFont="1" applyFill="1" applyBorder="1" applyAlignment="1">
      <alignment horizontal="center" wrapText="1"/>
    </xf>
    <xf numFmtId="1" fontId="9" fillId="74" borderId="1" xfId="3" applyNumberFormat="1" applyFont="1" applyFill="1" applyBorder="1" applyAlignment="1">
      <alignment horizontal="center" wrapText="1"/>
    </xf>
    <xf numFmtId="1" fontId="3" fillId="75" borderId="1" xfId="3" applyNumberFormat="1" applyFont="1" applyFill="1" applyBorder="1"/>
    <xf numFmtId="1" fontId="21" fillId="76" borderId="1" xfId="3" applyNumberFormat="1" applyFont="1" applyFill="1" applyBorder="1" applyAlignment="1">
      <alignment horizontal="center" wrapText="1"/>
    </xf>
    <xf numFmtId="1" fontId="9" fillId="77" borderId="1" xfId="3" applyNumberFormat="1" applyFont="1" applyFill="1" applyBorder="1" applyAlignment="1">
      <alignment horizontal="center" wrapText="1"/>
    </xf>
    <xf numFmtId="1" fontId="9" fillId="67" borderId="1" xfId="3" applyNumberFormat="1" applyFont="1" applyFill="1" applyBorder="1" applyAlignment="1">
      <alignment horizontal="center" wrapText="1"/>
    </xf>
    <xf numFmtId="1" fontId="3" fillId="28" borderId="1" xfId="3" applyNumberFormat="1" applyFont="1" applyFill="1" applyBorder="1"/>
    <xf numFmtId="1" fontId="21" fillId="70" borderId="1" xfId="3" applyNumberFormat="1" applyFont="1" applyFill="1" applyBorder="1" applyAlignment="1">
      <alignment horizontal="center" wrapText="1"/>
    </xf>
    <xf numFmtId="1" fontId="3" fillId="15" borderId="1" xfId="3" applyNumberFormat="1" applyFont="1" applyFill="1" applyBorder="1"/>
    <xf numFmtId="1" fontId="21" fillId="73" borderId="1" xfId="3" applyNumberFormat="1" applyFont="1" applyFill="1" applyBorder="1" applyAlignment="1">
      <alignment horizontal="center" wrapText="1"/>
    </xf>
    <xf numFmtId="1" fontId="3" fillId="78" borderId="1" xfId="3" applyNumberFormat="1" applyFont="1" applyFill="1" applyBorder="1"/>
    <xf numFmtId="1" fontId="21" fillId="79" borderId="1" xfId="3" applyNumberFormat="1" applyFont="1" applyFill="1" applyBorder="1" applyAlignment="1">
      <alignment horizontal="center" wrapText="1"/>
    </xf>
    <xf numFmtId="0" fontId="50" fillId="80" borderId="1" xfId="3" applyFont="1" applyFill="1" applyBorder="1" applyAlignment="1">
      <alignment horizontal="left" wrapText="1"/>
    </xf>
    <xf numFmtId="0" fontId="9" fillId="80" borderId="1" xfId="1" applyFont="1" applyFill="1" applyBorder="1" applyAlignment="1">
      <alignment horizontal="left" vertical="center" wrapText="1"/>
    </xf>
    <xf numFmtId="0" fontId="50" fillId="80" borderId="1" xfId="3" applyFont="1" applyFill="1" applyBorder="1" applyAlignment="1">
      <alignment horizontal="center" wrapText="1"/>
    </xf>
    <xf numFmtId="1" fontId="45" fillId="67" borderId="1" xfId="3" applyNumberFormat="1" applyFont="1" applyFill="1" applyBorder="1"/>
    <xf numFmtId="1" fontId="45" fillId="67" borderId="1" xfId="3" applyNumberFormat="1" applyFont="1" applyFill="1" applyBorder="1" applyAlignment="1">
      <alignment horizontal="center"/>
    </xf>
    <xf numFmtId="1" fontId="9" fillId="0" borderId="1" xfId="3" applyNumberFormat="1" applyFont="1" applyFill="1" applyBorder="1" applyAlignment="1">
      <alignment horizontal="center"/>
    </xf>
    <xf numFmtId="0" fontId="50" fillId="81" borderId="1" xfId="3" applyFont="1" applyFill="1" applyBorder="1" applyAlignment="1">
      <alignment horizontal="left" wrapText="1"/>
    </xf>
    <xf numFmtId="0" fontId="9" fillId="81" borderId="1" xfId="1" applyFont="1" applyFill="1" applyBorder="1" applyAlignment="1">
      <alignment horizontal="left" vertical="center" wrapText="1"/>
    </xf>
    <xf numFmtId="0" fontId="50" fillId="81" borderId="1" xfId="3" applyFont="1" applyFill="1" applyBorder="1" applyAlignment="1">
      <alignment horizontal="center" wrapText="1"/>
    </xf>
    <xf numFmtId="1" fontId="9" fillId="82" borderId="1" xfId="3" applyNumberFormat="1" applyFont="1" applyFill="1" applyBorder="1" applyAlignment="1">
      <alignment horizontal="center" wrapText="1"/>
    </xf>
    <xf numFmtId="0" fontId="50" fillId="83" borderId="1" xfId="3" applyFont="1" applyFill="1" applyBorder="1" applyAlignment="1">
      <alignment horizontal="left" wrapText="1"/>
    </xf>
    <xf numFmtId="0" fontId="9" fillId="83" borderId="1" xfId="1" applyFont="1" applyFill="1" applyBorder="1" applyAlignment="1">
      <alignment horizontal="left" vertical="center" wrapText="1"/>
    </xf>
    <xf numFmtId="0" fontId="50" fillId="83" borderId="1" xfId="3" applyFont="1" applyFill="1" applyBorder="1" applyAlignment="1">
      <alignment horizontal="center" wrapText="1"/>
    </xf>
    <xf numFmtId="1" fontId="9" fillId="11" borderId="1" xfId="3" applyNumberFormat="1" applyFont="1" applyFill="1" applyBorder="1" applyAlignment="1">
      <alignment horizontal="center" wrapText="1"/>
    </xf>
    <xf numFmtId="1" fontId="3" fillId="7" borderId="0" xfId="3" applyNumberFormat="1" applyFont="1" applyFill="1" applyBorder="1"/>
    <xf numFmtId="1" fontId="50" fillId="0" borderId="1" xfId="3" applyNumberFormat="1" applyFont="1" applyFill="1" applyBorder="1" applyAlignment="1">
      <alignment horizontal="center" wrapText="1"/>
    </xf>
    <xf numFmtId="170" fontId="9" fillId="0" borderId="1" xfId="3" applyNumberFormat="1" applyFont="1" applyFill="1" applyBorder="1"/>
    <xf numFmtId="0" fontId="50" fillId="66" borderId="1" xfId="3" applyFont="1" applyFill="1" applyBorder="1" applyAlignment="1">
      <alignment horizontal="left" wrapText="1"/>
    </xf>
    <xf numFmtId="0" fontId="9" fillId="66" borderId="1" xfId="1" applyFont="1" applyFill="1" applyBorder="1" applyAlignment="1">
      <alignment horizontal="left" vertical="center" wrapText="1"/>
    </xf>
    <xf numFmtId="0" fontId="50" fillId="66" borderId="1" xfId="3" applyFont="1" applyFill="1" applyBorder="1" applyAlignment="1">
      <alignment horizontal="center" wrapText="1"/>
    </xf>
    <xf numFmtId="1" fontId="45" fillId="7" borderId="0" xfId="3" applyNumberFormat="1" applyFont="1" applyFill="1" applyBorder="1"/>
    <xf numFmtId="0" fontId="50" fillId="84" borderId="1" xfId="3" applyFont="1" applyFill="1" applyBorder="1" applyAlignment="1">
      <alignment horizontal="left" wrapText="1"/>
    </xf>
    <xf numFmtId="0" fontId="9" fillId="84" borderId="1" xfId="1" applyFont="1" applyFill="1" applyBorder="1" applyAlignment="1">
      <alignment horizontal="left" vertical="center" wrapText="1"/>
    </xf>
    <xf numFmtId="0" fontId="50" fillId="84" borderId="1" xfId="3" applyFont="1" applyFill="1" applyBorder="1" applyAlignment="1">
      <alignment horizontal="center" wrapText="1"/>
    </xf>
    <xf numFmtId="0" fontId="9" fillId="84" borderId="1" xfId="1" applyFont="1" applyFill="1" applyBorder="1" applyAlignment="1">
      <alignment vertical="center"/>
    </xf>
    <xf numFmtId="0" fontId="9" fillId="84" borderId="1" xfId="1" applyFont="1" applyFill="1" applyBorder="1" applyAlignment="1">
      <alignment horizontal="center" vertical="center" wrapText="1"/>
    </xf>
    <xf numFmtId="0" fontId="50" fillId="85" borderId="1" xfId="3" applyFont="1" applyFill="1" applyBorder="1" applyAlignment="1">
      <alignment horizontal="left" wrapText="1"/>
    </xf>
    <xf numFmtId="0" fontId="9" fillId="85" borderId="1" xfId="1" applyFont="1" applyFill="1" applyBorder="1" applyAlignment="1">
      <alignment horizontal="left" vertical="center" wrapText="1"/>
    </xf>
    <xf numFmtId="0" fontId="50" fillId="85" borderId="1" xfId="3" applyFont="1" applyFill="1" applyBorder="1" applyAlignment="1">
      <alignment horizontal="center" wrapText="1"/>
    </xf>
    <xf numFmtId="1" fontId="50" fillId="0" borderId="0" xfId="3" applyNumberFormat="1" applyFont="1" applyFill="1" applyBorder="1" applyAlignment="1">
      <alignment horizontal="center" wrapText="1"/>
    </xf>
    <xf numFmtId="0" fontId="9" fillId="85" borderId="1" xfId="1" applyFont="1" applyFill="1" applyBorder="1" applyAlignment="1">
      <alignment vertical="center"/>
    </xf>
    <xf numFmtId="0" fontId="9" fillId="85" borderId="1" xfId="1" applyFont="1" applyFill="1" applyBorder="1" applyAlignment="1">
      <alignment horizontal="center" vertical="center" wrapText="1"/>
    </xf>
    <xf numFmtId="170" fontId="9" fillId="0" borderId="0" xfId="3" applyNumberFormat="1" applyFill="1"/>
    <xf numFmtId="0" fontId="50" fillId="86" borderId="1" xfId="3" applyFont="1" applyFill="1" applyBorder="1" applyAlignment="1">
      <alignment horizontal="left" wrapText="1"/>
    </xf>
    <xf numFmtId="0" fontId="9" fillId="86" borderId="1" xfId="1" applyFont="1" applyFill="1" applyBorder="1" applyAlignment="1">
      <alignment horizontal="left" vertical="center" wrapText="1"/>
    </xf>
    <xf numFmtId="0" fontId="50" fillId="86" borderId="1" xfId="3" applyFont="1" applyFill="1" applyBorder="1" applyAlignment="1">
      <alignment horizontal="center" wrapText="1"/>
    </xf>
    <xf numFmtId="1" fontId="9" fillId="0" borderId="1" xfId="3" applyNumberFormat="1" applyFont="1" applyFill="1" applyBorder="1" applyAlignment="1">
      <alignment horizontal="center" vertical="center" wrapText="1"/>
    </xf>
    <xf numFmtId="1" fontId="9" fillId="0" borderId="1" xfId="3" applyNumberFormat="1" applyFont="1" applyFill="1" applyBorder="1" applyAlignment="1">
      <alignment horizontal="center" wrapText="1"/>
    </xf>
    <xf numFmtId="0" fontId="9" fillId="86" borderId="1" xfId="1" applyFont="1" applyFill="1" applyBorder="1" applyAlignment="1">
      <alignment horizontal="left" vertical="center"/>
    </xf>
    <xf numFmtId="0" fontId="9" fillId="86" borderId="1" xfId="1" applyFont="1" applyFill="1" applyBorder="1" applyAlignment="1">
      <alignment horizontal="center" vertical="center" wrapText="1"/>
    </xf>
    <xf numFmtId="0" fontId="50" fillId="86" borderId="1" xfId="3" applyFont="1" applyFill="1" applyBorder="1" applyAlignment="1">
      <alignment horizontal="left" vertical="center"/>
    </xf>
    <xf numFmtId="0" fontId="50" fillId="86" borderId="1" xfId="3" applyFont="1" applyFill="1" applyBorder="1" applyAlignment="1">
      <alignment horizontal="left" vertical="center" wrapText="1"/>
    </xf>
    <xf numFmtId="0" fontId="50" fillId="86" borderId="1" xfId="3" applyFont="1" applyFill="1" applyBorder="1" applyAlignment="1">
      <alignment horizontal="center" vertical="center" wrapText="1"/>
    </xf>
    <xf numFmtId="1" fontId="9" fillId="3" borderId="1" xfId="3" applyNumberFormat="1" applyFont="1" applyFill="1" applyBorder="1" applyAlignment="1">
      <alignment horizontal="center" vertical="center" wrapText="1"/>
    </xf>
    <xf numFmtId="1" fontId="9" fillId="3" borderId="1" xfId="1" applyNumberFormat="1" applyFont="1" applyFill="1" applyBorder="1" applyAlignment="1">
      <alignment horizontal="center" vertical="center" wrapText="1"/>
    </xf>
    <xf numFmtId="1" fontId="9" fillId="75" borderId="1" xfId="3" applyNumberFormat="1" applyFont="1" applyFill="1" applyBorder="1" applyAlignment="1">
      <alignment horizontal="center" wrapText="1"/>
    </xf>
    <xf numFmtId="0" fontId="50" fillId="87" borderId="1" xfId="3" applyFont="1" applyFill="1" applyBorder="1" applyAlignment="1">
      <alignment horizontal="left" wrapText="1"/>
    </xf>
    <xf numFmtId="0" fontId="9" fillId="87" borderId="1" xfId="1" applyFont="1" applyFill="1" applyBorder="1" applyAlignment="1">
      <alignment horizontal="left" vertical="center" wrapText="1"/>
    </xf>
    <xf numFmtId="0" fontId="50" fillId="87" borderId="1" xfId="3" applyFont="1" applyFill="1" applyBorder="1" applyAlignment="1">
      <alignment horizontal="center" wrapText="1"/>
    </xf>
    <xf numFmtId="0" fontId="50" fillId="88" borderId="1" xfId="3" applyFont="1" applyFill="1" applyBorder="1" applyAlignment="1">
      <alignment horizontal="left" wrapText="1"/>
    </xf>
    <xf numFmtId="0" fontId="9" fillId="88" borderId="1" xfId="1" applyFont="1" applyFill="1" applyBorder="1" applyAlignment="1">
      <alignment horizontal="left" vertical="center" wrapText="1"/>
    </xf>
    <xf numFmtId="0" fontId="50" fillId="88" borderId="1" xfId="3" applyFont="1" applyFill="1" applyBorder="1" applyAlignment="1">
      <alignment horizontal="center" wrapText="1"/>
    </xf>
    <xf numFmtId="0" fontId="9" fillId="88" borderId="1" xfId="1" applyFont="1" applyFill="1" applyBorder="1" applyAlignment="1">
      <alignment horizontal="left" vertical="center"/>
    </xf>
    <xf numFmtId="0" fontId="9" fillId="88" borderId="1" xfId="1" applyFont="1" applyFill="1" applyBorder="1" applyAlignment="1">
      <alignment horizontal="center" vertical="center" wrapText="1"/>
    </xf>
    <xf numFmtId="0" fontId="9" fillId="89" borderId="1" xfId="1" applyFont="1" applyFill="1" applyBorder="1" applyAlignment="1">
      <alignment vertical="center"/>
    </xf>
    <xf numFmtId="0" fontId="9" fillId="89" borderId="1" xfId="1" applyFont="1" applyFill="1" applyBorder="1" applyAlignment="1">
      <alignment horizontal="left" vertical="center" wrapText="1"/>
    </xf>
    <xf numFmtId="0" fontId="9" fillId="89" borderId="1" xfId="1" applyFont="1" applyFill="1" applyBorder="1" applyAlignment="1">
      <alignment horizontal="center" vertical="center" wrapText="1"/>
    </xf>
    <xf numFmtId="0" fontId="50" fillId="89" borderId="1" xfId="3" applyFont="1" applyFill="1" applyBorder="1" applyAlignment="1">
      <alignment horizontal="left" wrapText="1"/>
    </xf>
    <xf numFmtId="0" fontId="50" fillId="89" borderId="1" xfId="3" applyFont="1" applyFill="1" applyBorder="1" applyAlignment="1">
      <alignment horizontal="center" wrapText="1"/>
    </xf>
    <xf numFmtId="0" fontId="50" fillId="3" borderId="1" xfId="3" applyFont="1" applyFill="1" applyBorder="1" applyAlignment="1">
      <alignment horizontal="left" wrapText="1"/>
    </xf>
    <xf numFmtId="0" fontId="9" fillId="3" borderId="1" xfId="1" applyFont="1" applyFill="1" applyBorder="1" applyAlignment="1">
      <alignment horizontal="left" vertical="center" wrapText="1"/>
    </xf>
    <xf numFmtId="0" fontId="50" fillId="3" borderId="1" xfId="3" applyFont="1" applyFill="1" applyBorder="1" applyAlignment="1">
      <alignment horizontal="center" wrapText="1"/>
    </xf>
    <xf numFmtId="0" fontId="9" fillId="7" borderId="1" xfId="3" applyFont="1" applyFill="1" applyBorder="1" applyAlignment="1">
      <alignment horizontal="center" vertical="center"/>
    </xf>
    <xf numFmtId="170" fontId="9" fillId="7" borderId="1" xfId="3" applyNumberFormat="1" applyFont="1" applyFill="1" applyBorder="1"/>
    <xf numFmtId="1" fontId="50" fillId="7" borderId="1" xfId="3" applyNumberFormat="1" applyFont="1" applyFill="1" applyBorder="1" applyAlignment="1">
      <alignment horizontal="center" wrapText="1"/>
    </xf>
    <xf numFmtId="0" fontId="50" fillId="90" borderId="1" xfId="3" applyFont="1" applyFill="1" applyBorder="1" applyAlignment="1">
      <alignment horizontal="left" wrapText="1"/>
    </xf>
    <xf numFmtId="0" fontId="9" fillId="90" borderId="1" xfId="1" applyFont="1" applyFill="1" applyBorder="1" applyAlignment="1">
      <alignment horizontal="left" vertical="center" wrapText="1"/>
    </xf>
    <xf numFmtId="0" fontId="50" fillId="90" borderId="1" xfId="3" applyFont="1" applyFill="1" applyBorder="1" applyAlignment="1">
      <alignment horizontal="center" wrapText="1"/>
    </xf>
    <xf numFmtId="1" fontId="9" fillId="91" borderId="1" xfId="3" applyNumberFormat="1" applyFont="1" applyFill="1" applyBorder="1" applyAlignment="1">
      <alignment horizontal="center" wrapText="1"/>
    </xf>
    <xf numFmtId="1" fontId="9" fillId="3" borderId="1" xfId="3" applyNumberFormat="1" applyFont="1" applyFill="1" applyBorder="1" applyAlignment="1">
      <alignment horizontal="center" wrapText="1"/>
    </xf>
    <xf numFmtId="0" fontId="9" fillId="90" borderId="1" xfId="1" applyFont="1" applyFill="1" applyBorder="1" applyAlignment="1">
      <alignment vertical="center"/>
    </xf>
    <xf numFmtId="0" fontId="9" fillId="90" borderId="1" xfId="1" applyFont="1" applyFill="1" applyBorder="1" applyAlignment="1">
      <alignment horizontal="center" vertical="center" wrapText="1"/>
    </xf>
    <xf numFmtId="0" fontId="50" fillId="92" borderId="1" xfId="3" applyFont="1" applyFill="1" applyBorder="1" applyAlignment="1">
      <alignment horizontal="left" wrapText="1"/>
    </xf>
    <xf numFmtId="0" fontId="50" fillId="92" borderId="1" xfId="3" applyFont="1" applyFill="1" applyBorder="1" applyAlignment="1">
      <alignment horizontal="center" wrapText="1"/>
    </xf>
    <xf numFmtId="0" fontId="9" fillId="92" borderId="1" xfId="1" applyFont="1" applyFill="1" applyBorder="1" applyAlignment="1">
      <alignment horizontal="left" vertical="center"/>
    </xf>
    <xf numFmtId="0" fontId="9" fillId="92" borderId="1" xfId="1" applyFont="1" applyFill="1" applyBorder="1" applyAlignment="1">
      <alignment horizontal="left" vertical="center" wrapText="1"/>
    </xf>
    <xf numFmtId="0" fontId="9" fillId="92" borderId="1" xfId="1" applyFont="1" applyFill="1" applyBorder="1" applyAlignment="1">
      <alignment horizontal="center" vertical="center" wrapText="1"/>
    </xf>
    <xf numFmtId="1" fontId="116" fillId="0" borderId="1" xfId="3" applyNumberFormat="1" applyFont="1" applyFill="1" applyBorder="1" applyAlignment="1">
      <alignment horizontal="center" wrapText="1"/>
    </xf>
    <xf numFmtId="1" fontId="9" fillId="93" borderId="1" xfId="3" applyNumberFormat="1" applyFont="1" applyFill="1" applyBorder="1" applyAlignment="1">
      <alignment horizontal="center"/>
    </xf>
    <xf numFmtId="0" fontId="9" fillId="93" borderId="1" xfId="3" applyFont="1" applyFill="1" applyBorder="1" applyAlignment="1">
      <alignment horizontal="center" wrapText="1"/>
    </xf>
    <xf numFmtId="1" fontId="9" fillId="93" borderId="1" xfId="3" applyNumberFormat="1" applyFont="1" applyFill="1" applyBorder="1" applyAlignment="1">
      <alignment horizontal="center" wrapText="1"/>
    </xf>
    <xf numFmtId="0" fontId="50" fillId="94" borderId="1" xfId="3" applyFont="1" applyFill="1" applyBorder="1" applyAlignment="1">
      <alignment horizontal="left" wrapText="1"/>
    </xf>
    <xf numFmtId="0" fontId="9" fillId="94" borderId="1" xfId="1" applyFont="1" applyFill="1" applyBorder="1" applyAlignment="1">
      <alignment horizontal="left" vertical="center" wrapText="1"/>
    </xf>
    <xf numFmtId="0" fontId="50" fillId="94" borderId="1" xfId="3" applyFont="1" applyFill="1" applyBorder="1" applyAlignment="1">
      <alignment horizontal="center" wrapText="1"/>
    </xf>
    <xf numFmtId="0" fontId="50" fillId="95" borderId="1" xfId="3" applyFont="1" applyFill="1" applyBorder="1" applyAlignment="1">
      <alignment horizontal="left" wrapText="1"/>
    </xf>
    <xf numFmtId="0" fontId="9" fillId="95" borderId="1" xfId="1" applyFont="1" applyFill="1" applyBorder="1" applyAlignment="1">
      <alignment horizontal="left" vertical="center" wrapText="1"/>
    </xf>
    <xf numFmtId="0" fontId="50" fillId="95" borderId="1" xfId="3" applyFont="1" applyFill="1" applyBorder="1" applyAlignment="1">
      <alignment horizontal="center" wrapText="1"/>
    </xf>
    <xf numFmtId="0" fontId="50" fillId="95" borderId="1" xfId="3" applyFont="1" applyFill="1" applyBorder="1" applyAlignment="1">
      <alignment horizontal="left"/>
    </xf>
    <xf numFmtId="1" fontId="9" fillId="76" borderId="1" xfId="3" applyNumberFormat="1" applyFont="1" applyFill="1" applyBorder="1" applyAlignment="1">
      <alignment horizontal="center" wrapText="1"/>
    </xf>
    <xf numFmtId="0" fontId="50" fillId="32" borderId="1" xfId="3" applyFont="1" applyFill="1" applyBorder="1" applyAlignment="1">
      <alignment horizontal="left" wrapText="1"/>
    </xf>
    <xf numFmtId="0" fontId="9" fillId="32" borderId="1" xfId="1" applyFont="1" applyFill="1" applyBorder="1" applyAlignment="1">
      <alignment horizontal="left" vertical="center" wrapText="1"/>
    </xf>
    <xf numFmtId="0" fontId="50" fillId="32" borderId="1" xfId="3" applyFont="1" applyFill="1" applyBorder="1" applyAlignment="1">
      <alignment horizontal="center" wrapText="1"/>
    </xf>
    <xf numFmtId="0" fontId="9" fillId="32" borderId="1" xfId="1" applyFont="1" applyFill="1" applyBorder="1" applyAlignment="1">
      <alignment vertical="center"/>
    </xf>
    <xf numFmtId="0" fontId="9" fillId="32" borderId="1" xfId="1" applyFont="1" applyFill="1" applyBorder="1" applyAlignment="1">
      <alignment horizontal="center" vertical="center" wrapText="1"/>
    </xf>
    <xf numFmtId="1" fontId="9" fillId="13" borderId="1" xfId="1" applyNumberFormat="1" applyFont="1" applyFill="1" applyBorder="1" applyAlignment="1">
      <alignment horizontal="center" vertical="center" wrapText="1"/>
    </xf>
    <xf numFmtId="1" fontId="4" fillId="7" borderId="1" xfId="3" applyNumberFormat="1" applyFont="1" applyFill="1" applyBorder="1" applyAlignment="1">
      <alignment horizontal="center" vertical="center"/>
    </xf>
    <xf numFmtId="0" fontId="41" fillId="96" borderId="1" xfId="3" applyFont="1" applyFill="1" applyBorder="1" applyAlignment="1">
      <alignment horizontal="center"/>
    </xf>
    <xf numFmtId="0" fontId="41" fillId="28" borderId="1" xfId="3" applyFont="1" applyFill="1" applyBorder="1" applyAlignment="1">
      <alignment horizontal="center"/>
    </xf>
    <xf numFmtId="1" fontId="9" fillId="97" borderId="1" xfId="3" applyNumberFormat="1" applyFont="1" applyFill="1" applyBorder="1" applyAlignment="1">
      <alignment horizontal="center" wrapText="1"/>
    </xf>
    <xf numFmtId="0" fontId="21" fillId="15" borderId="1" xfId="3" applyFont="1" applyFill="1" applyBorder="1" applyAlignment="1">
      <alignment horizontal="center"/>
    </xf>
    <xf numFmtId="0" fontId="21" fillId="29" borderId="1" xfId="3" applyFont="1" applyFill="1" applyBorder="1" applyAlignment="1">
      <alignment horizontal="center"/>
    </xf>
    <xf numFmtId="0" fontId="41" fillId="98" borderId="1" xfId="3" applyFont="1" applyFill="1" applyBorder="1" applyAlignment="1">
      <alignment horizontal="center"/>
    </xf>
    <xf numFmtId="1" fontId="3" fillId="7" borderId="1" xfId="3" applyNumberFormat="1" applyFont="1" applyFill="1" applyBorder="1" applyAlignment="1">
      <alignment horizontal="center" vertical="center"/>
    </xf>
    <xf numFmtId="170" fontId="9" fillId="3" borderId="1" xfId="3" applyNumberFormat="1" applyFont="1" applyFill="1" applyBorder="1"/>
    <xf numFmtId="1" fontId="50" fillId="3" borderId="1" xfId="3" applyNumberFormat="1" applyFont="1" applyFill="1" applyBorder="1" applyAlignment="1">
      <alignment horizontal="center" wrapText="1"/>
    </xf>
    <xf numFmtId="1" fontId="9" fillId="99" borderId="1" xfId="3" applyNumberFormat="1" applyFont="1" applyFill="1" applyBorder="1" applyAlignment="1">
      <alignment horizontal="center" wrapText="1"/>
    </xf>
    <xf numFmtId="0" fontId="9" fillId="0" borderId="0" xfId="3" applyAlignment="1">
      <alignment horizontal="right"/>
    </xf>
    <xf numFmtId="1" fontId="113" fillId="0" borderId="23" xfId="1" applyNumberFormat="1" applyFont="1" applyFill="1" applyBorder="1" applyAlignment="1">
      <alignment horizontal="center" vertical="center" wrapText="1"/>
    </xf>
    <xf numFmtId="1" fontId="113" fillId="0" borderId="34" xfId="1" applyNumberFormat="1" applyFont="1" applyFill="1" applyBorder="1" applyAlignment="1">
      <alignment horizontal="center" vertical="center" wrapText="1"/>
    </xf>
    <xf numFmtId="1" fontId="113" fillId="0" borderId="1" xfId="1" applyNumberFormat="1" applyFont="1" applyFill="1" applyBorder="1" applyAlignment="1">
      <alignment horizontal="center" vertical="center" wrapText="1"/>
    </xf>
    <xf numFmtId="1" fontId="31" fillId="0" borderId="1" xfId="3" applyNumberFormat="1" applyFont="1" applyFill="1" applyBorder="1" applyAlignment="1">
      <alignment horizontal="center" wrapText="1"/>
    </xf>
    <xf numFmtId="0" fontId="9" fillId="94" borderId="1" xfId="3" applyFont="1" applyFill="1" applyBorder="1" applyAlignment="1">
      <alignment horizontal="center" vertical="center"/>
    </xf>
    <xf numFmtId="0" fontId="50" fillId="100" borderId="1" xfId="3" applyFont="1" applyFill="1" applyBorder="1" applyAlignment="1">
      <alignment horizontal="left" wrapText="1"/>
    </xf>
    <xf numFmtId="0" fontId="50" fillId="100" borderId="1" xfId="3" applyFont="1" applyFill="1" applyBorder="1" applyAlignment="1">
      <alignment horizontal="center" wrapText="1"/>
    </xf>
    <xf numFmtId="165" fontId="9" fillId="0" borderId="1" xfId="1" applyNumberFormat="1" applyFont="1" applyFill="1" applyBorder="1" applyAlignment="1">
      <alignment horizontal="center" vertical="center" wrapText="1"/>
    </xf>
    <xf numFmtId="0" fontId="9" fillId="100" borderId="1" xfId="1" applyFont="1" applyFill="1" applyBorder="1" applyAlignment="1">
      <alignment horizontal="left" vertical="center" wrapText="1"/>
    </xf>
    <xf numFmtId="0" fontId="9" fillId="100" borderId="1" xfId="1" applyFont="1" applyFill="1" applyBorder="1" applyAlignment="1">
      <alignment horizontal="left" vertical="center"/>
    </xf>
    <xf numFmtId="0" fontId="9" fillId="100" borderId="1" xfId="1" applyFont="1" applyFill="1" applyBorder="1" applyAlignment="1">
      <alignment horizontal="center" vertical="center" wrapText="1"/>
    </xf>
    <xf numFmtId="0" fontId="9" fillId="100" borderId="1" xfId="1" applyFont="1" applyFill="1" applyBorder="1" applyAlignment="1">
      <alignment vertical="center"/>
    </xf>
    <xf numFmtId="1" fontId="9" fillId="28" borderId="1" xfId="1" applyNumberFormat="1" applyFont="1" applyFill="1" applyBorder="1" applyAlignment="1">
      <alignment horizontal="center" vertical="center" wrapText="1"/>
    </xf>
    <xf numFmtId="1" fontId="9" fillId="15" borderId="1" xfId="1" applyNumberFormat="1" applyFont="1" applyFill="1" applyBorder="1" applyAlignment="1">
      <alignment horizontal="center" vertical="center" wrapText="1"/>
    </xf>
    <xf numFmtId="170" fontId="9" fillId="11" borderId="1" xfId="3" applyNumberFormat="1" applyFont="1" applyFill="1" applyBorder="1"/>
    <xf numFmtId="1" fontId="50" fillId="11" borderId="1" xfId="3" applyNumberFormat="1" applyFont="1" applyFill="1" applyBorder="1" applyAlignment="1">
      <alignment horizontal="center" wrapText="1"/>
    </xf>
    <xf numFmtId="0" fontId="116" fillId="68" borderId="1" xfId="3" applyFont="1" applyFill="1" applyBorder="1"/>
    <xf numFmtId="0" fontId="113" fillId="68" borderId="1" xfId="3" applyFont="1" applyFill="1" applyBorder="1"/>
    <xf numFmtId="0" fontId="114" fillId="68" borderId="0" xfId="3" applyFont="1" applyFill="1"/>
    <xf numFmtId="1" fontId="116" fillId="13" borderId="1" xfId="3" applyNumberFormat="1" applyFont="1" applyFill="1" applyBorder="1"/>
    <xf numFmtId="1" fontId="113" fillId="13" borderId="1" xfId="3" applyNumberFormat="1" applyFont="1" applyFill="1" applyBorder="1"/>
    <xf numFmtId="0" fontId="114" fillId="13" borderId="0" xfId="3" applyFont="1" applyFill="1"/>
    <xf numFmtId="1" fontId="116" fillId="3" borderId="1" xfId="3" applyNumberFormat="1" applyFont="1" applyFill="1" applyBorder="1"/>
    <xf numFmtId="1" fontId="113" fillId="3" borderId="1" xfId="3" applyNumberFormat="1" applyFont="1" applyFill="1" applyBorder="1"/>
    <xf numFmtId="0" fontId="114" fillId="3" borderId="0" xfId="3" applyFont="1" applyFill="1"/>
    <xf numFmtId="1" fontId="116" fillId="11" borderId="1" xfId="3" applyNumberFormat="1" applyFont="1" applyFill="1" applyBorder="1"/>
    <xf numFmtId="1" fontId="113" fillId="11" borderId="1" xfId="3" applyNumberFormat="1" applyFont="1" applyFill="1" applyBorder="1"/>
    <xf numFmtId="0" fontId="114" fillId="11" borderId="0" xfId="3" applyFont="1" applyFill="1"/>
    <xf numFmtId="0" fontId="116" fillId="69" borderId="1" xfId="3" applyFont="1" applyFill="1" applyBorder="1"/>
    <xf numFmtId="0" fontId="113" fillId="69" borderId="1" xfId="3" applyFont="1" applyFill="1" applyBorder="1"/>
    <xf numFmtId="0" fontId="115" fillId="69" borderId="0" xfId="3" applyFont="1" applyFill="1"/>
    <xf numFmtId="0" fontId="50" fillId="101" borderId="1" xfId="3" applyFont="1" applyFill="1" applyBorder="1" applyAlignment="1">
      <alignment horizontal="left" wrapText="1"/>
    </xf>
    <xf numFmtId="0" fontId="50" fillId="101" borderId="1" xfId="3" applyFont="1" applyFill="1" applyBorder="1" applyAlignment="1">
      <alignment horizontal="center" wrapText="1"/>
    </xf>
    <xf numFmtId="0" fontId="50" fillId="102" borderId="1" xfId="3" applyFont="1" applyFill="1" applyBorder="1" applyAlignment="1">
      <alignment horizontal="left" wrapText="1"/>
    </xf>
    <xf numFmtId="0" fontId="50" fillId="102" borderId="1" xfId="3" applyFont="1" applyFill="1" applyBorder="1" applyAlignment="1">
      <alignment horizontal="center" wrapText="1"/>
    </xf>
    <xf numFmtId="1" fontId="9" fillId="7" borderId="0" xfId="3" applyNumberFormat="1" applyFill="1" applyAlignment="1">
      <alignment horizontal="center" vertical="center"/>
    </xf>
    <xf numFmtId="170" fontId="9" fillId="0" borderId="1" xfId="3" applyNumberFormat="1" applyFont="1" applyFill="1" applyBorder="1" applyAlignment="1">
      <alignment vertical="center"/>
    </xf>
    <xf numFmtId="1" fontId="50" fillId="0" borderId="1" xfId="3" applyNumberFormat="1" applyFont="1" applyFill="1" applyBorder="1" applyAlignment="1">
      <alignment horizontal="center" vertical="center" wrapText="1"/>
    </xf>
    <xf numFmtId="1" fontId="9" fillId="72" borderId="1" xfId="3" applyNumberFormat="1" applyFont="1" applyFill="1" applyBorder="1" applyAlignment="1">
      <alignment horizontal="center" vertical="center" wrapText="1"/>
    </xf>
    <xf numFmtId="1" fontId="9" fillId="73" borderId="1" xfId="3" applyNumberFormat="1" applyFont="1" applyFill="1" applyBorder="1" applyAlignment="1">
      <alignment horizontal="center" vertical="center" wrapText="1"/>
    </xf>
    <xf numFmtId="0" fontId="50" fillId="102" borderId="1" xfId="3" applyFont="1" applyFill="1" applyBorder="1" applyAlignment="1">
      <alignment horizontal="left" vertical="center"/>
    </xf>
    <xf numFmtId="0" fontId="50" fillId="102" borderId="1" xfId="3" applyFont="1" applyFill="1" applyBorder="1" applyAlignment="1">
      <alignment horizontal="left" vertical="center" wrapText="1"/>
    </xf>
    <xf numFmtId="0" fontId="50" fillId="102" borderId="1" xfId="3" applyFont="1" applyFill="1" applyBorder="1" applyAlignment="1">
      <alignment horizontal="center" vertical="center" wrapText="1"/>
    </xf>
    <xf numFmtId="0" fontId="50" fillId="2" borderId="1" xfId="3" applyFont="1" applyFill="1" applyBorder="1" applyAlignment="1">
      <alignment horizontal="left" wrapText="1"/>
    </xf>
    <xf numFmtId="0" fontId="50" fillId="2" borderId="1" xfId="3" applyFont="1" applyFill="1" applyBorder="1" applyAlignment="1">
      <alignment horizontal="center" wrapText="1"/>
    </xf>
    <xf numFmtId="3" fontId="9" fillId="72" borderId="1" xfId="3" applyNumberFormat="1" applyFont="1" applyFill="1" applyBorder="1" applyAlignment="1">
      <alignment horizontal="center" wrapText="1"/>
    </xf>
    <xf numFmtId="3" fontId="9" fillId="77" borderId="1" xfId="3" applyNumberFormat="1" applyFont="1" applyFill="1" applyBorder="1" applyAlignment="1">
      <alignment horizontal="center" wrapText="1"/>
    </xf>
    <xf numFmtId="0" fontId="9" fillId="103" borderId="1" xfId="3" applyFont="1" applyFill="1" applyBorder="1" applyAlignment="1">
      <alignment horizontal="center" vertical="center"/>
    </xf>
    <xf numFmtId="1" fontId="9" fillId="103" borderId="1" xfId="3" applyNumberFormat="1" applyFont="1" applyFill="1" applyBorder="1" applyAlignment="1">
      <alignment horizontal="center" wrapText="1"/>
    </xf>
    <xf numFmtId="1" fontId="21" fillId="103" borderId="1" xfId="1" applyNumberFormat="1" applyFont="1" applyFill="1" applyBorder="1" applyAlignment="1">
      <alignment horizontal="center" vertical="center" wrapText="1"/>
    </xf>
    <xf numFmtId="1" fontId="50" fillId="103" borderId="1" xfId="3" applyNumberFormat="1" applyFont="1" applyFill="1" applyBorder="1" applyAlignment="1">
      <alignment horizontal="center" wrapText="1"/>
    </xf>
    <xf numFmtId="3" fontId="9" fillId="104" borderId="1" xfId="3" applyNumberFormat="1" applyFont="1" applyFill="1" applyBorder="1" applyAlignment="1">
      <alignment horizontal="center" wrapText="1"/>
    </xf>
    <xf numFmtId="1" fontId="9" fillId="104" borderId="1" xfId="3" applyNumberFormat="1" applyFont="1" applyFill="1" applyBorder="1" applyAlignment="1">
      <alignment horizontal="center" wrapText="1"/>
    </xf>
    <xf numFmtId="170" fontId="9" fillId="91" borderId="0" xfId="3" applyNumberFormat="1" applyFill="1"/>
    <xf numFmtId="0" fontId="9" fillId="2" borderId="1" xfId="1" applyFont="1" applyFill="1" applyBorder="1" applyAlignment="1">
      <alignment vertical="center"/>
    </xf>
    <xf numFmtId="0" fontId="9" fillId="2" borderId="1" xfId="1" applyFont="1" applyFill="1" applyBorder="1" applyAlignment="1">
      <alignment horizontal="left" vertical="center" wrapText="1"/>
    </xf>
    <xf numFmtId="0" fontId="9" fillId="2" borderId="1" xfId="1" applyFont="1" applyFill="1" applyBorder="1" applyAlignment="1">
      <alignment horizontal="center" vertical="center" wrapText="1"/>
    </xf>
    <xf numFmtId="3" fontId="9" fillId="15" borderId="1" xfId="1" applyNumberFormat="1" applyFont="1" applyFill="1" applyBorder="1" applyAlignment="1">
      <alignment horizontal="center" vertical="center" wrapText="1"/>
    </xf>
    <xf numFmtId="1" fontId="21" fillId="4" borderId="1" xfId="3" applyNumberFormat="1" applyFont="1" applyFill="1" applyBorder="1" applyAlignment="1">
      <alignment horizontal="center"/>
    </xf>
    <xf numFmtId="1" fontId="21" fillId="0" borderId="1" xfId="3" applyNumberFormat="1" applyFont="1" applyFill="1" applyBorder="1" applyAlignment="1">
      <alignment horizontal="center"/>
    </xf>
    <xf numFmtId="1" fontId="21" fillId="0" borderId="1" xfId="3" applyNumberFormat="1" applyFont="1" applyFill="1" applyBorder="1" applyAlignment="1">
      <alignment horizontal="left"/>
    </xf>
    <xf numFmtId="0" fontId="9" fillId="34" borderId="1" xfId="3" applyFont="1" applyFill="1" applyBorder="1" applyAlignment="1">
      <alignment horizontal="center"/>
    </xf>
    <xf numFmtId="0" fontId="9" fillId="0" borderId="1" xfId="3" applyFont="1" applyFill="1" applyBorder="1"/>
    <xf numFmtId="0" fontId="50" fillId="0" borderId="1" xfId="3" applyFont="1" applyFill="1" applyBorder="1" applyAlignment="1">
      <alignment horizontal="center"/>
    </xf>
    <xf numFmtId="1" fontId="9" fillId="34" borderId="1" xfId="3" applyNumberFormat="1" applyFont="1" applyFill="1" applyBorder="1" applyAlignment="1">
      <alignment horizontal="center"/>
    </xf>
    <xf numFmtId="0" fontId="50" fillId="34" borderId="1" xfId="3" applyFont="1" applyFill="1" applyBorder="1" applyAlignment="1">
      <alignment horizontal="center"/>
    </xf>
    <xf numFmtId="0" fontId="50" fillId="34" borderId="1" xfId="3" applyFont="1" applyFill="1" applyBorder="1" applyAlignment="1">
      <alignment horizontal="left"/>
    </xf>
    <xf numFmtId="0" fontId="117" fillId="0" borderId="0" xfId="3" applyFont="1" applyAlignment="1">
      <alignment horizontal="center" vertical="center"/>
    </xf>
    <xf numFmtId="1" fontId="5" fillId="7" borderId="0" xfId="3" applyNumberFormat="1" applyFont="1" applyFill="1" applyBorder="1" applyAlignment="1">
      <alignment horizontal="center"/>
    </xf>
    <xf numFmtId="0" fontId="17" fillId="7" borderId="0" xfId="3" applyFont="1" applyFill="1"/>
    <xf numFmtId="1" fontId="119" fillId="7" borderId="1" xfId="3" applyNumberFormat="1" applyFont="1" applyFill="1" applyBorder="1" applyAlignment="1">
      <alignment horizontal="center" vertical="center"/>
    </xf>
    <xf numFmtId="1" fontId="120" fillId="53" borderId="1" xfId="3" applyNumberFormat="1" applyFont="1" applyFill="1" applyBorder="1"/>
    <xf numFmtId="0" fontId="17" fillId="0" borderId="14" xfId="3" applyFont="1" applyBorder="1" applyAlignment="1">
      <alignment horizontal="center"/>
    </xf>
    <xf numFmtId="1" fontId="121" fillId="28" borderId="1" xfId="3" applyNumberFormat="1" applyFont="1" applyFill="1" applyBorder="1"/>
    <xf numFmtId="1" fontId="121" fillId="15" borderId="1" xfId="3" applyNumberFormat="1" applyFont="1" applyFill="1" applyBorder="1"/>
    <xf numFmtId="1" fontId="121" fillId="8" borderId="1" xfId="3" applyNumberFormat="1" applyFont="1" applyFill="1" applyBorder="1"/>
    <xf numFmtId="1" fontId="86" fillId="0" borderId="4" xfId="1" applyNumberFormat="1" applyFont="1" applyFill="1" applyBorder="1" applyAlignment="1">
      <alignment horizontal="center" vertical="center" wrapText="1"/>
    </xf>
    <xf numFmtId="0" fontId="86" fillId="0" borderId="33" xfId="1" applyFont="1" applyFill="1" applyBorder="1" applyAlignment="1">
      <alignment horizontal="left" vertical="center" wrapText="1"/>
    </xf>
    <xf numFmtId="0" fontId="17" fillId="7" borderId="0" xfId="3" applyFont="1" applyFill="1" applyAlignment="1">
      <alignment horizontal="center" vertical="center"/>
    </xf>
    <xf numFmtId="0" fontId="86" fillId="34" borderId="1" xfId="3" applyFont="1" applyFill="1" applyBorder="1" applyAlignment="1">
      <alignment horizontal="center"/>
    </xf>
    <xf numFmtId="0" fontId="50" fillId="0" borderId="0" xfId="3" applyFont="1" applyAlignment="1">
      <alignment horizontal="center"/>
    </xf>
    <xf numFmtId="0" fontId="3" fillId="0" borderId="0" xfId="3" applyFont="1"/>
    <xf numFmtId="0" fontId="86" fillId="0" borderId="0" xfId="3" applyFont="1" applyAlignment="1">
      <alignment horizontal="center"/>
    </xf>
    <xf numFmtId="165" fontId="85" fillId="0" borderId="1" xfId="3" applyNumberFormat="1" applyFont="1" applyBorder="1" applyAlignment="1">
      <alignment horizontal="center" vertical="center"/>
    </xf>
    <xf numFmtId="0" fontId="85" fillId="115" borderId="1" xfId="3" applyFont="1" applyFill="1" applyBorder="1" applyAlignment="1">
      <alignment horizontal="center"/>
    </xf>
    <xf numFmtId="0" fontId="85" fillId="115" borderId="1" xfId="3" applyFont="1" applyFill="1" applyBorder="1" applyAlignment="1">
      <alignment horizontal="center" wrapText="1"/>
    </xf>
    <xf numFmtId="49" fontId="85" fillId="3" borderId="1" xfId="3" applyNumberFormat="1" applyFont="1" applyFill="1" applyBorder="1" applyAlignment="1">
      <alignment horizontal="center" vertical="center"/>
    </xf>
    <xf numFmtId="0" fontId="85" fillId="0" borderId="1" xfId="3" applyFont="1" applyFill="1" applyBorder="1" applyAlignment="1">
      <alignment horizontal="center" wrapText="1"/>
    </xf>
    <xf numFmtId="0" fontId="85" fillId="3" borderId="1" xfId="3" applyFont="1" applyFill="1" applyBorder="1" applyAlignment="1">
      <alignment horizontal="center" wrapText="1"/>
    </xf>
    <xf numFmtId="49" fontId="85" fillId="111" borderId="1" xfId="3" applyNumberFormat="1" applyFont="1" applyFill="1" applyBorder="1" applyAlignment="1">
      <alignment horizontal="center" vertical="center"/>
    </xf>
    <xf numFmtId="0" fontId="85" fillId="0" borderId="1" xfId="3" applyFont="1" applyFill="1" applyBorder="1" applyAlignment="1">
      <alignment vertical="center"/>
    </xf>
    <xf numFmtId="0" fontId="85" fillId="0" borderId="1" xfId="3" applyFont="1" applyFill="1" applyBorder="1" applyAlignment="1">
      <alignment horizontal="left" vertical="center" wrapText="1"/>
    </xf>
    <xf numFmtId="0" fontId="85" fillId="0" borderId="1" xfId="3" applyFont="1" applyFill="1" applyBorder="1" applyAlignment="1">
      <alignment horizontal="center" vertical="center" wrapText="1"/>
    </xf>
    <xf numFmtId="0" fontId="85" fillId="11" borderId="1" xfId="3" applyFont="1" applyFill="1" applyBorder="1" applyAlignment="1">
      <alignment horizontal="center" wrapText="1"/>
    </xf>
    <xf numFmtId="0" fontId="85" fillId="11" borderId="1" xfId="3" applyFont="1" applyFill="1" applyBorder="1" applyAlignment="1">
      <alignment vertical="center"/>
    </xf>
    <xf numFmtId="0" fontId="85" fillId="11" borderId="1" xfId="3" applyFont="1" applyFill="1" applyBorder="1" applyAlignment="1">
      <alignment horizontal="left" vertical="center" wrapText="1"/>
    </xf>
    <xf numFmtId="0" fontId="85" fillId="11" borderId="1" xfId="3" applyFont="1" applyFill="1" applyBorder="1" applyAlignment="1">
      <alignment horizontal="center" vertical="center" wrapText="1"/>
    </xf>
    <xf numFmtId="0" fontId="17" fillId="7" borderId="1" xfId="3" applyFont="1" applyFill="1" applyBorder="1" applyAlignment="1">
      <alignment horizontal="center" vertical="center"/>
    </xf>
    <xf numFmtId="1" fontId="98" fillId="67" borderId="1" xfId="3" applyNumberFormat="1" applyFont="1" applyFill="1" applyBorder="1"/>
    <xf numFmtId="1" fontId="121" fillId="7" borderId="1" xfId="3" applyNumberFormat="1" applyFont="1" applyFill="1" applyBorder="1" applyAlignment="1">
      <alignment horizontal="center" vertical="center"/>
    </xf>
    <xf numFmtId="1" fontId="121" fillId="4" borderId="1" xfId="3" applyNumberFormat="1" applyFont="1" applyFill="1" applyBorder="1" applyAlignment="1"/>
    <xf numFmtId="0" fontId="86" fillId="115" borderId="1" xfId="3" applyFont="1" applyFill="1" applyBorder="1" applyAlignment="1">
      <alignment horizontal="center" wrapText="1"/>
    </xf>
    <xf numFmtId="49" fontId="85" fillId="13" borderId="1" xfId="3" applyNumberFormat="1" applyFont="1" applyFill="1" applyBorder="1" applyAlignment="1">
      <alignment horizontal="center" vertical="center"/>
    </xf>
    <xf numFmtId="49" fontId="85" fillId="0" borderId="1" xfId="3" applyNumberFormat="1" applyFont="1" applyBorder="1" applyAlignment="1">
      <alignment horizontal="center" vertical="center"/>
    </xf>
    <xf numFmtId="0" fontId="85" fillId="0" borderId="1" xfId="3" applyFont="1" applyFill="1" applyBorder="1" applyAlignment="1">
      <alignment horizontal="left" vertical="center"/>
    </xf>
    <xf numFmtId="0" fontId="86" fillId="10" borderId="1" xfId="3" applyFont="1" applyFill="1" applyBorder="1" applyAlignment="1">
      <alignment horizontal="center" wrapText="1"/>
    </xf>
    <xf numFmtId="0" fontId="17" fillId="10" borderId="1" xfId="3" applyFont="1" applyFill="1" applyBorder="1" applyAlignment="1">
      <alignment vertical="center"/>
    </xf>
    <xf numFmtId="0" fontId="86" fillId="10" borderId="1" xfId="3" applyFont="1" applyFill="1" applyBorder="1" applyAlignment="1">
      <alignment horizontal="left" vertical="center" wrapText="1"/>
    </xf>
    <xf numFmtId="0" fontId="17" fillId="10" borderId="1" xfId="3" applyFont="1" applyFill="1" applyBorder="1" applyAlignment="1">
      <alignment horizontal="center" vertical="center" wrapText="1"/>
    </xf>
    <xf numFmtId="0" fontId="86" fillId="116" borderId="1" xfId="3" applyFont="1" applyFill="1" applyBorder="1" applyAlignment="1">
      <alignment horizontal="center" wrapText="1"/>
    </xf>
    <xf numFmtId="0" fontId="17" fillId="116" borderId="1" xfId="3" applyFont="1" applyFill="1" applyBorder="1" applyAlignment="1">
      <alignment vertical="center"/>
    </xf>
    <xf numFmtId="0" fontId="86" fillId="116" borderId="1" xfId="3" applyFont="1" applyFill="1" applyBorder="1" applyAlignment="1">
      <alignment horizontal="left" vertical="center" wrapText="1"/>
    </xf>
    <xf numFmtId="0" fontId="17" fillId="116" borderId="1" xfId="3" applyFont="1" applyFill="1" applyBorder="1" applyAlignment="1">
      <alignment horizontal="center" vertical="center" wrapText="1"/>
    </xf>
    <xf numFmtId="0" fontId="17" fillId="0" borderId="1" xfId="3" applyFont="1" applyFill="1" applyBorder="1" applyAlignment="1">
      <alignment horizontal="center" vertical="center" wrapText="1"/>
    </xf>
    <xf numFmtId="0" fontId="86" fillId="0" borderId="1" xfId="3" applyFont="1" applyFill="1" applyBorder="1" applyAlignment="1">
      <alignment horizontal="center" wrapText="1"/>
    </xf>
    <xf numFmtId="0" fontId="17" fillId="0" borderId="1" xfId="3" applyFont="1" applyFill="1" applyBorder="1" applyAlignment="1">
      <alignment vertical="center"/>
    </xf>
    <xf numFmtId="0" fontId="86" fillId="0" borderId="1" xfId="3" applyFont="1" applyFill="1" applyBorder="1" applyAlignment="1">
      <alignment horizontal="left" vertical="center" wrapText="1"/>
    </xf>
    <xf numFmtId="0" fontId="17" fillId="117" borderId="1" xfId="3" applyFont="1" applyFill="1" applyBorder="1" applyAlignment="1">
      <alignment vertical="center"/>
    </xf>
    <xf numFmtId="0" fontId="86" fillId="117" borderId="1" xfId="3" applyFont="1" applyFill="1" applyBorder="1" applyAlignment="1">
      <alignment horizontal="left" vertical="center" wrapText="1"/>
    </xf>
    <xf numFmtId="0" fontId="17" fillId="117" borderId="1" xfId="3" applyFont="1" applyFill="1" applyBorder="1" applyAlignment="1">
      <alignment horizontal="center" vertical="center" wrapText="1"/>
    </xf>
    <xf numFmtId="0" fontId="87" fillId="0" borderId="0" xfId="3" applyFont="1"/>
    <xf numFmtId="0" fontId="17" fillId="0" borderId="1" xfId="3" applyFont="1" applyFill="1" applyBorder="1" applyAlignment="1">
      <alignment horizontal="left" vertical="center"/>
    </xf>
    <xf numFmtId="49" fontId="85" fillId="111" borderId="1" xfId="3" applyNumberFormat="1" applyFont="1" applyFill="1" applyBorder="1" applyAlignment="1">
      <alignment horizontal="center" vertical="center" wrapText="1"/>
    </xf>
    <xf numFmtId="49" fontId="85" fillId="0" borderId="1" xfId="3" applyNumberFormat="1" applyFont="1" applyFill="1" applyBorder="1" applyAlignment="1">
      <alignment horizontal="center" vertical="center" wrapText="1"/>
    </xf>
    <xf numFmtId="0" fontId="3" fillId="0" borderId="0" xfId="3" applyFont="1" applyAlignment="1">
      <alignment horizontal="right"/>
    </xf>
    <xf numFmtId="1" fontId="17" fillId="7" borderId="1" xfId="3" applyNumberFormat="1" applyFont="1" applyFill="1" applyBorder="1" applyAlignment="1">
      <alignment horizontal="center" vertical="center"/>
    </xf>
    <xf numFmtId="0" fontId="22" fillId="7" borderId="0" xfId="3" applyFont="1" applyFill="1" applyAlignment="1">
      <alignment horizontal="center" wrapText="1"/>
    </xf>
    <xf numFmtId="0" fontId="50" fillId="0" borderId="0" xfId="3" applyFont="1"/>
    <xf numFmtId="0" fontId="50" fillId="0" borderId="0" xfId="3" applyFont="1" applyAlignment="1">
      <alignment horizontal="right"/>
    </xf>
    <xf numFmtId="0" fontId="50" fillId="7" borderId="0" xfId="3" applyFont="1" applyFill="1"/>
    <xf numFmtId="1" fontId="86" fillId="0" borderId="0" xfId="3" applyNumberFormat="1" applyFont="1" applyBorder="1" applyAlignment="1">
      <alignment horizontal="center" vertical="center"/>
    </xf>
    <xf numFmtId="1" fontId="86" fillId="0" borderId="0" xfId="3" applyNumberFormat="1" applyFont="1" applyAlignment="1">
      <alignment horizontal="center" vertical="center"/>
    </xf>
    <xf numFmtId="0" fontId="86" fillId="0" borderId="0" xfId="3" applyFont="1" applyAlignment="1">
      <alignment horizontal="left" vertical="center"/>
    </xf>
    <xf numFmtId="0" fontId="86" fillId="0" borderId="0" xfId="3" applyFont="1" applyAlignment="1">
      <alignment horizontal="center" vertical="center"/>
    </xf>
    <xf numFmtId="0" fontId="86" fillId="0" borderId="0" xfId="3" applyFont="1"/>
    <xf numFmtId="1" fontId="85" fillId="0" borderId="1" xfId="3" applyNumberFormat="1" applyFont="1" applyBorder="1" applyAlignment="1">
      <alignment horizontal="center" vertical="center"/>
    </xf>
    <xf numFmtId="0" fontId="85" fillId="0" borderId="1" xfId="3" applyFont="1" applyBorder="1"/>
    <xf numFmtId="1" fontId="85" fillId="28" borderId="1" xfId="3" applyNumberFormat="1" applyFont="1" applyFill="1" applyBorder="1" applyAlignment="1">
      <alignment horizontal="center" vertical="center"/>
    </xf>
    <xf numFmtId="1" fontId="85" fillId="0" borderId="1" xfId="3" applyNumberFormat="1" applyFont="1" applyFill="1" applyBorder="1" applyAlignment="1">
      <alignment horizontal="center" vertical="center"/>
    </xf>
    <xf numFmtId="0" fontId="85" fillId="118" borderId="1" xfId="3" applyFont="1" applyFill="1" applyBorder="1" applyAlignment="1">
      <alignment horizontal="left" vertical="center"/>
    </xf>
    <xf numFmtId="0" fontId="85" fillId="118" borderId="1" xfId="3" applyFont="1" applyFill="1" applyBorder="1" applyAlignment="1">
      <alignment horizontal="center" vertical="center" wrapText="1"/>
    </xf>
    <xf numFmtId="0" fontId="85" fillId="118" borderId="1" xfId="3" applyFont="1" applyFill="1" applyBorder="1" applyAlignment="1">
      <alignment horizontal="center" vertical="center"/>
    </xf>
    <xf numFmtId="1" fontId="85" fillId="15" borderId="1" xfId="3" applyNumberFormat="1" applyFont="1" applyFill="1" applyBorder="1" applyAlignment="1">
      <alignment horizontal="center" vertical="center"/>
    </xf>
    <xf numFmtId="0" fontId="85" fillId="118" borderId="1" xfId="3" applyFont="1" applyFill="1" applyBorder="1" applyAlignment="1">
      <alignment horizontal="left" vertical="center" wrapText="1"/>
    </xf>
    <xf numFmtId="0" fontId="85" fillId="24" borderId="1" xfId="3" applyFont="1" applyFill="1" applyBorder="1" applyAlignment="1">
      <alignment horizontal="left" vertical="center"/>
    </xf>
    <xf numFmtId="0" fontId="85" fillId="119" borderId="1" xfId="3" applyFont="1" applyFill="1" applyBorder="1" applyAlignment="1">
      <alignment horizontal="center" vertical="center"/>
    </xf>
    <xf numFmtId="0" fontId="85" fillId="24" borderId="1" xfId="3" applyFont="1" applyFill="1" applyBorder="1" applyAlignment="1">
      <alignment horizontal="left" vertical="center" wrapText="1"/>
    </xf>
    <xf numFmtId="0" fontId="85" fillId="119" borderId="1" xfId="3" applyFont="1" applyFill="1" applyBorder="1" applyAlignment="1">
      <alignment horizontal="center" vertical="center" wrapText="1"/>
    </xf>
    <xf numFmtId="0" fontId="85" fillId="120" borderId="1" xfId="3" applyFont="1" applyFill="1" applyBorder="1" applyAlignment="1">
      <alignment horizontal="center" vertical="center"/>
    </xf>
    <xf numFmtId="0" fontId="85" fillId="121" borderId="1" xfId="3" applyFont="1" applyFill="1" applyBorder="1" applyAlignment="1">
      <alignment horizontal="center" vertical="center" wrapText="1"/>
    </xf>
    <xf numFmtId="1" fontId="85" fillId="0" borderId="34" xfId="3" applyNumberFormat="1" applyFont="1" applyFill="1" applyBorder="1" applyAlignment="1">
      <alignment horizontal="center" vertical="center"/>
    </xf>
    <xf numFmtId="1" fontId="85" fillId="15" borderId="34" xfId="3" applyNumberFormat="1" applyFont="1" applyFill="1" applyBorder="1" applyAlignment="1">
      <alignment horizontal="center" vertical="center"/>
    </xf>
    <xf numFmtId="0" fontId="85" fillId="19" borderId="1" xfId="3" applyFont="1" applyFill="1" applyBorder="1" applyAlignment="1">
      <alignment horizontal="center" vertical="center" wrapText="1"/>
    </xf>
    <xf numFmtId="0" fontId="85" fillId="12" borderId="1" xfId="3" applyFont="1" applyFill="1" applyBorder="1" applyAlignment="1">
      <alignment horizontal="center" vertical="center" wrapText="1"/>
    </xf>
    <xf numFmtId="0" fontId="85" fillId="120" borderId="1" xfId="3" applyFont="1" applyFill="1" applyBorder="1" applyAlignment="1">
      <alignment horizontal="left" vertical="center"/>
    </xf>
    <xf numFmtId="0" fontId="85" fillId="120" borderId="1" xfId="3" applyFont="1" applyFill="1" applyBorder="1" applyAlignment="1">
      <alignment horizontal="center" vertical="center" wrapText="1"/>
    </xf>
    <xf numFmtId="0" fontId="85" fillId="24" borderId="1" xfId="3" applyFont="1" applyFill="1" applyBorder="1" applyAlignment="1">
      <alignment horizontal="center" vertical="center"/>
    </xf>
    <xf numFmtId="1" fontId="85" fillId="28" borderId="34" xfId="3" applyNumberFormat="1" applyFont="1" applyFill="1" applyBorder="1" applyAlignment="1">
      <alignment horizontal="center" vertical="center"/>
    </xf>
    <xf numFmtId="0" fontId="85" fillId="57" borderId="1" xfId="3" applyFont="1" applyFill="1" applyBorder="1" applyAlignment="1">
      <alignment horizontal="left" vertical="center"/>
    </xf>
    <xf numFmtId="0" fontId="85" fillId="57" borderId="1" xfId="3" applyFont="1" applyFill="1" applyBorder="1" applyAlignment="1">
      <alignment horizontal="center" vertical="center" wrapText="1"/>
    </xf>
    <xf numFmtId="0" fontId="85" fillId="57" borderId="1" xfId="3" applyFont="1" applyFill="1" applyBorder="1" applyAlignment="1">
      <alignment horizontal="center" vertical="center"/>
    </xf>
    <xf numFmtId="1" fontId="85" fillId="0" borderId="34" xfId="3" applyNumberFormat="1" applyFont="1" applyBorder="1" applyAlignment="1">
      <alignment horizontal="center" vertical="center"/>
    </xf>
    <xf numFmtId="0" fontId="85" fillId="57" borderId="31" xfId="3" applyFont="1" applyFill="1" applyBorder="1" applyAlignment="1">
      <alignment horizontal="left" vertical="center"/>
    </xf>
    <xf numFmtId="0" fontId="85" fillId="57" borderId="31" xfId="3" applyFont="1" applyFill="1" applyBorder="1" applyAlignment="1">
      <alignment horizontal="center" vertical="center" wrapText="1"/>
    </xf>
    <xf numFmtId="0" fontId="85" fillId="57" borderId="33" xfId="3" applyFont="1" applyFill="1" applyBorder="1" applyAlignment="1">
      <alignment horizontal="left" vertical="center"/>
    </xf>
    <xf numFmtId="0" fontId="85" fillId="57" borderId="33" xfId="3" applyFont="1" applyFill="1" applyBorder="1" applyAlignment="1">
      <alignment horizontal="center" vertical="center"/>
    </xf>
    <xf numFmtId="0" fontId="85" fillId="24" borderId="1" xfId="3" applyFont="1" applyFill="1" applyBorder="1" applyAlignment="1">
      <alignment horizontal="center" vertical="center" wrapText="1"/>
    </xf>
    <xf numFmtId="1" fontId="123" fillId="0" borderId="1" xfId="3" applyNumberFormat="1" applyFont="1" applyFill="1" applyBorder="1" applyAlignment="1">
      <alignment horizontal="center" vertical="center"/>
    </xf>
    <xf numFmtId="1" fontId="123" fillId="0" borderId="34" xfId="3" applyNumberFormat="1" applyFont="1" applyFill="1" applyBorder="1" applyAlignment="1">
      <alignment horizontal="center" vertical="center"/>
    </xf>
    <xf numFmtId="0" fontId="85" fillId="34" borderId="1" xfId="3" applyFont="1" applyFill="1" applyBorder="1" applyAlignment="1">
      <alignment horizontal="left" vertical="center"/>
    </xf>
    <xf numFmtId="0" fontId="85" fillId="34" borderId="1" xfId="3" applyFont="1" applyFill="1" applyBorder="1" applyAlignment="1">
      <alignment horizontal="center" vertical="center"/>
    </xf>
    <xf numFmtId="0" fontId="85" fillId="34" borderId="1" xfId="3" applyFont="1" applyFill="1" applyBorder="1" applyAlignment="1">
      <alignment horizontal="left" vertical="center" wrapText="1"/>
    </xf>
    <xf numFmtId="0" fontId="85" fillId="34" borderId="1" xfId="3" applyFont="1" applyFill="1" applyBorder="1" applyAlignment="1">
      <alignment horizontal="center" vertical="center" wrapText="1"/>
    </xf>
    <xf numFmtId="1" fontId="3" fillId="0" borderId="0" xfId="3" applyNumberFormat="1" applyFont="1" applyFill="1" applyBorder="1"/>
    <xf numFmtId="1" fontId="21" fillId="0" borderId="0" xfId="3" applyNumberFormat="1" applyFont="1" applyFill="1" applyBorder="1" applyAlignment="1">
      <alignment horizontal="center" wrapText="1"/>
    </xf>
    <xf numFmtId="0" fontId="85" fillId="124" borderId="1" xfId="3" applyFont="1" applyFill="1" applyBorder="1" applyAlignment="1">
      <alignment horizontal="center" vertical="center" wrapText="1"/>
    </xf>
    <xf numFmtId="0" fontId="85" fillId="124" borderId="1" xfId="3" applyFont="1" applyFill="1" applyBorder="1" applyAlignment="1">
      <alignment horizontal="left" vertical="center"/>
    </xf>
    <xf numFmtId="0" fontId="85" fillId="124" borderId="1" xfId="3" applyFont="1" applyFill="1" applyBorder="1" applyAlignment="1">
      <alignment horizontal="center" vertical="center"/>
    </xf>
    <xf numFmtId="1" fontId="3" fillId="0" borderId="0" xfId="3" applyNumberFormat="1" applyFont="1" applyFill="1" applyBorder="1" applyAlignment="1"/>
    <xf numFmtId="0" fontId="85" fillId="0" borderId="1" xfId="3" applyFont="1" applyBorder="1" applyAlignment="1">
      <alignment horizontal="left" vertical="center"/>
    </xf>
    <xf numFmtId="1" fontId="85" fillId="64" borderId="1" xfId="3" applyNumberFormat="1" applyFont="1" applyFill="1" applyBorder="1" applyAlignment="1">
      <alignment horizontal="center" vertical="center"/>
    </xf>
    <xf numFmtId="1" fontId="85" fillId="64" borderId="34" xfId="3" applyNumberFormat="1" applyFont="1" applyFill="1" applyBorder="1" applyAlignment="1">
      <alignment horizontal="center" vertical="center"/>
    </xf>
    <xf numFmtId="1" fontId="85" fillId="7" borderId="1" xfId="3" applyNumberFormat="1" applyFont="1" applyFill="1" applyBorder="1" applyAlignment="1">
      <alignment horizontal="center" vertical="center"/>
    </xf>
    <xf numFmtId="0" fontId="85" fillId="121" borderId="1" xfId="3" applyFont="1" applyFill="1" applyBorder="1" applyAlignment="1">
      <alignment horizontal="left" vertical="center" wrapText="1"/>
    </xf>
    <xf numFmtId="0" fontId="85" fillId="121" borderId="1" xfId="3" applyFont="1" applyFill="1" applyBorder="1" applyAlignment="1">
      <alignment horizontal="center" vertical="center"/>
    </xf>
    <xf numFmtId="0" fontId="85" fillId="121" borderId="1" xfId="3" applyFont="1" applyFill="1" applyBorder="1" applyAlignment="1">
      <alignment horizontal="left" vertical="center"/>
    </xf>
    <xf numFmtId="1" fontId="85" fillId="118" borderId="3" xfId="3" applyNumberFormat="1" applyFont="1" applyFill="1" applyBorder="1" applyAlignment="1">
      <alignment horizontal="center" vertical="center"/>
    </xf>
    <xf numFmtId="1" fontId="85" fillId="118" borderId="1" xfId="3" applyNumberFormat="1" applyFont="1" applyFill="1" applyBorder="1" applyAlignment="1">
      <alignment horizontal="left" vertical="center"/>
    </xf>
    <xf numFmtId="1" fontId="85" fillId="118" borderId="1" xfId="3" applyNumberFormat="1" applyFont="1" applyFill="1" applyBorder="1" applyAlignment="1">
      <alignment horizontal="center" vertical="center"/>
    </xf>
    <xf numFmtId="0" fontId="85" fillId="4" borderId="1" xfId="3" applyFont="1" applyFill="1" applyBorder="1" applyAlignment="1">
      <alignment horizontal="left" vertical="center"/>
    </xf>
    <xf numFmtId="0" fontId="85" fillId="4" borderId="1" xfId="3" applyFont="1" applyFill="1" applyBorder="1" applyAlignment="1">
      <alignment horizontal="center" vertical="center"/>
    </xf>
    <xf numFmtId="2" fontId="85" fillId="4" borderId="1" xfId="3" applyNumberFormat="1" applyFont="1" applyFill="1" applyBorder="1" applyAlignment="1">
      <alignment horizontal="center" vertical="center"/>
    </xf>
    <xf numFmtId="1" fontId="85" fillId="125" borderId="1" xfId="3" applyNumberFormat="1" applyFont="1" applyFill="1" applyBorder="1" applyAlignment="1">
      <alignment horizontal="center" vertical="center"/>
    </xf>
    <xf numFmtId="1" fontId="85" fillId="125" borderId="34" xfId="3" applyNumberFormat="1" applyFont="1" applyFill="1" applyBorder="1" applyAlignment="1">
      <alignment horizontal="center" vertical="center"/>
    </xf>
    <xf numFmtId="0" fontId="50" fillId="0" borderId="1" xfId="3" applyFont="1" applyBorder="1" applyAlignment="1">
      <alignment horizontal="center" vertical="center"/>
    </xf>
    <xf numFmtId="0" fontId="85" fillId="4" borderId="1" xfId="3" applyFont="1" applyFill="1" applyBorder="1" applyAlignment="1">
      <alignment horizontal="left" vertical="center" wrapText="1"/>
    </xf>
    <xf numFmtId="0" fontId="85" fillId="4" borderId="1" xfId="3" applyFont="1" applyFill="1" applyBorder="1" applyAlignment="1">
      <alignment horizontal="center" vertical="center" wrapText="1"/>
    </xf>
    <xf numFmtId="1" fontId="4" fillId="7" borderId="0" xfId="3" applyNumberFormat="1" applyFont="1" applyFill="1" applyBorder="1"/>
    <xf numFmtId="1" fontId="4" fillId="5" borderId="10" xfId="3" applyNumberFormat="1" applyFont="1" applyFill="1" applyBorder="1" applyAlignment="1">
      <alignment horizontal="center"/>
    </xf>
    <xf numFmtId="1" fontId="4" fillId="5" borderId="9" xfId="3" applyNumberFormat="1" applyFont="1" applyFill="1" applyBorder="1" applyAlignment="1">
      <alignment horizontal="center"/>
    </xf>
    <xf numFmtId="1" fontId="5" fillId="6" borderId="9" xfId="3" applyNumberFormat="1" applyFont="1" applyFill="1" applyBorder="1" applyAlignment="1">
      <alignment horizontal="center"/>
    </xf>
    <xf numFmtId="1" fontId="5" fillId="6" borderId="12" xfId="3" applyNumberFormat="1" applyFont="1" applyFill="1" applyBorder="1" applyAlignment="1">
      <alignment horizontal="center"/>
    </xf>
    <xf numFmtId="1" fontId="50" fillId="7" borderId="0" xfId="3" applyNumberFormat="1" applyFont="1" applyFill="1" applyBorder="1"/>
    <xf numFmtId="1" fontId="124" fillId="53" borderId="1" xfId="3" applyNumberFormat="1" applyFont="1" applyFill="1" applyBorder="1"/>
    <xf numFmtId="1" fontId="85" fillId="75" borderId="1" xfId="3" applyNumberFormat="1" applyFont="1" applyFill="1" applyBorder="1" applyAlignment="1">
      <alignment horizontal="center" vertical="center"/>
    </xf>
    <xf numFmtId="1" fontId="85" fillId="75" borderId="34" xfId="3" applyNumberFormat="1" applyFont="1" applyFill="1" applyBorder="1" applyAlignment="1">
      <alignment horizontal="center" vertical="center"/>
    </xf>
    <xf numFmtId="2" fontId="85" fillId="124" borderId="1" xfId="3" applyNumberFormat="1" applyFont="1" applyFill="1" applyBorder="1" applyAlignment="1">
      <alignment horizontal="center" vertical="center"/>
    </xf>
    <xf numFmtId="1" fontId="3" fillId="64" borderId="1" xfId="3" applyNumberFormat="1" applyFont="1" applyFill="1" applyBorder="1"/>
    <xf numFmtId="1" fontId="3" fillId="8" borderId="1" xfId="3" applyNumberFormat="1" applyFont="1" applyFill="1" applyBorder="1"/>
    <xf numFmtId="0" fontId="85" fillId="124" borderId="1" xfId="3" applyFont="1" applyFill="1" applyBorder="1" applyAlignment="1">
      <alignment horizontal="left" vertical="center" wrapText="1"/>
    </xf>
    <xf numFmtId="1" fontId="124" fillId="91" borderId="1" xfId="3" applyNumberFormat="1" applyFont="1" applyFill="1" applyBorder="1"/>
    <xf numFmtId="1" fontId="3" fillId="7" borderId="0" xfId="3" applyNumberFormat="1" applyFont="1" applyFill="1" applyBorder="1" applyAlignment="1">
      <alignment horizontal="center"/>
    </xf>
    <xf numFmtId="1" fontId="3" fillId="4" borderId="7" xfId="3" applyNumberFormat="1" applyFont="1" applyFill="1" applyBorder="1" applyAlignment="1">
      <alignment horizontal="center"/>
    </xf>
    <xf numFmtId="1" fontId="3" fillId="4" borderId="6" xfId="3" applyNumberFormat="1" applyFont="1" applyFill="1" applyBorder="1" applyAlignment="1">
      <alignment horizontal="center"/>
    </xf>
    <xf numFmtId="1" fontId="3" fillId="4" borderId="6" xfId="3" applyNumberFormat="1" applyFont="1" applyFill="1" applyBorder="1" applyAlignment="1"/>
    <xf numFmtId="1" fontId="3" fillId="4" borderId="118" xfId="3" applyNumberFormat="1" applyFont="1" applyFill="1" applyBorder="1" applyAlignment="1"/>
    <xf numFmtId="0" fontId="121" fillId="7" borderId="1" xfId="3" applyFont="1" applyFill="1" applyBorder="1" applyAlignment="1">
      <alignment horizontal="center" vertical="center"/>
    </xf>
    <xf numFmtId="1" fontId="85" fillId="75" borderId="1" xfId="104" applyNumberFormat="1" applyFont="1" applyFill="1" applyBorder="1" applyAlignment="1">
      <alignment horizontal="center" vertical="center"/>
    </xf>
    <xf numFmtId="1" fontId="85" fillId="75" borderId="34" xfId="104" applyNumberFormat="1" applyFont="1" applyFill="1" applyBorder="1" applyAlignment="1">
      <alignment horizontal="center" vertical="center"/>
    </xf>
    <xf numFmtId="1" fontId="85" fillId="7" borderId="1" xfId="104" applyNumberFormat="1" applyFont="1" applyFill="1" applyBorder="1" applyAlignment="1">
      <alignment horizontal="center" vertical="center"/>
    </xf>
    <xf numFmtId="0" fontId="85" fillId="102" borderId="1" xfId="3" applyFont="1" applyFill="1" applyBorder="1" applyAlignment="1">
      <alignment horizontal="left" vertical="center" wrapText="1"/>
    </xf>
    <xf numFmtId="0" fontId="85" fillId="102" borderId="1" xfId="3" applyFont="1" applyFill="1" applyBorder="1" applyAlignment="1">
      <alignment horizontal="center" vertical="center" wrapText="1"/>
    </xf>
    <xf numFmtId="0" fontId="85" fillId="102" borderId="1" xfId="3" applyFont="1" applyFill="1" applyBorder="1" applyAlignment="1">
      <alignment horizontal="center" vertical="center"/>
    </xf>
    <xf numFmtId="0" fontId="85" fillId="102" borderId="1" xfId="3" applyFont="1" applyFill="1" applyBorder="1" applyAlignment="1">
      <alignment horizontal="left" vertical="center"/>
    </xf>
    <xf numFmtId="1" fontId="85" fillId="15" borderId="1" xfId="103" applyNumberFormat="1" applyFont="1" applyFill="1" applyBorder="1" applyAlignment="1">
      <alignment horizontal="center" vertical="center"/>
    </xf>
    <xf numFmtId="1" fontId="85" fillId="7" borderId="34" xfId="103" applyNumberFormat="1" applyFont="1" applyFill="1" applyBorder="1" applyAlignment="1">
      <alignment horizontal="center" vertical="center"/>
    </xf>
    <xf numFmtId="1" fontId="85" fillId="7" borderId="1" xfId="103" applyNumberFormat="1" applyFont="1" applyFill="1" applyBorder="1" applyAlignment="1">
      <alignment horizontal="center" vertical="center"/>
    </xf>
    <xf numFmtId="2" fontId="85" fillId="102" borderId="1" xfId="3" applyNumberFormat="1" applyFont="1" applyFill="1" applyBorder="1" applyAlignment="1">
      <alignment horizontal="center" vertical="center"/>
    </xf>
    <xf numFmtId="0" fontId="85" fillId="118" borderId="3" xfId="3" applyFont="1" applyFill="1" applyBorder="1" applyAlignment="1">
      <alignment horizontal="center" vertical="center"/>
    </xf>
    <xf numFmtId="1" fontId="85" fillId="7" borderId="34" xfId="3" applyNumberFormat="1" applyFont="1" applyFill="1" applyBorder="1" applyAlignment="1">
      <alignment horizontal="center" vertical="center"/>
    </xf>
    <xf numFmtId="0" fontId="85" fillId="118" borderId="0" xfId="3" applyFont="1" applyFill="1" applyAlignment="1">
      <alignment horizontal="center" vertical="center"/>
    </xf>
    <xf numFmtId="1" fontId="4" fillId="5" borderId="0" xfId="3" applyNumberFormat="1" applyFont="1" applyFill="1" applyBorder="1"/>
    <xf numFmtId="0" fontId="85" fillId="118" borderId="31" xfId="3" applyFont="1" applyFill="1" applyBorder="1" applyAlignment="1">
      <alignment horizontal="left" vertical="center" wrapText="1"/>
    </xf>
    <xf numFmtId="0" fontId="85" fillId="118" borderId="31" xfId="3" applyFont="1" applyFill="1" applyBorder="1" applyAlignment="1">
      <alignment horizontal="center" vertical="center" wrapText="1"/>
    </xf>
    <xf numFmtId="0" fontId="85" fillId="118" borderId="31" xfId="3" applyFont="1" applyFill="1" applyBorder="1" applyAlignment="1">
      <alignment horizontal="center" vertical="center"/>
    </xf>
    <xf numFmtId="0" fontId="85" fillId="118" borderId="33" xfId="3" applyFont="1" applyFill="1" applyBorder="1" applyAlignment="1">
      <alignment horizontal="left" vertical="center"/>
    </xf>
    <xf numFmtId="0" fontId="85" fillId="118" borderId="33" xfId="3" applyFont="1" applyFill="1" applyBorder="1" applyAlignment="1">
      <alignment horizontal="center" vertical="center" wrapText="1"/>
    </xf>
    <xf numFmtId="0" fontId="85" fillId="118" borderId="33" xfId="3" applyFont="1" applyFill="1" applyBorder="1" applyAlignment="1">
      <alignment horizontal="center" vertical="center"/>
    </xf>
    <xf numFmtId="2" fontId="85" fillId="118" borderId="1" xfId="3" applyNumberFormat="1" applyFont="1" applyFill="1" applyBorder="1" applyAlignment="1">
      <alignment horizontal="center" vertical="center"/>
    </xf>
    <xf numFmtId="1" fontId="85" fillId="126" borderId="1" xfId="3" applyNumberFormat="1" applyFont="1" applyFill="1" applyBorder="1" applyAlignment="1">
      <alignment horizontal="center" vertical="center"/>
    </xf>
    <xf numFmtId="1" fontId="85" fillId="0" borderId="1" xfId="102" applyNumberFormat="1" applyFont="1" applyFill="1" applyBorder="1" applyAlignment="1">
      <alignment horizontal="center" vertical="center"/>
    </xf>
    <xf numFmtId="1" fontId="85" fillId="18" borderId="34" xfId="102" applyNumberFormat="1" applyFont="1" applyFill="1" applyBorder="1" applyAlignment="1">
      <alignment horizontal="center" vertical="center"/>
    </xf>
    <xf numFmtId="1" fontId="85" fillId="126" borderId="34" xfId="3" applyNumberFormat="1" applyFont="1" applyFill="1" applyBorder="1" applyAlignment="1">
      <alignment horizontal="center" vertical="center"/>
    </xf>
    <xf numFmtId="0" fontId="85" fillId="127" borderId="1" xfId="3" applyFont="1" applyFill="1" applyBorder="1" applyAlignment="1">
      <alignment horizontal="left" vertical="center"/>
    </xf>
    <xf numFmtId="0" fontId="85" fillId="127" borderId="1" xfId="3" applyFont="1" applyFill="1" applyBorder="1" applyAlignment="1">
      <alignment horizontal="center" vertical="center"/>
    </xf>
    <xf numFmtId="0" fontId="85" fillId="34" borderId="0" xfId="3" applyFont="1" applyFill="1" applyAlignment="1">
      <alignment horizontal="center" vertical="center"/>
    </xf>
    <xf numFmtId="0" fontId="86" fillId="34" borderId="1" xfId="3" applyFont="1" applyFill="1" applyBorder="1" applyAlignment="1">
      <alignment horizontal="center" vertical="center"/>
    </xf>
    <xf numFmtId="0" fontId="17" fillId="109" borderId="1" xfId="3" applyFont="1" applyFill="1" applyBorder="1" applyAlignment="1">
      <alignment horizontal="left" vertical="center"/>
    </xf>
    <xf numFmtId="0" fontId="17" fillId="109" borderId="1" xfId="3" applyFont="1" applyFill="1" applyBorder="1" applyAlignment="1">
      <alignment horizontal="center" vertical="center"/>
    </xf>
    <xf numFmtId="0" fontId="86" fillId="109" borderId="1" xfId="3" applyFont="1" applyFill="1" applyBorder="1" applyAlignment="1">
      <alignment horizontal="center" vertical="center"/>
    </xf>
    <xf numFmtId="1" fontId="4" fillId="5" borderId="10" xfId="3" applyNumberFormat="1" applyFont="1" applyFill="1" applyBorder="1" applyAlignment="1">
      <alignment horizontal="center" vertical="center"/>
    </xf>
    <xf numFmtId="1" fontId="4" fillId="5" borderId="9" xfId="3" applyNumberFormat="1" applyFont="1" applyFill="1" applyBorder="1" applyAlignment="1">
      <alignment horizontal="center" vertical="center"/>
    </xf>
    <xf numFmtId="1" fontId="85" fillId="3" borderId="1" xfId="3" applyNumberFormat="1" applyFont="1" applyFill="1" applyBorder="1" applyAlignment="1">
      <alignment horizontal="center" vertical="center"/>
    </xf>
    <xf numFmtId="0" fontId="121" fillId="7" borderId="1" xfId="3" applyFont="1" applyFill="1" applyBorder="1" applyAlignment="1">
      <alignment horizontal="right" vertical="center"/>
    </xf>
    <xf numFmtId="0" fontId="89" fillId="7" borderId="1" xfId="3" applyFont="1" applyFill="1" applyBorder="1" applyAlignment="1">
      <alignment horizontal="right" vertical="center"/>
    </xf>
    <xf numFmtId="0" fontId="17" fillId="109" borderId="1" xfId="3" applyFont="1" applyFill="1" applyBorder="1" applyAlignment="1">
      <alignment horizontal="left" vertical="center" wrapText="1"/>
    </xf>
    <xf numFmtId="0" fontId="17" fillId="109" borderId="1" xfId="3" applyFont="1" applyFill="1" applyBorder="1" applyAlignment="1">
      <alignment horizontal="center" vertical="center" wrapText="1"/>
    </xf>
    <xf numFmtId="0" fontId="50" fillId="7" borderId="0" xfId="3" applyFont="1" applyFill="1" applyBorder="1"/>
    <xf numFmtId="0" fontId="85" fillId="109" borderId="1" xfId="3" applyFont="1" applyFill="1" applyBorder="1" applyAlignment="1">
      <alignment horizontal="left" vertical="center"/>
    </xf>
    <xf numFmtId="0" fontId="85" fillId="109" borderId="1" xfId="3" applyFont="1" applyFill="1" applyBorder="1" applyAlignment="1">
      <alignment horizontal="center" vertical="center"/>
    </xf>
    <xf numFmtId="1" fontId="119" fillId="7" borderId="0" xfId="3" applyNumberFormat="1" applyFont="1" applyFill="1" applyBorder="1" applyAlignment="1">
      <alignment horizontal="center" vertical="center"/>
    </xf>
    <xf numFmtId="0" fontId="21" fillId="64" borderId="1" xfId="3" applyFont="1" applyFill="1" applyBorder="1" applyAlignment="1">
      <alignment horizontal="center"/>
    </xf>
    <xf numFmtId="1" fontId="85" fillId="111" borderId="34" xfId="3" applyNumberFormat="1" applyFont="1" applyFill="1" applyBorder="1" applyAlignment="1">
      <alignment horizontal="center" vertical="center"/>
    </xf>
    <xf numFmtId="0" fontId="17" fillId="128" borderId="1" xfId="3" applyFont="1" applyFill="1" applyBorder="1" applyAlignment="1">
      <alignment horizontal="left" vertical="center"/>
    </xf>
    <xf numFmtId="0" fontId="17" fillId="128" borderId="1" xfId="3" applyFont="1" applyFill="1" applyBorder="1" applyAlignment="1">
      <alignment horizontal="center" vertical="center"/>
    </xf>
    <xf numFmtId="0" fontId="86" fillId="128" borderId="1" xfId="3" applyFont="1" applyFill="1" applyBorder="1" applyAlignment="1">
      <alignment horizontal="center" vertical="center"/>
    </xf>
    <xf numFmtId="0" fontId="41" fillId="129" borderId="1" xfId="3" applyFont="1" applyFill="1" applyBorder="1" applyAlignment="1">
      <alignment horizontal="center"/>
    </xf>
    <xf numFmtId="0" fontId="125" fillId="128" borderId="1" xfId="3" applyFont="1" applyFill="1" applyBorder="1" applyAlignment="1">
      <alignment horizontal="left" vertical="center"/>
    </xf>
    <xf numFmtId="0" fontId="125" fillId="128" borderId="1" xfId="3" applyFont="1" applyFill="1" applyBorder="1" applyAlignment="1">
      <alignment horizontal="center" vertical="center"/>
    </xf>
    <xf numFmtId="1" fontId="24" fillId="34" borderId="1" xfId="3" applyNumberFormat="1" applyFont="1" applyFill="1" applyBorder="1" applyAlignment="1">
      <alignment horizontal="center" vertical="center"/>
    </xf>
    <xf numFmtId="1" fontId="121" fillId="34" borderId="1" xfId="3" applyNumberFormat="1" applyFont="1" applyFill="1" applyBorder="1" applyAlignment="1">
      <alignment horizontal="center" vertical="center"/>
    </xf>
    <xf numFmtId="1" fontId="121" fillId="34" borderId="34" xfId="3" applyNumberFormat="1" applyFont="1" applyFill="1" applyBorder="1" applyAlignment="1">
      <alignment horizontal="center" vertical="center"/>
    </xf>
    <xf numFmtId="0" fontId="121" fillId="34" borderId="1" xfId="3" applyFont="1" applyFill="1" applyBorder="1" applyAlignment="1">
      <alignment horizontal="center" vertical="center"/>
    </xf>
    <xf numFmtId="0" fontId="31" fillId="0" borderId="0" xfId="0" applyFont="1" applyAlignment="1">
      <alignment horizontal="left"/>
    </xf>
    <xf numFmtId="0" fontId="22" fillId="0" borderId="0" xfId="0" applyFont="1" applyAlignment="1">
      <alignment horizontal="left"/>
    </xf>
    <xf numFmtId="0" fontId="36" fillId="0" borderId="0" xfId="0" applyFont="1" applyAlignment="1">
      <alignment horizontal="left" wrapText="1"/>
    </xf>
    <xf numFmtId="0" fontId="129" fillId="0" borderId="1" xfId="0" applyFont="1" applyFill="1" applyBorder="1" applyAlignment="1">
      <alignment horizontal="center" vertical="center"/>
    </xf>
    <xf numFmtId="1" fontId="0" fillId="0" borderId="0" xfId="0" applyNumberFormat="1" applyFill="1" applyBorder="1" applyAlignment="1">
      <alignment horizontal="center" vertical="center" wrapText="1"/>
    </xf>
    <xf numFmtId="0" fontId="37" fillId="0" borderId="0" xfId="0" applyFont="1"/>
    <xf numFmtId="0" fontId="0" fillId="0" borderId="0" xfId="0" applyFill="1" applyBorder="1" applyAlignment="1">
      <alignment wrapText="1"/>
    </xf>
    <xf numFmtId="0" fontId="36" fillId="0" borderId="118" xfId="0" applyFont="1" applyFill="1" applyBorder="1" applyAlignment="1">
      <alignment horizontal="left" wrapText="1"/>
    </xf>
    <xf numFmtId="0" fontId="128" fillId="0" borderId="1" xfId="0" applyFont="1" applyFill="1" applyBorder="1" applyAlignment="1">
      <alignment horizontal="center" vertical="center"/>
    </xf>
    <xf numFmtId="0" fontId="0" fillId="0" borderId="31" xfId="0" applyFill="1" applyBorder="1" applyAlignment="1">
      <alignment horizontal="center" vertical="center" wrapText="1"/>
    </xf>
    <xf numFmtId="0" fontId="129" fillId="0" borderId="0" xfId="0" applyFont="1" applyFill="1" applyBorder="1" applyAlignment="1">
      <alignment horizontal="center" vertical="center"/>
    </xf>
    <xf numFmtId="0" fontId="0" fillId="0" borderId="22" xfId="0" applyBorder="1" applyAlignment="1">
      <alignment wrapText="1"/>
    </xf>
    <xf numFmtId="0" fontId="0" fillId="0" borderId="22" xfId="0" applyFill="1" applyBorder="1" applyAlignment="1">
      <alignment wrapText="1"/>
    </xf>
    <xf numFmtId="0" fontId="36" fillId="0" borderId="26" xfId="0" applyFont="1" applyFill="1" applyBorder="1" applyAlignment="1">
      <alignment horizontal="center" vertical="center" wrapText="1"/>
    </xf>
    <xf numFmtId="0" fontId="0" fillId="0" borderId="0" xfId="0" applyFill="1" applyAlignment="1">
      <alignment horizontal="center" vertical="center"/>
    </xf>
    <xf numFmtId="0" fontId="0" fillId="0" borderId="0" xfId="0" applyBorder="1" applyAlignment="1">
      <alignment wrapText="1"/>
    </xf>
    <xf numFmtId="0" fontId="31" fillId="0" borderId="35" xfId="0" applyFont="1" applyFill="1" applyBorder="1"/>
    <xf numFmtId="0" fontId="131" fillId="0" borderId="10" xfId="0" applyFont="1" applyFill="1" applyBorder="1" applyAlignment="1">
      <alignment horizontal="center" vertical="center"/>
    </xf>
    <xf numFmtId="0" fontId="131" fillId="0" borderId="9" xfId="0" applyFont="1" applyFill="1" applyBorder="1" applyAlignment="1">
      <alignment horizontal="center" vertical="center"/>
    </xf>
    <xf numFmtId="0" fontId="13" fillId="0" borderId="9" xfId="0" applyFont="1" applyBorder="1" applyAlignment="1">
      <alignment horizontal="center" vertical="center"/>
    </xf>
    <xf numFmtId="0" fontId="7" fillId="0" borderId="9" xfId="0" applyFont="1" applyFill="1" applyBorder="1" applyAlignment="1">
      <alignment horizontal="center" vertical="center"/>
    </xf>
    <xf numFmtId="0" fontId="0" fillId="0" borderId="8" xfId="0" applyBorder="1" applyAlignment="1">
      <alignment horizontal="center" vertical="center"/>
    </xf>
    <xf numFmtId="0" fontId="131" fillId="0" borderId="1" xfId="0" applyFont="1" applyFill="1" applyBorder="1" applyAlignment="1">
      <alignment horizontal="center" vertical="center"/>
    </xf>
    <xf numFmtId="0" fontId="13" fillId="0" borderId="1" xfId="0" applyFont="1" applyBorder="1" applyAlignment="1">
      <alignment horizontal="center" vertical="center"/>
    </xf>
    <xf numFmtId="0" fontId="7" fillId="0" borderId="129" xfId="0" applyFont="1" applyFill="1" applyBorder="1" applyAlignment="1">
      <alignment horizontal="center" vertical="center"/>
    </xf>
    <xf numFmtId="0" fontId="13" fillId="0" borderId="8" xfId="0" applyFont="1" applyBorder="1" applyAlignment="1">
      <alignment horizontal="center" vertical="center"/>
    </xf>
    <xf numFmtId="0" fontId="36" fillId="0" borderId="6" xfId="0" applyFont="1" applyFill="1" applyBorder="1" applyAlignment="1">
      <alignment horizontal="left"/>
    </xf>
    <xf numFmtId="0" fontId="0" fillId="0" borderId="8" xfId="0" applyBorder="1"/>
    <xf numFmtId="0" fontId="0" fillId="0" borderId="1" xfId="0" applyFill="1" applyBorder="1" applyAlignment="1">
      <alignment horizontal="center" vertical="center"/>
    </xf>
    <xf numFmtId="0" fontId="131" fillId="0" borderId="1" xfId="0" applyFont="1" applyBorder="1" applyAlignment="1">
      <alignment horizontal="center" vertical="center"/>
    </xf>
    <xf numFmtId="0" fontId="9" fillId="24" borderId="31" xfId="0" applyFont="1" applyFill="1" applyBorder="1" applyAlignment="1">
      <alignment wrapText="1"/>
    </xf>
    <xf numFmtId="0" fontId="0" fillId="24" borderId="3" xfId="0" applyFill="1" applyBorder="1" applyAlignment="1">
      <alignment horizontal="center" vertical="center" wrapText="1"/>
    </xf>
    <xf numFmtId="0" fontId="0" fillId="0" borderId="8" xfId="0" applyFill="1" applyBorder="1" applyAlignment="1">
      <alignment horizontal="center" vertical="center"/>
    </xf>
    <xf numFmtId="0" fontId="0" fillId="0" borderId="32" xfId="0" applyFill="1" applyBorder="1" applyAlignment="1">
      <alignment horizontal="center" vertical="center"/>
    </xf>
    <xf numFmtId="0" fontId="131" fillId="0" borderId="8" xfId="0" applyFont="1" applyFill="1" applyBorder="1" applyAlignment="1">
      <alignment horizontal="center" vertical="center"/>
    </xf>
    <xf numFmtId="0" fontId="7" fillId="0" borderId="137" xfId="0" applyFont="1" applyFill="1" applyBorder="1" applyAlignment="1">
      <alignment horizontal="center" vertical="center"/>
    </xf>
    <xf numFmtId="0" fontId="0" fillId="0" borderId="34" xfId="0" applyFill="1" applyBorder="1" applyAlignment="1">
      <alignment horizontal="center" vertical="center"/>
    </xf>
    <xf numFmtId="0" fontId="36" fillId="0" borderId="17" xfId="0" applyFont="1" applyFill="1" applyBorder="1" applyAlignment="1">
      <alignment horizontal="left" wrapText="1"/>
    </xf>
    <xf numFmtId="0" fontId="0" fillId="0" borderId="0" xfId="0" applyFill="1" applyBorder="1" applyAlignment="1">
      <alignment horizontal="center" vertical="center"/>
    </xf>
    <xf numFmtId="0" fontId="132" fillId="0" borderId="9" xfId="0" applyFont="1" applyBorder="1" applyAlignment="1">
      <alignment horizontal="center" vertical="center"/>
    </xf>
    <xf numFmtId="0" fontId="133" fillId="0" borderId="9" xfId="0" applyFont="1" applyFill="1" applyBorder="1" applyAlignment="1">
      <alignment horizontal="center" vertical="center"/>
    </xf>
    <xf numFmtId="0" fontId="7" fillId="0" borderId="1" xfId="0" applyFont="1" applyBorder="1" applyAlignment="1">
      <alignment horizontal="center" vertical="center"/>
    </xf>
    <xf numFmtId="0" fontId="134" fillId="0" borderId="9" xfId="0" applyFont="1" applyFill="1" applyBorder="1" applyAlignment="1">
      <alignment horizontal="center" vertical="center"/>
    </xf>
    <xf numFmtId="0" fontId="131" fillId="0" borderId="9" xfId="0" applyFont="1" applyBorder="1" applyAlignment="1">
      <alignment horizontal="center" vertical="center"/>
    </xf>
    <xf numFmtId="0" fontId="131" fillId="0" borderId="129" xfId="0" applyFont="1" applyBorder="1" applyAlignment="1">
      <alignment horizontal="center" vertical="center"/>
    </xf>
    <xf numFmtId="0" fontId="132" fillId="0" borderId="129" xfId="0" applyFont="1" applyBorder="1" applyAlignment="1">
      <alignment horizontal="center" vertical="center"/>
    </xf>
    <xf numFmtId="0" fontId="131" fillId="0" borderId="129" xfId="0" applyFont="1" applyFill="1" applyBorder="1" applyAlignment="1">
      <alignment horizontal="center" vertical="center"/>
    </xf>
    <xf numFmtId="0" fontId="0" fillId="0" borderId="129" xfId="0" applyBorder="1" applyAlignment="1">
      <alignment horizontal="center" vertical="center"/>
    </xf>
    <xf numFmtId="0" fontId="132" fillId="0" borderId="1" xfId="0" applyFont="1" applyBorder="1" applyAlignment="1">
      <alignment horizontal="center" vertical="center"/>
    </xf>
    <xf numFmtId="0" fontId="7" fillId="0" borderId="1" xfId="0" applyFont="1" applyFill="1" applyBorder="1" applyAlignment="1">
      <alignment horizontal="center" vertical="center"/>
    </xf>
    <xf numFmtId="0" fontId="135" fillId="0" borderId="1" xfId="0" applyFont="1" applyFill="1" applyBorder="1" applyAlignment="1">
      <alignment horizontal="center" vertical="center"/>
    </xf>
    <xf numFmtId="0" fontId="133" fillId="0" borderId="1" xfId="0" applyFont="1" applyFill="1" applyBorder="1" applyAlignment="1">
      <alignment horizontal="center" vertical="center"/>
    </xf>
    <xf numFmtId="0" fontId="131" fillId="0" borderId="32" xfId="0" applyFont="1" applyFill="1" applyBorder="1" applyAlignment="1">
      <alignment horizontal="center" vertical="center"/>
    </xf>
    <xf numFmtId="0" fontId="131" fillId="0" borderId="1" xfId="0" applyFont="1" applyBorder="1"/>
    <xf numFmtId="0" fontId="7" fillId="0" borderId="9" xfId="0" applyFont="1" applyBorder="1" applyAlignment="1">
      <alignment horizontal="center" vertical="center"/>
    </xf>
    <xf numFmtId="0" fontId="0" fillId="0" borderId="9" xfId="0" applyBorder="1" applyAlignment="1">
      <alignment horizontal="center" vertical="center"/>
    </xf>
    <xf numFmtId="0" fontId="0" fillId="0" borderId="9" xfId="0" applyFont="1" applyBorder="1" applyAlignment="1">
      <alignment horizontal="center" vertical="center"/>
    </xf>
    <xf numFmtId="0" fontId="7" fillId="0" borderId="129" xfId="0" applyFont="1" applyBorder="1" applyAlignment="1">
      <alignment horizontal="center" vertical="center"/>
    </xf>
    <xf numFmtId="0" fontId="89" fillId="0" borderId="8" xfId="0" applyFont="1" applyBorder="1" applyAlignment="1">
      <alignment horizontal="center" vertical="center"/>
    </xf>
    <xf numFmtId="0" fontId="0" fillId="0" borderId="138" xfId="0" applyBorder="1"/>
    <xf numFmtId="0" fontId="0" fillId="0" borderId="137" xfId="0" applyBorder="1" applyAlignment="1">
      <alignment horizontal="center" vertical="center"/>
    </xf>
    <xf numFmtId="0" fontId="133" fillId="0" borderId="8" xfId="0" applyFont="1" applyFill="1" applyBorder="1" applyAlignment="1">
      <alignment horizontal="center" vertical="center"/>
    </xf>
    <xf numFmtId="0" fontId="128" fillId="0" borderId="0" xfId="0" applyFont="1" applyFill="1" applyBorder="1" applyAlignment="1">
      <alignment horizontal="center" vertical="center"/>
    </xf>
    <xf numFmtId="0" fontId="131" fillId="0" borderId="6" xfId="0" applyFont="1" applyFill="1" applyBorder="1" applyAlignment="1">
      <alignment horizontal="center" vertical="center"/>
    </xf>
    <xf numFmtId="0" fontId="0" fillId="0" borderId="6" xfId="0" applyBorder="1" applyAlignment="1">
      <alignment horizontal="center" vertical="center"/>
    </xf>
    <xf numFmtId="0" fontId="7" fillId="0" borderId="0" xfId="0" applyFont="1" applyBorder="1" applyAlignment="1">
      <alignment horizontal="center" vertical="center"/>
    </xf>
    <xf numFmtId="0" fontId="132" fillId="0" borderId="10" xfId="0" applyFont="1" applyBorder="1" applyAlignment="1">
      <alignment horizontal="center" vertical="center"/>
    </xf>
    <xf numFmtId="0" fontId="85" fillId="0" borderId="8" xfId="0" applyFont="1" applyFill="1" applyBorder="1" applyAlignment="1">
      <alignment horizontal="center" vertical="center"/>
    </xf>
    <xf numFmtId="0" fontId="85" fillId="0" borderId="1" xfId="0" applyFont="1" applyFill="1" applyBorder="1" applyAlignment="1">
      <alignment horizontal="center" vertical="center"/>
    </xf>
    <xf numFmtId="171" fontId="148" fillId="0" borderId="0" xfId="105" applyFont="1" applyBorder="1" applyAlignment="1">
      <alignment horizontal="left" vertical="center"/>
    </xf>
    <xf numFmtId="0" fontId="147" fillId="5" borderId="144" xfId="3" applyFont="1" applyFill="1" applyBorder="1" applyAlignment="1">
      <alignment horizontal="center"/>
    </xf>
    <xf numFmtId="0" fontId="147" fillId="0" borderId="146" xfId="3" applyFont="1" applyBorder="1" applyAlignment="1">
      <alignment horizontal="center"/>
    </xf>
    <xf numFmtId="0" fontId="147" fillId="0" borderId="149" xfId="3" applyFont="1" applyBorder="1" applyAlignment="1">
      <alignment horizontal="center"/>
    </xf>
    <xf numFmtId="0" fontId="147" fillId="0" borderId="153" xfId="3" applyFont="1" applyBorder="1" applyAlignment="1">
      <alignment horizontal="center"/>
    </xf>
    <xf numFmtId="0" fontId="147" fillId="0" borderId="148" xfId="3" applyFont="1" applyBorder="1" applyAlignment="1">
      <alignment horizontal="center"/>
    </xf>
    <xf numFmtId="0" fontId="20" fillId="5" borderId="158" xfId="3" applyFont="1" applyFill="1" applyBorder="1" applyAlignment="1">
      <alignment horizontal="center"/>
    </xf>
    <xf numFmtId="0" fontId="147" fillId="5" borderId="157" xfId="3" applyFont="1" applyFill="1" applyBorder="1" applyAlignment="1">
      <alignment horizontal="center"/>
    </xf>
    <xf numFmtId="0" fontId="152" fillId="5" borderId="157" xfId="3" applyFont="1" applyFill="1" applyBorder="1" applyAlignment="1">
      <alignment horizontal="center"/>
    </xf>
    <xf numFmtId="0" fontId="147" fillId="5" borderId="158" xfId="3" applyFont="1" applyFill="1" applyBorder="1" applyAlignment="1">
      <alignment horizontal="center"/>
    </xf>
    <xf numFmtId="0" fontId="147" fillId="5" borderId="150" xfId="3" applyFont="1" applyFill="1" applyBorder="1" applyAlignment="1">
      <alignment horizontal="center"/>
    </xf>
    <xf numFmtId="0" fontId="147" fillId="5" borderId="160" xfId="3" applyFont="1" applyFill="1" applyBorder="1" applyAlignment="1">
      <alignment horizontal="center"/>
    </xf>
    <xf numFmtId="0" fontId="147" fillId="5" borderId="149" xfId="3" applyFont="1" applyFill="1" applyBorder="1" applyAlignment="1">
      <alignment horizontal="center"/>
    </xf>
    <xf numFmtId="0" fontId="147" fillId="5" borderId="40" xfId="3" applyFont="1" applyFill="1" applyBorder="1" applyAlignment="1">
      <alignment horizontal="center"/>
    </xf>
    <xf numFmtId="0" fontId="147" fillId="5" borderId="154" xfId="3" applyFont="1" applyFill="1" applyBorder="1" applyAlignment="1">
      <alignment horizontal="center"/>
    </xf>
    <xf numFmtId="0" fontId="147" fillId="5" borderId="161" xfId="3" applyFont="1" applyFill="1" applyBorder="1" applyAlignment="1">
      <alignment horizontal="center"/>
    </xf>
    <xf numFmtId="0" fontId="147" fillId="5" borderId="153" xfId="3" applyFont="1" applyFill="1" applyBorder="1" applyAlignment="1">
      <alignment horizontal="center"/>
    </xf>
    <xf numFmtId="0" fontId="136" fillId="5" borderId="147" xfId="3" applyFont="1" applyFill="1" applyBorder="1" applyAlignment="1">
      <alignment horizontal="center"/>
    </xf>
    <xf numFmtId="0" fontId="147" fillId="5" borderId="146" xfId="3" applyFont="1" applyFill="1" applyBorder="1" applyAlignment="1">
      <alignment horizontal="center"/>
    </xf>
    <xf numFmtId="0" fontId="153" fillId="5" borderId="150" xfId="3" applyFont="1" applyFill="1" applyBorder="1" applyAlignment="1">
      <alignment horizontal="center"/>
    </xf>
    <xf numFmtId="0" fontId="154" fillId="5" borderId="150" xfId="3" applyFont="1" applyFill="1" applyBorder="1" applyAlignment="1">
      <alignment horizontal="center"/>
    </xf>
    <xf numFmtId="0" fontId="155" fillId="5" borderId="40" xfId="3" applyFont="1" applyFill="1" applyBorder="1" applyAlignment="1">
      <alignment horizontal="center"/>
    </xf>
    <xf numFmtId="0" fontId="155" fillId="5" borderId="149" xfId="3" applyFont="1" applyFill="1" applyBorder="1" applyAlignment="1">
      <alignment horizontal="center"/>
    </xf>
    <xf numFmtId="0" fontId="154" fillId="5" borderId="161" xfId="3" applyFont="1" applyFill="1" applyBorder="1" applyAlignment="1">
      <alignment horizontal="center"/>
    </xf>
    <xf numFmtId="0" fontId="155" fillId="5" borderId="150" xfId="3" applyFont="1" applyFill="1" applyBorder="1" applyAlignment="1">
      <alignment horizontal="center"/>
    </xf>
    <xf numFmtId="0" fontId="147" fillId="5" borderId="162" xfId="3" applyFont="1" applyFill="1" applyBorder="1" applyAlignment="1">
      <alignment horizontal="center"/>
    </xf>
    <xf numFmtId="1" fontId="20" fillId="0" borderId="163" xfId="3" applyNumberFormat="1" applyFont="1" applyBorder="1" applyAlignment="1">
      <alignment horizontal="center"/>
    </xf>
    <xf numFmtId="1" fontId="20" fillId="0" borderId="164" xfId="3" applyNumberFormat="1" applyFont="1" applyBorder="1" applyAlignment="1">
      <alignment horizontal="center"/>
    </xf>
    <xf numFmtId="1" fontId="20" fillId="0" borderId="148" xfId="3" applyNumberFormat="1" applyFont="1" applyBorder="1" applyAlignment="1">
      <alignment horizontal="center"/>
    </xf>
    <xf numFmtId="1" fontId="20" fillId="0" borderId="157" xfId="3" applyNumberFormat="1" applyFont="1" applyBorder="1" applyAlignment="1">
      <alignment horizontal="center"/>
    </xf>
    <xf numFmtId="1" fontId="20" fillId="0" borderId="158" xfId="3" applyNumberFormat="1" applyFont="1" applyBorder="1" applyAlignment="1">
      <alignment horizontal="center"/>
    </xf>
    <xf numFmtId="1" fontId="20" fillId="0" borderId="144" xfId="3" applyNumberFormat="1" applyFont="1" applyBorder="1" applyAlignment="1">
      <alignment horizontal="center"/>
    </xf>
    <xf numFmtId="0" fontId="20" fillId="0" borderId="157" xfId="3" applyNumberFormat="1" applyFont="1" applyBorder="1" applyAlignment="1">
      <alignment horizontal="center"/>
    </xf>
    <xf numFmtId="0" fontId="20" fillId="0" borderId="158" xfId="3" applyNumberFormat="1" applyFont="1" applyBorder="1" applyAlignment="1">
      <alignment horizontal="center"/>
    </xf>
    <xf numFmtId="0" fontId="20" fillId="0" borderId="144" xfId="3" applyNumberFormat="1" applyFont="1" applyBorder="1" applyAlignment="1">
      <alignment horizontal="center"/>
    </xf>
    <xf numFmtId="172" fontId="20" fillId="0" borderId="157" xfId="3" applyNumberFormat="1" applyFont="1" applyBorder="1" applyAlignment="1">
      <alignment horizontal="center"/>
    </xf>
    <xf numFmtId="172" fontId="20" fillId="0" borderId="158" xfId="3" applyNumberFormat="1" applyFont="1" applyBorder="1" applyAlignment="1">
      <alignment horizontal="center"/>
    </xf>
    <xf numFmtId="172" fontId="20" fillId="0" borderId="144" xfId="3" applyNumberFormat="1" applyFont="1" applyBorder="1" applyAlignment="1">
      <alignment horizontal="center"/>
    </xf>
    <xf numFmtId="0" fontId="153" fillId="5" borderId="149" xfId="3" applyFont="1" applyFill="1" applyBorder="1" applyAlignment="1">
      <alignment horizontal="center"/>
    </xf>
    <xf numFmtId="0" fontId="20" fillId="5" borderId="40" xfId="3" applyFont="1" applyFill="1" applyBorder="1" applyAlignment="1">
      <alignment horizontal="center"/>
    </xf>
    <xf numFmtId="0" fontId="147" fillId="5" borderId="164" xfId="3" applyFont="1" applyFill="1" applyBorder="1" applyAlignment="1">
      <alignment horizontal="center"/>
    </xf>
    <xf numFmtId="172" fontId="20" fillId="0" borderId="166" xfId="3" applyNumberFormat="1" applyFont="1" applyBorder="1" applyAlignment="1">
      <alignment horizontal="center"/>
    </xf>
    <xf numFmtId="0" fontId="157" fillId="0" borderId="0" xfId="3" applyFont="1"/>
    <xf numFmtId="0" fontId="157" fillId="0" borderId="0" xfId="3" applyFont="1" applyBorder="1"/>
    <xf numFmtId="171" fontId="149" fillId="0" borderId="0" xfId="105" applyFont="1" applyBorder="1" applyAlignment="1">
      <alignment horizontal="left" vertical="center"/>
    </xf>
    <xf numFmtId="171" fontId="149" fillId="0" borderId="0" xfId="105" applyFont="1" applyBorder="1" applyAlignment="1">
      <alignment horizontal="center" vertical="center"/>
    </xf>
    <xf numFmtId="171" fontId="159" fillId="0" borderId="0" xfId="105" applyFont="1" applyBorder="1" applyAlignment="1">
      <alignment horizontal="left" vertical="center"/>
    </xf>
    <xf numFmtId="171" fontId="159" fillId="0" borderId="0" xfId="105" applyFont="1" applyBorder="1" applyAlignment="1">
      <alignment horizontal="center" vertical="center"/>
    </xf>
    <xf numFmtId="0" fontId="160" fillId="0" borderId="1" xfId="0" applyFont="1" applyFill="1" applyBorder="1" applyAlignment="1">
      <alignment horizontal="center" vertical="center"/>
    </xf>
    <xf numFmtId="0" fontId="161" fillId="0" borderId="1" xfId="0" applyFont="1" applyFill="1" applyBorder="1" applyAlignment="1">
      <alignment horizontal="center" vertical="center"/>
    </xf>
    <xf numFmtId="171" fontId="148" fillId="0" borderId="168" xfId="105" applyFont="1" applyBorder="1" applyAlignment="1">
      <alignment horizontal="left" vertical="center"/>
    </xf>
    <xf numFmtId="171" fontId="86" fillId="0" borderId="170" xfId="105" applyFont="1" applyBorder="1" applyAlignment="1">
      <alignment horizontal="left" vertical="center"/>
    </xf>
    <xf numFmtId="171" fontId="86" fillId="23" borderId="141" xfId="105" applyFont="1" applyFill="1" applyBorder="1" applyAlignment="1">
      <alignment horizontal="center" vertical="center"/>
    </xf>
    <xf numFmtId="171" fontId="86" fillId="0" borderId="172" xfId="105" applyFont="1" applyBorder="1" applyAlignment="1">
      <alignment horizontal="left" vertical="center"/>
    </xf>
    <xf numFmtId="171" fontId="86" fillId="23" borderId="169" xfId="105" applyFont="1" applyFill="1" applyBorder="1" applyAlignment="1">
      <alignment horizontal="center" vertical="center"/>
    </xf>
    <xf numFmtId="1" fontId="18" fillId="0" borderId="0" xfId="3" applyNumberFormat="1" applyFont="1" applyBorder="1" applyAlignment="1">
      <alignment horizontal="center"/>
    </xf>
    <xf numFmtId="0" fontId="18" fillId="0" borderId="0" xfId="3" applyNumberFormat="1" applyFont="1" applyBorder="1" applyAlignment="1">
      <alignment horizontal="center"/>
    </xf>
    <xf numFmtId="172" fontId="18" fillId="0" borderId="0" xfId="3" applyNumberFormat="1" applyFont="1" applyBorder="1" applyAlignment="1">
      <alignment horizontal="center"/>
    </xf>
    <xf numFmtId="0" fontId="24" fillId="3" borderId="33" xfId="3" applyFont="1" applyFill="1" applyBorder="1" applyAlignment="1">
      <alignment horizontal="center" vertical="center"/>
    </xf>
    <xf numFmtId="0" fontId="147" fillId="5" borderId="179" xfId="3" applyFont="1" applyFill="1" applyBorder="1" applyAlignment="1">
      <alignment horizontal="center"/>
    </xf>
    <xf numFmtId="171" fontId="86" fillId="0" borderId="180" xfId="105" applyFont="1" applyBorder="1" applyAlignment="1">
      <alignment horizontal="left" vertical="center"/>
    </xf>
    <xf numFmtId="171" fontId="86" fillId="0" borderId="155" xfId="105" applyFont="1" applyBorder="1" applyAlignment="1">
      <alignment horizontal="center" vertical="center"/>
    </xf>
    <xf numFmtId="0" fontId="147" fillId="5" borderId="155" xfId="3" applyFont="1" applyFill="1" applyBorder="1" applyAlignment="1">
      <alignment horizontal="center"/>
    </xf>
    <xf numFmtId="171" fontId="86" fillId="0" borderId="145" xfId="105" applyFont="1" applyBorder="1" applyAlignment="1">
      <alignment horizontal="left" vertical="center"/>
    </xf>
    <xf numFmtId="171" fontId="86" fillId="0" borderId="144" xfId="105" applyFont="1" applyBorder="1" applyAlignment="1">
      <alignment horizontal="center" vertical="center"/>
    </xf>
    <xf numFmtId="0" fontId="24" fillId="3" borderId="187" xfId="3" applyFont="1" applyFill="1" applyBorder="1" applyAlignment="1">
      <alignment vertical="center"/>
    </xf>
    <xf numFmtId="171" fontId="86" fillId="0" borderId="0" xfId="105" applyFont="1" applyBorder="1" applyAlignment="1">
      <alignment horizontal="left" vertical="center"/>
    </xf>
    <xf numFmtId="171" fontId="86" fillId="0" borderId="0" xfId="105" applyFont="1" applyFill="1" applyBorder="1" applyAlignment="1">
      <alignment horizontal="center" vertical="center"/>
    </xf>
    <xf numFmtId="171" fontId="86" fillId="0" borderId="5" xfId="105" applyFont="1" applyFill="1" applyBorder="1" applyAlignment="1">
      <alignment horizontal="left" vertical="center"/>
    </xf>
    <xf numFmtId="171" fontId="86" fillId="0" borderId="190" xfId="105" applyFont="1" applyBorder="1" applyAlignment="1">
      <alignment horizontal="left" vertical="center"/>
    </xf>
    <xf numFmtId="171" fontId="86" fillId="0" borderId="150" xfId="105" applyFont="1" applyBorder="1" applyAlignment="1">
      <alignment horizontal="left" vertical="center"/>
    </xf>
    <xf numFmtId="171" fontId="86" fillId="23" borderId="155" xfId="105" applyFont="1" applyFill="1" applyBorder="1" applyAlignment="1">
      <alignment horizontal="center" vertical="center"/>
    </xf>
    <xf numFmtId="1" fontId="18" fillId="0" borderId="0" xfId="3" applyNumberFormat="1" applyFont="1" applyBorder="1"/>
    <xf numFmtId="171" fontId="86" fillId="0" borderId="154" xfId="105" applyFont="1" applyBorder="1" applyAlignment="1">
      <alignment horizontal="left" vertical="center"/>
    </xf>
    <xf numFmtId="171" fontId="86" fillId="0" borderId="147" xfId="105" applyFont="1" applyBorder="1" applyAlignment="1">
      <alignment horizontal="left" vertical="center"/>
    </xf>
    <xf numFmtId="171" fontId="86" fillId="0" borderId="191" xfId="105" applyFont="1" applyBorder="1" applyAlignment="1">
      <alignment horizontal="left" vertical="center"/>
    </xf>
    <xf numFmtId="171" fontId="86" fillId="0" borderId="3" xfId="105" applyFont="1" applyBorder="1" applyAlignment="1">
      <alignment horizontal="left" vertical="center"/>
    </xf>
    <xf numFmtId="171" fontId="86" fillId="23" borderId="193" xfId="105" applyFont="1" applyFill="1" applyBorder="1" applyAlignment="1">
      <alignment horizontal="center" vertical="center"/>
    </xf>
    <xf numFmtId="0" fontId="147" fillId="5" borderId="148" xfId="3" applyFont="1" applyFill="1" applyBorder="1" applyAlignment="1">
      <alignment horizontal="center"/>
    </xf>
    <xf numFmtId="171" fontId="86" fillId="0" borderId="194" xfId="105" applyFont="1" applyBorder="1" applyAlignment="1">
      <alignment horizontal="left" vertical="center"/>
    </xf>
    <xf numFmtId="0" fontId="24" fillId="0" borderId="143" xfId="3" applyFont="1" applyBorder="1" applyAlignment="1">
      <alignment horizontal="center" vertical="center"/>
    </xf>
    <xf numFmtId="0" fontId="24" fillId="3" borderId="143" xfId="3" applyFont="1" applyFill="1" applyBorder="1" applyAlignment="1">
      <alignment vertical="center"/>
    </xf>
    <xf numFmtId="171" fontId="17" fillId="0" borderId="0" xfId="105" applyFont="1" applyBorder="1" applyAlignment="1">
      <alignment horizontal="left" vertical="center"/>
    </xf>
    <xf numFmtId="0" fontId="20" fillId="5" borderId="0" xfId="3" applyFont="1" applyFill="1" applyBorder="1" applyAlignment="1">
      <alignment horizontal="center"/>
    </xf>
    <xf numFmtId="0" fontId="147" fillId="5" borderId="197" xfId="3" applyFont="1" applyFill="1" applyBorder="1" applyAlignment="1">
      <alignment horizontal="center"/>
    </xf>
    <xf numFmtId="0" fontId="147" fillId="5" borderId="198" xfId="3" applyFont="1" applyFill="1" applyBorder="1" applyAlignment="1">
      <alignment horizontal="center"/>
    </xf>
    <xf numFmtId="0" fontId="147" fillId="5" borderId="199" xfId="3" applyFont="1" applyFill="1" applyBorder="1" applyAlignment="1">
      <alignment horizontal="center"/>
    </xf>
    <xf numFmtId="0" fontId="20" fillId="5" borderId="200" xfId="3" applyFont="1" applyFill="1" applyBorder="1" applyAlignment="1">
      <alignment horizontal="center"/>
    </xf>
    <xf numFmtId="0" fontId="147" fillId="5" borderId="181" xfId="3" applyFont="1" applyFill="1" applyBorder="1" applyAlignment="1">
      <alignment horizontal="center"/>
    </xf>
    <xf numFmtId="0" fontId="147" fillId="5" borderId="201" xfId="3" applyFont="1" applyFill="1" applyBorder="1" applyAlignment="1">
      <alignment horizontal="center"/>
    </xf>
    <xf numFmtId="0" fontId="147" fillId="5" borderId="202" xfId="3" applyFont="1" applyFill="1" applyBorder="1" applyAlignment="1">
      <alignment horizontal="center"/>
    </xf>
    <xf numFmtId="0" fontId="20" fillId="5" borderId="182" xfId="3" applyFont="1" applyFill="1" applyBorder="1" applyAlignment="1">
      <alignment horizontal="center"/>
    </xf>
    <xf numFmtId="171" fontId="148" fillId="0" borderId="5" xfId="105" applyFont="1" applyBorder="1" applyAlignment="1">
      <alignment horizontal="left" vertical="center"/>
    </xf>
    <xf numFmtId="171" fontId="104" fillId="0" borderId="181" xfId="105" applyFont="1" applyBorder="1" applyAlignment="1">
      <alignment horizontal="left" vertical="center"/>
    </xf>
    <xf numFmtId="171" fontId="17" fillId="0" borderId="183" xfId="105" applyFont="1" applyFill="1" applyBorder="1" applyAlignment="1">
      <alignment horizontal="center" vertical="center"/>
    </xf>
    <xf numFmtId="0" fontId="147" fillId="5" borderId="177" xfId="3" applyFont="1" applyFill="1" applyBorder="1" applyAlignment="1">
      <alignment horizontal="center"/>
    </xf>
    <xf numFmtId="0" fontId="147" fillId="5" borderId="204" xfId="3" applyFont="1" applyFill="1" applyBorder="1" applyAlignment="1">
      <alignment horizontal="center"/>
    </xf>
    <xf numFmtId="0" fontId="20" fillId="5" borderId="205" xfId="3" applyFont="1" applyFill="1" applyBorder="1" applyAlignment="1">
      <alignment horizontal="center"/>
    </xf>
    <xf numFmtId="171" fontId="104" fillId="0" borderId="177" xfId="105" applyFont="1" applyBorder="1" applyAlignment="1">
      <alignment horizontal="left" vertical="center"/>
    </xf>
    <xf numFmtId="171" fontId="17" fillId="23" borderId="178" xfId="105" applyFont="1" applyFill="1" applyBorder="1" applyAlignment="1">
      <alignment horizontal="center" vertical="center"/>
    </xf>
    <xf numFmtId="0" fontId="20" fillId="0" borderId="163" xfId="3" applyNumberFormat="1" applyFont="1" applyBorder="1" applyAlignment="1">
      <alignment horizontal="center"/>
    </xf>
    <xf numFmtId="0" fontId="20" fillId="0" borderId="164" xfId="3" applyNumberFormat="1" applyFont="1" applyBorder="1" applyAlignment="1">
      <alignment horizontal="center"/>
    </xf>
    <xf numFmtId="0" fontId="20" fillId="0" borderId="148" xfId="3" applyNumberFormat="1" applyFont="1" applyBorder="1" applyAlignment="1">
      <alignment horizontal="center"/>
    </xf>
    <xf numFmtId="172" fontId="20" fillId="0" borderId="163" xfId="3" applyNumberFormat="1" applyFont="1" applyBorder="1" applyAlignment="1">
      <alignment horizontal="center"/>
    </xf>
    <xf numFmtId="172" fontId="20" fillId="0" borderId="164" xfId="3" applyNumberFormat="1" applyFont="1" applyBorder="1" applyAlignment="1">
      <alignment horizontal="center"/>
    </xf>
    <xf numFmtId="172" fontId="20" fillId="0" borderId="148" xfId="3" applyNumberFormat="1" applyFont="1" applyBorder="1" applyAlignment="1">
      <alignment horizontal="center"/>
    </xf>
    <xf numFmtId="172" fontId="20" fillId="0" borderId="174" xfId="3" applyNumberFormat="1" applyFont="1" applyBorder="1" applyAlignment="1">
      <alignment horizontal="center"/>
    </xf>
    <xf numFmtId="16" fontId="24" fillId="3" borderId="1" xfId="3" applyNumberFormat="1" applyFont="1" applyFill="1" applyBorder="1" applyAlignment="1">
      <alignment horizontal="center" vertical="center"/>
    </xf>
    <xf numFmtId="0" fontId="147" fillId="5" borderId="0" xfId="3" applyFont="1" applyFill="1" applyBorder="1" applyAlignment="1">
      <alignment horizontal="center"/>
    </xf>
    <xf numFmtId="171" fontId="104" fillId="0" borderId="163" xfId="105" applyFont="1" applyBorder="1" applyAlignment="1">
      <alignment horizontal="left" vertical="center"/>
    </xf>
    <xf numFmtId="171" fontId="17" fillId="0" borderId="210" xfId="105" applyFont="1" applyFill="1" applyBorder="1" applyAlignment="1">
      <alignment horizontal="center" vertical="center"/>
    </xf>
    <xf numFmtId="0" fontId="152" fillId="5" borderId="181" xfId="3" applyFont="1" applyFill="1" applyBorder="1" applyAlignment="1">
      <alignment horizontal="center"/>
    </xf>
    <xf numFmtId="0" fontId="147" fillId="5" borderId="182" xfId="3" applyFont="1" applyFill="1" applyBorder="1" applyAlignment="1">
      <alignment horizontal="center"/>
    </xf>
    <xf numFmtId="0" fontId="147" fillId="5" borderId="140" xfId="3" applyFont="1" applyFill="1" applyBorder="1" applyAlignment="1">
      <alignment horizontal="center"/>
    </xf>
    <xf numFmtId="0" fontId="20" fillId="5" borderId="211" xfId="3" applyFont="1" applyFill="1" applyBorder="1" applyAlignment="1">
      <alignment horizontal="center"/>
    </xf>
    <xf numFmtId="171" fontId="148" fillId="0" borderId="179" xfId="105" applyFont="1" applyBorder="1" applyAlignment="1">
      <alignment horizontal="left" vertical="center"/>
    </xf>
    <xf numFmtId="171" fontId="104" fillId="0" borderId="157" xfId="105" applyFont="1" applyBorder="1" applyAlignment="1">
      <alignment horizontal="left" vertical="center"/>
    </xf>
    <xf numFmtId="171" fontId="17" fillId="23" borderId="166" xfId="105" applyFont="1" applyFill="1" applyBorder="1" applyAlignment="1">
      <alignment horizontal="center" vertical="center"/>
    </xf>
    <xf numFmtId="0" fontId="9" fillId="0" borderId="66" xfId="3" applyBorder="1" applyAlignment="1">
      <alignment horizontal="center"/>
    </xf>
    <xf numFmtId="171" fontId="18" fillId="0" borderId="0" xfId="105" applyFont="1" applyFill="1" applyBorder="1" applyAlignment="1">
      <alignment horizontal="center" vertical="center"/>
    </xf>
    <xf numFmtId="0" fontId="147" fillId="5" borderId="195" xfId="3" applyFont="1" applyFill="1" applyBorder="1" applyAlignment="1">
      <alignment horizontal="center"/>
    </xf>
    <xf numFmtId="0" fontId="147" fillId="5" borderId="220" xfId="3" applyFont="1" applyFill="1" applyBorder="1" applyAlignment="1">
      <alignment horizontal="center"/>
    </xf>
    <xf numFmtId="0" fontId="147" fillId="5" borderId="193" xfId="3" applyFont="1" applyFill="1" applyBorder="1" applyAlignment="1">
      <alignment horizontal="center"/>
    </xf>
    <xf numFmtId="171" fontId="17" fillId="0" borderId="1" xfId="105" applyFont="1" applyBorder="1" applyAlignment="1">
      <alignment horizontal="left" vertical="center"/>
    </xf>
    <xf numFmtId="171" fontId="18" fillId="23" borderId="3" xfId="105" applyFont="1" applyFill="1" applyBorder="1" applyAlignment="1">
      <alignment horizontal="center" vertical="center"/>
    </xf>
    <xf numFmtId="171" fontId="18" fillId="25" borderId="196" xfId="105" applyFont="1" applyFill="1" applyBorder="1" applyAlignment="1">
      <alignment horizontal="center" vertical="center"/>
    </xf>
    <xf numFmtId="171" fontId="18" fillId="23" borderId="178" xfId="105" applyFont="1" applyFill="1" applyBorder="1" applyAlignment="1">
      <alignment horizontal="center" vertical="center"/>
    </xf>
    <xf numFmtId="0" fontId="18" fillId="25" borderId="129" xfId="3" applyFont="1" applyFill="1" applyBorder="1" applyAlignment="1">
      <alignment vertical="center"/>
    </xf>
    <xf numFmtId="0" fontId="136" fillId="5" borderId="163" xfId="3" applyFont="1" applyFill="1" applyBorder="1" applyAlignment="1">
      <alignment horizontal="center"/>
    </xf>
    <xf numFmtId="171" fontId="17" fillId="0" borderId="0" xfId="105" applyFont="1" applyFill="1" applyBorder="1" applyAlignment="1">
      <alignment vertical="center"/>
    </xf>
    <xf numFmtId="16" fontId="24" fillId="0" borderId="0" xfId="3" applyNumberFormat="1" applyFont="1" applyFill="1" applyBorder="1" applyAlignment="1">
      <alignment horizontal="center" vertical="center"/>
    </xf>
    <xf numFmtId="171" fontId="17" fillId="23" borderId="3" xfId="105" applyFont="1" applyFill="1" applyBorder="1" applyAlignment="1">
      <alignment vertical="center"/>
    </xf>
    <xf numFmtId="171" fontId="17" fillId="23" borderId="178" xfId="105" applyFont="1" applyFill="1" applyBorder="1" applyAlignment="1">
      <alignment vertical="center"/>
    </xf>
    <xf numFmtId="1" fontId="18" fillId="0" borderId="0" xfId="3" applyNumberFormat="1" applyFont="1"/>
    <xf numFmtId="171" fontId="17" fillId="23" borderId="210" xfId="105" applyFont="1" applyFill="1" applyBorder="1" applyAlignment="1">
      <alignment vertical="center"/>
    </xf>
    <xf numFmtId="0" fontId="147" fillId="5" borderId="147" xfId="3" applyFont="1" applyFill="1" applyBorder="1" applyAlignment="1">
      <alignment horizontal="center"/>
    </xf>
    <xf numFmtId="171" fontId="17" fillId="23" borderId="224" xfId="105" applyFont="1" applyFill="1" applyBorder="1" applyAlignment="1">
      <alignment vertical="center"/>
    </xf>
    <xf numFmtId="171" fontId="17" fillId="23" borderId="217" xfId="105" applyFont="1" applyFill="1" applyBorder="1" applyAlignment="1">
      <alignment vertical="center"/>
    </xf>
    <xf numFmtId="171" fontId="17" fillId="23" borderId="129" xfId="105" applyFont="1" applyFill="1" applyBorder="1" applyAlignment="1">
      <alignment vertical="center"/>
    </xf>
    <xf numFmtId="16" fontId="24" fillId="3" borderId="129" xfId="3" applyNumberFormat="1" applyFont="1" applyFill="1" applyBorder="1" applyAlignment="1">
      <alignment horizontal="center" vertical="center"/>
    </xf>
    <xf numFmtId="0" fontId="147" fillId="5" borderId="226" xfId="3" applyFont="1" applyFill="1" applyBorder="1" applyAlignment="1">
      <alignment horizontal="center"/>
    </xf>
    <xf numFmtId="0" fontId="147" fillId="5" borderId="227" xfId="3" applyFont="1" applyFill="1" applyBorder="1" applyAlignment="1">
      <alignment horizontal="center"/>
    </xf>
    <xf numFmtId="0" fontId="147" fillId="5" borderId="228" xfId="3" applyFont="1" applyFill="1" applyBorder="1" applyAlignment="1">
      <alignment horizontal="center"/>
    </xf>
    <xf numFmtId="0" fontId="147" fillId="5" borderId="168" xfId="3" applyFont="1" applyFill="1" applyBorder="1" applyAlignment="1">
      <alignment horizontal="center"/>
    </xf>
    <xf numFmtId="0" fontId="20" fillId="5" borderId="178" xfId="3" applyFont="1" applyFill="1" applyBorder="1" applyAlignment="1">
      <alignment horizontal="center"/>
    </xf>
    <xf numFmtId="0" fontId="20" fillId="5" borderId="228" xfId="3" applyFont="1" applyFill="1" applyBorder="1" applyAlignment="1">
      <alignment horizontal="center"/>
    </xf>
    <xf numFmtId="171" fontId="17" fillId="0" borderId="0" xfId="105" applyFont="1" applyBorder="1" applyAlignment="1">
      <alignment horizontal="center" vertical="center"/>
    </xf>
    <xf numFmtId="171" fontId="17" fillId="0" borderId="229" xfId="105" applyFont="1" applyBorder="1" applyAlignment="1">
      <alignment horizontal="left" vertical="center"/>
    </xf>
    <xf numFmtId="171" fontId="17" fillId="23" borderId="1" xfId="105" applyFont="1" applyFill="1" applyBorder="1" applyAlignment="1">
      <alignment horizontal="center" vertical="center"/>
    </xf>
    <xf numFmtId="16" fontId="18" fillId="0" borderId="0" xfId="3" applyNumberFormat="1" applyFont="1"/>
    <xf numFmtId="0" fontId="9" fillId="0" borderId="0" xfId="3" applyBorder="1" applyAlignment="1">
      <alignment horizontal="center"/>
    </xf>
    <xf numFmtId="171" fontId="166" fillId="0" borderId="0" xfId="105" applyFont="1" applyBorder="1" applyAlignment="1">
      <alignment horizontal="left" vertical="center"/>
    </xf>
    <xf numFmtId="171" fontId="166" fillId="0" borderId="0" xfId="105" applyFont="1" applyBorder="1" applyAlignment="1">
      <alignment horizontal="center" vertical="center"/>
    </xf>
    <xf numFmtId="171" fontId="137" fillId="0" borderId="1" xfId="105" applyFont="1" applyBorder="1" applyAlignment="1">
      <alignment horizontal="left" vertical="center"/>
    </xf>
    <xf numFmtId="171" fontId="137" fillId="10" borderId="1" xfId="105" applyFont="1" applyFill="1" applyBorder="1" applyAlignment="1">
      <alignment horizontal="center" vertical="center"/>
    </xf>
    <xf numFmtId="171" fontId="166" fillId="0" borderId="1" xfId="105" applyFont="1" applyBorder="1" applyAlignment="1">
      <alignment horizontal="left" vertical="center"/>
    </xf>
    <xf numFmtId="171" fontId="166" fillId="0" borderId="1" xfId="105" applyFont="1" applyBorder="1" applyAlignment="1">
      <alignment horizontal="center" vertical="center"/>
    </xf>
    <xf numFmtId="171" fontId="148" fillId="0" borderId="231" xfId="105" applyFont="1" applyBorder="1" applyAlignment="1">
      <alignment horizontal="left" vertical="center"/>
    </xf>
    <xf numFmtId="171" fontId="18" fillId="0" borderId="1" xfId="105" applyFont="1" applyBorder="1" applyAlignment="1">
      <alignment horizontal="left" vertical="center"/>
    </xf>
    <xf numFmtId="0" fontId="20" fillId="0" borderId="160" xfId="3" applyFont="1" applyBorder="1" applyAlignment="1">
      <alignment horizontal="center"/>
    </xf>
    <xf numFmtId="0" fontId="147" fillId="0" borderId="160" xfId="3" applyFont="1" applyBorder="1" applyAlignment="1">
      <alignment horizontal="center"/>
    </xf>
    <xf numFmtId="0" fontId="20" fillId="0" borderId="40" xfId="3" applyFont="1" applyBorder="1" applyAlignment="1">
      <alignment horizontal="center"/>
    </xf>
    <xf numFmtId="0" fontId="155" fillId="0" borderId="40" xfId="3" applyFont="1" applyBorder="1" applyAlignment="1">
      <alignment horizontal="center"/>
    </xf>
    <xf numFmtId="0" fontId="20" fillId="0" borderId="161" xfId="3" applyFont="1" applyBorder="1" applyAlignment="1">
      <alignment horizontal="center"/>
    </xf>
    <xf numFmtId="0" fontId="147" fillId="0" borderId="161" xfId="3" applyFont="1" applyBorder="1" applyAlignment="1">
      <alignment horizontal="center"/>
    </xf>
    <xf numFmtId="0" fontId="20" fillId="0" borderId="164" xfId="3" applyFont="1" applyBorder="1" applyAlignment="1">
      <alignment horizontal="center"/>
    </xf>
    <xf numFmtId="0" fontId="147" fillId="0" borderId="164" xfId="3" applyFont="1" applyBorder="1" applyAlignment="1">
      <alignment horizontal="center"/>
    </xf>
    <xf numFmtId="171" fontId="20" fillId="0" borderId="1" xfId="105" applyFont="1" applyBorder="1" applyAlignment="1">
      <alignment horizontal="left" vertical="center"/>
    </xf>
    <xf numFmtId="0" fontId="136" fillId="5" borderId="0" xfId="3" applyFont="1" applyFill="1" applyBorder="1" applyAlignment="1">
      <alignment horizontal="center"/>
    </xf>
    <xf numFmtId="0" fontId="152" fillId="5" borderId="0" xfId="3" applyFont="1" applyFill="1" applyBorder="1" applyAlignment="1">
      <alignment horizontal="center"/>
    </xf>
    <xf numFmtId="171" fontId="165" fillId="0" borderId="1" xfId="105" applyFont="1" applyBorder="1" applyAlignment="1">
      <alignment horizontal="left" vertical="center"/>
    </xf>
    <xf numFmtId="171" fontId="18" fillId="0" borderId="1" xfId="105" applyFont="1" applyBorder="1" applyAlignment="1">
      <alignment horizontal="center" vertical="center"/>
    </xf>
    <xf numFmtId="0" fontId="136" fillId="5" borderId="157" xfId="3" applyFont="1" applyFill="1" applyBorder="1" applyAlignment="1">
      <alignment horizontal="center"/>
    </xf>
    <xf numFmtId="0" fontId="136" fillId="5" borderId="158" xfId="3" applyFont="1" applyFill="1" applyBorder="1" applyAlignment="1">
      <alignment horizontal="center"/>
    </xf>
    <xf numFmtId="0" fontId="152" fillId="5" borderId="158" xfId="3" applyFont="1" applyFill="1" applyBorder="1" applyAlignment="1">
      <alignment horizontal="center"/>
    </xf>
    <xf numFmtId="171" fontId="18" fillId="10" borderId="1" xfId="105" applyFont="1" applyFill="1" applyBorder="1" applyAlignment="1">
      <alignment horizontal="center" vertical="center"/>
    </xf>
    <xf numFmtId="172" fontId="20" fillId="0" borderId="162" xfId="3" applyNumberFormat="1" applyFont="1" applyBorder="1" applyAlignment="1">
      <alignment horizontal="center"/>
    </xf>
    <xf numFmtId="0" fontId="20" fillId="0" borderId="233" xfId="3" applyFont="1" applyBorder="1" applyAlignment="1">
      <alignment horizontal="center"/>
    </xf>
    <xf numFmtId="171" fontId="18" fillId="25" borderId="1" xfId="105" applyFont="1" applyFill="1" applyBorder="1" applyAlignment="1">
      <alignment horizontal="left" vertical="center"/>
    </xf>
    <xf numFmtId="0" fontId="20" fillId="0" borderId="148" xfId="3" applyFont="1" applyBorder="1" applyAlignment="1">
      <alignment horizontal="center"/>
    </xf>
    <xf numFmtId="0" fontId="20" fillId="0" borderId="163" xfId="3" applyFont="1" applyBorder="1" applyAlignment="1">
      <alignment horizontal="center"/>
    </xf>
    <xf numFmtId="0" fontId="153" fillId="0" borderId="164" xfId="3" applyFont="1" applyBorder="1" applyAlignment="1">
      <alignment horizontal="center"/>
    </xf>
    <xf numFmtId="0" fontId="147" fillId="5" borderId="159" xfId="3" applyFont="1" applyFill="1" applyBorder="1" applyAlignment="1">
      <alignment horizontal="center"/>
    </xf>
    <xf numFmtId="0" fontId="147" fillId="5" borderId="163" xfId="3" applyFont="1" applyFill="1" applyBorder="1" applyAlignment="1">
      <alignment horizontal="center"/>
    </xf>
    <xf numFmtId="0" fontId="153" fillId="5" borderId="148" xfId="3" applyFont="1" applyFill="1" applyBorder="1" applyAlignment="1">
      <alignment horizontal="center"/>
    </xf>
    <xf numFmtId="0" fontId="147" fillId="5" borderId="174" xfId="3" applyFont="1" applyFill="1" applyBorder="1" applyAlignment="1">
      <alignment horizontal="center"/>
    </xf>
    <xf numFmtId="0" fontId="20" fillId="0" borderId="146" xfId="3" applyFont="1" applyBorder="1" applyAlignment="1">
      <alignment horizontal="center"/>
    </xf>
    <xf numFmtId="0" fontId="20" fillId="0" borderId="147" xfId="3" applyFont="1" applyBorder="1" applyAlignment="1">
      <alignment horizontal="center"/>
    </xf>
    <xf numFmtId="0" fontId="153" fillId="0" borderId="160" xfId="3" applyFont="1" applyBorder="1" applyAlignment="1">
      <alignment horizontal="center"/>
    </xf>
    <xf numFmtId="0" fontId="147" fillId="5" borderId="234" xfId="3" applyFont="1" applyFill="1" applyBorder="1" applyAlignment="1">
      <alignment horizontal="center"/>
    </xf>
    <xf numFmtId="0" fontId="153" fillId="5" borderId="146" xfId="3" applyFont="1" applyFill="1" applyBorder="1" applyAlignment="1">
      <alignment horizontal="center"/>
    </xf>
    <xf numFmtId="0" fontId="147" fillId="5" borderId="235" xfId="3" applyFont="1" applyFill="1" applyBorder="1" applyAlignment="1">
      <alignment horizontal="center"/>
    </xf>
    <xf numFmtId="0" fontId="20" fillId="0" borderId="149" xfId="3" applyFont="1" applyBorder="1" applyAlignment="1">
      <alignment horizontal="center"/>
    </xf>
    <xf numFmtId="0" fontId="20" fillId="0" borderId="150" xfId="3" applyFont="1" applyBorder="1" applyAlignment="1">
      <alignment horizontal="center"/>
    </xf>
    <xf numFmtId="0" fontId="147" fillId="0" borderId="40" xfId="3" applyFont="1" applyBorder="1" applyAlignment="1">
      <alignment horizontal="center"/>
    </xf>
    <xf numFmtId="0" fontId="147" fillId="5" borderId="236" xfId="3" applyFont="1" applyFill="1" applyBorder="1" applyAlignment="1">
      <alignment horizontal="center"/>
    </xf>
    <xf numFmtId="0" fontId="153" fillId="5" borderId="40" xfId="3" applyFont="1" applyFill="1" applyBorder="1" applyAlignment="1">
      <alignment horizontal="center"/>
    </xf>
    <xf numFmtId="0" fontId="136" fillId="0" borderId="40" xfId="3" applyFont="1" applyBorder="1" applyAlignment="1">
      <alignment horizontal="center"/>
    </xf>
    <xf numFmtId="0" fontId="154" fillId="0" borderId="40" xfId="3" applyFont="1" applyBorder="1" applyAlignment="1">
      <alignment horizontal="center"/>
    </xf>
    <xf numFmtId="0" fontId="155" fillId="0" borderId="149" xfId="3" applyFont="1" applyBorder="1" applyAlignment="1">
      <alignment horizontal="center"/>
    </xf>
    <xf numFmtId="0" fontId="155" fillId="5" borderId="179" xfId="3" applyFont="1" applyFill="1" applyBorder="1" applyAlignment="1">
      <alignment horizontal="center"/>
    </xf>
    <xf numFmtId="0" fontId="154" fillId="5" borderId="40" xfId="3" applyFont="1" applyFill="1" applyBorder="1" applyAlignment="1">
      <alignment horizontal="center"/>
    </xf>
    <xf numFmtId="0" fontId="152" fillId="0" borderId="150" xfId="3" applyFont="1" applyBorder="1" applyAlignment="1">
      <alignment horizontal="center"/>
    </xf>
    <xf numFmtId="0" fontId="152" fillId="0" borderId="40" xfId="3" applyFont="1" applyBorder="1" applyAlignment="1">
      <alignment horizontal="center"/>
    </xf>
    <xf numFmtId="0" fontId="152" fillId="5" borderId="40" xfId="3" applyFont="1" applyFill="1" applyBorder="1" applyAlignment="1">
      <alignment horizontal="center"/>
    </xf>
    <xf numFmtId="0" fontId="20" fillId="0" borderId="153" xfId="3" applyFont="1" applyBorder="1" applyAlignment="1">
      <alignment horizontal="center"/>
    </xf>
    <xf numFmtId="0" fontId="20" fillId="0" borderId="154" xfId="3" applyFont="1" applyBorder="1" applyAlignment="1">
      <alignment horizontal="center"/>
    </xf>
    <xf numFmtId="0" fontId="147" fillId="5" borderId="237" xfId="3" applyFont="1" applyFill="1" applyBorder="1" applyAlignment="1">
      <alignment horizontal="center"/>
    </xf>
    <xf numFmtId="0" fontId="147" fillId="5" borderId="191" xfId="3" applyFont="1" applyFill="1" applyBorder="1" applyAlignment="1">
      <alignment horizontal="center"/>
    </xf>
    <xf numFmtId="0" fontId="147" fillId="5" borderId="238" xfId="3" applyFont="1" applyFill="1" applyBorder="1" applyAlignment="1">
      <alignment horizontal="center"/>
    </xf>
    <xf numFmtId="0" fontId="155" fillId="5" borderId="161" xfId="3" applyFont="1" applyFill="1" applyBorder="1" applyAlignment="1">
      <alignment horizontal="center"/>
    </xf>
    <xf numFmtId="0" fontId="155" fillId="5" borderId="236" xfId="3" applyFont="1" applyFill="1" applyBorder="1" applyAlignment="1">
      <alignment horizontal="center"/>
    </xf>
    <xf numFmtId="0" fontId="152" fillId="0" borderId="149" xfId="3" applyFont="1" applyBorder="1" applyAlignment="1">
      <alignment horizontal="center"/>
    </xf>
    <xf numFmtId="2" fontId="18" fillId="0" borderId="0" xfId="3" applyNumberFormat="1" applyFont="1"/>
    <xf numFmtId="0" fontId="0" fillId="0" borderId="0" xfId="0" applyAlignment="1">
      <alignment wrapText="1"/>
    </xf>
    <xf numFmtId="0" fontId="17" fillId="0" borderId="0" xfId="0" applyFont="1" applyAlignment="1">
      <alignment horizontal="center"/>
    </xf>
    <xf numFmtId="0" fontId="22" fillId="7" borderId="0" xfId="0" applyFont="1" applyFill="1" applyAlignment="1">
      <alignment horizontal="center"/>
    </xf>
    <xf numFmtId="0" fontId="17" fillId="7" borderId="0" xfId="0" applyFont="1" applyFill="1" applyBorder="1"/>
    <xf numFmtId="1" fontId="24" fillId="0" borderId="0" xfId="0" applyNumberFormat="1" applyFont="1" applyFill="1" applyBorder="1" applyAlignment="1">
      <alignment horizontal="center"/>
    </xf>
    <xf numFmtId="1" fontId="17" fillId="0" borderId="0" xfId="0" applyNumberFormat="1" applyFont="1"/>
    <xf numFmtId="1" fontId="17" fillId="7" borderId="0" xfId="0" applyNumberFormat="1" applyFont="1" applyFill="1"/>
    <xf numFmtId="0" fontId="17" fillId="7" borderId="0" xfId="0" applyFont="1" applyFill="1"/>
    <xf numFmtId="0" fontId="17" fillId="34" borderId="242"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xf numFmtId="1" fontId="121" fillId="4" borderId="118" xfId="0" applyNumberFormat="1" applyFont="1" applyFill="1" applyBorder="1" applyAlignment="1"/>
    <xf numFmtId="1" fontId="121" fillId="4" borderId="244" xfId="0" applyNumberFormat="1" applyFont="1" applyFill="1" applyBorder="1" applyAlignment="1"/>
    <xf numFmtId="1" fontId="121" fillId="7" borderId="244" xfId="0" applyNumberFormat="1" applyFont="1" applyFill="1" applyBorder="1" applyAlignment="1">
      <alignment horizontal="center"/>
    </xf>
    <xf numFmtId="1" fontId="121" fillId="7" borderId="245" xfId="0" applyNumberFormat="1" applyFont="1" applyFill="1" applyBorder="1" applyAlignment="1">
      <alignment horizontal="center"/>
    </xf>
    <xf numFmtId="0" fontId="17" fillId="94" borderId="242" xfId="1" applyFont="1" applyFill="1" applyBorder="1" applyAlignment="1">
      <alignment horizontal="center" vertical="center" wrapText="1"/>
    </xf>
    <xf numFmtId="0" fontId="86" fillId="109" borderId="242" xfId="1" applyFont="1" applyFill="1" applyBorder="1" applyAlignment="1">
      <alignment horizontal="left" vertical="center" wrapText="1"/>
    </xf>
    <xf numFmtId="0" fontId="17" fillId="0" borderId="242" xfId="0" applyFont="1" applyBorder="1" applyAlignment="1">
      <alignment horizontal="center"/>
    </xf>
    <xf numFmtId="1" fontId="17" fillId="8" borderId="243" xfId="1" applyNumberFormat="1" applyFont="1" applyFill="1" applyBorder="1" applyAlignment="1">
      <alignment horizontal="center" vertical="center" wrapText="1"/>
    </xf>
    <xf numFmtId="1" fontId="24" fillId="0" borderId="0" xfId="0" applyNumberFormat="1" applyFont="1" applyFill="1" applyBorder="1" applyAlignment="1">
      <alignment horizontal="center" wrapText="1"/>
    </xf>
    <xf numFmtId="0" fontId="17" fillId="0" borderId="14" xfId="0" applyFont="1" applyBorder="1" applyAlignment="1">
      <alignment horizontal="center"/>
    </xf>
    <xf numFmtId="1" fontId="120" fillId="67" borderId="242" xfId="0" applyNumberFormat="1" applyFont="1" applyFill="1" applyBorder="1"/>
    <xf numFmtId="1" fontId="119" fillId="7" borderId="242" xfId="0" applyNumberFormat="1" applyFont="1" applyFill="1" applyBorder="1" applyAlignment="1">
      <alignment horizontal="center" vertical="center"/>
    </xf>
    <xf numFmtId="0" fontId="17" fillId="113" borderId="242" xfId="0" applyFont="1" applyFill="1" applyBorder="1" applyAlignment="1">
      <alignment horizontal="center" wrapText="1"/>
    </xf>
    <xf numFmtId="1" fontId="121" fillId="8" borderId="242" xfId="0" applyNumberFormat="1" applyFont="1" applyFill="1" applyBorder="1"/>
    <xf numFmtId="1" fontId="121" fillId="15" borderId="242" xfId="0" applyNumberFormat="1" applyFont="1" applyFill="1" applyBorder="1"/>
    <xf numFmtId="1" fontId="121" fillId="28" borderId="242" xfId="0" applyNumberFormat="1" applyFont="1" applyFill="1" applyBorder="1"/>
    <xf numFmtId="1" fontId="120" fillId="53" borderId="242" xfId="0" applyNumberFormat="1" applyFont="1" applyFill="1" applyBorder="1"/>
    <xf numFmtId="1" fontId="98" fillId="6" borderId="12" xfId="0" applyNumberFormat="1" applyFont="1" applyFill="1" applyBorder="1" applyAlignment="1">
      <alignment horizontal="center"/>
    </xf>
    <xf numFmtId="1" fontId="98" fillId="6" borderId="9" xfId="0" applyNumberFormat="1" applyFont="1" applyFill="1" applyBorder="1" applyAlignment="1">
      <alignment horizontal="center"/>
    </xf>
    <xf numFmtId="1" fontId="17" fillId="7" borderId="9" xfId="0" applyNumberFormat="1" applyFont="1" applyFill="1" applyBorder="1" applyAlignment="1">
      <alignment horizontal="center"/>
    </xf>
    <xf numFmtId="1" fontId="17" fillId="7" borderId="10" xfId="0" applyNumberFormat="1" applyFont="1" applyFill="1" applyBorder="1" applyAlignment="1">
      <alignment horizontal="center"/>
    </xf>
    <xf numFmtId="1" fontId="17" fillId="0" borderId="243" xfId="1" applyNumberFormat="1" applyFont="1" applyFill="1" applyBorder="1" applyAlignment="1">
      <alignment horizontal="center" vertical="center" wrapText="1"/>
    </xf>
    <xf numFmtId="0" fontId="17" fillId="0" borderId="242" xfId="0" applyFont="1" applyFill="1" applyBorder="1" applyAlignment="1">
      <alignment horizontal="center" wrapText="1"/>
    </xf>
    <xf numFmtId="0" fontId="86" fillId="0" borderId="242" xfId="1" applyFont="1" applyFill="1" applyBorder="1" applyAlignment="1">
      <alignment horizontal="left" vertical="center" wrapText="1"/>
    </xf>
    <xf numFmtId="1" fontId="17" fillId="7" borderId="243" xfId="1" applyNumberFormat="1" applyFont="1" applyFill="1" applyBorder="1" applyAlignment="1">
      <alignment horizontal="center" vertical="center" wrapText="1"/>
    </xf>
    <xf numFmtId="0" fontId="17" fillId="99" borderId="242" xfId="0" applyFont="1" applyFill="1" applyBorder="1" applyAlignment="1">
      <alignment horizontal="center" wrapText="1"/>
    </xf>
    <xf numFmtId="1" fontId="98" fillId="7" borderId="0" xfId="0" applyNumberFormat="1" applyFont="1" applyFill="1" applyBorder="1" applyAlignment="1">
      <alignment horizontal="center"/>
    </xf>
    <xf numFmtId="1" fontId="17" fillId="7" borderId="0" xfId="0" applyNumberFormat="1" applyFont="1" applyFill="1" applyBorder="1"/>
    <xf numFmtId="0" fontId="17" fillId="3" borderId="242" xfId="1" applyFont="1" applyFill="1" applyBorder="1" applyAlignment="1">
      <alignment horizontal="center" vertical="center" wrapText="1"/>
    </xf>
    <xf numFmtId="0" fontId="17" fillId="109" borderId="242" xfId="1" applyFont="1" applyFill="1" applyBorder="1" applyAlignment="1">
      <alignment horizontal="left" vertical="center"/>
    </xf>
    <xf numFmtId="1" fontId="86" fillId="8" borderId="243" xfId="1" applyNumberFormat="1" applyFont="1" applyFill="1" applyBorder="1" applyAlignment="1">
      <alignment horizontal="center" vertical="center" wrapText="1"/>
    </xf>
    <xf numFmtId="1" fontId="86" fillId="0" borderId="243" xfId="1" applyNumberFormat="1" applyFont="1" applyFill="1" applyBorder="1" applyAlignment="1">
      <alignment horizontal="center" vertical="center" wrapText="1"/>
    </xf>
    <xf numFmtId="1" fontId="86" fillId="68" borderId="243" xfId="1" applyNumberFormat="1" applyFont="1" applyFill="1" applyBorder="1" applyAlignment="1">
      <alignment horizontal="center" vertical="center" wrapText="1"/>
    </xf>
    <xf numFmtId="0" fontId="17" fillId="18" borderId="242" xfId="0" applyFont="1" applyFill="1" applyBorder="1" applyAlignment="1">
      <alignment horizontal="center" wrapText="1"/>
    </xf>
    <xf numFmtId="0" fontId="17" fillId="18" borderId="242" xfId="1" applyFont="1" applyFill="1" applyBorder="1" applyAlignment="1">
      <alignment horizontal="center" vertical="center" wrapText="1"/>
    </xf>
    <xf numFmtId="1" fontId="17" fillId="0" borderId="0" xfId="0" applyNumberFormat="1" applyFont="1" applyFill="1" applyBorder="1" applyAlignment="1">
      <alignment horizontal="center" wrapText="1"/>
    </xf>
    <xf numFmtId="0" fontId="17" fillId="11" borderId="242" xfId="1" applyFont="1" applyFill="1" applyBorder="1" applyAlignment="1">
      <alignment horizontal="center" vertical="center" wrapText="1"/>
    </xf>
    <xf numFmtId="0" fontId="17" fillId="82" borderId="242" xfId="0" applyFont="1" applyFill="1" applyBorder="1" applyAlignment="1">
      <alignment horizontal="center" wrapText="1"/>
    </xf>
    <xf numFmtId="0" fontId="17" fillId="0" borderId="242" xfId="1" applyFont="1" applyFill="1" applyBorder="1" applyAlignment="1">
      <alignment horizontal="left" vertical="center"/>
    </xf>
    <xf numFmtId="0" fontId="17" fillId="7" borderId="242" xfId="1" applyFont="1" applyFill="1" applyBorder="1" applyAlignment="1">
      <alignment horizontal="center" vertical="center" wrapText="1"/>
    </xf>
    <xf numFmtId="1" fontId="86" fillId="111" borderId="243" xfId="1" applyNumberFormat="1" applyFont="1" applyFill="1" applyBorder="1" applyAlignment="1">
      <alignment horizontal="center" vertical="center" wrapText="1"/>
    </xf>
    <xf numFmtId="0" fontId="17" fillId="110" borderId="242" xfId="0" applyFont="1" applyFill="1" applyBorder="1" applyAlignment="1">
      <alignment horizontal="center" wrapText="1"/>
    </xf>
    <xf numFmtId="0" fontId="17" fillId="13" borderId="242" xfId="0" applyFont="1" applyFill="1" applyBorder="1" applyAlignment="1">
      <alignment horizontal="center" vertical="center" wrapText="1"/>
    </xf>
    <xf numFmtId="0" fontId="86" fillId="0" borderId="242" xfId="1" applyFont="1" applyFill="1" applyBorder="1" applyAlignment="1">
      <alignment horizontal="center" vertical="center" wrapText="1"/>
    </xf>
    <xf numFmtId="1" fontId="17" fillId="76" borderId="242" xfId="0" applyNumberFormat="1" applyFont="1" applyFill="1" applyBorder="1" applyAlignment="1">
      <alignment horizontal="center" vertical="center" wrapText="1"/>
    </xf>
    <xf numFmtId="1" fontId="17" fillId="73" borderId="242" xfId="0" applyNumberFormat="1" applyFont="1" applyFill="1" applyBorder="1" applyAlignment="1">
      <alignment horizontal="center" vertical="center" wrapText="1"/>
    </xf>
    <xf numFmtId="1" fontId="17" fillId="70" borderId="242" xfId="0" applyNumberFormat="1" applyFont="1" applyFill="1" applyBorder="1" applyAlignment="1">
      <alignment horizontal="center" vertical="center" wrapText="1"/>
    </xf>
    <xf numFmtId="0" fontId="0" fillId="3" borderId="242" xfId="0" applyFill="1" applyBorder="1" applyAlignment="1">
      <alignment horizontal="center" vertical="center"/>
    </xf>
    <xf numFmtId="0" fontId="17" fillId="3" borderId="242" xfId="0" applyFont="1" applyFill="1" applyBorder="1" applyAlignment="1">
      <alignment horizontal="center" vertical="center" wrapText="1"/>
    </xf>
    <xf numFmtId="1" fontId="17" fillId="0" borderId="242" xfId="0" applyNumberFormat="1" applyFont="1" applyFill="1" applyBorder="1" applyAlignment="1">
      <alignment horizontal="center" vertical="center" wrapText="1"/>
    </xf>
    <xf numFmtId="0" fontId="16" fillId="29" borderId="242" xfId="0" applyFont="1" applyFill="1" applyBorder="1" applyAlignment="1">
      <alignment horizontal="center" vertical="center"/>
    </xf>
    <xf numFmtId="0" fontId="17" fillId="99" borderId="242" xfId="0" applyFont="1" applyFill="1" applyBorder="1" applyAlignment="1">
      <alignment horizontal="center" vertical="center" wrapText="1"/>
    </xf>
    <xf numFmtId="0" fontId="86" fillId="109" borderId="242" xfId="1" applyFont="1" applyFill="1" applyBorder="1" applyAlignment="1">
      <alignment horizontal="center" vertical="center" wrapText="1"/>
    </xf>
    <xf numFmtId="1" fontId="17" fillId="79" borderId="242" xfId="0" applyNumberFormat="1" applyFont="1" applyFill="1" applyBorder="1" applyAlignment="1">
      <alignment horizontal="center" vertical="center" wrapText="1"/>
    </xf>
    <xf numFmtId="1" fontId="17" fillId="107" borderId="242" xfId="0" applyNumberFormat="1" applyFont="1" applyFill="1" applyBorder="1" applyAlignment="1">
      <alignment horizontal="center" vertical="center" wrapText="1"/>
    </xf>
    <xf numFmtId="0" fontId="0" fillId="29" borderId="242" xfId="0" applyFill="1" applyBorder="1" applyAlignment="1">
      <alignment horizontal="center" vertical="center"/>
    </xf>
    <xf numFmtId="1" fontId="17" fillId="7" borderId="9" xfId="0" applyNumberFormat="1" applyFont="1" applyFill="1" applyBorder="1" applyAlignment="1">
      <alignment horizontal="center" vertical="center"/>
    </xf>
    <xf numFmtId="0" fontId="17" fillId="97" borderId="242" xfId="0" applyFont="1" applyFill="1" applyBorder="1" applyAlignment="1">
      <alignment horizontal="center" wrapText="1"/>
    </xf>
    <xf numFmtId="1" fontId="17" fillId="0" borderId="0" xfId="0" applyNumberFormat="1" applyFont="1" applyAlignment="1">
      <alignment horizontal="center" vertical="center"/>
    </xf>
    <xf numFmtId="1" fontId="17" fillId="7" borderId="0" xfId="0" applyNumberFormat="1" applyFont="1" applyFill="1" applyAlignment="1">
      <alignment horizontal="center" vertical="center"/>
    </xf>
    <xf numFmtId="0" fontId="17" fillId="7" borderId="0" xfId="0" applyFont="1" applyFill="1" applyAlignment="1">
      <alignment horizontal="center" vertical="center"/>
    </xf>
    <xf numFmtId="0" fontId="17" fillId="7" borderId="0" xfId="0" applyFont="1" applyFill="1" applyBorder="1" applyAlignment="1">
      <alignment horizontal="center" vertical="center"/>
    </xf>
    <xf numFmtId="0" fontId="17" fillId="0" borderId="0" xfId="0" applyFont="1" applyFill="1" applyBorder="1"/>
    <xf numFmtId="0" fontId="17" fillId="108" borderId="242" xfId="0" applyFont="1" applyFill="1" applyBorder="1" applyAlignment="1">
      <alignment horizontal="center" wrapText="1"/>
    </xf>
    <xf numFmtId="0" fontId="17" fillId="0" borderId="33" xfId="0" applyFont="1" applyFill="1" applyBorder="1" applyAlignment="1">
      <alignment horizontal="center" wrapText="1"/>
    </xf>
    <xf numFmtId="0" fontId="13" fillId="3" borderId="242" xfId="0" applyFont="1" applyFill="1" applyBorder="1" applyAlignment="1">
      <alignment horizontal="center"/>
    </xf>
    <xf numFmtId="1" fontId="17" fillId="7" borderId="10" xfId="0" applyNumberFormat="1" applyFont="1" applyFill="1" applyBorder="1" applyAlignment="1">
      <alignment horizontal="center" vertical="center"/>
    </xf>
    <xf numFmtId="1" fontId="17" fillId="7" borderId="0" xfId="0" applyNumberFormat="1" applyFont="1" applyFill="1" applyBorder="1" applyAlignment="1">
      <alignment horizontal="center" vertical="center"/>
    </xf>
    <xf numFmtId="0" fontId="17" fillId="0" borderId="0" xfId="0" applyFont="1" applyAlignment="1">
      <alignment wrapText="1"/>
    </xf>
    <xf numFmtId="0" fontId="17" fillId="0" borderId="242" xfId="0" applyFont="1" applyBorder="1" applyAlignment="1">
      <alignment vertical="center"/>
    </xf>
    <xf numFmtId="0" fontId="1" fillId="0" borderId="242" xfId="0" applyFont="1" applyBorder="1" applyAlignment="1">
      <alignment vertical="center"/>
    </xf>
    <xf numFmtId="0" fontId="17" fillId="0" borderId="242" xfId="0" applyFont="1" applyFill="1" applyBorder="1" applyAlignment="1">
      <alignment vertical="center"/>
    </xf>
    <xf numFmtId="0" fontId="36" fillId="0" borderId="0" xfId="3" applyFont="1" applyFill="1" applyAlignment="1">
      <alignment vertical="center" wrapText="1"/>
    </xf>
    <xf numFmtId="0" fontId="36" fillId="0" borderId="0" xfId="3" applyFont="1" applyFill="1" applyAlignment="1">
      <alignment horizontal="left" wrapText="1"/>
    </xf>
    <xf numFmtId="0" fontId="22" fillId="0" borderId="0" xfId="3" applyFont="1" applyFill="1" applyAlignment="1">
      <alignment horizontal="center" wrapText="1"/>
    </xf>
    <xf numFmtId="0" fontId="21" fillId="0" borderId="249" xfId="3" applyFont="1" applyFill="1" applyBorder="1" applyAlignment="1">
      <alignment vertical="center" wrapText="1"/>
    </xf>
    <xf numFmtId="0" fontId="9" fillId="3" borderId="0" xfId="3" applyFont="1" applyFill="1" applyAlignment="1">
      <alignment vertical="center"/>
    </xf>
    <xf numFmtId="0" fontId="9" fillId="3" borderId="0" xfId="3" applyFill="1" applyAlignment="1">
      <alignment vertical="center"/>
    </xf>
    <xf numFmtId="0" fontId="39" fillId="7" borderId="19" xfId="0" applyFont="1" applyFill="1" applyBorder="1" applyAlignment="1">
      <alignment vertical="center"/>
    </xf>
    <xf numFmtId="0" fontId="39" fillId="7" borderId="36" xfId="0" applyFont="1" applyFill="1" applyBorder="1" applyAlignment="1">
      <alignment horizontal="center"/>
    </xf>
    <xf numFmtId="0" fontId="39" fillId="7" borderId="36" xfId="0" applyFont="1" applyFill="1" applyBorder="1" applyAlignment="1"/>
    <xf numFmtId="0" fontId="39" fillId="0" borderId="36" xfId="0" applyFont="1" applyFill="1" applyBorder="1" applyAlignment="1"/>
    <xf numFmtId="0" fontId="39" fillId="0" borderId="0" xfId="0" applyFont="1" applyFill="1"/>
    <xf numFmtId="0" fontId="173" fillId="0" borderId="1" xfId="0" applyFont="1" applyBorder="1" applyAlignment="1">
      <alignment horizontal="center" vertical="center"/>
    </xf>
    <xf numFmtId="0" fontId="173" fillId="0" borderId="0" xfId="0" applyFont="1" applyAlignment="1">
      <alignment horizontal="center" vertical="center"/>
    </xf>
    <xf numFmtId="0" fontId="173" fillId="0" borderId="2" xfId="0" applyFont="1" applyBorder="1" applyAlignment="1">
      <alignment horizontal="center" vertical="center"/>
    </xf>
    <xf numFmtId="165" fontId="173" fillId="0" borderId="1" xfId="0" applyNumberFormat="1" applyFont="1" applyBorder="1" applyAlignment="1">
      <alignment horizontal="center" vertical="center"/>
    </xf>
    <xf numFmtId="165" fontId="174" fillId="0" borderId="1" xfId="0" applyNumberFormat="1" applyFont="1" applyBorder="1" applyAlignment="1">
      <alignment horizontal="center" vertical="center"/>
    </xf>
    <xf numFmtId="49" fontId="173" fillId="0" borderId="1" xfId="0" applyNumberFormat="1" applyFont="1" applyBorder="1" applyAlignment="1">
      <alignment horizontal="center" vertical="center"/>
    </xf>
    <xf numFmtId="0" fontId="173" fillId="0" borderId="242" xfId="0" applyFont="1" applyBorder="1" applyAlignment="1">
      <alignment horizontal="center" vertical="center"/>
    </xf>
    <xf numFmtId="0" fontId="173" fillId="0" borderId="248" xfId="0" applyFont="1" applyBorder="1" applyAlignment="1">
      <alignment horizontal="center" vertical="center"/>
    </xf>
    <xf numFmtId="165" fontId="173" fillId="0" borderId="0" xfId="0" applyNumberFormat="1" applyFont="1" applyBorder="1" applyAlignment="1">
      <alignment horizontal="center" vertical="center"/>
    </xf>
    <xf numFmtId="49" fontId="173" fillId="0" borderId="33" xfId="0" applyNumberFormat="1" applyFont="1" applyBorder="1" applyAlignment="1">
      <alignment horizontal="center" vertical="center"/>
    </xf>
    <xf numFmtId="0" fontId="173" fillId="0" borderId="33" xfId="0" applyFont="1" applyFill="1" applyBorder="1" applyAlignment="1">
      <alignment horizontal="center" vertical="center"/>
    </xf>
    <xf numFmtId="0" fontId="173" fillId="0" borderId="0" xfId="0" applyFont="1" applyFill="1" applyAlignment="1">
      <alignment horizontal="center" vertical="center"/>
    </xf>
    <xf numFmtId="0" fontId="172" fillId="95" borderId="0" xfId="0" applyFont="1" applyFill="1" applyAlignment="1">
      <alignment horizontal="center" vertical="center"/>
    </xf>
    <xf numFmtId="0" fontId="172" fillId="95" borderId="242" xfId="0" applyFont="1" applyFill="1" applyBorder="1" applyAlignment="1">
      <alignment horizontal="center" vertical="center"/>
    </xf>
    <xf numFmtId="0" fontId="172" fillId="95" borderId="242" xfId="0" applyFont="1" applyFill="1" applyBorder="1" applyAlignment="1">
      <alignment horizontal="center" vertical="center" wrapText="1"/>
    </xf>
    <xf numFmtId="0" fontId="172" fillId="95" borderId="1" xfId="0" applyFont="1" applyFill="1" applyBorder="1" applyAlignment="1">
      <alignment horizontal="center" vertical="center"/>
    </xf>
    <xf numFmtId="0" fontId="21" fillId="0" borderId="242" xfId="3" applyFont="1" applyBorder="1" applyAlignment="1">
      <alignment vertical="center" wrapText="1"/>
    </xf>
    <xf numFmtId="0" fontId="9" fillId="0" borderId="1" xfId="3" applyBorder="1" applyAlignment="1">
      <alignment horizontal="center" vertical="center"/>
    </xf>
    <xf numFmtId="0" fontId="9" fillId="0" borderId="0" xfId="3" applyAlignment="1">
      <alignment wrapText="1"/>
    </xf>
    <xf numFmtId="0" fontId="18" fillId="0" borderId="242" xfId="3" applyFont="1" applyBorder="1" applyAlignment="1">
      <alignment horizontal="center" vertical="center"/>
    </xf>
    <xf numFmtId="0" fontId="18" fillId="0" borderId="242" xfId="3" applyFont="1" applyBorder="1" applyAlignment="1">
      <alignment horizontal="center" vertical="center" wrapText="1"/>
    </xf>
    <xf numFmtId="0" fontId="46" fillId="0" borderId="242" xfId="3" applyFont="1" applyBorder="1" applyAlignment="1">
      <alignment horizontal="center" vertical="center" wrapText="1"/>
    </xf>
    <xf numFmtId="0" fontId="49" fillId="31" borderId="242" xfId="3" applyFont="1" applyFill="1" applyBorder="1" applyAlignment="1">
      <alignment horizontal="center" vertical="center"/>
    </xf>
    <xf numFmtId="0" fontId="18" fillId="29" borderId="242" xfId="3" applyFont="1" applyFill="1" applyBorder="1" applyAlignment="1">
      <alignment horizontal="center" vertical="center"/>
    </xf>
    <xf numFmtId="0" fontId="18" fillId="13" borderId="242" xfId="3" applyFont="1" applyFill="1" applyBorder="1" applyAlignment="1">
      <alignment horizontal="center" vertical="center"/>
    </xf>
    <xf numFmtId="0" fontId="18" fillId="29" borderId="242" xfId="3" applyFont="1" applyFill="1" applyBorder="1" applyAlignment="1">
      <alignment horizontal="center" vertical="center" wrapText="1"/>
    </xf>
    <xf numFmtId="0" fontId="18" fillId="3" borderId="242" xfId="3" applyFont="1" applyFill="1" applyBorder="1" applyAlignment="1">
      <alignment horizontal="center" vertical="center"/>
    </xf>
    <xf numFmtId="0" fontId="18" fillId="14" borderId="242" xfId="3" applyFont="1" applyFill="1" applyBorder="1" applyAlignment="1">
      <alignment horizontal="center" vertical="center"/>
    </xf>
    <xf numFmtId="0" fontId="18" fillId="3" borderId="242" xfId="3" applyFont="1" applyFill="1" applyBorder="1" applyAlignment="1">
      <alignment horizontal="center" vertical="center" wrapText="1"/>
    </xf>
    <xf numFmtId="0" fontId="18" fillId="18" borderId="242" xfId="3" applyFont="1" applyFill="1" applyBorder="1" applyAlignment="1">
      <alignment horizontal="center" vertical="center"/>
    </xf>
    <xf numFmtId="0" fontId="18" fillId="0" borderId="242" xfId="3" applyFont="1" applyFill="1" applyBorder="1" applyAlignment="1">
      <alignment horizontal="center" vertical="center" wrapText="1"/>
    </xf>
    <xf numFmtId="0" fontId="18" fillId="14" borderId="242" xfId="3" applyFont="1" applyFill="1" applyBorder="1" applyAlignment="1">
      <alignment horizontal="center" vertical="center" wrapText="1"/>
    </xf>
    <xf numFmtId="0" fontId="49" fillId="13" borderId="242" xfId="3" applyFont="1" applyFill="1" applyBorder="1" applyAlignment="1">
      <alignment horizontal="center" vertical="center"/>
    </xf>
    <xf numFmtId="0" fontId="18" fillId="13" borderId="242" xfId="3" applyFont="1" applyFill="1" applyBorder="1" applyAlignment="1">
      <alignment horizontal="center" vertical="center" wrapText="1"/>
    </xf>
    <xf numFmtId="0" fontId="18" fillId="7" borderId="242" xfId="3" applyFont="1" applyFill="1" applyBorder="1" applyAlignment="1">
      <alignment horizontal="center" vertical="center"/>
    </xf>
    <xf numFmtId="0" fontId="176" fillId="0" borderId="242" xfId="3" applyFont="1" applyFill="1" applyBorder="1" applyAlignment="1">
      <alignment horizontal="center" vertical="center"/>
    </xf>
    <xf numFmtId="0" fontId="21" fillId="0" borderId="33" xfId="3" applyFont="1" applyBorder="1" applyAlignment="1">
      <alignment vertical="center" wrapText="1"/>
    </xf>
    <xf numFmtId="0" fontId="21" fillId="3" borderId="0" xfId="3" applyFont="1" applyFill="1" applyAlignment="1">
      <alignment vertical="center"/>
    </xf>
    <xf numFmtId="0" fontId="8" fillId="0" borderId="0" xfId="0" applyFont="1" applyFill="1" applyAlignment="1">
      <alignment vertical="center" wrapText="1"/>
    </xf>
    <xf numFmtId="0" fontId="8" fillId="0" borderId="231" xfId="0" applyFont="1" applyFill="1" applyBorder="1" applyAlignment="1">
      <alignment vertical="center" wrapText="1"/>
    </xf>
    <xf numFmtId="0" fontId="0" fillId="0" borderId="0" xfId="0" applyFill="1" applyAlignment="1">
      <alignment wrapText="1"/>
    </xf>
    <xf numFmtId="0" fontId="8" fillId="7" borderId="0" xfId="0" applyFont="1" applyFill="1" applyAlignment="1">
      <alignment vertical="center" wrapText="1"/>
    </xf>
    <xf numFmtId="0" fontId="8" fillId="0" borderId="0" xfId="0" applyFont="1" applyFill="1" applyAlignment="1">
      <alignment horizontal="left" vertical="center" indent="1"/>
    </xf>
    <xf numFmtId="0" fontId="0" fillId="0" borderId="0" xfId="0" applyFill="1" applyAlignment="1">
      <alignment vertical="center"/>
    </xf>
    <xf numFmtId="0" fontId="9" fillId="132" borderId="0" xfId="3" applyFont="1" applyFill="1"/>
    <xf numFmtId="0" fontId="9" fillId="132" borderId="0" xfId="3" applyFont="1" applyFill="1" applyAlignment="1">
      <alignment horizontal="center"/>
    </xf>
    <xf numFmtId="0" fontId="9" fillId="132" borderId="0" xfId="3" applyFill="1"/>
    <xf numFmtId="0" fontId="9" fillId="132" borderId="0" xfId="3" applyFill="1" applyBorder="1"/>
    <xf numFmtId="0" fontId="9" fillId="0" borderId="0" xfId="3" applyFill="1" applyAlignment="1">
      <alignment vertical="center" wrapText="1"/>
    </xf>
    <xf numFmtId="0" fontId="9" fillId="133" borderId="0" xfId="3" applyFill="1"/>
    <xf numFmtId="0" fontId="9" fillId="133" borderId="0" xfId="3" applyFont="1" applyFill="1"/>
    <xf numFmtId="0" fontId="9" fillId="7" borderId="0" xfId="3" applyFont="1" applyFill="1" applyAlignment="1">
      <alignment horizontal="center" vertical="center"/>
    </xf>
    <xf numFmtId="0" fontId="9" fillId="133" borderId="0" xfId="3" applyFont="1" applyFill="1" applyAlignment="1">
      <alignment horizontal="center"/>
    </xf>
    <xf numFmtId="0" fontId="17" fillId="7" borderId="0" xfId="3" applyFont="1" applyFill="1" applyAlignment="1">
      <alignment vertical="center"/>
    </xf>
    <xf numFmtId="0" fontId="179" fillId="134" borderId="0" xfId="3" applyFont="1" applyFill="1" applyAlignment="1">
      <alignment horizontal="center" vertical="center"/>
    </xf>
    <xf numFmtId="0" fontId="95" fillId="3" borderId="0" xfId="3" applyFont="1" applyFill="1" applyAlignment="1">
      <alignment vertical="center"/>
    </xf>
    <xf numFmtId="0" fontId="35" fillId="0" borderId="243" xfId="0" applyFont="1" applyFill="1" applyBorder="1" applyAlignment="1"/>
    <xf numFmtId="0" fontId="35" fillId="0" borderId="247" xfId="0" applyFont="1" applyFill="1" applyBorder="1" applyAlignment="1"/>
    <xf numFmtId="0" fontId="35" fillId="0" borderId="248" xfId="0" applyFont="1" applyFill="1" applyBorder="1" applyAlignment="1"/>
    <xf numFmtId="0" fontId="22" fillId="0" borderId="0" xfId="0" applyFont="1" applyFill="1" applyBorder="1" applyAlignment="1">
      <alignment wrapText="1"/>
    </xf>
    <xf numFmtId="0" fontId="180" fillId="0" borderId="231" xfId="0" applyFont="1" applyFill="1" applyBorder="1"/>
    <xf numFmtId="0" fontId="9" fillId="0" borderId="3" xfId="3" applyBorder="1" applyAlignment="1">
      <alignment horizontal="center"/>
    </xf>
    <xf numFmtId="0" fontId="0" fillId="0" borderId="1" xfId="0" applyBorder="1" applyAlignment="1">
      <alignment horizontal="center" vertical="center"/>
    </xf>
    <xf numFmtId="0" fontId="31" fillId="0" borderId="0" xfId="0" applyFont="1" applyAlignment="1">
      <alignment horizontal="left" wrapText="1"/>
    </xf>
    <xf numFmtId="0" fontId="0" fillId="0" borderId="6" xfId="0" applyBorder="1" applyAlignment="1">
      <alignment horizontal="center" vertical="center" wrapText="1"/>
    </xf>
    <xf numFmtId="0" fontId="0" fillId="0" borderId="0" xfId="0" applyAlignment="1"/>
    <xf numFmtId="0" fontId="0" fillId="0" borderId="1" xfId="0" applyBorder="1" applyAlignment="1">
      <alignment horizontal="center"/>
    </xf>
    <xf numFmtId="171" fontId="166" fillId="25" borderId="1" xfId="105" applyFont="1" applyFill="1" applyBorder="1" applyAlignment="1">
      <alignment horizontal="center" vertical="center"/>
    </xf>
    <xf numFmtId="171" fontId="166" fillId="10" borderId="1" xfId="105" applyFont="1" applyFill="1" applyBorder="1" applyAlignment="1">
      <alignment horizontal="center" vertical="center"/>
    </xf>
    <xf numFmtId="0" fontId="29" fillId="34" borderId="1" xfId="0" applyFont="1" applyFill="1" applyBorder="1" applyAlignment="1">
      <alignment horizontal="center" vertical="center" wrapText="1"/>
    </xf>
    <xf numFmtId="0" fontId="37" fillId="133" borderId="0" xfId="0" applyFont="1" applyFill="1"/>
    <xf numFmtId="0" fontId="0" fillId="133" borderId="0" xfId="0" applyFill="1"/>
    <xf numFmtId="0" fontId="0" fillId="133" borderId="0" xfId="0" applyFill="1" applyAlignment="1">
      <alignment horizontal="center" vertical="center"/>
    </xf>
    <xf numFmtId="0" fontId="31" fillId="133" borderId="0" xfId="0" applyFont="1" applyFill="1"/>
    <xf numFmtId="0" fontId="32" fillId="3" borderId="0" xfId="0" applyFont="1" applyFill="1"/>
    <xf numFmtId="0" fontId="18" fillId="133" borderId="0" xfId="3" applyFont="1" applyFill="1"/>
    <xf numFmtId="0" fontId="95" fillId="3" borderId="0" xfId="3" applyFont="1" applyFill="1"/>
    <xf numFmtId="171" fontId="162" fillId="133" borderId="1" xfId="105" applyFont="1" applyFill="1" applyBorder="1" applyAlignment="1">
      <alignment horizontal="left" vertical="center"/>
    </xf>
    <xf numFmtId="171" fontId="88" fillId="133" borderId="0" xfId="105" applyFont="1" applyFill="1" applyBorder="1" applyAlignment="1">
      <alignment horizontal="left" vertical="center"/>
    </xf>
    <xf numFmtId="0" fontId="0" fillId="11" borderId="0" xfId="0" applyFill="1"/>
    <xf numFmtId="0" fontId="7" fillId="11" borderId="0" xfId="0" applyFont="1" applyFill="1"/>
    <xf numFmtId="0" fontId="22" fillId="133" borderId="118" xfId="0" applyFont="1" applyFill="1" applyBorder="1" applyAlignment="1">
      <alignment horizontal="left" wrapText="1"/>
    </xf>
    <xf numFmtId="1" fontId="7" fillId="0" borderId="1" xfId="0" applyNumberFormat="1" applyFont="1" applyBorder="1" applyAlignment="1">
      <alignment horizontal="center" vertical="center" wrapText="1"/>
    </xf>
    <xf numFmtId="0" fontId="31" fillId="133" borderId="0" xfId="0" applyFont="1" applyFill="1" applyAlignment="1">
      <alignment horizontal="left"/>
    </xf>
    <xf numFmtId="165" fontId="0" fillId="0" borderId="242" xfId="0" applyNumberFormat="1" applyBorder="1" applyAlignment="1">
      <alignment horizontal="center" vertical="center"/>
    </xf>
    <xf numFmtId="1" fontId="0" fillId="0" borderId="242" xfId="0" applyNumberFormat="1" applyBorder="1" applyAlignment="1">
      <alignment horizontal="center" vertical="center"/>
    </xf>
    <xf numFmtId="165" fontId="9" fillId="7" borderId="242" xfId="0" applyNumberFormat="1" applyFont="1" applyFill="1" applyBorder="1" applyAlignment="1">
      <alignment horizontal="center" vertical="center"/>
    </xf>
    <xf numFmtId="1" fontId="9" fillId="7" borderId="242" xfId="0" applyNumberFormat="1" applyFont="1" applyFill="1" applyBorder="1" applyAlignment="1">
      <alignment horizontal="center" vertical="center"/>
    </xf>
    <xf numFmtId="165" fontId="18" fillId="7" borderId="242" xfId="0" applyNumberFormat="1" applyFont="1" applyFill="1" applyBorder="1" applyAlignment="1">
      <alignment horizontal="center" vertical="center"/>
    </xf>
    <xf numFmtId="0" fontId="9" fillId="7" borderId="242" xfId="0" applyFont="1" applyFill="1" applyBorder="1" applyAlignment="1">
      <alignment horizontal="center" vertical="center"/>
    </xf>
    <xf numFmtId="0" fontId="18" fillId="7" borderId="242" xfId="0" applyFont="1" applyFill="1" applyBorder="1" applyAlignment="1">
      <alignment horizontal="center" vertical="center"/>
    </xf>
    <xf numFmtId="165" fontId="9" fillId="3" borderId="242" xfId="0" applyNumberFormat="1" applyFont="1" applyFill="1" applyBorder="1" applyAlignment="1">
      <alignment horizontal="center" vertical="center"/>
    </xf>
    <xf numFmtId="0" fontId="9" fillId="3" borderId="242" xfId="0" applyFont="1" applyFill="1" applyBorder="1" applyAlignment="1">
      <alignment horizontal="center" vertical="center"/>
    </xf>
    <xf numFmtId="165" fontId="50" fillId="0" borderId="242" xfId="0" applyNumberFormat="1" applyFont="1" applyFill="1" applyBorder="1" applyAlignment="1">
      <alignment horizontal="center" vertical="center" wrapText="1"/>
    </xf>
    <xf numFmtId="9" fontId="13" fillId="0" borderId="242" xfId="2" applyFont="1" applyFill="1" applyBorder="1" applyAlignment="1">
      <alignment horizontal="center" vertical="center" wrapText="1"/>
    </xf>
    <xf numFmtId="167" fontId="13" fillId="0" borderId="242" xfId="0" applyNumberFormat="1" applyFont="1" applyFill="1" applyBorder="1" applyAlignment="1">
      <alignment horizontal="center" vertical="center" wrapText="1"/>
    </xf>
    <xf numFmtId="9" fontId="13" fillId="0" borderId="242" xfId="2" applyFont="1" applyFill="1" applyBorder="1" applyAlignment="1">
      <alignment horizontal="center" wrapText="1"/>
    </xf>
    <xf numFmtId="1" fontId="13" fillId="25" borderId="242" xfId="0" applyNumberFormat="1" applyFont="1" applyFill="1" applyBorder="1" applyAlignment="1">
      <alignment horizontal="center" vertical="center" wrapText="1"/>
    </xf>
    <xf numFmtId="0" fontId="13" fillId="0" borderId="242" xfId="0" applyFont="1" applyFill="1" applyBorder="1" applyAlignment="1">
      <alignment horizontal="center" vertical="center" wrapText="1"/>
    </xf>
    <xf numFmtId="0" fontId="13" fillId="13" borderId="242" xfId="0" applyFont="1" applyFill="1" applyBorder="1" applyAlignment="1">
      <alignment horizontal="center" vertical="center" wrapText="1"/>
    </xf>
    <xf numFmtId="1" fontId="13" fillId="3" borderId="242" xfId="0" applyNumberFormat="1" applyFont="1" applyFill="1" applyBorder="1" applyAlignment="1">
      <alignment horizontal="center" vertical="center"/>
    </xf>
    <xf numFmtId="1" fontId="13" fillId="8" borderId="242" xfId="0" applyNumberFormat="1" applyFont="1" applyFill="1" applyBorder="1" applyAlignment="1">
      <alignment horizontal="center" vertical="center"/>
    </xf>
    <xf numFmtId="165" fontId="13" fillId="0" borderId="242" xfId="0" applyNumberFormat="1" applyFont="1" applyFill="1" applyBorder="1" applyAlignment="1">
      <alignment horizontal="center" vertical="center" wrapText="1"/>
    </xf>
    <xf numFmtId="165" fontId="13" fillId="0" borderId="248" xfId="0" applyNumberFormat="1" applyFont="1" applyFill="1" applyBorder="1" applyAlignment="1">
      <alignment horizontal="center" vertical="center"/>
    </xf>
    <xf numFmtId="165" fontId="13" fillId="0" borderId="247" xfId="0" applyNumberFormat="1" applyFont="1" applyFill="1" applyBorder="1" applyAlignment="1">
      <alignment horizontal="center" vertical="center"/>
    </xf>
    <xf numFmtId="165" fontId="13" fillId="0" borderId="243" xfId="0" applyNumberFormat="1" applyFont="1" applyFill="1" applyBorder="1" applyAlignment="1">
      <alignment horizontal="center" vertical="center"/>
    </xf>
    <xf numFmtId="165" fontId="13" fillId="0" borderId="242" xfId="0" applyNumberFormat="1" applyFont="1" applyFill="1" applyBorder="1" applyAlignment="1">
      <alignment horizontal="left" vertical="center" wrapText="1"/>
    </xf>
    <xf numFmtId="9" fontId="13" fillId="0" borderId="242" xfId="2" applyNumberFormat="1" applyFont="1" applyFill="1" applyBorder="1" applyAlignment="1">
      <alignment horizontal="center" vertical="center" wrapText="1"/>
    </xf>
    <xf numFmtId="0" fontId="13" fillId="18" borderId="242" xfId="0" applyFont="1" applyFill="1" applyBorder="1" applyAlignment="1">
      <alignment horizontal="center" vertical="center" wrapText="1"/>
    </xf>
    <xf numFmtId="0" fontId="13" fillId="0" borderId="242" xfId="0" applyFont="1" applyFill="1" applyBorder="1" applyAlignment="1">
      <alignment horizontal="left" vertical="center" wrapText="1"/>
    </xf>
    <xf numFmtId="9" fontId="13" fillId="0" borderId="242" xfId="2" applyNumberFormat="1" applyFont="1" applyFill="1" applyBorder="1" applyAlignment="1">
      <alignment horizontal="center" wrapText="1"/>
    </xf>
    <xf numFmtId="0" fontId="13" fillId="25" borderId="242" xfId="0" applyFont="1" applyFill="1" applyBorder="1" applyAlignment="1">
      <alignment horizontal="center" vertical="center" wrapText="1"/>
    </xf>
    <xf numFmtId="167" fontId="13" fillId="7" borderId="242" xfId="0" applyNumberFormat="1" applyFont="1" applyFill="1" applyBorder="1" applyAlignment="1">
      <alignment horizontal="center" vertical="center" wrapText="1"/>
    </xf>
    <xf numFmtId="0" fontId="50" fillId="13" borderId="242" xfId="0" applyFont="1" applyFill="1" applyBorder="1" applyAlignment="1">
      <alignment horizontal="center" wrapText="1"/>
    </xf>
    <xf numFmtId="0" fontId="50" fillId="0" borderId="242" xfId="0" applyFont="1" applyFill="1" applyBorder="1" applyAlignment="1">
      <alignment horizontal="center" wrapText="1"/>
    </xf>
    <xf numFmtId="165" fontId="0" fillId="63" borderId="242" xfId="0" applyNumberFormat="1" applyFill="1" applyBorder="1" applyAlignment="1">
      <alignment horizontal="center" vertical="center"/>
    </xf>
    <xf numFmtId="1" fontId="9" fillId="63" borderId="242" xfId="0" applyNumberFormat="1" applyFont="1" applyFill="1" applyBorder="1" applyAlignment="1">
      <alignment horizontal="center" vertical="center"/>
    </xf>
    <xf numFmtId="0" fontId="50" fillId="3" borderId="242" xfId="0" applyFont="1" applyFill="1" applyBorder="1" applyAlignment="1">
      <alignment horizontal="center" wrapText="1"/>
    </xf>
    <xf numFmtId="0" fontId="50" fillId="8" borderId="242" xfId="0" applyFont="1" applyFill="1" applyBorder="1" applyAlignment="1">
      <alignment horizontal="center" wrapText="1"/>
    </xf>
    <xf numFmtId="0" fontId="1" fillId="0" borderId="242" xfId="0" applyFont="1" applyBorder="1" applyAlignment="1">
      <alignment horizontal="center" vertical="center"/>
    </xf>
    <xf numFmtId="0" fontId="29" fillId="34" borderId="243" xfId="0" applyFont="1" applyFill="1" applyBorder="1" applyAlignment="1">
      <alignment horizontal="center" vertical="center" wrapText="1"/>
    </xf>
    <xf numFmtId="0" fontId="29" fillId="34" borderId="248" xfId="0" applyFont="1" applyFill="1" applyBorder="1" applyAlignment="1">
      <alignment horizontal="center" vertical="center" wrapText="1"/>
    </xf>
    <xf numFmtId="0" fontId="13" fillId="28" borderId="248" xfId="0" applyFont="1" applyFill="1" applyBorder="1" applyAlignment="1">
      <alignment horizontal="center" vertical="center"/>
    </xf>
    <xf numFmtId="0" fontId="13" fillId="28" borderId="243" xfId="0" applyFont="1" applyFill="1" applyBorder="1" applyAlignment="1">
      <alignment vertical="center"/>
    </xf>
    <xf numFmtId="0" fontId="36" fillId="3" borderId="0" xfId="3" applyFont="1" applyFill="1" applyAlignment="1">
      <alignment horizontal="left" vertical="center"/>
    </xf>
    <xf numFmtId="0" fontId="9" fillId="0" borderId="0" xfId="3" applyAlignment="1">
      <alignment horizontal="center" vertical="center" wrapText="1"/>
    </xf>
    <xf numFmtId="0" fontId="20" fillId="0" borderId="242" xfId="3" applyFont="1" applyBorder="1" applyAlignment="1">
      <alignment horizontal="center" vertical="center" wrapText="1"/>
    </xf>
    <xf numFmtId="0" fontId="20" fillId="9" borderId="242" xfId="3" applyFont="1" applyFill="1" applyBorder="1" applyAlignment="1">
      <alignment horizontal="center" vertical="center" wrapText="1"/>
    </xf>
    <xf numFmtId="0" fontId="20" fillId="7" borderId="242" xfId="3" applyFont="1" applyFill="1" applyBorder="1" applyAlignment="1">
      <alignment horizontal="center" vertical="center" wrapText="1"/>
    </xf>
    <xf numFmtId="0" fontId="17" fillId="0" borderId="242" xfId="3" applyFont="1" applyBorder="1" applyAlignment="1">
      <alignment horizontal="center"/>
    </xf>
    <xf numFmtId="0" fontId="21" fillId="0" borderId="242" xfId="3" applyFont="1" applyBorder="1" applyAlignment="1">
      <alignment horizontal="center" vertical="center" wrapText="1"/>
    </xf>
    <xf numFmtId="0" fontId="21" fillId="9" borderId="242" xfId="3" applyFont="1" applyFill="1" applyBorder="1" applyAlignment="1">
      <alignment horizontal="center" vertical="center" wrapText="1"/>
    </xf>
    <xf numFmtId="0" fontId="9" fillId="0" borderId="242" xfId="3" applyFont="1" applyBorder="1" applyAlignment="1">
      <alignment horizontal="center" wrapText="1"/>
    </xf>
    <xf numFmtId="49" fontId="9" fillId="9" borderId="242" xfId="3" applyNumberFormat="1" applyFont="1" applyFill="1" applyBorder="1" applyAlignment="1">
      <alignment horizontal="center"/>
    </xf>
    <xf numFmtId="0" fontId="9" fillId="0" borderId="242" xfId="3" applyFont="1" applyBorder="1" applyAlignment="1">
      <alignment horizontal="center"/>
    </xf>
    <xf numFmtId="9" fontId="9" fillId="9" borderId="242" xfId="3" applyNumberFormat="1" applyFont="1" applyFill="1" applyBorder="1" applyAlignment="1">
      <alignment horizontal="center"/>
    </xf>
    <xf numFmtId="0" fontId="9" fillId="0" borderId="0" xfId="3" applyFont="1" applyAlignment="1">
      <alignment horizontal="center" vertical="center"/>
    </xf>
    <xf numFmtId="0" fontId="0" fillId="0" borderId="1" xfId="0" applyBorder="1" applyAlignment="1">
      <alignment horizontal="center" vertical="center"/>
    </xf>
    <xf numFmtId="0" fontId="22" fillId="0" borderId="17" xfId="0" applyFont="1" applyFill="1" applyBorder="1" applyAlignment="1">
      <alignment horizontal="left" wrapText="1"/>
    </xf>
    <xf numFmtId="0" fontId="173" fillId="0" borderId="1" xfId="0" applyFont="1" applyFill="1" applyBorder="1" applyAlignment="1">
      <alignment horizontal="center" vertical="center"/>
    </xf>
    <xf numFmtId="0" fontId="17" fillId="0" borderId="242" xfId="3" applyFont="1" applyBorder="1" applyAlignment="1">
      <alignment horizontal="center" vertical="center"/>
    </xf>
    <xf numFmtId="0" fontId="9" fillId="0" borderId="242" xfId="3" applyFont="1" applyBorder="1" applyAlignment="1">
      <alignment horizontal="center" vertical="center"/>
    </xf>
    <xf numFmtId="0" fontId="9" fillId="0" borderId="1" xfId="3" applyBorder="1" applyAlignment="1">
      <alignment horizontal="center" vertical="center"/>
    </xf>
    <xf numFmtId="0" fontId="9" fillId="0" borderId="0" xfId="3" applyBorder="1" applyAlignment="1">
      <alignment horizontal="center" vertical="center"/>
    </xf>
    <xf numFmtId="0" fontId="0" fillId="0" borderId="1" xfId="0" applyBorder="1" applyAlignment="1">
      <alignment horizontal="center" vertical="center"/>
    </xf>
    <xf numFmtId="0" fontId="9" fillId="0" borderId="1" xfId="3" applyFont="1" applyBorder="1" applyAlignment="1">
      <alignment horizontal="center" vertical="center"/>
    </xf>
    <xf numFmtId="0" fontId="36" fillId="131" borderId="14" xfId="0" applyFont="1" applyFill="1" applyBorder="1" applyAlignment="1">
      <alignment horizontal="left" vertical="center" wrapText="1"/>
    </xf>
    <xf numFmtId="0" fontId="36" fillId="131" borderId="135"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Border="1" applyAlignment="1">
      <alignment horizontal="left" vertical="center"/>
    </xf>
    <xf numFmtId="0" fontId="36" fillId="131" borderId="12" xfId="0" applyFont="1" applyFill="1" applyBorder="1" applyAlignment="1">
      <alignment horizontal="left" vertical="center" wrapText="1"/>
    </xf>
    <xf numFmtId="0" fontId="31" fillId="0" borderId="1" xfId="0" applyFont="1" applyBorder="1" applyAlignment="1">
      <alignment horizontal="center" vertical="center"/>
    </xf>
    <xf numFmtId="1" fontId="0" fillId="0" borderId="1" xfId="0" applyNumberFormat="1" applyBorder="1" applyAlignment="1">
      <alignment horizontal="center" vertical="center"/>
    </xf>
    <xf numFmtId="0" fontId="9" fillId="24" borderId="242" xfId="0" applyFont="1" applyFill="1" applyBorder="1" applyAlignment="1">
      <alignment wrapText="1"/>
    </xf>
    <xf numFmtId="1" fontId="0" fillId="0" borderId="242" xfId="0" applyNumberFormat="1" applyBorder="1" applyAlignment="1">
      <alignment horizontal="center" vertical="center" wrapText="1"/>
    </xf>
    <xf numFmtId="0" fontId="9" fillId="13" borderId="242" xfId="0" applyFont="1" applyFill="1" applyBorder="1" applyAlignment="1">
      <alignment wrapText="1"/>
    </xf>
    <xf numFmtId="0" fontId="36" fillId="3" borderId="242" xfId="0" applyFont="1" applyFill="1" applyBorder="1" applyAlignment="1">
      <alignment horizontal="left" wrapText="1"/>
    </xf>
    <xf numFmtId="0" fontId="0" fillId="24" borderId="242" xfId="0" applyFill="1" applyBorder="1" applyAlignment="1">
      <alignment horizontal="center" vertical="center" wrapText="1"/>
    </xf>
    <xf numFmtId="0" fontId="9" fillId="58" borderId="242" xfId="0" applyFont="1" applyFill="1" applyBorder="1" applyAlignment="1">
      <alignment wrapText="1"/>
    </xf>
    <xf numFmtId="1" fontId="31" fillId="0" borderId="242" xfId="0" applyNumberFormat="1" applyFont="1" applyBorder="1" applyAlignment="1">
      <alignment horizontal="center" vertical="center"/>
    </xf>
    <xf numFmtId="1" fontId="24" fillId="0" borderId="0" xfId="0" applyNumberFormat="1" applyFont="1" applyFill="1" applyBorder="1" applyAlignment="1">
      <alignment horizontal="center" vertical="center"/>
    </xf>
    <xf numFmtId="1" fontId="17" fillId="34" borderId="242" xfId="0" applyNumberFormat="1" applyFont="1" applyFill="1" applyBorder="1" applyAlignment="1">
      <alignment horizontal="center" vertical="center"/>
    </xf>
    <xf numFmtId="0" fontId="17" fillId="34" borderId="243" xfId="0" applyFont="1" applyFill="1" applyBorder="1" applyAlignment="1">
      <alignment horizontal="center" vertical="center"/>
    </xf>
    <xf numFmtId="0" fontId="17" fillId="34" borderId="242" xfId="0" applyFont="1" applyFill="1" applyBorder="1" applyAlignment="1">
      <alignment horizontal="center" vertical="center"/>
    </xf>
    <xf numFmtId="1" fontId="17" fillId="0" borderId="242" xfId="0" applyNumberFormat="1" applyFont="1" applyBorder="1" applyAlignment="1">
      <alignment horizontal="center" vertical="center"/>
    </xf>
    <xf numFmtId="0" fontId="17" fillId="0" borderId="242" xfId="0" applyFont="1" applyBorder="1" applyAlignment="1">
      <alignment horizontal="center" vertical="center"/>
    </xf>
    <xf numFmtId="1" fontId="0" fillId="3" borderId="242" xfId="0" applyNumberFormat="1" applyFill="1" applyBorder="1" applyAlignment="1">
      <alignment horizontal="center" vertical="center"/>
    </xf>
    <xf numFmtId="0" fontId="13" fillId="8" borderId="242" xfId="0" applyFont="1" applyFill="1" applyBorder="1" applyAlignment="1">
      <alignment horizontal="center" vertical="center"/>
    </xf>
    <xf numFmtId="0" fontId="0" fillId="114" borderId="242" xfId="0" applyFill="1" applyBorder="1" applyAlignment="1">
      <alignment horizontal="center" vertical="center"/>
    </xf>
    <xf numFmtId="0" fontId="0" fillId="105" borderId="242" xfId="0" applyFill="1" applyBorder="1" applyAlignment="1">
      <alignment horizontal="center" vertical="center"/>
    </xf>
    <xf numFmtId="0" fontId="86" fillId="3" borderId="242" xfId="3" applyFont="1" applyFill="1" applyBorder="1" applyAlignment="1">
      <alignment horizontal="center" vertical="center" wrapText="1"/>
    </xf>
    <xf numFmtId="1" fontId="17" fillId="110" borderId="242" xfId="0" applyNumberFormat="1" applyFont="1" applyFill="1" applyBorder="1" applyAlignment="1">
      <alignment horizontal="center" vertical="center" wrapText="1"/>
    </xf>
    <xf numFmtId="1" fontId="17" fillId="77" borderId="242" xfId="0" applyNumberFormat="1" applyFont="1" applyFill="1" applyBorder="1" applyAlignment="1">
      <alignment horizontal="center" vertical="center" wrapText="1"/>
    </xf>
    <xf numFmtId="0" fontId="86" fillId="29" borderId="242" xfId="3" applyFont="1" applyFill="1" applyBorder="1" applyAlignment="1">
      <alignment horizontal="center" vertical="center" wrapText="1"/>
    </xf>
    <xf numFmtId="1" fontId="17" fillId="78" borderId="242" xfId="0" applyNumberFormat="1" applyFont="1" applyFill="1" applyBorder="1" applyAlignment="1">
      <alignment horizontal="center" vertical="center" wrapText="1"/>
    </xf>
    <xf numFmtId="1" fontId="17" fillId="67" borderId="242" xfId="0" applyNumberFormat="1" applyFont="1" applyFill="1" applyBorder="1" applyAlignment="1">
      <alignment horizontal="center" vertical="center" wrapText="1"/>
    </xf>
    <xf numFmtId="0" fontId="86" fillId="111" borderId="242" xfId="3" applyFont="1" applyFill="1" applyBorder="1" applyAlignment="1">
      <alignment horizontal="center" vertical="center" wrapText="1"/>
    </xf>
    <xf numFmtId="0" fontId="86" fillId="8" borderId="242" xfId="3" applyFont="1" applyFill="1" applyBorder="1" applyAlignment="1">
      <alignment horizontal="center" vertical="center" wrapText="1"/>
    </xf>
    <xf numFmtId="0" fontId="0" fillId="8" borderId="242" xfId="0" applyFill="1" applyBorder="1" applyAlignment="1">
      <alignment horizontal="center" vertical="center"/>
    </xf>
    <xf numFmtId="0" fontId="0" fillId="13" borderId="242" xfId="0" applyFill="1" applyBorder="1" applyAlignment="1">
      <alignment horizontal="center" vertical="center"/>
    </xf>
    <xf numFmtId="1" fontId="17" fillId="112" borderId="242" xfId="0" applyNumberFormat="1" applyFont="1" applyFill="1" applyBorder="1" applyAlignment="1">
      <alignment horizontal="center" vertical="center" wrapText="1"/>
    </xf>
    <xf numFmtId="0" fontId="0" fillId="68" borderId="242" xfId="0" applyFill="1" applyBorder="1" applyAlignment="1">
      <alignment horizontal="center" vertical="center"/>
    </xf>
    <xf numFmtId="0" fontId="86" fillId="13" borderId="242" xfId="3" applyFont="1" applyFill="1" applyBorder="1" applyAlignment="1">
      <alignment horizontal="center" vertical="center" wrapText="1"/>
    </xf>
    <xf numFmtId="1" fontId="24" fillId="8" borderId="242" xfId="0" applyNumberFormat="1" applyFont="1" applyFill="1" applyBorder="1" applyAlignment="1">
      <alignment horizontal="center" vertical="center" wrapText="1"/>
    </xf>
    <xf numFmtId="0" fontId="0" fillId="106" borderId="242" xfId="0" applyFill="1" applyBorder="1" applyAlignment="1">
      <alignment horizontal="center" vertical="center"/>
    </xf>
    <xf numFmtId="1" fontId="17" fillId="70" borderId="33" xfId="0" applyNumberFormat="1" applyFont="1" applyFill="1" applyBorder="1" applyAlignment="1">
      <alignment horizontal="center" vertical="center" wrapText="1"/>
    </xf>
    <xf numFmtId="1" fontId="17" fillId="73" borderId="33" xfId="0" applyNumberFormat="1" applyFont="1" applyFill="1" applyBorder="1" applyAlignment="1">
      <alignment horizontal="center" vertical="center" wrapText="1"/>
    </xf>
    <xf numFmtId="0" fontId="13" fillId="3" borderId="242" xfId="0" applyFont="1" applyFill="1" applyBorder="1" applyAlignment="1">
      <alignment horizontal="center" vertical="center"/>
    </xf>
    <xf numFmtId="0" fontId="17" fillId="0" borderId="243" xfId="0" applyFont="1" applyFill="1" applyBorder="1" applyAlignment="1">
      <alignment horizontal="center" vertical="center"/>
    </xf>
    <xf numFmtId="0" fontId="13" fillId="13" borderId="242" xfId="0" applyFont="1" applyFill="1" applyBorder="1" applyAlignment="1">
      <alignment horizontal="center" vertical="center"/>
    </xf>
    <xf numFmtId="0" fontId="17" fillId="0" borderId="0" xfId="0" applyFont="1" applyBorder="1" applyAlignment="1">
      <alignment horizontal="center" vertical="center"/>
    </xf>
    <xf numFmtId="0" fontId="115" fillId="91" borderId="242" xfId="0" applyFont="1" applyFill="1" applyBorder="1" applyAlignment="1">
      <alignment vertical="center"/>
    </xf>
    <xf numFmtId="1" fontId="122" fillId="8" borderId="242" xfId="0" applyNumberFormat="1" applyFont="1" applyFill="1" applyBorder="1" applyAlignment="1">
      <alignment vertical="center"/>
    </xf>
    <xf numFmtId="1" fontId="114" fillId="3" borderId="242" xfId="0" applyNumberFormat="1" applyFont="1" applyFill="1" applyBorder="1" applyAlignment="1">
      <alignment vertical="center"/>
    </xf>
    <xf numFmtId="1" fontId="114" fillId="13" borderId="242" xfId="0" applyNumberFormat="1" applyFont="1" applyFill="1" applyBorder="1" applyAlignment="1">
      <alignment vertical="center"/>
    </xf>
    <xf numFmtId="0" fontId="115" fillId="53" borderId="242" xfId="0" applyFont="1" applyFill="1" applyBorder="1" applyAlignment="1">
      <alignment vertical="center"/>
    </xf>
    <xf numFmtId="0" fontId="17" fillId="0" borderId="0" xfId="0" applyFont="1" applyAlignment="1">
      <alignment vertical="center"/>
    </xf>
    <xf numFmtId="0" fontId="86" fillId="0" borderId="242" xfId="0" applyFont="1" applyFill="1" applyBorder="1" applyAlignment="1">
      <alignment horizontal="left" vertical="center" wrapText="1"/>
    </xf>
    <xf numFmtId="0" fontId="86" fillId="105" borderId="242" xfId="0" applyFont="1" applyFill="1" applyBorder="1" applyAlignment="1">
      <alignment horizontal="left" vertical="center" wrapText="1"/>
    </xf>
    <xf numFmtId="0" fontId="86" fillId="108" borderId="242" xfId="0" applyFont="1" applyFill="1" applyBorder="1" applyAlignment="1">
      <alignment horizontal="left" vertical="center" wrapText="1"/>
    </xf>
    <xf numFmtId="0" fontId="17" fillId="0" borderId="0" xfId="0" applyFont="1" applyAlignment="1">
      <alignment horizontal="left" vertical="center"/>
    </xf>
    <xf numFmtId="0" fontId="86" fillId="34" borderId="242" xfId="0" applyFont="1" applyFill="1" applyBorder="1" applyAlignment="1">
      <alignment horizontal="left" vertical="center"/>
    </xf>
    <xf numFmtId="0" fontId="86" fillId="0" borderId="33" xfId="0" applyFont="1" applyFill="1" applyBorder="1" applyAlignment="1">
      <alignment horizontal="left" vertical="center" wrapText="1"/>
    </xf>
    <xf numFmtId="0" fontId="17" fillId="105" borderId="242" xfId="0" applyFont="1" applyFill="1" applyBorder="1" applyAlignment="1">
      <alignment horizontal="left" vertical="center"/>
    </xf>
    <xf numFmtId="0" fontId="115" fillId="91" borderId="242" xfId="0" applyFont="1" applyFill="1" applyBorder="1" applyAlignment="1">
      <alignment horizontal="left" vertical="center"/>
    </xf>
    <xf numFmtId="0" fontId="122" fillId="8" borderId="242" xfId="0" applyFont="1" applyFill="1" applyBorder="1" applyAlignment="1">
      <alignment horizontal="left" vertical="center"/>
    </xf>
    <xf numFmtId="0" fontId="114" fillId="3" borderId="242" xfId="0" applyFont="1" applyFill="1" applyBorder="1" applyAlignment="1">
      <alignment horizontal="left" vertical="center"/>
    </xf>
    <xf numFmtId="0" fontId="114" fillId="13" borderId="242" xfId="0" applyFont="1" applyFill="1" applyBorder="1" applyAlignment="1">
      <alignment horizontal="left" vertical="center"/>
    </xf>
    <xf numFmtId="0" fontId="115" fillId="53" borderId="242" xfId="0" applyFont="1" applyFill="1" applyBorder="1" applyAlignment="1">
      <alignment horizontal="left" vertical="center"/>
    </xf>
    <xf numFmtId="1" fontId="121" fillId="67" borderId="245" xfId="0" applyNumberFormat="1" applyFont="1" applyFill="1" applyBorder="1" applyAlignment="1">
      <alignment horizontal="left" vertical="center"/>
    </xf>
    <xf numFmtId="1" fontId="121" fillId="8" borderId="246" xfId="0" applyNumberFormat="1" applyFont="1" applyFill="1" applyBorder="1" applyAlignment="1">
      <alignment horizontal="left" vertical="center"/>
    </xf>
    <xf numFmtId="1" fontId="121" fillId="15" borderId="246" xfId="0" applyNumberFormat="1" applyFont="1" applyFill="1" applyBorder="1" applyAlignment="1">
      <alignment horizontal="left" vertical="center"/>
    </xf>
    <xf numFmtId="1" fontId="121" fillId="28" borderId="246" xfId="0" applyNumberFormat="1" applyFont="1" applyFill="1" applyBorder="1" applyAlignment="1">
      <alignment horizontal="left" vertical="center"/>
    </xf>
    <xf numFmtId="1" fontId="120" fillId="53" borderId="10" xfId="0" applyNumberFormat="1" applyFont="1" applyFill="1" applyBorder="1" applyAlignment="1">
      <alignment horizontal="left" vertical="center"/>
    </xf>
    <xf numFmtId="0" fontId="17" fillId="34" borderId="242" xfId="0" applyFont="1" applyFill="1" applyBorder="1" applyAlignment="1">
      <alignment horizontal="left" vertical="center"/>
    </xf>
    <xf numFmtId="0" fontId="17" fillId="108" borderId="242" xfId="0" applyFont="1" applyFill="1" applyBorder="1" applyAlignment="1">
      <alignment horizontal="left" vertical="center" wrapText="1"/>
    </xf>
    <xf numFmtId="0" fontId="87" fillId="0" borderId="242" xfId="1" applyFont="1" applyFill="1" applyBorder="1" applyAlignment="1">
      <alignment horizontal="left" vertical="center" wrapText="1"/>
    </xf>
    <xf numFmtId="0" fontId="17" fillId="0" borderId="118" xfId="0" applyFont="1" applyBorder="1" applyAlignment="1">
      <alignment horizontal="center" vertical="center"/>
    </xf>
    <xf numFmtId="0" fontId="17" fillId="0" borderId="14" xfId="0" applyFont="1" applyBorder="1" applyAlignment="1">
      <alignment horizontal="center" vertical="center"/>
    </xf>
    <xf numFmtId="0" fontId="17" fillId="0" borderId="12" xfId="0" applyFont="1" applyBorder="1" applyAlignment="1">
      <alignment horizontal="center" vertical="center"/>
    </xf>
    <xf numFmtId="0" fontId="22" fillId="0" borderId="0" xfId="3" applyFont="1" applyFill="1" applyAlignment="1">
      <alignment horizontal="center" vertical="center" wrapText="1"/>
    </xf>
    <xf numFmtId="0" fontId="17" fillId="0" borderId="0" xfId="3" applyFont="1" applyAlignment="1">
      <alignment vertical="center"/>
    </xf>
    <xf numFmtId="49" fontId="17" fillId="0" borderId="0" xfId="3" applyNumberFormat="1" applyFont="1" applyAlignment="1">
      <alignment vertical="center"/>
    </xf>
    <xf numFmtId="1" fontId="86" fillId="34" borderId="1" xfId="3" applyNumberFormat="1" applyFont="1" applyFill="1" applyBorder="1" applyAlignment="1">
      <alignment horizontal="center" vertical="center"/>
    </xf>
    <xf numFmtId="49" fontId="86" fillId="34" borderId="1" xfId="3" applyNumberFormat="1" applyFont="1" applyFill="1" applyBorder="1" applyAlignment="1">
      <alignment horizontal="center" vertical="center"/>
    </xf>
    <xf numFmtId="165" fontId="85" fillId="73" borderId="1" xfId="3" applyNumberFormat="1" applyFont="1" applyFill="1" applyBorder="1" applyAlignment="1">
      <alignment horizontal="center" vertical="center" wrapText="1"/>
    </xf>
    <xf numFmtId="165" fontId="85" fillId="70" borderId="1" xfId="3" applyNumberFormat="1" applyFont="1" applyFill="1" applyBorder="1" applyAlignment="1">
      <alignment horizontal="center" vertical="center" wrapText="1"/>
    </xf>
    <xf numFmtId="165" fontId="85" fillId="79" borderId="1" xfId="3" applyNumberFormat="1" applyFont="1" applyFill="1" applyBorder="1" applyAlignment="1">
      <alignment horizontal="center" vertical="center" wrapText="1"/>
    </xf>
    <xf numFmtId="165" fontId="85" fillId="0" borderId="1" xfId="3" applyNumberFormat="1" applyFont="1" applyFill="1" applyBorder="1" applyAlignment="1">
      <alignment horizontal="center" vertical="center" wrapText="1"/>
    </xf>
    <xf numFmtId="165" fontId="85" fillId="77" borderId="1" xfId="3" applyNumberFormat="1" applyFont="1" applyFill="1" applyBorder="1" applyAlignment="1">
      <alignment horizontal="center" vertical="center" wrapText="1"/>
    </xf>
    <xf numFmtId="49" fontId="85" fillId="91" borderId="1" xfId="3" applyNumberFormat="1" applyFont="1" applyFill="1" applyBorder="1" applyAlignment="1">
      <alignment horizontal="center" vertical="center" wrapText="1"/>
    </xf>
    <xf numFmtId="49" fontId="31" fillId="91" borderId="1" xfId="3" applyNumberFormat="1" applyFont="1" applyFill="1" applyBorder="1" applyAlignment="1">
      <alignment horizontal="center" vertical="center"/>
    </xf>
    <xf numFmtId="49" fontId="31" fillId="0" borderId="1" xfId="3" applyNumberFormat="1" applyFont="1" applyFill="1" applyBorder="1" applyAlignment="1">
      <alignment horizontal="center" vertical="center"/>
    </xf>
    <xf numFmtId="49" fontId="16" fillId="0" borderId="1" xfId="3" applyNumberFormat="1" applyFont="1" applyFill="1" applyBorder="1" applyAlignment="1">
      <alignment horizontal="center" vertical="center"/>
    </xf>
    <xf numFmtId="165" fontId="85" fillId="76" borderId="1" xfId="3" applyNumberFormat="1" applyFont="1" applyFill="1" applyBorder="1" applyAlignment="1">
      <alignment horizontal="center" vertical="center" wrapText="1"/>
    </xf>
    <xf numFmtId="49" fontId="31" fillId="3" borderId="1" xfId="3" applyNumberFormat="1" applyFont="1" applyFill="1" applyBorder="1" applyAlignment="1">
      <alignment horizontal="center" vertical="center"/>
    </xf>
    <xf numFmtId="0" fontId="31" fillId="0" borderId="1" xfId="3" applyFont="1" applyFill="1" applyBorder="1" applyAlignment="1">
      <alignment horizontal="center" vertical="center"/>
    </xf>
    <xf numFmtId="49" fontId="31" fillId="0" borderId="1" xfId="3" applyNumberFormat="1" applyFont="1" applyBorder="1" applyAlignment="1">
      <alignment horizontal="center" vertical="center"/>
    </xf>
    <xf numFmtId="49" fontId="31" fillId="13" borderId="1" xfId="3" applyNumberFormat="1" applyFont="1" applyFill="1" applyBorder="1" applyAlignment="1">
      <alignment horizontal="center" vertical="center"/>
    </xf>
    <xf numFmtId="49" fontId="31" fillId="68" borderId="1" xfId="3" applyNumberFormat="1" applyFont="1" applyFill="1" applyBorder="1" applyAlignment="1">
      <alignment horizontal="center" vertical="center"/>
    </xf>
    <xf numFmtId="0" fontId="31" fillId="0" borderId="1" xfId="3" applyFont="1" applyBorder="1" applyAlignment="1">
      <alignment horizontal="center" vertical="center"/>
    </xf>
    <xf numFmtId="49" fontId="31" fillId="111" borderId="1" xfId="3" applyNumberFormat="1" applyFont="1" applyFill="1" applyBorder="1" applyAlignment="1">
      <alignment horizontal="center" vertical="center"/>
    </xf>
    <xf numFmtId="0" fontId="85" fillId="0" borderId="1" xfId="3" applyFont="1" applyBorder="1" applyAlignment="1">
      <alignment horizontal="center" vertical="center"/>
    </xf>
    <xf numFmtId="49" fontId="16" fillId="13" borderId="1" xfId="3" applyNumberFormat="1" applyFont="1" applyFill="1" applyBorder="1" applyAlignment="1">
      <alignment horizontal="center" vertical="center"/>
    </xf>
    <xf numFmtId="0" fontId="16" fillId="0" borderId="1" xfId="3" applyFont="1" applyBorder="1" applyAlignment="1">
      <alignment horizontal="center" vertical="center"/>
    </xf>
    <xf numFmtId="49" fontId="16" fillId="105" borderId="1" xfId="3" applyNumberFormat="1" applyFont="1" applyFill="1" applyBorder="1" applyAlignment="1">
      <alignment horizontal="center" vertical="center"/>
    </xf>
    <xf numFmtId="49" fontId="31" fillId="105" borderId="1" xfId="3" applyNumberFormat="1" applyFont="1" applyFill="1" applyBorder="1" applyAlignment="1">
      <alignment horizontal="center" vertical="center"/>
    </xf>
    <xf numFmtId="165" fontId="17" fillId="0" borderId="0" xfId="3" applyNumberFormat="1" applyFont="1" applyAlignment="1">
      <alignment horizontal="center" vertical="center"/>
    </xf>
    <xf numFmtId="165" fontId="9" fillId="0" borderId="0" xfId="3" applyNumberFormat="1" applyAlignment="1">
      <alignment horizontal="center" vertical="center"/>
    </xf>
    <xf numFmtId="0" fontId="9" fillId="0" borderId="0" xfId="3" applyAlignment="1">
      <alignment vertical="center"/>
    </xf>
    <xf numFmtId="49" fontId="9" fillId="0" borderId="0" xfId="3" applyNumberFormat="1" applyAlignment="1">
      <alignment vertical="center"/>
    </xf>
    <xf numFmtId="0" fontId="86" fillId="115" borderId="1" xfId="3" applyFont="1" applyFill="1" applyBorder="1" applyAlignment="1">
      <alignment horizontal="left" vertical="center" wrapText="1"/>
    </xf>
    <xf numFmtId="0" fontId="85" fillId="7" borderId="1" xfId="3" applyFont="1" applyFill="1" applyBorder="1" applyAlignment="1">
      <alignment horizontal="left" vertical="center"/>
    </xf>
    <xf numFmtId="49" fontId="88" fillId="7" borderId="1" xfId="3" applyNumberFormat="1" applyFont="1" applyFill="1" applyBorder="1" applyAlignment="1">
      <alignment horizontal="left" vertical="center"/>
    </xf>
    <xf numFmtId="0" fontId="16" fillId="0" borderId="0" xfId="3" applyFont="1" applyFill="1" applyAlignment="1">
      <alignment horizontal="left" vertical="center"/>
    </xf>
    <xf numFmtId="0" fontId="7" fillId="0" borderId="0" xfId="3" applyFont="1" applyFill="1" applyAlignment="1">
      <alignment horizontal="left" vertical="center"/>
    </xf>
    <xf numFmtId="0" fontId="87" fillId="0" borderId="1" xfId="3" applyFont="1" applyFill="1" applyBorder="1" applyAlignment="1">
      <alignment horizontal="left" vertical="center" wrapText="1"/>
    </xf>
    <xf numFmtId="0" fontId="16" fillId="0" borderId="1" xfId="3" applyFont="1" applyFill="1" applyBorder="1" applyAlignment="1">
      <alignment vertical="center"/>
    </xf>
    <xf numFmtId="0" fontId="16" fillId="0" borderId="1" xfId="3" applyFont="1" applyFill="1" applyBorder="1" applyAlignment="1">
      <alignment horizontal="left" vertical="center"/>
    </xf>
    <xf numFmtId="0" fontId="16" fillId="0" borderId="1" xfId="3" applyFont="1" applyBorder="1" applyAlignment="1">
      <alignment horizontal="left" vertical="center"/>
    </xf>
    <xf numFmtId="0" fontId="16" fillId="0" borderId="0" xfId="3" applyFont="1" applyAlignment="1">
      <alignment horizontal="left" vertical="center"/>
    </xf>
    <xf numFmtId="0" fontId="85" fillId="115" borderId="1" xfId="3" applyFont="1" applyFill="1" applyBorder="1" applyAlignment="1">
      <alignment horizontal="left" vertical="center" wrapText="1"/>
    </xf>
    <xf numFmtId="0" fontId="85" fillId="3" borderId="1" xfId="3" applyFont="1" applyFill="1" applyBorder="1" applyAlignment="1">
      <alignment horizontal="left" vertical="center" wrapText="1"/>
    </xf>
    <xf numFmtId="0" fontId="50" fillId="0" borderId="0" xfId="3" applyFont="1" applyAlignment="1">
      <alignment vertical="center"/>
    </xf>
    <xf numFmtId="0" fontId="50" fillId="0" borderId="0" xfId="3" applyFont="1" applyBorder="1" applyAlignment="1">
      <alignment vertical="center"/>
    </xf>
    <xf numFmtId="0" fontId="17" fillId="0" borderId="0" xfId="3" applyFont="1" applyBorder="1" applyAlignment="1">
      <alignment horizontal="center" vertical="center"/>
    </xf>
    <xf numFmtId="0" fontId="85" fillId="69" borderId="1" xfId="3" applyFont="1" applyFill="1" applyBorder="1" applyAlignment="1">
      <alignment horizontal="center" vertical="center"/>
    </xf>
    <xf numFmtId="0" fontId="85" fillId="56" borderId="1" xfId="3" applyFont="1" applyFill="1" applyBorder="1" applyAlignment="1">
      <alignment horizontal="center" vertical="center"/>
    </xf>
    <xf numFmtId="0" fontId="85" fillId="3" borderId="1" xfId="3" applyFont="1" applyFill="1" applyBorder="1" applyAlignment="1">
      <alignment horizontal="center" vertical="center"/>
    </xf>
    <xf numFmtId="0" fontId="85" fillId="69" borderId="1" xfId="3" applyFont="1" applyFill="1" applyBorder="1" applyAlignment="1">
      <alignment horizontal="center" vertical="center" wrapText="1"/>
    </xf>
    <xf numFmtId="0" fontId="85" fillId="29" borderId="1" xfId="3" applyFont="1" applyFill="1" applyBorder="1" applyAlignment="1">
      <alignment horizontal="center" vertical="center"/>
    </xf>
    <xf numFmtId="1" fontId="85" fillId="70" borderId="1" xfId="3" applyNumberFormat="1" applyFont="1" applyFill="1" applyBorder="1" applyAlignment="1">
      <alignment horizontal="center" vertical="center" wrapText="1"/>
    </xf>
    <xf numFmtId="1" fontId="85" fillId="122" borderId="1" xfId="3" applyNumberFormat="1" applyFont="1" applyFill="1" applyBorder="1" applyAlignment="1">
      <alignment horizontal="center" vertical="center" wrapText="1"/>
    </xf>
    <xf numFmtId="1" fontId="89" fillId="122" borderId="34" xfId="3" applyNumberFormat="1" applyFont="1" applyFill="1" applyBorder="1" applyAlignment="1">
      <alignment horizontal="center" vertical="center" wrapText="1"/>
    </xf>
    <xf numFmtId="1" fontId="89" fillId="122" borderId="1" xfId="3" applyNumberFormat="1" applyFont="1" applyFill="1" applyBorder="1" applyAlignment="1">
      <alignment horizontal="center" vertical="center" wrapText="1"/>
    </xf>
    <xf numFmtId="0" fontId="85" fillId="13" borderId="1" xfId="3" applyFont="1" applyFill="1" applyBorder="1" applyAlignment="1">
      <alignment horizontal="center" vertical="center"/>
    </xf>
    <xf numFmtId="0" fontId="85" fillId="17" borderId="1" xfId="3" applyFont="1" applyFill="1" applyBorder="1" applyAlignment="1">
      <alignment horizontal="center" vertical="center"/>
    </xf>
    <xf numFmtId="1" fontId="89" fillId="76" borderId="34" xfId="3" applyNumberFormat="1" applyFont="1" applyFill="1" applyBorder="1" applyAlignment="1">
      <alignment horizontal="center" vertical="center" wrapText="1"/>
    </xf>
    <xf numFmtId="1" fontId="85" fillId="77" borderId="34" xfId="3" applyNumberFormat="1" applyFont="1" applyFill="1" applyBorder="1" applyAlignment="1">
      <alignment horizontal="center" vertical="center" wrapText="1"/>
    </xf>
    <xf numFmtId="1" fontId="89" fillId="77" borderId="1" xfId="3" applyNumberFormat="1" applyFont="1" applyFill="1" applyBorder="1" applyAlignment="1">
      <alignment horizontal="center" vertical="center" wrapText="1"/>
    </xf>
    <xf numFmtId="0" fontId="16" fillId="21" borderId="0" xfId="3" applyFont="1" applyFill="1" applyAlignment="1">
      <alignment horizontal="center" vertical="center"/>
    </xf>
    <xf numFmtId="1" fontId="85" fillId="0" borderId="1" xfId="3" applyNumberFormat="1" applyFont="1" applyFill="1" applyBorder="1" applyAlignment="1">
      <alignment horizontal="center" vertical="center" wrapText="1"/>
    </xf>
    <xf numFmtId="0" fontId="85" fillId="105" borderId="1" xfId="3" applyFont="1" applyFill="1" applyBorder="1" applyAlignment="1">
      <alignment horizontal="center" vertical="center"/>
    </xf>
    <xf numFmtId="1" fontId="85" fillId="73" borderId="1" xfId="3" applyNumberFormat="1" applyFont="1" applyFill="1" applyBorder="1" applyAlignment="1">
      <alignment horizontal="center" vertical="center" wrapText="1"/>
    </xf>
    <xf numFmtId="1" fontId="85" fillId="72" borderId="1" xfId="3" applyNumberFormat="1" applyFont="1" applyFill="1" applyBorder="1" applyAlignment="1">
      <alignment horizontal="center" vertical="center" wrapText="1"/>
    </xf>
    <xf numFmtId="0" fontId="85" fillId="32" borderId="1" xfId="3" applyFont="1" applyFill="1" applyBorder="1" applyAlignment="1">
      <alignment horizontal="center" vertical="center"/>
    </xf>
    <xf numFmtId="1" fontId="85" fillId="77" borderId="1" xfId="3" applyNumberFormat="1" applyFont="1" applyFill="1" applyBorder="1" applyAlignment="1">
      <alignment horizontal="center" vertical="center" wrapText="1"/>
    </xf>
    <xf numFmtId="1" fontId="89" fillId="73" borderId="1" xfId="3" applyNumberFormat="1" applyFont="1" applyFill="1" applyBorder="1" applyAlignment="1">
      <alignment horizontal="center" vertical="center" wrapText="1"/>
    </xf>
    <xf numFmtId="1" fontId="89" fillId="70" borderId="1" xfId="3" applyNumberFormat="1" applyFont="1" applyFill="1" applyBorder="1" applyAlignment="1">
      <alignment horizontal="center" vertical="center" wrapText="1"/>
    </xf>
    <xf numFmtId="1" fontId="89" fillId="70" borderId="34" xfId="3" applyNumberFormat="1" applyFont="1" applyFill="1" applyBorder="1" applyAlignment="1">
      <alignment horizontal="center" vertical="center" wrapText="1"/>
    </xf>
    <xf numFmtId="0" fontId="85" fillId="0" borderId="34" xfId="3" applyFont="1" applyBorder="1" applyAlignment="1">
      <alignment horizontal="center" vertical="center"/>
    </xf>
    <xf numFmtId="1" fontId="89" fillId="72" borderId="1" xfId="3" applyNumberFormat="1" applyFont="1" applyFill="1" applyBorder="1" applyAlignment="1">
      <alignment horizontal="center" vertical="center" wrapText="1"/>
    </xf>
    <xf numFmtId="0" fontId="85" fillId="123" borderId="1" xfId="3" applyFont="1" applyFill="1" applyBorder="1" applyAlignment="1">
      <alignment horizontal="center" vertical="center"/>
    </xf>
    <xf numFmtId="0" fontId="16" fillId="65" borderId="1" xfId="3" applyFont="1" applyFill="1" applyBorder="1" applyAlignment="1">
      <alignment horizontal="center" vertical="center"/>
    </xf>
    <xf numFmtId="0" fontId="31" fillId="29" borderId="1" xfId="3" applyFont="1" applyFill="1" applyBorder="1" applyAlignment="1">
      <alignment horizontal="center" vertical="center"/>
    </xf>
    <xf numFmtId="0" fontId="31" fillId="17" borderId="1" xfId="3" applyFont="1" applyFill="1" applyBorder="1" applyAlignment="1">
      <alignment horizontal="center" vertical="center"/>
    </xf>
    <xf numFmtId="0" fontId="31" fillId="3" borderId="1" xfId="3" applyFont="1" applyFill="1" applyBorder="1" applyAlignment="1">
      <alignment horizontal="center" vertical="center"/>
    </xf>
    <xf numFmtId="0" fontId="16" fillId="57" borderId="1" xfId="3" applyFont="1" applyFill="1" applyBorder="1" applyAlignment="1">
      <alignment horizontal="center" vertical="center"/>
    </xf>
    <xf numFmtId="0" fontId="31" fillId="0" borderId="34" xfId="3" applyFont="1" applyBorder="1" applyAlignment="1">
      <alignment horizontal="center" vertical="center"/>
    </xf>
    <xf numFmtId="1" fontId="85" fillId="70" borderId="34" xfId="3" applyNumberFormat="1" applyFont="1" applyFill="1" applyBorder="1" applyAlignment="1">
      <alignment horizontal="center" vertical="center" wrapText="1"/>
    </xf>
    <xf numFmtId="0" fontId="85" fillId="17" borderId="34" xfId="3" applyFont="1" applyFill="1" applyBorder="1" applyAlignment="1">
      <alignment horizontal="center" vertical="center"/>
    </xf>
    <xf numFmtId="0" fontId="85" fillId="3" borderId="34" xfId="3" applyFont="1" applyFill="1" applyBorder="1" applyAlignment="1">
      <alignment horizontal="center" vertical="center"/>
    </xf>
    <xf numFmtId="0" fontId="85" fillId="29" borderId="34" xfId="3" applyFont="1" applyFill="1" applyBorder="1" applyAlignment="1">
      <alignment horizontal="center" vertical="center"/>
    </xf>
    <xf numFmtId="0" fontId="16" fillId="119" borderId="1" xfId="3" applyFont="1" applyFill="1" applyBorder="1" applyAlignment="1">
      <alignment horizontal="center" vertical="center"/>
    </xf>
    <xf numFmtId="0" fontId="31" fillId="32" borderId="1" xfId="3" applyFont="1" applyFill="1" applyBorder="1" applyAlignment="1">
      <alignment horizontal="center" vertical="center"/>
    </xf>
    <xf numFmtId="1" fontId="86" fillId="0" borderId="0" xfId="3" applyNumberFormat="1" applyFont="1" applyAlignment="1">
      <alignment vertical="center"/>
    </xf>
    <xf numFmtId="1" fontId="86" fillId="0" borderId="0" xfId="3" applyNumberFormat="1" applyFont="1" applyBorder="1" applyAlignment="1">
      <alignment vertical="center"/>
    </xf>
    <xf numFmtId="0" fontId="50" fillId="0" borderId="0" xfId="3" applyFont="1" applyAlignment="1">
      <alignment horizontal="left" vertical="center"/>
    </xf>
    <xf numFmtId="0" fontId="121" fillId="34" borderId="1" xfId="3" applyFont="1" applyFill="1" applyBorder="1" applyAlignment="1">
      <alignment horizontal="left" vertical="center"/>
    </xf>
    <xf numFmtId="0" fontId="85" fillId="12" borderId="1" xfId="3" applyFont="1" applyFill="1" applyBorder="1" applyAlignment="1">
      <alignment horizontal="left" vertical="center" wrapText="1"/>
    </xf>
    <xf numFmtId="0" fontId="85" fillId="19" borderId="1" xfId="3" applyFont="1" applyFill="1" applyBorder="1" applyAlignment="1">
      <alignment horizontal="left" vertical="center" wrapText="1"/>
    </xf>
    <xf numFmtId="0" fontId="50" fillId="0" borderId="0" xfId="3" applyFont="1" applyAlignment="1">
      <alignment horizontal="center" vertical="center"/>
    </xf>
    <xf numFmtId="0" fontId="86" fillId="0" borderId="0" xfId="3" applyFont="1" applyFill="1" applyAlignment="1">
      <alignment horizontal="center" vertical="center"/>
    </xf>
    <xf numFmtId="0" fontId="173" fillId="0" borderId="33" xfId="0" applyFont="1" applyBorder="1" applyAlignment="1">
      <alignment horizontal="center" vertical="center"/>
    </xf>
    <xf numFmtId="49" fontId="173" fillId="0" borderId="242" xfId="0" applyNumberFormat="1" applyFont="1" applyBorder="1" applyAlignment="1">
      <alignment horizontal="center" vertical="center"/>
    </xf>
    <xf numFmtId="0" fontId="17" fillId="0" borderId="242" xfId="3" applyFont="1" applyBorder="1" applyAlignment="1">
      <alignment horizontal="center" wrapText="1"/>
    </xf>
    <xf numFmtId="49" fontId="17" fillId="9" borderId="242" xfId="3" applyNumberFormat="1" applyFont="1" applyFill="1" applyBorder="1" applyAlignment="1">
      <alignment horizontal="center"/>
    </xf>
    <xf numFmtId="9" fontId="17" fillId="9" borderId="242" xfId="3" applyNumberFormat="1" applyFont="1" applyFill="1" applyBorder="1" applyAlignment="1">
      <alignment horizontal="center"/>
    </xf>
    <xf numFmtId="0" fontId="176" fillId="0" borderId="242" xfId="3" applyFont="1" applyBorder="1" applyAlignment="1">
      <alignment horizontal="center" vertical="center"/>
    </xf>
    <xf numFmtId="9" fontId="176" fillId="9" borderId="242" xfId="3" applyNumberFormat="1" applyFont="1" applyFill="1" applyBorder="1" applyAlignment="1">
      <alignment horizontal="center" vertical="center"/>
    </xf>
    <xf numFmtId="0" fontId="9" fillId="0" borderId="0" xfId="3" applyAlignment="1"/>
    <xf numFmtId="0" fontId="21" fillId="7" borderId="242" xfId="3" applyFont="1" applyFill="1" applyBorder="1" applyAlignment="1">
      <alignment horizontal="center" vertical="center"/>
    </xf>
    <xf numFmtId="0" fontId="21" fillId="7" borderId="242" xfId="3" applyFont="1" applyFill="1" applyBorder="1" applyAlignment="1">
      <alignment vertical="center"/>
    </xf>
    <xf numFmtId="0" fontId="1" fillId="7" borderId="242" xfId="3" applyFont="1" applyFill="1" applyBorder="1" applyAlignment="1">
      <alignment horizontal="center" vertical="center"/>
    </xf>
    <xf numFmtId="0" fontId="9" fillId="0" borderId="242" xfId="3" applyBorder="1" applyAlignment="1">
      <alignment vertical="center"/>
    </xf>
    <xf numFmtId="0" fontId="12" fillId="0" borderId="242" xfId="3" applyFont="1" applyBorder="1" applyAlignment="1">
      <alignment horizontal="center" vertical="center"/>
    </xf>
    <xf numFmtId="0" fontId="9" fillId="0" borderId="242" xfId="3" applyFill="1" applyBorder="1" applyAlignment="1">
      <alignment horizontal="center" vertical="center"/>
    </xf>
    <xf numFmtId="0" fontId="9" fillId="0" borderId="242" xfId="3" applyFill="1" applyBorder="1" applyAlignment="1">
      <alignment vertical="center"/>
    </xf>
    <xf numFmtId="0" fontId="12" fillId="0" borderId="242" xfId="3" applyFont="1" applyFill="1" applyBorder="1" applyAlignment="1">
      <alignment horizontal="center" vertical="center"/>
    </xf>
    <xf numFmtId="0" fontId="9" fillId="0" borderId="242" xfId="3" applyBorder="1" applyAlignment="1">
      <alignment horizontal="center" vertical="center"/>
    </xf>
    <xf numFmtId="0" fontId="0" fillId="0" borderId="247" xfId="0" applyBorder="1"/>
    <xf numFmtId="0" fontId="0" fillId="0" borderId="33" xfId="0" applyBorder="1"/>
    <xf numFmtId="14" fontId="13" fillId="3" borderId="242" xfId="0" applyNumberFormat="1" applyFont="1" applyFill="1" applyBorder="1" applyAlignment="1">
      <alignment horizontal="center"/>
    </xf>
    <xf numFmtId="0" fontId="13" fillId="21" borderId="242" xfId="0" applyFont="1" applyFill="1" applyBorder="1" applyAlignment="1">
      <alignment horizontal="center"/>
    </xf>
    <xf numFmtId="14" fontId="13" fillId="21" borderId="242" xfId="0" applyNumberFormat="1" applyFont="1" applyFill="1" applyBorder="1" applyAlignment="1">
      <alignment horizontal="center"/>
    </xf>
    <xf numFmtId="0" fontId="13" fillId="22" borderId="242" xfId="0" applyFont="1" applyFill="1" applyBorder="1" applyAlignment="1">
      <alignment horizontal="center"/>
    </xf>
    <xf numFmtId="14" fontId="13" fillId="22" borderId="242" xfId="0" applyNumberFormat="1" applyFont="1" applyFill="1" applyBorder="1" applyAlignment="1">
      <alignment horizontal="center"/>
    </xf>
    <xf numFmtId="0" fontId="13" fillId="23" borderId="242" xfId="0" applyFont="1" applyFill="1" applyBorder="1" applyAlignment="1">
      <alignment horizontal="center"/>
    </xf>
    <xf numFmtId="14" fontId="13" fillId="23" borderId="242" xfId="0" applyNumberFormat="1" applyFont="1" applyFill="1" applyBorder="1" applyAlignment="1">
      <alignment horizontal="center"/>
    </xf>
    <xf numFmtId="0" fontId="13" fillId="19" borderId="242" xfId="0" applyFont="1" applyFill="1" applyBorder="1" applyAlignment="1">
      <alignment horizontal="center"/>
    </xf>
    <xf numFmtId="14" fontId="13" fillId="19" borderId="242" xfId="0" applyNumberFormat="1" applyFont="1" applyFill="1" applyBorder="1" applyAlignment="1">
      <alignment horizontal="center"/>
    </xf>
    <xf numFmtId="0" fontId="13" fillId="20" borderId="242" xfId="0" applyFont="1" applyFill="1" applyBorder="1" applyAlignment="1">
      <alignment horizontal="center"/>
    </xf>
    <xf numFmtId="14" fontId="13" fillId="20" borderId="242" xfId="0" applyNumberFormat="1" applyFont="1" applyFill="1" applyBorder="1" applyAlignment="1">
      <alignment horizontal="center"/>
    </xf>
    <xf numFmtId="0" fontId="0" fillId="0" borderId="231" xfId="0" applyBorder="1"/>
    <xf numFmtId="0" fontId="0" fillId="7" borderId="247" xfId="0" applyFill="1" applyBorder="1"/>
    <xf numFmtId="0" fontId="13" fillId="7" borderId="0" xfId="0" applyFont="1" applyFill="1" applyAlignment="1">
      <alignment horizontal="center"/>
    </xf>
    <xf numFmtId="0" fontId="168" fillId="7" borderId="36" xfId="0" applyFont="1" applyFill="1" applyBorder="1" applyAlignment="1">
      <alignment horizontal="center"/>
    </xf>
    <xf numFmtId="0" fontId="1" fillId="0" borderId="1" xfId="0" applyFont="1" applyBorder="1" applyAlignment="1">
      <alignment horizontal="center"/>
    </xf>
    <xf numFmtId="0" fontId="9" fillId="0" borderId="242" xfId="0" applyFont="1" applyBorder="1" applyAlignment="1">
      <alignment vertical="center"/>
    </xf>
    <xf numFmtId="0" fontId="39" fillId="0" borderId="242" xfId="0" applyFont="1" applyBorder="1"/>
    <xf numFmtId="0" fontId="9" fillId="3" borderId="0" xfId="3" applyFill="1" applyAlignment="1">
      <alignment vertical="center" wrapText="1"/>
    </xf>
    <xf numFmtId="0" fontId="17" fillId="3" borderId="0" xfId="3" applyFont="1" applyFill="1" applyAlignment="1">
      <alignment vertical="center" wrapText="1"/>
    </xf>
    <xf numFmtId="0" fontId="9" fillId="0" borderId="0" xfId="3" applyAlignment="1">
      <alignment vertical="center" wrapText="1"/>
    </xf>
    <xf numFmtId="0" fontId="24" fillId="0" borderId="0" xfId="3" applyFont="1" applyAlignment="1">
      <alignment vertical="center" wrapText="1"/>
    </xf>
    <xf numFmtId="0" fontId="44" fillId="0" borderId="231" xfId="3" applyFont="1" applyBorder="1" applyAlignment="1">
      <alignment vertical="center"/>
    </xf>
    <xf numFmtId="0" fontId="24" fillId="0" borderId="0" xfId="3" applyFont="1" applyAlignment="1">
      <alignment horizontal="center" vertical="center" wrapText="1"/>
    </xf>
    <xf numFmtId="0" fontId="24" fillId="0" borderId="0" xfId="3" applyFont="1" applyAlignment="1">
      <alignment horizontal="center" vertical="center"/>
    </xf>
    <xf numFmtId="0" fontId="18" fillId="3" borderId="242" xfId="10" applyFont="1" applyFill="1" applyBorder="1" applyAlignment="1">
      <alignment horizontal="center" vertical="center"/>
    </xf>
    <xf numFmtId="0" fontId="18" fillId="29" borderId="242" xfId="10" applyFont="1" applyFill="1" applyBorder="1" applyAlignment="1">
      <alignment horizontal="center" vertical="center"/>
    </xf>
    <xf numFmtId="0" fontId="18" fillId="32" borderId="242" xfId="10" applyFont="1" applyFill="1" applyBorder="1" applyAlignment="1">
      <alignment horizontal="center" vertical="center"/>
    </xf>
    <xf numFmtId="0" fontId="18" fillId="32" borderId="242" xfId="3" applyFont="1" applyFill="1" applyBorder="1" applyAlignment="1">
      <alignment horizontal="center" vertical="center"/>
    </xf>
    <xf numFmtId="0" fontId="18" fillId="3" borderId="242" xfId="10" applyFont="1" applyFill="1" applyBorder="1" applyAlignment="1">
      <alignment horizontal="center" vertical="center" wrapText="1"/>
    </xf>
    <xf numFmtId="0" fontId="47" fillId="0" borderId="0" xfId="3" applyFont="1" applyAlignment="1">
      <alignment horizontal="center" vertical="center" wrapText="1"/>
    </xf>
    <xf numFmtId="0" fontId="49" fillId="0" borderId="242" xfId="3" applyFont="1" applyBorder="1" applyAlignment="1">
      <alignment horizontal="center" vertical="center" wrapText="1"/>
    </xf>
    <xf numFmtId="0" fontId="17" fillId="0" borderId="0" xfId="3" applyFont="1" applyAlignment="1">
      <alignment vertical="center" wrapText="1"/>
    </xf>
    <xf numFmtId="0" fontId="9" fillId="0" borderId="0" xfId="3" applyBorder="1" applyAlignment="1">
      <alignment vertical="center" wrapText="1"/>
    </xf>
    <xf numFmtId="0" fontId="17" fillId="0" borderId="0" xfId="3" applyFont="1" applyBorder="1" applyAlignment="1">
      <alignment vertical="center" wrapText="1"/>
    </xf>
    <xf numFmtId="0" fontId="44" fillId="0" borderId="0" xfId="3" applyFont="1" applyBorder="1" applyAlignment="1">
      <alignment vertical="center" wrapText="1"/>
    </xf>
    <xf numFmtId="0" fontId="44" fillId="0" borderId="0" xfId="3" applyFont="1" applyBorder="1" applyAlignment="1">
      <alignment horizontal="center" vertical="center" wrapText="1"/>
    </xf>
    <xf numFmtId="0" fontId="21" fillId="0" borderId="0" xfId="3" applyFont="1" applyBorder="1" applyAlignment="1">
      <alignment horizontal="center" vertical="center"/>
    </xf>
    <xf numFmtId="0" fontId="17" fillId="0" borderId="0" xfId="3" applyFont="1" applyBorder="1" applyAlignment="1">
      <alignment horizontal="center" vertical="center" wrapText="1"/>
    </xf>
    <xf numFmtId="0" fontId="21" fillId="0" borderId="1" xfId="3" applyFont="1" applyBorder="1" applyAlignment="1">
      <alignment vertical="center"/>
    </xf>
    <xf numFmtId="0" fontId="35" fillId="13" borderId="1" xfId="3" applyFont="1" applyFill="1" applyBorder="1" applyAlignment="1">
      <alignment horizontal="center" vertical="center"/>
    </xf>
    <xf numFmtId="0" fontId="21" fillId="14" borderId="1" xfId="3" applyFont="1" applyFill="1" applyBorder="1" applyAlignment="1">
      <alignment horizontal="center" vertical="center"/>
    </xf>
    <xf numFmtId="1" fontId="3" fillId="15" borderId="1" xfId="3" applyNumberFormat="1" applyFont="1" applyFill="1" applyBorder="1" applyAlignment="1">
      <alignment horizontal="center" vertical="center"/>
    </xf>
    <xf numFmtId="1" fontId="3" fillId="29" borderId="1" xfId="3" applyNumberFormat="1" applyFont="1" applyFill="1" applyBorder="1" applyAlignment="1">
      <alignment horizontal="center" vertical="center"/>
    </xf>
    <xf numFmtId="1" fontId="45" fillId="31" borderId="1" xfId="3" applyNumberFormat="1" applyFont="1" applyFill="1" applyBorder="1" applyAlignment="1">
      <alignment horizontal="center" vertical="center"/>
    </xf>
    <xf numFmtId="0" fontId="21" fillId="3" borderId="1" xfId="3" applyFont="1" applyFill="1" applyBorder="1" applyAlignment="1">
      <alignment vertical="center"/>
    </xf>
    <xf numFmtId="0" fontId="9" fillId="0" borderId="1" xfId="3" applyFont="1" applyBorder="1" applyAlignment="1">
      <alignment vertical="center"/>
    </xf>
    <xf numFmtId="0" fontId="44" fillId="0" borderId="1" xfId="3" applyFont="1" applyBorder="1" applyAlignment="1">
      <alignment horizontal="right" vertical="center"/>
    </xf>
    <xf numFmtId="0" fontId="21" fillId="0" borderId="0" xfId="3" applyFont="1" applyAlignment="1">
      <alignment vertical="center"/>
    </xf>
    <xf numFmtId="0" fontId="9" fillId="0" borderId="35" xfId="3" applyBorder="1" applyAlignment="1">
      <alignment horizontal="center" vertical="center"/>
    </xf>
    <xf numFmtId="0" fontId="9" fillId="0" borderId="38" xfId="3" applyBorder="1" applyAlignment="1">
      <alignment horizontal="center" vertical="center"/>
    </xf>
    <xf numFmtId="0" fontId="35" fillId="13" borderId="33" xfId="3" applyFont="1" applyFill="1" applyBorder="1" applyAlignment="1">
      <alignment horizontal="center" vertical="center"/>
    </xf>
    <xf numFmtId="0" fontId="21" fillId="14" borderId="33" xfId="3" applyFont="1" applyFill="1" applyBorder="1" applyAlignment="1">
      <alignment horizontal="center" vertical="center"/>
    </xf>
    <xf numFmtId="1" fontId="3" fillId="15" borderId="33" xfId="3" applyNumberFormat="1" applyFont="1" applyFill="1" applyBorder="1" applyAlignment="1">
      <alignment horizontal="center" vertical="center"/>
    </xf>
    <xf numFmtId="1" fontId="3" fillId="29" borderId="33" xfId="3" applyNumberFormat="1" applyFont="1" applyFill="1" applyBorder="1" applyAlignment="1">
      <alignment horizontal="center" vertical="center"/>
    </xf>
    <xf numFmtId="1" fontId="45" fillId="31" borderId="33" xfId="3" applyNumberFormat="1" applyFont="1" applyFill="1" applyBorder="1" applyAlignment="1">
      <alignment horizontal="center" vertical="center"/>
    </xf>
    <xf numFmtId="0" fontId="17" fillId="0" borderId="0" xfId="3" applyFont="1" applyFill="1" applyBorder="1" applyAlignment="1">
      <alignment vertical="center"/>
    </xf>
    <xf numFmtId="0" fontId="9" fillId="0" borderId="0" xfId="3" applyFill="1" applyBorder="1" applyAlignment="1">
      <alignment vertical="center"/>
    </xf>
    <xf numFmtId="0" fontId="35" fillId="0" borderId="0" xfId="3" applyFont="1" applyFill="1" applyBorder="1" applyAlignment="1">
      <alignment horizontal="center" vertical="center"/>
    </xf>
    <xf numFmtId="1" fontId="3" fillId="0" borderId="0" xfId="3" applyNumberFormat="1" applyFont="1" applyFill="1" applyBorder="1" applyAlignment="1">
      <alignment horizontal="center" vertical="center"/>
    </xf>
    <xf numFmtId="0" fontId="21" fillId="0" borderId="0" xfId="3" applyFont="1" applyFill="1" applyBorder="1" applyAlignment="1">
      <alignment vertical="center"/>
    </xf>
    <xf numFmtId="0" fontId="44" fillId="0" borderId="0" xfId="3" applyFont="1" applyFill="1" applyBorder="1" applyAlignment="1">
      <alignment horizontal="right" vertical="center"/>
    </xf>
    <xf numFmtId="0" fontId="31" fillId="0" borderId="0" xfId="0" applyFont="1" applyAlignment="1">
      <alignment horizontal="center" vertical="center"/>
    </xf>
    <xf numFmtId="0" fontId="31" fillId="0" borderId="0" xfId="0" applyFont="1" applyAlignment="1">
      <alignment vertical="center"/>
    </xf>
    <xf numFmtId="0" fontId="0" fillId="0" borderId="0" xfId="0" applyAlignment="1">
      <alignment vertical="center"/>
    </xf>
    <xf numFmtId="0" fontId="0" fillId="0" borderId="0" xfId="0" applyBorder="1" applyAlignment="1">
      <alignment horizontal="left" vertical="center"/>
    </xf>
    <xf numFmtId="0" fontId="1" fillId="0" borderId="1" xfId="0" applyFont="1" applyBorder="1" applyAlignment="1">
      <alignment horizontal="left" vertical="center"/>
    </xf>
    <xf numFmtId="0" fontId="50" fillId="0" borderId="1" xfId="3" applyNumberFormat="1" applyFont="1" applyFill="1" applyBorder="1" applyAlignment="1" applyProtection="1">
      <alignment horizontal="left" vertical="center"/>
    </xf>
    <xf numFmtId="165" fontId="9" fillId="3" borderId="1" xfId="0" applyNumberFormat="1" applyFont="1" applyFill="1" applyBorder="1" applyAlignment="1" applyProtection="1">
      <alignment horizontal="center" vertical="center"/>
    </xf>
    <xf numFmtId="0" fontId="9" fillId="0" borderId="1" xfId="0" applyFont="1" applyBorder="1" applyAlignment="1">
      <alignment horizontal="center" vertical="center"/>
    </xf>
    <xf numFmtId="0" fontId="17" fillId="0" borderId="1" xfId="0" applyFont="1" applyBorder="1" applyAlignment="1">
      <alignment horizontal="left" vertical="center"/>
    </xf>
    <xf numFmtId="0" fontId="9" fillId="3" borderId="1" xfId="0" applyFont="1" applyFill="1" applyBorder="1" applyAlignment="1">
      <alignment horizontal="center" vertical="center"/>
    </xf>
    <xf numFmtId="0" fontId="31" fillId="3" borderId="1" xfId="0" applyFont="1" applyFill="1" applyBorder="1" applyAlignment="1">
      <alignment horizontal="center" vertical="center"/>
    </xf>
    <xf numFmtId="0" fontId="9" fillId="3" borderId="32" xfId="0" applyFont="1" applyFill="1" applyBorder="1" applyAlignment="1">
      <alignment horizontal="center" vertical="center"/>
    </xf>
    <xf numFmtId="0" fontId="0" fillId="0" borderId="1" xfId="0" applyBorder="1" applyAlignment="1">
      <alignment horizontal="left" vertical="center"/>
    </xf>
    <xf numFmtId="165" fontId="50" fillId="0" borderId="242" xfId="0" applyNumberFormat="1" applyFont="1" applyFill="1" applyBorder="1" applyAlignment="1" applyProtection="1">
      <alignment horizontal="center" vertical="center"/>
    </xf>
    <xf numFmtId="165" fontId="31" fillId="0" borderId="242" xfId="0" applyNumberFormat="1" applyFont="1" applyFill="1" applyBorder="1" applyAlignment="1">
      <alignment horizontal="center" vertical="center"/>
    </xf>
    <xf numFmtId="167" fontId="50" fillId="0" borderId="242" xfId="0" applyNumberFormat="1" applyFont="1" applyFill="1" applyBorder="1" applyAlignment="1" applyProtection="1">
      <alignment horizontal="center" vertical="center"/>
    </xf>
    <xf numFmtId="165" fontId="50" fillId="0" borderId="242" xfId="3" applyNumberFormat="1" applyFont="1" applyFill="1" applyBorder="1" applyAlignment="1" applyProtection="1">
      <alignment horizontal="center" vertical="center"/>
    </xf>
    <xf numFmtId="165" fontId="50" fillId="3" borderId="242" xfId="0" applyNumberFormat="1" applyFont="1" applyFill="1" applyBorder="1" applyAlignment="1" applyProtection="1">
      <alignment horizontal="center" vertical="center"/>
    </xf>
    <xf numFmtId="165" fontId="9" fillId="0" borderId="242" xfId="3" applyNumberFormat="1" applyFont="1" applyFill="1" applyBorder="1" applyAlignment="1" applyProtection="1">
      <alignment horizontal="center" vertical="center"/>
    </xf>
    <xf numFmtId="165" fontId="31" fillId="0" borderId="242" xfId="0" applyNumberFormat="1" applyFont="1" applyBorder="1" applyAlignment="1">
      <alignment horizontal="center" vertical="center"/>
    </xf>
    <xf numFmtId="49" fontId="35" fillId="53" borderId="242" xfId="0" applyNumberFormat="1" applyFont="1" applyFill="1" applyBorder="1" applyAlignment="1">
      <alignment horizontal="center" vertical="center"/>
    </xf>
    <xf numFmtId="49" fontId="43" fillId="53" borderId="242" xfId="0" applyNumberFormat="1" applyFont="1" applyFill="1" applyBorder="1" applyAlignment="1">
      <alignment horizontal="center" vertical="center"/>
    </xf>
    <xf numFmtId="0" fontId="43" fillId="53" borderId="242" xfId="0" applyFont="1" applyFill="1" applyBorder="1" applyAlignment="1">
      <alignment horizontal="center" vertical="center"/>
    </xf>
    <xf numFmtId="165" fontId="9" fillId="0" borderId="242" xfId="0" applyNumberFormat="1" applyFont="1" applyFill="1" applyBorder="1" applyAlignment="1" applyProtection="1">
      <alignment horizontal="center" vertical="center"/>
    </xf>
    <xf numFmtId="165" fontId="9" fillId="0" borderId="242" xfId="3" applyNumberFormat="1" applyFont="1" applyBorder="1" applyAlignment="1">
      <alignment horizontal="center" vertical="center"/>
    </xf>
    <xf numFmtId="165" fontId="9" fillId="3" borderId="242" xfId="0" applyNumberFormat="1" applyFont="1" applyFill="1" applyBorder="1" applyAlignment="1" applyProtection="1">
      <alignment horizontal="center" vertical="center"/>
    </xf>
    <xf numFmtId="165" fontId="9" fillId="3" borderId="242" xfId="3" applyNumberFormat="1" applyFont="1" applyFill="1" applyBorder="1" applyAlignment="1">
      <alignment horizontal="center" vertical="center"/>
    </xf>
    <xf numFmtId="165" fontId="31" fillId="3" borderId="242" xfId="0" applyNumberFormat="1" applyFont="1" applyFill="1" applyBorder="1" applyAlignment="1">
      <alignment horizontal="center" vertical="center"/>
    </xf>
    <xf numFmtId="165" fontId="31" fillId="0" borderId="242" xfId="0" applyNumberFormat="1" applyFont="1" applyBorder="1" applyAlignment="1">
      <alignment horizontal="center" vertical="center" wrapText="1"/>
    </xf>
    <xf numFmtId="0" fontId="1" fillId="0" borderId="231" xfId="0" applyFont="1" applyBorder="1" applyAlignment="1">
      <alignment vertical="center"/>
    </xf>
    <xf numFmtId="0" fontId="1" fillId="0" borderId="250" xfId="0" applyFont="1" applyBorder="1" applyAlignment="1">
      <alignment vertical="center"/>
    </xf>
    <xf numFmtId="0" fontId="0" fillId="7" borderId="0" xfId="0" applyFill="1" applyAlignment="1">
      <alignment vertical="center"/>
    </xf>
    <xf numFmtId="0" fontId="1" fillId="7" borderId="243" xfId="0" applyFont="1" applyFill="1" applyBorder="1" applyAlignment="1">
      <alignment vertical="center"/>
    </xf>
    <xf numFmtId="0" fontId="1" fillId="7" borderId="248" xfId="0" applyFont="1" applyFill="1" applyBorder="1" applyAlignment="1">
      <alignment horizontal="center" vertical="center"/>
    </xf>
    <xf numFmtId="0" fontId="9" fillId="7" borderId="0" xfId="3" applyFont="1" applyFill="1" applyBorder="1"/>
    <xf numFmtId="0" fontId="9" fillId="7" borderId="5" xfId="3" applyFont="1" applyFill="1" applyBorder="1" applyAlignment="1">
      <alignment horizontal="center"/>
    </xf>
    <xf numFmtId="0" fontId="9" fillId="7" borderId="0" xfId="3" applyFont="1" applyFill="1"/>
    <xf numFmtId="0" fontId="9" fillId="7" borderId="0" xfId="3" applyFont="1" applyFill="1" applyAlignment="1">
      <alignment horizontal="center"/>
    </xf>
    <xf numFmtId="0" fontId="9" fillId="7" borderId="37" xfId="3" applyFont="1" applyFill="1" applyBorder="1" applyAlignment="1">
      <alignment horizontal="center"/>
    </xf>
    <xf numFmtId="0" fontId="26" fillId="7" borderId="5" xfId="3" applyFont="1" applyFill="1" applyBorder="1" applyAlignment="1">
      <alignment horizontal="center"/>
    </xf>
    <xf numFmtId="0" fontId="47" fillId="7" borderId="5" xfId="3" applyFont="1" applyFill="1" applyBorder="1" applyAlignment="1">
      <alignment horizontal="center"/>
    </xf>
    <xf numFmtId="0" fontId="9" fillId="7" borderId="255" xfId="3" applyFont="1" applyFill="1" applyBorder="1"/>
    <xf numFmtId="0" fontId="9" fillId="7" borderId="255" xfId="3" applyFont="1" applyFill="1" applyBorder="1" applyAlignment="1">
      <alignment horizontal="center"/>
    </xf>
    <xf numFmtId="0" fontId="9" fillId="7" borderId="256" xfId="3" applyFont="1" applyFill="1" applyBorder="1" applyAlignment="1">
      <alignment horizontal="center"/>
    </xf>
    <xf numFmtId="0" fontId="47" fillId="7" borderId="255" xfId="3" applyFont="1" applyFill="1" applyBorder="1"/>
    <xf numFmtId="0" fontId="186" fillId="7" borderId="243" xfId="3" applyFont="1" applyFill="1" applyBorder="1"/>
    <xf numFmtId="0" fontId="9" fillId="7" borderId="243" xfId="3" applyFont="1" applyFill="1" applyBorder="1" applyAlignment="1">
      <alignment horizontal="center"/>
    </xf>
    <xf numFmtId="0" fontId="185" fillId="7" borderId="255" xfId="3" applyFont="1" applyFill="1" applyBorder="1"/>
    <xf numFmtId="0" fontId="185" fillId="7" borderId="0" xfId="3" applyFont="1" applyFill="1" applyBorder="1" applyAlignment="1">
      <alignment horizontal="center" vertical="center"/>
    </xf>
    <xf numFmtId="0" fontId="185" fillId="0" borderId="1" xfId="3" applyFont="1" applyFill="1" applyBorder="1" applyAlignment="1">
      <alignment horizontal="center" vertical="center"/>
    </xf>
    <xf numFmtId="0" fontId="185" fillId="7" borderId="0" xfId="3" applyFont="1" applyFill="1"/>
    <xf numFmtId="0" fontId="35" fillId="134" borderId="0" xfId="3" applyFont="1" applyFill="1" applyAlignment="1">
      <alignment vertical="center"/>
    </xf>
    <xf numFmtId="0" fontId="9" fillId="0" borderId="0" xfId="3" applyFont="1" applyAlignment="1"/>
    <xf numFmtId="0" fontId="9" fillId="0" borderId="242" xfId="3" applyFont="1" applyBorder="1" applyAlignment="1"/>
    <xf numFmtId="0" fontId="9" fillId="0" borderId="242" xfId="3" applyFont="1" applyFill="1" applyBorder="1" applyAlignment="1"/>
    <xf numFmtId="0" fontId="186" fillId="0" borderId="242" xfId="3" applyFont="1" applyBorder="1" applyAlignment="1"/>
    <xf numFmtId="0" fontId="9" fillId="7" borderId="256" xfId="3" applyFont="1" applyFill="1" applyBorder="1" applyAlignment="1"/>
    <xf numFmtId="0" fontId="9" fillId="7" borderId="255" xfId="3" applyFont="1" applyFill="1" applyBorder="1" applyAlignment="1"/>
    <xf numFmtId="0" fontId="21" fillId="0" borderId="242" xfId="3" applyFont="1" applyFill="1" applyBorder="1" applyAlignment="1"/>
    <xf numFmtId="0" fontId="9" fillId="7" borderId="0" xfId="3" applyFont="1" applyFill="1" applyAlignment="1"/>
    <xf numFmtId="0" fontId="9" fillId="0" borderId="1" xfId="3" applyFont="1" applyFill="1" applyBorder="1" applyAlignment="1">
      <alignment vertical="center"/>
    </xf>
    <xf numFmtId="0" fontId="9" fillId="7" borderId="0" xfId="3" applyFont="1" applyFill="1" applyBorder="1" applyAlignment="1"/>
    <xf numFmtId="0" fontId="9" fillId="132" borderId="0" xfId="3" applyFont="1" applyFill="1" applyAlignment="1"/>
    <xf numFmtId="0" fontId="24" fillId="5" borderId="17" xfId="3" applyFont="1" applyFill="1" applyBorder="1" applyAlignment="1">
      <alignment vertical="center"/>
    </xf>
    <xf numFmtId="0" fontId="24" fillId="24" borderId="15" xfId="3" applyFont="1" applyFill="1" applyBorder="1" applyAlignment="1">
      <alignment vertical="center"/>
    </xf>
    <xf numFmtId="0" fontId="24" fillId="0" borderId="15" xfId="3" applyFont="1" applyBorder="1" applyAlignment="1">
      <alignment vertical="center"/>
    </xf>
    <xf numFmtId="0" fontId="24" fillId="24" borderId="13" xfId="3" applyFont="1" applyFill="1" applyBorder="1" applyAlignment="1">
      <alignment vertical="center"/>
    </xf>
    <xf numFmtId="0" fontId="17" fillId="0" borderId="0" xfId="3" applyFont="1" applyAlignment="1"/>
    <xf numFmtId="0" fontId="24" fillId="0" borderId="17" xfId="3" applyFont="1" applyBorder="1" applyAlignment="1">
      <alignment vertical="center"/>
    </xf>
    <xf numFmtId="0" fontId="24" fillId="0" borderId="13" xfId="3" applyFont="1" applyBorder="1" applyAlignment="1">
      <alignment vertical="center"/>
    </xf>
    <xf numFmtId="0" fontId="24" fillId="0" borderId="15" xfId="3" applyFont="1" applyFill="1" applyBorder="1" applyAlignment="1">
      <alignment vertical="center"/>
    </xf>
    <xf numFmtId="0" fontId="24" fillId="0" borderId="13" xfId="3" applyFont="1" applyFill="1" applyBorder="1" applyAlignment="1">
      <alignment vertical="center"/>
    </xf>
    <xf numFmtId="0" fontId="24" fillId="0" borderId="94" xfId="3" applyFont="1" applyBorder="1" applyAlignment="1">
      <alignment vertical="center"/>
    </xf>
    <xf numFmtId="0" fontId="24" fillId="24" borderId="97" xfId="3" applyFont="1" applyFill="1" applyBorder="1" applyAlignment="1">
      <alignment vertical="center"/>
    </xf>
    <xf numFmtId="0" fontId="24" fillId="0" borderId="97" xfId="3" applyFont="1" applyBorder="1" applyAlignment="1">
      <alignment vertical="center"/>
    </xf>
    <xf numFmtId="0" fontId="24" fillId="0" borderId="97" xfId="3" applyFont="1" applyFill="1" applyBorder="1" applyAlignment="1">
      <alignment vertical="center"/>
    </xf>
    <xf numFmtId="0" fontId="24" fillId="5" borderId="97" xfId="3" applyFont="1" applyFill="1" applyBorder="1" applyAlignment="1">
      <alignment vertical="center"/>
    </xf>
    <xf numFmtId="0" fontId="24" fillId="0" borderId="96" xfId="3" applyFont="1" applyFill="1" applyBorder="1" applyAlignment="1">
      <alignment vertical="center"/>
    </xf>
    <xf numFmtId="0" fontId="24" fillId="0" borderId="7" xfId="3" applyFont="1" applyBorder="1" applyAlignment="1">
      <alignment vertical="center"/>
    </xf>
    <xf numFmtId="0" fontId="24" fillId="24" borderId="8" xfId="3" applyFont="1" applyFill="1" applyBorder="1" applyAlignment="1">
      <alignment vertical="center"/>
    </xf>
    <xf numFmtId="0" fontId="24" fillId="0" borderId="8" xfId="3" applyFont="1" applyFill="1" applyBorder="1" applyAlignment="1">
      <alignment vertical="center"/>
    </xf>
    <xf numFmtId="0" fontId="24" fillId="0" borderId="8" xfId="3" applyFont="1" applyBorder="1" applyAlignment="1">
      <alignment vertical="center"/>
    </xf>
    <xf numFmtId="0" fontId="24" fillId="0" borderId="10" xfId="3" applyFont="1" applyBorder="1" applyAlignment="1">
      <alignment vertical="center"/>
    </xf>
    <xf numFmtId="0" fontId="24" fillId="0" borderId="11" xfId="3" applyFont="1" applyBorder="1" applyAlignment="1">
      <alignment vertical="center"/>
    </xf>
    <xf numFmtId="0" fontId="24" fillId="24" borderId="34" xfId="3" applyFont="1" applyFill="1" applyBorder="1" applyAlignment="1">
      <alignment vertical="center"/>
    </xf>
    <xf numFmtId="0" fontId="24" fillId="0" borderId="34" xfId="3" applyFont="1" applyFill="1" applyBorder="1" applyAlignment="1">
      <alignment vertical="center"/>
    </xf>
    <xf numFmtId="0" fontId="24" fillId="0" borderId="68" xfId="3" applyFont="1" applyFill="1" applyBorder="1" applyAlignment="1">
      <alignment vertical="center"/>
    </xf>
    <xf numFmtId="0" fontId="24" fillId="0" borderId="34" xfId="3" applyFont="1" applyBorder="1" applyAlignment="1">
      <alignment vertical="center"/>
    </xf>
    <xf numFmtId="0" fontId="24" fillId="0" borderId="16" xfId="3" applyFont="1" applyBorder="1" applyAlignment="1">
      <alignment vertical="center"/>
    </xf>
    <xf numFmtId="0" fontId="24" fillId="24" borderId="92" xfId="3" applyFont="1" applyFill="1" applyBorder="1" applyAlignment="1">
      <alignment vertical="center"/>
    </xf>
    <xf numFmtId="0" fontId="24" fillId="0" borderId="92" xfId="3" applyFont="1" applyFill="1" applyBorder="1" applyAlignment="1">
      <alignment vertical="center"/>
    </xf>
    <xf numFmtId="0" fontId="24" fillId="5" borderId="92" xfId="3" applyFont="1" applyFill="1" applyBorder="1" applyAlignment="1">
      <alignment vertical="center"/>
    </xf>
    <xf numFmtId="0" fontId="24" fillId="24" borderId="89" xfId="3" applyFont="1" applyFill="1" applyBorder="1" applyAlignment="1">
      <alignment vertical="center"/>
    </xf>
    <xf numFmtId="0" fontId="24" fillId="24" borderId="68" xfId="3" applyFont="1" applyFill="1" applyBorder="1" applyAlignment="1">
      <alignment vertical="center"/>
    </xf>
    <xf numFmtId="0" fontId="24" fillId="24" borderId="0" xfId="3" applyFont="1" applyFill="1" applyBorder="1" applyAlignment="1">
      <alignment vertical="center"/>
    </xf>
    <xf numFmtId="0" fontId="24" fillId="0" borderId="63" xfId="3" applyFont="1" applyBorder="1" applyAlignment="1">
      <alignment vertical="center"/>
    </xf>
    <xf numFmtId="0" fontId="24" fillId="0" borderId="68" xfId="3" applyFont="1" applyBorder="1" applyAlignment="1">
      <alignment vertical="center"/>
    </xf>
    <xf numFmtId="0" fontId="9" fillId="132" borderId="0" xfId="3" applyFill="1" applyAlignment="1"/>
    <xf numFmtId="0" fontId="24" fillId="5" borderId="94" xfId="3" applyFont="1" applyFill="1" applyBorder="1" applyAlignment="1">
      <alignment vertical="center"/>
    </xf>
    <xf numFmtId="0" fontId="24" fillId="24" borderId="96" xfId="3" applyFont="1" applyFill="1" applyBorder="1" applyAlignment="1">
      <alignment vertical="center"/>
    </xf>
    <xf numFmtId="0" fontId="24" fillId="0" borderId="96" xfId="3" applyFont="1" applyBorder="1" applyAlignment="1">
      <alignment vertical="center"/>
    </xf>
    <xf numFmtId="0" fontId="24" fillId="0" borderId="10" xfId="3" applyFont="1" applyFill="1" applyBorder="1" applyAlignment="1">
      <alignment vertical="center"/>
    </xf>
    <xf numFmtId="0" fontId="24" fillId="5" borderId="10" xfId="3" applyFont="1" applyFill="1" applyBorder="1" applyAlignment="1">
      <alignment vertical="center"/>
    </xf>
    <xf numFmtId="0" fontId="24" fillId="24" borderId="10" xfId="3" applyFont="1" applyFill="1" applyBorder="1" applyAlignment="1">
      <alignment vertical="center"/>
    </xf>
    <xf numFmtId="0" fontId="24" fillId="0" borderId="104" xfId="3" applyFont="1" applyBorder="1" applyAlignment="1">
      <alignment vertical="center"/>
    </xf>
    <xf numFmtId="0" fontId="9" fillId="133" borderId="0" xfId="3" applyFill="1" applyAlignment="1"/>
    <xf numFmtId="0" fontId="9" fillId="0" borderId="0" xfId="0" applyFont="1" applyAlignment="1"/>
    <xf numFmtId="0" fontId="17" fillId="5" borderId="94" xfId="0" applyFont="1" applyFill="1" applyBorder="1" applyAlignment="1">
      <alignment vertical="center"/>
    </xf>
    <xf numFmtId="0" fontId="17" fillId="24" borderId="97" xfId="0" applyFont="1" applyFill="1" applyBorder="1" applyAlignment="1">
      <alignment vertical="center"/>
    </xf>
    <xf numFmtId="0" fontId="17" fillId="0" borderId="97" xfId="0" applyFont="1" applyBorder="1" applyAlignment="1">
      <alignment vertical="center"/>
    </xf>
    <xf numFmtId="0" fontId="17" fillId="24" borderId="96" xfId="0" applyFont="1" applyFill="1" applyBorder="1" applyAlignment="1">
      <alignment vertical="center"/>
    </xf>
    <xf numFmtId="0" fontId="17" fillId="0" borderId="94" xfId="0" applyFont="1" applyBorder="1" applyAlignment="1">
      <alignment vertical="center"/>
    </xf>
    <xf numFmtId="0" fontId="17" fillId="0" borderId="96" xfId="0" applyFont="1" applyBorder="1" applyAlignment="1">
      <alignment vertical="center"/>
    </xf>
    <xf numFmtId="0" fontId="17" fillId="0" borderId="97" xfId="0" applyFont="1" applyFill="1" applyBorder="1" applyAlignment="1">
      <alignment vertical="center"/>
    </xf>
    <xf numFmtId="0" fontId="17" fillId="0" borderId="96" xfId="0" applyFont="1" applyFill="1" applyBorder="1" applyAlignment="1">
      <alignment vertical="center"/>
    </xf>
    <xf numFmtId="0" fontId="17" fillId="5" borderId="97" xfId="0" applyFont="1" applyFill="1" applyBorder="1" applyAlignment="1">
      <alignment vertical="center"/>
    </xf>
    <xf numFmtId="0" fontId="17" fillId="0" borderId="7" xfId="0" applyFont="1" applyBorder="1" applyAlignment="1">
      <alignment vertical="center"/>
    </xf>
    <xf numFmtId="0" fontId="17" fillId="24" borderId="8" xfId="0" applyFont="1" applyFill="1" applyBorder="1" applyAlignment="1">
      <alignment vertical="center"/>
    </xf>
    <xf numFmtId="0" fontId="17" fillId="0" borderId="8" xfId="0" applyFont="1" applyFill="1" applyBorder="1" applyAlignment="1">
      <alignment vertical="center"/>
    </xf>
    <xf numFmtId="0" fontId="17" fillId="0" borderId="8" xfId="0" applyFont="1" applyBorder="1" applyAlignment="1">
      <alignment vertical="center"/>
    </xf>
    <xf numFmtId="0" fontId="17" fillId="0" borderId="10" xfId="0" applyFont="1" applyBorder="1" applyAlignment="1">
      <alignment vertical="center"/>
    </xf>
    <xf numFmtId="0" fontId="17" fillId="0" borderId="10" xfId="0" applyFont="1" applyFill="1" applyBorder="1" applyAlignment="1">
      <alignment vertical="center"/>
    </xf>
    <xf numFmtId="0" fontId="17" fillId="5" borderId="10" xfId="0" applyFont="1" applyFill="1" applyBorder="1" applyAlignment="1">
      <alignment vertical="center"/>
    </xf>
    <xf numFmtId="0" fontId="17" fillId="5" borderId="0" xfId="0" applyFont="1" applyFill="1" applyBorder="1" applyAlignment="1">
      <alignment vertical="center"/>
    </xf>
    <xf numFmtId="0" fontId="17" fillId="24" borderId="10" xfId="0" applyFont="1" applyFill="1" applyBorder="1" applyAlignment="1">
      <alignment vertical="center"/>
    </xf>
    <xf numFmtId="0" fontId="17" fillId="0" borderId="104" xfId="0" applyFont="1" applyBorder="1" applyAlignment="1">
      <alignment vertical="center"/>
    </xf>
    <xf numFmtId="0" fontId="9" fillId="133" borderId="0" xfId="3" applyFont="1" applyFill="1" applyAlignment="1"/>
    <xf numFmtId="0" fontId="17" fillId="0" borderId="11" xfId="0" applyFont="1" applyBorder="1" applyAlignment="1">
      <alignment vertical="center"/>
    </xf>
    <xf numFmtId="0" fontId="17" fillId="24" borderId="34" xfId="0" applyFont="1" applyFill="1" applyBorder="1" applyAlignment="1">
      <alignment vertical="center"/>
    </xf>
    <xf numFmtId="0" fontId="17" fillId="0" borderId="34" xfId="0" applyFont="1" applyBorder="1" applyAlignment="1">
      <alignment vertical="center"/>
    </xf>
    <xf numFmtId="0" fontId="17" fillId="0" borderId="68" xfId="0" applyFont="1" applyBorder="1" applyAlignment="1">
      <alignment vertical="center"/>
    </xf>
    <xf numFmtId="0" fontId="17" fillId="24" borderId="35" xfId="0" applyFont="1" applyFill="1" applyBorder="1" applyAlignment="1">
      <alignment vertical="center"/>
    </xf>
    <xf numFmtId="0" fontId="17" fillId="5" borderId="37" xfId="0" applyFont="1" applyFill="1" applyBorder="1" applyAlignment="1">
      <alignment vertical="center"/>
    </xf>
    <xf numFmtId="0" fontId="17" fillId="24" borderId="37" xfId="0" applyFont="1" applyFill="1" applyBorder="1" applyAlignment="1">
      <alignment vertical="center"/>
    </xf>
    <xf numFmtId="0" fontId="17" fillId="5" borderId="126" xfId="0" applyFont="1" applyFill="1" applyBorder="1" applyAlignment="1">
      <alignment vertical="center"/>
    </xf>
    <xf numFmtId="0" fontId="17" fillId="0" borderId="127" xfId="0" applyFont="1" applyBorder="1" applyAlignment="1">
      <alignment vertical="center"/>
    </xf>
    <xf numFmtId="0" fontId="17" fillId="0" borderId="35" xfId="0" applyFont="1" applyBorder="1" applyAlignment="1">
      <alignment vertical="center"/>
    </xf>
    <xf numFmtId="0" fontId="17" fillId="0" borderId="37" xfId="0" applyFont="1" applyBorder="1" applyAlignment="1">
      <alignment vertical="center"/>
    </xf>
    <xf numFmtId="0" fontId="17" fillId="0" borderId="37" xfId="0" applyFont="1" applyFill="1" applyBorder="1" applyAlignment="1">
      <alignment vertical="center"/>
    </xf>
    <xf numFmtId="0" fontId="17" fillId="24" borderId="126" xfId="0" applyFont="1" applyFill="1" applyBorder="1" applyAlignment="1">
      <alignment vertical="center"/>
    </xf>
    <xf numFmtId="0" fontId="17" fillId="0" borderId="67" xfId="0" applyFont="1" applyBorder="1" applyAlignment="1">
      <alignment vertical="center"/>
    </xf>
    <xf numFmtId="0" fontId="17" fillId="0" borderId="126" xfId="0" applyFont="1" applyBorder="1" applyAlignment="1">
      <alignment vertical="center"/>
    </xf>
    <xf numFmtId="0" fontId="0" fillId="7" borderId="0" xfId="0" applyFont="1" applyFill="1" applyAlignment="1">
      <alignment vertical="center"/>
    </xf>
    <xf numFmtId="0" fontId="32" fillId="3" borderId="0" xfId="0" applyFont="1" applyFill="1" applyAlignment="1">
      <alignment vertical="center"/>
    </xf>
    <xf numFmtId="0" fontId="1" fillId="0" borderId="0" xfId="0" applyFont="1" applyAlignment="1">
      <alignment vertical="center"/>
    </xf>
    <xf numFmtId="0" fontId="36" fillId="3" borderId="118" xfId="0" applyFont="1" applyFill="1" applyBorder="1" applyAlignment="1">
      <alignment horizontal="left" vertical="center" wrapText="1"/>
    </xf>
    <xf numFmtId="0" fontId="36" fillId="130" borderId="6" xfId="0" applyFont="1" applyFill="1" applyBorder="1" applyAlignment="1">
      <alignment horizontal="left" vertical="center" wrapText="1"/>
    </xf>
    <xf numFmtId="0" fontId="0" fillId="0" borderId="6" xfId="0" applyBorder="1" applyAlignment="1">
      <alignment vertical="center"/>
    </xf>
    <xf numFmtId="0" fontId="36" fillId="130" borderId="1" xfId="0" applyFont="1" applyFill="1" applyBorder="1" applyAlignment="1">
      <alignment horizontal="left" vertical="center"/>
    </xf>
    <xf numFmtId="0" fontId="85" fillId="0" borderId="1" xfId="0" applyFont="1" applyBorder="1" applyAlignment="1">
      <alignment horizontal="left" vertical="center"/>
    </xf>
    <xf numFmtId="0" fontId="36" fillId="130" borderId="129" xfId="0" applyFont="1" applyFill="1" applyBorder="1" applyAlignment="1">
      <alignment horizontal="left" vertical="center"/>
    </xf>
    <xf numFmtId="0" fontId="85" fillId="0" borderId="129" xfId="0" applyFont="1" applyBorder="1" applyAlignment="1">
      <alignment horizontal="left" vertical="center"/>
    </xf>
    <xf numFmtId="0" fontId="36" fillId="130" borderId="9" xfId="0" applyFont="1" applyFill="1" applyBorder="1" applyAlignment="1">
      <alignment horizontal="left" vertical="center"/>
    </xf>
    <xf numFmtId="0" fontId="85" fillId="0" borderId="9" xfId="0" applyFont="1" applyBorder="1" applyAlignment="1">
      <alignment horizontal="left" vertical="center"/>
    </xf>
    <xf numFmtId="0" fontId="36" fillId="130" borderId="6" xfId="0" applyFont="1" applyFill="1" applyBorder="1" applyAlignment="1">
      <alignment horizontal="left" vertical="center"/>
    </xf>
    <xf numFmtId="0" fontId="31" fillId="0" borderId="1" xfId="0" applyFont="1" applyBorder="1" applyAlignment="1">
      <alignment horizontal="left" vertical="center"/>
    </xf>
    <xf numFmtId="0" fontId="0" fillId="0" borderId="11" xfId="0" applyBorder="1" applyAlignment="1">
      <alignment vertical="center"/>
    </xf>
    <xf numFmtId="0" fontId="31" fillId="0" borderId="34" xfId="0" applyFont="1" applyBorder="1" applyAlignment="1">
      <alignment horizontal="left" vertical="center"/>
    </xf>
    <xf numFmtId="0" fontId="89" fillId="131" borderId="14" xfId="0" applyFont="1" applyFill="1" applyBorder="1" applyAlignment="1">
      <alignment horizontal="left" vertical="center" wrapText="1"/>
    </xf>
    <xf numFmtId="0" fontId="89" fillId="130" borderId="1" xfId="0" applyFont="1" applyFill="1" applyBorder="1" applyAlignment="1">
      <alignment horizontal="left" vertical="center"/>
    </xf>
    <xf numFmtId="0" fontId="85" fillId="0" borderId="34" xfId="0" applyFont="1" applyBorder="1" applyAlignment="1">
      <alignment horizontal="left" vertical="center"/>
    </xf>
    <xf numFmtId="0" fontId="89" fillId="131" borderId="135" xfId="0" applyFont="1" applyFill="1" applyBorder="1" applyAlignment="1">
      <alignment horizontal="left" vertical="center" wrapText="1"/>
    </xf>
    <xf numFmtId="0" fontId="89" fillId="130" borderId="129" xfId="0" applyFont="1" applyFill="1" applyBorder="1" applyAlignment="1">
      <alignment horizontal="left" vertical="center"/>
    </xf>
    <xf numFmtId="0" fontId="85" fillId="0" borderId="130" xfId="0" applyFont="1" applyBorder="1" applyAlignment="1">
      <alignment horizontal="left" vertical="center"/>
    </xf>
    <xf numFmtId="0" fontId="126" fillId="131" borderId="12" xfId="0" applyFont="1" applyFill="1" applyBorder="1" applyAlignment="1">
      <alignment horizontal="left" vertical="center" wrapText="1"/>
    </xf>
    <xf numFmtId="0" fontId="126" fillId="130" borderId="9" xfId="0" applyFont="1" applyFill="1" applyBorder="1" applyAlignment="1">
      <alignment horizontal="left" vertical="center"/>
    </xf>
    <xf numFmtId="0" fontId="85" fillId="0" borderId="9" xfId="0" applyFont="1" applyBorder="1" applyAlignment="1">
      <alignment vertical="center"/>
    </xf>
    <xf numFmtId="0" fontId="31" fillId="0" borderId="0" xfId="0" applyFont="1" applyAlignment="1">
      <alignment horizontal="left" vertical="center"/>
    </xf>
    <xf numFmtId="0" fontId="36" fillId="130" borderId="1" xfId="0" applyFont="1" applyFill="1" applyBorder="1" applyAlignment="1">
      <alignment horizontal="left" vertical="center" wrapText="1"/>
    </xf>
    <xf numFmtId="0" fontId="36" fillId="0" borderId="1" xfId="0" applyFont="1" applyBorder="1" applyAlignment="1">
      <alignment horizontal="left" vertical="center" wrapText="1"/>
    </xf>
    <xf numFmtId="0" fontId="85" fillId="0" borderId="1" xfId="0" applyFont="1" applyBorder="1" applyAlignment="1">
      <alignment horizontal="left" vertical="center" wrapText="1"/>
    </xf>
    <xf numFmtId="0" fontId="36" fillId="130" borderId="129" xfId="0" applyFont="1" applyFill="1" applyBorder="1" applyAlignment="1">
      <alignment horizontal="left" vertical="center" wrapText="1"/>
    </xf>
    <xf numFmtId="0" fontId="85" fillId="0" borderId="129" xfId="0" applyFont="1" applyBorder="1" applyAlignment="1">
      <alignment horizontal="left" vertical="center" wrapText="1"/>
    </xf>
    <xf numFmtId="0" fontId="37" fillId="0" borderId="1" xfId="0" applyFont="1" applyBorder="1" applyAlignment="1">
      <alignment vertical="center"/>
    </xf>
    <xf numFmtId="0" fontId="31" fillId="0" borderId="1" xfId="0" applyFont="1" applyBorder="1" applyAlignment="1">
      <alignment vertical="center"/>
    </xf>
    <xf numFmtId="0" fontId="85" fillId="0" borderId="0" xfId="0" applyFont="1" applyAlignment="1">
      <alignment vertical="center"/>
    </xf>
    <xf numFmtId="0" fontId="37" fillId="0" borderId="0" xfId="0" applyFont="1" applyAlignment="1">
      <alignment vertical="center"/>
    </xf>
    <xf numFmtId="0" fontId="85" fillId="133" borderId="0" xfId="0" applyFont="1" applyFill="1" applyAlignment="1">
      <alignment vertical="center"/>
    </xf>
    <xf numFmtId="0" fontId="37" fillId="133" borderId="0" xfId="0" applyFont="1" applyFill="1" applyAlignment="1">
      <alignment vertical="center"/>
    </xf>
    <xf numFmtId="0" fontId="0" fillId="0" borderId="1" xfId="0" applyBorder="1" applyAlignment="1">
      <alignment vertical="center"/>
    </xf>
    <xf numFmtId="0" fontId="0" fillId="133" borderId="0" xfId="0" applyFill="1" applyAlignment="1">
      <alignment vertical="center"/>
    </xf>
    <xf numFmtId="0" fontId="37" fillId="0" borderId="6" xfId="0" applyFont="1" applyBorder="1" applyAlignment="1">
      <alignment vertical="center"/>
    </xf>
    <xf numFmtId="0" fontId="36" fillId="130" borderId="9" xfId="0" applyFont="1" applyFill="1" applyBorder="1" applyAlignment="1">
      <alignment horizontal="left" vertical="center" wrapText="1"/>
    </xf>
    <xf numFmtId="0" fontId="85" fillId="0" borderId="9" xfId="0" applyFont="1" applyBorder="1" applyAlignment="1">
      <alignment horizontal="left" vertical="center" wrapText="1"/>
    </xf>
    <xf numFmtId="0" fontId="31" fillId="0" borderId="1" xfId="0" applyFont="1" applyBorder="1" applyAlignment="1">
      <alignment horizontal="left" vertical="center" wrapText="1"/>
    </xf>
    <xf numFmtId="0" fontId="37" fillId="0" borderId="11" xfId="0" applyFont="1" applyBorder="1" applyAlignment="1">
      <alignment vertical="center"/>
    </xf>
    <xf numFmtId="0" fontId="31" fillId="0" borderId="34" xfId="0" applyFont="1" applyBorder="1" applyAlignment="1">
      <alignment horizontal="left" vertical="center" wrapText="1"/>
    </xf>
    <xf numFmtId="0" fontId="85" fillId="0" borderId="34" xfId="0" applyFont="1" applyBorder="1" applyAlignment="1">
      <alignment horizontal="left" vertical="center" wrapText="1"/>
    </xf>
    <xf numFmtId="0" fontId="85" fillId="0" borderId="130" xfId="0" applyFont="1" applyBorder="1" applyAlignment="1">
      <alignment horizontal="left" vertical="center" wrapText="1"/>
    </xf>
    <xf numFmtId="0" fontId="131" fillId="0" borderId="1" xfId="0" applyFont="1" applyBorder="1" applyAlignment="1">
      <alignment vertical="center"/>
    </xf>
    <xf numFmtId="0" fontId="36" fillId="0" borderId="0" xfId="0" applyFont="1" applyAlignment="1">
      <alignment vertical="center"/>
    </xf>
    <xf numFmtId="0" fontId="31" fillId="0" borderId="1" xfId="0" applyFont="1" applyFill="1" applyBorder="1" applyAlignment="1">
      <alignment horizontal="left" vertical="center" wrapText="1"/>
    </xf>
    <xf numFmtId="0" fontId="18" fillId="0" borderId="0" xfId="3" applyFont="1" applyAlignment="1">
      <alignment vertical="center"/>
    </xf>
    <xf numFmtId="0" fontId="3" fillId="0" borderId="0" xfId="3" applyFont="1" applyAlignment="1">
      <alignment horizontal="left" vertical="center"/>
    </xf>
    <xf numFmtId="0" fontId="9" fillId="0" borderId="0" xfId="3" applyFont="1" applyAlignment="1">
      <alignment vertical="center"/>
    </xf>
    <xf numFmtId="0" fontId="2" fillId="0" borderId="0" xfId="3" applyFont="1" applyAlignment="1">
      <alignment horizontal="left" vertical="center"/>
    </xf>
    <xf numFmtId="1" fontId="151" fillId="0" borderId="0" xfId="3" applyNumberFormat="1" applyFont="1" applyAlignment="1">
      <alignment horizontal="left" vertical="center"/>
    </xf>
    <xf numFmtId="0" fontId="156" fillId="0" borderId="0" xfId="3" applyFont="1" applyAlignment="1">
      <alignment vertical="center"/>
    </xf>
    <xf numFmtId="16" fontId="24" fillId="23" borderId="155" xfId="3" applyNumberFormat="1" applyFont="1" applyFill="1" applyBorder="1" applyAlignment="1">
      <alignment horizontal="center" vertical="center"/>
    </xf>
    <xf numFmtId="16" fontId="24" fillId="0" borderId="155" xfId="3" applyNumberFormat="1" applyFont="1" applyBorder="1" applyAlignment="1">
      <alignment horizontal="center" vertical="center"/>
    </xf>
    <xf numFmtId="0" fontId="24" fillId="3" borderId="1" xfId="3" applyFont="1" applyFill="1" applyBorder="1" applyAlignment="1">
      <alignment horizontal="center" vertical="center"/>
    </xf>
    <xf numFmtId="16" fontId="24" fillId="0" borderId="157" xfId="3" applyNumberFormat="1" applyFont="1" applyBorder="1" applyAlignment="1">
      <alignment horizontal="center" vertical="center"/>
    </xf>
    <xf numFmtId="16" fontId="18" fillId="0" borderId="0" xfId="3" applyNumberFormat="1" applyFont="1" applyBorder="1" applyAlignment="1">
      <alignment vertical="center"/>
    </xf>
    <xf numFmtId="172" fontId="20" fillId="0" borderId="144" xfId="3" applyNumberFormat="1" applyFont="1" applyBorder="1" applyAlignment="1">
      <alignment horizontal="center" vertical="center"/>
    </xf>
    <xf numFmtId="172" fontId="20" fillId="0" borderId="158" xfId="3" applyNumberFormat="1" applyFont="1" applyBorder="1" applyAlignment="1">
      <alignment horizontal="center" vertical="center"/>
    </xf>
    <xf numFmtId="172" fontId="20" fillId="0" borderId="167" xfId="3" applyNumberFormat="1" applyFont="1" applyBorder="1" applyAlignment="1">
      <alignment horizontal="center" vertical="center"/>
    </xf>
    <xf numFmtId="172" fontId="20" fillId="0" borderId="157" xfId="3" applyNumberFormat="1" applyFont="1" applyBorder="1" applyAlignment="1">
      <alignment horizontal="center" vertical="center"/>
    </xf>
    <xf numFmtId="0" fontId="17" fillId="25" borderId="0" xfId="3" applyFont="1" applyFill="1" applyAlignment="1">
      <alignment vertical="center"/>
    </xf>
    <xf numFmtId="0" fontId="20" fillId="5" borderId="144" xfId="3" applyFont="1" applyFill="1" applyBorder="1" applyAlignment="1">
      <alignment horizontal="center" vertical="center"/>
    </xf>
    <xf numFmtId="0" fontId="20" fillId="5" borderId="158" xfId="3" applyFont="1" applyFill="1" applyBorder="1" applyAlignment="1">
      <alignment horizontal="center" vertical="center"/>
    </xf>
    <xf numFmtId="0" fontId="147" fillId="5" borderId="164" xfId="3" applyFont="1" applyFill="1" applyBorder="1" applyAlignment="1">
      <alignment horizontal="center" vertical="center"/>
    </xf>
    <xf numFmtId="0" fontId="20" fillId="5" borderId="155" xfId="3" applyFont="1" applyFill="1" applyBorder="1" applyAlignment="1">
      <alignment horizontal="center" vertical="center"/>
    </xf>
    <xf numFmtId="0" fontId="20" fillId="5" borderId="178" xfId="3" applyFont="1" applyFill="1" applyBorder="1" applyAlignment="1">
      <alignment horizontal="center" vertical="center"/>
    </xf>
    <xf numFmtId="0" fontId="20" fillId="5" borderId="205" xfId="3" applyFont="1" applyFill="1" applyBorder="1" applyAlignment="1">
      <alignment horizontal="center" vertical="center"/>
    </xf>
    <xf numFmtId="0" fontId="147" fillId="5" borderId="210" xfId="3" applyFont="1" applyFill="1" applyBorder="1" applyAlignment="1">
      <alignment horizontal="center" vertical="center"/>
    </xf>
    <xf numFmtId="0" fontId="20" fillId="5" borderId="228" xfId="3" applyFont="1" applyFill="1" applyBorder="1" applyAlignment="1">
      <alignment horizontal="center" vertical="center"/>
    </xf>
    <xf numFmtId="16" fontId="24" fillId="0" borderId="151" xfId="3" applyNumberFormat="1" applyFont="1" applyBorder="1" applyAlignment="1">
      <alignment horizontal="center" vertical="center"/>
    </xf>
    <xf numFmtId="0" fontId="17" fillId="0" borderId="142" xfId="3" applyFont="1" applyBorder="1" applyAlignment="1">
      <alignment vertical="center"/>
    </xf>
    <xf numFmtId="0" fontId="18" fillId="0" borderId="0" xfId="3" applyFont="1" applyBorder="1" applyAlignment="1">
      <alignment vertical="center"/>
    </xf>
    <xf numFmtId="0" fontId="147" fillId="5" borderId="153" xfId="3" applyFont="1" applyFill="1" applyBorder="1" applyAlignment="1">
      <alignment horizontal="center" vertical="center"/>
    </xf>
    <xf numFmtId="0" fontId="147" fillId="5" borderId="161" xfId="3" applyFont="1" applyFill="1" applyBorder="1" applyAlignment="1">
      <alignment horizontal="center" vertical="center"/>
    </xf>
    <xf numFmtId="0" fontId="104" fillId="0" borderId="225" xfId="3" applyFont="1" applyBorder="1" applyAlignment="1">
      <alignment vertical="center"/>
    </xf>
    <xf numFmtId="0" fontId="155" fillId="5" borderId="149" xfId="3" applyFont="1" applyFill="1" applyBorder="1" applyAlignment="1">
      <alignment horizontal="center" vertical="center"/>
    </xf>
    <xf numFmtId="0" fontId="155" fillId="5" borderId="40" xfId="3" applyFont="1" applyFill="1" applyBorder="1" applyAlignment="1">
      <alignment horizontal="center" vertical="center"/>
    </xf>
    <xf numFmtId="0" fontId="17" fillId="0" borderId="225" xfId="3" applyFont="1" applyBorder="1" applyAlignment="1">
      <alignment vertical="center"/>
    </xf>
    <xf numFmtId="0" fontId="147" fillId="5" borderId="149" xfId="3" applyFont="1" applyFill="1" applyBorder="1" applyAlignment="1">
      <alignment horizontal="center" vertical="center"/>
    </xf>
    <xf numFmtId="0" fontId="147" fillId="5" borderId="40" xfId="3" applyFont="1" applyFill="1" applyBorder="1" applyAlignment="1">
      <alignment horizontal="center" vertical="center"/>
    </xf>
    <xf numFmtId="0" fontId="147" fillId="5" borderId="0" xfId="3" applyFont="1" applyFill="1" applyBorder="1" applyAlignment="1">
      <alignment vertical="center"/>
    </xf>
    <xf numFmtId="0" fontId="17" fillId="0" borderId="222" xfId="3" applyFont="1" applyBorder="1" applyAlignment="1">
      <alignment vertical="center"/>
    </xf>
    <xf numFmtId="0" fontId="147" fillId="5" borderId="146" xfId="3" applyFont="1" applyFill="1" applyBorder="1" applyAlignment="1">
      <alignment horizontal="center" vertical="center"/>
    </xf>
    <xf numFmtId="0" fontId="147" fillId="5" borderId="160" xfId="3" applyFont="1" applyFill="1" applyBorder="1" applyAlignment="1">
      <alignment horizontal="center" vertical="center"/>
    </xf>
    <xf numFmtId="0" fontId="17" fillId="0" borderId="154" xfId="3" applyFont="1" applyBorder="1" applyAlignment="1">
      <alignment vertical="center"/>
    </xf>
    <xf numFmtId="0" fontId="154" fillId="5" borderId="161" xfId="3" applyFont="1" applyFill="1" applyBorder="1" applyAlignment="1">
      <alignment horizontal="center" vertical="center"/>
    </xf>
    <xf numFmtId="0" fontId="17" fillId="0" borderId="150" xfId="3" applyFont="1" applyBorder="1" applyAlignment="1">
      <alignment vertical="center"/>
    </xf>
    <xf numFmtId="0" fontId="20" fillId="5" borderId="149" xfId="3" applyFont="1" applyFill="1" applyBorder="1" applyAlignment="1">
      <alignment horizontal="center" vertical="center"/>
    </xf>
    <xf numFmtId="0" fontId="20" fillId="5" borderId="40" xfId="3" applyFont="1" applyFill="1" applyBorder="1" applyAlignment="1">
      <alignment horizontal="center" vertical="center"/>
    </xf>
    <xf numFmtId="0" fontId="153" fillId="5" borderId="149" xfId="3" applyFont="1" applyFill="1" applyBorder="1" applyAlignment="1">
      <alignment horizontal="center" vertical="center"/>
    </xf>
    <xf numFmtId="0" fontId="162" fillId="5" borderId="164" xfId="3" applyFont="1" applyFill="1" applyBorder="1" applyAlignment="1">
      <alignment horizontal="center" vertical="center"/>
    </xf>
    <xf numFmtId="0" fontId="147" fillId="5" borderId="148" xfId="3" applyFont="1" applyFill="1" applyBorder="1" applyAlignment="1">
      <alignment horizontal="center" vertical="center"/>
    </xf>
    <xf numFmtId="16" fontId="24" fillId="0" borderId="168" xfId="3" applyNumberFormat="1" applyFont="1" applyBorder="1" applyAlignment="1">
      <alignment horizontal="center" vertical="center"/>
    </xf>
    <xf numFmtId="0" fontId="147" fillId="5" borderId="221" xfId="3" applyFont="1" applyFill="1" applyBorder="1" applyAlignment="1">
      <alignment horizontal="center" vertical="center"/>
    </xf>
    <xf numFmtId="0" fontId="20" fillId="5" borderId="196" xfId="3" applyFont="1" applyFill="1" applyBorder="1" applyAlignment="1">
      <alignment horizontal="center" vertical="center"/>
    </xf>
    <xf numFmtId="0" fontId="20" fillId="5" borderId="193" xfId="3" applyFont="1" applyFill="1" applyBorder="1" applyAlignment="1">
      <alignment horizontal="center" vertical="center"/>
    </xf>
    <xf numFmtId="0" fontId="20" fillId="5" borderId="211" xfId="3" applyFont="1" applyFill="1" applyBorder="1" applyAlignment="1">
      <alignment horizontal="center" vertical="center"/>
    </xf>
    <xf numFmtId="0" fontId="147" fillId="5" borderId="211" xfId="3" applyFont="1" applyFill="1" applyBorder="1" applyAlignment="1">
      <alignment horizontal="center" vertical="center"/>
    </xf>
    <xf numFmtId="0" fontId="20" fillId="5" borderId="0" xfId="3" applyFont="1" applyFill="1" applyBorder="1" applyAlignment="1">
      <alignment horizontal="center" vertical="center"/>
    </xf>
    <xf numFmtId="0" fontId="147" fillId="5" borderId="0" xfId="3" applyFont="1" applyFill="1" applyBorder="1" applyAlignment="1">
      <alignment horizontal="center" vertical="center"/>
    </xf>
    <xf numFmtId="0" fontId="24" fillId="0" borderId="1" xfId="3" applyFont="1" applyFill="1" applyBorder="1" applyAlignment="1">
      <alignment horizontal="center" vertical="center"/>
    </xf>
    <xf numFmtId="0" fontId="17" fillId="25" borderId="1" xfId="3" applyFont="1" applyFill="1" applyBorder="1" applyAlignment="1">
      <alignment vertical="center"/>
    </xf>
    <xf numFmtId="0" fontId="20" fillId="5" borderId="140" xfId="3" applyFont="1" applyFill="1" applyBorder="1" applyAlignment="1">
      <alignment horizontal="center" vertical="center"/>
    </xf>
    <xf numFmtId="0" fontId="20" fillId="5" borderId="182" xfId="3" applyFont="1" applyFill="1" applyBorder="1" applyAlignment="1">
      <alignment horizontal="center" vertical="center"/>
    </xf>
    <xf numFmtId="16" fontId="24" fillId="23" borderId="151" xfId="3" applyNumberFormat="1" applyFont="1" applyFill="1" applyBorder="1" applyAlignment="1">
      <alignment horizontal="center" vertical="center"/>
    </xf>
    <xf numFmtId="16" fontId="24" fillId="0" borderId="163" xfId="3" applyNumberFormat="1" applyFont="1" applyBorder="1" applyAlignment="1">
      <alignment horizontal="center" vertical="center"/>
    </xf>
    <xf numFmtId="172" fontId="20" fillId="0" borderId="148" xfId="3" applyNumberFormat="1" applyFont="1" applyBorder="1" applyAlignment="1">
      <alignment horizontal="center" vertical="center"/>
    </xf>
    <xf numFmtId="172" fontId="20" fillId="0" borderId="164" xfId="3" applyNumberFormat="1" applyFont="1" applyBorder="1" applyAlignment="1">
      <alignment horizontal="center" vertical="center"/>
    </xf>
    <xf numFmtId="172" fontId="20" fillId="0" borderId="176" xfId="3" applyNumberFormat="1" applyFont="1" applyBorder="1" applyAlignment="1">
      <alignment horizontal="center" vertical="center"/>
    </xf>
    <xf numFmtId="172" fontId="20" fillId="0" borderId="163" xfId="3" applyNumberFormat="1" applyFont="1" applyBorder="1" applyAlignment="1">
      <alignment horizontal="center" vertical="center"/>
    </xf>
    <xf numFmtId="0" fontId="24" fillId="25" borderId="33" xfId="3" applyFont="1" applyFill="1" applyBorder="1" applyAlignment="1">
      <alignment horizontal="center" vertical="center"/>
    </xf>
    <xf numFmtId="0" fontId="20" fillId="5" borderId="203" xfId="3" applyFont="1" applyFill="1" applyBorder="1" applyAlignment="1">
      <alignment horizontal="center" vertical="center"/>
    </xf>
    <xf numFmtId="0" fontId="20" fillId="5" borderId="141" xfId="3" applyFont="1" applyFill="1" applyBorder="1" applyAlignment="1">
      <alignment horizontal="center" vertical="center"/>
    </xf>
    <xf numFmtId="0" fontId="20" fillId="5" borderId="200" xfId="3" applyFont="1" applyFill="1" applyBorder="1" applyAlignment="1">
      <alignment horizontal="center" vertical="center"/>
    </xf>
    <xf numFmtId="16" fontId="121" fillId="23" borderId="144" xfId="3" applyNumberFormat="1" applyFont="1" applyFill="1" applyBorder="1" applyAlignment="1">
      <alignment horizontal="center" vertical="center"/>
    </xf>
    <xf numFmtId="16" fontId="121" fillId="0" borderId="157" xfId="3" applyNumberFormat="1" applyFont="1" applyBorder="1" applyAlignment="1">
      <alignment horizontal="center" vertical="center"/>
    </xf>
    <xf numFmtId="0" fontId="150" fillId="0" borderId="144" xfId="3" applyFont="1" applyBorder="1" applyAlignment="1">
      <alignment horizontal="center" vertical="center"/>
    </xf>
    <xf numFmtId="0" fontId="150" fillId="0" borderId="158" xfId="3" applyFont="1" applyBorder="1" applyAlignment="1">
      <alignment horizontal="center" vertical="center"/>
    </xf>
    <xf numFmtId="0" fontId="150" fillId="0" borderId="167" xfId="3" applyFont="1" applyBorder="1" applyAlignment="1">
      <alignment horizontal="center" vertical="center"/>
    </xf>
    <xf numFmtId="0" fontId="150" fillId="0" borderId="196" xfId="3" applyFont="1" applyBorder="1" applyAlignment="1">
      <alignment horizontal="center" vertical="center"/>
    </xf>
    <xf numFmtId="0" fontId="20" fillId="5" borderId="195" xfId="3" applyFont="1" applyFill="1" applyBorder="1" applyAlignment="1">
      <alignment horizontal="center" vertical="center"/>
    </xf>
    <xf numFmtId="0" fontId="150" fillId="0" borderId="166" xfId="3" applyFont="1" applyBorder="1" applyAlignment="1">
      <alignment horizontal="center" vertical="center"/>
    </xf>
    <xf numFmtId="0" fontId="150" fillId="0" borderId="157" xfId="3" applyFont="1" applyBorder="1" applyAlignment="1">
      <alignment horizontal="center" vertical="center"/>
    </xf>
    <xf numFmtId="0" fontId="147" fillId="5" borderId="144" xfId="3" applyFont="1" applyFill="1" applyBorder="1" applyAlignment="1">
      <alignment horizontal="center" vertical="center"/>
    </xf>
    <xf numFmtId="0" fontId="17" fillId="25" borderId="34" xfId="3" applyFont="1" applyFill="1" applyBorder="1" applyAlignment="1">
      <alignment vertical="center"/>
    </xf>
    <xf numFmtId="0" fontId="147" fillId="0" borderId="144" xfId="3" applyFont="1" applyBorder="1" applyAlignment="1">
      <alignment horizontal="center" vertical="center"/>
    </xf>
    <xf numFmtId="0" fontId="147" fillId="0" borderId="156" xfId="3" applyFont="1" applyBorder="1" applyAlignment="1">
      <alignment horizontal="center" vertical="center"/>
    </xf>
    <xf numFmtId="0" fontId="147" fillId="0" borderId="148" xfId="3" applyFont="1" applyBorder="1" applyAlignment="1">
      <alignment horizontal="center" vertical="center"/>
    </xf>
    <xf numFmtId="0" fontId="147" fillId="0" borderId="153" xfId="3" applyFont="1" applyBorder="1" applyAlignment="1">
      <alignment horizontal="center" vertical="center"/>
    </xf>
    <xf numFmtId="0" fontId="147" fillId="0" borderId="149" xfId="3" applyFont="1" applyBorder="1" applyAlignment="1">
      <alignment horizontal="center" vertical="center"/>
    </xf>
    <xf numFmtId="0" fontId="147" fillId="0" borderId="189" xfId="3" applyFont="1" applyBorder="1" applyAlignment="1">
      <alignment horizontal="center" vertical="center"/>
    </xf>
    <xf numFmtId="0" fontId="147" fillId="0" borderId="188" xfId="3" applyFont="1" applyBorder="1" applyAlignment="1">
      <alignment horizontal="center" vertical="center"/>
    </xf>
    <xf numFmtId="16" fontId="121" fillId="23" borderId="140" xfId="3" applyNumberFormat="1" applyFont="1" applyFill="1" applyBorder="1" applyAlignment="1">
      <alignment horizontal="center" vertical="center"/>
    </xf>
    <xf numFmtId="16" fontId="121" fillId="0" borderId="181" xfId="3" applyNumberFormat="1" applyFont="1" applyBorder="1" applyAlignment="1">
      <alignment horizontal="center" vertical="center"/>
    </xf>
    <xf numFmtId="0" fontId="150" fillId="0" borderId="140" xfId="3" applyFont="1" applyBorder="1" applyAlignment="1">
      <alignment horizontal="center" vertical="center"/>
    </xf>
    <xf numFmtId="0" fontId="150" fillId="0" borderId="182" xfId="3" applyFont="1" applyBorder="1" applyAlignment="1">
      <alignment horizontal="center" vertical="center"/>
    </xf>
    <xf numFmtId="0" fontId="150" fillId="0" borderId="186" xfId="3" applyFont="1" applyBorder="1" applyAlignment="1">
      <alignment horizontal="center" vertical="center"/>
    </xf>
    <xf numFmtId="0" fontId="150" fillId="0" borderId="185" xfId="3" applyFont="1" applyBorder="1" applyAlignment="1">
      <alignment horizontal="center" vertical="center"/>
    </xf>
    <xf numFmtId="0" fontId="20" fillId="5" borderId="184" xfId="3" applyFont="1" applyFill="1" applyBorder="1" applyAlignment="1">
      <alignment horizontal="center" vertical="center"/>
    </xf>
    <xf numFmtId="0" fontId="150" fillId="0" borderId="183" xfId="3" applyFont="1" applyBorder="1" applyAlignment="1">
      <alignment horizontal="center" vertical="center"/>
    </xf>
    <xf numFmtId="0" fontId="150" fillId="0" borderId="181" xfId="3" applyFont="1" applyBorder="1" applyAlignment="1">
      <alignment horizontal="center" vertical="center"/>
    </xf>
    <xf numFmtId="0" fontId="147" fillId="5" borderId="155" xfId="3" applyFont="1" applyFill="1" applyBorder="1" applyAlignment="1">
      <alignment horizontal="center" vertical="center"/>
    </xf>
    <xf numFmtId="0" fontId="147" fillId="5" borderId="143" xfId="3" applyFont="1" applyFill="1" applyBorder="1" applyAlignment="1">
      <alignment horizontal="center" vertical="center"/>
    </xf>
    <xf numFmtId="0" fontId="147" fillId="5" borderId="179" xfId="3" applyFont="1" applyFill="1" applyBorder="1" applyAlignment="1">
      <alignment horizontal="center" vertical="center"/>
    </xf>
    <xf numFmtId="16" fontId="121" fillId="23" borderId="178" xfId="3" applyNumberFormat="1" applyFont="1" applyFill="1" applyBorder="1" applyAlignment="1">
      <alignment horizontal="center" vertical="center"/>
    </xf>
    <xf numFmtId="16" fontId="121" fillId="0" borderId="177" xfId="3" applyNumberFormat="1" applyFont="1" applyBorder="1" applyAlignment="1">
      <alignment horizontal="center" vertical="center"/>
    </xf>
    <xf numFmtId="0" fontId="150" fillId="0" borderId="148" xfId="3" applyFont="1" applyBorder="1" applyAlignment="1">
      <alignment horizontal="center" vertical="center"/>
    </xf>
    <xf numFmtId="0" fontId="150" fillId="0" borderId="164" xfId="3" applyFont="1" applyBorder="1" applyAlignment="1">
      <alignment horizontal="center" vertical="center"/>
    </xf>
    <xf numFmtId="0" fontId="150" fillId="0" borderId="176" xfId="3" applyFont="1" applyBorder="1" applyAlignment="1">
      <alignment horizontal="center" vertical="center"/>
    </xf>
    <xf numFmtId="0" fontId="150" fillId="0" borderId="171" xfId="3" applyFont="1" applyBorder="1" applyAlignment="1">
      <alignment horizontal="center" vertical="center"/>
    </xf>
    <xf numFmtId="0" fontId="20" fillId="5" borderId="175" xfId="3" applyFont="1" applyFill="1" applyBorder="1" applyAlignment="1">
      <alignment horizontal="center" vertical="center"/>
    </xf>
    <xf numFmtId="0" fontId="150" fillId="0" borderId="174" xfId="3" applyFont="1" applyBorder="1" applyAlignment="1">
      <alignment horizontal="center" vertical="center"/>
    </xf>
    <xf numFmtId="0" fontId="150" fillId="0" borderId="163" xfId="3" applyFont="1" applyBorder="1" applyAlignment="1">
      <alignment horizontal="center" vertical="center"/>
    </xf>
    <xf numFmtId="0" fontId="147" fillId="0" borderId="141" xfId="3" applyFont="1" applyBorder="1" applyAlignment="1">
      <alignment horizontal="center" vertical="center"/>
    </xf>
    <xf numFmtId="0" fontId="147" fillId="0" borderId="169" xfId="3" applyFont="1" applyBorder="1" applyAlignment="1">
      <alignment horizontal="center" vertical="center"/>
    </xf>
    <xf numFmtId="16" fontId="150" fillId="0" borderId="0" xfId="3" applyNumberFormat="1" applyFont="1" applyBorder="1" applyAlignment="1">
      <alignment horizontal="center" vertical="center"/>
    </xf>
    <xf numFmtId="0" fontId="158" fillId="0" borderId="168" xfId="3" applyFont="1" applyBorder="1" applyAlignment="1">
      <alignment horizontal="center" vertical="center"/>
    </xf>
    <xf numFmtId="0" fontId="20" fillId="0" borderId="168" xfId="3" applyFont="1" applyBorder="1" applyAlignment="1">
      <alignment horizontal="center" vertical="center"/>
    </xf>
    <xf numFmtId="0" fontId="158" fillId="0" borderId="0" xfId="3" applyFont="1" applyBorder="1" applyAlignment="1">
      <alignment horizontal="center" vertical="center"/>
    </xf>
    <xf numFmtId="0" fontId="20" fillId="0" borderId="0" xfId="3" applyFont="1" applyBorder="1" applyAlignment="1">
      <alignment horizontal="center" vertical="center"/>
    </xf>
    <xf numFmtId="0" fontId="147" fillId="0" borderId="0" xfId="3" applyFont="1" applyBorder="1" applyAlignment="1">
      <alignment horizontal="center" vertical="center"/>
    </xf>
    <xf numFmtId="0" fontId="138" fillId="0" borderId="0" xfId="3" applyFont="1" applyAlignment="1">
      <alignment vertical="center"/>
    </xf>
    <xf numFmtId="0" fontId="145" fillId="0" borderId="0" xfId="3" applyFont="1" applyAlignment="1">
      <alignment vertical="center"/>
    </xf>
    <xf numFmtId="0" fontId="143" fillId="0" borderId="0" xfId="3" applyFont="1" applyAlignment="1">
      <alignment vertical="center"/>
    </xf>
    <xf numFmtId="0" fontId="141" fillId="0" borderId="0" xfId="3" applyFont="1" applyAlignment="1">
      <alignment vertical="center"/>
    </xf>
    <xf numFmtId="0" fontId="139" fillId="0" borderId="0" xfId="3" applyFont="1" applyAlignment="1">
      <alignment vertical="center"/>
    </xf>
    <xf numFmtId="0" fontId="138" fillId="0" borderId="0" xfId="3" applyFont="1" applyFill="1" applyBorder="1" applyAlignment="1">
      <alignment vertical="center"/>
    </xf>
    <xf numFmtId="0" fontId="137" fillId="0" borderId="0" xfId="3" applyFont="1" applyAlignment="1">
      <alignment vertical="center"/>
    </xf>
    <xf numFmtId="0" fontId="20" fillId="0" borderId="0" xfId="3" applyFont="1" applyAlignment="1">
      <alignment vertical="center"/>
    </xf>
    <xf numFmtId="0" fontId="136" fillId="0" borderId="0" xfId="3" applyFont="1" applyAlignment="1">
      <alignment vertical="center"/>
    </xf>
    <xf numFmtId="0" fontId="18" fillId="133" borderId="0" xfId="3" applyFont="1" applyFill="1" applyAlignment="1">
      <alignment vertical="center"/>
    </xf>
    <xf numFmtId="0" fontId="136" fillId="0" borderId="0" xfId="3" applyFont="1" applyAlignment="1">
      <alignment horizontal="left" vertical="center"/>
    </xf>
    <xf numFmtId="0" fontId="166" fillId="0" borderId="0" xfId="3" applyFont="1" applyAlignment="1">
      <alignment horizontal="left" vertical="center"/>
    </xf>
    <xf numFmtId="1" fontId="167" fillId="0" borderId="0" xfId="3" applyNumberFormat="1" applyFont="1" applyAlignment="1">
      <alignment horizontal="left" vertical="center"/>
    </xf>
    <xf numFmtId="16" fontId="20" fillId="10" borderId="155" xfId="3" applyNumberFormat="1" applyFont="1" applyFill="1" applyBorder="1" applyAlignment="1">
      <alignment horizontal="center" vertical="center"/>
    </xf>
    <xf numFmtId="0" fontId="18" fillId="3" borderId="1" xfId="3" applyFont="1" applyFill="1" applyBorder="1" applyAlignment="1">
      <alignment vertical="center"/>
    </xf>
    <xf numFmtId="16" fontId="20" fillId="0" borderId="1" xfId="3" applyNumberFormat="1" applyFont="1" applyBorder="1" applyAlignment="1">
      <alignment horizontal="center" vertical="center"/>
    </xf>
    <xf numFmtId="0" fontId="18" fillId="0" borderId="1" xfId="3" applyFont="1" applyBorder="1" applyAlignment="1">
      <alignment vertical="center"/>
    </xf>
    <xf numFmtId="0" fontId="147" fillId="5" borderId="154" xfId="3" applyFont="1" applyFill="1" applyBorder="1" applyAlignment="1">
      <alignment horizontal="center" vertical="center"/>
    </xf>
    <xf numFmtId="0" fontId="147" fillId="5" borderId="241" xfId="3" applyFont="1" applyFill="1" applyBorder="1" applyAlignment="1">
      <alignment horizontal="center" vertical="center"/>
    </xf>
    <xf numFmtId="0" fontId="165" fillId="0" borderId="1" xfId="3" applyFont="1" applyBorder="1" applyAlignment="1">
      <alignment vertical="center"/>
    </xf>
    <xf numFmtId="0" fontId="155" fillId="5" borderId="150" xfId="3" applyFont="1" applyFill="1" applyBorder="1" applyAlignment="1">
      <alignment horizontal="center" vertical="center"/>
    </xf>
    <xf numFmtId="0" fontId="155" fillId="5" borderId="240" xfId="3" applyFont="1" applyFill="1" applyBorder="1" applyAlignment="1">
      <alignment horizontal="center" vertical="center"/>
    </xf>
    <xf numFmtId="0" fontId="147" fillId="5" borderId="150" xfId="3" applyFont="1" applyFill="1" applyBorder="1" applyAlignment="1">
      <alignment horizontal="center" vertical="center"/>
    </xf>
    <xf numFmtId="0" fontId="147" fillId="5" borderId="240" xfId="3" applyFont="1" applyFill="1" applyBorder="1" applyAlignment="1">
      <alignment horizontal="center" vertical="center"/>
    </xf>
    <xf numFmtId="0" fontId="147" fillId="5" borderId="147" xfId="3" applyFont="1" applyFill="1" applyBorder="1" applyAlignment="1">
      <alignment horizontal="center" vertical="center"/>
    </xf>
    <xf numFmtId="0" fontId="147" fillId="5" borderId="239" xfId="3" applyFont="1" applyFill="1" applyBorder="1" applyAlignment="1">
      <alignment horizontal="center" vertical="center"/>
    </xf>
    <xf numFmtId="0" fontId="18" fillId="10" borderId="0" xfId="3" applyFont="1" applyFill="1" applyAlignment="1">
      <alignment horizontal="center" vertical="center"/>
    </xf>
    <xf numFmtId="0" fontId="155" fillId="5" borderId="161" xfId="3" applyFont="1" applyFill="1" applyBorder="1" applyAlignment="1">
      <alignment horizontal="center" vertical="center"/>
    </xf>
    <xf numFmtId="0" fontId="20" fillId="5" borderId="150" xfId="3" applyFont="1" applyFill="1" applyBorder="1" applyAlignment="1">
      <alignment horizontal="center" vertical="center"/>
    </xf>
    <xf numFmtId="0" fontId="153" fillId="5" borderId="150" xfId="3" applyFont="1" applyFill="1" applyBorder="1" applyAlignment="1">
      <alignment horizontal="center" vertical="center"/>
    </xf>
    <xf numFmtId="0" fontId="153" fillId="5" borderId="40" xfId="3" applyFont="1" applyFill="1" applyBorder="1" applyAlignment="1">
      <alignment horizontal="center" vertical="center"/>
    </xf>
    <xf numFmtId="0" fontId="18" fillId="10" borderId="223" xfId="3" applyFont="1" applyFill="1" applyBorder="1" applyAlignment="1">
      <alignment horizontal="center" vertical="center"/>
    </xf>
    <xf numFmtId="0" fontId="153" fillId="5" borderId="147" xfId="3" applyFont="1" applyFill="1" applyBorder="1" applyAlignment="1">
      <alignment horizontal="center" vertical="center"/>
    </xf>
    <xf numFmtId="0" fontId="153" fillId="5" borderId="160" xfId="3" applyFont="1" applyFill="1" applyBorder="1" applyAlignment="1">
      <alignment horizontal="center" vertical="center"/>
    </xf>
    <xf numFmtId="0" fontId="155" fillId="5" borderId="160" xfId="3" applyFont="1" applyFill="1" applyBorder="1" applyAlignment="1">
      <alignment horizontal="center" vertical="center"/>
    </xf>
    <xf numFmtId="0" fontId="18" fillId="0" borderId="0" xfId="3" applyFont="1" applyAlignment="1">
      <alignment horizontal="center" vertical="center"/>
    </xf>
    <xf numFmtId="0" fontId="153" fillId="5" borderId="163" xfId="3" applyFont="1" applyFill="1" applyBorder="1" applyAlignment="1">
      <alignment horizontal="center" vertical="center"/>
    </xf>
    <xf numFmtId="0" fontId="153" fillId="5" borderId="164" xfId="3" applyFont="1" applyFill="1" applyBorder="1" applyAlignment="1">
      <alignment horizontal="center" vertical="center"/>
    </xf>
    <xf numFmtId="0" fontId="147" fillId="5" borderId="163" xfId="3" applyFont="1" applyFill="1" applyBorder="1" applyAlignment="1">
      <alignment horizontal="center" vertical="center"/>
    </xf>
    <xf numFmtId="0" fontId="155" fillId="5" borderId="164" xfId="3" applyFont="1" applyFill="1" applyBorder="1" applyAlignment="1">
      <alignment horizontal="center" vertical="center"/>
    </xf>
    <xf numFmtId="0" fontId="18" fillId="25" borderId="1" xfId="3" applyFont="1" applyFill="1" applyBorder="1" applyAlignment="1">
      <alignment vertical="center"/>
    </xf>
    <xf numFmtId="0" fontId="20" fillId="5" borderId="157" xfId="3" applyFont="1" applyFill="1" applyBorder="1" applyAlignment="1">
      <alignment horizontal="center" vertical="center"/>
    </xf>
    <xf numFmtId="0" fontId="147" fillId="5" borderId="158" xfId="3" applyFont="1" applyFill="1" applyBorder="1" applyAlignment="1">
      <alignment horizontal="center" vertical="center"/>
    </xf>
    <xf numFmtId="0" fontId="147" fillId="5" borderId="157" xfId="3" applyFont="1" applyFill="1" applyBorder="1" applyAlignment="1">
      <alignment horizontal="center" vertical="center"/>
    </xf>
    <xf numFmtId="16" fontId="136" fillId="10" borderId="1" xfId="3" applyNumberFormat="1" applyFont="1" applyFill="1" applyBorder="1" applyAlignment="1">
      <alignment horizontal="center" vertical="center"/>
    </xf>
    <xf numFmtId="16" fontId="136" fillId="0" borderId="1" xfId="3" applyNumberFormat="1" applyFont="1" applyBorder="1" applyAlignment="1">
      <alignment horizontal="center" vertical="center"/>
    </xf>
    <xf numFmtId="172" fontId="136" fillId="0" borderId="144" xfId="3" applyNumberFormat="1" applyFont="1" applyBorder="1" applyAlignment="1">
      <alignment horizontal="center" vertical="center"/>
    </xf>
    <xf numFmtId="172" fontId="136" fillId="0" borderId="158" xfId="3" applyNumberFormat="1" applyFont="1" applyBorder="1" applyAlignment="1">
      <alignment horizontal="center" vertical="center"/>
    </xf>
    <xf numFmtId="0" fontId="147" fillId="0" borderId="158" xfId="3" applyFont="1" applyBorder="1" applyAlignment="1">
      <alignment horizontal="center" vertical="center"/>
    </xf>
    <xf numFmtId="0" fontId="20" fillId="0" borderId="158" xfId="3" applyFont="1" applyBorder="1" applyAlignment="1">
      <alignment horizontal="center" vertical="center"/>
    </xf>
    <xf numFmtId="0" fontId="152" fillId="0" borderId="158" xfId="3" applyFont="1" applyBorder="1" applyAlignment="1">
      <alignment horizontal="center" vertical="center"/>
    </xf>
    <xf numFmtId="0" fontId="147" fillId="0" borderId="232" xfId="3" applyFont="1" applyBorder="1" applyAlignment="1">
      <alignment horizontal="center" vertical="center"/>
    </xf>
    <xf numFmtId="0" fontId="20" fillId="0" borderId="232" xfId="3" applyFont="1" applyBorder="1" applyAlignment="1">
      <alignment horizontal="center" vertical="center"/>
    </xf>
    <xf numFmtId="0" fontId="147" fillId="0" borderId="164" xfId="3" applyFont="1" applyBorder="1" applyAlignment="1">
      <alignment horizontal="center" vertical="center"/>
    </xf>
    <xf numFmtId="0" fontId="20" fillId="0" borderId="164" xfId="3" applyFont="1" applyBorder="1" applyAlignment="1">
      <alignment horizontal="center" vertical="center"/>
    </xf>
    <xf numFmtId="0" fontId="147" fillId="0" borderId="161" xfId="3" applyFont="1" applyBorder="1" applyAlignment="1">
      <alignment horizontal="center" vertical="center"/>
    </xf>
    <xf numFmtId="0" fontId="20" fillId="0" borderId="161" xfId="3" applyFont="1" applyBorder="1" applyAlignment="1">
      <alignment horizontal="center" vertical="center"/>
    </xf>
    <xf numFmtId="0" fontId="155" fillId="0" borderId="40" xfId="3" applyFont="1" applyBorder="1" applyAlignment="1">
      <alignment horizontal="center" vertical="center"/>
    </xf>
    <xf numFmtId="0" fontId="20" fillId="0" borderId="40" xfId="3" applyFont="1" applyBorder="1" applyAlignment="1">
      <alignment horizontal="center" vertical="center"/>
    </xf>
    <xf numFmtId="0" fontId="147" fillId="0" borderId="146" xfId="3" applyFont="1" applyBorder="1" applyAlignment="1">
      <alignment horizontal="center" vertical="center"/>
    </xf>
    <xf numFmtId="0" fontId="147" fillId="0" borderId="160" xfId="3" applyFont="1" applyBorder="1" applyAlignment="1">
      <alignment horizontal="center" vertical="center"/>
    </xf>
    <xf numFmtId="0" fontId="20" fillId="0" borderId="160" xfId="3" applyFont="1" applyBorder="1" applyAlignment="1">
      <alignment horizontal="center" vertical="center"/>
    </xf>
    <xf numFmtId="0" fontId="147" fillId="5" borderId="141" xfId="3" applyFont="1" applyFill="1" applyBorder="1" applyAlignment="1">
      <alignment horizontal="center" vertical="center"/>
    </xf>
    <xf numFmtId="0" fontId="147" fillId="0" borderId="205" xfId="3" applyFont="1" applyBorder="1" applyAlignment="1">
      <alignment horizontal="center" vertical="center"/>
    </xf>
    <xf numFmtId="0" fontId="20" fillId="0" borderId="205" xfId="3" applyFont="1" applyBorder="1" applyAlignment="1">
      <alignment horizontal="center" vertical="center"/>
    </xf>
    <xf numFmtId="0" fontId="152" fillId="0" borderId="205" xfId="3" applyFont="1" applyBorder="1" applyAlignment="1">
      <alignment horizontal="center" vertical="center"/>
    </xf>
    <xf numFmtId="0" fontId="20" fillId="0" borderId="200" xfId="3" applyFont="1" applyBorder="1" applyAlignment="1">
      <alignment horizontal="center" vertical="center"/>
    </xf>
    <xf numFmtId="0" fontId="147" fillId="0" borderId="179" xfId="3" applyFont="1" applyBorder="1" applyAlignment="1">
      <alignment horizontal="center" vertical="center"/>
    </xf>
    <xf numFmtId="0" fontId="20" fillId="0" borderId="179" xfId="3" applyFont="1" applyBorder="1" applyAlignment="1">
      <alignment horizontal="center" vertical="center"/>
    </xf>
    <xf numFmtId="0" fontId="152" fillId="0" borderId="179" xfId="3" applyFont="1" applyBorder="1" applyAlignment="1">
      <alignment horizontal="center" vertical="center"/>
    </xf>
    <xf numFmtId="172" fontId="136" fillId="0" borderId="140" xfId="3" applyNumberFormat="1" applyFont="1" applyBorder="1" applyAlignment="1">
      <alignment horizontal="center" vertical="center"/>
    </xf>
    <xf numFmtId="172" fontId="136" fillId="0" borderId="164" xfId="3" applyNumberFormat="1" applyFont="1" applyBorder="1" applyAlignment="1">
      <alignment horizontal="center" vertical="center"/>
    </xf>
    <xf numFmtId="172" fontId="136" fillId="0" borderId="182" xfId="3" applyNumberFormat="1" applyFont="1" applyBorder="1" applyAlignment="1">
      <alignment horizontal="center" vertical="center"/>
    </xf>
    <xf numFmtId="0" fontId="18" fillId="10" borderId="1" xfId="3" applyFont="1" applyFill="1" applyBorder="1" applyAlignment="1">
      <alignment vertical="center"/>
    </xf>
    <xf numFmtId="0" fontId="147" fillId="0" borderId="200" xfId="3" applyFont="1" applyBorder="1" applyAlignment="1">
      <alignment horizontal="center" vertical="center"/>
    </xf>
    <xf numFmtId="0" fontId="147" fillId="0" borderId="140" xfId="3" applyFont="1" applyBorder="1" applyAlignment="1">
      <alignment horizontal="center" vertical="center"/>
    </xf>
    <xf numFmtId="0" fontId="147" fillId="0" borderId="182" xfId="3" applyFont="1" applyBorder="1" applyAlignment="1">
      <alignment horizontal="center" vertical="center"/>
    </xf>
    <xf numFmtId="0" fontId="20" fillId="0" borderId="182" xfId="3" applyFont="1" applyBorder="1" applyAlignment="1">
      <alignment horizontal="center" vertical="center"/>
    </xf>
    <xf numFmtId="0" fontId="20" fillId="0" borderId="203" xfId="3" applyFont="1" applyBorder="1" applyAlignment="1">
      <alignment horizontal="center" vertical="center"/>
    </xf>
    <xf numFmtId="0" fontId="147" fillId="0" borderId="183" xfId="3" applyFont="1" applyBorder="1" applyAlignment="1">
      <alignment horizontal="center" vertical="center"/>
    </xf>
    <xf numFmtId="0" fontId="20" fillId="0" borderId="186" xfId="3" applyFont="1" applyBorder="1" applyAlignment="1">
      <alignment horizontal="center" vertical="center"/>
    </xf>
    <xf numFmtId="0" fontId="20" fillId="0" borderId="210" xfId="3" applyFont="1" applyBorder="1" applyAlignment="1">
      <alignment horizontal="center" vertical="center"/>
    </xf>
    <xf numFmtId="0" fontId="20" fillId="0" borderId="230" xfId="3" applyFont="1" applyBorder="1" applyAlignment="1">
      <alignment horizontal="center" vertical="center"/>
    </xf>
    <xf numFmtId="0" fontId="20" fillId="0" borderId="174" xfId="3" applyFont="1" applyBorder="1" applyAlignment="1">
      <alignment horizontal="center" vertical="center"/>
    </xf>
    <xf numFmtId="0" fontId="158" fillId="0" borderId="183" xfId="3" applyFont="1" applyBorder="1" applyAlignment="1">
      <alignment horizontal="center" vertical="center"/>
    </xf>
    <xf numFmtId="0" fontId="158" fillId="0" borderId="182" xfId="3" applyFont="1" applyBorder="1" applyAlignment="1">
      <alignment horizontal="center" vertical="center"/>
    </xf>
    <xf numFmtId="0" fontId="158" fillId="0" borderId="186" xfId="3" applyFont="1" applyBorder="1" applyAlignment="1">
      <alignment horizontal="center" vertical="center"/>
    </xf>
    <xf numFmtId="0" fontId="20" fillId="0" borderId="183" xfId="3" applyFont="1" applyBorder="1" applyAlignment="1">
      <alignment horizontal="center" vertical="center"/>
    </xf>
    <xf numFmtId="0" fontId="155" fillId="0" borderId="0" xfId="3" applyFont="1" applyAlignment="1">
      <alignment vertical="center"/>
    </xf>
    <xf numFmtId="0" fontId="153" fillId="0" borderId="0" xfId="3" applyFont="1" applyAlignment="1">
      <alignment vertical="center"/>
    </xf>
    <xf numFmtId="0" fontId="154" fillId="0" borderId="0" xfId="3" applyFont="1" applyAlignment="1">
      <alignment vertical="center"/>
    </xf>
    <xf numFmtId="0" fontId="147" fillId="0" borderId="0" xfId="3" applyFont="1" applyAlignment="1">
      <alignment vertical="center"/>
    </xf>
    <xf numFmtId="0" fontId="18" fillId="0" borderId="0" xfId="3" applyFont="1" applyFill="1" applyBorder="1" applyAlignment="1">
      <alignment vertical="center"/>
    </xf>
    <xf numFmtId="0" fontId="0" fillId="0" borderId="31" xfId="0" applyBorder="1" applyAlignment="1">
      <alignment wrapText="1"/>
    </xf>
    <xf numFmtId="0" fontId="36" fillId="0" borderId="242" xfId="0" applyFont="1" applyFill="1" applyBorder="1" applyAlignment="1">
      <alignment horizontal="left" wrapText="1"/>
    </xf>
    <xf numFmtId="0" fontId="0" fillId="0" borderId="31" xfId="0" applyBorder="1"/>
    <xf numFmtId="0" fontId="21" fillId="0" borderId="257" xfId="0" applyFont="1" applyFill="1" applyBorder="1" applyAlignment="1">
      <alignment wrapText="1"/>
    </xf>
    <xf numFmtId="0" fontId="21" fillId="55" borderId="43" xfId="0" applyNumberFormat="1" applyFont="1" applyFill="1" applyBorder="1"/>
    <xf numFmtId="0" fontId="31" fillId="0" borderId="43" xfId="0" applyFont="1" applyBorder="1"/>
    <xf numFmtId="0" fontId="21" fillId="55" borderId="43" xfId="0" applyNumberFormat="1" applyFont="1" applyFill="1" applyBorder="1" applyAlignment="1">
      <alignment horizontal="center"/>
    </xf>
    <xf numFmtId="0" fontId="21" fillId="0" borderId="43" xfId="0" applyNumberFormat="1" applyFont="1" applyBorder="1" applyAlignment="1">
      <alignment horizontal="center"/>
    </xf>
    <xf numFmtId="0" fontId="23" fillId="55" borderId="43" xfId="0" applyNumberFormat="1" applyFont="1" applyFill="1" applyBorder="1"/>
    <xf numFmtId="0" fontId="106" fillId="0" borderId="43" xfId="0" applyFont="1" applyBorder="1"/>
    <xf numFmtId="0" fontId="31" fillId="0" borderId="43" xfId="0" applyNumberFormat="1" applyFont="1" applyBorder="1" applyAlignment="1">
      <alignment horizontal="center"/>
    </xf>
    <xf numFmtId="0" fontId="21" fillId="55" borderId="43" xfId="0" applyFont="1" applyFill="1" applyBorder="1"/>
    <xf numFmtId="0" fontId="31" fillId="0" borderId="43" xfId="0" applyNumberFormat="1" applyFont="1" applyFill="1" applyBorder="1" applyAlignment="1">
      <alignment horizontal="center"/>
    </xf>
    <xf numFmtId="1" fontId="31" fillId="55" borderId="43" xfId="0" applyNumberFormat="1" applyFont="1" applyFill="1" applyBorder="1"/>
    <xf numFmtId="1" fontId="31" fillId="0" borderId="43" xfId="0" applyNumberFormat="1" applyFont="1" applyFill="1" applyBorder="1"/>
    <xf numFmtId="0" fontId="21" fillId="0" borderId="43" xfId="0" applyNumberFormat="1" applyFont="1" applyFill="1" applyBorder="1" applyAlignment="1">
      <alignment horizontal="center"/>
    </xf>
    <xf numFmtId="0" fontId="25" fillId="7" borderId="51" xfId="0" applyFont="1" applyFill="1" applyBorder="1" applyAlignment="1">
      <alignment horizontal="left" vertical="center" wrapText="1"/>
    </xf>
    <xf numFmtId="0" fontId="25" fillId="0" borderId="0" xfId="0" applyFont="1" applyBorder="1" applyAlignment="1">
      <alignment horizontal="left" vertical="center" wrapText="1"/>
    </xf>
    <xf numFmtId="0" fontId="86" fillId="0" borderId="242" xfId="0" applyNumberFormat="1" applyFont="1" applyFill="1" applyBorder="1" applyAlignment="1">
      <alignment horizontal="center" vertical="center"/>
    </xf>
    <xf numFmtId="0" fontId="0" fillId="0" borderId="51" xfId="0" applyBorder="1" applyAlignment="1">
      <alignment vertical="center"/>
    </xf>
    <xf numFmtId="0" fontId="0" fillId="0" borderId="0" xfId="0" applyFill="1" applyBorder="1" applyAlignment="1">
      <alignment vertical="center"/>
    </xf>
    <xf numFmtId="0" fontId="1" fillId="3" borderId="242" xfId="0" applyFont="1" applyFill="1" applyBorder="1" applyAlignment="1">
      <alignment vertical="center"/>
    </xf>
    <xf numFmtId="0" fontId="25" fillId="0" borderId="0" xfId="0" applyFont="1" applyAlignment="1">
      <alignment horizontal="center" vertical="center" wrapText="1"/>
    </xf>
    <xf numFmtId="0" fontId="1" fillId="0" borderId="242" xfId="0" applyFont="1" applyFill="1" applyBorder="1" applyAlignment="1">
      <alignment horizontal="center" vertical="center"/>
    </xf>
    <xf numFmtId="0" fontId="17" fillId="0" borderId="242" xfId="0" applyFont="1" applyFill="1" applyBorder="1" applyAlignment="1">
      <alignment horizontal="center" vertical="center"/>
    </xf>
    <xf numFmtId="0" fontId="0" fillId="0" borderId="242" xfId="0" applyBorder="1" applyAlignment="1">
      <alignment horizontal="center" vertical="center"/>
    </xf>
    <xf numFmtId="0" fontId="9" fillId="0" borderId="258" xfId="3" applyFont="1" applyBorder="1" applyAlignment="1">
      <alignment horizontal="center"/>
    </xf>
    <xf numFmtId="0" fontId="9" fillId="0" borderId="31" xfId="3" applyFont="1" applyBorder="1" applyAlignment="1">
      <alignment horizontal="center"/>
    </xf>
    <xf numFmtId="0" fontId="9" fillId="0" borderId="260" xfId="3" applyBorder="1"/>
    <xf numFmtId="0" fontId="9" fillId="0" borderId="53" xfId="3" applyBorder="1"/>
    <xf numFmtId="0" fontId="9" fillId="0" borderId="261" xfId="3" applyFont="1" applyFill="1" applyBorder="1" applyAlignment="1">
      <alignment horizontal="center"/>
    </xf>
    <xf numFmtId="0" fontId="9" fillId="0" borderId="53" xfId="3" applyFont="1" applyBorder="1" applyAlignment="1">
      <alignment horizontal="center"/>
    </xf>
    <xf numFmtId="0" fontId="9" fillId="0" borderId="52" xfId="3" applyBorder="1"/>
    <xf numFmtId="1" fontId="5" fillId="6" borderId="1" xfId="3" applyNumberFormat="1" applyFont="1" applyFill="1" applyBorder="1" applyAlignment="1">
      <alignment horizontal="center"/>
    </xf>
    <xf numFmtId="1" fontId="5" fillId="6" borderId="34" xfId="3" applyNumberFormat="1" applyFont="1" applyFill="1" applyBorder="1" applyAlignment="1">
      <alignment horizontal="center"/>
    </xf>
    <xf numFmtId="1" fontId="5" fillId="6" borderId="3" xfId="3" applyNumberFormat="1" applyFont="1" applyFill="1" applyBorder="1" applyAlignment="1">
      <alignment horizontal="center"/>
    </xf>
    <xf numFmtId="0" fontId="36" fillId="3" borderId="0" xfId="3" applyFont="1" applyFill="1" applyAlignment="1">
      <alignment horizontal="center" vertical="center" wrapText="1"/>
    </xf>
    <xf numFmtId="1" fontId="118" fillId="0" borderId="34" xfId="3" applyNumberFormat="1" applyFont="1" applyFill="1" applyBorder="1" applyAlignment="1">
      <alignment horizontal="center"/>
    </xf>
    <xf numFmtId="1" fontId="118" fillId="0" borderId="37" xfId="3" applyNumberFormat="1" applyFont="1" applyFill="1" applyBorder="1" applyAlignment="1">
      <alignment horizontal="center"/>
    </xf>
    <xf numFmtId="0" fontId="81" fillId="0" borderId="37" xfId="3" applyFont="1" applyBorder="1" applyAlignment="1">
      <alignment horizontal="center"/>
    </xf>
    <xf numFmtId="0" fontId="81" fillId="0" borderId="3" xfId="3" applyFont="1" applyBorder="1" applyAlignment="1">
      <alignment horizontal="center"/>
    </xf>
    <xf numFmtId="0" fontId="168" fillId="3" borderId="0" xfId="0" applyFont="1" applyFill="1" applyAlignment="1">
      <alignment horizontal="left" vertical="center" wrapText="1"/>
    </xf>
    <xf numFmtId="1" fontId="98" fillId="6" borderId="12" xfId="0" applyNumberFormat="1" applyFont="1" applyFill="1" applyBorder="1" applyAlignment="1">
      <alignment horizontal="center"/>
    </xf>
    <xf numFmtId="1" fontId="98" fillId="6" borderId="9" xfId="0" applyNumberFormat="1" applyFont="1" applyFill="1" applyBorder="1" applyAlignment="1">
      <alignment horizontal="center"/>
    </xf>
    <xf numFmtId="1" fontId="24" fillId="0" borderId="231" xfId="0" applyNumberFormat="1" applyFont="1" applyBorder="1" applyAlignment="1">
      <alignment horizontal="center" vertical="center"/>
    </xf>
    <xf numFmtId="1" fontId="98" fillId="6" borderId="12" xfId="0" applyNumberFormat="1" applyFont="1" applyFill="1" applyBorder="1" applyAlignment="1">
      <alignment horizontal="center" vertical="center"/>
    </xf>
    <xf numFmtId="1" fontId="98" fillId="6" borderId="9" xfId="0" applyNumberFormat="1" applyFont="1" applyFill="1" applyBorder="1" applyAlignment="1">
      <alignment horizontal="center" vertical="center"/>
    </xf>
    <xf numFmtId="0" fontId="17" fillId="0" borderId="0" xfId="0" applyFont="1" applyAlignment="1">
      <alignment wrapText="1"/>
    </xf>
    <xf numFmtId="0" fontId="0" fillId="0" borderId="0" xfId="0" applyAlignment="1">
      <alignment wrapText="1"/>
    </xf>
    <xf numFmtId="0" fontId="17" fillId="7" borderId="0" xfId="0" applyFont="1" applyFill="1" applyBorder="1" applyAlignment="1">
      <alignment wrapText="1"/>
    </xf>
    <xf numFmtId="0" fontId="17" fillId="0" borderId="0" xfId="0" applyFont="1" applyAlignment="1">
      <alignment horizontal="center" vertical="center" wrapText="1"/>
    </xf>
    <xf numFmtId="1" fontId="98" fillId="6" borderId="1" xfId="3" applyNumberFormat="1" applyFont="1" applyFill="1" applyBorder="1" applyAlignment="1">
      <alignment horizontal="center"/>
    </xf>
    <xf numFmtId="0" fontId="36" fillId="3" borderId="0" xfId="3" applyFont="1" applyFill="1" applyAlignment="1">
      <alignment horizontal="center" wrapText="1"/>
    </xf>
    <xf numFmtId="165" fontId="24" fillId="0" borderId="35" xfId="3" applyNumberFormat="1" applyFont="1" applyBorder="1" applyAlignment="1">
      <alignment horizontal="center" vertical="center"/>
    </xf>
    <xf numFmtId="0" fontId="36" fillId="3" borderId="0" xfId="3" applyFont="1" applyFill="1" applyAlignment="1">
      <alignment horizontal="left" vertical="center" wrapText="1"/>
    </xf>
    <xf numFmtId="0" fontId="7" fillId="0" borderId="0" xfId="0" applyFont="1" applyAlignment="1">
      <alignment horizontal="center" vertical="center" wrapText="1"/>
    </xf>
    <xf numFmtId="1" fontId="5" fillId="6" borderId="1" xfId="0" applyNumberFormat="1" applyFont="1" applyFill="1" applyBorder="1" applyAlignment="1">
      <alignment horizontal="center"/>
    </xf>
    <xf numFmtId="1" fontId="5" fillId="6" borderId="3" xfId="0" applyNumberFormat="1" applyFont="1" applyFill="1" applyBorder="1" applyAlignment="1">
      <alignment horizontal="center"/>
    </xf>
    <xf numFmtId="0" fontId="173" fillId="0" borderId="1" xfId="0" applyFont="1" applyFill="1" applyBorder="1" applyAlignment="1">
      <alignment horizontal="center" vertical="center"/>
    </xf>
    <xf numFmtId="0" fontId="6" fillId="2" borderId="0" xfId="0" applyFont="1" applyFill="1" applyAlignment="1">
      <alignment horizontal="center"/>
    </xf>
    <xf numFmtId="0" fontId="1" fillId="3" borderId="0" xfId="0" applyFont="1" applyFill="1" applyAlignment="1">
      <alignment horizontal="left" vertical="center"/>
    </xf>
    <xf numFmtId="0" fontId="24" fillId="0" borderId="243" xfId="0" applyFont="1" applyBorder="1" applyAlignment="1">
      <alignment horizontal="left" vertical="center" wrapText="1"/>
    </xf>
    <xf numFmtId="0" fontId="24" fillId="0" borderId="247" xfId="0" applyFont="1" applyBorder="1" applyAlignment="1">
      <alignment horizontal="left" vertical="center" wrapText="1"/>
    </xf>
    <xf numFmtId="0" fontId="24" fillId="0" borderId="248" xfId="0" applyFont="1" applyBorder="1" applyAlignment="1">
      <alignment horizontal="left" vertical="center" wrapText="1"/>
    </xf>
    <xf numFmtId="0" fontId="172" fillId="95" borderId="243" xfId="0" applyFont="1" applyFill="1" applyBorder="1" applyAlignment="1">
      <alignment horizontal="center" vertical="center"/>
    </xf>
    <xf numFmtId="0" fontId="172" fillId="95" borderId="247" xfId="0" applyFont="1" applyFill="1" applyBorder="1" applyAlignment="1">
      <alignment horizontal="center" vertical="center"/>
    </xf>
    <xf numFmtId="0" fontId="172" fillId="95" borderId="248" xfId="0" applyFont="1" applyFill="1" applyBorder="1" applyAlignment="1">
      <alignment horizontal="center" vertical="center"/>
    </xf>
    <xf numFmtId="0" fontId="172" fillId="95" borderId="242" xfId="0" applyFont="1" applyFill="1" applyBorder="1" applyAlignment="1">
      <alignment horizontal="center" vertical="center"/>
    </xf>
    <xf numFmtId="0" fontId="175" fillId="0" borderId="22" xfId="0" applyFont="1" applyBorder="1" applyAlignment="1">
      <alignment horizontal="left"/>
    </xf>
    <xf numFmtId="0" fontId="175" fillId="0" borderId="0" xfId="0" applyFont="1" applyAlignment="1">
      <alignment horizontal="left"/>
    </xf>
    <xf numFmtId="0" fontId="36" fillId="3" borderId="0" xfId="3" applyFont="1" applyFill="1" applyAlignment="1">
      <alignment horizontal="left" vertical="center"/>
    </xf>
    <xf numFmtId="0" fontId="18" fillId="0" borderId="33" xfId="3" applyFont="1" applyBorder="1" applyAlignment="1">
      <alignment horizontal="center" vertical="center"/>
    </xf>
    <xf numFmtId="0" fontId="18" fillId="0" borderId="32" xfId="3" applyFont="1" applyBorder="1" applyAlignment="1">
      <alignment horizontal="center" vertical="center"/>
    </xf>
    <xf numFmtId="0" fontId="18" fillId="0" borderId="31" xfId="3" applyFont="1" applyBorder="1" applyAlignment="1">
      <alignment horizontal="center" vertical="center"/>
    </xf>
    <xf numFmtId="0" fontId="17" fillId="0" borderId="242" xfId="3" applyFont="1" applyBorder="1" applyAlignment="1">
      <alignment horizontal="center" vertical="center"/>
    </xf>
    <xf numFmtId="0" fontId="9" fillId="0" borderId="242" xfId="3" applyFont="1" applyBorder="1" applyAlignment="1">
      <alignment horizontal="center" vertical="center"/>
    </xf>
    <xf numFmtId="0" fontId="9" fillId="0" borderId="242" xfId="3" applyBorder="1" applyAlignment="1">
      <alignment horizontal="center" vertical="center"/>
    </xf>
    <xf numFmtId="0" fontId="105" fillId="21" borderId="0" xfId="3" applyFont="1" applyFill="1" applyAlignment="1">
      <alignment horizontal="left" vertical="center"/>
    </xf>
    <xf numFmtId="0" fontId="9" fillId="0" borderId="0" xfId="3" applyAlignment="1">
      <alignment wrapText="1"/>
    </xf>
    <xf numFmtId="0" fontId="26" fillId="0" borderId="0" xfId="3" applyFont="1" applyAlignment="1">
      <alignment horizontal="center" vertical="center" wrapText="1"/>
    </xf>
    <xf numFmtId="0" fontId="9" fillId="0" borderId="0" xfId="3" applyBorder="1" applyAlignment="1">
      <alignment horizontal="center" vertical="center"/>
    </xf>
    <xf numFmtId="0" fontId="9" fillId="0" borderId="242" xfId="3" applyBorder="1" applyAlignment="1">
      <alignment horizontal="left" vertical="center"/>
    </xf>
    <xf numFmtId="0" fontId="25" fillId="0" borderId="242" xfId="0" applyFont="1" applyBorder="1" applyAlignment="1">
      <alignment horizontal="center" vertical="center" wrapText="1"/>
    </xf>
    <xf numFmtId="0" fontId="25" fillId="0" borderId="242" xfId="0" applyFont="1" applyBorder="1" applyAlignment="1">
      <alignment wrapText="1"/>
    </xf>
    <xf numFmtId="0" fontId="25" fillId="0" borderId="33" xfId="0" applyFont="1" applyBorder="1" applyAlignment="1">
      <alignment horizontal="center" vertical="center" wrapText="1"/>
    </xf>
    <xf numFmtId="0" fontId="25" fillId="0" borderId="32" xfId="0" applyFont="1" applyBorder="1" applyAlignment="1">
      <alignment wrapText="1"/>
    </xf>
    <xf numFmtId="0" fontId="25" fillId="0" borderId="223" xfId="0" applyFont="1" applyBorder="1" applyAlignment="1">
      <alignment wrapText="1"/>
    </xf>
    <xf numFmtId="0" fontId="0" fillId="0" borderId="32" xfId="0" applyBorder="1" applyAlignment="1">
      <alignment wrapText="1"/>
    </xf>
    <xf numFmtId="0" fontId="0" fillId="0" borderId="223" xfId="0" applyBorder="1" applyAlignment="1">
      <alignment wrapText="1"/>
    </xf>
    <xf numFmtId="0" fontId="8" fillId="3" borderId="35" xfId="0" applyFont="1" applyFill="1" applyBorder="1" applyAlignment="1">
      <alignment horizontal="center" wrapText="1"/>
    </xf>
    <xf numFmtId="0" fontId="1" fillId="3" borderId="1" xfId="0" applyFont="1" applyFill="1" applyBorder="1" applyAlignment="1">
      <alignment horizontal="center"/>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xf>
    <xf numFmtId="0" fontId="0" fillId="0" borderId="31" xfId="0" applyBorder="1" applyAlignment="1">
      <alignment horizontal="center" vertical="center"/>
    </xf>
    <xf numFmtId="0" fontId="183" fillId="0" borderId="242" xfId="0" applyFont="1" applyBorder="1" applyAlignment="1">
      <alignment horizontal="center" vertical="center" wrapText="1"/>
    </xf>
    <xf numFmtId="0" fontId="182" fillId="0" borderId="242" xfId="0" applyFont="1" applyBorder="1" applyAlignment="1">
      <alignment horizontal="center" vertical="center" wrapText="1"/>
    </xf>
    <xf numFmtId="0" fontId="25" fillId="0" borderId="242" xfId="0" applyFont="1" applyBorder="1" applyAlignment="1">
      <alignment vertical="center" wrapText="1"/>
    </xf>
    <xf numFmtId="0" fontId="0" fillId="7" borderId="33" xfId="0" applyFill="1" applyBorder="1" applyAlignment="1">
      <alignment horizontal="center" vertical="center"/>
    </xf>
    <xf numFmtId="0" fontId="0" fillId="7" borderId="31" xfId="0" applyFill="1" applyBorder="1" applyAlignment="1">
      <alignment horizontal="center" vertical="center"/>
    </xf>
    <xf numFmtId="0" fontId="36" fillId="25" borderId="1" xfId="0" applyFont="1" applyFill="1" applyBorder="1" applyAlignment="1">
      <alignment horizontal="center"/>
    </xf>
    <xf numFmtId="0" fontId="36" fillId="25" borderId="34" xfId="0" applyFont="1" applyFill="1" applyBorder="1" applyAlignment="1">
      <alignment horizontal="center"/>
    </xf>
    <xf numFmtId="0" fontId="36" fillId="25" borderId="3" xfId="0" applyFont="1" applyFill="1" applyBorder="1" applyAlignment="1">
      <alignment horizontal="center"/>
    </xf>
    <xf numFmtId="0" fontId="21" fillId="25" borderId="242" xfId="0" applyFont="1" applyFill="1" applyBorder="1" applyAlignment="1">
      <alignment horizontal="center" vertical="center"/>
    </xf>
    <xf numFmtId="0" fontId="22" fillId="3" borderId="0" xfId="0" applyFont="1" applyFill="1" applyAlignment="1">
      <alignment horizontal="center"/>
    </xf>
    <xf numFmtId="0" fontId="36" fillId="0" borderId="34" xfId="0" applyFont="1" applyBorder="1" applyAlignment="1">
      <alignment horizontal="center"/>
    </xf>
    <xf numFmtId="0" fontId="36" fillId="0" borderId="3" xfId="0" applyFont="1" applyBorder="1" applyAlignment="1">
      <alignment horizontal="center"/>
    </xf>
    <xf numFmtId="0" fontId="21" fillId="0" borderId="243" xfId="3" applyFont="1" applyBorder="1" applyAlignment="1">
      <alignment horizontal="center" vertical="center" wrapText="1"/>
    </xf>
    <xf numFmtId="0" fontId="21" fillId="0" borderId="247" xfId="3" applyFont="1" applyBorder="1" applyAlignment="1">
      <alignment horizontal="center" vertical="center" wrapText="1"/>
    </xf>
    <xf numFmtId="0" fontId="21" fillId="0" borderId="248" xfId="3" applyFont="1" applyBorder="1" applyAlignment="1">
      <alignment horizontal="center" vertical="center" wrapText="1"/>
    </xf>
    <xf numFmtId="0" fontId="21" fillId="21" borderId="1" xfId="3" applyFont="1" applyFill="1" applyBorder="1" applyAlignment="1">
      <alignment horizontal="center" vertical="center"/>
    </xf>
    <xf numFmtId="0" fontId="21" fillId="3" borderId="0" xfId="3" applyFont="1" applyFill="1" applyAlignment="1">
      <alignment horizontal="center"/>
    </xf>
    <xf numFmtId="0" fontId="48" fillId="3" borderId="4" xfId="3" applyFont="1" applyFill="1" applyBorder="1" applyAlignment="1">
      <alignment horizontal="center" vertical="center" wrapText="1"/>
    </xf>
    <xf numFmtId="0" fontId="48" fillId="3" borderId="5" xfId="3" applyFont="1" applyFill="1" applyBorder="1" applyAlignment="1">
      <alignment horizontal="center" vertical="center" wrapText="1"/>
    </xf>
    <xf numFmtId="0" fontId="48" fillId="3" borderId="2" xfId="3" applyFont="1" applyFill="1" applyBorder="1" applyAlignment="1">
      <alignment horizontal="center" vertical="center" wrapText="1"/>
    </xf>
    <xf numFmtId="0" fontId="48" fillId="3" borderId="39" xfId="3" applyFont="1" applyFill="1" applyBorder="1" applyAlignment="1">
      <alignment horizontal="center" vertical="center" wrapText="1"/>
    </xf>
    <xf numFmtId="0" fontId="48" fillId="3" borderId="35" xfId="3" applyFont="1" applyFill="1" applyBorder="1" applyAlignment="1">
      <alignment horizontal="center" vertical="center" wrapText="1"/>
    </xf>
    <xf numFmtId="0" fontId="48" fillId="3" borderId="38" xfId="3" applyFont="1" applyFill="1" applyBorder="1" applyAlignment="1">
      <alignment horizontal="center" vertical="center" wrapText="1"/>
    </xf>
    <xf numFmtId="0" fontId="17" fillId="0" borderId="33" xfId="3" applyFont="1" applyBorder="1" applyAlignment="1">
      <alignment horizontal="center" vertical="center"/>
    </xf>
    <xf numFmtId="0" fontId="17" fillId="0" borderId="32" xfId="3" applyFont="1" applyBorder="1" applyAlignment="1">
      <alignment horizontal="center" vertical="center"/>
    </xf>
    <xf numFmtId="0" fontId="17" fillId="0" borderId="31" xfId="3" applyFont="1" applyBorder="1" applyAlignment="1">
      <alignment horizontal="center" vertical="center"/>
    </xf>
    <xf numFmtId="0" fontId="21" fillId="34" borderId="34" xfId="0" applyFont="1" applyFill="1" applyBorder="1" applyAlignment="1">
      <alignment horizontal="center" vertical="center" wrapText="1"/>
    </xf>
    <xf numFmtId="0" fontId="21" fillId="34" borderId="37" xfId="0" applyFont="1" applyFill="1" applyBorder="1" applyAlignment="1">
      <alignment horizontal="center" vertical="center" wrapText="1"/>
    </xf>
    <xf numFmtId="0" fontId="0" fillId="0" borderId="37" xfId="0" applyBorder="1" applyAlignment="1">
      <alignment vertical="center"/>
    </xf>
    <xf numFmtId="0" fontId="0" fillId="0" borderId="3" xfId="0" applyBorder="1" applyAlignment="1">
      <alignment vertical="center"/>
    </xf>
    <xf numFmtId="0" fontId="0" fillId="0" borderId="34" xfId="0" applyBorder="1" applyAlignment="1">
      <alignment horizontal="center" vertical="center" wrapText="1"/>
    </xf>
    <xf numFmtId="0" fontId="0" fillId="0" borderId="37" xfId="0" applyBorder="1" applyAlignment="1">
      <alignment horizontal="center" vertical="center"/>
    </xf>
    <xf numFmtId="0" fontId="0" fillId="0" borderId="3" xfId="0" applyBorder="1" applyAlignment="1">
      <alignment horizontal="center" vertical="center"/>
    </xf>
    <xf numFmtId="0" fontId="21" fillId="3" borderId="243" xfId="0" applyFont="1" applyFill="1" applyBorder="1" applyAlignment="1">
      <alignment horizontal="left" vertical="center" wrapText="1"/>
    </xf>
    <xf numFmtId="0" fontId="21" fillId="3" borderId="247" xfId="0" applyFont="1" applyFill="1" applyBorder="1" applyAlignment="1">
      <alignment horizontal="left" vertical="center" wrapText="1"/>
    </xf>
    <xf numFmtId="0" fontId="21" fillId="3" borderId="248" xfId="0" applyFont="1" applyFill="1" applyBorder="1" applyAlignment="1">
      <alignment horizontal="left" vertical="center" wrapText="1"/>
    </xf>
    <xf numFmtId="0" fontId="51" fillId="35" borderId="1" xfId="0" applyFont="1" applyFill="1" applyBorder="1" applyAlignment="1">
      <alignment horizontal="center" vertical="center" wrapText="1"/>
    </xf>
    <xf numFmtId="0" fontId="31" fillId="21" borderId="35" xfId="0" applyFont="1" applyFill="1" applyBorder="1" applyAlignment="1">
      <alignment horizontal="center" vertical="center"/>
    </xf>
    <xf numFmtId="0" fontId="9" fillId="52" borderId="0" xfId="0" applyFont="1" applyFill="1" applyBorder="1" applyAlignment="1">
      <alignment horizontal="center" vertical="center" wrapText="1"/>
    </xf>
    <xf numFmtId="0" fontId="9" fillId="0" borderId="34" xfId="3" applyBorder="1" applyAlignment="1">
      <alignment horizontal="center" vertical="center" wrapText="1"/>
    </xf>
    <xf numFmtId="0" fontId="9" fillId="0" borderId="37" xfId="3" applyBorder="1" applyAlignment="1">
      <alignment horizontal="center"/>
    </xf>
    <xf numFmtId="0" fontId="9" fillId="0" borderId="3" xfId="3" applyBorder="1" applyAlignment="1">
      <alignment horizontal="center"/>
    </xf>
    <xf numFmtId="0" fontId="21" fillId="34" borderId="34" xfId="3" applyFont="1" applyFill="1" applyBorder="1" applyAlignment="1">
      <alignment horizontal="center" vertical="center" wrapText="1"/>
    </xf>
    <xf numFmtId="0" fontId="21" fillId="34" borderId="37" xfId="3" applyFont="1" applyFill="1" applyBorder="1" applyAlignment="1">
      <alignment horizontal="center" vertical="center" wrapText="1"/>
    </xf>
    <xf numFmtId="0" fontId="9" fillId="0" borderId="37" xfId="3" applyBorder="1" applyAlignment="1">
      <alignment vertical="center"/>
    </xf>
    <xf numFmtId="0" fontId="9" fillId="0" borderId="3" xfId="3" applyBorder="1" applyAlignment="1">
      <alignment vertical="center"/>
    </xf>
    <xf numFmtId="0" fontId="184" fillId="54" borderId="243" xfId="0" applyFont="1" applyFill="1" applyBorder="1" applyAlignment="1">
      <alignment horizontal="center" vertical="center"/>
    </xf>
    <xf numFmtId="0" fontId="184" fillId="54" borderId="247" xfId="0" applyFont="1" applyFill="1" applyBorder="1" applyAlignment="1">
      <alignment horizontal="center" vertical="center"/>
    </xf>
    <xf numFmtId="0" fontId="184" fillId="54" borderId="248" xfId="0" applyFont="1" applyFill="1" applyBorder="1" applyAlignment="1">
      <alignment horizontal="center" vertical="center"/>
    </xf>
    <xf numFmtId="0" fontId="8" fillId="3" borderId="0" xfId="0" applyFont="1" applyFill="1" applyAlignment="1">
      <alignment horizontal="center"/>
    </xf>
    <xf numFmtId="0" fontId="74" fillId="11" borderId="34" xfId="44" applyFont="1" applyFill="1" applyBorder="1" applyAlignment="1">
      <alignment horizontal="center" vertical="center" wrapText="1"/>
    </xf>
    <xf numFmtId="0" fontId="74" fillId="11" borderId="3" xfId="44" applyFont="1" applyFill="1" applyBorder="1" applyAlignment="1">
      <alignment horizontal="center" vertical="center" wrapText="1"/>
    </xf>
    <xf numFmtId="0" fontId="25" fillId="3" borderId="35" xfId="0" applyFont="1" applyFill="1" applyBorder="1" applyAlignment="1">
      <alignment horizontal="center" vertical="center"/>
    </xf>
    <xf numFmtId="0" fontId="95" fillId="3" borderId="251" xfId="0" applyFont="1" applyFill="1" applyBorder="1" applyAlignment="1">
      <alignment horizontal="left" vertical="center" wrapText="1"/>
    </xf>
    <xf numFmtId="0" fontId="95" fillId="3" borderId="231" xfId="0" applyFont="1" applyFill="1" applyBorder="1" applyAlignment="1">
      <alignment horizontal="left" vertical="center" wrapText="1"/>
    </xf>
    <xf numFmtId="0" fontId="83" fillId="0" borderId="231" xfId="0" applyFont="1" applyBorder="1" applyAlignment="1">
      <alignment wrapText="1"/>
    </xf>
    <xf numFmtId="0" fontId="83" fillId="0" borderId="250" xfId="0" applyFont="1" applyBorder="1" applyAlignment="1">
      <alignment wrapText="1"/>
    </xf>
    <xf numFmtId="0" fontId="76" fillId="11" borderId="242" xfId="44" applyFont="1" applyFill="1" applyBorder="1" applyAlignment="1">
      <alignment horizontal="center" vertical="center" wrapText="1"/>
    </xf>
    <xf numFmtId="0" fontId="0" fillId="0" borderId="242" xfId="0" applyBorder="1" applyAlignment="1">
      <alignment wrapText="1"/>
    </xf>
    <xf numFmtId="0" fontId="185" fillId="3" borderId="243" xfId="0" applyFont="1" applyFill="1" applyBorder="1" applyAlignment="1">
      <alignment horizontal="left" vertical="center" wrapText="1"/>
    </xf>
    <xf numFmtId="0" fontId="185" fillId="3" borderId="247" xfId="0" applyFont="1" applyFill="1" applyBorder="1" applyAlignment="1">
      <alignment horizontal="left" vertical="center" wrapText="1"/>
    </xf>
    <xf numFmtId="0" fontId="185" fillId="3" borderId="248" xfId="0" applyFont="1" applyFill="1" applyBorder="1" applyAlignment="1">
      <alignment horizontal="left" vertical="center" wrapText="1"/>
    </xf>
    <xf numFmtId="0" fontId="6" fillId="3" borderId="243" xfId="0" applyFont="1" applyFill="1" applyBorder="1" applyAlignment="1">
      <alignment horizontal="center" vertical="center" wrapText="1"/>
    </xf>
    <xf numFmtId="0" fontId="6" fillId="3" borderId="247" xfId="0" applyFont="1" applyFill="1" applyBorder="1" applyAlignment="1">
      <alignment horizontal="center" vertical="center" wrapText="1"/>
    </xf>
    <xf numFmtId="0" fontId="6" fillId="3" borderId="248" xfId="0" applyFont="1" applyFill="1" applyBorder="1" applyAlignment="1">
      <alignment horizontal="center" vertical="center" wrapText="1"/>
    </xf>
    <xf numFmtId="0" fontId="9" fillId="0" borderId="37" xfId="3" applyBorder="1" applyAlignment="1">
      <alignment horizontal="center" vertical="center" wrapText="1"/>
    </xf>
    <xf numFmtId="0" fontId="9" fillId="0" borderId="3" xfId="3" applyBorder="1" applyAlignment="1">
      <alignment horizontal="center" vertical="center" wrapText="1"/>
    </xf>
    <xf numFmtId="0" fontId="21" fillId="34" borderId="3" xfId="3" applyFont="1" applyFill="1" applyBorder="1" applyAlignment="1">
      <alignment horizontal="center" vertical="center" wrapText="1"/>
    </xf>
    <xf numFmtId="0" fontId="82" fillId="35" borderId="39"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38" xfId="0" applyBorder="1" applyAlignment="1">
      <alignment horizontal="center" vertical="center" wrapText="1"/>
    </xf>
    <xf numFmtId="0" fontId="84" fillId="21" borderId="0" xfId="0" applyFont="1" applyFill="1" applyBorder="1" applyAlignment="1">
      <alignment horizontal="center" vertical="center" wrapText="1"/>
    </xf>
    <xf numFmtId="0" fontId="83" fillId="0" borderId="0" xfId="0" applyFont="1" applyAlignment="1">
      <alignment vertical="center" wrapText="1"/>
    </xf>
    <xf numFmtId="0" fontId="25" fillId="3" borderId="0" xfId="0" applyFont="1" applyFill="1" applyAlignment="1">
      <alignment vertical="center" wrapText="1"/>
    </xf>
    <xf numFmtId="0" fontId="0" fillId="0" borderId="0" xfId="0" applyAlignment="1">
      <alignment vertical="center" wrapText="1"/>
    </xf>
    <xf numFmtId="0" fontId="81" fillId="52" borderId="243" xfId="0" applyFont="1" applyFill="1" applyBorder="1" applyAlignment="1">
      <alignment horizontal="left" vertical="center" wrapText="1"/>
    </xf>
    <xf numFmtId="0" fontId="0" fillId="0" borderId="247" xfId="0" applyBorder="1" applyAlignment="1">
      <alignment wrapText="1"/>
    </xf>
    <xf numFmtId="0" fontId="0" fillId="0" borderId="248" xfId="0" applyBorder="1" applyAlignment="1">
      <alignment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9" fillId="0" borderId="34" xfId="0" applyFont="1" applyBorder="1" applyAlignment="1">
      <alignment horizontal="center" vertical="center" wrapText="1"/>
    </xf>
    <xf numFmtId="0" fontId="185" fillId="3" borderId="243" xfId="3" applyFont="1" applyFill="1" applyBorder="1" applyAlignment="1">
      <alignment vertical="center" wrapText="1"/>
    </xf>
    <xf numFmtId="0" fontId="0" fillId="0" borderId="255" xfId="0" applyBorder="1" applyAlignment="1">
      <alignment wrapText="1"/>
    </xf>
    <xf numFmtId="0" fontId="0" fillId="0" borderId="256" xfId="0" applyBorder="1" applyAlignment="1">
      <alignment wrapText="1"/>
    </xf>
    <xf numFmtId="0" fontId="185" fillId="0" borderId="129" xfId="3" applyFont="1" applyBorder="1" applyAlignment="1">
      <alignment horizontal="center" vertical="center" wrapText="1"/>
    </xf>
    <xf numFmtId="14" fontId="103" fillId="59" borderId="64" xfId="0" applyNumberFormat="1" applyFont="1" applyFill="1" applyBorder="1" applyAlignment="1">
      <alignment horizontal="center" vertical="center"/>
    </xf>
    <xf numFmtId="14" fontId="103" fillId="59" borderId="67" xfId="0" applyNumberFormat="1" applyFont="1" applyFill="1" applyBorder="1" applyAlignment="1">
      <alignment horizontal="center" vertical="center"/>
    </xf>
    <xf numFmtId="14" fontId="103" fillId="59" borderId="66" xfId="0" applyNumberFormat="1" applyFont="1" applyFill="1" applyBorder="1" applyAlignment="1">
      <alignment horizontal="center" vertical="center"/>
    </xf>
    <xf numFmtId="0" fontId="103" fillId="59" borderId="17" xfId="0" applyFont="1" applyFill="1" applyBorder="1" applyAlignment="1">
      <alignment horizontal="center" vertical="center"/>
    </xf>
    <xf numFmtId="0" fontId="103" fillId="59" borderId="13" xfId="0" applyFont="1" applyFill="1" applyBorder="1" applyAlignment="1">
      <alignment horizontal="center" vertical="center"/>
    </xf>
    <xf numFmtId="0" fontId="103" fillId="59" borderId="17" xfId="0" applyFont="1" applyFill="1" applyBorder="1" applyAlignment="1">
      <alignment vertical="center" wrapText="1"/>
    </xf>
    <xf numFmtId="0" fontId="103" fillId="59" borderId="13" xfId="0" applyFont="1" applyFill="1" applyBorder="1" applyAlignment="1">
      <alignment vertical="center" wrapText="1"/>
    </xf>
    <xf numFmtId="0" fontId="103" fillId="59" borderId="64" xfId="0" applyFont="1" applyFill="1" applyBorder="1" applyAlignment="1">
      <alignment horizontal="center" vertical="center"/>
    </xf>
    <xf numFmtId="0" fontId="103" fillId="59" borderId="67" xfId="0" applyFont="1" applyFill="1" applyBorder="1" applyAlignment="1">
      <alignment horizontal="center" vertical="center"/>
    </xf>
    <xf numFmtId="0" fontId="103" fillId="59" borderId="66" xfId="0" applyFont="1" applyFill="1" applyBorder="1" applyAlignment="1">
      <alignment horizontal="center" vertical="center"/>
    </xf>
    <xf numFmtId="0" fontId="17" fillId="24" borderId="19" xfId="0" applyFont="1" applyFill="1" applyBorder="1" applyAlignment="1">
      <alignment horizontal="center" vertical="center"/>
    </xf>
    <xf numFmtId="0" fontId="17" fillId="24" borderId="50" xfId="0" applyFont="1" applyFill="1" applyBorder="1" applyAlignment="1">
      <alignment horizontal="center" vertical="center"/>
    </xf>
    <xf numFmtId="169" fontId="103" fillId="59" borderId="118" xfId="0" applyNumberFormat="1" applyFont="1" applyFill="1" applyBorder="1" applyAlignment="1">
      <alignment horizontal="center" vertical="center"/>
    </xf>
    <xf numFmtId="169" fontId="103" fillId="59" borderId="28" xfId="0" applyNumberFormat="1" applyFont="1" applyFill="1" applyBorder="1" applyAlignment="1">
      <alignment horizontal="center" vertical="center"/>
    </xf>
    <xf numFmtId="169" fontId="103" fillId="59" borderId="6" xfId="0" applyNumberFormat="1" applyFont="1" applyFill="1" applyBorder="1" applyAlignment="1">
      <alignment horizontal="center" vertical="center"/>
    </xf>
    <xf numFmtId="0" fontId="103" fillId="59" borderId="7" xfId="0" applyFont="1" applyFill="1" applyBorder="1" applyAlignment="1">
      <alignment horizontal="center" vertical="center"/>
    </xf>
    <xf numFmtId="169" fontId="103" fillId="59" borderId="64" xfId="0" applyNumberFormat="1" applyFont="1" applyFill="1" applyBorder="1" applyAlignment="1">
      <alignment horizontal="center" vertical="center"/>
    </xf>
    <xf numFmtId="169" fontId="103" fillId="59" borderId="67" xfId="0" applyNumberFormat="1" applyFont="1" applyFill="1" applyBorder="1" applyAlignment="1">
      <alignment horizontal="center" vertical="center"/>
    </xf>
    <xf numFmtId="169" fontId="103" fillId="59" borderId="66" xfId="0" applyNumberFormat="1" applyFont="1" applyFill="1" applyBorder="1" applyAlignment="1">
      <alignment horizontal="center" vertical="center"/>
    </xf>
    <xf numFmtId="0" fontId="103" fillId="59" borderId="64" xfId="0" applyFont="1" applyFill="1" applyBorder="1" applyAlignment="1">
      <alignment horizontal="center"/>
    </xf>
    <xf numFmtId="0" fontId="103" fillId="59" borderId="67" xfId="0" applyFont="1" applyFill="1" applyBorder="1" applyAlignment="1">
      <alignment horizontal="center"/>
    </xf>
    <xf numFmtId="0" fontId="103" fillId="59" borderId="66" xfId="0" applyFont="1" applyFill="1" applyBorder="1" applyAlignment="1">
      <alignment horizontal="center"/>
    </xf>
    <xf numFmtId="0" fontId="17" fillId="24" borderId="20" xfId="0" applyFont="1" applyFill="1" applyBorder="1" applyAlignment="1">
      <alignment horizontal="center" vertical="center"/>
    </xf>
    <xf numFmtId="0" fontId="17" fillId="24" borderId="53" xfId="0" applyFont="1" applyFill="1" applyBorder="1" applyAlignment="1">
      <alignment horizontal="center" vertical="center"/>
    </xf>
    <xf numFmtId="0" fontId="17" fillId="24" borderId="52" xfId="0" applyFont="1" applyFill="1" applyBorder="1" applyAlignment="1">
      <alignment horizontal="center" vertical="center"/>
    </xf>
    <xf numFmtId="0" fontId="103" fillId="59" borderId="11" xfId="0" applyFont="1" applyFill="1" applyBorder="1" applyAlignment="1">
      <alignment horizontal="center" vertical="center"/>
    </xf>
    <xf numFmtId="0" fontId="17" fillId="24" borderId="51" xfId="0" applyFont="1" applyFill="1" applyBorder="1" applyAlignment="1">
      <alignment horizontal="center" vertical="center"/>
    </xf>
    <xf numFmtId="14" fontId="103" fillId="67" borderId="64" xfId="0" applyNumberFormat="1" applyFont="1" applyFill="1" applyBorder="1" applyAlignment="1">
      <alignment horizontal="center" vertical="center"/>
    </xf>
    <xf numFmtId="14" fontId="103" fillId="67" borderId="67" xfId="0" applyNumberFormat="1" applyFont="1" applyFill="1" applyBorder="1" applyAlignment="1">
      <alignment horizontal="center" vertical="center"/>
    </xf>
    <xf numFmtId="14" fontId="103" fillId="67" borderId="66" xfId="0" applyNumberFormat="1" applyFont="1" applyFill="1" applyBorder="1" applyAlignment="1">
      <alignment horizontal="center" vertical="center"/>
    </xf>
    <xf numFmtId="0" fontId="103" fillId="67" borderId="64" xfId="0" applyFont="1" applyFill="1" applyBorder="1" applyAlignment="1">
      <alignment horizontal="center" vertical="center"/>
    </xf>
    <xf numFmtId="0" fontId="103" fillId="67" borderId="67" xfId="0" applyFont="1" applyFill="1" applyBorder="1" applyAlignment="1">
      <alignment horizontal="center" vertical="center"/>
    </xf>
    <xf numFmtId="0" fontId="103" fillId="67" borderId="66" xfId="0" applyFont="1" applyFill="1" applyBorder="1" applyAlignment="1">
      <alignment horizontal="center" vertical="center"/>
    </xf>
    <xf numFmtId="0" fontId="103" fillId="67" borderId="65" xfId="0" applyFont="1" applyFill="1" applyBorder="1" applyAlignment="1">
      <alignment horizontal="center" vertical="center"/>
    </xf>
    <xf numFmtId="14" fontId="103" fillId="67" borderId="65" xfId="0" applyNumberFormat="1" applyFont="1" applyFill="1" applyBorder="1" applyAlignment="1">
      <alignment horizontal="center" vertical="center"/>
    </xf>
    <xf numFmtId="0" fontId="103" fillId="67" borderId="94" xfId="0" applyFont="1" applyFill="1" applyBorder="1" applyAlignment="1">
      <alignment horizontal="center" vertical="center"/>
    </xf>
    <xf numFmtId="0" fontId="103" fillId="67" borderId="96" xfId="0" applyFont="1" applyFill="1" applyBorder="1" applyAlignment="1">
      <alignment horizontal="center" vertical="center"/>
    </xf>
    <xf numFmtId="0" fontId="103" fillId="67" borderId="16" xfId="0" applyFont="1" applyFill="1" applyBorder="1" applyAlignment="1">
      <alignment vertical="center"/>
    </xf>
    <xf numFmtId="0" fontId="103" fillId="67" borderId="89" xfId="0" applyFont="1" applyFill="1" applyBorder="1" applyAlignment="1">
      <alignment vertical="center"/>
    </xf>
    <xf numFmtId="0" fontId="17" fillId="0" borderId="67" xfId="0" applyFont="1" applyBorder="1"/>
    <xf numFmtId="0" fontId="17" fillId="0" borderId="66" xfId="0" applyFont="1" applyBorder="1"/>
    <xf numFmtId="169" fontId="103" fillId="67" borderId="64" xfId="0" applyNumberFormat="1" applyFont="1" applyFill="1" applyBorder="1" applyAlignment="1">
      <alignment horizontal="center" vertical="center"/>
    </xf>
    <xf numFmtId="169" fontId="103" fillId="67" borderId="67" xfId="0" applyNumberFormat="1" applyFont="1" applyFill="1" applyBorder="1" applyAlignment="1">
      <alignment horizontal="center" vertical="center"/>
    </xf>
    <xf numFmtId="169" fontId="103" fillId="67" borderId="66" xfId="0" applyNumberFormat="1" applyFont="1" applyFill="1" applyBorder="1" applyAlignment="1">
      <alignment horizontal="center" vertical="center"/>
    </xf>
    <xf numFmtId="0" fontId="17" fillId="24" borderId="29" xfId="0" applyFont="1" applyFill="1" applyBorder="1" applyAlignment="1">
      <alignment horizontal="center" vertical="center"/>
    </xf>
    <xf numFmtId="0" fontId="17" fillId="24" borderId="27" xfId="0" applyFont="1" applyFill="1" applyBorder="1" applyAlignment="1">
      <alignment horizontal="center" vertical="center"/>
    </xf>
    <xf numFmtId="0" fontId="17" fillId="24" borderId="90" xfId="0" applyFont="1" applyFill="1" applyBorder="1" applyAlignment="1">
      <alignment horizontal="center" vertical="center"/>
    </xf>
    <xf numFmtId="0" fontId="103" fillId="67" borderId="94" xfId="0" applyFont="1" applyFill="1" applyBorder="1" applyAlignment="1">
      <alignment vertical="center"/>
    </xf>
    <xf numFmtId="0" fontId="103" fillId="67" borderId="96" xfId="0" applyFont="1" applyFill="1" applyBorder="1" applyAlignment="1">
      <alignment vertical="center"/>
    </xf>
    <xf numFmtId="0" fontId="17" fillId="0" borderId="0" xfId="0" applyFont="1" applyBorder="1" applyAlignment="1">
      <alignment horizontal="center"/>
    </xf>
    <xf numFmtId="0" fontId="17" fillId="0" borderId="23" xfId="0" applyFont="1" applyBorder="1" applyAlignment="1">
      <alignment horizontal="center"/>
    </xf>
    <xf numFmtId="0" fontId="17" fillId="0" borderId="0" xfId="0" applyFont="1" applyAlignment="1">
      <alignment horizontal="center"/>
    </xf>
    <xf numFmtId="0" fontId="17" fillId="0" borderId="2" xfId="0" applyFont="1" applyBorder="1" applyAlignment="1">
      <alignment horizontal="center" vertical="center"/>
    </xf>
    <xf numFmtId="0" fontId="17" fillId="0" borderId="23" xfId="0" applyFont="1" applyBorder="1" applyAlignment="1">
      <alignment horizontal="center" vertical="center"/>
    </xf>
    <xf numFmtId="0" fontId="17" fillId="0" borderId="38" xfId="0" applyFont="1" applyBorder="1" applyAlignment="1">
      <alignment horizontal="center" vertical="center"/>
    </xf>
    <xf numFmtId="0" fontId="99" fillId="0" borderId="33" xfId="0" applyFont="1" applyBorder="1" applyAlignment="1">
      <alignment horizontal="center" vertical="center"/>
    </xf>
    <xf numFmtId="0" fontId="99" fillId="0" borderId="32" xfId="0" applyFont="1" applyBorder="1" applyAlignment="1">
      <alignment horizontal="center" vertical="center"/>
    </xf>
    <xf numFmtId="0" fontId="99" fillId="0" borderId="31" xfId="0" applyFont="1" applyBorder="1" applyAlignment="1">
      <alignment horizontal="center" vertical="center"/>
    </xf>
    <xf numFmtId="0" fontId="100" fillId="0" borderId="0" xfId="0" applyFont="1" applyBorder="1" applyAlignment="1">
      <alignment horizontal="center"/>
    </xf>
    <xf numFmtId="0" fontId="100" fillId="0" borderId="23" xfId="0" applyFont="1" applyBorder="1" applyAlignment="1">
      <alignment horizontal="center"/>
    </xf>
    <xf numFmtId="0" fontId="24" fillId="0" borderId="33" xfId="0" applyFont="1" applyBorder="1" applyAlignment="1">
      <alignment horizontal="center" vertical="center"/>
    </xf>
    <xf numFmtId="0" fontId="24" fillId="0" borderId="32" xfId="0" applyFont="1" applyBorder="1" applyAlignment="1">
      <alignment horizontal="center" vertical="center"/>
    </xf>
    <xf numFmtId="0" fontId="24" fillId="0" borderId="31" xfId="0" applyFont="1" applyBorder="1" applyAlignment="1">
      <alignment horizontal="center" vertical="center"/>
    </xf>
    <xf numFmtId="0" fontId="17" fillId="3" borderId="0" xfId="0" applyFont="1" applyFill="1" applyAlignment="1">
      <alignment horizontal="center" vertical="center" wrapText="1"/>
    </xf>
    <xf numFmtId="0" fontId="9" fillId="3" borderId="0" xfId="0" applyFont="1" applyFill="1" applyAlignment="1">
      <alignment horizontal="center" vertical="center" wrapText="1"/>
    </xf>
    <xf numFmtId="169" fontId="103" fillId="59" borderId="112" xfId="0" applyNumberFormat="1" applyFont="1" applyFill="1" applyBorder="1" applyAlignment="1">
      <alignment horizontal="center" vertical="center"/>
    </xf>
    <xf numFmtId="169" fontId="103" fillId="59" borderId="62" xfId="0" applyNumberFormat="1" applyFont="1" applyFill="1" applyBorder="1" applyAlignment="1">
      <alignment horizontal="center" vertical="center"/>
    </xf>
    <xf numFmtId="0" fontId="103" fillId="59" borderId="58" xfId="0" applyFont="1" applyFill="1" applyBorder="1" applyAlignment="1">
      <alignment horizontal="center" vertical="center"/>
    </xf>
    <xf numFmtId="0" fontId="103" fillId="59" borderId="94" xfId="0" applyFont="1" applyFill="1" applyBorder="1" applyAlignment="1">
      <alignment vertical="center" wrapText="1"/>
    </xf>
    <xf numFmtId="0" fontId="103" fillId="59" borderId="96" xfId="0" applyFont="1" applyFill="1" applyBorder="1" applyAlignment="1">
      <alignment vertical="center" wrapText="1"/>
    </xf>
    <xf numFmtId="169" fontId="103" fillId="59" borderId="122" xfId="0" applyNumberFormat="1" applyFont="1" applyFill="1" applyBorder="1" applyAlignment="1">
      <alignment horizontal="center" vertical="center"/>
    </xf>
    <xf numFmtId="169" fontId="103" fillId="59" borderId="121" xfId="0" applyNumberFormat="1" applyFont="1" applyFill="1" applyBorder="1" applyAlignment="1">
      <alignment horizontal="center" vertical="center"/>
    </xf>
    <xf numFmtId="0" fontId="103" fillId="59" borderId="120" xfId="0" applyFont="1" applyFill="1" applyBorder="1" applyAlignment="1">
      <alignment horizontal="center" vertical="center"/>
    </xf>
    <xf numFmtId="0" fontId="17" fillId="0" borderId="0" xfId="3" applyFont="1" applyBorder="1" applyAlignment="1">
      <alignment horizontal="center"/>
    </xf>
    <xf numFmtId="0" fontId="17" fillId="0" borderId="23" xfId="3" applyFont="1" applyBorder="1" applyAlignment="1">
      <alignment horizontal="center"/>
    </xf>
    <xf numFmtId="0" fontId="17" fillId="0" borderId="0" xfId="3" applyFont="1" applyAlignment="1">
      <alignment horizontal="center"/>
    </xf>
    <xf numFmtId="0" fontId="99" fillId="0" borderId="33" xfId="3" applyFont="1" applyBorder="1" applyAlignment="1">
      <alignment horizontal="center" vertical="center"/>
    </xf>
    <xf numFmtId="0" fontId="99" fillId="0" borderId="32" xfId="3" applyFont="1" applyBorder="1" applyAlignment="1">
      <alignment horizontal="center" vertical="center"/>
    </xf>
    <xf numFmtId="0" fontId="99" fillId="0" borderId="31" xfId="3" applyFont="1" applyBorder="1" applyAlignment="1">
      <alignment horizontal="center" vertical="center"/>
    </xf>
    <xf numFmtId="0" fontId="100" fillId="0" borderId="0" xfId="3" applyFont="1" applyBorder="1" applyAlignment="1">
      <alignment horizontal="center"/>
    </xf>
    <xf numFmtId="0" fontId="100" fillId="0" borderId="23" xfId="3" applyFont="1" applyBorder="1" applyAlignment="1">
      <alignment horizontal="center"/>
    </xf>
    <xf numFmtId="0" fontId="24" fillId="0" borderId="33" xfId="3" applyFont="1" applyBorder="1" applyAlignment="1">
      <alignment horizontal="center" vertical="center"/>
    </xf>
    <xf numFmtId="0" fontId="24" fillId="0" borderId="32" xfId="3" applyFont="1" applyBorder="1" applyAlignment="1">
      <alignment horizontal="center" vertical="center"/>
    </xf>
    <xf numFmtId="0" fontId="24" fillId="0" borderId="31" xfId="3" applyFont="1" applyBorder="1" applyAlignment="1">
      <alignment horizontal="center" vertical="center"/>
    </xf>
    <xf numFmtId="14" fontId="41" fillId="59" borderId="64" xfId="3" applyNumberFormat="1" applyFont="1" applyFill="1" applyBorder="1" applyAlignment="1">
      <alignment horizontal="center" vertical="center"/>
    </xf>
    <xf numFmtId="0" fontId="9" fillId="0" borderId="67" xfId="3" applyFont="1" applyBorder="1" applyAlignment="1">
      <alignment horizontal="center"/>
    </xf>
    <xf numFmtId="0" fontId="9" fillId="0" borderId="66" xfId="3" applyFont="1" applyBorder="1" applyAlignment="1">
      <alignment horizontal="center"/>
    </xf>
    <xf numFmtId="0" fontId="9" fillId="0" borderId="67" xfId="3" applyFont="1" applyBorder="1" applyAlignment="1">
      <alignment horizontal="center" vertical="center"/>
    </xf>
    <xf numFmtId="0" fontId="9" fillId="0" borderId="66" xfId="3" applyFont="1" applyBorder="1" applyAlignment="1">
      <alignment horizontal="center" vertical="center"/>
    </xf>
    <xf numFmtId="0" fontId="9" fillId="3" borderId="0" xfId="3" applyFont="1" applyFill="1" applyAlignment="1">
      <alignment horizontal="center" vertical="center" wrapText="1"/>
    </xf>
    <xf numFmtId="0" fontId="41" fillId="59" borderId="64" xfId="3" applyFont="1" applyFill="1" applyBorder="1" applyAlignment="1">
      <alignment horizontal="center"/>
    </xf>
    <xf numFmtId="0" fontId="98" fillId="59" borderId="94" xfId="3" applyFont="1" applyFill="1" applyBorder="1" applyAlignment="1">
      <alignment vertical="center" wrapText="1"/>
    </xf>
    <xf numFmtId="0" fontId="98" fillId="59" borderId="96" xfId="3" applyFont="1" applyFill="1" applyBorder="1" applyAlignment="1">
      <alignment vertical="center" wrapText="1"/>
    </xf>
    <xf numFmtId="169" fontId="41" fillId="59" borderId="64" xfId="3" applyNumberFormat="1" applyFont="1" applyFill="1" applyBorder="1" applyAlignment="1">
      <alignment horizontal="center" vertical="center"/>
    </xf>
    <xf numFmtId="14" fontId="98" fillId="59" borderId="64" xfId="3" applyNumberFormat="1" applyFont="1" applyFill="1" applyBorder="1" applyAlignment="1">
      <alignment horizontal="center" vertical="center"/>
    </xf>
    <xf numFmtId="0" fontId="17" fillId="0" borderId="67" xfId="3" applyFont="1" applyBorder="1" applyAlignment="1">
      <alignment horizontal="center" vertical="center"/>
    </xf>
    <xf numFmtId="0" fontId="17" fillId="0" borderId="66" xfId="3" applyFont="1" applyBorder="1" applyAlignment="1">
      <alignment horizontal="center" vertical="center"/>
    </xf>
    <xf numFmtId="0" fontId="98" fillId="59" borderId="17" xfId="3" applyFont="1" applyFill="1" applyBorder="1" applyAlignment="1">
      <alignment horizontal="center" vertical="center"/>
    </xf>
    <xf numFmtId="0" fontId="98" fillId="59" borderId="13" xfId="3" applyFont="1" applyFill="1" applyBorder="1" applyAlignment="1">
      <alignment horizontal="center" vertical="center"/>
    </xf>
    <xf numFmtId="169" fontId="98" fillId="59" borderId="64" xfId="3" applyNumberFormat="1" applyFont="1" applyFill="1" applyBorder="1" applyAlignment="1">
      <alignment horizontal="center" vertical="center"/>
    </xf>
    <xf numFmtId="0" fontId="98" fillId="59" borderId="64" xfId="3" applyFont="1" applyFill="1" applyBorder="1" applyAlignment="1">
      <alignment horizontal="center"/>
    </xf>
    <xf numFmtId="0" fontId="17" fillId="0" borderId="67" xfId="3" applyFont="1" applyBorder="1" applyAlignment="1">
      <alignment horizontal="center"/>
    </xf>
    <xf numFmtId="0" fontId="17" fillId="0" borderId="66" xfId="3" applyFont="1" applyBorder="1" applyAlignment="1">
      <alignment horizontal="center"/>
    </xf>
    <xf numFmtId="0" fontId="41" fillId="59" borderId="64" xfId="3" applyFont="1" applyFill="1" applyBorder="1" applyAlignment="1">
      <alignment horizontal="center" vertical="center"/>
    </xf>
    <xf numFmtId="0" fontId="24" fillId="24" borderId="20" xfId="3" applyFont="1" applyFill="1" applyBorder="1" applyAlignment="1">
      <alignment horizontal="center" vertical="center"/>
    </xf>
    <xf numFmtId="0" fontId="24" fillId="24" borderId="53" xfId="3" applyFont="1" applyFill="1" applyBorder="1" applyAlignment="1">
      <alignment horizontal="center" vertical="center"/>
    </xf>
    <xf numFmtId="0" fontId="24" fillId="24" borderId="52" xfId="3" applyFont="1" applyFill="1" applyBorder="1" applyAlignment="1">
      <alignment horizontal="center" vertical="center"/>
    </xf>
    <xf numFmtId="0" fontId="98" fillId="59" borderId="17" xfId="3" applyFont="1" applyFill="1" applyBorder="1" applyAlignment="1">
      <alignment vertical="center" wrapText="1"/>
    </xf>
    <xf numFmtId="0" fontId="98" fillId="59" borderId="13" xfId="3" applyFont="1" applyFill="1" applyBorder="1" applyAlignment="1">
      <alignment vertical="center" wrapText="1"/>
    </xf>
    <xf numFmtId="0" fontId="24" fillId="24" borderId="29" xfId="3" applyFont="1" applyFill="1" applyBorder="1" applyAlignment="1">
      <alignment horizontal="center" vertical="center"/>
    </xf>
    <xf numFmtId="0" fontId="24" fillId="24" borderId="27" xfId="3" applyFont="1" applyFill="1" applyBorder="1" applyAlignment="1">
      <alignment horizontal="center" vertical="center"/>
    </xf>
    <xf numFmtId="0" fontId="24" fillId="24" borderId="90" xfId="3" applyFont="1" applyFill="1" applyBorder="1" applyAlignment="1">
      <alignment horizontal="center" vertical="center"/>
    </xf>
    <xf numFmtId="0" fontId="24" fillId="24" borderId="19" xfId="3" applyFont="1" applyFill="1" applyBorder="1" applyAlignment="1">
      <alignment horizontal="center" vertical="center"/>
    </xf>
    <xf numFmtId="0" fontId="24" fillId="24" borderId="51" xfId="3" applyFont="1" applyFill="1" applyBorder="1" applyAlignment="1">
      <alignment horizontal="center" vertical="center"/>
    </xf>
    <xf numFmtId="0" fontId="24" fillId="24" borderId="50" xfId="3" applyFont="1" applyFill="1" applyBorder="1" applyAlignment="1">
      <alignment horizontal="center" vertical="center"/>
    </xf>
    <xf numFmtId="14" fontId="41" fillId="59" borderId="67" xfId="3" applyNumberFormat="1" applyFont="1" applyFill="1" applyBorder="1" applyAlignment="1">
      <alignment horizontal="center" vertical="center"/>
    </xf>
    <xf numFmtId="14" fontId="41" fillId="59" borderId="66" xfId="3" applyNumberFormat="1" applyFont="1" applyFill="1" applyBorder="1" applyAlignment="1">
      <alignment horizontal="center" vertical="center"/>
    </xf>
    <xf numFmtId="169" fontId="41" fillId="59" borderId="67" xfId="3" applyNumberFormat="1" applyFont="1" applyFill="1" applyBorder="1" applyAlignment="1">
      <alignment horizontal="center" vertical="center"/>
    </xf>
    <xf numFmtId="169" fontId="41" fillId="59" borderId="66" xfId="3" applyNumberFormat="1" applyFont="1" applyFill="1" applyBorder="1" applyAlignment="1">
      <alignment horizontal="center" vertical="center"/>
    </xf>
    <xf numFmtId="0" fontId="41" fillId="59" borderId="67" xfId="3" applyFont="1" applyFill="1" applyBorder="1" applyAlignment="1">
      <alignment horizontal="center"/>
    </xf>
    <xf numFmtId="0" fontId="41" fillId="59" borderId="66" xfId="3" applyFont="1" applyFill="1" applyBorder="1" applyAlignment="1">
      <alignment horizontal="center"/>
    </xf>
    <xf numFmtId="0" fontId="41" fillId="59" borderId="67" xfId="3" applyFont="1" applyFill="1" applyBorder="1" applyAlignment="1">
      <alignment horizontal="center" vertical="center"/>
    </xf>
    <xf numFmtId="0" fontId="41" fillId="59" borderId="66" xfId="3" applyFont="1" applyFill="1" applyBorder="1" applyAlignment="1">
      <alignment horizontal="center" vertical="center"/>
    </xf>
    <xf numFmtId="0" fontId="41" fillId="59" borderId="65" xfId="3" applyFont="1" applyFill="1" applyBorder="1" applyAlignment="1">
      <alignment horizontal="center" vertical="center"/>
    </xf>
    <xf numFmtId="14" fontId="41" fillId="59" borderId="65" xfId="3" applyNumberFormat="1" applyFont="1" applyFill="1" applyBorder="1" applyAlignment="1">
      <alignment horizontal="center" vertical="center"/>
    </xf>
    <xf numFmtId="0" fontId="98" fillId="59" borderId="64" xfId="3" applyFont="1" applyFill="1" applyBorder="1" applyAlignment="1">
      <alignment horizontal="center" vertical="center"/>
    </xf>
    <xf numFmtId="0" fontId="41" fillId="59" borderId="65" xfId="3" applyFont="1" applyFill="1" applyBorder="1" applyAlignment="1">
      <alignment horizontal="center"/>
    </xf>
    <xf numFmtId="169" fontId="41" fillId="59" borderId="65" xfId="3" applyNumberFormat="1" applyFont="1" applyFill="1" applyBorder="1" applyAlignment="1">
      <alignment horizontal="center" vertical="center"/>
    </xf>
    <xf numFmtId="0" fontId="98" fillId="59" borderId="93" xfId="3" applyFont="1" applyFill="1" applyBorder="1" applyAlignment="1">
      <alignment vertical="center" wrapText="1"/>
    </xf>
    <xf numFmtId="14" fontId="98" fillId="59" borderId="66" xfId="3" applyNumberFormat="1" applyFont="1" applyFill="1" applyBorder="1" applyAlignment="1">
      <alignment horizontal="center" vertical="center"/>
    </xf>
    <xf numFmtId="14" fontId="98" fillId="59" borderId="65" xfId="3" applyNumberFormat="1" applyFont="1" applyFill="1" applyBorder="1" applyAlignment="1">
      <alignment horizontal="center" vertical="center"/>
    </xf>
    <xf numFmtId="0" fontId="98" fillId="59" borderId="66" xfId="3" applyFont="1" applyFill="1" applyBorder="1" applyAlignment="1">
      <alignment horizontal="center"/>
    </xf>
    <xf numFmtId="0" fontId="98" fillId="59" borderId="65" xfId="3" applyFont="1" applyFill="1" applyBorder="1" applyAlignment="1">
      <alignment horizontal="center"/>
    </xf>
    <xf numFmtId="0" fontId="21" fillId="7" borderId="0" xfId="3" applyFont="1" applyFill="1" applyAlignment="1">
      <alignment horizontal="center" wrapText="1"/>
    </xf>
    <xf numFmtId="0" fontId="185" fillId="0" borderId="1" xfId="3" applyFont="1" applyBorder="1" applyAlignment="1">
      <alignment horizontal="center" vertical="center"/>
    </xf>
    <xf numFmtId="0" fontId="179" fillId="134" borderId="15" xfId="3" applyFont="1" applyFill="1" applyBorder="1" applyAlignment="1">
      <alignment horizontal="center" vertical="center"/>
    </xf>
    <xf numFmtId="0" fontId="179" fillId="134" borderId="247" xfId="3" applyFont="1" applyFill="1" applyBorder="1" applyAlignment="1">
      <alignment horizontal="center" vertical="center"/>
    </xf>
    <xf numFmtId="0" fontId="179" fillId="134" borderId="248" xfId="3" applyFont="1" applyFill="1" applyBorder="1" applyAlignment="1">
      <alignment horizontal="center" vertical="center"/>
    </xf>
    <xf numFmtId="0" fontId="179" fillId="134" borderId="251" xfId="3" applyFont="1" applyFill="1" applyBorder="1" applyAlignment="1">
      <alignment horizontal="center" vertical="center"/>
    </xf>
    <xf numFmtId="0" fontId="179" fillId="134" borderId="231" xfId="3" applyFont="1" applyFill="1" applyBorder="1" applyAlignment="1">
      <alignment horizontal="center" vertical="center"/>
    </xf>
    <xf numFmtId="0" fontId="179" fillId="134" borderId="250" xfId="3" applyFont="1" applyFill="1" applyBorder="1" applyAlignment="1">
      <alignment horizontal="center" vertical="center"/>
    </xf>
    <xf numFmtId="0" fontId="179" fillId="134" borderId="243" xfId="3" applyFont="1" applyFill="1" applyBorder="1" applyAlignment="1">
      <alignment horizontal="center" vertical="center"/>
    </xf>
    <xf numFmtId="0" fontId="185" fillId="0" borderId="33" xfId="3" applyFont="1" applyFill="1" applyBorder="1" applyAlignment="1">
      <alignment horizontal="center" vertical="center"/>
    </xf>
    <xf numFmtId="0" fontId="185" fillId="0" borderId="31" xfId="3" applyFont="1" applyFill="1" applyBorder="1" applyAlignment="1">
      <alignment horizontal="center" vertical="center"/>
    </xf>
    <xf numFmtId="0" fontId="185" fillId="0" borderId="33" xfId="3" applyFont="1" applyBorder="1" applyAlignment="1">
      <alignment horizontal="center" vertical="center"/>
    </xf>
    <xf numFmtId="0" fontId="185" fillId="0" borderId="32" xfId="3" applyFont="1" applyBorder="1" applyAlignment="1">
      <alignment horizontal="center" vertical="center"/>
    </xf>
    <xf numFmtId="0" fontId="185" fillId="0" borderId="31" xfId="3" applyFont="1" applyBorder="1" applyAlignment="1">
      <alignment horizontal="center" vertical="center"/>
    </xf>
    <xf numFmtId="0" fontId="185" fillId="0" borderId="1" xfId="3" applyFont="1" applyFill="1" applyBorder="1" applyAlignment="1">
      <alignment horizontal="center" vertical="center"/>
    </xf>
    <xf numFmtId="0" fontId="98" fillId="59" borderId="66" xfId="3" applyFont="1" applyFill="1" applyBorder="1" applyAlignment="1">
      <alignment horizontal="center" vertical="center"/>
    </xf>
    <xf numFmtId="0" fontId="98" fillId="59" borderId="65" xfId="3" applyFont="1" applyFill="1" applyBorder="1" applyAlignment="1">
      <alignment horizontal="center" vertical="center"/>
    </xf>
    <xf numFmtId="0" fontId="91" fillId="0" borderId="33" xfId="3" applyFont="1" applyBorder="1" applyAlignment="1">
      <alignment horizontal="center" vertical="center"/>
    </xf>
    <xf numFmtId="0" fontId="91" fillId="0" borderId="32" xfId="3" applyFont="1" applyBorder="1" applyAlignment="1">
      <alignment horizontal="center" vertical="center"/>
    </xf>
    <xf numFmtId="0" fontId="91" fillId="0" borderId="31" xfId="3" applyFont="1" applyBorder="1" applyAlignment="1">
      <alignment horizontal="center" vertical="center"/>
    </xf>
    <xf numFmtId="0" fontId="21" fillId="0" borderId="4" xfId="3" applyFont="1" applyBorder="1" applyAlignment="1">
      <alignment horizontal="center" vertical="center"/>
    </xf>
    <xf numFmtId="0" fontId="21" fillId="0" borderId="22" xfId="3" applyFont="1" applyBorder="1" applyAlignment="1">
      <alignment horizontal="center" vertical="center"/>
    </xf>
    <xf numFmtId="169" fontId="98" fillId="59" borderId="67" xfId="3" applyNumberFormat="1" applyFont="1" applyFill="1" applyBorder="1" applyAlignment="1">
      <alignment horizontal="center" vertical="center"/>
    </xf>
    <xf numFmtId="169" fontId="98" fillId="59" borderId="66" xfId="3" applyNumberFormat="1" applyFont="1" applyFill="1" applyBorder="1" applyAlignment="1">
      <alignment horizontal="center" vertical="center"/>
    </xf>
    <xf numFmtId="169" fontId="98" fillId="59" borderId="65" xfId="3" applyNumberFormat="1" applyFont="1" applyFill="1" applyBorder="1" applyAlignment="1">
      <alignment horizontal="center" vertical="center"/>
    </xf>
    <xf numFmtId="0" fontId="9" fillId="3" borderId="0" xfId="3" applyFont="1" applyFill="1" applyAlignment="1">
      <alignment horizontal="center" wrapText="1"/>
    </xf>
    <xf numFmtId="0" fontId="9" fillId="0" borderId="259" xfId="3" applyFont="1" applyBorder="1" applyAlignment="1">
      <alignment horizontal="center" vertical="center"/>
    </xf>
    <xf numFmtId="0" fontId="9" fillId="0" borderId="22" xfId="3" applyBorder="1" applyAlignment="1">
      <alignment horizontal="center" vertical="center"/>
    </xf>
    <xf numFmtId="0" fontId="9" fillId="0" borderId="251" xfId="3" applyBorder="1" applyAlignment="1">
      <alignment horizontal="center" vertical="center"/>
    </xf>
    <xf numFmtId="0" fontId="18" fillId="0" borderId="0" xfId="3" applyFont="1" applyBorder="1" applyAlignment="1">
      <alignment horizontal="center"/>
    </xf>
    <xf numFmtId="0" fontId="20" fillId="0" borderId="15" xfId="3" applyFont="1" applyBorder="1" applyAlignment="1">
      <alignment horizontal="center"/>
    </xf>
    <xf numFmtId="0" fontId="20" fillId="0" borderId="37" xfId="3" applyFont="1" applyBorder="1" applyAlignment="1">
      <alignment horizontal="center"/>
    </xf>
    <xf numFmtId="0" fontId="20" fillId="0" borderId="253" xfId="3" applyFont="1" applyBorder="1" applyAlignment="1">
      <alignment horizontal="center"/>
    </xf>
    <xf numFmtId="0" fontId="20" fillId="0" borderId="252" xfId="3" applyFont="1" applyBorder="1" applyAlignment="1">
      <alignment horizontal="center"/>
    </xf>
    <xf numFmtId="0" fontId="20" fillId="0" borderId="254" xfId="3" applyFont="1" applyBorder="1" applyAlignment="1">
      <alignment horizontal="center"/>
    </xf>
    <xf numFmtId="0" fontId="0" fillId="0" borderId="34" xfId="0" applyBorder="1" applyAlignment="1">
      <alignment horizontal="center"/>
    </xf>
    <xf numFmtId="0" fontId="0" fillId="0" borderId="37" xfId="0" applyBorder="1" applyAlignment="1">
      <alignment horizontal="center"/>
    </xf>
    <xf numFmtId="0" fontId="0" fillId="0" borderId="3" xfId="0" applyBorder="1" applyAlignment="1">
      <alignment horizontal="center"/>
    </xf>
    <xf numFmtId="0" fontId="20" fillId="0" borderId="64" xfId="3" applyFont="1" applyBorder="1" applyAlignment="1">
      <alignment horizontal="center"/>
    </xf>
    <xf numFmtId="0" fontId="20" fillId="0" borderId="67" xfId="3" applyFont="1" applyBorder="1" applyAlignment="1">
      <alignment horizontal="center"/>
    </xf>
    <xf numFmtId="0" fontId="20" fillId="0" borderId="165" xfId="3" applyFont="1" applyBorder="1" applyAlignment="1">
      <alignment horizontal="center"/>
    </xf>
    <xf numFmtId="0" fontId="20" fillId="0" borderId="162" xfId="3" applyFont="1" applyBorder="1" applyAlignment="1">
      <alignment horizontal="center"/>
    </xf>
    <xf numFmtId="0" fontId="131" fillId="0" borderId="1" xfId="0" applyFont="1" applyBorder="1" applyAlignment="1">
      <alignment horizontal="center"/>
    </xf>
    <xf numFmtId="49" fontId="131" fillId="0" borderId="1" xfId="0" applyNumberFormat="1" applyFont="1" applyBorder="1" applyAlignment="1">
      <alignment horizontal="center"/>
    </xf>
    <xf numFmtId="0" fontId="36" fillId="25" borderId="34" xfId="0" applyFont="1" applyFill="1" applyBorder="1" applyAlignment="1">
      <alignment horizontal="center" vertical="center" wrapText="1"/>
    </xf>
    <xf numFmtId="0" fontId="36" fillId="25" borderId="37" xfId="0" applyFont="1" applyFill="1" applyBorder="1" applyAlignment="1">
      <alignment horizontal="center" vertical="center" wrapText="1"/>
    </xf>
    <xf numFmtId="0" fontId="36" fillId="25" borderId="3" xfId="0" applyFont="1" applyFill="1" applyBorder="1" applyAlignment="1">
      <alignment horizontal="center" vertical="center" wrapText="1"/>
    </xf>
    <xf numFmtId="0" fontId="131" fillId="0" borderId="34" xfId="0" applyFont="1" applyBorder="1" applyAlignment="1">
      <alignment horizontal="center"/>
    </xf>
    <xf numFmtId="0" fontId="131" fillId="0" borderId="37" xfId="0" applyFont="1" applyBorder="1" applyAlignment="1">
      <alignment horizontal="center"/>
    </xf>
    <xf numFmtId="0" fontId="131" fillId="0" borderId="3" xfId="0" applyFont="1" applyBorder="1" applyAlignment="1">
      <alignment horizontal="center"/>
    </xf>
    <xf numFmtId="0" fontId="0" fillId="0" borderId="130" xfId="0" applyBorder="1" applyAlignment="1">
      <alignment horizontal="center"/>
    </xf>
    <xf numFmtId="0" fontId="0" fillId="0" borderId="134" xfId="0" applyBorder="1" applyAlignment="1">
      <alignment horizontal="center"/>
    </xf>
    <xf numFmtId="0" fontId="36" fillId="25" borderId="6"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39" xfId="0" applyBorder="1" applyAlignment="1">
      <alignment horizontal="center" vertical="center" wrapText="1"/>
    </xf>
    <xf numFmtId="0" fontId="0" fillId="0" borderId="7" xfId="0" applyBorder="1" applyAlignment="1">
      <alignment horizontal="center" vertical="center" wrapText="1"/>
    </xf>
    <xf numFmtId="0" fontId="36" fillId="131" borderId="14" xfId="0" applyFont="1" applyFill="1" applyBorder="1" applyAlignment="1">
      <alignment horizontal="left" vertical="center" wrapText="1"/>
    </xf>
    <xf numFmtId="0" fontId="0" fillId="0" borderId="14" xfId="0" applyBorder="1" applyAlignment="1">
      <alignment horizontal="left" vertical="center" wrapText="1"/>
    </xf>
    <xf numFmtId="0" fontId="36" fillId="25" borderId="131" xfId="0" applyFont="1" applyFill="1" applyBorder="1" applyAlignment="1">
      <alignment horizontal="center" vertical="center" wrapText="1"/>
    </xf>
    <xf numFmtId="0" fontId="0" fillId="0" borderId="131" xfId="0" applyBorder="1" applyAlignment="1">
      <alignment horizontal="center" vertical="center" wrapText="1"/>
    </xf>
    <xf numFmtId="0" fontId="130" fillId="7" borderId="34" xfId="0" applyFont="1" applyFill="1" applyBorder="1" applyAlignment="1">
      <alignment horizontal="center" vertical="center" wrapText="1"/>
    </xf>
    <xf numFmtId="0" fontId="130" fillId="7" borderId="37" xfId="0" applyFont="1" applyFill="1" applyBorder="1" applyAlignment="1">
      <alignment horizontal="center" vertical="center" wrapText="1"/>
    </xf>
    <xf numFmtId="0" fontId="130" fillId="7" borderId="3" xfId="0" applyFont="1" applyFill="1" applyBorder="1" applyAlignment="1">
      <alignment horizontal="center" vertical="center" wrapText="1"/>
    </xf>
    <xf numFmtId="0" fontId="127" fillId="7" borderId="34" xfId="0" applyFont="1" applyFill="1" applyBorder="1" applyAlignment="1">
      <alignment horizontal="center" vertical="center" wrapText="1"/>
    </xf>
    <xf numFmtId="0" fontId="127" fillId="7" borderId="37" xfId="0" applyFont="1" applyFill="1" applyBorder="1" applyAlignment="1">
      <alignment horizontal="center" vertical="center" wrapText="1"/>
    </xf>
    <xf numFmtId="0" fontId="127" fillId="7" borderId="3" xfId="0" applyFont="1" applyFill="1" applyBorder="1" applyAlignment="1">
      <alignment horizontal="center" vertical="center" wrapText="1"/>
    </xf>
    <xf numFmtId="0" fontId="0" fillId="0" borderId="3" xfId="0" applyBorder="1" applyAlignment="1">
      <alignment horizontal="center" vertical="center" wrapText="1"/>
    </xf>
    <xf numFmtId="0" fontId="130" fillId="7" borderId="1" xfId="0" applyFont="1" applyFill="1" applyBorder="1" applyAlignment="1">
      <alignment horizontal="center" vertical="center" wrapText="1"/>
    </xf>
    <xf numFmtId="0" fontId="89" fillId="7" borderId="68" xfId="0" applyFont="1" applyFill="1" applyBorder="1" applyAlignment="1">
      <alignment horizontal="center" vertical="center" wrapText="1"/>
    </xf>
    <xf numFmtId="0" fontId="89" fillId="7" borderId="126" xfId="0" applyFont="1" applyFill="1" applyBorder="1" applyAlignment="1">
      <alignment horizontal="center" vertical="center" wrapText="1"/>
    </xf>
    <xf numFmtId="0" fontId="89" fillId="7" borderId="21" xfId="0" applyFont="1" applyFill="1" applyBorder="1" applyAlignment="1">
      <alignment horizontal="center" vertical="center" wrapText="1"/>
    </xf>
    <xf numFmtId="0" fontId="36" fillId="25" borderId="11" xfId="0" applyFont="1" applyFill="1" applyBorder="1" applyAlignment="1">
      <alignment horizontal="center" vertical="center" wrapText="1"/>
    </xf>
    <xf numFmtId="0" fontId="36" fillId="25" borderId="127" xfId="0" applyFont="1" applyFill="1" applyBorder="1" applyAlignment="1">
      <alignment horizontal="center" vertical="center" wrapText="1"/>
    </xf>
    <xf numFmtId="0" fontId="36" fillId="25" borderId="28" xfId="0" applyFont="1" applyFill="1" applyBorder="1" applyAlignment="1">
      <alignment horizontal="center" vertical="center" wrapText="1"/>
    </xf>
    <xf numFmtId="0" fontId="0" fillId="0" borderId="13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36" fillId="131" borderId="135" xfId="0" applyFont="1" applyFill="1" applyBorder="1" applyAlignment="1">
      <alignment horizontal="left" vertical="center" wrapText="1"/>
    </xf>
    <xf numFmtId="0" fontId="0" fillId="0" borderId="27" xfId="0" applyBorder="1" applyAlignment="1">
      <alignment horizontal="left" vertical="center" wrapText="1"/>
    </xf>
    <xf numFmtId="0" fontId="130" fillId="7" borderId="68" xfId="0" applyFont="1" applyFill="1" applyBorder="1" applyAlignment="1">
      <alignment horizontal="center" vertical="center" wrapText="1"/>
    </xf>
    <xf numFmtId="0" fontId="130" fillId="7" borderId="126" xfId="0" applyFont="1" applyFill="1" applyBorder="1" applyAlignment="1">
      <alignment horizontal="center" vertical="center" wrapText="1"/>
    </xf>
    <xf numFmtId="0" fontId="130" fillId="7" borderId="21" xfId="0" applyFont="1" applyFill="1" applyBorder="1" applyAlignment="1">
      <alignment horizontal="center" vertical="center" wrapText="1"/>
    </xf>
    <xf numFmtId="0" fontId="85" fillId="0" borderId="129" xfId="0" applyFont="1" applyBorder="1" applyAlignment="1">
      <alignment horizontal="center" vertical="center"/>
    </xf>
    <xf numFmtId="0" fontId="85" fillId="0" borderId="132" xfId="0" applyFont="1" applyBorder="1" applyAlignment="1">
      <alignment horizontal="center" vertical="center"/>
    </xf>
    <xf numFmtId="0" fontId="89" fillId="7" borderId="34" xfId="0" applyFont="1" applyFill="1" applyBorder="1" applyAlignment="1">
      <alignment horizontal="center" vertical="center" wrapText="1"/>
    </xf>
    <xf numFmtId="0" fontId="89" fillId="7" borderId="37" xfId="0" applyFont="1" applyFill="1" applyBorder="1" applyAlignment="1">
      <alignment horizontal="center" vertical="center" wrapText="1"/>
    </xf>
    <xf numFmtId="0" fontId="89" fillId="7" borderId="3" xfId="0" applyFont="1" applyFill="1" applyBorder="1" applyAlignment="1">
      <alignment horizontal="center" vertical="center" wrapText="1"/>
    </xf>
    <xf numFmtId="0" fontId="36" fillId="131" borderId="26" xfId="0" applyFont="1" applyFill="1" applyBorder="1" applyAlignment="1">
      <alignment horizontal="left" vertical="center" wrapText="1"/>
    </xf>
    <xf numFmtId="0" fontId="0" fillId="0" borderId="127" xfId="0" applyBorder="1" applyAlignment="1">
      <alignment horizontal="center" vertical="center" wrapText="1"/>
    </xf>
    <xf numFmtId="0" fontId="0" fillId="0" borderId="28" xfId="0" applyBorder="1" applyAlignment="1">
      <alignment horizontal="center" vertical="center" wrapText="1"/>
    </xf>
    <xf numFmtId="0" fontId="0" fillId="0" borderId="136" xfId="0" applyBorder="1" applyAlignment="1">
      <alignment horizontal="left" vertical="center" wrapText="1"/>
    </xf>
    <xf numFmtId="0" fontId="0" fillId="0" borderId="25" xfId="0" applyBorder="1" applyAlignment="1">
      <alignment horizontal="center" vertical="center" wrapText="1"/>
    </xf>
    <xf numFmtId="0" fontId="36" fillId="25" borderId="31" xfId="0" applyFont="1" applyFill="1" applyBorder="1" applyAlignment="1">
      <alignment horizontal="center" vertical="center" wrapText="1"/>
    </xf>
    <xf numFmtId="0" fontId="0" fillId="0" borderId="130" xfId="0" applyBorder="1" applyAlignment="1">
      <alignment horizontal="center" vertical="center"/>
    </xf>
    <xf numFmtId="0" fontId="0" fillId="0" borderId="134" xfId="0" applyBorder="1" applyAlignment="1">
      <alignment horizontal="center" vertical="center"/>
    </xf>
    <xf numFmtId="0" fontId="36" fillId="25" borderId="1" xfId="0" applyFont="1" applyFill="1" applyBorder="1" applyAlignment="1">
      <alignment horizontal="center" vertical="center" wrapText="1"/>
    </xf>
    <xf numFmtId="0" fontId="131" fillId="0" borderId="34" xfId="0" applyFont="1" applyBorder="1" applyAlignment="1">
      <alignment horizontal="center" vertical="center"/>
    </xf>
    <xf numFmtId="0" fontId="131" fillId="0" borderId="37" xfId="0" applyFont="1" applyBorder="1" applyAlignment="1">
      <alignment horizontal="center" vertical="center"/>
    </xf>
    <xf numFmtId="0" fontId="131" fillId="0" borderId="3" xfId="0" applyFont="1" applyBorder="1" applyAlignment="1">
      <alignment horizontal="center" vertical="center"/>
    </xf>
    <xf numFmtId="0" fontId="36" fillId="0" borderId="1" xfId="0" applyFont="1" applyFill="1" applyBorder="1" applyAlignment="1">
      <alignment horizontal="left" vertical="center" wrapText="1"/>
    </xf>
    <xf numFmtId="0" fontId="36" fillId="0" borderId="1" xfId="0" applyFont="1" applyBorder="1" applyAlignment="1">
      <alignment horizontal="left" vertical="center"/>
    </xf>
    <xf numFmtId="0" fontId="36" fillId="131" borderId="12" xfId="0" applyFont="1" applyFill="1" applyBorder="1" applyAlignment="1">
      <alignment horizontal="left" vertical="center" wrapText="1"/>
    </xf>
    <xf numFmtId="0" fontId="0" fillId="0" borderId="1" xfId="0" applyBorder="1" applyAlignment="1">
      <alignment horizontal="center"/>
    </xf>
    <xf numFmtId="0" fontId="9" fillId="0" borderId="162" xfId="3" applyBorder="1" applyAlignment="1">
      <alignment horizontal="center"/>
    </xf>
    <xf numFmtId="0" fontId="20" fillId="0" borderId="214" xfId="3" applyFont="1" applyBorder="1" applyAlignment="1">
      <alignment horizontal="center"/>
    </xf>
    <xf numFmtId="0" fontId="20" fillId="0" borderId="213" xfId="3" applyFont="1" applyBorder="1" applyAlignment="1">
      <alignment horizontal="center"/>
    </xf>
    <xf numFmtId="0" fontId="21" fillId="0" borderId="212" xfId="3" applyFont="1" applyBorder="1" applyAlignment="1">
      <alignment horizontal="center"/>
    </xf>
    <xf numFmtId="0" fontId="20" fillId="0" borderId="165" xfId="3" applyFont="1" applyBorder="1" applyAlignment="1">
      <alignment horizontal="center" vertical="center"/>
    </xf>
    <xf numFmtId="0" fontId="9" fillId="0" borderId="162" xfId="3" applyBorder="1" applyAlignment="1">
      <alignment horizontal="center" vertical="center"/>
    </xf>
    <xf numFmtId="0" fontId="9" fillId="0" borderId="145" xfId="3" applyBorder="1" applyAlignment="1">
      <alignment horizontal="center" vertical="center"/>
    </xf>
    <xf numFmtId="0" fontId="20" fillId="0" borderId="168" xfId="3" applyFont="1" applyBorder="1" applyAlignment="1">
      <alignment horizontal="center"/>
    </xf>
    <xf numFmtId="0" fontId="20" fillId="0" borderId="194" xfId="3" applyFont="1" applyBorder="1" applyAlignment="1">
      <alignment horizontal="center"/>
    </xf>
    <xf numFmtId="0" fontId="20" fillId="0" borderId="218" xfId="3" applyFont="1" applyBorder="1" applyAlignment="1">
      <alignment horizontal="center"/>
    </xf>
    <xf numFmtId="0" fontId="20" fillId="0" borderId="217" xfId="3" applyFont="1" applyBorder="1" applyAlignment="1">
      <alignment horizontal="center"/>
    </xf>
    <xf numFmtId="0" fontId="20" fillId="0" borderId="216" xfId="3" applyFont="1" applyBorder="1" applyAlignment="1">
      <alignment horizontal="center"/>
    </xf>
    <xf numFmtId="0" fontId="20" fillId="0" borderId="215" xfId="3" applyFont="1" applyBorder="1" applyAlignment="1">
      <alignment horizontal="center"/>
    </xf>
    <xf numFmtId="0" fontId="20" fillId="0" borderId="212" xfId="3" applyFont="1" applyBorder="1" applyAlignment="1">
      <alignment horizontal="center"/>
    </xf>
    <xf numFmtId="0" fontId="20" fillId="0" borderId="145" xfId="3" applyFont="1" applyBorder="1" applyAlignment="1">
      <alignment horizontal="center"/>
    </xf>
    <xf numFmtId="0" fontId="20" fillId="0" borderId="214" xfId="3" applyFont="1" applyBorder="1" applyAlignment="1">
      <alignment horizontal="center" vertical="center"/>
    </xf>
    <xf numFmtId="0" fontId="20" fillId="0" borderId="213" xfId="3" applyFont="1" applyBorder="1" applyAlignment="1">
      <alignment horizontal="center" vertical="center"/>
    </xf>
    <xf numFmtId="0" fontId="20" fillId="0" borderId="219" xfId="3" applyFont="1" applyBorder="1" applyAlignment="1">
      <alignment horizontal="center" vertical="center"/>
    </xf>
    <xf numFmtId="16" fontId="24" fillId="25" borderId="129" xfId="3" applyNumberFormat="1" applyFont="1" applyFill="1" applyBorder="1" applyAlignment="1">
      <alignment horizontal="center" vertical="center"/>
    </xf>
    <xf numFmtId="16" fontId="24" fillId="25" borderId="32" xfId="3" applyNumberFormat="1" applyFont="1" applyFill="1" applyBorder="1" applyAlignment="1">
      <alignment horizontal="center" vertical="center"/>
    </xf>
    <xf numFmtId="16" fontId="24" fillId="25" borderId="223" xfId="3" applyNumberFormat="1" applyFont="1" applyFill="1" applyBorder="1" applyAlignment="1">
      <alignment horizontal="center" vertical="center"/>
    </xf>
    <xf numFmtId="0" fontId="20" fillId="0" borderId="1" xfId="3" applyFont="1" applyBorder="1" applyAlignment="1">
      <alignment horizontal="center" vertical="center"/>
    </xf>
    <xf numFmtId="0" fontId="20" fillId="0" borderId="34" xfId="3" applyFont="1" applyBorder="1" applyAlignment="1">
      <alignment horizontal="center" vertical="center"/>
    </xf>
    <xf numFmtId="0" fontId="20" fillId="0" borderId="206" xfId="3" applyFont="1" applyBorder="1" applyAlignment="1">
      <alignment horizontal="center" vertical="center"/>
    </xf>
    <xf numFmtId="0" fontId="9" fillId="0" borderId="37" xfId="3" applyBorder="1" applyAlignment="1">
      <alignment horizontal="center" vertical="center"/>
    </xf>
    <xf numFmtId="0" fontId="9" fillId="0" borderId="207" xfId="3" applyBorder="1" applyAlignment="1">
      <alignment horizontal="center" vertical="center"/>
    </xf>
    <xf numFmtId="0" fontId="20" fillId="0" borderId="206" xfId="3" applyFont="1" applyBorder="1" applyAlignment="1">
      <alignment horizontal="center"/>
    </xf>
    <xf numFmtId="0" fontId="20" fillId="0" borderId="207" xfId="3" applyFont="1" applyBorder="1" applyAlignment="1">
      <alignment horizontal="center"/>
    </xf>
    <xf numFmtId="0" fontId="20" fillId="0" borderId="209" xfId="3" applyFont="1" applyBorder="1" applyAlignment="1">
      <alignment horizontal="center"/>
    </xf>
    <xf numFmtId="0" fontId="20" fillId="0" borderId="1" xfId="3" applyFont="1" applyBorder="1" applyAlignment="1">
      <alignment horizontal="center"/>
    </xf>
    <xf numFmtId="0" fontId="20" fillId="0" borderId="34" xfId="3" applyFont="1" applyBorder="1" applyAlignment="1">
      <alignment horizontal="center"/>
    </xf>
    <xf numFmtId="0" fontId="20" fillId="0" borderId="208" xfId="3" applyFont="1" applyBorder="1" applyAlignment="1">
      <alignment horizontal="center"/>
    </xf>
    <xf numFmtId="0" fontId="21" fillId="0" borderId="208" xfId="3" applyFont="1" applyBorder="1" applyAlignment="1">
      <alignment horizontal="center"/>
    </xf>
    <xf numFmtId="0" fontId="20" fillId="0" borderId="253" xfId="3" applyFont="1" applyBorder="1" applyAlignment="1">
      <alignment horizontal="center" vertical="center"/>
    </xf>
    <xf numFmtId="0" fontId="20" fillId="0" borderId="252" xfId="3" applyFont="1" applyBorder="1" applyAlignment="1">
      <alignment horizontal="center" vertical="center"/>
    </xf>
    <xf numFmtId="0" fontId="20" fillId="0" borderId="254" xfId="3" applyFont="1" applyBorder="1" applyAlignment="1">
      <alignment horizontal="center" vertical="center"/>
    </xf>
    <xf numFmtId="0" fontId="17" fillId="25" borderId="192" xfId="3" applyFont="1" applyFill="1" applyBorder="1" applyAlignment="1">
      <alignment horizontal="left" vertical="center"/>
    </xf>
    <xf numFmtId="0" fontId="17" fillId="25" borderId="152" xfId="3" applyFont="1" applyFill="1" applyBorder="1" applyAlignment="1">
      <alignment horizontal="left" vertical="center"/>
    </xf>
    <xf numFmtId="171" fontId="86" fillId="25" borderId="143" xfId="105" applyFont="1" applyFill="1" applyBorder="1" applyAlignment="1">
      <alignment horizontal="left" vertical="center"/>
    </xf>
    <xf numFmtId="171" fontId="86" fillId="25" borderId="152" xfId="105" applyFont="1" applyFill="1" applyBorder="1" applyAlignment="1">
      <alignment horizontal="left" vertical="center"/>
    </xf>
    <xf numFmtId="171" fontId="86" fillId="25" borderId="173" xfId="105" applyFont="1" applyFill="1" applyBorder="1" applyAlignment="1">
      <alignment horizontal="center" vertical="center"/>
    </xf>
    <xf numFmtId="171" fontId="86" fillId="25" borderId="171" xfId="105" applyFont="1" applyFill="1" applyBorder="1" applyAlignment="1">
      <alignment horizontal="center" vertical="center"/>
    </xf>
    <xf numFmtId="171" fontId="166" fillId="25" borderId="33" xfId="105" applyFont="1" applyFill="1" applyBorder="1" applyAlignment="1">
      <alignment horizontal="center" vertical="center"/>
    </xf>
    <xf numFmtId="171" fontId="166" fillId="25" borderId="223" xfId="105" applyFont="1" applyFill="1" applyBorder="1" applyAlignment="1">
      <alignment horizontal="center" vertical="center"/>
    </xf>
    <xf numFmtId="0" fontId="18" fillId="25" borderId="33" xfId="3" applyFont="1" applyFill="1" applyBorder="1" applyAlignment="1">
      <alignment horizontal="left" vertical="center"/>
    </xf>
    <xf numFmtId="0" fontId="18" fillId="25" borderId="223" xfId="3" applyFont="1" applyFill="1" applyBorder="1" applyAlignment="1">
      <alignment horizontal="left" vertical="center"/>
    </xf>
    <xf numFmtId="171" fontId="166" fillId="10" borderId="33" xfId="105" applyFont="1" applyFill="1" applyBorder="1" applyAlignment="1">
      <alignment horizontal="center" vertical="center"/>
    </xf>
    <xf numFmtId="171" fontId="166" fillId="10" borderId="223" xfId="105" applyFont="1" applyFill="1" applyBorder="1" applyAlignment="1">
      <alignment horizontal="center" vertical="center"/>
    </xf>
    <xf numFmtId="0" fontId="18" fillId="25" borderId="32" xfId="3" applyFont="1" applyFill="1" applyBorder="1" applyAlignment="1">
      <alignment horizontal="left" vertical="center"/>
    </xf>
    <xf numFmtId="171" fontId="166" fillId="10" borderId="32" xfId="105" applyFont="1" applyFill="1" applyBorder="1" applyAlignment="1">
      <alignment horizontal="center" vertical="center"/>
    </xf>
    <xf numFmtId="0" fontId="18" fillId="25" borderId="33" xfId="3" applyFont="1" applyFill="1" applyBorder="1" applyAlignment="1">
      <alignment horizontal="center" vertical="center"/>
    </xf>
    <xf numFmtId="0" fontId="18" fillId="25" borderId="32" xfId="3" applyFont="1" applyFill="1" applyBorder="1" applyAlignment="1">
      <alignment horizontal="center" vertical="center"/>
    </xf>
    <xf numFmtId="0" fontId="18" fillId="25" borderId="223" xfId="3" applyFont="1" applyFill="1" applyBorder="1" applyAlignment="1">
      <alignment horizontal="center" vertical="center"/>
    </xf>
    <xf numFmtId="171" fontId="18" fillId="25" borderId="33" xfId="105" applyFont="1" applyFill="1" applyBorder="1" applyAlignment="1">
      <alignment horizontal="center" vertical="center"/>
    </xf>
    <xf numFmtId="171" fontId="18" fillId="25" borderId="32" xfId="105" applyFont="1" applyFill="1" applyBorder="1" applyAlignment="1">
      <alignment horizontal="center" vertical="center"/>
    </xf>
    <xf numFmtId="171" fontId="18" fillId="25" borderId="223" xfId="105" applyFont="1" applyFill="1" applyBorder="1" applyAlignment="1">
      <alignment horizontal="center" vertical="center"/>
    </xf>
    <xf numFmtId="0" fontId="25" fillId="3" borderId="0" xfId="0" applyFont="1" applyFill="1" applyAlignment="1">
      <alignment horizontal="left" vertical="center" wrapText="1"/>
    </xf>
    <xf numFmtId="0" fontId="22" fillId="7" borderId="0" xfId="0" applyFont="1" applyFill="1" applyBorder="1" applyAlignment="1">
      <alignment horizontal="center" wrapText="1"/>
    </xf>
    <xf numFmtId="0" fontId="31" fillId="0" borderId="0" xfId="0" applyFont="1" applyAlignment="1">
      <alignment horizontal="left" wrapText="1"/>
    </xf>
    <xf numFmtId="0" fontId="26" fillId="0" borderId="0" xfId="0" applyFont="1" applyAlignment="1">
      <alignment horizontal="center" vertical="center" wrapText="1"/>
    </xf>
    <xf numFmtId="0" fontId="173" fillId="7" borderId="243" xfId="0" applyFont="1" applyFill="1" applyBorder="1" applyAlignment="1">
      <alignment horizontal="center" vertical="center" wrapText="1"/>
    </xf>
    <xf numFmtId="0" fontId="173" fillId="7" borderId="255" xfId="0" applyFont="1" applyFill="1" applyBorder="1" applyAlignment="1">
      <alignment horizontal="center" vertical="center" wrapText="1"/>
    </xf>
    <xf numFmtId="0" fontId="173" fillId="7" borderId="256" xfId="0" applyFont="1" applyFill="1" applyBorder="1" applyAlignment="1">
      <alignment horizontal="center" vertical="center" wrapText="1"/>
    </xf>
    <xf numFmtId="0" fontId="34" fillId="3" borderId="64" xfId="0" applyFont="1" applyFill="1" applyBorder="1" applyAlignment="1">
      <alignment wrapText="1"/>
    </xf>
    <xf numFmtId="0" fontId="182" fillId="3" borderId="67" xfId="0" applyFont="1" applyFill="1" applyBorder="1" applyAlignment="1">
      <alignment wrapText="1"/>
    </xf>
    <xf numFmtId="0" fontId="182" fillId="3" borderId="66" xfId="0" applyFont="1" applyFill="1" applyBorder="1" applyAlignment="1">
      <alignment wrapText="1"/>
    </xf>
    <xf numFmtId="0" fontId="31" fillId="0" borderId="1" xfId="0" applyFont="1" applyBorder="1" applyAlignment="1">
      <alignment horizontal="center" vertical="center"/>
    </xf>
    <xf numFmtId="0" fontId="22" fillId="3" borderId="35" xfId="0" applyFont="1" applyFill="1" applyBorder="1" applyAlignment="1">
      <alignment horizontal="center"/>
    </xf>
    <xf numFmtId="0" fontId="22" fillId="18" borderId="0" xfId="0" applyFont="1" applyFill="1" applyBorder="1" applyAlignment="1">
      <alignment horizontal="center" vertical="center" wrapText="1"/>
    </xf>
    <xf numFmtId="0" fontId="21" fillId="21" borderId="4" xfId="0" applyFont="1" applyFill="1" applyBorder="1" applyAlignment="1">
      <alignment horizontal="center"/>
    </xf>
    <xf numFmtId="0" fontId="21" fillId="21" borderId="5" xfId="0" applyFont="1" applyFill="1" applyBorder="1" applyAlignment="1">
      <alignment horizontal="center"/>
    </xf>
    <xf numFmtId="0" fontId="21" fillId="22" borderId="33" xfId="0" applyFont="1" applyFill="1" applyBorder="1" applyAlignment="1">
      <alignment horizontal="center"/>
    </xf>
    <xf numFmtId="0" fontId="21" fillId="61" borderId="33" xfId="0" applyFont="1" applyFill="1" applyBorder="1" applyAlignment="1">
      <alignment horizontal="center"/>
    </xf>
    <xf numFmtId="0" fontId="13" fillId="15" borderId="243" xfId="0" applyFont="1" applyFill="1" applyBorder="1" applyAlignment="1">
      <alignment horizontal="center" vertical="center"/>
    </xf>
    <xf numFmtId="0" fontId="13" fillId="15" borderId="248" xfId="0" applyFont="1" applyFill="1" applyBorder="1" applyAlignment="1">
      <alignment horizontal="center" vertical="center"/>
    </xf>
    <xf numFmtId="0" fontId="13" fillId="8" borderId="34" xfId="0" applyFont="1" applyFill="1" applyBorder="1" applyAlignment="1">
      <alignment horizontal="center" vertical="center"/>
    </xf>
    <xf numFmtId="0" fontId="13" fillId="8" borderId="3" xfId="0" applyFont="1" applyFill="1" applyBorder="1" applyAlignment="1">
      <alignment horizontal="center" vertical="center"/>
    </xf>
    <xf numFmtId="0" fontId="25" fillId="3" borderId="64" xfId="0" applyFont="1" applyFill="1" applyBorder="1" applyAlignment="1">
      <alignment horizontal="left" vertical="center" wrapText="1"/>
    </xf>
    <xf numFmtId="0" fontId="25" fillId="0" borderId="67" xfId="0" applyFont="1" applyBorder="1" applyAlignment="1">
      <alignment horizontal="left" vertical="center" wrapText="1"/>
    </xf>
    <xf numFmtId="0" fontId="25" fillId="0" borderId="66" xfId="0" applyFont="1" applyBorder="1" applyAlignment="1">
      <alignment horizontal="left" vertical="center" wrapText="1"/>
    </xf>
    <xf numFmtId="165" fontId="13" fillId="52" borderId="243" xfId="0" applyNumberFormat="1" applyFont="1" applyFill="1" applyBorder="1" applyAlignment="1">
      <alignment horizontal="center" vertical="center" wrapText="1"/>
    </xf>
    <xf numFmtId="0" fontId="0" fillId="0" borderId="247" xfId="0" applyBorder="1" applyAlignment="1">
      <alignment horizontal="center" vertical="center" wrapText="1"/>
    </xf>
    <xf numFmtId="0" fontId="0" fillId="0" borderId="248" xfId="0" applyBorder="1" applyAlignment="1">
      <alignment horizontal="center" vertical="center" wrapText="1"/>
    </xf>
    <xf numFmtId="0" fontId="13" fillId="52" borderId="243" xfId="0" applyFont="1" applyFill="1" applyBorder="1" applyAlignment="1">
      <alignment horizontal="center" vertical="center" wrapText="1"/>
    </xf>
    <xf numFmtId="0" fontId="13" fillId="52" borderId="247" xfId="0" applyFont="1" applyFill="1" applyBorder="1" applyAlignment="1">
      <alignment horizontal="center" vertical="center" wrapText="1"/>
    </xf>
    <xf numFmtId="0" fontId="13" fillId="52" borderId="248" xfId="0" applyFont="1" applyFill="1" applyBorder="1" applyAlignment="1">
      <alignment horizontal="center" vertical="center" wrapText="1"/>
    </xf>
    <xf numFmtId="1" fontId="13" fillId="0" borderId="243" xfId="0" applyNumberFormat="1" applyFont="1" applyFill="1" applyBorder="1" applyAlignment="1">
      <alignment horizontal="center" vertical="center"/>
    </xf>
    <xf numFmtId="1" fontId="13" fillId="0" borderId="247" xfId="0" applyNumberFormat="1" applyFont="1" applyFill="1" applyBorder="1" applyAlignment="1">
      <alignment horizontal="center" vertical="center"/>
    </xf>
    <xf numFmtId="1" fontId="13" fillId="0" borderId="248" xfId="0" applyNumberFormat="1" applyFont="1" applyFill="1" applyBorder="1" applyAlignment="1">
      <alignment horizontal="center" vertical="center"/>
    </xf>
    <xf numFmtId="0" fontId="13" fillId="0" borderId="247" xfId="0" applyFont="1" applyBorder="1" applyAlignment="1">
      <alignment horizontal="center" vertical="center" wrapText="1"/>
    </xf>
    <xf numFmtId="0" fontId="13" fillId="0" borderId="248" xfId="0" applyFont="1" applyBorder="1" applyAlignment="1">
      <alignment horizontal="center" vertical="center" wrapText="1"/>
    </xf>
  </cellXfs>
  <cellStyles count="106">
    <cellStyle name="20% - Ênfase1 2" xfId="11"/>
    <cellStyle name="20% - Ênfase1 3" xfId="61"/>
    <cellStyle name="20% - Ênfase2 2" xfId="12"/>
    <cellStyle name="20% - Ênfase2 3" xfId="62"/>
    <cellStyle name="20% - Ênfase3 2" xfId="13"/>
    <cellStyle name="20% - Ênfase3 3" xfId="63"/>
    <cellStyle name="20% - Ênfase4 2" xfId="14"/>
    <cellStyle name="20% - Ênfase4 3" xfId="64"/>
    <cellStyle name="20% - Ênfase5 2" xfId="15"/>
    <cellStyle name="20% - Ênfase5 3" xfId="65"/>
    <cellStyle name="20% - Ênfase6 2" xfId="16"/>
    <cellStyle name="20% - Ênfase6 3" xfId="66"/>
    <cellStyle name="40% - Ênfase1 2" xfId="17"/>
    <cellStyle name="40% - Ênfase1 3" xfId="67"/>
    <cellStyle name="40% - Ênfase2 2" xfId="18"/>
    <cellStyle name="40% - Ênfase2 3" xfId="68"/>
    <cellStyle name="40% - Ênfase3 2" xfId="19"/>
    <cellStyle name="40% - Ênfase3 3" xfId="69"/>
    <cellStyle name="40% - Ênfase4 2" xfId="20"/>
    <cellStyle name="40% - Ênfase4 3" xfId="70"/>
    <cellStyle name="40% - Ênfase5 2" xfId="21"/>
    <cellStyle name="40% - Ênfase5 3" xfId="71"/>
    <cellStyle name="40% - Ênfase6 2" xfId="22"/>
    <cellStyle name="40% - Ênfase6 3" xfId="72"/>
    <cellStyle name="60% - Ênfase1 2" xfId="23"/>
    <cellStyle name="60% - Ênfase1 3" xfId="73"/>
    <cellStyle name="60% - Ênfase2 2" xfId="24"/>
    <cellStyle name="60% - Ênfase2 3" xfId="74"/>
    <cellStyle name="60% - Ênfase3 2" xfId="25"/>
    <cellStyle name="60% - Ênfase3 3" xfId="75"/>
    <cellStyle name="60% - Ênfase4 2" xfId="26"/>
    <cellStyle name="60% - Ênfase4 3" xfId="76"/>
    <cellStyle name="60% - Ênfase5 2" xfId="27"/>
    <cellStyle name="60% - Ênfase5 3" xfId="77"/>
    <cellStyle name="60% - Ênfase6 2" xfId="28"/>
    <cellStyle name="60% - Ênfase6 3" xfId="78"/>
    <cellStyle name="Bom 2" xfId="29"/>
    <cellStyle name="Bom 3" xfId="79"/>
    <cellStyle name="Cálculo 2" xfId="30"/>
    <cellStyle name="Cálculo 3" xfId="80"/>
    <cellStyle name="Célula de Verificação 2" xfId="31"/>
    <cellStyle name="Célula de Verificação 3" xfId="81"/>
    <cellStyle name="Célula Vinculada 2" xfId="32"/>
    <cellStyle name="Célula Vinculada 3" xfId="82"/>
    <cellStyle name="Ênfase1 2" xfId="33"/>
    <cellStyle name="Ênfase1 3" xfId="83"/>
    <cellStyle name="Ênfase2 2" xfId="34"/>
    <cellStyle name="Ênfase2 3" xfId="84"/>
    <cellStyle name="Ênfase3 2" xfId="35"/>
    <cellStyle name="Ênfase3 3" xfId="85"/>
    <cellStyle name="Ênfase4 2" xfId="36"/>
    <cellStyle name="Ênfase4 3" xfId="86"/>
    <cellStyle name="Ênfase5 2" xfId="37"/>
    <cellStyle name="Ênfase5 3" xfId="87"/>
    <cellStyle name="Ênfase6 2" xfId="38"/>
    <cellStyle name="Ênfase6 3" xfId="88"/>
    <cellStyle name="Entrada 2" xfId="39"/>
    <cellStyle name="Entrada 3" xfId="89"/>
    <cellStyle name="Hiperlink" xfId="60" builtinId="8"/>
    <cellStyle name="Incorreto 2" xfId="40"/>
    <cellStyle name="Incorreto 3" xfId="90"/>
    <cellStyle name="Neutra 2" xfId="41"/>
    <cellStyle name="Neutra 3" xfId="91"/>
    <cellStyle name="Normal" xfId="0" builtinId="0"/>
    <cellStyle name="Normal 2" xfId="3"/>
    <cellStyle name="Normal 2 2" xfId="4"/>
    <cellStyle name="Normal 2 2 2" xfId="5"/>
    <cellStyle name="Normal 2 2 2 2" xfId="6"/>
    <cellStyle name="Normal 2 2 3" xfId="7"/>
    <cellStyle name="Normal 2 3" xfId="8"/>
    <cellStyle name="Normal 3" xfId="42"/>
    <cellStyle name="Normal 3 2" xfId="9"/>
    <cellStyle name="Normal 3 3" xfId="43"/>
    <cellStyle name="Normal 4" xfId="1"/>
    <cellStyle name="Normal 4 2" xfId="10"/>
    <cellStyle name="Normal_BACIA_DO_CAPIVARI_IET_RIOS" xfId="102"/>
    <cellStyle name="Normal_BACIA_TIETE_ALTO_ZMETROPOLITANA_IET_RESERVATORIOS" xfId="103"/>
    <cellStyle name="Normal_BACIA_TIETE_ALTO-CABECEIRAS_IET_RESERVATORIOS" xfId="104"/>
    <cellStyle name="Normal_Plan1" xfId="44"/>
    <cellStyle name="Normal_Plan1 2" xfId="105"/>
    <cellStyle name="Nota 2" xfId="45"/>
    <cellStyle name="Nota 3" xfId="92"/>
    <cellStyle name="Porcentagem" xfId="2" builtinId="5"/>
    <cellStyle name="Porcentagem 2" xfId="46"/>
    <cellStyle name="Resultado 1" xfId="47"/>
    <cellStyle name="Saída 2" xfId="48"/>
    <cellStyle name="Saída 3" xfId="93"/>
    <cellStyle name="Separador de milhares 2" xfId="59"/>
    <cellStyle name="Separador de milhares 4" xfId="49"/>
    <cellStyle name="Separador de milhares 7" xfId="50"/>
    <cellStyle name="Texto de Aviso 2" xfId="51"/>
    <cellStyle name="Texto de Aviso 3" xfId="94"/>
    <cellStyle name="Texto Explicativo 2" xfId="52"/>
    <cellStyle name="Texto Explicativo 3" xfId="95"/>
    <cellStyle name="Título 1 2" xfId="53"/>
    <cellStyle name="Título 1 3" xfId="96"/>
    <cellStyle name="Título 2 2" xfId="54"/>
    <cellStyle name="Título 2 3" xfId="97"/>
    <cellStyle name="Título 3 2" xfId="55"/>
    <cellStyle name="Título 3 3" xfId="98"/>
    <cellStyle name="Título 4 2" xfId="56"/>
    <cellStyle name="Título 4 3" xfId="99"/>
    <cellStyle name="Título 5" xfId="57"/>
    <cellStyle name="Título 6" xfId="100"/>
    <cellStyle name="Total 2" xfId="58"/>
    <cellStyle name="Total 3" xfId="101"/>
  </cellStyles>
  <dxfs count="486">
    <dxf>
      <fill>
        <patternFill>
          <bgColor rgb="FF00B050"/>
        </patternFill>
      </fill>
    </dxf>
    <dxf>
      <fill>
        <patternFill>
          <bgColor rgb="FFFFFF00"/>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339933"/>
        </patternFill>
      </fill>
    </dxf>
    <dxf>
      <fill>
        <patternFill>
          <bgColor rgb="FFFF0000"/>
        </patternFill>
      </fill>
    </dxf>
    <dxf>
      <fill>
        <patternFill>
          <bgColor rgb="FFFFFF00"/>
        </patternFill>
      </fill>
    </dxf>
    <dxf>
      <fill>
        <patternFill>
          <bgColor rgb="FF339933"/>
        </patternFill>
      </fill>
    </dxf>
    <dxf>
      <fill>
        <patternFill>
          <bgColor rgb="FFFF0000"/>
        </patternFill>
      </fill>
    </dxf>
    <dxf>
      <fill>
        <patternFill>
          <bgColor rgb="FFFFFF00"/>
        </patternFill>
      </fill>
    </dxf>
    <dxf>
      <fill>
        <patternFill>
          <bgColor rgb="FF339933"/>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rgb="FFFFFF00"/>
        </patternFill>
      </fill>
    </dxf>
    <dxf>
      <fill>
        <patternFill>
          <bgColor rgb="FF339933"/>
        </patternFill>
      </fill>
    </dxf>
    <dxf>
      <fill>
        <patternFill>
          <bgColor rgb="FFFF0000"/>
        </patternFill>
      </fill>
    </dxf>
    <dxf>
      <fill>
        <patternFill>
          <bgColor rgb="FFFFFF00"/>
        </patternFill>
      </fill>
    </dxf>
    <dxf>
      <fill>
        <patternFill>
          <bgColor rgb="FF339933"/>
        </patternFill>
      </fill>
    </dxf>
    <dxf>
      <fill>
        <patternFill>
          <bgColor rgb="FFFF0000"/>
        </patternFill>
      </fill>
    </dxf>
    <dxf>
      <fill>
        <patternFill>
          <bgColor indexed="50"/>
        </patternFill>
      </fill>
    </dxf>
    <dxf>
      <fill>
        <patternFill>
          <bgColor rgb="FF339933"/>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339933"/>
        </patternFill>
      </fill>
    </dxf>
    <dxf>
      <fill>
        <patternFill>
          <bgColor rgb="FFFF0000"/>
        </patternFill>
      </fill>
    </dxf>
    <dxf>
      <fill>
        <patternFill>
          <bgColor rgb="FFFFFF00"/>
        </patternFill>
      </fill>
    </dxf>
    <dxf>
      <fill>
        <patternFill>
          <bgColor rgb="FF00B050"/>
        </patternFill>
      </fill>
    </dxf>
    <dxf>
      <fill>
        <patternFill>
          <bgColor rgb="FF339933"/>
        </patternFill>
      </fill>
    </dxf>
    <dxf>
      <fill>
        <patternFill>
          <bgColor rgb="FF339933"/>
        </patternFill>
      </fill>
    </dxf>
    <dxf>
      <fill>
        <patternFill>
          <bgColor rgb="FFFF0000"/>
        </patternFill>
      </fill>
    </dxf>
    <dxf>
      <fill>
        <patternFill>
          <bgColor rgb="FFFFFF00"/>
        </patternFill>
      </fill>
    </dxf>
    <dxf>
      <font>
        <condense val="0"/>
        <extend val="0"/>
        <color indexed="14"/>
      </font>
    </dxf>
    <dxf>
      <font>
        <condense val="0"/>
        <extend val="0"/>
        <color indexed="10"/>
      </font>
    </dxf>
    <dxf>
      <font>
        <condense val="0"/>
        <extend val="0"/>
        <color indexed="57"/>
      </font>
    </dxf>
    <dxf>
      <font>
        <condense val="0"/>
        <extend val="0"/>
        <color indexed="14"/>
      </font>
    </dxf>
    <dxf>
      <font>
        <condense val="0"/>
        <extend val="0"/>
        <color indexed="10"/>
      </font>
    </dxf>
    <dxf>
      <font>
        <condense val="0"/>
        <extend val="0"/>
        <color indexed="57"/>
      </font>
    </dxf>
    <dxf>
      <font>
        <condense val="0"/>
        <extend val="0"/>
        <color indexed="14"/>
      </font>
    </dxf>
    <dxf>
      <font>
        <condense val="0"/>
        <extend val="0"/>
        <color indexed="10"/>
      </font>
    </dxf>
    <dxf>
      <font>
        <condense val="0"/>
        <extend val="0"/>
        <color indexed="57"/>
      </font>
    </dxf>
    <dxf>
      <font>
        <condense val="0"/>
        <extend val="0"/>
        <color indexed="14"/>
      </font>
    </dxf>
    <dxf>
      <font>
        <condense val="0"/>
        <extend val="0"/>
        <color indexed="10"/>
      </font>
    </dxf>
    <dxf>
      <font>
        <condense val="0"/>
        <extend val="0"/>
        <color indexed="57"/>
      </font>
    </dxf>
    <dxf>
      <font>
        <condense val="0"/>
        <extend val="0"/>
        <color indexed="14"/>
      </font>
    </dxf>
    <dxf>
      <font>
        <condense val="0"/>
        <extend val="0"/>
        <color indexed="10"/>
      </font>
    </dxf>
    <dxf>
      <font>
        <condense val="0"/>
        <extend val="0"/>
        <color indexed="57"/>
      </font>
    </dxf>
    <dxf>
      <font>
        <condense val="0"/>
        <extend val="0"/>
        <color indexed="14"/>
      </font>
    </dxf>
    <dxf>
      <font>
        <condense val="0"/>
        <extend val="0"/>
        <color indexed="10"/>
      </font>
    </dxf>
    <dxf>
      <font>
        <condense val="0"/>
        <extend val="0"/>
        <color indexed="57"/>
      </font>
    </dxf>
    <dxf>
      <font>
        <condense val="0"/>
        <extend val="0"/>
        <color indexed="14"/>
      </font>
    </dxf>
    <dxf>
      <font>
        <condense val="0"/>
        <extend val="0"/>
        <color indexed="10"/>
      </font>
    </dxf>
    <dxf>
      <font>
        <condense val="0"/>
        <extend val="0"/>
        <color indexed="57"/>
      </font>
    </dxf>
    <dxf>
      <font>
        <condense val="0"/>
        <extend val="0"/>
        <color indexed="14"/>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57"/>
      </font>
    </dxf>
    <dxf>
      <font>
        <condense val="0"/>
        <extend val="0"/>
        <color indexed="10"/>
      </font>
    </dxf>
    <dxf>
      <font>
        <condense val="0"/>
        <extend val="0"/>
        <color indexed="10"/>
      </font>
    </dxf>
    <dxf>
      <font>
        <condense val="0"/>
        <extend val="0"/>
        <color indexed="57"/>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10"/>
      </font>
    </dxf>
    <dxf>
      <font>
        <condense val="0"/>
        <extend val="0"/>
        <color indexed="57"/>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10"/>
      </font>
    </dxf>
    <dxf>
      <font>
        <condense val="0"/>
        <extend val="0"/>
        <color indexed="57"/>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10"/>
      </font>
    </dxf>
    <dxf>
      <font>
        <condense val="0"/>
        <extend val="0"/>
        <color indexed="57"/>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10"/>
      </font>
    </dxf>
    <dxf>
      <font>
        <condense val="0"/>
        <extend val="0"/>
        <color indexed="57"/>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10"/>
      </font>
    </dxf>
    <dxf>
      <font>
        <condense val="0"/>
        <extend val="0"/>
        <color indexed="57"/>
      </font>
    </dxf>
    <dxf>
      <font>
        <condense val="0"/>
        <extend val="0"/>
        <color indexed="57"/>
      </font>
    </dxf>
    <dxf>
      <font>
        <condense val="0"/>
        <extend val="0"/>
        <color indexed="10"/>
      </font>
    </dxf>
    <dxf>
      <font>
        <condense val="0"/>
        <extend val="0"/>
        <color indexed="57"/>
      </font>
    </dxf>
    <dxf>
      <font>
        <condense val="0"/>
        <extend val="0"/>
        <color indexed="10"/>
      </font>
    </dxf>
    <dxf>
      <font>
        <condense val="0"/>
        <extend val="0"/>
        <color indexed="10"/>
      </font>
    </dxf>
    <dxf>
      <font>
        <condense val="0"/>
        <extend val="0"/>
        <color indexed="57"/>
      </font>
    </dxf>
    <dxf>
      <fill>
        <patternFill>
          <fgColor indexed="64"/>
          <bgColor theme="3" tint="0.39994506668294322"/>
        </patternFill>
      </fill>
    </dxf>
    <dxf>
      <fill>
        <patternFill>
          <bgColor rgb="FF00B050"/>
        </patternFill>
      </fill>
    </dxf>
    <dxf>
      <fill>
        <patternFill>
          <fgColor theme="1"/>
          <bgColor rgb="FFFFFF00"/>
        </patternFill>
      </fill>
    </dxf>
    <dxf>
      <fill>
        <patternFill>
          <fgColor theme="1"/>
          <bgColor rgb="FFFFC000"/>
        </patternFill>
      </fill>
    </dxf>
    <dxf>
      <fill>
        <patternFill>
          <fgColor theme="1"/>
          <bgColor rgb="FFFF0000"/>
        </patternFill>
      </fill>
    </dxf>
    <dxf>
      <fill>
        <patternFill>
          <bgColor rgb="FFFF0000"/>
        </patternFill>
      </fill>
    </dxf>
    <dxf>
      <fill>
        <patternFill>
          <bgColor rgb="FFFFFF00"/>
        </patternFill>
      </fill>
    </dxf>
    <dxf>
      <fill>
        <patternFill>
          <bgColor rgb="FFFF0000"/>
        </patternFill>
      </fill>
    </dxf>
    <dxf>
      <fill>
        <patternFill>
          <bgColor rgb="FF006600"/>
        </patternFill>
      </fill>
    </dxf>
    <dxf>
      <fill>
        <patternFill>
          <bgColor rgb="FFFFFF00"/>
        </patternFill>
      </fill>
    </dxf>
    <dxf>
      <fill>
        <patternFill>
          <bgColor theme="0"/>
        </patternFill>
      </fill>
    </dxf>
    <dxf>
      <fill>
        <patternFill>
          <bgColor rgb="FFFF0000"/>
        </patternFill>
      </fill>
    </dxf>
    <dxf>
      <fill>
        <patternFill>
          <bgColor rgb="FF006600"/>
        </patternFill>
      </fill>
    </dxf>
    <dxf>
      <fill>
        <patternFill>
          <bgColor rgb="FFFFFF00"/>
        </patternFill>
      </fill>
    </dxf>
    <dxf>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006600"/>
        </patternFill>
      </fill>
    </dxf>
    <dxf>
      <fill>
        <patternFill>
          <bgColor rgb="FFFFFF00"/>
        </patternFill>
      </fill>
    </dxf>
    <dxf>
      <fill>
        <patternFill>
          <bgColor theme="0"/>
        </patternFill>
      </fill>
    </dxf>
    <dxf>
      <font>
        <condense val="0"/>
        <extend val="0"/>
        <color rgb="FF9C0006"/>
      </font>
      <fill>
        <patternFill>
          <bgColor rgb="FFFFC7CE"/>
        </patternFill>
      </fill>
    </dxf>
    <dxf>
      <fill>
        <patternFill>
          <bgColor theme="0"/>
        </patternFill>
      </fill>
    </dxf>
    <dxf>
      <fill>
        <patternFill>
          <bgColor rgb="FF006600"/>
        </patternFill>
      </fill>
    </dxf>
    <dxf>
      <fill>
        <patternFill>
          <bgColor rgb="FFFF0000"/>
        </patternFill>
      </fill>
    </dxf>
    <dxf>
      <fill>
        <patternFill>
          <bgColor theme="0"/>
        </patternFill>
      </fill>
    </dxf>
    <dxf>
      <fill>
        <patternFill>
          <bgColor theme="0"/>
        </patternFill>
      </fill>
    </dxf>
    <dxf>
      <font>
        <color theme="1"/>
      </font>
      <fill>
        <patternFill>
          <bgColor rgb="FFFFFF00"/>
        </patternFill>
      </fill>
    </dxf>
    <dxf>
      <fill>
        <patternFill>
          <fgColor theme="0"/>
          <bgColor theme="3"/>
        </patternFill>
      </fill>
    </dxf>
    <dxf>
      <fill>
        <patternFill>
          <fgColor auto="1"/>
          <bgColor rgb="FF00B050"/>
        </patternFill>
      </fill>
    </dxf>
    <dxf>
      <fill>
        <patternFill>
          <bgColor theme="9" tint="-0.24994659260841701"/>
        </patternFill>
      </fill>
    </dxf>
    <dxf>
      <font>
        <color theme="0"/>
      </font>
      <fill>
        <patternFill>
          <bgColor rgb="FFFF0000"/>
        </patternFill>
      </fill>
    </dxf>
    <dxf>
      <fill>
        <patternFill>
          <bgColor rgb="FF0000FF"/>
        </patternFill>
      </fill>
    </dxf>
    <dxf>
      <fill>
        <patternFill>
          <fgColor auto="1"/>
          <bgColor rgb="FFFF0000"/>
        </patternFill>
      </fill>
    </dxf>
    <dxf>
      <fill>
        <patternFill>
          <fgColor auto="1"/>
          <bgColor theme="9"/>
        </patternFill>
      </fill>
    </dxf>
    <dxf>
      <fill>
        <patternFill>
          <fgColor theme="0"/>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fgColor auto="1"/>
          <bgColor rgb="FFFF0000"/>
        </patternFill>
      </fill>
    </dxf>
    <dxf>
      <fill>
        <patternFill>
          <fgColor auto="1"/>
          <bgColor theme="9"/>
        </patternFill>
      </fill>
    </dxf>
    <dxf>
      <fill>
        <patternFill>
          <fgColor theme="0"/>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fgColor auto="1"/>
          <bgColor rgb="FFFF0000"/>
        </patternFill>
      </fill>
    </dxf>
    <dxf>
      <fill>
        <patternFill>
          <fgColor auto="1"/>
          <bgColor theme="9"/>
        </patternFill>
      </fill>
    </dxf>
    <dxf>
      <fill>
        <patternFill>
          <fgColor theme="0"/>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fgColor auto="1"/>
          <bgColor rgb="FFFF0000"/>
        </patternFill>
      </fill>
    </dxf>
    <dxf>
      <font>
        <condense val="0"/>
        <extend val="0"/>
        <color rgb="FF9C0006"/>
      </font>
      <fill>
        <patternFill>
          <bgColor rgb="FFFFC7CE"/>
        </patternFill>
      </fill>
    </dxf>
    <dxf>
      <fill>
        <patternFill>
          <bgColor rgb="FFFFC7CE"/>
        </patternFill>
      </fill>
    </dxf>
    <dxf>
      <fill>
        <patternFill>
          <fgColor auto="1"/>
          <bgColor rgb="FFFF0000"/>
        </patternFill>
      </fill>
    </dxf>
    <dxf>
      <fill>
        <patternFill>
          <bgColor theme="9"/>
        </patternFill>
      </fill>
    </dxf>
    <dxf>
      <fill>
        <patternFill>
          <bgColor rgb="FFFFFF00"/>
        </patternFill>
      </fill>
    </dxf>
    <dxf>
      <fill>
        <patternFill>
          <fgColor theme="0"/>
          <bgColor theme="3" tint="-0.24994659260841701"/>
        </patternFill>
      </fill>
    </dxf>
    <dxf>
      <fill>
        <patternFill>
          <fgColor theme="0"/>
          <bgColor rgb="FF3333FF"/>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bgColor rgb="FF009900"/>
        </patternFill>
      </fill>
    </dxf>
    <dxf>
      <fill>
        <patternFill>
          <bgColor rgb="FFFF9900"/>
        </patternFill>
      </fill>
    </dxf>
    <dxf>
      <fill>
        <patternFill>
          <bgColor rgb="FF0066CC"/>
        </patternFill>
      </fill>
    </dxf>
    <dxf>
      <fill>
        <patternFill>
          <bgColor rgb="FFFFFF00"/>
        </patternFill>
      </fill>
    </dxf>
    <dxf>
      <fill>
        <patternFill>
          <bgColor rgb="FF009900"/>
        </patternFill>
      </fill>
    </dxf>
    <dxf>
      <fill>
        <patternFill>
          <bgColor rgb="FFFF0000"/>
        </patternFill>
      </fill>
    </dxf>
    <dxf>
      <fill>
        <patternFill>
          <bgColor rgb="FFFF9900"/>
        </patternFill>
      </fill>
    </dxf>
    <dxf>
      <fill>
        <patternFill>
          <bgColor rgb="FFFF0000"/>
        </patternFill>
      </fill>
    </dxf>
    <dxf>
      <fill>
        <patternFill>
          <bgColor rgb="FF009900"/>
        </patternFill>
      </fill>
    </dxf>
    <dxf>
      <fill>
        <patternFill>
          <bgColor rgb="FFFFFF00"/>
        </patternFill>
      </fill>
    </dxf>
    <dxf>
      <fill>
        <patternFill>
          <bgColor rgb="FFFF9900"/>
        </patternFill>
      </fill>
    </dxf>
    <dxf>
      <fill>
        <patternFill>
          <bgColor rgb="FF0066CC"/>
        </patternFill>
      </fill>
    </dxf>
    <dxf>
      <fill>
        <patternFill>
          <bgColor theme="7" tint="0.39994506668294322"/>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fgColor theme="0"/>
          <bgColor theme="3" tint="0.39994506668294322"/>
        </patternFill>
      </fill>
    </dxf>
    <dxf>
      <fill>
        <patternFill>
          <fgColor auto="1"/>
          <bgColor theme="0"/>
        </patternFill>
      </fill>
    </dxf>
    <dxf>
      <fill>
        <patternFill>
          <bgColor rgb="FF92D050"/>
        </patternFill>
      </fill>
    </dxf>
    <dxf>
      <fill>
        <patternFill>
          <bgColor rgb="FFFF0000"/>
        </patternFill>
      </fill>
    </dxf>
    <dxf>
      <fill>
        <patternFill>
          <fgColor theme="0"/>
          <bgColor theme="3" tint="0.39994506668294322"/>
        </patternFill>
      </fill>
    </dxf>
    <dxf>
      <font>
        <color theme="0"/>
      </font>
      <fill>
        <patternFill>
          <fgColor theme="0"/>
          <bgColor theme="4"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theme="0"/>
      </font>
      <fill>
        <patternFill>
          <bgColor rgb="FF00B0F0"/>
        </patternFill>
      </fill>
    </dxf>
    <dxf>
      <fill>
        <patternFill>
          <bgColor rgb="FFFF0000"/>
        </patternFill>
      </fill>
    </dxf>
    <dxf>
      <fill>
        <patternFill>
          <bgColor rgb="FF00B0F0"/>
        </patternFill>
      </fill>
    </dxf>
    <dxf>
      <fill>
        <patternFill>
          <bgColor rgb="FF00B050"/>
        </patternFill>
      </fill>
    </dxf>
    <dxf>
      <fill>
        <patternFill>
          <bgColor rgb="FF0070C0"/>
        </patternFill>
      </fill>
    </dxf>
    <dxf>
      <fill>
        <patternFill>
          <bgColor rgb="FF0070C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CC99FF"/>
        </patternFill>
      </fill>
    </dxf>
    <dxf>
      <fill>
        <patternFill>
          <bgColor rgb="FFFFFF00"/>
        </patternFill>
      </fill>
    </dxf>
    <dxf>
      <fill>
        <patternFill>
          <bgColor rgb="FF0070C0"/>
        </patternFill>
      </fill>
    </dxf>
    <dxf>
      <fill>
        <patternFill>
          <bgColor rgb="FF00B050"/>
        </patternFill>
      </fill>
    </dxf>
    <dxf>
      <fill>
        <patternFill>
          <bgColor rgb="FFFFFF00"/>
        </patternFill>
      </fill>
    </dxf>
    <dxf>
      <fill>
        <patternFill>
          <bgColor theme="9"/>
        </patternFill>
      </fill>
    </dxf>
    <dxf>
      <fill>
        <patternFill>
          <bgColor rgb="FFFF0000"/>
        </patternFill>
      </fill>
    </dxf>
    <dxf>
      <fill>
        <patternFill>
          <bgColor rgb="FF00B050"/>
        </patternFill>
      </fill>
    </dxf>
    <dxf>
      <fill>
        <patternFill>
          <bgColor rgb="FFFFFF00"/>
        </patternFill>
      </fill>
    </dxf>
    <dxf>
      <fill>
        <patternFill>
          <bgColor rgb="FF00FF00"/>
        </patternFill>
      </fill>
    </dxf>
    <dxf>
      <fill>
        <patternFill>
          <bgColor indexed="10"/>
        </patternFill>
      </fill>
    </dxf>
    <dxf>
      <fill>
        <patternFill>
          <bgColor rgb="FFFF9900"/>
        </patternFill>
      </fill>
    </dxf>
    <dxf>
      <font>
        <condense val="0"/>
        <extend val="0"/>
        <color auto="1"/>
      </font>
      <fill>
        <patternFill>
          <fgColor indexed="13"/>
          <bgColor rgb="FF00FF00"/>
        </patternFill>
      </fill>
    </dxf>
    <dxf>
      <fill>
        <patternFill>
          <bgColor rgb="FF00FFFF"/>
        </patternFill>
      </fill>
    </dxf>
    <dxf>
      <fill>
        <patternFill>
          <bgColor rgb="FFCC99FF"/>
        </patternFill>
      </fill>
    </dxf>
    <dxf>
      <fill>
        <patternFill>
          <bgColor rgb="FFFF0000"/>
        </patternFill>
      </fill>
    </dxf>
    <dxf>
      <fill>
        <patternFill>
          <bgColor rgb="FF00FFFF"/>
        </patternFill>
      </fill>
    </dxf>
    <dxf>
      <fill>
        <patternFill>
          <bgColor rgb="FFCC99FF"/>
        </patternFill>
      </fill>
    </dxf>
    <dxf>
      <fill>
        <patternFill>
          <bgColor rgb="FFCC99FF"/>
        </patternFill>
      </fill>
    </dxf>
    <dxf>
      <fill>
        <patternFill>
          <bgColor indexed="10"/>
        </patternFill>
      </fill>
    </dxf>
    <dxf>
      <fill>
        <patternFill>
          <bgColor indexed="52"/>
        </patternFill>
      </fill>
    </dxf>
    <dxf>
      <font>
        <condense val="0"/>
        <extend val="0"/>
        <color auto="1"/>
      </font>
      <fill>
        <patternFill>
          <fgColor indexed="13"/>
          <bgColor rgb="FF00FF00"/>
        </patternFill>
      </fill>
    </dxf>
    <dxf>
      <fill>
        <patternFill>
          <bgColor rgb="FF00FFFF"/>
        </patternFill>
      </fill>
    </dxf>
    <dxf>
      <fill>
        <patternFill>
          <bgColor rgb="FFCC99FF"/>
        </patternFill>
      </fill>
    </dxf>
    <dxf>
      <fill>
        <patternFill>
          <bgColor indexed="10"/>
        </patternFill>
      </fill>
    </dxf>
    <dxf>
      <fill>
        <patternFill>
          <bgColor indexed="52"/>
        </patternFill>
      </fill>
    </dxf>
    <dxf>
      <font>
        <condense val="0"/>
        <extend val="0"/>
        <color auto="1"/>
      </font>
      <fill>
        <patternFill>
          <fgColor indexed="13"/>
          <bgColor rgb="FF00FF00"/>
        </patternFill>
      </fill>
    </dxf>
    <dxf>
      <fill>
        <patternFill>
          <bgColor rgb="FF00FFFF"/>
        </patternFill>
      </fill>
    </dxf>
    <dxf>
      <fill>
        <patternFill>
          <bgColor rgb="FFCC99FF"/>
        </patternFill>
      </fill>
    </dxf>
    <dxf>
      <fill>
        <patternFill>
          <bgColor indexed="10"/>
        </patternFill>
      </fill>
    </dxf>
    <dxf>
      <fill>
        <patternFill>
          <bgColor indexed="52"/>
        </patternFill>
      </fill>
    </dxf>
    <dxf>
      <font>
        <condense val="0"/>
        <extend val="0"/>
        <color auto="1"/>
      </font>
      <fill>
        <patternFill>
          <fgColor indexed="13"/>
          <bgColor rgb="FF00FF00"/>
        </patternFill>
      </fill>
    </dxf>
    <dxf>
      <fill>
        <patternFill>
          <bgColor rgb="FF00FFFF"/>
        </patternFill>
      </fill>
    </dxf>
    <dxf>
      <font>
        <condense val="0"/>
        <extend val="0"/>
        <color rgb="FF9C0006"/>
      </font>
      <fill>
        <patternFill>
          <bgColor rgb="FFFFC7CE"/>
        </patternFill>
      </fill>
    </dxf>
    <dxf>
      <fill>
        <patternFill>
          <bgColor indexed="52"/>
        </patternFill>
      </fill>
    </dxf>
    <dxf>
      <font>
        <condense val="0"/>
        <extend val="0"/>
        <color auto="1"/>
      </font>
      <fill>
        <patternFill>
          <fgColor indexed="13"/>
          <bgColor indexed="11"/>
        </patternFill>
      </fill>
    </dxf>
    <dxf>
      <fill>
        <patternFill>
          <bgColor indexed="15"/>
        </patternFill>
      </fill>
    </dxf>
    <dxf>
      <font>
        <condense val="0"/>
        <extend val="0"/>
        <color auto="1"/>
      </font>
      <fill>
        <patternFill>
          <fgColor indexed="13"/>
          <bgColor indexed="13"/>
        </patternFill>
      </fill>
    </dxf>
    <dxf>
      <font>
        <condense val="0"/>
        <extend val="0"/>
        <color auto="1"/>
      </font>
      <fill>
        <patternFill>
          <fgColor indexed="13"/>
          <bgColor indexed="11"/>
        </patternFill>
      </fill>
    </dxf>
    <dxf>
      <fill>
        <patternFill>
          <bgColor indexed="15"/>
        </patternFill>
      </fill>
    </dxf>
    <dxf>
      <fill>
        <patternFill>
          <bgColor indexed="52"/>
        </patternFill>
      </fill>
    </dxf>
    <dxf>
      <font>
        <condense val="0"/>
        <extend val="0"/>
        <color auto="1"/>
      </font>
      <fill>
        <patternFill>
          <fgColor indexed="13"/>
          <bgColor indexed="11"/>
        </patternFill>
      </fill>
    </dxf>
    <dxf>
      <fill>
        <patternFill>
          <bgColor indexed="15"/>
        </patternFill>
      </fill>
    </dxf>
    <dxf>
      <fill>
        <patternFill>
          <bgColor indexed="52"/>
        </patternFill>
      </fill>
    </dxf>
    <dxf>
      <fill>
        <patternFill>
          <bgColor indexed="13"/>
        </patternFill>
      </fill>
    </dxf>
    <dxf>
      <fill>
        <patternFill>
          <bgColor indexed="10"/>
        </patternFill>
      </fill>
    </dxf>
    <dxf>
      <fill>
        <patternFill>
          <bgColor indexed="15"/>
        </patternFill>
      </fill>
    </dxf>
    <dxf>
      <fill>
        <patternFill>
          <bgColor indexed="46"/>
        </patternFill>
      </fill>
    </dxf>
    <dxf>
      <fill>
        <patternFill>
          <bgColor indexed="10"/>
        </patternFill>
      </fill>
    </dxf>
    <dxf>
      <fill>
        <patternFill>
          <bgColor indexed="46"/>
        </patternFill>
      </fill>
    </dxf>
    <dxf>
      <fill>
        <patternFill>
          <bgColor indexed="52"/>
        </patternFill>
      </fill>
    </dxf>
    <dxf>
      <font>
        <condense val="0"/>
        <extend val="0"/>
        <color auto="1"/>
      </font>
      <fill>
        <patternFill>
          <fgColor indexed="13"/>
          <bgColor indexed="11"/>
        </patternFill>
      </fill>
    </dxf>
    <dxf>
      <fill>
        <patternFill>
          <bgColor indexed="15"/>
        </patternFill>
      </fill>
    </dxf>
    <dxf>
      <fill>
        <patternFill>
          <bgColor indexed="10"/>
        </patternFill>
      </fill>
    </dxf>
    <dxf>
      <fill>
        <patternFill>
          <bgColor indexed="52"/>
        </patternFill>
      </fill>
    </dxf>
    <dxf>
      <font>
        <condense val="0"/>
        <extend val="0"/>
        <color auto="1"/>
      </font>
      <fill>
        <patternFill>
          <fgColor indexed="13"/>
          <bgColor indexed="13"/>
        </patternFill>
      </fill>
    </dxf>
    <dxf>
      <fill>
        <patternFill>
          <bgColor indexed="15"/>
        </patternFill>
      </fill>
    </dxf>
    <dxf>
      <fill>
        <patternFill>
          <bgColor indexed="46"/>
        </patternFill>
      </fill>
    </dxf>
    <dxf>
      <font>
        <condense val="0"/>
        <extend val="0"/>
        <color auto="1"/>
      </font>
      <fill>
        <patternFill>
          <fgColor indexed="13"/>
          <bgColor indexed="11"/>
        </patternFill>
      </fill>
    </dxf>
    <dxf>
      <fill>
        <patternFill>
          <bgColor indexed="15"/>
        </patternFill>
      </fill>
    </dxf>
    <dxf>
      <fill>
        <patternFill>
          <bgColor indexed="10"/>
        </patternFill>
      </fill>
    </dxf>
    <dxf>
      <fill>
        <patternFill>
          <fgColor indexed="64"/>
          <bgColor indexed="52"/>
        </patternFill>
      </fill>
    </dxf>
    <dxf>
      <font>
        <condense val="0"/>
        <extend val="0"/>
        <color auto="1"/>
      </font>
      <fill>
        <patternFill>
          <fgColor indexed="13"/>
          <bgColor indexed="13"/>
        </patternFill>
      </fill>
    </dxf>
    <dxf>
      <fill>
        <patternFill>
          <bgColor indexed="52"/>
        </patternFill>
      </fill>
    </dxf>
    <dxf>
      <fill>
        <patternFill>
          <bgColor indexed="13"/>
        </patternFill>
      </fill>
    </dxf>
    <dxf>
      <font>
        <condense val="0"/>
        <extend val="0"/>
        <color auto="1"/>
      </font>
      <fill>
        <patternFill>
          <fgColor indexed="13"/>
          <bgColor indexed="11"/>
        </patternFill>
      </fill>
    </dxf>
    <dxf>
      <fill>
        <patternFill>
          <bgColor indexed="46"/>
        </patternFill>
      </fill>
    </dxf>
    <dxf>
      <fill>
        <patternFill>
          <bgColor indexed="52"/>
        </patternFill>
      </fill>
    </dxf>
    <dxf>
      <font>
        <condense val="0"/>
        <extend val="0"/>
        <color auto="1"/>
      </font>
      <fill>
        <patternFill>
          <fgColor indexed="13"/>
          <bgColor indexed="11"/>
        </patternFill>
      </fill>
    </dxf>
    <dxf>
      <fill>
        <patternFill>
          <bgColor indexed="15"/>
        </patternFill>
      </fill>
    </dxf>
    <dxf>
      <fill>
        <patternFill patternType="solid">
          <fgColor indexed="51"/>
          <bgColor indexed="52"/>
        </patternFill>
      </fill>
    </dxf>
    <dxf>
      <fill>
        <patternFill patternType="solid">
          <fgColor indexed="34"/>
          <bgColor indexed="13"/>
        </patternFill>
      </fill>
    </dxf>
    <dxf>
      <font>
        <b val="0"/>
        <condense val="0"/>
        <extend val="0"/>
        <color indexed="0"/>
      </font>
      <fill>
        <patternFill patternType="solid">
          <fgColor indexed="49"/>
          <bgColor indexed="11"/>
        </patternFill>
      </fill>
    </dxf>
    <dxf>
      <fill>
        <patternFill>
          <bgColor indexed="13"/>
        </patternFill>
      </fill>
    </dxf>
    <dxf>
      <fill>
        <patternFill>
          <bgColor indexed="46"/>
        </patternFill>
      </fill>
    </dxf>
    <dxf>
      <fill>
        <patternFill patternType="solid">
          <fgColor indexed="51"/>
          <bgColor indexed="52"/>
        </patternFill>
      </fill>
    </dxf>
    <dxf>
      <fill>
        <patternFill patternType="solid">
          <fgColor indexed="34"/>
          <bgColor indexed="13"/>
        </patternFill>
      </fill>
    </dxf>
    <dxf>
      <font>
        <b val="0"/>
        <condense val="0"/>
        <extend val="0"/>
        <color indexed="8"/>
      </font>
      <fill>
        <patternFill patternType="solid">
          <fgColor indexed="49"/>
          <bgColor indexed="11"/>
        </patternFill>
      </fill>
    </dxf>
    <dxf>
      <fill>
        <patternFill>
          <bgColor indexed="52"/>
        </patternFill>
      </fill>
    </dxf>
    <dxf>
      <fill>
        <patternFill>
          <bgColor indexed="13"/>
        </patternFill>
      </fill>
    </dxf>
    <dxf>
      <font>
        <condense val="0"/>
        <extend val="0"/>
        <color auto="1"/>
      </font>
      <fill>
        <patternFill>
          <fgColor indexed="13"/>
          <bgColor indexed="11"/>
        </patternFill>
      </fill>
    </dxf>
    <dxf>
      <fill>
        <patternFill>
          <bgColor indexed="46"/>
        </patternFill>
      </fill>
    </dxf>
    <dxf>
      <fill>
        <patternFill patternType="solid">
          <fgColor indexed="60"/>
          <bgColor indexed="10"/>
        </patternFill>
      </fill>
    </dxf>
    <dxf>
      <fill>
        <patternFill patternType="solid">
          <fgColor indexed="51"/>
          <bgColor indexed="52"/>
        </patternFill>
      </fill>
    </dxf>
    <dxf>
      <font>
        <b val="0"/>
        <condense val="0"/>
        <extend val="0"/>
        <color indexed="0"/>
      </font>
      <fill>
        <patternFill patternType="solid">
          <fgColor indexed="34"/>
          <bgColor indexed="13"/>
        </patternFill>
      </fill>
    </dxf>
    <dxf>
      <fill>
        <patternFill>
          <bgColor indexed="46"/>
        </patternFill>
      </fill>
    </dxf>
    <dxf>
      <fill>
        <patternFill>
          <bgColor indexed="52"/>
        </patternFill>
      </fill>
    </dxf>
    <dxf>
      <font>
        <condense val="0"/>
        <extend val="0"/>
        <color auto="1"/>
      </font>
      <fill>
        <patternFill>
          <fgColor indexed="13"/>
          <bgColor indexed="11"/>
        </patternFill>
      </fill>
    </dxf>
    <dxf>
      <fill>
        <patternFill>
          <bgColor indexed="15"/>
        </patternFill>
      </fill>
    </dxf>
    <dxf>
      <font>
        <condense val="0"/>
        <extend val="0"/>
        <color auto="1"/>
      </font>
      <fill>
        <patternFill>
          <fgColor indexed="13"/>
          <bgColor indexed="13"/>
        </patternFill>
      </fill>
    </dxf>
    <dxf>
      <fill>
        <patternFill>
          <bgColor indexed="10"/>
        </patternFill>
      </fill>
    </dxf>
    <dxf>
      <fill>
        <patternFill>
          <bgColor indexed="52"/>
        </patternFill>
      </fill>
    </dxf>
    <dxf>
      <font>
        <condense val="0"/>
        <extend val="0"/>
        <color auto="1"/>
      </font>
      <fill>
        <patternFill>
          <fgColor indexed="13"/>
          <bgColor indexed="13"/>
        </patternFill>
      </fill>
    </dxf>
    <dxf>
      <fill>
        <patternFill patternType="solid">
          <fgColor indexed="51"/>
          <bgColor indexed="52"/>
        </patternFill>
      </fill>
    </dxf>
    <dxf>
      <fill>
        <patternFill patternType="solid">
          <fgColor indexed="34"/>
          <bgColor indexed="13"/>
        </patternFill>
      </fill>
    </dxf>
    <dxf>
      <font>
        <b val="0"/>
        <condense val="0"/>
        <extend val="0"/>
        <color indexed="0"/>
      </font>
      <fill>
        <patternFill patternType="solid">
          <fgColor indexed="49"/>
          <bgColor indexed="11"/>
        </patternFill>
      </fill>
    </dxf>
    <dxf>
      <fill>
        <patternFill>
          <bgColor indexed="52"/>
        </patternFill>
      </fill>
    </dxf>
    <dxf>
      <fill>
        <patternFill>
          <bgColor indexed="13"/>
        </patternFill>
      </fill>
    </dxf>
    <dxf>
      <font>
        <condense val="0"/>
        <extend val="0"/>
        <color auto="1"/>
      </font>
      <fill>
        <patternFill>
          <fgColor indexed="13"/>
          <bgColor indexed="11"/>
        </patternFill>
      </fill>
    </dxf>
    <dxf>
      <fill>
        <patternFill>
          <bgColor rgb="FF0070C0"/>
        </patternFill>
      </fill>
    </dxf>
    <dxf>
      <fill>
        <patternFill>
          <bgColor rgb="FF00B050"/>
        </patternFill>
      </fill>
    </dxf>
    <dxf>
      <fill>
        <patternFill>
          <bgColor theme="7" tint="0.39994506668294322"/>
        </patternFill>
      </fill>
    </dxf>
    <dxf>
      <fill>
        <patternFill>
          <bgColor rgb="FF00FF00"/>
        </patternFill>
      </fill>
    </dxf>
    <dxf>
      <fill>
        <patternFill>
          <bgColor rgb="FFFFFF00"/>
        </patternFill>
      </fill>
    </dxf>
    <dxf>
      <fill>
        <patternFill>
          <bgColor rgb="FFFF0000"/>
        </patternFill>
      </fill>
    </dxf>
    <dxf>
      <fill>
        <patternFill>
          <bgColor theme="7" tint="0.39994506668294322"/>
        </patternFill>
      </fill>
    </dxf>
    <dxf>
      <fill>
        <patternFill>
          <bgColor rgb="FF0070C0"/>
        </patternFill>
      </fill>
    </dxf>
    <dxf>
      <fill>
        <patternFill>
          <bgColor theme="0"/>
        </patternFill>
      </fill>
    </dxf>
    <dxf>
      <fill>
        <patternFill>
          <bgColor rgb="FF00A000"/>
        </patternFill>
      </fill>
    </dxf>
    <dxf>
      <fill>
        <patternFill>
          <bgColor rgb="FFFFFF00"/>
        </patternFill>
      </fill>
    </dxf>
    <dxf>
      <fill>
        <patternFill>
          <bgColor rgb="FFFF0000"/>
        </patternFill>
      </fill>
    </dxf>
    <dxf>
      <fill>
        <patternFill>
          <bgColor rgb="FF5050FA"/>
        </patternFill>
      </fill>
    </dxf>
    <dxf>
      <fill>
        <patternFill>
          <bgColor rgb="FFB4A0C8"/>
        </patternFill>
      </fill>
    </dxf>
    <dxf>
      <fill>
        <patternFill>
          <bgColor indexed="9"/>
        </patternFill>
      </fill>
    </dxf>
    <dxf>
      <fill>
        <patternFill>
          <bgColor indexed="10"/>
        </patternFill>
      </fill>
    </dxf>
    <dxf>
      <fill>
        <patternFill>
          <bgColor indexed="48"/>
        </patternFill>
      </fill>
    </dxf>
    <dxf>
      <fill>
        <patternFill>
          <bgColor indexed="22"/>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theme="0"/>
        </patternFill>
      </fill>
    </dxf>
    <dxf>
      <font>
        <condense val="0"/>
        <extend val="0"/>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rgb="FF00B050"/>
        </patternFill>
      </fill>
    </dxf>
    <dxf>
      <fill>
        <patternFill>
          <bgColor theme="0"/>
        </patternFill>
      </fill>
    </dxf>
    <dxf>
      <fill>
        <patternFill>
          <bgColor rgb="FF00B050"/>
        </patternFill>
      </fill>
    </dxf>
    <dxf>
      <fill>
        <patternFill>
          <bgColor rgb="FF0066FF"/>
        </patternFill>
      </fill>
    </dxf>
    <dxf>
      <fill>
        <patternFill>
          <bgColor rgb="FF00FF00"/>
        </patternFill>
      </fill>
    </dxf>
    <dxf>
      <fill>
        <patternFill>
          <bgColor rgb="FF5050FA"/>
        </patternFill>
      </fill>
    </dxf>
    <dxf>
      <fill>
        <patternFill>
          <bgColor rgb="FF00A000"/>
        </patternFill>
      </fill>
    </dxf>
    <dxf>
      <fill>
        <patternFill>
          <bgColor rgb="FFFFFF00"/>
        </patternFill>
      </fill>
    </dxf>
    <dxf>
      <fill>
        <patternFill>
          <bgColor rgb="FFFF0000"/>
        </patternFill>
      </fill>
    </dxf>
    <dxf>
      <fill>
        <patternFill>
          <bgColor rgb="FFB4A0C8"/>
        </patternFill>
      </fill>
    </dxf>
    <dxf>
      <fill>
        <patternFill patternType="none">
          <bgColor indexed="65"/>
        </patternFill>
      </fill>
    </dxf>
    <dxf>
      <font>
        <color auto="1"/>
      </font>
      <fill>
        <patternFill>
          <bgColor rgb="FF5050FA"/>
        </patternFill>
      </fill>
    </dxf>
    <dxf>
      <fill>
        <patternFill>
          <bgColor rgb="FF00A000"/>
        </patternFill>
      </fill>
    </dxf>
    <dxf>
      <fill>
        <patternFill>
          <bgColor rgb="FFFFFF00"/>
        </patternFill>
      </fill>
    </dxf>
    <dxf>
      <fill>
        <patternFill>
          <bgColor rgb="FFFF0000"/>
        </patternFill>
      </fill>
    </dxf>
    <dxf>
      <fill>
        <patternFill>
          <bgColor rgb="FFB4A0C8"/>
        </patternFill>
      </fill>
    </dxf>
    <dxf>
      <fill>
        <patternFill>
          <bgColor indexed="10"/>
        </patternFill>
      </fill>
    </dxf>
    <dxf>
      <fill>
        <patternFill>
          <bgColor indexed="22"/>
        </patternFill>
      </fill>
    </dxf>
    <dxf>
      <fill>
        <patternFill patternType="none">
          <bgColor indexed="65"/>
        </patternFill>
      </fill>
    </dxf>
    <dxf>
      <fill>
        <patternFill>
          <bgColor indexed="13"/>
        </patternFill>
      </fill>
    </dxf>
    <dxf>
      <fill>
        <patternFill>
          <bgColor indexed="10"/>
        </patternFill>
      </fill>
    </dxf>
    <dxf>
      <fill>
        <patternFill>
          <bgColor indexed="22"/>
        </patternFill>
      </fill>
    </dxf>
    <dxf>
      <fill>
        <patternFill>
          <bgColor rgb="FF00FF00"/>
        </patternFill>
      </fill>
    </dxf>
    <dxf>
      <fill>
        <patternFill>
          <bgColor theme="0"/>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0070C0"/>
        </patternFill>
      </fill>
    </dxf>
    <dxf>
      <fill>
        <patternFill>
          <bgColor rgb="FF0070C0"/>
        </patternFill>
      </fill>
    </dxf>
    <dxf>
      <fill>
        <patternFill>
          <bgColor theme="7" tint="0.39994506668294322"/>
        </patternFill>
      </fill>
    </dxf>
    <dxf>
      <fill>
        <patternFill>
          <bgColor rgb="FF0070C0"/>
        </patternFill>
      </fill>
    </dxf>
    <dxf>
      <fill>
        <patternFill>
          <bgColor rgb="FF5050FA"/>
        </patternFill>
      </fill>
    </dxf>
    <dxf>
      <fill>
        <patternFill>
          <bgColor rgb="FF00A000"/>
        </patternFill>
      </fill>
    </dxf>
    <dxf>
      <fill>
        <patternFill>
          <bgColor rgb="FFFFFF00"/>
        </patternFill>
      </fill>
    </dxf>
    <dxf>
      <fill>
        <patternFill>
          <bgColor rgb="FFFF0000"/>
        </patternFill>
      </fill>
    </dxf>
    <dxf>
      <fill>
        <patternFill>
          <bgColor rgb="FFB4A0C8"/>
        </patternFill>
      </fill>
    </dxf>
    <dxf>
      <fill>
        <patternFill patternType="none">
          <bgColor indexed="65"/>
        </patternFill>
      </fill>
    </dxf>
    <dxf>
      <fill>
        <patternFill>
          <bgColor indexed="10"/>
        </patternFill>
      </fill>
    </dxf>
    <dxf>
      <fill>
        <patternFill>
          <bgColor indexed="22"/>
        </patternFill>
      </fill>
    </dxf>
    <dxf>
      <fill>
        <patternFill patternType="none">
          <bgColor indexed="65"/>
        </patternFill>
      </fill>
    </dxf>
    <dxf>
      <font>
        <b/>
        <i val="0"/>
        <condense val="0"/>
        <extend val="0"/>
        <color indexed="12"/>
      </font>
    </dxf>
  </dxfs>
  <tableStyles count="0" defaultTableStyle="TableStyleMedium9" defaultPivotStyle="PivotStyleLight16"/>
  <colors>
    <mruColors>
      <color rgb="FFFF0000"/>
      <color rgb="FFFF9900"/>
      <color rgb="FF008000"/>
      <color rgb="FF3366FF"/>
      <color rgb="FF92D050"/>
      <color rgb="FF0000FF"/>
      <color rgb="FFFE3E1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1"/>
          <c:h val="0.67862157726152783"/>
        </c:manualLayout>
      </c:layout>
      <c:barChart>
        <c:barDir val="col"/>
        <c:grouping val="stacked"/>
        <c:varyColors val="0"/>
        <c:ser>
          <c:idx val="0"/>
          <c:order val="0"/>
          <c:tx>
            <c:strRef>
              <c:f>'E01A-IQA '!$W$5</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'!$X$4,'E01A-IQA '!$Y$4,'E01A-IQA '!$Z$4,'E01A-IQA '!$AA$4,'E01A-IQA '!$AB$4)</c:f>
              <c:numCache>
                <c:formatCode>0</c:formatCode>
                <c:ptCount val="5"/>
                <c:pt idx="0">
                  <c:v>2007</c:v>
                </c:pt>
                <c:pt idx="1">
                  <c:v>2008</c:v>
                </c:pt>
                <c:pt idx="2">
                  <c:v>2009</c:v>
                </c:pt>
                <c:pt idx="3">
                  <c:v>2010</c:v>
                </c:pt>
                <c:pt idx="4">
                  <c:v>2011</c:v>
                </c:pt>
              </c:numCache>
            </c:numRef>
          </c:cat>
          <c:val>
            <c:numRef>
              <c:f>('E01A-IQA '!$X$5,'E01A-IQA '!$Y$5,'E01A-IQA '!$Z$5,'E01A-IQA '!$AA$5,'E01A-IQA '!$AB$5)</c:f>
              <c:numCache>
                <c:formatCode>0</c:formatCode>
                <c:ptCount val="5"/>
                <c:pt idx="0">
                  <c:v>0</c:v>
                </c:pt>
                <c:pt idx="1">
                  <c:v>0</c:v>
                </c:pt>
                <c:pt idx="2">
                  <c:v>0</c:v>
                </c:pt>
                <c:pt idx="3">
                  <c:v>0</c:v>
                </c:pt>
                <c:pt idx="4">
                  <c:v>0</c:v>
                </c:pt>
              </c:numCache>
            </c:numRef>
          </c:val>
        </c:ser>
        <c:ser>
          <c:idx val="1"/>
          <c:order val="1"/>
          <c:tx>
            <c:strRef>
              <c:f>'E01A-IQA '!$W$6</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'!$X$4,'E01A-IQA '!$Y$4,'E01A-IQA '!$Z$4,'E01A-IQA '!$AA$4,'E01A-IQA '!$AB$4)</c:f>
              <c:numCache>
                <c:formatCode>0</c:formatCode>
                <c:ptCount val="5"/>
                <c:pt idx="0">
                  <c:v>2007</c:v>
                </c:pt>
                <c:pt idx="1">
                  <c:v>2008</c:v>
                </c:pt>
                <c:pt idx="2">
                  <c:v>2009</c:v>
                </c:pt>
                <c:pt idx="3">
                  <c:v>2010</c:v>
                </c:pt>
                <c:pt idx="4">
                  <c:v>2011</c:v>
                </c:pt>
              </c:numCache>
            </c:numRef>
          </c:cat>
          <c:val>
            <c:numRef>
              <c:f>('E01A-IQA '!$X$6,'E01A-IQA '!$Y$6,'E01A-IQA '!$Z$6,'E01A-IQA '!$AA$6,'E01A-IQA '!$AB$6)</c:f>
              <c:numCache>
                <c:formatCode>0</c:formatCode>
                <c:ptCount val="5"/>
                <c:pt idx="0">
                  <c:v>1</c:v>
                </c:pt>
                <c:pt idx="1">
                  <c:v>2</c:v>
                </c:pt>
                <c:pt idx="2">
                  <c:v>2</c:v>
                </c:pt>
                <c:pt idx="3">
                  <c:v>1</c:v>
                </c:pt>
                <c:pt idx="4">
                  <c:v>0</c:v>
                </c:pt>
              </c:numCache>
            </c:numRef>
          </c:val>
        </c:ser>
        <c:ser>
          <c:idx val="2"/>
          <c:order val="2"/>
          <c:tx>
            <c:strRef>
              <c:f>'E01A-IQA '!$W$7</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'!$X$4,'E01A-IQA '!$Y$4,'E01A-IQA '!$Z$4,'E01A-IQA '!$AA$4,'E01A-IQA '!$AB$4)</c:f>
              <c:numCache>
                <c:formatCode>0</c:formatCode>
                <c:ptCount val="5"/>
                <c:pt idx="0">
                  <c:v>2007</c:v>
                </c:pt>
                <c:pt idx="1">
                  <c:v>2008</c:v>
                </c:pt>
                <c:pt idx="2">
                  <c:v>2009</c:v>
                </c:pt>
                <c:pt idx="3">
                  <c:v>2010</c:v>
                </c:pt>
                <c:pt idx="4">
                  <c:v>2011</c:v>
                </c:pt>
              </c:numCache>
            </c:numRef>
          </c:cat>
          <c:val>
            <c:numRef>
              <c:f>('E01A-IQA '!$X$7,'E01A-IQA '!$Y$7,'E01A-IQA '!$Z$7,'E01A-IQA '!$AA$7,'E01A-IQA '!$AB$7)</c:f>
              <c:numCache>
                <c:formatCode>0</c:formatCode>
                <c:ptCount val="5"/>
                <c:pt idx="0">
                  <c:v>0</c:v>
                </c:pt>
                <c:pt idx="1">
                  <c:v>0</c:v>
                </c:pt>
                <c:pt idx="2">
                  <c:v>0</c:v>
                </c:pt>
                <c:pt idx="3">
                  <c:v>1</c:v>
                </c:pt>
                <c:pt idx="4">
                  <c:v>2</c:v>
                </c:pt>
              </c:numCache>
            </c:numRef>
          </c:val>
        </c:ser>
        <c:ser>
          <c:idx val="3"/>
          <c:order val="3"/>
          <c:tx>
            <c:strRef>
              <c:f>'E01A-IQA '!$W$8</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'!$X$4,'E01A-IQA '!$Y$4,'E01A-IQA '!$Z$4,'E01A-IQA '!$AA$4,'E01A-IQA '!$AB$4)</c:f>
              <c:numCache>
                <c:formatCode>0</c:formatCode>
                <c:ptCount val="5"/>
                <c:pt idx="0">
                  <c:v>2007</c:v>
                </c:pt>
                <c:pt idx="1">
                  <c:v>2008</c:v>
                </c:pt>
                <c:pt idx="2">
                  <c:v>2009</c:v>
                </c:pt>
                <c:pt idx="3">
                  <c:v>2010</c:v>
                </c:pt>
                <c:pt idx="4">
                  <c:v>2011</c:v>
                </c:pt>
              </c:numCache>
            </c:numRef>
          </c:cat>
          <c:val>
            <c:numRef>
              <c:f>('E01A-IQA '!$X$8,'E01A-IQA '!$Y$8,'E01A-IQA '!$Z$8,'E01A-IQA '!$AA$8,'E01A-IQA '!$AB$8)</c:f>
              <c:numCache>
                <c:formatCode>0</c:formatCode>
                <c:ptCount val="5"/>
                <c:pt idx="0">
                  <c:v>0</c:v>
                </c:pt>
                <c:pt idx="1">
                  <c:v>0</c:v>
                </c:pt>
                <c:pt idx="2">
                  <c:v>0</c:v>
                </c:pt>
                <c:pt idx="3">
                  <c:v>0</c:v>
                </c:pt>
                <c:pt idx="4">
                  <c:v>0</c:v>
                </c:pt>
              </c:numCache>
            </c:numRef>
          </c:val>
        </c:ser>
        <c:ser>
          <c:idx val="4"/>
          <c:order val="4"/>
          <c:tx>
            <c:strRef>
              <c:f>'E01A-IQA '!$W$9</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'!$X$4,'E01A-IQA '!$Y$4,'E01A-IQA '!$Z$4,'E01A-IQA '!$AA$4,'E01A-IQA '!$AB$4)</c:f>
              <c:numCache>
                <c:formatCode>0</c:formatCode>
                <c:ptCount val="5"/>
                <c:pt idx="0">
                  <c:v>2007</c:v>
                </c:pt>
                <c:pt idx="1">
                  <c:v>2008</c:v>
                </c:pt>
                <c:pt idx="2">
                  <c:v>2009</c:v>
                </c:pt>
                <c:pt idx="3">
                  <c:v>2010</c:v>
                </c:pt>
                <c:pt idx="4">
                  <c:v>2011</c:v>
                </c:pt>
              </c:numCache>
            </c:numRef>
          </c:cat>
          <c:val>
            <c:numRef>
              <c:f>('E01A-IQA '!$X$9,'E01A-IQA '!$Y$9,'E01A-IQA '!$Z$9,'E01A-IQA '!$AA$9,'E01A-IQA '!$AB$9)</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3968640"/>
        <c:axId val="94451200"/>
      </c:barChart>
      <c:catAx>
        <c:axId val="9396864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4451200"/>
        <c:crosses val="autoZero"/>
        <c:auto val="1"/>
        <c:lblAlgn val="ctr"/>
        <c:lblOffset val="100"/>
        <c:noMultiLvlLbl val="0"/>
      </c:catAx>
      <c:valAx>
        <c:axId val="94451200"/>
        <c:scaling>
          <c:orientation val="minMax"/>
          <c:max val="3"/>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3968640"/>
        <c:crosses val="autoZero"/>
        <c:crossBetween val="between"/>
        <c:majorUnit val="1"/>
        <c:minorUnit val="0.5"/>
      </c:valAx>
    </c:plotArea>
    <c:legend>
      <c:legendPos val="b"/>
      <c:layout>
        <c:manualLayout>
          <c:xMode val="edge"/>
          <c:yMode val="edge"/>
          <c:x val="0.11946218986777596"/>
          <c:y val="0.89171943932540365"/>
          <c:w val="0.8217186648838738"/>
          <c:h val="5.954766292511342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47" footer="0.3149606200000044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0581052665742203"/>
          <c:h val="0.67862157726152805"/>
        </c:manualLayout>
      </c:layout>
      <c:barChart>
        <c:barDir val="col"/>
        <c:grouping val="stacked"/>
        <c:varyColors val="0"/>
        <c:ser>
          <c:idx val="0"/>
          <c:order val="0"/>
          <c:tx>
            <c:strRef>
              <c:f>'E01A-IQA '!$W$78</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'!$X$77,'E01A-IQA '!$Y$77,'E01A-IQA '!$Z$77,'E01A-IQA '!$AA$77,'E01A-IQA '!$AB$77)</c:f>
              <c:numCache>
                <c:formatCode>0</c:formatCode>
                <c:ptCount val="5"/>
                <c:pt idx="0">
                  <c:v>2007</c:v>
                </c:pt>
                <c:pt idx="1">
                  <c:v>2008</c:v>
                </c:pt>
                <c:pt idx="2">
                  <c:v>2009</c:v>
                </c:pt>
                <c:pt idx="3">
                  <c:v>2010</c:v>
                </c:pt>
                <c:pt idx="4">
                  <c:v>2011</c:v>
                </c:pt>
              </c:numCache>
            </c:numRef>
          </c:cat>
          <c:val>
            <c:numRef>
              <c:f>('E01A-IQA '!$X$78,'E01A-IQA '!$Y$78,'E01A-IQA '!$Z$78,'E01A-IQA '!$AA$78,'E01A-IQA '!$AB$78)</c:f>
              <c:numCache>
                <c:formatCode>0</c:formatCode>
                <c:ptCount val="5"/>
                <c:pt idx="0">
                  <c:v>2</c:v>
                </c:pt>
                <c:pt idx="1">
                  <c:v>3</c:v>
                </c:pt>
                <c:pt idx="2">
                  <c:v>2</c:v>
                </c:pt>
                <c:pt idx="3">
                  <c:v>2</c:v>
                </c:pt>
                <c:pt idx="4">
                  <c:v>2</c:v>
                </c:pt>
              </c:numCache>
            </c:numRef>
          </c:val>
        </c:ser>
        <c:ser>
          <c:idx val="1"/>
          <c:order val="1"/>
          <c:tx>
            <c:strRef>
              <c:f>'E01A-IQA '!$W$79</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'!$X$77,'E01A-IQA '!$Y$77,'E01A-IQA '!$Z$77,'E01A-IQA '!$AA$77,'E01A-IQA '!$AB$77)</c:f>
              <c:numCache>
                <c:formatCode>0</c:formatCode>
                <c:ptCount val="5"/>
                <c:pt idx="0">
                  <c:v>2007</c:v>
                </c:pt>
                <c:pt idx="1">
                  <c:v>2008</c:v>
                </c:pt>
                <c:pt idx="2">
                  <c:v>2009</c:v>
                </c:pt>
                <c:pt idx="3">
                  <c:v>2010</c:v>
                </c:pt>
                <c:pt idx="4">
                  <c:v>2011</c:v>
                </c:pt>
              </c:numCache>
            </c:numRef>
          </c:cat>
          <c:val>
            <c:numRef>
              <c:f>('E01A-IQA '!$X$79,'E01A-IQA '!$Y$79,'E01A-IQA '!$Z$79,'E01A-IQA '!$AA$79,'E01A-IQA '!$AB$79)</c:f>
              <c:numCache>
                <c:formatCode>0</c:formatCode>
                <c:ptCount val="5"/>
                <c:pt idx="0">
                  <c:v>8</c:v>
                </c:pt>
                <c:pt idx="1">
                  <c:v>9</c:v>
                </c:pt>
                <c:pt idx="2">
                  <c:v>9</c:v>
                </c:pt>
                <c:pt idx="3">
                  <c:v>10</c:v>
                </c:pt>
                <c:pt idx="4">
                  <c:v>10</c:v>
                </c:pt>
              </c:numCache>
            </c:numRef>
          </c:val>
        </c:ser>
        <c:ser>
          <c:idx val="2"/>
          <c:order val="2"/>
          <c:tx>
            <c:strRef>
              <c:f>'E01A-IQA '!$W$80</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'!$X$77,'E01A-IQA '!$Y$77,'E01A-IQA '!$Z$77,'E01A-IQA '!$AA$77,'E01A-IQA '!$AB$77)</c:f>
              <c:numCache>
                <c:formatCode>0</c:formatCode>
                <c:ptCount val="5"/>
                <c:pt idx="0">
                  <c:v>2007</c:v>
                </c:pt>
                <c:pt idx="1">
                  <c:v>2008</c:v>
                </c:pt>
                <c:pt idx="2">
                  <c:v>2009</c:v>
                </c:pt>
                <c:pt idx="3">
                  <c:v>2010</c:v>
                </c:pt>
                <c:pt idx="4">
                  <c:v>2011</c:v>
                </c:pt>
              </c:numCache>
            </c:numRef>
          </c:cat>
          <c:val>
            <c:numRef>
              <c:f>('E01A-IQA '!$X$80,'E01A-IQA '!$Y$80,'E01A-IQA '!$Z$80,'E01A-IQA '!$AA$80,'E01A-IQA '!$AB$80)</c:f>
              <c:numCache>
                <c:formatCode>0</c:formatCode>
                <c:ptCount val="5"/>
                <c:pt idx="0">
                  <c:v>7</c:v>
                </c:pt>
                <c:pt idx="1">
                  <c:v>5</c:v>
                </c:pt>
                <c:pt idx="2">
                  <c:v>7</c:v>
                </c:pt>
                <c:pt idx="3">
                  <c:v>6</c:v>
                </c:pt>
                <c:pt idx="4">
                  <c:v>6</c:v>
                </c:pt>
              </c:numCache>
            </c:numRef>
          </c:val>
        </c:ser>
        <c:ser>
          <c:idx val="3"/>
          <c:order val="3"/>
          <c:tx>
            <c:strRef>
              <c:f>'E01A-IQA '!$W$81</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'!$X$77,'E01A-IQA '!$Y$77,'E01A-IQA '!$Z$77,'E01A-IQA '!$AA$77,'E01A-IQA '!$AB$77)</c:f>
              <c:numCache>
                <c:formatCode>0</c:formatCode>
                <c:ptCount val="5"/>
                <c:pt idx="0">
                  <c:v>2007</c:v>
                </c:pt>
                <c:pt idx="1">
                  <c:v>2008</c:v>
                </c:pt>
                <c:pt idx="2">
                  <c:v>2009</c:v>
                </c:pt>
                <c:pt idx="3">
                  <c:v>2010</c:v>
                </c:pt>
                <c:pt idx="4">
                  <c:v>2011</c:v>
                </c:pt>
              </c:numCache>
            </c:numRef>
          </c:cat>
          <c:val>
            <c:numRef>
              <c:f>('E01A-IQA '!$X$81,'E01A-IQA '!$Y$81,'E01A-IQA '!$Z$81,'E01A-IQA '!$AA$81,'E01A-IQA '!$AB$81)</c:f>
              <c:numCache>
                <c:formatCode>0</c:formatCode>
                <c:ptCount val="5"/>
                <c:pt idx="0">
                  <c:v>4</c:v>
                </c:pt>
                <c:pt idx="1">
                  <c:v>4</c:v>
                </c:pt>
                <c:pt idx="2">
                  <c:v>3</c:v>
                </c:pt>
                <c:pt idx="3">
                  <c:v>6</c:v>
                </c:pt>
                <c:pt idx="4">
                  <c:v>5</c:v>
                </c:pt>
              </c:numCache>
            </c:numRef>
          </c:val>
        </c:ser>
        <c:ser>
          <c:idx val="4"/>
          <c:order val="4"/>
          <c:tx>
            <c:strRef>
              <c:f>'E01A-IQA '!$W$82</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'!$X$77,'E01A-IQA '!$Y$77,'E01A-IQA '!$Z$77,'E01A-IQA '!$AA$77,'E01A-IQA '!$AB$77)</c:f>
              <c:numCache>
                <c:formatCode>0</c:formatCode>
                <c:ptCount val="5"/>
                <c:pt idx="0">
                  <c:v>2007</c:v>
                </c:pt>
                <c:pt idx="1">
                  <c:v>2008</c:v>
                </c:pt>
                <c:pt idx="2">
                  <c:v>2009</c:v>
                </c:pt>
                <c:pt idx="3">
                  <c:v>2010</c:v>
                </c:pt>
                <c:pt idx="4">
                  <c:v>2011</c:v>
                </c:pt>
              </c:numCache>
            </c:numRef>
          </c:cat>
          <c:val>
            <c:numRef>
              <c:f>('E01A-IQA '!$X$82,'E01A-IQA '!$Y$82,'E01A-IQA '!$Z$82,'E01A-IQA '!$AA$82,'E01A-IQA '!$AB$82)</c:f>
              <c:numCache>
                <c:formatCode>0</c:formatCode>
                <c:ptCount val="5"/>
                <c:pt idx="0">
                  <c:v>0</c:v>
                </c:pt>
                <c:pt idx="1">
                  <c:v>0</c:v>
                </c:pt>
                <c:pt idx="2">
                  <c:v>0</c:v>
                </c:pt>
                <c:pt idx="3">
                  <c:v>0</c:v>
                </c:pt>
                <c:pt idx="4">
                  <c:v>1</c:v>
                </c:pt>
              </c:numCache>
            </c:numRef>
          </c:val>
        </c:ser>
        <c:dLbls>
          <c:showLegendKey val="0"/>
          <c:showVal val="0"/>
          <c:showCatName val="0"/>
          <c:showSerName val="0"/>
          <c:showPercent val="0"/>
          <c:showBubbleSize val="0"/>
        </c:dLbls>
        <c:gapWidth val="150"/>
        <c:overlap val="100"/>
        <c:axId val="92661248"/>
        <c:axId val="92662784"/>
      </c:barChart>
      <c:catAx>
        <c:axId val="9266124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2662784"/>
        <c:crosses val="autoZero"/>
        <c:auto val="1"/>
        <c:lblAlgn val="ctr"/>
        <c:lblOffset val="100"/>
        <c:noMultiLvlLbl val="0"/>
      </c:catAx>
      <c:valAx>
        <c:axId val="9266278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2661248"/>
        <c:crosses val="autoZero"/>
        <c:crossBetween val="between"/>
      </c:valAx>
    </c:plotArea>
    <c:legend>
      <c:legendPos val="b"/>
      <c:layout>
        <c:manualLayout>
          <c:xMode val="edge"/>
          <c:yMode val="edge"/>
          <c:x val="0.11946228678455779"/>
          <c:y val="0.89171985080812577"/>
          <c:w val="0.82171850237097677"/>
          <c:h val="5.954768811793203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'!$Q$107</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'!$R$106:$V$106</c:f>
              <c:numCache>
                <c:formatCode>0</c:formatCode>
                <c:ptCount val="5"/>
                <c:pt idx="0">
                  <c:v>2007</c:v>
                </c:pt>
                <c:pt idx="1">
                  <c:v>2008</c:v>
                </c:pt>
                <c:pt idx="2">
                  <c:v>2009</c:v>
                </c:pt>
                <c:pt idx="3">
                  <c:v>2010</c:v>
                </c:pt>
                <c:pt idx="4">
                  <c:v>2011</c:v>
                </c:pt>
              </c:numCache>
            </c:numRef>
          </c:cat>
          <c:val>
            <c:numRef>
              <c:f>'E01-E '!$R$107:$V$107</c:f>
              <c:numCache>
                <c:formatCode>0</c:formatCode>
                <c:ptCount val="5"/>
                <c:pt idx="0">
                  <c:v>3</c:v>
                </c:pt>
                <c:pt idx="1">
                  <c:v>2</c:v>
                </c:pt>
                <c:pt idx="2">
                  <c:v>4</c:v>
                </c:pt>
                <c:pt idx="3">
                  <c:v>4</c:v>
                </c:pt>
                <c:pt idx="4" formatCode="General">
                  <c:v>6</c:v>
                </c:pt>
              </c:numCache>
            </c:numRef>
          </c:val>
        </c:ser>
        <c:ser>
          <c:idx val="2"/>
          <c:order val="1"/>
          <c:tx>
            <c:strRef>
              <c:f>'E01-E '!$Q$108</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'!$R$106:$V$106</c:f>
              <c:numCache>
                <c:formatCode>0</c:formatCode>
                <c:ptCount val="5"/>
                <c:pt idx="0">
                  <c:v>2007</c:v>
                </c:pt>
                <c:pt idx="1">
                  <c:v>2008</c:v>
                </c:pt>
                <c:pt idx="2">
                  <c:v>2009</c:v>
                </c:pt>
                <c:pt idx="3">
                  <c:v>2010</c:v>
                </c:pt>
                <c:pt idx="4">
                  <c:v>2011</c:v>
                </c:pt>
              </c:numCache>
            </c:numRef>
          </c:cat>
          <c:val>
            <c:numRef>
              <c:f>'E01-E '!$R$108:$V$108</c:f>
              <c:numCache>
                <c:formatCode>0</c:formatCode>
                <c:ptCount val="5"/>
                <c:pt idx="0">
                  <c:v>7</c:v>
                </c:pt>
                <c:pt idx="1">
                  <c:v>8</c:v>
                </c:pt>
                <c:pt idx="2">
                  <c:v>6</c:v>
                </c:pt>
                <c:pt idx="3">
                  <c:v>5</c:v>
                </c:pt>
                <c:pt idx="4" formatCode="General">
                  <c:v>5</c:v>
                </c:pt>
              </c:numCache>
            </c:numRef>
          </c:val>
        </c:ser>
        <c:dLbls>
          <c:showLegendKey val="0"/>
          <c:showVal val="0"/>
          <c:showCatName val="0"/>
          <c:showSerName val="0"/>
          <c:showPercent val="0"/>
          <c:showBubbleSize val="0"/>
        </c:dLbls>
        <c:gapWidth val="150"/>
        <c:overlap val="100"/>
        <c:axId val="147133952"/>
        <c:axId val="147135488"/>
      </c:barChart>
      <c:catAx>
        <c:axId val="147133952"/>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135488"/>
        <c:crosses val="autoZero"/>
        <c:auto val="1"/>
        <c:lblAlgn val="ctr"/>
        <c:lblOffset val="100"/>
        <c:noMultiLvlLbl val="0"/>
      </c:catAx>
      <c:valAx>
        <c:axId val="14713548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133952"/>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624" footer="0.31496062000000624"/>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'!$Q$114</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'!$R$113:$V$113</c:f>
              <c:numCache>
                <c:formatCode>0</c:formatCode>
                <c:ptCount val="5"/>
                <c:pt idx="0">
                  <c:v>2007</c:v>
                </c:pt>
                <c:pt idx="1">
                  <c:v>2008</c:v>
                </c:pt>
                <c:pt idx="2">
                  <c:v>2009</c:v>
                </c:pt>
                <c:pt idx="3">
                  <c:v>2010</c:v>
                </c:pt>
                <c:pt idx="4">
                  <c:v>2011</c:v>
                </c:pt>
              </c:numCache>
            </c:numRef>
          </c:cat>
          <c:val>
            <c:numRef>
              <c:f>'E01-E '!$R$114:$V$114</c:f>
              <c:numCache>
                <c:formatCode>0</c:formatCode>
                <c:ptCount val="5"/>
                <c:pt idx="0">
                  <c:v>4</c:v>
                </c:pt>
                <c:pt idx="1">
                  <c:v>4</c:v>
                </c:pt>
                <c:pt idx="2">
                  <c:v>3</c:v>
                </c:pt>
                <c:pt idx="3">
                  <c:v>5</c:v>
                </c:pt>
                <c:pt idx="4" formatCode="General">
                  <c:v>5</c:v>
                </c:pt>
              </c:numCache>
            </c:numRef>
          </c:val>
        </c:ser>
        <c:ser>
          <c:idx val="2"/>
          <c:order val="1"/>
          <c:tx>
            <c:strRef>
              <c:f>'E01-E '!$Q$115</c:f>
              <c:strCache>
                <c:ptCount val="1"/>
                <c:pt idx="0">
                  <c:v>[OD] &lt; 5 mg/l</c:v>
                </c:pt>
              </c:strCache>
            </c:strRef>
          </c:tx>
          <c:spPr>
            <a:solidFill>
              <a:srgbClr val="FF0000"/>
            </a:solidFill>
          </c:spPr>
          <c:invertIfNegative val="0"/>
          <c:dLbls>
            <c:dLbl>
              <c:idx val="0"/>
              <c:delete val="1"/>
            </c:dLbl>
            <c:dLbl>
              <c:idx val="1"/>
              <c:delete val="1"/>
            </c:dLbl>
            <c:dLbl>
              <c:idx val="3"/>
              <c:delete val="1"/>
            </c:dLbl>
            <c:dLbl>
              <c:idx val="4"/>
              <c:delete val="1"/>
            </c:dLbl>
            <c:showLegendKey val="0"/>
            <c:showVal val="1"/>
            <c:showCatName val="0"/>
            <c:showSerName val="0"/>
            <c:showPercent val="0"/>
            <c:showBubbleSize val="0"/>
            <c:showLeaderLines val="0"/>
          </c:dLbls>
          <c:cat>
            <c:numRef>
              <c:f>'E01-E '!$R$113:$V$113</c:f>
              <c:numCache>
                <c:formatCode>0</c:formatCode>
                <c:ptCount val="5"/>
                <c:pt idx="0">
                  <c:v>2007</c:v>
                </c:pt>
                <c:pt idx="1">
                  <c:v>2008</c:v>
                </c:pt>
                <c:pt idx="2">
                  <c:v>2009</c:v>
                </c:pt>
                <c:pt idx="3">
                  <c:v>2010</c:v>
                </c:pt>
                <c:pt idx="4">
                  <c:v>2011</c:v>
                </c:pt>
              </c:numCache>
            </c:numRef>
          </c:cat>
          <c:val>
            <c:numRef>
              <c:f>'E01-E '!$R$115:$V$115</c:f>
              <c:numCache>
                <c:formatCode>0</c:formatCode>
                <c:ptCount val="5"/>
                <c:pt idx="0">
                  <c:v>0</c:v>
                </c:pt>
                <c:pt idx="1">
                  <c:v>0</c:v>
                </c:pt>
                <c:pt idx="2">
                  <c:v>1</c:v>
                </c:pt>
                <c:pt idx="3">
                  <c:v>0</c:v>
                </c:pt>
                <c:pt idx="4" formatCode="General">
                  <c:v>0</c:v>
                </c:pt>
              </c:numCache>
            </c:numRef>
          </c:val>
        </c:ser>
        <c:dLbls>
          <c:showLegendKey val="0"/>
          <c:showVal val="0"/>
          <c:showCatName val="0"/>
          <c:showSerName val="0"/>
          <c:showPercent val="0"/>
          <c:showBubbleSize val="0"/>
        </c:dLbls>
        <c:gapWidth val="150"/>
        <c:overlap val="100"/>
        <c:axId val="147227392"/>
        <c:axId val="147228928"/>
      </c:barChart>
      <c:catAx>
        <c:axId val="147227392"/>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228928"/>
        <c:crosses val="autoZero"/>
        <c:auto val="1"/>
        <c:lblAlgn val="ctr"/>
        <c:lblOffset val="100"/>
        <c:noMultiLvlLbl val="0"/>
      </c:catAx>
      <c:valAx>
        <c:axId val="14722892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227392"/>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641" footer="0.31496062000000641"/>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'!$Q$121</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'!$R$120:$V$120</c:f>
              <c:numCache>
                <c:formatCode>0</c:formatCode>
                <c:ptCount val="5"/>
                <c:pt idx="0">
                  <c:v>2007</c:v>
                </c:pt>
                <c:pt idx="1">
                  <c:v>2008</c:v>
                </c:pt>
                <c:pt idx="2">
                  <c:v>2009</c:v>
                </c:pt>
                <c:pt idx="3">
                  <c:v>2010</c:v>
                </c:pt>
                <c:pt idx="4">
                  <c:v>2011</c:v>
                </c:pt>
              </c:numCache>
            </c:numRef>
          </c:cat>
          <c:val>
            <c:numRef>
              <c:f>'E01-E '!$R$121:$V$121</c:f>
              <c:numCache>
                <c:formatCode>0</c:formatCode>
                <c:ptCount val="5"/>
                <c:pt idx="0">
                  <c:v>3</c:v>
                </c:pt>
                <c:pt idx="1">
                  <c:v>3</c:v>
                </c:pt>
                <c:pt idx="2">
                  <c:v>3</c:v>
                </c:pt>
                <c:pt idx="3">
                  <c:v>4</c:v>
                </c:pt>
                <c:pt idx="4" formatCode="General">
                  <c:v>4</c:v>
                </c:pt>
              </c:numCache>
            </c:numRef>
          </c:val>
        </c:ser>
        <c:ser>
          <c:idx val="2"/>
          <c:order val="1"/>
          <c:tx>
            <c:strRef>
              <c:f>'E01-E '!$Q$122</c:f>
              <c:strCache>
                <c:ptCount val="1"/>
                <c:pt idx="0">
                  <c:v>[OD] &lt; 5 mg/l</c:v>
                </c:pt>
              </c:strCache>
            </c:strRef>
          </c:tx>
          <c:spPr>
            <a:solidFill>
              <a:srgbClr val="FF0000"/>
            </a:solidFill>
          </c:spPr>
          <c:invertIfNegative val="0"/>
          <c:cat>
            <c:numRef>
              <c:f>'E01-E '!$R$120:$V$120</c:f>
              <c:numCache>
                <c:formatCode>0</c:formatCode>
                <c:ptCount val="5"/>
                <c:pt idx="0">
                  <c:v>2007</c:v>
                </c:pt>
                <c:pt idx="1">
                  <c:v>2008</c:v>
                </c:pt>
                <c:pt idx="2">
                  <c:v>2009</c:v>
                </c:pt>
                <c:pt idx="3">
                  <c:v>2010</c:v>
                </c:pt>
                <c:pt idx="4">
                  <c:v>2011</c:v>
                </c:pt>
              </c:numCache>
            </c:numRef>
          </c:cat>
          <c:val>
            <c:numRef>
              <c:f>'E01-E '!$R$122:$V$122</c:f>
              <c:numCache>
                <c:formatCode>0</c:formatCode>
                <c:ptCount val="5"/>
                <c:pt idx="0">
                  <c:v>0</c:v>
                </c:pt>
                <c:pt idx="1">
                  <c:v>0</c:v>
                </c:pt>
                <c:pt idx="2">
                  <c:v>0</c:v>
                </c:pt>
                <c:pt idx="3">
                  <c:v>0</c:v>
                </c:pt>
                <c:pt idx="4" formatCode="General">
                  <c:v>2</c:v>
                </c:pt>
              </c:numCache>
            </c:numRef>
          </c:val>
        </c:ser>
        <c:dLbls>
          <c:showLegendKey val="0"/>
          <c:showVal val="0"/>
          <c:showCatName val="0"/>
          <c:showSerName val="0"/>
          <c:showPercent val="0"/>
          <c:showBubbleSize val="0"/>
        </c:dLbls>
        <c:gapWidth val="150"/>
        <c:overlap val="100"/>
        <c:axId val="147328384"/>
        <c:axId val="147354752"/>
      </c:barChart>
      <c:catAx>
        <c:axId val="14732838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354752"/>
        <c:crosses val="autoZero"/>
        <c:auto val="1"/>
        <c:lblAlgn val="ctr"/>
        <c:lblOffset val="100"/>
        <c:noMultiLvlLbl val="0"/>
      </c:catAx>
      <c:valAx>
        <c:axId val="14735475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328384"/>
        <c:crosses val="autoZero"/>
        <c:crossBetween val="between"/>
        <c:majorUnit val="1"/>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652" footer="0.3149606200000065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'!$Q$128</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'!$R$127:$V$127</c:f>
              <c:numCache>
                <c:formatCode>0</c:formatCode>
                <c:ptCount val="5"/>
                <c:pt idx="0">
                  <c:v>2007</c:v>
                </c:pt>
                <c:pt idx="1">
                  <c:v>2008</c:v>
                </c:pt>
                <c:pt idx="2">
                  <c:v>2009</c:v>
                </c:pt>
                <c:pt idx="3">
                  <c:v>2010</c:v>
                </c:pt>
                <c:pt idx="4">
                  <c:v>2011</c:v>
                </c:pt>
              </c:numCache>
            </c:numRef>
          </c:cat>
          <c:val>
            <c:numRef>
              <c:f>'E01-E '!$R$128:$V$128</c:f>
              <c:numCache>
                <c:formatCode>0</c:formatCode>
                <c:ptCount val="5"/>
                <c:pt idx="0">
                  <c:v>1</c:v>
                </c:pt>
                <c:pt idx="1">
                  <c:v>1</c:v>
                </c:pt>
                <c:pt idx="2">
                  <c:v>1</c:v>
                </c:pt>
                <c:pt idx="3">
                  <c:v>1</c:v>
                </c:pt>
                <c:pt idx="4" formatCode="General">
                  <c:v>1</c:v>
                </c:pt>
              </c:numCache>
            </c:numRef>
          </c:val>
        </c:ser>
        <c:ser>
          <c:idx val="2"/>
          <c:order val="1"/>
          <c:tx>
            <c:strRef>
              <c:f>'E01-E '!$Q$129</c:f>
              <c:strCache>
                <c:ptCount val="1"/>
                <c:pt idx="0">
                  <c:v>[OD] &lt; 5 mg/l</c:v>
                </c:pt>
              </c:strCache>
            </c:strRef>
          </c:tx>
          <c:spPr>
            <a:solidFill>
              <a:srgbClr val="FF0000"/>
            </a:solidFill>
          </c:spPr>
          <c:invertIfNegative val="0"/>
          <c:cat>
            <c:numRef>
              <c:f>'E01-E '!$R$127:$V$127</c:f>
              <c:numCache>
                <c:formatCode>0</c:formatCode>
                <c:ptCount val="5"/>
                <c:pt idx="0">
                  <c:v>2007</c:v>
                </c:pt>
                <c:pt idx="1">
                  <c:v>2008</c:v>
                </c:pt>
                <c:pt idx="2">
                  <c:v>2009</c:v>
                </c:pt>
                <c:pt idx="3">
                  <c:v>2010</c:v>
                </c:pt>
                <c:pt idx="4">
                  <c:v>2011</c:v>
                </c:pt>
              </c:numCache>
            </c:numRef>
          </c:cat>
          <c:val>
            <c:numRef>
              <c:f>'E01-E '!$R$129:$V$129</c:f>
              <c:numCache>
                <c:formatCode>0</c:formatCode>
                <c:ptCount val="5"/>
                <c:pt idx="0">
                  <c:v>0</c:v>
                </c:pt>
                <c:pt idx="1">
                  <c:v>0</c:v>
                </c:pt>
                <c:pt idx="2">
                  <c:v>0</c:v>
                </c:pt>
                <c:pt idx="3">
                  <c:v>0</c:v>
                </c:pt>
                <c:pt idx="4" formatCode="General">
                  <c:v>0</c:v>
                </c:pt>
              </c:numCache>
            </c:numRef>
          </c:val>
        </c:ser>
        <c:dLbls>
          <c:showLegendKey val="0"/>
          <c:showVal val="0"/>
          <c:showCatName val="0"/>
          <c:showSerName val="0"/>
          <c:showPercent val="0"/>
          <c:showBubbleSize val="0"/>
        </c:dLbls>
        <c:gapWidth val="150"/>
        <c:overlap val="100"/>
        <c:axId val="147372672"/>
        <c:axId val="147374464"/>
      </c:barChart>
      <c:catAx>
        <c:axId val="147372672"/>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374464"/>
        <c:crosses val="autoZero"/>
        <c:auto val="1"/>
        <c:lblAlgn val="ctr"/>
        <c:lblOffset val="100"/>
        <c:noMultiLvlLbl val="0"/>
      </c:catAx>
      <c:valAx>
        <c:axId val="1473744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7372672"/>
        <c:crosses val="autoZero"/>
        <c:crossBetween val="between"/>
        <c:majorUnit val="1"/>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663" footer="0.3149606200000066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'!$Q$135</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'!$R$134:$V$134</c:f>
              <c:numCache>
                <c:formatCode>0</c:formatCode>
                <c:ptCount val="5"/>
                <c:pt idx="0">
                  <c:v>2007</c:v>
                </c:pt>
                <c:pt idx="1">
                  <c:v>2008</c:v>
                </c:pt>
                <c:pt idx="2">
                  <c:v>2009</c:v>
                </c:pt>
                <c:pt idx="3">
                  <c:v>2010</c:v>
                </c:pt>
                <c:pt idx="4">
                  <c:v>2011</c:v>
                </c:pt>
              </c:numCache>
            </c:numRef>
          </c:cat>
          <c:val>
            <c:numRef>
              <c:f>'E01-E '!$R$135:$V$135</c:f>
              <c:numCache>
                <c:formatCode>0</c:formatCode>
                <c:ptCount val="5"/>
                <c:pt idx="0">
                  <c:v>6</c:v>
                </c:pt>
                <c:pt idx="1">
                  <c:v>5</c:v>
                </c:pt>
                <c:pt idx="2">
                  <c:v>6</c:v>
                </c:pt>
                <c:pt idx="3">
                  <c:v>6</c:v>
                </c:pt>
                <c:pt idx="4" formatCode="General">
                  <c:v>6</c:v>
                </c:pt>
              </c:numCache>
            </c:numRef>
          </c:val>
        </c:ser>
        <c:ser>
          <c:idx val="2"/>
          <c:order val="1"/>
          <c:tx>
            <c:strRef>
              <c:f>'E01-E '!$Q$136</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'!$R$134:$V$134</c:f>
              <c:numCache>
                <c:formatCode>0</c:formatCode>
                <c:ptCount val="5"/>
                <c:pt idx="0">
                  <c:v>2007</c:v>
                </c:pt>
                <c:pt idx="1">
                  <c:v>2008</c:v>
                </c:pt>
                <c:pt idx="2">
                  <c:v>2009</c:v>
                </c:pt>
                <c:pt idx="3">
                  <c:v>2010</c:v>
                </c:pt>
                <c:pt idx="4">
                  <c:v>2011</c:v>
                </c:pt>
              </c:numCache>
            </c:numRef>
          </c:cat>
          <c:val>
            <c:numRef>
              <c:f>'E01-E '!$R$136:$V$136</c:f>
              <c:numCache>
                <c:formatCode>0</c:formatCode>
                <c:ptCount val="5"/>
                <c:pt idx="0">
                  <c:v>2</c:v>
                </c:pt>
                <c:pt idx="1">
                  <c:v>3</c:v>
                </c:pt>
                <c:pt idx="2">
                  <c:v>2</c:v>
                </c:pt>
                <c:pt idx="3">
                  <c:v>2</c:v>
                </c:pt>
                <c:pt idx="4" formatCode="General">
                  <c:v>2</c:v>
                </c:pt>
              </c:numCache>
            </c:numRef>
          </c:val>
        </c:ser>
        <c:dLbls>
          <c:showLegendKey val="0"/>
          <c:showVal val="0"/>
          <c:showCatName val="0"/>
          <c:showSerName val="0"/>
          <c:showPercent val="0"/>
          <c:showBubbleSize val="0"/>
        </c:dLbls>
        <c:gapWidth val="150"/>
        <c:overlap val="100"/>
        <c:axId val="149383040"/>
        <c:axId val="149384576"/>
      </c:barChart>
      <c:catAx>
        <c:axId val="149383040"/>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384576"/>
        <c:crosses val="autoZero"/>
        <c:auto val="1"/>
        <c:lblAlgn val="ctr"/>
        <c:lblOffset val="100"/>
        <c:noMultiLvlLbl val="0"/>
      </c:catAx>
      <c:valAx>
        <c:axId val="14938457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383040"/>
        <c:crosses val="autoZero"/>
        <c:crossBetween val="between"/>
        <c:majorUnit val="2"/>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685" footer="0.3149606200000068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'!$Q$142</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'!$R$141:$V$141</c:f>
              <c:numCache>
                <c:formatCode>0</c:formatCode>
                <c:ptCount val="5"/>
                <c:pt idx="0">
                  <c:v>2007</c:v>
                </c:pt>
                <c:pt idx="1">
                  <c:v>2008</c:v>
                </c:pt>
                <c:pt idx="2">
                  <c:v>2009</c:v>
                </c:pt>
                <c:pt idx="3">
                  <c:v>2010</c:v>
                </c:pt>
                <c:pt idx="4">
                  <c:v>2011</c:v>
                </c:pt>
              </c:numCache>
            </c:numRef>
          </c:cat>
          <c:val>
            <c:numRef>
              <c:f>'E01-E '!$R$142:$V$142</c:f>
              <c:numCache>
                <c:formatCode>0</c:formatCode>
                <c:ptCount val="5"/>
                <c:pt idx="0">
                  <c:v>5</c:v>
                </c:pt>
                <c:pt idx="1">
                  <c:v>5</c:v>
                </c:pt>
                <c:pt idx="2">
                  <c:v>6</c:v>
                </c:pt>
                <c:pt idx="3">
                  <c:v>6</c:v>
                </c:pt>
                <c:pt idx="4" formatCode="General">
                  <c:v>6</c:v>
                </c:pt>
              </c:numCache>
            </c:numRef>
          </c:val>
        </c:ser>
        <c:ser>
          <c:idx val="2"/>
          <c:order val="1"/>
          <c:tx>
            <c:strRef>
              <c:f>'E01-E '!$Q$143</c:f>
              <c:strCache>
                <c:ptCount val="1"/>
                <c:pt idx="0">
                  <c:v>[OD] &lt; 5 mg/l</c:v>
                </c:pt>
              </c:strCache>
            </c:strRef>
          </c:tx>
          <c:spPr>
            <a:solidFill>
              <a:srgbClr val="FF0000"/>
            </a:solidFill>
          </c:spPr>
          <c:invertIfNegative val="0"/>
          <c:dLbls>
            <c:dLbl>
              <c:idx val="2"/>
              <c:delete val="1"/>
            </c:dLbl>
            <c:dLbl>
              <c:idx val="3"/>
              <c:delete val="1"/>
            </c:dLbl>
            <c:dLbl>
              <c:idx val="4"/>
              <c:delete val="1"/>
            </c:dLbl>
            <c:showLegendKey val="0"/>
            <c:showVal val="1"/>
            <c:showCatName val="0"/>
            <c:showSerName val="0"/>
            <c:showPercent val="0"/>
            <c:showBubbleSize val="0"/>
            <c:showLeaderLines val="0"/>
          </c:dLbls>
          <c:cat>
            <c:numRef>
              <c:f>'E01-E '!$R$141:$V$141</c:f>
              <c:numCache>
                <c:formatCode>0</c:formatCode>
                <c:ptCount val="5"/>
                <c:pt idx="0">
                  <c:v>2007</c:v>
                </c:pt>
                <c:pt idx="1">
                  <c:v>2008</c:v>
                </c:pt>
                <c:pt idx="2">
                  <c:v>2009</c:v>
                </c:pt>
                <c:pt idx="3">
                  <c:v>2010</c:v>
                </c:pt>
                <c:pt idx="4">
                  <c:v>2011</c:v>
                </c:pt>
              </c:numCache>
            </c:numRef>
          </c:cat>
          <c:val>
            <c:numRef>
              <c:f>'E01-E '!$R$143:$V$143</c:f>
              <c:numCache>
                <c:formatCode>0</c:formatCode>
                <c:ptCount val="5"/>
                <c:pt idx="0">
                  <c:v>1</c:v>
                </c:pt>
                <c:pt idx="1">
                  <c:v>1</c:v>
                </c:pt>
                <c:pt idx="2">
                  <c:v>0</c:v>
                </c:pt>
                <c:pt idx="3">
                  <c:v>0</c:v>
                </c:pt>
                <c:pt idx="4" formatCode="General">
                  <c:v>0</c:v>
                </c:pt>
              </c:numCache>
            </c:numRef>
          </c:val>
        </c:ser>
        <c:dLbls>
          <c:showLegendKey val="0"/>
          <c:showVal val="0"/>
          <c:showCatName val="0"/>
          <c:showSerName val="0"/>
          <c:showPercent val="0"/>
          <c:showBubbleSize val="0"/>
        </c:dLbls>
        <c:gapWidth val="150"/>
        <c:overlap val="100"/>
        <c:axId val="149574784"/>
        <c:axId val="149576320"/>
      </c:barChart>
      <c:catAx>
        <c:axId val="14957478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576320"/>
        <c:crosses val="autoZero"/>
        <c:auto val="1"/>
        <c:lblAlgn val="ctr"/>
        <c:lblOffset val="100"/>
        <c:noMultiLvlLbl val="0"/>
      </c:catAx>
      <c:valAx>
        <c:axId val="14957632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574784"/>
        <c:crosses val="autoZero"/>
        <c:crossBetween val="between"/>
        <c:majorUnit val="1"/>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696" footer="0.31496062000000696"/>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'!$Q$149</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'!$R$148:$V$148</c:f>
              <c:numCache>
                <c:formatCode>0</c:formatCode>
                <c:ptCount val="5"/>
                <c:pt idx="0">
                  <c:v>2007</c:v>
                </c:pt>
                <c:pt idx="1">
                  <c:v>2008</c:v>
                </c:pt>
                <c:pt idx="2">
                  <c:v>2009</c:v>
                </c:pt>
                <c:pt idx="3">
                  <c:v>2010</c:v>
                </c:pt>
                <c:pt idx="4">
                  <c:v>2011</c:v>
                </c:pt>
              </c:numCache>
            </c:numRef>
          </c:cat>
          <c:val>
            <c:numRef>
              <c:f>'E01-E '!$R$149:$V$149</c:f>
              <c:numCache>
                <c:formatCode>0</c:formatCode>
                <c:ptCount val="5"/>
                <c:pt idx="0">
                  <c:v>3</c:v>
                </c:pt>
                <c:pt idx="1">
                  <c:v>3</c:v>
                </c:pt>
                <c:pt idx="2">
                  <c:v>3</c:v>
                </c:pt>
                <c:pt idx="3">
                  <c:v>3</c:v>
                </c:pt>
                <c:pt idx="4" formatCode="General">
                  <c:v>4</c:v>
                </c:pt>
              </c:numCache>
            </c:numRef>
          </c:val>
        </c:ser>
        <c:ser>
          <c:idx val="2"/>
          <c:order val="1"/>
          <c:tx>
            <c:strRef>
              <c:f>'E01-E '!$Q$150</c:f>
              <c:strCache>
                <c:ptCount val="1"/>
                <c:pt idx="0">
                  <c:v>[OD] &lt; 5 mg/l</c:v>
                </c:pt>
              </c:strCache>
            </c:strRef>
          </c:tx>
          <c:spPr>
            <a:solidFill>
              <a:srgbClr val="FF0000"/>
            </a:solidFill>
          </c:spPr>
          <c:invertIfNegative val="0"/>
          <c:cat>
            <c:numRef>
              <c:f>'E01-E '!$R$148:$V$148</c:f>
              <c:numCache>
                <c:formatCode>0</c:formatCode>
                <c:ptCount val="5"/>
                <c:pt idx="0">
                  <c:v>2007</c:v>
                </c:pt>
                <c:pt idx="1">
                  <c:v>2008</c:v>
                </c:pt>
                <c:pt idx="2">
                  <c:v>2009</c:v>
                </c:pt>
                <c:pt idx="3">
                  <c:v>2010</c:v>
                </c:pt>
                <c:pt idx="4">
                  <c:v>2011</c:v>
                </c:pt>
              </c:numCache>
            </c:numRef>
          </c:cat>
          <c:val>
            <c:numRef>
              <c:f>'E01-E '!$R$150:$V$150</c:f>
              <c:numCache>
                <c:formatCode>0</c:formatCode>
                <c:ptCount val="5"/>
                <c:pt idx="0">
                  <c:v>0</c:v>
                </c:pt>
                <c:pt idx="1">
                  <c:v>0</c:v>
                </c:pt>
                <c:pt idx="2">
                  <c:v>0</c:v>
                </c:pt>
                <c:pt idx="3">
                  <c:v>0</c:v>
                </c:pt>
                <c:pt idx="4" formatCode="General">
                  <c:v>0</c:v>
                </c:pt>
              </c:numCache>
            </c:numRef>
          </c:val>
        </c:ser>
        <c:dLbls>
          <c:showLegendKey val="0"/>
          <c:showVal val="0"/>
          <c:showCatName val="0"/>
          <c:showSerName val="0"/>
          <c:showPercent val="0"/>
          <c:showBubbleSize val="0"/>
        </c:dLbls>
        <c:gapWidth val="150"/>
        <c:overlap val="100"/>
        <c:axId val="149635456"/>
        <c:axId val="149636992"/>
      </c:barChart>
      <c:catAx>
        <c:axId val="14963545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636992"/>
        <c:crosses val="autoZero"/>
        <c:auto val="1"/>
        <c:lblAlgn val="ctr"/>
        <c:lblOffset val="100"/>
        <c:noMultiLvlLbl val="0"/>
      </c:catAx>
      <c:valAx>
        <c:axId val="1496369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635456"/>
        <c:crosses val="autoZero"/>
        <c:crossBetween val="between"/>
        <c:majorUnit val="1"/>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707" footer="0.31496062000000707"/>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'!$Q$156</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'!$R$155:$V$155</c:f>
              <c:numCache>
                <c:formatCode>0</c:formatCode>
                <c:ptCount val="5"/>
                <c:pt idx="0">
                  <c:v>2007</c:v>
                </c:pt>
                <c:pt idx="1">
                  <c:v>2008</c:v>
                </c:pt>
                <c:pt idx="2">
                  <c:v>2009</c:v>
                </c:pt>
                <c:pt idx="3">
                  <c:v>2010</c:v>
                </c:pt>
                <c:pt idx="4">
                  <c:v>2011</c:v>
                </c:pt>
              </c:numCache>
            </c:numRef>
          </c:cat>
          <c:val>
            <c:numRef>
              <c:f>'E01-E '!$R$156:$V$156</c:f>
              <c:numCache>
                <c:formatCode>0</c:formatCode>
                <c:ptCount val="5"/>
                <c:pt idx="0">
                  <c:v>4</c:v>
                </c:pt>
                <c:pt idx="1">
                  <c:v>4</c:v>
                </c:pt>
                <c:pt idx="2">
                  <c:v>4</c:v>
                </c:pt>
                <c:pt idx="3">
                  <c:v>5</c:v>
                </c:pt>
                <c:pt idx="4" formatCode="General">
                  <c:v>5</c:v>
                </c:pt>
              </c:numCache>
            </c:numRef>
          </c:val>
        </c:ser>
        <c:ser>
          <c:idx val="2"/>
          <c:order val="1"/>
          <c:tx>
            <c:strRef>
              <c:f>'E01-E '!$Q$157</c:f>
              <c:strCache>
                <c:ptCount val="1"/>
                <c:pt idx="0">
                  <c:v>[OD] &lt; 5 mg/l</c:v>
                </c:pt>
              </c:strCache>
            </c:strRef>
          </c:tx>
          <c:spPr>
            <a:solidFill>
              <a:srgbClr val="FF0000"/>
            </a:solidFill>
          </c:spPr>
          <c:invertIfNegative val="0"/>
          <c:dLbls>
            <c:dLbl>
              <c:idx val="3"/>
              <c:delete val="1"/>
            </c:dLbl>
            <c:dLbl>
              <c:idx val="4"/>
              <c:delete val="1"/>
            </c:dLbl>
            <c:showLegendKey val="0"/>
            <c:showVal val="1"/>
            <c:showCatName val="0"/>
            <c:showSerName val="0"/>
            <c:showPercent val="0"/>
            <c:showBubbleSize val="0"/>
            <c:showLeaderLines val="0"/>
          </c:dLbls>
          <c:cat>
            <c:numRef>
              <c:f>'E01-E '!$R$155:$V$155</c:f>
              <c:numCache>
                <c:formatCode>0</c:formatCode>
                <c:ptCount val="5"/>
                <c:pt idx="0">
                  <c:v>2007</c:v>
                </c:pt>
                <c:pt idx="1">
                  <c:v>2008</c:v>
                </c:pt>
                <c:pt idx="2">
                  <c:v>2009</c:v>
                </c:pt>
                <c:pt idx="3">
                  <c:v>2010</c:v>
                </c:pt>
                <c:pt idx="4">
                  <c:v>2011</c:v>
                </c:pt>
              </c:numCache>
            </c:numRef>
          </c:cat>
          <c:val>
            <c:numRef>
              <c:f>'E01-E '!$R$157:$V$157</c:f>
              <c:numCache>
                <c:formatCode>0</c:formatCode>
                <c:ptCount val="5"/>
                <c:pt idx="0">
                  <c:v>1</c:v>
                </c:pt>
                <c:pt idx="1">
                  <c:v>1</c:v>
                </c:pt>
                <c:pt idx="2">
                  <c:v>1</c:v>
                </c:pt>
                <c:pt idx="3">
                  <c:v>0</c:v>
                </c:pt>
                <c:pt idx="4" formatCode="General">
                  <c:v>0</c:v>
                </c:pt>
              </c:numCache>
            </c:numRef>
          </c:val>
        </c:ser>
        <c:dLbls>
          <c:showLegendKey val="0"/>
          <c:showVal val="0"/>
          <c:showCatName val="0"/>
          <c:showSerName val="0"/>
          <c:showPercent val="0"/>
          <c:showBubbleSize val="0"/>
        </c:dLbls>
        <c:gapWidth val="150"/>
        <c:overlap val="100"/>
        <c:axId val="149659008"/>
        <c:axId val="149664896"/>
      </c:barChart>
      <c:catAx>
        <c:axId val="149659008"/>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664896"/>
        <c:crosses val="autoZero"/>
        <c:auto val="1"/>
        <c:lblAlgn val="ctr"/>
        <c:lblOffset val="100"/>
        <c:noMultiLvlLbl val="0"/>
      </c:catAx>
      <c:valAx>
        <c:axId val="14966489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659008"/>
        <c:crosses val="autoZero"/>
        <c:crossBetween val="between"/>
        <c:majorUnit val="1"/>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724" footer="0.31496062000000724"/>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40025"/>
          <c:h val="0.6872047244094488"/>
        </c:manualLayout>
      </c:layout>
      <c:barChart>
        <c:barDir val="col"/>
        <c:grouping val="stacked"/>
        <c:varyColors val="0"/>
        <c:ser>
          <c:idx val="0"/>
          <c:order val="0"/>
          <c:tx>
            <c:strRef>
              <c:f>E01G!$J$6</c:f>
              <c:strCache>
                <c:ptCount val="1"/>
                <c:pt idx="0">
                  <c:v>Ótima</c:v>
                </c:pt>
              </c:strCache>
            </c:strRef>
          </c:tx>
          <c:spPr>
            <a:solidFill>
              <a:srgbClr val="0099FF"/>
            </a:solidFill>
          </c:spPr>
          <c:invertIfNegative val="0"/>
          <c:dLbls>
            <c:dLbl>
              <c:idx val="0"/>
              <c:delete val="1"/>
            </c:dLbl>
            <c:dLbl>
              <c:idx val="3"/>
              <c:delete val="1"/>
            </c:dLbl>
            <c:dLbl>
              <c:idx val="4"/>
              <c:delete val="1"/>
            </c:dLbl>
            <c:showLegendKey val="0"/>
            <c:showVal val="1"/>
            <c:showCatName val="0"/>
            <c:showSerName val="0"/>
            <c:showPercent val="0"/>
            <c:showBubbleSize val="0"/>
            <c:showLeaderLines val="0"/>
          </c:dLbls>
          <c:cat>
            <c:numRef>
              <c:f>E01G!$K$5:$O$5</c:f>
              <c:numCache>
                <c:formatCode>0</c:formatCode>
                <c:ptCount val="5"/>
                <c:pt idx="0">
                  <c:v>2007</c:v>
                </c:pt>
                <c:pt idx="1">
                  <c:v>2008</c:v>
                </c:pt>
                <c:pt idx="2">
                  <c:v>2009</c:v>
                </c:pt>
                <c:pt idx="3">
                  <c:v>2010</c:v>
                </c:pt>
                <c:pt idx="4">
                  <c:v>2011</c:v>
                </c:pt>
              </c:numCache>
            </c:numRef>
          </c:cat>
          <c:val>
            <c:numRef>
              <c:f>E01G!$K$6:$O$6</c:f>
              <c:numCache>
                <c:formatCode>General</c:formatCode>
                <c:ptCount val="5"/>
                <c:pt idx="0">
                  <c:v>0</c:v>
                </c:pt>
                <c:pt idx="1">
                  <c:v>2</c:v>
                </c:pt>
                <c:pt idx="2">
                  <c:v>1</c:v>
                </c:pt>
                <c:pt idx="3">
                  <c:v>0</c:v>
                </c:pt>
                <c:pt idx="4">
                  <c:v>0</c:v>
                </c:pt>
              </c:numCache>
            </c:numRef>
          </c:val>
        </c:ser>
        <c:ser>
          <c:idx val="1"/>
          <c:order val="1"/>
          <c:tx>
            <c:strRef>
              <c:f>E01G!$J$7</c:f>
              <c:strCache>
                <c:ptCount val="1"/>
                <c:pt idx="0">
                  <c:v>Boa</c:v>
                </c:pt>
              </c:strCache>
            </c:strRef>
          </c:tx>
          <c:spPr>
            <a:solidFill>
              <a:srgbClr val="00CC00"/>
            </a:solidFill>
          </c:spPr>
          <c:invertIfNegative val="0"/>
          <c:cat>
            <c:numRef>
              <c:f>E01G!$K$5:$O$5</c:f>
              <c:numCache>
                <c:formatCode>0</c:formatCode>
                <c:ptCount val="5"/>
                <c:pt idx="0">
                  <c:v>2007</c:v>
                </c:pt>
                <c:pt idx="1">
                  <c:v>2008</c:v>
                </c:pt>
                <c:pt idx="2">
                  <c:v>2009</c:v>
                </c:pt>
                <c:pt idx="3">
                  <c:v>2010</c:v>
                </c:pt>
                <c:pt idx="4">
                  <c:v>2011</c:v>
                </c:pt>
              </c:numCache>
            </c:numRef>
          </c:cat>
          <c:val>
            <c:numRef>
              <c:f>E01G!$K$7:$O$7</c:f>
              <c:numCache>
                <c:formatCode>General</c:formatCode>
                <c:ptCount val="5"/>
                <c:pt idx="0">
                  <c:v>0</c:v>
                </c:pt>
                <c:pt idx="1">
                  <c:v>0</c:v>
                </c:pt>
                <c:pt idx="2">
                  <c:v>0</c:v>
                </c:pt>
                <c:pt idx="3">
                  <c:v>0</c:v>
                </c:pt>
                <c:pt idx="4">
                  <c:v>0</c:v>
                </c:pt>
              </c:numCache>
            </c:numRef>
          </c:val>
        </c:ser>
        <c:ser>
          <c:idx val="2"/>
          <c:order val="2"/>
          <c:tx>
            <c:strRef>
              <c:f>E01G!$J$8</c:f>
              <c:strCache>
                <c:ptCount val="1"/>
                <c:pt idx="0">
                  <c:v>Regular</c:v>
                </c:pt>
              </c:strCache>
            </c:strRef>
          </c:tx>
          <c:spPr>
            <a:solidFill>
              <a:srgbClr val="FFFF00"/>
            </a:solidFill>
          </c:spPr>
          <c:invertIfNegative val="0"/>
          <c:dLbls>
            <c:dLbl>
              <c:idx val="0"/>
              <c:delete val="1"/>
            </c:dLbl>
            <c:dLbl>
              <c:idx val="1"/>
              <c:delete val="1"/>
            </c:dLbl>
            <c:dLbl>
              <c:idx val="2"/>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E01G!$K$5:$O$5</c:f>
              <c:numCache>
                <c:formatCode>0</c:formatCode>
                <c:ptCount val="5"/>
                <c:pt idx="0">
                  <c:v>2007</c:v>
                </c:pt>
                <c:pt idx="1">
                  <c:v>2008</c:v>
                </c:pt>
                <c:pt idx="2">
                  <c:v>2009</c:v>
                </c:pt>
                <c:pt idx="3">
                  <c:v>2010</c:v>
                </c:pt>
                <c:pt idx="4">
                  <c:v>2011</c:v>
                </c:pt>
              </c:numCache>
            </c:numRef>
          </c:cat>
          <c:val>
            <c:numRef>
              <c:f>E01G!$K$8:$O$8</c:f>
              <c:numCache>
                <c:formatCode>General</c:formatCode>
                <c:ptCount val="5"/>
                <c:pt idx="0">
                  <c:v>0</c:v>
                </c:pt>
                <c:pt idx="1">
                  <c:v>0</c:v>
                </c:pt>
                <c:pt idx="2">
                  <c:v>0</c:v>
                </c:pt>
                <c:pt idx="3">
                  <c:v>1</c:v>
                </c:pt>
                <c:pt idx="4">
                  <c:v>1</c:v>
                </c:pt>
              </c:numCache>
            </c:numRef>
          </c:val>
        </c:ser>
        <c:ser>
          <c:idx val="3"/>
          <c:order val="3"/>
          <c:tx>
            <c:strRef>
              <c:f>E01G!$J$9</c:f>
              <c:strCache>
                <c:ptCount val="1"/>
                <c:pt idx="0">
                  <c:v>Ruim</c:v>
                </c:pt>
              </c:strCache>
            </c:strRef>
          </c:tx>
          <c:spPr>
            <a:solidFill>
              <a:srgbClr val="FF9900"/>
            </a:solidFill>
          </c:spPr>
          <c:invertIfNegative val="0"/>
          <c:dLbls>
            <c:dLbl>
              <c:idx val="0"/>
              <c:delete val="1"/>
            </c:dLbl>
            <c:dLbl>
              <c:idx val="1"/>
              <c:delete val="1"/>
            </c:dLbl>
            <c:dLbl>
              <c:idx val="3"/>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E01G!$K$5:$O$5</c:f>
              <c:numCache>
                <c:formatCode>0</c:formatCode>
                <c:ptCount val="5"/>
                <c:pt idx="0">
                  <c:v>2007</c:v>
                </c:pt>
                <c:pt idx="1">
                  <c:v>2008</c:v>
                </c:pt>
                <c:pt idx="2">
                  <c:v>2009</c:v>
                </c:pt>
                <c:pt idx="3">
                  <c:v>2010</c:v>
                </c:pt>
                <c:pt idx="4">
                  <c:v>2011</c:v>
                </c:pt>
              </c:numCache>
            </c:numRef>
          </c:cat>
          <c:val>
            <c:numRef>
              <c:f>E01G!$K$9:$O$9</c:f>
              <c:numCache>
                <c:formatCode>General</c:formatCode>
                <c:ptCount val="5"/>
                <c:pt idx="0">
                  <c:v>0</c:v>
                </c:pt>
                <c:pt idx="1">
                  <c:v>0</c:v>
                </c:pt>
                <c:pt idx="2">
                  <c:v>1</c:v>
                </c:pt>
                <c:pt idx="3">
                  <c:v>0</c:v>
                </c:pt>
                <c:pt idx="4">
                  <c:v>2</c:v>
                </c:pt>
              </c:numCache>
            </c:numRef>
          </c:val>
        </c:ser>
        <c:ser>
          <c:idx val="4"/>
          <c:order val="4"/>
          <c:tx>
            <c:strRef>
              <c:f>E01G!$J$10</c:f>
              <c:strCache>
                <c:ptCount val="1"/>
                <c:pt idx="0">
                  <c:v>Péssima</c:v>
                </c:pt>
              </c:strCache>
            </c:strRef>
          </c:tx>
          <c:spPr>
            <a:solidFill>
              <a:srgbClr val="FF0000"/>
            </a:solidFill>
          </c:spPr>
          <c:invertIfNegative val="0"/>
          <c:dLbls>
            <c:dLbl>
              <c:idx val="0"/>
              <c:delete val="1"/>
            </c:dLbl>
            <c:dLbl>
              <c:idx val="1"/>
              <c:delete val="1"/>
            </c:dLbl>
            <c:dLbl>
              <c:idx val="4"/>
              <c:delete val="1"/>
            </c:dLbl>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E01G!$K$5:$O$5</c:f>
              <c:numCache>
                <c:formatCode>0</c:formatCode>
                <c:ptCount val="5"/>
                <c:pt idx="0">
                  <c:v>2007</c:v>
                </c:pt>
                <c:pt idx="1">
                  <c:v>2008</c:v>
                </c:pt>
                <c:pt idx="2">
                  <c:v>2009</c:v>
                </c:pt>
                <c:pt idx="3">
                  <c:v>2010</c:v>
                </c:pt>
                <c:pt idx="4">
                  <c:v>2011</c:v>
                </c:pt>
              </c:numCache>
            </c:numRef>
          </c:cat>
          <c:val>
            <c:numRef>
              <c:f>E01G!$K$10:$O$10</c:f>
              <c:numCache>
                <c:formatCode>General</c:formatCode>
                <c:ptCount val="5"/>
                <c:pt idx="0">
                  <c:v>0</c:v>
                </c:pt>
                <c:pt idx="1">
                  <c:v>0</c:v>
                </c:pt>
                <c:pt idx="2">
                  <c:v>1</c:v>
                </c:pt>
                <c:pt idx="3">
                  <c:v>2</c:v>
                </c:pt>
                <c:pt idx="4">
                  <c:v>0</c:v>
                </c:pt>
              </c:numCache>
            </c:numRef>
          </c:val>
        </c:ser>
        <c:dLbls>
          <c:showLegendKey val="0"/>
          <c:showVal val="0"/>
          <c:showCatName val="0"/>
          <c:showSerName val="0"/>
          <c:showPercent val="0"/>
          <c:showBubbleSize val="0"/>
        </c:dLbls>
        <c:gapWidth val="150"/>
        <c:overlap val="100"/>
        <c:axId val="149913984"/>
        <c:axId val="149915520"/>
      </c:barChart>
      <c:catAx>
        <c:axId val="14991398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9915520"/>
        <c:crosses val="autoZero"/>
        <c:auto val="1"/>
        <c:lblAlgn val="ctr"/>
        <c:lblOffset val="100"/>
        <c:noMultiLvlLbl val="0"/>
      </c:catAx>
      <c:valAx>
        <c:axId val="14991552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5996"/>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49913984"/>
        <c:crosses val="autoZero"/>
        <c:crossBetween val="between"/>
        <c:majorUnit val="1"/>
      </c:valAx>
      <c:spPr>
        <a:noFill/>
        <a:ln w="25400">
          <a:noFill/>
        </a:ln>
      </c:spPr>
    </c:plotArea>
    <c:legend>
      <c:legendPos val="b"/>
      <c:layout>
        <c:manualLayout>
          <c:xMode val="edge"/>
          <c:yMode val="edge"/>
          <c:x val="9.8060593104595264E-2"/>
          <c:y val="0.87554049929805811"/>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363" footer="0.3149606200000036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981"/>
          <c:h val="0.6872047244094488"/>
        </c:manualLayout>
      </c:layout>
      <c:barChart>
        <c:barDir val="col"/>
        <c:grouping val="stacked"/>
        <c:varyColors val="0"/>
        <c:ser>
          <c:idx val="0"/>
          <c:order val="0"/>
          <c:tx>
            <c:strRef>
              <c:f>E01G!$J$25</c:f>
              <c:strCache>
                <c:ptCount val="1"/>
                <c:pt idx="0">
                  <c:v>Ótima</c:v>
                </c:pt>
              </c:strCache>
            </c:strRef>
          </c:tx>
          <c:spPr>
            <a:solidFill>
              <a:srgbClr val="0099FF"/>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E01G!$K$24:$O$24</c:f>
              <c:numCache>
                <c:formatCode>0</c:formatCode>
                <c:ptCount val="5"/>
                <c:pt idx="0">
                  <c:v>2007</c:v>
                </c:pt>
                <c:pt idx="1">
                  <c:v>2008</c:v>
                </c:pt>
                <c:pt idx="2">
                  <c:v>2009</c:v>
                </c:pt>
                <c:pt idx="3">
                  <c:v>2010</c:v>
                </c:pt>
                <c:pt idx="4">
                  <c:v>2011</c:v>
                </c:pt>
              </c:numCache>
            </c:numRef>
          </c:cat>
          <c:val>
            <c:numRef>
              <c:f>E01G!$K$25:$O$25</c:f>
              <c:numCache>
                <c:formatCode>General</c:formatCode>
                <c:ptCount val="5"/>
                <c:pt idx="0">
                  <c:v>5</c:v>
                </c:pt>
                <c:pt idx="1">
                  <c:v>5</c:v>
                </c:pt>
                <c:pt idx="2">
                  <c:v>5</c:v>
                </c:pt>
                <c:pt idx="3">
                  <c:v>3</c:v>
                </c:pt>
                <c:pt idx="4">
                  <c:v>3</c:v>
                </c:pt>
              </c:numCache>
            </c:numRef>
          </c:val>
        </c:ser>
        <c:ser>
          <c:idx val="1"/>
          <c:order val="1"/>
          <c:tx>
            <c:strRef>
              <c:f>E01G!$J$26</c:f>
              <c:strCache>
                <c:ptCount val="1"/>
                <c:pt idx="0">
                  <c:v>Boa</c:v>
                </c:pt>
              </c:strCache>
            </c:strRef>
          </c:tx>
          <c:spPr>
            <a:solidFill>
              <a:srgbClr val="00CC00"/>
            </a:solidFill>
          </c:spPr>
          <c:invertIfNegative val="0"/>
          <c:dLbls>
            <c:dLbl>
              <c:idx val="0"/>
              <c:delete val="1"/>
            </c:dLbl>
            <c:dLbl>
              <c:idx val="1"/>
              <c:delete val="1"/>
            </c:dLbl>
            <c:dLbl>
              <c:idx val="2"/>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E01G!$K$24:$O$24</c:f>
              <c:numCache>
                <c:formatCode>0</c:formatCode>
                <c:ptCount val="5"/>
                <c:pt idx="0">
                  <c:v>2007</c:v>
                </c:pt>
                <c:pt idx="1">
                  <c:v>2008</c:v>
                </c:pt>
                <c:pt idx="2">
                  <c:v>2009</c:v>
                </c:pt>
                <c:pt idx="3">
                  <c:v>2010</c:v>
                </c:pt>
                <c:pt idx="4">
                  <c:v>2011</c:v>
                </c:pt>
              </c:numCache>
            </c:numRef>
          </c:cat>
          <c:val>
            <c:numRef>
              <c:f>E01G!$K$26:$O$26</c:f>
              <c:numCache>
                <c:formatCode>General</c:formatCode>
                <c:ptCount val="5"/>
                <c:pt idx="0">
                  <c:v>0</c:v>
                </c:pt>
                <c:pt idx="1">
                  <c:v>0</c:v>
                </c:pt>
                <c:pt idx="2">
                  <c:v>0</c:v>
                </c:pt>
                <c:pt idx="3">
                  <c:v>2</c:v>
                </c:pt>
                <c:pt idx="4">
                  <c:v>2</c:v>
                </c:pt>
              </c:numCache>
            </c:numRef>
          </c:val>
        </c:ser>
        <c:ser>
          <c:idx val="2"/>
          <c:order val="2"/>
          <c:tx>
            <c:strRef>
              <c:f>E01G!$J$27</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E01G!$K$24:$O$24</c:f>
              <c:numCache>
                <c:formatCode>0</c:formatCode>
                <c:ptCount val="5"/>
                <c:pt idx="0">
                  <c:v>2007</c:v>
                </c:pt>
                <c:pt idx="1">
                  <c:v>2008</c:v>
                </c:pt>
                <c:pt idx="2">
                  <c:v>2009</c:v>
                </c:pt>
                <c:pt idx="3">
                  <c:v>2010</c:v>
                </c:pt>
                <c:pt idx="4">
                  <c:v>2011</c:v>
                </c:pt>
              </c:numCache>
            </c:numRef>
          </c:cat>
          <c:val>
            <c:numRef>
              <c:f>E01G!$K$27:$O$27</c:f>
              <c:numCache>
                <c:formatCode>General</c:formatCode>
                <c:ptCount val="5"/>
                <c:pt idx="0">
                  <c:v>1</c:v>
                </c:pt>
                <c:pt idx="1">
                  <c:v>1</c:v>
                </c:pt>
                <c:pt idx="2">
                  <c:v>1</c:v>
                </c:pt>
                <c:pt idx="3">
                  <c:v>1</c:v>
                </c:pt>
                <c:pt idx="4">
                  <c:v>1</c:v>
                </c:pt>
              </c:numCache>
            </c:numRef>
          </c:val>
        </c:ser>
        <c:ser>
          <c:idx val="3"/>
          <c:order val="3"/>
          <c:tx>
            <c:strRef>
              <c:f>E01G!$J$28</c:f>
              <c:strCache>
                <c:ptCount val="1"/>
                <c:pt idx="0">
                  <c:v>Ruim</c:v>
                </c:pt>
              </c:strCache>
            </c:strRef>
          </c:tx>
          <c:spPr>
            <a:solidFill>
              <a:srgbClr val="FF9900"/>
            </a:solidFill>
          </c:spPr>
          <c:invertIfNegative val="0"/>
          <c:cat>
            <c:numRef>
              <c:f>E01G!$K$24:$O$24</c:f>
              <c:numCache>
                <c:formatCode>0</c:formatCode>
                <c:ptCount val="5"/>
                <c:pt idx="0">
                  <c:v>2007</c:v>
                </c:pt>
                <c:pt idx="1">
                  <c:v>2008</c:v>
                </c:pt>
                <c:pt idx="2">
                  <c:v>2009</c:v>
                </c:pt>
                <c:pt idx="3">
                  <c:v>2010</c:v>
                </c:pt>
                <c:pt idx="4">
                  <c:v>2011</c:v>
                </c:pt>
              </c:numCache>
            </c:numRef>
          </c:cat>
          <c:val>
            <c:numRef>
              <c:f>E01G!$K$28:$O$28</c:f>
              <c:numCache>
                <c:formatCode>General</c:formatCode>
                <c:ptCount val="5"/>
                <c:pt idx="0">
                  <c:v>0</c:v>
                </c:pt>
                <c:pt idx="1">
                  <c:v>0</c:v>
                </c:pt>
                <c:pt idx="2">
                  <c:v>0</c:v>
                </c:pt>
                <c:pt idx="3">
                  <c:v>0</c:v>
                </c:pt>
                <c:pt idx="4">
                  <c:v>0</c:v>
                </c:pt>
              </c:numCache>
            </c:numRef>
          </c:val>
        </c:ser>
        <c:ser>
          <c:idx val="4"/>
          <c:order val="4"/>
          <c:tx>
            <c:strRef>
              <c:f>E01G!$J$29</c:f>
              <c:strCache>
                <c:ptCount val="1"/>
                <c:pt idx="0">
                  <c:v>Péssima</c:v>
                </c:pt>
              </c:strCache>
            </c:strRef>
          </c:tx>
          <c:spPr>
            <a:solidFill>
              <a:srgbClr val="FF0000"/>
            </a:solidFill>
          </c:spPr>
          <c:invertIfNegative val="0"/>
          <c:cat>
            <c:numRef>
              <c:f>E01G!$K$24:$O$24</c:f>
              <c:numCache>
                <c:formatCode>0</c:formatCode>
                <c:ptCount val="5"/>
                <c:pt idx="0">
                  <c:v>2007</c:v>
                </c:pt>
                <c:pt idx="1">
                  <c:v>2008</c:v>
                </c:pt>
                <c:pt idx="2">
                  <c:v>2009</c:v>
                </c:pt>
                <c:pt idx="3">
                  <c:v>2010</c:v>
                </c:pt>
                <c:pt idx="4">
                  <c:v>2011</c:v>
                </c:pt>
              </c:numCache>
            </c:numRef>
          </c:cat>
          <c:val>
            <c:numRef>
              <c:f>E01G!$K$29:$O$29</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50006016"/>
        <c:axId val="150536192"/>
      </c:barChart>
      <c:catAx>
        <c:axId val="15000601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0536192"/>
        <c:crosses val="autoZero"/>
        <c:auto val="1"/>
        <c:lblAlgn val="ctr"/>
        <c:lblOffset val="100"/>
        <c:noMultiLvlLbl val="0"/>
      </c:catAx>
      <c:valAx>
        <c:axId val="1505361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601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0006016"/>
        <c:crosses val="autoZero"/>
        <c:crossBetween val="between"/>
        <c:majorUnit val="1"/>
      </c:valAx>
    </c:plotArea>
    <c:legend>
      <c:legendPos val="b"/>
      <c:layout>
        <c:manualLayout>
          <c:xMode val="edge"/>
          <c:yMode val="edge"/>
          <c:x val="9.8060593104595264E-2"/>
          <c:y val="0.87554049929805833"/>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385" footer="0.3149606200000038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'!$W$86</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'!$X$85,'E01A-IQA '!$Y$85,'E01A-IQA '!$Z$85,'E01A-IQA '!$AA$85,'E01A-IQA '!$AB$85)</c:f>
              <c:numCache>
                <c:formatCode>0</c:formatCode>
                <c:ptCount val="5"/>
                <c:pt idx="0">
                  <c:v>2007</c:v>
                </c:pt>
                <c:pt idx="1">
                  <c:v>2008</c:v>
                </c:pt>
                <c:pt idx="2">
                  <c:v>2009</c:v>
                </c:pt>
                <c:pt idx="3">
                  <c:v>2010</c:v>
                </c:pt>
                <c:pt idx="4">
                  <c:v>2011</c:v>
                </c:pt>
              </c:numCache>
            </c:numRef>
          </c:cat>
          <c:val>
            <c:numRef>
              <c:f>('E01A-IQA '!$X$86,'E01A-IQA '!$Y$86,'E01A-IQA '!$Z$86,'E01A-IQA '!$AA$86,'E01A-IQA '!$AB$86)</c:f>
              <c:numCache>
                <c:formatCode>0</c:formatCode>
                <c:ptCount val="5"/>
                <c:pt idx="0">
                  <c:v>0</c:v>
                </c:pt>
                <c:pt idx="1">
                  <c:v>0</c:v>
                </c:pt>
                <c:pt idx="2">
                  <c:v>0</c:v>
                </c:pt>
                <c:pt idx="3">
                  <c:v>0</c:v>
                </c:pt>
                <c:pt idx="4">
                  <c:v>0</c:v>
                </c:pt>
              </c:numCache>
            </c:numRef>
          </c:val>
        </c:ser>
        <c:ser>
          <c:idx val="1"/>
          <c:order val="1"/>
          <c:tx>
            <c:strRef>
              <c:f>'E01A-IQA '!$W$87</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'!$X$85,'E01A-IQA '!$Y$85,'E01A-IQA '!$Z$85,'E01A-IQA '!$AA$85,'E01A-IQA '!$AB$85)</c:f>
              <c:numCache>
                <c:formatCode>0</c:formatCode>
                <c:ptCount val="5"/>
                <c:pt idx="0">
                  <c:v>2007</c:v>
                </c:pt>
                <c:pt idx="1">
                  <c:v>2008</c:v>
                </c:pt>
                <c:pt idx="2">
                  <c:v>2009</c:v>
                </c:pt>
                <c:pt idx="3">
                  <c:v>2010</c:v>
                </c:pt>
                <c:pt idx="4">
                  <c:v>2011</c:v>
                </c:pt>
              </c:numCache>
            </c:numRef>
          </c:cat>
          <c:val>
            <c:numRef>
              <c:f>('E01A-IQA '!$X$87,'E01A-IQA '!$Y$87,'E01A-IQA '!$Z$87,'E01A-IQA '!$AA$87,'E01A-IQA '!$AB$87)</c:f>
              <c:numCache>
                <c:formatCode>0</c:formatCode>
                <c:ptCount val="5"/>
                <c:pt idx="0">
                  <c:v>5</c:v>
                </c:pt>
                <c:pt idx="1">
                  <c:v>9</c:v>
                </c:pt>
                <c:pt idx="2">
                  <c:v>8</c:v>
                </c:pt>
                <c:pt idx="3">
                  <c:v>8</c:v>
                </c:pt>
                <c:pt idx="4">
                  <c:v>11</c:v>
                </c:pt>
              </c:numCache>
            </c:numRef>
          </c:val>
        </c:ser>
        <c:ser>
          <c:idx val="2"/>
          <c:order val="2"/>
          <c:tx>
            <c:strRef>
              <c:f>'E01A-IQA '!$W$88</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'!$X$85,'E01A-IQA '!$Y$85,'E01A-IQA '!$Z$85,'E01A-IQA '!$AA$85,'E01A-IQA '!$AB$85)</c:f>
              <c:numCache>
                <c:formatCode>0</c:formatCode>
                <c:ptCount val="5"/>
                <c:pt idx="0">
                  <c:v>2007</c:v>
                </c:pt>
                <c:pt idx="1">
                  <c:v>2008</c:v>
                </c:pt>
                <c:pt idx="2">
                  <c:v>2009</c:v>
                </c:pt>
                <c:pt idx="3">
                  <c:v>2010</c:v>
                </c:pt>
                <c:pt idx="4">
                  <c:v>2011</c:v>
                </c:pt>
              </c:numCache>
            </c:numRef>
          </c:cat>
          <c:val>
            <c:numRef>
              <c:f>('E01A-IQA '!$X$88,'E01A-IQA '!$Y$88,'E01A-IQA '!$Z$88,'E01A-IQA '!$AA$88,'E01A-IQA '!$AB$88)</c:f>
              <c:numCache>
                <c:formatCode>0</c:formatCode>
                <c:ptCount val="5"/>
                <c:pt idx="0">
                  <c:v>1</c:v>
                </c:pt>
                <c:pt idx="1">
                  <c:v>1</c:v>
                </c:pt>
                <c:pt idx="2">
                  <c:v>2</c:v>
                </c:pt>
                <c:pt idx="3">
                  <c:v>2</c:v>
                </c:pt>
                <c:pt idx="4">
                  <c:v>0</c:v>
                </c:pt>
              </c:numCache>
            </c:numRef>
          </c:val>
        </c:ser>
        <c:ser>
          <c:idx val="3"/>
          <c:order val="3"/>
          <c:tx>
            <c:strRef>
              <c:f>'E01A-IQA '!$W$89</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'!$X$85,'E01A-IQA '!$Y$85,'E01A-IQA '!$Z$85,'E01A-IQA '!$AA$85,'E01A-IQA '!$AB$85)</c:f>
              <c:numCache>
                <c:formatCode>0</c:formatCode>
                <c:ptCount val="5"/>
                <c:pt idx="0">
                  <c:v>2007</c:v>
                </c:pt>
                <c:pt idx="1">
                  <c:v>2008</c:v>
                </c:pt>
                <c:pt idx="2">
                  <c:v>2009</c:v>
                </c:pt>
                <c:pt idx="3">
                  <c:v>2010</c:v>
                </c:pt>
                <c:pt idx="4">
                  <c:v>2011</c:v>
                </c:pt>
              </c:numCache>
            </c:numRef>
          </c:cat>
          <c:val>
            <c:numRef>
              <c:f>('E01A-IQA '!$X$89,'E01A-IQA '!$Y$89,'E01A-IQA '!$Z$89,'E01A-IQA '!$AA$89,'E01A-IQA '!$AB$89)</c:f>
              <c:numCache>
                <c:formatCode>0</c:formatCode>
                <c:ptCount val="5"/>
                <c:pt idx="0">
                  <c:v>0</c:v>
                </c:pt>
                <c:pt idx="1">
                  <c:v>0</c:v>
                </c:pt>
                <c:pt idx="2">
                  <c:v>0</c:v>
                </c:pt>
                <c:pt idx="3">
                  <c:v>0</c:v>
                </c:pt>
                <c:pt idx="4">
                  <c:v>0</c:v>
                </c:pt>
              </c:numCache>
            </c:numRef>
          </c:val>
        </c:ser>
        <c:ser>
          <c:idx val="4"/>
          <c:order val="4"/>
          <c:tx>
            <c:strRef>
              <c:f>'E01A-IQA '!$W$90</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'!$X$85,'E01A-IQA '!$Y$85,'E01A-IQA '!$Z$85,'E01A-IQA '!$AA$85,'E01A-IQA '!$AB$85)</c:f>
              <c:numCache>
                <c:formatCode>0</c:formatCode>
                <c:ptCount val="5"/>
                <c:pt idx="0">
                  <c:v>2007</c:v>
                </c:pt>
                <c:pt idx="1">
                  <c:v>2008</c:v>
                </c:pt>
                <c:pt idx="2">
                  <c:v>2009</c:v>
                </c:pt>
                <c:pt idx="3">
                  <c:v>2010</c:v>
                </c:pt>
                <c:pt idx="4">
                  <c:v>2011</c:v>
                </c:pt>
              </c:numCache>
            </c:numRef>
          </c:cat>
          <c:val>
            <c:numRef>
              <c:f>('E01A-IQA '!$X$90,'E01A-IQA '!$Y$90,'E01A-IQA '!$Z$90,'E01A-IQA '!$AA$90,'E01A-IQA '!$AB$90)</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2696960"/>
        <c:axId val="92698496"/>
      </c:barChart>
      <c:catAx>
        <c:axId val="9269696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2698496"/>
        <c:crosses val="autoZero"/>
        <c:auto val="1"/>
        <c:lblAlgn val="ctr"/>
        <c:lblOffset val="100"/>
        <c:noMultiLvlLbl val="0"/>
      </c:catAx>
      <c:valAx>
        <c:axId val="9269849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2696960"/>
        <c:crosses val="autoZero"/>
        <c:crossBetween val="between"/>
      </c:valAx>
    </c:plotArea>
    <c:legend>
      <c:legendPos val="b"/>
      <c:layout>
        <c:manualLayout>
          <c:xMode val="edge"/>
          <c:yMode val="edge"/>
          <c:x val="0.11946217249159691"/>
          <c:y val="0.89171980551611374"/>
          <c:w val="0.82171860096435301"/>
          <c:h val="5.954735166300928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948"/>
          <c:h val="0.6872047244094488"/>
        </c:manualLayout>
      </c:layout>
      <c:barChart>
        <c:barDir val="col"/>
        <c:grouping val="stacked"/>
        <c:varyColors val="0"/>
        <c:ser>
          <c:idx val="0"/>
          <c:order val="0"/>
          <c:tx>
            <c:strRef>
              <c:f>E01G!$J$43</c:f>
              <c:strCache>
                <c:ptCount val="1"/>
                <c:pt idx="0">
                  <c:v>Ótima</c:v>
                </c:pt>
              </c:strCache>
            </c:strRef>
          </c:tx>
          <c:spPr>
            <a:solidFill>
              <a:srgbClr val="0099FF"/>
            </a:solidFill>
          </c:spPr>
          <c:invertIfNegative val="0"/>
          <c:dLbls>
            <c:dLbl>
              <c:idx val="0"/>
              <c:delete val="1"/>
            </c:dLbl>
            <c:dLbl>
              <c:idx val="1"/>
              <c:delete val="1"/>
            </c:dLbl>
            <c:dLbl>
              <c:idx val="3"/>
              <c:delete val="1"/>
            </c:dLbl>
            <c:dLbl>
              <c:idx val="4"/>
              <c:delete val="1"/>
            </c:dLbl>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E01G!$K$42:$O$42</c:f>
              <c:numCache>
                <c:formatCode>0</c:formatCode>
                <c:ptCount val="5"/>
                <c:pt idx="0">
                  <c:v>2007</c:v>
                </c:pt>
                <c:pt idx="1">
                  <c:v>2008</c:v>
                </c:pt>
                <c:pt idx="2">
                  <c:v>2009</c:v>
                </c:pt>
                <c:pt idx="3">
                  <c:v>2010</c:v>
                </c:pt>
                <c:pt idx="4">
                  <c:v>2011</c:v>
                </c:pt>
              </c:numCache>
            </c:numRef>
          </c:cat>
          <c:val>
            <c:numRef>
              <c:f>E01G!$K$43:$O$43</c:f>
              <c:numCache>
                <c:formatCode>General</c:formatCode>
                <c:ptCount val="5"/>
                <c:pt idx="0">
                  <c:v>0</c:v>
                </c:pt>
                <c:pt idx="1">
                  <c:v>0</c:v>
                </c:pt>
                <c:pt idx="2">
                  <c:v>4</c:v>
                </c:pt>
                <c:pt idx="3">
                  <c:v>0</c:v>
                </c:pt>
                <c:pt idx="4">
                  <c:v>0</c:v>
                </c:pt>
              </c:numCache>
            </c:numRef>
          </c:val>
        </c:ser>
        <c:ser>
          <c:idx val="1"/>
          <c:order val="1"/>
          <c:tx>
            <c:strRef>
              <c:f>E01G!$J$44</c:f>
              <c:strCache>
                <c:ptCount val="1"/>
                <c:pt idx="0">
                  <c:v>Boa</c:v>
                </c:pt>
              </c:strCache>
            </c:strRef>
          </c:tx>
          <c:spPr>
            <a:solidFill>
              <a:srgbClr val="00CC00"/>
            </a:solidFill>
          </c:spPr>
          <c:invertIfNegative val="0"/>
          <c:dLbls>
            <c:dLbl>
              <c:idx val="1"/>
              <c:delete val="1"/>
            </c:dLbl>
            <c:dLbl>
              <c:idx val="2"/>
              <c:delete val="1"/>
            </c:dLbl>
            <c:showLegendKey val="0"/>
            <c:showVal val="1"/>
            <c:showCatName val="0"/>
            <c:showSerName val="0"/>
            <c:showPercent val="0"/>
            <c:showBubbleSize val="0"/>
            <c:showLeaderLines val="0"/>
          </c:dLbls>
          <c:cat>
            <c:numRef>
              <c:f>E01G!$K$42:$O$42</c:f>
              <c:numCache>
                <c:formatCode>0</c:formatCode>
                <c:ptCount val="5"/>
                <c:pt idx="0">
                  <c:v>2007</c:v>
                </c:pt>
                <c:pt idx="1">
                  <c:v>2008</c:v>
                </c:pt>
                <c:pt idx="2">
                  <c:v>2009</c:v>
                </c:pt>
                <c:pt idx="3">
                  <c:v>2010</c:v>
                </c:pt>
                <c:pt idx="4">
                  <c:v>2011</c:v>
                </c:pt>
              </c:numCache>
            </c:numRef>
          </c:cat>
          <c:val>
            <c:numRef>
              <c:f>E01G!$K$44:$O$44</c:f>
              <c:numCache>
                <c:formatCode>General</c:formatCode>
                <c:ptCount val="5"/>
                <c:pt idx="0">
                  <c:v>1</c:v>
                </c:pt>
                <c:pt idx="1">
                  <c:v>0</c:v>
                </c:pt>
                <c:pt idx="2">
                  <c:v>0</c:v>
                </c:pt>
                <c:pt idx="3">
                  <c:v>4</c:v>
                </c:pt>
                <c:pt idx="4">
                  <c:v>4</c:v>
                </c:pt>
              </c:numCache>
            </c:numRef>
          </c:val>
        </c:ser>
        <c:ser>
          <c:idx val="2"/>
          <c:order val="2"/>
          <c:tx>
            <c:strRef>
              <c:f>E01G!$J$45</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E01G!$K$42:$O$42</c:f>
              <c:numCache>
                <c:formatCode>0</c:formatCode>
                <c:ptCount val="5"/>
                <c:pt idx="0">
                  <c:v>2007</c:v>
                </c:pt>
                <c:pt idx="1">
                  <c:v>2008</c:v>
                </c:pt>
                <c:pt idx="2">
                  <c:v>2009</c:v>
                </c:pt>
                <c:pt idx="3">
                  <c:v>2010</c:v>
                </c:pt>
                <c:pt idx="4">
                  <c:v>2011</c:v>
                </c:pt>
              </c:numCache>
            </c:numRef>
          </c:cat>
          <c:val>
            <c:numRef>
              <c:f>E01G!$K$45:$O$45</c:f>
              <c:numCache>
                <c:formatCode>General</c:formatCode>
                <c:ptCount val="5"/>
                <c:pt idx="0">
                  <c:v>8</c:v>
                </c:pt>
                <c:pt idx="1">
                  <c:v>10</c:v>
                </c:pt>
                <c:pt idx="2">
                  <c:v>5</c:v>
                </c:pt>
                <c:pt idx="3">
                  <c:v>3</c:v>
                </c:pt>
                <c:pt idx="4">
                  <c:v>3</c:v>
                </c:pt>
              </c:numCache>
            </c:numRef>
          </c:val>
        </c:ser>
        <c:ser>
          <c:idx val="3"/>
          <c:order val="3"/>
          <c:tx>
            <c:strRef>
              <c:f>E01G!$J$46</c:f>
              <c:strCache>
                <c:ptCount val="1"/>
                <c:pt idx="0">
                  <c:v>Ruim</c:v>
                </c:pt>
              </c:strCache>
            </c:strRef>
          </c:tx>
          <c:spPr>
            <a:solidFill>
              <a:srgbClr val="FF9900"/>
            </a:solidFill>
          </c:spPr>
          <c:invertIfNegative val="0"/>
          <c:dLbls>
            <c:dLbl>
              <c:idx val="0"/>
              <c:delete val="1"/>
            </c:dLbl>
            <c:dLbl>
              <c:idx val="1"/>
              <c:delete val="1"/>
            </c:dLbl>
            <c:showLegendKey val="0"/>
            <c:showVal val="1"/>
            <c:showCatName val="0"/>
            <c:showSerName val="0"/>
            <c:showPercent val="0"/>
            <c:showBubbleSize val="0"/>
            <c:showLeaderLines val="0"/>
          </c:dLbls>
          <c:cat>
            <c:numRef>
              <c:f>E01G!$K$42:$O$42</c:f>
              <c:numCache>
                <c:formatCode>0</c:formatCode>
                <c:ptCount val="5"/>
                <c:pt idx="0">
                  <c:v>2007</c:v>
                </c:pt>
                <c:pt idx="1">
                  <c:v>2008</c:v>
                </c:pt>
                <c:pt idx="2">
                  <c:v>2009</c:v>
                </c:pt>
                <c:pt idx="3">
                  <c:v>2010</c:v>
                </c:pt>
                <c:pt idx="4">
                  <c:v>2011</c:v>
                </c:pt>
              </c:numCache>
            </c:numRef>
          </c:cat>
          <c:val>
            <c:numRef>
              <c:f>E01G!$K$46:$O$46</c:f>
              <c:numCache>
                <c:formatCode>General</c:formatCode>
                <c:ptCount val="5"/>
                <c:pt idx="0">
                  <c:v>0</c:v>
                </c:pt>
                <c:pt idx="1">
                  <c:v>0</c:v>
                </c:pt>
                <c:pt idx="2">
                  <c:v>2</c:v>
                </c:pt>
                <c:pt idx="3">
                  <c:v>4</c:v>
                </c:pt>
                <c:pt idx="4">
                  <c:v>4</c:v>
                </c:pt>
              </c:numCache>
            </c:numRef>
          </c:val>
        </c:ser>
        <c:ser>
          <c:idx val="4"/>
          <c:order val="4"/>
          <c:tx>
            <c:strRef>
              <c:f>E01G!$J$47</c:f>
              <c:strCache>
                <c:ptCount val="1"/>
                <c:pt idx="0">
                  <c:v>Péssima</c:v>
                </c:pt>
              </c:strCache>
            </c:strRef>
          </c:tx>
          <c:spPr>
            <a:solidFill>
              <a:srgbClr val="FF0000"/>
            </a:solidFill>
          </c:spPr>
          <c:invertIfNegative val="0"/>
          <c:dLbls>
            <c:dLbl>
              <c:idx val="2"/>
              <c:delete val="1"/>
            </c:dLbl>
            <c:dLbl>
              <c:idx val="3"/>
              <c:delete val="1"/>
            </c:dLbl>
            <c:dLbl>
              <c:idx val="4"/>
              <c:delete val="1"/>
            </c:dLbl>
            <c:showLegendKey val="0"/>
            <c:showVal val="1"/>
            <c:showCatName val="0"/>
            <c:showSerName val="0"/>
            <c:showPercent val="0"/>
            <c:showBubbleSize val="0"/>
            <c:showLeaderLines val="0"/>
          </c:dLbls>
          <c:cat>
            <c:numRef>
              <c:f>E01G!$K$42:$O$42</c:f>
              <c:numCache>
                <c:formatCode>0</c:formatCode>
                <c:ptCount val="5"/>
                <c:pt idx="0">
                  <c:v>2007</c:v>
                </c:pt>
                <c:pt idx="1">
                  <c:v>2008</c:v>
                </c:pt>
                <c:pt idx="2">
                  <c:v>2009</c:v>
                </c:pt>
                <c:pt idx="3">
                  <c:v>2010</c:v>
                </c:pt>
                <c:pt idx="4">
                  <c:v>2011</c:v>
                </c:pt>
              </c:numCache>
            </c:numRef>
          </c:cat>
          <c:val>
            <c:numRef>
              <c:f>E01G!$K$47:$O$47</c:f>
              <c:numCache>
                <c:formatCode>General</c:formatCode>
                <c:ptCount val="5"/>
                <c:pt idx="0">
                  <c:v>2</c:v>
                </c:pt>
                <c:pt idx="1">
                  <c:v>1</c:v>
                </c:pt>
                <c:pt idx="2">
                  <c:v>0</c:v>
                </c:pt>
                <c:pt idx="3">
                  <c:v>0</c:v>
                </c:pt>
                <c:pt idx="4">
                  <c:v>0</c:v>
                </c:pt>
              </c:numCache>
            </c:numRef>
          </c:val>
        </c:ser>
        <c:dLbls>
          <c:showLegendKey val="0"/>
          <c:showVal val="0"/>
          <c:showCatName val="0"/>
          <c:showSerName val="0"/>
          <c:showPercent val="0"/>
          <c:showBubbleSize val="0"/>
        </c:dLbls>
        <c:gapWidth val="150"/>
        <c:overlap val="100"/>
        <c:axId val="150631552"/>
        <c:axId val="150633088"/>
      </c:barChart>
      <c:catAx>
        <c:axId val="150631552"/>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0633088"/>
        <c:crosses val="autoZero"/>
        <c:auto val="1"/>
        <c:lblAlgn val="ctr"/>
        <c:lblOffset val="100"/>
        <c:noMultiLvlLbl val="0"/>
      </c:catAx>
      <c:valAx>
        <c:axId val="15063308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6046"/>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0631552"/>
        <c:crosses val="autoZero"/>
        <c:crossBetween val="between"/>
        <c:majorUnit val="2"/>
      </c:valAx>
    </c:plotArea>
    <c:legend>
      <c:legendPos val="b"/>
      <c:layout>
        <c:manualLayout>
          <c:xMode val="edge"/>
          <c:yMode val="edge"/>
          <c:x val="9.8060593104595264E-2"/>
          <c:y val="0.87554049929805855"/>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397" footer="0.31496062000000397"/>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925"/>
          <c:h val="0.6872047244094488"/>
        </c:manualLayout>
      </c:layout>
      <c:barChart>
        <c:barDir val="col"/>
        <c:grouping val="stacked"/>
        <c:varyColors val="0"/>
        <c:ser>
          <c:idx val="0"/>
          <c:order val="0"/>
          <c:tx>
            <c:strRef>
              <c:f>E01G!$J$61</c:f>
              <c:strCache>
                <c:ptCount val="1"/>
                <c:pt idx="0">
                  <c:v>Ótima</c:v>
                </c:pt>
              </c:strCache>
            </c:strRef>
          </c:tx>
          <c:spPr>
            <a:solidFill>
              <a:srgbClr val="0099FF"/>
            </a:solidFill>
          </c:spPr>
          <c:invertIfNegative val="0"/>
          <c:cat>
            <c:numRef>
              <c:f>E01G!$K$60:$O$60</c:f>
              <c:numCache>
                <c:formatCode>0</c:formatCode>
                <c:ptCount val="5"/>
                <c:pt idx="0">
                  <c:v>2007</c:v>
                </c:pt>
                <c:pt idx="1">
                  <c:v>2008</c:v>
                </c:pt>
                <c:pt idx="2">
                  <c:v>2009</c:v>
                </c:pt>
                <c:pt idx="3">
                  <c:v>2010</c:v>
                </c:pt>
                <c:pt idx="4">
                  <c:v>2011</c:v>
                </c:pt>
              </c:numCache>
            </c:numRef>
          </c:cat>
          <c:val>
            <c:numRef>
              <c:f>E01G!$K$61:$O$61</c:f>
              <c:numCache>
                <c:formatCode>General</c:formatCode>
                <c:ptCount val="5"/>
                <c:pt idx="0">
                  <c:v>0</c:v>
                </c:pt>
                <c:pt idx="1">
                  <c:v>0</c:v>
                </c:pt>
                <c:pt idx="2">
                  <c:v>0</c:v>
                </c:pt>
                <c:pt idx="3">
                  <c:v>0</c:v>
                </c:pt>
                <c:pt idx="4">
                  <c:v>0</c:v>
                </c:pt>
              </c:numCache>
            </c:numRef>
          </c:val>
        </c:ser>
        <c:ser>
          <c:idx val="1"/>
          <c:order val="1"/>
          <c:tx>
            <c:strRef>
              <c:f>E01G!$J$62</c:f>
              <c:strCache>
                <c:ptCount val="1"/>
                <c:pt idx="0">
                  <c:v>Boa</c:v>
                </c:pt>
              </c:strCache>
            </c:strRef>
          </c:tx>
          <c:spPr>
            <a:solidFill>
              <a:srgbClr val="00CC00"/>
            </a:solidFill>
          </c:spPr>
          <c:invertIfNegative val="0"/>
          <c:dLbls>
            <c:dLbl>
              <c:idx val="0"/>
              <c:delete val="1"/>
            </c:dLbl>
            <c:dLbl>
              <c:idx val="1"/>
              <c:delete val="1"/>
            </c:dLbl>
            <c:dLbl>
              <c:idx val="2"/>
              <c:delete val="1"/>
            </c:dLbl>
            <c:dLbl>
              <c:idx val="3"/>
              <c:delete val="1"/>
            </c:dLbl>
            <c:showLegendKey val="0"/>
            <c:showVal val="1"/>
            <c:showCatName val="0"/>
            <c:showSerName val="0"/>
            <c:showPercent val="0"/>
            <c:showBubbleSize val="0"/>
            <c:showLeaderLines val="0"/>
          </c:dLbls>
          <c:cat>
            <c:numRef>
              <c:f>E01G!$K$60:$O$60</c:f>
              <c:numCache>
                <c:formatCode>0</c:formatCode>
                <c:ptCount val="5"/>
                <c:pt idx="0">
                  <c:v>2007</c:v>
                </c:pt>
                <c:pt idx="1">
                  <c:v>2008</c:v>
                </c:pt>
                <c:pt idx="2">
                  <c:v>2009</c:v>
                </c:pt>
                <c:pt idx="3">
                  <c:v>2010</c:v>
                </c:pt>
                <c:pt idx="4">
                  <c:v>2011</c:v>
                </c:pt>
              </c:numCache>
            </c:numRef>
          </c:cat>
          <c:val>
            <c:numRef>
              <c:f>E01G!$K$62:$O$62</c:f>
              <c:numCache>
                <c:formatCode>General</c:formatCode>
                <c:ptCount val="5"/>
                <c:pt idx="0">
                  <c:v>0</c:v>
                </c:pt>
                <c:pt idx="1">
                  <c:v>0</c:v>
                </c:pt>
                <c:pt idx="2">
                  <c:v>0</c:v>
                </c:pt>
                <c:pt idx="3">
                  <c:v>0</c:v>
                </c:pt>
                <c:pt idx="4">
                  <c:v>1</c:v>
                </c:pt>
              </c:numCache>
            </c:numRef>
          </c:val>
        </c:ser>
        <c:ser>
          <c:idx val="2"/>
          <c:order val="2"/>
          <c:tx>
            <c:strRef>
              <c:f>E01G!$J$63</c:f>
              <c:strCache>
                <c:ptCount val="1"/>
                <c:pt idx="0">
                  <c:v>Regular</c:v>
                </c:pt>
              </c:strCache>
            </c:strRef>
          </c:tx>
          <c:spPr>
            <a:solidFill>
              <a:srgbClr val="FFFF00"/>
            </a:solidFill>
          </c:spPr>
          <c:invertIfNegative val="0"/>
          <c:cat>
            <c:numRef>
              <c:f>E01G!$K$60:$O$60</c:f>
              <c:numCache>
                <c:formatCode>0</c:formatCode>
                <c:ptCount val="5"/>
                <c:pt idx="0">
                  <c:v>2007</c:v>
                </c:pt>
                <c:pt idx="1">
                  <c:v>2008</c:v>
                </c:pt>
                <c:pt idx="2">
                  <c:v>2009</c:v>
                </c:pt>
                <c:pt idx="3">
                  <c:v>2010</c:v>
                </c:pt>
                <c:pt idx="4">
                  <c:v>2011</c:v>
                </c:pt>
              </c:numCache>
            </c:numRef>
          </c:cat>
          <c:val>
            <c:numRef>
              <c:f>E01G!$K$63:$O$63</c:f>
              <c:numCache>
                <c:formatCode>General</c:formatCode>
                <c:ptCount val="5"/>
                <c:pt idx="0">
                  <c:v>0</c:v>
                </c:pt>
                <c:pt idx="1">
                  <c:v>0</c:v>
                </c:pt>
                <c:pt idx="2">
                  <c:v>0</c:v>
                </c:pt>
                <c:pt idx="3">
                  <c:v>0</c:v>
                </c:pt>
                <c:pt idx="4">
                  <c:v>0</c:v>
                </c:pt>
              </c:numCache>
            </c:numRef>
          </c:val>
        </c:ser>
        <c:ser>
          <c:idx val="3"/>
          <c:order val="3"/>
          <c:tx>
            <c:strRef>
              <c:f>E01G!$J$64</c:f>
              <c:strCache>
                <c:ptCount val="1"/>
                <c:pt idx="0">
                  <c:v>Ruim</c:v>
                </c:pt>
              </c:strCache>
            </c:strRef>
          </c:tx>
          <c:spPr>
            <a:solidFill>
              <a:srgbClr val="FF9900"/>
            </a:solidFill>
          </c:spPr>
          <c:invertIfNegative val="0"/>
          <c:cat>
            <c:numRef>
              <c:f>E01G!$K$60:$O$60</c:f>
              <c:numCache>
                <c:formatCode>0</c:formatCode>
                <c:ptCount val="5"/>
                <c:pt idx="0">
                  <c:v>2007</c:v>
                </c:pt>
                <c:pt idx="1">
                  <c:v>2008</c:v>
                </c:pt>
                <c:pt idx="2">
                  <c:v>2009</c:v>
                </c:pt>
                <c:pt idx="3">
                  <c:v>2010</c:v>
                </c:pt>
                <c:pt idx="4">
                  <c:v>2011</c:v>
                </c:pt>
              </c:numCache>
            </c:numRef>
          </c:cat>
          <c:val>
            <c:numRef>
              <c:f>E01G!$K$64:$O$64</c:f>
              <c:numCache>
                <c:formatCode>General</c:formatCode>
                <c:ptCount val="5"/>
                <c:pt idx="0">
                  <c:v>0</c:v>
                </c:pt>
                <c:pt idx="1">
                  <c:v>0</c:v>
                </c:pt>
                <c:pt idx="2">
                  <c:v>0</c:v>
                </c:pt>
                <c:pt idx="3">
                  <c:v>0</c:v>
                </c:pt>
                <c:pt idx="4">
                  <c:v>0</c:v>
                </c:pt>
              </c:numCache>
            </c:numRef>
          </c:val>
        </c:ser>
        <c:ser>
          <c:idx val="4"/>
          <c:order val="4"/>
          <c:tx>
            <c:strRef>
              <c:f>E01G!$J$65</c:f>
              <c:strCache>
                <c:ptCount val="1"/>
                <c:pt idx="0">
                  <c:v>Péssima</c:v>
                </c:pt>
              </c:strCache>
            </c:strRef>
          </c:tx>
          <c:spPr>
            <a:solidFill>
              <a:srgbClr val="FF0000"/>
            </a:solidFill>
          </c:spPr>
          <c:invertIfNegative val="0"/>
          <c:cat>
            <c:numRef>
              <c:f>E01G!$K$60:$O$60</c:f>
              <c:numCache>
                <c:formatCode>0</c:formatCode>
                <c:ptCount val="5"/>
                <c:pt idx="0">
                  <c:v>2007</c:v>
                </c:pt>
                <c:pt idx="1">
                  <c:v>2008</c:v>
                </c:pt>
                <c:pt idx="2">
                  <c:v>2009</c:v>
                </c:pt>
                <c:pt idx="3">
                  <c:v>2010</c:v>
                </c:pt>
                <c:pt idx="4">
                  <c:v>2011</c:v>
                </c:pt>
              </c:numCache>
            </c:numRef>
          </c:cat>
          <c:val>
            <c:numRef>
              <c:f>E01G!$K$65:$O$65</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51456000"/>
        <c:axId val="151478272"/>
      </c:barChart>
      <c:catAx>
        <c:axId val="151456000"/>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1478272"/>
        <c:crosses val="autoZero"/>
        <c:auto val="1"/>
        <c:lblAlgn val="ctr"/>
        <c:lblOffset val="100"/>
        <c:noMultiLvlLbl val="0"/>
      </c:catAx>
      <c:valAx>
        <c:axId val="15147827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606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1456000"/>
        <c:crosses val="autoZero"/>
        <c:crossBetween val="between"/>
        <c:majorUnit val="1"/>
      </c:valAx>
    </c:plotArea>
    <c:legend>
      <c:legendPos val="b"/>
      <c:layout>
        <c:manualLayout>
          <c:xMode val="edge"/>
          <c:yMode val="edge"/>
          <c:x val="9.8060593104595264E-2"/>
          <c:y val="0.87554049929805877"/>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08" footer="0.31496062000000408"/>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881"/>
          <c:h val="0.6872047244094488"/>
        </c:manualLayout>
      </c:layout>
      <c:barChart>
        <c:barDir val="col"/>
        <c:grouping val="stacked"/>
        <c:varyColors val="0"/>
        <c:ser>
          <c:idx val="0"/>
          <c:order val="0"/>
          <c:tx>
            <c:strRef>
              <c:f>E01G!$J$79</c:f>
              <c:strCache>
                <c:ptCount val="1"/>
                <c:pt idx="0">
                  <c:v>Ótima</c:v>
                </c:pt>
              </c:strCache>
            </c:strRef>
          </c:tx>
          <c:spPr>
            <a:solidFill>
              <a:srgbClr val="0099FF"/>
            </a:solidFill>
          </c:spPr>
          <c:invertIfNegative val="0"/>
          <c:cat>
            <c:numRef>
              <c:f>E01G!$K$78:$O$78</c:f>
              <c:numCache>
                <c:formatCode>0</c:formatCode>
                <c:ptCount val="5"/>
                <c:pt idx="0">
                  <c:v>2007</c:v>
                </c:pt>
                <c:pt idx="1">
                  <c:v>2008</c:v>
                </c:pt>
                <c:pt idx="2">
                  <c:v>2009</c:v>
                </c:pt>
                <c:pt idx="3">
                  <c:v>2010</c:v>
                </c:pt>
                <c:pt idx="4">
                  <c:v>2011</c:v>
                </c:pt>
              </c:numCache>
            </c:numRef>
          </c:cat>
          <c:val>
            <c:numRef>
              <c:f>E01G!$K$79:$O$79</c:f>
              <c:numCache>
                <c:formatCode>General</c:formatCode>
                <c:ptCount val="5"/>
                <c:pt idx="0">
                  <c:v>0</c:v>
                </c:pt>
                <c:pt idx="1">
                  <c:v>0</c:v>
                </c:pt>
                <c:pt idx="2">
                  <c:v>0</c:v>
                </c:pt>
                <c:pt idx="3">
                  <c:v>0</c:v>
                </c:pt>
                <c:pt idx="4">
                  <c:v>0</c:v>
                </c:pt>
              </c:numCache>
            </c:numRef>
          </c:val>
        </c:ser>
        <c:ser>
          <c:idx val="1"/>
          <c:order val="1"/>
          <c:tx>
            <c:strRef>
              <c:f>E01G!$J$80</c:f>
              <c:strCache>
                <c:ptCount val="1"/>
                <c:pt idx="0">
                  <c:v>Boa</c:v>
                </c:pt>
              </c:strCache>
            </c:strRef>
          </c:tx>
          <c:spPr>
            <a:solidFill>
              <a:srgbClr val="00CC00"/>
            </a:solidFill>
          </c:spPr>
          <c:invertIfNegative val="0"/>
          <c:cat>
            <c:numRef>
              <c:f>E01G!$K$78:$O$78</c:f>
              <c:numCache>
                <c:formatCode>0</c:formatCode>
                <c:ptCount val="5"/>
                <c:pt idx="0">
                  <c:v>2007</c:v>
                </c:pt>
                <c:pt idx="1">
                  <c:v>2008</c:v>
                </c:pt>
                <c:pt idx="2">
                  <c:v>2009</c:v>
                </c:pt>
                <c:pt idx="3">
                  <c:v>2010</c:v>
                </c:pt>
                <c:pt idx="4">
                  <c:v>2011</c:v>
                </c:pt>
              </c:numCache>
            </c:numRef>
          </c:cat>
          <c:val>
            <c:numRef>
              <c:f>E01G!$K$80:$O$80</c:f>
              <c:numCache>
                <c:formatCode>General</c:formatCode>
                <c:ptCount val="5"/>
                <c:pt idx="0">
                  <c:v>0</c:v>
                </c:pt>
                <c:pt idx="1">
                  <c:v>0</c:v>
                </c:pt>
                <c:pt idx="2">
                  <c:v>0</c:v>
                </c:pt>
                <c:pt idx="3">
                  <c:v>0</c:v>
                </c:pt>
                <c:pt idx="4">
                  <c:v>0</c:v>
                </c:pt>
              </c:numCache>
            </c:numRef>
          </c:val>
        </c:ser>
        <c:ser>
          <c:idx val="2"/>
          <c:order val="2"/>
          <c:tx>
            <c:strRef>
              <c:f>E01G!$J$81</c:f>
              <c:strCache>
                <c:ptCount val="1"/>
                <c:pt idx="0">
                  <c:v>Regular</c:v>
                </c:pt>
              </c:strCache>
            </c:strRef>
          </c:tx>
          <c:spPr>
            <a:solidFill>
              <a:srgbClr val="FFFF00"/>
            </a:solidFill>
          </c:spPr>
          <c:invertIfNegative val="0"/>
          <c:dLbls>
            <c:dLbl>
              <c:idx val="2"/>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E01G!$K$78:$O$78</c:f>
              <c:numCache>
                <c:formatCode>0</c:formatCode>
                <c:ptCount val="5"/>
                <c:pt idx="0">
                  <c:v>2007</c:v>
                </c:pt>
                <c:pt idx="1">
                  <c:v>2008</c:v>
                </c:pt>
                <c:pt idx="2">
                  <c:v>2009</c:v>
                </c:pt>
                <c:pt idx="3">
                  <c:v>2010</c:v>
                </c:pt>
                <c:pt idx="4">
                  <c:v>2011</c:v>
                </c:pt>
              </c:numCache>
            </c:numRef>
          </c:cat>
          <c:val>
            <c:numRef>
              <c:f>E01G!$K$81:$O$81</c:f>
              <c:numCache>
                <c:formatCode>General</c:formatCode>
                <c:ptCount val="5"/>
                <c:pt idx="0">
                  <c:v>2</c:v>
                </c:pt>
                <c:pt idx="1">
                  <c:v>2</c:v>
                </c:pt>
                <c:pt idx="2">
                  <c:v>0</c:v>
                </c:pt>
                <c:pt idx="3">
                  <c:v>2</c:v>
                </c:pt>
                <c:pt idx="4">
                  <c:v>1</c:v>
                </c:pt>
              </c:numCache>
            </c:numRef>
          </c:val>
        </c:ser>
        <c:ser>
          <c:idx val="3"/>
          <c:order val="3"/>
          <c:tx>
            <c:strRef>
              <c:f>E01G!$J$82</c:f>
              <c:strCache>
                <c:ptCount val="1"/>
                <c:pt idx="0">
                  <c:v>Ruim</c:v>
                </c:pt>
              </c:strCache>
            </c:strRef>
          </c:tx>
          <c:spPr>
            <a:solidFill>
              <a:srgbClr val="FF9900"/>
            </a:solidFill>
          </c:spPr>
          <c:invertIfNegative val="0"/>
          <c:dLbls>
            <c:dLbl>
              <c:idx val="0"/>
              <c:delete val="1"/>
            </c:dLbl>
            <c:dLbl>
              <c:idx val="1"/>
              <c:delete val="1"/>
            </c:dLbl>
            <c:dLbl>
              <c:idx val="3"/>
              <c:delete val="1"/>
            </c:dLbl>
            <c:dLbl>
              <c:idx val="4"/>
              <c:delete val="1"/>
            </c:dLbl>
            <c:showLegendKey val="0"/>
            <c:showVal val="1"/>
            <c:showCatName val="0"/>
            <c:showSerName val="0"/>
            <c:showPercent val="0"/>
            <c:showBubbleSize val="0"/>
            <c:showLeaderLines val="0"/>
          </c:dLbls>
          <c:cat>
            <c:numRef>
              <c:f>E01G!$K$78:$O$78</c:f>
              <c:numCache>
                <c:formatCode>0</c:formatCode>
                <c:ptCount val="5"/>
                <c:pt idx="0">
                  <c:v>2007</c:v>
                </c:pt>
                <c:pt idx="1">
                  <c:v>2008</c:v>
                </c:pt>
                <c:pt idx="2">
                  <c:v>2009</c:v>
                </c:pt>
                <c:pt idx="3">
                  <c:v>2010</c:v>
                </c:pt>
                <c:pt idx="4">
                  <c:v>2011</c:v>
                </c:pt>
              </c:numCache>
            </c:numRef>
          </c:cat>
          <c:val>
            <c:numRef>
              <c:f>E01G!$K$82:$O$82</c:f>
              <c:numCache>
                <c:formatCode>General</c:formatCode>
                <c:ptCount val="5"/>
                <c:pt idx="0">
                  <c:v>0</c:v>
                </c:pt>
                <c:pt idx="1">
                  <c:v>0</c:v>
                </c:pt>
                <c:pt idx="2">
                  <c:v>1</c:v>
                </c:pt>
                <c:pt idx="3">
                  <c:v>0</c:v>
                </c:pt>
                <c:pt idx="4">
                  <c:v>0</c:v>
                </c:pt>
              </c:numCache>
            </c:numRef>
          </c:val>
        </c:ser>
        <c:ser>
          <c:idx val="4"/>
          <c:order val="4"/>
          <c:tx>
            <c:strRef>
              <c:f>E01G!$J$83</c:f>
              <c:strCache>
                <c:ptCount val="1"/>
                <c:pt idx="0">
                  <c:v>Péssima</c:v>
                </c:pt>
              </c:strCache>
            </c:strRef>
          </c:tx>
          <c:spPr>
            <a:solidFill>
              <a:srgbClr val="FF0000"/>
            </a:solidFill>
          </c:spPr>
          <c:invertIfNegative val="0"/>
          <c:dLbls>
            <c:dLbl>
              <c:idx val="0"/>
              <c:delete val="1"/>
            </c:dLbl>
            <c:dLbl>
              <c:idx val="1"/>
              <c:delete val="1"/>
            </c:dLbl>
            <c:dLbl>
              <c:idx val="3"/>
              <c:delete val="1"/>
            </c:dLbl>
            <c:showLegendKey val="0"/>
            <c:showVal val="1"/>
            <c:showCatName val="0"/>
            <c:showSerName val="0"/>
            <c:showPercent val="0"/>
            <c:showBubbleSize val="0"/>
            <c:showLeaderLines val="0"/>
          </c:dLbls>
          <c:cat>
            <c:numRef>
              <c:f>E01G!$K$78:$O$78</c:f>
              <c:numCache>
                <c:formatCode>0</c:formatCode>
                <c:ptCount val="5"/>
                <c:pt idx="0">
                  <c:v>2007</c:v>
                </c:pt>
                <c:pt idx="1">
                  <c:v>2008</c:v>
                </c:pt>
                <c:pt idx="2">
                  <c:v>2009</c:v>
                </c:pt>
                <c:pt idx="3">
                  <c:v>2010</c:v>
                </c:pt>
                <c:pt idx="4">
                  <c:v>2011</c:v>
                </c:pt>
              </c:numCache>
            </c:numRef>
          </c:cat>
          <c:val>
            <c:numRef>
              <c:f>E01G!$K$83:$O$83</c:f>
              <c:numCache>
                <c:formatCode>General</c:formatCode>
                <c:ptCount val="5"/>
                <c:pt idx="0">
                  <c:v>0</c:v>
                </c:pt>
                <c:pt idx="1">
                  <c:v>0</c:v>
                </c:pt>
                <c:pt idx="2">
                  <c:v>1</c:v>
                </c:pt>
                <c:pt idx="3">
                  <c:v>0</c:v>
                </c:pt>
                <c:pt idx="4">
                  <c:v>1</c:v>
                </c:pt>
              </c:numCache>
            </c:numRef>
          </c:val>
        </c:ser>
        <c:dLbls>
          <c:showLegendKey val="0"/>
          <c:showVal val="0"/>
          <c:showCatName val="0"/>
          <c:showSerName val="0"/>
          <c:showPercent val="0"/>
          <c:showBubbleSize val="0"/>
        </c:dLbls>
        <c:gapWidth val="150"/>
        <c:overlap val="100"/>
        <c:axId val="151605632"/>
        <c:axId val="151607168"/>
      </c:barChart>
      <c:catAx>
        <c:axId val="151605632"/>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1607168"/>
        <c:crosses val="autoZero"/>
        <c:auto val="1"/>
        <c:lblAlgn val="ctr"/>
        <c:lblOffset val="100"/>
        <c:noMultiLvlLbl val="0"/>
      </c:catAx>
      <c:valAx>
        <c:axId val="15160716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6096"/>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1605632"/>
        <c:crosses val="autoZero"/>
        <c:crossBetween val="between"/>
        <c:majorUnit val="1"/>
      </c:valAx>
    </c:plotArea>
    <c:legend>
      <c:legendPos val="b"/>
      <c:layout>
        <c:manualLayout>
          <c:xMode val="edge"/>
          <c:yMode val="edge"/>
          <c:x val="9.8060593104595264E-2"/>
          <c:y val="0.87554049929805899"/>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24" footer="0.31496062000000424"/>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848"/>
          <c:h val="0.6872047244094488"/>
        </c:manualLayout>
      </c:layout>
      <c:barChart>
        <c:barDir val="col"/>
        <c:grouping val="stacked"/>
        <c:varyColors val="0"/>
        <c:ser>
          <c:idx val="0"/>
          <c:order val="0"/>
          <c:tx>
            <c:strRef>
              <c:f>E01G!$J$97</c:f>
              <c:strCache>
                <c:ptCount val="1"/>
                <c:pt idx="0">
                  <c:v>Ótima</c:v>
                </c:pt>
              </c:strCache>
            </c:strRef>
          </c:tx>
          <c:spPr>
            <a:solidFill>
              <a:srgbClr val="0099FF"/>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E01G!$K$96:$O$96</c:f>
              <c:numCache>
                <c:formatCode>0</c:formatCode>
                <c:ptCount val="5"/>
                <c:pt idx="0">
                  <c:v>2007</c:v>
                </c:pt>
                <c:pt idx="1">
                  <c:v>2008</c:v>
                </c:pt>
                <c:pt idx="2">
                  <c:v>2009</c:v>
                </c:pt>
                <c:pt idx="3">
                  <c:v>2010</c:v>
                </c:pt>
                <c:pt idx="4">
                  <c:v>2011</c:v>
                </c:pt>
              </c:numCache>
            </c:numRef>
          </c:cat>
          <c:val>
            <c:numRef>
              <c:f>E01G!$K$97:$O$97</c:f>
              <c:numCache>
                <c:formatCode>General</c:formatCode>
                <c:ptCount val="5"/>
                <c:pt idx="0">
                  <c:v>2</c:v>
                </c:pt>
                <c:pt idx="1">
                  <c:v>2</c:v>
                </c:pt>
                <c:pt idx="2">
                  <c:v>2</c:v>
                </c:pt>
                <c:pt idx="3">
                  <c:v>2</c:v>
                </c:pt>
                <c:pt idx="4">
                  <c:v>2</c:v>
                </c:pt>
              </c:numCache>
            </c:numRef>
          </c:val>
        </c:ser>
        <c:ser>
          <c:idx val="1"/>
          <c:order val="1"/>
          <c:tx>
            <c:strRef>
              <c:f>E01G!$J$98</c:f>
              <c:strCache>
                <c:ptCount val="1"/>
                <c:pt idx="0">
                  <c:v>Boa</c:v>
                </c:pt>
              </c:strCache>
            </c:strRef>
          </c:tx>
          <c:spPr>
            <a:solidFill>
              <a:srgbClr val="00CC00"/>
            </a:solidFill>
          </c:spPr>
          <c:invertIfNegative val="0"/>
          <c:cat>
            <c:numRef>
              <c:f>E01G!$K$96:$O$96</c:f>
              <c:numCache>
                <c:formatCode>0</c:formatCode>
                <c:ptCount val="5"/>
                <c:pt idx="0">
                  <c:v>2007</c:v>
                </c:pt>
                <c:pt idx="1">
                  <c:v>2008</c:v>
                </c:pt>
                <c:pt idx="2">
                  <c:v>2009</c:v>
                </c:pt>
                <c:pt idx="3">
                  <c:v>2010</c:v>
                </c:pt>
                <c:pt idx="4">
                  <c:v>2011</c:v>
                </c:pt>
              </c:numCache>
            </c:numRef>
          </c:cat>
          <c:val>
            <c:numRef>
              <c:f>E01G!$K$98:$O$98</c:f>
              <c:numCache>
                <c:formatCode>General</c:formatCode>
                <c:ptCount val="5"/>
                <c:pt idx="0">
                  <c:v>0</c:v>
                </c:pt>
                <c:pt idx="1">
                  <c:v>0</c:v>
                </c:pt>
                <c:pt idx="2">
                  <c:v>0</c:v>
                </c:pt>
                <c:pt idx="3">
                  <c:v>0</c:v>
                </c:pt>
                <c:pt idx="4">
                  <c:v>0</c:v>
                </c:pt>
              </c:numCache>
            </c:numRef>
          </c:val>
        </c:ser>
        <c:ser>
          <c:idx val="2"/>
          <c:order val="2"/>
          <c:tx>
            <c:strRef>
              <c:f>E01G!$J$99</c:f>
              <c:strCache>
                <c:ptCount val="1"/>
                <c:pt idx="0">
                  <c:v>Regular</c:v>
                </c:pt>
              </c:strCache>
            </c:strRef>
          </c:tx>
          <c:spPr>
            <a:solidFill>
              <a:srgbClr val="FFFF00"/>
            </a:solidFill>
          </c:spPr>
          <c:invertIfNegative val="0"/>
          <c:cat>
            <c:numRef>
              <c:f>E01G!$K$96:$O$96</c:f>
              <c:numCache>
                <c:formatCode>0</c:formatCode>
                <c:ptCount val="5"/>
                <c:pt idx="0">
                  <c:v>2007</c:v>
                </c:pt>
                <c:pt idx="1">
                  <c:v>2008</c:v>
                </c:pt>
                <c:pt idx="2">
                  <c:v>2009</c:v>
                </c:pt>
                <c:pt idx="3">
                  <c:v>2010</c:v>
                </c:pt>
                <c:pt idx="4">
                  <c:v>2011</c:v>
                </c:pt>
              </c:numCache>
            </c:numRef>
          </c:cat>
          <c:val>
            <c:numRef>
              <c:f>E01G!$K$99:$O$99</c:f>
              <c:numCache>
                <c:formatCode>General</c:formatCode>
                <c:ptCount val="5"/>
                <c:pt idx="0">
                  <c:v>0</c:v>
                </c:pt>
                <c:pt idx="1">
                  <c:v>0</c:v>
                </c:pt>
                <c:pt idx="2">
                  <c:v>0</c:v>
                </c:pt>
                <c:pt idx="3">
                  <c:v>0</c:v>
                </c:pt>
                <c:pt idx="4">
                  <c:v>0</c:v>
                </c:pt>
              </c:numCache>
            </c:numRef>
          </c:val>
        </c:ser>
        <c:ser>
          <c:idx val="3"/>
          <c:order val="3"/>
          <c:tx>
            <c:strRef>
              <c:f>E01G!$J$100</c:f>
              <c:strCache>
                <c:ptCount val="1"/>
                <c:pt idx="0">
                  <c:v>Ruim</c:v>
                </c:pt>
              </c:strCache>
            </c:strRef>
          </c:tx>
          <c:spPr>
            <a:solidFill>
              <a:srgbClr val="FF9900"/>
            </a:solidFill>
          </c:spPr>
          <c:invertIfNegative val="0"/>
          <c:cat>
            <c:numRef>
              <c:f>E01G!$K$96:$O$96</c:f>
              <c:numCache>
                <c:formatCode>0</c:formatCode>
                <c:ptCount val="5"/>
                <c:pt idx="0">
                  <c:v>2007</c:v>
                </c:pt>
                <c:pt idx="1">
                  <c:v>2008</c:v>
                </c:pt>
                <c:pt idx="2">
                  <c:v>2009</c:v>
                </c:pt>
                <c:pt idx="3">
                  <c:v>2010</c:v>
                </c:pt>
                <c:pt idx="4">
                  <c:v>2011</c:v>
                </c:pt>
              </c:numCache>
            </c:numRef>
          </c:cat>
          <c:val>
            <c:numRef>
              <c:f>E01G!$K$100:$O$100</c:f>
              <c:numCache>
                <c:formatCode>General</c:formatCode>
                <c:ptCount val="5"/>
                <c:pt idx="0">
                  <c:v>0</c:v>
                </c:pt>
                <c:pt idx="1">
                  <c:v>0</c:v>
                </c:pt>
                <c:pt idx="2">
                  <c:v>0</c:v>
                </c:pt>
                <c:pt idx="3">
                  <c:v>0</c:v>
                </c:pt>
                <c:pt idx="4">
                  <c:v>0</c:v>
                </c:pt>
              </c:numCache>
            </c:numRef>
          </c:val>
        </c:ser>
        <c:ser>
          <c:idx val="4"/>
          <c:order val="4"/>
          <c:tx>
            <c:strRef>
              <c:f>E01G!$J$101</c:f>
              <c:strCache>
                <c:ptCount val="1"/>
                <c:pt idx="0">
                  <c:v>Péssima</c:v>
                </c:pt>
              </c:strCache>
            </c:strRef>
          </c:tx>
          <c:spPr>
            <a:solidFill>
              <a:srgbClr val="FF0000"/>
            </a:solidFill>
          </c:spPr>
          <c:invertIfNegative val="0"/>
          <c:cat>
            <c:numRef>
              <c:f>E01G!$K$96:$O$96</c:f>
              <c:numCache>
                <c:formatCode>0</c:formatCode>
                <c:ptCount val="5"/>
                <c:pt idx="0">
                  <c:v>2007</c:v>
                </c:pt>
                <c:pt idx="1">
                  <c:v>2008</c:v>
                </c:pt>
                <c:pt idx="2">
                  <c:v>2009</c:v>
                </c:pt>
                <c:pt idx="3">
                  <c:v>2010</c:v>
                </c:pt>
                <c:pt idx="4">
                  <c:v>2011</c:v>
                </c:pt>
              </c:numCache>
            </c:numRef>
          </c:cat>
          <c:val>
            <c:numRef>
              <c:f>E01G!$K$101:$O$101</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51635456"/>
        <c:axId val="151636992"/>
      </c:barChart>
      <c:catAx>
        <c:axId val="15163545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1636992"/>
        <c:crosses val="autoZero"/>
        <c:auto val="1"/>
        <c:lblAlgn val="ctr"/>
        <c:lblOffset val="100"/>
        <c:noMultiLvlLbl val="0"/>
      </c:catAx>
      <c:valAx>
        <c:axId val="1516369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611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1635456"/>
        <c:crosses val="autoZero"/>
        <c:crossBetween val="between"/>
        <c:majorUnit val="1"/>
      </c:valAx>
    </c:plotArea>
    <c:legend>
      <c:legendPos val="b"/>
      <c:layout>
        <c:manualLayout>
          <c:xMode val="edge"/>
          <c:yMode val="edge"/>
          <c:x val="9.8060593104595264E-2"/>
          <c:y val="0.87554049929805922"/>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41" footer="0.3149606200000044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826"/>
          <c:h val="0.6872047244094488"/>
        </c:manualLayout>
      </c:layout>
      <c:barChart>
        <c:barDir val="col"/>
        <c:grouping val="stacked"/>
        <c:varyColors val="0"/>
        <c:ser>
          <c:idx val="0"/>
          <c:order val="0"/>
          <c:tx>
            <c:strRef>
              <c:f>E01G!$J$115</c:f>
              <c:strCache>
                <c:ptCount val="1"/>
                <c:pt idx="0">
                  <c:v>Ótima</c:v>
                </c:pt>
              </c:strCache>
            </c:strRef>
          </c:tx>
          <c:spPr>
            <a:solidFill>
              <a:srgbClr val="0099FF"/>
            </a:solidFill>
          </c:spPr>
          <c:invertIfNegative val="0"/>
          <c:dLbls>
            <c:dLbl>
              <c:idx val="0"/>
              <c:delete val="1"/>
            </c:dLbl>
            <c:dLbl>
              <c:idx val="3"/>
              <c:delete val="1"/>
            </c:dLbl>
            <c:dLbl>
              <c:idx val="4"/>
              <c:delete val="1"/>
            </c:dLbl>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E01G!$K$114:$O$114</c:f>
              <c:numCache>
                <c:formatCode>0</c:formatCode>
                <c:ptCount val="5"/>
                <c:pt idx="0">
                  <c:v>2007</c:v>
                </c:pt>
                <c:pt idx="1">
                  <c:v>2008</c:v>
                </c:pt>
                <c:pt idx="2">
                  <c:v>2009</c:v>
                </c:pt>
                <c:pt idx="3">
                  <c:v>2010</c:v>
                </c:pt>
                <c:pt idx="4">
                  <c:v>2011</c:v>
                </c:pt>
              </c:numCache>
            </c:numRef>
          </c:cat>
          <c:val>
            <c:numRef>
              <c:f>E01G!$K$115:$O$115</c:f>
              <c:numCache>
                <c:formatCode>General</c:formatCode>
                <c:ptCount val="5"/>
                <c:pt idx="0">
                  <c:v>0</c:v>
                </c:pt>
                <c:pt idx="1">
                  <c:v>1</c:v>
                </c:pt>
                <c:pt idx="2">
                  <c:v>2</c:v>
                </c:pt>
                <c:pt idx="3">
                  <c:v>0</c:v>
                </c:pt>
                <c:pt idx="4">
                  <c:v>0</c:v>
                </c:pt>
              </c:numCache>
            </c:numRef>
          </c:val>
        </c:ser>
        <c:ser>
          <c:idx val="1"/>
          <c:order val="1"/>
          <c:tx>
            <c:strRef>
              <c:f>E01G!$J$116</c:f>
              <c:strCache>
                <c:ptCount val="1"/>
                <c:pt idx="0">
                  <c:v>Boa</c:v>
                </c:pt>
              </c:strCache>
            </c:strRef>
          </c:tx>
          <c:spPr>
            <a:solidFill>
              <a:srgbClr val="00CC00"/>
            </a:solidFill>
          </c:spPr>
          <c:invertIfNegative val="0"/>
          <c:dLbls>
            <c:dLbl>
              <c:idx val="1"/>
              <c:delete val="1"/>
            </c:dLbl>
            <c:dLbl>
              <c:idx val="2"/>
              <c:delete val="1"/>
            </c:dLbl>
            <c:dLbl>
              <c:idx val="3"/>
              <c:delete val="1"/>
            </c:dLbl>
            <c:dLbl>
              <c:idx val="4"/>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E01G!$K$114:$O$114</c:f>
              <c:numCache>
                <c:formatCode>0</c:formatCode>
                <c:ptCount val="5"/>
                <c:pt idx="0">
                  <c:v>2007</c:v>
                </c:pt>
                <c:pt idx="1">
                  <c:v>2008</c:v>
                </c:pt>
                <c:pt idx="2">
                  <c:v>2009</c:v>
                </c:pt>
                <c:pt idx="3">
                  <c:v>2010</c:v>
                </c:pt>
                <c:pt idx="4">
                  <c:v>2011</c:v>
                </c:pt>
              </c:numCache>
            </c:numRef>
          </c:cat>
          <c:val>
            <c:numRef>
              <c:f>E01G!$K$116:$O$116</c:f>
              <c:numCache>
                <c:formatCode>General</c:formatCode>
                <c:ptCount val="5"/>
                <c:pt idx="0">
                  <c:v>1</c:v>
                </c:pt>
                <c:pt idx="1">
                  <c:v>0</c:v>
                </c:pt>
                <c:pt idx="2">
                  <c:v>0</c:v>
                </c:pt>
                <c:pt idx="3">
                  <c:v>0</c:v>
                </c:pt>
                <c:pt idx="4">
                  <c:v>0</c:v>
                </c:pt>
              </c:numCache>
            </c:numRef>
          </c:val>
        </c:ser>
        <c:ser>
          <c:idx val="2"/>
          <c:order val="2"/>
          <c:tx>
            <c:strRef>
              <c:f>E01G!$J$117</c:f>
              <c:strCache>
                <c:ptCount val="1"/>
                <c:pt idx="0">
                  <c:v>Regular</c:v>
                </c:pt>
              </c:strCache>
            </c:strRef>
          </c:tx>
          <c:spPr>
            <a:solidFill>
              <a:srgbClr val="FFFF00"/>
            </a:solidFill>
          </c:spPr>
          <c:invertIfNegative val="0"/>
          <c:dLbls>
            <c:dLbl>
              <c:idx val="0"/>
              <c:delete val="1"/>
            </c:dLbl>
            <c:dLbl>
              <c:idx val="1"/>
              <c:delete val="1"/>
            </c:dLbl>
            <c:dLbl>
              <c:idx val="2"/>
              <c:delete val="1"/>
            </c:dLbl>
            <c:showLegendKey val="0"/>
            <c:showVal val="1"/>
            <c:showCatName val="0"/>
            <c:showSerName val="0"/>
            <c:showPercent val="0"/>
            <c:showBubbleSize val="0"/>
            <c:showLeaderLines val="0"/>
          </c:dLbls>
          <c:cat>
            <c:numRef>
              <c:f>E01G!$K$114:$O$114</c:f>
              <c:numCache>
                <c:formatCode>0</c:formatCode>
                <c:ptCount val="5"/>
                <c:pt idx="0">
                  <c:v>2007</c:v>
                </c:pt>
                <c:pt idx="1">
                  <c:v>2008</c:v>
                </c:pt>
                <c:pt idx="2">
                  <c:v>2009</c:v>
                </c:pt>
                <c:pt idx="3">
                  <c:v>2010</c:v>
                </c:pt>
                <c:pt idx="4">
                  <c:v>2011</c:v>
                </c:pt>
              </c:numCache>
            </c:numRef>
          </c:cat>
          <c:val>
            <c:numRef>
              <c:f>E01G!$K$117:$O$117</c:f>
              <c:numCache>
                <c:formatCode>General</c:formatCode>
                <c:ptCount val="5"/>
                <c:pt idx="0">
                  <c:v>0</c:v>
                </c:pt>
                <c:pt idx="1">
                  <c:v>0</c:v>
                </c:pt>
                <c:pt idx="2">
                  <c:v>0</c:v>
                </c:pt>
                <c:pt idx="3">
                  <c:v>2</c:v>
                </c:pt>
                <c:pt idx="4">
                  <c:v>2</c:v>
                </c:pt>
              </c:numCache>
            </c:numRef>
          </c:val>
        </c:ser>
        <c:ser>
          <c:idx val="3"/>
          <c:order val="3"/>
          <c:tx>
            <c:strRef>
              <c:f>E01G!$J$118</c:f>
              <c:strCache>
                <c:ptCount val="1"/>
                <c:pt idx="0">
                  <c:v>Ruim</c:v>
                </c:pt>
              </c:strCache>
            </c:strRef>
          </c:tx>
          <c:spPr>
            <a:solidFill>
              <a:srgbClr val="FF9900"/>
            </a:solidFill>
          </c:spPr>
          <c:invertIfNegative val="0"/>
          <c:cat>
            <c:numRef>
              <c:f>E01G!$K$114:$O$114</c:f>
              <c:numCache>
                <c:formatCode>0</c:formatCode>
                <c:ptCount val="5"/>
                <c:pt idx="0">
                  <c:v>2007</c:v>
                </c:pt>
                <c:pt idx="1">
                  <c:v>2008</c:v>
                </c:pt>
                <c:pt idx="2">
                  <c:v>2009</c:v>
                </c:pt>
                <c:pt idx="3">
                  <c:v>2010</c:v>
                </c:pt>
                <c:pt idx="4">
                  <c:v>2011</c:v>
                </c:pt>
              </c:numCache>
            </c:numRef>
          </c:cat>
          <c:val>
            <c:numRef>
              <c:f>E01G!$K$118:$O$118</c:f>
              <c:numCache>
                <c:formatCode>General</c:formatCode>
                <c:ptCount val="5"/>
                <c:pt idx="0">
                  <c:v>0</c:v>
                </c:pt>
                <c:pt idx="1">
                  <c:v>0</c:v>
                </c:pt>
                <c:pt idx="2">
                  <c:v>0</c:v>
                </c:pt>
                <c:pt idx="3">
                  <c:v>0</c:v>
                </c:pt>
                <c:pt idx="4">
                  <c:v>0</c:v>
                </c:pt>
              </c:numCache>
            </c:numRef>
          </c:val>
        </c:ser>
        <c:ser>
          <c:idx val="4"/>
          <c:order val="4"/>
          <c:tx>
            <c:strRef>
              <c:f>E01G!$J$119</c:f>
              <c:strCache>
                <c:ptCount val="1"/>
                <c:pt idx="0">
                  <c:v>Péssima</c:v>
                </c:pt>
              </c:strCache>
            </c:strRef>
          </c:tx>
          <c:spPr>
            <a:solidFill>
              <a:srgbClr val="FF0000"/>
            </a:solidFill>
          </c:spPr>
          <c:invertIfNegative val="0"/>
          <c:cat>
            <c:numRef>
              <c:f>E01G!$K$114:$O$114</c:f>
              <c:numCache>
                <c:formatCode>0</c:formatCode>
                <c:ptCount val="5"/>
                <c:pt idx="0">
                  <c:v>2007</c:v>
                </c:pt>
                <c:pt idx="1">
                  <c:v>2008</c:v>
                </c:pt>
                <c:pt idx="2">
                  <c:v>2009</c:v>
                </c:pt>
                <c:pt idx="3">
                  <c:v>2010</c:v>
                </c:pt>
                <c:pt idx="4">
                  <c:v>2011</c:v>
                </c:pt>
              </c:numCache>
            </c:numRef>
          </c:cat>
          <c:val>
            <c:numRef>
              <c:f>E01G!$K$119:$O$119</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52137088"/>
        <c:axId val="152167552"/>
      </c:barChart>
      <c:catAx>
        <c:axId val="152137088"/>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2167552"/>
        <c:crosses val="autoZero"/>
        <c:auto val="1"/>
        <c:lblAlgn val="ctr"/>
        <c:lblOffset val="100"/>
        <c:noMultiLvlLbl val="0"/>
      </c:catAx>
      <c:valAx>
        <c:axId val="15216755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6146"/>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2137088"/>
        <c:crosses val="autoZero"/>
        <c:crossBetween val="between"/>
        <c:majorUnit val="1"/>
      </c:valAx>
    </c:plotArea>
    <c:legend>
      <c:legendPos val="b"/>
      <c:layout>
        <c:manualLayout>
          <c:xMode val="edge"/>
          <c:yMode val="edge"/>
          <c:x val="9.8060593104595264E-2"/>
          <c:y val="0.87554049929805944"/>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52" footer="0.3149606200000045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792"/>
          <c:h val="0.6872047244094488"/>
        </c:manualLayout>
      </c:layout>
      <c:barChart>
        <c:barDir val="col"/>
        <c:grouping val="stacked"/>
        <c:varyColors val="0"/>
        <c:ser>
          <c:idx val="0"/>
          <c:order val="0"/>
          <c:tx>
            <c:strRef>
              <c:f>E01G!$J$133</c:f>
              <c:strCache>
                <c:ptCount val="1"/>
                <c:pt idx="0">
                  <c:v>Ótima</c:v>
                </c:pt>
              </c:strCache>
            </c:strRef>
          </c:tx>
          <c:spPr>
            <a:solidFill>
              <a:srgbClr val="0099FF"/>
            </a:solidFill>
          </c:spPr>
          <c:invertIfNegative val="0"/>
          <c:cat>
            <c:numRef>
              <c:f>E01G!$K$132:$O$132</c:f>
              <c:numCache>
                <c:formatCode>0</c:formatCode>
                <c:ptCount val="5"/>
                <c:pt idx="0">
                  <c:v>2007</c:v>
                </c:pt>
                <c:pt idx="1">
                  <c:v>2008</c:v>
                </c:pt>
                <c:pt idx="2">
                  <c:v>2009</c:v>
                </c:pt>
                <c:pt idx="3">
                  <c:v>2010</c:v>
                </c:pt>
                <c:pt idx="4">
                  <c:v>2011</c:v>
                </c:pt>
              </c:numCache>
            </c:numRef>
          </c:cat>
          <c:val>
            <c:numRef>
              <c:f>E01G!$K$133:$O$133</c:f>
              <c:numCache>
                <c:formatCode>General</c:formatCode>
                <c:ptCount val="5"/>
                <c:pt idx="0">
                  <c:v>0</c:v>
                </c:pt>
                <c:pt idx="1">
                  <c:v>0</c:v>
                </c:pt>
                <c:pt idx="2">
                  <c:v>0</c:v>
                </c:pt>
                <c:pt idx="3">
                  <c:v>0</c:v>
                </c:pt>
                <c:pt idx="4">
                  <c:v>0</c:v>
                </c:pt>
              </c:numCache>
            </c:numRef>
          </c:val>
        </c:ser>
        <c:ser>
          <c:idx val="1"/>
          <c:order val="1"/>
          <c:tx>
            <c:strRef>
              <c:f>E01G!$J$134</c:f>
              <c:strCache>
                <c:ptCount val="1"/>
                <c:pt idx="0">
                  <c:v>Boa</c:v>
                </c:pt>
              </c:strCache>
            </c:strRef>
          </c:tx>
          <c:spPr>
            <a:solidFill>
              <a:srgbClr val="00CC00"/>
            </a:solidFill>
          </c:spPr>
          <c:invertIfNegative val="0"/>
          <c:cat>
            <c:numRef>
              <c:f>E01G!$K$132:$O$132</c:f>
              <c:numCache>
                <c:formatCode>0</c:formatCode>
                <c:ptCount val="5"/>
                <c:pt idx="0">
                  <c:v>2007</c:v>
                </c:pt>
                <c:pt idx="1">
                  <c:v>2008</c:v>
                </c:pt>
                <c:pt idx="2">
                  <c:v>2009</c:v>
                </c:pt>
                <c:pt idx="3">
                  <c:v>2010</c:v>
                </c:pt>
                <c:pt idx="4">
                  <c:v>2011</c:v>
                </c:pt>
              </c:numCache>
            </c:numRef>
          </c:cat>
          <c:val>
            <c:numRef>
              <c:f>E01G!$K$134:$O$134</c:f>
              <c:numCache>
                <c:formatCode>General</c:formatCode>
                <c:ptCount val="5"/>
                <c:pt idx="0">
                  <c:v>0</c:v>
                </c:pt>
                <c:pt idx="1">
                  <c:v>0</c:v>
                </c:pt>
                <c:pt idx="2">
                  <c:v>0</c:v>
                </c:pt>
                <c:pt idx="3">
                  <c:v>0</c:v>
                </c:pt>
                <c:pt idx="4">
                  <c:v>0</c:v>
                </c:pt>
              </c:numCache>
            </c:numRef>
          </c:val>
        </c:ser>
        <c:ser>
          <c:idx val="2"/>
          <c:order val="2"/>
          <c:tx>
            <c:strRef>
              <c:f>E01G!$J$135</c:f>
              <c:strCache>
                <c:ptCount val="1"/>
                <c:pt idx="0">
                  <c:v>Regular</c:v>
                </c:pt>
              </c:strCache>
            </c:strRef>
          </c:tx>
          <c:spPr>
            <a:solidFill>
              <a:srgbClr val="FFFF00"/>
            </a:solidFill>
          </c:spPr>
          <c:invertIfNegative val="0"/>
          <c:dLbls>
            <c:dLbl>
              <c:idx val="2"/>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E01G!$K$132:$O$132</c:f>
              <c:numCache>
                <c:formatCode>0</c:formatCode>
                <c:ptCount val="5"/>
                <c:pt idx="0">
                  <c:v>2007</c:v>
                </c:pt>
                <c:pt idx="1">
                  <c:v>2008</c:v>
                </c:pt>
                <c:pt idx="2">
                  <c:v>2009</c:v>
                </c:pt>
                <c:pt idx="3">
                  <c:v>2010</c:v>
                </c:pt>
                <c:pt idx="4">
                  <c:v>2011</c:v>
                </c:pt>
              </c:numCache>
            </c:numRef>
          </c:cat>
          <c:val>
            <c:numRef>
              <c:f>E01G!$K$135:$O$135</c:f>
              <c:numCache>
                <c:formatCode>General</c:formatCode>
                <c:ptCount val="5"/>
                <c:pt idx="0">
                  <c:v>1</c:v>
                </c:pt>
                <c:pt idx="1">
                  <c:v>1</c:v>
                </c:pt>
                <c:pt idx="2">
                  <c:v>0</c:v>
                </c:pt>
                <c:pt idx="3">
                  <c:v>1</c:v>
                </c:pt>
                <c:pt idx="4">
                  <c:v>1</c:v>
                </c:pt>
              </c:numCache>
            </c:numRef>
          </c:val>
        </c:ser>
        <c:ser>
          <c:idx val="3"/>
          <c:order val="3"/>
          <c:tx>
            <c:strRef>
              <c:f>E01G!$J$136</c:f>
              <c:strCache>
                <c:ptCount val="1"/>
                <c:pt idx="0">
                  <c:v>Ruim</c:v>
                </c:pt>
              </c:strCache>
            </c:strRef>
          </c:tx>
          <c:spPr>
            <a:solidFill>
              <a:srgbClr val="FF9900"/>
            </a:solidFill>
          </c:spPr>
          <c:invertIfNegative val="0"/>
          <c:dLbls>
            <c:dLbl>
              <c:idx val="0"/>
              <c:delete val="1"/>
            </c:dLbl>
            <c:dLbl>
              <c:idx val="1"/>
              <c:delete val="1"/>
            </c:dLbl>
            <c:dLbl>
              <c:idx val="3"/>
              <c:delete val="1"/>
            </c:dLbl>
            <c:dLbl>
              <c:idx val="4"/>
              <c:delete val="1"/>
            </c:dLbl>
            <c:showLegendKey val="0"/>
            <c:showVal val="1"/>
            <c:showCatName val="0"/>
            <c:showSerName val="0"/>
            <c:showPercent val="0"/>
            <c:showBubbleSize val="0"/>
            <c:showLeaderLines val="0"/>
          </c:dLbls>
          <c:cat>
            <c:numRef>
              <c:f>E01G!$K$132:$O$132</c:f>
              <c:numCache>
                <c:formatCode>0</c:formatCode>
                <c:ptCount val="5"/>
                <c:pt idx="0">
                  <c:v>2007</c:v>
                </c:pt>
                <c:pt idx="1">
                  <c:v>2008</c:v>
                </c:pt>
                <c:pt idx="2">
                  <c:v>2009</c:v>
                </c:pt>
                <c:pt idx="3">
                  <c:v>2010</c:v>
                </c:pt>
                <c:pt idx="4">
                  <c:v>2011</c:v>
                </c:pt>
              </c:numCache>
            </c:numRef>
          </c:cat>
          <c:val>
            <c:numRef>
              <c:f>E01G!$K$136:$O$136</c:f>
              <c:numCache>
                <c:formatCode>General</c:formatCode>
                <c:ptCount val="5"/>
                <c:pt idx="0">
                  <c:v>0</c:v>
                </c:pt>
                <c:pt idx="1">
                  <c:v>0</c:v>
                </c:pt>
                <c:pt idx="2">
                  <c:v>1</c:v>
                </c:pt>
                <c:pt idx="3">
                  <c:v>0</c:v>
                </c:pt>
                <c:pt idx="4">
                  <c:v>0</c:v>
                </c:pt>
              </c:numCache>
            </c:numRef>
          </c:val>
        </c:ser>
        <c:ser>
          <c:idx val="4"/>
          <c:order val="4"/>
          <c:tx>
            <c:strRef>
              <c:f>E01G!$J$137</c:f>
              <c:strCache>
                <c:ptCount val="1"/>
                <c:pt idx="0">
                  <c:v>Péssima</c:v>
                </c:pt>
              </c:strCache>
            </c:strRef>
          </c:tx>
          <c:spPr>
            <a:solidFill>
              <a:srgbClr val="FF0000"/>
            </a:solidFill>
          </c:spPr>
          <c:invertIfNegative val="0"/>
          <c:cat>
            <c:numRef>
              <c:f>E01G!$K$132:$O$132</c:f>
              <c:numCache>
                <c:formatCode>0</c:formatCode>
                <c:ptCount val="5"/>
                <c:pt idx="0">
                  <c:v>2007</c:v>
                </c:pt>
                <c:pt idx="1">
                  <c:v>2008</c:v>
                </c:pt>
                <c:pt idx="2">
                  <c:v>2009</c:v>
                </c:pt>
                <c:pt idx="3">
                  <c:v>2010</c:v>
                </c:pt>
                <c:pt idx="4">
                  <c:v>2011</c:v>
                </c:pt>
              </c:numCache>
            </c:numRef>
          </c:cat>
          <c:val>
            <c:numRef>
              <c:f>E01G!$K$137:$O$137</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52212608"/>
        <c:axId val="152214144"/>
      </c:barChart>
      <c:catAx>
        <c:axId val="152212608"/>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2214144"/>
        <c:crosses val="autoZero"/>
        <c:auto val="1"/>
        <c:lblAlgn val="ctr"/>
        <c:lblOffset val="100"/>
        <c:noMultiLvlLbl val="0"/>
      </c:catAx>
      <c:valAx>
        <c:axId val="15221414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pontos</a:t>
                </a:r>
              </a:p>
            </c:rich>
          </c:tx>
          <c:layout>
            <c:manualLayout>
              <c:xMode val="edge"/>
              <c:yMode val="edge"/>
              <c:x val="3.0555504091400343E-2"/>
              <c:y val="0.3240740029447616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2212608"/>
        <c:crosses val="autoZero"/>
        <c:crossBetween val="between"/>
        <c:majorUnit val="1"/>
      </c:valAx>
    </c:plotArea>
    <c:legend>
      <c:legendPos val="b"/>
      <c:layout>
        <c:manualLayout>
          <c:xMode val="edge"/>
          <c:yMode val="edge"/>
          <c:x val="9.8060593104595264E-2"/>
          <c:y val="0.87554049929805966"/>
          <c:w val="0.85738506668566883"/>
          <c:h val="9.3451748763963768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63" footer="0.3149606200000046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Paraíba do Sul</a:t>
            </a:r>
          </a:p>
        </c:rich>
      </c:tx>
      <c:layout>
        <c:manualLayout>
          <c:xMode val="edge"/>
          <c:yMode val="edge"/>
          <c:x val="0.3271056296534362"/>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123573838984412"/>
          <c:y val="0.21387771147935908"/>
          <c:w val="0.76349215276661841"/>
          <c:h val="0.63759040709333936"/>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0"/>
              <c:delete val="1"/>
            </c:dLbl>
            <c:dLbl>
              <c:idx val="1"/>
              <c:delete val="1"/>
            </c:dLbl>
            <c:dLbl>
              <c:idx val="4"/>
              <c:delete val="1"/>
            </c:dLbl>
            <c:txPr>
              <a:bodyPr/>
              <a:lstStyle/>
              <a:p>
                <a:pPr>
                  <a:defRPr sz="1600"/>
                </a:pPr>
                <a:endParaRPr lang="pt-BR"/>
              </a:p>
            </c:txPr>
            <c:showLegendKey val="0"/>
            <c:showVal val="1"/>
            <c:showCatName val="0"/>
            <c:showSerName val="0"/>
            <c:showPercent val="0"/>
            <c:showBubbleSize val="0"/>
            <c:showLeaderLines val="1"/>
          </c:dLbls>
          <c:cat>
            <c:strRef>
              <c:f>E01G!$J$6:$J$10</c:f>
              <c:strCache>
                <c:ptCount val="5"/>
                <c:pt idx="0">
                  <c:v>Ótima</c:v>
                </c:pt>
                <c:pt idx="1">
                  <c:v>Boa</c:v>
                </c:pt>
                <c:pt idx="2">
                  <c:v>Regular</c:v>
                </c:pt>
                <c:pt idx="3">
                  <c:v>Ruim</c:v>
                </c:pt>
                <c:pt idx="4">
                  <c:v>Péssima</c:v>
                </c:pt>
              </c:strCache>
            </c:strRef>
          </c:cat>
          <c:val>
            <c:numRef>
              <c:f>E01G!$O$6:$O$10</c:f>
              <c:numCache>
                <c:formatCode>General</c:formatCode>
                <c:ptCount val="5"/>
                <c:pt idx="0">
                  <c:v>0</c:v>
                </c:pt>
                <c:pt idx="1">
                  <c:v>0</c:v>
                </c:pt>
                <c:pt idx="2">
                  <c:v>1</c:v>
                </c:pt>
                <c:pt idx="3">
                  <c:v>2</c:v>
                </c:pt>
                <c:pt idx="4">
                  <c:v>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7489799929841117"/>
          <c:w val="0.88377872408806046"/>
          <c:h val="0.10913394017551453"/>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PCJ</a:t>
            </a:r>
          </a:p>
        </c:rich>
      </c:tx>
      <c:layout>
        <c:manualLayout>
          <c:xMode val="edge"/>
          <c:yMode val="edge"/>
          <c:x val="0.46996277251057905"/>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803845947827947"/>
          <c:y val="0.21920039832138383"/>
          <c:w val="0.74988671058974776"/>
          <c:h val="0.63226772025131461"/>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3"/>
              <c:delete val="1"/>
            </c:dLbl>
            <c:dLbl>
              <c:idx val="4"/>
              <c:delete val="1"/>
            </c:dLbl>
            <c:txPr>
              <a:bodyPr/>
              <a:lstStyle/>
              <a:p>
                <a:pPr>
                  <a:defRPr sz="1600"/>
                </a:pPr>
                <a:endParaRPr lang="pt-BR"/>
              </a:p>
            </c:txPr>
            <c:showLegendKey val="0"/>
            <c:showVal val="1"/>
            <c:showCatName val="0"/>
            <c:showSerName val="0"/>
            <c:showPercent val="0"/>
            <c:showBubbleSize val="0"/>
            <c:showLeaderLines val="1"/>
          </c:dLbls>
          <c:cat>
            <c:strRef>
              <c:f>E01G!$J$25:$J$29</c:f>
              <c:strCache>
                <c:ptCount val="5"/>
                <c:pt idx="0">
                  <c:v>Ótima</c:v>
                </c:pt>
                <c:pt idx="1">
                  <c:v>Boa</c:v>
                </c:pt>
                <c:pt idx="2">
                  <c:v>Regular</c:v>
                </c:pt>
                <c:pt idx="3">
                  <c:v>Ruim</c:v>
                </c:pt>
                <c:pt idx="4">
                  <c:v>Péssima</c:v>
                </c:pt>
              </c:strCache>
            </c:strRef>
          </c:cat>
          <c:val>
            <c:numRef>
              <c:f>E01G!$O$25:$O$29</c:f>
              <c:numCache>
                <c:formatCode>General</c:formatCode>
                <c:ptCount val="5"/>
                <c:pt idx="0">
                  <c:v>3</c:v>
                </c:pt>
                <c:pt idx="1">
                  <c:v>2</c:v>
                </c:pt>
                <c:pt idx="2">
                  <c:v>1</c:v>
                </c:pt>
                <c:pt idx="3">
                  <c:v>0</c:v>
                </c:pt>
                <c:pt idx="4">
                  <c:v>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6957531245638642"/>
          <c:w val="0.88377872408806046"/>
          <c:h val="0.10913394017551455"/>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Alto Tietê</a:t>
            </a:r>
          </a:p>
        </c:rich>
      </c:tx>
      <c:layout>
        <c:manualLayout>
          <c:xMode val="edge"/>
          <c:yMode val="edge"/>
          <c:x val="0.34751379291874229"/>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803845947827947"/>
          <c:y val="0.21920039832138383"/>
          <c:w val="0.74988671058974776"/>
          <c:h val="0.63226772025131461"/>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0"/>
              <c:delete val="1"/>
            </c:dLbl>
            <c:dLbl>
              <c:idx val="4"/>
              <c:delete val="1"/>
            </c:dLbl>
            <c:txPr>
              <a:bodyPr/>
              <a:lstStyle/>
              <a:p>
                <a:pPr>
                  <a:defRPr sz="1600"/>
                </a:pPr>
                <a:endParaRPr lang="pt-BR"/>
              </a:p>
            </c:txPr>
            <c:showLegendKey val="0"/>
            <c:showVal val="1"/>
            <c:showCatName val="0"/>
            <c:showSerName val="0"/>
            <c:showPercent val="0"/>
            <c:showBubbleSize val="0"/>
            <c:showLeaderLines val="1"/>
          </c:dLbls>
          <c:cat>
            <c:strRef>
              <c:f>E01G!$J$43:$J$47</c:f>
              <c:strCache>
                <c:ptCount val="5"/>
                <c:pt idx="0">
                  <c:v>Ótima</c:v>
                </c:pt>
                <c:pt idx="1">
                  <c:v>Boa</c:v>
                </c:pt>
                <c:pt idx="2">
                  <c:v>Regular</c:v>
                </c:pt>
                <c:pt idx="3">
                  <c:v>Ruim</c:v>
                </c:pt>
                <c:pt idx="4">
                  <c:v>Péssima</c:v>
                </c:pt>
              </c:strCache>
            </c:strRef>
          </c:cat>
          <c:val>
            <c:numRef>
              <c:f>E01G!$O$43:$O$47</c:f>
              <c:numCache>
                <c:formatCode>General</c:formatCode>
                <c:ptCount val="5"/>
                <c:pt idx="0">
                  <c:v>0</c:v>
                </c:pt>
                <c:pt idx="1">
                  <c:v>4</c:v>
                </c:pt>
                <c:pt idx="2">
                  <c:v>3</c:v>
                </c:pt>
                <c:pt idx="3">
                  <c:v>4</c:v>
                </c:pt>
                <c:pt idx="4">
                  <c:v>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6957531245638642"/>
          <c:w val="0.88377872408806046"/>
          <c:h val="0.10913394017551455"/>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Baixada Santista</a:t>
            </a:r>
          </a:p>
        </c:rich>
      </c:tx>
      <c:layout>
        <c:manualLayout>
          <c:xMode val="edge"/>
          <c:yMode val="edge"/>
          <c:x val="0.28628930312282391"/>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803845947827947"/>
          <c:y val="0.21920039832138383"/>
          <c:w val="0.74988671058974776"/>
          <c:h val="0.63226772025131461"/>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0"/>
              <c:delete val="1"/>
            </c:dLbl>
            <c:dLbl>
              <c:idx val="2"/>
              <c:delete val="1"/>
            </c:dLbl>
            <c:dLbl>
              <c:idx val="3"/>
              <c:delete val="1"/>
            </c:dLbl>
            <c:dLbl>
              <c:idx val="4"/>
              <c:delete val="1"/>
            </c:dLbl>
            <c:txPr>
              <a:bodyPr/>
              <a:lstStyle/>
              <a:p>
                <a:pPr>
                  <a:defRPr sz="1600"/>
                </a:pPr>
                <a:endParaRPr lang="pt-BR"/>
              </a:p>
            </c:txPr>
            <c:showLegendKey val="0"/>
            <c:showVal val="1"/>
            <c:showCatName val="0"/>
            <c:showSerName val="0"/>
            <c:showPercent val="0"/>
            <c:showBubbleSize val="0"/>
            <c:showLeaderLines val="1"/>
          </c:dLbls>
          <c:cat>
            <c:strRef>
              <c:f>E01G!$J$61:$J$65</c:f>
              <c:strCache>
                <c:ptCount val="5"/>
                <c:pt idx="0">
                  <c:v>Ótima</c:v>
                </c:pt>
                <c:pt idx="1">
                  <c:v>Boa</c:v>
                </c:pt>
                <c:pt idx="2">
                  <c:v>Regular</c:v>
                </c:pt>
                <c:pt idx="3">
                  <c:v>Ruim</c:v>
                </c:pt>
                <c:pt idx="4">
                  <c:v>Péssima</c:v>
                </c:pt>
              </c:strCache>
            </c:strRef>
          </c:cat>
          <c:val>
            <c:numRef>
              <c:f>E01G!$O$61:$O$65</c:f>
              <c:numCache>
                <c:formatCode>General</c:formatCode>
                <c:ptCount val="5"/>
                <c:pt idx="0">
                  <c:v>0</c:v>
                </c:pt>
                <c:pt idx="1">
                  <c:v>1</c:v>
                </c:pt>
                <c:pt idx="2">
                  <c:v>0</c:v>
                </c:pt>
                <c:pt idx="3">
                  <c:v>0</c:v>
                </c:pt>
                <c:pt idx="4">
                  <c:v>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6957531245638642"/>
          <c:w val="0.88377872408806046"/>
          <c:h val="0.10913394017551455"/>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'!$W$102</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'!$X$101,'E01A-IQA '!$Y$101,'E01A-IQA '!$Z$101,'E01A-IQA '!$AA$101,'E01A-IQA '!$AB$101)</c:f>
              <c:numCache>
                <c:formatCode>0</c:formatCode>
                <c:ptCount val="5"/>
                <c:pt idx="0">
                  <c:v>2007</c:v>
                </c:pt>
                <c:pt idx="1">
                  <c:v>2008</c:v>
                </c:pt>
                <c:pt idx="2">
                  <c:v>2009</c:v>
                </c:pt>
                <c:pt idx="3">
                  <c:v>2010</c:v>
                </c:pt>
                <c:pt idx="4">
                  <c:v>2011</c:v>
                </c:pt>
              </c:numCache>
            </c:numRef>
          </c:cat>
          <c:val>
            <c:numRef>
              <c:f>('E01A-IQA '!$X$102,'E01A-IQA '!$Y$102,'E01A-IQA '!$Z$102,'E01A-IQA '!$AA$102,'E01A-IQA '!$AB$102)</c:f>
              <c:numCache>
                <c:formatCode>0</c:formatCode>
                <c:ptCount val="5"/>
                <c:pt idx="0">
                  <c:v>0</c:v>
                </c:pt>
                <c:pt idx="1">
                  <c:v>0</c:v>
                </c:pt>
                <c:pt idx="2">
                  <c:v>0</c:v>
                </c:pt>
                <c:pt idx="3">
                  <c:v>0</c:v>
                </c:pt>
                <c:pt idx="4">
                  <c:v>0</c:v>
                </c:pt>
              </c:numCache>
            </c:numRef>
          </c:val>
        </c:ser>
        <c:ser>
          <c:idx val="1"/>
          <c:order val="1"/>
          <c:tx>
            <c:strRef>
              <c:f>'E01A-IQA '!$W$103</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'!$X$101,'E01A-IQA '!$Y$101,'E01A-IQA '!$Z$101,'E01A-IQA '!$AA$101,'E01A-IQA '!$AB$101)</c:f>
              <c:numCache>
                <c:formatCode>0</c:formatCode>
                <c:ptCount val="5"/>
                <c:pt idx="0">
                  <c:v>2007</c:v>
                </c:pt>
                <c:pt idx="1">
                  <c:v>2008</c:v>
                </c:pt>
                <c:pt idx="2">
                  <c:v>2009</c:v>
                </c:pt>
                <c:pt idx="3">
                  <c:v>2010</c:v>
                </c:pt>
                <c:pt idx="4">
                  <c:v>2011</c:v>
                </c:pt>
              </c:numCache>
            </c:numRef>
          </c:cat>
          <c:val>
            <c:numRef>
              <c:f>('E01A-IQA '!$X$103,'E01A-IQA '!$Y$103,'E01A-IQA '!$Z$103,'E01A-IQA '!$AA$103,'E01A-IQA '!$AB$103)</c:f>
              <c:numCache>
                <c:formatCode>0</c:formatCode>
                <c:ptCount val="5"/>
                <c:pt idx="0">
                  <c:v>5</c:v>
                </c:pt>
                <c:pt idx="1">
                  <c:v>6</c:v>
                </c:pt>
                <c:pt idx="2">
                  <c:v>6</c:v>
                </c:pt>
                <c:pt idx="3">
                  <c:v>6</c:v>
                </c:pt>
                <c:pt idx="4">
                  <c:v>8</c:v>
                </c:pt>
              </c:numCache>
            </c:numRef>
          </c:val>
        </c:ser>
        <c:ser>
          <c:idx val="2"/>
          <c:order val="2"/>
          <c:tx>
            <c:strRef>
              <c:f>'E01A-IQA '!$W$104</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'!$X$101,'E01A-IQA '!$Y$101,'E01A-IQA '!$Z$101,'E01A-IQA '!$AA$101,'E01A-IQA '!$AB$101)</c:f>
              <c:numCache>
                <c:formatCode>0</c:formatCode>
                <c:ptCount val="5"/>
                <c:pt idx="0">
                  <c:v>2007</c:v>
                </c:pt>
                <c:pt idx="1">
                  <c:v>2008</c:v>
                </c:pt>
                <c:pt idx="2">
                  <c:v>2009</c:v>
                </c:pt>
                <c:pt idx="3">
                  <c:v>2010</c:v>
                </c:pt>
                <c:pt idx="4">
                  <c:v>2011</c:v>
                </c:pt>
              </c:numCache>
            </c:numRef>
          </c:cat>
          <c:val>
            <c:numRef>
              <c:f>('E01A-IQA '!$X$104,'E01A-IQA '!$Y$104,'E01A-IQA '!$Z$104,'E01A-IQA '!$AA$104,'E01A-IQA '!$AB$104)</c:f>
              <c:numCache>
                <c:formatCode>0</c:formatCode>
                <c:ptCount val="5"/>
                <c:pt idx="0">
                  <c:v>0</c:v>
                </c:pt>
                <c:pt idx="1">
                  <c:v>1</c:v>
                </c:pt>
                <c:pt idx="2">
                  <c:v>1</c:v>
                </c:pt>
                <c:pt idx="3">
                  <c:v>2</c:v>
                </c:pt>
                <c:pt idx="4">
                  <c:v>1</c:v>
                </c:pt>
              </c:numCache>
            </c:numRef>
          </c:val>
        </c:ser>
        <c:ser>
          <c:idx val="3"/>
          <c:order val="3"/>
          <c:tx>
            <c:strRef>
              <c:f>'E01A-IQA '!$W$105</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'!$X$101,'E01A-IQA '!$Y$101,'E01A-IQA '!$Z$101,'E01A-IQA '!$AA$101,'E01A-IQA '!$AB$101)</c:f>
              <c:numCache>
                <c:formatCode>0</c:formatCode>
                <c:ptCount val="5"/>
                <c:pt idx="0">
                  <c:v>2007</c:v>
                </c:pt>
                <c:pt idx="1">
                  <c:v>2008</c:v>
                </c:pt>
                <c:pt idx="2">
                  <c:v>2009</c:v>
                </c:pt>
                <c:pt idx="3">
                  <c:v>2010</c:v>
                </c:pt>
                <c:pt idx="4">
                  <c:v>2011</c:v>
                </c:pt>
              </c:numCache>
            </c:numRef>
          </c:cat>
          <c:val>
            <c:numRef>
              <c:f>('E01A-IQA '!$X$105,'E01A-IQA '!$Y$105,'E01A-IQA '!$Z$105,'E01A-IQA '!$AA$105,'E01A-IQA '!$AB$105)</c:f>
              <c:numCache>
                <c:formatCode>0</c:formatCode>
                <c:ptCount val="5"/>
                <c:pt idx="0">
                  <c:v>0</c:v>
                </c:pt>
                <c:pt idx="1">
                  <c:v>0</c:v>
                </c:pt>
                <c:pt idx="2">
                  <c:v>0</c:v>
                </c:pt>
                <c:pt idx="3">
                  <c:v>0</c:v>
                </c:pt>
                <c:pt idx="4">
                  <c:v>1</c:v>
                </c:pt>
              </c:numCache>
            </c:numRef>
          </c:val>
        </c:ser>
        <c:ser>
          <c:idx val="4"/>
          <c:order val="4"/>
          <c:tx>
            <c:strRef>
              <c:f>'E01A-IQA '!$W$106</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'!$X$101,'E01A-IQA '!$Y$101,'E01A-IQA '!$Z$101,'E01A-IQA '!$AA$101,'E01A-IQA '!$AB$101)</c:f>
              <c:numCache>
                <c:formatCode>0</c:formatCode>
                <c:ptCount val="5"/>
                <c:pt idx="0">
                  <c:v>2007</c:v>
                </c:pt>
                <c:pt idx="1">
                  <c:v>2008</c:v>
                </c:pt>
                <c:pt idx="2">
                  <c:v>2009</c:v>
                </c:pt>
                <c:pt idx="3">
                  <c:v>2010</c:v>
                </c:pt>
                <c:pt idx="4">
                  <c:v>2011</c:v>
                </c:pt>
              </c:numCache>
            </c:numRef>
          </c:cat>
          <c:val>
            <c:numRef>
              <c:f>('E01A-IQA '!$X$106,'E01A-IQA '!$Y$106,'E01A-IQA '!$Z$106,'E01A-IQA '!$AA$106,'E01A-IQA '!$AB$106)</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2716032"/>
        <c:axId val="92717824"/>
      </c:barChart>
      <c:catAx>
        <c:axId val="927160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2717824"/>
        <c:crosses val="autoZero"/>
        <c:auto val="1"/>
        <c:lblAlgn val="ctr"/>
        <c:lblOffset val="100"/>
        <c:noMultiLvlLbl val="0"/>
      </c:catAx>
      <c:valAx>
        <c:axId val="9271782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2716032"/>
        <c:crosses val="autoZero"/>
        <c:crossBetween val="between"/>
      </c:valAx>
    </c:plotArea>
    <c:legend>
      <c:legendPos val="b"/>
      <c:layout>
        <c:manualLayout>
          <c:xMode val="edge"/>
          <c:yMode val="edge"/>
          <c:x val="0.11946214009681023"/>
          <c:y val="0.89171927422115715"/>
          <c:w val="0.82171856658621234"/>
          <c:h val="5.954764350108355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Mogi</a:t>
            </a:r>
          </a:p>
        </c:rich>
      </c:tx>
      <c:layout>
        <c:manualLayout>
          <c:xMode val="edge"/>
          <c:yMode val="edge"/>
          <c:x val="0.42914644597996682"/>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803845947827947"/>
          <c:y val="0.21920039832138383"/>
          <c:w val="0.74988671058974776"/>
          <c:h val="0.63226772025131461"/>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0"/>
              <c:delete val="1"/>
            </c:dLbl>
            <c:dLbl>
              <c:idx val="1"/>
              <c:delete val="1"/>
            </c:dLbl>
            <c:dLbl>
              <c:idx val="3"/>
              <c:delete val="1"/>
            </c:dLbl>
            <c:txPr>
              <a:bodyPr/>
              <a:lstStyle/>
              <a:p>
                <a:pPr>
                  <a:defRPr sz="1600"/>
                </a:pPr>
                <a:endParaRPr lang="pt-BR"/>
              </a:p>
            </c:txPr>
            <c:showLegendKey val="0"/>
            <c:showVal val="1"/>
            <c:showCatName val="0"/>
            <c:showSerName val="0"/>
            <c:showPercent val="0"/>
            <c:showBubbleSize val="0"/>
            <c:showLeaderLines val="1"/>
          </c:dLbls>
          <c:cat>
            <c:strRef>
              <c:f>E01G!$J$79:$J$83</c:f>
              <c:strCache>
                <c:ptCount val="5"/>
                <c:pt idx="0">
                  <c:v>Ótima</c:v>
                </c:pt>
                <c:pt idx="1">
                  <c:v>Boa</c:v>
                </c:pt>
                <c:pt idx="2">
                  <c:v>Regular</c:v>
                </c:pt>
                <c:pt idx="3">
                  <c:v>Ruim</c:v>
                </c:pt>
                <c:pt idx="4">
                  <c:v>Péssima</c:v>
                </c:pt>
              </c:strCache>
            </c:strRef>
          </c:cat>
          <c:val>
            <c:numRef>
              <c:f>E01G!$O$79:$O$83</c:f>
              <c:numCache>
                <c:formatCode>General</c:formatCode>
                <c:ptCount val="5"/>
                <c:pt idx="0">
                  <c:v>0</c:v>
                </c:pt>
                <c:pt idx="1">
                  <c:v>0</c:v>
                </c:pt>
                <c:pt idx="2">
                  <c:v>1</c:v>
                </c:pt>
                <c:pt idx="3">
                  <c:v>0</c:v>
                </c:pt>
                <c:pt idx="4">
                  <c:v>1</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6957531245638642"/>
          <c:w val="0.88377872408806046"/>
          <c:h val="0.10913394017551455"/>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Sorocaba/Médio Tietê</a:t>
            </a:r>
          </a:p>
        </c:rich>
      </c:tx>
      <c:layout>
        <c:manualLayout>
          <c:xMode val="edge"/>
          <c:yMode val="edge"/>
          <c:x val="0.22928571428571429"/>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803845947827947"/>
          <c:y val="0.21920039832138383"/>
          <c:w val="0.74988671058974776"/>
          <c:h val="0.63226772025131461"/>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1"/>
              <c:delete val="1"/>
            </c:dLbl>
            <c:dLbl>
              <c:idx val="2"/>
              <c:delete val="1"/>
            </c:dLbl>
            <c:dLbl>
              <c:idx val="3"/>
              <c:delete val="1"/>
            </c:dLbl>
            <c:dLbl>
              <c:idx val="4"/>
              <c:delete val="1"/>
            </c:dLbl>
            <c:txPr>
              <a:bodyPr/>
              <a:lstStyle/>
              <a:p>
                <a:pPr>
                  <a:defRPr sz="1600"/>
                </a:pPr>
                <a:endParaRPr lang="pt-BR"/>
              </a:p>
            </c:txPr>
            <c:showLegendKey val="0"/>
            <c:showVal val="1"/>
            <c:showCatName val="0"/>
            <c:showSerName val="0"/>
            <c:showPercent val="0"/>
            <c:showBubbleSize val="0"/>
            <c:showLeaderLines val="1"/>
          </c:dLbls>
          <c:cat>
            <c:strRef>
              <c:f>E01G!$J$97:$J$101</c:f>
              <c:strCache>
                <c:ptCount val="5"/>
                <c:pt idx="0">
                  <c:v>Ótima</c:v>
                </c:pt>
                <c:pt idx="1">
                  <c:v>Boa</c:v>
                </c:pt>
                <c:pt idx="2">
                  <c:v>Regular</c:v>
                </c:pt>
                <c:pt idx="3">
                  <c:v>Ruim</c:v>
                </c:pt>
                <c:pt idx="4">
                  <c:v>Péssima</c:v>
                </c:pt>
              </c:strCache>
            </c:strRef>
          </c:cat>
          <c:val>
            <c:numRef>
              <c:f>E01G!$O$97:$O$101</c:f>
              <c:numCache>
                <c:formatCode>General</c:formatCode>
                <c:ptCount val="5"/>
                <c:pt idx="0">
                  <c:v>2</c:v>
                </c:pt>
                <c:pt idx="1">
                  <c:v>0</c:v>
                </c:pt>
                <c:pt idx="2">
                  <c:v>0</c:v>
                </c:pt>
                <c:pt idx="3">
                  <c:v>0</c:v>
                </c:pt>
                <c:pt idx="4">
                  <c:v>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6957531245638642"/>
          <c:w val="0.88377872408806046"/>
          <c:h val="0.10913394017551455"/>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Tietê-Jacaré</a:t>
            </a:r>
          </a:p>
        </c:rich>
      </c:tx>
      <c:layout>
        <c:manualLayout>
          <c:xMode val="edge"/>
          <c:yMode val="edge"/>
          <c:x val="0.34493197278911564"/>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803845947827947"/>
          <c:y val="0.21920039832138383"/>
          <c:w val="0.74988671058974776"/>
          <c:h val="0.63226772025131461"/>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0"/>
              <c:delete val="1"/>
            </c:dLbl>
            <c:dLbl>
              <c:idx val="1"/>
              <c:delete val="1"/>
            </c:dLbl>
            <c:dLbl>
              <c:idx val="3"/>
              <c:delete val="1"/>
            </c:dLbl>
            <c:dLbl>
              <c:idx val="4"/>
              <c:delete val="1"/>
            </c:dLbl>
            <c:txPr>
              <a:bodyPr/>
              <a:lstStyle/>
              <a:p>
                <a:pPr>
                  <a:defRPr sz="1600"/>
                </a:pPr>
                <a:endParaRPr lang="pt-BR"/>
              </a:p>
            </c:txPr>
            <c:showLegendKey val="0"/>
            <c:showVal val="1"/>
            <c:showCatName val="0"/>
            <c:showSerName val="0"/>
            <c:showPercent val="0"/>
            <c:showBubbleSize val="0"/>
            <c:showLeaderLines val="1"/>
          </c:dLbls>
          <c:cat>
            <c:strRef>
              <c:f>E01G!$J$115:$J$119</c:f>
              <c:strCache>
                <c:ptCount val="5"/>
                <c:pt idx="0">
                  <c:v>Ótima</c:v>
                </c:pt>
                <c:pt idx="1">
                  <c:v>Boa</c:v>
                </c:pt>
                <c:pt idx="2">
                  <c:v>Regular</c:v>
                </c:pt>
                <c:pt idx="3">
                  <c:v>Ruim</c:v>
                </c:pt>
                <c:pt idx="4">
                  <c:v>Péssima</c:v>
                </c:pt>
              </c:strCache>
            </c:strRef>
          </c:cat>
          <c:val>
            <c:numRef>
              <c:f>E01G!$O$115:$O$119</c:f>
              <c:numCache>
                <c:formatCode>General</c:formatCode>
                <c:ptCount val="5"/>
                <c:pt idx="0">
                  <c:v>0</c:v>
                </c:pt>
                <c:pt idx="1">
                  <c:v>0</c:v>
                </c:pt>
                <c:pt idx="2">
                  <c:v>2</c:v>
                </c:pt>
                <c:pt idx="3">
                  <c:v>0</c:v>
                </c:pt>
                <c:pt idx="4">
                  <c:v>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6957531245638642"/>
          <c:w val="0.88377872408806046"/>
          <c:h val="0.10913394017551455"/>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a:t>Tietê-Batalha</a:t>
            </a:r>
          </a:p>
        </c:rich>
      </c:tx>
      <c:layout>
        <c:manualLayout>
          <c:xMode val="edge"/>
          <c:yMode val="edge"/>
          <c:x val="0.34493197278911564"/>
          <c:y val="1.6439139267053447E-2"/>
        </c:manualLayout>
      </c:layout>
      <c:overlay val="1"/>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803845947827947"/>
          <c:y val="0.21920039832138383"/>
          <c:w val="0.74988671058974776"/>
          <c:h val="0.63226772025131461"/>
        </c:manualLayout>
      </c:layout>
      <c:pie3DChart>
        <c:varyColors val="1"/>
        <c:ser>
          <c:idx val="0"/>
          <c:order val="0"/>
          <c:dPt>
            <c:idx val="0"/>
            <c:bubble3D val="0"/>
            <c:spPr>
              <a:solidFill>
                <a:srgbClr val="3366FF"/>
              </a:solidFill>
            </c:spPr>
          </c:dPt>
          <c:dPt>
            <c:idx val="1"/>
            <c:bubble3D val="0"/>
            <c:spPr>
              <a:solidFill>
                <a:srgbClr val="008000"/>
              </a:solidFill>
            </c:spPr>
          </c:dPt>
          <c:dPt>
            <c:idx val="2"/>
            <c:bubble3D val="0"/>
            <c:spPr>
              <a:solidFill>
                <a:srgbClr val="FFFF00"/>
              </a:solidFill>
            </c:spPr>
          </c:dPt>
          <c:dPt>
            <c:idx val="3"/>
            <c:bubble3D val="0"/>
            <c:spPr>
              <a:solidFill>
                <a:srgbClr val="FF9900"/>
              </a:solidFill>
            </c:spPr>
          </c:dPt>
          <c:dPt>
            <c:idx val="4"/>
            <c:bubble3D val="0"/>
            <c:spPr>
              <a:solidFill>
                <a:srgbClr val="FF0000"/>
              </a:solidFill>
            </c:spPr>
          </c:dPt>
          <c:dLbls>
            <c:dLbl>
              <c:idx val="0"/>
              <c:delete val="1"/>
            </c:dLbl>
            <c:dLbl>
              <c:idx val="1"/>
              <c:delete val="1"/>
            </c:dLbl>
            <c:dLbl>
              <c:idx val="3"/>
              <c:delete val="1"/>
            </c:dLbl>
            <c:dLbl>
              <c:idx val="4"/>
              <c:delete val="1"/>
            </c:dLbl>
            <c:txPr>
              <a:bodyPr/>
              <a:lstStyle/>
              <a:p>
                <a:pPr>
                  <a:defRPr sz="1600"/>
                </a:pPr>
                <a:endParaRPr lang="pt-BR"/>
              </a:p>
            </c:txPr>
            <c:showLegendKey val="0"/>
            <c:showVal val="1"/>
            <c:showCatName val="0"/>
            <c:showSerName val="0"/>
            <c:showPercent val="0"/>
            <c:showBubbleSize val="0"/>
            <c:showLeaderLines val="1"/>
          </c:dLbls>
          <c:cat>
            <c:strRef>
              <c:f>E01G!$J$133:$J$137</c:f>
              <c:strCache>
                <c:ptCount val="5"/>
                <c:pt idx="0">
                  <c:v>Ótima</c:v>
                </c:pt>
                <c:pt idx="1">
                  <c:v>Boa</c:v>
                </c:pt>
                <c:pt idx="2">
                  <c:v>Regular</c:v>
                </c:pt>
                <c:pt idx="3">
                  <c:v>Ruim</c:v>
                </c:pt>
                <c:pt idx="4">
                  <c:v>Péssima</c:v>
                </c:pt>
              </c:strCache>
            </c:strRef>
          </c:cat>
          <c:val>
            <c:numRef>
              <c:f>E01G!$O$133:$O$137</c:f>
              <c:numCache>
                <c:formatCode>General</c:formatCode>
                <c:ptCount val="5"/>
                <c:pt idx="0">
                  <c:v>0</c:v>
                </c:pt>
                <c:pt idx="1">
                  <c:v>0</c:v>
                </c:pt>
                <c:pt idx="2">
                  <c:v>1</c:v>
                </c:pt>
                <c:pt idx="3">
                  <c:v>0</c:v>
                </c:pt>
                <c:pt idx="4">
                  <c:v>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5.8110504044137333E-2"/>
          <c:y val="0.86957531245638642"/>
          <c:w val="0.88377872408806046"/>
          <c:h val="0.10913394017551455"/>
        </c:manualLayout>
      </c:layout>
      <c:overlay val="0"/>
      <c:txPr>
        <a:bodyPr/>
        <a:lstStyle/>
        <a:p>
          <a:pPr>
            <a:defRPr sz="1200"/>
          </a:pPr>
          <a:endParaRPr lang="pt-BR"/>
        </a:p>
      </c:txPr>
    </c:legend>
    <c:plotVisOnly val="1"/>
    <c:dispBlanksAs val="gap"/>
    <c:showDLblsOverMax val="0"/>
  </c:chart>
  <c:printSettings>
    <c:headerFooter/>
    <c:pageMargins b="0.78740157499999996" l="0.511811024" r="0.511811024" t="0.78740157499999996" header="0.31496062000000002" footer="0.3149606200000000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183"/>
        </c:manualLayout>
      </c:layout>
      <c:barChart>
        <c:barDir val="col"/>
        <c:grouping val="stacked"/>
        <c:varyColors val="0"/>
        <c:ser>
          <c:idx val="0"/>
          <c:order val="0"/>
          <c:tx>
            <c:strRef>
              <c:f>'E02-A '!$M$8</c:f>
              <c:strCache>
                <c:ptCount val="1"/>
                <c:pt idx="0">
                  <c:v>[Nitrato] ≥ 5,0 mg/L</c:v>
                </c:pt>
              </c:strCache>
            </c:strRef>
          </c:tx>
          <c:spPr>
            <a:solidFill>
              <a:srgbClr val="FF0000"/>
            </a:solidFill>
          </c:spPr>
          <c:invertIfNegative val="0"/>
          <c:cat>
            <c:numRef>
              <c:f>'E02-A '!$N$7:$P$7</c:f>
              <c:numCache>
                <c:formatCode>General</c:formatCode>
                <c:ptCount val="3"/>
                <c:pt idx="0">
                  <c:v>2007</c:v>
                </c:pt>
                <c:pt idx="1">
                  <c:v>2008</c:v>
                </c:pt>
                <c:pt idx="2">
                  <c:v>2009</c:v>
                </c:pt>
              </c:numCache>
            </c:numRef>
          </c:cat>
          <c:val>
            <c:numRef>
              <c:f>'E02-A '!$N$8:$P$8</c:f>
              <c:numCache>
                <c:formatCode>0</c:formatCode>
                <c:ptCount val="3"/>
                <c:pt idx="0">
                  <c:v>0</c:v>
                </c:pt>
                <c:pt idx="1">
                  <c:v>0</c:v>
                </c:pt>
                <c:pt idx="2">
                  <c:v>0</c:v>
                </c:pt>
              </c:numCache>
            </c:numRef>
          </c:val>
        </c:ser>
        <c:ser>
          <c:idx val="1"/>
          <c:order val="1"/>
          <c:tx>
            <c:strRef>
              <c:f>'E02-A '!$M$9</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'!$N$7:$P$7</c:f>
              <c:numCache>
                <c:formatCode>General</c:formatCode>
                <c:ptCount val="3"/>
                <c:pt idx="0">
                  <c:v>2007</c:v>
                </c:pt>
                <c:pt idx="1">
                  <c:v>2008</c:v>
                </c:pt>
                <c:pt idx="2">
                  <c:v>2009</c:v>
                </c:pt>
              </c:numCache>
            </c:numRef>
          </c:cat>
          <c:val>
            <c:numRef>
              <c:f>'E02-A '!$N$9:$P$9</c:f>
              <c:numCache>
                <c:formatCode>General</c:formatCode>
                <c:ptCount val="3"/>
                <c:pt idx="0">
                  <c:v>8</c:v>
                </c:pt>
                <c:pt idx="1">
                  <c:v>12</c:v>
                </c:pt>
                <c:pt idx="2">
                  <c:v>15</c:v>
                </c:pt>
              </c:numCache>
            </c:numRef>
          </c:val>
        </c:ser>
        <c:dLbls>
          <c:showLegendKey val="0"/>
          <c:showVal val="0"/>
          <c:showCatName val="0"/>
          <c:showSerName val="0"/>
          <c:showPercent val="0"/>
          <c:showBubbleSize val="0"/>
        </c:dLbls>
        <c:gapWidth val="150"/>
        <c:overlap val="100"/>
        <c:axId val="235482112"/>
        <c:axId val="235483904"/>
      </c:barChart>
      <c:catAx>
        <c:axId val="2354821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483904"/>
        <c:crosses val="autoZero"/>
        <c:auto val="1"/>
        <c:lblAlgn val="ctr"/>
        <c:lblOffset val="100"/>
        <c:noMultiLvlLbl val="0"/>
      </c:catAx>
      <c:valAx>
        <c:axId val="23548390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482112"/>
        <c:crosses val="autoZero"/>
        <c:crossBetween val="between"/>
      </c:valAx>
    </c:plotArea>
    <c:legend>
      <c:legendPos val="b"/>
      <c:layout>
        <c:manualLayout>
          <c:xMode val="edge"/>
          <c:yMode val="edge"/>
          <c:x val="0.11946218986777596"/>
          <c:y val="0.89171943932540365"/>
          <c:w val="0.82171866488387613"/>
          <c:h val="5.9547662925113688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558" footer="0.31496062000000558"/>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227"/>
        </c:manualLayout>
      </c:layout>
      <c:barChart>
        <c:barDir val="col"/>
        <c:grouping val="stacked"/>
        <c:varyColors val="0"/>
        <c:ser>
          <c:idx val="0"/>
          <c:order val="0"/>
          <c:tx>
            <c:strRef>
              <c:f>'E02-A '!$M$16</c:f>
              <c:strCache>
                <c:ptCount val="1"/>
                <c:pt idx="0">
                  <c:v>[Nitrato] ≥ 5,0 mg/L</c:v>
                </c:pt>
              </c:strCache>
            </c:strRef>
          </c:tx>
          <c:spPr>
            <a:solidFill>
              <a:srgbClr val="FF0000"/>
            </a:solidFill>
          </c:spPr>
          <c:invertIfNegative val="0"/>
          <c:cat>
            <c:numRef>
              <c:f>'E02-A '!$N$15:$P$15</c:f>
              <c:numCache>
                <c:formatCode>General</c:formatCode>
                <c:ptCount val="3"/>
                <c:pt idx="0">
                  <c:v>2007</c:v>
                </c:pt>
                <c:pt idx="1">
                  <c:v>2008</c:v>
                </c:pt>
                <c:pt idx="2">
                  <c:v>2009</c:v>
                </c:pt>
              </c:numCache>
            </c:numRef>
          </c:cat>
          <c:val>
            <c:numRef>
              <c:f>'E02-A '!$N$16:$P$16</c:f>
              <c:numCache>
                <c:formatCode>0</c:formatCode>
                <c:ptCount val="3"/>
                <c:pt idx="0">
                  <c:v>0</c:v>
                </c:pt>
                <c:pt idx="1">
                  <c:v>0</c:v>
                </c:pt>
                <c:pt idx="2">
                  <c:v>0</c:v>
                </c:pt>
              </c:numCache>
            </c:numRef>
          </c:val>
        </c:ser>
        <c:ser>
          <c:idx val="1"/>
          <c:order val="1"/>
          <c:tx>
            <c:strRef>
              <c:f>'E02-A '!$M$17</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'!$N$15:$P$15</c:f>
              <c:numCache>
                <c:formatCode>General</c:formatCode>
                <c:ptCount val="3"/>
                <c:pt idx="0">
                  <c:v>2007</c:v>
                </c:pt>
                <c:pt idx="1">
                  <c:v>2008</c:v>
                </c:pt>
                <c:pt idx="2">
                  <c:v>2009</c:v>
                </c:pt>
              </c:numCache>
            </c:numRef>
          </c:cat>
          <c:val>
            <c:numRef>
              <c:f>'E02-A '!$N$17:$P$17</c:f>
              <c:numCache>
                <c:formatCode>General</c:formatCode>
                <c:ptCount val="3"/>
                <c:pt idx="0">
                  <c:v>24</c:v>
                </c:pt>
                <c:pt idx="1">
                  <c:v>22</c:v>
                </c:pt>
                <c:pt idx="2">
                  <c:v>22</c:v>
                </c:pt>
              </c:numCache>
            </c:numRef>
          </c:val>
        </c:ser>
        <c:dLbls>
          <c:showLegendKey val="0"/>
          <c:showVal val="0"/>
          <c:showCatName val="0"/>
          <c:showSerName val="0"/>
          <c:showPercent val="0"/>
          <c:showBubbleSize val="0"/>
        </c:dLbls>
        <c:gapWidth val="150"/>
        <c:overlap val="100"/>
        <c:axId val="235521920"/>
        <c:axId val="235523456"/>
      </c:barChart>
      <c:catAx>
        <c:axId val="235521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523456"/>
        <c:crosses val="autoZero"/>
        <c:auto val="1"/>
        <c:lblAlgn val="ctr"/>
        <c:lblOffset val="100"/>
        <c:noMultiLvlLbl val="0"/>
      </c:catAx>
      <c:valAx>
        <c:axId val="23552345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521920"/>
        <c:crosses val="autoZero"/>
        <c:crossBetween val="between"/>
      </c:valAx>
    </c:plotArea>
    <c:legend>
      <c:legendPos val="b"/>
      <c:layout>
        <c:manualLayout>
          <c:xMode val="edge"/>
          <c:yMode val="edge"/>
          <c:x val="0.11946218986777596"/>
          <c:y val="0.89171943932540365"/>
          <c:w val="0.82171866488387635"/>
          <c:h val="5.954766292511372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574" footer="0.31496062000000574"/>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283"/>
        </c:manualLayout>
      </c:layout>
      <c:barChart>
        <c:barDir val="col"/>
        <c:grouping val="stacked"/>
        <c:varyColors val="0"/>
        <c:ser>
          <c:idx val="0"/>
          <c:order val="0"/>
          <c:tx>
            <c:strRef>
              <c:f>'E02-A '!$M$26</c:f>
              <c:strCache>
                <c:ptCount val="1"/>
                <c:pt idx="0">
                  <c:v>[Nitrato] ≥ 5,0 mg/L</c:v>
                </c:pt>
              </c:strCache>
            </c:strRef>
          </c:tx>
          <c:spPr>
            <a:solidFill>
              <a:srgbClr val="FF0000"/>
            </a:solidFill>
          </c:spPr>
          <c:invertIfNegative val="0"/>
          <c:cat>
            <c:numRef>
              <c:f>'E02-A '!$N$25:$P$25</c:f>
              <c:numCache>
                <c:formatCode>General</c:formatCode>
                <c:ptCount val="3"/>
                <c:pt idx="0">
                  <c:v>2007</c:v>
                </c:pt>
                <c:pt idx="1">
                  <c:v>2008</c:v>
                </c:pt>
                <c:pt idx="2">
                  <c:v>2009</c:v>
                </c:pt>
              </c:numCache>
            </c:numRef>
          </c:cat>
          <c:val>
            <c:numRef>
              <c:f>'E02-A '!$N$26:$P$26</c:f>
              <c:numCache>
                <c:formatCode>0</c:formatCode>
                <c:ptCount val="3"/>
                <c:pt idx="0">
                  <c:v>0</c:v>
                </c:pt>
                <c:pt idx="1">
                  <c:v>0</c:v>
                </c:pt>
                <c:pt idx="2">
                  <c:v>0</c:v>
                </c:pt>
              </c:numCache>
            </c:numRef>
          </c:val>
        </c:ser>
        <c:ser>
          <c:idx val="1"/>
          <c:order val="1"/>
          <c:tx>
            <c:strRef>
              <c:f>'E02-A '!$M$27</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'!$N$25:$P$25</c:f>
              <c:numCache>
                <c:formatCode>General</c:formatCode>
                <c:ptCount val="3"/>
                <c:pt idx="0">
                  <c:v>2007</c:v>
                </c:pt>
                <c:pt idx="1">
                  <c:v>2008</c:v>
                </c:pt>
                <c:pt idx="2">
                  <c:v>2009</c:v>
                </c:pt>
              </c:numCache>
            </c:numRef>
          </c:cat>
          <c:val>
            <c:numRef>
              <c:f>'E02-A '!$N$27:$P$27</c:f>
              <c:numCache>
                <c:formatCode>General</c:formatCode>
                <c:ptCount val="3"/>
                <c:pt idx="0">
                  <c:v>23</c:v>
                </c:pt>
                <c:pt idx="1">
                  <c:v>24</c:v>
                </c:pt>
                <c:pt idx="2">
                  <c:v>24</c:v>
                </c:pt>
              </c:numCache>
            </c:numRef>
          </c:val>
        </c:ser>
        <c:dLbls>
          <c:showLegendKey val="0"/>
          <c:showVal val="0"/>
          <c:showCatName val="0"/>
          <c:showSerName val="0"/>
          <c:showPercent val="0"/>
          <c:showBubbleSize val="0"/>
        </c:dLbls>
        <c:gapWidth val="150"/>
        <c:overlap val="100"/>
        <c:axId val="235549440"/>
        <c:axId val="235550976"/>
      </c:barChart>
      <c:catAx>
        <c:axId val="2355494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550976"/>
        <c:crosses val="autoZero"/>
        <c:auto val="1"/>
        <c:lblAlgn val="ctr"/>
        <c:lblOffset val="100"/>
        <c:noMultiLvlLbl val="0"/>
      </c:catAx>
      <c:valAx>
        <c:axId val="23555097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549440"/>
        <c:crosses val="autoZero"/>
        <c:crossBetween val="between"/>
      </c:valAx>
    </c:plotArea>
    <c:legend>
      <c:legendPos val="b"/>
      <c:layout>
        <c:manualLayout>
          <c:xMode val="edge"/>
          <c:yMode val="edge"/>
          <c:x val="0.11946218986777596"/>
          <c:y val="0.89171943932540365"/>
          <c:w val="0.82171866488387668"/>
          <c:h val="5.9547662925113751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591" footer="0.31496062000000591"/>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327"/>
        </c:manualLayout>
      </c:layout>
      <c:barChart>
        <c:barDir val="col"/>
        <c:grouping val="stacked"/>
        <c:varyColors val="0"/>
        <c:ser>
          <c:idx val="0"/>
          <c:order val="0"/>
          <c:tx>
            <c:strRef>
              <c:f>'E02-A '!$M$35</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'!$N$34:$P$34</c:f>
              <c:numCache>
                <c:formatCode>General</c:formatCode>
                <c:ptCount val="3"/>
                <c:pt idx="0">
                  <c:v>2007</c:v>
                </c:pt>
                <c:pt idx="1">
                  <c:v>2008</c:v>
                </c:pt>
                <c:pt idx="2">
                  <c:v>2009</c:v>
                </c:pt>
              </c:numCache>
            </c:numRef>
          </c:cat>
          <c:val>
            <c:numRef>
              <c:f>'E02-A '!$N$35:$P$35</c:f>
              <c:numCache>
                <c:formatCode>General</c:formatCode>
                <c:ptCount val="3"/>
                <c:pt idx="0">
                  <c:v>4</c:v>
                </c:pt>
                <c:pt idx="1">
                  <c:v>1</c:v>
                </c:pt>
                <c:pt idx="2">
                  <c:v>2</c:v>
                </c:pt>
              </c:numCache>
            </c:numRef>
          </c:val>
        </c:ser>
        <c:ser>
          <c:idx val="1"/>
          <c:order val="1"/>
          <c:tx>
            <c:strRef>
              <c:f>'E02-A '!$M$36</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'!$N$34:$P$34</c:f>
              <c:numCache>
                <c:formatCode>General</c:formatCode>
                <c:ptCount val="3"/>
                <c:pt idx="0">
                  <c:v>2007</c:v>
                </c:pt>
                <c:pt idx="1">
                  <c:v>2008</c:v>
                </c:pt>
                <c:pt idx="2">
                  <c:v>2009</c:v>
                </c:pt>
              </c:numCache>
            </c:numRef>
          </c:cat>
          <c:val>
            <c:numRef>
              <c:f>'E02-A '!$N$36:$P$36</c:f>
              <c:numCache>
                <c:formatCode>General</c:formatCode>
                <c:ptCount val="3"/>
                <c:pt idx="0">
                  <c:v>34</c:v>
                </c:pt>
                <c:pt idx="1">
                  <c:v>28</c:v>
                </c:pt>
                <c:pt idx="2">
                  <c:v>37</c:v>
                </c:pt>
              </c:numCache>
            </c:numRef>
          </c:val>
        </c:ser>
        <c:dLbls>
          <c:showLegendKey val="0"/>
          <c:showVal val="0"/>
          <c:showCatName val="0"/>
          <c:showSerName val="0"/>
          <c:showPercent val="0"/>
          <c:showBubbleSize val="0"/>
        </c:dLbls>
        <c:gapWidth val="150"/>
        <c:overlap val="100"/>
        <c:axId val="235597824"/>
        <c:axId val="235599360"/>
      </c:barChart>
      <c:catAx>
        <c:axId val="2355978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599360"/>
        <c:crosses val="autoZero"/>
        <c:auto val="1"/>
        <c:lblAlgn val="ctr"/>
        <c:lblOffset val="100"/>
        <c:noMultiLvlLbl val="0"/>
      </c:catAx>
      <c:valAx>
        <c:axId val="23559936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597824"/>
        <c:crosses val="autoZero"/>
        <c:crossBetween val="between"/>
      </c:valAx>
    </c:plotArea>
    <c:legend>
      <c:legendPos val="b"/>
      <c:layout>
        <c:manualLayout>
          <c:xMode val="edge"/>
          <c:yMode val="edge"/>
          <c:x val="0.11946218986777596"/>
          <c:y val="0.89171943932540365"/>
          <c:w val="0.8217186648838769"/>
          <c:h val="5.954766292511378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602" footer="0.31496062000000602"/>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383"/>
        </c:manualLayout>
      </c:layout>
      <c:barChart>
        <c:barDir val="col"/>
        <c:grouping val="stacked"/>
        <c:varyColors val="0"/>
        <c:ser>
          <c:idx val="0"/>
          <c:order val="0"/>
          <c:tx>
            <c:strRef>
              <c:f>'E02-A '!$M$47</c:f>
              <c:strCache>
                <c:ptCount val="1"/>
                <c:pt idx="0">
                  <c:v>[Nitrato] ≥ 5,0 mg/L</c:v>
                </c:pt>
              </c:strCache>
            </c:strRef>
          </c:tx>
          <c:spPr>
            <a:solidFill>
              <a:srgbClr val="FF0000"/>
            </a:solidFill>
          </c:spPr>
          <c:invertIfNegative val="0"/>
          <c:cat>
            <c:numRef>
              <c:f>'E02-A '!$N$46:$P$46</c:f>
              <c:numCache>
                <c:formatCode>General</c:formatCode>
                <c:ptCount val="3"/>
                <c:pt idx="0">
                  <c:v>2007</c:v>
                </c:pt>
                <c:pt idx="1">
                  <c:v>2008</c:v>
                </c:pt>
                <c:pt idx="2">
                  <c:v>2009</c:v>
                </c:pt>
              </c:numCache>
            </c:numRef>
          </c:cat>
          <c:val>
            <c:numRef>
              <c:f>'E02-A '!$N$47:$P$47</c:f>
              <c:numCache>
                <c:formatCode>General</c:formatCode>
                <c:ptCount val="3"/>
                <c:pt idx="0">
                  <c:v>0</c:v>
                </c:pt>
                <c:pt idx="1">
                  <c:v>0</c:v>
                </c:pt>
                <c:pt idx="2">
                  <c:v>0</c:v>
                </c:pt>
              </c:numCache>
            </c:numRef>
          </c:val>
        </c:ser>
        <c:ser>
          <c:idx val="1"/>
          <c:order val="1"/>
          <c:tx>
            <c:strRef>
              <c:f>'E02-A '!$M$48</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'!$N$46:$P$46</c:f>
              <c:numCache>
                <c:formatCode>General</c:formatCode>
                <c:ptCount val="3"/>
                <c:pt idx="0">
                  <c:v>2007</c:v>
                </c:pt>
                <c:pt idx="1">
                  <c:v>2008</c:v>
                </c:pt>
                <c:pt idx="2">
                  <c:v>2009</c:v>
                </c:pt>
              </c:numCache>
            </c:numRef>
          </c:cat>
          <c:val>
            <c:numRef>
              <c:f>'E02-A '!$N$48:$P$48</c:f>
              <c:numCache>
                <c:formatCode>General</c:formatCode>
                <c:ptCount val="3"/>
                <c:pt idx="0">
                  <c:v>10</c:v>
                </c:pt>
                <c:pt idx="1">
                  <c:v>10</c:v>
                </c:pt>
                <c:pt idx="2">
                  <c:v>12</c:v>
                </c:pt>
              </c:numCache>
            </c:numRef>
          </c:val>
        </c:ser>
        <c:dLbls>
          <c:showLegendKey val="0"/>
          <c:showVal val="0"/>
          <c:showCatName val="0"/>
          <c:showSerName val="0"/>
          <c:showPercent val="0"/>
          <c:showBubbleSize val="0"/>
        </c:dLbls>
        <c:gapWidth val="150"/>
        <c:overlap val="100"/>
        <c:axId val="235911808"/>
        <c:axId val="235917696"/>
      </c:barChart>
      <c:catAx>
        <c:axId val="2359118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917696"/>
        <c:crosses val="autoZero"/>
        <c:auto val="1"/>
        <c:lblAlgn val="ctr"/>
        <c:lblOffset val="100"/>
        <c:noMultiLvlLbl val="0"/>
      </c:catAx>
      <c:valAx>
        <c:axId val="23591769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5911808"/>
        <c:crosses val="autoZero"/>
        <c:crossBetween val="between"/>
      </c:valAx>
    </c:plotArea>
    <c:legend>
      <c:legendPos val="b"/>
      <c:layout>
        <c:manualLayout>
          <c:xMode val="edge"/>
          <c:yMode val="edge"/>
          <c:x val="0.11946218986777596"/>
          <c:y val="0.89171943932540365"/>
          <c:w val="0.82171866488387713"/>
          <c:h val="5.95476629251138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613" footer="0.31496062000000613"/>
    <c:pageSetup orientation="portrait"/>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427"/>
        </c:manualLayout>
      </c:layout>
      <c:barChart>
        <c:barDir val="col"/>
        <c:grouping val="stacked"/>
        <c:varyColors val="0"/>
        <c:ser>
          <c:idx val="0"/>
          <c:order val="0"/>
          <c:tx>
            <c:strRef>
              <c:f>'E02-A '!$M$56</c:f>
              <c:strCache>
                <c:ptCount val="1"/>
                <c:pt idx="0">
                  <c:v>[Nitrato] ≥ 5,0 mg/L</c:v>
                </c:pt>
              </c:strCache>
            </c:strRef>
          </c:tx>
          <c:spPr>
            <a:solidFill>
              <a:srgbClr val="FF0000"/>
            </a:solidFill>
          </c:spPr>
          <c:invertIfNegative val="0"/>
          <c:cat>
            <c:numRef>
              <c:f>'E02-A '!$N$55:$P$55</c:f>
              <c:numCache>
                <c:formatCode>General</c:formatCode>
                <c:ptCount val="3"/>
                <c:pt idx="0">
                  <c:v>2007</c:v>
                </c:pt>
                <c:pt idx="1">
                  <c:v>2008</c:v>
                </c:pt>
                <c:pt idx="2">
                  <c:v>2009</c:v>
                </c:pt>
              </c:numCache>
            </c:numRef>
          </c:cat>
          <c:val>
            <c:numRef>
              <c:f>'E02-A '!$N$56:$P$56</c:f>
              <c:numCache>
                <c:formatCode>General</c:formatCode>
                <c:ptCount val="3"/>
                <c:pt idx="0">
                  <c:v>0</c:v>
                </c:pt>
                <c:pt idx="1">
                  <c:v>0</c:v>
                </c:pt>
                <c:pt idx="2">
                  <c:v>0</c:v>
                </c:pt>
              </c:numCache>
            </c:numRef>
          </c:val>
        </c:ser>
        <c:ser>
          <c:idx val="1"/>
          <c:order val="1"/>
          <c:tx>
            <c:strRef>
              <c:f>'E02-A '!$M$57</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'!$N$55:$P$55</c:f>
              <c:numCache>
                <c:formatCode>General</c:formatCode>
                <c:ptCount val="3"/>
                <c:pt idx="0">
                  <c:v>2007</c:v>
                </c:pt>
                <c:pt idx="1">
                  <c:v>2008</c:v>
                </c:pt>
                <c:pt idx="2">
                  <c:v>2009</c:v>
                </c:pt>
              </c:numCache>
            </c:numRef>
          </c:cat>
          <c:val>
            <c:numRef>
              <c:f>'E02-A '!$N$57:$P$57</c:f>
              <c:numCache>
                <c:formatCode>General</c:formatCode>
                <c:ptCount val="3"/>
                <c:pt idx="0">
                  <c:v>24</c:v>
                </c:pt>
                <c:pt idx="1">
                  <c:v>25</c:v>
                </c:pt>
                <c:pt idx="2">
                  <c:v>24</c:v>
                </c:pt>
              </c:numCache>
            </c:numRef>
          </c:val>
        </c:ser>
        <c:dLbls>
          <c:showLegendKey val="0"/>
          <c:showVal val="0"/>
          <c:showCatName val="0"/>
          <c:showSerName val="0"/>
          <c:showPercent val="0"/>
          <c:showBubbleSize val="0"/>
        </c:dLbls>
        <c:gapWidth val="150"/>
        <c:overlap val="100"/>
        <c:axId val="236025344"/>
        <c:axId val="236026880"/>
      </c:barChart>
      <c:catAx>
        <c:axId val="2360253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6026880"/>
        <c:crosses val="autoZero"/>
        <c:auto val="1"/>
        <c:lblAlgn val="ctr"/>
        <c:lblOffset val="100"/>
        <c:noMultiLvlLbl val="0"/>
      </c:catAx>
      <c:valAx>
        <c:axId val="23602688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6025344"/>
        <c:crosses val="autoZero"/>
        <c:crossBetween val="between"/>
      </c:valAx>
    </c:plotArea>
    <c:legend>
      <c:legendPos val="b"/>
      <c:layout>
        <c:manualLayout>
          <c:xMode val="edge"/>
          <c:yMode val="edge"/>
          <c:x val="0.11946218986777596"/>
          <c:y val="0.89171943932540365"/>
          <c:w val="0.82171866488387735"/>
          <c:h val="5.9547662925113841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635" footer="0.3149606200000063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'!$W$110</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'!$X$109,'E01A-IQA '!$Y$109,'E01A-IQA '!$Z$109,'E01A-IQA '!$AA$109,'E01A-IQA '!$AB$109)</c:f>
              <c:numCache>
                <c:formatCode>0</c:formatCode>
                <c:ptCount val="5"/>
                <c:pt idx="0">
                  <c:v>2007</c:v>
                </c:pt>
                <c:pt idx="1">
                  <c:v>2008</c:v>
                </c:pt>
                <c:pt idx="2">
                  <c:v>2009</c:v>
                </c:pt>
                <c:pt idx="3">
                  <c:v>2010</c:v>
                </c:pt>
                <c:pt idx="4">
                  <c:v>2011</c:v>
                </c:pt>
              </c:numCache>
            </c:numRef>
          </c:cat>
          <c:val>
            <c:numRef>
              <c:f>('E01A-IQA '!$X$110,'E01A-IQA '!$Y$110,'E01A-IQA '!$Z$110,'E01A-IQA '!$AA$110,'E01A-IQA '!$AB$110)</c:f>
              <c:numCache>
                <c:formatCode>0</c:formatCode>
                <c:ptCount val="5"/>
                <c:pt idx="0">
                  <c:v>1</c:v>
                </c:pt>
                <c:pt idx="1">
                  <c:v>1</c:v>
                </c:pt>
                <c:pt idx="2">
                  <c:v>1</c:v>
                </c:pt>
                <c:pt idx="3">
                  <c:v>1</c:v>
                </c:pt>
                <c:pt idx="4">
                  <c:v>1</c:v>
                </c:pt>
              </c:numCache>
            </c:numRef>
          </c:val>
        </c:ser>
        <c:ser>
          <c:idx val="1"/>
          <c:order val="1"/>
          <c:tx>
            <c:strRef>
              <c:f>'E01A-IQA '!$W$111</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'!$X$109,'E01A-IQA '!$Y$109,'E01A-IQA '!$Z$109,'E01A-IQA '!$AA$109,'E01A-IQA '!$AB$109)</c:f>
              <c:numCache>
                <c:formatCode>0</c:formatCode>
                <c:ptCount val="5"/>
                <c:pt idx="0">
                  <c:v>2007</c:v>
                </c:pt>
                <c:pt idx="1">
                  <c:v>2008</c:v>
                </c:pt>
                <c:pt idx="2">
                  <c:v>2009</c:v>
                </c:pt>
                <c:pt idx="3">
                  <c:v>2010</c:v>
                </c:pt>
                <c:pt idx="4">
                  <c:v>2011</c:v>
                </c:pt>
              </c:numCache>
            </c:numRef>
          </c:cat>
          <c:val>
            <c:numRef>
              <c:f>('E01A-IQA '!$X$111,'E01A-IQA '!$Y$111,'E01A-IQA '!$Z$111,'E01A-IQA '!$AA$111,'E01A-IQA '!$AB$111)</c:f>
              <c:numCache>
                <c:formatCode>0</c:formatCode>
                <c:ptCount val="5"/>
                <c:pt idx="0">
                  <c:v>6</c:v>
                </c:pt>
                <c:pt idx="1">
                  <c:v>6</c:v>
                </c:pt>
                <c:pt idx="2">
                  <c:v>7</c:v>
                </c:pt>
                <c:pt idx="3">
                  <c:v>5</c:v>
                </c:pt>
                <c:pt idx="4">
                  <c:v>6</c:v>
                </c:pt>
              </c:numCache>
            </c:numRef>
          </c:val>
        </c:ser>
        <c:ser>
          <c:idx val="2"/>
          <c:order val="2"/>
          <c:tx>
            <c:strRef>
              <c:f>'E01A-IQA '!$W$112</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'!$X$109,'E01A-IQA '!$Y$109,'E01A-IQA '!$Z$109,'E01A-IQA '!$AA$109,'E01A-IQA '!$AB$109)</c:f>
              <c:numCache>
                <c:formatCode>0</c:formatCode>
                <c:ptCount val="5"/>
                <c:pt idx="0">
                  <c:v>2007</c:v>
                </c:pt>
                <c:pt idx="1">
                  <c:v>2008</c:v>
                </c:pt>
                <c:pt idx="2">
                  <c:v>2009</c:v>
                </c:pt>
                <c:pt idx="3">
                  <c:v>2010</c:v>
                </c:pt>
                <c:pt idx="4">
                  <c:v>2011</c:v>
                </c:pt>
              </c:numCache>
            </c:numRef>
          </c:cat>
          <c:val>
            <c:numRef>
              <c:f>('E01A-IQA '!$X$112,'E01A-IQA '!$Y$112,'E01A-IQA '!$Z$112,'E01A-IQA '!$AA$112,'E01A-IQA '!$AB$112)</c:f>
              <c:numCache>
                <c:formatCode>0</c:formatCode>
                <c:ptCount val="5"/>
                <c:pt idx="0">
                  <c:v>1</c:v>
                </c:pt>
                <c:pt idx="1">
                  <c:v>1</c:v>
                </c:pt>
                <c:pt idx="2">
                  <c:v>0</c:v>
                </c:pt>
                <c:pt idx="3">
                  <c:v>2</c:v>
                </c:pt>
                <c:pt idx="4">
                  <c:v>1</c:v>
                </c:pt>
              </c:numCache>
            </c:numRef>
          </c:val>
        </c:ser>
        <c:ser>
          <c:idx val="3"/>
          <c:order val="3"/>
          <c:tx>
            <c:strRef>
              <c:f>'E01A-IQA '!$W$113</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'!$X$109,'E01A-IQA '!$Y$109,'E01A-IQA '!$Z$109,'E01A-IQA '!$AA$109,'E01A-IQA '!$AB$109)</c:f>
              <c:numCache>
                <c:formatCode>0</c:formatCode>
                <c:ptCount val="5"/>
                <c:pt idx="0">
                  <c:v>2007</c:v>
                </c:pt>
                <c:pt idx="1">
                  <c:v>2008</c:v>
                </c:pt>
                <c:pt idx="2">
                  <c:v>2009</c:v>
                </c:pt>
                <c:pt idx="3">
                  <c:v>2010</c:v>
                </c:pt>
                <c:pt idx="4">
                  <c:v>2011</c:v>
                </c:pt>
              </c:numCache>
            </c:numRef>
          </c:cat>
          <c:val>
            <c:numRef>
              <c:f>('E01A-IQA '!$X$113,'E01A-IQA '!$Y$113,'E01A-IQA '!$Z$113,'E01A-IQA '!$AA$113,'E01A-IQA '!$AB$113)</c:f>
              <c:numCache>
                <c:formatCode>0</c:formatCode>
                <c:ptCount val="5"/>
                <c:pt idx="0">
                  <c:v>0</c:v>
                </c:pt>
                <c:pt idx="1">
                  <c:v>0</c:v>
                </c:pt>
                <c:pt idx="2">
                  <c:v>0</c:v>
                </c:pt>
                <c:pt idx="3">
                  <c:v>0</c:v>
                </c:pt>
                <c:pt idx="4">
                  <c:v>0</c:v>
                </c:pt>
              </c:numCache>
            </c:numRef>
          </c:val>
        </c:ser>
        <c:ser>
          <c:idx val="4"/>
          <c:order val="4"/>
          <c:tx>
            <c:strRef>
              <c:f>'E01A-IQA '!$W$114</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'!$X$109,'E01A-IQA '!$Y$109,'E01A-IQA '!$Z$109,'E01A-IQA '!$AA$109,'E01A-IQA '!$AB$109)</c:f>
              <c:numCache>
                <c:formatCode>0</c:formatCode>
                <c:ptCount val="5"/>
                <c:pt idx="0">
                  <c:v>2007</c:v>
                </c:pt>
                <c:pt idx="1">
                  <c:v>2008</c:v>
                </c:pt>
                <c:pt idx="2">
                  <c:v>2009</c:v>
                </c:pt>
                <c:pt idx="3">
                  <c:v>2010</c:v>
                </c:pt>
                <c:pt idx="4">
                  <c:v>2011</c:v>
                </c:pt>
              </c:numCache>
            </c:numRef>
          </c:cat>
          <c:val>
            <c:numRef>
              <c:f>('E01A-IQA '!$X$114,'E01A-IQA '!$Y$114,'E01A-IQA '!$Z$114,'E01A-IQA '!$AA$114,'E01A-IQA '!$AB$114)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3341568"/>
        <c:axId val="93343104"/>
      </c:barChart>
      <c:catAx>
        <c:axId val="9334156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3343104"/>
        <c:crosses val="autoZero"/>
        <c:auto val="1"/>
        <c:lblAlgn val="ctr"/>
        <c:lblOffset val="100"/>
        <c:noMultiLvlLbl val="0"/>
      </c:catAx>
      <c:valAx>
        <c:axId val="9334310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3341568"/>
        <c:crosses val="autoZero"/>
        <c:crossBetween val="between"/>
      </c:valAx>
    </c:plotArea>
    <c:legend>
      <c:legendPos val="b"/>
      <c:layout>
        <c:manualLayout>
          <c:xMode val="edge"/>
          <c:yMode val="edge"/>
          <c:x val="0.11946203621922002"/>
          <c:y val="0.89171982739445765"/>
          <c:w val="0.82171850237097743"/>
          <c:h val="5.954757773922292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483"/>
        </c:manualLayout>
      </c:layout>
      <c:barChart>
        <c:barDir val="col"/>
        <c:grouping val="stacked"/>
        <c:varyColors val="0"/>
        <c:ser>
          <c:idx val="0"/>
          <c:order val="0"/>
          <c:tx>
            <c:strRef>
              <c:f>'E02-A '!$M$67</c:f>
              <c:strCache>
                <c:ptCount val="1"/>
                <c:pt idx="0">
                  <c:v>[Nitrato] ≥ 5,0 mg/L</c:v>
                </c:pt>
              </c:strCache>
            </c:strRef>
          </c:tx>
          <c:spPr>
            <a:solidFill>
              <a:srgbClr val="FF0000"/>
            </a:solidFill>
          </c:spPr>
          <c:invertIfNegative val="0"/>
          <c:dLbls>
            <c:dLbl>
              <c:idx val="2"/>
              <c:delete val="1"/>
            </c:dLbl>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'!$N$66:$P$66</c:f>
              <c:numCache>
                <c:formatCode>General</c:formatCode>
                <c:ptCount val="3"/>
                <c:pt idx="0">
                  <c:v>2007</c:v>
                </c:pt>
                <c:pt idx="1">
                  <c:v>2008</c:v>
                </c:pt>
                <c:pt idx="2">
                  <c:v>2009</c:v>
                </c:pt>
              </c:numCache>
            </c:numRef>
          </c:cat>
          <c:val>
            <c:numRef>
              <c:f>'E02-A '!$N$67:$P$67</c:f>
              <c:numCache>
                <c:formatCode>General</c:formatCode>
                <c:ptCount val="3"/>
                <c:pt idx="0">
                  <c:v>2</c:v>
                </c:pt>
                <c:pt idx="1">
                  <c:v>1</c:v>
                </c:pt>
                <c:pt idx="2">
                  <c:v>0</c:v>
                </c:pt>
              </c:numCache>
            </c:numRef>
          </c:val>
        </c:ser>
        <c:ser>
          <c:idx val="1"/>
          <c:order val="1"/>
          <c:tx>
            <c:strRef>
              <c:f>'E02-A '!$M$68</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'!$N$66:$P$66</c:f>
              <c:numCache>
                <c:formatCode>General</c:formatCode>
                <c:ptCount val="3"/>
                <c:pt idx="0">
                  <c:v>2007</c:v>
                </c:pt>
                <c:pt idx="1">
                  <c:v>2008</c:v>
                </c:pt>
                <c:pt idx="2">
                  <c:v>2009</c:v>
                </c:pt>
              </c:numCache>
            </c:numRef>
          </c:cat>
          <c:val>
            <c:numRef>
              <c:f>'E02-A '!$N$68:$P$68</c:f>
              <c:numCache>
                <c:formatCode>General</c:formatCode>
                <c:ptCount val="3"/>
                <c:pt idx="0">
                  <c:v>18</c:v>
                </c:pt>
                <c:pt idx="1">
                  <c:v>16</c:v>
                </c:pt>
                <c:pt idx="2">
                  <c:v>20</c:v>
                </c:pt>
              </c:numCache>
            </c:numRef>
          </c:val>
        </c:ser>
        <c:dLbls>
          <c:showLegendKey val="0"/>
          <c:showVal val="0"/>
          <c:showCatName val="0"/>
          <c:showSerName val="0"/>
          <c:showPercent val="0"/>
          <c:showBubbleSize val="0"/>
        </c:dLbls>
        <c:gapWidth val="150"/>
        <c:overlap val="100"/>
        <c:axId val="236061440"/>
        <c:axId val="236062976"/>
      </c:barChart>
      <c:catAx>
        <c:axId val="2360614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6062976"/>
        <c:crosses val="autoZero"/>
        <c:auto val="1"/>
        <c:lblAlgn val="ctr"/>
        <c:lblOffset val="100"/>
        <c:noMultiLvlLbl val="0"/>
      </c:catAx>
      <c:valAx>
        <c:axId val="23606297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6061440"/>
        <c:crosses val="autoZero"/>
        <c:crossBetween val="between"/>
      </c:valAx>
    </c:plotArea>
    <c:legend>
      <c:legendPos val="b"/>
      <c:layout>
        <c:manualLayout>
          <c:xMode val="edge"/>
          <c:yMode val="edge"/>
          <c:x val="0.11946218986777596"/>
          <c:y val="0.89171943932540365"/>
          <c:w val="0.82171866488387768"/>
          <c:h val="5.9547662925113876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646" footer="0.31496062000000646"/>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527"/>
        </c:manualLayout>
      </c:layout>
      <c:barChart>
        <c:barDir val="col"/>
        <c:grouping val="stacked"/>
        <c:varyColors val="0"/>
        <c:ser>
          <c:idx val="0"/>
          <c:order val="0"/>
          <c:tx>
            <c:strRef>
              <c:f>'E02-A '!$M$76</c:f>
              <c:strCache>
                <c:ptCount val="1"/>
                <c:pt idx="0">
                  <c:v>[Nitrato] ≥ 5,0 mg/L</c:v>
                </c:pt>
              </c:strCache>
            </c:strRef>
          </c:tx>
          <c:spPr>
            <a:solidFill>
              <a:srgbClr val="FF0000"/>
            </a:solidFill>
          </c:spPr>
          <c:invertIfNegative val="0"/>
          <c:dLbls>
            <c:dLbl>
              <c:idx val="0"/>
              <c:delete val="1"/>
            </c:dLbl>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'!$N$75:$P$75</c:f>
              <c:numCache>
                <c:formatCode>General</c:formatCode>
                <c:ptCount val="3"/>
                <c:pt idx="0">
                  <c:v>2007</c:v>
                </c:pt>
                <c:pt idx="1">
                  <c:v>2008</c:v>
                </c:pt>
                <c:pt idx="2">
                  <c:v>2009</c:v>
                </c:pt>
              </c:numCache>
            </c:numRef>
          </c:cat>
          <c:val>
            <c:numRef>
              <c:f>'E02-A '!$N$76:$P$76</c:f>
              <c:numCache>
                <c:formatCode>General</c:formatCode>
                <c:ptCount val="3"/>
                <c:pt idx="0">
                  <c:v>0</c:v>
                </c:pt>
                <c:pt idx="1">
                  <c:v>1</c:v>
                </c:pt>
                <c:pt idx="2">
                  <c:v>2</c:v>
                </c:pt>
              </c:numCache>
            </c:numRef>
          </c:val>
        </c:ser>
        <c:ser>
          <c:idx val="1"/>
          <c:order val="1"/>
          <c:tx>
            <c:strRef>
              <c:f>'E02-A '!$M$77</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'!$N$75:$P$75</c:f>
              <c:numCache>
                <c:formatCode>General</c:formatCode>
                <c:ptCount val="3"/>
                <c:pt idx="0">
                  <c:v>2007</c:v>
                </c:pt>
                <c:pt idx="1">
                  <c:v>2008</c:v>
                </c:pt>
                <c:pt idx="2">
                  <c:v>2009</c:v>
                </c:pt>
              </c:numCache>
            </c:numRef>
          </c:cat>
          <c:val>
            <c:numRef>
              <c:f>'E02-A '!$N$77:$P$77</c:f>
              <c:numCache>
                <c:formatCode>General</c:formatCode>
                <c:ptCount val="3"/>
                <c:pt idx="0">
                  <c:v>6</c:v>
                </c:pt>
                <c:pt idx="1">
                  <c:v>5</c:v>
                </c:pt>
                <c:pt idx="2">
                  <c:v>6</c:v>
                </c:pt>
              </c:numCache>
            </c:numRef>
          </c:val>
        </c:ser>
        <c:dLbls>
          <c:showLegendKey val="0"/>
          <c:showVal val="0"/>
          <c:showCatName val="0"/>
          <c:showSerName val="0"/>
          <c:showPercent val="0"/>
          <c:showBubbleSize val="0"/>
        </c:dLbls>
        <c:gapWidth val="150"/>
        <c:overlap val="100"/>
        <c:axId val="236105728"/>
        <c:axId val="236107264"/>
      </c:barChart>
      <c:catAx>
        <c:axId val="2361057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6107264"/>
        <c:crosses val="autoZero"/>
        <c:auto val="1"/>
        <c:lblAlgn val="ctr"/>
        <c:lblOffset val="100"/>
        <c:noMultiLvlLbl val="0"/>
      </c:catAx>
      <c:valAx>
        <c:axId val="23610726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6105728"/>
        <c:crosses val="autoZero"/>
        <c:crossBetween val="between"/>
      </c:valAx>
    </c:plotArea>
    <c:legend>
      <c:legendPos val="b"/>
      <c:layout>
        <c:manualLayout>
          <c:xMode val="edge"/>
          <c:yMode val="edge"/>
          <c:x val="0.11946218986777596"/>
          <c:y val="0.89171943932540365"/>
          <c:w val="0.8217186648838779"/>
          <c:h val="5.954766292511391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657" footer="0.31496062000000657"/>
    <c:pageSetup orientation="portrait"/>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582"/>
        </c:manualLayout>
      </c:layout>
      <c:barChart>
        <c:barDir val="col"/>
        <c:grouping val="stacked"/>
        <c:varyColors val="0"/>
        <c:ser>
          <c:idx val="0"/>
          <c:order val="0"/>
          <c:tx>
            <c:strRef>
              <c:f>'E02-A '!$M$89</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'!$N$88:$P$88</c:f>
              <c:numCache>
                <c:formatCode>General</c:formatCode>
                <c:ptCount val="3"/>
                <c:pt idx="0">
                  <c:v>2007</c:v>
                </c:pt>
                <c:pt idx="1">
                  <c:v>2008</c:v>
                </c:pt>
                <c:pt idx="2">
                  <c:v>2009</c:v>
                </c:pt>
              </c:numCache>
            </c:numRef>
          </c:cat>
          <c:val>
            <c:numRef>
              <c:f>'E02-A '!$N$89:$P$89</c:f>
              <c:numCache>
                <c:formatCode>General</c:formatCode>
                <c:ptCount val="3"/>
                <c:pt idx="0">
                  <c:v>4</c:v>
                </c:pt>
                <c:pt idx="1">
                  <c:v>2</c:v>
                </c:pt>
                <c:pt idx="2">
                  <c:v>2</c:v>
                </c:pt>
              </c:numCache>
            </c:numRef>
          </c:val>
        </c:ser>
        <c:ser>
          <c:idx val="1"/>
          <c:order val="1"/>
          <c:tx>
            <c:strRef>
              <c:f>'E02-A '!$M$90</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'!$N$88:$P$88</c:f>
              <c:numCache>
                <c:formatCode>General</c:formatCode>
                <c:ptCount val="3"/>
                <c:pt idx="0">
                  <c:v>2007</c:v>
                </c:pt>
                <c:pt idx="1">
                  <c:v>2008</c:v>
                </c:pt>
                <c:pt idx="2">
                  <c:v>2009</c:v>
                </c:pt>
              </c:numCache>
            </c:numRef>
          </c:cat>
          <c:val>
            <c:numRef>
              <c:f>'E02-A '!$N$90:$P$90</c:f>
              <c:numCache>
                <c:formatCode>General</c:formatCode>
                <c:ptCount val="3"/>
                <c:pt idx="0">
                  <c:v>23</c:v>
                </c:pt>
                <c:pt idx="1">
                  <c:v>23</c:v>
                </c:pt>
                <c:pt idx="2">
                  <c:v>26</c:v>
                </c:pt>
              </c:numCache>
            </c:numRef>
          </c:val>
        </c:ser>
        <c:dLbls>
          <c:showLegendKey val="0"/>
          <c:showVal val="0"/>
          <c:showCatName val="0"/>
          <c:showSerName val="0"/>
          <c:showPercent val="0"/>
          <c:showBubbleSize val="0"/>
        </c:dLbls>
        <c:gapWidth val="150"/>
        <c:overlap val="100"/>
        <c:axId val="242449408"/>
        <c:axId val="242455296"/>
      </c:barChart>
      <c:catAx>
        <c:axId val="2424494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42455296"/>
        <c:crosses val="autoZero"/>
        <c:auto val="1"/>
        <c:lblAlgn val="ctr"/>
        <c:lblOffset val="100"/>
        <c:noMultiLvlLbl val="0"/>
      </c:catAx>
      <c:valAx>
        <c:axId val="24245529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a:t>
                </a:r>
                <a:r>
                  <a:rPr lang="pt-BR" baseline="0"/>
                  <a:t> de amostras</a:t>
                </a:r>
                <a:endParaRPr lang="pt-B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42449408"/>
        <c:crosses val="autoZero"/>
        <c:crossBetween val="between"/>
      </c:valAx>
    </c:plotArea>
    <c:legend>
      <c:legendPos val="b"/>
      <c:layout>
        <c:manualLayout>
          <c:xMode val="edge"/>
          <c:yMode val="edge"/>
          <c:x val="0.11946218986777596"/>
          <c:y val="0.89171943932540365"/>
          <c:w val="0.82171866488387812"/>
          <c:h val="5.9547662925113931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674" footer="0.31496062000000674"/>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627"/>
        </c:manualLayout>
      </c:layout>
      <c:barChart>
        <c:barDir val="col"/>
        <c:grouping val="stacked"/>
        <c:varyColors val="0"/>
        <c:ser>
          <c:idx val="0"/>
          <c:order val="0"/>
          <c:tx>
            <c:strRef>
              <c:f>'E02-A '!$M$105</c:f>
              <c:strCache>
                <c:ptCount val="1"/>
                <c:pt idx="0">
                  <c:v>[Nitrato] ≥ 5,0 mg/L</c:v>
                </c:pt>
              </c:strCache>
            </c:strRef>
          </c:tx>
          <c:spPr>
            <a:solidFill>
              <a:srgbClr val="FF0000"/>
            </a:solidFill>
          </c:spPr>
          <c:invertIfNegative val="0"/>
          <c:cat>
            <c:numRef>
              <c:f>'E02-A '!$N$104:$P$104</c:f>
              <c:numCache>
                <c:formatCode>General</c:formatCode>
                <c:ptCount val="3"/>
                <c:pt idx="0">
                  <c:v>2007</c:v>
                </c:pt>
                <c:pt idx="1">
                  <c:v>2008</c:v>
                </c:pt>
                <c:pt idx="2">
                  <c:v>2009</c:v>
                </c:pt>
              </c:numCache>
            </c:numRef>
          </c:cat>
          <c:val>
            <c:numRef>
              <c:f>'E02-A '!$N$105:$P$105</c:f>
              <c:numCache>
                <c:formatCode>General</c:formatCode>
                <c:ptCount val="3"/>
                <c:pt idx="0">
                  <c:v>0</c:v>
                </c:pt>
                <c:pt idx="1">
                  <c:v>0</c:v>
                </c:pt>
                <c:pt idx="2">
                  <c:v>0</c:v>
                </c:pt>
              </c:numCache>
            </c:numRef>
          </c:val>
        </c:ser>
        <c:ser>
          <c:idx val="1"/>
          <c:order val="1"/>
          <c:tx>
            <c:strRef>
              <c:f>'E02-A '!$M$106</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'!$N$104:$P$104</c:f>
              <c:numCache>
                <c:formatCode>General</c:formatCode>
                <c:ptCount val="3"/>
                <c:pt idx="0">
                  <c:v>2007</c:v>
                </c:pt>
                <c:pt idx="1">
                  <c:v>2008</c:v>
                </c:pt>
                <c:pt idx="2">
                  <c:v>2009</c:v>
                </c:pt>
              </c:numCache>
            </c:numRef>
          </c:cat>
          <c:val>
            <c:numRef>
              <c:f>'E02-A '!$N$106:$P$106</c:f>
              <c:numCache>
                <c:formatCode>General</c:formatCode>
                <c:ptCount val="3"/>
                <c:pt idx="0">
                  <c:v>8</c:v>
                </c:pt>
                <c:pt idx="1">
                  <c:v>3</c:v>
                </c:pt>
                <c:pt idx="2">
                  <c:v>8</c:v>
                </c:pt>
              </c:numCache>
            </c:numRef>
          </c:val>
        </c:ser>
        <c:dLbls>
          <c:showLegendKey val="0"/>
          <c:showVal val="0"/>
          <c:showCatName val="0"/>
          <c:showSerName val="0"/>
          <c:showPercent val="0"/>
          <c:showBubbleSize val="0"/>
        </c:dLbls>
        <c:gapWidth val="150"/>
        <c:overlap val="100"/>
        <c:axId val="242481024"/>
        <c:axId val="242482560"/>
      </c:barChart>
      <c:catAx>
        <c:axId val="2424810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42482560"/>
        <c:crosses val="autoZero"/>
        <c:auto val="1"/>
        <c:lblAlgn val="ctr"/>
        <c:lblOffset val="100"/>
        <c:noMultiLvlLbl val="0"/>
      </c:catAx>
      <c:valAx>
        <c:axId val="24248256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42481024"/>
        <c:crosses val="autoZero"/>
        <c:crossBetween val="between"/>
      </c:valAx>
    </c:plotArea>
    <c:legend>
      <c:legendPos val="b"/>
      <c:layout>
        <c:manualLayout>
          <c:xMode val="edge"/>
          <c:yMode val="edge"/>
          <c:x val="0.11946218986777596"/>
          <c:y val="0.89171943932540365"/>
          <c:w val="0.82171866488387835"/>
          <c:h val="5.954766292511394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691" footer="0.31496062000000691"/>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682"/>
        </c:manualLayout>
      </c:layout>
      <c:barChart>
        <c:barDir val="col"/>
        <c:grouping val="stacked"/>
        <c:varyColors val="0"/>
        <c:ser>
          <c:idx val="0"/>
          <c:order val="0"/>
          <c:tx>
            <c:strRef>
              <c:f>'E02-A '!$M$120</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'!$N$119:$P$119</c:f>
              <c:numCache>
                <c:formatCode>General</c:formatCode>
                <c:ptCount val="3"/>
                <c:pt idx="0">
                  <c:v>2007</c:v>
                </c:pt>
                <c:pt idx="1">
                  <c:v>2008</c:v>
                </c:pt>
                <c:pt idx="2">
                  <c:v>2009</c:v>
                </c:pt>
              </c:numCache>
            </c:numRef>
          </c:cat>
          <c:val>
            <c:numRef>
              <c:f>'E02-A '!$N$120:$P$120</c:f>
              <c:numCache>
                <c:formatCode>General</c:formatCode>
                <c:ptCount val="3"/>
                <c:pt idx="0">
                  <c:v>2</c:v>
                </c:pt>
                <c:pt idx="1">
                  <c:v>2</c:v>
                </c:pt>
                <c:pt idx="2">
                  <c:v>4</c:v>
                </c:pt>
              </c:numCache>
            </c:numRef>
          </c:val>
        </c:ser>
        <c:ser>
          <c:idx val="1"/>
          <c:order val="1"/>
          <c:tx>
            <c:strRef>
              <c:f>'E02-A '!$M$121</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'!$N$119:$P$119</c:f>
              <c:numCache>
                <c:formatCode>General</c:formatCode>
                <c:ptCount val="3"/>
                <c:pt idx="0">
                  <c:v>2007</c:v>
                </c:pt>
                <c:pt idx="1">
                  <c:v>2008</c:v>
                </c:pt>
                <c:pt idx="2">
                  <c:v>2009</c:v>
                </c:pt>
              </c:numCache>
            </c:numRef>
          </c:cat>
          <c:val>
            <c:numRef>
              <c:f>'E02-A '!$N$121:$P$121</c:f>
              <c:numCache>
                <c:formatCode>General</c:formatCode>
                <c:ptCount val="3"/>
                <c:pt idx="0">
                  <c:v>16</c:v>
                </c:pt>
                <c:pt idx="1">
                  <c:v>17</c:v>
                </c:pt>
                <c:pt idx="2">
                  <c:v>17</c:v>
                </c:pt>
              </c:numCache>
            </c:numRef>
          </c:val>
        </c:ser>
        <c:dLbls>
          <c:showLegendKey val="0"/>
          <c:showVal val="0"/>
          <c:showCatName val="0"/>
          <c:showSerName val="0"/>
          <c:showPercent val="0"/>
          <c:showBubbleSize val="0"/>
        </c:dLbls>
        <c:gapWidth val="150"/>
        <c:overlap val="100"/>
        <c:axId val="242504832"/>
        <c:axId val="242506368"/>
      </c:barChart>
      <c:catAx>
        <c:axId val="2425048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42506368"/>
        <c:crosses val="autoZero"/>
        <c:auto val="1"/>
        <c:lblAlgn val="ctr"/>
        <c:lblOffset val="100"/>
        <c:noMultiLvlLbl val="0"/>
      </c:catAx>
      <c:valAx>
        <c:axId val="24250636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42504832"/>
        <c:crosses val="autoZero"/>
        <c:crossBetween val="between"/>
      </c:valAx>
    </c:plotArea>
    <c:legend>
      <c:legendPos val="b"/>
      <c:layout>
        <c:manualLayout>
          <c:xMode val="edge"/>
          <c:yMode val="edge"/>
          <c:x val="0.11946218986777596"/>
          <c:y val="0.89171943932540365"/>
          <c:w val="0.82171866488387868"/>
          <c:h val="5.954766292511398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702" footer="0.31496062000000702"/>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727"/>
        </c:manualLayout>
      </c:layout>
      <c:barChart>
        <c:barDir val="col"/>
        <c:grouping val="stacked"/>
        <c:varyColors val="0"/>
        <c:ser>
          <c:idx val="0"/>
          <c:order val="0"/>
          <c:tx>
            <c:strRef>
              <c:f>'E02-A '!$M$134</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'!$N$133:$P$133</c:f>
              <c:numCache>
                <c:formatCode>General</c:formatCode>
                <c:ptCount val="3"/>
                <c:pt idx="0">
                  <c:v>2007</c:v>
                </c:pt>
                <c:pt idx="1">
                  <c:v>2008</c:v>
                </c:pt>
                <c:pt idx="2">
                  <c:v>2009</c:v>
                </c:pt>
              </c:numCache>
            </c:numRef>
          </c:cat>
          <c:val>
            <c:numRef>
              <c:f>'E02-A '!$N$134:$P$134</c:f>
              <c:numCache>
                <c:formatCode>General</c:formatCode>
                <c:ptCount val="3"/>
                <c:pt idx="0">
                  <c:v>1</c:v>
                </c:pt>
                <c:pt idx="1">
                  <c:v>2</c:v>
                </c:pt>
                <c:pt idx="2">
                  <c:v>2</c:v>
                </c:pt>
              </c:numCache>
            </c:numRef>
          </c:val>
        </c:ser>
        <c:ser>
          <c:idx val="1"/>
          <c:order val="1"/>
          <c:tx>
            <c:strRef>
              <c:f>'E02-A '!$M$135</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'!$N$133:$P$133</c:f>
              <c:numCache>
                <c:formatCode>General</c:formatCode>
                <c:ptCount val="3"/>
                <c:pt idx="0">
                  <c:v>2007</c:v>
                </c:pt>
                <c:pt idx="1">
                  <c:v>2008</c:v>
                </c:pt>
                <c:pt idx="2">
                  <c:v>2009</c:v>
                </c:pt>
              </c:numCache>
            </c:numRef>
          </c:cat>
          <c:val>
            <c:numRef>
              <c:f>'E02-A '!$N$135:$P$135</c:f>
              <c:numCache>
                <c:formatCode>General</c:formatCode>
                <c:ptCount val="3"/>
                <c:pt idx="0">
                  <c:v>12</c:v>
                </c:pt>
                <c:pt idx="1">
                  <c:v>9</c:v>
                </c:pt>
                <c:pt idx="2">
                  <c:v>10</c:v>
                </c:pt>
              </c:numCache>
            </c:numRef>
          </c:val>
        </c:ser>
        <c:dLbls>
          <c:showLegendKey val="0"/>
          <c:showVal val="0"/>
          <c:showCatName val="0"/>
          <c:showSerName val="0"/>
          <c:showPercent val="0"/>
          <c:showBubbleSize val="0"/>
        </c:dLbls>
        <c:gapWidth val="150"/>
        <c:overlap val="100"/>
        <c:axId val="252137856"/>
        <c:axId val="252139392"/>
      </c:barChart>
      <c:catAx>
        <c:axId val="2521378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139392"/>
        <c:crosses val="autoZero"/>
        <c:auto val="1"/>
        <c:lblAlgn val="ctr"/>
        <c:lblOffset val="100"/>
        <c:noMultiLvlLbl val="0"/>
      </c:catAx>
      <c:valAx>
        <c:axId val="25213939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137856"/>
        <c:crosses val="autoZero"/>
        <c:crossBetween val="between"/>
      </c:valAx>
    </c:plotArea>
    <c:legend>
      <c:legendPos val="b"/>
      <c:layout>
        <c:manualLayout>
          <c:xMode val="edge"/>
          <c:yMode val="edge"/>
          <c:x val="0.11946218986777596"/>
          <c:y val="0.89171943932540365"/>
          <c:w val="0.8217186648838789"/>
          <c:h val="5.95476629251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713" footer="0.3149606200000071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782"/>
        </c:manualLayout>
      </c:layout>
      <c:barChart>
        <c:barDir val="col"/>
        <c:grouping val="stacked"/>
        <c:varyColors val="0"/>
        <c:ser>
          <c:idx val="0"/>
          <c:order val="0"/>
          <c:tx>
            <c:strRef>
              <c:f>'E02-A '!$M$149</c:f>
              <c:strCache>
                <c:ptCount val="1"/>
                <c:pt idx="0">
                  <c:v>[Nitrato] ≥ 5,0 mg/L</c:v>
                </c:pt>
              </c:strCache>
            </c:strRef>
          </c:tx>
          <c:spPr>
            <a:solidFill>
              <a:srgbClr val="FF0000"/>
            </a:solidFill>
          </c:spPr>
          <c:invertIfNegative val="0"/>
          <c:cat>
            <c:numRef>
              <c:f>'E02-A '!$N$148:$P$148</c:f>
              <c:numCache>
                <c:formatCode>General</c:formatCode>
                <c:ptCount val="3"/>
                <c:pt idx="0">
                  <c:v>2007</c:v>
                </c:pt>
                <c:pt idx="1">
                  <c:v>2008</c:v>
                </c:pt>
                <c:pt idx="2">
                  <c:v>2009</c:v>
                </c:pt>
              </c:numCache>
            </c:numRef>
          </c:cat>
          <c:val>
            <c:numRef>
              <c:f>'E02-A '!$N$149:$P$149</c:f>
              <c:numCache>
                <c:formatCode>General</c:formatCode>
                <c:ptCount val="3"/>
                <c:pt idx="0">
                  <c:v>0</c:v>
                </c:pt>
                <c:pt idx="1">
                  <c:v>0</c:v>
                </c:pt>
                <c:pt idx="2">
                  <c:v>0</c:v>
                </c:pt>
              </c:numCache>
            </c:numRef>
          </c:val>
        </c:ser>
        <c:ser>
          <c:idx val="1"/>
          <c:order val="1"/>
          <c:tx>
            <c:strRef>
              <c:f>'E02-A '!$M$150</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'!$N$148:$P$148</c:f>
              <c:numCache>
                <c:formatCode>General</c:formatCode>
                <c:ptCount val="3"/>
                <c:pt idx="0">
                  <c:v>2007</c:v>
                </c:pt>
                <c:pt idx="1">
                  <c:v>2008</c:v>
                </c:pt>
                <c:pt idx="2">
                  <c:v>2009</c:v>
                </c:pt>
              </c:numCache>
            </c:numRef>
          </c:cat>
          <c:val>
            <c:numRef>
              <c:f>'E02-A '!$N$150:$P$150</c:f>
              <c:numCache>
                <c:formatCode>General</c:formatCode>
                <c:ptCount val="3"/>
                <c:pt idx="0">
                  <c:v>6</c:v>
                </c:pt>
                <c:pt idx="1">
                  <c:v>5</c:v>
                </c:pt>
                <c:pt idx="2">
                  <c:v>6</c:v>
                </c:pt>
              </c:numCache>
            </c:numRef>
          </c:val>
        </c:ser>
        <c:dLbls>
          <c:showLegendKey val="0"/>
          <c:showVal val="0"/>
          <c:showCatName val="0"/>
          <c:showSerName val="0"/>
          <c:showPercent val="0"/>
          <c:showBubbleSize val="0"/>
        </c:dLbls>
        <c:gapWidth val="150"/>
        <c:overlap val="100"/>
        <c:axId val="252161024"/>
        <c:axId val="252392192"/>
      </c:barChart>
      <c:catAx>
        <c:axId val="2521610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392192"/>
        <c:crosses val="autoZero"/>
        <c:auto val="1"/>
        <c:lblAlgn val="ctr"/>
        <c:lblOffset val="100"/>
        <c:noMultiLvlLbl val="0"/>
      </c:catAx>
      <c:valAx>
        <c:axId val="25239219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161024"/>
        <c:crosses val="autoZero"/>
        <c:crossBetween val="between"/>
      </c:valAx>
    </c:plotArea>
    <c:legend>
      <c:legendPos val="b"/>
      <c:layout>
        <c:manualLayout>
          <c:xMode val="edge"/>
          <c:yMode val="edge"/>
          <c:x val="0.11946218986777596"/>
          <c:y val="0.89171943932540365"/>
          <c:w val="0.82171866488387912"/>
          <c:h val="5.95476629251140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735" footer="0.31496062000000735"/>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827"/>
        </c:manualLayout>
      </c:layout>
      <c:barChart>
        <c:barDir val="col"/>
        <c:grouping val="stacked"/>
        <c:varyColors val="0"/>
        <c:ser>
          <c:idx val="0"/>
          <c:order val="0"/>
          <c:tx>
            <c:strRef>
              <c:f>'E02-A '!$M$164</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'!$N$163:$P$163</c:f>
              <c:numCache>
                <c:formatCode>General</c:formatCode>
                <c:ptCount val="3"/>
                <c:pt idx="0">
                  <c:v>2007</c:v>
                </c:pt>
                <c:pt idx="1">
                  <c:v>2008</c:v>
                </c:pt>
                <c:pt idx="2">
                  <c:v>2009</c:v>
                </c:pt>
              </c:numCache>
            </c:numRef>
          </c:cat>
          <c:val>
            <c:numRef>
              <c:f>'E02-A '!$N$164:$P$164</c:f>
              <c:numCache>
                <c:formatCode>General</c:formatCode>
                <c:ptCount val="3"/>
                <c:pt idx="0">
                  <c:v>2</c:v>
                </c:pt>
                <c:pt idx="1">
                  <c:v>2</c:v>
                </c:pt>
                <c:pt idx="2">
                  <c:v>4</c:v>
                </c:pt>
              </c:numCache>
            </c:numRef>
          </c:val>
        </c:ser>
        <c:ser>
          <c:idx val="1"/>
          <c:order val="1"/>
          <c:tx>
            <c:strRef>
              <c:f>'E02-A '!$M$165</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'!$N$163:$P$163</c:f>
              <c:numCache>
                <c:formatCode>General</c:formatCode>
                <c:ptCount val="3"/>
                <c:pt idx="0">
                  <c:v>2007</c:v>
                </c:pt>
                <c:pt idx="1">
                  <c:v>2008</c:v>
                </c:pt>
                <c:pt idx="2">
                  <c:v>2009</c:v>
                </c:pt>
              </c:numCache>
            </c:numRef>
          </c:cat>
          <c:val>
            <c:numRef>
              <c:f>'E02-A '!$N$165:$P$165</c:f>
              <c:numCache>
                <c:formatCode>General</c:formatCode>
                <c:ptCount val="3"/>
                <c:pt idx="0">
                  <c:v>15</c:v>
                </c:pt>
                <c:pt idx="1">
                  <c:v>12</c:v>
                </c:pt>
                <c:pt idx="2">
                  <c:v>12</c:v>
                </c:pt>
              </c:numCache>
            </c:numRef>
          </c:val>
        </c:ser>
        <c:dLbls>
          <c:showLegendKey val="0"/>
          <c:showVal val="0"/>
          <c:showCatName val="0"/>
          <c:showSerName val="0"/>
          <c:showPercent val="0"/>
          <c:showBubbleSize val="0"/>
        </c:dLbls>
        <c:gapWidth val="150"/>
        <c:overlap val="100"/>
        <c:axId val="252426496"/>
        <c:axId val="252428288"/>
      </c:barChart>
      <c:catAx>
        <c:axId val="2524264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428288"/>
        <c:crosses val="autoZero"/>
        <c:auto val="1"/>
        <c:lblAlgn val="ctr"/>
        <c:lblOffset val="100"/>
        <c:noMultiLvlLbl val="0"/>
      </c:catAx>
      <c:valAx>
        <c:axId val="25242828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426496"/>
        <c:crosses val="autoZero"/>
        <c:crossBetween val="between"/>
      </c:valAx>
    </c:plotArea>
    <c:legend>
      <c:legendPos val="b"/>
      <c:layout>
        <c:manualLayout>
          <c:xMode val="edge"/>
          <c:yMode val="edge"/>
          <c:x val="0.11946218986777596"/>
          <c:y val="0.89171943932540365"/>
          <c:w val="0.82171866488387935"/>
          <c:h val="5.95476629251140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746" footer="0.31496062000000746"/>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882"/>
        </c:manualLayout>
      </c:layout>
      <c:barChart>
        <c:barDir val="col"/>
        <c:grouping val="stacked"/>
        <c:varyColors val="0"/>
        <c:ser>
          <c:idx val="0"/>
          <c:order val="0"/>
          <c:tx>
            <c:strRef>
              <c:f>'E02-A '!$M$179</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'!$N$178:$P$178</c:f>
              <c:numCache>
                <c:formatCode>General</c:formatCode>
                <c:ptCount val="3"/>
                <c:pt idx="0">
                  <c:v>2007</c:v>
                </c:pt>
                <c:pt idx="1">
                  <c:v>2008</c:v>
                </c:pt>
                <c:pt idx="2">
                  <c:v>2009</c:v>
                </c:pt>
              </c:numCache>
            </c:numRef>
          </c:cat>
          <c:val>
            <c:numRef>
              <c:f>'E02-A '!$N$179:$P$179</c:f>
              <c:numCache>
                <c:formatCode>General</c:formatCode>
                <c:ptCount val="3"/>
                <c:pt idx="0">
                  <c:v>5</c:v>
                </c:pt>
                <c:pt idx="1">
                  <c:v>4</c:v>
                </c:pt>
                <c:pt idx="2">
                  <c:v>3</c:v>
                </c:pt>
              </c:numCache>
            </c:numRef>
          </c:val>
        </c:ser>
        <c:ser>
          <c:idx val="1"/>
          <c:order val="1"/>
          <c:tx>
            <c:strRef>
              <c:f>'E02-A '!$M$180</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'!$N$178:$P$178</c:f>
              <c:numCache>
                <c:formatCode>General</c:formatCode>
                <c:ptCount val="3"/>
                <c:pt idx="0">
                  <c:v>2007</c:v>
                </c:pt>
                <c:pt idx="1">
                  <c:v>2008</c:v>
                </c:pt>
                <c:pt idx="2">
                  <c:v>2009</c:v>
                </c:pt>
              </c:numCache>
            </c:numRef>
          </c:cat>
          <c:val>
            <c:numRef>
              <c:f>'E02-A '!$N$180:$P$180</c:f>
              <c:numCache>
                <c:formatCode>General</c:formatCode>
                <c:ptCount val="3"/>
                <c:pt idx="0">
                  <c:v>7</c:v>
                </c:pt>
                <c:pt idx="1">
                  <c:v>8</c:v>
                </c:pt>
                <c:pt idx="2">
                  <c:v>9</c:v>
                </c:pt>
              </c:numCache>
            </c:numRef>
          </c:val>
        </c:ser>
        <c:dLbls>
          <c:showLegendKey val="0"/>
          <c:showVal val="0"/>
          <c:showCatName val="0"/>
          <c:showSerName val="0"/>
          <c:showPercent val="0"/>
          <c:showBubbleSize val="0"/>
        </c:dLbls>
        <c:gapWidth val="150"/>
        <c:overlap val="100"/>
        <c:axId val="252921344"/>
        <c:axId val="252922880"/>
      </c:barChart>
      <c:catAx>
        <c:axId val="2529213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922880"/>
        <c:crosses val="autoZero"/>
        <c:auto val="1"/>
        <c:lblAlgn val="ctr"/>
        <c:lblOffset val="100"/>
        <c:noMultiLvlLbl val="0"/>
      </c:catAx>
      <c:valAx>
        <c:axId val="25292288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921344"/>
        <c:crosses val="autoZero"/>
        <c:crossBetween val="between"/>
      </c:valAx>
    </c:plotArea>
    <c:legend>
      <c:legendPos val="b"/>
      <c:layout>
        <c:manualLayout>
          <c:xMode val="edge"/>
          <c:yMode val="edge"/>
          <c:x val="0.11946218986777596"/>
          <c:y val="0.89171943932540365"/>
          <c:w val="0.82171866488387968"/>
          <c:h val="5.95476629251140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757" footer="0.31496062000000757"/>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927"/>
        </c:manualLayout>
      </c:layout>
      <c:barChart>
        <c:barDir val="col"/>
        <c:grouping val="stacked"/>
        <c:varyColors val="0"/>
        <c:ser>
          <c:idx val="0"/>
          <c:order val="0"/>
          <c:tx>
            <c:strRef>
              <c:f>'E02-A '!$M$194</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'!$N$193:$P$193</c:f>
              <c:numCache>
                <c:formatCode>General</c:formatCode>
                <c:ptCount val="3"/>
                <c:pt idx="0">
                  <c:v>2007</c:v>
                </c:pt>
                <c:pt idx="1">
                  <c:v>2008</c:v>
                </c:pt>
                <c:pt idx="2">
                  <c:v>2009</c:v>
                </c:pt>
              </c:numCache>
            </c:numRef>
          </c:cat>
          <c:val>
            <c:numRef>
              <c:f>'E02-A '!$N$194:$P$194</c:f>
              <c:numCache>
                <c:formatCode>General</c:formatCode>
                <c:ptCount val="3"/>
                <c:pt idx="0">
                  <c:v>17</c:v>
                </c:pt>
                <c:pt idx="1">
                  <c:v>11</c:v>
                </c:pt>
                <c:pt idx="2">
                  <c:v>12</c:v>
                </c:pt>
              </c:numCache>
            </c:numRef>
          </c:val>
        </c:ser>
        <c:ser>
          <c:idx val="1"/>
          <c:order val="1"/>
          <c:tx>
            <c:strRef>
              <c:f>'E02-A '!$M$195</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'!$N$193:$P$193</c:f>
              <c:numCache>
                <c:formatCode>General</c:formatCode>
                <c:ptCount val="3"/>
                <c:pt idx="0">
                  <c:v>2007</c:v>
                </c:pt>
                <c:pt idx="1">
                  <c:v>2008</c:v>
                </c:pt>
                <c:pt idx="2">
                  <c:v>2009</c:v>
                </c:pt>
              </c:numCache>
            </c:numRef>
          </c:cat>
          <c:val>
            <c:numRef>
              <c:f>'E02-A '!$N$195:$P$195</c:f>
              <c:numCache>
                <c:formatCode>General</c:formatCode>
                <c:ptCount val="3"/>
                <c:pt idx="0">
                  <c:v>11</c:v>
                </c:pt>
                <c:pt idx="1">
                  <c:v>17</c:v>
                </c:pt>
                <c:pt idx="2">
                  <c:v>15</c:v>
                </c:pt>
              </c:numCache>
            </c:numRef>
          </c:val>
        </c:ser>
        <c:dLbls>
          <c:showLegendKey val="0"/>
          <c:showVal val="0"/>
          <c:showCatName val="0"/>
          <c:showSerName val="0"/>
          <c:showPercent val="0"/>
          <c:showBubbleSize val="0"/>
        </c:dLbls>
        <c:gapWidth val="150"/>
        <c:overlap val="100"/>
        <c:axId val="252977920"/>
        <c:axId val="252979456"/>
      </c:barChart>
      <c:catAx>
        <c:axId val="252977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979456"/>
        <c:crosses val="autoZero"/>
        <c:auto val="1"/>
        <c:lblAlgn val="ctr"/>
        <c:lblOffset val="100"/>
        <c:noMultiLvlLbl val="0"/>
      </c:catAx>
      <c:valAx>
        <c:axId val="25297945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2977920"/>
        <c:crosses val="autoZero"/>
        <c:crossBetween val="between"/>
      </c:valAx>
    </c:plotArea>
    <c:legend>
      <c:legendPos val="b"/>
      <c:layout>
        <c:manualLayout>
          <c:xMode val="edge"/>
          <c:yMode val="edge"/>
          <c:x val="0.11946218986777596"/>
          <c:y val="0.89171943932540365"/>
          <c:w val="0.8217186648838799"/>
          <c:h val="5.95476629251140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774" footer="0.31496062000000774"/>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'!$W$118</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'!$X$117,'E01A-IQA '!$Y$117,'E01A-IQA '!$Z$117,'E01A-IQA '!$AA$117,'E01A-IQA '!$AB$117)</c:f>
              <c:numCache>
                <c:formatCode>0</c:formatCode>
                <c:ptCount val="5"/>
                <c:pt idx="0">
                  <c:v>2007</c:v>
                </c:pt>
                <c:pt idx="1">
                  <c:v>2008</c:v>
                </c:pt>
                <c:pt idx="2">
                  <c:v>2009</c:v>
                </c:pt>
                <c:pt idx="3">
                  <c:v>2010</c:v>
                </c:pt>
                <c:pt idx="4">
                  <c:v>2011</c:v>
                </c:pt>
              </c:numCache>
            </c:numRef>
          </c:cat>
          <c:val>
            <c:numRef>
              <c:f>('E01A-IQA '!$X$118,'E01A-IQA '!$Y$118,'E01A-IQA '!$Z$118,'E01A-IQA '!$AA$118,'E01A-IQA '!$AB$118)</c:f>
              <c:numCache>
                <c:formatCode>0</c:formatCode>
                <c:ptCount val="5"/>
                <c:pt idx="0">
                  <c:v>0</c:v>
                </c:pt>
                <c:pt idx="1">
                  <c:v>0</c:v>
                </c:pt>
                <c:pt idx="2">
                  <c:v>0</c:v>
                </c:pt>
                <c:pt idx="3">
                  <c:v>0</c:v>
                </c:pt>
                <c:pt idx="4">
                  <c:v>0</c:v>
                </c:pt>
              </c:numCache>
            </c:numRef>
          </c:val>
        </c:ser>
        <c:ser>
          <c:idx val="1"/>
          <c:order val="1"/>
          <c:tx>
            <c:strRef>
              <c:f>'E01A-IQA '!$W$119</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'!$X$117,'E01A-IQA '!$Y$117,'E01A-IQA '!$Z$117,'E01A-IQA '!$AA$117,'E01A-IQA '!$AB$117)</c:f>
              <c:numCache>
                <c:formatCode>0</c:formatCode>
                <c:ptCount val="5"/>
                <c:pt idx="0">
                  <c:v>2007</c:v>
                </c:pt>
                <c:pt idx="1">
                  <c:v>2008</c:v>
                </c:pt>
                <c:pt idx="2">
                  <c:v>2009</c:v>
                </c:pt>
                <c:pt idx="3">
                  <c:v>2010</c:v>
                </c:pt>
                <c:pt idx="4">
                  <c:v>2011</c:v>
                </c:pt>
              </c:numCache>
            </c:numRef>
          </c:cat>
          <c:val>
            <c:numRef>
              <c:f>('E01A-IQA '!$X$119,'E01A-IQA '!$Y$119,'E01A-IQA '!$Z$119,'E01A-IQA '!$AA$119,'E01A-IQA '!$AB$119)</c:f>
              <c:numCache>
                <c:formatCode>0</c:formatCode>
                <c:ptCount val="5"/>
                <c:pt idx="0">
                  <c:v>4</c:v>
                </c:pt>
                <c:pt idx="1">
                  <c:v>4</c:v>
                </c:pt>
                <c:pt idx="2">
                  <c:v>4</c:v>
                </c:pt>
                <c:pt idx="3">
                  <c:v>7</c:v>
                </c:pt>
                <c:pt idx="4">
                  <c:v>9</c:v>
                </c:pt>
              </c:numCache>
            </c:numRef>
          </c:val>
        </c:ser>
        <c:ser>
          <c:idx val="2"/>
          <c:order val="2"/>
          <c:tx>
            <c:strRef>
              <c:f>'E01A-IQA '!$W$120</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'!$X$117,'E01A-IQA '!$Y$117,'E01A-IQA '!$Z$117,'E01A-IQA '!$AA$117,'E01A-IQA '!$AB$117)</c:f>
              <c:numCache>
                <c:formatCode>0</c:formatCode>
                <c:ptCount val="5"/>
                <c:pt idx="0">
                  <c:v>2007</c:v>
                </c:pt>
                <c:pt idx="1">
                  <c:v>2008</c:v>
                </c:pt>
                <c:pt idx="2">
                  <c:v>2009</c:v>
                </c:pt>
                <c:pt idx="3">
                  <c:v>2010</c:v>
                </c:pt>
                <c:pt idx="4">
                  <c:v>2011</c:v>
                </c:pt>
              </c:numCache>
            </c:numRef>
          </c:cat>
          <c:val>
            <c:numRef>
              <c:f>('E01A-IQA '!$X$120,'E01A-IQA '!$Y$120,'E01A-IQA '!$Z$120,'E01A-IQA '!$AA$120,'E01A-IQA '!$AB$120)</c:f>
              <c:numCache>
                <c:formatCode>0</c:formatCode>
                <c:ptCount val="5"/>
                <c:pt idx="0">
                  <c:v>2</c:v>
                </c:pt>
                <c:pt idx="1">
                  <c:v>4</c:v>
                </c:pt>
                <c:pt idx="2">
                  <c:v>3</c:v>
                </c:pt>
                <c:pt idx="3">
                  <c:v>1</c:v>
                </c:pt>
                <c:pt idx="4">
                  <c:v>1</c:v>
                </c:pt>
              </c:numCache>
            </c:numRef>
          </c:val>
        </c:ser>
        <c:ser>
          <c:idx val="3"/>
          <c:order val="3"/>
          <c:tx>
            <c:strRef>
              <c:f>'E01A-IQA '!$W$121</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'!$X$117,'E01A-IQA '!$Y$117,'E01A-IQA '!$Z$117,'E01A-IQA '!$AA$117,'E01A-IQA '!$AB$117)</c:f>
              <c:numCache>
                <c:formatCode>0</c:formatCode>
                <c:ptCount val="5"/>
                <c:pt idx="0">
                  <c:v>2007</c:v>
                </c:pt>
                <c:pt idx="1">
                  <c:v>2008</c:v>
                </c:pt>
                <c:pt idx="2">
                  <c:v>2009</c:v>
                </c:pt>
                <c:pt idx="3">
                  <c:v>2010</c:v>
                </c:pt>
                <c:pt idx="4">
                  <c:v>2011</c:v>
                </c:pt>
              </c:numCache>
            </c:numRef>
          </c:cat>
          <c:val>
            <c:numRef>
              <c:f>('E01A-IQA '!$X$121,'E01A-IQA '!$Y$121,'E01A-IQA '!$Z$121,'E01A-IQA '!$AA$121,'E01A-IQA '!$AB$121)</c:f>
              <c:numCache>
                <c:formatCode>0</c:formatCode>
                <c:ptCount val="5"/>
                <c:pt idx="0">
                  <c:v>4</c:v>
                </c:pt>
                <c:pt idx="1">
                  <c:v>2</c:v>
                </c:pt>
                <c:pt idx="2">
                  <c:v>3</c:v>
                </c:pt>
                <c:pt idx="3">
                  <c:v>1</c:v>
                </c:pt>
                <c:pt idx="4">
                  <c:v>1</c:v>
                </c:pt>
              </c:numCache>
            </c:numRef>
          </c:val>
        </c:ser>
        <c:ser>
          <c:idx val="4"/>
          <c:order val="4"/>
          <c:tx>
            <c:strRef>
              <c:f>'E01A-IQA '!$W$122</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'!$X$117,'E01A-IQA '!$Y$117,'E01A-IQA '!$Z$117,'E01A-IQA '!$AA$117,'E01A-IQA '!$AB$117)</c:f>
              <c:numCache>
                <c:formatCode>0</c:formatCode>
                <c:ptCount val="5"/>
                <c:pt idx="0">
                  <c:v>2007</c:v>
                </c:pt>
                <c:pt idx="1">
                  <c:v>2008</c:v>
                </c:pt>
                <c:pt idx="2">
                  <c:v>2009</c:v>
                </c:pt>
                <c:pt idx="3">
                  <c:v>2010</c:v>
                </c:pt>
                <c:pt idx="4">
                  <c:v>2011</c:v>
                </c:pt>
              </c:numCache>
            </c:numRef>
          </c:cat>
          <c:val>
            <c:numRef>
              <c:f>('E01A-IQA '!$X$122,'E01A-IQA '!$Y$122,'E01A-IQA '!$Z$122,'E01A-IQA '!$AA$122,'E01A-IQA '!$AB$122)</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3385472"/>
        <c:axId val="93387008"/>
      </c:barChart>
      <c:catAx>
        <c:axId val="9338547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3387008"/>
        <c:crosses val="autoZero"/>
        <c:auto val="1"/>
        <c:lblAlgn val="ctr"/>
        <c:lblOffset val="100"/>
        <c:noMultiLvlLbl val="0"/>
      </c:catAx>
      <c:valAx>
        <c:axId val="9338700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3385472"/>
        <c:crosses val="autoZero"/>
        <c:crossBetween val="between"/>
      </c:valAx>
    </c:plotArea>
    <c:legend>
      <c:legendPos val="b"/>
      <c:layout>
        <c:manualLayout>
          <c:xMode val="edge"/>
          <c:yMode val="edge"/>
          <c:x val="0.11946214009681023"/>
          <c:y val="0.89171973985179553"/>
          <c:w val="0.82171856658621234"/>
          <c:h val="5.954737585512643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3982"/>
        </c:manualLayout>
      </c:layout>
      <c:barChart>
        <c:barDir val="col"/>
        <c:grouping val="stacked"/>
        <c:varyColors val="0"/>
        <c:ser>
          <c:idx val="0"/>
          <c:order val="0"/>
          <c:tx>
            <c:strRef>
              <c:f>'E02-A '!$M$209</c:f>
              <c:strCache>
                <c:ptCount val="1"/>
                <c:pt idx="0">
                  <c:v>[Nitrato] ≥ 5,0 mg/L</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'E02-A '!$N$208:$P$208</c:f>
              <c:numCache>
                <c:formatCode>General</c:formatCode>
                <c:ptCount val="3"/>
                <c:pt idx="0">
                  <c:v>2007</c:v>
                </c:pt>
                <c:pt idx="1">
                  <c:v>2008</c:v>
                </c:pt>
                <c:pt idx="2">
                  <c:v>2009</c:v>
                </c:pt>
              </c:numCache>
            </c:numRef>
          </c:cat>
          <c:val>
            <c:numRef>
              <c:f>'E02-A '!$N$209:$P$209</c:f>
              <c:numCache>
                <c:formatCode>General</c:formatCode>
                <c:ptCount val="3"/>
                <c:pt idx="0">
                  <c:v>8</c:v>
                </c:pt>
                <c:pt idx="1">
                  <c:v>3</c:v>
                </c:pt>
                <c:pt idx="2">
                  <c:v>5</c:v>
                </c:pt>
              </c:numCache>
            </c:numRef>
          </c:val>
        </c:ser>
        <c:ser>
          <c:idx val="1"/>
          <c:order val="1"/>
          <c:tx>
            <c:strRef>
              <c:f>'E02-A '!$M$210</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'!$N$208:$P$208</c:f>
              <c:numCache>
                <c:formatCode>General</c:formatCode>
                <c:ptCount val="3"/>
                <c:pt idx="0">
                  <c:v>2007</c:v>
                </c:pt>
                <c:pt idx="1">
                  <c:v>2008</c:v>
                </c:pt>
                <c:pt idx="2">
                  <c:v>2009</c:v>
                </c:pt>
              </c:numCache>
            </c:numRef>
          </c:cat>
          <c:val>
            <c:numRef>
              <c:f>'E02-A '!$N$210:$P$210</c:f>
              <c:numCache>
                <c:formatCode>General</c:formatCode>
                <c:ptCount val="3"/>
                <c:pt idx="0">
                  <c:v>18</c:v>
                </c:pt>
                <c:pt idx="1">
                  <c:v>23</c:v>
                </c:pt>
                <c:pt idx="2">
                  <c:v>21</c:v>
                </c:pt>
              </c:numCache>
            </c:numRef>
          </c:val>
        </c:ser>
        <c:dLbls>
          <c:showLegendKey val="0"/>
          <c:showVal val="0"/>
          <c:showCatName val="0"/>
          <c:showSerName val="0"/>
          <c:showPercent val="0"/>
          <c:showBubbleSize val="0"/>
        </c:dLbls>
        <c:gapWidth val="150"/>
        <c:overlap val="100"/>
        <c:axId val="253022208"/>
        <c:axId val="253023744"/>
      </c:barChart>
      <c:catAx>
        <c:axId val="2530222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3023744"/>
        <c:crosses val="autoZero"/>
        <c:auto val="1"/>
        <c:lblAlgn val="ctr"/>
        <c:lblOffset val="100"/>
        <c:noMultiLvlLbl val="0"/>
      </c:catAx>
      <c:valAx>
        <c:axId val="25302374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3022208"/>
        <c:crosses val="autoZero"/>
        <c:crossBetween val="between"/>
      </c:valAx>
    </c:plotArea>
    <c:legend>
      <c:legendPos val="b"/>
      <c:layout>
        <c:manualLayout>
          <c:xMode val="edge"/>
          <c:yMode val="edge"/>
          <c:x val="0.11946218986777596"/>
          <c:y val="0.89171943932540365"/>
          <c:w val="0.82171866488388012"/>
          <c:h val="5.95476629251140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791" footer="0.31496062000000791"/>
    <c:pageSetup orientation="portrait"/>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2060864948974765"/>
          <c:h val="0.67862157726154027"/>
        </c:manualLayout>
      </c:layout>
      <c:barChart>
        <c:barDir val="col"/>
        <c:grouping val="stacked"/>
        <c:varyColors val="0"/>
        <c:ser>
          <c:idx val="0"/>
          <c:order val="0"/>
          <c:tx>
            <c:strRef>
              <c:f>'E02-A '!$M$224</c:f>
              <c:strCache>
                <c:ptCount val="1"/>
                <c:pt idx="0">
                  <c:v>[Nitrato] ≥ 5,0 mg/L</c:v>
                </c:pt>
              </c:strCache>
            </c:strRef>
          </c:tx>
          <c:spPr>
            <a:solidFill>
              <a:srgbClr val="FF0000"/>
            </a:solidFill>
          </c:spPr>
          <c:invertIfNegative val="0"/>
          <c:cat>
            <c:numRef>
              <c:f>'E02-A '!$N$223:$P$223</c:f>
              <c:numCache>
                <c:formatCode>General</c:formatCode>
                <c:ptCount val="3"/>
                <c:pt idx="0">
                  <c:v>2007</c:v>
                </c:pt>
                <c:pt idx="1">
                  <c:v>2008</c:v>
                </c:pt>
                <c:pt idx="2">
                  <c:v>2009</c:v>
                </c:pt>
              </c:numCache>
            </c:numRef>
          </c:cat>
          <c:val>
            <c:numRef>
              <c:f>'E02-A '!$N$224:$P$224</c:f>
              <c:numCache>
                <c:formatCode>General</c:formatCode>
                <c:ptCount val="3"/>
                <c:pt idx="0">
                  <c:v>0</c:v>
                </c:pt>
                <c:pt idx="1">
                  <c:v>0</c:v>
                </c:pt>
                <c:pt idx="2">
                  <c:v>0</c:v>
                </c:pt>
              </c:numCache>
            </c:numRef>
          </c:val>
        </c:ser>
        <c:ser>
          <c:idx val="1"/>
          <c:order val="1"/>
          <c:tx>
            <c:strRef>
              <c:f>'E02-A '!$M$225</c:f>
              <c:strCache>
                <c:ptCount val="1"/>
                <c:pt idx="0">
                  <c:v>[Nitrato] &lt; 5,0 mg/L</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'E02-A '!$N$223:$P$223</c:f>
              <c:numCache>
                <c:formatCode>General</c:formatCode>
                <c:ptCount val="3"/>
                <c:pt idx="0">
                  <c:v>2007</c:v>
                </c:pt>
                <c:pt idx="1">
                  <c:v>2008</c:v>
                </c:pt>
                <c:pt idx="2">
                  <c:v>2009</c:v>
                </c:pt>
              </c:numCache>
            </c:numRef>
          </c:cat>
          <c:val>
            <c:numRef>
              <c:f>'E02-A '!$N$225:$P$225</c:f>
              <c:numCache>
                <c:formatCode>General</c:formatCode>
                <c:ptCount val="3"/>
                <c:pt idx="0">
                  <c:v>10</c:v>
                </c:pt>
                <c:pt idx="1">
                  <c:v>10</c:v>
                </c:pt>
                <c:pt idx="2">
                  <c:v>10</c:v>
                </c:pt>
              </c:numCache>
            </c:numRef>
          </c:val>
        </c:ser>
        <c:dLbls>
          <c:showLegendKey val="0"/>
          <c:showVal val="0"/>
          <c:showCatName val="0"/>
          <c:showSerName val="0"/>
          <c:showPercent val="0"/>
          <c:showBubbleSize val="0"/>
        </c:dLbls>
        <c:gapWidth val="150"/>
        <c:overlap val="100"/>
        <c:axId val="253193216"/>
        <c:axId val="253207296"/>
      </c:barChart>
      <c:catAx>
        <c:axId val="2531932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3207296"/>
        <c:crosses val="autoZero"/>
        <c:auto val="1"/>
        <c:lblAlgn val="ctr"/>
        <c:lblOffset val="100"/>
        <c:noMultiLvlLbl val="0"/>
      </c:catAx>
      <c:valAx>
        <c:axId val="25320729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amostras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3193216"/>
        <c:crosses val="autoZero"/>
        <c:crossBetween val="between"/>
      </c:valAx>
    </c:plotArea>
    <c:legend>
      <c:legendPos val="b"/>
      <c:layout>
        <c:manualLayout>
          <c:xMode val="edge"/>
          <c:yMode val="edge"/>
          <c:x val="0.11946218986777596"/>
          <c:y val="0.89171943932540365"/>
          <c:w val="0.82171866488388035"/>
          <c:h val="5.95476629251140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802" footer="0.31496062000000802"/>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948"/>
          <c:h val="0.6872047244094488"/>
        </c:manualLayout>
      </c:layout>
      <c:barChart>
        <c:barDir val="col"/>
        <c:grouping val="stacked"/>
        <c:varyColors val="0"/>
        <c:ser>
          <c:idx val="0"/>
          <c:order val="0"/>
          <c:tx>
            <c:strRef>
              <c:f>E03A_!$R$12</c:f>
              <c:strCache>
                <c:ptCount val="1"/>
                <c:pt idx="0">
                  <c:v>Ótima</c:v>
                </c:pt>
              </c:strCache>
            </c:strRef>
          </c:tx>
          <c:spPr>
            <a:solidFill>
              <a:srgbClr val="0066CC"/>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E03A_!$S$11:$W$11</c:f>
              <c:numCache>
                <c:formatCode>0</c:formatCode>
                <c:ptCount val="5"/>
                <c:pt idx="0">
                  <c:v>2007</c:v>
                </c:pt>
                <c:pt idx="1">
                  <c:v>2008</c:v>
                </c:pt>
                <c:pt idx="2">
                  <c:v>2009</c:v>
                </c:pt>
                <c:pt idx="3">
                  <c:v>2010</c:v>
                </c:pt>
                <c:pt idx="4">
                  <c:v>2011</c:v>
                </c:pt>
              </c:numCache>
            </c:numRef>
          </c:cat>
          <c:val>
            <c:numRef>
              <c:f>E03A_!$S$12:$W$12</c:f>
              <c:numCache>
                <c:formatCode>0</c:formatCode>
                <c:ptCount val="5"/>
                <c:pt idx="0">
                  <c:v>13</c:v>
                </c:pt>
                <c:pt idx="1">
                  <c:v>13</c:v>
                </c:pt>
                <c:pt idx="2">
                  <c:v>9</c:v>
                </c:pt>
                <c:pt idx="3">
                  <c:v>3</c:v>
                </c:pt>
                <c:pt idx="4" formatCode="General">
                  <c:v>5</c:v>
                </c:pt>
              </c:numCache>
            </c:numRef>
          </c:val>
        </c:ser>
        <c:ser>
          <c:idx val="1"/>
          <c:order val="1"/>
          <c:tx>
            <c:strRef>
              <c:f>E03A_!$R$13</c:f>
              <c:strCache>
                <c:ptCount val="1"/>
                <c:pt idx="0">
                  <c:v>Boa</c:v>
                </c:pt>
              </c:strCache>
            </c:strRef>
          </c:tx>
          <c:spPr>
            <a:solidFill>
              <a:srgbClr val="2CB22C"/>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E03A_!$S$11:$W$11</c:f>
              <c:numCache>
                <c:formatCode>0</c:formatCode>
                <c:ptCount val="5"/>
                <c:pt idx="0">
                  <c:v>2007</c:v>
                </c:pt>
                <c:pt idx="1">
                  <c:v>2008</c:v>
                </c:pt>
                <c:pt idx="2">
                  <c:v>2009</c:v>
                </c:pt>
                <c:pt idx="3">
                  <c:v>2010</c:v>
                </c:pt>
                <c:pt idx="4">
                  <c:v>2011</c:v>
                </c:pt>
              </c:numCache>
            </c:numRef>
          </c:cat>
          <c:val>
            <c:numRef>
              <c:f>E03A_!$S$13:$W$13</c:f>
              <c:numCache>
                <c:formatCode>0</c:formatCode>
                <c:ptCount val="5"/>
                <c:pt idx="0">
                  <c:v>27</c:v>
                </c:pt>
                <c:pt idx="1">
                  <c:v>20</c:v>
                </c:pt>
                <c:pt idx="2">
                  <c:v>29</c:v>
                </c:pt>
                <c:pt idx="3">
                  <c:v>30</c:v>
                </c:pt>
                <c:pt idx="4" formatCode="General">
                  <c:v>32</c:v>
                </c:pt>
              </c:numCache>
            </c:numRef>
          </c:val>
        </c:ser>
        <c:ser>
          <c:idx val="2"/>
          <c:order val="2"/>
          <c:tx>
            <c:strRef>
              <c:f>E03A_!$R$14</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E03A_!$S$11:$W$11</c:f>
              <c:numCache>
                <c:formatCode>0</c:formatCode>
                <c:ptCount val="5"/>
                <c:pt idx="0">
                  <c:v>2007</c:v>
                </c:pt>
                <c:pt idx="1">
                  <c:v>2008</c:v>
                </c:pt>
                <c:pt idx="2">
                  <c:v>2009</c:v>
                </c:pt>
                <c:pt idx="3">
                  <c:v>2010</c:v>
                </c:pt>
                <c:pt idx="4">
                  <c:v>2011</c:v>
                </c:pt>
              </c:numCache>
            </c:numRef>
          </c:cat>
          <c:val>
            <c:numRef>
              <c:f>E03A_!$S$14:$W$14</c:f>
              <c:numCache>
                <c:formatCode>0</c:formatCode>
                <c:ptCount val="5"/>
                <c:pt idx="0">
                  <c:v>38</c:v>
                </c:pt>
                <c:pt idx="1">
                  <c:v>33</c:v>
                </c:pt>
                <c:pt idx="2">
                  <c:v>30</c:v>
                </c:pt>
                <c:pt idx="3">
                  <c:v>38</c:v>
                </c:pt>
                <c:pt idx="4" formatCode="General">
                  <c:v>39</c:v>
                </c:pt>
              </c:numCache>
            </c:numRef>
          </c:val>
        </c:ser>
        <c:ser>
          <c:idx val="3"/>
          <c:order val="3"/>
          <c:tx>
            <c:strRef>
              <c:f>E03A_!$R$15</c:f>
              <c:strCache>
                <c:ptCount val="1"/>
                <c:pt idx="0">
                  <c:v>Ruim</c:v>
                </c:pt>
              </c:strCache>
            </c:strRef>
          </c:tx>
          <c:spPr>
            <a:solidFill>
              <a:srgbClr val="FF99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E03A_!$S$11:$W$11</c:f>
              <c:numCache>
                <c:formatCode>0</c:formatCode>
                <c:ptCount val="5"/>
                <c:pt idx="0">
                  <c:v>2007</c:v>
                </c:pt>
                <c:pt idx="1">
                  <c:v>2008</c:v>
                </c:pt>
                <c:pt idx="2">
                  <c:v>2009</c:v>
                </c:pt>
                <c:pt idx="3">
                  <c:v>2010</c:v>
                </c:pt>
                <c:pt idx="4">
                  <c:v>2011</c:v>
                </c:pt>
              </c:numCache>
            </c:numRef>
          </c:cat>
          <c:val>
            <c:numRef>
              <c:f>E03A_!$S$15:$W$15</c:f>
              <c:numCache>
                <c:formatCode>0</c:formatCode>
                <c:ptCount val="5"/>
                <c:pt idx="0">
                  <c:v>4</c:v>
                </c:pt>
                <c:pt idx="1">
                  <c:v>14</c:v>
                </c:pt>
                <c:pt idx="2">
                  <c:v>11</c:v>
                </c:pt>
                <c:pt idx="3">
                  <c:v>14</c:v>
                </c:pt>
                <c:pt idx="4" formatCode="General">
                  <c:v>11</c:v>
                </c:pt>
              </c:numCache>
            </c:numRef>
          </c:val>
        </c:ser>
        <c:ser>
          <c:idx val="4"/>
          <c:order val="4"/>
          <c:tx>
            <c:strRef>
              <c:f>E03A_!$R$16</c:f>
              <c:strCache>
                <c:ptCount val="1"/>
                <c:pt idx="0">
                  <c:v>Péssima</c:v>
                </c:pt>
              </c:strCache>
            </c:strRef>
          </c:tx>
          <c:spPr>
            <a:solidFill>
              <a:srgbClr val="FF0000"/>
            </a:solidFill>
          </c:spPr>
          <c:invertIfNegative val="0"/>
          <c:dLbls>
            <c:txPr>
              <a:bodyPr/>
              <a:lstStyle/>
              <a:p>
                <a:pPr>
                  <a:defRPr>
                    <a:solidFill>
                      <a:sysClr val="windowText" lastClr="000000"/>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E03A_!$S$11:$W$11</c:f>
              <c:numCache>
                <c:formatCode>0</c:formatCode>
                <c:ptCount val="5"/>
                <c:pt idx="0">
                  <c:v>2007</c:v>
                </c:pt>
                <c:pt idx="1">
                  <c:v>2008</c:v>
                </c:pt>
                <c:pt idx="2">
                  <c:v>2009</c:v>
                </c:pt>
                <c:pt idx="3">
                  <c:v>2010</c:v>
                </c:pt>
                <c:pt idx="4">
                  <c:v>2011</c:v>
                </c:pt>
              </c:numCache>
            </c:numRef>
          </c:cat>
          <c:val>
            <c:numRef>
              <c:f>E03A_!$S$16:$W$16</c:f>
              <c:numCache>
                <c:formatCode>0</c:formatCode>
                <c:ptCount val="5"/>
                <c:pt idx="0">
                  <c:v>1</c:v>
                </c:pt>
                <c:pt idx="1">
                  <c:v>3</c:v>
                </c:pt>
                <c:pt idx="2">
                  <c:v>4</c:v>
                </c:pt>
                <c:pt idx="3">
                  <c:v>5</c:v>
                </c:pt>
                <c:pt idx="4" formatCode="General">
                  <c:v>3</c:v>
                </c:pt>
              </c:numCache>
            </c:numRef>
          </c:val>
        </c:ser>
        <c:dLbls>
          <c:showLegendKey val="0"/>
          <c:showVal val="0"/>
          <c:showCatName val="0"/>
          <c:showSerName val="0"/>
          <c:showPercent val="0"/>
          <c:showBubbleSize val="0"/>
        </c:dLbls>
        <c:gapWidth val="150"/>
        <c:overlap val="100"/>
        <c:axId val="155911296"/>
        <c:axId val="155912832"/>
      </c:barChart>
      <c:catAx>
        <c:axId val="15591129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5912832"/>
        <c:crosses val="autoZero"/>
        <c:auto val="1"/>
        <c:lblAlgn val="ctr"/>
        <c:lblOffset val="100"/>
        <c:noMultiLvlLbl val="0"/>
      </c:catAx>
      <c:valAx>
        <c:axId val="1559128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praias</a:t>
                </a:r>
              </a:p>
            </c:rich>
          </c:tx>
          <c:layout>
            <c:manualLayout>
              <c:xMode val="edge"/>
              <c:yMode val="edge"/>
              <c:x val="3.0555504091400343E-2"/>
              <c:y val="0.32407393131803036"/>
            </c:manualLayout>
          </c:layout>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591129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397" footer="0.31496062000000397"/>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925"/>
          <c:h val="0.6872047244094488"/>
        </c:manualLayout>
      </c:layout>
      <c:barChart>
        <c:barDir val="col"/>
        <c:grouping val="stacked"/>
        <c:varyColors val="0"/>
        <c:ser>
          <c:idx val="0"/>
          <c:order val="0"/>
          <c:tx>
            <c:strRef>
              <c:f>E03A_!$R$21</c:f>
              <c:strCache>
                <c:ptCount val="1"/>
                <c:pt idx="0">
                  <c:v>Ótima</c:v>
                </c:pt>
              </c:strCache>
            </c:strRef>
          </c:tx>
          <c:spPr>
            <a:solidFill>
              <a:srgbClr val="0066CC"/>
            </a:solidFill>
          </c:spPr>
          <c:invertIfNegative val="0"/>
          <c:cat>
            <c:numRef>
              <c:f>E03A_!$S$20:$W$20</c:f>
              <c:numCache>
                <c:formatCode>0</c:formatCode>
                <c:ptCount val="5"/>
                <c:pt idx="0">
                  <c:v>2007</c:v>
                </c:pt>
                <c:pt idx="1">
                  <c:v>2008</c:v>
                </c:pt>
                <c:pt idx="2">
                  <c:v>2009</c:v>
                </c:pt>
                <c:pt idx="3">
                  <c:v>2010</c:v>
                </c:pt>
                <c:pt idx="4">
                  <c:v>2011</c:v>
                </c:pt>
              </c:numCache>
            </c:numRef>
          </c:cat>
          <c:val>
            <c:numRef>
              <c:f>E03A_!$S$21:$W$21</c:f>
              <c:numCache>
                <c:formatCode>0</c:formatCode>
                <c:ptCount val="5"/>
                <c:pt idx="0">
                  <c:v>0</c:v>
                </c:pt>
                <c:pt idx="1">
                  <c:v>0</c:v>
                </c:pt>
                <c:pt idx="2">
                  <c:v>0</c:v>
                </c:pt>
                <c:pt idx="3">
                  <c:v>0</c:v>
                </c:pt>
                <c:pt idx="4" formatCode="General">
                  <c:v>0</c:v>
                </c:pt>
              </c:numCache>
            </c:numRef>
          </c:val>
        </c:ser>
        <c:ser>
          <c:idx val="1"/>
          <c:order val="1"/>
          <c:tx>
            <c:strRef>
              <c:f>E03A_!$R$22</c:f>
              <c:strCache>
                <c:ptCount val="1"/>
                <c:pt idx="0">
                  <c:v>Boa</c:v>
                </c:pt>
              </c:strCache>
            </c:strRef>
          </c:tx>
          <c:spPr>
            <a:solidFill>
              <a:srgbClr val="2CB22C"/>
            </a:solidFill>
          </c:spPr>
          <c:invertIfNegative val="0"/>
          <c:dLbls>
            <c:dLbl>
              <c:idx val="1"/>
              <c:delete val="1"/>
            </c:dLbl>
            <c:showLegendKey val="0"/>
            <c:showVal val="1"/>
            <c:showCatName val="0"/>
            <c:showSerName val="0"/>
            <c:showPercent val="0"/>
            <c:showBubbleSize val="0"/>
            <c:showLeaderLines val="0"/>
          </c:dLbls>
          <c:cat>
            <c:numRef>
              <c:f>E03A_!$S$20:$W$20</c:f>
              <c:numCache>
                <c:formatCode>0</c:formatCode>
                <c:ptCount val="5"/>
                <c:pt idx="0">
                  <c:v>2007</c:v>
                </c:pt>
                <c:pt idx="1">
                  <c:v>2008</c:v>
                </c:pt>
                <c:pt idx="2">
                  <c:v>2009</c:v>
                </c:pt>
                <c:pt idx="3">
                  <c:v>2010</c:v>
                </c:pt>
                <c:pt idx="4">
                  <c:v>2011</c:v>
                </c:pt>
              </c:numCache>
            </c:numRef>
          </c:cat>
          <c:val>
            <c:numRef>
              <c:f>E03A_!$S$22:$W$22</c:f>
              <c:numCache>
                <c:formatCode>0</c:formatCode>
                <c:ptCount val="5"/>
                <c:pt idx="0">
                  <c:v>15</c:v>
                </c:pt>
                <c:pt idx="1">
                  <c:v>0</c:v>
                </c:pt>
                <c:pt idx="2">
                  <c:v>11</c:v>
                </c:pt>
                <c:pt idx="3">
                  <c:v>17</c:v>
                </c:pt>
                <c:pt idx="4" formatCode="General">
                  <c:v>3</c:v>
                </c:pt>
              </c:numCache>
            </c:numRef>
          </c:val>
        </c:ser>
        <c:ser>
          <c:idx val="2"/>
          <c:order val="2"/>
          <c:tx>
            <c:strRef>
              <c:f>E03A_!$R$23</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E03A_!$S$20:$W$20</c:f>
              <c:numCache>
                <c:formatCode>0</c:formatCode>
                <c:ptCount val="5"/>
                <c:pt idx="0">
                  <c:v>2007</c:v>
                </c:pt>
                <c:pt idx="1">
                  <c:v>2008</c:v>
                </c:pt>
                <c:pt idx="2">
                  <c:v>2009</c:v>
                </c:pt>
                <c:pt idx="3">
                  <c:v>2010</c:v>
                </c:pt>
                <c:pt idx="4">
                  <c:v>2011</c:v>
                </c:pt>
              </c:numCache>
            </c:numRef>
          </c:cat>
          <c:val>
            <c:numRef>
              <c:f>E03A_!$S$23:$W$23</c:f>
              <c:numCache>
                <c:formatCode>0</c:formatCode>
                <c:ptCount val="5"/>
                <c:pt idx="0">
                  <c:v>31</c:v>
                </c:pt>
                <c:pt idx="1">
                  <c:v>32</c:v>
                </c:pt>
                <c:pt idx="2">
                  <c:v>26</c:v>
                </c:pt>
                <c:pt idx="3">
                  <c:v>23</c:v>
                </c:pt>
                <c:pt idx="4" formatCode="General">
                  <c:v>34</c:v>
                </c:pt>
              </c:numCache>
            </c:numRef>
          </c:val>
        </c:ser>
        <c:ser>
          <c:idx val="3"/>
          <c:order val="3"/>
          <c:tx>
            <c:strRef>
              <c:f>E03A_!$R$24</c:f>
              <c:strCache>
                <c:ptCount val="1"/>
                <c:pt idx="0">
                  <c:v>Ruim</c:v>
                </c:pt>
              </c:strCache>
            </c:strRef>
          </c:tx>
          <c:spPr>
            <a:solidFill>
              <a:srgbClr val="FF9900"/>
            </a:solidFill>
          </c:spPr>
          <c:invertIfNegative val="0"/>
          <c:dLbls>
            <c:showLegendKey val="0"/>
            <c:showVal val="1"/>
            <c:showCatName val="0"/>
            <c:showSerName val="0"/>
            <c:showPercent val="0"/>
            <c:showBubbleSize val="0"/>
            <c:showLeaderLines val="0"/>
          </c:dLbls>
          <c:cat>
            <c:numRef>
              <c:f>E03A_!$S$20:$W$20</c:f>
              <c:numCache>
                <c:formatCode>0</c:formatCode>
                <c:ptCount val="5"/>
                <c:pt idx="0">
                  <c:v>2007</c:v>
                </c:pt>
                <c:pt idx="1">
                  <c:v>2008</c:v>
                </c:pt>
                <c:pt idx="2">
                  <c:v>2009</c:v>
                </c:pt>
                <c:pt idx="3">
                  <c:v>2010</c:v>
                </c:pt>
                <c:pt idx="4">
                  <c:v>2011</c:v>
                </c:pt>
              </c:numCache>
            </c:numRef>
          </c:cat>
          <c:val>
            <c:numRef>
              <c:f>E03A_!$S$24:$W$24</c:f>
              <c:numCache>
                <c:formatCode>0</c:formatCode>
                <c:ptCount val="5"/>
                <c:pt idx="0">
                  <c:v>17</c:v>
                </c:pt>
                <c:pt idx="1">
                  <c:v>24</c:v>
                </c:pt>
                <c:pt idx="2">
                  <c:v>17</c:v>
                </c:pt>
                <c:pt idx="3">
                  <c:v>13</c:v>
                </c:pt>
                <c:pt idx="4" formatCode="General">
                  <c:v>11</c:v>
                </c:pt>
              </c:numCache>
            </c:numRef>
          </c:val>
        </c:ser>
        <c:ser>
          <c:idx val="4"/>
          <c:order val="4"/>
          <c:tx>
            <c:strRef>
              <c:f>E03A_!$R$25</c:f>
              <c:strCache>
                <c:ptCount val="1"/>
                <c:pt idx="0">
                  <c:v>Péssima</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E03A_!$S$20:$W$20</c:f>
              <c:numCache>
                <c:formatCode>0</c:formatCode>
                <c:ptCount val="5"/>
                <c:pt idx="0">
                  <c:v>2007</c:v>
                </c:pt>
                <c:pt idx="1">
                  <c:v>2008</c:v>
                </c:pt>
                <c:pt idx="2">
                  <c:v>2009</c:v>
                </c:pt>
                <c:pt idx="3">
                  <c:v>2010</c:v>
                </c:pt>
                <c:pt idx="4">
                  <c:v>2011</c:v>
                </c:pt>
              </c:numCache>
            </c:numRef>
          </c:cat>
          <c:val>
            <c:numRef>
              <c:f>E03A_!$S$25:$W$25</c:f>
              <c:numCache>
                <c:formatCode>0</c:formatCode>
                <c:ptCount val="5"/>
                <c:pt idx="0">
                  <c:v>3</c:v>
                </c:pt>
                <c:pt idx="1">
                  <c:v>10</c:v>
                </c:pt>
                <c:pt idx="2">
                  <c:v>12</c:v>
                </c:pt>
                <c:pt idx="3">
                  <c:v>14</c:v>
                </c:pt>
                <c:pt idx="4" formatCode="General">
                  <c:v>19</c:v>
                </c:pt>
              </c:numCache>
            </c:numRef>
          </c:val>
        </c:ser>
        <c:dLbls>
          <c:showLegendKey val="0"/>
          <c:showVal val="0"/>
          <c:showCatName val="0"/>
          <c:showSerName val="0"/>
          <c:showPercent val="0"/>
          <c:showBubbleSize val="0"/>
        </c:dLbls>
        <c:gapWidth val="150"/>
        <c:overlap val="100"/>
        <c:axId val="155970944"/>
        <c:axId val="181281920"/>
      </c:barChart>
      <c:catAx>
        <c:axId val="15597094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81281920"/>
        <c:crosses val="autoZero"/>
        <c:auto val="1"/>
        <c:lblAlgn val="ctr"/>
        <c:lblOffset val="100"/>
        <c:noMultiLvlLbl val="0"/>
      </c:catAx>
      <c:valAx>
        <c:axId val="18128192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praias</a:t>
                </a:r>
              </a:p>
            </c:rich>
          </c:tx>
          <c:layout>
            <c:manualLayout>
              <c:xMode val="edge"/>
              <c:yMode val="edge"/>
              <c:x val="3.0555504091400343E-2"/>
              <c:y val="0.32407393131803047"/>
            </c:manualLayout>
          </c:layout>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5597094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08" footer="0.31496062000000408"/>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88429571303594"/>
          <c:y val="6.9444444444444503E-2"/>
          <c:w val="0.81056014873139925"/>
          <c:h val="0.6872047244094488"/>
        </c:manualLayout>
      </c:layout>
      <c:barChart>
        <c:barDir val="col"/>
        <c:grouping val="stacked"/>
        <c:varyColors val="0"/>
        <c:ser>
          <c:idx val="0"/>
          <c:order val="0"/>
          <c:tx>
            <c:strRef>
              <c:f>E03A_!$R$39</c:f>
              <c:strCache>
                <c:ptCount val="1"/>
                <c:pt idx="0">
                  <c:v>Ótima</c:v>
                </c:pt>
              </c:strCache>
            </c:strRef>
          </c:tx>
          <c:spPr>
            <a:solidFill>
              <a:srgbClr val="0066CC"/>
            </a:solidFill>
          </c:spPr>
          <c:invertIfNegative val="0"/>
          <c:dLbls>
            <c:dLbl>
              <c:idx val="0"/>
              <c:delete val="1"/>
            </c:dLbl>
            <c:dLbl>
              <c:idx val="1"/>
              <c:delete val="1"/>
            </c:dLbl>
            <c:dLbl>
              <c:idx val="2"/>
              <c:delete val="1"/>
            </c:dLbl>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E03A_!$S$38:$W$38</c:f>
              <c:numCache>
                <c:formatCode>0</c:formatCode>
                <c:ptCount val="5"/>
                <c:pt idx="0">
                  <c:v>2007</c:v>
                </c:pt>
                <c:pt idx="1">
                  <c:v>2008</c:v>
                </c:pt>
                <c:pt idx="2">
                  <c:v>2009</c:v>
                </c:pt>
                <c:pt idx="3">
                  <c:v>2010</c:v>
                </c:pt>
                <c:pt idx="4">
                  <c:v>2011</c:v>
                </c:pt>
              </c:numCache>
            </c:numRef>
          </c:cat>
          <c:val>
            <c:numRef>
              <c:f>E03A_!$S$39:$W$39</c:f>
              <c:numCache>
                <c:formatCode>0</c:formatCode>
                <c:ptCount val="5"/>
                <c:pt idx="0">
                  <c:v>0</c:v>
                </c:pt>
                <c:pt idx="1">
                  <c:v>0</c:v>
                </c:pt>
                <c:pt idx="2">
                  <c:v>0</c:v>
                </c:pt>
                <c:pt idx="3">
                  <c:v>1</c:v>
                </c:pt>
                <c:pt idx="4" formatCode="General">
                  <c:v>1</c:v>
                </c:pt>
              </c:numCache>
            </c:numRef>
          </c:val>
        </c:ser>
        <c:ser>
          <c:idx val="1"/>
          <c:order val="1"/>
          <c:tx>
            <c:strRef>
              <c:f>E03A_!$R$40</c:f>
              <c:strCache>
                <c:ptCount val="1"/>
                <c:pt idx="0">
                  <c:v>Boa</c:v>
                </c:pt>
              </c:strCache>
            </c:strRef>
          </c:tx>
          <c:spPr>
            <a:solidFill>
              <a:srgbClr val="2CB22C"/>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E03A_!$S$38:$W$38</c:f>
              <c:numCache>
                <c:formatCode>0</c:formatCode>
                <c:ptCount val="5"/>
                <c:pt idx="0">
                  <c:v>2007</c:v>
                </c:pt>
                <c:pt idx="1">
                  <c:v>2008</c:v>
                </c:pt>
                <c:pt idx="2">
                  <c:v>2009</c:v>
                </c:pt>
                <c:pt idx="3">
                  <c:v>2010</c:v>
                </c:pt>
                <c:pt idx="4">
                  <c:v>2011</c:v>
                </c:pt>
              </c:numCache>
            </c:numRef>
          </c:cat>
          <c:val>
            <c:numRef>
              <c:f>E03A_!$S$40:$W$40</c:f>
              <c:numCache>
                <c:formatCode>0</c:formatCode>
                <c:ptCount val="5"/>
                <c:pt idx="0">
                  <c:v>2</c:v>
                </c:pt>
                <c:pt idx="1">
                  <c:v>4</c:v>
                </c:pt>
                <c:pt idx="2">
                  <c:v>1</c:v>
                </c:pt>
                <c:pt idx="3">
                  <c:v>1</c:v>
                </c:pt>
                <c:pt idx="4" formatCode="General">
                  <c:v>1</c:v>
                </c:pt>
              </c:numCache>
            </c:numRef>
          </c:val>
        </c:ser>
        <c:ser>
          <c:idx val="2"/>
          <c:order val="2"/>
          <c:tx>
            <c:strRef>
              <c:f>E03A_!$R$41</c:f>
              <c:strCache>
                <c:ptCount val="1"/>
                <c:pt idx="0">
                  <c:v>Regular</c:v>
                </c:pt>
              </c:strCache>
            </c:strRef>
          </c:tx>
          <c:spPr>
            <a:solidFill>
              <a:srgbClr val="FFFF00"/>
            </a:solidFill>
          </c:spPr>
          <c:invertIfNegative val="0"/>
          <c:dLbls>
            <c:dLbl>
              <c:idx val="0"/>
              <c:delete val="1"/>
            </c:dLbl>
            <c:dLbl>
              <c:idx val="3"/>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E03A_!$S$38:$W$38</c:f>
              <c:numCache>
                <c:formatCode>0</c:formatCode>
                <c:ptCount val="5"/>
                <c:pt idx="0">
                  <c:v>2007</c:v>
                </c:pt>
                <c:pt idx="1">
                  <c:v>2008</c:v>
                </c:pt>
                <c:pt idx="2">
                  <c:v>2009</c:v>
                </c:pt>
                <c:pt idx="3">
                  <c:v>2010</c:v>
                </c:pt>
                <c:pt idx="4">
                  <c:v>2011</c:v>
                </c:pt>
              </c:numCache>
            </c:numRef>
          </c:cat>
          <c:val>
            <c:numRef>
              <c:f>E03A_!$S$41:$W$41</c:f>
              <c:numCache>
                <c:formatCode>0</c:formatCode>
                <c:ptCount val="5"/>
                <c:pt idx="0">
                  <c:v>0</c:v>
                </c:pt>
                <c:pt idx="1">
                  <c:v>1</c:v>
                </c:pt>
                <c:pt idx="2">
                  <c:v>2</c:v>
                </c:pt>
                <c:pt idx="3">
                  <c:v>0</c:v>
                </c:pt>
                <c:pt idx="4" formatCode="General">
                  <c:v>2</c:v>
                </c:pt>
              </c:numCache>
            </c:numRef>
          </c:val>
        </c:ser>
        <c:ser>
          <c:idx val="3"/>
          <c:order val="3"/>
          <c:tx>
            <c:strRef>
              <c:f>E03A_!$R$42</c:f>
              <c:strCache>
                <c:ptCount val="1"/>
                <c:pt idx="0">
                  <c:v>Ruim</c:v>
                </c:pt>
              </c:strCache>
            </c:strRef>
          </c:tx>
          <c:spPr>
            <a:solidFill>
              <a:srgbClr val="FF9900"/>
            </a:solidFill>
          </c:spPr>
          <c:invertIfNegative val="0"/>
          <c:dLbls>
            <c:dLbl>
              <c:idx val="1"/>
              <c:delete val="1"/>
            </c:dLbl>
            <c:dLbl>
              <c:idx val="2"/>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E03A_!$S$38:$W$38</c:f>
              <c:numCache>
                <c:formatCode>0</c:formatCode>
                <c:ptCount val="5"/>
                <c:pt idx="0">
                  <c:v>2007</c:v>
                </c:pt>
                <c:pt idx="1">
                  <c:v>2008</c:v>
                </c:pt>
                <c:pt idx="2">
                  <c:v>2009</c:v>
                </c:pt>
                <c:pt idx="3">
                  <c:v>2010</c:v>
                </c:pt>
                <c:pt idx="4">
                  <c:v>2011</c:v>
                </c:pt>
              </c:numCache>
            </c:numRef>
          </c:cat>
          <c:val>
            <c:numRef>
              <c:f>E03A_!$S$42:$W$42</c:f>
              <c:numCache>
                <c:formatCode>0</c:formatCode>
                <c:ptCount val="5"/>
                <c:pt idx="0">
                  <c:v>1</c:v>
                </c:pt>
                <c:pt idx="1">
                  <c:v>0</c:v>
                </c:pt>
                <c:pt idx="2">
                  <c:v>0</c:v>
                </c:pt>
                <c:pt idx="3">
                  <c:v>1</c:v>
                </c:pt>
                <c:pt idx="4" formatCode="General">
                  <c:v>1</c:v>
                </c:pt>
              </c:numCache>
            </c:numRef>
          </c:val>
        </c:ser>
        <c:ser>
          <c:idx val="4"/>
          <c:order val="4"/>
          <c:tx>
            <c:strRef>
              <c:f>E03A_!$R$43</c:f>
              <c:strCache>
                <c:ptCount val="1"/>
                <c:pt idx="0">
                  <c:v>Péssima</c:v>
                </c:pt>
              </c:strCache>
            </c:strRef>
          </c:tx>
          <c:spPr>
            <a:solidFill>
              <a:srgbClr val="FF0000"/>
            </a:solidFill>
          </c:spPr>
          <c:invertIfNegative val="0"/>
          <c:cat>
            <c:numRef>
              <c:f>E03A_!$S$38:$W$38</c:f>
              <c:numCache>
                <c:formatCode>0</c:formatCode>
                <c:ptCount val="5"/>
                <c:pt idx="0">
                  <c:v>2007</c:v>
                </c:pt>
                <c:pt idx="1">
                  <c:v>2008</c:v>
                </c:pt>
                <c:pt idx="2">
                  <c:v>2009</c:v>
                </c:pt>
                <c:pt idx="3">
                  <c:v>2010</c:v>
                </c:pt>
                <c:pt idx="4">
                  <c:v>2011</c:v>
                </c:pt>
              </c:numCache>
            </c:numRef>
          </c:cat>
          <c:val>
            <c:numRef>
              <c:f>E03A_!$S$43:$W$43</c:f>
              <c:numCache>
                <c:formatCode>0</c:formatCode>
                <c:ptCount val="5"/>
                <c:pt idx="0">
                  <c:v>0</c:v>
                </c:pt>
                <c:pt idx="1">
                  <c:v>0</c:v>
                </c:pt>
                <c:pt idx="2">
                  <c:v>0</c:v>
                </c:pt>
                <c:pt idx="3">
                  <c:v>0</c:v>
                </c:pt>
                <c:pt idx="4" formatCode="General">
                  <c:v>0</c:v>
                </c:pt>
              </c:numCache>
            </c:numRef>
          </c:val>
        </c:ser>
        <c:dLbls>
          <c:showLegendKey val="0"/>
          <c:showVal val="0"/>
          <c:showCatName val="0"/>
          <c:showSerName val="0"/>
          <c:showPercent val="0"/>
          <c:showBubbleSize val="0"/>
        </c:dLbls>
        <c:gapWidth val="150"/>
        <c:overlap val="100"/>
        <c:axId val="181343744"/>
        <c:axId val="181345280"/>
      </c:barChart>
      <c:catAx>
        <c:axId val="18134374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81345280"/>
        <c:crosses val="autoZero"/>
        <c:auto val="1"/>
        <c:lblAlgn val="ctr"/>
        <c:lblOffset val="100"/>
        <c:noMultiLvlLbl val="0"/>
      </c:catAx>
      <c:valAx>
        <c:axId val="18134528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praias</a:t>
                </a:r>
              </a:p>
            </c:rich>
          </c:tx>
          <c:layout>
            <c:manualLayout>
              <c:xMode val="edge"/>
              <c:yMode val="edge"/>
              <c:x val="3.0555504091400343E-2"/>
              <c:y val="0.32407393131803047"/>
            </c:manualLayout>
          </c:layout>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8134374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08" footer="0.31496062000000408"/>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E06_A!$J$5</c:f>
              <c:strCache>
                <c:ptCount val="1"/>
                <c:pt idx="0">
                  <c:v>Sem dados</c:v>
                </c:pt>
              </c:strCache>
            </c:strRef>
          </c:tx>
          <c:spPr>
            <a:solidFill>
              <a:schemeClr val="bg1"/>
            </a:solidFill>
            <a:ln>
              <a:solidFill>
                <a:schemeClr val="tx1"/>
              </a:solidFill>
            </a:ln>
          </c:spPr>
          <c:invertIfNegative val="0"/>
          <c:cat>
            <c:numRef>
              <c:f>E06_A!$I$6:$I$9</c:f>
              <c:numCache>
                <c:formatCode>General</c:formatCode>
                <c:ptCount val="4"/>
                <c:pt idx="0">
                  <c:v>2007</c:v>
                </c:pt>
                <c:pt idx="1">
                  <c:v>2008</c:v>
                </c:pt>
                <c:pt idx="2">
                  <c:v>2009</c:v>
                </c:pt>
                <c:pt idx="3">
                  <c:v>2010</c:v>
                </c:pt>
              </c:numCache>
            </c:numRef>
          </c:cat>
          <c:val>
            <c:numRef>
              <c:f>E06_A!$J$6:$J$9</c:f>
              <c:numCache>
                <c:formatCode>General</c:formatCode>
                <c:ptCount val="4"/>
                <c:pt idx="0">
                  <c:v>0</c:v>
                </c:pt>
                <c:pt idx="1">
                  <c:v>0</c:v>
                </c:pt>
                <c:pt idx="2">
                  <c:v>0</c:v>
                </c:pt>
                <c:pt idx="3">
                  <c:v>0</c:v>
                </c:pt>
              </c:numCache>
            </c:numRef>
          </c:val>
        </c:ser>
        <c:ser>
          <c:idx val="1"/>
          <c:order val="1"/>
          <c:tx>
            <c:strRef>
              <c:f>E06_A!$K$5</c:f>
              <c:strCache>
                <c:ptCount val="1"/>
                <c:pt idx="0">
                  <c:v>Ruim</c:v>
                </c:pt>
              </c:strCache>
            </c:strRef>
          </c:tx>
          <c:spPr>
            <a:solidFill>
              <a:srgbClr val="FF0000"/>
            </a:solidFill>
            <a:ln>
              <a:noFill/>
            </a:ln>
          </c:spPr>
          <c:invertIfNegative val="0"/>
          <c:dLbls>
            <c:showLegendKey val="0"/>
            <c:showVal val="1"/>
            <c:showCatName val="0"/>
            <c:showSerName val="0"/>
            <c:showPercent val="0"/>
            <c:showBubbleSize val="0"/>
            <c:showLeaderLines val="0"/>
          </c:dLbls>
          <c:cat>
            <c:numRef>
              <c:f>E06_A!$I$6:$I$9</c:f>
              <c:numCache>
                <c:formatCode>General</c:formatCode>
                <c:ptCount val="4"/>
                <c:pt idx="0">
                  <c:v>2007</c:v>
                </c:pt>
                <c:pt idx="1">
                  <c:v>2008</c:v>
                </c:pt>
                <c:pt idx="2">
                  <c:v>2009</c:v>
                </c:pt>
                <c:pt idx="3">
                  <c:v>2010</c:v>
                </c:pt>
              </c:numCache>
            </c:numRef>
          </c:cat>
          <c:val>
            <c:numRef>
              <c:f>E06_A!$K$6:$K$9</c:f>
              <c:numCache>
                <c:formatCode>General</c:formatCode>
                <c:ptCount val="4"/>
                <c:pt idx="0">
                  <c:v>1</c:v>
                </c:pt>
                <c:pt idx="1">
                  <c:v>1</c:v>
                </c:pt>
                <c:pt idx="2">
                  <c:v>1</c:v>
                </c:pt>
                <c:pt idx="3">
                  <c:v>1</c:v>
                </c:pt>
              </c:numCache>
            </c:numRef>
          </c:val>
        </c:ser>
        <c:ser>
          <c:idx val="2"/>
          <c:order val="2"/>
          <c:tx>
            <c:strRef>
              <c:f>E06_A!$L$5</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E06_A!$I$6:$I$9</c:f>
              <c:numCache>
                <c:formatCode>General</c:formatCode>
                <c:ptCount val="4"/>
                <c:pt idx="0">
                  <c:v>2007</c:v>
                </c:pt>
                <c:pt idx="1">
                  <c:v>2008</c:v>
                </c:pt>
                <c:pt idx="2">
                  <c:v>2009</c:v>
                </c:pt>
                <c:pt idx="3">
                  <c:v>2010</c:v>
                </c:pt>
              </c:numCache>
            </c:numRef>
          </c:cat>
          <c:val>
            <c:numRef>
              <c:f>E06_A!$L$6:$L$9</c:f>
              <c:numCache>
                <c:formatCode>0</c:formatCode>
                <c:ptCount val="4"/>
                <c:pt idx="0">
                  <c:v>2</c:v>
                </c:pt>
                <c:pt idx="1">
                  <c:v>2</c:v>
                </c:pt>
                <c:pt idx="2">
                  <c:v>2</c:v>
                </c:pt>
                <c:pt idx="3">
                  <c:v>2</c:v>
                </c:pt>
              </c:numCache>
            </c:numRef>
          </c:val>
        </c:ser>
        <c:ser>
          <c:idx val="3"/>
          <c:order val="3"/>
          <c:tx>
            <c:strRef>
              <c:f>E06_A!$M$5</c:f>
              <c:strCache>
                <c:ptCount val="1"/>
                <c:pt idx="0">
                  <c:v>Bom</c:v>
                </c:pt>
              </c:strCache>
            </c:strRef>
          </c:tx>
          <c:spPr>
            <a:solidFill>
              <a:srgbClr val="007033"/>
            </a:solidFill>
          </c:spPr>
          <c:invertIfNegative val="0"/>
          <c:cat>
            <c:numRef>
              <c:f>E06_A!$I$6:$I$9</c:f>
              <c:numCache>
                <c:formatCode>General</c:formatCode>
                <c:ptCount val="4"/>
                <c:pt idx="0">
                  <c:v>2007</c:v>
                </c:pt>
                <c:pt idx="1">
                  <c:v>2008</c:v>
                </c:pt>
                <c:pt idx="2">
                  <c:v>2009</c:v>
                </c:pt>
                <c:pt idx="3">
                  <c:v>2010</c:v>
                </c:pt>
              </c:numCache>
            </c:numRef>
          </c:cat>
          <c:val>
            <c:numRef>
              <c:f>E06_A!$M$6:$M$9</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54950272"/>
        <c:axId val="154960256"/>
      </c:barChart>
      <c:catAx>
        <c:axId val="154950272"/>
        <c:scaling>
          <c:orientation val="minMax"/>
        </c:scaling>
        <c:delete val="0"/>
        <c:axPos val="b"/>
        <c:numFmt formatCode="General" sourceLinked="1"/>
        <c:majorTickMark val="out"/>
        <c:minorTickMark val="none"/>
        <c:tickLblPos val="nextTo"/>
        <c:crossAx val="154960256"/>
        <c:crosses val="autoZero"/>
        <c:auto val="1"/>
        <c:lblAlgn val="ctr"/>
        <c:lblOffset val="100"/>
        <c:noMultiLvlLbl val="0"/>
      </c:catAx>
      <c:valAx>
        <c:axId val="154960256"/>
        <c:scaling>
          <c:orientation val="minMax"/>
          <c:min val="0"/>
        </c:scaling>
        <c:delete val="0"/>
        <c:axPos val="l"/>
        <c:majorGridlines/>
        <c:title>
          <c:tx>
            <c:rich>
              <a:bodyPr rot="-5400000" vert="horz"/>
              <a:lstStyle/>
              <a:p>
                <a:pPr>
                  <a:defRPr/>
                </a:pPr>
                <a:r>
                  <a:rPr lang="pt-BR"/>
                  <a:t>nº de municípios</a:t>
                </a:r>
              </a:p>
            </c:rich>
          </c:tx>
          <c:overlay val="0"/>
        </c:title>
        <c:numFmt formatCode="General" sourceLinked="1"/>
        <c:majorTickMark val="out"/>
        <c:minorTickMark val="none"/>
        <c:tickLblPos val="nextTo"/>
        <c:crossAx val="154950272"/>
        <c:crosses val="autoZero"/>
        <c:crossBetween val="between"/>
        <c:majorUnit val="1"/>
      </c:valAx>
    </c:plotArea>
    <c:legend>
      <c:legendPos val="b"/>
      <c:layout>
        <c:manualLayout>
          <c:xMode val="edge"/>
          <c:yMode val="edge"/>
          <c:x val="0.17064382854805568"/>
          <c:y val="0.89622462461288732"/>
          <c:w val="0.78485759794295329"/>
          <c:h val="8.8258125581389041E-2"/>
        </c:manualLayout>
      </c:layout>
      <c:overlay val="0"/>
    </c:legend>
    <c:plotVisOnly val="1"/>
    <c:dispBlanksAs val="gap"/>
    <c:showDLblsOverMax val="0"/>
  </c:chart>
  <c:txPr>
    <a:bodyPr/>
    <a:lstStyle/>
    <a:p>
      <a:pPr>
        <a:defRPr>
          <a:latin typeface="Arial" pitchFamily="34" charset="0"/>
          <a:cs typeface="Arial" pitchFamily="34" charset="0"/>
        </a:defRPr>
      </a:pPr>
      <a:endParaRPr lang="pt-BR"/>
    </a:p>
  </c:txPr>
  <c:printSettings>
    <c:headerFooter/>
    <c:pageMargins b="0.78740157499999996" l="0.511811024" r="0.511811024" t="0.78740157499999996" header="0.31496062000000796" footer="0.31496062000000796"/>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E06_A!$J$16</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E06_A!$I$17:$I$20</c:f>
              <c:numCache>
                <c:formatCode>General</c:formatCode>
                <c:ptCount val="4"/>
                <c:pt idx="0">
                  <c:v>2007</c:v>
                </c:pt>
                <c:pt idx="1">
                  <c:v>2008</c:v>
                </c:pt>
                <c:pt idx="2">
                  <c:v>2009</c:v>
                </c:pt>
                <c:pt idx="3">
                  <c:v>2010</c:v>
                </c:pt>
              </c:numCache>
            </c:numRef>
          </c:cat>
          <c:val>
            <c:numRef>
              <c:f>E06_A!$J$17:$J$20</c:f>
              <c:numCache>
                <c:formatCode>General</c:formatCode>
                <c:ptCount val="4"/>
                <c:pt idx="0">
                  <c:v>8</c:v>
                </c:pt>
                <c:pt idx="1">
                  <c:v>6</c:v>
                </c:pt>
                <c:pt idx="2">
                  <c:v>5</c:v>
                </c:pt>
                <c:pt idx="3">
                  <c:v>5</c:v>
                </c:pt>
              </c:numCache>
            </c:numRef>
          </c:val>
        </c:ser>
        <c:ser>
          <c:idx val="1"/>
          <c:order val="1"/>
          <c:tx>
            <c:strRef>
              <c:f>E06_A!$K$16</c:f>
              <c:strCache>
                <c:ptCount val="1"/>
                <c:pt idx="0">
                  <c:v>Ruim</c:v>
                </c:pt>
              </c:strCache>
            </c:strRef>
          </c:tx>
          <c:spPr>
            <a:solidFill>
              <a:srgbClr val="FF00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E06_A!$I$17:$I$20</c:f>
              <c:numCache>
                <c:formatCode>General</c:formatCode>
                <c:ptCount val="4"/>
                <c:pt idx="0">
                  <c:v>2007</c:v>
                </c:pt>
                <c:pt idx="1">
                  <c:v>2008</c:v>
                </c:pt>
                <c:pt idx="2">
                  <c:v>2009</c:v>
                </c:pt>
                <c:pt idx="3">
                  <c:v>2010</c:v>
                </c:pt>
              </c:numCache>
            </c:numRef>
          </c:cat>
          <c:val>
            <c:numRef>
              <c:f>E06_A!$K$17:$K$20</c:f>
              <c:numCache>
                <c:formatCode>General</c:formatCode>
                <c:ptCount val="4"/>
                <c:pt idx="0">
                  <c:v>2</c:v>
                </c:pt>
                <c:pt idx="1">
                  <c:v>3</c:v>
                </c:pt>
                <c:pt idx="2">
                  <c:v>4</c:v>
                </c:pt>
                <c:pt idx="3">
                  <c:v>3</c:v>
                </c:pt>
              </c:numCache>
            </c:numRef>
          </c:val>
        </c:ser>
        <c:ser>
          <c:idx val="2"/>
          <c:order val="2"/>
          <c:tx>
            <c:strRef>
              <c:f>E06_A!$L$16</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E06_A!$I$17:$I$20</c:f>
              <c:numCache>
                <c:formatCode>General</c:formatCode>
                <c:ptCount val="4"/>
                <c:pt idx="0">
                  <c:v>2007</c:v>
                </c:pt>
                <c:pt idx="1">
                  <c:v>2008</c:v>
                </c:pt>
                <c:pt idx="2">
                  <c:v>2009</c:v>
                </c:pt>
                <c:pt idx="3">
                  <c:v>2010</c:v>
                </c:pt>
              </c:numCache>
            </c:numRef>
          </c:cat>
          <c:val>
            <c:numRef>
              <c:f>E06_A!$L$17:$L$20</c:f>
              <c:numCache>
                <c:formatCode>0</c:formatCode>
                <c:ptCount val="4"/>
                <c:pt idx="0">
                  <c:v>10</c:v>
                </c:pt>
                <c:pt idx="1">
                  <c:v>16</c:v>
                </c:pt>
                <c:pt idx="2">
                  <c:v>14</c:v>
                </c:pt>
                <c:pt idx="3">
                  <c:v>12</c:v>
                </c:pt>
              </c:numCache>
            </c:numRef>
          </c:val>
        </c:ser>
        <c:ser>
          <c:idx val="3"/>
          <c:order val="3"/>
          <c:tx>
            <c:strRef>
              <c:f>E06_A!$M$16</c:f>
              <c:strCache>
                <c:ptCount val="1"/>
                <c:pt idx="0">
                  <c:v>Bom</c:v>
                </c:pt>
              </c:strCache>
            </c:strRef>
          </c:tx>
          <c:spPr>
            <a:solidFill>
              <a:srgbClr val="006600"/>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E06_A!$I$17:$I$20</c:f>
              <c:numCache>
                <c:formatCode>General</c:formatCode>
                <c:ptCount val="4"/>
                <c:pt idx="0">
                  <c:v>2007</c:v>
                </c:pt>
                <c:pt idx="1">
                  <c:v>2008</c:v>
                </c:pt>
                <c:pt idx="2">
                  <c:v>2009</c:v>
                </c:pt>
                <c:pt idx="3">
                  <c:v>2010</c:v>
                </c:pt>
              </c:numCache>
            </c:numRef>
          </c:cat>
          <c:val>
            <c:numRef>
              <c:f>E06_A!$M$17:$M$20</c:f>
              <c:numCache>
                <c:formatCode>0</c:formatCode>
                <c:ptCount val="4"/>
                <c:pt idx="0">
                  <c:v>14</c:v>
                </c:pt>
                <c:pt idx="1">
                  <c:v>9</c:v>
                </c:pt>
                <c:pt idx="2">
                  <c:v>11</c:v>
                </c:pt>
                <c:pt idx="3">
                  <c:v>14</c:v>
                </c:pt>
              </c:numCache>
            </c:numRef>
          </c:val>
        </c:ser>
        <c:dLbls>
          <c:showLegendKey val="0"/>
          <c:showVal val="0"/>
          <c:showCatName val="0"/>
          <c:showSerName val="0"/>
          <c:showPercent val="0"/>
          <c:showBubbleSize val="0"/>
        </c:dLbls>
        <c:gapWidth val="150"/>
        <c:overlap val="100"/>
        <c:axId val="155005312"/>
        <c:axId val="155006848"/>
      </c:barChart>
      <c:catAx>
        <c:axId val="15500531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5006848"/>
        <c:crosses val="autoZero"/>
        <c:auto val="1"/>
        <c:lblAlgn val="ctr"/>
        <c:lblOffset val="100"/>
        <c:noMultiLvlLbl val="0"/>
      </c:catAx>
      <c:valAx>
        <c:axId val="15500684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5005312"/>
        <c:crosses val="autoZero"/>
        <c:crossBetween val="between"/>
      </c:valAx>
    </c:plotArea>
    <c:legend>
      <c:legendPos val="b"/>
      <c:layout>
        <c:manualLayout>
          <c:xMode val="edge"/>
          <c:yMode val="edge"/>
          <c:x val="0.17064382854805568"/>
          <c:y val="0.88070737480715156"/>
          <c:w val="0.75251259544959304"/>
          <c:h val="8.8258125581389041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07" footer="0.31496062000000807"/>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E06_A!$J$27</c:f>
              <c:strCache>
                <c:ptCount val="1"/>
                <c:pt idx="0">
                  <c:v>Sem dados</c:v>
                </c:pt>
              </c:strCache>
            </c:strRef>
          </c:tx>
          <c:spPr>
            <a:solidFill>
              <a:schemeClr val="bg1"/>
            </a:solidFill>
            <a:ln>
              <a:solidFill>
                <a:schemeClr val="tx1"/>
              </a:solidFill>
            </a:ln>
          </c:spPr>
          <c:invertIfNegative val="0"/>
          <c:cat>
            <c:numRef>
              <c:f>E06_A!$I$28:$I$31</c:f>
              <c:numCache>
                <c:formatCode>General</c:formatCode>
                <c:ptCount val="4"/>
                <c:pt idx="0">
                  <c:v>2007</c:v>
                </c:pt>
                <c:pt idx="1">
                  <c:v>2008</c:v>
                </c:pt>
                <c:pt idx="2">
                  <c:v>2009</c:v>
                </c:pt>
                <c:pt idx="3">
                  <c:v>2010</c:v>
                </c:pt>
              </c:numCache>
            </c:numRef>
          </c:cat>
          <c:val>
            <c:numRef>
              <c:f>E06_A!$J$28:$J$31</c:f>
              <c:numCache>
                <c:formatCode>General</c:formatCode>
                <c:ptCount val="4"/>
                <c:pt idx="0">
                  <c:v>0</c:v>
                </c:pt>
                <c:pt idx="1">
                  <c:v>0</c:v>
                </c:pt>
                <c:pt idx="2">
                  <c:v>0</c:v>
                </c:pt>
                <c:pt idx="3">
                  <c:v>0</c:v>
                </c:pt>
              </c:numCache>
            </c:numRef>
          </c:val>
        </c:ser>
        <c:ser>
          <c:idx val="1"/>
          <c:order val="1"/>
          <c:tx>
            <c:strRef>
              <c:f>E06_A!$K$27</c:f>
              <c:strCache>
                <c:ptCount val="1"/>
                <c:pt idx="0">
                  <c:v>Ruim</c:v>
                </c:pt>
              </c:strCache>
            </c:strRef>
          </c:tx>
          <c:spPr>
            <a:solidFill>
              <a:srgbClr val="FF0000"/>
            </a:solidFill>
          </c:spPr>
          <c:invertIfNegative val="0"/>
          <c:cat>
            <c:numRef>
              <c:f>E06_A!$I$28:$I$31</c:f>
              <c:numCache>
                <c:formatCode>General</c:formatCode>
                <c:ptCount val="4"/>
                <c:pt idx="0">
                  <c:v>2007</c:v>
                </c:pt>
                <c:pt idx="1">
                  <c:v>2008</c:v>
                </c:pt>
                <c:pt idx="2">
                  <c:v>2009</c:v>
                </c:pt>
                <c:pt idx="3">
                  <c:v>2010</c:v>
                </c:pt>
              </c:numCache>
            </c:numRef>
          </c:cat>
          <c:val>
            <c:numRef>
              <c:f>E06_A!$K$28:$K$31</c:f>
              <c:numCache>
                <c:formatCode>General</c:formatCode>
                <c:ptCount val="4"/>
                <c:pt idx="0">
                  <c:v>0</c:v>
                </c:pt>
                <c:pt idx="1">
                  <c:v>0</c:v>
                </c:pt>
                <c:pt idx="2">
                  <c:v>0</c:v>
                </c:pt>
                <c:pt idx="3">
                  <c:v>0</c:v>
                </c:pt>
              </c:numCache>
            </c:numRef>
          </c:val>
        </c:ser>
        <c:ser>
          <c:idx val="2"/>
          <c:order val="2"/>
          <c:tx>
            <c:strRef>
              <c:f>E06_A!$L$27</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E06_A!$I$28:$I$31</c:f>
              <c:numCache>
                <c:formatCode>General</c:formatCode>
                <c:ptCount val="4"/>
                <c:pt idx="0">
                  <c:v>2007</c:v>
                </c:pt>
                <c:pt idx="1">
                  <c:v>2008</c:v>
                </c:pt>
                <c:pt idx="2">
                  <c:v>2009</c:v>
                </c:pt>
                <c:pt idx="3">
                  <c:v>2010</c:v>
                </c:pt>
              </c:numCache>
            </c:numRef>
          </c:cat>
          <c:val>
            <c:numRef>
              <c:f>E06_A!$L$28:$L$31</c:f>
              <c:numCache>
                <c:formatCode>0</c:formatCode>
                <c:ptCount val="4"/>
                <c:pt idx="0">
                  <c:v>2</c:v>
                </c:pt>
                <c:pt idx="1">
                  <c:v>2</c:v>
                </c:pt>
                <c:pt idx="2">
                  <c:v>2</c:v>
                </c:pt>
                <c:pt idx="3">
                  <c:v>3</c:v>
                </c:pt>
              </c:numCache>
            </c:numRef>
          </c:val>
        </c:ser>
        <c:ser>
          <c:idx val="3"/>
          <c:order val="3"/>
          <c:tx>
            <c:strRef>
              <c:f>E06_A!$M$27</c:f>
              <c:strCache>
                <c:ptCount val="1"/>
                <c:pt idx="0">
                  <c:v>Bom</c:v>
                </c:pt>
              </c:strCache>
            </c:strRef>
          </c:tx>
          <c:spPr>
            <a:solidFill>
              <a:srgbClr val="007033"/>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E06_A!$I$28:$I$31</c:f>
              <c:numCache>
                <c:formatCode>General</c:formatCode>
                <c:ptCount val="4"/>
                <c:pt idx="0">
                  <c:v>2007</c:v>
                </c:pt>
                <c:pt idx="1">
                  <c:v>2008</c:v>
                </c:pt>
                <c:pt idx="2">
                  <c:v>2009</c:v>
                </c:pt>
                <c:pt idx="3">
                  <c:v>2010</c:v>
                </c:pt>
              </c:numCache>
            </c:numRef>
          </c:cat>
          <c:val>
            <c:numRef>
              <c:f>E06_A!$M$28:$M$31</c:f>
              <c:numCache>
                <c:formatCode>0</c:formatCode>
                <c:ptCount val="4"/>
                <c:pt idx="0">
                  <c:v>2</c:v>
                </c:pt>
                <c:pt idx="1">
                  <c:v>2</c:v>
                </c:pt>
                <c:pt idx="2">
                  <c:v>2</c:v>
                </c:pt>
                <c:pt idx="3">
                  <c:v>1</c:v>
                </c:pt>
              </c:numCache>
            </c:numRef>
          </c:val>
        </c:ser>
        <c:dLbls>
          <c:showLegendKey val="0"/>
          <c:showVal val="0"/>
          <c:showCatName val="0"/>
          <c:showSerName val="0"/>
          <c:showPercent val="0"/>
          <c:showBubbleSize val="0"/>
        </c:dLbls>
        <c:gapWidth val="150"/>
        <c:overlap val="100"/>
        <c:axId val="155047040"/>
        <c:axId val="155048576"/>
      </c:barChart>
      <c:catAx>
        <c:axId val="15504704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5048576"/>
        <c:crosses val="autoZero"/>
        <c:auto val="1"/>
        <c:lblAlgn val="ctr"/>
        <c:lblOffset val="100"/>
        <c:noMultiLvlLbl val="0"/>
      </c:catAx>
      <c:valAx>
        <c:axId val="15504857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55047040"/>
        <c:crosses val="autoZero"/>
        <c:crossBetween val="between"/>
        <c:majorUnit val="1"/>
      </c:valAx>
    </c:plotArea>
    <c:legend>
      <c:legendPos val="b"/>
      <c:layout>
        <c:manualLayout>
          <c:xMode val="edge"/>
          <c:yMode val="edge"/>
          <c:x val="0.17064382854805568"/>
          <c:y val="0.88070747197733557"/>
          <c:w val="0.74927809520025634"/>
          <c:h val="8.8258053690455224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24" footer="0.31496062000000824"/>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8619510199882"/>
          <c:y val="8.275863192487537E-2"/>
          <c:w val="0.8132857989139205"/>
          <c:h val="0.69948312509952826"/>
        </c:manualLayout>
      </c:layout>
      <c:barChart>
        <c:barDir val="col"/>
        <c:grouping val="stacked"/>
        <c:varyColors val="0"/>
        <c:ser>
          <c:idx val="0"/>
          <c:order val="0"/>
          <c:tx>
            <c:strRef>
              <c:f>E06_A!$J$38</c:f>
              <c:strCache>
                <c:ptCount val="1"/>
                <c:pt idx="0">
                  <c:v>Sem dados</c:v>
                </c:pt>
              </c:strCache>
            </c:strRef>
          </c:tx>
          <c:spPr>
            <a:solidFill>
              <a:schemeClr val="bg1"/>
            </a:solidFill>
            <a:ln>
              <a:solidFill>
                <a:schemeClr val="tx1"/>
              </a:solidFill>
            </a:ln>
          </c:spPr>
          <c:invertIfNegative val="0"/>
          <c:dLbls>
            <c:showLegendKey val="0"/>
            <c:showVal val="1"/>
            <c:showCatName val="0"/>
            <c:showSerName val="0"/>
            <c:showPercent val="0"/>
            <c:showBubbleSize val="0"/>
            <c:showLeaderLines val="0"/>
          </c:dLbls>
          <c:cat>
            <c:numRef>
              <c:f>E06_A!$I$39:$I$42</c:f>
              <c:numCache>
                <c:formatCode>General</c:formatCode>
                <c:ptCount val="4"/>
                <c:pt idx="0">
                  <c:v>2007</c:v>
                </c:pt>
                <c:pt idx="1">
                  <c:v>2008</c:v>
                </c:pt>
                <c:pt idx="2">
                  <c:v>2009</c:v>
                </c:pt>
                <c:pt idx="3">
                  <c:v>2010</c:v>
                </c:pt>
              </c:numCache>
            </c:numRef>
          </c:cat>
          <c:val>
            <c:numRef>
              <c:f>E06_A!$J$39:$J$42</c:f>
              <c:numCache>
                <c:formatCode>General</c:formatCode>
                <c:ptCount val="4"/>
                <c:pt idx="0">
                  <c:v>8</c:v>
                </c:pt>
                <c:pt idx="1">
                  <c:v>7</c:v>
                </c:pt>
                <c:pt idx="2">
                  <c:v>5</c:v>
                </c:pt>
                <c:pt idx="3">
                  <c:v>4</c:v>
                </c:pt>
              </c:numCache>
            </c:numRef>
          </c:val>
        </c:ser>
        <c:ser>
          <c:idx val="1"/>
          <c:order val="1"/>
          <c:tx>
            <c:strRef>
              <c:f>E06_A!$K$38</c:f>
              <c:strCache>
                <c:ptCount val="1"/>
                <c:pt idx="0">
                  <c:v>Ruim</c:v>
                </c:pt>
              </c:strCache>
            </c:strRef>
          </c:tx>
          <c:spPr>
            <a:solidFill>
              <a:srgbClr val="FF0000"/>
            </a:solidFill>
          </c:spPr>
          <c:invertIfNegative val="0"/>
          <c:cat>
            <c:numRef>
              <c:f>E06_A!$I$39:$I$42</c:f>
              <c:numCache>
                <c:formatCode>General</c:formatCode>
                <c:ptCount val="4"/>
                <c:pt idx="0">
                  <c:v>2007</c:v>
                </c:pt>
                <c:pt idx="1">
                  <c:v>2008</c:v>
                </c:pt>
                <c:pt idx="2">
                  <c:v>2009</c:v>
                </c:pt>
                <c:pt idx="3">
                  <c:v>2010</c:v>
                </c:pt>
              </c:numCache>
            </c:numRef>
          </c:cat>
          <c:val>
            <c:numRef>
              <c:f>E06_A!$K$39:$K$42</c:f>
              <c:numCache>
                <c:formatCode>General</c:formatCode>
                <c:ptCount val="4"/>
                <c:pt idx="0">
                  <c:v>0</c:v>
                </c:pt>
                <c:pt idx="1">
                  <c:v>0</c:v>
                </c:pt>
                <c:pt idx="2">
                  <c:v>0</c:v>
                </c:pt>
                <c:pt idx="3">
                  <c:v>0</c:v>
                </c:pt>
              </c:numCache>
            </c:numRef>
          </c:val>
        </c:ser>
        <c:ser>
          <c:idx val="2"/>
          <c:order val="2"/>
          <c:tx>
            <c:strRef>
              <c:f>E06_A!$L$38</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E06_A!$I$39:$I$42</c:f>
              <c:numCache>
                <c:formatCode>General</c:formatCode>
                <c:ptCount val="4"/>
                <c:pt idx="0">
                  <c:v>2007</c:v>
                </c:pt>
                <c:pt idx="1">
                  <c:v>2008</c:v>
                </c:pt>
                <c:pt idx="2">
                  <c:v>2009</c:v>
                </c:pt>
                <c:pt idx="3">
                  <c:v>2010</c:v>
                </c:pt>
              </c:numCache>
            </c:numRef>
          </c:cat>
          <c:val>
            <c:numRef>
              <c:f>E06_A!$L$39:$L$42</c:f>
              <c:numCache>
                <c:formatCode>0</c:formatCode>
                <c:ptCount val="4"/>
                <c:pt idx="0">
                  <c:v>6</c:v>
                </c:pt>
                <c:pt idx="1">
                  <c:v>8</c:v>
                </c:pt>
                <c:pt idx="2">
                  <c:v>10</c:v>
                </c:pt>
                <c:pt idx="3">
                  <c:v>10</c:v>
                </c:pt>
              </c:numCache>
            </c:numRef>
          </c:val>
        </c:ser>
        <c:ser>
          <c:idx val="3"/>
          <c:order val="3"/>
          <c:tx>
            <c:strRef>
              <c:f>E06_A!$M$38</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E06_A!$I$39:$I$42</c:f>
              <c:numCache>
                <c:formatCode>General</c:formatCode>
                <c:ptCount val="4"/>
                <c:pt idx="0">
                  <c:v>2007</c:v>
                </c:pt>
                <c:pt idx="1">
                  <c:v>2008</c:v>
                </c:pt>
                <c:pt idx="2">
                  <c:v>2009</c:v>
                </c:pt>
                <c:pt idx="3">
                  <c:v>2010</c:v>
                </c:pt>
              </c:numCache>
            </c:numRef>
          </c:cat>
          <c:val>
            <c:numRef>
              <c:f>E06_A!$M$39:$M$42</c:f>
              <c:numCache>
                <c:formatCode>0</c:formatCode>
                <c:ptCount val="4"/>
                <c:pt idx="0">
                  <c:v>9</c:v>
                </c:pt>
                <c:pt idx="1">
                  <c:v>8</c:v>
                </c:pt>
                <c:pt idx="2">
                  <c:v>8</c:v>
                </c:pt>
                <c:pt idx="3">
                  <c:v>9</c:v>
                </c:pt>
              </c:numCache>
            </c:numRef>
          </c:val>
        </c:ser>
        <c:dLbls>
          <c:showLegendKey val="0"/>
          <c:showVal val="0"/>
          <c:showCatName val="0"/>
          <c:showSerName val="0"/>
          <c:showPercent val="0"/>
          <c:showBubbleSize val="0"/>
        </c:dLbls>
        <c:gapWidth val="150"/>
        <c:overlap val="100"/>
        <c:axId val="182487296"/>
        <c:axId val="182505472"/>
      </c:barChart>
      <c:catAx>
        <c:axId val="182487296"/>
        <c:scaling>
          <c:orientation val="minMax"/>
        </c:scaling>
        <c:delete val="0"/>
        <c:axPos val="b"/>
        <c:numFmt formatCode="General" sourceLinked="1"/>
        <c:majorTickMark val="out"/>
        <c:minorTickMark val="none"/>
        <c:tickLblPos val="nextTo"/>
        <c:crossAx val="182505472"/>
        <c:crosses val="autoZero"/>
        <c:auto val="1"/>
        <c:lblAlgn val="ctr"/>
        <c:lblOffset val="100"/>
        <c:noMultiLvlLbl val="0"/>
      </c:catAx>
      <c:valAx>
        <c:axId val="182505472"/>
        <c:scaling>
          <c:orientation val="minMax"/>
        </c:scaling>
        <c:delete val="0"/>
        <c:axPos val="l"/>
        <c:majorGridlines/>
        <c:title>
          <c:tx>
            <c:rich>
              <a:bodyPr rot="-5400000" vert="horz"/>
              <a:lstStyle/>
              <a:p>
                <a:pPr>
                  <a:defRPr b="0"/>
                </a:pPr>
                <a:r>
                  <a:rPr lang="pt-BR" b="0"/>
                  <a:t>nº de municípios</a:t>
                </a:r>
              </a:p>
            </c:rich>
          </c:tx>
          <c:overlay val="0"/>
        </c:title>
        <c:numFmt formatCode="General" sourceLinked="1"/>
        <c:majorTickMark val="out"/>
        <c:minorTickMark val="none"/>
        <c:tickLblPos val="nextTo"/>
        <c:crossAx val="182487296"/>
        <c:crosses val="autoZero"/>
        <c:crossBetween val="between"/>
      </c:valAx>
    </c:plotArea>
    <c:legend>
      <c:legendPos val="b"/>
      <c:layout>
        <c:manualLayout>
          <c:xMode val="edge"/>
          <c:yMode val="edge"/>
          <c:x val="0.17064382854805568"/>
          <c:y val="0.88070742339226449"/>
          <c:w val="0.74280909470159062"/>
          <c:h val="8.8258089635906825E-2"/>
        </c:manualLayout>
      </c:layout>
      <c:overlay val="0"/>
    </c:legend>
    <c:plotVisOnly val="1"/>
    <c:dispBlanksAs val="gap"/>
    <c:showDLblsOverMax val="0"/>
  </c:chart>
  <c:txPr>
    <a:bodyPr/>
    <a:lstStyle/>
    <a:p>
      <a:pPr>
        <a:defRPr>
          <a:latin typeface="Arial" pitchFamily="34" charset="0"/>
          <a:cs typeface="Arial" pitchFamily="34" charset="0"/>
        </a:defRPr>
      </a:pPr>
      <a:endParaRPr lang="pt-BR"/>
    </a:p>
  </c:txPr>
  <c:printSettings>
    <c:headerFooter/>
    <c:pageMargins b="0.78740157499999996" l="0.511811024" r="0.511811024" t="0.78740157499999996" header="0.31496062000000841" footer="0.31496062000000841"/>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E06_A!$J$49</c:f>
              <c:strCache>
                <c:ptCount val="1"/>
                <c:pt idx="0">
                  <c:v>Sem dados</c:v>
                </c:pt>
              </c:strCache>
            </c:strRef>
          </c:tx>
          <c:spPr>
            <a:solidFill>
              <a:schemeClr val="bg1"/>
            </a:solidFill>
            <a:ln>
              <a:solidFill>
                <a:schemeClr val="tx1"/>
              </a:solidFill>
            </a:ln>
          </c:spPr>
          <c:invertIfNegative val="0"/>
          <c:dLbls>
            <c:txPr>
              <a:bodyPr/>
              <a:lstStyle/>
              <a:p>
                <a:pPr>
                  <a:defRPr sz="900"/>
                </a:pPr>
                <a:endParaRPr lang="pt-BR"/>
              </a:p>
            </c:txPr>
            <c:showLegendKey val="0"/>
            <c:showVal val="1"/>
            <c:showCatName val="0"/>
            <c:showSerName val="0"/>
            <c:showPercent val="0"/>
            <c:showBubbleSize val="0"/>
            <c:showLeaderLines val="0"/>
          </c:dLbls>
          <c:cat>
            <c:numRef>
              <c:f>E06_A!$I$50:$I$53</c:f>
              <c:numCache>
                <c:formatCode>General</c:formatCode>
                <c:ptCount val="4"/>
                <c:pt idx="0">
                  <c:v>2007</c:v>
                </c:pt>
                <c:pt idx="1">
                  <c:v>2008</c:v>
                </c:pt>
                <c:pt idx="2">
                  <c:v>2009</c:v>
                </c:pt>
                <c:pt idx="3">
                  <c:v>2010</c:v>
                </c:pt>
              </c:numCache>
            </c:numRef>
          </c:cat>
          <c:val>
            <c:numRef>
              <c:f>E06_A!$J$50:$J$53</c:f>
              <c:numCache>
                <c:formatCode>General</c:formatCode>
                <c:ptCount val="4"/>
                <c:pt idx="0">
                  <c:v>10</c:v>
                </c:pt>
                <c:pt idx="1">
                  <c:v>6</c:v>
                </c:pt>
                <c:pt idx="2">
                  <c:v>6</c:v>
                </c:pt>
                <c:pt idx="3">
                  <c:v>5</c:v>
                </c:pt>
              </c:numCache>
            </c:numRef>
          </c:val>
        </c:ser>
        <c:ser>
          <c:idx val="1"/>
          <c:order val="1"/>
          <c:tx>
            <c:strRef>
              <c:f>E06_A!$K$49</c:f>
              <c:strCache>
                <c:ptCount val="1"/>
                <c:pt idx="0">
                  <c:v>Ruim</c:v>
                </c:pt>
              </c:strCache>
            </c:strRef>
          </c:tx>
          <c:spPr>
            <a:solidFill>
              <a:srgbClr val="FF0000"/>
            </a:solidFill>
          </c:spPr>
          <c:invertIfNegative val="0"/>
          <c:dLbls>
            <c:txPr>
              <a:bodyPr/>
              <a:lstStyle/>
              <a:p>
                <a:pPr>
                  <a:defRPr sz="900"/>
                </a:pPr>
                <a:endParaRPr lang="pt-BR"/>
              </a:p>
            </c:txPr>
            <c:showLegendKey val="0"/>
            <c:showVal val="1"/>
            <c:showCatName val="0"/>
            <c:showSerName val="0"/>
            <c:showPercent val="0"/>
            <c:showBubbleSize val="0"/>
            <c:showLeaderLines val="0"/>
          </c:dLbls>
          <c:cat>
            <c:numRef>
              <c:f>E06_A!$I$50:$I$53</c:f>
              <c:numCache>
                <c:formatCode>General</c:formatCode>
                <c:ptCount val="4"/>
                <c:pt idx="0">
                  <c:v>2007</c:v>
                </c:pt>
                <c:pt idx="1">
                  <c:v>2008</c:v>
                </c:pt>
                <c:pt idx="2">
                  <c:v>2009</c:v>
                </c:pt>
                <c:pt idx="3">
                  <c:v>2010</c:v>
                </c:pt>
              </c:numCache>
            </c:numRef>
          </c:cat>
          <c:val>
            <c:numRef>
              <c:f>E06_A!$K$50:$K$53</c:f>
              <c:numCache>
                <c:formatCode>General</c:formatCode>
                <c:ptCount val="4"/>
                <c:pt idx="0">
                  <c:v>3</c:v>
                </c:pt>
                <c:pt idx="1">
                  <c:v>3</c:v>
                </c:pt>
                <c:pt idx="2">
                  <c:v>2</c:v>
                </c:pt>
                <c:pt idx="3">
                  <c:v>4</c:v>
                </c:pt>
              </c:numCache>
            </c:numRef>
          </c:val>
        </c:ser>
        <c:ser>
          <c:idx val="2"/>
          <c:order val="2"/>
          <c:tx>
            <c:strRef>
              <c:f>E06_A!$L$49</c:f>
              <c:strCache>
                <c:ptCount val="1"/>
                <c:pt idx="0">
                  <c:v>Regular</c:v>
                </c:pt>
              </c:strCache>
            </c:strRef>
          </c:tx>
          <c:spPr>
            <a:solidFill>
              <a:srgbClr val="FFFF00"/>
            </a:solidFill>
          </c:spPr>
          <c:invertIfNegative val="0"/>
          <c:dLbls>
            <c:txPr>
              <a:bodyPr/>
              <a:lstStyle/>
              <a:p>
                <a:pPr>
                  <a:defRPr sz="900"/>
                </a:pPr>
                <a:endParaRPr lang="pt-BR"/>
              </a:p>
            </c:txPr>
            <c:showLegendKey val="0"/>
            <c:showVal val="1"/>
            <c:showCatName val="0"/>
            <c:showSerName val="0"/>
            <c:showPercent val="0"/>
            <c:showBubbleSize val="0"/>
            <c:showLeaderLines val="0"/>
          </c:dLbls>
          <c:cat>
            <c:numRef>
              <c:f>E06_A!$I$50:$I$53</c:f>
              <c:numCache>
                <c:formatCode>General</c:formatCode>
                <c:ptCount val="4"/>
                <c:pt idx="0">
                  <c:v>2007</c:v>
                </c:pt>
                <c:pt idx="1">
                  <c:v>2008</c:v>
                </c:pt>
                <c:pt idx="2">
                  <c:v>2009</c:v>
                </c:pt>
                <c:pt idx="3">
                  <c:v>2010</c:v>
                </c:pt>
              </c:numCache>
            </c:numRef>
          </c:cat>
          <c:val>
            <c:numRef>
              <c:f>E06_A!$L$50:$L$53</c:f>
              <c:numCache>
                <c:formatCode>0</c:formatCode>
                <c:ptCount val="4"/>
                <c:pt idx="0">
                  <c:v>17</c:v>
                </c:pt>
                <c:pt idx="1">
                  <c:v>21</c:v>
                </c:pt>
                <c:pt idx="2">
                  <c:v>23</c:v>
                </c:pt>
                <c:pt idx="3">
                  <c:v>18</c:v>
                </c:pt>
              </c:numCache>
            </c:numRef>
          </c:val>
        </c:ser>
        <c:ser>
          <c:idx val="3"/>
          <c:order val="3"/>
          <c:tx>
            <c:strRef>
              <c:f>E06_A!$M$49</c:f>
              <c:strCache>
                <c:ptCount val="1"/>
                <c:pt idx="0">
                  <c:v>Bom</c:v>
                </c:pt>
              </c:strCache>
            </c:strRef>
          </c:tx>
          <c:spPr>
            <a:solidFill>
              <a:srgbClr val="007033"/>
            </a:solidFill>
          </c:spPr>
          <c:invertIfNegative val="0"/>
          <c:dLbls>
            <c:txPr>
              <a:bodyPr/>
              <a:lstStyle/>
              <a:p>
                <a:pPr>
                  <a:defRPr sz="900">
                    <a:solidFill>
                      <a:schemeClr val="bg1"/>
                    </a:solidFill>
                  </a:defRPr>
                </a:pPr>
                <a:endParaRPr lang="pt-BR"/>
              </a:p>
            </c:txPr>
            <c:showLegendKey val="0"/>
            <c:showVal val="1"/>
            <c:showCatName val="0"/>
            <c:showSerName val="0"/>
            <c:showPercent val="0"/>
            <c:showBubbleSize val="0"/>
            <c:showLeaderLines val="0"/>
          </c:dLbls>
          <c:cat>
            <c:numRef>
              <c:f>E06_A!$I$50:$I$53</c:f>
              <c:numCache>
                <c:formatCode>General</c:formatCode>
                <c:ptCount val="4"/>
                <c:pt idx="0">
                  <c:v>2007</c:v>
                </c:pt>
                <c:pt idx="1">
                  <c:v>2008</c:v>
                </c:pt>
                <c:pt idx="2">
                  <c:v>2009</c:v>
                </c:pt>
                <c:pt idx="3">
                  <c:v>2010</c:v>
                </c:pt>
              </c:numCache>
            </c:numRef>
          </c:cat>
          <c:val>
            <c:numRef>
              <c:f>E06_A!$M$50:$M$53</c:f>
              <c:numCache>
                <c:formatCode>0</c:formatCode>
                <c:ptCount val="4"/>
                <c:pt idx="0">
                  <c:v>27</c:v>
                </c:pt>
                <c:pt idx="1">
                  <c:v>27</c:v>
                </c:pt>
                <c:pt idx="2">
                  <c:v>26</c:v>
                </c:pt>
                <c:pt idx="3">
                  <c:v>30</c:v>
                </c:pt>
              </c:numCache>
            </c:numRef>
          </c:val>
        </c:ser>
        <c:dLbls>
          <c:showLegendKey val="0"/>
          <c:showVal val="0"/>
          <c:showCatName val="0"/>
          <c:showSerName val="0"/>
          <c:showPercent val="0"/>
          <c:showBubbleSize val="0"/>
        </c:dLbls>
        <c:gapWidth val="150"/>
        <c:overlap val="100"/>
        <c:axId val="182607872"/>
        <c:axId val="182609408"/>
      </c:barChart>
      <c:catAx>
        <c:axId val="182607872"/>
        <c:scaling>
          <c:orientation val="minMax"/>
        </c:scaling>
        <c:delete val="0"/>
        <c:axPos val="b"/>
        <c:numFmt formatCode="General" sourceLinked="1"/>
        <c:majorTickMark val="out"/>
        <c:minorTickMark val="none"/>
        <c:tickLblPos val="nextTo"/>
        <c:crossAx val="182609408"/>
        <c:crosses val="autoZero"/>
        <c:auto val="1"/>
        <c:lblAlgn val="ctr"/>
        <c:lblOffset val="100"/>
        <c:noMultiLvlLbl val="0"/>
      </c:catAx>
      <c:valAx>
        <c:axId val="182609408"/>
        <c:scaling>
          <c:orientation val="minMax"/>
        </c:scaling>
        <c:delete val="0"/>
        <c:axPos val="l"/>
        <c:majorGridlines/>
        <c:title>
          <c:tx>
            <c:rich>
              <a:bodyPr rot="-5400000" vert="horz"/>
              <a:lstStyle/>
              <a:p>
                <a:pPr>
                  <a:defRPr b="0"/>
                </a:pPr>
                <a:r>
                  <a:rPr lang="pt-BR" b="0"/>
                  <a:t>nº de municípios</a:t>
                </a:r>
              </a:p>
            </c:rich>
          </c:tx>
          <c:overlay val="0"/>
        </c:title>
        <c:numFmt formatCode="General" sourceLinked="1"/>
        <c:majorTickMark val="out"/>
        <c:minorTickMark val="none"/>
        <c:tickLblPos val="nextTo"/>
        <c:crossAx val="182607872"/>
        <c:crosses val="autoZero"/>
        <c:crossBetween val="between"/>
      </c:valAx>
    </c:plotArea>
    <c:legend>
      <c:legendPos val="b"/>
      <c:layout>
        <c:manualLayout>
          <c:xMode val="edge"/>
          <c:yMode val="edge"/>
          <c:x val="0.17064382854805568"/>
          <c:y val="0.88070737480715156"/>
          <c:w val="0.73634009420290969"/>
          <c:h val="8.8258125581389041E-2"/>
        </c:manualLayout>
      </c:layout>
      <c:overlay val="0"/>
    </c:legend>
    <c:plotVisOnly val="1"/>
    <c:dispBlanksAs val="gap"/>
    <c:showDLblsOverMax val="0"/>
  </c:chart>
  <c:txPr>
    <a:bodyPr/>
    <a:lstStyle/>
    <a:p>
      <a:pPr>
        <a:defRPr>
          <a:latin typeface="Arial" pitchFamily="34" charset="0"/>
          <a:cs typeface="Arial" pitchFamily="34" charset="0"/>
        </a:defRPr>
      </a:pPr>
      <a:endParaRPr lang="pt-BR"/>
    </a:p>
  </c:txPr>
  <c:printSettings>
    <c:headerFooter/>
    <c:pageMargins b="0.78740157499999996" l="0.511811024" r="0.511811024" t="0.78740157499999996" header="0.31496062000000852" footer="0.3149606200000085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'!$W$126</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'!$X$125,'E01A-IQA '!$Y$125,'E01A-IQA '!$Z$125,'E01A-IQA '!$AA$125,'E01A-IQA '!$AB$125)</c:f>
              <c:numCache>
                <c:formatCode>0</c:formatCode>
                <c:ptCount val="5"/>
                <c:pt idx="0">
                  <c:v>2007</c:v>
                </c:pt>
                <c:pt idx="1">
                  <c:v>2008</c:v>
                </c:pt>
                <c:pt idx="2">
                  <c:v>2009</c:v>
                </c:pt>
                <c:pt idx="3">
                  <c:v>2010</c:v>
                </c:pt>
                <c:pt idx="4">
                  <c:v>2011</c:v>
                </c:pt>
              </c:numCache>
            </c:numRef>
          </c:cat>
          <c:val>
            <c:numRef>
              <c:f>('E01A-IQA '!$X$126,'E01A-IQA '!$Y$126,'E01A-IQA '!$Z$126,'E01A-IQA '!$AA$126,'E01A-IQA '!$AB$126)</c:f>
              <c:numCache>
                <c:formatCode>0</c:formatCode>
                <c:ptCount val="5"/>
                <c:pt idx="0">
                  <c:v>2</c:v>
                </c:pt>
                <c:pt idx="1">
                  <c:v>2</c:v>
                </c:pt>
                <c:pt idx="2">
                  <c:v>1</c:v>
                </c:pt>
                <c:pt idx="3">
                  <c:v>1</c:v>
                </c:pt>
                <c:pt idx="4">
                  <c:v>2</c:v>
                </c:pt>
              </c:numCache>
            </c:numRef>
          </c:val>
        </c:ser>
        <c:ser>
          <c:idx val="1"/>
          <c:order val="1"/>
          <c:tx>
            <c:strRef>
              <c:f>'E01A-IQA '!$W$127</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'!$X$125,'E01A-IQA '!$Y$125,'E01A-IQA '!$Z$125,'E01A-IQA '!$AA$125,'E01A-IQA '!$AB$125)</c:f>
              <c:numCache>
                <c:formatCode>0</c:formatCode>
                <c:ptCount val="5"/>
                <c:pt idx="0">
                  <c:v>2007</c:v>
                </c:pt>
                <c:pt idx="1">
                  <c:v>2008</c:v>
                </c:pt>
                <c:pt idx="2">
                  <c:v>2009</c:v>
                </c:pt>
                <c:pt idx="3">
                  <c:v>2010</c:v>
                </c:pt>
                <c:pt idx="4">
                  <c:v>2011</c:v>
                </c:pt>
              </c:numCache>
            </c:numRef>
          </c:cat>
          <c:val>
            <c:numRef>
              <c:f>('E01A-IQA '!$X$127,'E01A-IQA '!$Y$127,'E01A-IQA '!$Z$127,'E01A-IQA '!$AA$127,'E01A-IQA '!$AB$127)</c:f>
              <c:numCache>
                <c:formatCode>0</c:formatCode>
                <c:ptCount val="5"/>
                <c:pt idx="0">
                  <c:v>2</c:v>
                </c:pt>
                <c:pt idx="1">
                  <c:v>2</c:v>
                </c:pt>
                <c:pt idx="2">
                  <c:v>3</c:v>
                </c:pt>
                <c:pt idx="3">
                  <c:v>4</c:v>
                </c:pt>
                <c:pt idx="4">
                  <c:v>3</c:v>
                </c:pt>
              </c:numCache>
            </c:numRef>
          </c:val>
        </c:ser>
        <c:ser>
          <c:idx val="2"/>
          <c:order val="2"/>
          <c:tx>
            <c:strRef>
              <c:f>'E01A-IQA '!$W$128</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'!$X$125,'E01A-IQA '!$Y$125,'E01A-IQA '!$Z$125,'E01A-IQA '!$AA$125,'E01A-IQA '!$AB$125)</c:f>
              <c:numCache>
                <c:formatCode>0</c:formatCode>
                <c:ptCount val="5"/>
                <c:pt idx="0">
                  <c:v>2007</c:v>
                </c:pt>
                <c:pt idx="1">
                  <c:v>2008</c:v>
                </c:pt>
                <c:pt idx="2">
                  <c:v>2009</c:v>
                </c:pt>
                <c:pt idx="3">
                  <c:v>2010</c:v>
                </c:pt>
                <c:pt idx="4">
                  <c:v>2011</c:v>
                </c:pt>
              </c:numCache>
            </c:numRef>
          </c:cat>
          <c:val>
            <c:numRef>
              <c:f>('E01A-IQA '!$X$128,'E01A-IQA '!$Y$128,'E01A-IQA '!$Z$128,'E01A-IQA '!$AA$128,'E01A-IQA '!$AB$128)</c:f>
              <c:numCache>
                <c:formatCode>0</c:formatCode>
                <c:ptCount val="5"/>
                <c:pt idx="0">
                  <c:v>0</c:v>
                </c:pt>
                <c:pt idx="1">
                  <c:v>0</c:v>
                </c:pt>
                <c:pt idx="2">
                  <c:v>0</c:v>
                </c:pt>
                <c:pt idx="3">
                  <c:v>0</c:v>
                </c:pt>
                <c:pt idx="4">
                  <c:v>0</c:v>
                </c:pt>
              </c:numCache>
            </c:numRef>
          </c:val>
        </c:ser>
        <c:ser>
          <c:idx val="3"/>
          <c:order val="3"/>
          <c:tx>
            <c:strRef>
              <c:f>'E01A-IQA '!$W$129</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'!$X$125,'E01A-IQA '!$Y$125,'E01A-IQA '!$Z$125,'E01A-IQA '!$AA$125,'E01A-IQA '!$AB$125)</c:f>
              <c:numCache>
                <c:formatCode>0</c:formatCode>
                <c:ptCount val="5"/>
                <c:pt idx="0">
                  <c:v>2007</c:v>
                </c:pt>
                <c:pt idx="1">
                  <c:v>2008</c:v>
                </c:pt>
                <c:pt idx="2">
                  <c:v>2009</c:v>
                </c:pt>
                <c:pt idx="3">
                  <c:v>2010</c:v>
                </c:pt>
                <c:pt idx="4">
                  <c:v>2011</c:v>
                </c:pt>
              </c:numCache>
            </c:numRef>
          </c:cat>
          <c:val>
            <c:numRef>
              <c:f>('E01A-IQA '!$X$129,'E01A-IQA '!$Y$129,'E01A-IQA '!$Z$129,'E01A-IQA '!$AA$129,'E01A-IQA '!$AB$129)</c:f>
              <c:numCache>
                <c:formatCode>0</c:formatCode>
                <c:ptCount val="5"/>
                <c:pt idx="0">
                  <c:v>0</c:v>
                </c:pt>
                <c:pt idx="1">
                  <c:v>0</c:v>
                </c:pt>
                <c:pt idx="2">
                  <c:v>0</c:v>
                </c:pt>
                <c:pt idx="3">
                  <c:v>0</c:v>
                </c:pt>
                <c:pt idx="4">
                  <c:v>0</c:v>
                </c:pt>
              </c:numCache>
            </c:numRef>
          </c:val>
        </c:ser>
        <c:ser>
          <c:idx val="4"/>
          <c:order val="4"/>
          <c:tx>
            <c:strRef>
              <c:f>'E01A-IQA '!$W$130</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'!$X$125,'E01A-IQA '!$Y$125,'E01A-IQA '!$Z$125,'E01A-IQA '!$AA$125,'E01A-IQA '!$AB$125)</c:f>
              <c:numCache>
                <c:formatCode>0</c:formatCode>
                <c:ptCount val="5"/>
                <c:pt idx="0">
                  <c:v>2007</c:v>
                </c:pt>
                <c:pt idx="1">
                  <c:v>2008</c:v>
                </c:pt>
                <c:pt idx="2">
                  <c:v>2009</c:v>
                </c:pt>
                <c:pt idx="3">
                  <c:v>2010</c:v>
                </c:pt>
                <c:pt idx="4">
                  <c:v>2011</c:v>
                </c:pt>
              </c:numCache>
            </c:numRef>
          </c:cat>
          <c:val>
            <c:numRef>
              <c:f>('E01A-IQA '!$X$130,'E01A-IQA '!$Y$130,'E01A-IQA '!$Z$130,'E01A-IQA '!$AA$130,'E01A-IQA '!$AB$130)</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4444928"/>
        <c:axId val="94459008"/>
      </c:barChart>
      <c:catAx>
        <c:axId val="9444492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4459008"/>
        <c:crosses val="autoZero"/>
        <c:auto val="1"/>
        <c:lblAlgn val="ctr"/>
        <c:lblOffset val="100"/>
        <c:noMultiLvlLbl val="0"/>
      </c:catAx>
      <c:valAx>
        <c:axId val="9445900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4444928"/>
        <c:crosses val="autoZero"/>
        <c:crossBetween val="between"/>
      </c:valAx>
    </c:plotArea>
    <c:legend>
      <c:legendPos val="b"/>
      <c:layout>
        <c:manualLayout>
          <c:xMode val="edge"/>
          <c:yMode val="edge"/>
          <c:x val="0.11946206724159512"/>
          <c:y val="0.8917195834391668"/>
          <c:w val="0.82171853518310556"/>
          <c:h val="5.9547455761578147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E06_A!$J$60</c:f>
              <c:strCache>
                <c:ptCount val="1"/>
                <c:pt idx="0">
                  <c:v>Sem dados</c:v>
                </c:pt>
              </c:strCache>
            </c:strRef>
          </c:tx>
          <c:spPr>
            <a:solidFill>
              <a:schemeClr val="bg1"/>
            </a:solidFill>
            <a:ln>
              <a:solidFill>
                <a:schemeClr val="tx1"/>
              </a:solidFill>
            </a:ln>
          </c:spPr>
          <c:invertIfNegative val="0"/>
          <c:cat>
            <c:numRef>
              <c:f>E06_A!$I$61:$I$64</c:f>
              <c:numCache>
                <c:formatCode>General</c:formatCode>
                <c:ptCount val="4"/>
                <c:pt idx="0">
                  <c:v>2007</c:v>
                </c:pt>
                <c:pt idx="1">
                  <c:v>2008</c:v>
                </c:pt>
                <c:pt idx="2">
                  <c:v>2009</c:v>
                </c:pt>
                <c:pt idx="3">
                  <c:v>2010</c:v>
                </c:pt>
              </c:numCache>
            </c:numRef>
          </c:cat>
          <c:val>
            <c:numRef>
              <c:f>E06_A!$J$61:$J$64</c:f>
              <c:numCache>
                <c:formatCode>General</c:formatCode>
                <c:ptCount val="4"/>
                <c:pt idx="0">
                  <c:v>0</c:v>
                </c:pt>
                <c:pt idx="1">
                  <c:v>0</c:v>
                </c:pt>
                <c:pt idx="2">
                  <c:v>0</c:v>
                </c:pt>
                <c:pt idx="3">
                  <c:v>0</c:v>
                </c:pt>
              </c:numCache>
            </c:numRef>
          </c:val>
        </c:ser>
        <c:ser>
          <c:idx val="1"/>
          <c:order val="1"/>
          <c:tx>
            <c:strRef>
              <c:f>E06_A!$K$60</c:f>
              <c:strCache>
                <c:ptCount val="1"/>
                <c:pt idx="0">
                  <c:v>Ruim</c:v>
                </c:pt>
              </c:strCache>
            </c:strRef>
          </c:tx>
          <c:spPr>
            <a:solidFill>
              <a:srgbClr val="FF0000"/>
            </a:solidFill>
          </c:spPr>
          <c:invertIfNegative val="0"/>
          <c:cat>
            <c:numRef>
              <c:f>E06_A!$I$61:$I$64</c:f>
              <c:numCache>
                <c:formatCode>General</c:formatCode>
                <c:ptCount val="4"/>
                <c:pt idx="0">
                  <c:v>2007</c:v>
                </c:pt>
                <c:pt idx="1">
                  <c:v>2008</c:v>
                </c:pt>
                <c:pt idx="2">
                  <c:v>2009</c:v>
                </c:pt>
                <c:pt idx="3">
                  <c:v>2010</c:v>
                </c:pt>
              </c:numCache>
            </c:numRef>
          </c:cat>
          <c:val>
            <c:numRef>
              <c:f>E06_A!$K$61:$K$64</c:f>
              <c:numCache>
                <c:formatCode>General</c:formatCode>
                <c:ptCount val="4"/>
                <c:pt idx="0">
                  <c:v>0</c:v>
                </c:pt>
                <c:pt idx="1">
                  <c:v>0</c:v>
                </c:pt>
                <c:pt idx="2">
                  <c:v>0</c:v>
                </c:pt>
                <c:pt idx="3">
                  <c:v>0</c:v>
                </c:pt>
              </c:numCache>
            </c:numRef>
          </c:val>
        </c:ser>
        <c:ser>
          <c:idx val="2"/>
          <c:order val="2"/>
          <c:tx>
            <c:strRef>
              <c:f>E06_A!$L$60</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E06_A!$I$61:$I$64</c:f>
              <c:numCache>
                <c:formatCode>General</c:formatCode>
                <c:ptCount val="4"/>
                <c:pt idx="0">
                  <c:v>2007</c:v>
                </c:pt>
                <c:pt idx="1">
                  <c:v>2008</c:v>
                </c:pt>
                <c:pt idx="2">
                  <c:v>2009</c:v>
                </c:pt>
                <c:pt idx="3">
                  <c:v>2010</c:v>
                </c:pt>
              </c:numCache>
            </c:numRef>
          </c:cat>
          <c:val>
            <c:numRef>
              <c:f>E06_A!$L$61:$L$64</c:f>
              <c:numCache>
                <c:formatCode>0</c:formatCode>
                <c:ptCount val="4"/>
                <c:pt idx="0">
                  <c:v>15</c:v>
                </c:pt>
                <c:pt idx="1">
                  <c:v>19</c:v>
                </c:pt>
                <c:pt idx="2">
                  <c:v>18</c:v>
                </c:pt>
                <c:pt idx="3">
                  <c:v>10</c:v>
                </c:pt>
              </c:numCache>
            </c:numRef>
          </c:val>
        </c:ser>
        <c:ser>
          <c:idx val="3"/>
          <c:order val="3"/>
          <c:tx>
            <c:strRef>
              <c:f>E06_A!$M$60</c:f>
              <c:strCache>
                <c:ptCount val="1"/>
                <c:pt idx="0">
                  <c:v>Bom</c:v>
                </c:pt>
              </c:strCache>
            </c:strRef>
          </c:tx>
          <c:spPr>
            <a:solidFill>
              <a:srgbClr val="006600"/>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E06_A!$I$61:$I$64</c:f>
              <c:numCache>
                <c:formatCode>General</c:formatCode>
                <c:ptCount val="4"/>
                <c:pt idx="0">
                  <c:v>2007</c:v>
                </c:pt>
                <c:pt idx="1">
                  <c:v>2008</c:v>
                </c:pt>
                <c:pt idx="2">
                  <c:v>2009</c:v>
                </c:pt>
                <c:pt idx="3">
                  <c:v>2010</c:v>
                </c:pt>
              </c:numCache>
            </c:numRef>
          </c:cat>
          <c:val>
            <c:numRef>
              <c:f>E06_A!$M$61:$M$64</c:f>
              <c:numCache>
                <c:formatCode>0</c:formatCode>
                <c:ptCount val="4"/>
                <c:pt idx="0">
                  <c:v>19</c:v>
                </c:pt>
                <c:pt idx="1">
                  <c:v>15</c:v>
                </c:pt>
                <c:pt idx="2">
                  <c:v>16</c:v>
                </c:pt>
                <c:pt idx="3">
                  <c:v>24</c:v>
                </c:pt>
              </c:numCache>
            </c:numRef>
          </c:val>
        </c:ser>
        <c:dLbls>
          <c:showLegendKey val="0"/>
          <c:showVal val="0"/>
          <c:showCatName val="0"/>
          <c:showSerName val="0"/>
          <c:showPercent val="0"/>
          <c:showBubbleSize val="0"/>
        </c:dLbls>
        <c:gapWidth val="150"/>
        <c:overlap val="100"/>
        <c:axId val="182850304"/>
        <c:axId val="182851840"/>
      </c:barChart>
      <c:catAx>
        <c:axId val="18285030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2851840"/>
        <c:crosses val="autoZero"/>
        <c:auto val="1"/>
        <c:lblAlgn val="ctr"/>
        <c:lblOffset val="100"/>
        <c:noMultiLvlLbl val="0"/>
      </c:catAx>
      <c:valAx>
        <c:axId val="18285184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2850304"/>
        <c:crosses val="autoZero"/>
        <c:crossBetween val="between"/>
      </c:valAx>
    </c:plotArea>
    <c:legend>
      <c:legendPos val="b"/>
      <c:layout>
        <c:manualLayout>
          <c:xMode val="edge"/>
          <c:yMode val="edge"/>
          <c:x val="0.17064382854805568"/>
          <c:y val="0.88070747197733557"/>
          <c:w val="0.79456109869096958"/>
          <c:h val="8.8258053690455224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63" footer="0.3149606200000086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E06_A!$J$71</c:f>
              <c:strCache>
                <c:ptCount val="1"/>
                <c:pt idx="0">
                  <c:v>Sem dados</c:v>
                </c:pt>
              </c:strCache>
            </c:strRef>
          </c:tx>
          <c:spPr>
            <a:solidFill>
              <a:schemeClr val="bg1"/>
            </a:solidFill>
            <a:ln>
              <a:solidFill>
                <a:schemeClr val="tx1"/>
              </a:solidFill>
            </a:ln>
          </c:spPr>
          <c:invertIfNegative val="0"/>
          <c:cat>
            <c:numRef>
              <c:f>E06_A!$I$72:$I$75</c:f>
              <c:numCache>
                <c:formatCode>General</c:formatCode>
                <c:ptCount val="4"/>
                <c:pt idx="0">
                  <c:v>2007</c:v>
                </c:pt>
                <c:pt idx="1">
                  <c:v>2008</c:v>
                </c:pt>
                <c:pt idx="2">
                  <c:v>2009</c:v>
                </c:pt>
                <c:pt idx="3">
                  <c:v>2010</c:v>
                </c:pt>
              </c:numCache>
            </c:numRef>
          </c:cat>
          <c:val>
            <c:numRef>
              <c:f>E06_A!$J$72:$J$75</c:f>
              <c:numCache>
                <c:formatCode>General</c:formatCode>
                <c:ptCount val="4"/>
                <c:pt idx="0">
                  <c:v>0</c:v>
                </c:pt>
                <c:pt idx="1">
                  <c:v>0</c:v>
                </c:pt>
                <c:pt idx="2">
                  <c:v>0</c:v>
                </c:pt>
                <c:pt idx="3">
                  <c:v>0</c:v>
                </c:pt>
              </c:numCache>
            </c:numRef>
          </c:val>
        </c:ser>
        <c:ser>
          <c:idx val="1"/>
          <c:order val="1"/>
          <c:tx>
            <c:strRef>
              <c:f>E06_A!$K$71</c:f>
              <c:strCache>
                <c:ptCount val="1"/>
                <c:pt idx="0">
                  <c:v>Ruim</c:v>
                </c:pt>
              </c:strCache>
            </c:strRef>
          </c:tx>
          <c:spPr>
            <a:solidFill>
              <a:srgbClr val="FF0000"/>
            </a:solidFill>
          </c:spPr>
          <c:invertIfNegative val="0"/>
          <c:cat>
            <c:numRef>
              <c:f>E06_A!$I$72:$I$75</c:f>
              <c:numCache>
                <c:formatCode>General</c:formatCode>
                <c:ptCount val="4"/>
                <c:pt idx="0">
                  <c:v>2007</c:v>
                </c:pt>
                <c:pt idx="1">
                  <c:v>2008</c:v>
                </c:pt>
                <c:pt idx="2">
                  <c:v>2009</c:v>
                </c:pt>
                <c:pt idx="3">
                  <c:v>2010</c:v>
                </c:pt>
              </c:numCache>
            </c:numRef>
          </c:cat>
          <c:val>
            <c:numRef>
              <c:f>E06_A!$K$72:$K$75</c:f>
              <c:numCache>
                <c:formatCode>General</c:formatCode>
                <c:ptCount val="4"/>
                <c:pt idx="0">
                  <c:v>0</c:v>
                </c:pt>
                <c:pt idx="1">
                  <c:v>0</c:v>
                </c:pt>
                <c:pt idx="2">
                  <c:v>0</c:v>
                </c:pt>
                <c:pt idx="3">
                  <c:v>0</c:v>
                </c:pt>
              </c:numCache>
            </c:numRef>
          </c:val>
        </c:ser>
        <c:ser>
          <c:idx val="2"/>
          <c:order val="2"/>
          <c:tx>
            <c:strRef>
              <c:f>E06_A!$L$71</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E06_A!$I$72:$I$75</c:f>
              <c:numCache>
                <c:formatCode>General</c:formatCode>
                <c:ptCount val="4"/>
                <c:pt idx="0">
                  <c:v>2007</c:v>
                </c:pt>
                <c:pt idx="1">
                  <c:v>2008</c:v>
                </c:pt>
                <c:pt idx="2">
                  <c:v>2009</c:v>
                </c:pt>
                <c:pt idx="3">
                  <c:v>2010</c:v>
                </c:pt>
              </c:numCache>
            </c:numRef>
          </c:cat>
          <c:val>
            <c:numRef>
              <c:f>E06_A!$L$72:$L$75</c:f>
              <c:numCache>
                <c:formatCode>0</c:formatCode>
                <c:ptCount val="4"/>
                <c:pt idx="0">
                  <c:v>3</c:v>
                </c:pt>
                <c:pt idx="1">
                  <c:v>3</c:v>
                </c:pt>
                <c:pt idx="2">
                  <c:v>3</c:v>
                </c:pt>
                <c:pt idx="3">
                  <c:v>3</c:v>
                </c:pt>
              </c:numCache>
            </c:numRef>
          </c:val>
        </c:ser>
        <c:ser>
          <c:idx val="3"/>
          <c:order val="3"/>
          <c:tx>
            <c:strRef>
              <c:f>E06_A!$M$71</c:f>
              <c:strCache>
                <c:ptCount val="1"/>
                <c:pt idx="0">
                  <c:v>Bom</c:v>
                </c:pt>
              </c:strCache>
            </c:strRef>
          </c:tx>
          <c:spPr>
            <a:solidFill>
              <a:srgbClr val="007033"/>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E06_A!$I$72:$I$75</c:f>
              <c:numCache>
                <c:formatCode>General</c:formatCode>
                <c:ptCount val="4"/>
                <c:pt idx="0">
                  <c:v>2007</c:v>
                </c:pt>
                <c:pt idx="1">
                  <c:v>2008</c:v>
                </c:pt>
                <c:pt idx="2">
                  <c:v>2009</c:v>
                </c:pt>
                <c:pt idx="3">
                  <c:v>2010</c:v>
                </c:pt>
              </c:numCache>
            </c:numRef>
          </c:cat>
          <c:val>
            <c:numRef>
              <c:f>E06_A!$M$72:$M$75</c:f>
              <c:numCache>
                <c:formatCode>0</c:formatCode>
                <c:ptCount val="4"/>
                <c:pt idx="0">
                  <c:v>6</c:v>
                </c:pt>
                <c:pt idx="1">
                  <c:v>6</c:v>
                </c:pt>
                <c:pt idx="2">
                  <c:v>6</c:v>
                </c:pt>
                <c:pt idx="3">
                  <c:v>6</c:v>
                </c:pt>
              </c:numCache>
            </c:numRef>
          </c:val>
        </c:ser>
        <c:dLbls>
          <c:showLegendKey val="0"/>
          <c:showVal val="0"/>
          <c:showCatName val="0"/>
          <c:showSerName val="0"/>
          <c:showPercent val="0"/>
          <c:showBubbleSize val="0"/>
        </c:dLbls>
        <c:gapWidth val="150"/>
        <c:overlap val="100"/>
        <c:axId val="182892032"/>
        <c:axId val="182893568"/>
      </c:barChart>
      <c:catAx>
        <c:axId val="18289203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2893568"/>
        <c:crosses val="autoZero"/>
        <c:auto val="1"/>
        <c:lblAlgn val="ctr"/>
        <c:lblOffset val="100"/>
        <c:noMultiLvlLbl val="0"/>
      </c:catAx>
      <c:valAx>
        <c:axId val="18289356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2892032"/>
        <c:crosses val="autoZero"/>
        <c:crossBetween val="between"/>
      </c:valAx>
    </c:plotArea>
    <c:legend>
      <c:legendPos val="b"/>
      <c:layout>
        <c:manualLayout>
          <c:xMode val="edge"/>
          <c:yMode val="edge"/>
          <c:x val="0.17064382854805568"/>
          <c:y val="0.88070742339226449"/>
          <c:w val="0.78162309769362937"/>
          <c:h val="8.8258089635906825E-2"/>
        </c:manualLayout>
      </c:layout>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85" footer="0.3149606200000088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E06_A!$J$82</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E06_A!$I$83:$I$86</c:f>
              <c:numCache>
                <c:formatCode>General</c:formatCode>
                <c:ptCount val="4"/>
                <c:pt idx="0">
                  <c:v>2007</c:v>
                </c:pt>
                <c:pt idx="1">
                  <c:v>2008</c:v>
                </c:pt>
                <c:pt idx="2">
                  <c:v>2009</c:v>
                </c:pt>
                <c:pt idx="3">
                  <c:v>2010</c:v>
                </c:pt>
              </c:numCache>
            </c:numRef>
          </c:cat>
          <c:val>
            <c:numRef>
              <c:f>E06_A!$J$83:$J$86</c:f>
              <c:numCache>
                <c:formatCode>General</c:formatCode>
                <c:ptCount val="4"/>
                <c:pt idx="0">
                  <c:v>6</c:v>
                </c:pt>
                <c:pt idx="1">
                  <c:v>6</c:v>
                </c:pt>
                <c:pt idx="2">
                  <c:v>3</c:v>
                </c:pt>
                <c:pt idx="3">
                  <c:v>3</c:v>
                </c:pt>
              </c:numCache>
            </c:numRef>
          </c:val>
        </c:ser>
        <c:ser>
          <c:idx val="1"/>
          <c:order val="1"/>
          <c:tx>
            <c:strRef>
              <c:f>E06_A!$K$82</c:f>
              <c:strCache>
                <c:ptCount val="1"/>
                <c:pt idx="0">
                  <c:v>Ruim</c:v>
                </c:pt>
              </c:strCache>
            </c:strRef>
          </c:tx>
          <c:spPr>
            <a:solidFill>
              <a:srgbClr val="FF0000"/>
            </a:solidFill>
          </c:spPr>
          <c:invertIfNegative val="0"/>
          <c:cat>
            <c:numRef>
              <c:f>E06_A!$I$83:$I$86</c:f>
              <c:numCache>
                <c:formatCode>General</c:formatCode>
                <c:ptCount val="4"/>
                <c:pt idx="0">
                  <c:v>2007</c:v>
                </c:pt>
                <c:pt idx="1">
                  <c:v>2008</c:v>
                </c:pt>
                <c:pt idx="2">
                  <c:v>2009</c:v>
                </c:pt>
                <c:pt idx="3">
                  <c:v>2010</c:v>
                </c:pt>
              </c:numCache>
            </c:numRef>
          </c:cat>
          <c:val>
            <c:numRef>
              <c:f>E06_A!$K$83:$K$86</c:f>
              <c:numCache>
                <c:formatCode>General</c:formatCode>
                <c:ptCount val="4"/>
                <c:pt idx="0">
                  <c:v>0</c:v>
                </c:pt>
                <c:pt idx="1">
                  <c:v>0</c:v>
                </c:pt>
                <c:pt idx="2">
                  <c:v>0</c:v>
                </c:pt>
                <c:pt idx="3">
                  <c:v>0</c:v>
                </c:pt>
              </c:numCache>
            </c:numRef>
          </c:val>
        </c:ser>
        <c:ser>
          <c:idx val="2"/>
          <c:order val="2"/>
          <c:tx>
            <c:strRef>
              <c:f>E06_A!$L$82</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E06_A!$I$83:$I$86</c:f>
              <c:numCache>
                <c:formatCode>General</c:formatCode>
                <c:ptCount val="4"/>
                <c:pt idx="0">
                  <c:v>2007</c:v>
                </c:pt>
                <c:pt idx="1">
                  <c:v>2008</c:v>
                </c:pt>
                <c:pt idx="2">
                  <c:v>2009</c:v>
                </c:pt>
                <c:pt idx="3">
                  <c:v>2010</c:v>
                </c:pt>
              </c:numCache>
            </c:numRef>
          </c:cat>
          <c:val>
            <c:numRef>
              <c:f>E06_A!$L$83:$L$86</c:f>
              <c:numCache>
                <c:formatCode>0</c:formatCode>
                <c:ptCount val="4"/>
                <c:pt idx="0">
                  <c:v>10</c:v>
                </c:pt>
                <c:pt idx="1">
                  <c:v>9</c:v>
                </c:pt>
                <c:pt idx="2">
                  <c:v>11</c:v>
                </c:pt>
                <c:pt idx="3">
                  <c:v>11</c:v>
                </c:pt>
              </c:numCache>
            </c:numRef>
          </c:val>
        </c:ser>
        <c:ser>
          <c:idx val="3"/>
          <c:order val="3"/>
          <c:tx>
            <c:strRef>
              <c:f>E06_A!$M$82</c:f>
              <c:strCache>
                <c:ptCount val="1"/>
                <c:pt idx="0">
                  <c:v>Bom</c:v>
                </c:pt>
              </c:strCache>
            </c:strRef>
          </c:tx>
          <c:spPr>
            <a:solidFill>
              <a:srgbClr val="006600"/>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E06_A!$I$83:$I$86</c:f>
              <c:numCache>
                <c:formatCode>General</c:formatCode>
                <c:ptCount val="4"/>
                <c:pt idx="0">
                  <c:v>2007</c:v>
                </c:pt>
                <c:pt idx="1">
                  <c:v>2008</c:v>
                </c:pt>
                <c:pt idx="2">
                  <c:v>2009</c:v>
                </c:pt>
                <c:pt idx="3">
                  <c:v>2010</c:v>
                </c:pt>
              </c:numCache>
            </c:numRef>
          </c:cat>
          <c:val>
            <c:numRef>
              <c:f>E06_A!$M$83:$M$86</c:f>
              <c:numCache>
                <c:formatCode>0</c:formatCode>
                <c:ptCount val="4"/>
                <c:pt idx="0">
                  <c:v>6</c:v>
                </c:pt>
                <c:pt idx="1">
                  <c:v>7</c:v>
                </c:pt>
                <c:pt idx="2">
                  <c:v>8</c:v>
                </c:pt>
                <c:pt idx="3">
                  <c:v>8</c:v>
                </c:pt>
              </c:numCache>
            </c:numRef>
          </c:val>
        </c:ser>
        <c:dLbls>
          <c:showLegendKey val="0"/>
          <c:showVal val="0"/>
          <c:showCatName val="0"/>
          <c:showSerName val="0"/>
          <c:showPercent val="0"/>
          <c:showBubbleSize val="0"/>
        </c:dLbls>
        <c:gapWidth val="150"/>
        <c:overlap val="100"/>
        <c:axId val="183466624"/>
        <c:axId val="183476608"/>
      </c:barChart>
      <c:catAx>
        <c:axId val="18346662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476608"/>
        <c:crosses val="autoZero"/>
        <c:auto val="1"/>
        <c:lblAlgn val="ctr"/>
        <c:lblOffset val="100"/>
        <c:noMultiLvlLbl val="0"/>
      </c:catAx>
      <c:valAx>
        <c:axId val="18347660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46662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96" footer="0.31496062000000896"/>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E06_A!$J$93</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E06_A!$I$94:$I$97</c:f>
              <c:numCache>
                <c:formatCode>General</c:formatCode>
                <c:ptCount val="4"/>
                <c:pt idx="0">
                  <c:v>2007</c:v>
                </c:pt>
                <c:pt idx="1">
                  <c:v>2008</c:v>
                </c:pt>
                <c:pt idx="2">
                  <c:v>2009</c:v>
                </c:pt>
                <c:pt idx="3">
                  <c:v>2010</c:v>
                </c:pt>
              </c:numCache>
            </c:numRef>
          </c:cat>
          <c:val>
            <c:numRef>
              <c:f>E06_A!$J$94:$J$97</c:f>
              <c:numCache>
                <c:formatCode>General</c:formatCode>
                <c:ptCount val="4"/>
                <c:pt idx="0">
                  <c:v>14</c:v>
                </c:pt>
                <c:pt idx="1">
                  <c:v>11</c:v>
                </c:pt>
                <c:pt idx="2">
                  <c:v>6</c:v>
                </c:pt>
                <c:pt idx="3">
                  <c:v>5</c:v>
                </c:pt>
              </c:numCache>
            </c:numRef>
          </c:val>
        </c:ser>
        <c:ser>
          <c:idx val="1"/>
          <c:order val="1"/>
          <c:tx>
            <c:strRef>
              <c:f>E06_A!$K$93</c:f>
              <c:strCache>
                <c:ptCount val="1"/>
                <c:pt idx="0">
                  <c:v>Ruim</c:v>
                </c:pt>
              </c:strCache>
            </c:strRef>
          </c:tx>
          <c:spPr>
            <a:solidFill>
              <a:srgbClr val="FF0000"/>
            </a:solidFill>
          </c:spPr>
          <c:invertIfNegative val="0"/>
          <c:cat>
            <c:numRef>
              <c:f>E06_A!$I$94:$I$97</c:f>
              <c:numCache>
                <c:formatCode>General</c:formatCode>
                <c:ptCount val="4"/>
                <c:pt idx="0">
                  <c:v>2007</c:v>
                </c:pt>
                <c:pt idx="1">
                  <c:v>2008</c:v>
                </c:pt>
                <c:pt idx="2">
                  <c:v>2009</c:v>
                </c:pt>
                <c:pt idx="3">
                  <c:v>2010</c:v>
                </c:pt>
              </c:numCache>
            </c:numRef>
          </c:cat>
          <c:val>
            <c:numRef>
              <c:f>E06_A!$K$94:$K$97</c:f>
              <c:numCache>
                <c:formatCode>General</c:formatCode>
                <c:ptCount val="4"/>
                <c:pt idx="0">
                  <c:v>0</c:v>
                </c:pt>
                <c:pt idx="1">
                  <c:v>0</c:v>
                </c:pt>
                <c:pt idx="2">
                  <c:v>0</c:v>
                </c:pt>
                <c:pt idx="3">
                  <c:v>0</c:v>
                </c:pt>
              </c:numCache>
            </c:numRef>
          </c:val>
        </c:ser>
        <c:ser>
          <c:idx val="2"/>
          <c:order val="2"/>
          <c:tx>
            <c:strRef>
              <c:f>E06_A!$L$93</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E06_A!$I$94:$I$97</c:f>
              <c:numCache>
                <c:formatCode>General</c:formatCode>
                <c:ptCount val="4"/>
                <c:pt idx="0">
                  <c:v>2007</c:v>
                </c:pt>
                <c:pt idx="1">
                  <c:v>2008</c:v>
                </c:pt>
                <c:pt idx="2">
                  <c:v>2009</c:v>
                </c:pt>
                <c:pt idx="3">
                  <c:v>2010</c:v>
                </c:pt>
              </c:numCache>
            </c:numRef>
          </c:cat>
          <c:val>
            <c:numRef>
              <c:f>E06_A!$L$94:$L$97</c:f>
              <c:numCache>
                <c:formatCode>0</c:formatCode>
                <c:ptCount val="4"/>
                <c:pt idx="0">
                  <c:v>5</c:v>
                </c:pt>
                <c:pt idx="1">
                  <c:v>8</c:v>
                </c:pt>
                <c:pt idx="2">
                  <c:v>10</c:v>
                </c:pt>
                <c:pt idx="3">
                  <c:v>11</c:v>
                </c:pt>
              </c:numCache>
            </c:numRef>
          </c:val>
        </c:ser>
        <c:ser>
          <c:idx val="3"/>
          <c:order val="3"/>
          <c:tx>
            <c:strRef>
              <c:f>E06_A!$M$93</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E06_A!$I$94:$I$97</c:f>
              <c:numCache>
                <c:formatCode>General</c:formatCode>
                <c:ptCount val="4"/>
                <c:pt idx="0">
                  <c:v>2007</c:v>
                </c:pt>
                <c:pt idx="1">
                  <c:v>2008</c:v>
                </c:pt>
                <c:pt idx="2">
                  <c:v>2009</c:v>
                </c:pt>
                <c:pt idx="3">
                  <c:v>2010</c:v>
                </c:pt>
              </c:numCache>
            </c:numRef>
          </c:cat>
          <c:val>
            <c:numRef>
              <c:f>E06_A!$M$94:$M$97</c:f>
              <c:numCache>
                <c:formatCode>0</c:formatCode>
                <c:ptCount val="4"/>
                <c:pt idx="0">
                  <c:v>19</c:v>
                </c:pt>
                <c:pt idx="1">
                  <c:v>19</c:v>
                </c:pt>
                <c:pt idx="2">
                  <c:v>22</c:v>
                </c:pt>
                <c:pt idx="3">
                  <c:v>22</c:v>
                </c:pt>
              </c:numCache>
            </c:numRef>
          </c:val>
        </c:ser>
        <c:dLbls>
          <c:showLegendKey val="0"/>
          <c:showVal val="0"/>
          <c:showCatName val="0"/>
          <c:showSerName val="0"/>
          <c:showPercent val="0"/>
          <c:showBubbleSize val="0"/>
        </c:dLbls>
        <c:gapWidth val="150"/>
        <c:overlap val="100"/>
        <c:axId val="183721984"/>
        <c:axId val="183723520"/>
      </c:barChart>
      <c:catAx>
        <c:axId val="18372198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723520"/>
        <c:crosses val="autoZero"/>
        <c:auto val="1"/>
        <c:lblAlgn val="ctr"/>
        <c:lblOffset val="100"/>
        <c:noMultiLvlLbl val="0"/>
      </c:catAx>
      <c:valAx>
        <c:axId val="18372352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72198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07" footer="0.31496062000000907"/>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E06_A!$J$104</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E06_A!$I$105:$I$108</c:f>
              <c:numCache>
                <c:formatCode>General</c:formatCode>
                <c:ptCount val="4"/>
                <c:pt idx="0">
                  <c:v>2007</c:v>
                </c:pt>
                <c:pt idx="1">
                  <c:v>2008</c:v>
                </c:pt>
                <c:pt idx="2">
                  <c:v>2009</c:v>
                </c:pt>
                <c:pt idx="3">
                  <c:v>2010</c:v>
                </c:pt>
              </c:numCache>
            </c:numRef>
          </c:cat>
          <c:val>
            <c:numRef>
              <c:f>E06_A!$J$105:$J$108</c:f>
              <c:numCache>
                <c:formatCode>General</c:formatCode>
                <c:ptCount val="4"/>
                <c:pt idx="0">
                  <c:v>4</c:v>
                </c:pt>
                <c:pt idx="1">
                  <c:v>4</c:v>
                </c:pt>
                <c:pt idx="2">
                  <c:v>4</c:v>
                </c:pt>
                <c:pt idx="3">
                  <c:v>1</c:v>
                </c:pt>
              </c:numCache>
            </c:numRef>
          </c:val>
        </c:ser>
        <c:ser>
          <c:idx val="1"/>
          <c:order val="1"/>
          <c:tx>
            <c:strRef>
              <c:f>E06_A!$K$104</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E06_A!$I$105:$I$108</c:f>
              <c:numCache>
                <c:formatCode>General</c:formatCode>
                <c:ptCount val="4"/>
                <c:pt idx="0">
                  <c:v>2007</c:v>
                </c:pt>
                <c:pt idx="1">
                  <c:v>2008</c:v>
                </c:pt>
                <c:pt idx="2">
                  <c:v>2009</c:v>
                </c:pt>
                <c:pt idx="3">
                  <c:v>2010</c:v>
                </c:pt>
              </c:numCache>
            </c:numRef>
          </c:cat>
          <c:val>
            <c:numRef>
              <c:f>E06_A!$K$105:$K$108</c:f>
              <c:numCache>
                <c:formatCode>General</c:formatCode>
                <c:ptCount val="4"/>
                <c:pt idx="0">
                  <c:v>2</c:v>
                </c:pt>
                <c:pt idx="1">
                  <c:v>2</c:v>
                </c:pt>
                <c:pt idx="2">
                  <c:v>2</c:v>
                </c:pt>
                <c:pt idx="3">
                  <c:v>2</c:v>
                </c:pt>
              </c:numCache>
            </c:numRef>
          </c:val>
        </c:ser>
        <c:ser>
          <c:idx val="2"/>
          <c:order val="2"/>
          <c:tx>
            <c:strRef>
              <c:f>E06_A!$L$104</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E06_A!$I$105:$I$108</c:f>
              <c:numCache>
                <c:formatCode>General</c:formatCode>
                <c:ptCount val="4"/>
                <c:pt idx="0">
                  <c:v>2007</c:v>
                </c:pt>
                <c:pt idx="1">
                  <c:v>2008</c:v>
                </c:pt>
                <c:pt idx="2">
                  <c:v>2009</c:v>
                </c:pt>
                <c:pt idx="3">
                  <c:v>2010</c:v>
                </c:pt>
              </c:numCache>
            </c:numRef>
          </c:cat>
          <c:val>
            <c:numRef>
              <c:f>E06_A!$L$105:$L$108</c:f>
              <c:numCache>
                <c:formatCode>0</c:formatCode>
                <c:ptCount val="4"/>
                <c:pt idx="0">
                  <c:v>20</c:v>
                </c:pt>
                <c:pt idx="1">
                  <c:v>19</c:v>
                </c:pt>
                <c:pt idx="2">
                  <c:v>19</c:v>
                </c:pt>
                <c:pt idx="3">
                  <c:v>19</c:v>
                </c:pt>
              </c:numCache>
            </c:numRef>
          </c:val>
        </c:ser>
        <c:ser>
          <c:idx val="3"/>
          <c:order val="3"/>
          <c:tx>
            <c:strRef>
              <c:f>E06_A!$M$104</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E06_A!$I$105:$I$108</c:f>
              <c:numCache>
                <c:formatCode>General</c:formatCode>
                <c:ptCount val="4"/>
                <c:pt idx="0">
                  <c:v>2007</c:v>
                </c:pt>
                <c:pt idx="1">
                  <c:v>2008</c:v>
                </c:pt>
                <c:pt idx="2">
                  <c:v>2009</c:v>
                </c:pt>
                <c:pt idx="3">
                  <c:v>2010</c:v>
                </c:pt>
              </c:numCache>
            </c:numRef>
          </c:cat>
          <c:val>
            <c:numRef>
              <c:f>E06_A!$M$105:$M$108</c:f>
              <c:numCache>
                <c:formatCode>0</c:formatCode>
                <c:ptCount val="4"/>
                <c:pt idx="0">
                  <c:v>7</c:v>
                </c:pt>
                <c:pt idx="1">
                  <c:v>8</c:v>
                </c:pt>
                <c:pt idx="2">
                  <c:v>8</c:v>
                </c:pt>
                <c:pt idx="3">
                  <c:v>11</c:v>
                </c:pt>
              </c:numCache>
            </c:numRef>
          </c:val>
        </c:ser>
        <c:dLbls>
          <c:showLegendKey val="0"/>
          <c:showVal val="0"/>
          <c:showCatName val="0"/>
          <c:showSerName val="0"/>
          <c:showPercent val="0"/>
          <c:showBubbleSize val="0"/>
        </c:dLbls>
        <c:gapWidth val="150"/>
        <c:overlap val="100"/>
        <c:axId val="183764480"/>
        <c:axId val="183766016"/>
      </c:barChart>
      <c:catAx>
        <c:axId val="18376448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766016"/>
        <c:crosses val="autoZero"/>
        <c:auto val="1"/>
        <c:lblAlgn val="ctr"/>
        <c:lblOffset val="100"/>
        <c:noMultiLvlLbl val="0"/>
      </c:catAx>
      <c:valAx>
        <c:axId val="18376601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76448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24" footer="0.31496062000000924"/>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E06_A!$J$115</c:f>
              <c:strCache>
                <c:ptCount val="1"/>
                <c:pt idx="0">
                  <c:v>Sem dados</c:v>
                </c:pt>
              </c:strCache>
            </c:strRef>
          </c:tx>
          <c:spPr>
            <a:solidFill>
              <a:schemeClr val="bg1"/>
            </a:solidFill>
            <a:ln>
              <a:solidFill>
                <a:schemeClr val="tx1"/>
              </a:solidFill>
            </a:ln>
          </c:spPr>
          <c:invertIfNegative val="0"/>
          <c:cat>
            <c:numRef>
              <c:f>E06_A!$I$116:$I$119</c:f>
              <c:numCache>
                <c:formatCode>General</c:formatCode>
                <c:ptCount val="4"/>
                <c:pt idx="0">
                  <c:v>2007</c:v>
                </c:pt>
                <c:pt idx="1">
                  <c:v>2008</c:v>
                </c:pt>
                <c:pt idx="2">
                  <c:v>2009</c:v>
                </c:pt>
                <c:pt idx="3">
                  <c:v>2010</c:v>
                </c:pt>
              </c:numCache>
            </c:numRef>
          </c:cat>
          <c:val>
            <c:numRef>
              <c:f>E06_A!$J$116:$J$119</c:f>
              <c:numCache>
                <c:formatCode>General</c:formatCode>
                <c:ptCount val="4"/>
                <c:pt idx="0">
                  <c:v>0</c:v>
                </c:pt>
                <c:pt idx="1">
                  <c:v>0</c:v>
                </c:pt>
                <c:pt idx="2">
                  <c:v>0</c:v>
                </c:pt>
                <c:pt idx="3">
                  <c:v>0</c:v>
                </c:pt>
              </c:numCache>
            </c:numRef>
          </c:val>
        </c:ser>
        <c:ser>
          <c:idx val="1"/>
          <c:order val="1"/>
          <c:tx>
            <c:strRef>
              <c:f>E06_A!$K$115</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E06_A!$I$116:$I$119</c:f>
              <c:numCache>
                <c:formatCode>General</c:formatCode>
                <c:ptCount val="4"/>
                <c:pt idx="0">
                  <c:v>2007</c:v>
                </c:pt>
                <c:pt idx="1">
                  <c:v>2008</c:v>
                </c:pt>
                <c:pt idx="2">
                  <c:v>2009</c:v>
                </c:pt>
                <c:pt idx="3">
                  <c:v>2010</c:v>
                </c:pt>
              </c:numCache>
            </c:numRef>
          </c:cat>
          <c:val>
            <c:numRef>
              <c:f>E06_A!$K$116:$K$119</c:f>
              <c:numCache>
                <c:formatCode>General</c:formatCode>
                <c:ptCount val="4"/>
                <c:pt idx="0">
                  <c:v>5</c:v>
                </c:pt>
                <c:pt idx="1">
                  <c:v>6</c:v>
                </c:pt>
                <c:pt idx="2">
                  <c:v>6</c:v>
                </c:pt>
                <c:pt idx="3">
                  <c:v>5</c:v>
                </c:pt>
              </c:numCache>
            </c:numRef>
          </c:val>
        </c:ser>
        <c:ser>
          <c:idx val="2"/>
          <c:order val="2"/>
          <c:tx>
            <c:strRef>
              <c:f>E06_A!$L$115</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E06_A!$I$116:$I$119</c:f>
              <c:numCache>
                <c:formatCode>General</c:formatCode>
                <c:ptCount val="4"/>
                <c:pt idx="0">
                  <c:v>2007</c:v>
                </c:pt>
                <c:pt idx="1">
                  <c:v>2008</c:v>
                </c:pt>
                <c:pt idx="2">
                  <c:v>2009</c:v>
                </c:pt>
                <c:pt idx="3">
                  <c:v>2010</c:v>
                </c:pt>
              </c:numCache>
            </c:numRef>
          </c:cat>
          <c:val>
            <c:numRef>
              <c:f>E06_A!$L$116:$L$119</c:f>
              <c:numCache>
                <c:formatCode>0</c:formatCode>
                <c:ptCount val="4"/>
                <c:pt idx="0">
                  <c:v>17</c:v>
                </c:pt>
                <c:pt idx="1">
                  <c:v>16</c:v>
                </c:pt>
                <c:pt idx="2">
                  <c:v>16</c:v>
                </c:pt>
                <c:pt idx="3">
                  <c:v>18</c:v>
                </c:pt>
              </c:numCache>
            </c:numRef>
          </c:val>
        </c:ser>
        <c:ser>
          <c:idx val="3"/>
          <c:order val="3"/>
          <c:tx>
            <c:strRef>
              <c:f>E06_A!$M$115</c:f>
              <c:strCache>
                <c:ptCount val="1"/>
                <c:pt idx="0">
                  <c:v>Bom</c:v>
                </c:pt>
              </c:strCache>
            </c:strRef>
          </c:tx>
          <c:spPr>
            <a:solidFill>
              <a:srgbClr val="007033"/>
            </a:solidFill>
          </c:spPr>
          <c:invertIfNegative val="0"/>
          <c:dLbls>
            <c:dLbl>
              <c:idx val="3"/>
              <c:delete val="1"/>
            </c:dLbl>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E06_A!$I$116:$I$119</c:f>
              <c:numCache>
                <c:formatCode>General</c:formatCode>
                <c:ptCount val="4"/>
                <c:pt idx="0">
                  <c:v>2007</c:v>
                </c:pt>
                <c:pt idx="1">
                  <c:v>2008</c:v>
                </c:pt>
                <c:pt idx="2">
                  <c:v>2009</c:v>
                </c:pt>
                <c:pt idx="3">
                  <c:v>2010</c:v>
                </c:pt>
              </c:numCache>
            </c:numRef>
          </c:cat>
          <c:val>
            <c:numRef>
              <c:f>E06_A!$M$116:$M$119</c:f>
              <c:numCache>
                <c:formatCode>0</c:formatCode>
                <c:ptCount val="4"/>
                <c:pt idx="0">
                  <c:v>1</c:v>
                </c:pt>
                <c:pt idx="1">
                  <c:v>1</c:v>
                </c:pt>
                <c:pt idx="2">
                  <c:v>1</c:v>
                </c:pt>
                <c:pt idx="3">
                  <c:v>0</c:v>
                </c:pt>
              </c:numCache>
            </c:numRef>
          </c:val>
        </c:ser>
        <c:dLbls>
          <c:showLegendKey val="0"/>
          <c:showVal val="0"/>
          <c:showCatName val="0"/>
          <c:showSerName val="0"/>
          <c:showPercent val="0"/>
          <c:showBubbleSize val="0"/>
        </c:dLbls>
        <c:gapWidth val="150"/>
        <c:overlap val="100"/>
        <c:axId val="183806592"/>
        <c:axId val="183824768"/>
      </c:barChart>
      <c:catAx>
        <c:axId val="18380659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824768"/>
        <c:crosses val="autoZero"/>
        <c:auto val="1"/>
        <c:lblAlgn val="ctr"/>
        <c:lblOffset val="100"/>
        <c:noMultiLvlLbl val="0"/>
      </c:catAx>
      <c:valAx>
        <c:axId val="18382476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80659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41" footer="0.31496062000000941"/>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E06_A!$J$126</c:f>
              <c:strCache>
                <c:ptCount val="1"/>
                <c:pt idx="0">
                  <c:v>Sem dados</c:v>
                </c:pt>
              </c:strCache>
            </c:strRef>
          </c:tx>
          <c:spPr>
            <a:solidFill>
              <a:schemeClr val="bg1"/>
            </a:solidFill>
            <a:ln>
              <a:solidFill>
                <a:schemeClr val="tx1"/>
              </a:solidFill>
            </a:ln>
          </c:spPr>
          <c:invertIfNegative val="0"/>
          <c:dLbls>
            <c:dLbl>
              <c:idx val="3"/>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E06_A!$I$127:$I$130</c:f>
              <c:numCache>
                <c:formatCode>General</c:formatCode>
                <c:ptCount val="4"/>
                <c:pt idx="0">
                  <c:v>2007</c:v>
                </c:pt>
                <c:pt idx="1">
                  <c:v>2008</c:v>
                </c:pt>
                <c:pt idx="2">
                  <c:v>2009</c:v>
                </c:pt>
                <c:pt idx="3">
                  <c:v>2010</c:v>
                </c:pt>
              </c:numCache>
            </c:numRef>
          </c:cat>
          <c:val>
            <c:numRef>
              <c:f>E06_A!$J$127:$J$130</c:f>
              <c:numCache>
                <c:formatCode>General</c:formatCode>
                <c:ptCount val="4"/>
                <c:pt idx="0">
                  <c:v>3</c:v>
                </c:pt>
                <c:pt idx="1">
                  <c:v>2</c:v>
                </c:pt>
                <c:pt idx="2">
                  <c:v>1</c:v>
                </c:pt>
                <c:pt idx="3">
                  <c:v>0</c:v>
                </c:pt>
              </c:numCache>
            </c:numRef>
          </c:val>
        </c:ser>
        <c:ser>
          <c:idx val="1"/>
          <c:order val="1"/>
          <c:tx>
            <c:strRef>
              <c:f>E06_A!$K$126</c:f>
              <c:strCache>
                <c:ptCount val="1"/>
                <c:pt idx="0">
                  <c:v>Ruim</c:v>
                </c:pt>
              </c:strCache>
            </c:strRef>
          </c:tx>
          <c:spPr>
            <a:solidFill>
              <a:srgbClr val="FF0000"/>
            </a:solidFill>
          </c:spPr>
          <c:invertIfNegative val="0"/>
          <c:cat>
            <c:numRef>
              <c:f>E06_A!$I$127:$I$130</c:f>
              <c:numCache>
                <c:formatCode>General</c:formatCode>
                <c:ptCount val="4"/>
                <c:pt idx="0">
                  <c:v>2007</c:v>
                </c:pt>
                <c:pt idx="1">
                  <c:v>2008</c:v>
                </c:pt>
                <c:pt idx="2">
                  <c:v>2009</c:v>
                </c:pt>
                <c:pt idx="3">
                  <c:v>2010</c:v>
                </c:pt>
              </c:numCache>
            </c:numRef>
          </c:cat>
          <c:val>
            <c:numRef>
              <c:f>E06_A!$K$127:$K$130</c:f>
              <c:numCache>
                <c:formatCode>General</c:formatCode>
                <c:ptCount val="4"/>
                <c:pt idx="0">
                  <c:v>0</c:v>
                </c:pt>
                <c:pt idx="1">
                  <c:v>0</c:v>
                </c:pt>
                <c:pt idx="2">
                  <c:v>0</c:v>
                </c:pt>
                <c:pt idx="3">
                  <c:v>0</c:v>
                </c:pt>
              </c:numCache>
            </c:numRef>
          </c:val>
        </c:ser>
        <c:ser>
          <c:idx val="2"/>
          <c:order val="2"/>
          <c:tx>
            <c:strRef>
              <c:f>E06_A!$L$126</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E06_A!$I$127:$I$130</c:f>
              <c:numCache>
                <c:formatCode>General</c:formatCode>
                <c:ptCount val="4"/>
                <c:pt idx="0">
                  <c:v>2007</c:v>
                </c:pt>
                <c:pt idx="1">
                  <c:v>2008</c:v>
                </c:pt>
                <c:pt idx="2">
                  <c:v>2009</c:v>
                </c:pt>
                <c:pt idx="3">
                  <c:v>2010</c:v>
                </c:pt>
              </c:numCache>
            </c:numRef>
          </c:cat>
          <c:val>
            <c:numRef>
              <c:f>E06_A!$L$127:$L$130</c:f>
              <c:numCache>
                <c:formatCode>0</c:formatCode>
                <c:ptCount val="4"/>
                <c:pt idx="0">
                  <c:v>3</c:v>
                </c:pt>
                <c:pt idx="1">
                  <c:v>4</c:v>
                </c:pt>
                <c:pt idx="2">
                  <c:v>4</c:v>
                </c:pt>
                <c:pt idx="3">
                  <c:v>4</c:v>
                </c:pt>
              </c:numCache>
            </c:numRef>
          </c:val>
        </c:ser>
        <c:ser>
          <c:idx val="3"/>
          <c:order val="3"/>
          <c:tx>
            <c:strRef>
              <c:f>E06_A!$M$126</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E06_A!$I$127:$I$130</c:f>
              <c:numCache>
                <c:formatCode>General</c:formatCode>
                <c:ptCount val="4"/>
                <c:pt idx="0">
                  <c:v>2007</c:v>
                </c:pt>
                <c:pt idx="1">
                  <c:v>2008</c:v>
                </c:pt>
                <c:pt idx="2">
                  <c:v>2009</c:v>
                </c:pt>
                <c:pt idx="3">
                  <c:v>2010</c:v>
                </c:pt>
              </c:numCache>
            </c:numRef>
          </c:cat>
          <c:val>
            <c:numRef>
              <c:f>E06_A!$M$127:$M$130</c:f>
              <c:numCache>
                <c:formatCode>0</c:formatCode>
                <c:ptCount val="4"/>
                <c:pt idx="0">
                  <c:v>6</c:v>
                </c:pt>
                <c:pt idx="1">
                  <c:v>6</c:v>
                </c:pt>
                <c:pt idx="2">
                  <c:v>7</c:v>
                </c:pt>
                <c:pt idx="3">
                  <c:v>8</c:v>
                </c:pt>
              </c:numCache>
            </c:numRef>
          </c:val>
        </c:ser>
        <c:dLbls>
          <c:showLegendKey val="0"/>
          <c:showVal val="0"/>
          <c:showCatName val="0"/>
          <c:showSerName val="0"/>
          <c:showPercent val="0"/>
          <c:showBubbleSize val="0"/>
        </c:dLbls>
        <c:gapWidth val="150"/>
        <c:overlap val="100"/>
        <c:axId val="184000896"/>
        <c:axId val="184002432"/>
      </c:barChart>
      <c:catAx>
        <c:axId val="18400089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002432"/>
        <c:crosses val="autoZero"/>
        <c:auto val="1"/>
        <c:lblAlgn val="ctr"/>
        <c:lblOffset val="100"/>
        <c:noMultiLvlLbl val="0"/>
      </c:catAx>
      <c:valAx>
        <c:axId val="1840024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00089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52" footer="0.3149606200000095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E06_A!$J$137</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E06_A!$I$138:$I$141</c:f>
              <c:numCache>
                <c:formatCode>General</c:formatCode>
                <c:ptCount val="4"/>
                <c:pt idx="0">
                  <c:v>2007</c:v>
                </c:pt>
                <c:pt idx="1">
                  <c:v>2008</c:v>
                </c:pt>
                <c:pt idx="2">
                  <c:v>2009</c:v>
                </c:pt>
                <c:pt idx="3">
                  <c:v>2010</c:v>
                </c:pt>
              </c:numCache>
            </c:numRef>
          </c:cat>
          <c:val>
            <c:numRef>
              <c:f>E06_A!$J$138:$J$141</c:f>
              <c:numCache>
                <c:formatCode>General</c:formatCode>
                <c:ptCount val="4"/>
                <c:pt idx="0">
                  <c:v>15</c:v>
                </c:pt>
                <c:pt idx="1">
                  <c:v>11</c:v>
                </c:pt>
                <c:pt idx="2">
                  <c:v>7</c:v>
                </c:pt>
                <c:pt idx="3">
                  <c:v>3</c:v>
                </c:pt>
              </c:numCache>
            </c:numRef>
          </c:val>
        </c:ser>
        <c:ser>
          <c:idx val="1"/>
          <c:order val="1"/>
          <c:tx>
            <c:strRef>
              <c:f>E06_A!$K$137</c:f>
              <c:strCache>
                <c:ptCount val="1"/>
                <c:pt idx="0">
                  <c:v>Ruim</c:v>
                </c:pt>
              </c:strCache>
            </c:strRef>
          </c:tx>
          <c:spPr>
            <a:solidFill>
              <a:srgbClr val="FF0000"/>
            </a:solidFill>
          </c:spPr>
          <c:invertIfNegative val="0"/>
          <c:cat>
            <c:numRef>
              <c:f>E06_A!$I$138:$I$141</c:f>
              <c:numCache>
                <c:formatCode>General</c:formatCode>
                <c:ptCount val="4"/>
                <c:pt idx="0">
                  <c:v>2007</c:v>
                </c:pt>
                <c:pt idx="1">
                  <c:v>2008</c:v>
                </c:pt>
                <c:pt idx="2">
                  <c:v>2009</c:v>
                </c:pt>
                <c:pt idx="3">
                  <c:v>2010</c:v>
                </c:pt>
              </c:numCache>
            </c:numRef>
          </c:cat>
          <c:val>
            <c:numRef>
              <c:f>E06_A!$K$138:$K$141</c:f>
              <c:numCache>
                <c:formatCode>General</c:formatCode>
                <c:ptCount val="4"/>
                <c:pt idx="0">
                  <c:v>0</c:v>
                </c:pt>
                <c:pt idx="1">
                  <c:v>0</c:v>
                </c:pt>
                <c:pt idx="2">
                  <c:v>0</c:v>
                </c:pt>
                <c:pt idx="3">
                  <c:v>0</c:v>
                </c:pt>
              </c:numCache>
            </c:numRef>
          </c:val>
        </c:ser>
        <c:ser>
          <c:idx val="2"/>
          <c:order val="2"/>
          <c:tx>
            <c:strRef>
              <c:f>E06_A!$L$137</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E06_A!$I$138:$I$141</c:f>
              <c:numCache>
                <c:formatCode>General</c:formatCode>
                <c:ptCount val="4"/>
                <c:pt idx="0">
                  <c:v>2007</c:v>
                </c:pt>
                <c:pt idx="1">
                  <c:v>2008</c:v>
                </c:pt>
                <c:pt idx="2">
                  <c:v>2009</c:v>
                </c:pt>
                <c:pt idx="3">
                  <c:v>2010</c:v>
                </c:pt>
              </c:numCache>
            </c:numRef>
          </c:cat>
          <c:val>
            <c:numRef>
              <c:f>E06_A!$L$138:$L$141</c:f>
              <c:numCache>
                <c:formatCode>0</c:formatCode>
                <c:ptCount val="4"/>
                <c:pt idx="0">
                  <c:v>3</c:v>
                </c:pt>
                <c:pt idx="1">
                  <c:v>9</c:v>
                </c:pt>
                <c:pt idx="2">
                  <c:v>9</c:v>
                </c:pt>
                <c:pt idx="3">
                  <c:v>5</c:v>
                </c:pt>
              </c:numCache>
            </c:numRef>
          </c:val>
        </c:ser>
        <c:ser>
          <c:idx val="3"/>
          <c:order val="3"/>
          <c:tx>
            <c:strRef>
              <c:f>E06_A!$M$137</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E06_A!$I$138:$I$141</c:f>
              <c:numCache>
                <c:formatCode>General</c:formatCode>
                <c:ptCount val="4"/>
                <c:pt idx="0">
                  <c:v>2007</c:v>
                </c:pt>
                <c:pt idx="1">
                  <c:v>2008</c:v>
                </c:pt>
                <c:pt idx="2">
                  <c:v>2009</c:v>
                </c:pt>
                <c:pt idx="3">
                  <c:v>2010</c:v>
                </c:pt>
              </c:numCache>
            </c:numRef>
          </c:cat>
          <c:val>
            <c:numRef>
              <c:f>E06_A!$M$138:$M$141</c:f>
              <c:numCache>
                <c:formatCode>0</c:formatCode>
                <c:ptCount val="4"/>
                <c:pt idx="0">
                  <c:v>16</c:v>
                </c:pt>
                <c:pt idx="1">
                  <c:v>14</c:v>
                </c:pt>
                <c:pt idx="2">
                  <c:v>18</c:v>
                </c:pt>
                <c:pt idx="3">
                  <c:v>26</c:v>
                </c:pt>
              </c:numCache>
            </c:numRef>
          </c:val>
        </c:ser>
        <c:dLbls>
          <c:showLegendKey val="0"/>
          <c:showVal val="0"/>
          <c:showCatName val="0"/>
          <c:showSerName val="0"/>
          <c:showPercent val="0"/>
          <c:showBubbleSize val="0"/>
        </c:dLbls>
        <c:gapWidth val="150"/>
        <c:overlap val="100"/>
        <c:axId val="184190464"/>
        <c:axId val="184192000"/>
      </c:barChart>
      <c:catAx>
        <c:axId val="18419046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192000"/>
        <c:crosses val="autoZero"/>
        <c:auto val="1"/>
        <c:lblAlgn val="ctr"/>
        <c:lblOffset val="100"/>
        <c:noMultiLvlLbl val="0"/>
      </c:catAx>
      <c:valAx>
        <c:axId val="18419200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19046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63" footer="0.3149606200000096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E06_A!$J$148</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E06_A!$I$149:$I$152</c:f>
              <c:numCache>
                <c:formatCode>General</c:formatCode>
                <c:ptCount val="4"/>
                <c:pt idx="0">
                  <c:v>2007</c:v>
                </c:pt>
                <c:pt idx="1">
                  <c:v>2008</c:v>
                </c:pt>
                <c:pt idx="2">
                  <c:v>2009</c:v>
                </c:pt>
                <c:pt idx="3">
                  <c:v>2010</c:v>
                </c:pt>
              </c:numCache>
            </c:numRef>
          </c:cat>
          <c:val>
            <c:numRef>
              <c:f>E06_A!$J$149:$J$152</c:f>
              <c:numCache>
                <c:formatCode>General</c:formatCode>
                <c:ptCount val="4"/>
                <c:pt idx="0">
                  <c:v>3</c:v>
                </c:pt>
                <c:pt idx="1">
                  <c:v>3</c:v>
                </c:pt>
                <c:pt idx="2">
                  <c:v>2</c:v>
                </c:pt>
                <c:pt idx="3">
                  <c:v>1</c:v>
                </c:pt>
              </c:numCache>
            </c:numRef>
          </c:val>
        </c:ser>
        <c:ser>
          <c:idx val="1"/>
          <c:order val="1"/>
          <c:tx>
            <c:strRef>
              <c:f>E06_A!$K$148</c:f>
              <c:strCache>
                <c:ptCount val="1"/>
                <c:pt idx="0">
                  <c:v>Ruim</c:v>
                </c:pt>
              </c:strCache>
            </c:strRef>
          </c:tx>
          <c:spPr>
            <a:solidFill>
              <a:srgbClr val="FF0000"/>
            </a:solidFill>
          </c:spPr>
          <c:invertIfNegative val="0"/>
          <c:cat>
            <c:numRef>
              <c:f>E06_A!$I$149:$I$152</c:f>
              <c:numCache>
                <c:formatCode>General</c:formatCode>
                <c:ptCount val="4"/>
                <c:pt idx="0">
                  <c:v>2007</c:v>
                </c:pt>
                <c:pt idx="1">
                  <c:v>2008</c:v>
                </c:pt>
                <c:pt idx="2">
                  <c:v>2009</c:v>
                </c:pt>
                <c:pt idx="3">
                  <c:v>2010</c:v>
                </c:pt>
              </c:numCache>
            </c:numRef>
          </c:cat>
          <c:val>
            <c:numRef>
              <c:f>E06_A!$K$149:$K$152</c:f>
              <c:numCache>
                <c:formatCode>General</c:formatCode>
                <c:ptCount val="4"/>
                <c:pt idx="0">
                  <c:v>0</c:v>
                </c:pt>
                <c:pt idx="1">
                  <c:v>0</c:v>
                </c:pt>
                <c:pt idx="2">
                  <c:v>0</c:v>
                </c:pt>
                <c:pt idx="3">
                  <c:v>0</c:v>
                </c:pt>
              </c:numCache>
            </c:numRef>
          </c:val>
        </c:ser>
        <c:ser>
          <c:idx val="2"/>
          <c:order val="2"/>
          <c:tx>
            <c:strRef>
              <c:f>E06_A!$L$148</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E06_A!$I$149:$I$152</c:f>
              <c:numCache>
                <c:formatCode>General</c:formatCode>
                <c:ptCount val="4"/>
                <c:pt idx="0">
                  <c:v>2007</c:v>
                </c:pt>
                <c:pt idx="1">
                  <c:v>2008</c:v>
                </c:pt>
                <c:pt idx="2">
                  <c:v>2009</c:v>
                </c:pt>
                <c:pt idx="3">
                  <c:v>2010</c:v>
                </c:pt>
              </c:numCache>
            </c:numRef>
          </c:cat>
          <c:val>
            <c:numRef>
              <c:f>E06_A!$L$149:$L$152</c:f>
              <c:numCache>
                <c:formatCode>0</c:formatCode>
                <c:ptCount val="4"/>
                <c:pt idx="0">
                  <c:v>28</c:v>
                </c:pt>
                <c:pt idx="1">
                  <c:v>30</c:v>
                </c:pt>
                <c:pt idx="2">
                  <c:v>31</c:v>
                </c:pt>
                <c:pt idx="3">
                  <c:v>31</c:v>
                </c:pt>
              </c:numCache>
            </c:numRef>
          </c:val>
        </c:ser>
        <c:ser>
          <c:idx val="3"/>
          <c:order val="3"/>
          <c:tx>
            <c:strRef>
              <c:f>E06_A!$M$148</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E06_A!$I$149:$I$152</c:f>
              <c:numCache>
                <c:formatCode>General</c:formatCode>
                <c:ptCount val="4"/>
                <c:pt idx="0">
                  <c:v>2007</c:v>
                </c:pt>
                <c:pt idx="1">
                  <c:v>2008</c:v>
                </c:pt>
                <c:pt idx="2">
                  <c:v>2009</c:v>
                </c:pt>
                <c:pt idx="3">
                  <c:v>2010</c:v>
                </c:pt>
              </c:numCache>
            </c:numRef>
          </c:cat>
          <c:val>
            <c:numRef>
              <c:f>E06_A!$M$149:$M$152</c:f>
              <c:numCache>
                <c:formatCode>0</c:formatCode>
                <c:ptCount val="4"/>
                <c:pt idx="0">
                  <c:v>3</c:v>
                </c:pt>
                <c:pt idx="1">
                  <c:v>1</c:v>
                </c:pt>
                <c:pt idx="2">
                  <c:v>1</c:v>
                </c:pt>
                <c:pt idx="3">
                  <c:v>2</c:v>
                </c:pt>
              </c:numCache>
            </c:numRef>
          </c:val>
        </c:ser>
        <c:dLbls>
          <c:showLegendKey val="0"/>
          <c:showVal val="0"/>
          <c:showCatName val="0"/>
          <c:showSerName val="0"/>
          <c:showPercent val="0"/>
          <c:showBubbleSize val="0"/>
        </c:dLbls>
        <c:gapWidth val="150"/>
        <c:overlap val="100"/>
        <c:axId val="184552064"/>
        <c:axId val="184562048"/>
      </c:barChart>
      <c:catAx>
        <c:axId val="18455206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562048"/>
        <c:crosses val="autoZero"/>
        <c:auto val="1"/>
        <c:lblAlgn val="ctr"/>
        <c:lblOffset val="100"/>
        <c:noMultiLvlLbl val="0"/>
      </c:catAx>
      <c:valAx>
        <c:axId val="18456204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55206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85" footer="0.3149606200000098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E06_A!$J$159</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E06_A!$I$160:$I$163</c:f>
              <c:numCache>
                <c:formatCode>General</c:formatCode>
                <c:ptCount val="4"/>
                <c:pt idx="0">
                  <c:v>2007</c:v>
                </c:pt>
                <c:pt idx="1">
                  <c:v>2008</c:v>
                </c:pt>
                <c:pt idx="2">
                  <c:v>2009</c:v>
                </c:pt>
                <c:pt idx="3">
                  <c:v>2010</c:v>
                </c:pt>
              </c:numCache>
            </c:numRef>
          </c:cat>
          <c:val>
            <c:numRef>
              <c:f>E06_A!$J$160:$J$163</c:f>
              <c:numCache>
                <c:formatCode>General</c:formatCode>
                <c:ptCount val="4"/>
                <c:pt idx="0">
                  <c:v>23</c:v>
                </c:pt>
                <c:pt idx="1">
                  <c:v>18</c:v>
                </c:pt>
                <c:pt idx="2">
                  <c:v>11</c:v>
                </c:pt>
                <c:pt idx="3">
                  <c:v>7</c:v>
                </c:pt>
              </c:numCache>
            </c:numRef>
          </c:val>
        </c:ser>
        <c:ser>
          <c:idx val="1"/>
          <c:order val="1"/>
          <c:tx>
            <c:strRef>
              <c:f>E06_A!$K$159</c:f>
              <c:strCache>
                <c:ptCount val="1"/>
                <c:pt idx="0">
                  <c:v>Ruim</c:v>
                </c:pt>
              </c:strCache>
            </c:strRef>
          </c:tx>
          <c:spPr>
            <a:solidFill>
              <a:srgbClr val="FF0000"/>
            </a:solidFill>
          </c:spPr>
          <c:invertIfNegative val="0"/>
          <c:cat>
            <c:numRef>
              <c:f>E06_A!$I$160:$I$163</c:f>
              <c:numCache>
                <c:formatCode>General</c:formatCode>
                <c:ptCount val="4"/>
                <c:pt idx="0">
                  <c:v>2007</c:v>
                </c:pt>
                <c:pt idx="1">
                  <c:v>2008</c:v>
                </c:pt>
                <c:pt idx="2">
                  <c:v>2009</c:v>
                </c:pt>
                <c:pt idx="3">
                  <c:v>2010</c:v>
                </c:pt>
              </c:numCache>
            </c:numRef>
          </c:cat>
          <c:val>
            <c:numRef>
              <c:f>E06_A!$K$160:$K$163</c:f>
              <c:numCache>
                <c:formatCode>General</c:formatCode>
                <c:ptCount val="4"/>
                <c:pt idx="0">
                  <c:v>0</c:v>
                </c:pt>
                <c:pt idx="1">
                  <c:v>0</c:v>
                </c:pt>
                <c:pt idx="2">
                  <c:v>0</c:v>
                </c:pt>
                <c:pt idx="3">
                  <c:v>0</c:v>
                </c:pt>
              </c:numCache>
            </c:numRef>
          </c:val>
        </c:ser>
        <c:ser>
          <c:idx val="2"/>
          <c:order val="2"/>
          <c:tx>
            <c:strRef>
              <c:f>E06_A!$L$159</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E06_A!$I$160:$I$163</c:f>
              <c:numCache>
                <c:formatCode>General</c:formatCode>
                <c:ptCount val="4"/>
                <c:pt idx="0">
                  <c:v>2007</c:v>
                </c:pt>
                <c:pt idx="1">
                  <c:v>2008</c:v>
                </c:pt>
                <c:pt idx="2">
                  <c:v>2009</c:v>
                </c:pt>
                <c:pt idx="3">
                  <c:v>2010</c:v>
                </c:pt>
              </c:numCache>
            </c:numRef>
          </c:cat>
          <c:val>
            <c:numRef>
              <c:f>E06_A!$L$160:$L$163</c:f>
              <c:numCache>
                <c:formatCode>0</c:formatCode>
                <c:ptCount val="4"/>
                <c:pt idx="0">
                  <c:v>19</c:v>
                </c:pt>
                <c:pt idx="1">
                  <c:v>24</c:v>
                </c:pt>
                <c:pt idx="2">
                  <c:v>30</c:v>
                </c:pt>
                <c:pt idx="3">
                  <c:v>29</c:v>
                </c:pt>
              </c:numCache>
            </c:numRef>
          </c:val>
        </c:ser>
        <c:ser>
          <c:idx val="3"/>
          <c:order val="3"/>
          <c:tx>
            <c:strRef>
              <c:f>E06_A!$M$159</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E06_A!$I$160:$I$163</c:f>
              <c:numCache>
                <c:formatCode>General</c:formatCode>
                <c:ptCount val="4"/>
                <c:pt idx="0">
                  <c:v>2007</c:v>
                </c:pt>
                <c:pt idx="1">
                  <c:v>2008</c:v>
                </c:pt>
                <c:pt idx="2">
                  <c:v>2009</c:v>
                </c:pt>
                <c:pt idx="3">
                  <c:v>2010</c:v>
                </c:pt>
              </c:numCache>
            </c:numRef>
          </c:cat>
          <c:val>
            <c:numRef>
              <c:f>E06_A!$M$160:$M$163</c:f>
              <c:numCache>
                <c:formatCode>0</c:formatCode>
                <c:ptCount val="4"/>
                <c:pt idx="0">
                  <c:v>22</c:v>
                </c:pt>
                <c:pt idx="1">
                  <c:v>22</c:v>
                </c:pt>
                <c:pt idx="2">
                  <c:v>23</c:v>
                </c:pt>
                <c:pt idx="3">
                  <c:v>28</c:v>
                </c:pt>
              </c:numCache>
            </c:numRef>
          </c:val>
        </c:ser>
        <c:dLbls>
          <c:showLegendKey val="0"/>
          <c:showVal val="0"/>
          <c:showCatName val="0"/>
          <c:showSerName val="0"/>
          <c:showPercent val="0"/>
          <c:showBubbleSize val="0"/>
        </c:dLbls>
        <c:gapWidth val="150"/>
        <c:overlap val="100"/>
        <c:axId val="184942592"/>
        <c:axId val="184944128"/>
      </c:barChart>
      <c:catAx>
        <c:axId val="18494259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944128"/>
        <c:crosses val="autoZero"/>
        <c:auto val="1"/>
        <c:lblAlgn val="ctr"/>
        <c:lblOffset val="100"/>
        <c:noMultiLvlLbl val="0"/>
      </c:catAx>
      <c:valAx>
        <c:axId val="18494412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94259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96" footer="0.3149606200000099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'!$W$134</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'!$X$133,'E01A-IQA '!$Y$133,'E01A-IQA '!$Z$133,'E01A-IQA '!$AA$133,'E01A-IQA '!$AB$133)</c:f>
              <c:numCache>
                <c:formatCode>0</c:formatCode>
                <c:ptCount val="5"/>
                <c:pt idx="0">
                  <c:v>2007</c:v>
                </c:pt>
                <c:pt idx="1">
                  <c:v>2008</c:v>
                </c:pt>
                <c:pt idx="2">
                  <c:v>2009</c:v>
                </c:pt>
                <c:pt idx="3">
                  <c:v>2010</c:v>
                </c:pt>
                <c:pt idx="4">
                  <c:v>2011</c:v>
                </c:pt>
              </c:numCache>
            </c:numRef>
          </c:cat>
          <c:val>
            <c:numRef>
              <c:f>('E01A-IQA '!$X$134,'E01A-IQA '!$Y$134,'E01A-IQA '!$Z$134,'E01A-IQA '!$AA$134,'E01A-IQA '!$AB$134)</c:f>
              <c:numCache>
                <c:formatCode>0</c:formatCode>
                <c:ptCount val="5"/>
                <c:pt idx="0">
                  <c:v>0</c:v>
                </c:pt>
                <c:pt idx="1">
                  <c:v>0</c:v>
                </c:pt>
                <c:pt idx="2">
                  <c:v>0</c:v>
                </c:pt>
                <c:pt idx="3">
                  <c:v>0</c:v>
                </c:pt>
                <c:pt idx="4">
                  <c:v>0</c:v>
                </c:pt>
              </c:numCache>
            </c:numRef>
          </c:val>
        </c:ser>
        <c:ser>
          <c:idx val="1"/>
          <c:order val="1"/>
          <c:tx>
            <c:strRef>
              <c:f>'E01A-IQA '!$W$135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'!$X$133,'E01A-IQA '!$Y$133,'E01A-IQA '!$Z$133,'E01A-IQA '!$AA$133,'E01A-IQA '!$AB$133)</c:f>
              <c:numCache>
                <c:formatCode>0</c:formatCode>
                <c:ptCount val="5"/>
                <c:pt idx="0">
                  <c:v>2007</c:v>
                </c:pt>
                <c:pt idx="1">
                  <c:v>2008</c:v>
                </c:pt>
                <c:pt idx="2">
                  <c:v>2009</c:v>
                </c:pt>
                <c:pt idx="3">
                  <c:v>2010</c:v>
                </c:pt>
                <c:pt idx="4">
                  <c:v>2011</c:v>
                </c:pt>
              </c:numCache>
            </c:numRef>
          </c:cat>
          <c:val>
            <c:numRef>
              <c:f>('E01A-IQA '!$X$135,'E01A-IQA '!$Y$135,'E01A-IQA '!$Z$135,'E01A-IQA '!$AA$135,'E01A-IQA '!$AB$135)</c:f>
              <c:numCache>
                <c:formatCode>0</c:formatCode>
                <c:ptCount val="5"/>
                <c:pt idx="0">
                  <c:v>3</c:v>
                </c:pt>
                <c:pt idx="1">
                  <c:v>3</c:v>
                </c:pt>
                <c:pt idx="2">
                  <c:v>3</c:v>
                </c:pt>
                <c:pt idx="3">
                  <c:v>4</c:v>
                </c:pt>
                <c:pt idx="4">
                  <c:v>4</c:v>
                </c:pt>
              </c:numCache>
            </c:numRef>
          </c:val>
        </c:ser>
        <c:ser>
          <c:idx val="2"/>
          <c:order val="2"/>
          <c:tx>
            <c:strRef>
              <c:f>'E01A-IQA '!$W$136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'!$X$133,'E01A-IQA '!$Y$133,'E01A-IQA '!$Z$133,'E01A-IQA '!$AA$133,'E01A-IQA '!$AB$133)</c:f>
              <c:numCache>
                <c:formatCode>0</c:formatCode>
                <c:ptCount val="5"/>
                <c:pt idx="0">
                  <c:v>2007</c:v>
                </c:pt>
                <c:pt idx="1">
                  <c:v>2008</c:v>
                </c:pt>
                <c:pt idx="2">
                  <c:v>2009</c:v>
                </c:pt>
                <c:pt idx="3">
                  <c:v>2010</c:v>
                </c:pt>
                <c:pt idx="4">
                  <c:v>2011</c:v>
                </c:pt>
              </c:numCache>
            </c:numRef>
          </c:cat>
          <c:val>
            <c:numRef>
              <c:f>('E01A-IQA '!$X$136,'E01A-IQA '!$Y$136,'E01A-IQA '!$Z$136,'E01A-IQA '!$AA$136,'E01A-IQA '!$AB$136)</c:f>
              <c:numCache>
                <c:formatCode>0</c:formatCode>
                <c:ptCount val="5"/>
                <c:pt idx="0">
                  <c:v>0</c:v>
                </c:pt>
                <c:pt idx="1">
                  <c:v>0</c:v>
                </c:pt>
                <c:pt idx="2">
                  <c:v>0</c:v>
                </c:pt>
                <c:pt idx="3">
                  <c:v>0</c:v>
                </c:pt>
                <c:pt idx="4">
                  <c:v>0</c:v>
                </c:pt>
              </c:numCache>
            </c:numRef>
          </c:val>
        </c:ser>
        <c:ser>
          <c:idx val="3"/>
          <c:order val="3"/>
          <c:tx>
            <c:strRef>
              <c:f>'E01A-IQA '!$W$137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'!$X$133,'E01A-IQA '!$Y$133,'E01A-IQA '!$Z$133,'E01A-IQA '!$AA$133,'E01A-IQA '!$AB$133)</c:f>
              <c:numCache>
                <c:formatCode>0</c:formatCode>
                <c:ptCount val="5"/>
                <c:pt idx="0">
                  <c:v>2007</c:v>
                </c:pt>
                <c:pt idx="1">
                  <c:v>2008</c:v>
                </c:pt>
                <c:pt idx="2">
                  <c:v>2009</c:v>
                </c:pt>
                <c:pt idx="3">
                  <c:v>2010</c:v>
                </c:pt>
                <c:pt idx="4">
                  <c:v>2011</c:v>
                </c:pt>
              </c:numCache>
            </c:numRef>
          </c:cat>
          <c:val>
            <c:numRef>
              <c:f>('E01A-IQA '!$X$137,'E01A-IQA '!$Y$137,'E01A-IQA '!$Z$137,'E01A-IQA '!$AA$137,'E01A-IQA '!$AB$137)</c:f>
              <c:numCache>
                <c:formatCode>0</c:formatCode>
                <c:ptCount val="5"/>
                <c:pt idx="0">
                  <c:v>0</c:v>
                </c:pt>
                <c:pt idx="1">
                  <c:v>0</c:v>
                </c:pt>
                <c:pt idx="2">
                  <c:v>0</c:v>
                </c:pt>
                <c:pt idx="3">
                  <c:v>0</c:v>
                </c:pt>
                <c:pt idx="4">
                  <c:v>0</c:v>
                </c:pt>
              </c:numCache>
            </c:numRef>
          </c:val>
        </c:ser>
        <c:ser>
          <c:idx val="4"/>
          <c:order val="4"/>
          <c:tx>
            <c:strRef>
              <c:f>'E01A-IQA '!$W$138</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'!$X$133,'E01A-IQA '!$Y$133,'E01A-IQA '!$Z$133,'E01A-IQA '!$AA$133,'E01A-IQA '!$AB$133)</c:f>
              <c:numCache>
                <c:formatCode>0</c:formatCode>
                <c:ptCount val="5"/>
                <c:pt idx="0">
                  <c:v>2007</c:v>
                </c:pt>
                <c:pt idx="1">
                  <c:v>2008</c:v>
                </c:pt>
                <c:pt idx="2">
                  <c:v>2009</c:v>
                </c:pt>
                <c:pt idx="3">
                  <c:v>2010</c:v>
                </c:pt>
                <c:pt idx="4">
                  <c:v>2011</c:v>
                </c:pt>
              </c:numCache>
            </c:numRef>
          </c:cat>
          <c:val>
            <c:numRef>
              <c:f>('E01A-IQA '!$X$138,'E01A-IQA '!$Y$138,'E01A-IQA '!$Z$138,'E01A-IQA '!$AA$138,'E01A-IQA '!$AB$138)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4488832"/>
        <c:axId val="94543872"/>
      </c:barChart>
      <c:catAx>
        <c:axId val="944888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4543872"/>
        <c:crosses val="autoZero"/>
        <c:auto val="1"/>
        <c:lblAlgn val="ctr"/>
        <c:lblOffset val="100"/>
        <c:noMultiLvlLbl val="0"/>
      </c:catAx>
      <c:valAx>
        <c:axId val="94543872"/>
        <c:scaling>
          <c:orientation val="minMax"/>
          <c:max val="5"/>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manualLayout>
              <c:xMode val="edge"/>
              <c:yMode val="edge"/>
              <c:x val="1.9594344600054766E-2"/>
              <c:y val="0.3331171838814288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4488832"/>
        <c:crosses val="autoZero"/>
        <c:crossBetween val="between"/>
        <c:majorUnit val="1"/>
        <c:minorUnit val="0.5"/>
      </c:valAx>
    </c:plotArea>
    <c:legend>
      <c:legendPos val="b"/>
      <c:layout>
        <c:manualLayout>
          <c:xMode val="edge"/>
          <c:yMode val="edge"/>
          <c:x val="0.11946197564999032"/>
          <c:y val="0.89171971150664986"/>
          <c:w val="0.82171865921340392"/>
          <c:h val="5.954740951498649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E06_A!$J$170</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E06_A!$I$171:$I$174</c:f>
              <c:numCache>
                <c:formatCode>General</c:formatCode>
                <c:ptCount val="4"/>
                <c:pt idx="0">
                  <c:v>2007</c:v>
                </c:pt>
                <c:pt idx="1">
                  <c:v>2008</c:v>
                </c:pt>
                <c:pt idx="2">
                  <c:v>2009</c:v>
                </c:pt>
                <c:pt idx="3">
                  <c:v>2010</c:v>
                </c:pt>
              </c:numCache>
            </c:numRef>
          </c:cat>
          <c:val>
            <c:numRef>
              <c:f>E06_A!$J$171:$J$174</c:f>
              <c:numCache>
                <c:formatCode>General</c:formatCode>
                <c:ptCount val="4"/>
                <c:pt idx="0">
                  <c:v>16</c:v>
                </c:pt>
                <c:pt idx="1">
                  <c:v>8</c:v>
                </c:pt>
                <c:pt idx="2">
                  <c:v>9</c:v>
                </c:pt>
                <c:pt idx="3">
                  <c:v>6</c:v>
                </c:pt>
              </c:numCache>
            </c:numRef>
          </c:val>
        </c:ser>
        <c:ser>
          <c:idx val="1"/>
          <c:order val="1"/>
          <c:tx>
            <c:strRef>
              <c:f>E06_A!$K$170</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E06_A!$I$171:$I$174</c:f>
              <c:numCache>
                <c:formatCode>General</c:formatCode>
                <c:ptCount val="4"/>
                <c:pt idx="0">
                  <c:v>2007</c:v>
                </c:pt>
                <c:pt idx="1">
                  <c:v>2008</c:v>
                </c:pt>
                <c:pt idx="2">
                  <c:v>2009</c:v>
                </c:pt>
                <c:pt idx="3">
                  <c:v>2010</c:v>
                </c:pt>
              </c:numCache>
            </c:numRef>
          </c:cat>
          <c:val>
            <c:numRef>
              <c:f>E06_A!$K$171:$K$174</c:f>
              <c:numCache>
                <c:formatCode>General</c:formatCode>
                <c:ptCount val="4"/>
                <c:pt idx="0">
                  <c:v>1</c:v>
                </c:pt>
                <c:pt idx="1">
                  <c:v>1</c:v>
                </c:pt>
                <c:pt idx="2">
                  <c:v>1</c:v>
                </c:pt>
                <c:pt idx="3">
                  <c:v>1</c:v>
                </c:pt>
              </c:numCache>
            </c:numRef>
          </c:val>
        </c:ser>
        <c:ser>
          <c:idx val="2"/>
          <c:order val="2"/>
          <c:tx>
            <c:strRef>
              <c:f>E06_A!$L$170</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E06_A!$I$171:$I$174</c:f>
              <c:numCache>
                <c:formatCode>General</c:formatCode>
                <c:ptCount val="4"/>
                <c:pt idx="0">
                  <c:v>2007</c:v>
                </c:pt>
                <c:pt idx="1">
                  <c:v>2008</c:v>
                </c:pt>
                <c:pt idx="2">
                  <c:v>2009</c:v>
                </c:pt>
                <c:pt idx="3">
                  <c:v>2010</c:v>
                </c:pt>
              </c:numCache>
            </c:numRef>
          </c:cat>
          <c:val>
            <c:numRef>
              <c:f>E06_A!$L$171:$L$174</c:f>
              <c:numCache>
                <c:formatCode>0</c:formatCode>
                <c:ptCount val="4"/>
                <c:pt idx="0">
                  <c:v>9</c:v>
                </c:pt>
                <c:pt idx="1">
                  <c:v>13</c:v>
                </c:pt>
                <c:pt idx="2">
                  <c:v>12</c:v>
                </c:pt>
                <c:pt idx="3">
                  <c:v>11</c:v>
                </c:pt>
              </c:numCache>
            </c:numRef>
          </c:val>
        </c:ser>
        <c:ser>
          <c:idx val="3"/>
          <c:order val="3"/>
          <c:tx>
            <c:strRef>
              <c:f>E06_A!$M$170</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E06_A!$I$171:$I$174</c:f>
              <c:numCache>
                <c:formatCode>General</c:formatCode>
                <c:ptCount val="4"/>
                <c:pt idx="0">
                  <c:v>2007</c:v>
                </c:pt>
                <c:pt idx="1">
                  <c:v>2008</c:v>
                </c:pt>
                <c:pt idx="2">
                  <c:v>2009</c:v>
                </c:pt>
                <c:pt idx="3">
                  <c:v>2010</c:v>
                </c:pt>
              </c:numCache>
            </c:numRef>
          </c:cat>
          <c:val>
            <c:numRef>
              <c:f>E06_A!$M$171:$M$174</c:f>
              <c:numCache>
                <c:formatCode>0</c:formatCode>
                <c:ptCount val="4"/>
                <c:pt idx="0">
                  <c:v>7</c:v>
                </c:pt>
                <c:pt idx="1">
                  <c:v>11</c:v>
                </c:pt>
                <c:pt idx="2">
                  <c:v>11</c:v>
                </c:pt>
                <c:pt idx="3">
                  <c:v>15</c:v>
                </c:pt>
              </c:numCache>
            </c:numRef>
          </c:val>
        </c:ser>
        <c:dLbls>
          <c:showLegendKey val="0"/>
          <c:showVal val="0"/>
          <c:showCatName val="0"/>
          <c:showSerName val="0"/>
          <c:showPercent val="0"/>
          <c:showBubbleSize val="0"/>
        </c:dLbls>
        <c:gapWidth val="150"/>
        <c:overlap val="100"/>
        <c:axId val="184985088"/>
        <c:axId val="184986624"/>
      </c:barChart>
      <c:catAx>
        <c:axId val="18498508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986624"/>
        <c:crosses val="autoZero"/>
        <c:auto val="1"/>
        <c:lblAlgn val="ctr"/>
        <c:lblOffset val="100"/>
        <c:noMultiLvlLbl val="0"/>
      </c:catAx>
      <c:valAx>
        <c:axId val="18498662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498508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07" footer="0.31496062000001007"/>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E06_A!$J$181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E06_A!$I$182:$I$185</c:f>
              <c:numCache>
                <c:formatCode>General</c:formatCode>
                <c:ptCount val="4"/>
                <c:pt idx="0">
                  <c:v>2007</c:v>
                </c:pt>
                <c:pt idx="1">
                  <c:v>2008</c:v>
                </c:pt>
                <c:pt idx="2">
                  <c:v>2009</c:v>
                </c:pt>
                <c:pt idx="3">
                  <c:v>2010</c:v>
                </c:pt>
              </c:numCache>
            </c:numRef>
          </c:cat>
          <c:val>
            <c:numRef>
              <c:f>E06_A!$J$182:$J$185</c:f>
              <c:numCache>
                <c:formatCode>General</c:formatCode>
                <c:ptCount val="4"/>
                <c:pt idx="0">
                  <c:v>10</c:v>
                </c:pt>
                <c:pt idx="1">
                  <c:v>9</c:v>
                </c:pt>
                <c:pt idx="2">
                  <c:v>6</c:v>
                </c:pt>
                <c:pt idx="3">
                  <c:v>6</c:v>
                </c:pt>
              </c:numCache>
            </c:numRef>
          </c:val>
        </c:ser>
        <c:ser>
          <c:idx val="1"/>
          <c:order val="1"/>
          <c:tx>
            <c:strRef>
              <c:f>E06_A!$K$181</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E06_A!$I$182:$I$185</c:f>
              <c:numCache>
                <c:formatCode>General</c:formatCode>
                <c:ptCount val="4"/>
                <c:pt idx="0">
                  <c:v>2007</c:v>
                </c:pt>
                <c:pt idx="1">
                  <c:v>2008</c:v>
                </c:pt>
                <c:pt idx="2">
                  <c:v>2009</c:v>
                </c:pt>
                <c:pt idx="3">
                  <c:v>2010</c:v>
                </c:pt>
              </c:numCache>
            </c:numRef>
          </c:cat>
          <c:val>
            <c:numRef>
              <c:f>E06_A!$K$182:$K$185</c:f>
              <c:numCache>
                <c:formatCode>General</c:formatCode>
                <c:ptCount val="4"/>
                <c:pt idx="0">
                  <c:v>0</c:v>
                </c:pt>
                <c:pt idx="1">
                  <c:v>1</c:v>
                </c:pt>
                <c:pt idx="2">
                  <c:v>1</c:v>
                </c:pt>
                <c:pt idx="3">
                  <c:v>1</c:v>
                </c:pt>
              </c:numCache>
            </c:numRef>
          </c:val>
        </c:ser>
        <c:ser>
          <c:idx val="2"/>
          <c:order val="2"/>
          <c:tx>
            <c:strRef>
              <c:f>E06_A!$L$181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E06_A!$I$182:$I$185</c:f>
              <c:numCache>
                <c:formatCode>General</c:formatCode>
                <c:ptCount val="4"/>
                <c:pt idx="0">
                  <c:v>2007</c:v>
                </c:pt>
                <c:pt idx="1">
                  <c:v>2008</c:v>
                </c:pt>
                <c:pt idx="2">
                  <c:v>2009</c:v>
                </c:pt>
                <c:pt idx="3">
                  <c:v>2010</c:v>
                </c:pt>
              </c:numCache>
            </c:numRef>
          </c:cat>
          <c:val>
            <c:numRef>
              <c:f>E06_A!$L$182:$L$185</c:f>
              <c:numCache>
                <c:formatCode>0</c:formatCode>
                <c:ptCount val="4"/>
                <c:pt idx="0">
                  <c:v>26</c:v>
                </c:pt>
                <c:pt idx="1">
                  <c:v>23</c:v>
                </c:pt>
                <c:pt idx="2">
                  <c:v>25</c:v>
                </c:pt>
                <c:pt idx="3">
                  <c:v>21</c:v>
                </c:pt>
              </c:numCache>
            </c:numRef>
          </c:val>
        </c:ser>
        <c:ser>
          <c:idx val="3"/>
          <c:order val="3"/>
          <c:tx>
            <c:strRef>
              <c:f>E06_A!$M$181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E06_A!$I$182:$I$185</c:f>
              <c:numCache>
                <c:formatCode>General</c:formatCode>
                <c:ptCount val="4"/>
                <c:pt idx="0">
                  <c:v>2007</c:v>
                </c:pt>
                <c:pt idx="1">
                  <c:v>2008</c:v>
                </c:pt>
                <c:pt idx="2">
                  <c:v>2009</c:v>
                </c:pt>
                <c:pt idx="3">
                  <c:v>2010</c:v>
                </c:pt>
              </c:numCache>
            </c:numRef>
          </c:cat>
          <c:val>
            <c:numRef>
              <c:f>E06_A!$M$182:$M$185</c:f>
              <c:numCache>
                <c:formatCode>0</c:formatCode>
                <c:ptCount val="4"/>
                <c:pt idx="0">
                  <c:v>6</c:v>
                </c:pt>
                <c:pt idx="1">
                  <c:v>9</c:v>
                </c:pt>
                <c:pt idx="2">
                  <c:v>10</c:v>
                </c:pt>
                <c:pt idx="3">
                  <c:v>14</c:v>
                </c:pt>
              </c:numCache>
            </c:numRef>
          </c:val>
        </c:ser>
        <c:dLbls>
          <c:showLegendKey val="0"/>
          <c:showVal val="0"/>
          <c:showCatName val="0"/>
          <c:showSerName val="0"/>
          <c:showPercent val="0"/>
          <c:showBubbleSize val="0"/>
        </c:dLbls>
        <c:gapWidth val="150"/>
        <c:overlap val="100"/>
        <c:axId val="185027584"/>
        <c:axId val="185041664"/>
      </c:barChart>
      <c:catAx>
        <c:axId val="18502758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041664"/>
        <c:crosses val="autoZero"/>
        <c:auto val="1"/>
        <c:lblAlgn val="ctr"/>
        <c:lblOffset val="100"/>
        <c:noMultiLvlLbl val="0"/>
      </c:catAx>
      <c:valAx>
        <c:axId val="1850416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02758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24" footer="0.31496062000001024"/>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E06_A!$J$192</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E06_A!$I$193:$I$196</c:f>
              <c:numCache>
                <c:formatCode>General</c:formatCode>
                <c:ptCount val="4"/>
                <c:pt idx="0">
                  <c:v>2007</c:v>
                </c:pt>
                <c:pt idx="1">
                  <c:v>2008</c:v>
                </c:pt>
                <c:pt idx="2">
                  <c:v>2009</c:v>
                </c:pt>
                <c:pt idx="3">
                  <c:v>2010</c:v>
                </c:pt>
              </c:numCache>
            </c:numRef>
          </c:cat>
          <c:val>
            <c:numRef>
              <c:f>E06_A!$J$193:$J$196</c:f>
              <c:numCache>
                <c:formatCode>General</c:formatCode>
                <c:ptCount val="4"/>
                <c:pt idx="0">
                  <c:v>3</c:v>
                </c:pt>
                <c:pt idx="1">
                  <c:v>3</c:v>
                </c:pt>
                <c:pt idx="2">
                  <c:v>2</c:v>
                </c:pt>
                <c:pt idx="3">
                  <c:v>1</c:v>
                </c:pt>
              </c:numCache>
            </c:numRef>
          </c:val>
        </c:ser>
        <c:ser>
          <c:idx val="1"/>
          <c:order val="1"/>
          <c:tx>
            <c:strRef>
              <c:f>E06_A!$K$192</c:f>
              <c:strCache>
                <c:ptCount val="1"/>
                <c:pt idx="0">
                  <c:v>Ruim</c:v>
                </c:pt>
              </c:strCache>
            </c:strRef>
          </c:tx>
          <c:spPr>
            <a:solidFill>
              <a:srgbClr val="FF0000"/>
            </a:solidFill>
          </c:spPr>
          <c:invertIfNegative val="0"/>
          <c:cat>
            <c:numRef>
              <c:f>E06_A!$I$193:$I$196</c:f>
              <c:numCache>
                <c:formatCode>General</c:formatCode>
                <c:ptCount val="4"/>
                <c:pt idx="0">
                  <c:v>2007</c:v>
                </c:pt>
                <c:pt idx="1">
                  <c:v>2008</c:v>
                </c:pt>
                <c:pt idx="2">
                  <c:v>2009</c:v>
                </c:pt>
                <c:pt idx="3">
                  <c:v>2010</c:v>
                </c:pt>
              </c:numCache>
            </c:numRef>
          </c:cat>
          <c:val>
            <c:numRef>
              <c:f>E06_A!$K$193:$K$196</c:f>
              <c:numCache>
                <c:formatCode>General</c:formatCode>
                <c:ptCount val="4"/>
                <c:pt idx="0">
                  <c:v>0</c:v>
                </c:pt>
                <c:pt idx="1">
                  <c:v>0</c:v>
                </c:pt>
                <c:pt idx="2">
                  <c:v>0</c:v>
                </c:pt>
                <c:pt idx="3">
                  <c:v>0</c:v>
                </c:pt>
              </c:numCache>
            </c:numRef>
          </c:val>
        </c:ser>
        <c:ser>
          <c:idx val="2"/>
          <c:order val="2"/>
          <c:tx>
            <c:strRef>
              <c:f>E06_A!$L$192</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E06_A!$I$193:$I$196</c:f>
              <c:numCache>
                <c:formatCode>General</c:formatCode>
                <c:ptCount val="4"/>
                <c:pt idx="0">
                  <c:v>2007</c:v>
                </c:pt>
                <c:pt idx="1">
                  <c:v>2008</c:v>
                </c:pt>
                <c:pt idx="2">
                  <c:v>2009</c:v>
                </c:pt>
                <c:pt idx="3">
                  <c:v>2010</c:v>
                </c:pt>
              </c:numCache>
            </c:numRef>
          </c:cat>
          <c:val>
            <c:numRef>
              <c:f>E06_A!$L$193:$L$196</c:f>
              <c:numCache>
                <c:formatCode>0</c:formatCode>
                <c:ptCount val="4"/>
                <c:pt idx="0">
                  <c:v>14</c:v>
                </c:pt>
                <c:pt idx="1">
                  <c:v>15</c:v>
                </c:pt>
                <c:pt idx="2">
                  <c:v>16</c:v>
                </c:pt>
                <c:pt idx="3">
                  <c:v>17</c:v>
                </c:pt>
              </c:numCache>
            </c:numRef>
          </c:val>
        </c:ser>
        <c:ser>
          <c:idx val="3"/>
          <c:order val="3"/>
          <c:tx>
            <c:strRef>
              <c:f>E06_A!$M$192</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E06_A!$I$193:$I$196</c:f>
              <c:numCache>
                <c:formatCode>General</c:formatCode>
                <c:ptCount val="4"/>
                <c:pt idx="0">
                  <c:v>2007</c:v>
                </c:pt>
                <c:pt idx="1">
                  <c:v>2008</c:v>
                </c:pt>
                <c:pt idx="2">
                  <c:v>2009</c:v>
                </c:pt>
                <c:pt idx="3">
                  <c:v>2010</c:v>
                </c:pt>
              </c:numCache>
            </c:numRef>
          </c:cat>
          <c:val>
            <c:numRef>
              <c:f>E06_A!$M$193:$M$196</c:f>
              <c:numCache>
                <c:formatCode>0</c:formatCode>
                <c:ptCount val="4"/>
                <c:pt idx="0">
                  <c:v>8</c:v>
                </c:pt>
                <c:pt idx="1">
                  <c:v>7</c:v>
                </c:pt>
                <c:pt idx="2">
                  <c:v>7</c:v>
                </c:pt>
                <c:pt idx="3">
                  <c:v>7</c:v>
                </c:pt>
              </c:numCache>
            </c:numRef>
          </c:val>
        </c:ser>
        <c:dLbls>
          <c:showLegendKey val="0"/>
          <c:showVal val="0"/>
          <c:showCatName val="0"/>
          <c:showSerName val="0"/>
          <c:showPercent val="0"/>
          <c:showBubbleSize val="0"/>
        </c:dLbls>
        <c:gapWidth val="150"/>
        <c:overlap val="100"/>
        <c:axId val="185085952"/>
        <c:axId val="185087488"/>
      </c:barChart>
      <c:catAx>
        <c:axId val="18508595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087488"/>
        <c:crosses val="autoZero"/>
        <c:auto val="1"/>
        <c:lblAlgn val="ctr"/>
        <c:lblOffset val="100"/>
        <c:noMultiLvlLbl val="0"/>
      </c:catAx>
      <c:valAx>
        <c:axId val="18508748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08595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41" footer="0.31496062000001041"/>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E06_A!$J$203</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E06_A!$I$204:$I$207</c:f>
              <c:numCache>
                <c:formatCode>General</c:formatCode>
                <c:ptCount val="4"/>
                <c:pt idx="0">
                  <c:v>2007</c:v>
                </c:pt>
                <c:pt idx="1">
                  <c:v>2008</c:v>
                </c:pt>
                <c:pt idx="2">
                  <c:v>2009</c:v>
                </c:pt>
                <c:pt idx="3">
                  <c:v>2010</c:v>
                </c:pt>
              </c:numCache>
            </c:numRef>
          </c:cat>
          <c:val>
            <c:numRef>
              <c:f>E06_A!$J$204:$J$207</c:f>
              <c:numCache>
                <c:formatCode>General</c:formatCode>
                <c:ptCount val="4"/>
                <c:pt idx="0">
                  <c:v>18</c:v>
                </c:pt>
                <c:pt idx="1">
                  <c:v>11</c:v>
                </c:pt>
                <c:pt idx="2">
                  <c:v>8</c:v>
                </c:pt>
                <c:pt idx="3">
                  <c:v>4</c:v>
                </c:pt>
              </c:numCache>
            </c:numRef>
          </c:val>
        </c:ser>
        <c:ser>
          <c:idx val="1"/>
          <c:order val="1"/>
          <c:tx>
            <c:strRef>
              <c:f>E06_A!$K$203</c:f>
              <c:strCache>
                <c:ptCount val="1"/>
                <c:pt idx="0">
                  <c:v>Ruim</c:v>
                </c:pt>
              </c:strCache>
            </c:strRef>
          </c:tx>
          <c:spPr>
            <a:solidFill>
              <a:srgbClr val="FF0000"/>
            </a:solidFill>
          </c:spPr>
          <c:invertIfNegative val="0"/>
          <c:cat>
            <c:numRef>
              <c:f>E06_A!$I$204:$I$207</c:f>
              <c:numCache>
                <c:formatCode>General</c:formatCode>
                <c:ptCount val="4"/>
                <c:pt idx="0">
                  <c:v>2007</c:v>
                </c:pt>
                <c:pt idx="1">
                  <c:v>2008</c:v>
                </c:pt>
                <c:pt idx="2">
                  <c:v>2009</c:v>
                </c:pt>
                <c:pt idx="3">
                  <c:v>2010</c:v>
                </c:pt>
              </c:numCache>
            </c:numRef>
          </c:cat>
          <c:val>
            <c:numRef>
              <c:f>E06_A!$K$204:$K$207</c:f>
              <c:numCache>
                <c:formatCode>General</c:formatCode>
                <c:ptCount val="4"/>
                <c:pt idx="0">
                  <c:v>0</c:v>
                </c:pt>
                <c:pt idx="1">
                  <c:v>0</c:v>
                </c:pt>
                <c:pt idx="2">
                  <c:v>0</c:v>
                </c:pt>
                <c:pt idx="3">
                  <c:v>0</c:v>
                </c:pt>
              </c:numCache>
            </c:numRef>
          </c:val>
        </c:ser>
        <c:ser>
          <c:idx val="2"/>
          <c:order val="2"/>
          <c:tx>
            <c:strRef>
              <c:f>E06_A!$L$203</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E06_A!$I$204:$I$207</c:f>
              <c:numCache>
                <c:formatCode>General</c:formatCode>
                <c:ptCount val="4"/>
                <c:pt idx="0">
                  <c:v>2007</c:v>
                </c:pt>
                <c:pt idx="1">
                  <c:v>2008</c:v>
                </c:pt>
                <c:pt idx="2">
                  <c:v>2009</c:v>
                </c:pt>
                <c:pt idx="3">
                  <c:v>2010</c:v>
                </c:pt>
              </c:numCache>
            </c:numRef>
          </c:cat>
          <c:val>
            <c:numRef>
              <c:f>E06_A!$L$204:$L$207</c:f>
              <c:numCache>
                <c:formatCode>0</c:formatCode>
                <c:ptCount val="4"/>
                <c:pt idx="0">
                  <c:v>15</c:v>
                </c:pt>
                <c:pt idx="1">
                  <c:v>23</c:v>
                </c:pt>
                <c:pt idx="2">
                  <c:v>24</c:v>
                </c:pt>
                <c:pt idx="3">
                  <c:v>25</c:v>
                </c:pt>
              </c:numCache>
            </c:numRef>
          </c:val>
        </c:ser>
        <c:ser>
          <c:idx val="3"/>
          <c:order val="3"/>
          <c:tx>
            <c:strRef>
              <c:f>E06_A!$M$203</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E06_A!$I$204:$I$207</c:f>
              <c:numCache>
                <c:formatCode>General</c:formatCode>
                <c:ptCount val="4"/>
                <c:pt idx="0">
                  <c:v>2007</c:v>
                </c:pt>
                <c:pt idx="1">
                  <c:v>2008</c:v>
                </c:pt>
                <c:pt idx="2">
                  <c:v>2009</c:v>
                </c:pt>
                <c:pt idx="3">
                  <c:v>2010</c:v>
                </c:pt>
              </c:numCache>
            </c:numRef>
          </c:cat>
          <c:val>
            <c:numRef>
              <c:f>E06_A!$M$204:$M$207</c:f>
              <c:numCache>
                <c:formatCode>0</c:formatCode>
                <c:ptCount val="4"/>
                <c:pt idx="0">
                  <c:v>9</c:v>
                </c:pt>
                <c:pt idx="1">
                  <c:v>8</c:v>
                </c:pt>
                <c:pt idx="2">
                  <c:v>10</c:v>
                </c:pt>
                <c:pt idx="3">
                  <c:v>13</c:v>
                </c:pt>
              </c:numCache>
            </c:numRef>
          </c:val>
        </c:ser>
        <c:dLbls>
          <c:showLegendKey val="0"/>
          <c:showVal val="0"/>
          <c:showCatName val="0"/>
          <c:showSerName val="0"/>
          <c:showPercent val="0"/>
          <c:showBubbleSize val="0"/>
        </c:dLbls>
        <c:gapWidth val="150"/>
        <c:overlap val="100"/>
        <c:axId val="185214080"/>
        <c:axId val="185215616"/>
      </c:barChart>
      <c:catAx>
        <c:axId val="18521408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215616"/>
        <c:crosses val="autoZero"/>
        <c:auto val="1"/>
        <c:lblAlgn val="ctr"/>
        <c:lblOffset val="100"/>
        <c:noMultiLvlLbl val="0"/>
      </c:catAx>
      <c:valAx>
        <c:axId val="18521561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21408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52" footer="0.3149606200000105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E06_A!$J$214</c:f>
              <c:strCache>
                <c:ptCount val="1"/>
                <c:pt idx="0">
                  <c:v>Sem dados</c:v>
                </c:pt>
              </c:strCache>
            </c:strRef>
          </c:tx>
          <c:spPr>
            <a:solidFill>
              <a:schemeClr val="bg1"/>
            </a:solidFill>
            <a:ln>
              <a:solidFill>
                <a:schemeClr val="tx1"/>
              </a:solidFill>
            </a:ln>
          </c:spPr>
          <c:invertIfNegative val="0"/>
          <c:dLbls>
            <c:showLegendKey val="0"/>
            <c:showVal val="1"/>
            <c:showCatName val="0"/>
            <c:showSerName val="0"/>
            <c:showPercent val="0"/>
            <c:showBubbleSize val="0"/>
            <c:showLeaderLines val="0"/>
          </c:dLbls>
          <c:cat>
            <c:numRef>
              <c:f>E06_A!$I$215:$I$218</c:f>
              <c:numCache>
                <c:formatCode>General</c:formatCode>
                <c:ptCount val="4"/>
                <c:pt idx="0">
                  <c:v>2007</c:v>
                </c:pt>
                <c:pt idx="1">
                  <c:v>2008</c:v>
                </c:pt>
                <c:pt idx="2">
                  <c:v>2009</c:v>
                </c:pt>
                <c:pt idx="3">
                  <c:v>2010</c:v>
                </c:pt>
              </c:numCache>
            </c:numRef>
          </c:cat>
          <c:val>
            <c:numRef>
              <c:f>E06_A!$J$215:$J$218</c:f>
              <c:numCache>
                <c:formatCode>General</c:formatCode>
                <c:ptCount val="4"/>
                <c:pt idx="0">
                  <c:v>10</c:v>
                </c:pt>
                <c:pt idx="1">
                  <c:v>9</c:v>
                </c:pt>
                <c:pt idx="2">
                  <c:v>11</c:v>
                </c:pt>
                <c:pt idx="3">
                  <c:v>6</c:v>
                </c:pt>
              </c:numCache>
            </c:numRef>
          </c:val>
        </c:ser>
        <c:ser>
          <c:idx val="1"/>
          <c:order val="1"/>
          <c:tx>
            <c:strRef>
              <c:f>E06_A!$K$214</c:f>
              <c:strCache>
                <c:ptCount val="1"/>
                <c:pt idx="0">
                  <c:v>Ruim</c:v>
                </c:pt>
              </c:strCache>
            </c:strRef>
          </c:tx>
          <c:spPr>
            <a:solidFill>
              <a:srgbClr val="FF0000"/>
            </a:solidFill>
          </c:spPr>
          <c:invertIfNegative val="0"/>
          <c:cat>
            <c:numRef>
              <c:f>E06_A!$I$215:$I$218</c:f>
              <c:numCache>
                <c:formatCode>General</c:formatCode>
                <c:ptCount val="4"/>
                <c:pt idx="0">
                  <c:v>2007</c:v>
                </c:pt>
                <c:pt idx="1">
                  <c:v>2008</c:v>
                </c:pt>
                <c:pt idx="2">
                  <c:v>2009</c:v>
                </c:pt>
                <c:pt idx="3">
                  <c:v>2010</c:v>
                </c:pt>
              </c:numCache>
            </c:numRef>
          </c:cat>
          <c:val>
            <c:numRef>
              <c:f>E06_A!$K$215:$K$218</c:f>
              <c:numCache>
                <c:formatCode>General</c:formatCode>
                <c:ptCount val="4"/>
                <c:pt idx="0">
                  <c:v>0</c:v>
                </c:pt>
                <c:pt idx="1">
                  <c:v>0</c:v>
                </c:pt>
                <c:pt idx="2">
                  <c:v>0</c:v>
                </c:pt>
                <c:pt idx="3">
                  <c:v>0</c:v>
                </c:pt>
              </c:numCache>
            </c:numRef>
          </c:val>
        </c:ser>
        <c:ser>
          <c:idx val="2"/>
          <c:order val="2"/>
          <c:tx>
            <c:strRef>
              <c:f>E06_A!$L$214</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E06_A!$I$215:$I$218</c:f>
              <c:numCache>
                <c:formatCode>General</c:formatCode>
                <c:ptCount val="4"/>
                <c:pt idx="0">
                  <c:v>2007</c:v>
                </c:pt>
                <c:pt idx="1">
                  <c:v>2008</c:v>
                </c:pt>
                <c:pt idx="2">
                  <c:v>2009</c:v>
                </c:pt>
                <c:pt idx="3">
                  <c:v>2010</c:v>
                </c:pt>
              </c:numCache>
            </c:numRef>
          </c:cat>
          <c:val>
            <c:numRef>
              <c:f>E06_A!$L$215:$L$218</c:f>
              <c:numCache>
                <c:formatCode>0</c:formatCode>
                <c:ptCount val="4"/>
                <c:pt idx="0">
                  <c:v>10</c:v>
                </c:pt>
                <c:pt idx="1">
                  <c:v>13</c:v>
                </c:pt>
                <c:pt idx="2">
                  <c:v>10</c:v>
                </c:pt>
                <c:pt idx="3">
                  <c:v>11</c:v>
                </c:pt>
              </c:numCache>
            </c:numRef>
          </c:val>
        </c:ser>
        <c:ser>
          <c:idx val="3"/>
          <c:order val="3"/>
          <c:tx>
            <c:strRef>
              <c:f>E06_A!$M$214</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E06_A!$I$215:$I$218</c:f>
              <c:numCache>
                <c:formatCode>General</c:formatCode>
                <c:ptCount val="4"/>
                <c:pt idx="0">
                  <c:v>2007</c:v>
                </c:pt>
                <c:pt idx="1">
                  <c:v>2008</c:v>
                </c:pt>
                <c:pt idx="2">
                  <c:v>2009</c:v>
                </c:pt>
                <c:pt idx="3">
                  <c:v>2010</c:v>
                </c:pt>
              </c:numCache>
            </c:numRef>
          </c:cat>
          <c:val>
            <c:numRef>
              <c:f>E06_A!$M$215:$M$218</c:f>
              <c:numCache>
                <c:formatCode>0</c:formatCode>
                <c:ptCount val="4"/>
                <c:pt idx="0">
                  <c:v>12</c:v>
                </c:pt>
                <c:pt idx="1">
                  <c:v>10</c:v>
                </c:pt>
                <c:pt idx="2">
                  <c:v>11</c:v>
                </c:pt>
                <c:pt idx="3">
                  <c:v>15</c:v>
                </c:pt>
              </c:numCache>
            </c:numRef>
          </c:val>
        </c:ser>
        <c:dLbls>
          <c:showLegendKey val="0"/>
          <c:showVal val="0"/>
          <c:showCatName val="0"/>
          <c:showSerName val="0"/>
          <c:showPercent val="0"/>
          <c:showBubbleSize val="0"/>
        </c:dLbls>
        <c:gapWidth val="150"/>
        <c:overlap val="100"/>
        <c:axId val="185256576"/>
        <c:axId val="185258368"/>
      </c:barChart>
      <c:catAx>
        <c:axId val="185256576"/>
        <c:scaling>
          <c:orientation val="minMax"/>
        </c:scaling>
        <c:delete val="0"/>
        <c:axPos val="b"/>
        <c:numFmt formatCode="General" sourceLinked="1"/>
        <c:majorTickMark val="out"/>
        <c:minorTickMark val="none"/>
        <c:tickLblPos val="nextTo"/>
        <c:crossAx val="185258368"/>
        <c:crosses val="autoZero"/>
        <c:auto val="1"/>
        <c:lblAlgn val="ctr"/>
        <c:lblOffset val="100"/>
        <c:noMultiLvlLbl val="0"/>
      </c:catAx>
      <c:valAx>
        <c:axId val="185258368"/>
        <c:scaling>
          <c:orientation val="minMax"/>
        </c:scaling>
        <c:delete val="0"/>
        <c:axPos val="l"/>
        <c:majorGridlines/>
        <c:title>
          <c:tx>
            <c:rich>
              <a:bodyPr rot="-5400000" vert="horz"/>
              <a:lstStyle/>
              <a:p>
                <a:pPr>
                  <a:defRPr b="0"/>
                </a:pPr>
                <a:r>
                  <a:rPr lang="pt-BR" b="0"/>
                  <a:t>nº de municípios</a:t>
                </a:r>
              </a:p>
            </c:rich>
          </c:tx>
          <c:overlay val="0"/>
        </c:title>
        <c:numFmt formatCode="General" sourceLinked="1"/>
        <c:majorTickMark val="out"/>
        <c:minorTickMark val="none"/>
        <c:tickLblPos val="nextTo"/>
        <c:crossAx val="185256576"/>
        <c:crosses val="autoZero"/>
        <c:crossBetween val="between"/>
      </c:valAx>
    </c:plotArea>
    <c:legend>
      <c:legendPos val="b"/>
      <c:overlay val="0"/>
    </c:legend>
    <c:plotVisOnly val="1"/>
    <c:dispBlanksAs val="gap"/>
    <c:showDLblsOverMax val="0"/>
  </c:chart>
  <c:txPr>
    <a:bodyPr/>
    <a:lstStyle/>
    <a:p>
      <a:pPr>
        <a:defRPr>
          <a:latin typeface="Arial" pitchFamily="34" charset="0"/>
          <a:cs typeface="Arial" pitchFamily="34" charset="0"/>
        </a:defRPr>
      </a:pPr>
      <a:endParaRPr lang="pt-BR"/>
    </a:p>
  </c:txPr>
  <c:printSettings>
    <c:headerFooter/>
    <c:pageMargins b="0.78740157499999996" l="0.511811024" r="0.511811024" t="0.78740157499999996" header="0.31496062000001063" footer="0.3149606200000106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E06_A!$J$225</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E06_A!$I$226:$I$229</c:f>
              <c:numCache>
                <c:formatCode>General</c:formatCode>
                <c:ptCount val="4"/>
                <c:pt idx="0">
                  <c:v>2007</c:v>
                </c:pt>
                <c:pt idx="1">
                  <c:v>2008</c:v>
                </c:pt>
                <c:pt idx="2">
                  <c:v>2009</c:v>
                </c:pt>
                <c:pt idx="3">
                  <c:v>2010</c:v>
                </c:pt>
              </c:numCache>
            </c:numRef>
          </c:cat>
          <c:val>
            <c:numRef>
              <c:f>E06_A!$J$226:$J$229</c:f>
              <c:numCache>
                <c:formatCode>General</c:formatCode>
                <c:ptCount val="4"/>
                <c:pt idx="0">
                  <c:v>3</c:v>
                </c:pt>
                <c:pt idx="1">
                  <c:v>2</c:v>
                </c:pt>
                <c:pt idx="2">
                  <c:v>4</c:v>
                </c:pt>
                <c:pt idx="3">
                  <c:v>3</c:v>
                </c:pt>
              </c:numCache>
            </c:numRef>
          </c:val>
        </c:ser>
        <c:ser>
          <c:idx val="1"/>
          <c:order val="1"/>
          <c:tx>
            <c:strRef>
              <c:f>E06_A!$K$225</c:f>
              <c:strCache>
                <c:ptCount val="1"/>
                <c:pt idx="0">
                  <c:v>Ruim</c:v>
                </c:pt>
              </c:strCache>
            </c:strRef>
          </c:tx>
          <c:spPr>
            <a:solidFill>
              <a:srgbClr val="FF0000"/>
            </a:solidFill>
          </c:spPr>
          <c:invertIfNegative val="0"/>
          <c:dLbls>
            <c:dLbl>
              <c:idx val="0"/>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E06_A!$I$226:$I$229</c:f>
              <c:numCache>
                <c:formatCode>General</c:formatCode>
                <c:ptCount val="4"/>
                <c:pt idx="0">
                  <c:v>2007</c:v>
                </c:pt>
                <c:pt idx="1">
                  <c:v>2008</c:v>
                </c:pt>
                <c:pt idx="2">
                  <c:v>2009</c:v>
                </c:pt>
                <c:pt idx="3">
                  <c:v>2010</c:v>
                </c:pt>
              </c:numCache>
            </c:numRef>
          </c:cat>
          <c:val>
            <c:numRef>
              <c:f>E06_A!$K$226:$K$229</c:f>
              <c:numCache>
                <c:formatCode>General</c:formatCode>
                <c:ptCount val="4"/>
                <c:pt idx="0">
                  <c:v>0</c:v>
                </c:pt>
                <c:pt idx="1">
                  <c:v>1</c:v>
                </c:pt>
                <c:pt idx="2">
                  <c:v>1</c:v>
                </c:pt>
                <c:pt idx="3">
                  <c:v>1</c:v>
                </c:pt>
              </c:numCache>
            </c:numRef>
          </c:val>
        </c:ser>
        <c:ser>
          <c:idx val="2"/>
          <c:order val="2"/>
          <c:tx>
            <c:strRef>
              <c:f>E06_A!$L$225</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E06_A!$I$226:$I$229</c:f>
              <c:numCache>
                <c:formatCode>General</c:formatCode>
                <c:ptCount val="4"/>
                <c:pt idx="0">
                  <c:v>2007</c:v>
                </c:pt>
                <c:pt idx="1">
                  <c:v>2008</c:v>
                </c:pt>
                <c:pt idx="2">
                  <c:v>2009</c:v>
                </c:pt>
                <c:pt idx="3">
                  <c:v>2010</c:v>
                </c:pt>
              </c:numCache>
            </c:numRef>
          </c:cat>
          <c:val>
            <c:numRef>
              <c:f>E06_A!$L$226:$L$229</c:f>
              <c:numCache>
                <c:formatCode>0</c:formatCode>
                <c:ptCount val="4"/>
                <c:pt idx="0">
                  <c:v>16</c:v>
                </c:pt>
                <c:pt idx="1">
                  <c:v>18</c:v>
                </c:pt>
                <c:pt idx="2">
                  <c:v>17</c:v>
                </c:pt>
                <c:pt idx="3">
                  <c:v>15</c:v>
                </c:pt>
              </c:numCache>
            </c:numRef>
          </c:val>
        </c:ser>
        <c:ser>
          <c:idx val="3"/>
          <c:order val="3"/>
          <c:tx>
            <c:strRef>
              <c:f>E06_A!$M$225</c:f>
              <c:strCache>
                <c:ptCount val="1"/>
                <c:pt idx="0">
                  <c:v>Bom</c:v>
                </c:pt>
              </c:strCache>
            </c:strRef>
          </c:tx>
          <c:spPr>
            <a:solidFill>
              <a:srgbClr val="006600"/>
            </a:solidFill>
          </c:spPr>
          <c:invertIfNegative val="0"/>
          <c:dLbls>
            <c:txPr>
              <a:bodyPr/>
              <a:lstStyle/>
              <a:p>
                <a:pPr>
                  <a:defRPr>
                    <a:solidFill>
                      <a:schemeClr val="bg1"/>
                    </a:solidFill>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E06_A!$I$226:$I$229</c:f>
              <c:numCache>
                <c:formatCode>General</c:formatCode>
                <c:ptCount val="4"/>
                <c:pt idx="0">
                  <c:v>2007</c:v>
                </c:pt>
                <c:pt idx="1">
                  <c:v>2008</c:v>
                </c:pt>
                <c:pt idx="2">
                  <c:v>2009</c:v>
                </c:pt>
                <c:pt idx="3">
                  <c:v>2010</c:v>
                </c:pt>
              </c:numCache>
            </c:numRef>
          </c:cat>
          <c:val>
            <c:numRef>
              <c:f>E06_A!$M$226:$M$229</c:f>
              <c:numCache>
                <c:formatCode>0</c:formatCode>
                <c:ptCount val="4"/>
                <c:pt idx="0">
                  <c:v>7</c:v>
                </c:pt>
                <c:pt idx="1">
                  <c:v>5</c:v>
                </c:pt>
                <c:pt idx="2">
                  <c:v>4</c:v>
                </c:pt>
                <c:pt idx="3">
                  <c:v>7</c:v>
                </c:pt>
              </c:numCache>
            </c:numRef>
          </c:val>
        </c:ser>
        <c:dLbls>
          <c:showLegendKey val="0"/>
          <c:showVal val="0"/>
          <c:showCatName val="0"/>
          <c:showSerName val="0"/>
          <c:showPercent val="0"/>
          <c:showBubbleSize val="0"/>
        </c:dLbls>
        <c:gapWidth val="150"/>
        <c:overlap val="100"/>
        <c:axId val="185438592"/>
        <c:axId val="185440128"/>
      </c:barChart>
      <c:catAx>
        <c:axId val="18543859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440128"/>
        <c:crosses val="autoZero"/>
        <c:auto val="1"/>
        <c:lblAlgn val="ctr"/>
        <c:lblOffset val="100"/>
        <c:noMultiLvlLbl val="0"/>
      </c:catAx>
      <c:valAx>
        <c:axId val="18544012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43859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85" footer="0.3149606200000108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E06_A!$J$236</c:f>
              <c:strCache>
                <c:ptCount val="1"/>
                <c:pt idx="0">
                  <c:v>Sem dados</c:v>
                </c:pt>
              </c:strCache>
            </c:strRef>
          </c:tx>
          <c:spPr>
            <a:solidFill>
              <a:schemeClr val="bg1"/>
            </a:solidFill>
            <a:ln>
              <a:solidFill>
                <a:schemeClr val="tx1"/>
              </a:solidFill>
            </a:ln>
          </c:spPr>
          <c:invertIfNegative val="0"/>
          <c:dLbls>
            <c:dLbl>
              <c:idx val="3"/>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E06_A!$I$237:$I$240</c:f>
              <c:numCache>
                <c:formatCode>General</c:formatCode>
                <c:ptCount val="4"/>
                <c:pt idx="0">
                  <c:v>2007</c:v>
                </c:pt>
                <c:pt idx="1">
                  <c:v>2008</c:v>
                </c:pt>
                <c:pt idx="2">
                  <c:v>2009</c:v>
                </c:pt>
                <c:pt idx="3">
                  <c:v>2010</c:v>
                </c:pt>
              </c:numCache>
            </c:numRef>
          </c:cat>
          <c:val>
            <c:numRef>
              <c:f>E06_A!$J$237:$J$240</c:f>
              <c:numCache>
                <c:formatCode>General</c:formatCode>
                <c:ptCount val="4"/>
                <c:pt idx="0">
                  <c:v>3</c:v>
                </c:pt>
                <c:pt idx="1">
                  <c:v>3</c:v>
                </c:pt>
                <c:pt idx="2">
                  <c:v>1</c:v>
                </c:pt>
                <c:pt idx="3">
                  <c:v>0</c:v>
                </c:pt>
              </c:numCache>
            </c:numRef>
          </c:val>
        </c:ser>
        <c:ser>
          <c:idx val="1"/>
          <c:order val="1"/>
          <c:tx>
            <c:strRef>
              <c:f>E06_A!$K$236</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E06_A!$I$237:$I$240</c:f>
              <c:numCache>
                <c:formatCode>General</c:formatCode>
                <c:ptCount val="4"/>
                <c:pt idx="0">
                  <c:v>2007</c:v>
                </c:pt>
                <c:pt idx="1">
                  <c:v>2008</c:v>
                </c:pt>
                <c:pt idx="2">
                  <c:v>2009</c:v>
                </c:pt>
                <c:pt idx="3">
                  <c:v>2010</c:v>
                </c:pt>
              </c:numCache>
            </c:numRef>
          </c:cat>
          <c:val>
            <c:numRef>
              <c:f>E06_A!$K$237:$K$240</c:f>
              <c:numCache>
                <c:formatCode>General</c:formatCode>
                <c:ptCount val="4"/>
                <c:pt idx="0">
                  <c:v>1</c:v>
                </c:pt>
                <c:pt idx="1">
                  <c:v>1</c:v>
                </c:pt>
                <c:pt idx="2">
                  <c:v>1</c:v>
                </c:pt>
                <c:pt idx="3">
                  <c:v>1</c:v>
                </c:pt>
              </c:numCache>
            </c:numRef>
          </c:val>
        </c:ser>
        <c:ser>
          <c:idx val="2"/>
          <c:order val="2"/>
          <c:tx>
            <c:strRef>
              <c:f>E06_A!$L$236</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E06_A!$I$237:$I$240</c:f>
              <c:numCache>
                <c:formatCode>General</c:formatCode>
                <c:ptCount val="4"/>
                <c:pt idx="0">
                  <c:v>2007</c:v>
                </c:pt>
                <c:pt idx="1">
                  <c:v>2008</c:v>
                </c:pt>
                <c:pt idx="2">
                  <c:v>2009</c:v>
                </c:pt>
                <c:pt idx="3">
                  <c:v>2010</c:v>
                </c:pt>
              </c:numCache>
            </c:numRef>
          </c:cat>
          <c:val>
            <c:numRef>
              <c:f>E06_A!$L$237:$L$240</c:f>
              <c:numCache>
                <c:formatCode>0</c:formatCode>
                <c:ptCount val="4"/>
                <c:pt idx="0">
                  <c:v>10</c:v>
                </c:pt>
                <c:pt idx="1">
                  <c:v>12</c:v>
                </c:pt>
                <c:pt idx="2">
                  <c:v>12</c:v>
                </c:pt>
                <c:pt idx="3">
                  <c:v>13</c:v>
                </c:pt>
              </c:numCache>
            </c:numRef>
          </c:val>
        </c:ser>
        <c:ser>
          <c:idx val="3"/>
          <c:order val="3"/>
          <c:tx>
            <c:strRef>
              <c:f>E06_A!$M$236</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E06_A!$I$237:$I$240</c:f>
              <c:numCache>
                <c:formatCode>General</c:formatCode>
                <c:ptCount val="4"/>
                <c:pt idx="0">
                  <c:v>2007</c:v>
                </c:pt>
                <c:pt idx="1">
                  <c:v>2008</c:v>
                </c:pt>
                <c:pt idx="2">
                  <c:v>2009</c:v>
                </c:pt>
                <c:pt idx="3">
                  <c:v>2010</c:v>
                </c:pt>
              </c:numCache>
            </c:numRef>
          </c:cat>
          <c:val>
            <c:numRef>
              <c:f>E06_A!$M$237:$M$240</c:f>
              <c:numCache>
                <c:formatCode>0</c:formatCode>
                <c:ptCount val="4"/>
                <c:pt idx="0">
                  <c:v>7</c:v>
                </c:pt>
                <c:pt idx="1">
                  <c:v>5</c:v>
                </c:pt>
                <c:pt idx="2">
                  <c:v>7</c:v>
                </c:pt>
                <c:pt idx="3">
                  <c:v>7</c:v>
                </c:pt>
              </c:numCache>
            </c:numRef>
          </c:val>
        </c:ser>
        <c:dLbls>
          <c:showLegendKey val="0"/>
          <c:showVal val="0"/>
          <c:showCatName val="0"/>
          <c:showSerName val="0"/>
          <c:showPercent val="0"/>
          <c:showBubbleSize val="0"/>
        </c:dLbls>
        <c:gapWidth val="150"/>
        <c:overlap val="100"/>
        <c:axId val="185542528"/>
        <c:axId val="185544064"/>
      </c:barChart>
      <c:catAx>
        <c:axId val="18554252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544064"/>
        <c:crosses val="autoZero"/>
        <c:auto val="1"/>
        <c:lblAlgn val="ctr"/>
        <c:lblOffset val="100"/>
        <c:noMultiLvlLbl val="0"/>
      </c:catAx>
      <c:valAx>
        <c:axId val="1855440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54252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9" footer="0.3149606200000109"/>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53E-2"/>
          <c:w val="0.64450453693289345"/>
          <c:h val="0.72627536982748353"/>
        </c:manualLayout>
      </c:layout>
      <c:barChart>
        <c:barDir val="col"/>
        <c:grouping val="stacked"/>
        <c:varyColors val="0"/>
        <c:ser>
          <c:idx val="0"/>
          <c:order val="0"/>
          <c:tx>
            <c:strRef>
              <c:f>'E06-B  '!$I$11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'!$H$12:$H$13</c:f>
              <c:numCache>
                <c:formatCode>General</c:formatCode>
                <c:ptCount val="2"/>
                <c:pt idx="0">
                  <c:v>2009</c:v>
                </c:pt>
                <c:pt idx="1">
                  <c:v>2010</c:v>
                </c:pt>
              </c:numCache>
            </c:numRef>
          </c:cat>
          <c:val>
            <c:numRef>
              <c:f>'E06-B  '!$I$12:$I$13</c:f>
              <c:numCache>
                <c:formatCode>General</c:formatCode>
                <c:ptCount val="2"/>
                <c:pt idx="0">
                  <c:v>3</c:v>
                </c:pt>
                <c:pt idx="1">
                  <c:v>2</c:v>
                </c:pt>
              </c:numCache>
            </c:numRef>
          </c:val>
        </c:ser>
        <c:ser>
          <c:idx val="1"/>
          <c:order val="1"/>
          <c:tx>
            <c:strRef>
              <c:f>'E06-B  '!$J$11</c:f>
              <c:strCache>
                <c:ptCount val="1"/>
                <c:pt idx="0">
                  <c:v>Ruim</c:v>
                </c:pt>
              </c:strCache>
            </c:strRef>
          </c:tx>
          <c:spPr>
            <a:solidFill>
              <a:srgbClr val="FF0000"/>
            </a:solidFill>
            <a:ln>
              <a:noFill/>
            </a:ln>
          </c:spPr>
          <c:invertIfNegative val="0"/>
          <c:cat>
            <c:numRef>
              <c:f>'E06-B  '!$H$12:$H$13</c:f>
              <c:numCache>
                <c:formatCode>General</c:formatCode>
                <c:ptCount val="2"/>
                <c:pt idx="0">
                  <c:v>2009</c:v>
                </c:pt>
                <c:pt idx="1">
                  <c:v>2010</c:v>
                </c:pt>
              </c:numCache>
            </c:numRef>
          </c:cat>
          <c:val>
            <c:numRef>
              <c:f>'E06-B  '!$J$12:$J$13</c:f>
              <c:numCache>
                <c:formatCode>General</c:formatCode>
                <c:ptCount val="2"/>
                <c:pt idx="0">
                  <c:v>0</c:v>
                </c:pt>
                <c:pt idx="1">
                  <c:v>0</c:v>
                </c:pt>
              </c:numCache>
            </c:numRef>
          </c:val>
        </c:ser>
        <c:ser>
          <c:idx val="2"/>
          <c:order val="2"/>
          <c:tx>
            <c:strRef>
              <c:f>'E06-B  '!$K$11</c:f>
              <c:strCache>
                <c:ptCount val="1"/>
                <c:pt idx="0">
                  <c:v>Regular</c:v>
                </c:pt>
              </c:strCache>
            </c:strRef>
          </c:tx>
          <c:spPr>
            <a:solidFill>
              <a:srgbClr val="FFFF00"/>
            </a:solidFill>
          </c:spPr>
          <c:invertIfNegative val="0"/>
          <c:cat>
            <c:numRef>
              <c:f>'E06-B  '!$H$12:$H$13</c:f>
              <c:numCache>
                <c:formatCode>General</c:formatCode>
                <c:ptCount val="2"/>
                <c:pt idx="0">
                  <c:v>2009</c:v>
                </c:pt>
                <c:pt idx="1">
                  <c:v>2010</c:v>
                </c:pt>
              </c:numCache>
            </c:numRef>
          </c:cat>
          <c:val>
            <c:numRef>
              <c:f>'E06-B  '!$K$12:$K$13</c:f>
              <c:numCache>
                <c:formatCode>0</c:formatCode>
                <c:ptCount val="2"/>
                <c:pt idx="0">
                  <c:v>0</c:v>
                </c:pt>
                <c:pt idx="1">
                  <c:v>0</c:v>
                </c:pt>
              </c:numCache>
            </c:numRef>
          </c:val>
        </c:ser>
        <c:ser>
          <c:idx val="3"/>
          <c:order val="3"/>
          <c:tx>
            <c:strRef>
              <c:f>'E06-B  '!$L$11</c:f>
              <c:strCache>
                <c:ptCount val="1"/>
                <c:pt idx="0">
                  <c:v>Bom</c:v>
                </c:pt>
              </c:strCache>
            </c:strRef>
          </c:tx>
          <c:spPr>
            <a:solidFill>
              <a:srgbClr val="007033"/>
            </a:solidFill>
          </c:spPr>
          <c:invertIfNegative val="0"/>
          <c:cat>
            <c:numRef>
              <c:f>'E06-B  '!$H$12:$H$13</c:f>
              <c:numCache>
                <c:formatCode>General</c:formatCode>
                <c:ptCount val="2"/>
                <c:pt idx="0">
                  <c:v>2009</c:v>
                </c:pt>
                <c:pt idx="1">
                  <c:v>2010</c:v>
                </c:pt>
              </c:numCache>
            </c:numRef>
          </c:cat>
          <c:val>
            <c:numRef>
              <c:f>'E06-B  '!$L$12:$L$13</c:f>
              <c:numCache>
                <c:formatCode>0</c:formatCode>
                <c:ptCount val="2"/>
                <c:pt idx="0">
                  <c:v>0</c:v>
                </c:pt>
                <c:pt idx="1">
                  <c:v>1</c:v>
                </c:pt>
              </c:numCache>
            </c:numRef>
          </c:val>
        </c:ser>
        <c:dLbls>
          <c:showLegendKey val="0"/>
          <c:showVal val="0"/>
          <c:showCatName val="0"/>
          <c:showSerName val="0"/>
          <c:showPercent val="0"/>
          <c:showBubbleSize val="0"/>
        </c:dLbls>
        <c:gapWidth val="150"/>
        <c:overlap val="100"/>
        <c:axId val="180808320"/>
        <c:axId val="185577856"/>
      </c:barChart>
      <c:catAx>
        <c:axId val="18080832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577856"/>
        <c:crosses val="autoZero"/>
        <c:auto val="1"/>
        <c:lblAlgn val="ctr"/>
        <c:lblOffset val="100"/>
        <c:noMultiLvlLbl val="0"/>
      </c:catAx>
      <c:valAx>
        <c:axId val="18557785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0808320"/>
        <c:crosses val="autoZero"/>
        <c:crossBetween val="between"/>
        <c:majorUnit val="2"/>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07" footer="0.31496062000000807"/>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378"/>
          <c:h val="0.68001682789605677"/>
        </c:manualLayout>
      </c:layout>
      <c:barChart>
        <c:barDir val="col"/>
        <c:grouping val="stacked"/>
        <c:varyColors val="0"/>
        <c:ser>
          <c:idx val="0"/>
          <c:order val="0"/>
          <c:tx>
            <c:strRef>
              <c:f>'E06-B  '!$I$21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'!$H$22:$H$23</c:f>
              <c:numCache>
                <c:formatCode>General</c:formatCode>
                <c:ptCount val="2"/>
                <c:pt idx="0">
                  <c:v>2009</c:v>
                </c:pt>
                <c:pt idx="1">
                  <c:v>2010</c:v>
                </c:pt>
              </c:numCache>
            </c:numRef>
          </c:cat>
          <c:val>
            <c:numRef>
              <c:f>'E06-B  '!$I$22:$I$23</c:f>
              <c:numCache>
                <c:formatCode>General</c:formatCode>
                <c:ptCount val="2"/>
                <c:pt idx="0">
                  <c:v>14</c:v>
                </c:pt>
                <c:pt idx="1">
                  <c:v>16</c:v>
                </c:pt>
              </c:numCache>
            </c:numRef>
          </c:val>
        </c:ser>
        <c:ser>
          <c:idx val="1"/>
          <c:order val="1"/>
          <c:tx>
            <c:strRef>
              <c:f>'E06-B  '!$J$21</c:f>
              <c:strCache>
                <c:ptCount val="1"/>
                <c:pt idx="0">
                  <c:v>Ruim</c:v>
                </c:pt>
              </c:strCache>
            </c:strRef>
          </c:tx>
          <c:spPr>
            <a:solidFill>
              <a:srgbClr val="FF0000"/>
            </a:solidFill>
          </c:spPr>
          <c:invertIfNegative val="0"/>
          <c:cat>
            <c:numRef>
              <c:f>'E06-B  '!$H$22:$H$23</c:f>
              <c:numCache>
                <c:formatCode>General</c:formatCode>
                <c:ptCount val="2"/>
                <c:pt idx="0">
                  <c:v>2009</c:v>
                </c:pt>
                <c:pt idx="1">
                  <c:v>2010</c:v>
                </c:pt>
              </c:numCache>
            </c:numRef>
          </c:cat>
          <c:val>
            <c:numRef>
              <c:f>'E06-B  '!$J$22:$J$23</c:f>
              <c:numCache>
                <c:formatCode>General</c:formatCode>
                <c:ptCount val="2"/>
                <c:pt idx="0">
                  <c:v>0</c:v>
                </c:pt>
                <c:pt idx="1">
                  <c:v>0</c:v>
                </c:pt>
              </c:numCache>
            </c:numRef>
          </c:val>
        </c:ser>
        <c:ser>
          <c:idx val="2"/>
          <c:order val="2"/>
          <c:tx>
            <c:strRef>
              <c:f>'E06-B  '!$K$21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'!$H$22:$H$23</c:f>
              <c:numCache>
                <c:formatCode>General</c:formatCode>
                <c:ptCount val="2"/>
                <c:pt idx="0">
                  <c:v>2009</c:v>
                </c:pt>
                <c:pt idx="1">
                  <c:v>2010</c:v>
                </c:pt>
              </c:numCache>
            </c:numRef>
          </c:cat>
          <c:val>
            <c:numRef>
              <c:f>'E06-B  '!$K$22:$K$23</c:f>
              <c:numCache>
                <c:formatCode>0</c:formatCode>
                <c:ptCount val="2"/>
                <c:pt idx="0">
                  <c:v>7</c:v>
                </c:pt>
                <c:pt idx="1">
                  <c:v>4</c:v>
                </c:pt>
              </c:numCache>
            </c:numRef>
          </c:val>
        </c:ser>
        <c:ser>
          <c:idx val="3"/>
          <c:order val="3"/>
          <c:tx>
            <c:strRef>
              <c:f>'E06-B  '!$L$21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'!$H$22:$H$23</c:f>
              <c:numCache>
                <c:formatCode>General</c:formatCode>
                <c:ptCount val="2"/>
                <c:pt idx="0">
                  <c:v>2009</c:v>
                </c:pt>
                <c:pt idx="1">
                  <c:v>2010</c:v>
                </c:pt>
              </c:numCache>
            </c:numRef>
          </c:cat>
          <c:val>
            <c:numRef>
              <c:f>'E06-B  '!$L$22:$L$23</c:f>
              <c:numCache>
                <c:formatCode>0</c:formatCode>
                <c:ptCount val="2"/>
                <c:pt idx="0">
                  <c:v>13</c:v>
                </c:pt>
                <c:pt idx="1">
                  <c:v>14</c:v>
                </c:pt>
              </c:numCache>
            </c:numRef>
          </c:val>
        </c:ser>
        <c:dLbls>
          <c:showLegendKey val="0"/>
          <c:showVal val="0"/>
          <c:showCatName val="0"/>
          <c:showSerName val="0"/>
          <c:showPercent val="0"/>
          <c:showBubbleSize val="0"/>
        </c:dLbls>
        <c:gapWidth val="150"/>
        <c:overlap val="100"/>
        <c:axId val="180903936"/>
        <c:axId val="180905472"/>
      </c:barChart>
      <c:catAx>
        <c:axId val="18090393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0905472"/>
        <c:crosses val="autoZero"/>
        <c:auto val="1"/>
        <c:lblAlgn val="ctr"/>
        <c:lblOffset val="100"/>
        <c:noMultiLvlLbl val="0"/>
      </c:catAx>
      <c:valAx>
        <c:axId val="18090547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0903936"/>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24" footer="0.31496062000000824"/>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4"/>
          <c:h val="0.68001682789605655"/>
        </c:manualLayout>
      </c:layout>
      <c:barChart>
        <c:barDir val="col"/>
        <c:grouping val="stacked"/>
        <c:varyColors val="0"/>
        <c:ser>
          <c:idx val="0"/>
          <c:order val="0"/>
          <c:tx>
            <c:strRef>
              <c:f>'E06-B  '!$I$30</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'!$H$31:$H$32</c:f>
              <c:numCache>
                <c:formatCode>General</c:formatCode>
                <c:ptCount val="2"/>
                <c:pt idx="0">
                  <c:v>2009</c:v>
                </c:pt>
                <c:pt idx="1">
                  <c:v>2010</c:v>
                </c:pt>
              </c:numCache>
            </c:numRef>
          </c:cat>
          <c:val>
            <c:numRef>
              <c:f>'E06-B  '!$I$31:$I$32</c:f>
              <c:numCache>
                <c:formatCode>General</c:formatCode>
                <c:ptCount val="2"/>
                <c:pt idx="0">
                  <c:v>3</c:v>
                </c:pt>
                <c:pt idx="1">
                  <c:v>2</c:v>
                </c:pt>
              </c:numCache>
            </c:numRef>
          </c:val>
        </c:ser>
        <c:ser>
          <c:idx val="1"/>
          <c:order val="1"/>
          <c:tx>
            <c:strRef>
              <c:f>'E06-B  '!$J$30</c:f>
              <c:strCache>
                <c:ptCount val="1"/>
                <c:pt idx="0">
                  <c:v>Ruim</c:v>
                </c:pt>
              </c:strCache>
            </c:strRef>
          </c:tx>
          <c:spPr>
            <a:solidFill>
              <a:srgbClr val="FF0000"/>
            </a:solidFill>
          </c:spPr>
          <c:invertIfNegative val="0"/>
          <c:cat>
            <c:numRef>
              <c:f>'E06-B  '!$H$31:$H$32</c:f>
              <c:numCache>
                <c:formatCode>General</c:formatCode>
                <c:ptCount val="2"/>
                <c:pt idx="0">
                  <c:v>2009</c:v>
                </c:pt>
                <c:pt idx="1">
                  <c:v>2010</c:v>
                </c:pt>
              </c:numCache>
            </c:numRef>
          </c:cat>
          <c:val>
            <c:numRef>
              <c:f>'E06-B  '!$J$31:$J$32</c:f>
              <c:numCache>
                <c:formatCode>General</c:formatCode>
                <c:ptCount val="2"/>
                <c:pt idx="0">
                  <c:v>0</c:v>
                </c:pt>
                <c:pt idx="1">
                  <c:v>0</c:v>
                </c:pt>
              </c:numCache>
            </c:numRef>
          </c:val>
        </c:ser>
        <c:ser>
          <c:idx val="2"/>
          <c:order val="2"/>
          <c:tx>
            <c:strRef>
              <c:f>'E06-B  '!$K$30</c:f>
              <c:strCache>
                <c:ptCount val="1"/>
                <c:pt idx="0">
                  <c:v>Regular</c:v>
                </c:pt>
              </c:strCache>
            </c:strRef>
          </c:tx>
          <c:spPr>
            <a:solidFill>
              <a:srgbClr val="FFFF00"/>
            </a:solidFill>
          </c:spPr>
          <c:invertIfNegative val="0"/>
          <c:cat>
            <c:numRef>
              <c:f>'E06-B  '!$H$31:$H$32</c:f>
              <c:numCache>
                <c:formatCode>General</c:formatCode>
                <c:ptCount val="2"/>
                <c:pt idx="0">
                  <c:v>2009</c:v>
                </c:pt>
                <c:pt idx="1">
                  <c:v>2010</c:v>
                </c:pt>
              </c:numCache>
            </c:numRef>
          </c:cat>
          <c:val>
            <c:numRef>
              <c:f>'E06-B  '!$K$31:$K$32</c:f>
              <c:numCache>
                <c:formatCode>0</c:formatCode>
                <c:ptCount val="2"/>
                <c:pt idx="0">
                  <c:v>0</c:v>
                </c:pt>
                <c:pt idx="1">
                  <c:v>0</c:v>
                </c:pt>
              </c:numCache>
            </c:numRef>
          </c:val>
        </c:ser>
        <c:ser>
          <c:idx val="3"/>
          <c:order val="3"/>
          <c:tx>
            <c:strRef>
              <c:f>'E06-B  '!$L$30</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'!$H$31:$H$32</c:f>
              <c:numCache>
                <c:formatCode>General</c:formatCode>
                <c:ptCount val="2"/>
                <c:pt idx="0">
                  <c:v>2009</c:v>
                </c:pt>
                <c:pt idx="1">
                  <c:v>2010</c:v>
                </c:pt>
              </c:numCache>
            </c:numRef>
          </c:cat>
          <c:val>
            <c:numRef>
              <c:f>'E06-B  '!$L$31:$L$32</c:f>
              <c:numCache>
                <c:formatCode>0</c:formatCode>
                <c:ptCount val="2"/>
                <c:pt idx="0">
                  <c:v>1</c:v>
                </c:pt>
                <c:pt idx="1">
                  <c:v>2</c:v>
                </c:pt>
              </c:numCache>
            </c:numRef>
          </c:val>
        </c:ser>
        <c:dLbls>
          <c:showLegendKey val="0"/>
          <c:showVal val="0"/>
          <c:showCatName val="0"/>
          <c:showSerName val="0"/>
          <c:showPercent val="0"/>
          <c:showBubbleSize val="0"/>
        </c:dLbls>
        <c:gapWidth val="150"/>
        <c:overlap val="100"/>
        <c:axId val="180945664"/>
        <c:axId val="180947200"/>
      </c:barChart>
      <c:catAx>
        <c:axId val="18094566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0947200"/>
        <c:crosses val="autoZero"/>
        <c:auto val="1"/>
        <c:lblAlgn val="ctr"/>
        <c:lblOffset val="100"/>
        <c:noMultiLvlLbl val="0"/>
      </c:catAx>
      <c:valAx>
        <c:axId val="180947200"/>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0945664"/>
        <c:crosses val="autoZero"/>
        <c:crossBetween val="between"/>
        <c:majorUnit val="1"/>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41" footer="0.3149606200000084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'!$W$142</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'!$X$141,'E01A-IQA '!$Y$141,'E01A-IQA '!$Z$141,'E01A-IQA '!$AA$141,'E01A-IQA '!$AB$141)</c:f>
              <c:numCache>
                <c:formatCode>0</c:formatCode>
                <c:ptCount val="5"/>
                <c:pt idx="0">
                  <c:v>2007</c:v>
                </c:pt>
                <c:pt idx="1">
                  <c:v>2008</c:v>
                </c:pt>
                <c:pt idx="2">
                  <c:v>2009</c:v>
                </c:pt>
                <c:pt idx="3">
                  <c:v>2010</c:v>
                </c:pt>
                <c:pt idx="4">
                  <c:v>2011</c:v>
                </c:pt>
              </c:numCache>
            </c:numRef>
          </c:cat>
          <c:val>
            <c:numRef>
              <c:f>('E01A-IQA '!$X$142,'E01A-IQA '!$Y$142,'E01A-IQA '!$Z$142,'E01A-IQA '!$AA$142,'E01A-IQA '!$AB$142)</c:f>
              <c:numCache>
                <c:formatCode>0</c:formatCode>
                <c:ptCount val="5"/>
                <c:pt idx="0">
                  <c:v>0</c:v>
                </c:pt>
                <c:pt idx="1">
                  <c:v>0</c:v>
                </c:pt>
                <c:pt idx="2">
                  <c:v>0</c:v>
                </c:pt>
                <c:pt idx="3">
                  <c:v>0</c:v>
                </c:pt>
                <c:pt idx="4">
                  <c:v>0</c:v>
                </c:pt>
              </c:numCache>
            </c:numRef>
          </c:val>
        </c:ser>
        <c:ser>
          <c:idx val="1"/>
          <c:order val="1"/>
          <c:tx>
            <c:strRef>
              <c:f>'E01A-IQA '!$W$143</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'!$X$141,'E01A-IQA '!$Y$141,'E01A-IQA '!$Z$141,'E01A-IQA '!$AA$141,'E01A-IQA '!$AB$141)</c:f>
              <c:numCache>
                <c:formatCode>0</c:formatCode>
                <c:ptCount val="5"/>
                <c:pt idx="0">
                  <c:v>2007</c:v>
                </c:pt>
                <c:pt idx="1">
                  <c:v>2008</c:v>
                </c:pt>
                <c:pt idx="2">
                  <c:v>2009</c:v>
                </c:pt>
                <c:pt idx="3">
                  <c:v>2010</c:v>
                </c:pt>
                <c:pt idx="4">
                  <c:v>2011</c:v>
                </c:pt>
              </c:numCache>
            </c:numRef>
          </c:cat>
          <c:val>
            <c:numRef>
              <c:f>('E01A-IQA '!$X$143,'E01A-IQA '!$Y$143,'E01A-IQA '!$Z$143,'E01A-IQA '!$AA$143,'E01A-IQA '!$AB$143)</c:f>
              <c:numCache>
                <c:formatCode>0</c:formatCode>
                <c:ptCount val="5"/>
                <c:pt idx="0">
                  <c:v>1</c:v>
                </c:pt>
                <c:pt idx="1">
                  <c:v>1</c:v>
                </c:pt>
                <c:pt idx="2">
                  <c:v>1</c:v>
                </c:pt>
                <c:pt idx="3">
                  <c:v>1</c:v>
                </c:pt>
                <c:pt idx="4">
                  <c:v>1</c:v>
                </c:pt>
              </c:numCache>
            </c:numRef>
          </c:val>
        </c:ser>
        <c:ser>
          <c:idx val="2"/>
          <c:order val="2"/>
          <c:tx>
            <c:strRef>
              <c:f>'E01A-IQA '!$W$144</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'!$X$141,'E01A-IQA '!$Y$141,'E01A-IQA '!$Z$141,'E01A-IQA '!$AA$141,'E01A-IQA '!$AB$141)</c:f>
              <c:numCache>
                <c:formatCode>0</c:formatCode>
                <c:ptCount val="5"/>
                <c:pt idx="0">
                  <c:v>2007</c:v>
                </c:pt>
                <c:pt idx="1">
                  <c:v>2008</c:v>
                </c:pt>
                <c:pt idx="2">
                  <c:v>2009</c:v>
                </c:pt>
                <c:pt idx="3">
                  <c:v>2010</c:v>
                </c:pt>
                <c:pt idx="4">
                  <c:v>2011</c:v>
                </c:pt>
              </c:numCache>
            </c:numRef>
          </c:cat>
          <c:val>
            <c:numRef>
              <c:f>('E01A-IQA '!$X$144,'E01A-IQA '!$Y$144,'E01A-IQA '!$Z$144,'E01A-IQA '!$AA$144,'E01A-IQA '!$AB$144)</c:f>
              <c:numCache>
                <c:formatCode>0</c:formatCode>
                <c:ptCount val="5"/>
                <c:pt idx="0">
                  <c:v>0</c:v>
                </c:pt>
                <c:pt idx="1">
                  <c:v>0</c:v>
                </c:pt>
                <c:pt idx="2">
                  <c:v>0</c:v>
                </c:pt>
                <c:pt idx="3">
                  <c:v>0</c:v>
                </c:pt>
                <c:pt idx="4">
                  <c:v>0</c:v>
                </c:pt>
              </c:numCache>
            </c:numRef>
          </c:val>
        </c:ser>
        <c:ser>
          <c:idx val="3"/>
          <c:order val="3"/>
          <c:tx>
            <c:strRef>
              <c:f>'E01A-IQA '!$W$145</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'!$X$141,'E01A-IQA '!$Y$141,'E01A-IQA '!$Z$141,'E01A-IQA '!$AA$141,'E01A-IQA '!$AB$141)</c:f>
              <c:numCache>
                <c:formatCode>0</c:formatCode>
                <c:ptCount val="5"/>
                <c:pt idx="0">
                  <c:v>2007</c:v>
                </c:pt>
                <c:pt idx="1">
                  <c:v>2008</c:v>
                </c:pt>
                <c:pt idx="2">
                  <c:v>2009</c:v>
                </c:pt>
                <c:pt idx="3">
                  <c:v>2010</c:v>
                </c:pt>
                <c:pt idx="4">
                  <c:v>2011</c:v>
                </c:pt>
              </c:numCache>
            </c:numRef>
          </c:cat>
          <c:val>
            <c:numRef>
              <c:f>('E01A-IQA '!$X$145,'E01A-IQA '!$Y$145,'E01A-IQA '!$Z$145,'E01A-IQA '!$AA$145,'E01A-IQA '!$AB$145)</c:f>
              <c:numCache>
                <c:formatCode>0</c:formatCode>
                <c:ptCount val="5"/>
                <c:pt idx="0">
                  <c:v>0</c:v>
                </c:pt>
                <c:pt idx="1">
                  <c:v>0</c:v>
                </c:pt>
                <c:pt idx="2">
                  <c:v>0</c:v>
                </c:pt>
                <c:pt idx="3">
                  <c:v>0</c:v>
                </c:pt>
                <c:pt idx="4">
                  <c:v>0</c:v>
                </c:pt>
              </c:numCache>
            </c:numRef>
          </c:val>
        </c:ser>
        <c:ser>
          <c:idx val="4"/>
          <c:order val="4"/>
          <c:tx>
            <c:strRef>
              <c:f>'E01A-IQA '!$W$146</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'!$X$141,'E01A-IQA '!$Y$141,'E01A-IQA '!$Z$141,'E01A-IQA '!$AA$141,'E01A-IQA '!$AB$141)</c:f>
              <c:numCache>
                <c:formatCode>0</c:formatCode>
                <c:ptCount val="5"/>
                <c:pt idx="0">
                  <c:v>2007</c:v>
                </c:pt>
                <c:pt idx="1">
                  <c:v>2008</c:v>
                </c:pt>
                <c:pt idx="2">
                  <c:v>2009</c:v>
                </c:pt>
                <c:pt idx="3">
                  <c:v>2010</c:v>
                </c:pt>
                <c:pt idx="4">
                  <c:v>2011</c:v>
                </c:pt>
              </c:numCache>
            </c:numRef>
          </c:cat>
          <c:val>
            <c:numRef>
              <c:f>('E01A-IQA '!$X$146,'E01A-IQA '!$Y$146,'E01A-IQA '!$Z$146,'E01A-IQA '!$AA$146,'E01A-IQA '!$AB$146)</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6547968"/>
        <c:axId val="96549504"/>
      </c:barChart>
      <c:catAx>
        <c:axId val="9654796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6549504"/>
        <c:crosses val="autoZero"/>
        <c:auto val="1"/>
        <c:lblAlgn val="ctr"/>
        <c:lblOffset val="100"/>
        <c:noMultiLvlLbl val="0"/>
      </c:catAx>
      <c:valAx>
        <c:axId val="96549504"/>
        <c:scaling>
          <c:orientation val="minMax"/>
          <c:max val="1.5"/>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6547968"/>
        <c:crosses val="autoZero"/>
        <c:crossBetween val="between"/>
        <c:majorUnit val="1"/>
        <c:minorUnit val="0.5"/>
      </c:valAx>
    </c:plotArea>
    <c:legend>
      <c:legendPos val="b"/>
      <c:layout>
        <c:manualLayout>
          <c:xMode val="edge"/>
          <c:yMode val="edge"/>
          <c:x val="0.11946209811659528"/>
          <c:y val="0.89171959755030661"/>
          <c:w val="0.82171856783935149"/>
          <c:h val="5.954724409448808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422"/>
          <c:h val="0.68001682789605633"/>
        </c:manualLayout>
      </c:layout>
      <c:barChart>
        <c:barDir val="col"/>
        <c:grouping val="stacked"/>
        <c:varyColors val="0"/>
        <c:ser>
          <c:idx val="0"/>
          <c:order val="0"/>
          <c:tx>
            <c:strRef>
              <c:f>'E06-B  '!$I$41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'!$H$42:$H$43</c:f>
              <c:numCache>
                <c:formatCode>General</c:formatCode>
                <c:ptCount val="2"/>
                <c:pt idx="0">
                  <c:v>2009</c:v>
                </c:pt>
                <c:pt idx="1">
                  <c:v>2010</c:v>
                </c:pt>
              </c:numCache>
            </c:numRef>
          </c:cat>
          <c:val>
            <c:numRef>
              <c:f>'E06-B  '!$I$42:$I$43</c:f>
              <c:numCache>
                <c:formatCode>General</c:formatCode>
                <c:ptCount val="2"/>
                <c:pt idx="0">
                  <c:v>11</c:v>
                </c:pt>
                <c:pt idx="1">
                  <c:v>9</c:v>
                </c:pt>
              </c:numCache>
            </c:numRef>
          </c:val>
        </c:ser>
        <c:ser>
          <c:idx val="1"/>
          <c:order val="1"/>
          <c:tx>
            <c:strRef>
              <c:f>'E06-B  '!$J$41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'E06-B  '!$H$42:$H$43</c:f>
              <c:numCache>
                <c:formatCode>General</c:formatCode>
                <c:ptCount val="2"/>
                <c:pt idx="0">
                  <c:v>2009</c:v>
                </c:pt>
                <c:pt idx="1">
                  <c:v>2010</c:v>
                </c:pt>
              </c:numCache>
            </c:numRef>
          </c:cat>
          <c:val>
            <c:numRef>
              <c:f>'E06-B  '!$J$42:$J$43</c:f>
              <c:numCache>
                <c:formatCode>General</c:formatCode>
                <c:ptCount val="2"/>
                <c:pt idx="0">
                  <c:v>1</c:v>
                </c:pt>
                <c:pt idx="1">
                  <c:v>1</c:v>
                </c:pt>
              </c:numCache>
            </c:numRef>
          </c:val>
        </c:ser>
        <c:ser>
          <c:idx val="2"/>
          <c:order val="2"/>
          <c:tx>
            <c:strRef>
              <c:f>'E06-B  '!$K$41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'!$H$42:$H$43</c:f>
              <c:numCache>
                <c:formatCode>General</c:formatCode>
                <c:ptCount val="2"/>
                <c:pt idx="0">
                  <c:v>2009</c:v>
                </c:pt>
                <c:pt idx="1">
                  <c:v>2010</c:v>
                </c:pt>
              </c:numCache>
            </c:numRef>
          </c:cat>
          <c:val>
            <c:numRef>
              <c:f>'E06-B  '!$K$42:$K$43</c:f>
              <c:numCache>
                <c:formatCode>0</c:formatCode>
                <c:ptCount val="2"/>
                <c:pt idx="0">
                  <c:v>3</c:v>
                </c:pt>
                <c:pt idx="1">
                  <c:v>2</c:v>
                </c:pt>
              </c:numCache>
            </c:numRef>
          </c:val>
        </c:ser>
        <c:ser>
          <c:idx val="3"/>
          <c:order val="3"/>
          <c:tx>
            <c:strRef>
              <c:f>'E06-B  '!$L$41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'!$H$42:$H$43</c:f>
              <c:numCache>
                <c:formatCode>General</c:formatCode>
                <c:ptCount val="2"/>
                <c:pt idx="0">
                  <c:v>2009</c:v>
                </c:pt>
                <c:pt idx="1">
                  <c:v>2010</c:v>
                </c:pt>
              </c:numCache>
            </c:numRef>
          </c:cat>
          <c:val>
            <c:numRef>
              <c:f>'E06-B  '!$L$42:$L$43</c:f>
              <c:numCache>
                <c:formatCode>0</c:formatCode>
                <c:ptCount val="2"/>
                <c:pt idx="0">
                  <c:v>8</c:v>
                </c:pt>
                <c:pt idx="1">
                  <c:v>11</c:v>
                </c:pt>
              </c:numCache>
            </c:numRef>
          </c:val>
        </c:ser>
        <c:dLbls>
          <c:showLegendKey val="0"/>
          <c:showVal val="0"/>
          <c:showCatName val="0"/>
          <c:showSerName val="0"/>
          <c:showPercent val="0"/>
          <c:showBubbleSize val="0"/>
        </c:dLbls>
        <c:gapWidth val="150"/>
        <c:overlap val="100"/>
        <c:axId val="180975872"/>
        <c:axId val="181002240"/>
      </c:barChart>
      <c:catAx>
        <c:axId val="18097587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1002240"/>
        <c:crosses val="autoZero"/>
        <c:auto val="1"/>
        <c:lblAlgn val="ctr"/>
        <c:lblOffset val="100"/>
        <c:noMultiLvlLbl val="0"/>
      </c:catAx>
      <c:valAx>
        <c:axId val="18100224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097587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52" footer="0.3149606200000085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445"/>
          <c:h val="0.68001682789605611"/>
        </c:manualLayout>
      </c:layout>
      <c:barChart>
        <c:barDir val="col"/>
        <c:grouping val="stacked"/>
        <c:varyColors val="0"/>
        <c:ser>
          <c:idx val="0"/>
          <c:order val="0"/>
          <c:tx>
            <c:strRef>
              <c:f>'E06-B  '!$I$51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'!$H$52:$H$53</c:f>
              <c:numCache>
                <c:formatCode>General</c:formatCode>
                <c:ptCount val="2"/>
                <c:pt idx="0">
                  <c:v>2009</c:v>
                </c:pt>
                <c:pt idx="1">
                  <c:v>2010</c:v>
                </c:pt>
              </c:numCache>
            </c:numRef>
          </c:cat>
          <c:val>
            <c:numRef>
              <c:f>'E06-B  '!$I$52:$I$53</c:f>
              <c:numCache>
                <c:formatCode>General</c:formatCode>
                <c:ptCount val="2"/>
                <c:pt idx="0">
                  <c:v>21</c:v>
                </c:pt>
                <c:pt idx="1">
                  <c:v>15</c:v>
                </c:pt>
              </c:numCache>
            </c:numRef>
          </c:val>
        </c:ser>
        <c:ser>
          <c:idx val="1"/>
          <c:order val="1"/>
          <c:tx>
            <c:strRef>
              <c:f>'E06-B  '!$J$51</c:f>
              <c:strCache>
                <c:ptCount val="1"/>
                <c:pt idx="0">
                  <c:v>Ruim</c:v>
                </c:pt>
              </c:strCache>
            </c:strRef>
          </c:tx>
          <c:spPr>
            <a:solidFill>
              <a:srgbClr val="FF0000"/>
            </a:solidFill>
          </c:spPr>
          <c:invertIfNegative val="0"/>
          <c:cat>
            <c:numRef>
              <c:f>'E06-B  '!$H$52:$H$53</c:f>
              <c:numCache>
                <c:formatCode>General</c:formatCode>
                <c:ptCount val="2"/>
                <c:pt idx="0">
                  <c:v>2009</c:v>
                </c:pt>
                <c:pt idx="1">
                  <c:v>2010</c:v>
                </c:pt>
              </c:numCache>
            </c:numRef>
          </c:cat>
          <c:val>
            <c:numRef>
              <c:f>'E06-B  '!$J$52:$J$53</c:f>
              <c:numCache>
                <c:formatCode>General</c:formatCode>
                <c:ptCount val="2"/>
                <c:pt idx="0">
                  <c:v>0</c:v>
                </c:pt>
                <c:pt idx="1">
                  <c:v>0</c:v>
                </c:pt>
              </c:numCache>
            </c:numRef>
          </c:val>
        </c:ser>
        <c:ser>
          <c:idx val="2"/>
          <c:order val="2"/>
          <c:tx>
            <c:strRef>
              <c:f>'E06-B  '!$K$51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'!$H$52:$H$53</c:f>
              <c:numCache>
                <c:formatCode>General</c:formatCode>
                <c:ptCount val="2"/>
                <c:pt idx="0">
                  <c:v>2009</c:v>
                </c:pt>
                <c:pt idx="1">
                  <c:v>2010</c:v>
                </c:pt>
              </c:numCache>
            </c:numRef>
          </c:cat>
          <c:val>
            <c:numRef>
              <c:f>'E06-B  '!$K$52:$K$53</c:f>
              <c:numCache>
                <c:formatCode>0</c:formatCode>
                <c:ptCount val="2"/>
                <c:pt idx="0">
                  <c:v>4</c:v>
                </c:pt>
                <c:pt idx="1">
                  <c:v>3</c:v>
                </c:pt>
              </c:numCache>
            </c:numRef>
          </c:val>
        </c:ser>
        <c:ser>
          <c:idx val="3"/>
          <c:order val="3"/>
          <c:tx>
            <c:strRef>
              <c:f>'E06-B  '!$L$51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'!$H$52:$H$53</c:f>
              <c:numCache>
                <c:formatCode>General</c:formatCode>
                <c:ptCount val="2"/>
                <c:pt idx="0">
                  <c:v>2009</c:v>
                </c:pt>
                <c:pt idx="1">
                  <c:v>2010</c:v>
                </c:pt>
              </c:numCache>
            </c:numRef>
          </c:cat>
          <c:val>
            <c:numRef>
              <c:f>'E06-B  '!$L$52:$L$53</c:f>
              <c:numCache>
                <c:formatCode>0</c:formatCode>
                <c:ptCount val="2"/>
                <c:pt idx="0">
                  <c:v>32</c:v>
                </c:pt>
                <c:pt idx="1">
                  <c:v>39</c:v>
                </c:pt>
              </c:numCache>
            </c:numRef>
          </c:val>
        </c:ser>
        <c:dLbls>
          <c:showLegendKey val="0"/>
          <c:showVal val="0"/>
          <c:showCatName val="0"/>
          <c:showSerName val="0"/>
          <c:showPercent val="0"/>
          <c:showBubbleSize val="0"/>
        </c:dLbls>
        <c:gapWidth val="150"/>
        <c:overlap val="100"/>
        <c:axId val="185617792"/>
        <c:axId val="185627776"/>
      </c:barChart>
      <c:catAx>
        <c:axId val="18561779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627776"/>
        <c:crosses val="autoZero"/>
        <c:auto val="1"/>
        <c:lblAlgn val="ctr"/>
        <c:lblOffset val="100"/>
        <c:noMultiLvlLbl val="0"/>
      </c:catAx>
      <c:valAx>
        <c:axId val="18562777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61779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63" footer="0.3149606200000086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478"/>
          <c:h val="0.68001682789605589"/>
        </c:manualLayout>
      </c:layout>
      <c:barChart>
        <c:barDir val="col"/>
        <c:grouping val="stacked"/>
        <c:varyColors val="0"/>
        <c:ser>
          <c:idx val="0"/>
          <c:order val="0"/>
          <c:tx>
            <c:strRef>
              <c:f>'E06-B  '!$I$61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'!$H$62:$H$63</c:f>
              <c:numCache>
                <c:formatCode>General</c:formatCode>
                <c:ptCount val="2"/>
                <c:pt idx="0">
                  <c:v>2009</c:v>
                </c:pt>
                <c:pt idx="1">
                  <c:v>2010</c:v>
                </c:pt>
              </c:numCache>
            </c:numRef>
          </c:cat>
          <c:val>
            <c:numRef>
              <c:f>'E06-B  '!$I$62:$I$63</c:f>
              <c:numCache>
                <c:formatCode>General</c:formatCode>
                <c:ptCount val="2"/>
                <c:pt idx="0">
                  <c:v>15</c:v>
                </c:pt>
                <c:pt idx="1">
                  <c:v>8</c:v>
                </c:pt>
              </c:numCache>
            </c:numRef>
          </c:val>
        </c:ser>
        <c:ser>
          <c:idx val="1"/>
          <c:order val="1"/>
          <c:tx>
            <c:strRef>
              <c:f>'E06-B  '!$J$61</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'E06-B  '!$H$62:$H$63</c:f>
              <c:numCache>
                <c:formatCode>General</c:formatCode>
                <c:ptCount val="2"/>
                <c:pt idx="0">
                  <c:v>2009</c:v>
                </c:pt>
                <c:pt idx="1">
                  <c:v>2010</c:v>
                </c:pt>
              </c:numCache>
            </c:numRef>
          </c:cat>
          <c:val>
            <c:numRef>
              <c:f>'E06-B  '!$J$62:$J$63</c:f>
              <c:numCache>
                <c:formatCode>General</c:formatCode>
                <c:ptCount val="2"/>
                <c:pt idx="0">
                  <c:v>0</c:v>
                </c:pt>
                <c:pt idx="1">
                  <c:v>2</c:v>
                </c:pt>
              </c:numCache>
            </c:numRef>
          </c:val>
        </c:ser>
        <c:ser>
          <c:idx val="2"/>
          <c:order val="2"/>
          <c:tx>
            <c:strRef>
              <c:f>'E06-B  '!$K$61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'!$H$62:$H$63</c:f>
              <c:numCache>
                <c:formatCode>General</c:formatCode>
                <c:ptCount val="2"/>
                <c:pt idx="0">
                  <c:v>2009</c:v>
                </c:pt>
                <c:pt idx="1">
                  <c:v>2010</c:v>
                </c:pt>
              </c:numCache>
            </c:numRef>
          </c:cat>
          <c:val>
            <c:numRef>
              <c:f>'E06-B  '!$K$62:$K$63</c:f>
              <c:numCache>
                <c:formatCode>0</c:formatCode>
                <c:ptCount val="2"/>
                <c:pt idx="0">
                  <c:v>1</c:v>
                </c:pt>
                <c:pt idx="1">
                  <c:v>1</c:v>
                </c:pt>
              </c:numCache>
            </c:numRef>
          </c:val>
        </c:ser>
        <c:ser>
          <c:idx val="3"/>
          <c:order val="3"/>
          <c:tx>
            <c:strRef>
              <c:f>'E06-B  '!$L$61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'!$H$62:$H$63</c:f>
              <c:numCache>
                <c:formatCode>General</c:formatCode>
                <c:ptCount val="2"/>
                <c:pt idx="0">
                  <c:v>2009</c:v>
                </c:pt>
                <c:pt idx="1">
                  <c:v>2010</c:v>
                </c:pt>
              </c:numCache>
            </c:numRef>
          </c:cat>
          <c:val>
            <c:numRef>
              <c:f>'E06-B  '!$L$62:$L$63</c:f>
              <c:numCache>
                <c:formatCode>0</c:formatCode>
                <c:ptCount val="2"/>
                <c:pt idx="0">
                  <c:v>18</c:v>
                </c:pt>
                <c:pt idx="1">
                  <c:v>23</c:v>
                </c:pt>
              </c:numCache>
            </c:numRef>
          </c:val>
        </c:ser>
        <c:dLbls>
          <c:showLegendKey val="0"/>
          <c:showVal val="0"/>
          <c:showCatName val="0"/>
          <c:showSerName val="0"/>
          <c:showPercent val="0"/>
          <c:showBubbleSize val="0"/>
        </c:dLbls>
        <c:gapWidth val="150"/>
        <c:overlap val="100"/>
        <c:axId val="185812096"/>
        <c:axId val="185813632"/>
      </c:barChart>
      <c:catAx>
        <c:axId val="18581209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813632"/>
        <c:crosses val="autoZero"/>
        <c:auto val="1"/>
        <c:lblAlgn val="ctr"/>
        <c:lblOffset val="100"/>
        <c:noMultiLvlLbl val="0"/>
      </c:catAx>
      <c:valAx>
        <c:axId val="1858136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81209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85" footer="0.3149606200000088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5"/>
          <c:h val="0.68001682789605566"/>
        </c:manualLayout>
      </c:layout>
      <c:barChart>
        <c:barDir val="col"/>
        <c:grouping val="stacked"/>
        <c:varyColors val="0"/>
        <c:ser>
          <c:idx val="0"/>
          <c:order val="0"/>
          <c:tx>
            <c:strRef>
              <c:f>'E06-B  '!$I$71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'!$H$72:$H$73</c:f>
              <c:numCache>
                <c:formatCode>General</c:formatCode>
                <c:ptCount val="2"/>
                <c:pt idx="0">
                  <c:v>2009</c:v>
                </c:pt>
                <c:pt idx="1">
                  <c:v>2010</c:v>
                </c:pt>
              </c:numCache>
            </c:numRef>
          </c:cat>
          <c:val>
            <c:numRef>
              <c:f>'E06-B  '!$I$72:$I$73</c:f>
              <c:numCache>
                <c:formatCode>General</c:formatCode>
                <c:ptCount val="2"/>
                <c:pt idx="0">
                  <c:v>2</c:v>
                </c:pt>
                <c:pt idx="1">
                  <c:v>1</c:v>
                </c:pt>
              </c:numCache>
            </c:numRef>
          </c:val>
        </c:ser>
        <c:ser>
          <c:idx val="1"/>
          <c:order val="1"/>
          <c:tx>
            <c:strRef>
              <c:f>'E06-B  '!$J$71</c:f>
              <c:strCache>
                <c:ptCount val="1"/>
                <c:pt idx="0">
                  <c:v>Ruim</c:v>
                </c:pt>
              </c:strCache>
            </c:strRef>
          </c:tx>
          <c:spPr>
            <a:solidFill>
              <a:srgbClr val="FF0000"/>
            </a:solidFill>
          </c:spPr>
          <c:invertIfNegative val="0"/>
          <c:cat>
            <c:numRef>
              <c:f>'E06-B  '!$H$72:$H$73</c:f>
              <c:numCache>
                <c:formatCode>General</c:formatCode>
                <c:ptCount val="2"/>
                <c:pt idx="0">
                  <c:v>2009</c:v>
                </c:pt>
                <c:pt idx="1">
                  <c:v>2010</c:v>
                </c:pt>
              </c:numCache>
            </c:numRef>
          </c:cat>
          <c:val>
            <c:numRef>
              <c:f>'E06-B  '!$J$72:$J$73</c:f>
              <c:numCache>
                <c:formatCode>General</c:formatCode>
                <c:ptCount val="2"/>
                <c:pt idx="0">
                  <c:v>0</c:v>
                </c:pt>
                <c:pt idx="1">
                  <c:v>0</c:v>
                </c:pt>
              </c:numCache>
            </c:numRef>
          </c:val>
        </c:ser>
        <c:ser>
          <c:idx val="2"/>
          <c:order val="2"/>
          <c:tx>
            <c:strRef>
              <c:f>'E06-B  '!$K$71</c:f>
              <c:strCache>
                <c:ptCount val="1"/>
                <c:pt idx="0">
                  <c:v>Regular</c:v>
                </c:pt>
              </c:strCache>
            </c:strRef>
          </c:tx>
          <c:spPr>
            <a:solidFill>
              <a:srgbClr val="FFFF00"/>
            </a:solidFill>
          </c:spPr>
          <c:invertIfNegative val="0"/>
          <c:cat>
            <c:numRef>
              <c:f>'E06-B  '!$H$72:$H$73</c:f>
              <c:numCache>
                <c:formatCode>General</c:formatCode>
                <c:ptCount val="2"/>
                <c:pt idx="0">
                  <c:v>2009</c:v>
                </c:pt>
                <c:pt idx="1">
                  <c:v>2010</c:v>
                </c:pt>
              </c:numCache>
            </c:numRef>
          </c:cat>
          <c:val>
            <c:numRef>
              <c:f>'E06-B  '!$K$72:$K$73</c:f>
              <c:numCache>
                <c:formatCode>0</c:formatCode>
                <c:ptCount val="2"/>
                <c:pt idx="0">
                  <c:v>0</c:v>
                </c:pt>
                <c:pt idx="1">
                  <c:v>0</c:v>
                </c:pt>
              </c:numCache>
            </c:numRef>
          </c:val>
        </c:ser>
        <c:ser>
          <c:idx val="3"/>
          <c:order val="3"/>
          <c:tx>
            <c:strRef>
              <c:f>'E06-B  '!$L$71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'!$H$72:$H$73</c:f>
              <c:numCache>
                <c:formatCode>General</c:formatCode>
                <c:ptCount val="2"/>
                <c:pt idx="0">
                  <c:v>2009</c:v>
                </c:pt>
                <c:pt idx="1">
                  <c:v>2010</c:v>
                </c:pt>
              </c:numCache>
            </c:numRef>
          </c:cat>
          <c:val>
            <c:numRef>
              <c:f>'E06-B  '!$L$72:$L$73</c:f>
              <c:numCache>
                <c:formatCode>0</c:formatCode>
                <c:ptCount val="2"/>
                <c:pt idx="0">
                  <c:v>7</c:v>
                </c:pt>
                <c:pt idx="1">
                  <c:v>8</c:v>
                </c:pt>
              </c:numCache>
            </c:numRef>
          </c:val>
        </c:ser>
        <c:dLbls>
          <c:showLegendKey val="0"/>
          <c:showVal val="0"/>
          <c:showCatName val="0"/>
          <c:showSerName val="0"/>
          <c:showPercent val="0"/>
          <c:showBubbleSize val="0"/>
        </c:dLbls>
        <c:gapWidth val="150"/>
        <c:overlap val="100"/>
        <c:axId val="185857920"/>
        <c:axId val="185859456"/>
      </c:barChart>
      <c:catAx>
        <c:axId val="18585792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859456"/>
        <c:crosses val="autoZero"/>
        <c:auto val="1"/>
        <c:lblAlgn val="ctr"/>
        <c:lblOffset val="100"/>
        <c:noMultiLvlLbl val="0"/>
      </c:catAx>
      <c:valAx>
        <c:axId val="18585945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585792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96" footer="0.31496062000000896"/>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522"/>
          <c:h val="0.68001682789605544"/>
        </c:manualLayout>
      </c:layout>
      <c:barChart>
        <c:barDir val="col"/>
        <c:grouping val="stacked"/>
        <c:varyColors val="0"/>
        <c:ser>
          <c:idx val="0"/>
          <c:order val="0"/>
          <c:tx>
            <c:strRef>
              <c:f>'E06-B  '!$I$81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'!$H$82:$H$83</c:f>
              <c:numCache>
                <c:formatCode>General</c:formatCode>
                <c:ptCount val="2"/>
                <c:pt idx="0">
                  <c:v>2009</c:v>
                </c:pt>
                <c:pt idx="1">
                  <c:v>2010</c:v>
                </c:pt>
              </c:numCache>
            </c:numRef>
          </c:cat>
          <c:val>
            <c:numRef>
              <c:f>'E06-B  '!$I$82:$I$83</c:f>
              <c:numCache>
                <c:formatCode>General</c:formatCode>
                <c:ptCount val="2"/>
                <c:pt idx="0">
                  <c:v>18</c:v>
                </c:pt>
                <c:pt idx="1">
                  <c:v>13</c:v>
                </c:pt>
              </c:numCache>
            </c:numRef>
          </c:val>
        </c:ser>
        <c:ser>
          <c:idx val="1"/>
          <c:order val="1"/>
          <c:tx>
            <c:strRef>
              <c:f>'E06-B  '!$J$81</c:f>
              <c:strCache>
                <c:ptCount val="1"/>
                <c:pt idx="0">
                  <c:v>Ruim</c:v>
                </c:pt>
              </c:strCache>
            </c:strRef>
          </c:tx>
          <c:spPr>
            <a:solidFill>
              <a:srgbClr val="FF0000"/>
            </a:solidFill>
          </c:spPr>
          <c:invertIfNegative val="0"/>
          <c:cat>
            <c:numRef>
              <c:f>'E06-B  '!$H$82:$H$83</c:f>
              <c:numCache>
                <c:formatCode>General</c:formatCode>
                <c:ptCount val="2"/>
                <c:pt idx="0">
                  <c:v>2009</c:v>
                </c:pt>
                <c:pt idx="1">
                  <c:v>2010</c:v>
                </c:pt>
              </c:numCache>
            </c:numRef>
          </c:cat>
          <c:val>
            <c:numRef>
              <c:f>'E06-B  '!$J$82:$J$83</c:f>
              <c:numCache>
                <c:formatCode>General</c:formatCode>
                <c:ptCount val="2"/>
                <c:pt idx="0">
                  <c:v>0</c:v>
                </c:pt>
                <c:pt idx="1">
                  <c:v>0</c:v>
                </c:pt>
              </c:numCache>
            </c:numRef>
          </c:val>
        </c:ser>
        <c:ser>
          <c:idx val="2"/>
          <c:order val="2"/>
          <c:tx>
            <c:strRef>
              <c:f>'E06-B  '!$K$81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'!$H$82:$H$83</c:f>
              <c:numCache>
                <c:formatCode>General</c:formatCode>
                <c:ptCount val="2"/>
                <c:pt idx="0">
                  <c:v>2009</c:v>
                </c:pt>
                <c:pt idx="1">
                  <c:v>2010</c:v>
                </c:pt>
              </c:numCache>
            </c:numRef>
          </c:cat>
          <c:val>
            <c:numRef>
              <c:f>'E06-B  '!$K$82:$K$83</c:f>
              <c:numCache>
                <c:formatCode>0</c:formatCode>
                <c:ptCount val="2"/>
                <c:pt idx="0">
                  <c:v>1</c:v>
                </c:pt>
                <c:pt idx="1">
                  <c:v>2</c:v>
                </c:pt>
              </c:numCache>
            </c:numRef>
          </c:val>
        </c:ser>
        <c:ser>
          <c:idx val="3"/>
          <c:order val="3"/>
          <c:tx>
            <c:strRef>
              <c:f>'E06-B  '!$L$81</c:f>
              <c:strCache>
                <c:ptCount val="1"/>
                <c:pt idx="0">
                  <c:v>Bom</c:v>
                </c:pt>
              </c:strCache>
            </c:strRef>
          </c:tx>
          <c:spPr>
            <a:solidFill>
              <a:srgbClr val="007033"/>
            </a:solidFill>
          </c:spPr>
          <c:invertIfNegative val="0"/>
          <c:dLbls>
            <c:showLegendKey val="0"/>
            <c:showVal val="1"/>
            <c:showCatName val="0"/>
            <c:showSerName val="0"/>
            <c:showPercent val="0"/>
            <c:showBubbleSize val="0"/>
            <c:showLeaderLines val="0"/>
          </c:dLbls>
          <c:cat>
            <c:numRef>
              <c:f>'E06-B  '!$H$82:$H$83</c:f>
              <c:numCache>
                <c:formatCode>General</c:formatCode>
                <c:ptCount val="2"/>
                <c:pt idx="0">
                  <c:v>2009</c:v>
                </c:pt>
                <c:pt idx="1">
                  <c:v>2010</c:v>
                </c:pt>
              </c:numCache>
            </c:numRef>
          </c:cat>
          <c:val>
            <c:numRef>
              <c:f>'E06-B  '!$L$82:$L$83</c:f>
              <c:numCache>
                <c:formatCode>0</c:formatCode>
                <c:ptCount val="2"/>
                <c:pt idx="0">
                  <c:v>3</c:v>
                </c:pt>
                <c:pt idx="1">
                  <c:v>7</c:v>
                </c:pt>
              </c:numCache>
            </c:numRef>
          </c:val>
        </c:ser>
        <c:dLbls>
          <c:showLegendKey val="0"/>
          <c:showVal val="0"/>
          <c:showCatName val="0"/>
          <c:showSerName val="0"/>
          <c:showPercent val="0"/>
          <c:showBubbleSize val="0"/>
        </c:dLbls>
        <c:gapWidth val="150"/>
        <c:overlap val="100"/>
        <c:axId val="186170368"/>
        <c:axId val="186184448"/>
      </c:barChart>
      <c:catAx>
        <c:axId val="18617036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184448"/>
        <c:crosses val="autoZero"/>
        <c:auto val="1"/>
        <c:lblAlgn val="ctr"/>
        <c:lblOffset val="100"/>
        <c:noMultiLvlLbl val="0"/>
      </c:catAx>
      <c:valAx>
        <c:axId val="18618444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17036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07" footer="0.31496062000000907"/>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544"/>
          <c:h val="0.68001682789605522"/>
        </c:manualLayout>
      </c:layout>
      <c:barChart>
        <c:barDir val="col"/>
        <c:grouping val="stacked"/>
        <c:varyColors val="0"/>
        <c:ser>
          <c:idx val="0"/>
          <c:order val="0"/>
          <c:tx>
            <c:strRef>
              <c:f>'E06-B  '!$I$91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'!$H$92:$H$93</c:f>
              <c:numCache>
                <c:formatCode>General</c:formatCode>
                <c:ptCount val="2"/>
                <c:pt idx="0">
                  <c:v>2009</c:v>
                </c:pt>
                <c:pt idx="1">
                  <c:v>2010</c:v>
                </c:pt>
              </c:numCache>
            </c:numRef>
          </c:cat>
          <c:val>
            <c:numRef>
              <c:f>'E06-B  '!$I$92:$I$93</c:f>
              <c:numCache>
                <c:formatCode>General</c:formatCode>
                <c:ptCount val="2"/>
                <c:pt idx="0">
                  <c:v>17</c:v>
                </c:pt>
                <c:pt idx="1">
                  <c:v>11</c:v>
                </c:pt>
              </c:numCache>
            </c:numRef>
          </c:val>
        </c:ser>
        <c:ser>
          <c:idx val="1"/>
          <c:order val="1"/>
          <c:tx>
            <c:strRef>
              <c:f>'E06-B  '!$J$91</c:f>
              <c:strCache>
                <c:ptCount val="1"/>
                <c:pt idx="0">
                  <c:v>Ruim</c:v>
                </c:pt>
              </c:strCache>
            </c:strRef>
          </c:tx>
          <c:spPr>
            <a:solidFill>
              <a:srgbClr val="FF0000"/>
            </a:solidFill>
          </c:spPr>
          <c:invertIfNegative val="0"/>
          <c:cat>
            <c:numRef>
              <c:f>'E06-B  '!$H$92:$H$93</c:f>
              <c:numCache>
                <c:formatCode>General</c:formatCode>
                <c:ptCount val="2"/>
                <c:pt idx="0">
                  <c:v>2009</c:v>
                </c:pt>
                <c:pt idx="1">
                  <c:v>2010</c:v>
                </c:pt>
              </c:numCache>
            </c:numRef>
          </c:cat>
          <c:val>
            <c:numRef>
              <c:f>'E06-B  '!$J$92:$J$93</c:f>
              <c:numCache>
                <c:formatCode>General</c:formatCode>
                <c:ptCount val="2"/>
                <c:pt idx="0">
                  <c:v>0</c:v>
                </c:pt>
                <c:pt idx="1">
                  <c:v>0</c:v>
                </c:pt>
              </c:numCache>
            </c:numRef>
          </c:val>
        </c:ser>
        <c:ser>
          <c:idx val="2"/>
          <c:order val="2"/>
          <c:tx>
            <c:strRef>
              <c:f>'E06-B  '!$K$91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'!$H$92:$H$93</c:f>
              <c:numCache>
                <c:formatCode>General</c:formatCode>
                <c:ptCount val="2"/>
                <c:pt idx="0">
                  <c:v>2009</c:v>
                </c:pt>
                <c:pt idx="1">
                  <c:v>2010</c:v>
                </c:pt>
              </c:numCache>
            </c:numRef>
          </c:cat>
          <c:val>
            <c:numRef>
              <c:f>'E06-B  '!$K$92:$K$93</c:f>
              <c:numCache>
                <c:formatCode>0</c:formatCode>
                <c:ptCount val="2"/>
                <c:pt idx="0">
                  <c:v>4</c:v>
                </c:pt>
                <c:pt idx="1">
                  <c:v>4</c:v>
                </c:pt>
              </c:numCache>
            </c:numRef>
          </c:val>
        </c:ser>
        <c:ser>
          <c:idx val="3"/>
          <c:order val="3"/>
          <c:tx>
            <c:strRef>
              <c:f>'E06-B  '!$L$91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'!$H$92:$H$93</c:f>
              <c:numCache>
                <c:formatCode>General</c:formatCode>
                <c:ptCount val="2"/>
                <c:pt idx="0">
                  <c:v>2009</c:v>
                </c:pt>
                <c:pt idx="1">
                  <c:v>2010</c:v>
                </c:pt>
              </c:numCache>
            </c:numRef>
          </c:cat>
          <c:val>
            <c:numRef>
              <c:f>'E06-B  '!$L$92:$L$93</c:f>
              <c:numCache>
                <c:formatCode>0</c:formatCode>
                <c:ptCount val="2"/>
                <c:pt idx="0">
                  <c:v>17</c:v>
                </c:pt>
                <c:pt idx="1">
                  <c:v>23</c:v>
                </c:pt>
              </c:numCache>
            </c:numRef>
          </c:val>
        </c:ser>
        <c:dLbls>
          <c:showLegendKey val="0"/>
          <c:showVal val="0"/>
          <c:showCatName val="0"/>
          <c:showSerName val="0"/>
          <c:showPercent val="0"/>
          <c:showBubbleSize val="0"/>
        </c:dLbls>
        <c:gapWidth val="150"/>
        <c:overlap val="100"/>
        <c:axId val="186425728"/>
        <c:axId val="186427264"/>
      </c:barChart>
      <c:catAx>
        <c:axId val="18642572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427264"/>
        <c:crosses val="autoZero"/>
        <c:auto val="1"/>
        <c:lblAlgn val="ctr"/>
        <c:lblOffset val="100"/>
        <c:noMultiLvlLbl val="0"/>
      </c:catAx>
      <c:valAx>
        <c:axId val="1864272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425728"/>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24" footer="0.31496062000000924"/>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578"/>
          <c:h val="0.680016827896055"/>
        </c:manualLayout>
      </c:layout>
      <c:barChart>
        <c:barDir val="col"/>
        <c:grouping val="stacked"/>
        <c:varyColors val="0"/>
        <c:ser>
          <c:idx val="0"/>
          <c:order val="0"/>
          <c:tx>
            <c:strRef>
              <c:f>'E06-B  '!$I$101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'!$H$102:$H$103</c:f>
              <c:numCache>
                <c:formatCode>General</c:formatCode>
                <c:ptCount val="2"/>
                <c:pt idx="0">
                  <c:v>2009</c:v>
                </c:pt>
                <c:pt idx="1">
                  <c:v>2010</c:v>
                </c:pt>
              </c:numCache>
            </c:numRef>
          </c:cat>
          <c:val>
            <c:numRef>
              <c:f>'E06-B  '!$I$102:$I$103</c:f>
              <c:numCache>
                <c:formatCode>General</c:formatCode>
                <c:ptCount val="2"/>
                <c:pt idx="0">
                  <c:v>13</c:v>
                </c:pt>
                <c:pt idx="1">
                  <c:v>8</c:v>
                </c:pt>
              </c:numCache>
            </c:numRef>
          </c:val>
        </c:ser>
        <c:ser>
          <c:idx val="1"/>
          <c:order val="1"/>
          <c:tx>
            <c:strRef>
              <c:f>'E06-B  '!$J$101</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'E06-B  '!$H$102:$H$103</c:f>
              <c:numCache>
                <c:formatCode>General</c:formatCode>
                <c:ptCount val="2"/>
                <c:pt idx="0">
                  <c:v>2009</c:v>
                </c:pt>
                <c:pt idx="1">
                  <c:v>2010</c:v>
                </c:pt>
              </c:numCache>
            </c:numRef>
          </c:cat>
          <c:val>
            <c:numRef>
              <c:f>'E06-B  '!$J$102:$J$103</c:f>
              <c:numCache>
                <c:formatCode>General</c:formatCode>
                <c:ptCount val="2"/>
                <c:pt idx="0">
                  <c:v>0</c:v>
                </c:pt>
                <c:pt idx="1">
                  <c:v>3</c:v>
                </c:pt>
              </c:numCache>
            </c:numRef>
          </c:val>
        </c:ser>
        <c:ser>
          <c:idx val="2"/>
          <c:order val="2"/>
          <c:tx>
            <c:strRef>
              <c:f>'E06-B  '!$K$101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'!$H$102:$H$103</c:f>
              <c:numCache>
                <c:formatCode>General</c:formatCode>
                <c:ptCount val="2"/>
                <c:pt idx="0">
                  <c:v>2009</c:v>
                </c:pt>
                <c:pt idx="1">
                  <c:v>2010</c:v>
                </c:pt>
              </c:numCache>
            </c:numRef>
          </c:cat>
          <c:val>
            <c:numRef>
              <c:f>'E06-B  '!$K$102:$K$103</c:f>
              <c:numCache>
                <c:formatCode>0</c:formatCode>
                <c:ptCount val="2"/>
                <c:pt idx="0">
                  <c:v>1</c:v>
                </c:pt>
                <c:pt idx="1">
                  <c:v>3</c:v>
                </c:pt>
              </c:numCache>
            </c:numRef>
          </c:val>
        </c:ser>
        <c:ser>
          <c:idx val="3"/>
          <c:order val="3"/>
          <c:tx>
            <c:strRef>
              <c:f>'E06-B  '!$L$101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'!$H$102:$H$103</c:f>
              <c:numCache>
                <c:formatCode>General</c:formatCode>
                <c:ptCount val="2"/>
                <c:pt idx="0">
                  <c:v>2009</c:v>
                </c:pt>
                <c:pt idx="1">
                  <c:v>2010</c:v>
                </c:pt>
              </c:numCache>
            </c:numRef>
          </c:cat>
          <c:val>
            <c:numRef>
              <c:f>'E06-B  '!$L$102:$L$103</c:f>
              <c:numCache>
                <c:formatCode>0</c:formatCode>
                <c:ptCount val="2"/>
                <c:pt idx="0">
                  <c:v>19</c:v>
                </c:pt>
                <c:pt idx="1">
                  <c:v>19</c:v>
                </c:pt>
              </c:numCache>
            </c:numRef>
          </c:val>
        </c:ser>
        <c:dLbls>
          <c:showLegendKey val="0"/>
          <c:showVal val="0"/>
          <c:showCatName val="0"/>
          <c:showSerName val="0"/>
          <c:showPercent val="0"/>
          <c:showBubbleSize val="0"/>
        </c:dLbls>
        <c:gapWidth val="150"/>
        <c:overlap val="100"/>
        <c:axId val="186918784"/>
        <c:axId val="186920320"/>
      </c:barChart>
      <c:catAx>
        <c:axId val="18691878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920320"/>
        <c:crosses val="autoZero"/>
        <c:auto val="1"/>
        <c:lblAlgn val="ctr"/>
        <c:lblOffset val="100"/>
        <c:noMultiLvlLbl val="0"/>
      </c:catAx>
      <c:valAx>
        <c:axId val="18692032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918784"/>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41" footer="0.31496062000000941"/>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6"/>
          <c:h val="0.68001682789605478"/>
        </c:manualLayout>
      </c:layout>
      <c:barChart>
        <c:barDir val="col"/>
        <c:grouping val="stacked"/>
        <c:varyColors val="0"/>
        <c:ser>
          <c:idx val="0"/>
          <c:order val="0"/>
          <c:tx>
            <c:strRef>
              <c:f>'E06-B  '!$I$111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'!$H$112:$H$113</c:f>
              <c:numCache>
                <c:formatCode>General</c:formatCode>
                <c:ptCount val="2"/>
                <c:pt idx="0">
                  <c:v>2009</c:v>
                </c:pt>
                <c:pt idx="1">
                  <c:v>2010</c:v>
                </c:pt>
              </c:numCache>
            </c:numRef>
          </c:cat>
          <c:val>
            <c:numRef>
              <c:f>'E06-B  '!$I$112:$I$113</c:f>
              <c:numCache>
                <c:formatCode>General</c:formatCode>
                <c:ptCount val="2"/>
                <c:pt idx="0">
                  <c:v>13</c:v>
                </c:pt>
                <c:pt idx="1">
                  <c:v>13</c:v>
                </c:pt>
              </c:numCache>
            </c:numRef>
          </c:val>
        </c:ser>
        <c:ser>
          <c:idx val="1"/>
          <c:order val="1"/>
          <c:tx>
            <c:strRef>
              <c:f>'E06-B  '!$J$111</c:f>
              <c:strCache>
                <c:ptCount val="1"/>
                <c:pt idx="0">
                  <c:v>Ruim</c:v>
                </c:pt>
              </c:strCache>
            </c:strRef>
          </c:tx>
          <c:spPr>
            <a:solidFill>
              <a:srgbClr val="FF0000"/>
            </a:solidFill>
          </c:spPr>
          <c:invertIfNegative val="0"/>
          <c:cat>
            <c:numRef>
              <c:f>'E06-B  '!$H$112:$H$113</c:f>
              <c:numCache>
                <c:formatCode>General</c:formatCode>
                <c:ptCount val="2"/>
                <c:pt idx="0">
                  <c:v>2009</c:v>
                </c:pt>
                <c:pt idx="1">
                  <c:v>2010</c:v>
                </c:pt>
              </c:numCache>
            </c:numRef>
          </c:cat>
          <c:val>
            <c:numRef>
              <c:f>'E06-B  '!$J$112:$J$113</c:f>
              <c:numCache>
                <c:formatCode>General</c:formatCode>
                <c:ptCount val="2"/>
                <c:pt idx="0">
                  <c:v>0</c:v>
                </c:pt>
                <c:pt idx="1">
                  <c:v>0</c:v>
                </c:pt>
              </c:numCache>
            </c:numRef>
          </c:val>
        </c:ser>
        <c:ser>
          <c:idx val="2"/>
          <c:order val="2"/>
          <c:tx>
            <c:strRef>
              <c:f>'E06-B  '!$K$111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'!$H$112:$H$113</c:f>
              <c:numCache>
                <c:formatCode>General</c:formatCode>
                <c:ptCount val="2"/>
                <c:pt idx="0">
                  <c:v>2009</c:v>
                </c:pt>
                <c:pt idx="1">
                  <c:v>2010</c:v>
                </c:pt>
              </c:numCache>
            </c:numRef>
          </c:cat>
          <c:val>
            <c:numRef>
              <c:f>'E06-B  '!$K$112:$K$113</c:f>
              <c:numCache>
                <c:formatCode>0</c:formatCode>
                <c:ptCount val="2"/>
                <c:pt idx="0">
                  <c:v>3</c:v>
                </c:pt>
                <c:pt idx="1">
                  <c:v>4</c:v>
                </c:pt>
              </c:numCache>
            </c:numRef>
          </c:val>
        </c:ser>
        <c:ser>
          <c:idx val="3"/>
          <c:order val="3"/>
          <c:tx>
            <c:strRef>
              <c:f>'E06-B  '!$L$111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'!$H$112:$H$113</c:f>
              <c:numCache>
                <c:formatCode>General</c:formatCode>
                <c:ptCount val="2"/>
                <c:pt idx="0">
                  <c:v>2009</c:v>
                </c:pt>
                <c:pt idx="1">
                  <c:v>2010</c:v>
                </c:pt>
              </c:numCache>
            </c:numRef>
          </c:cat>
          <c:val>
            <c:numRef>
              <c:f>'E06-B  '!$L$112:$L$113</c:f>
              <c:numCache>
                <c:formatCode>0</c:formatCode>
                <c:ptCount val="2"/>
                <c:pt idx="0">
                  <c:v>7</c:v>
                </c:pt>
                <c:pt idx="1">
                  <c:v>6</c:v>
                </c:pt>
              </c:numCache>
            </c:numRef>
          </c:val>
        </c:ser>
        <c:dLbls>
          <c:showLegendKey val="0"/>
          <c:showVal val="0"/>
          <c:showCatName val="0"/>
          <c:showSerName val="0"/>
          <c:showPercent val="0"/>
          <c:showBubbleSize val="0"/>
        </c:dLbls>
        <c:gapWidth val="150"/>
        <c:overlap val="100"/>
        <c:axId val="186973184"/>
        <c:axId val="186987264"/>
      </c:barChart>
      <c:catAx>
        <c:axId val="18697318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987264"/>
        <c:crosses val="autoZero"/>
        <c:auto val="1"/>
        <c:lblAlgn val="ctr"/>
        <c:lblOffset val="100"/>
        <c:noMultiLvlLbl val="0"/>
      </c:catAx>
      <c:valAx>
        <c:axId val="1869872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697318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52" footer="0.3149606200000095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622"/>
          <c:h val="0.68001682789605455"/>
        </c:manualLayout>
      </c:layout>
      <c:barChart>
        <c:barDir val="col"/>
        <c:grouping val="stacked"/>
        <c:varyColors val="0"/>
        <c:ser>
          <c:idx val="0"/>
          <c:order val="0"/>
          <c:tx>
            <c:strRef>
              <c:f>'E06-B  '!$I$121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'!$H$122:$H$123</c:f>
              <c:numCache>
                <c:formatCode>General</c:formatCode>
                <c:ptCount val="2"/>
                <c:pt idx="0">
                  <c:v>2009</c:v>
                </c:pt>
                <c:pt idx="1">
                  <c:v>2010</c:v>
                </c:pt>
              </c:numCache>
            </c:numRef>
          </c:cat>
          <c:val>
            <c:numRef>
              <c:f>'E06-B  '!$I$122:$I$123</c:f>
              <c:numCache>
                <c:formatCode>General</c:formatCode>
                <c:ptCount val="2"/>
                <c:pt idx="0">
                  <c:v>7</c:v>
                </c:pt>
                <c:pt idx="1">
                  <c:v>3</c:v>
                </c:pt>
              </c:numCache>
            </c:numRef>
          </c:val>
        </c:ser>
        <c:ser>
          <c:idx val="1"/>
          <c:order val="1"/>
          <c:tx>
            <c:strRef>
              <c:f>'E06-B  '!$J$121</c:f>
              <c:strCache>
                <c:ptCount val="1"/>
                <c:pt idx="0">
                  <c:v>Ruim</c:v>
                </c:pt>
              </c:strCache>
            </c:strRef>
          </c:tx>
          <c:spPr>
            <a:solidFill>
              <a:srgbClr val="FF0000"/>
            </a:solidFill>
          </c:spPr>
          <c:invertIfNegative val="0"/>
          <c:dLbls>
            <c:dLbl>
              <c:idx val="1"/>
              <c:delete val="1"/>
            </c:dLbl>
            <c:showLegendKey val="0"/>
            <c:showVal val="1"/>
            <c:showCatName val="0"/>
            <c:showSerName val="0"/>
            <c:showPercent val="0"/>
            <c:showBubbleSize val="0"/>
            <c:showLeaderLines val="0"/>
          </c:dLbls>
          <c:cat>
            <c:numRef>
              <c:f>'E06-B  '!$H$122:$H$123</c:f>
              <c:numCache>
                <c:formatCode>General</c:formatCode>
                <c:ptCount val="2"/>
                <c:pt idx="0">
                  <c:v>2009</c:v>
                </c:pt>
                <c:pt idx="1">
                  <c:v>2010</c:v>
                </c:pt>
              </c:numCache>
            </c:numRef>
          </c:cat>
          <c:val>
            <c:numRef>
              <c:f>'E06-B  '!$J$122:$J$123</c:f>
              <c:numCache>
                <c:formatCode>General</c:formatCode>
                <c:ptCount val="2"/>
                <c:pt idx="0">
                  <c:v>1</c:v>
                </c:pt>
                <c:pt idx="1">
                  <c:v>0</c:v>
                </c:pt>
              </c:numCache>
            </c:numRef>
          </c:val>
        </c:ser>
        <c:ser>
          <c:idx val="2"/>
          <c:order val="2"/>
          <c:tx>
            <c:strRef>
              <c:f>'E06-B  '!$K$121</c:f>
              <c:strCache>
                <c:ptCount val="1"/>
                <c:pt idx="0">
                  <c:v>Regular</c:v>
                </c:pt>
              </c:strCache>
            </c:strRef>
          </c:tx>
          <c:spPr>
            <a:solidFill>
              <a:srgbClr val="FFFF00"/>
            </a:solidFill>
          </c:spPr>
          <c:invertIfNegative val="0"/>
          <c:cat>
            <c:numRef>
              <c:f>'E06-B  '!$H$122:$H$123</c:f>
              <c:numCache>
                <c:formatCode>General</c:formatCode>
                <c:ptCount val="2"/>
                <c:pt idx="0">
                  <c:v>2009</c:v>
                </c:pt>
                <c:pt idx="1">
                  <c:v>2010</c:v>
                </c:pt>
              </c:numCache>
            </c:numRef>
          </c:cat>
          <c:val>
            <c:numRef>
              <c:f>'E06-B  '!$K$122:$K$123</c:f>
              <c:numCache>
                <c:formatCode>0</c:formatCode>
                <c:ptCount val="2"/>
                <c:pt idx="0">
                  <c:v>0</c:v>
                </c:pt>
                <c:pt idx="1">
                  <c:v>0</c:v>
                </c:pt>
              </c:numCache>
            </c:numRef>
          </c:val>
        </c:ser>
        <c:ser>
          <c:idx val="3"/>
          <c:order val="3"/>
          <c:tx>
            <c:strRef>
              <c:f>'E06-B  '!$L$121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'!$H$122:$H$123</c:f>
              <c:numCache>
                <c:formatCode>General</c:formatCode>
                <c:ptCount val="2"/>
                <c:pt idx="0">
                  <c:v>2009</c:v>
                </c:pt>
                <c:pt idx="1">
                  <c:v>2010</c:v>
                </c:pt>
              </c:numCache>
            </c:numRef>
          </c:cat>
          <c:val>
            <c:numRef>
              <c:f>'E06-B  '!$L$122:$L$123</c:f>
              <c:numCache>
                <c:formatCode>0</c:formatCode>
                <c:ptCount val="2"/>
                <c:pt idx="0">
                  <c:v>4</c:v>
                </c:pt>
                <c:pt idx="1">
                  <c:v>9</c:v>
                </c:pt>
              </c:numCache>
            </c:numRef>
          </c:val>
        </c:ser>
        <c:dLbls>
          <c:showLegendKey val="0"/>
          <c:showVal val="0"/>
          <c:showCatName val="0"/>
          <c:showSerName val="0"/>
          <c:showPercent val="0"/>
          <c:showBubbleSize val="0"/>
        </c:dLbls>
        <c:gapWidth val="150"/>
        <c:overlap val="100"/>
        <c:axId val="187032320"/>
        <c:axId val="187033856"/>
      </c:barChart>
      <c:catAx>
        <c:axId val="18703232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033856"/>
        <c:crosses val="autoZero"/>
        <c:auto val="1"/>
        <c:lblAlgn val="ctr"/>
        <c:lblOffset val="100"/>
        <c:noMultiLvlLbl val="0"/>
      </c:catAx>
      <c:valAx>
        <c:axId val="18703385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03232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63" footer="0.3149606200000096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644"/>
          <c:h val="0.68001682789605433"/>
        </c:manualLayout>
      </c:layout>
      <c:barChart>
        <c:barDir val="col"/>
        <c:grouping val="stacked"/>
        <c:varyColors val="0"/>
        <c:ser>
          <c:idx val="0"/>
          <c:order val="0"/>
          <c:tx>
            <c:strRef>
              <c:f>'E06-B  '!$I$131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'!$H$132:$H$133</c:f>
              <c:numCache>
                <c:formatCode>General</c:formatCode>
                <c:ptCount val="2"/>
                <c:pt idx="0">
                  <c:v>2009</c:v>
                </c:pt>
                <c:pt idx="1">
                  <c:v>2010</c:v>
                </c:pt>
              </c:numCache>
            </c:numRef>
          </c:cat>
          <c:val>
            <c:numRef>
              <c:f>'E06-B  '!$I$132:$I$133</c:f>
              <c:numCache>
                <c:formatCode>General</c:formatCode>
                <c:ptCount val="2"/>
                <c:pt idx="0">
                  <c:v>17</c:v>
                </c:pt>
                <c:pt idx="1">
                  <c:v>12</c:v>
                </c:pt>
              </c:numCache>
            </c:numRef>
          </c:val>
        </c:ser>
        <c:ser>
          <c:idx val="1"/>
          <c:order val="1"/>
          <c:tx>
            <c:strRef>
              <c:f>'E06-B  '!$J$131</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'E06-B  '!$H$132:$H$133</c:f>
              <c:numCache>
                <c:formatCode>General</c:formatCode>
                <c:ptCount val="2"/>
                <c:pt idx="0">
                  <c:v>2009</c:v>
                </c:pt>
                <c:pt idx="1">
                  <c:v>2010</c:v>
                </c:pt>
              </c:numCache>
            </c:numRef>
          </c:cat>
          <c:val>
            <c:numRef>
              <c:f>'E06-B  '!$J$132:$J$133</c:f>
              <c:numCache>
                <c:formatCode>General</c:formatCode>
                <c:ptCount val="2"/>
                <c:pt idx="0">
                  <c:v>0</c:v>
                </c:pt>
                <c:pt idx="1">
                  <c:v>1</c:v>
                </c:pt>
              </c:numCache>
            </c:numRef>
          </c:val>
        </c:ser>
        <c:ser>
          <c:idx val="2"/>
          <c:order val="2"/>
          <c:tx>
            <c:strRef>
              <c:f>'E06-B  '!$K$131</c:f>
              <c:strCache>
                <c:ptCount val="1"/>
                <c:pt idx="0">
                  <c:v>Regular</c:v>
                </c:pt>
              </c:strCache>
            </c:strRef>
          </c:tx>
          <c:spPr>
            <a:solidFill>
              <a:srgbClr val="FFFF00"/>
            </a:solidFill>
          </c:spPr>
          <c:invertIfNegative val="0"/>
          <c:dLbls>
            <c:dLbl>
              <c:idx val="1"/>
              <c:delete val="1"/>
            </c:dLbl>
            <c:showLegendKey val="0"/>
            <c:showVal val="1"/>
            <c:showCatName val="0"/>
            <c:showSerName val="0"/>
            <c:showPercent val="0"/>
            <c:showBubbleSize val="0"/>
            <c:showLeaderLines val="0"/>
          </c:dLbls>
          <c:cat>
            <c:numRef>
              <c:f>'E06-B  '!$H$132:$H$133</c:f>
              <c:numCache>
                <c:formatCode>General</c:formatCode>
                <c:ptCount val="2"/>
                <c:pt idx="0">
                  <c:v>2009</c:v>
                </c:pt>
                <c:pt idx="1">
                  <c:v>2010</c:v>
                </c:pt>
              </c:numCache>
            </c:numRef>
          </c:cat>
          <c:val>
            <c:numRef>
              <c:f>'E06-B  '!$K$132:$K$133</c:f>
              <c:numCache>
                <c:formatCode>0</c:formatCode>
                <c:ptCount val="2"/>
                <c:pt idx="0">
                  <c:v>2</c:v>
                </c:pt>
                <c:pt idx="1">
                  <c:v>0</c:v>
                </c:pt>
              </c:numCache>
            </c:numRef>
          </c:val>
        </c:ser>
        <c:ser>
          <c:idx val="3"/>
          <c:order val="3"/>
          <c:tx>
            <c:strRef>
              <c:f>'E06-B  '!$L$131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'!$H$132:$H$133</c:f>
              <c:numCache>
                <c:formatCode>General</c:formatCode>
                <c:ptCount val="2"/>
                <c:pt idx="0">
                  <c:v>2009</c:v>
                </c:pt>
                <c:pt idx="1">
                  <c:v>2010</c:v>
                </c:pt>
              </c:numCache>
            </c:numRef>
          </c:cat>
          <c:val>
            <c:numRef>
              <c:f>'E06-B  '!$L$132:$L$133</c:f>
              <c:numCache>
                <c:formatCode>0</c:formatCode>
                <c:ptCount val="2"/>
                <c:pt idx="0">
                  <c:v>15</c:v>
                </c:pt>
                <c:pt idx="1">
                  <c:v>21</c:v>
                </c:pt>
              </c:numCache>
            </c:numRef>
          </c:val>
        </c:ser>
        <c:dLbls>
          <c:showLegendKey val="0"/>
          <c:showVal val="0"/>
          <c:showCatName val="0"/>
          <c:showSerName val="0"/>
          <c:showPercent val="0"/>
          <c:showBubbleSize val="0"/>
        </c:dLbls>
        <c:gapWidth val="150"/>
        <c:overlap val="100"/>
        <c:axId val="187087104"/>
        <c:axId val="187097088"/>
      </c:barChart>
      <c:catAx>
        <c:axId val="18708710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097088"/>
        <c:crosses val="autoZero"/>
        <c:auto val="1"/>
        <c:lblAlgn val="ctr"/>
        <c:lblOffset val="100"/>
        <c:noMultiLvlLbl val="0"/>
      </c:catAx>
      <c:valAx>
        <c:axId val="18709708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087104"/>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85" footer="0.3149606200000098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'!$W$150</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'!$X$149,'E01A-IQA '!$Y$149,'E01A-IQA '!$Z$149,'E01A-IQA '!$AA$149,'E01A-IQA '!$AB$149)</c:f>
              <c:numCache>
                <c:formatCode>0</c:formatCode>
                <c:ptCount val="5"/>
                <c:pt idx="0">
                  <c:v>2007</c:v>
                </c:pt>
                <c:pt idx="1">
                  <c:v>2008</c:v>
                </c:pt>
                <c:pt idx="2">
                  <c:v>2009</c:v>
                </c:pt>
                <c:pt idx="3">
                  <c:v>2010</c:v>
                </c:pt>
                <c:pt idx="4">
                  <c:v>2011</c:v>
                </c:pt>
              </c:numCache>
            </c:numRef>
          </c:cat>
          <c:val>
            <c:numRef>
              <c:f>('E01A-IQA '!$X$150,'E01A-IQA '!$Y$150,'E01A-IQA '!$Z$150,'E01A-IQA '!$AA$150,'E01A-IQA '!$AB$150)</c:f>
              <c:numCache>
                <c:formatCode>0</c:formatCode>
                <c:ptCount val="5"/>
                <c:pt idx="0">
                  <c:v>4</c:v>
                </c:pt>
                <c:pt idx="1">
                  <c:v>4</c:v>
                </c:pt>
                <c:pt idx="2">
                  <c:v>4</c:v>
                </c:pt>
                <c:pt idx="3">
                  <c:v>4</c:v>
                </c:pt>
                <c:pt idx="4">
                  <c:v>4</c:v>
                </c:pt>
              </c:numCache>
            </c:numRef>
          </c:val>
        </c:ser>
        <c:ser>
          <c:idx val="1"/>
          <c:order val="1"/>
          <c:tx>
            <c:strRef>
              <c:f>'E01A-IQA '!$W$151</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'!$X$149,'E01A-IQA '!$Y$149,'E01A-IQA '!$Z$149,'E01A-IQA '!$AA$149,'E01A-IQA '!$AB$149)</c:f>
              <c:numCache>
                <c:formatCode>0</c:formatCode>
                <c:ptCount val="5"/>
                <c:pt idx="0">
                  <c:v>2007</c:v>
                </c:pt>
                <c:pt idx="1">
                  <c:v>2008</c:v>
                </c:pt>
                <c:pt idx="2">
                  <c:v>2009</c:v>
                </c:pt>
                <c:pt idx="3">
                  <c:v>2010</c:v>
                </c:pt>
                <c:pt idx="4">
                  <c:v>2011</c:v>
                </c:pt>
              </c:numCache>
            </c:numRef>
          </c:cat>
          <c:val>
            <c:numRef>
              <c:f>('E01A-IQA '!$X$151,'E01A-IQA '!$Y$151,'E01A-IQA '!$Z$151,'E01A-IQA '!$AA$151,'E01A-IQA '!$AB$151)</c:f>
              <c:numCache>
                <c:formatCode>0</c:formatCode>
                <c:ptCount val="5"/>
                <c:pt idx="0">
                  <c:v>4</c:v>
                </c:pt>
                <c:pt idx="1">
                  <c:v>4</c:v>
                </c:pt>
                <c:pt idx="2">
                  <c:v>4</c:v>
                </c:pt>
                <c:pt idx="3">
                  <c:v>4</c:v>
                </c:pt>
                <c:pt idx="4">
                  <c:v>4</c:v>
                </c:pt>
              </c:numCache>
            </c:numRef>
          </c:val>
        </c:ser>
        <c:ser>
          <c:idx val="2"/>
          <c:order val="2"/>
          <c:tx>
            <c:strRef>
              <c:f>'E01A-IQA '!$W$152</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'!$X$149,'E01A-IQA '!$Y$149,'E01A-IQA '!$Z$149,'E01A-IQA '!$AA$149,'E01A-IQA '!$AB$149)</c:f>
              <c:numCache>
                <c:formatCode>0</c:formatCode>
                <c:ptCount val="5"/>
                <c:pt idx="0">
                  <c:v>2007</c:v>
                </c:pt>
                <c:pt idx="1">
                  <c:v>2008</c:v>
                </c:pt>
                <c:pt idx="2">
                  <c:v>2009</c:v>
                </c:pt>
                <c:pt idx="3">
                  <c:v>2010</c:v>
                </c:pt>
                <c:pt idx="4">
                  <c:v>2011</c:v>
                </c:pt>
              </c:numCache>
            </c:numRef>
          </c:cat>
          <c:val>
            <c:numRef>
              <c:f>('E01A-IQA '!$X$152,'E01A-IQA '!$Y$152,'E01A-IQA '!$Z$152,'E01A-IQA '!$AA$152,'E01A-IQA '!$AB$152)</c:f>
              <c:numCache>
                <c:formatCode>0</c:formatCode>
                <c:ptCount val="5"/>
                <c:pt idx="0">
                  <c:v>0</c:v>
                </c:pt>
                <c:pt idx="1">
                  <c:v>0</c:v>
                </c:pt>
                <c:pt idx="2">
                  <c:v>0</c:v>
                </c:pt>
                <c:pt idx="3">
                  <c:v>0</c:v>
                </c:pt>
                <c:pt idx="4">
                  <c:v>0</c:v>
                </c:pt>
              </c:numCache>
            </c:numRef>
          </c:val>
        </c:ser>
        <c:ser>
          <c:idx val="3"/>
          <c:order val="3"/>
          <c:tx>
            <c:strRef>
              <c:f>'E01A-IQA '!$W$153</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'!$X$149,'E01A-IQA '!$Y$149,'E01A-IQA '!$Z$149,'E01A-IQA '!$AA$149,'E01A-IQA '!$AB$149)</c:f>
              <c:numCache>
                <c:formatCode>0</c:formatCode>
                <c:ptCount val="5"/>
                <c:pt idx="0">
                  <c:v>2007</c:v>
                </c:pt>
                <c:pt idx="1">
                  <c:v>2008</c:v>
                </c:pt>
                <c:pt idx="2">
                  <c:v>2009</c:v>
                </c:pt>
                <c:pt idx="3">
                  <c:v>2010</c:v>
                </c:pt>
                <c:pt idx="4">
                  <c:v>2011</c:v>
                </c:pt>
              </c:numCache>
            </c:numRef>
          </c:cat>
          <c:val>
            <c:numRef>
              <c:f>('E01A-IQA '!$X$153,'E01A-IQA '!$Y$153,'E01A-IQA '!$Z$153,'E01A-IQA '!$AA$153,'E01A-IQA '!$AB$153)</c:f>
              <c:numCache>
                <c:formatCode>0</c:formatCode>
                <c:ptCount val="5"/>
                <c:pt idx="0">
                  <c:v>0</c:v>
                </c:pt>
                <c:pt idx="1">
                  <c:v>0</c:v>
                </c:pt>
                <c:pt idx="2">
                  <c:v>0</c:v>
                </c:pt>
                <c:pt idx="3">
                  <c:v>0</c:v>
                </c:pt>
                <c:pt idx="4">
                  <c:v>0</c:v>
                </c:pt>
              </c:numCache>
            </c:numRef>
          </c:val>
        </c:ser>
        <c:ser>
          <c:idx val="4"/>
          <c:order val="4"/>
          <c:tx>
            <c:strRef>
              <c:f>'E01A-IQA '!$W$154</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'!$X$149,'E01A-IQA '!$Y$149,'E01A-IQA '!$Z$149,'E01A-IQA '!$AA$149,'E01A-IQA '!$AB$149)</c:f>
              <c:numCache>
                <c:formatCode>0</c:formatCode>
                <c:ptCount val="5"/>
                <c:pt idx="0">
                  <c:v>2007</c:v>
                </c:pt>
                <c:pt idx="1">
                  <c:v>2008</c:v>
                </c:pt>
                <c:pt idx="2">
                  <c:v>2009</c:v>
                </c:pt>
                <c:pt idx="3">
                  <c:v>2010</c:v>
                </c:pt>
                <c:pt idx="4">
                  <c:v>2011</c:v>
                </c:pt>
              </c:numCache>
            </c:numRef>
          </c:cat>
          <c:val>
            <c:numRef>
              <c:f>('E01A-IQA '!$X$154,'E01A-IQA '!$Y$154,'E01A-IQA '!$Z$154,'E01A-IQA '!$AA$154,'E01A-IQA '!$AB$154)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2490112"/>
        <c:axId val="102491648"/>
      </c:barChart>
      <c:catAx>
        <c:axId val="10249011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491648"/>
        <c:crosses val="autoZero"/>
        <c:auto val="1"/>
        <c:lblAlgn val="ctr"/>
        <c:lblOffset val="100"/>
        <c:noMultiLvlLbl val="0"/>
      </c:catAx>
      <c:valAx>
        <c:axId val="10249164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490112"/>
        <c:crosses val="autoZero"/>
        <c:crossBetween val="between"/>
      </c:valAx>
    </c:plotArea>
    <c:legend>
      <c:legendPos val="b"/>
      <c:layout>
        <c:manualLayout>
          <c:xMode val="edge"/>
          <c:yMode val="edge"/>
          <c:x val="0.11946190869363836"/>
          <c:y val="0.89171943465225845"/>
          <c:w val="0.82171858952413568"/>
          <c:h val="5.954732645866923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667"/>
          <c:h val="0.68001682789605411"/>
        </c:manualLayout>
      </c:layout>
      <c:barChart>
        <c:barDir val="col"/>
        <c:grouping val="stacked"/>
        <c:varyColors val="0"/>
        <c:ser>
          <c:idx val="0"/>
          <c:order val="0"/>
          <c:tx>
            <c:strRef>
              <c:f>'E06-B  '!$I$141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'!$H$142:$H$143</c:f>
              <c:numCache>
                <c:formatCode>General</c:formatCode>
                <c:ptCount val="2"/>
                <c:pt idx="0">
                  <c:v>2009</c:v>
                </c:pt>
                <c:pt idx="1">
                  <c:v>2010</c:v>
                </c:pt>
              </c:numCache>
            </c:numRef>
          </c:cat>
          <c:val>
            <c:numRef>
              <c:f>'E06-B  '!$I$142:$I$143</c:f>
              <c:numCache>
                <c:formatCode>General</c:formatCode>
                <c:ptCount val="2"/>
                <c:pt idx="0">
                  <c:v>19</c:v>
                </c:pt>
                <c:pt idx="1">
                  <c:v>13</c:v>
                </c:pt>
              </c:numCache>
            </c:numRef>
          </c:val>
        </c:ser>
        <c:ser>
          <c:idx val="1"/>
          <c:order val="1"/>
          <c:tx>
            <c:strRef>
              <c:f>'E06-B  '!$J$141</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'E06-B  '!$H$142:$H$143</c:f>
              <c:numCache>
                <c:formatCode>General</c:formatCode>
                <c:ptCount val="2"/>
                <c:pt idx="0">
                  <c:v>2009</c:v>
                </c:pt>
                <c:pt idx="1">
                  <c:v>2010</c:v>
                </c:pt>
              </c:numCache>
            </c:numRef>
          </c:cat>
          <c:val>
            <c:numRef>
              <c:f>'E06-B  '!$J$142:$J$143</c:f>
              <c:numCache>
                <c:formatCode>General</c:formatCode>
                <c:ptCount val="2"/>
                <c:pt idx="0">
                  <c:v>0</c:v>
                </c:pt>
                <c:pt idx="1">
                  <c:v>1</c:v>
                </c:pt>
              </c:numCache>
            </c:numRef>
          </c:val>
        </c:ser>
        <c:ser>
          <c:idx val="2"/>
          <c:order val="2"/>
          <c:tx>
            <c:strRef>
              <c:f>'E06-B  '!$K$141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'!$H$142:$H$143</c:f>
              <c:numCache>
                <c:formatCode>General</c:formatCode>
                <c:ptCount val="2"/>
                <c:pt idx="0">
                  <c:v>2009</c:v>
                </c:pt>
                <c:pt idx="1">
                  <c:v>2010</c:v>
                </c:pt>
              </c:numCache>
            </c:numRef>
          </c:cat>
          <c:val>
            <c:numRef>
              <c:f>'E06-B  '!$K$142:$K$143</c:f>
              <c:numCache>
                <c:formatCode>0</c:formatCode>
                <c:ptCount val="2"/>
                <c:pt idx="0">
                  <c:v>8</c:v>
                </c:pt>
                <c:pt idx="1">
                  <c:v>4</c:v>
                </c:pt>
              </c:numCache>
            </c:numRef>
          </c:val>
        </c:ser>
        <c:ser>
          <c:idx val="3"/>
          <c:order val="3"/>
          <c:tx>
            <c:strRef>
              <c:f>'E06-B  '!$L$141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'!$H$142:$H$143</c:f>
              <c:numCache>
                <c:formatCode>General</c:formatCode>
                <c:ptCount val="2"/>
                <c:pt idx="0">
                  <c:v>2009</c:v>
                </c:pt>
                <c:pt idx="1">
                  <c:v>2010</c:v>
                </c:pt>
              </c:numCache>
            </c:numRef>
          </c:cat>
          <c:val>
            <c:numRef>
              <c:f>'E06-B  '!$L$142:$L$143</c:f>
              <c:numCache>
                <c:formatCode>0</c:formatCode>
                <c:ptCount val="2"/>
                <c:pt idx="0">
                  <c:v>7</c:v>
                </c:pt>
                <c:pt idx="1">
                  <c:v>16</c:v>
                </c:pt>
              </c:numCache>
            </c:numRef>
          </c:val>
        </c:ser>
        <c:dLbls>
          <c:showLegendKey val="0"/>
          <c:showVal val="0"/>
          <c:showCatName val="0"/>
          <c:showSerName val="0"/>
          <c:showPercent val="0"/>
          <c:showBubbleSize val="0"/>
        </c:dLbls>
        <c:gapWidth val="150"/>
        <c:overlap val="100"/>
        <c:axId val="187678720"/>
        <c:axId val="187680256"/>
      </c:barChart>
      <c:catAx>
        <c:axId val="18767872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680256"/>
        <c:crosses val="autoZero"/>
        <c:auto val="1"/>
        <c:lblAlgn val="ctr"/>
        <c:lblOffset val="100"/>
        <c:noMultiLvlLbl val="0"/>
      </c:catAx>
      <c:valAx>
        <c:axId val="18768025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678720"/>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96" footer="0.31496062000000996"/>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689"/>
          <c:h val="0.68001682789605389"/>
        </c:manualLayout>
      </c:layout>
      <c:barChart>
        <c:barDir val="col"/>
        <c:grouping val="stacked"/>
        <c:varyColors val="0"/>
        <c:ser>
          <c:idx val="0"/>
          <c:order val="0"/>
          <c:tx>
            <c:strRef>
              <c:f>'E06-B  '!$I$151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'!$H$152:$H$153</c:f>
              <c:numCache>
                <c:formatCode>General</c:formatCode>
                <c:ptCount val="2"/>
                <c:pt idx="0">
                  <c:v>2009</c:v>
                </c:pt>
                <c:pt idx="1">
                  <c:v>2010</c:v>
                </c:pt>
              </c:numCache>
            </c:numRef>
          </c:cat>
          <c:val>
            <c:numRef>
              <c:f>'E06-B  '!$I$152:$I$153</c:f>
              <c:numCache>
                <c:formatCode>General</c:formatCode>
                <c:ptCount val="2"/>
                <c:pt idx="0">
                  <c:v>19</c:v>
                </c:pt>
                <c:pt idx="1">
                  <c:v>13</c:v>
                </c:pt>
              </c:numCache>
            </c:numRef>
          </c:val>
        </c:ser>
        <c:ser>
          <c:idx val="1"/>
          <c:order val="1"/>
          <c:tx>
            <c:strRef>
              <c:f>'E06-B  '!$J$151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'E06-B  '!$H$152:$H$153</c:f>
              <c:numCache>
                <c:formatCode>General</c:formatCode>
                <c:ptCount val="2"/>
                <c:pt idx="0">
                  <c:v>2009</c:v>
                </c:pt>
                <c:pt idx="1">
                  <c:v>2010</c:v>
                </c:pt>
              </c:numCache>
            </c:numRef>
          </c:cat>
          <c:val>
            <c:numRef>
              <c:f>'E06-B  '!$J$152:$J$153</c:f>
              <c:numCache>
                <c:formatCode>General</c:formatCode>
                <c:ptCount val="2"/>
                <c:pt idx="0">
                  <c:v>0</c:v>
                </c:pt>
                <c:pt idx="1">
                  <c:v>1</c:v>
                </c:pt>
              </c:numCache>
            </c:numRef>
          </c:val>
        </c:ser>
        <c:ser>
          <c:idx val="2"/>
          <c:order val="2"/>
          <c:tx>
            <c:strRef>
              <c:f>'E06-B  '!$K$151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'!$H$152:$H$153</c:f>
              <c:numCache>
                <c:formatCode>General</c:formatCode>
                <c:ptCount val="2"/>
                <c:pt idx="0">
                  <c:v>2009</c:v>
                </c:pt>
                <c:pt idx="1">
                  <c:v>2010</c:v>
                </c:pt>
              </c:numCache>
            </c:numRef>
          </c:cat>
          <c:val>
            <c:numRef>
              <c:f>'E06-B  '!$K$152:$K$153</c:f>
              <c:numCache>
                <c:formatCode>0</c:formatCode>
                <c:ptCount val="2"/>
                <c:pt idx="0">
                  <c:v>8</c:v>
                </c:pt>
                <c:pt idx="1">
                  <c:v>4</c:v>
                </c:pt>
              </c:numCache>
            </c:numRef>
          </c:val>
        </c:ser>
        <c:ser>
          <c:idx val="3"/>
          <c:order val="3"/>
          <c:tx>
            <c:strRef>
              <c:f>'E06-B  '!$L$151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'!$H$152:$H$153</c:f>
              <c:numCache>
                <c:formatCode>General</c:formatCode>
                <c:ptCount val="2"/>
                <c:pt idx="0">
                  <c:v>2009</c:v>
                </c:pt>
                <c:pt idx="1">
                  <c:v>2010</c:v>
                </c:pt>
              </c:numCache>
            </c:numRef>
          </c:cat>
          <c:val>
            <c:numRef>
              <c:f>'E06-B  '!$L$152:$L$153</c:f>
              <c:numCache>
                <c:formatCode>0</c:formatCode>
                <c:ptCount val="2"/>
                <c:pt idx="0">
                  <c:v>7</c:v>
                </c:pt>
                <c:pt idx="1">
                  <c:v>16</c:v>
                </c:pt>
              </c:numCache>
            </c:numRef>
          </c:val>
        </c:ser>
        <c:dLbls>
          <c:showLegendKey val="0"/>
          <c:showVal val="0"/>
          <c:showCatName val="0"/>
          <c:showSerName val="0"/>
          <c:showPercent val="0"/>
          <c:showBubbleSize val="0"/>
        </c:dLbls>
        <c:gapWidth val="150"/>
        <c:overlap val="100"/>
        <c:axId val="187725312"/>
        <c:axId val="187726848"/>
      </c:barChart>
      <c:catAx>
        <c:axId val="18772531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726848"/>
        <c:crosses val="autoZero"/>
        <c:auto val="1"/>
        <c:lblAlgn val="ctr"/>
        <c:lblOffset val="100"/>
        <c:noMultiLvlLbl val="0"/>
      </c:catAx>
      <c:valAx>
        <c:axId val="18772684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72531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07" footer="0.31496062000001007"/>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711"/>
          <c:h val="0.68001682789605367"/>
        </c:manualLayout>
      </c:layout>
      <c:barChart>
        <c:barDir val="col"/>
        <c:grouping val="stacked"/>
        <c:varyColors val="0"/>
        <c:ser>
          <c:idx val="0"/>
          <c:order val="0"/>
          <c:tx>
            <c:strRef>
              <c:f>'E06-B  '!$I$161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'!$H$162:$H$163</c:f>
              <c:numCache>
                <c:formatCode>General</c:formatCode>
                <c:ptCount val="2"/>
                <c:pt idx="0">
                  <c:v>2009</c:v>
                </c:pt>
                <c:pt idx="1">
                  <c:v>2010</c:v>
                </c:pt>
              </c:numCache>
            </c:numRef>
          </c:cat>
          <c:val>
            <c:numRef>
              <c:f>'E06-B  '!$I$162:$I$163</c:f>
              <c:numCache>
                <c:formatCode>General</c:formatCode>
                <c:ptCount val="2"/>
                <c:pt idx="0">
                  <c:v>18</c:v>
                </c:pt>
                <c:pt idx="1">
                  <c:v>11</c:v>
                </c:pt>
              </c:numCache>
            </c:numRef>
          </c:val>
        </c:ser>
        <c:ser>
          <c:idx val="1"/>
          <c:order val="1"/>
          <c:tx>
            <c:strRef>
              <c:f>'E06-B  '!$J$161</c:f>
              <c:strCache>
                <c:ptCount val="1"/>
                <c:pt idx="0">
                  <c:v>Ruim</c:v>
                </c:pt>
              </c:strCache>
            </c:strRef>
          </c:tx>
          <c:spPr>
            <a:solidFill>
              <a:srgbClr val="FF0000"/>
            </a:solidFill>
          </c:spPr>
          <c:invertIfNegative val="0"/>
          <c:cat>
            <c:numRef>
              <c:f>'E06-B  '!$H$162:$H$163</c:f>
              <c:numCache>
                <c:formatCode>General</c:formatCode>
                <c:ptCount val="2"/>
                <c:pt idx="0">
                  <c:v>2009</c:v>
                </c:pt>
                <c:pt idx="1">
                  <c:v>2010</c:v>
                </c:pt>
              </c:numCache>
            </c:numRef>
          </c:cat>
          <c:val>
            <c:numRef>
              <c:f>'E06-B  '!$J$162:$J$163</c:f>
              <c:numCache>
                <c:formatCode>General</c:formatCode>
                <c:ptCount val="2"/>
                <c:pt idx="0">
                  <c:v>0</c:v>
                </c:pt>
                <c:pt idx="1">
                  <c:v>0</c:v>
                </c:pt>
              </c:numCache>
            </c:numRef>
          </c:val>
        </c:ser>
        <c:ser>
          <c:idx val="2"/>
          <c:order val="2"/>
          <c:tx>
            <c:strRef>
              <c:f>'E06-B  '!$K$161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'!$H$162:$H$163</c:f>
              <c:numCache>
                <c:formatCode>General</c:formatCode>
                <c:ptCount val="2"/>
                <c:pt idx="0">
                  <c:v>2009</c:v>
                </c:pt>
                <c:pt idx="1">
                  <c:v>2010</c:v>
                </c:pt>
              </c:numCache>
            </c:numRef>
          </c:cat>
          <c:val>
            <c:numRef>
              <c:f>'E06-B  '!$K$162:$K$163</c:f>
              <c:numCache>
                <c:formatCode>0</c:formatCode>
                <c:ptCount val="2"/>
                <c:pt idx="0">
                  <c:v>3</c:v>
                </c:pt>
                <c:pt idx="1">
                  <c:v>6</c:v>
                </c:pt>
              </c:numCache>
            </c:numRef>
          </c:val>
        </c:ser>
        <c:ser>
          <c:idx val="3"/>
          <c:order val="3"/>
          <c:tx>
            <c:strRef>
              <c:f>'E06-B  '!$L$161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'!$H$162:$H$163</c:f>
              <c:numCache>
                <c:formatCode>General</c:formatCode>
                <c:ptCount val="2"/>
                <c:pt idx="0">
                  <c:v>2009</c:v>
                </c:pt>
                <c:pt idx="1">
                  <c:v>2010</c:v>
                </c:pt>
              </c:numCache>
            </c:numRef>
          </c:cat>
          <c:val>
            <c:numRef>
              <c:f>'E06-B  '!$L$162:$L$163</c:f>
              <c:numCache>
                <c:formatCode>0</c:formatCode>
                <c:ptCount val="2"/>
                <c:pt idx="0">
                  <c:v>12</c:v>
                </c:pt>
                <c:pt idx="1">
                  <c:v>16</c:v>
                </c:pt>
              </c:numCache>
            </c:numRef>
          </c:val>
        </c:ser>
        <c:dLbls>
          <c:showLegendKey val="0"/>
          <c:showVal val="0"/>
          <c:showCatName val="0"/>
          <c:showSerName val="0"/>
          <c:showPercent val="0"/>
          <c:showBubbleSize val="0"/>
        </c:dLbls>
        <c:gapWidth val="150"/>
        <c:overlap val="100"/>
        <c:axId val="187759232"/>
        <c:axId val="187851136"/>
      </c:barChart>
      <c:catAx>
        <c:axId val="18775923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851136"/>
        <c:crosses val="autoZero"/>
        <c:auto val="1"/>
        <c:lblAlgn val="ctr"/>
        <c:lblOffset val="100"/>
        <c:noMultiLvlLbl val="0"/>
      </c:catAx>
      <c:valAx>
        <c:axId val="18785113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759232"/>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24" footer="0.31496062000001024"/>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733"/>
          <c:h val="0.68001682789605356"/>
        </c:manualLayout>
      </c:layout>
      <c:barChart>
        <c:barDir val="col"/>
        <c:grouping val="stacked"/>
        <c:varyColors val="0"/>
        <c:ser>
          <c:idx val="0"/>
          <c:order val="0"/>
          <c:tx>
            <c:strRef>
              <c:f>'E06-B  '!$I$171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'!$H$172:$H$173</c:f>
              <c:numCache>
                <c:formatCode>General</c:formatCode>
                <c:ptCount val="2"/>
                <c:pt idx="0">
                  <c:v>2009</c:v>
                </c:pt>
                <c:pt idx="1">
                  <c:v>2010</c:v>
                </c:pt>
              </c:numCache>
            </c:numRef>
          </c:cat>
          <c:val>
            <c:numRef>
              <c:f>'E06-B  '!$I$172:$I$173</c:f>
              <c:numCache>
                <c:formatCode>General</c:formatCode>
                <c:ptCount val="2"/>
                <c:pt idx="0">
                  <c:v>24</c:v>
                </c:pt>
                <c:pt idx="1">
                  <c:v>21</c:v>
                </c:pt>
              </c:numCache>
            </c:numRef>
          </c:val>
        </c:ser>
        <c:ser>
          <c:idx val="1"/>
          <c:order val="1"/>
          <c:tx>
            <c:strRef>
              <c:f>'E06-B  '!$J$171</c:f>
              <c:strCache>
                <c:ptCount val="1"/>
                <c:pt idx="0">
                  <c:v>Ruim</c:v>
                </c:pt>
              </c:strCache>
            </c:strRef>
          </c:tx>
          <c:spPr>
            <a:solidFill>
              <a:srgbClr val="FF0000"/>
            </a:solidFill>
          </c:spPr>
          <c:invertIfNegative val="0"/>
          <c:cat>
            <c:numRef>
              <c:f>'E06-B  '!$H$172:$H$173</c:f>
              <c:numCache>
                <c:formatCode>General</c:formatCode>
                <c:ptCount val="2"/>
                <c:pt idx="0">
                  <c:v>2009</c:v>
                </c:pt>
                <c:pt idx="1">
                  <c:v>2010</c:v>
                </c:pt>
              </c:numCache>
            </c:numRef>
          </c:cat>
          <c:val>
            <c:numRef>
              <c:f>'E06-B  '!$J$172:$J$173</c:f>
              <c:numCache>
                <c:formatCode>General</c:formatCode>
                <c:ptCount val="2"/>
                <c:pt idx="0">
                  <c:v>0</c:v>
                </c:pt>
                <c:pt idx="1">
                  <c:v>0</c:v>
                </c:pt>
              </c:numCache>
            </c:numRef>
          </c:val>
        </c:ser>
        <c:ser>
          <c:idx val="2"/>
          <c:order val="2"/>
          <c:tx>
            <c:strRef>
              <c:f>'E06-B  '!$K$171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'!$H$172:$H$173</c:f>
              <c:numCache>
                <c:formatCode>General</c:formatCode>
                <c:ptCount val="2"/>
                <c:pt idx="0">
                  <c:v>2009</c:v>
                </c:pt>
                <c:pt idx="1">
                  <c:v>2010</c:v>
                </c:pt>
              </c:numCache>
            </c:numRef>
          </c:cat>
          <c:val>
            <c:numRef>
              <c:f>'E06-B  '!$K$172:$K$173</c:f>
              <c:numCache>
                <c:formatCode>0</c:formatCode>
                <c:ptCount val="2"/>
                <c:pt idx="0">
                  <c:v>9</c:v>
                </c:pt>
                <c:pt idx="1">
                  <c:v>7</c:v>
                </c:pt>
              </c:numCache>
            </c:numRef>
          </c:val>
        </c:ser>
        <c:ser>
          <c:idx val="3"/>
          <c:order val="3"/>
          <c:tx>
            <c:strRef>
              <c:f>'E06-B  '!$L$171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'!$H$172:$H$173</c:f>
              <c:numCache>
                <c:formatCode>General</c:formatCode>
                <c:ptCount val="2"/>
                <c:pt idx="0">
                  <c:v>2009</c:v>
                </c:pt>
                <c:pt idx="1">
                  <c:v>2010</c:v>
                </c:pt>
              </c:numCache>
            </c:numRef>
          </c:cat>
          <c:val>
            <c:numRef>
              <c:f>'E06-B  '!$L$172:$L$173</c:f>
              <c:numCache>
                <c:formatCode>0</c:formatCode>
                <c:ptCount val="2"/>
                <c:pt idx="0">
                  <c:v>9</c:v>
                </c:pt>
                <c:pt idx="1">
                  <c:v>14</c:v>
                </c:pt>
              </c:numCache>
            </c:numRef>
          </c:val>
        </c:ser>
        <c:dLbls>
          <c:showLegendKey val="0"/>
          <c:showVal val="0"/>
          <c:showCatName val="0"/>
          <c:showSerName val="0"/>
          <c:showPercent val="0"/>
          <c:showBubbleSize val="0"/>
        </c:dLbls>
        <c:gapWidth val="150"/>
        <c:overlap val="100"/>
        <c:axId val="187887616"/>
        <c:axId val="187889152"/>
      </c:barChart>
      <c:catAx>
        <c:axId val="18788761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889152"/>
        <c:crosses val="autoZero"/>
        <c:auto val="1"/>
        <c:lblAlgn val="ctr"/>
        <c:lblOffset val="100"/>
        <c:noMultiLvlLbl val="0"/>
      </c:catAx>
      <c:valAx>
        <c:axId val="18788915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887616"/>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41" footer="0.31496062000001041"/>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755"/>
          <c:h val="0.68001682789605356"/>
        </c:manualLayout>
      </c:layout>
      <c:barChart>
        <c:barDir val="col"/>
        <c:grouping val="stacked"/>
        <c:varyColors val="0"/>
        <c:ser>
          <c:idx val="0"/>
          <c:order val="0"/>
          <c:tx>
            <c:strRef>
              <c:f>'E06-B  '!$I$181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'!$H$182:$H$183</c:f>
              <c:numCache>
                <c:formatCode>General</c:formatCode>
                <c:ptCount val="2"/>
                <c:pt idx="0">
                  <c:v>2009</c:v>
                </c:pt>
                <c:pt idx="1">
                  <c:v>2010</c:v>
                </c:pt>
              </c:numCache>
            </c:numRef>
          </c:cat>
          <c:val>
            <c:numRef>
              <c:f>'E06-B  '!$I$182:$I$183</c:f>
              <c:numCache>
                <c:formatCode>General</c:formatCode>
                <c:ptCount val="2"/>
                <c:pt idx="0">
                  <c:v>14</c:v>
                </c:pt>
                <c:pt idx="1">
                  <c:v>9</c:v>
                </c:pt>
              </c:numCache>
            </c:numRef>
          </c:val>
        </c:ser>
        <c:ser>
          <c:idx val="1"/>
          <c:order val="1"/>
          <c:tx>
            <c:strRef>
              <c:f>'E06-B  '!$J$181</c:f>
              <c:strCache>
                <c:ptCount val="1"/>
                <c:pt idx="0">
                  <c:v>Ruim</c:v>
                </c:pt>
              </c:strCache>
            </c:strRef>
          </c:tx>
          <c:spPr>
            <a:solidFill>
              <a:srgbClr val="FF0000"/>
            </a:solidFill>
          </c:spPr>
          <c:invertIfNegative val="0"/>
          <c:dLbls>
            <c:dLbl>
              <c:idx val="1"/>
              <c:delete val="1"/>
            </c:dLbl>
            <c:showLegendKey val="0"/>
            <c:showVal val="1"/>
            <c:showCatName val="0"/>
            <c:showSerName val="0"/>
            <c:showPercent val="0"/>
            <c:showBubbleSize val="0"/>
            <c:showLeaderLines val="0"/>
          </c:dLbls>
          <c:cat>
            <c:numRef>
              <c:f>'E06-B  '!$H$182:$H$183</c:f>
              <c:numCache>
                <c:formatCode>General</c:formatCode>
                <c:ptCount val="2"/>
                <c:pt idx="0">
                  <c:v>2009</c:v>
                </c:pt>
                <c:pt idx="1">
                  <c:v>2010</c:v>
                </c:pt>
              </c:numCache>
            </c:numRef>
          </c:cat>
          <c:val>
            <c:numRef>
              <c:f>'E06-B  '!$J$182:$J$183</c:f>
              <c:numCache>
                <c:formatCode>General</c:formatCode>
                <c:ptCount val="2"/>
                <c:pt idx="0">
                  <c:v>1</c:v>
                </c:pt>
                <c:pt idx="1">
                  <c:v>0</c:v>
                </c:pt>
              </c:numCache>
            </c:numRef>
          </c:val>
        </c:ser>
        <c:ser>
          <c:idx val="2"/>
          <c:order val="2"/>
          <c:tx>
            <c:strRef>
              <c:f>'E06-B  '!$K$181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'!$H$182:$H$183</c:f>
              <c:numCache>
                <c:formatCode>General</c:formatCode>
                <c:ptCount val="2"/>
                <c:pt idx="0">
                  <c:v>2009</c:v>
                </c:pt>
                <c:pt idx="1">
                  <c:v>2010</c:v>
                </c:pt>
              </c:numCache>
            </c:numRef>
          </c:cat>
          <c:val>
            <c:numRef>
              <c:f>'E06-B  '!$K$182:$K$183</c:f>
              <c:numCache>
                <c:formatCode>0</c:formatCode>
                <c:ptCount val="2"/>
                <c:pt idx="0">
                  <c:v>6</c:v>
                </c:pt>
                <c:pt idx="1">
                  <c:v>11</c:v>
                </c:pt>
              </c:numCache>
            </c:numRef>
          </c:val>
        </c:ser>
        <c:ser>
          <c:idx val="3"/>
          <c:order val="3"/>
          <c:tx>
            <c:strRef>
              <c:f>'E06-B  '!$L$181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'!$H$182:$H$183</c:f>
              <c:numCache>
                <c:formatCode>General</c:formatCode>
                <c:ptCount val="2"/>
                <c:pt idx="0">
                  <c:v>2009</c:v>
                </c:pt>
                <c:pt idx="1">
                  <c:v>2010</c:v>
                </c:pt>
              </c:numCache>
            </c:numRef>
          </c:cat>
          <c:val>
            <c:numRef>
              <c:f>'E06-B  '!$L$182:$L$183</c:f>
              <c:numCache>
                <c:formatCode>0</c:formatCode>
                <c:ptCount val="2"/>
                <c:pt idx="0">
                  <c:v>4</c:v>
                </c:pt>
                <c:pt idx="1">
                  <c:v>5</c:v>
                </c:pt>
              </c:numCache>
            </c:numRef>
          </c:val>
        </c:ser>
        <c:dLbls>
          <c:showLegendKey val="0"/>
          <c:showVal val="0"/>
          <c:showCatName val="0"/>
          <c:showSerName val="0"/>
          <c:showPercent val="0"/>
          <c:showBubbleSize val="0"/>
        </c:dLbls>
        <c:gapWidth val="150"/>
        <c:overlap val="100"/>
        <c:axId val="188003456"/>
        <c:axId val="188004992"/>
      </c:barChart>
      <c:catAx>
        <c:axId val="18800345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004992"/>
        <c:crosses val="autoZero"/>
        <c:auto val="1"/>
        <c:lblAlgn val="ctr"/>
        <c:lblOffset val="100"/>
        <c:noMultiLvlLbl val="0"/>
      </c:catAx>
      <c:valAx>
        <c:axId val="1880049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00345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52" footer="0.3149606200000105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778"/>
          <c:h val="0.68001682789605356"/>
        </c:manualLayout>
      </c:layout>
      <c:barChart>
        <c:barDir val="col"/>
        <c:grouping val="stacked"/>
        <c:varyColors val="0"/>
        <c:ser>
          <c:idx val="0"/>
          <c:order val="0"/>
          <c:tx>
            <c:strRef>
              <c:f>'E06-B  '!$I$191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'!$H$192:$H$193</c:f>
              <c:numCache>
                <c:formatCode>General</c:formatCode>
                <c:ptCount val="2"/>
                <c:pt idx="0">
                  <c:v>2009</c:v>
                </c:pt>
                <c:pt idx="1">
                  <c:v>2010</c:v>
                </c:pt>
              </c:numCache>
            </c:numRef>
          </c:cat>
          <c:val>
            <c:numRef>
              <c:f>'E06-B  '!$I$192:$I$193</c:f>
              <c:numCache>
                <c:formatCode>General</c:formatCode>
                <c:ptCount val="2"/>
                <c:pt idx="0">
                  <c:v>26</c:v>
                </c:pt>
                <c:pt idx="1">
                  <c:v>13</c:v>
                </c:pt>
              </c:numCache>
            </c:numRef>
          </c:val>
        </c:ser>
        <c:ser>
          <c:idx val="1"/>
          <c:order val="1"/>
          <c:tx>
            <c:strRef>
              <c:f>'E06-B  '!$J$191</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'E06-B  '!$H$192:$H$193</c:f>
              <c:numCache>
                <c:formatCode>General</c:formatCode>
                <c:ptCount val="2"/>
                <c:pt idx="0">
                  <c:v>2009</c:v>
                </c:pt>
                <c:pt idx="1">
                  <c:v>2010</c:v>
                </c:pt>
              </c:numCache>
            </c:numRef>
          </c:cat>
          <c:val>
            <c:numRef>
              <c:f>'E06-B  '!$J$192:$J$193</c:f>
              <c:numCache>
                <c:formatCode>General</c:formatCode>
                <c:ptCount val="2"/>
                <c:pt idx="0">
                  <c:v>0</c:v>
                </c:pt>
                <c:pt idx="1">
                  <c:v>1</c:v>
                </c:pt>
              </c:numCache>
            </c:numRef>
          </c:val>
        </c:ser>
        <c:ser>
          <c:idx val="2"/>
          <c:order val="2"/>
          <c:tx>
            <c:strRef>
              <c:f>'E06-B  '!$K$191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'!$H$192:$H$193</c:f>
              <c:numCache>
                <c:formatCode>General</c:formatCode>
                <c:ptCount val="2"/>
                <c:pt idx="0">
                  <c:v>2009</c:v>
                </c:pt>
                <c:pt idx="1">
                  <c:v>2010</c:v>
                </c:pt>
              </c:numCache>
            </c:numRef>
          </c:cat>
          <c:val>
            <c:numRef>
              <c:f>'E06-B  '!$K$192:$K$193</c:f>
              <c:numCache>
                <c:formatCode>0</c:formatCode>
                <c:ptCount val="2"/>
                <c:pt idx="0">
                  <c:v>4</c:v>
                </c:pt>
                <c:pt idx="1">
                  <c:v>9</c:v>
                </c:pt>
              </c:numCache>
            </c:numRef>
          </c:val>
        </c:ser>
        <c:ser>
          <c:idx val="3"/>
          <c:order val="3"/>
          <c:tx>
            <c:strRef>
              <c:f>'E06-B  '!$L$191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'!$H$192:$H$193</c:f>
              <c:numCache>
                <c:formatCode>General</c:formatCode>
                <c:ptCount val="2"/>
                <c:pt idx="0">
                  <c:v>2009</c:v>
                </c:pt>
                <c:pt idx="1">
                  <c:v>2010</c:v>
                </c:pt>
              </c:numCache>
            </c:numRef>
          </c:cat>
          <c:val>
            <c:numRef>
              <c:f>'E06-B  '!$L$192:$L$193</c:f>
              <c:numCache>
                <c:formatCode>0</c:formatCode>
                <c:ptCount val="2"/>
                <c:pt idx="0">
                  <c:v>12</c:v>
                </c:pt>
                <c:pt idx="1">
                  <c:v>19</c:v>
                </c:pt>
              </c:numCache>
            </c:numRef>
          </c:val>
        </c:ser>
        <c:dLbls>
          <c:showLegendKey val="0"/>
          <c:showVal val="0"/>
          <c:showCatName val="0"/>
          <c:showSerName val="0"/>
          <c:showPercent val="0"/>
          <c:showBubbleSize val="0"/>
        </c:dLbls>
        <c:gapWidth val="150"/>
        <c:overlap val="100"/>
        <c:axId val="188127872"/>
        <c:axId val="188141952"/>
      </c:barChart>
      <c:catAx>
        <c:axId val="18812787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141952"/>
        <c:crosses val="autoZero"/>
        <c:auto val="1"/>
        <c:lblAlgn val="ctr"/>
        <c:lblOffset val="100"/>
        <c:noMultiLvlLbl val="0"/>
      </c:catAx>
      <c:valAx>
        <c:axId val="18814195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127872"/>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63" footer="0.3149606200000106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8"/>
          <c:h val="0.68001682789605356"/>
        </c:manualLayout>
      </c:layout>
      <c:barChart>
        <c:barDir val="col"/>
        <c:grouping val="stacked"/>
        <c:varyColors val="0"/>
        <c:ser>
          <c:idx val="0"/>
          <c:order val="0"/>
          <c:tx>
            <c:strRef>
              <c:f>'E06-B  '!$I$201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'!$H$202:$H$203</c:f>
              <c:numCache>
                <c:formatCode>General</c:formatCode>
                <c:ptCount val="2"/>
                <c:pt idx="0">
                  <c:v>2009</c:v>
                </c:pt>
                <c:pt idx="1">
                  <c:v>2010</c:v>
                </c:pt>
              </c:numCache>
            </c:numRef>
          </c:cat>
          <c:val>
            <c:numRef>
              <c:f>'E06-B  '!$I$202:$I$203</c:f>
              <c:numCache>
                <c:formatCode>General</c:formatCode>
                <c:ptCount val="2"/>
                <c:pt idx="0">
                  <c:v>23</c:v>
                </c:pt>
                <c:pt idx="1">
                  <c:v>12</c:v>
                </c:pt>
              </c:numCache>
            </c:numRef>
          </c:val>
        </c:ser>
        <c:ser>
          <c:idx val="1"/>
          <c:order val="1"/>
          <c:tx>
            <c:strRef>
              <c:f>'E06-B  '!$J$201</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'E06-B  '!$H$202:$H$203</c:f>
              <c:numCache>
                <c:formatCode>General</c:formatCode>
                <c:ptCount val="2"/>
                <c:pt idx="0">
                  <c:v>2009</c:v>
                </c:pt>
                <c:pt idx="1">
                  <c:v>2010</c:v>
                </c:pt>
              </c:numCache>
            </c:numRef>
          </c:cat>
          <c:val>
            <c:numRef>
              <c:f>'E06-B  '!$J$202:$J$203</c:f>
              <c:numCache>
                <c:formatCode>General</c:formatCode>
                <c:ptCount val="2"/>
                <c:pt idx="0">
                  <c:v>0</c:v>
                </c:pt>
                <c:pt idx="1">
                  <c:v>2</c:v>
                </c:pt>
              </c:numCache>
            </c:numRef>
          </c:val>
        </c:ser>
        <c:ser>
          <c:idx val="2"/>
          <c:order val="2"/>
          <c:tx>
            <c:strRef>
              <c:f>'E06-B  '!$K$201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'!$H$202:$H$203</c:f>
              <c:numCache>
                <c:formatCode>General</c:formatCode>
                <c:ptCount val="2"/>
                <c:pt idx="0">
                  <c:v>2009</c:v>
                </c:pt>
                <c:pt idx="1">
                  <c:v>2010</c:v>
                </c:pt>
              </c:numCache>
            </c:numRef>
          </c:cat>
          <c:val>
            <c:numRef>
              <c:f>'E06-B  '!$K$202:$K$203</c:f>
              <c:numCache>
                <c:formatCode>0</c:formatCode>
                <c:ptCount val="2"/>
                <c:pt idx="0">
                  <c:v>5</c:v>
                </c:pt>
                <c:pt idx="1">
                  <c:v>7</c:v>
                </c:pt>
              </c:numCache>
            </c:numRef>
          </c:val>
        </c:ser>
        <c:ser>
          <c:idx val="3"/>
          <c:order val="3"/>
          <c:tx>
            <c:strRef>
              <c:f>'E06-B  '!$L$201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'!$H$202:$H$203</c:f>
              <c:numCache>
                <c:formatCode>General</c:formatCode>
                <c:ptCount val="2"/>
                <c:pt idx="0">
                  <c:v>2009</c:v>
                </c:pt>
                <c:pt idx="1">
                  <c:v>2010</c:v>
                </c:pt>
              </c:numCache>
            </c:numRef>
          </c:cat>
          <c:val>
            <c:numRef>
              <c:f>'E06-B  '!$L$202:$L$203</c:f>
              <c:numCache>
                <c:formatCode>0</c:formatCode>
                <c:ptCount val="2"/>
                <c:pt idx="0">
                  <c:v>4</c:v>
                </c:pt>
                <c:pt idx="1">
                  <c:v>11</c:v>
                </c:pt>
              </c:numCache>
            </c:numRef>
          </c:val>
        </c:ser>
        <c:dLbls>
          <c:showLegendKey val="0"/>
          <c:showVal val="0"/>
          <c:showCatName val="0"/>
          <c:showSerName val="0"/>
          <c:showPercent val="0"/>
          <c:showBubbleSize val="0"/>
        </c:dLbls>
        <c:gapWidth val="150"/>
        <c:overlap val="100"/>
        <c:axId val="188187392"/>
        <c:axId val="188188928"/>
      </c:barChart>
      <c:catAx>
        <c:axId val="18818739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188928"/>
        <c:crosses val="autoZero"/>
        <c:auto val="1"/>
        <c:lblAlgn val="ctr"/>
        <c:lblOffset val="100"/>
        <c:noMultiLvlLbl val="0"/>
      </c:catAx>
      <c:valAx>
        <c:axId val="18818892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18739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85" footer="0.3149606200000108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822"/>
          <c:h val="0.68001682789605356"/>
        </c:manualLayout>
      </c:layout>
      <c:barChart>
        <c:barDir val="col"/>
        <c:grouping val="stacked"/>
        <c:varyColors val="0"/>
        <c:ser>
          <c:idx val="0"/>
          <c:order val="0"/>
          <c:tx>
            <c:strRef>
              <c:f>'E06-B  '!$I$211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'!$H$212:$H$213</c:f>
              <c:numCache>
                <c:formatCode>General</c:formatCode>
                <c:ptCount val="2"/>
                <c:pt idx="0">
                  <c:v>2009</c:v>
                </c:pt>
                <c:pt idx="1">
                  <c:v>2010</c:v>
                </c:pt>
              </c:numCache>
            </c:numRef>
          </c:cat>
          <c:val>
            <c:numRef>
              <c:f>'E06-B  '!$I$212:$I$213</c:f>
              <c:numCache>
                <c:formatCode>General</c:formatCode>
                <c:ptCount val="2"/>
                <c:pt idx="0">
                  <c:v>24</c:v>
                </c:pt>
                <c:pt idx="1">
                  <c:v>17</c:v>
                </c:pt>
              </c:numCache>
            </c:numRef>
          </c:val>
        </c:ser>
        <c:ser>
          <c:idx val="1"/>
          <c:order val="1"/>
          <c:tx>
            <c:strRef>
              <c:f>'E06-B  '!$J$211</c:f>
              <c:strCache>
                <c:ptCount val="1"/>
                <c:pt idx="0">
                  <c:v>Ruim</c:v>
                </c:pt>
              </c:strCache>
            </c:strRef>
          </c:tx>
          <c:spPr>
            <a:solidFill>
              <a:srgbClr val="FF0000"/>
            </a:solidFill>
          </c:spPr>
          <c:invertIfNegative val="0"/>
          <c:cat>
            <c:numRef>
              <c:f>'E06-B  '!$H$212:$H$213</c:f>
              <c:numCache>
                <c:formatCode>General</c:formatCode>
                <c:ptCount val="2"/>
                <c:pt idx="0">
                  <c:v>2009</c:v>
                </c:pt>
                <c:pt idx="1">
                  <c:v>2010</c:v>
                </c:pt>
              </c:numCache>
            </c:numRef>
          </c:cat>
          <c:val>
            <c:numRef>
              <c:f>'E06-B  '!$J$212:$J$213</c:f>
              <c:numCache>
                <c:formatCode>General</c:formatCode>
                <c:ptCount val="2"/>
                <c:pt idx="0">
                  <c:v>0</c:v>
                </c:pt>
                <c:pt idx="1">
                  <c:v>0</c:v>
                </c:pt>
              </c:numCache>
            </c:numRef>
          </c:val>
        </c:ser>
        <c:ser>
          <c:idx val="2"/>
          <c:order val="2"/>
          <c:tx>
            <c:strRef>
              <c:f>'E06-B  '!$K$211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'!$H$212:$H$213</c:f>
              <c:numCache>
                <c:formatCode>General</c:formatCode>
                <c:ptCount val="2"/>
                <c:pt idx="0">
                  <c:v>2009</c:v>
                </c:pt>
                <c:pt idx="1">
                  <c:v>2010</c:v>
                </c:pt>
              </c:numCache>
            </c:numRef>
          </c:cat>
          <c:val>
            <c:numRef>
              <c:f>'E06-B  '!$K$212:$K$213</c:f>
              <c:numCache>
                <c:formatCode>0</c:formatCode>
                <c:ptCount val="2"/>
                <c:pt idx="0">
                  <c:v>2</c:v>
                </c:pt>
                <c:pt idx="1">
                  <c:v>3</c:v>
                </c:pt>
              </c:numCache>
            </c:numRef>
          </c:val>
        </c:ser>
        <c:ser>
          <c:idx val="3"/>
          <c:order val="3"/>
          <c:tx>
            <c:strRef>
              <c:f>'E06-B  '!$L$211</c:f>
              <c:strCache>
                <c:ptCount val="1"/>
                <c:pt idx="0">
                  <c:v>Bom</c:v>
                </c:pt>
              </c:strCache>
            </c:strRef>
          </c:tx>
          <c:spPr>
            <a:solidFill>
              <a:srgbClr val="006600"/>
            </a:solidFill>
          </c:spPr>
          <c:invertIfNegative val="0"/>
          <c:dLbls>
            <c:dLbl>
              <c:idx val="0"/>
              <c:delete val="1"/>
            </c:dLbl>
            <c:showLegendKey val="0"/>
            <c:showVal val="1"/>
            <c:showCatName val="0"/>
            <c:showSerName val="0"/>
            <c:showPercent val="0"/>
            <c:showBubbleSize val="0"/>
            <c:showLeaderLines val="0"/>
          </c:dLbls>
          <c:cat>
            <c:numRef>
              <c:f>'E06-B  '!$H$212:$H$213</c:f>
              <c:numCache>
                <c:formatCode>General</c:formatCode>
                <c:ptCount val="2"/>
                <c:pt idx="0">
                  <c:v>2009</c:v>
                </c:pt>
                <c:pt idx="1">
                  <c:v>2010</c:v>
                </c:pt>
              </c:numCache>
            </c:numRef>
          </c:cat>
          <c:val>
            <c:numRef>
              <c:f>'E06-B  '!$L$212:$L$213</c:f>
              <c:numCache>
                <c:formatCode>0</c:formatCode>
                <c:ptCount val="2"/>
                <c:pt idx="0">
                  <c:v>0</c:v>
                </c:pt>
                <c:pt idx="1">
                  <c:v>6</c:v>
                </c:pt>
              </c:numCache>
            </c:numRef>
          </c:val>
        </c:ser>
        <c:dLbls>
          <c:showLegendKey val="0"/>
          <c:showVal val="0"/>
          <c:showCatName val="0"/>
          <c:showSerName val="0"/>
          <c:showPercent val="0"/>
          <c:showBubbleSize val="0"/>
        </c:dLbls>
        <c:gapWidth val="150"/>
        <c:overlap val="100"/>
        <c:axId val="188360576"/>
        <c:axId val="188362112"/>
      </c:barChart>
      <c:catAx>
        <c:axId val="18836057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362112"/>
        <c:crosses val="autoZero"/>
        <c:auto val="1"/>
        <c:lblAlgn val="ctr"/>
        <c:lblOffset val="100"/>
        <c:noMultiLvlLbl val="0"/>
      </c:catAx>
      <c:valAx>
        <c:axId val="18836211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36057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96" footer="0.31496062000001096"/>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3127109111394"/>
          <c:y val="5.6194147763656846E-2"/>
          <c:w val="0.64450453693289844"/>
          <c:h val="0.68001682789605356"/>
        </c:manualLayout>
      </c:layout>
      <c:barChart>
        <c:barDir val="col"/>
        <c:grouping val="stacked"/>
        <c:varyColors val="0"/>
        <c:ser>
          <c:idx val="0"/>
          <c:order val="0"/>
          <c:tx>
            <c:strRef>
              <c:f>'E06-B  '!$I$221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'E06-B  '!$H$222:$H$223</c:f>
              <c:numCache>
                <c:formatCode>General</c:formatCode>
                <c:ptCount val="2"/>
                <c:pt idx="0">
                  <c:v>2009</c:v>
                </c:pt>
                <c:pt idx="1">
                  <c:v>2010</c:v>
                </c:pt>
              </c:numCache>
            </c:numRef>
          </c:cat>
          <c:val>
            <c:numRef>
              <c:f>'E06-B  '!$I$222:$I$223</c:f>
              <c:numCache>
                <c:formatCode>General</c:formatCode>
                <c:ptCount val="2"/>
                <c:pt idx="0">
                  <c:v>16</c:v>
                </c:pt>
                <c:pt idx="1">
                  <c:v>10</c:v>
                </c:pt>
              </c:numCache>
            </c:numRef>
          </c:val>
        </c:ser>
        <c:ser>
          <c:idx val="1"/>
          <c:order val="1"/>
          <c:tx>
            <c:strRef>
              <c:f>'E06-B  '!$J$221</c:f>
              <c:strCache>
                <c:ptCount val="1"/>
                <c:pt idx="0">
                  <c:v>Ruim</c:v>
                </c:pt>
              </c:strCache>
            </c:strRef>
          </c:tx>
          <c:spPr>
            <a:solidFill>
              <a:srgbClr val="FF0000"/>
            </a:solidFill>
          </c:spPr>
          <c:invertIfNegative val="0"/>
          <c:cat>
            <c:numRef>
              <c:f>'E06-B  '!$H$222:$H$223</c:f>
              <c:numCache>
                <c:formatCode>General</c:formatCode>
                <c:ptCount val="2"/>
                <c:pt idx="0">
                  <c:v>2009</c:v>
                </c:pt>
                <c:pt idx="1">
                  <c:v>2010</c:v>
                </c:pt>
              </c:numCache>
            </c:numRef>
          </c:cat>
          <c:val>
            <c:numRef>
              <c:f>'E06-B  '!$J$222:$J$223</c:f>
              <c:numCache>
                <c:formatCode>General</c:formatCode>
                <c:ptCount val="2"/>
                <c:pt idx="0">
                  <c:v>0</c:v>
                </c:pt>
                <c:pt idx="1">
                  <c:v>0</c:v>
                </c:pt>
              </c:numCache>
            </c:numRef>
          </c:val>
        </c:ser>
        <c:ser>
          <c:idx val="2"/>
          <c:order val="2"/>
          <c:tx>
            <c:strRef>
              <c:f>'E06-B  '!$K$221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'E06-B  '!$H$222:$H$223</c:f>
              <c:numCache>
                <c:formatCode>General</c:formatCode>
                <c:ptCount val="2"/>
                <c:pt idx="0">
                  <c:v>2009</c:v>
                </c:pt>
                <c:pt idx="1">
                  <c:v>2010</c:v>
                </c:pt>
              </c:numCache>
            </c:numRef>
          </c:cat>
          <c:val>
            <c:numRef>
              <c:f>'E06-B  '!$K$222:$K$223</c:f>
              <c:numCache>
                <c:formatCode>0</c:formatCode>
                <c:ptCount val="2"/>
                <c:pt idx="0">
                  <c:v>1</c:v>
                </c:pt>
                <c:pt idx="1">
                  <c:v>4</c:v>
                </c:pt>
              </c:numCache>
            </c:numRef>
          </c:val>
        </c:ser>
        <c:ser>
          <c:idx val="3"/>
          <c:order val="3"/>
          <c:tx>
            <c:strRef>
              <c:f>'E06-B  '!$L$221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'E06-B  '!$H$222:$H$223</c:f>
              <c:numCache>
                <c:formatCode>General</c:formatCode>
                <c:ptCount val="2"/>
                <c:pt idx="0">
                  <c:v>2009</c:v>
                </c:pt>
                <c:pt idx="1">
                  <c:v>2010</c:v>
                </c:pt>
              </c:numCache>
            </c:numRef>
          </c:cat>
          <c:val>
            <c:numRef>
              <c:f>'E06-B  '!$L$222:$L$223</c:f>
              <c:numCache>
                <c:formatCode>0</c:formatCode>
                <c:ptCount val="2"/>
                <c:pt idx="0">
                  <c:v>4</c:v>
                </c:pt>
                <c:pt idx="1">
                  <c:v>7</c:v>
                </c:pt>
              </c:numCache>
            </c:numRef>
          </c:val>
        </c:ser>
        <c:dLbls>
          <c:showLegendKey val="0"/>
          <c:showVal val="0"/>
          <c:showCatName val="0"/>
          <c:showSerName val="0"/>
          <c:showPercent val="0"/>
          <c:showBubbleSize val="0"/>
        </c:dLbls>
        <c:gapWidth val="150"/>
        <c:overlap val="100"/>
        <c:axId val="188414976"/>
        <c:axId val="188556032"/>
      </c:barChart>
      <c:catAx>
        <c:axId val="18841497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556032"/>
        <c:crosses val="autoZero"/>
        <c:auto val="1"/>
        <c:lblAlgn val="ctr"/>
        <c:lblOffset val="100"/>
        <c:noMultiLvlLbl val="0"/>
      </c:catAx>
      <c:valAx>
        <c:axId val="1885560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7.8789951256093504E-2"/>
              <c:y val="0.2055897288199952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41497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107" footer="0.31496062000001107"/>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14"/>
          <c:y val="6.7588162366865157E-2"/>
          <c:w val="0.7972755553027413"/>
          <c:h val="0.68505169879855277"/>
        </c:manualLayout>
      </c:layout>
      <c:barChart>
        <c:barDir val="col"/>
        <c:grouping val="stacked"/>
        <c:varyColors val="0"/>
        <c:ser>
          <c:idx val="0"/>
          <c:order val="0"/>
          <c:tx>
            <c:strRef>
              <c:f>'E-06C '!$J$10</c:f>
              <c:strCache>
                <c:ptCount val="1"/>
                <c:pt idx="0">
                  <c:v>Sem dados</c:v>
                </c:pt>
              </c:strCache>
            </c:strRef>
          </c:tx>
          <c:spPr>
            <a:solidFill>
              <a:schemeClr val="bg1"/>
            </a:solidFill>
            <a:ln>
              <a:solidFill>
                <a:schemeClr val="tx1"/>
              </a:solidFill>
            </a:ln>
          </c:spPr>
          <c:invertIfNegative val="0"/>
          <c:cat>
            <c:numRef>
              <c:f>'E-06C '!$I$11:$I$14</c:f>
              <c:numCache>
                <c:formatCode>General</c:formatCode>
                <c:ptCount val="4"/>
                <c:pt idx="0">
                  <c:v>2007</c:v>
                </c:pt>
                <c:pt idx="1">
                  <c:v>2008</c:v>
                </c:pt>
                <c:pt idx="2">
                  <c:v>2009</c:v>
                </c:pt>
                <c:pt idx="3">
                  <c:v>2010</c:v>
                </c:pt>
              </c:numCache>
            </c:numRef>
          </c:cat>
          <c:val>
            <c:numRef>
              <c:f>'E-06C '!$J$11:$J$14</c:f>
              <c:numCache>
                <c:formatCode>General</c:formatCode>
                <c:ptCount val="4"/>
                <c:pt idx="0">
                  <c:v>0</c:v>
                </c:pt>
                <c:pt idx="1">
                  <c:v>0</c:v>
                </c:pt>
                <c:pt idx="2">
                  <c:v>0</c:v>
                </c:pt>
                <c:pt idx="3">
                  <c:v>0</c:v>
                </c:pt>
              </c:numCache>
            </c:numRef>
          </c:val>
        </c:ser>
        <c:ser>
          <c:idx val="1"/>
          <c:order val="1"/>
          <c:tx>
            <c:strRef>
              <c:f>'E-06C '!$K$10</c:f>
              <c:strCache>
                <c:ptCount val="1"/>
                <c:pt idx="0">
                  <c:v>Ruim</c:v>
                </c:pt>
              </c:strCache>
            </c:strRef>
          </c:tx>
          <c:spPr>
            <a:solidFill>
              <a:srgbClr val="FF0000"/>
            </a:solidFill>
          </c:spPr>
          <c:invertIfNegative val="0"/>
          <c:cat>
            <c:numRef>
              <c:f>'E-06C '!$I$11:$I$14</c:f>
              <c:numCache>
                <c:formatCode>General</c:formatCode>
                <c:ptCount val="4"/>
                <c:pt idx="0">
                  <c:v>2007</c:v>
                </c:pt>
                <c:pt idx="1">
                  <c:v>2008</c:v>
                </c:pt>
                <c:pt idx="2">
                  <c:v>2009</c:v>
                </c:pt>
                <c:pt idx="3">
                  <c:v>2010</c:v>
                </c:pt>
              </c:numCache>
            </c:numRef>
          </c:cat>
          <c:val>
            <c:numRef>
              <c:f>'E-06C '!$K$11:$K$14</c:f>
              <c:numCache>
                <c:formatCode>General</c:formatCode>
                <c:ptCount val="4"/>
                <c:pt idx="0">
                  <c:v>0</c:v>
                </c:pt>
                <c:pt idx="1">
                  <c:v>0</c:v>
                </c:pt>
                <c:pt idx="2">
                  <c:v>0</c:v>
                </c:pt>
                <c:pt idx="3">
                  <c:v>0</c:v>
                </c:pt>
              </c:numCache>
            </c:numRef>
          </c:val>
        </c:ser>
        <c:ser>
          <c:idx val="2"/>
          <c:order val="2"/>
          <c:tx>
            <c:strRef>
              <c:f>'E-06C '!$L$10</c:f>
              <c:strCache>
                <c:ptCount val="1"/>
                <c:pt idx="0">
                  <c:v>Regular</c:v>
                </c:pt>
              </c:strCache>
            </c:strRef>
          </c:tx>
          <c:spPr>
            <a:solidFill>
              <a:srgbClr val="FFFF00"/>
            </a:solidFill>
          </c:spPr>
          <c:invertIfNegative val="0"/>
          <c:cat>
            <c:numRef>
              <c:f>'E-06C '!$I$11:$I$14</c:f>
              <c:numCache>
                <c:formatCode>General</c:formatCode>
                <c:ptCount val="4"/>
                <c:pt idx="0">
                  <c:v>2007</c:v>
                </c:pt>
                <c:pt idx="1">
                  <c:v>2008</c:v>
                </c:pt>
                <c:pt idx="2">
                  <c:v>2009</c:v>
                </c:pt>
                <c:pt idx="3">
                  <c:v>2010</c:v>
                </c:pt>
              </c:numCache>
            </c:numRef>
          </c:cat>
          <c:val>
            <c:numRef>
              <c:f>'E-06C '!$L$11:$L$14</c:f>
              <c:numCache>
                <c:formatCode>0</c:formatCode>
                <c:ptCount val="4"/>
                <c:pt idx="0">
                  <c:v>0</c:v>
                </c:pt>
                <c:pt idx="1">
                  <c:v>0</c:v>
                </c:pt>
                <c:pt idx="2">
                  <c:v>0</c:v>
                </c:pt>
                <c:pt idx="3">
                  <c:v>0</c:v>
                </c:pt>
              </c:numCache>
            </c:numRef>
          </c:val>
        </c:ser>
        <c:ser>
          <c:idx val="3"/>
          <c:order val="3"/>
          <c:tx>
            <c:strRef>
              <c:f>'E-06C '!$M$10</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'!$I$11:$I$14</c:f>
              <c:numCache>
                <c:formatCode>General</c:formatCode>
                <c:ptCount val="4"/>
                <c:pt idx="0">
                  <c:v>2007</c:v>
                </c:pt>
                <c:pt idx="1">
                  <c:v>2008</c:v>
                </c:pt>
                <c:pt idx="2">
                  <c:v>2009</c:v>
                </c:pt>
                <c:pt idx="3">
                  <c:v>2010</c:v>
                </c:pt>
              </c:numCache>
            </c:numRef>
          </c:cat>
          <c:val>
            <c:numRef>
              <c:f>'E-06C '!$M$11:$M$14</c:f>
              <c:numCache>
                <c:formatCode>0</c:formatCode>
                <c:ptCount val="4"/>
                <c:pt idx="0">
                  <c:v>3</c:v>
                </c:pt>
                <c:pt idx="1">
                  <c:v>3</c:v>
                </c:pt>
                <c:pt idx="2">
                  <c:v>3</c:v>
                </c:pt>
                <c:pt idx="3">
                  <c:v>3</c:v>
                </c:pt>
              </c:numCache>
            </c:numRef>
          </c:val>
        </c:ser>
        <c:dLbls>
          <c:showLegendKey val="0"/>
          <c:showVal val="0"/>
          <c:showCatName val="0"/>
          <c:showSerName val="0"/>
          <c:showPercent val="0"/>
          <c:showBubbleSize val="0"/>
        </c:dLbls>
        <c:gapWidth val="150"/>
        <c:overlap val="100"/>
        <c:axId val="188665856"/>
        <c:axId val="188667392"/>
      </c:barChart>
      <c:catAx>
        <c:axId val="18866585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667392"/>
        <c:crosses val="autoZero"/>
        <c:auto val="1"/>
        <c:lblAlgn val="ctr"/>
        <c:lblOffset val="100"/>
        <c:noMultiLvlLbl val="0"/>
      </c:catAx>
      <c:valAx>
        <c:axId val="188667392"/>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665856"/>
        <c:crosses val="autoZero"/>
        <c:crossBetween val="between"/>
        <c:majorUnit val="1"/>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24" footer="0.3149606200000082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'!$W$158</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'!$X$157,'E01A-IQA '!$Y$157,'E01A-IQA '!$Z$157,'E01A-IQA '!$AA$157,'E01A-IQA '!$AB$157)</c:f>
              <c:numCache>
                <c:formatCode>0</c:formatCode>
                <c:ptCount val="5"/>
                <c:pt idx="0">
                  <c:v>2007</c:v>
                </c:pt>
                <c:pt idx="1">
                  <c:v>2008</c:v>
                </c:pt>
                <c:pt idx="2">
                  <c:v>2009</c:v>
                </c:pt>
                <c:pt idx="3">
                  <c:v>2010</c:v>
                </c:pt>
                <c:pt idx="4">
                  <c:v>2011</c:v>
                </c:pt>
              </c:numCache>
            </c:numRef>
          </c:cat>
          <c:val>
            <c:numRef>
              <c:f>('E01A-IQA '!$X$158,'E01A-IQA '!$Y$158,'E01A-IQA '!$Z$158,'E01A-IQA '!$AA$158,'E01A-IQA '!$AB$158)</c:f>
              <c:numCache>
                <c:formatCode>0</c:formatCode>
                <c:ptCount val="5"/>
                <c:pt idx="0">
                  <c:v>0</c:v>
                </c:pt>
                <c:pt idx="1">
                  <c:v>0</c:v>
                </c:pt>
                <c:pt idx="2">
                  <c:v>0</c:v>
                </c:pt>
                <c:pt idx="3">
                  <c:v>0</c:v>
                </c:pt>
                <c:pt idx="4">
                  <c:v>0</c:v>
                </c:pt>
              </c:numCache>
            </c:numRef>
          </c:val>
        </c:ser>
        <c:ser>
          <c:idx val="1"/>
          <c:order val="1"/>
          <c:tx>
            <c:strRef>
              <c:f>'E01A-IQA '!$W$159</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'!$X$157,'E01A-IQA '!$Y$157,'E01A-IQA '!$Z$157,'E01A-IQA '!$AA$157,'E01A-IQA '!$AB$157)</c:f>
              <c:numCache>
                <c:formatCode>0</c:formatCode>
                <c:ptCount val="5"/>
                <c:pt idx="0">
                  <c:v>2007</c:v>
                </c:pt>
                <c:pt idx="1">
                  <c:v>2008</c:v>
                </c:pt>
                <c:pt idx="2">
                  <c:v>2009</c:v>
                </c:pt>
                <c:pt idx="3">
                  <c:v>2010</c:v>
                </c:pt>
                <c:pt idx="4">
                  <c:v>2011</c:v>
                </c:pt>
              </c:numCache>
            </c:numRef>
          </c:cat>
          <c:val>
            <c:numRef>
              <c:f>('E01A-IQA '!$X$159,'E01A-IQA '!$Y$159,'E01A-IQA '!$Z$159,'E01A-IQA '!$AA$159,'E01A-IQA '!$AB$159)</c:f>
              <c:numCache>
                <c:formatCode>0</c:formatCode>
                <c:ptCount val="5"/>
                <c:pt idx="0">
                  <c:v>5</c:v>
                </c:pt>
                <c:pt idx="1">
                  <c:v>5</c:v>
                </c:pt>
                <c:pt idx="2">
                  <c:v>6</c:v>
                </c:pt>
                <c:pt idx="3">
                  <c:v>5</c:v>
                </c:pt>
                <c:pt idx="4">
                  <c:v>5</c:v>
                </c:pt>
              </c:numCache>
            </c:numRef>
          </c:val>
        </c:ser>
        <c:ser>
          <c:idx val="2"/>
          <c:order val="2"/>
          <c:tx>
            <c:strRef>
              <c:f>'E01A-IQA '!$W$160</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'!$X$157,'E01A-IQA '!$Y$157,'E01A-IQA '!$Z$157,'E01A-IQA '!$AA$157,'E01A-IQA '!$AB$157)</c:f>
              <c:numCache>
                <c:formatCode>0</c:formatCode>
                <c:ptCount val="5"/>
                <c:pt idx="0">
                  <c:v>2007</c:v>
                </c:pt>
                <c:pt idx="1">
                  <c:v>2008</c:v>
                </c:pt>
                <c:pt idx="2">
                  <c:v>2009</c:v>
                </c:pt>
                <c:pt idx="3">
                  <c:v>2010</c:v>
                </c:pt>
                <c:pt idx="4">
                  <c:v>2011</c:v>
                </c:pt>
              </c:numCache>
            </c:numRef>
          </c:cat>
          <c:val>
            <c:numRef>
              <c:f>('E01A-IQA '!$X$160,'E01A-IQA '!$Y$160,'E01A-IQA '!$Z$160,'E01A-IQA '!$AA$160,'E01A-IQA '!$AB$160)</c:f>
              <c:numCache>
                <c:formatCode>0</c:formatCode>
                <c:ptCount val="5"/>
                <c:pt idx="0">
                  <c:v>1</c:v>
                </c:pt>
                <c:pt idx="1">
                  <c:v>1</c:v>
                </c:pt>
                <c:pt idx="2">
                  <c:v>0</c:v>
                </c:pt>
                <c:pt idx="3">
                  <c:v>1</c:v>
                </c:pt>
                <c:pt idx="4">
                  <c:v>1</c:v>
                </c:pt>
              </c:numCache>
            </c:numRef>
          </c:val>
        </c:ser>
        <c:ser>
          <c:idx val="3"/>
          <c:order val="3"/>
          <c:tx>
            <c:strRef>
              <c:f>'E01A-IQA '!$W$161</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'!$X$157,'E01A-IQA '!$Y$157,'E01A-IQA '!$Z$157,'E01A-IQA '!$AA$157,'E01A-IQA '!$AB$157)</c:f>
              <c:numCache>
                <c:formatCode>0</c:formatCode>
                <c:ptCount val="5"/>
                <c:pt idx="0">
                  <c:v>2007</c:v>
                </c:pt>
                <c:pt idx="1">
                  <c:v>2008</c:v>
                </c:pt>
                <c:pt idx="2">
                  <c:v>2009</c:v>
                </c:pt>
                <c:pt idx="3">
                  <c:v>2010</c:v>
                </c:pt>
                <c:pt idx="4">
                  <c:v>2011</c:v>
                </c:pt>
              </c:numCache>
            </c:numRef>
          </c:cat>
          <c:val>
            <c:numRef>
              <c:f>('E01A-IQA '!$X$161,'E01A-IQA '!$Y$161,'E01A-IQA '!$Z$161,'E01A-IQA '!$AA$161,'E01A-IQA '!$AB$161)</c:f>
              <c:numCache>
                <c:formatCode>0</c:formatCode>
                <c:ptCount val="5"/>
                <c:pt idx="0">
                  <c:v>0</c:v>
                </c:pt>
                <c:pt idx="1">
                  <c:v>0</c:v>
                </c:pt>
                <c:pt idx="2">
                  <c:v>0</c:v>
                </c:pt>
                <c:pt idx="3">
                  <c:v>0</c:v>
                </c:pt>
                <c:pt idx="4">
                  <c:v>0</c:v>
                </c:pt>
              </c:numCache>
            </c:numRef>
          </c:val>
        </c:ser>
        <c:ser>
          <c:idx val="4"/>
          <c:order val="4"/>
          <c:tx>
            <c:strRef>
              <c:f>'E01A-IQA '!$W$162</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'!$X$157,'E01A-IQA '!$Y$157,'E01A-IQA '!$Z$157,'E01A-IQA '!$AA$157,'E01A-IQA '!$AB$157)</c:f>
              <c:numCache>
                <c:formatCode>0</c:formatCode>
                <c:ptCount val="5"/>
                <c:pt idx="0">
                  <c:v>2007</c:v>
                </c:pt>
                <c:pt idx="1">
                  <c:v>2008</c:v>
                </c:pt>
                <c:pt idx="2">
                  <c:v>2009</c:v>
                </c:pt>
                <c:pt idx="3">
                  <c:v>2010</c:v>
                </c:pt>
                <c:pt idx="4">
                  <c:v>2011</c:v>
                </c:pt>
              </c:numCache>
            </c:numRef>
          </c:cat>
          <c:val>
            <c:numRef>
              <c:f>('E01A-IQA '!$X$162,'E01A-IQA '!$Y$162,'E01A-IQA '!$Z$162,'E01A-IQA '!$AA$162,'E01A-IQA '!$AB$162)</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2579200"/>
        <c:axId val="102589184"/>
      </c:barChart>
      <c:catAx>
        <c:axId val="10257920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589184"/>
        <c:crosses val="autoZero"/>
        <c:auto val="1"/>
        <c:lblAlgn val="ctr"/>
        <c:lblOffset val="100"/>
        <c:noMultiLvlLbl val="0"/>
      </c:catAx>
      <c:valAx>
        <c:axId val="10258918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579200"/>
        <c:crosses val="autoZero"/>
        <c:crossBetween val="between"/>
      </c:valAx>
    </c:plotArea>
    <c:legend>
      <c:legendPos val="b"/>
      <c:layout>
        <c:manualLayout>
          <c:xMode val="edge"/>
          <c:yMode val="edge"/>
          <c:x val="0.11946203621922002"/>
          <c:y val="0.89171954771476358"/>
          <c:w val="0.82171850237097743"/>
          <c:h val="5.954749327220153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7796653333893"/>
          <c:y val="6.7588162366865157E-2"/>
          <c:w val="0.77739261263993531"/>
          <c:h val="0.68505169879855299"/>
        </c:manualLayout>
      </c:layout>
      <c:barChart>
        <c:barDir val="col"/>
        <c:grouping val="stacked"/>
        <c:varyColors val="0"/>
        <c:ser>
          <c:idx val="0"/>
          <c:order val="0"/>
          <c:tx>
            <c:strRef>
              <c:f>'E-06C '!$J$19</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'!$I$20:$I$23</c:f>
              <c:numCache>
                <c:formatCode>General</c:formatCode>
                <c:ptCount val="4"/>
                <c:pt idx="0">
                  <c:v>2007</c:v>
                </c:pt>
                <c:pt idx="1">
                  <c:v>2008</c:v>
                </c:pt>
                <c:pt idx="2">
                  <c:v>2009</c:v>
                </c:pt>
                <c:pt idx="3">
                  <c:v>2010</c:v>
                </c:pt>
              </c:numCache>
            </c:numRef>
          </c:cat>
          <c:val>
            <c:numRef>
              <c:f>'E-06C '!$J$20:$J$23</c:f>
              <c:numCache>
                <c:formatCode>General</c:formatCode>
                <c:ptCount val="4"/>
                <c:pt idx="0">
                  <c:v>5</c:v>
                </c:pt>
                <c:pt idx="1">
                  <c:v>7</c:v>
                </c:pt>
                <c:pt idx="2">
                  <c:v>4</c:v>
                </c:pt>
                <c:pt idx="3">
                  <c:v>3</c:v>
                </c:pt>
              </c:numCache>
            </c:numRef>
          </c:val>
        </c:ser>
        <c:ser>
          <c:idx val="1"/>
          <c:order val="1"/>
          <c:tx>
            <c:strRef>
              <c:f>'E-06C '!$K$19</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'!$I$20:$I$23</c:f>
              <c:numCache>
                <c:formatCode>General</c:formatCode>
                <c:ptCount val="4"/>
                <c:pt idx="0">
                  <c:v>2007</c:v>
                </c:pt>
                <c:pt idx="1">
                  <c:v>2008</c:v>
                </c:pt>
                <c:pt idx="2">
                  <c:v>2009</c:v>
                </c:pt>
                <c:pt idx="3">
                  <c:v>2010</c:v>
                </c:pt>
              </c:numCache>
            </c:numRef>
          </c:cat>
          <c:val>
            <c:numRef>
              <c:f>'E-06C '!$K$20:$K$23</c:f>
              <c:numCache>
                <c:formatCode>General</c:formatCode>
                <c:ptCount val="4"/>
                <c:pt idx="0">
                  <c:v>1</c:v>
                </c:pt>
                <c:pt idx="1">
                  <c:v>0</c:v>
                </c:pt>
                <c:pt idx="2">
                  <c:v>0</c:v>
                </c:pt>
                <c:pt idx="3">
                  <c:v>2</c:v>
                </c:pt>
              </c:numCache>
            </c:numRef>
          </c:val>
        </c:ser>
        <c:ser>
          <c:idx val="2"/>
          <c:order val="2"/>
          <c:tx>
            <c:strRef>
              <c:f>'E-06C '!$L$19</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'!$I$20:$I$23</c:f>
              <c:numCache>
                <c:formatCode>General</c:formatCode>
                <c:ptCount val="4"/>
                <c:pt idx="0">
                  <c:v>2007</c:v>
                </c:pt>
                <c:pt idx="1">
                  <c:v>2008</c:v>
                </c:pt>
                <c:pt idx="2">
                  <c:v>2009</c:v>
                </c:pt>
                <c:pt idx="3">
                  <c:v>2010</c:v>
                </c:pt>
              </c:numCache>
            </c:numRef>
          </c:cat>
          <c:val>
            <c:numRef>
              <c:f>'E-06C '!$L$20:$L$23</c:f>
              <c:numCache>
                <c:formatCode>0</c:formatCode>
                <c:ptCount val="4"/>
                <c:pt idx="0">
                  <c:v>11</c:v>
                </c:pt>
                <c:pt idx="1">
                  <c:v>12</c:v>
                </c:pt>
                <c:pt idx="2">
                  <c:v>12</c:v>
                </c:pt>
                <c:pt idx="3">
                  <c:v>7</c:v>
                </c:pt>
              </c:numCache>
            </c:numRef>
          </c:val>
        </c:ser>
        <c:ser>
          <c:idx val="3"/>
          <c:order val="3"/>
          <c:tx>
            <c:strRef>
              <c:f>'E-06C '!$M$19</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'!$I$20:$I$23</c:f>
              <c:numCache>
                <c:formatCode>General</c:formatCode>
                <c:ptCount val="4"/>
                <c:pt idx="0">
                  <c:v>2007</c:v>
                </c:pt>
                <c:pt idx="1">
                  <c:v>2008</c:v>
                </c:pt>
                <c:pt idx="2">
                  <c:v>2009</c:v>
                </c:pt>
                <c:pt idx="3">
                  <c:v>2010</c:v>
                </c:pt>
              </c:numCache>
            </c:numRef>
          </c:cat>
          <c:val>
            <c:numRef>
              <c:f>'E-06C '!$M$20:$M$23</c:f>
              <c:numCache>
                <c:formatCode>0</c:formatCode>
                <c:ptCount val="4"/>
                <c:pt idx="0">
                  <c:v>17</c:v>
                </c:pt>
                <c:pt idx="1">
                  <c:v>15</c:v>
                </c:pt>
                <c:pt idx="2">
                  <c:v>18</c:v>
                </c:pt>
                <c:pt idx="3">
                  <c:v>22</c:v>
                </c:pt>
              </c:numCache>
            </c:numRef>
          </c:val>
        </c:ser>
        <c:dLbls>
          <c:showLegendKey val="0"/>
          <c:showVal val="0"/>
          <c:showCatName val="0"/>
          <c:showSerName val="0"/>
          <c:showPercent val="0"/>
          <c:showBubbleSize val="0"/>
        </c:dLbls>
        <c:gapWidth val="150"/>
        <c:overlap val="100"/>
        <c:axId val="183596544"/>
        <c:axId val="183598080"/>
      </c:barChart>
      <c:catAx>
        <c:axId val="18359654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598080"/>
        <c:crosses val="autoZero"/>
        <c:auto val="1"/>
        <c:lblAlgn val="ctr"/>
        <c:lblOffset val="100"/>
        <c:noMultiLvlLbl val="0"/>
      </c:catAx>
      <c:valAx>
        <c:axId val="183598080"/>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596544"/>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41" footer="0.31496062000000841"/>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23"/>
          <c:y val="6.7588162366865157E-2"/>
          <c:w val="0.7972755553027413"/>
          <c:h val="0.68505169879855321"/>
        </c:manualLayout>
      </c:layout>
      <c:barChart>
        <c:barDir val="col"/>
        <c:grouping val="stacked"/>
        <c:varyColors val="0"/>
        <c:ser>
          <c:idx val="0"/>
          <c:order val="0"/>
          <c:tx>
            <c:strRef>
              <c:f>'E-06C '!$J$30</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'!$I$31:$I$34</c:f>
              <c:numCache>
                <c:formatCode>General</c:formatCode>
                <c:ptCount val="4"/>
                <c:pt idx="0">
                  <c:v>2007</c:v>
                </c:pt>
                <c:pt idx="1">
                  <c:v>2008</c:v>
                </c:pt>
                <c:pt idx="2">
                  <c:v>2009</c:v>
                </c:pt>
                <c:pt idx="3">
                  <c:v>2010</c:v>
                </c:pt>
              </c:numCache>
            </c:numRef>
          </c:cat>
          <c:val>
            <c:numRef>
              <c:f>'E-06C '!$J$31:$J$34</c:f>
              <c:numCache>
                <c:formatCode>General</c:formatCode>
                <c:ptCount val="4"/>
                <c:pt idx="0">
                  <c:v>1</c:v>
                </c:pt>
                <c:pt idx="1">
                  <c:v>1</c:v>
                </c:pt>
                <c:pt idx="2">
                  <c:v>1</c:v>
                </c:pt>
                <c:pt idx="3">
                  <c:v>1</c:v>
                </c:pt>
              </c:numCache>
            </c:numRef>
          </c:val>
        </c:ser>
        <c:ser>
          <c:idx val="1"/>
          <c:order val="1"/>
          <c:tx>
            <c:strRef>
              <c:f>'E-06C '!$K$30</c:f>
              <c:strCache>
                <c:ptCount val="1"/>
                <c:pt idx="0">
                  <c:v>Ruim</c:v>
                </c:pt>
              </c:strCache>
            </c:strRef>
          </c:tx>
          <c:spPr>
            <a:solidFill>
              <a:srgbClr val="FF0000"/>
            </a:solidFill>
          </c:spPr>
          <c:invertIfNegative val="0"/>
          <c:cat>
            <c:numRef>
              <c:f>'E-06C '!$I$31:$I$34</c:f>
              <c:numCache>
                <c:formatCode>General</c:formatCode>
                <c:ptCount val="4"/>
                <c:pt idx="0">
                  <c:v>2007</c:v>
                </c:pt>
                <c:pt idx="1">
                  <c:v>2008</c:v>
                </c:pt>
                <c:pt idx="2">
                  <c:v>2009</c:v>
                </c:pt>
                <c:pt idx="3">
                  <c:v>2010</c:v>
                </c:pt>
              </c:numCache>
            </c:numRef>
          </c:cat>
          <c:val>
            <c:numRef>
              <c:f>'E-06C '!$K$31:$K$34</c:f>
              <c:numCache>
                <c:formatCode>General</c:formatCode>
                <c:ptCount val="4"/>
                <c:pt idx="0">
                  <c:v>0</c:v>
                </c:pt>
                <c:pt idx="1">
                  <c:v>0</c:v>
                </c:pt>
                <c:pt idx="2">
                  <c:v>0</c:v>
                </c:pt>
                <c:pt idx="3">
                  <c:v>0</c:v>
                </c:pt>
              </c:numCache>
            </c:numRef>
          </c:val>
        </c:ser>
        <c:ser>
          <c:idx val="2"/>
          <c:order val="2"/>
          <c:tx>
            <c:strRef>
              <c:f>'E-06C '!$L$30</c:f>
              <c:strCache>
                <c:ptCount val="1"/>
                <c:pt idx="0">
                  <c:v>Regular</c:v>
                </c:pt>
              </c:strCache>
            </c:strRef>
          </c:tx>
          <c:spPr>
            <a:solidFill>
              <a:srgbClr val="FFFF00"/>
            </a:solidFill>
          </c:spPr>
          <c:invertIfNegative val="0"/>
          <c:cat>
            <c:numRef>
              <c:f>'E-06C '!$I$31:$I$34</c:f>
              <c:numCache>
                <c:formatCode>General</c:formatCode>
                <c:ptCount val="4"/>
                <c:pt idx="0">
                  <c:v>2007</c:v>
                </c:pt>
                <c:pt idx="1">
                  <c:v>2008</c:v>
                </c:pt>
                <c:pt idx="2">
                  <c:v>2009</c:v>
                </c:pt>
                <c:pt idx="3">
                  <c:v>2010</c:v>
                </c:pt>
              </c:numCache>
            </c:numRef>
          </c:cat>
          <c:val>
            <c:numRef>
              <c:f>'E-06C '!$L$31:$L$34</c:f>
              <c:numCache>
                <c:formatCode>0</c:formatCode>
                <c:ptCount val="4"/>
                <c:pt idx="0">
                  <c:v>0</c:v>
                </c:pt>
                <c:pt idx="1">
                  <c:v>0</c:v>
                </c:pt>
                <c:pt idx="2">
                  <c:v>0</c:v>
                </c:pt>
                <c:pt idx="3">
                  <c:v>0</c:v>
                </c:pt>
              </c:numCache>
            </c:numRef>
          </c:val>
        </c:ser>
        <c:ser>
          <c:idx val="3"/>
          <c:order val="3"/>
          <c:tx>
            <c:strRef>
              <c:f>'E-06C '!$M$30</c:f>
              <c:strCache>
                <c:ptCount val="1"/>
                <c:pt idx="0">
                  <c:v>Bom</c:v>
                </c:pt>
              </c:strCache>
            </c:strRef>
          </c:tx>
          <c:spPr>
            <a:solidFill>
              <a:srgbClr val="007033"/>
            </a:solidFill>
          </c:spPr>
          <c:invertIfNegative val="0"/>
          <c:dLbls>
            <c:dLbl>
              <c:idx val="0"/>
              <c:showLegendKey val="0"/>
              <c:showVal val="1"/>
              <c:showCatName val="0"/>
              <c:showSerName val="0"/>
              <c:showPercent val="0"/>
              <c:showBubbleSize val="0"/>
            </c:dLbl>
            <c:dLbl>
              <c:idx val="1"/>
              <c:showLegendKey val="0"/>
              <c:showVal val="1"/>
              <c:showCatName val="0"/>
              <c:showSerName val="0"/>
              <c:showPercent val="0"/>
              <c:showBubbleSize val="0"/>
            </c:dLbl>
            <c:dLbl>
              <c:idx val="2"/>
              <c:showLegendKey val="0"/>
              <c:showVal val="1"/>
              <c:showCatName val="0"/>
              <c:showSerName val="0"/>
              <c:showPercent val="0"/>
              <c:showBubbleSize val="0"/>
            </c:dLbl>
            <c:dLbl>
              <c:idx val="3"/>
              <c:showLegendKey val="0"/>
              <c:showVal val="1"/>
              <c:showCatName val="0"/>
              <c:showSerName val="0"/>
              <c:showPercent val="0"/>
              <c:showBubbleSize val="0"/>
            </c:dLbl>
            <c:showLegendKey val="0"/>
            <c:showVal val="0"/>
            <c:showCatName val="0"/>
            <c:showSerName val="0"/>
            <c:showPercent val="0"/>
            <c:showBubbleSize val="0"/>
          </c:dLbls>
          <c:cat>
            <c:numRef>
              <c:f>'E-06C '!$I$31:$I$34</c:f>
              <c:numCache>
                <c:formatCode>General</c:formatCode>
                <c:ptCount val="4"/>
                <c:pt idx="0">
                  <c:v>2007</c:v>
                </c:pt>
                <c:pt idx="1">
                  <c:v>2008</c:v>
                </c:pt>
                <c:pt idx="2">
                  <c:v>2009</c:v>
                </c:pt>
                <c:pt idx="3">
                  <c:v>2010</c:v>
                </c:pt>
              </c:numCache>
            </c:numRef>
          </c:cat>
          <c:val>
            <c:numRef>
              <c:f>'E-06C '!$M$31:$M$34</c:f>
              <c:numCache>
                <c:formatCode>0</c:formatCode>
                <c:ptCount val="4"/>
                <c:pt idx="0">
                  <c:v>3</c:v>
                </c:pt>
                <c:pt idx="1">
                  <c:v>3</c:v>
                </c:pt>
                <c:pt idx="2">
                  <c:v>3</c:v>
                </c:pt>
                <c:pt idx="3">
                  <c:v>3</c:v>
                </c:pt>
              </c:numCache>
            </c:numRef>
          </c:val>
        </c:ser>
        <c:dLbls>
          <c:showLegendKey val="0"/>
          <c:showVal val="0"/>
          <c:showCatName val="0"/>
          <c:showSerName val="0"/>
          <c:showPercent val="0"/>
          <c:showBubbleSize val="0"/>
        </c:dLbls>
        <c:gapWidth val="150"/>
        <c:overlap val="100"/>
        <c:axId val="183663232"/>
        <c:axId val="183677312"/>
      </c:barChart>
      <c:catAx>
        <c:axId val="18366323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677312"/>
        <c:crosses val="autoZero"/>
        <c:auto val="1"/>
        <c:lblAlgn val="ctr"/>
        <c:lblOffset val="100"/>
        <c:noMultiLvlLbl val="0"/>
      </c:catAx>
      <c:valAx>
        <c:axId val="18367731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3663232"/>
        <c:crosses val="autoZero"/>
        <c:crossBetween val="between"/>
        <c:majorUnit val="1"/>
      </c:valAx>
      <c:spPr>
        <a:noFill/>
        <a:ln w="25400">
          <a:noFill/>
        </a:ln>
      </c:spPr>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52" footer="0.3149606200000085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27"/>
          <c:y val="6.7588162366865157E-2"/>
          <c:w val="0.7972755553027413"/>
          <c:h val="0.68505169879855343"/>
        </c:manualLayout>
      </c:layout>
      <c:barChart>
        <c:barDir val="col"/>
        <c:grouping val="stacked"/>
        <c:varyColors val="0"/>
        <c:ser>
          <c:idx val="0"/>
          <c:order val="0"/>
          <c:tx>
            <c:strRef>
              <c:f>'E-06C '!$J$41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'!$I$42:$I$45</c:f>
              <c:numCache>
                <c:formatCode>General</c:formatCode>
                <c:ptCount val="4"/>
                <c:pt idx="0">
                  <c:v>2007</c:v>
                </c:pt>
                <c:pt idx="1">
                  <c:v>2008</c:v>
                </c:pt>
                <c:pt idx="2">
                  <c:v>2009</c:v>
                </c:pt>
                <c:pt idx="3">
                  <c:v>2010</c:v>
                </c:pt>
              </c:numCache>
            </c:numRef>
          </c:cat>
          <c:val>
            <c:numRef>
              <c:f>'E-06C '!$J$42:$J$45</c:f>
              <c:numCache>
                <c:formatCode>General</c:formatCode>
                <c:ptCount val="4"/>
                <c:pt idx="0">
                  <c:v>5</c:v>
                </c:pt>
                <c:pt idx="1">
                  <c:v>3</c:v>
                </c:pt>
                <c:pt idx="2">
                  <c:v>2</c:v>
                </c:pt>
                <c:pt idx="3">
                  <c:v>2</c:v>
                </c:pt>
              </c:numCache>
            </c:numRef>
          </c:val>
        </c:ser>
        <c:ser>
          <c:idx val="1"/>
          <c:order val="1"/>
          <c:tx>
            <c:strRef>
              <c:f>'E-06C '!$K$41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'!$I$42:$I$45</c:f>
              <c:numCache>
                <c:formatCode>General</c:formatCode>
                <c:ptCount val="4"/>
                <c:pt idx="0">
                  <c:v>2007</c:v>
                </c:pt>
                <c:pt idx="1">
                  <c:v>2008</c:v>
                </c:pt>
                <c:pt idx="2">
                  <c:v>2009</c:v>
                </c:pt>
                <c:pt idx="3">
                  <c:v>2010</c:v>
                </c:pt>
              </c:numCache>
            </c:numRef>
          </c:cat>
          <c:val>
            <c:numRef>
              <c:f>'E-06C '!$K$42:$K$45</c:f>
              <c:numCache>
                <c:formatCode>General</c:formatCode>
                <c:ptCount val="4"/>
                <c:pt idx="0">
                  <c:v>1</c:v>
                </c:pt>
                <c:pt idx="1">
                  <c:v>1</c:v>
                </c:pt>
                <c:pt idx="2">
                  <c:v>2</c:v>
                </c:pt>
                <c:pt idx="3">
                  <c:v>1</c:v>
                </c:pt>
              </c:numCache>
            </c:numRef>
          </c:val>
        </c:ser>
        <c:ser>
          <c:idx val="2"/>
          <c:order val="2"/>
          <c:tx>
            <c:strRef>
              <c:f>'E-06C '!$L$41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'!$I$42:$I$45</c:f>
              <c:numCache>
                <c:formatCode>General</c:formatCode>
                <c:ptCount val="4"/>
                <c:pt idx="0">
                  <c:v>2007</c:v>
                </c:pt>
                <c:pt idx="1">
                  <c:v>2008</c:v>
                </c:pt>
                <c:pt idx="2">
                  <c:v>2009</c:v>
                </c:pt>
                <c:pt idx="3">
                  <c:v>2010</c:v>
                </c:pt>
              </c:numCache>
            </c:numRef>
          </c:cat>
          <c:val>
            <c:numRef>
              <c:f>'E-06C '!$L$42:$L$45</c:f>
              <c:numCache>
                <c:formatCode>0</c:formatCode>
                <c:ptCount val="4"/>
                <c:pt idx="0">
                  <c:v>4</c:v>
                </c:pt>
                <c:pt idx="1">
                  <c:v>6</c:v>
                </c:pt>
                <c:pt idx="2">
                  <c:v>5</c:v>
                </c:pt>
                <c:pt idx="3">
                  <c:v>4</c:v>
                </c:pt>
              </c:numCache>
            </c:numRef>
          </c:val>
        </c:ser>
        <c:ser>
          <c:idx val="3"/>
          <c:order val="3"/>
          <c:tx>
            <c:strRef>
              <c:f>'E-06C '!$M$41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'!$I$42:$I$45</c:f>
              <c:numCache>
                <c:formatCode>General</c:formatCode>
                <c:ptCount val="4"/>
                <c:pt idx="0">
                  <c:v>2007</c:v>
                </c:pt>
                <c:pt idx="1">
                  <c:v>2008</c:v>
                </c:pt>
                <c:pt idx="2">
                  <c:v>2009</c:v>
                </c:pt>
                <c:pt idx="3">
                  <c:v>2010</c:v>
                </c:pt>
              </c:numCache>
            </c:numRef>
          </c:cat>
          <c:val>
            <c:numRef>
              <c:f>'E-06C '!$M$42:$M$45</c:f>
              <c:numCache>
                <c:formatCode>0</c:formatCode>
                <c:ptCount val="4"/>
                <c:pt idx="0">
                  <c:v>13</c:v>
                </c:pt>
                <c:pt idx="1">
                  <c:v>13</c:v>
                </c:pt>
                <c:pt idx="2">
                  <c:v>14</c:v>
                </c:pt>
                <c:pt idx="3">
                  <c:v>16</c:v>
                </c:pt>
              </c:numCache>
            </c:numRef>
          </c:val>
        </c:ser>
        <c:dLbls>
          <c:showLegendKey val="0"/>
          <c:showVal val="0"/>
          <c:showCatName val="0"/>
          <c:showSerName val="0"/>
          <c:showPercent val="0"/>
          <c:showBubbleSize val="0"/>
        </c:dLbls>
        <c:gapWidth val="150"/>
        <c:overlap val="100"/>
        <c:axId val="189301120"/>
        <c:axId val="189302656"/>
      </c:barChart>
      <c:catAx>
        <c:axId val="18930112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302656"/>
        <c:crosses val="autoZero"/>
        <c:auto val="1"/>
        <c:lblAlgn val="ctr"/>
        <c:lblOffset val="100"/>
        <c:noMultiLvlLbl val="0"/>
      </c:catAx>
      <c:valAx>
        <c:axId val="189302656"/>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30112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63" footer="0.3149606200000086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3"/>
          <c:y val="6.7588162366865157E-2"/>
          <c:w val="0.7972755553027413"/>
          <c:h val="0.68505169879855365"/>
        </c:manualLayout>
      </c:layout>
      <c:barChart>
        <c:barDir val="col"/>
        <c:grouping val="stacked"/>
        <c:varyColors val="0"/>
        <c:ser>
          <c:idx val="0"/>
          <c:order val="0"/>
          <c:tx>
            <c:strRef>
              <c:f>'E-06C '!$J$51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'!$I$52:$I$55</c:f>
              <c:numCache>
                <c:formatCode>General</c:formatCode>
                <c:ptCount val="4"/>
                <c:pt idx="0">
                  <c:v>2007</c:v>
                </c:pt>
                <c:pt idx="1">
                  <c:v>2008</c:v>
                </c:pt>
                <c:pt idx="2">
                  <c:v>2009</c:v>
                </c:pt>
                <c:pt idx="3">
                  <c:v>2010</c:v>
                </c:pt>
              </c:numCache>
            </c:numRef>
          </c:cat>
          <c:val>
            <c:numRef>
              <c:f>'E-06C '!$J$52:$J$55</c:f>
              <c:numCache>
                <c:formatCode>General</c:formatCode>
                <c:ptCount val="4"/>
                <c:pt idx="0">
                  <c:v>14</c:v>
                </c:pt>
                <c:pt idx="1">
                  <c:v>13</c:v>
                </c:pt>
                <c:pt idx="2">
                  <c:v>12</c:v>
                </c:pt>
                <c:pt idx="3">
                  <c:v>6</c:v>
                </c:pt>
              </c:numCache>
            </c:numRef>
          </c:val>
        </c:ser>
        <c:ser>
          <c:idx val="1"/>
          <c:order val="1"/>
          <c:tx>
            <c:strRef>
              <c:f>'E-06C '!$K$51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'!$I$52:$I$55</c:f>
              <c:numCache>
                <c:formatCode>General</c:formatCode>
                <c:ptCount val="4"/>
                <c:pt idx="0">
                  <c:v>2007</c:v>
                </c:pt>
                <c:pt idx="1">
                  <c:v>2008</c:v>
                </c:pt>
                <c:pt idx="2">
                  <c:v>2009</c:v>
                </c:pt>
                <c:pt idx="3">
                  <c:v>2010</c:v>
                </c:pt>
              </c:numCache>
            </c:numRef>
          </c:cat>
          <c:val>
            <c:numRef>
              <c:f>'E-06C '!$K$52:$K$55</c:f>
              <c:numCache>
                <c:formatCode>General</c:formatCode>
                <c:ptCount val="4"/>
                <c:pt idx="0">
                  <c:v>2</c:v>
                </c:pt>
                <c:pt idx="1">
                  <c:v>2</c:v>
                </c:pt>
                <c:pt idx="2">
                  <c:v>1</c:v>
                </c:pt>
                <c:pt idx="3">
                  <c:v>2</c:v>
                </c:pt>
              </c:numCache>
            </c:numRef>
          </c:val>
        </c:ser>
        <c:ser>
          <c:idx val="2"/>
          <c:order val="2"/>
          <c:tx>
            <c:strRef>
              <c:f>'E-06C '!$L$51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'!$I$52:$I$55</c:f>
              <c:numCache>
                <c:formatCode>General</c:formatCode>
                <c:ptCount val="4"/>
                <c:pt idx="0">
                  <c:v>2007</c:v>
                </c:pt>
                <c:pt idx="1">
                  <c:v>2008</c:v>
                </c:pt>
                <c:pt idx="2">
                  <c:v>2009</c:v>
                </c:pt>
                <c:pt idx="3">
                  <c:v>2010</c:v>
                </c:pt>
              </c:numCache>
            </c:numRef>
          </c:cat>
          <c:val>
            <c:numRef>
              <c:f>'E-06C '!$L$52:$L$55</c:f>
              <c:numCache>
                <c:formatCode>0</c:formatCode>
                <c:ptCount val="4"/>
                <c:pt idx="0">
                  <c:v>18</c:v>
                </c:pt>
                <c:pt idx="1">
                  <c:v>21</c:v>
                </c:pt>
                <c:pt idx="2">
                  <c:v>22</c:v>
                </c:pt>
                <c:pt idx="3">
                  <c:v>17</c:v>
                </c:pt>
              </c:numCache>
            </c:numRef>
          </c:val>
        </c:ser>
        <c:ser>
          <c:idx val="3"/>
          <c:order val="3"/>
          <c:tx>
            <c:strRef>
              <c:f>'E-06C '!$M$51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'!$I$52:$I$55</c:f>
              <c:numCache>
                <c:formatCode>General</c:formatCode>
                <c:ptCount val="4"/>
                <c:pt idx="0">
                  <c:v>2007</c:v>
                </c:pt>
                <c:pt idx="1">
                  <c:v>2008</c:v>
                </c:pt>
                <c:pt idx="2">
                  <c:v>2009</c:v>
                </c:pt>
                <c:pt idx="3">
                  <c:v>2010</c:v>
                </c:pt>
              </c:numCache>
            </c:numRef>
          </c:cat>
          <c:val>
            <c:numRef>
              <c:f>'E-06C '!$M$52:$M$55</c:f>
              <c:numCache>
                <c:formatCode>0</c:formatCode>
                <c:ptCount val="4"/>
                <c:pt idx="0">
                  <c:v>23</c:v>
                </c:pt>
                <c:pt idx="1">
                  <c:v>21</c:v>
                </c:pt>
                <c:pt idx="2">
                  <c:v>22</c:v>
                </c:pt>
                <c:pt idx="3">
                  <c:v>32</c:v>
                </c:pt>
              </c:numCache>
            </c:numRef>
          </c:val>
        </c:ser>
        <c:dLbls>
          <c:showLegendKey val="0"/>
          <c:showVal val="0"/>
          <c:showCatName val="0"/>
          <c:showSerName val="0"/>
          <c:showPercent val="0"/>
          <c:showBubbleSize val="0"/>
        </c:dLbls>
        <c:gapWidth val="150"/>
        <c:overlap val="100"/>
        <c:axId val="189405056"/>
        <c:axId val="189406592"/>
      </c:barChart>
      <c:catAx>
        <c:axId val="18940505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406592"/>
        <c:crosses val="autoZero"/>
        <c:auto val="1"/>
        <c:lblAlgn val="ctr"/>
        <c:lblOffset val="100"/>
        <c:noMultiLvlLbl val="0"/>
      </c:catAx>
      <c:valAx>
        <c:axId val="1894065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40505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85" footer="0.31496062000000885"/>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0564816769569"/>
          <c:y val="6.7588162366865157E-2"/>
          <c:w val="0.77076493100558052"/>
          <c:h val="0.68505169879855365"/>
        </c:manualLayout>
      </c:layout>
      <c:barChart>
        <c:barDir val="col"/>
        <c:grouping val="stacked"/>
        <c:varyColors val="0"/>
        <c:ser>
          <c:idx val="0"/>
          <c:order val="0"/>
          <c:tx>
            <c:strRef>
              <c:f>'E-06C '!$J$61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'!$I$62:$I$65</c:f>
              <c:numCache>
                <c:formatCode>General</c:formatCode>
                <c:ptCount val="4"/>
                <c:pt idx="0">
                  <c:v>2007</c:v>
                </c:pt>
                <c:pt idx="1">
                  <c:v>2008</c:v>
                </c:pt>
                <c:pt idx="2">
                  <c:v>2009</c:v>
                </c:pt>
                <c:pt idx="3">
                  <c:v>2010</c:v>
                </c:pt>
              </c:numCache>
            </c:numRef>
          </c:cat>
          <c:val>
            <c:numRef>
              <c:f>'E-06C '!$J$62:$J$65</c:f>
              <c:numCache>
                <c:formatCode>General</c:formatCode>
                <c:ptCount val="4"/>
                <c:pt idx="0">
                  <c:v>11</c:v>
                </c:pt>
                <c:pt idx="1">
                  <c:v>9</c:v>
                </c:pt>
                <c:pt idx="2">
                  <c:v>7</c:v>
                </c:pt>
                <c:pt idx="3">
                  <c:v>3</c:v>
                </c:pt>
              </c:numCache>
            </c:numRef>
          </c:val>
        </c:ser>
        <c:ser>
          <c:idx val="1"/>
          <c:order val="1"/>
          <c:tx>
            <c:strRef>
              <c:f>'E-06C '!$K$61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'!$I$62:$I$65</c:f>
              <c:numCache>
                <c:formatCode>General</c:formatCode>
                <c:ptCount val="4"/>
                <c:pt idx="0">
                  <c:v>2007</c:v>
                </c:pt>
                <c:pt idx="1">
                  <c:v>2008</c:v>
                </c:pt>
                <c:pt idx="2">
                  <c:v>2009</c:v>
                </c:pt>
                <c:pt idx="3">
                  <c:v>2010</c:v>
                </c:pt>
              </c:numCache>
            </c:numRef>
          </c:cat>
          <c:val>
            <c:numRef>
              <c:f>'E-06C '!$K$62:$K$65</c:f>
              <c:numCache>
                <c:formatCode>General</c:formatCode>
                <c:ptCount val="4"/>
                <c:pt idx="0">
                  <c:v>2</c:v>
                </c:pt>
                <c:pt idx="1">
                  <c:v>2</c:v>
                </c:pt>
                <c:pt idx="2">
                  <c:v>2</c:v>
                </c:pt>
                <c:pt idx="3">
                  <c:v>2</c:v>
                </c:pt>
              </c:numCache>
            </c:numRef>
          </c:val>
        </c:ser>
        <c:ser>
          <c:idx val="2"/>
          <c:order val="2"/>
          <c:tx>
            <c:strRef>
              <c:f>'E-06C '!$L$61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'!$I$62:$I$65</c:f>
              <c:numCache>
                <c:formatCode>General</c:formatCode>
                <c:ptCount val="4"/>
                <c:pt idx="0">
                  <c:v>2007</c:v>
                </c:pt>
                <c:pt idx="1">
                  <c:v>2008</c:v>
                </c:pt>
                <c:pt idx="2">
                  <c:v>2009</c:v>
                </c:pt>
                <c:pt idx="3">
                  <c:v>2010</c:v>
                </c:pt>
              </c:numCache>
            </c:numRef>
          </c:cat>
          <c:val>
            <c:numRef>
              <c:f>'E-06C '!$L$62:$L$65</c:f>
              <c:numCache>
                <c:formatCode>0</c:formatCode>
                <c:ptCount val="4"/>
                <c:pt idx="0">
                  <c:v>3</c:v>
                </c:pt>
                <c:pt idx="1">
                  <c:v>6</c:v>
                </c:pt>
                <c:pt idx="2">
                  <c:v>5</c:v>
                </c:pt>
                <c:pt idx="3">
                  <c:v>4</c:v>
                </c:pt>
              </c:numCache>
            </c:numRef>
          </c:val>
        </c:ser>
        <c:ser>
          <c:idx val="3"/>
          <c:order val="3"/>
          <c:tx>
            <c:strRef>
              <c:f>'E-06C '!$M$61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'!$I$62:$I$65</c:f>
              <c:numCache>
                <c:formatCode>General</c:formatCode>
                <c:ptCount val="4"/>
                <c:pt idx="0">
                  <c:v>2007</c:v>
                </c:pt>
                <c:pt idx="1">
                  <c:v>2008</c:v>
                </c:pt>
                <c:pt idx="2">
                  <c:v>2009</c:v>
                </c:pt>
                <c:pt idx="3">
                  <c:v>2010</c:v>
                </c:pt>
              </c:numCache>
            </c:numRef>
          </c:cat>
          <c:val>
            <c:numRef>
              <c:f>'E-06C '!$M$62:$M$65</c:f>
              <c:numCache>
                <c:formatCode>0</c:formatCode>
                <c:ptCount val="4"/>
                <c:pt idx="0">
                  <c:v>18</c:v>
                </c:pt>
                <c:pt idx="1">
                  <c:v>17</c:v>
                </c:pt>
                <c:pt idx="2">
                  <c:v>20</c:v>
                </c:pt>
                <c:pt idx="3">
                  <c:v>25</c:v>
                </c:pt>
              </c:numCache>
            </c:numRef>
          </c:val>
        </c:ser>
        <c:dLbls>
          <c:showLegendKey val="0"/>
          <c:showVal val="0"/>
          <c:showCatName val="0"/>
          <c:showSerName val="0"/>
          <c:showPercent val="0"/>
          <c:showBubbleSize val="0"/>
        </c:dLbls>
        <c:gapWidth val="150"/>
        <c:overlap val="100"/>
        <c:axId val="189455744"/>
        <c:axId val="189461632"/>
      </c:barChart>
      <c:catAx>
        <c:axId val="18945574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461632"/>
        <c:crosses val="autoZero"/>
        <c:auto val="1"/>
        <c:lblAlgn val="ctr"/>
        <c:lblOffset val="100"/>
        <c:noMultiLvlLbl val="0"/>
      </c:catAx>
      <c:valAx>
        <c:axId val="1894616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455744"/>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96" footer="0.31496062000000896"/>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41"/>
          <c:y val="6.7588162366865157E-2"/>
          <c:w val="0.7972755553027413"/>
          <c:h val="0.68505169879855365"/>
        </c:manualLayout>
      </c:layout>
      <c:barChart>
        <c:barDir val="col"/>
        <c:grouping val="stacked"/>
        <c:varyColors val="0"/>
        <c:ser>
          <c:idx val="0"/>
          <c:order val="0"/>
          <c:tx>
            <c:strRef>
              <c:f>'E-06C '!$J$71</c:f>
              <c:strCache>
                <c:ptCount val="1"/>
                <c:pt idx="0">
                  <c:v>Sem dados</c:v>
                </c:pt>
              </c:strCache>
            </c:strRef>
          </c:tx>
          <c:spPr>
            <a:solidFill>
              <a:schemeClr val="bg1"/>
            </a:solidFill>
            <a:ln>
              <a:solidFill>
                <a:schemeClr val="tx1"/>
              </a:solidFill>
            </a:ln>
          </c:spPr>
          <c:invertIfNegative val="0"/>
          <c:dLbls>
            <c:dLbl>
              <c:idx val="3"/>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'!$I$72:$I$75</c:f>
              <c:numCache>
                <c:formatCode>General</c:formatCode>
                <c:ptCount val="4"/>
                <c:pt idx="0">
                  <c:v>2007</c:v>
                </c:pt>
                <c:pt idx="1">
                  <c:v>2008</c:v>
                </c:pt>
                <c:pt idx="2">
                  <c:v>2009</c:v>
                </c:pt>
                <c:pt idx="3">
                  <c:v>2010</c:v>
                </c:pt>
              </c:numCache>
            </c:numRef>
          </c:cat>
          <c:val>
            <c:numRef>
              <c:f>'E-06C '!$J$72:$J$75</c:f>
              <c:numCache>
                <c:formatCode>General</c:formatCode>
                <c:ptCount val="4"/>
                <c:pt idx="0">
                  <c:v>2</c:v>
                </c:pt>
                <c:pt idx="1">
                  <c:v>2</c:v>
                </c:pt>
                <c:pt idx="2">
                  <c:v>2</c:v>
                </c:pt>
                <c:pt idx="3">
                  <c:v>0</c:v>
                </c:pt>
              </c:numCache>
            </c:numRef>
          </c:val>
        </c:ser>
        <c:ser>
          <c:idx val="1"/>
          <c:order val="1"/>
          <c:tx>
            <c:strRef>
              <c:f>'E-06C '!$K$71</c:f>
              <c:strCache>
                <c:ptCount val="1"/>
                <c:pt idx="0">
                  <c:v>Ruim</c:v>
                </c:pt>
              </c:strCache>
            </c:strRef>
          </c:tx>
          <c:spPr>
            <a:solidFill>
              <a:srgbClr val="FF0000"/>
            </a:solidFill>
          </c:spPr>
          <c:invertIfNegative val="0"/>
          <c:cat>
            <c:numRef>
              <c:f>'E-06C '!$I$72:$I$75</c:f>
              <c:numCache>
                <c:formatCode>General</c:formatCode>
                <c:ptCount val="4"/>
                <c:pt idx="0">
                  <c:v>2007</c:v>
                </c:pt>
                <c:pt idx="1">
                  <c:v>2008</c:v>
                </c:pt>
                <c:pt idx="2">
                  <c:v>2009</c:v>
                </c:pt>
                <c:pt idx="3">
                  <c:v>2010</c:v>
                </c:pt>
              </c:numCache>
            </c:numRef>
          </c:cat>
          <c:val>
            <c:numRef>
              <c:f>'E-06C '!$K$72:$K$75</c:f>
              <c:numCache>
                <c:formatCode>General</c:formatCode>
                <c:ptCount val="4"/>
                <c:pt idx="0">
                  <c:v>0</c:v>
                </c:pt>
                <c:pt idx="1">
                  <c:v>0</c:v>
                </c:pt>
                <c:pt idx="2">
                  <c:v>0</c:v>
                </c:pt>
                <c:pt idx="3">
                  <c:v>0</c:v>
                </c:pt>
              </c:numCache>
            </c:numRef>
          </c:val>
        </c:ser>
        <c:ser>
          <c:idx val="2"/>
          <c:order val="2"/>
          <c:tx>
            <c:strRef>
              <c:f>'E-06C '!$L$71</c:f>
              <c:strCache>
                <c:ptCount val="1"/>
                <c:pt idx="0">
                  <c:v>Regular</c:v>
                </c:pt>
              </c:strCache>
            </c:strRef>
          </c:tx>
          <c:spPr>
            <a:solidFill>
              <a:srgbClr val="FFFF00"/>
            </a:solidFill>
          </c:spPr>
          <c:invertIfNegative val="0"/>
          <c:dLbls>
            <c:dLbl>
              <c:idx val="1"/>
              <c:delete val="1"/>
            </c:dLbl>
            <c:dLbl>
              <c:idx val="2"/>
              <c:delete val="1"/>
            </c:dLbl>
            <c:dLbl>
              <c:idx val="3"/>
              <c:delete val="1"/>
            </c:dLbl>
            <c:showLegendKey val="0"/>
            <c:showVal val="1"/>
            <c:showCatName val="0"/>
            <c:showSerName val="0"/>
            <c:showPercent val="0"/>
            <c:showBubbleSize val="0"/>
            <c:showLeaderLines val="0"/>
          </c:dLbls>
          <c:cat>
            <c:numRef>
              <c:f>'E-06C '!$I$72:$I$75</c:f>
              <c:numCache>
                <c:formatCode>General</c:formatCode>
                <c:ptCount val="4"/>
                <c:pt idx="0">
                  <c:v>2007</c:v>
                </c:pt>
                <c:pt idx="1">
                  <c:v>2008</c:v>
                </c:pt>
                <c:pt idx="2">
                  <c:v>2009</c:v>
                </c:pt>
                <c:pt idx="3">
                  <c:v>2010</c:v>
                </c:pt>
              </c:numCache>
            </c:numRef>
          </c:cat>
          <c:val>
            <c:numRef>
              <c:f>'E-06C '!$L$72:$L$75</c:f>
              <c:numCache>
                <c:formatCode>0</c:formatCode>
                <c:ptCount val="4"/>
                <c:pt idx="0">
                  <c:v>1</c:v>
                </c:pt>
                <c:pt idx="1">
                  <c:v>0</c:v>
                </c:pt>
                <c:pt idx="2">
                  <c:v>0</c:v>
                </c:pt>
                <c:pt idx="3">
                  <c:v>0</c:v>
                </c:pt>
              </c:numCache>
            </c:numRef>
          </c:val>
        </c:ser>
        <c:ser>
          <c:idx val="3"/>
          <c:order val="3"/>
          <c:tx>
            <c:strRef>
              <c:f>'E-06C '!$M$71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'!$I$72:$I$75</c:f>
              <c:numCache>
                <c:formatCode>General</c:formatCode>
                <c:ptCount val="4"/>
                <c:pt idx="0">
                  <c:v>2007</c:v>
                </c:pt>
                <c:pt idx="1">
                  <c:v>2008</c:v>
                </c:pt>
                <c:pt idx="2">
                  <c:v>2009</c:v>
                </c:pt>
                <c:pt idx="3">
                  <c:v>2010</c:v>
                </c:pt>
              </c:numCache>
            </c:numRef>
          </c:cat>
          <c:val>
            <c:numRef>
              <c:f>'E-06C '!$M$72:$M$75</c:f>
              <c:numCache>
                <c:formatCode>0</c:formatCode>
                <c:ptCount val="4"/>
                <c:pt idx="0">
                  <c:v>6</c:v>
                </c:pt>
                <c:pt idx="1">
                  <c:v>7</c:v>
                </c:pt>
                <c:pt idx="2">
                  <c:v>7</c:v>
                </c:pt>
                <c:pt idx="3">
                  <c:v>9</c:v>
                </c:pt>
              </c:numCache>
            </c:numRef>
          </c:val>
        </c:ser>
        <c:dLbls>
          <c:showLegendKey val="0"/>
          <c:showVal val="0"/>
          <c:showCatName val="0"/>
          <c:showSerName val="0"/>
          <c:showPercent val="0"/>
          <c:showBubbleSize val="0"/>
        </c:dLbls>
        <c:gapWidth val="150"/>
        <c:overlap val="100"/>
        <c:axId val="189510400"/>
        <c:axId val="189511936"/>
      </c:barChart>
      <c:catAx>
        <c:axId val="18951040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511936"/>
        <c:crosses val="autoZero"/>
        <c:auto val="1"/>
        <c:lblAlgn val="ctr"/>
        <c:lblOffset val="100"/>
        <c:noMultiLvlLbl val="0"/>
      </c:catAx>
      <c:valAx>
        <c:axId val="18951193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51040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07" footer="0.31496062000000907"/>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47"/>
          <c:y val="6.7588162366865157E-2"/>
          <c:w val="0.7972755553027413"/>
          <c:h val="0.68505169879855365"/>
        </c:manualLayout>
      </c:layout>
      <c:barChart>
        <c:barDir val="col"/>
        <c:grouping val="stacked"/>
        <c:varyColors val="0"/>
        <c:ser>
          <c:idx val="0"/>
          <c:order val="0"/>
          <c:tx>
            <c:strRef>
              <c:f>'E-06C '!$J$81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'!$I$82:$I$85</c:f>
              <c:numCache>
                <c:formatCode>General</c:formatCode>
                <c:ptCount val="4"/>
                <c:pt idx="0">
                  <c:v>2007</c:v>
                </c:pt>
                <c:pt idx="1">
                  <c:v>2008</c:v>
                </c:pt>
                <c:pt idx="2">
                  <c:v>2009</c:v>
                </c:pt>
                <c:pt idx="3">
                  <c:v>2010</c:v>
                </c:pt>
              </c:numCache>
            </c:numRef>
          </c:cat>
          <c:val>
            <c:numRef>
              <c:f>'E-06C '!$J$82:$J$85</c:f>
              <c:numCache>
                <c:formatCode>General</c:formatCode>
                <c:ptCount val="4"/>
                <c:pt idx="0">
                  <c:v>2</c:v>
                </c:pt>
                <c:pt idx="1">
                  <c:v>3</c:v>
                </c:pt>
                <c:pt idx="2">
                  <c:v>2</c:v>
                </c:pt>
                <c:pt idx="3">
                  <c:v>1</c:v>
                </c:pt>
              </c:numCache>
            </c:numRef>
          </c:val>
        </c:ser>
        <c:ser>
          <c:idx val="1"/>
          <c:order val="1"/>
          <c:tx>
            <c:strRef>
              <c:f>'E-06C '!$K$81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'!$I$82:$I$85</c:f>
              <c:numCache>
                <c:formatCode>General</c:formatCode>
                <c:ptCount val="4"/>
                <c:pt idx="0">
                  <c:v>2007</c:v>
                </c:pt>
                <c:pt idx="1">
                  <c:v>2008</c:v>
                </c:pt>
                <c:pt idx="2">
                  <c:v>2009</c:v>
                </c:pt>
                <c:pt idx="3">
                  <c:v>2010</c:v>
                </c:pt>
              </c:numCache>
            </c:numRef>
          </c:cat>
          <c:val>
            <c:numRef>
              <c:f>'E-06C '!$K$82:$K$85</c:f>
              <c:numCache>
                <c:formatCode>General</c:formatCode>
                <c:ptCount val="4"/>
                <c:pt idx="0">
                  <c:v>2</c:v>
                </c:pt>
                <c:pt idx="1">
                  <c:v>2</c:v>
                </c:pt>
                <c:pt idx="2">
                  <c:v>1</c:v>
                </c:pt>
                <c:pt idx="3">
                  <c:v>1</c:v>
                </c:pt>
              </c:numCache>
            </c:numRef>
          </c:val>
        </c:ser>
        <c:ser>
          <c:idx val="2"/>
          <c:order val="2"/>
          <c:tx>
            <c:strRef>
              <c:f>'E-06C '!$L$81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'!$I$82:$I$85</c:f>
              <c:numCache>
                <c:formatCode>General</c:formatCode>
                <c:ptCount val="4"/>
                <c:pt idx="0">
                  <c:v>2007</c:v>
                </c:pt>
                <c:pt idx="1">
                  <c:v>2008</c:v>
                </c:pt>
                <c:pt idx="2">
                  <c:v>2009</c:v>
                </c:pt>
                <c:pt idx="3">
                  <c:v>2010</c:v>
                </c:pt>
              </c:numCache>
            </c:numRef>
          </c:cat>
          <c:val>
            <c:numRef>
              <c:f>'E-06C '!$L$82:$L$85</c:f>
              <c:numCache>
                <c:formatCode>0</c:formatCode>
                <c:ptCount val="4"/>
                <c:pt idx="0">
                  <c:v>2</c:v>
                </c:pt>
                <c:pt idx="1">
                  <c:v>3</c:v>
                </c:pt>
                <c:pt idx="2">
                  <c:v>3</c:v>
                </c:pt>
                <c:pt idx="3">
                  <c:v>3</c:v>
                </c:pt>
              </c:numCache>
            </c:numRef>
          </c:val>
        </c:ser>
        <c:ser>
          <c:idx val="3"/>
          <c:order val="3"/>
          <c:tx>
            <c:strRef>
              <c:f>'E-06C '!$M$81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'!$I$82:$I$85</c:f>
              <c:numCache>
                <c:formatCode>General</c:formatCode>
                <c:ptCount val="4"/>
                <c:pt idx="0">
                  <c:v>2007</c:v>
                </c:pt>
                <c:pt idx="1">
                  <c:v>2008</c:v>
                </c:pt>
                <c:pt idx="2">
                  <c:v>2009</c:v>
                </c:pt>
                <c:pt idx="3">
                  <c:v>2010</c:v>
                </c:pt>
              </c:numCache>
            </c:numRef>
          </c:cat>
          <c:val>
            <c:numRef>
              <c:f>'E-06C '!$M$82:$M$85</c:f>
              <c:numCache>
                <c:formatCode>0</c:formatCode>
                <c:ptCount val="4"/>
                <c:pt idx="0">
                  <c:v>16</c:v>
                </c:pt>
                <c:pt idx="1">
                  <c:v>14</c:v>
                </c:pt>
                <c:pt idx="2">
                  <c:v>16</c:v>
                </c:pt>
                <c:pt idx="3">
                  <c:v>17</c:v>
                </c:pt>
              </c:numCache>
            </c:numRef>
          </c:val>
        </c:ser>
        <c:dLbls>
          <c:showLegendKey val="0"/>
          <c:showVal val="0"/>
          <c:showCatName val="0"/>
          <c:showSerName val="0"/>
          <c:showPercent val="0"/>
          <c:showBubbleSize val="0"/>
        </c:dLbls>
        <c:gapWidth val="150"/>
        <c:overlap val="100"/>
        <c:axId val="189626624"/>
        <c:axId val="189640704"/>
      </c:barChart>
      <c:catAx>
        <c:axId val="18962662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640704"/>
        <c:crosses val="autoZero"/>
        <c:auto val="1"/>
        <c:lblAlgn val="ctr"/>
        <c:lblOffset val="100"/>
        <c:noMultiLvlLbl val="0"/>
      </c:catAx>
      <c:valAx>
        <c:axId val="18964070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62662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24" footer="0.31496062000000924"/>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3644408180694"/>
          <c:y val="6.7588162366865157E-2"/>
          <c:w val="0.78733413509145667"/>
          <c:h val="0.68505169879855365"/>
        </c:manualLayout>
      </c:layout>
      <c:barChart>
        <c:barDir val="col"/>
        <c:grouping val="stacked"/>
        <c:varyColors val="0"/>
        <c:ser>
          <c:idx val="0"/>
          <c:order val="0"/>
          <c:tx>
            <c:strRef>
              <c:f>'E-06C '!$J$91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'!$I$92:$I$95</c:f>
              <c:numCache>
                <c:formatCode>General</c:formatCode>
                <c:ptCount val="4"/>
                <c:pt idx="0">
                  <c:v>2007</c:v>
                </c:pt>
                <c:pt idx="1">
                  <c:v>2008</c:v>
                </c:pt>
                <c:pt idx="2">
                  <c:v>2009</c:v>
                </c:pt>
                <c:pt idx="3">
                  <c:v>2010</c:v>
                </c:pt>
              </c:numCache>
            </c:numRef>
          </c:cat>
          <c:val>
            <c:numRef>
              <c:f>'E-06C '!$J$92:$J$95</c:f>
              <c:numCache>
                <c:formatCode>General</c:formatCode>
                <c:ptCount val="4"/>
                <c:pt idx="0">
                  <c:v>13</c:v>
                </c:pt>
                <c:pt idx="1">
                  <c:v>7</c:v>
                </c:pt>
                <c:pt idx="2">
                  <c:v>6</c:v>
                </c:pt>
                <c:pt idx="3">
                  <c:v>3</c:v>
                </c:pt>
              </c:numCache>
            </c:numRef>
          </c:val>
        </c:ser>
        <c:ser>
          <c:idx val="1"/>
          <c:order val="1"/>
          <c:tx>
            <c:strRef>
              <c:f>'E-06C '!$K$91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'!$I$92:$I$95</c:f>
              <c:numCache>
                <c:formatCode>General</c:formatCode>
                <c:ptCount val="4"/>
                <c:pt idx="0">
                  <c:v>2007</c:v>
                </c:pt>
                <c:pt idx="1">
                  <c:v>2008</c:v>
                </c:pt>
                <c:pt idx="2">
                  <c:v>2009</c:v>
                </c:pt>
                <c:pt idx="3">
                  <c:v>2010</c:v>
                </c:pt>
              </c:numCache>
            </c:numRef>
          </c:cat>
          <c:val>
            <c:numRef>
              <c:f>'E-06C '!$K$92:$K$95</c:f>
              <c:numCache>
                <c:formatCode>General</c:formatCode>
                <c:ptCount val="4"/>
                <c:pt idx="0">
                  <c:v>3</c:v>
                </c:pt>
                <c:pt idx="1">
                  <c:v>3</c:v>
                </c:pt>
                <c:pt idx="2">
                  <c:v>3</c:v>
                </c:pt>
                <c:pt idx="3">
                  <c:v>3</c:v>
                </c:pt>
              </c:numCache>
            </c:numRef>
          </c:val>
        </c:ser>
        <c:ser>
          <c:idx val="2"/>
          <c:order val="2"/>
          <c:tx>
            <c:strRef>
              <c:f>'E-06C '!$L$91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'!$I$92:$I$95</c:f>
              <c:numCache>
                <c:formatCode>General</c:formatCode>
                <c:ptCount val="4"/>
                <c:pt idx="0">
                  <c:v>2007</c:v>
                </c:pt>
                <c:pt idx="1">
                  <c:v>2008</c:v>
                </c:pt>
                <c:pt idx="2">
                  <c:v>2009</c:v>
                </c:pt>
                <c:pt idx="3">
                  <c:v>2010</c:v>
                </c:pt>
              </c:numCache>
            </c:numRef>
          </c:cat>
          <c:val>
            <c:numRef>
              <c:f>'E-06C '!$L$92:$L$95</c:f>
              <c:numCache>
                <c:formatCode>0</c:formatCode>
                <c:ptCount val="4"/>
                <c:pt idx="0">
                  <c:v>8</c:v>
                </c:pt>
                <c:pt idx="1">
                  <c:v>10</c:v>
                </c:pt>
                <c:pt idx="2">
                  <c:v>9</c:v>
                </c:pt>
                <c:pt idx="3">
                  <c:v>7</c:v>
                </c:pt>
              </c:numCache>
            </c:numRef>
          </c:val>
        </c:ser>
        <c:ser>
          <c:idx val="3"/>
          <c:order val="3"/>
          <c:tx>
            <c:strRef>
              <c:f>'E-06C '!$M$91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'!$I$92:$I$95</c:f>
              <c:numCache>
                <c:formatCode>General</c:formatCode>
                <c:ptCount val="4"/>
                <c:pt idx="0">
                  <c:v>2007</c:v>
                </c:pt>
                <c:pt idx="1">
                  <c:v>2008</c:v>
                </c:pt>
                <c:pt idx="2">
                  <c:v>2009</c:v>
                </c:pt>
                <c:pt idx="3">
                  <c:v>2010</c:v>
                </c:pt>
              </c:numCache>
            </c:numRef>
          </c:cat>
          <c:val>
            <c:numRef>
              <c:f>'E-06C '!$M$92:$M$95</c:f>
              <c:numCache>
                <c:formatCode>0</c:formatCode>
                <c:ptCount val="4"/>
                <c:pt idx="0">
                  <c:v>14</c:v>
                </c:pt>
                <c:pt idx="1">
                  <c:v>18</c:v>
                </c:pt>
                <c:pt idx="2">
                  <c:v>20</c:v>
                </c:pt>
                <c:pt idx="3">
                  <c:v>25</c:v>
                </c:pt>
              </c:numCache>
            </c:numRef>
          </c:val>
        </c:ser>
        <c:dLbls>
          <c:showLegendKey val="0"/>
          <c:showVal val="0"/>
          <c:showCatName val="0"/>
          <c:showSerName val="0"/>
          <c:showPercent val="0"/>
          <c:showBubbleSize val="0"/>
        </c:dLbls>
        <c:gapWidth val="150"/>
        <c:overlap val="100"/>
        <c:axId val="189685760"/>
        <c:axId val="189687296"/>
      </c:barChart>
      <c:catAx>
        <c:axId val="18968576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687296"/>
        <c:crosses val="autoZero"/>
        <c:auto val="1"/>
        <c:lblAlgn val="ctr"/>
        <c:lblOffset val="100"/>
        <c:noMultiLvlLbl val="0"/>
      </c:catAx>
      <c:valAx>
        <c:axId val="18968729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685760"/>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41" footer="0.31496062000000941"/>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57"/>
          <c:y val="6.7588162366865157E-2"/>
          <c:w val="0.7972755553027413"/>
          <c:h val="0.68505169879855365"/>
        </c:manualLayout>
      </c:layout>
      <c:barChart>
        <c:barDir val="col"/>
        <c:grouping val="stacked"/>
        <c:varyColors val="0"/>
        <c:ser>
          <c:idx val="0"/>
          <c:order val="0"/>
          <c:tx>
            <c:strRef>
              <c:f>'E-06C '!$J$101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'!$I$102:$I$105</c:f>
              <c:numCache>
                <c:formatCode>General</c:formatCode>
                <c:ptCount val="4"/>
                <c:pt idx="0">
                  <c:v>2007</c:v>
                </c:pt>
                <c:pt idx="1">
                  <c:v>2008</c:v>
                </c:pt>
                <c:pt idx="2">
                  <c:v>2009</c:v>
                </c:pt>
                <c:pt idx="3">
                  <c:v>2010</c:v>
                </c:pt>
              </c:numCache>
            </c:numRef>
          </c:cat>
          <c:val>
            <c:numRef>
              <c:f>'E-06C '!$J$102:$J$105</c:f>
              <c:numCache>
                <c:formatCode>General</c:formatCode>
                <c:ptCount val="4"/>
                <c:pt idx="0">
                  <c:v>11</c:v>
                </c:pt>
                <c:pt idx="1">
                  <c:v>9</c:v>
                </c:pt>
                <c:pt idx="2">
                  <c:v>6</c:v>
                </c:pt>
                <c:pt idx="3">
                  <c:v>6</c:v>
                </c:pt>
              </c:numCache>
            </c:numRef>
          </c:val>
        </c:ser>
        <c:ser>
          <c:idx val="1"/>
          <c:order val="1"/>
          <c:tx>
            <c:strRef>
              <c:f>'E-06C '!$K$101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'!$I$102:$I$105</c:f>
              <c:numCache>
                <c:formatCode>General</c:formatCode>
                <c:ptCount val="4"/>
                <c:pt idx="0">
                  <c:v>2007</c:v>
                </c:pt>
                <c:pt idx="1">
                  <c:v>2008</c:v>
                </c:pt>
                <c:pt idx="2">
                  <c:v>2009</c:v>
                </c:pt>
                <c:pt idx="3">
                  <c:v>2010</c:v>
                </c:pt>
              </c:numCache>
            </c:numRef>
          </c:cat>
          <c:val>
            <c:numRef>
              <c:f>'E-06C '!$K$102:$K$105</c:f>
              <c:numCache>
                <c:formatCode>General</c:formatCode>
                <c:ptCount val="4"/>
                <c:pt idx="0">
                  <c:v>6</c:v>
                </c:pt>
                <c:pt idx="1">
                  <c:v>6</c:v>
                </c:pt>
                <c:pt idx="2">
                  <c:v>6</c:v>
                </c:pt>
                <c:pt idx="3">
                  <c:v>6</c:v>
                </c:pt>
              </c:numCache>
            </c:numRef>
          </c:val>
        </c:ser>
        <c:ser>
          <c:idx val="2"/>
          <c:order val="2"/>
          <c:tx>
            <c:strRef>
              <c:f>'E-06C '!$L$101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'!$I$102:$I$105</c:f>
              <c:numCache>
                <c:formatCode>General</c:formatCode>
                <c:ptCount val="4"/>
                <c:pt idx="0">
                  <c:v>2007</c:v>
                </c:pt>
                <c:pt idx="1">
                  <c:v>2008</c:v>
                </c:pt>
                <c:pt idx="2">
                  <c:v>2009</c:v>
                </c:pt>
                <c:pt idx="3">
                  <c:v>2010</c:v>
                </c:pt>
              </c:numCache>
            </c:numRef>
          </c:cat>
          <c:val>
            <c:numRef>
              <c:f>'E-06C '!$L$102:$L$105</c:f>
              <c:numCache>
                <c:formatCode>0</c:formatCode>
                <c:ptCount val="4"/>
                <c:pt idx="0">
                  <c:v>6</c:v>
                </c:pt>
                <c:pt idx="1">
                  <c:v>8</c:v>
                </c:pt>
                <c:pt idx="2">
                  <c:v>7</c:v>
                </c:pt>
                <c:pt idx="3">
                  <c:v>8</c:v>
                </c:pt>
              </c:numCache>
            </c:numRef>
          </c:val>
        </c:ser>
        <c:ser>
          <c:idx val="3"/>
          <c:order val="3"/>
          <c:tx>
            <c:strRef>
              <c:f>'E-06C '!$M$101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'!$I$102:$I$105</c:f>
              <c:numCache>
                <c:formatCode>General</c:formatCode>
                <c:ptCount val="4"/>
                <c:pt idx="0">
                  <c:v>2007</c:v>
                </c:pt>
                <c:pt idx="1">
                  <c:v>2008</c:v>
                </c:pt>
                <c:pt idx="2">
                  <c:v>2009</c:v>
                </c:pt>
                <c:pt idx="3">
                  <c:v>2010</c:v>
                </c:pt>
              </c:numCache>
            </c:numRef>
          </c:cat>
          <c:val>
            <c:numRef>
              <c:f>'E-06C '!$M$102:$M$105</c:f>
              <c:numCache>
                <c:formatCode>0</c:formatCode>
                <c:ptCount val="4"/>
                <c:pt idx="0">
                  <c:v>10</c:v>
                </c:pt>
                <c:pt idx="1">
                  <c:v>10</c:v>
                </c:pt>
                <c:pt idx="2">
                  <c:v>14</c:v>
                </c:pt>
                <c:pt idx="3">
                  <c:v>13</c:v>
                </c:pt>
              </c:numCache>
            </c:numRef>
          </c:val>
        </c:ser>
        <c:dLbls>
          <c:showLegendKey val="0"/>
          <c:showVal val="0"/>
          <c:showCatName val="0"/>
          <c:showSerName val="0"/>
          <c:showPercent val="0"/>
          <c:showBubbleSize val="0"/>
        </c:dLbls>
        <c:gapWidth val="150"/>
        <c:overlap val="100"/>
        <c:axId val="189748736"/>
        <c:axId val="189750272"/>
      </c:barChart>
      <c:catAx>
        <c:axId val="18974873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750272"/>
        <c:crosses val="autoZero"/>
        <c:auto val="1"/>
        <c:lblAlgn val="ctr"/>
        <c:lblOffset val="100"/>
        <c:noMultiLvlLbl val="0"/>
      </c:catAx>
      <c:valAx>
        <c:axId val="18975027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748736"/>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52" footer="0.3149606200000095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61"/>
          <c:y val="6.7588162366865157E-2"/>
          <c:w val="0.7972755553027413"/>
          <c:h val="0.68505169879855365"/>
        </c:manualLayout>
      </c:layout>
      <c:barChart>
        <c:barDir val="col"/>
        <c:grouping val="stacked"/>
        <c:varyColors val="0"/>
        <c:ser>
          <c:idx val="0"/>
          <c:order val="0"/>
          <c:tx>
            <c:strRef>
              <c:f>'E-06C '!$J$111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'!$I$112:$I$115</c:f>
              <c:numCache>
                <c:formatCode>General</c:formatCode>
                <c:ptCount val="4"/>
                <c:pt idx="0">
                  <c:v>2007</c:v>
                </c:pt>
                <c:pt idx="1">
                  <c:v>2008</c:v>
                </c:pt>
                <c:pt idx="2">
                  <c:v>2009</c:v>
                </c:pt>
                <c:pt idx="3">
                  <c:v>2010</c:v>
                </c:pt>
              </c:numCache>
            </c:numRef>
          </c:cat>
          <c:val>
            <c:numRef>
              <c:f>'E-06C '!$J$112:$J$115</c:f>
              <c:numCache>
                <c:formatCode>General</c:formatCode>
                <c:ptCount val="4"/>
                <c:pt idx="0">
                  <c:v>3</c:v>
                </c:pt>
                <c:pt idx="1">
                  <c:v>2</c:v>
                </c:pt>
                <c:pt idx="2">
                  <c:v>1</c:v>
                </c:pt>
                <c:pt idx="3">
                  <c:v>1</c:v>
                </c:pt>
              </c:numCache>
            </c:numRef>
          </c:val>
        </c:ser>
        <c:ser>
          <c:idx val="1"/>
          <c:order val="1"/>
          <c:tx>
            <c:strRef>
              <c:f>'E-06C '!$K$111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'!$I$112:$I$115</c:f>
              <c:numCache>
                <c:formatCode>General</c:formatCode>
                <c:ptCount val="4"/>
                <c:pt idx="0">
                  <c:v>2007</c:v>
                </c:pt>
                <c:pt idx="1">
                  <c:v>2008</c:v>
                </c:pt>
                <c:pt idx="2">
                  <c:v>2009</c:v>
                </c:pt>
                <c:pt idx="3">
                  <c:v>2010</c:v>
                </c:pt>
              </c:numCache>
            </c:numRef>
          </c:cat>
          <c:val>
            <c:numRef>
              <c:f>'E-06C '!$K$112:$K$115</c:f>
              <c:numCache>
                <c:formatCode>General</c:formatCode>
                <c:ptCount val="4"/>
                <c:pt idx="0">
                  <c:v>2</c:v>
                </c:pt>
                <c:pt idx="1">
                  <c:v>2</c:v>
                </c:pt>
                <c:pt idx="2">
                  <c:v>2</c:v>
                </c:pt>
                <c:pt idx="3">
                  <c:v>1</c:v>
                </c:pt>
              </c:numCache>
            </c:numRef>
          </c:val>
        </c:ser>
        <c:ser>
          <c:idx val="2"/>
          <c:order val="2"/>
          <c:tx>
            <c:strRef>
              <c:f>'E-06C '!$L$111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'!$I$112:$I$115</c:f>
              <c:numCache>
                <c:formatCode>General</c:formatCode>
                <c:ptCount val="4"/>
                <c:pt idx="0">
                  <c:v>2007</c:v>
                </c:pt>
                <c:pt idx="1">
                  <c:v>2008</c:v>
                </c:pt>
                <c:pt idx="2">
                  <c:v>2009</c:v>
                </c:pt>
                <c:pt idx="3">
                  <c:v>2010</c:v>
                </c:pt>
              </c:numCache>
            </c:numRef>
          </c:cat>
          <c:val>
            <c:numRef>
              <c:f>'E-06C '!$L$112:$L$115</c:f>
              <c:numCache>
                <c:formatCode>0</c:formatCode>
                <c:ptCount val="4"/>
                <c:pt idx="0">
                  <c:v>5</c:v>
                </c:pt>
                <c:pt idx="1">
                  <c:v>7</c:v>
                </c:pt>
                <c:pt idx="2">
                  <c:v>7</c:v>
                </c:pt>
                <c:pt idx="3">
                  <c:v>5</c:v>
                </c:pt>
              </c:numCache>
            </c:numRef>
          </c:val>
        </c:ser>
        <c:ser>
          <c:idx val="3"/>
          <c:order val="3"/>
          <c:tx>
            <c:strRef>
              <c:f>'E-06C '!$M$111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'!$I$112:$I$115</c:f>
              <c:numCache>
                <c:formatCode>General</c:formatCode>
                <c:ptCount val="4"/>
                <c:pt idx="0">
                  <c:v>2007</c:v>
                </c:pt>
                <c:pt idx="1">
                  <c:v>2008</c:v>
                </c:pt>
                <c:pt idx="2">
                  <c:v>2009</c:v>
                </c:pt>
                <c:pt idx="3">
                  <c:v>2010</c:v>
                </c:pt>
              </c:numCache>
            </c:numRef>
          </c:cat>
          <c:val>
            <c:numRef>
              <c:f>'E-06C '!$M$112:$M$115</c:f>
              <c:numCache>
                <c:formatCode>0</c:formatCode>
                <c:ptCount val="4"/>
                <c:pt idx="0">
                  <c:v>13</c:v>
                </c:pt>
                <c:pt idx="1">
                  <c:v>12</c:v>
                </c:pt>
                <c:pt idx="2">
                  <c:v>13</c:v>
                </c:pt>
                <c:pt idx="3">
                  <c:v>16</c:v>
                </c:pt>
              </c:numCache>
            </c:numRef>
          </c:val>
        </c:ser>
        <c:dLbls>
          <c:showLegendKey val="0"/>
          <c:showVal val="0"/>
          <c:showCatName val="0"/>
          <c:showSerName val="0"/>
          <c:showPercent val="0"/>
          <c:showBubbleSize val="0"/>
        </c:dLbls>
        <c:gapWidth val="150"/>
        <c:overlap val="100"/>
        <c:axId val="189799808"/>
        <c:axId val="189817984"/>
      </c:barChart>
      <c:catAx>
        <c:axId val="18979980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817984"/>
        <c:crosses val="autoZero"/>
        <c:auto val="1"/>
        <c:lblAlgn val="ctr"/>
        <c:lblOffset val="100"/>
        <c:noMultiLvlLbl val="0"/>
      </c:catAx>
      <c:valAx>
        <c:axId val="18981798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979980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63" footer="0.3149606200000096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'!$W$13</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'!$X$12,'E01A-IQA '!$Y$12,'E01A-IQA '!$Z$12,'E01A-IQA '!$AA$12,'E01A-IQA '!$AB$12)</c:f>
              <c:numCache>
                <c:formatCode>0</c:formatCode>
                <c:ptCount val="5"/>
                <c:pt idx="0">
                  <c:v>2007</c:v>
                </c:pt>
                <c:pt idx="1">
                  <c:v>2008</c:v>
                </c:pt>
                <c:pt idx="2">
                  <c:v>2009</c:v>
                </c:pt>
                <c:pt idx="3">
                  <c:v>2010</c:v>
                </c:pt>
                <c:pt idx="4">
                  <c:v>2011</c:v>
                </c:pt>
              </c:numCache>
            </c:numRef>
          </c:cat>
          <c:val>
            <c:numRef>
              <c:f>('E01A-IQA '!$X$13,'E01A-IQA '!$Y$13,'E01A-IQA '!$Z$13,'E01A-IQA '!$AA$13,'E01A-IQA '!$AB$13)</c:f>
              <c:numCache>
                <c:formatCode>0</c:formatCode>
                <c:ptCount val="5"/>
                <c:pt idx="0">
                  <c:v>1</c:v>
                </c:pt>
                <c:pt idx="1">
                  <c:v>2</c:v>
                </c:pt>
                <c:pt idx="2">
                  <c:v>4</c:v>
                </c:pt>
                <c:pt idx="3">
                  <c:v>5</c:v>
                </c:pt>
                <c:pt idx="4">
                  <c:v>4</c:v>
                </c:pt>
              </c:numCache>
            </c:numRef>
          </c:val>
        </c:ser>
        <c:ser>
          <c:idx val="1"/>
          <c:order val="1"/>
          <c:tx>
            <c:strRef>
              <c:f>'E01A-IQA '!$W$14</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'!$X$12,'E01A-IQA '!$Y$12,'E01A-IQA '!$Z$12,'E01A-IQA '!$AA$12,'E01A-IQA '!$AB$12)</c:f>
              <c:numCache>
                <c:formatCode>0</c:formatCode>
                <c:ptCount val="5"/>
                <c:pt idx="0">
                  <c:v>2007</c:v>
                </c:pt>
                <c:pt idx="1">
                  <c:v>2008</c:v>
                </c:pt>
                <c:pt idx="2">
                  <c:v>2009</c:v>
                </c:pt>
                <c:pt idx="3">
                  <c:v>2010</c:v>
                </c:pt>
                <c:pt idx="4">
                  <c:v>2011</c:v>
                </c:pt>
              </c:numCache>
            </c:numRef>
          </c:cat>
          <c:val>
            <c:numRef>
              <c:f>('E01A-IQA '!$X$14,'E01A-IQA '!$Y$14,'E01A-IQA '!$Z$14,'E01A-IQA '!$AA$14,'E01A-IQA '!$AB$14)</c:f>
              <c:numCache>
                <c:formatCode>0</c:formatCode>
                <c:ptCount val="5"/>
                <c:pt idx="0">
                  <c:v>13</c:v>
                </c:pt>
                <c:pt idx="1">
                  <c:v>13</c:v>
                </c:pt>
                <c:pt idx="2">
                  <c:v>12</c:v>
                </c:pt>
                <c:pt idx="3">
                  <c:v>15</c:v>
                </c:pt>
                <c:pt idx="4">
                  <c:v>15</c:v>
                </c:pt>
              </c:numCache>
            </c:numRef>
          </c:val>
        </c:ser>
        <c:ser>
          <c:idx val="2"/>
          <c:order val="2"/>
          <c:tx>
            <c:strRef>
              <c:f>'E01A-IQA '!$W$15</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'!$X$12,'E01A-IQA '!$Y$12,'E01A-IQA '!$Z$12,'E01A-IQA '!$AA$12,'E01A-IQA '!$AB$12)</c:f>
              <c:numCache>
                <c:formatCode>0</c:formatCode>
                <c:ptCount val="5"/>
                <c:pt idx="0">
                  <c:v>2007</c:v>
                </c:pt>
                <c:pt idx="1">
                  <c:v>2008</c:v>
                </c:pt>
                <c:pt idx="2">
                  <c:v>2009</c:v>
                </c:pt>
                <c:pt idx="3">
                  <c:v>2010</c:v>
                </c:pt>
                <c:pt idx="4">
                  <c:v>2011</c:v>
                </c:pt>
              </c:numCache>
            </c:numRef>
          </c:cat>
          <c:val>
            <c:numRef>
              <c:f>('E01A-IQA '!$X$15,'E01A-IQA '!$Y$15,'E01A-IQA '!$Z$15,'E01A-IQA '!$AA$15,'E01A-IQA '!$AB$15)</c:f>
              <c:numCache>
                <c:formatCode>0</c:formatCode>
                <c:ptCount val="5"/>
                <c:pt idx="0">
                  <c:v>2</c:v>
                </c:pt>
                <c:pt idx="1">
                  <c:v>2</c:v>
                </c:pt>
                <c:pt idx="2">
                  <c:v>3</c:v>
                </c:pt>
                <c:pt idx="3">
                  <c:v>0</c:v>
                </c:pt>
                <c:pt idx="4">
                  <c:v>1</c:v>
                </c:pt>
              </c:numCache>
            </c:numRef>
          </c:val>
        </c:ser>
        <c:ser>
          <c:idx val="3"/>
          <c:order val="3"/>
          <c:tx>
            <c:strRef>
              <c:f>'E01A-IQA '!$W$16</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'!$X$12,'E01A-IQA '!$Y$12,'E01A-IQA '!$Z$12,'E01A-IQA '!$AA$12,'E01A-IQA '!$AB$12)</c:f>
              <c:numCache>
                <c:formatCode>0</c:formatCode>
                <c:ptCount val="5"/>
                <c:pt idx="0">
                  <c:v>2007</c:v>
                </c:pt>
                <c:pt idx="1">
                  <c:v>2008</c:v>
                </c:pt>
                <c:pt idx="2">
                  <c:v>2009</c:v>
                </c:pt>
                <c:pt idx="3">
                  <c:v>2010</c:v>
                </c:pt>
                <c:pt idx="4">
                  <c:v>2011</c:v>
                </c:pt>
              </c:numCache>
            </c:numRef>
          </c:cat>
          <c:val>
            <c:numRef>
              <c:f>('E01A-IQA '!$X$16,'E01A-IQA '!$Y$16,'E01A-IQA '!$Z$16,'E01A-IQA '!$AA$16,'E01A-IQA '!$AB$16)</c:f>
              <c:numCache>
                <c:formatCode>0</c:formatCode>
                <c:ptCount val="5"/>
                <c:pt idx="0">
                  <c:v>0</c:v>
                </c:pt>
                <c:pt idx="1">
                  <c:v>0</c:v>
                </c:pt>
                <c:pt idx="2">
                  <c:v>0</c:v>
                </c:pt>
                <c:pt idx="3">
                  <c:v>0</c:v>
                </c:pt>
                <c:pt idx="4">
                  <c:v>0</c:v>
                </c:pt>
              </c:numCache>
            </c:numRef>
          </c:val>
        </c:ser>
        <c:ser>
          <c:idx val="4"/>
          <c:order val="4"/>
          <c:tx>
            <c:strRef>
              <c:f>'E01A-IQA '!$W$17</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'!$X$12,'E01A-IQA '!$Y$12,'E01A-IQA '!$Z$12,'E01A-IQA '!$AA$12,'E01A-IQA '!$AB$12)</c:f>
              <c:numCache>
                <c:formatCode>0</c:formatCode>
                <c:ptCount val="5"/>
                <c:pt idx="0">
                  <c:v>2007</c:v>
                </c:pt>
                <c:pt idx="1">
                  <c:v>2008</c:v>
                </c:pt>
                <c:pt idx="2">
                  <c:v>2009</c:v>
                </c:pt>
                <c:pt idx="3">
                  <c:v>2010</c:v>
                </c:pt>
                <c:pt idx="4">
                  <c:v>2011</c:v>
                </c:pt>
              </c:numCache>
            </c:numRef>
          </c:cat>
          <c:val>
            <c:numRef>
              <c:f>('E01A-IQA '!$X$17,'E01A-IQA '!$Y$17,'E01A-IQA '!$Z$17,'E01A-IQA '!$AA$17,'E01A-IQA '!$AB$17)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9399168"/>
        <c:axId val="133574656"/>
      </c:barChart>
      <c:catAx>
        <c:axId val="11939916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3574656"/>
        <c:crosses val="autoZero"/>
        <c:auto val="1"/>
        <c:lblAlgn val="ctr"/>
        <c:lblOffset val="100"/>
        <c:noMultiLvlLbl val="0"/>
      </c:catAx>
      <c:valAx>
        <c:axId val="13357465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399168"/>
        <c:crosses val="autoZero"/>
        <c:crossBetween val="between"/>
      </c:valAx>
    </c:plotArea>
    <c:legend>
      <c:legendPos val="b"/>
      <c:layout>
        <c:manualLayout>
          <c:xMode val="edge"/>
          <c:yMode val="edge"/>
          <c:x val="0.11946200504841258"/>
          <c:y val="0.89171971461314203"/>
          <c:w val="0.821718469401851"/>
          <c:h val="5.954752134856327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'!$W$166</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'!$X$165,'E01A-IQA '!$Y$165,'E01A-IQA '!$Z$165,'E01A-IQA '!$AA$165,'E01A-IQA '!$AB$165)</c:f>
              <c:numCache>
                <c:formatCode>0</c:formatCode>
                <c:ptCount val="5"/>
                <c:pt idx="0">
                  <c:v>2007</c:v>
                </c:pt>
                <c:pt idx="1">
                  <c:v>2008</c:v>
                </c:pt>
                <c:pt idx="2">
                  <c:v>2009</c:v>
                </c:pt>
                <c:pt idx="3">
                  <c:v>2010</c:v>
                </c:pt>
                <c:pt idx="4">
                  <c:v>2011</c:v>
                </c:pt>
              </c:numCache>
            </c:numRef>
          </c:cat>
          <c:val>
            <c:numRef>
              <c:f>('E01A-IQA '!$X$166,'E01A-IQA '!$Y$166,'E01A-IQA '!$Z$166,'E01A-IQA '!$AA$166,'E01A-IQA '!$AB$166)</c:f>
              <c:numCache>
                <c:formatCode>0</c:formatCode>
                <c:ptCount val="5"/>
                <c:pt idx="0">
                  <c:v>0</c:v>
                </c:pt>
                <c:pt idx="1">
                  <c:v>1</c:v>
                </c:pt>
                <c:pt idx="2">
                  <c:v>1</c:v>
                </c:pt>
                <c:pt idx="3">
                  <c:v>1</c:v>
                </c:pt>
                <c:pt idx="4">
                  <c:v>1</c:v>
                </c:pt>
              </c:numCache>
            </c:numRef>
          </c:val>
        </c:ser>
        <c:ser>
          <c:idx val="1"/>
          <c:order val="1"/>
          <c:tx>
            <c:strRef>
              <c:f>'E01A-IQA '!$W$167</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'!$X$165,'E01A-IQA '!$Y$165,'E01A-IQA '!$Z$165,'E01A-IQA '!$AA$165,'E01A-IQA '!$AB$165)</c:f>
              <c:numCache>
                <c:formatCode>0</c:formatCode>
                <c:ptCount val="5"/>
                <c:pt idx="0">
                  <c:v>2007</c:v>
                </c:pt>
                <c:pt idx="1">
                  <c:v>2008</c:v>
                </c:pt>
                <c:pt idx="2">
                  <c:v>2009</c:v>
                </c:pt>
                <c:pt idx="3">
                  <c:v>2010</c:v>
                </c:pt>
                <c:pt idx="4">
                  <c:v>2011</c:v>
                </c:pt>
              </c:numCache>
            </c:numRef>
          </c:cat>
          <c:val>
            <c:numRef>
              <c:f>('E01A-IQA '!$X$167,'E01A-IQA '!$Y$167,'E01A-IQA '!$Z$167,'E01A-IQA '!$AA$167,'E01A-IQA '!$AB$167)</c:f>
              <c:numCache>
                <c:formatCode>0</c:formatCode>
                <c:ptCount val="5"/>
                <c:pt idx="0">
                  <c:v>2</c:v>
                </c:pt>
                <c:pt idx="1">
                  <c:v>1</c:v>
                </c:pt>
                <c:pt idx="2">
                  <c:v>1</c:v>
                </c:pt>
                <c:pt idx="3">
                  <c:v>2</c:v>
                </c:pt>
                <c:pt idx="4">
                  <c:v>3</c:v>
                </c:pt>
              </c:numCache>
            </c:numRef>
          </c:val>
        </c:ser>
        <c:ser>
          <c:idx val="2"/>
          <c:order val="2"/>
          <c:tx>
            <c:strRef>
              <c:f>'E01A-IQA '!$W$168</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'!$X$165,'E01A-IQA '!$Y$165,'E01A-IQA '!$Z$165,'E01A-IQA '!$AA$165,'E01A-IQA '!$AB$165)</c:f>
              <c:numCache>
                <c:formatCode>0</c:formatCode>
                <c:ptCount val="5"/>
                <c:pt idx="0">
                  <c:v>2007</c:v>
                </c:pt>
                <c:pt idx="1">
                  <c:v>2008</c:v>
                </c:pt>
                <c:pt idx="2">
                  <c:v>2009</c:v>
                </c:pt>
                <c:pt idx="3">
                  <c:v>2010</c:v>
                </c:pt>
                <c:pt idx="4">
                  <c:v>2011</c:v>
                </c:pt>
              </c:numCache>
            </c:numRef>
          </c:cat>
          <c:val>
            <c:numRef>
              <c:f>('E01A-IQA '!$X$168,'E01A-IQA '!$Y$168,'E01A-IQA '!$Z$168,'E01A-IQA '!$AA$168,'E01A-IQA '!$AB$168)</c:f>
              <c:numCache>
                <c:formatCode>0</c:formatCode>
                <c:ptCount val="5"/>
                <c:pt idx="0">
                  <c:v>1</c:v>
                </c:pt>
                <c:pt idx="1">
                  <c:v>1</c:v>
                </c:pt>
                <c:pt idx="2">
                  <c:v>1</c:v>
                </c:pt>
                <c:pt idx="3">
                  <c:v>0</c:v>
                </c:pt>
                <c:pt idx="4">
                  <c:v>0</c:v>
                </c:pt>
              </c:numCache>
            </c:numRef>
          </c:val>
        </c:ser>
        <c:ser>
          <c:idx val="3"/>
          <c:order val="3"/>
          <c:tx>
            <c:strRef>
              <c:f>'E01A-IQA '!$W$169</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'!$X$165,'E01A-IQA '!$Y$165,'E01A-IQA '!$Z$165,'E01A-IQA '!$AA$165,'E01A-IQA '!$AB$165)</c:f>
              <c:numCache>
                <c:formatCode>0</c:formatCode>
                <c:ptCount val="5"/>
                <c:pt idx="0">
                  <c:v>2007</c:v>
                </c:pt>
                <c:pt idx="1">
                  <c:v>2008</c:v>
                </c:pt>
                <c:pt idx="2">
                  <c:v>2009</c:v>
                </c:pt>
                <c:pt idx="3">
                  <c:v>2010</c:v>
                </c:pt>
                <c:pt idx="4">
                  <c:v>2011</c:v>
                </c:pt>
              </c:numCache>
            </c:numRef>
          </c:cat>
          <c:val>
            <c:numRef>
              <c:f>('E01A-IQA '!$X$169,'E01A-IQA '!$Y$169,'E01A-IQA '!$Z$169,'E01A-IQA '!$AA$169,'E01A-IQA '!$AB$169)</c:f>
              <c:numCache>
                <c:formatCode>0</c:formatCode>
                <c:ptCount val="5"/>
                <c:pt idx="0">
                  <c:v>0</c:v>
                </c:pt>
                <c:pt idx="1">
                  <c:v>0</c:v>
                </c:pt>
                <c:pt idx="2">
                  <c:v>0</c:v>
                </c:pt>
                <c:pt idx="3">
                  <c:v>0</c:v>
                </c:pt>
                <c:pt idx="4">
                  <c:v>0</c:v>
                </c:pt>
              </c:numCache>
            </c:numRef>
          </c:val>
        </c:ser>
        <c:ser>
          <c:idx val="4"/>
          <c:order val="4"/>
          <c:tx>
            <c:strRef>
              <c:f>'E01A-IQA '!$W$170</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'!$X$165,'E01A-IQA '!$Y$165,'E01A-IQA '!$Z$165,'E01A-IQA '!$AA$165,'E01A-IQA '!$AB$165)</c:f>
              <c:numCache>
                <c:formatCode>0</c:formatCode>
                <c:ptCount val="5"/>
                <c:pt idx="0">
                  <c:v>2007</c:v>
                </c:pt>
                <c:pt idx="1">
                  <c:v>2008</c:v>
                </c:pt>
                <c:pt idx="2">
                  <c:v>2009</c:v>
                </c:pt>
                <c:pt idx="3">
                  <c:v>2010</c:v>
                </c:pt>
                <c:pt idx="4">
                  <c:v>2011</c:v>
                </c:pt>
              </c:numCache>
            </c:numRef>
          </c:cat>
          <c:val>
            <c:numRef>
              <c:f>('E01A-IQA '!$X$170,'E01A-IQA '!$Y$170,'E01A-IQA '!$Z$170,'E01A-IQA '!$AA$170,'E01A-IQA '!$AB$170)</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2606720"/>
        <c:axId val="102608256"/>
      </c:barChart>
      <c:catAx>
        <c:axId val="10260672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608256"/>
        <c:crosses val="autoZero"/>
        <c:auto val="1"/>
        <c:lblAlgn val="ctr"/>
        <c:lblOffset val="100"/>
        <c:noMultiLvlLbl val="0"/>
      </c:catAx>
      <c:valAx>
        <c:axId val="102608256"/>
        <c:scaling>
          <c:orientation val="minMax"/>
          <c:max val="5"/>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606720"/>
        <c:crosses val="autoZero"/>
        <c:crossBetween val="between"/>
        <c:majorUnit val="1"/>
        <c:minorUnit val="0.5"/>
      </c:valAx>
    </c:plotArea>
    <c:legend>
      <c:legendPos val="b"/>
      <c:layout>
        <c:manualLayout>
          <c:xMode val="edge"/>
          <c:yMode val="edge"/>
          <c:x val="0.11946204192830386"/>
          <c:y val="0.8917195834391668"/>
          <c:w val="0.82171872819694958"/>
          <c:h val="5.9547455761578147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66"/>
          <c:y val="6.7588162366865157E-2"/>
          <c:w val="0.7972755553027413"/>
          <c:h val="0.68505169879855365"/>
        </c:manualLayout>
      </c:layout>
      <c:barChart>
        <c:barDir val="col"/>
        <c:grouping val="stacked"/>
        <c:varyColors val="0"/>
        <c:ser>
          <c:idx val="0"/>
          <c:order val="0"/>
          <c:tx>
            <c:strRef>
              <c:f>'E-06C '!$J$121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'!$I$122:$I$125</c:f>
              <c:numCache>
                <c:formatCode>General</c:formatCode>
                <c:ptCount val="4"/>
                <c:pt idx="0">
                  <c:v>2007</c:v>
                </c:pt>
                <c:pt idx="1">
                  <c:v>2008</c:v>
                </c:pt>
                <c:pt idx="2">
                  <c:v>2009</c:v>
                </c:pt>
                <c:pt idx="3">
                  <c:v>2010</c:v>
                </c:pt>
              </c:numCache>
            </c:numRef>
          </c:cat>
          <c:val>
            <c:numRef>
              <c:f>'E-06C '!$J$122:$J$125</c:f>
              <c:numCache>
                <c:formatCode>General</c:formatCode>
                <c:ptCount val="4"/>
                <c:pt idx="0">
                  <c:v>2</c:v>
                </c:pt>
                <c:pt idx="1">
                  <c:v>2</c:v>
                </c:pt>
                <c:pt idx="2">
                  <c:v>2</c:v>
                </c:pt>
                <c:pt idx="3">
                  <c:v>2</c:v>
                </c:pt>
              </c:numCache>
            </c:numRef>
          </c:val>
        </c:ser>
        <c:ser>
          <c:idx val="1"/>
          <c:order val="1"/>
          <c:tx>
            <c:strRef>
              <c:f>'E-06C '!$K$121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'!$I$122:$I$125</c:f>
              <c:numCache>
                <c:formatCode>General</c:formatCode>
                <c:ptCount val="4"/>
                <c:pt idx="0">
                  <c:v>2007</c:v>
                </c:pt>
                <c:pt idx="1">
                  <c:v>2008</c:v>
                </c:pt>
                <c:pt idx="2">
                  <c:v>2009</c:v>
                </c:pt>
                <c:pt idx="3">
                  <c:v>2010</c:v>
                </c:pt>
              </c:numCache>
            </c:numRef>
          </c:cat>
          <c:val>
            <c:numRef>
              <c:f>'E-06C '!$K$122:$K$125</c:f>
              <c:numCache>
                <c:formatCode>General</c:formatCode>
                <c:ptCount val="4"/>
                <c:pt idx="0">
                  <c:v>1</c:v>
                </c:pt>
                <c:pt idx="1">
                  <c:v>1</c:v>
                </c:pt>
                <c:pt idx="2">
                  <c:v>1</c:v>
                </c:pt>
                <c:pt idx="3">
                  <c:v>1</c:v>
                </c:pt>
              </c:numCache>
            </c:numRef>
          </c:val>
        </c:ser>
        <c:ser>
          <c:idx val="2"/>
          <c:order val="2"/>
          <c:tx>
            <c:strRef>
              <c:f>'E-06C '!$L$121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'!$I$122:$I$125</c:f>
              <c:numCache>
                <c:formatCode>General</c:formatCode>
                <c:ptCount val="4"/>
                <c:pt idx="0">
                  <c:v>2007</c:v>
                </c:pt>
                <c:pt idx="1">
                  <c:v>2008</c:v>
                </c:pt>
                <c:pt idx="2">
                  <c:v>2009</c:v>
                </c:pt>
                <c:pt idx="3">
                  <c:v>2010</c:v>
                </c:pt>
              </c:numCache>
            </c:numRef>
          </c:cat>
          <c:val>
            <c:numRef>
              <c:f>'E-06C '!$L$122:$L$125</c:f>
              <c:numCache>
                <c:formatCode>0</c:formatCode>
                <c:ptCount val="4"/>
                <c:pt idx="0">
                  <c:v>3</c:v>
                </c:pt>
                <c:pt idx="1">
                  <c:v>2</c:v>
                </c:pt>
                <c:pt idx="2">
                  <c:v>2</c:v>
                </c:pt>
                <c:pt idx="3">
                  <c:v>2</c:v>
                </c:pt>
              </c:numCache>
            </c:numRef>
          </c:val>
        </c:ser>
        <c:ser>
          <c:idx val="3"/>
          <c:order val="3"/>
          <c:tx>
            <c:strRef>
              <c:f>'E-06C '!$M$121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'!$I$122:$I$125</c:f>
              <c:numCache>
                <c:formatCode>General</c:formatCode>
                <c:ptCount val="4"/>
                <c:pt idx="0">
                  <c:v>2007</c:v>
                </c:pt>
                <c:pt idx="1">
                  <c:v>2008</c:v>
                </c:pt>
                <c:pt idx="2">
                  <c:v>2009</c:v>
                </c:pt>
                <c:pt idx="3">
                  <c:v>2010</c:v>
                </c:pt>
              </c:numCache>
            </c:numRef>
          </c:cat>
          <c:val>
            <c:numRef>
              <c:f>'E-06C '!$M$122:$M$125</c:f>
              <c:numCache>
                <c:formatCode>0</c:formatCode>
                <c:ptCount val="4"/>
                <c:pt idx="0">
                  <c:v>6</c:v>
                </c:pt>
                <c:pt idx="1">
                  <c:v>7</c:v>
                </c:pt>
                <c:pt idx="2">
                  <c:v>7</c:v>
                </c:pt>
                <c:pt idx="3">
                  <c:v>7</c:v>
                </c:pt>
              </c:numCache>
            </c:numRef>
          </c:val>
        </c:ser>
        <c:dLbls>
          <c:showLegendKey val="0"/>
          <c:showVal val="0"/>
          <c:showCatName val="0"/>
          <c:showSerName val="0"/>
          <c:showPercent val="0"/>
          <c:showBubbleSize val="0"/>
        </c:dLbls>
        <c:gapWidth val="150"/>
        <c:overlap val="100"/>
        <c:axId val="190522496"/>
        <c:axId val="190524032"/>
      </c:barChart>
      <c:catAx>
        <c:axId val="19052249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0524032"/>
        <c:crosses val="autoZero"/>
        <c:auto val="1"/>
        <c:lblAlgn val="ctr"/>
        <c:lblOffset val="100"/>
        <c:noMultiLvlLbl val="0"/>
      </c:catAx>
      <c:valAx>
        <c:axId val="1905240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052249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85" footer="0.3149606200000098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02260326462794"/>
          <c:y val="6.7588162366865157E-2"/>
          <c:w val="0.79064797590863822"/>
          <c:h val="0.68505169879855365"/>
        </c:manualLayout>
      </c:layout>
      <c:barChart>
        <c:barDir val="col"/>
        <c:grouping val="stacked"/>
        <c:varyColors val="0"/>
        <c:ser>
          <c:idx val="0"/>
          <c:order val="0"/>
          <c:tx>
            <c:strRef>
              <c:f>'E-06C '!$J$130</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'!$I$131:$I$134</c:f>
              <c:numCache>
                <c:formatCode>General</c:formatCode>
                <c:ptCount val="4"/>
                <c:pt idx="0">
                  <c:v>2007</c:v>
                </c:pt>
                <c:pt idx="1">
                  <c:v>2008</c:v>
                </c:pt>
                <c:pt idx="2">
                  <c:v>2009</c:v>
                </c:pt>
                <c:pt idx="3">
                  <c:v>2010</c:v>
                </c:pt>
              </c:numCache>
            </c:numRef>
          </c:cat>
          <c:val>
            <c:numRef>
              <c:f>'E-06C '!$J$131:$J$134</c:f>
              <c:numCache>
                <c:formatCode>General</c:formatCode>
                <c:ptCount val="4"/>
                <c:pt idx="0">
                  <c:v>10</c:v>
                </c:pt>
                <c:pt idx="1">
                  <c:v>8</c:v>
                </c:pt>
                <c:pt idx="2">
                  <c:v>9</c:v>
                </c:pt>
                <c:pt idx="3">
                  <c:v>4</c:v>
                </c:pt>
              </c:numCache>
            </c:numRef>
          </c:val>
        </c:ser>
        <c:ser>
          <c:idx val="1"/>
          <c:order val="1"/>
          <c:tx>
            <c:strRef>
              <c:f>'E-06C '!$K$130</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'!$I$131:$I$134</c:f>
              <c:numCache>
                <c:formatCode>General</c:formatCode>
                <c:ptCount val="4"/>
                <c:pt idx="0">
                  <c:v>2007</c:v>
                </c:pt>
                <c:pt idx="1">
                  <c:v>2008</c:v>
                </c:pt>
                <c:pt idx="2">
                  <c:v>2009</c:v>
                </c:pt>
                <c:pt idx="3">
                  <c:v>2010</c:v>
                </c:pt>
              </c:numCache>
            </c:numRef>
          </c:cat>
          <c:val>
            <c:numRef>
              <c:f>'E-06C '!$K$131:$K$134</c:f>
              <c:numCache>
                <c:formatCode>General</c:formatCode>
                <c:ptCount val="4"/>
                <c:pt idx="0">
                  <c:v>1</c:v>
                </c:pt>
                <c:pt idx="1">
                  <c:v>1</c:v>
                </c:pt>
                <c:pt idx="2">
                  <c:v>1</c:v>
                </c:pt>
                <c:pt idx="3">
                  <c:v>1</c:v>
                </c:pt>
              </c:numCache>
            </c:numRef>
          </c:val>
        </c:ser>
        <c:ser>
          <c:idx val="2"/>
          <c:order val="2"/>
          <c:tx>
            <c:strRef>
              <c:f>'E-06C '!$L$130</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'!$I$131:$I$134</c:f>
              <c:numCache>
                <c:formatCode>General</c:formatCode>
                <c:ptCount val="4"/>
                <c:pt idx="0">
                  <c:v>2007</c:v>
                </c:pt>
                <c:pt idx="1">
                  <c:v>2008</c:v>
                </c:pt>
                <c:pt idx="2">
                  <c:v>2009</c:v>
                </c:pt>
                <c:pt idx="3">
                  <c:v>2010</c:v>
                </c:pt>
              </c:numCache>
            </c:numRef>
          </c:cat>
          <c:val>
            <c:numRef>
              <c:f>'E-06C '!$L$131:$L$134</c:f>
              <c:numCache>
                <c:formatCode>0</c:formatCode>
                <c:ptCount val="4"/>
                <c:pt idx="0">
                  <c:v>5</c:v>
                </c:pt>
                <c:pt idx="1">
                  <c:v>7</c:v>
                </c:pt>
                <c:pt idx="2">
                  <c:v>9</c:v>
                </c:pt>
                <c:pt idx="3">
                  <c:v>6</c:v>
                </c:pt>
              </c:numCache>
            </c:numRef>
          </c:val>
        </c:ser>
        <c:ser>
          <c:idx val="3"/>
          <c:order val="3"/>
          <c:tx>
            <c:strRef>
              <c:f>'E-06C '!$M$130</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'!$I$131:$I$134</c:f>
              <c:numCache>
                <c:formatCode>General</c:formatCode>
                <c:ptCount val="4"/>
                <c:pt idx="0">
                  <c:v>2007</c:v>
                </c:pt>
                <c:pt idx="1">
                  <c:v>2008</c:v>
                </c:pt>
                <c:pt idx="2">
                  <c:v>2009</c:v>
                </c:pt>
                <c:pt idx="3">
                  <c:v>2010</c:v>
                </c:pt>
              </c:numCache>
            </c:numRef>
          </c:cat>
          <c:val>
            <c:numRef>
              <c:f>'E-06C '!$M$131:$M$134</c:f>
              <c:numCache>
                <c:formatCode>0</c:formatCode>
                <c:ptCount val="4"/>
                <c:pt idx="0">
                  <c:v>18</c:v>
                </c:pt>
                <c:pt idx="1">
                  <c:v>18</c:v>
                </c:pt>
                <c:pt idx="2">
                  <c:v>15</c:v>
                </c:pt>
                <c:pt idx="3">
                  <c:v>23</c:v>
                </c:pt>
              </c:numCache>
            </c:numRef>
          </c:val>
        </c:ser>
        <c:dLbls>
          <c:showLegendKey val="0"/>
          <c:showVal val="0"/>
          <c:showCatName val="0"/>
          <c:showSerName val="0"/>
          <c:showPercent val="0"/>
          <c:showBubbleSize val="0"/>
        </c:dLbls>
        <c:gapWidth val="150"/>
        <c:overlap val="100"/>
        <c:axId val="190569088"/>
        <c:axId val="191566208"/>
      </c:barChart>
      <c:catAx>
        <c:axId val="19056908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566208"/>
        <c:crosses val="autoZero"/>
        <c:auto val="1"/>
        <c:lblAlgn val="ctr"/>
        <c:lblOffset val="100"/>
        <c:noMultiLvlLbl val="0"/>
      </c:catAx>
      <c:valAx>
        <c:axId val="191566208"/>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0569088"/>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96" footer="0.31496062000000996"/>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5028489898398"/>
          <c:y val="6.7588162366865157E-2"/>
          <c:w val="0.78402029427428721"/>
          <c:h val="0.68505169879855365"/>
        </c:manualLayout>
      </c:layout>
      <c:barChart>
        <c:barDir val="col"/>
        <c:grouping val="stacked"/>
        <c:varyColors val="0"/>
        <c:ser>
          <c:idx val="0"/>
          <c:order val="0"/>
          <c:tx>
            <c:strRef>
              <c:f>'E-06C '!$J$141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'!$I$142:$I$145</c:f>
              <c:numCache>
                <c:formatCode>General</c:formatCode>
                <c:ptCount val="4"/>
                <c:pt idx="0">
                  <c:v>2007</c:v>
                </c:pt>
                <c:pt idx="1">
                  <c:v>2008</c:v>
                </c:pt>
                <c:pt idx="2">
                  <c:v>2009</c:v>
                </c:pt>
                <c:pt idx="3">
                  <c:v>2010</c:v>
                </c:pt>
              </c:numCache>
            </c:numRef>
          </c:cat>
          <c:val>
            <c:numRef>
              <c:f>'E-06C '!$J$142:$J$145</c:f>
              <c:numCache>
                <c:formatCode>General</c:formatCode>
                <c:ptCount val="4"/>
                <c:pt idx="0">
                  <c:v>8</c:v>
                </c:pt>
                <c:pt idx="1">
                  <c:v>5</c:v>
                </c:pt>
                <c:pt idx="2">
                  <c:v>4</c:v>
                </c:pt>
                <c:pt idx="3">
                  <c:v>4</c:v>
                </c:pt>
              </c:numCache>
            </c:numRef>
          </c:val>
        </c:ser>
        <c:ser>
          <c:idx val="1"/>
          <c:order val="1"/>
          <c:tx>
            <c:strRef>
              <c:f>'E-06C '!$K$141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'!$I$142:$I$145</c:f>
              <c:numCache>
                <c:formatCode>General</c:formatCode>
                <c:ptCount val="4"/>
                <c:pt idx="0">
                  <c:v>2007</c:v>
                </c:pt>
                <c:pt idx="1">
                  <c:v>2008</c:v>
                </c:pt>
                <c:pt idx="2">
                  <c:v>2009</c:v>
                </c:pt>
                <c:pt idx="3">
                  <c:v>2010</c:v>
                </c:pt>
              </c:numCache>
            </c:numRef>
          </c:cat>
          <c:val>
            <c:numRef>
              <c:f>'E-06C '!$K$142:$K$145</c:f>
              <c:numCache>
                <c:formatCode>General</c:formatCode>
                <c:ptCount val="4"/>
                <c:pt idx="0">
                  <c:v>2</c:v>
                </c:pt>
                <c:pt idx="1">
                  <c:v>2</c:v>
                </c:pt>
                <c:pt idx="2">
                  <c:v>2</c:v>
                </c:pt>
                <c:pt idx="3">
                  <c:v>2</c:v>
                </c:pt>
              </c:numCache>
            </c:numRef>
          </c:val>
        </c:ser>
        <c:ser>
          <c:idx val="2"/>
          <c:order val="2"/>
          <c:tx>
            <c:strRef>
              <c:f>'E-06C '!$L$141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'!$I$142:$I$145</c:f>
              <c:numCache>
                <c:formatCode>General</c:formatCode>
                <c:ptCount val="4"/>
                <c:pt idx="0">
                  <c:v>2007</c:v>
                </c:pt>
                <c:pt idx="1">
                  <c:v>2008</c:v>
                </c:pt>
                <c:pt idx="2">
                  <c:v>2009</c:v>
                </c:pt>
                <c:pt idx="3">
                  <c:v>2010</c:v>
                </c:pt>
              </c:numCache>
            </c:numRef>
          </c:cat>
          <c:val>
            <c:numRef>
              <c:f>'E-06C '!$L$142:$L$145</c:f>
              <c:numCache>
                <c:formatCode>0</c:formatCode>
                <c:ptCount val="4"/>
                <c:pt idx="0">
                  <c:v>6</c:v>
                </c:pt>
                <c:pt idx="1">
                  <c:v>8</c:v>
                </c:pt>
                <c:pt idx="2">
                  <c:v>8</c:v>
                </c:pt>
                <c:pt idx="3">
                  <c:v>5</c:v>
                </c:pt>
              </c:numCache>
            </c:numRef>
          </c:val>
        </c:ser>
        <c:ser>
          <c:idx val="3"/>
          <c:order val="3"/>
          <c:tx>
            <c:strRef>
              <c:f>'E-06C '!$M$141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'!$I$142:$I$145</c:f>
              <c:numCache>
                <c:formatCode>General</c:formatCode>
                <c:ptCount val="4"/>
                <c:pt idx="0">
                  <c:v>2007</c:v>
                </c:pt>
                <c:pt idx="1">
                  <c:v>2008</c:v>
                </c:pt>
                <c:pt idx="2">
                  <c:v>2009</c:v>
                </c:pt>
                <c:pt idx="3">
                  <c:v>2010</c:v>
                </c:pt>
              </c:numCache>
            </c:numRef>
          </c:cat>
          <c:val>
            <c:numRef>
              <c:f>'E-06C '!$M$142:$M$145</c:f>
              <c:numCache>
                <c:formatCode>0</c:formatCode>
                <c:ptCount val="4"/>
                <c:pt idx="0">
                  <c:v>18</c:v>
                </c:pt>
                <c:pt idx="1">
                  <c:v>19</c:v>
                </c:pt>
                <c:pt idx="2">
                  <c:v>20</c:v>
                </c:pt>
                <c:pt idx="3">
                  <c:v>23</c:v>
                </c:pt>
              </c:numCache>
            </c:numRef>
          </c:val>
        </c:ser>
        <c:dLbls>
          <c:showLegendKey val="0"/>
          <c:showVal val="0"/>
          <c:showCatName val="0"/>
          <c:showSerName val="0"/>
          <c:showPercent val="0"/>
          <c:showBubbleSize val="0"/>
        </c:dLbls>
        <c:gapWidth val="150"/>
        <c:overlap val="100"/>
        <c:axId val="191598976"/>
        <c:axId val="191600512"/>
      </c:barChart>
      <c:catAx>
        <c:axId val="19159897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600512"/>
        <c:crosses val="autoZero"/>
        <c:auto val="1"/>
        <c:lblAlgn val="ctr"/>
        <c:lblOffset val="100"/>
        <c:noMultiLvlLbl val="0"/>
      </c:catAx>
      <c:valAx>
        <c:axId val="19160051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598976"/>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07" footer="0.31496062000001007"/>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5028489898398"/>
          <c:y val="6.7588162366865157E-2"/>
          <c:w val="0.78402029427428721"/>
          <c:h val="0.68505169879855365"/>
        </c:manualLayout>
      </c:layout>
      <c:barChart>
        <c:barDir val="col"/>
        <c:grouping val="stacked"/>
        <c:varyColors val="0"/>
        <c:ser>
          <c:idx val="0"/>
          <c:order val="0"/>
          <c:tx>
            <c:strRef>
              <c:f>'E-06C '!$J$151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'!$I$152:$I$155</c:f>
              <c:numCache>
                <c:formatCode>General</c:formatCode>
                <c:ptCount val="4"/>
                <c:pt idx="0">
                  <c:v>2007</c:v>
                </c:pt>
                <c:pt idx="1">
                  <c:v>2008</c:v>
                </c:pt>
                <c:pt idx="2">
                  <c:v>2009</c:v>
                </c:pt>
                <c:pt idx="3">
                  <c:v>2010</c:v>
                </c:pt>
              </c:numCache>
            </c:numRef>
          </c:cat>
          <c:val>
            <c:numRef>
              <c:f>'E-06C '!$J$152:$J$155</c:f>
              <c:numCache>
                <c:formatCode>General</c:formatCode>
                <c:ptCount val="4"/>
                <c:pt idx="0">
                  <c:v>17</c:v>
                </c:pt>
                <c:pt idx="1">
                  <c:v>15</c:v>
                </c:pt>
                <c:pt idx="2">
                  <c:v>12</c:v>
                </c:pt>
                <c:pt idx="3">
                  <c:v>7</c:v>
                </c:pt>
              </c:numCache>
            </c:numRef>
          </c:val>
        </c:ser>
        <c:ser>
          <c:idx val="1"/>
          <c:order val="1"/>
          <c:tx>
            <c:strRef>
              <c:f>'E-06C '!$K$151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'!$I$152:$I$155</c:f>
              <c:numCache>
                <c:formatCode>General</c:formatCode>
                <c:ptCount val="4"/>
                <c:pt idx="0">
                  <c:v>2007</c:v>
                </c:pt>
                <c:pt idx="1">
                  <c:v>2008</c:v>
                </c:pt>
                <c:pt idx="2">
                  <c:v>2009</c:v>
                </c:pt>
                <c:pt idx="3">
                  <c:v>2010</c:v>
                </c:pt>
              </c:numCache>
            </c:numRef>
          </c:cat>
          <c:val>
            <c:numRef>
              <c:f>'E-06C '!$K$152:$K$155</c:f>
              <c:numCache>
                <c:formatCode>General</c:formatCode>
                <c:ptCount val="4"/>
                <c:pt idx="0">
                  <c:v>2</c:v>
                </c:pt>
                <c:pt idx="1">
                  <c:v>3</c:v>
                </c:pt>
                <c:pt idx="2">
                  <c:v>3</c:v>
                </c:pt>
                <c:pt idx="3">
                  <c:v>2</c:v>
                </c:pt>
              </c:numCache>
            </c:numRef>
          </c:val>
        </c:ser>
        <c:ser>
          <c:idx val="2"/>
          <c:order val="2"/>
          <c:tx>
            <c:strRef>
              <c:f>'E-06C '!$L$151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'!$I$152:$I$155</c:f>
              <c:numCache>
                <c:formatCode>General</c:formatCode>
                <c:ptCount val="4"/>
                <c:pt idx="0">
                  <c:v>2007</c:v>
                </c:pt>
                <c:pt idx="1">
                  <c:v>2008</c:v>
                </c:pt>
                <c:pt idx="2">
                  <c:v>2009</c:v>
                </c:pt>
                <c:pt idx="3">
                  <c:v>2010</c:v>
                </c:pt>
              </c:numCache>
            </c:numRef>
          </c:cat>
          <c:val>
            <c:numRef>
              <c:f>'E-06C '!$L$152:$L$155</c:f>
              <c:numCache>
                <c:formatCode>0</c:formatCode>
                <c:ptCount val="4"/>
                <c:pt idx="0">
                  <c:v>10</c:v>
                </c:pt>
                <c:pt idx="1">
                  <c:v>10</c:v>
                </c:pt>
                <c:pt idx="2">
                  <c:v>11</c:v>
                </c:pt>
                <c:pt idx="3">
                  <c:v>12</c:v>
                </c:pt>
              </c:numCache>
            </c:numRef>
          </c:val>
        </c:ser>
        <c:ser>
          <c:idx val="3"/>
          <c:order val="3"/>
          <c:tx>
            <c:strRef>
              <c:f>'E-06C '!$M$151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'!$I$152:$I$155</c:f>
              <c:numCache>
                <c:formatCode>General</c:formatCode>
                <c:ptCount val="4"/>
                <c:pt idx="0">
                  <c:v>2007</c:v>
                </c:pt>
                <c:pt idx="1">
                  <c:v>2008</c:v>
                </c:pt>
                <c:pt idx="2">
                  <c:v>2009</c:v>
                </c:pt>
                <c:pt idx="3">
                  <c:v>2010</c:v>
                </c:pt>
              </c:numCache>
            </c:numRef>
          </c:cat>
          <c:val>
            <c:numRef>
              <c:f>'E-06C '!$M$152:$M$155</c:f>
              <c:numCache>
                <c:formatCode>0</c:formatCode>
                <c:ptCount val="4"/>
                <c:pt idx="0">
                  <c:v>35</c:v>
                </c:pt>
                <c:pt idx="1">
                  <c:v>36</c:v>
                </c:pt>
                <c:pt idx="2">
                  <c:v>38</c:v>
                </c:pt>
                <c:pt idx="3">
                  <c:v>43</c:v>
                </c:pt>
              </c:numCache>
            </c:numRef>
          </c:val>
        </c:ser>
        <c:dLbls>
          <c:showLegendKey val="0"/>
          <c:showVal val="0"/>
          <c:showCatName val="0"/>
          <c:showSerName val="0"/>
          <c:showPercent val="0"/>
          <c:showBubbleSize val="0"/>
        </c:dLbls>
        <c:gapWidth val="150"/>
        <c:overlap val="100"/>
        <c:axId val="191649664"/>
        <c:axId val="191651200"/>
      </c:barChart>
      <c:catAx>
        <c:axId val="19164966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651200"/>
        <c:crosses val="autoZero"/>
        <c:auto val="1"/>
        <c:lblAlgn val="ctr"/>
        <c:lblOffset val="100"/>
        <c:noMultiLvlLbl val="0"/>
      </c:catAx>
      <c:valAx>
        <c:axId val="19165120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64966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24" footer="0.31496062000001024"/>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5028489898398"/>
          <c:y val="6.7588162366865157E-2"/>
          <c:w val="0.78402029427428721"/>
          <c:h val="0.68505169879855365"/>
        </c:manualLayout>
      </c:layout>
      <c:barChart>
        <c:barDir val="col"/>
        <c:grouping val="stacked"/>
        <c:varyColors val="0"/>
        <c:ser>
          <c:idx val="0"/>
          <c:order val="0"/>
          <c:tx>
            <c:strRef>
              <c:f>'E-06C '!$J$161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'!$I$162:$I$165</c:f>
              <c:numCache>
                <c:formatCode>General</c:formatCode>
                <c:ptCount val="4"/>
                <c:pt idx="0">
                  <c:v>2007</c:v>
                </c:pt>
                <c:pt idx="1">
                  <c:v>2008</c:v>
                </c:pt>
                <c:pt idx="2">
                  <c:v>2009</c:v>
                </c:pt>
                <c:pt idx="3">
                  <c:v>2010</c:v>
                </c:pt>
              </c:numCache>
            </c:numRef>
          </c:cat>
          <c:val>
            <c:numRef>
              <c:f>'E-06C '!$J$162:$J$165</c:f>
              <c:numCache>
                <c:formatCode>General</c:formatCode>
                <c:ptCount val="4"/>
                <c:pt idx="0">
                  <c:v>7</c:v>
                </c:pt>
                <c:pt idx="1">
                  <c:v>4</c:v>
                </c:pt>
                <c:pt idx="2">
                  <c:v>4</c:v>
                </c:pt>
                <c:pt idx="3">
                  <c:v>0</c:v>
                </c:pt>
              </c:numCache>
            </c:numRef>
          </c:val>
        </c:ser>
        <c:ser>
          <c:idx val="1"/>
          <c:order val="1"/>
          <c:tx>
            <c:strRef>
              <c:f>'E-06C '!$K$161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'!$I$162:$I$165</c:f>
              <c:numCache>
                <c:formatCode>General</c:formatCode>
                <c:ptCount val="4"/>
                <c:pt idx="0">
                  <c:v>2007</c:v>
                </c:pt>
                <c:pt idx="1">
                  <c:v>2008</c:v>
                </c:pt>
                <c:pt idx="2">
                  <c:v>2009</c:v>
                </c:pt>
                <c:pt idx="3">
                  <c:v>2010</c:v>
                </c:pt>
              </c:numCache>
            </c:numRef>
          </c:cat>
          <c:val>
            <c:numRef>
              <c:f>'E-06C '!$K$162:$K$165</c:f>
              <c:numCache>
                <c:formatCode>General</c:formatCode>
                <c:ptCount val="4"/>
                <c:pt idx="0">
                  <c:v>2</c:v>
                </c:pt>
                <c:pt idx="1">
                  <c:v>2</c:v>
                </c:pt>
                <c:pt idx="2">
                  <c:v>2</c:v>
                </c:pt>
                <c:pt idx="3">
                  <c:v>2</c:v>
                </c:pt>
              </c:numCache>
            </c:numRef>
          </c:val>
        </c:ser>
        <c:ser>
          <c:idx val="2"/>
          <c:order val="2"/>
          <c:tx>
            <c:strRef>
              <c:f>'E-06C '!$L$161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'!$I$162:$I$165</c:f>
              <c:numCache>
                <c:formatCode>General</c:formatCode>
                <c:ptCount val="4"/>
                <c:pt idx="0">
                  <c:v>2007</c:v>
                </c:pt>
                <c:pt idx="1">
                  <c:v>2008</c:v>
                </c:pt>
                <c:pt idx="2">
                  <c:v>2009</c:v>
                </c:pt>
                <c:pt idx="3">
                  <c:v>2010</c:v>
                </c:pt>
              </c:numCache>
            </c:numRef>
          </c:cat>
          <c:val>
            <c:numRef>
              <c:f>'E-06C '!$L$162:$L$165</c:f>
              <c:numCache>
                <c:formatCode>0</c:formatCode>
                <c:ptCount val="4"/>
                <c:pt idx="0">
                  <c:v>5</c:v>
                </c:pt>
                <c:pt idx="1">
                  <c:v>7</c:v>
                </c:pt>
                <c:pt idx="2">
                  <c:v>7</c:v>
                </c:pt>
                <c:pt idx="3">
                  <c:v>6</c:v>
                </c:pt>
              </c:numCache>
            </c:numRef>
          </c:val>
        </c:ser>
        <c:ser>
          <c:idx val="3"/>
          <c:order val="3"/>
          <c:tx>
            <c:strRef>
              <c:f>'E-06C '!$M$161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'!$I$162:$I$165</c:f>
              <c:numCache>
                <c:formatCode>General</c:formatCode>
                <c:ptCount val="4"/>
                <c:pt idx="0">
                  <c:v>2007</c:v>
                </c:pt>
                <c:pt idx="1">
                  <c:v>2008</c:v>
                </c:pt>
                <c:pt idx="2">
                  <c:v>2009</c:v>
                </c:pt>
                <c:pt idx="3">
                  <c:v>2010</c:v>
                </c:pt>
              </c:numCache>
            </c:numRef>
          </c:cat>
          <c:val>
            <c:numRef>
              <c:f>'E-06C '!$M$162:$M$165</c:f>
              <c:numCache>
                <c:formatCode>0</c:formatCode>
                <c:ptCount val="4"/>
                <c:pt idx="0">
                  <c:v>19</c:v>
                </c:pt>
                <c:pt idx="1">
                  <c:v>20</c:v>
                </c:pt>
                <c:pt idx="2">
                  <c:v>20</c:v>
                </c:pt>
                <c:pt idx="3">
                  <c:v>25</c:v>
                </c:pt>
              </c:numCache>
            </c:numRef>
          </c:val>
        </c:ser>
        <c:dLbls>
          <c:showLegendKey val="0"/>
          <c:showVal val="0"/>
          <c:showCatName val="0"/>
          <c:showSerName val="0"/>
          <c:showPercent val="0"/>
          <c:showBubbleSize val="0"/>
        </c:dLbls>
        <c:gapWidth val="150"/>
        <c:overlap val="100"/>
        <c:axId val="191847808"/>
        <c:axId val="191849600"/>
      </c:barChart>
      <c:catAx>
        <c:axId val="19184780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849600"/>
        <c:crosses val="autoZero"/>
        <c:auto val="1"/>
        <c:lblAlgn val="ctr"/>
        <c:lblOffset val="100"/>
        <c:noMultiLvlLbl val="0"/>
      </c:catAx>
      <c:valAx>
        <c:axId val="19184960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84780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41" footer="0.31496062000001041"/>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02260326462794"/>
          <c:y val="6.7588162366865157E-2"/>
          <c:w val="0.79064797590863822"/>
          <c:h val="0.68505169879855365"/>
        </c:manualLayout>
      </c:layout>
      <c:barChart>
        <c:barDir val="col"/>
        <c:grouping val="stacked"/>
        <c:varyColors val="0"/>
        <c:ser>
          <c:idx val="0"/>
          <c:order val="0"/>
          <c:tx>
            <c:strRef>
              <c:f>'E-06C '!$J$171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'!$I$172:$I$175</c:f>
              <c:numCache>
                <c:formatCode>General</c:formatCode>
                <c:ptCount val="4"/>
                <c:pt idx="0">
                  <c:v>2007</c:v>
                </c:pt>
                <c:pt idx="1">
                  <c:v>2008</c:v>
                </c:pt>
                <c:pt idx="2">
                  <c:v>2009</c:v>
                </c:pt>
                <c:pt idx="3">
                  <c:v>2010</c:v>
                </c:pt>
              </c:numCache>
            </c:numRef>
          </c:cat>
          <c:val>
            <c:numRef>
              <c:f>'E-06C '!$J$172:$J$175</c:f>
              <c:numCache>
                <c:formatCode>General</c:formatCode>
                <c:ptCount val="4"/>
                <c:pt idx="0">
                  <c:v>7</c:v>
                </c:pt>
                <c:pt idx="1">
                  <c:v>5</c:v>
                </c:pt>
                <c:pt idx="2">
                  <c:v>5</c:v>
                </c:pt>
                <c:pt idx="3">
                  <c:v>4</c:v>
                </c:pt>
              </c:numCache>
            </c:numRef>
          </c:val>
        </c:ser>
        <c:ser>
          <c:idx val="1"/>
          <c:order val="1"/>
          <c:tx>
            <c:strRef>
              <c:f>'E-06C '!$K$171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'!$I$172:$I$175</c:f>
              <c:numCache>
                <c:formatCode>General</c:formatCode>
                <c:ptCount val="4"/>
                <c:pt idx="0">
                  <c:v>2007</c:v>
                </c:pt>
                <c:pt idx="1">
                  <c:v>2008</c:v>
                </c:pt>
                <c:pt idx="2">
                  <c:v>2009</c:v>
                </c:pt>
                <c:pt idx="3">
                  <c:v>2010</c:v>
                </c:pt>
              </c:numCache>
            </c:numRef>
          </c:cat>
          <c:val>
            <c:numRef>
              <c:f>'E-06C '!$K$172:$K$175</c:f>
              <c:numCache>
                <c:formatCode>General</c:formatCode>
                <c:ptCount val="4"/>
                <c:pt idx="0">
                  <c:v>2</c:v>
                </c:pt>
                <c:pt idx="1">
                  <c:v>2</c:v>
                </c:pt>
                <c:pt idx="2">
                  <c:v>2</c:v>
                </c:pt>
                <c:pt idx="3">
                  <c:v>2</c:v>
                </c:pt>
              </c:numCache>
            </c:numRef>
          </c:val>
        </c:ser>
        <c:ser>
          <c:idx val="2"/>
          <c:order val="2"/>
          <c:tx>
            <c:strRef>
              <c:f>'E-06C '!$L$171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'!$I$172:$I$175</c:f>
              <c:numCache>
                <c:formatCode>General</c:formatCode>
                <c:ptCount val="4"/>
                <c:pt idx="0">
                  <c:v>2007</c:v>
                </c:pt>
                <c:pt idx="1">
                  <c:v>2008</c:v>
                </c:pt>
                <c:pt idx="2">
                  <c:v>2009</c:v>
                </c:pt>
                <c:pt idx="3">
                  <c:v>2010</c:v>
                </c:pt>
              </c:numCache>
            </c:numRef>
          </c:cat>
          <c:val>
            <c:numRef>
              <c:f>'E-06C '!$L$172:$L$175</c:f>
              <c:numCache>
                <c:formatCode>0</c:formatCode>
                <c:ptCount val="4"/>
                <c:pt idx="0">
                  <c:v>8</c:v>
                </c:pt>
                <c:pt idx="1">
                  <c:v>13</c:v>
                </c:pt>
                <c:pt idx="2">
                  <c:v>13</c:v>
                </c:pt>
                <c:pt idx="3">
                  <c:v>9</c:v>
                </c:pt>
              </c:numCache>
            </c:numRef>
          </c:val>
        </c:ser>
        <c:ser>
          <c:idx val="3"/>
          <c:order val="3"/>
          <c:tx>
            <c:strRef>
              <c:f>'E-06C '!$M$171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'!$I$172:$I$175</c:f>
              <c:numCache>
                <c:formatCode>General</c:formatCode>
                <c:ptCount val="4"/>
                <c:pt idx="0">
                  <c:v>2007</c:v>
                </c:pt>
                <c:pt idx="1">
                  <c:v>2008</c:v>
                </c:pt>
                <c:pt idx="2">
                  <c:v>2009</c:v>
                </c:pt>
                <c:pt idx="3">
                  <c:v>2010</c:v>
                </c:pt>
              </c:numCache>
            </c:numRef>
          </c:cat>
          <c:val>
            <c:numRef>
              <c:f>'E-06C '!$M$172:$M$175</c:f>
              <c:numCache>
                <c:formatCode>0</c:formatCode>
                <c:ptCount val="4"/>
                <c:pt idx="0">
                  <c:v>25</c:v>
                </c:pt>
                <c:pt idx="1">
                  <c:v>22</c:v>
                </c:pt>
                <c:pt idx="2">
                  <c:v>22</c:v>
                </c:pt>
                <c:pt idx="3">
                  <c:v>27</c:v>
                </c:pt>
              </c:numCache>
            </c:numRef>
          </c:val>
        </c:ser>
        <c:dLbls>
          <c:showLegendKey val="0"/>
          <c:showVal val="0"/>
          <c:showCatName val="0"/>
          <c:showSerName val="0"/>
          <c:showPercent val="0"/>
          <c:showBubbleSize val="0"/>
        </c:dLbls>
        <c:gapWidth val="150"/>
        <c:overlap val="100"/>
        <c:axId val="191771392"/>
        <c:axId val="191772928"/>
      </c:barChart>
      <c:catAx>
        <c:axId val="19177139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772928"/>
        <c:crosses val="autoZero"/>
        <c:auto val="1"/>
        <c:lblAlgn val="ctr"/>
        <c:lblOffset val="100"/>
        <c:noMultiLvlLbl val="0"/>
      </c:catAx>
      <c:valAx>
        <c:axId val="19177292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771392"/>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52" footer="0.3149606200000105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9482895115391"/>
          <c:y val="6.7588162366865157E-2"/>
          <c:w val="0.7972755553027413"/>
          <c:h val="0.68505169879855365"/>
        </c:manualLayout>
      </c:layout>
      <c:barChart>
        <c:barDir val="col"/>
        <c:grouping val="stacked"/>
        <c:varyColors val="0"/>
        <c:ser>
          <c:idx val="0"/>
          <c:order val="0"/>
          <c:tx>
            <c:strRef>
              <c:f>'E-06C '!$J$181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'!$I$182:$I$185</c:f>
              <c:numCache>
                <c:formatCode>General</c:formatCode>
                <c:ptCount val="4"/>
                <c:pt idx="0">
                  <c:v>2007</c:v>
                </c:pt>
                <c:pt idx="1">
                  <c:v>2008</c:v>
                </c:pt>
                <c:pt idx="2">
                  <c:v>2009</c:v>
                </c:pt>
                <c:pt idx="3">
                  <c:v>2010</c:v>
                </c:pt>
              </c:numCache>
            </c:numRef>
          </c:cat>
          <c:val>
            <c:numRef>
              <c:f>'E-06C '!$J$182:$J$185</c:f>
              <c:numCache>
                <c:formatCode>General</c:formatCode>
                <c:ptCount val="4"/>
                <c:pt idx="0">
                  <c:v>8</c:v>
                </c:pt>
                <c:pt idx="1">
                  <c:v>6</c:v>
                </c:pt>
                <c:pt idx="2">
                  <c:v>2</c:v>
                </c:pt>
                <c:pt idx="3">
                  <c:v>2</c:v>
                </c:pt>
              </c:numCache>
            </c:numRef>
          </c:val>
        </c:ser>
        <c:ser>
          <c:idx val="1"/>
          <c:order val="1"/>
          <c:tx>
            <c:strRef>
              <c:f>'E-06C '!$K$181</c:f>
              <c:strCache>
                <c:ptCount val="1"/>
                <c:pt idx="0">
                  <c:v>Ruim</c:v>
                </c:pt>
              </c:strCache>
            </c:strRef>
          </c:tx>
          <c:spPr>
            <a:solidFill>
              <a:srgbClr val="FF0000"/>
            </a:solidFill>
          </c:spPr>
          <c:invertIfNegative val="0"/>
          <c:cat>
            <c:numRef>
              <c:f>'E-06C '!$I$182:$I$185</c:f>
              <c:numCache>
                <c:formatCode>General</c:formatCode>
                <c:ptCount val="4"/>
                <c:pt idx="0">
                  <c:v>2007</c:v>
                </c:pt>
                <c:pt idx="1">
                  <c:v>2008</c:v>
                </c:pt>
                <c:pt idx="2">
                  <c:v>2009</c:v>
                </c:pt>
                <c:pt idx="3">
                  <c:v>2010</c:v>
                </c:pt>
              </c:numCache>
            </c:numRef>
          </c:cat>
          <c:val>
            <c:numRef>
              <c:f>'E-06C '!$K$182:$K$185</c:f>
              <c:numCache>
                <c:formatCode>General</c:formatCode>
                <c:ptCount val="4"/>
                <c:pt idx="0">
                  <c:v>0</c:v>
                </c:pt>
                <c:pt idx="1">
                  <c:v>0</c:v>
                </c:pt>
                <c:pt idx="2">
                  <c:v>1</c:v>
                </c:pt>
                <c:pt idx="3">
                  <c:v>1</c:v>
                </c:pt>
              </c:numCache>
            </c:numRef>
          </c:val>
        </c:ser>
        <c:ser>
          <c:idx val="2"/>
          <c:order val="2"/>
          <c:tx>
            <c:strRef>
              <c:f>'E-06C '!$L$181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'!$I$182:$I$185</c:f>
              <c:numCache>
                <c:formatCode>General</c:formatCode>
                <c:ptCount val="4"/>
                <c:pt idx="0">
                  <c:v>2007</c:v>
                </c:pt>
                <c:pt idx="1">
                  <c:v>2008</c:v>
                </c:pt>
                <c:pt idx="2">
                  <c:v>2009</c:v>
                </c:pt>
                <c:pt idx="3">
                  <c:v>2010</c:v>
                </c:pt>
              </c:numCache>
            </c:numRef>
          </c:cat>
          <c:val>
            <c:numRef>
              <c:f>'E-06C '!$L$182:$L$185</c:f>
              <c:numCache>
                <c:formatCode>0</c:formatCode>
                <c:ptCount val="4"/>
                <c:pt idx="0">
                  <c:v>3</c:v>
                </c:pt>
                <c:pt idx="1">
                  <c:v>4</c:v>
                </c:pt>
                <c:pt idx="2">
                  <c:v>3</c:v>
                </c:pt>
                <c:pt idx="3">
                  <c:v>2</c:v>
                </c:pt>
              </c:numCache>
            </c:numRef>
          </c:val>
        </c:ser>
        <c:ser>
          <c:idx val="3"/>
          <c:order val="3"/>
          <c:tx>
            <c:strRef>
              <c:f>'E-06C '!$M$181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'!$I$182:$I$185</c:f>
              <c:numCache>
                <c:formatCode>General</c:formatCode>
                <c:ptCount val="4"/>
                <c:pt idx="0">
                  <c:v>2007</c:v>
                </c:pt>
                <c:pt idx="1">
                  <c:v>2008</c:v>
                </c:pt>
                <c:pt idx="2">
                  <c:v>2009</c:v>
                </c:pt>
                <c:pt idx="3">
                  <c:v>2010</c:v>
                </c:pt>
              </c:numCache>
            </c:numRef>
          </c:cat>
          <c:val>
            <c:numRef>
              <c:f>'E-06C '!$M$182:$M$185</c:f>
              <c:numCache>
                <c:formatCode>0</c:formatCode>
                <c:ptCount val="4"/>
                <c:pt idx="0">
                  <c:v>14</c:v>
                </c:pt>
                <c:pt idx="1">
                  <c:v>15</c:v>
                </c:pt>
                <c:pt idx="2">
                  <c:v>19</c:v>
                </c:pt>
                <c:pt idx="3">
                  <c:v>20</c:v>
                </c:pt>
              </c:numCache>
            </c:numRef>
          </c:val>
        </c:ser>
        <c:dLbls>
          <c:showLegendKey val="0"/>
          <c:showVal val="0"/>
          <c:showCatName val="0"/>
          <c:showSerName val="0"/>
          <c:showPercent val="0"/>
          <c:showBubbleSize val="0"/>
        </c:dLbls>
        <c:gapWidth val="150"/>
        <c:overlap val="100"/>
        <c:axId val="191895424"/>
        <c:axId val="191896960"/>
      </c:barChart>
      <c:catAx>
        <c:axId val="19189542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896960"/>
        <c:crosses val="autoZero"/>
        <c:auto val="1"/>
        <c:lblAlgn val="ctr"/>
        <c:lblOffset val="100"/>
        <c:noMultiLvlLbl val="0"/>
      </c:catAx>
      <c:valAx>
        <c:axId val="19189696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89542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63" footer="0.3149606200000106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3644408180694"/>
          <c:y val="6.7588162366865157E-2"/>
          <c:w val="0.78733413509145667"/>
          <c:h val="0.68505169879855365"/>
        </c:manualLayout>
      </c:layout>
      <c:barChart>
        <c:barDir val="col"/>
        <c:grouping val="stacked"/>
        <c:varyColors val="0"/>
        <c:ser>
          <c:idx val="0"/>
          <c:order val="0"/>
          <c:tx>
            <c:strRef>
              <c:f>'E-06C '!$J$191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'!$I$192:$I$195</c:f>
              <c:numCache>
                <c:formatCode>General</c:formatCode>
                <c:ptCount val="4"/>
                <c:pt idx="0">
                  <c:v>2007</c:v>
                </c:pt>
                <c:pt idx="1">
                  <c:v>2008</c:v>
                </c:pt>
                <c:pt idx="2">
                  <c:v>2009</c:v>
                </c:pt>
                <c:pt idx="3">
                  <c:v>2010</c:v>
                </c:pt>
              </c:numCache>
            </c:numRef>
          </c:cat>
          <c:val>
            <c:numRef>
              <c:f>'E-06C '!$J$192:$J$195</c:f>
              <c:numCache>
                <c:formatCode>General</c:formatCode>
                <c:ptCount val="4"/>
                <c:pt idx="0">
                  <c:v>10</c:v>
                </c:pt>
                <c:pt idx="1">
                  <c:v>7</c:v>
                </c:pt>
                <c:pt idx="2">
                  <c:v>3</c:v>
                </c:pt>
                <c:pt idx="3">
                  <c:v>1</c:v>
                </c:pt>
              </c:numCache>
            </c:numRef>
          </c:val>
        </c:ser>
        <c:ser>
          <c:idx val="1"/>
          <c:order val="1"/>
          <c:tx>
            <c:strRef>
              <c:f>'E-06C '!$K$191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'!$I$192:$I$195</c:f>
              <c:numCache>
                <c:formatCode>General</c:formatCode>
                <c:ptCount val="4"/>
                <c:pt idx="0">
                  <c:v>2007</c:v>
                </c:pt>
                <c:pt idx="1">
                  <c:v>2008</c:v>
                </c:pt>
                <c:pt idx="2">
                  <c:v>2009</c:v>
                </c:pt>
                <c:pt idx="3">
                  <c:v>2010</c:v>
                </c:pt>
              </c:numCache>
            </c:numRef>
          </c:cat>
          <c:val>
            <c:numRef>
              <c:f>'E-06C '!$K$192:$K$195</c:f>
              <c:numCache>
                <c:formatCode>General</c:formatCode>
                <c:ptCount val="4"/>
                <c:pt idx="0">
                  <c:v>4</c:v>
                </c:pt>
                <c:pt idx="1">
                  <c:v>4</c:v>
                </c:pt>
                <c:pt idx="2">
                  <c:v>2</c:v>
                </c:pt>
                <c:pt idx="3">
                  <c:v>2</c:v>
                </c:pt>
              </c:numCache>
            </c:numRef>
          </c:val>
        </c:ser>
        <c:ser>
          <c:idx val="2"/>
          <c:order val="2"/>
          <c:tx>
            <c:strRef>
              <c:f>'E-06C '!$L$191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'!$I$192:$I$195</c:f>
              <c:numCache>
                <c:formatCode>General</c:formatCode>
                <c:ptCount val="4"/>
                <c:pt idx="0">
                  <c:v>2007</c:v>
                </c:pt>
                <c:pt idx="1">
                  <c:v>2008</c:v>
                </c:pt>
                <c:pt idx="2">
                  <c:v>2009</c:v>
                </c:pt>
                <c:pt idx="3">
                  <c:v>2010</c:v>
                </c:pt>
              </c:numCache>
            </c:numRef>
          </c:cat>
          <c:val>
            <c:numRef>
              <c:f>'E-06C '!$L$192:$L$195</c:f>
              <c:numCache>
                <c:formatCode>0</c:formatCode>
                <c:ptCount val="4"/>
                <c:pt idx="0">
                  <c:v>7</c:v>
                </c:pt>
                <c:pt idx="1">
                  <c:v>8</c:v>
                </c:pt>
                <c:pt idx="2">
                  <c:v>9</c:v>
                </c:pt>
                <c:pt idx="3">
                  <c:v>8</c:v>
                </c:pt>
              </c:numCache>
            </c:numRef>
          </c:val>
        </c:ser>
        <c:ser>
          <c:idx val="3"/>
          <c:order val="3"/>
          <c:tx>
            <c:strRef>
              <c:f>'E-06C '!$M$191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'!$I$192:$I$195</c:f>
              <c:numCache>
                <c:formatCode>General</c:formatCode>
                <c:ptCount val="4"/>
                <c:pt idx="0">
                  <c:v>2007</c:v>
                </c:pt>
                <c:pt idx="1">
                  <c:v>2008</c:v>
                </c:pt>
                <c:pt idx="2">
                  <c:v>2009</c:v>
                </c:pt>
                <c:pt idx="3">
                  <c:v>2010</c:v>
                </c:pt>
              </c:numCache>
            </c:numRef>
          </c:cat>
          <c:val>
            <c:numRef>
              <c:f>'E-06C '!$M$192:$M$195</c:f>
              <c:numCache>
                <c:formatCode>0</c:formatCode>
                <c:ptCount val="4"/>
                <c:pt idx="0">
                  <c:v>21</c:v>
                </c:pt>
                <c:pt idx="1">
                  <c:v>23</c:v>
                </c:pt>
                <c:pt idx="2">
                  <c:v>28</c:v>
                </c:pt>
                <c:pt idx="3">
                  <c:v>31</c:v>
                </c:pt>
              </c:numCache>
            </c:numRef>
          </c:val>
        </c:ser>
        <c:dLbls>
          <c:showLegendKey val="0"/>
          <c:showVal val="0"/>
          <c:showCatName val="0"/>
          <c:showSerName val="0"/>
          <c:showPercent val="0"/>
          <c:showBubbleSize val="0"/>
        </c:dLbls>
        <c:gapWidth val="150"/>
        <c:overlap val="100"/>
        <c:axId val="191946112"/>
        <c:axId val="192095360"/>
      </c:barChart>
      <c:catAx>
        <c:axId val="19194611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095360"/>
        <c:crosses val="autoZero"/>
        <c:auto val="1"/>
        <c:lblAlgn val="ctr"/>
        <c:lblOffset val="100"/>
        <c:noMultiLvlLbl val="0"/>
      </c:catAx>
      <c:valAx>
        <c:axId val="19209536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946112"/>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85" footer="0.3149606200000108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3622992422091"/>
          <c:y val="6.7588162366865157E-2"/>
          <c:w val="0.78723409862818816"/>
          <c:h val="0.68505169879855365"/>
        </c:manualLayout>
      </c:layout>
      <c:barChart>
        <c:barDir val="col"/>
        <c:grouping val="stacked"/>
        <c:varyColors val="0"/>
        <c:ser>
          <c:idx val="0"/>
          <c:order val="0"/>
          <c:tx>
            <c:strRef>
              <c:f>'E-06C '!$J$201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'!$I$202:$I$205</c:f>
              <c:numCache>
                <c:formatCode>General</c:formatCode>
                <c:ptCount val="4"/>
                <c:pt idx="0">
                  <c:v>2007</c:v>
                </c:pt>
                <c:pt idx="1">
                  <c:v>2008</c:v>
                </c:pt>
                <c:pt idx="2">
                  <c:v>2009</c:v>
                </c:pt>
                <c:pt idx="3">
                  <c:v>2010</c:v>
                </c:pt>
              </c:numCache>
            </c:numRef>
          </c:cat>
          <c:val>
            <c:numRef>
              <c:f>'E-06C '!$J$202:$J$205</c:f>
              <c:numCache>
                <c:formatCode>General</c:formatCode>
                <c:ptCount val="4"/>
                <c:pt idx="0">
                  <c:v>9</c:v>
                </c:pt>
                <c:pt idx="1">
                  <c:v>7</c:v>
                </c:pt>
                <c:pt idx="2">
                  <c:v>4</c:v>
                </c:pt>
                <c:pt idx="3">
                  <c:v>2</c:v>
                </c:pt>
              </c:numCache>
            </c:numRef>
          </c:val>
        </c:ser>
        <c:ser>
          <c:idx val="1"/>
          <c:order val="1"/>
          <c:tx>
            <c:strRef>
              <c:f>'E-06C '!$K$201</c:f>
              <c:strCache>
                <c:ptCount val="1"/>
                <c:pt idx="0">
                  <c:v>Ruim</c:v>
                </c:pt>
              </c:strCache>
            </c:strRef>
          </c:tx>
          <c:spPr>
            <a:solidFill>
              <a:srgbClr val="FF0000"/>
            </a:solidFill>
          </c:spPr>
          <c:invertIfNegative val="0"/>
          <c:dLbls>
            <c:dLbl>
              <c:idx val="0"/>
              <c:delete val="1"/>
            </c:dLbl>
            <c:dLbl>
              <c:idx val="1"/>
              <c:delete val="1"/>
            </c:dLbl>
            <c:dLbl>
              <c:idx val="2"/>
              <c:delete val="1"/>
            </c:dLbl>
            <c:showLegendKey val="0"/>
            <c:showVal val="1"/>
            <c:showCatName val="0"/>
            <c:showSerName val="0"/>
            <c:showPercent val="0"/>
            <c:showBubbleSize val="0"/>
            <c:showLeaderLines val="0"/>
          </c:dLbls>
          <c:cat>
            <c:numRef>
              <c:f>'E-06C '!$I$202:$I$205</c:f>
              <c:numCache>
                <c:formatCode>General</c:formatCode>
                <c:ptCount val="4"/>
                <c:pt idx="0">
                  <c:v>2007</c:v>
                </c:pt>
                <c:pt idx="1">
                  <c:v>2008</c:v>
                </c:pt>
                <c:pt idx="2">
                  <c:v>2009</c:v>
                </c:pt>
                <c:pt idx="3">
                  <c:v>2010</c:v>
                </c:pt>
              </c:numCache>
            </c:numRef>
          </c:cat>
          <c:val>
            <c:numRef>
              <c:f>'E-06C '!$K$202:$K$205</c:f>
              <c:numCache>
                <c:formatCode>General</c:formatCode>
                <c:ptCount val="4"/>
                <c:pt idx="0">
                  <c:v>0</c:v>
                </c:pt>
                <c:pt idx="1">
                  <c:v>0</c:v>
                </c:pt>
                <c:pt idx="2">
                  <c:v>0</c:v>
                </c:pt>
                <c:pt idx="3">
                  <c:v>2</c:v>
                </c:pt>
              </c:numCache>
            </c:numRef>
          </c:val>
        </c:ser>
        <c:ser>
          <c:idx val="2"/>
          <c:order val="2"/>
          <c:tx>
            <c:strRef>
              <c:f>'E-06C '!$L$201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'!$I$202:$I$205</c:f>
              <c:numCache>
                <c:formatCode>General</c:formatCode>
                <c:ptCount val="4"/>
                <c:pt idx="0">
                  <c:v>2007</c:v>
                </c:pt>
                <c:pt idx="1">
                  <c:v>2008</c:v>
                </c:pt>
                <c:pt idx="2">
                  <c:v>2009</c:v>
                </c:pt>
                <c:pt idx="3">
                  <c:v>2010</c:v>
                </c:pt>
              </c:numCache>
            </c:numRef>
          </c:cat>
          <c:val>
            <c:numRef>
              <c:f>'E-06C '!$L$202:$L$205</c:f>
              <c:numCache>
                <c:formatCode>0</c:formatCode>
                <c:ptCount val="4"/>
                <c:pt idx="0">
                  <c:v>12</c:v>
                </c:pt>
                <c:pt idx="1">
                  <c:v>12</c:v>
                </c:pt>
                <c:pt idx="2">
                  <c:v>11</c:v>
                </c:pt>
                <c:pt idx="3">
                  <c:v>10</c:v>
                </c:pt>
              </c:numCache>
            </c:numRef>
          </c:val>
        </c:ser>
        <c:ser>
          <c:idx val="3"/>
          <c:order val="3"/>
          <c:tx>
            <c:strRef>
              <c:f>'E-06C '!$M$201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'!$I$202:$I$205</c:f>
              <c:numCache>
                <c:formatCode>General</c:formatCode>
                <c:ptCount val="4"/>
                <c:pt idx="0">
                  <c:v>2007</c:v>
                </c:pt>
                <c:pt idx="1">
                  <c:v>2008</c:v>
                </c:pt>
                <c:pt idx="2">
                  <c:v>2009</c:v>
                </c:pt>
                <c:pt idx="3">
                  <c:v>2010</c:v>
                </c:pt>
              </c:numCache>
            </c:numRef>
          </c:cat>
          <c:val>
            <c:numRef>
              <c:f>'E-06C '!$M$202:$M$205</c:f>
              <c:numCache>
                <c:formatCode>0</c:formatCode>
                <c:ptCount val="4"/>
                <c:pt idx="0">
                  <c:v>11</c:v>
                </c:pt>
                <c:pt idx="1">
                  <c:v>13</c:v>
                </c:pt>
                <c:pt idx="2">
                  <c:v>17</c:v>
                </c:pt>
                <c:pt idx="3">
                  <c:v>18</c:v>
                </c:pt>
              </c:numCache>
            </c:numRef>
          </c:val>
        </c:ser>
        <c:dLbls>
          <c:showLegendKey val="0"/>
          <c:showVal val="0"/>
          <c:showCatName val="0"/>
          <c:showSerName val="0"/>
          <c:showPercent val="0"/>
          <c:showBubbleSize val="0"/>
        </c:dLbls>
        <c:gapWidth val="150"/>
        <c:overlap val="100"/>
        <c:axId val="192124416"/>
        <c:axId val="192125952"/>
      </c:barChart>
      <c:catAx>
        <c:axId val="19212441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125952"/>
        <c:crosses val="autoZero"/>
        <c:auto val="1"/>
        <c:lblAlgn val="ctr"/>
        <c:lblOffset val="100"/>
        <c:noMultiLvlLbl val="0"/>
      </c:catAx>
      <c:valAx>
        <c:axId val="19212595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124416"/>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9" footer="0.3149606200000109"/>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5028489898398"/>
          <c:y val="6.7588162366865157E-2"/>
          <c:w val="0.78402029427428721"/>
          <c:h val="0.68505169879855365"/>
        </c:manualLayout>
      </c:layout>
      <c:barChart>
        <c:barDir val="col"/>
        <c:grouping val="stacked"/>
        <c:varyColors val="0"/>
        <c:ser>
          <c:idx val="0"/>
          <c:order val="0"/>
          <c:tx>
            <c:strRef>
              <c:f>'E-06C '!$J$211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'!$I$212:$I$215</c:f>
              <c:numCache>
                <c:formatCode>General</c:formatCode>
                <c:ptCount val="4"/>
                <c:pt idx="0">
                  <c:v>2007</c:v>
                </c:pt>
                <c:pt idx="1">
                  <c:v>2008</c:v>
                </c:pt>
                <c:pt idx="2">
                  <c:v>2009</c:v>
                </c:pt>
                <c:pt idx="3">
                  <c:v>2010</c:v>
                </c:pt>
              </c:numCache>
            </c:numRef>
          </c:cat>
          <c:val>
            <c:numRef>
              <c:f>'E-06C '!$J$212:$J$215</c:f>
              <c:numCache>
                <c:formatCode>General</c:formatCode>
                <c:ptCount val="4"/>
                <c:pt idx="0">
                  <c:v>8</c:v>
                </c:pt>
                <c:pt idx="1">
                  <c:v>6</c:v>
                </c:pt>
                <c:pt idx="2">
                  <c:v>5</c:v>
                </c:pt>
                <c:pt idx="3">
                  <c:v>5</c:v>
                </c:pt>
              </c:numCache>
            </c:numRef>
          </c:val>
        </c:ser>
        <c:ser>
          <c:idx val="1"/>
          <c:order val="1"/>
          <c:tx>
            <c:strRef>
              <c:f>'E-06C '!$K$211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'!$I$212:$I$215</c:f>
              <c:numCache>
                <c:formatCode>General</c:formatCode>
                <c:ptCount val="4"/>
                <c:pt idx="0">
                  <c:v>2007</c:v>
                </c:pt>
                <c:pt idx="1">
                  <c:v>2008</c:v>
                </c:pt>
                <c:pt idx="2">
                  <c:v>2009</c:v>
                </c:pt>
                <c:pt idx="3">
                  <c:v>2010</c:v>
                </c:pt>
              </c:numCache>
            </c:numRef>
          </c:cat>
          <c:val>
            <c:numRef>
              <c:f>'E-06C '!$K$212:$K$215</c:f>
              <c:numCache>
                <c:formatCode>General</c:formatCode>
                <c:ptCount val="4"/>
                <c:pt idx="0">
                  <c:v>1</c:v>
                </c:pt>
                <c:pt idx="1">
                  <c:v>1</c:v>
                </c:pt>
                <c:pt idx="2">
                  <c:v>1</c:v>
                </c:pt>
                <c:pt idx="3">
                  <c:v>1</c:v>
                </c:pt>
              </c:numCache>
            </c:numRef>
          </c:val>
        </c:ser>
        <c:ser>
          <c:idx val="2"/>
          <c:order val="2"/>
          <c:tx>
            <c:strRef>
              <c:f>'E-06C '!$L$211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'!$I$212:$I$215</c:f>
              <c:numCache>
                <c:formatCode>General</c:formatCode>
                <c:ptCount val="4"/>
                <c:pt idx="0">
                  <c:v>2007</c:v>
                </c:pt>
                <c:pt idx="1">
                  <c:v>2008</c:v>
                </c:pt>
                <c:pt idx="2">
                  <c:v>2009</c:v>
                </c:pt>
                <c:pt idx="3">
                  <c:v>2010</c:v>
                </c:pt>
              </c:numCache>
            </c:numRef>
          </c:cat>
          <c:val>
            <c:numRef>
              <c:f>'E-06C '!$L$212:$L$215</c:f>
              <c:numCache>
                <c:formatCode>0</c:formatCode>
                <c:ptCount val="4"/>
                <c:pt idx="0">
                  <c:v>4</c:v>
                </c:pt>
                <c:pt idx="1">
                  <c:v>5</c:v>
                </c:pt>
                <c:pt idx="2">
                  <c:v>5</c:v>
                </c:pt>
                <c:pt idx="3">
                  <c:v>3</c:v>
                </c:pt>
              </c:numCache>
            </c:numRef>
          </c:val>
        </c:ser>
        <c:ser>
          <c:idx val="3"/>
          <c:order val="3"/>
          <c:tx>
            <c:strRef>
              <c:f>'E-06C '!$M$211</c:f>
              <c:strCache>
                <c:ptCount val="1"/>
                <c:pt idx="0">
                  <c:v>Bom</c:v>
                </c:pt>
              </c:strCache>
            </c:strRef>
          </c:tx>
          <c:spPr>
            <a:solidFill>
              <a:srgbClr val="007033"/>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'!$I$212:$I$215</c:f>
              <c:numCache>
                <c:formatCode>General</c:formatCode>
                <c:ptCount val="4"/>
                <c:pt idx="0">
                  <c:v>2007</c:v>
                </c:pt>
                <c:pt idx="1">
                  <c:v>2008</c:v>
                </c:pt>
                <c:pt idx="2">
                  <c:v>2009</c:v>
                </c:pt>
                <c:pt idx="3">
                  <c:v>2010</c:v>
                </c:pt>
              </c:numCache>
            </c:numRef>
          </c:cat>
          <c:val>
            <c:numRef>
              <c:f>'E-06C '!$M$212:$M$215</c:f>
              <c:numCache>
                <c:formatCode>0</c:formatCode>
                <c:ptCount val="4"/>
                <c:pt idx="0">
                  <c:v>13</c:v>
                </c:pt>
                <c:pt idx="1">
                  <c:v>14</c:v>
                </c:pt>
                <c:pt idx="2">
                  <c:v>15</c:v>
                </c:pt>
                <c:pt idx="3">
                  <c:v>17</c:v>
                </c:pt>
              </c:numCache>
            </c:numRef>
          </c:val>
        </c:ser>
        <c:dLbls>
          <c:showLegendKey val="0"/>
          <c:showVal val="0"/>
          <c:showCatName val="0"/>
          <c:showSerName val="0"/>
          <c:showPercent val="0"/>
          <c:showBubbleSize val="0"/>
        </c:dLbls>
        <c:gapWidth val="150"/>
        <c:overlap val="100"/>
        <c:axId val="191126528"/>
        <c:axId val="191148800"/>
      </c:barChart>
      <c:catAx>
        <c:axId val="19112652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148800"/>
        <c:crosses val="autoZero"/>
        <c:auto val="1"/>
        <c:lblAlgn val="ctr"/>
        <c:lblOffset val="100"/>
        <c:noMultiLvlLbl val="0"/>
      </c:catAx>
      <c:valAx>
        <c:axId val="19114880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12652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102" footer="0.314960620000011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'!$W$174</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'!$X$173,'E01A-IQA '!$Y$173,'E01A-IQA '!$Z$173,'E01A-IQA '!$AA$173,'E01A-IQA '!$AB$173)</c:f>
              <c:numCache>
                <c:formatCode>0</c:formatCode>
                <c:ptCount val="5"/>
                <c:pt idx="0">
                  <c:v>2007</c:v>
                </c:pt>
                <c:pt idx="1">
                  <c:v>2008</c:v>
                </c:pt>
                <c:pt idx="2">
                  <c:v>2009</c:v>
                </c:pt>
                <c:pt idx="3">
                  <c:v>2010</c:v>
                </c:pt>
                <c:pt idx="4">
                  <c:v>2011</c:v>
                </c:pt>
              </c:numCache>
            </c:numRef>
          </c:cat>
          <c:val>
            <c:numRef>
              <c:f>('E01A-IQA '!$X$174,'E01A-IQA '!$Y$174,'E01A-IQA '!$Z$174,'E01A-IQA '!$AA$174,'E01A-IQA '!$AB$174)</c:f>
              <c:numCache>
                <c:formatCode>0</c:formatCode>
                <c:ptCount val="5"/>
                <c:pt idx="0">
                  <c:v>3</c:v>
                </c:pt>
                <c:pt idx="1">
                  <c:v>3</c:v>
                </c:pt>
                <c:pt idx="2">
                  <c:v>3</c:v>
                </c:pt>
                <c:pt idx="3">
                  <c:v>3</c:v>
                </c:pt>
                <c:pt idx="4">
                  <c:v>3</c:v>
                </c:pt>
              </c:numCache>
            </c:numRef>
          </c:val>
        </c:ser>
        <c:ser>
          <c:idx val="1"/>
          <c:order val="1"/>
          <c:tx>
            <c:strRef>
              <c:f>'E01A-IQA '!$W$175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'!$X$173,'E01A-IQA '!$Y$173,'E01A-IQA '!$Z$173,'E01A-IQA '!$AA$173,'E01A-IQA '!$AB$173)</c:f>
              <c:numCache>
                <c:formatCode>0</c:formatCode>
                <c:ptCount val="5"/>
                <c:pt idx="0">
                  <c:v>2007</c:v>
                </c:pt>
                <c:pt idx="1">
                  <c:v>2008</c:v>
                </c:pt>
                <c:pt idx="2">
                  <c:v>2009</c:v>
                </c:pt>
                <c:pt idx="3">
                  <c:v>2010</c:v>
                </c:pt>
                <c:pt idx="4">
                  <c:v>2011</c:v>
                </c:pt>
              </c:numCache>
            </c:numRef>
          </c:cat>
          <c:val>
            <c:numRef>
              <c:f>('E01A-IQA '!$X$175,'E01A-IQA '!$Y$175,'E01A-IQA '!$Z$175,'E01A-IQA '!$AA$175,'E01A-IQA '!$AB$175)</c:f>
              <c:numCache>
                <c:formatCode>0</c:formatCode>
                <c:ptCount val="5"/>
                <c:pt idx="0">
                  <c:v>1</c:v>
                </c:pt>
                <c:pt idx="1">
                  <c:v>1</c:v>
                </c:pt>
                <c:pt idx="2">
                  <c:v>0</c:v>
                </c:pt>
                <c:pt idx="3">
                  <c:v>2</c:v>
                </c:pt>
                <c:pt idx="4">
                  <c:v>0</c:v>
                </c:pt>
              </c:numCache>
            </c:numRef>
          </c:val>
        </c:ser>
        <c:ser>
          <c:idx val="2"/>
          <c:order val="2"/>
          <c:tx>
            <c:strRef>
              <c:f>'E01A-IQA '!$W$176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'!$X$173,'E01A-IQA '!$Y$173,'E01A-IQA '!$Z$173,'E01A-IQA '!$AA$173,'E01A-IQA '!$AB$173)</c:f>
              <c:numCache>
                <c:formatCode>0</c:formatCode>
                <c:ptCount val="5"/>
                <c:pt idx="0">
                  <c:v>2007</c:v>
                </c:pt>
                <c:pt idx="1">
                  <c:v>2008</c:v>
                </c:pt>
                <c:pt idx="2">
                  <c:v>2009</c:v>
                </c:pt>
                <c:pt idx="3">
                  <c:v>2010</c:v>
                </c:pt>
                <c:pt idx="4">
                  <c:v>2011</c:v>
                </c:pt>
              </c:numCache>
            </c:numRef>
          </c:cat>
          <c:val>
            <c:numRef>
              <c:f>('E01A-IQA '!$X$176,'E01A-IQA '!$Y$176,'E01A-IQA '!$Z$176,'E01A-IQA '!$AA$176,'E01A-IQA '!$AB$176)</c:f>
              <c:numCache>
                <c:formatCode>0</c:formatCode>
                <c:ptCount val="5"/>
                <c:pt idx="0">
                  <c:v>0</c:v>
                </c:pt>
                <c:pt idx="1">
                  <c:v>1</c:v>
                </c:pt>
                <c:pt idx="2">
                  <c:v>1</c:v>
                </c:pt>
                <c:pt idx="3">
                  <c:v>0</c:v>
                </c:pt>
                <c:pt idx="4">
                  <c:v>2</c:v>
                </c:pt>
              </c:numCache>
            </c:numRef>
          </c:val>
        </c:ser>
        <c:ser>
          <c:idx val="3"/>
          <c:order val="3"/>
          <c:tx>
            <c:strRef>
              <c:f>'E01A-IQA '!$W$177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'!$X$173,'E01A-IQA '!$Y$173,'E01A-IQA '!$Z$173,'E01A-IQA '!$AA$173,'E01A-IQA '!$AB$173)</c:f>
              <c:numCache>
                <c:formatCode>0</c:formatCode>
                <c:ptCount val="5"/>
                <c:pt idx="0">
                  <c:v>2007</c:v>
                </c:pt>
                <c:pt idx="1">
                  <c:v>2008</c:v>
                </c:pt>
                <c:pt idx="2">
                  <c:v>2009</c:v>
                </c:pt>
                <c:pt idx="3">
                  <c:v>2010</c:v>
                </c:pt>
                <c:pt idx="4">
                  <c:v>2011</c:v>
                </c:pt>
              </c:numCache>
            </c:numRef>
          </c:cat>
          <c:val>
            <c:numRef>
              <c:f>('E01A-IQA '!$X$177,'E01A-IQA '!$Y$177,'E01A-IQA '!$Z$177,'E01A-IQA '!$AA$177,'E01A-IQA '!$AB$177)</c:f>
              <c:numCache>
                <c:formatCode>0</c:formatCode>
                <c:ptCount val="5"/>
                <c:pt idx="0">
                  <c:v>1</c:v>
                </c:pt>
                <c:pt idx="1">
                  <c:v>0</c:v>
                </c:pt>
                <c:pt idx="2">
                  <c:v>1</c:v>
                </c:pt>
                <c:pt idx="3">
                  <c:v>0</c:v>
                </c:pt>
                <c:pt idx="4">
                  <c:v>0</c:v>
                </c:pt>
              </c:numCache>
            </c:numRef>
          </c:val>
        </c:ser>
        <c:ser>
          <c:idx val="4"/>
          <c:order val="4"/>
          <c:tx>
            <c:strRef>
              <c:f>'E01A-IQA '!$W$178</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'!$X$173,'E01A-IQA '!$Y$173,'E01A-IQA '!$Z$173,'E01A-IQA '!$AA$173,'E01A-IQA '!$AB$173)</c:f>
              <c:numCache>
                <c:formatCode>0</c:formatCode>
                <c:ptCount val="5"/>
                <c:pt idx="0">
                  <c:v>2007</c:v>
                </c:pt>
                <c:pt idx="1">
                  <c:v>2008</c:v>
                </c:pt>
                <c:pt idx="2">
                  <c:v>2009</c:v>
                </c:pt>
                <c:pt idx="3">
                  <c:v>2010</c:v>
                </c:pt>
                <c:pt idx="4">
                  <c:v>2011</c:v>
                </c:pt>
              </c:numCache>
            </c:numRef>
          </c:cat>
          <c:val>
            <c:numRef>
              <c:f>('E01A-IQA '!$X$178,'E01A-IQA '!$Y$178,'E01A-IQA '!$Z$178,'E01A-IQA '!$AA$178,'E01A-IQA '!$AB$178)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2703872"/>
        <c:axId val="102705408"/>
      </c:barChart>
      <c:catAx>
        <c:axId val="10270387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705408"/>
        <c:crosses val="autoZero"/>
        <c:auto val="1"/>
        <c:lblAlgn val="ctr"/>
        <c:lblOffset val="100"/>
        <c:noMultiLvlLbl val="0"/>
      </c:catAx>
      <c:valAx>
        <c:axId val="10270540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2703872"/>
        <c:crosses val="autoZero"/>
        <c:crossBetween val="between"/>
      </c:valAx>
    </c:plotArea>
    <c:legend>
      <c:legendPos val="b"/>
      <c:layout>
        <c:manualLayout>
          <c:xMode val="edge"/>
          <c:yMode val="edge"/>
          <c:x val="0.1194620380481637"/>
          <c:y val="0.89171921238929353"/>
          <c:w val="0.82171848956836602"/>
          <c:h val="5.9547636226746636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96412571616262"/>
          <c:y val="6.7588162366865157E-2"/>
          <c:w val="0.78070645345710665"/>
          <c:h val="0.68505169879855365"/>
        </c:manualLayout>
      </c:layout>
      <c:barChart>
        <c:barDir val="col"/>
        <c:grouping val="stacked"/>
        <c:varyColors val="0"/>
        <c:ser>
          <c:idx val="0"/>
          <c:order val="0"/>
          <c:tx>
            <c:strRef>
              <c:f>'E-06C '!$J$221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'E-06C '!$I$222:$I$225</c:f>
              <c:numCache>
                <c:formatCode>General</c:formatCode>
                <c:ptCount val="4"/>
                <c:pt idx="0">
                  <c:v>2007</c:v>
                </c:pt>
                <c:pt idx="1">
                  <c:v>2008</c:v>
                </c:pt>
                <c:pt idx="2">
                  <c:v>2009</c:v>
                </c:pt>
                <c:pt idx="3">
                  <c:v>2010</c:v>
                </c:pt>
              </c:numCache>
            </c:numRef>
          </c:cat>
          <c:val>
            <c:numRef>
              <c:f>'E-06C '!$J$222:$J$225</c:f>
              <c:numCache>
                <c:formatCode>General</c:formatCode>
                <c:ptCount val="4"/>
                <c:pt idx="0">
                  <c:v>6</c:v>
                </c:pt>
                <c:pt idx="1">
                  <c:v>3</c:v>
                </c:pt>
                <c:pt idx="2">
                  <c:v>2</c:v>
                </c:pt>
                <c:pt idx="3">
                  <c:v>3</c:v>
                </c:pt>
              </c:numCache>
            </c:numRef>
          </c:val>
        </c:ser>
        <c:ser>
          <c:idx val="1"/>
          <c:order val="1"/>
          <c:tx>
            <c:strRef>
              <c:f>'E-06C '!$K$221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'E-06C '!$I$222:$I$225</c:f>
              <c:numCache>
                <c:formatCode>General</c:formatCode>
                <c:ptCount val="4"/>
                <c:pt idx="0">
                  <c:v>2007</c:v>
                </c:pt>
                <c:pt idx="1">
                  <c:v>2008</c:v>
                </c:pt>
                <c:pt idx="2">
                  <c:v>2009</c:v>
                </c:pt>
                <c:pt idx="3">
                  <c:v>2010</c:v>
                </c:pt>
              </c:numCache>
            </c:numRef>
          </c:cat>
          <c:val>
            <c:numRef>
              <c:f>'E-06C '!$K$222:$K$225</c:f>
              <c:numCache>
                <c:formatCode>General</c:formatCode>
                <c:ptCount val="4"/>
                <c:pt idx="0">
                  <c:v>1</c:v>
                </c:pt>
                <c:pt idx="1">
                  <c:v>1</c:v>
                </c:pt>
                <c:pt idx="2">
                  <c:v>1</c:v>
                </c:pt>
                <c:pt idx="3">
                  <c:v>1</c:v>
                </c:pt>
              </c:numCache>
            </c:numRef>
          </c:val>
        </c:ser>
        <c:ser>
          <c:idx val="2"/>
          <c:order val="2"/>
          <c:tx>
            <c:strRef>
              <c:f>'E-06C '!$L$221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'E-06C '!$I$222:$I$225</c:f>
              <c:numCache>
                <c:formatCode>General</c:formatCode>
                <c:ptCount val="4"/>
                <c:pt idx="0">
                  <c:v>2007</c:v>
                </c:pt>
                <c:pt idx="1">
                  <c:v>2008</c:v>
                </c:pt>
                <c:pt idx="2">
                  <c:v>2009</c:v>
                </c:pt>
                <c:pt idx="3">
                  <c:v>2010</c:v>
                </c:pt>
              </c:numCache>
            </c:numRef>
          </c:cat>
          <c:val>
            <c:numRef>
              <c:f>'E-06C '!$L$222:$L$225</c:f>
              <c:numCache>
                <c:formatCode>0</c:formatCode>
                <c:ptCount val="4"/>
                <c:pt idx="0">
                  <c:v>4</c:v>
                </c:pt>
                <c:pt idx="1">
                  <c:v>4</c:v>
                </c:pt>
                <c:pt idx="2">
                  <c:v>4</c:v>
                </c:pt>
                <c:pt idx="3">
                  <c:v>4</c:v>
                </c:pt>
              </c:numCache>
            </c:numRef>
          </c:val>
        </c:ser>
        <c:ser>
          <c:idx val="3"/>
          <c:order val="3"/>
          <c:tx>
            <c:strRef>
              <c:f>'E-06C '!$M$221</c:f>
              <c:strCache>
                <c:ptCount val="1"/>
                <c:pt idx="0">
                  <c:v>Bom</c:v>
                </c:pt>
              </c:strCache>
            </c:strRef>
          </c:tx>
          <c:spPr>
            <a:solidFill>
              <a:srgbClr val="006600"/>
            </a:solidFill>
          </c:spPr>
          <c:invertIfNegative val="0"/>
          <c:dLbls>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'E-06C '!$I$222:$I$225</c:f>
              <c:numCache>
                <c:formatCode>General</c:formatCode>
                <c:ptCount val="4"/>
                <c:pt idx="0">
                  <c:v>2007</c:v>
                </c:pt>
                <c:pt idx="1">
                  <c:v>2008</c:v>
                </c:pt>
                <c:pt idx="2">
                  <c:v>2009</c:v>
                </c:pt>
                <c:pt idx="3">
                  <c:v>2010</c:v>
                </c:pt>
              </c:numCache>
            </c:numRef>
          </c:cat>
          <c:val>
            <c:numRef>
              <c:f>'E-06C '!$M$222:$M$225</c:f>
              <c:numCache>
                <c:formatCode>0</c:formatCode>
                <c:ptCount val="4"/>
                <c:pt idx="0">
                  <c:v>10</c:v>
                </c:pt>
                <c:pt idx="1">
                  <c:v>13</c:v>
                </c:pt>
                <c:pt idx="2">
                  <c:v>14</c:v>
                </c:pt>
                <c:pt idx="3">
                  <c:v>13</c:v>
                </c:pt>
              </c:numCache>
            </c:numRef>
          </c:val>
        </c:ser>
        <c:dLbls>
          <c:showLegendKey val="0"/>
          <c:showVal val="0"/>
          <c:showCatName val="0"/>
          <c:showSerName val="0"/>
          <c:showPercent val="0"/>
          <c:showBubbleSize val="0"/>
        </c:dLbls>
        <c:gapWidth val="150"/>
        <c:overlap val="100"/>
        <c:axId val="191062784"/>
        <c:axId val="191064320"/>
      </c:barChart>
      <c:catAx>
        <c:axId val="19106278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064320"/>
        <c:crosses val="autoZero"/>
        <c:auto val="1"/>
        <c:lblAlgn val="ctr"/>
        <c:lblOffset val="100"/>
        <c:noMultiLvlLbl val="0"/>
      </c:catAx>
      <c:valAx>
        <c:axId val="19106432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layout>
            <c:manualLayout>
              <c:xMode val="edge"/>
              <c:yMode val="edge"/>
              <c:x val="1.4870261928904338E-2"/>
              <c:y val="0.22341421633474889"/>
            </c:manualLayout>
          </c:layout>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06278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113" footer="0.3149606200000111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277"/>
          <c:h val="0.64005176772258365"/>
        </c:manualLayout>
      </c:layout>
      <c:barChart>
        <c:barDir val="col"/>
        <c:grouping val="stacked"/>
        <c:varyColors val="0"/>
        <c:ser>
          <c:idx val="0"/>
          <c:order val="0"/>
          <c:tx>
            <c:strRef>
              <c:f>E06_D!$J$5</c:f>
              <c:strCache>
                <c:ptCount val="1"/>
                <c:pt idx="0">
                  <c:v>Sem dados</c:v>
                </c:pt>
              </c:strCache>
            </c:strRef>
          </c:tx>
          <c:spPr>
            <a:solidFill>
              <a:schemeClr val="bg1"/>
            </a:solidFill>
            <a:ln>
              <a:solidFill>
                <a:schemeClr val="tx1"/>
              </a:solidFill>
            </a:ln>
          </c:spPr>
          <c:invertIfNegative val="0"/>
          <c:cat>
            <c:numRef>
              <c:f>E06_D!$I$6:$I$10</c:f>
              <c:numCache>
                <c:formatCode>General</c:formatCode>
                <c:ptCount val="5"/>
                <c:pt idx="0">
                  <c:v>2007</c:v>
                </c:pt>
                <c:pt idx="1">
                  <c:v>2008</c:v>
                </c:pt>
                <c:pt idx="2">
                  <c:v>2009</c:v>
                </c:pt>
                <c:pt idx="3">
                  <c:v>2010</c:v>
                </c:pt>
              </c:numCache>
            </c:numRef>
          </c:cat>
          <c:val>
            <c:numRef>
              <c:f>E06_D!$J$6:$J$10</c:f>
              <c:numCache>
                <c:formatCode>General</c:formatCode>
                <c:ptCount val="5"/>
                <c:pt idx="0">
                  <c:v>0</c:v>
                </c:pt>
                <c:pt idx="1">
                  <c:v>0</c:v>
                </c:pt>
                <c:pt idx="2">
                  <c:v>0</c:v>
                </c:pt>
                <c:pt idx="3">
                  <c:v>0</c:v>
                </c:pt>
              </c:numCache>
            </c:numRef>
          </c:val>
        </c:ser>
        <c:ser>
          <c:idx val="1"/>
          <c:order val="1"/>
          <c:tx>
            <c:strRef>
              <c:f>E06_D!$K$5</c:f>
              <c:strCache>
                <c:ptCount val="1"/>
                <c:pt idx="0">
                  <c:v>Ruim</c:v>
                </c:pt>
              </c:strCache>
            </c:strRef>
          </c:tx>
          <c:spPr>
            <a:solidFill>
              <a:srgbClr val="FF0000"/>
            </a:solidFill>
            <a:ln>
              <a:noFill/>
            </a:ln>
          </c:spPr>
          <c:invertIfNegative val="0"/>
          <c:cat>
            <c:numRef>
              <c:f>E06_D!$I$6:$I$10</c:f>
              <c:numCache>
                <c:formatCode>General</c:formatCode>
                <c:ptCount val="5"/>
                <c:pt idx="0">
                  <c:v>2007</c:v>
                </c:pt>
                <c:pt idx="1">
                  <c:v>2008</c:v>
                </c:pt>
                <c:pt idx="2">
                  <c:v>2009</c:v>
                </c:pt>
                <c:pt idx="3">
                  <c:v>2010</c:v>
                </c:pt>
              </c:numCache>
            </c:numRef>
          </c:cat>
          <c:val>
            <c:numRef>
              <c:f>E06_D!$K$6:$K$10</c:f>
              <c:numCache>
                <c:formatCode>General</c:formatCode>
                <c:ptCount val="5"/>
                <c:pt idx="0">
                  <c:v>0</c:v>
                </c:pt>
                <c:pt idx="1">
                  <c:v>0</c:v>
                </c:pt>
                <c:pt idx="2">
                  <c:v>0</c:v>
                </c:pt>
                <c:pt idx="3">
                  <c:v>0</c:v>
                </c:pt>
              </c:numCache>
            </c:numRef>
          </c:val>
        </c:ser>
        <c:ser>
          <c:idx val="2"/>
          <c:order val="2"/>
          <c:tx>
            <c:strRef>
              <c:f>E06_D!$L$5</c:f>
              <c:strCache>
                <c:ptCount val="1"/>
                <c:pt idx="0">
                  <c:v>Regular</c:v>
                </c:pt>
              </c:strCache>
            </c:strRef>
          </c:tx>
          <c:spPr>
            <a:solidFill>
              <a:srgbClr val="FFFF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E06_D!$I$6:$I$10</c:f>
              <c:numCache>
                <c:formatCode>General</c:formatCode>
                <c:ptCount val="5"/>
                <c:pt idx="0">
                  <c:v>2007</c:v>
                </c:pt>
                <c:pt idx="1">
                  <c:v>2008</c:v>
                </c:pt>
                <c:pt idx="2">
                  <c:v>2009</c:v>
                </c:pt>
                <c:pt idx="3">
                  <c:v>2010</c:v>
                </c:pt>
              </c:numCache>
            </c:numRef>
          </c:cat>
          <c:val>
            <c:numRef>
              <c:f>E06_D!$L$6:$L$10</c:f>
              <c:numCache>
                <c:formatCode>General</c:formatCode>
                <c:ptCount val="5"/>
                <c:pt idx="0">
                  <c:v>3</c:v>
                </c:pt>
                <c:pt idx="1">
                  <c:v>3</c:v>
                </c:pt>
                <c:pt idx="2">
                  <c:v>3</c:v>
                </c:pt>
                <c:pt idx="3">
                  <c:v>3</c:v>
                </c:pt>
              </c:numCache>
            </c:numRef>
          </c:val>
        </c:ser>
        <c:ser>
          <c:idx val="3"/>
          <c:order val="3"/>
          <c:tx>
            <c:strRef>
              <c:f>E06_D!$M$5</c:f>
              <c:strCache>
                <c:ptCount val="1"/>
                <c:pt idx="0">
                  <c:v>Bom</c:v>
                </c:pt>
              </c:strCache>
            </c:strRef>
          </c:tx>
          <c:spPr>
            <a:solidFill>
              <a:srgbClr val="009900"/>
            </a:solidFill>
          </c:spPr>
          <c:invertIfNegative val="0"/>
          <c:cat>
            <c:numRef>
              <c:f>E06_D!$I$6:$I$10</c:f>
              <c:numCache>
                <c:formatCode>General</c:formatCode>
                <c:ptCount val="5"/>
                <c:pt idx="0">
                  <c:v>2007</c:v>
                </c:pt>
                <c:pt idx="1">
                  <c:v>2008</c:v>
                </c:pt>
                <c:pt idx="2">
                  <c:v>2009</c:v>
                </c:pt>
                <c:pt idx="3">
                  <c:v>2010</c:v>
                </c:pt>
              </c:numCache>
            </c:numRef>
          </c:cat>
          <c:val>
            <c:numRef>
              <c:f>E06_D!$M$6:$M$10</c:f>
              <c:numCache>
                <c:formatCode>General</c:formatCode>
                <c:ptCount val="5"/>
                <c:pt idx="0">
                  <c:v>0</c:v>
                </c:pt>
                <c:pt idx="1">
                  <c:v>0</c:v>
                </c:pt>
                <c:pt idx="2">
                  <c:v>0</c:v>
                </c:pt>
                <c:pt idx="3">
                  <c:v>0</c:v>
                </c:pt>
              </c:numCache>
            </c:numRef>
          </c:val>
        </c:ser>
        <c:dLbls>
          <c:showLegendKey val="0"/>
          <c:showVal val="0"/>
          <c:showCatName val="0"/>
          <c:showSerName val="0"/>
          <c:showPercent val="0"/>
          <c:showBubbleSize val="0"/>
        </c:dLbls>
        <c:gapWidth val="150"/>
        <c:overlap val="100"/>
        <c:axId val="187315712"/>
        <c:axId val="187317248"/>
      </c:barChart>
      <c:catAx>
        <c:axId val="18731571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317248"/>
        <c:crosses val="autoZero"/>
        <c:auto val="1"/>
        <c:lblAlgn val="ctr"/>
        <c:lblOffset val="100"/>
        <c:noMultiLvlLbl val="0"/>
      </c:catAx>
      <c:valAx>
        <c:axId val="187317248"/>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315712"/>
        <c:crosses val="autoZero"/>
        <c:crossBetween val="between"/>
        <c:majorUnit val="1"/>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35" footer="0.31496062000000835"/>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255"/>
          <c:h val="0.64005176772258365"/>
        </c:manualLayout>
      </c:layout>
      <c:barChart>
        <c:barDir val="col"/>
        <c:grouping val="stacked"/>
        <c:varyColors val="0"/>
        <c:ser>
          <c:idx val="0"/>
          <c:order val="0"/>
          <c:tx>
            <c:strRef>
              <c:f>E06_D!$J$15</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E06_D!$I$16:$I$19</c:f>
              <c:numCache>
                <c:formatCode>General</c:formatCode>
                <c:ptCount val="4"/>
                <c:pt idx="0">
                  <c:v>2007</c:v>
                </c:pt>
                <c:pt idx="1">
                  <c:v>2008</c:v>
                </c:pt>
                <c:pt idx="2">
                  <c:v>2009</c:v>
                </c:pt>
                <c:pt idx="3">
                  <c:v>2010</c:v>
                </c:pt>
              </c:numCache>
            </c:numRef>
          </c:cat>
          <c:val>
            <c:numRef>
              <c:f>E06_D!$J$16:$J$19</c:f>
              <c:numCache>
                <c:formatCode>General</c:formatCode>
                <c:ptCount val="4"/>
                <c:pt idx="0">
                  <c:v>8</c:v>
                </c:pt>
                <c:pt idx="1">
                  <c:v>7</c:v>
                </c:pt>
                <c:pt idx="2">
                  <c:v>5</c:v>
                </c:pt>
                <c:pt idx="3">
                  <c:v>5</c:v>
                </c:pt>
              </c:numCache>
            </c:numRef>
          </c:val>
        </c:ser>
        <c:ser>
          <c:idx val="1"/>
          <c:order val="1"/>
          <c:tx>
            <c:strRef>
              <c:f>E06_D!$K$15</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E06_D!$I$16:$I$19</c:f>
              <c:numCache>
                <c:formatCode>General</c:formatCode>
                <c:ptCount val="4"/>
                <c:pt idx="0">
                  <c:v>2007</c:v>
                </c:pt>
                <c:pt idx="1">
                  <c:v>2008</c:v>
                </c:pt>
                <c:pt idx="2">
                  <c:v>2009</c:v>
                </c:pt>
                <c:pt idx="3">
                  <c:v>2010</c:v>
                </c:pt>
              </c:numCache>
            </c:numRef>
          </c:cat>
          <c:val>
            <c:numRef>
              <c:f>E06_D!$K$16:$K$19</c:f>
              <c:numCache>
                <c:formatCode>General</c:formatCode>
                <c:ptCount val="4"/>
                <c:pt idx="0">
                  <c:v>1</c:v>
                </c:pt>
                <c:pt idx="1">
                  <c:v>1</c:v>
                </c:pt>
                <c:pt idx="2">
                  <c:v>3</c:v>
                </c:pt>
                <c:pt idx="3">
                  <c:v>5</c:v>
                </c:pt>
              </c:numCache>
            </c:numRef>
          </c:val>
        </c:ser>
        <c:ser>
          <c:idx val="2"/>
          <c:order val="2"/>
          <c:tx>
            <c:strRef>
              <c:f>E06_D!$L$15</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E06_D!$I$16:$I$19</c:f>
              <c:numCache>
                <c:formatCode>General</c:formatCode>
                <c:ptCount val="4"/>
                <c:pt idx="0">
                  <c:v>2007</c:v>
                </c:pt>
                <c:pt idx="1">
                  <c:v>2008</c:v>
                </c:pt>
                <c:pt idx="2">
                  <c:v>2009</c:v>
                </c:pt>
                <c:pt idx="3">
                  <c:v>2010</c:v>
                </c:pt>
              </c:numCache>
            </c:numRef>
          </c:cat>
          <c:val>
            <c:numRef>
              <c:f>E06_D!$L$16:$L$19</c:f>
              <c:numCache>
                <c:formatCode>General</c:formatCode>
                <c:ptCount val="4"/>
                <c:pt idx="0">
                  <c:v>25</c:v>
                </c:pt>
                <c:pt idx="1">
                  <c:v>25</c:v>
                </c:pt>
                <c:pt idx="2">
                  <c:v>25</c:v>
                </c:pt>
                <c:pt idx="3">
                  <c:v>22</c:v>
                </c:pt>
              </c:numCache>
            </c:numRef>
          </c:val>
        </c:ser>
        <c:ser>
          <c:idx val="3"/>
          <c:order val="3"/>
          <c:tx>
            <c:strRef>
              <c:f>E06_D!$M$15</c:f>
              <c:strCache>
                <c:ptCount val="1"/>
                <c:pt idx="0">
                  <c:v>Bom</c:v>
                </c:pt>
              </c:strCache>
            </c:strRef>
          </c:tx>
          <c:spPr>
            <a:solidFill>
              <a:srgbClr val="007033"/>
            </a:solidFill>
          </c:spPr>
          <c:invertIfNegative val="0"/>
          <c:dLbls>
            <c:dLbl>
              <c:idx val="0"/>
              <c:delete val="1"/>
            </c:dLbl>
            <c:showLegendKey val="0"/>
            <c:showVal val="1"/>
            <c:showCatName val="0"/>
            <c:showSerName val="0"/>
            <c:showPercent val="0"/>
            <c:showBubbleSize val="0"/>
            <c:showLeaderLines val="0"/>
          </c:dLbls>
          <c:cat>
            <c:numRef>
              <c:f>E06_D!$I$16:$I$19</c:f>
              <c:numCache>
                <c:formatCode>General</c:formatCode>
                <c:ptCount val="4"/>
                <c:pt idx="0">
                  <c:v>2007</c:v>
                </c:pt>
                <c:pt idx="1">
                  <c:v>2008</c:v>
                </c:pt>
                <c:pt idx="2">
                  <c:v>2009</c:v>
                </c:pt>
                <c:pt idx="3">
                  <c:v>2010</c:v>
                </c:pt>
              </c:numCache>
            </c:numRef>
          </c:cat>
          <c:val>
            <c:numRef>
              <c:f>E06_D!$M$16:$M$19</c:f>
              <c:numCache>
                <c:formatCode>General</c:formatCode>
                <c:ptCount val="4"/>
                <c:pt idx="0">
                  <c:v>0</c:v>
                </c:pt>
                <c:pt idx="1">
                  <c:v>1</c:v>
                </c:pt>
                <c:pt idx="2">
                  <c:v>1</c:v>
                </c:pt>
                <c:pt idx="3">
                  <c:v>2</c:v>
                </c:pt>
              </c:numCache>
            </c:numRef>
          </c:val>
        </c:ser>
        <c:dLbls>
          <c:showLegendKey val="0"/>
          <c:showVal val="0"/>
          <c:showCatName val="0"/>
          <c:showSerName val="0"/>
          <c:showPercent val="0"/>
          <c:showBubbleSize val="0"/>
        </c:dLbls>
        <c:gapWidth val="150"/>
        <c:overlap val="100"/>
        <c:axId val="187370496"/>
        <c:axId val="188596992"/>
      </c:barChart>
      <c:catAx>
        <c:axId val="18737049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596992"/>
        <c:crosses val="autoZero"/>
        <c:auto val="1"/>
        <c:lblAlgn val="ctr"/>
        <c:lblOffset val="100"/>
        <c:noMultiLvlLbl val="0"/>
      </c:catAx>
      <c:valAx>
        <c:axId val="188596992"/>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370496"/>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46" footer="0.31496062000000846"/>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232"/>
          <c:h val="0.64005176772258365"/>
        </c:manualLayout>
      </c:layout>
      <c:barChart>
        <c:barDir val="col"/>
        <c:grouping val="stacked"/>
        <c:varyColors val="0"/>
        <c:ser>
          <c:idx val="0"/>
          <c:order val="0"/>
          <c:tx>
            <c:strRef>
              <c:f>E06_D!$J$26</c:f>
              <c:strCache>
                <c:ptCount val="1"/>
                <c:pt idx="0">
                  <c:v>Sem dados</c:v>
                </c:pt>
              </c:strCache>
            </c:strRef>
          </c:tx>
          <c:spPr>
            <a:solidFill>
              <a:schemeClr val="bg1"/>
            </a:solidFill>
            <a:ln>
              <a:solidFill>
                <a:schemeClr val="tx1"/>
              </a:solidFill>
            </a:ln>
          </c:spPr>
          <c:invertIfNegative val="0"/>
          <c:cat>
            <c:numRef>
              <c:f>E06_D!$I$27:$I$30</c:f>
              <c:numCache>
                <c:formatCode>General</c:formatCode>
                <c:ptCount val="4"/>
                <c:pt idx="0">
                  <c:v>2007</c:v>
                </c:pt>
                <c:pt idx="1">
                  <c:v>2008</c:v>
                </c:pt>
                <c:pt idx="2">
                  <c:v>2009</c:v>
                </c:pt>
                <c:pt idx="3">
                  <c:v>2010</c:v>
                </c:pt>
              </c:numCache>
            </c:numRef>
          </c:cat>
          <c:val>
            <c:numRef>
              <c:f>E06_D!$J$27:$J$30</c:f>
              <c:numCache>
                <c:formatCode>General</c:formatCode>
                <c:ptCount val="4"/>
                <c:pt idx="0">
                  <c:v>0</c:v>
                </c:pt>
                <c:pt idx="1">
                  <c:v>0</c:v>
                </c:pt>
                <c:pt idx="2">
                  <c:v>0</c:v>
                </c:pt>
                <c:pt idx="3">
                  <c:v>0</c:v>
                </c:pt>
              </c:numCache>
            </c:numRef>
          </c:val>
        </c:ser>
        <c:ser>
          <c:idx val="1"/>
          <c:order val="1"/>
          <c:tx>
            <c:strRef>
              <c:f>E06_D!$K$26</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E06_D!$I$27:$I$30</c:f>
              <c:numCache>
                <c:formatCode>General</c:formatCode>
                <c:ptCount val="4"/>
                <c:pt idx="0">
                  <c:v>2007</c:v>
                </c:pt>
                <c:pt idx="1">
                  <c:v>2008</c:v>
                </c:pt>
                <c:pt idx="2">
                  <c:v>2009</c:v>
                </c:pt>
                <c:pt idx="3">
                  <c:v>2010</c:v>
                </c:pt>
              </c:numCache>
            </c:numRef>
          </c:cat>
          <c:val>
            <c:numRef>
              <c:f>E06_D!$K$27:$K$30</c:f>
              <c:numCache>
                <c:formatCode>General</c:formatCode>
                <c:ptCount val="4"/>
                <c:pt idx="0">
                  <c:v>1</c:v>
                </c:pt>
                <c:pt idx="1">
                  <c:v>1</c:v>
                </c:pt>
                <c:pt idx="2">
                  <c:v>1</c:v>
                </c:pt>
                <c:pt idx="3">
                  <c:v>1</c:v>
                </c:pt>
              </c:numCache>
            </c:numRef>
          </c:val>
        </c:ser>
        <c:ser>
          <c:idx val="2"/>
          <c:order val="2"/>
          <c:tx>
            <c:strRef>
              <c:f>E06_D!$L$26</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E06_D!$I$27:$I$30</c:f>
              <c:numCache>
                <c:formatCode>General</c:formatCode>
                <c:ptCount val="4"/>
                <c:pt idx="0">
                  <c:v>2007</c:v>
                </c:pt>
                <c:pt idx="1">
                  <c:v>2008</c:v>
                </c:pt>
                <c:pt idx="2">
                  <c:v>2009</c:v>
                </c:pt>
                <c:pt idx="3">
                  <c:v>2010</c:v>
                </c:pt>
              </c:numCache>
            </c:numRef>
          </c:cat>
          <c:val>
            <c:numRef>
              <c:f>E06_D!$L$27:$L$30</c:f>
              <c:numCache>
                <c:formatCode>General</c:formatCode>
                <c:ptCount val="4"/>
                <c:pt idx="0">
                  <c:v>3</c:v>
                </c:pt>
                <c:pt idx="1">
                  <c:v>3</c:v>
                </c:pt>
                <c:pt idx="2">
                  <c:v>3</c:v>
                </c:pt>
                <c:pt idx="3">
                  <c:v>3</c:v>
                </c:pt>
              </c:numCache>
            </c:numRef>
          </c:val>
        </c:ser>
        <c:ser>
          <c:idx val="3"/>
          <c:order val="3"/>
          <c:tx>
            <c:strRef>
              <c:f>E06_D!$M$26</c:f>
              <c:strCache>
                <c:ptCount val="1"/>
                <c:pt idx="0">
                  <c:v>Bom</c:v>
                </c:pt>
              </c:strCache>
            </c:strRef>
          </c:tx>
          <c:spPr>
            <a:solidFill>
              <a:srgbClr val="007033"/>
            </a:solidFill>
          </c:spPr>
          <c:invertIfNegative val="0"/>
          <c:cat>
            <c:numRef>
              <c:f>E06_D!$I$27:$I$30</c:f>
              <c:numCache>
                <c:formatCode>General</c:formatCode>
                <c:ptCount val="4"/>
                <c:pt idx="0">
                  <c:v>2007</c:v>
                </c:pt>
                <c:pt idx="1">
                  <c:v>2008</c:v>
                </c:pt>
                <c:pt idx="2">
                  <c:v>2009</c:v>
                </c:pt>
                <c:pt idx="3">
                  <c:v>2010</c:v>
                </c:pt>
              </c:numCache>
            </c:numRef>
          </c:cat>
          <c:val>
            <c:numRef>
              <c:f>E06_D!$M$27:$M$30</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87539456"/>
        <c:axId val="187540992"/>
      </c:barChart>
      <c:catAx>
        <c:axId val="18753945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540992"/>
        <c:crosses val="autoZero"/>
        <c:auto val="1"/>
        <c:lblAlgn val="ctr"/>
        <c:lblOffset val="100"/>
        <c:noMultiLvlLbl val="0"/>
      </c:catAx>
      <c:valAx>
        <c:axId val="187540992"/>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7539456"/>
        <c:crosses val="autoZero"/>
        <c:crossBetween val="between"/>
        <c:majorUnit val="1"/>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57" footer="0.31496062000000857"/>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21"/>
          <c:h val="0.64005176772258365"/>
        </c:manualLayout>
      </c:layout>
      <c:barChart>
        <c:barDir val="col"/>
        <c:grouping val="stacked"/>
        <c:varyColors val="0"/>
        <c:ser>
          <c:idx val="0"/>
          <c:order val="0"/>
          <c:tx>
            <c:strRef>
              <c:f>E06_D!$J$37</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E06_D!$I$38:$I$41</c:f>
              <c:numCache>
                <c:formatCode>General</c:formatCode>
                <c:ptCount val="4"/>
                <c:pt idx="0">
                  <c:v>2007</c:v>
                </c:pt>
                <c:pt idx="1">
                  <c:v>2008</c:v>
                </c:pt>
                <c:pt idx="2">
                  <c:v>2009</c:v>
                </c:pt>
                <c:pt idx="3">
                  <c:v>2010</c:v>
                </c:pt>
              </c:numCache>
            </c:numRef>
          </c:cat>
          <c:val>
            <c:numRef>
              <c:f>E06_D!$J$38:$J$41</c:f>
              <c:numCache>
                <c:formatCode>General</c:formatCode>
                <c:ptCount val="4"/>
                <c:pt idx="0">
                  <c:v>9</c:v>
                </c:pt>
                <c:pt idx="1">
                  <c:v>7</c:v>
                </c:pt>
                <c:pt idx="2">
                  <c:v>6</c:v>
                </c:pt>
                <c:pt idx="3">
                  <c:v>5</c:v>
                </c:pt>
              </c:numCache>
            </c:numRef>
          </c:val>
        </c:ser>
        <c:ser>
          <c:idx val="1"/>
          <c:order val="1"/>
          <c:tx>
            <c:strRef>
              <c:f>E06_D!$K$37</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E06_D!$I$38:$I$41</c:f>
              <c:numCache>
                <c:formatCode>General</c:formatCode>
                <c:ptCount val="4"/>
                <c:pt idx="0">
                  <c:v>2007</c:v>
                </c:pt>
                <c:pt idx="1">
                  <c:v>2008</c:v>
                </c:pt>
                <c:pt idx="2">
                  <c:v>2009</c:v>
                </c:pt>
                <c:pt idx="3">
                  <c:v>2010</c:v>
                </c:pt>
              </c:numCache>
            </c:numRef>
          </c:cat>
          <c:val>
            <c:numRef>
              <c:f>E06_D!$K$38:$K$41</c:f>
              <c:numCache>
                <c:formatCode>General</c:formatCode>
                <c:ptCount val="4"/>
                <c:pt idx="0">
                  <c:v>3</c:v>
                </c:pt>
                <c:pt idx="1">
                  <c:v>2</c:v>
                </c:pt>
                <c:pt idx="2">
                  <c:v>3</c:v>
                </c:pt>
                <c:pt idx="3">
                  <c:v>1</c:v>
                </c:pt>
              </c:numCache>
            </c:numRef>
          </c:val>
        </c:ser>
        <c:ser>
          <c:idx val="2"/>
          <c:order val="2"/>
          <c:tx>
            <c:strRef>
              <c:f>E06_D!$L$37</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E06_D!$I$38:$I$41</c:f>
              <c:numCache>
                <c:formatCode>General</c:formatCode>
                <c:ptCount val="4"/>
                <c:pt idx="0">
                  <c:v>2007</c:v>
                </c:pt>
                <c:pt idx="1">
                  <c:v>2008</c:v>
                </c:pt>
                <c:pt idx="2">
                  <c:v>2009</c:v>
                </c:pt>
                <c:pt idx="3">
                  <c:v>2010</c:v>
                </c:pt>
              </c:numCache>
            </c:numRef>
          </c:cat>
          <c:val>
            <c:numRef>
              <c:f>E06_D!$L$38:$L$41</c:f>
              <c:numCache>
                <c:formatCode>General</c:formatCode>
                <c:ptCount val="4"/>
                <c:pt idx="0">
                  <c:v>11</c:v>
                </c:pt>
                <c:pt idx="1">
                  <c:v>13</c:v>
                </c:pt>
                <c:pt idx="2">
                  <c:v>13</c:v>
                </c:pt>
                <c:pt idx="3">
                  <c:v>14</c:v>
                </c:pt>
              </c:numCache>
            </c:numRef>
          </c:val>
        </c:ser>
        <c:ser>
          <c:idx val="3"/>
          <c:order val="3"/>
          <c:tx>
            <c:strRef>
              <c:f>E06_D!$M$37</c:f>
              <c:strCache>
                <c:ptCount val="1"/>
                <c:pt idx="0">
                  <c:v>Bom</c:v>
                </c:pt>
              </c:strCache>
            </c:strRef>
          </c:tx>
          <c:spPr>
            <a:solidFill>
              <a:srgbClr val="006600"/>
            </a:solidFill>
          </c:spPr>
          <c:invertIfNegative val="0"/>
          <c:dLbls>
            <c:dLbl>
              <c:idx val="0"/>
              <c:delete val="1"/>
            </c:dLbl>
            <c:txPr>
              <a:bodyPr/>
              <a:lstStyle/>
              <a:p>
                <a:pPr>
                  <a:defRPr>
                    <a:solidFill>
                      <a:sysClr val="windowText" lastClr="000000"/>
                    </a:solidFill>
                  </a:defRPr>
                </a:pPr>
                <a:endParaRPr lang="pt-BR"/>
              </a:p>
            </c:txPr>
            <c:showLegendKey val="0"/>
            <c:showVal val="1"/>
            <c:showCatName val="0"/>
            <c:showSerName val="0"/>
            <c:showPercent val="0"/>
            <c:showBubbleSize val="0"/>
            <c:showLeaderLines val="0"/>
          </c:dLbls>
          <c:cat>
            <c:numRef>
              <c:f>E06_D!$I$38:$I$41</c:f>
              <c:numCache>
                <c:formatCode>General</c:formatCode>
                <c:ptCount val="4"/>
                <c:pt idx="0">
                  <c:v>2007</c:v>
                </c:pt>
                <c:pt idx="1">
                  <c:v>2008</c:v>
                </c:pt>
                <c:pt idx="2">
                  <c:v>2009</c:v>
                </c:pt>
                <c:pt idx="3">
                  <c:v>2010</c:v>
                </c:pt>
              </c:numCache>
            </c:numRef>
          </c:cat>
          <c:val>
            <c:numRef>
              <c:f>E06_D!$M$38:$M$41</c:f>
              <c:numCache>
                <c:formatCode>General</c:formatCode>
                <c:ptCount val="4"/>
                <c:pt idx="0">
                  <c:v>0</c:v>
                </c:pt>
                <c:pt idx="1">
                  <c:v>1</c:v>
                </c:pt>
                <c:pt idx="2">
                  <c:v>1</c:v>
                </c:pt>
                <c:pt idx="3">
                  <c:v>3</c:v>
                </c:pt>
              </c:numCache>
            </c:numRef>
          </c:val>
        </c:ser>
        <c:dLbls>
          <c:showLegendKey val="0"/>
          <c:showVal val="0"/>
          <c:showCatName val="0"/>
          <c:showSerName val="0"/>
          <c:showPercent val="0"/>
          <c:showBubbleSize val="0"/>
        </c:dLbls>
        <c:gapWidth val="150"/>
        <c:overlap val="100"/>
        <c:axId val="192161280"/>
        <c:axId val="192162816"/>
      </c:barChart>
      <c:catAx>
        <c:axId val="19216128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162816"/>
        <c:crosses val="autoZero"/>
        <c:auto val="1"/>
        <c:lblAlgn val="ctr"/>
        <c:lblOffset val="100"/>
        <c:noMultiLvlLbl val="0"/>
      </c:catAx>
      <c:valAx>
        <c:axId val="19216281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16128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74" footer="0.31496062000000874"/>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199"/>
          <c:h val="0.64005176772258365"/>
        </c:manualLayout>
      </c:layout>
      <c:barChart>
        <c:barDir val="col"/>
        <c:grouping val="stacked"/>
        <c:varyColors val="0"/>
        <c:ser>
          <c:idx val="0"/>
          <c:order val="0"/>
          <c:tx>
            <c:strRef>
              <c:f>E06_D!$J$48</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E06_D!$I$49:$I$52</c:f>
              <c:numCache>
                <c:formatCode>General</c:formatCode>
                <c:ptCount val="4"/>
                <c:pt idx="0">
                  <c:v>2007</c:v>
                </c:pt>
                <c:pt idx="1">
                  <c:v>2008</c:v>
                </c:pt>
                <c:pt idx="2">
                  <c:v>2009</c:v>
                </c:pt>
                <c:pt idx="3">
                  <c:v>2010</c:v>
                </c:pt>
              </c:numCache>
            </c:numRef>
          </c:cat>
          <c:val>
            <c:numRef>
              <c:f>E06_D!$J$49:$J$52</c:f>
              <c:numCache>
                <c:formatCode>General</c:formatCode>
                <c:ptCount val="4"/>
                <c:pt idx="0">
                  <c:v>11</c:v>
                </c:pt>
                <c:pt idx="1">
                  <c:v>6</c:v>
                </c:pt>
                <c:pt idx="2">
                  <c:v>7</c:v>
                </c:pt>
                <c:pt idx="3">
                  <c:v>5</c:v>
                </c:pt>
              </c:numCache>
            </c:numRef>
          </c:val>
        </c:ser>
        <c:ser>
          <c:idx val="1"/>
          <c:order val="1"/>
          <c:tx>
            <c:strRef>
              <c:f>E06_D!$K$48</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E06_D!$I$49:$I$52</c:f>
              <c:numCache>
                <c:formatCode>General</c:formatCode>
                <c:ptCount val="4"/>
                <c:pt idx="0">
                  <c:v>2007</c:v>
                </c:pt>
                <c:pt idx="1">
                  <c:v>2008</c:v>
                </c:pt>
                <c:pt idx="2">
                  <c:v>2009</c:v>
                </c:pt>
                <c:pt idx="3">
                  <c:v>2010</c:v>
                </c:pt>
              </c:numCache>
            </c:numRef>
          </c:cat>
          <c:val>
            <c:numRef>
              <c:f>E06_D!$K$49:$K$52</c:f>
              <c:numCache>
                <c:formatCode>General</c:formatCode>
                <c:ptCount val="4"/>
                <c:pt idx="0">
                  <c:v>4</c:v>
                </c:pt>
                <c:pt idx="1">
                  <c:v>3</c:v>
                </c:pt>
                <c:pt idx="2">
                  <c:v>1</c:v>
                </c:pt>
                <c:pt idx="3">
                  <c:v>2</c:v>
                </c:pt>
              </c:numCache>
            </c:numRef>
          </c:val>
        </c:ser>
        <c:ser>
          <c:idx val="2"/>
          <c:order val="2"/>
          <c:tx>
            <c:strRef>
              <c:f>E06_D!$L$48</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E06_D!$I$49:$I$52</c:f>
              <c:numCache>
                <c:formatCode>General</c:formatCode>
                <c:ptCount val="4"/>
                <c:pt idx="0">
                  <c:v>2007</c:v>
                </c:pt>
                <c:pt idx="1">
                  <c:v>2008</c:v>
                </c:pt>
                <c:pt idx="2">
                  <c:v>2009</c:v>
                </c:pt>
                <c:pt idx="3">
                  <c:v>2010</c:v>
                </c:pt>
              </c:numCache>
            </c:numRef>
          </c:cat>
          <c:val>
            <c:numRef>
              <c:f>E06_D!$L$49:$L$52</c:f>
              <c:numCache>
                <c:formatCode>General</c:formatCode>
                <c:ptCount val="4"/>
                <c:pt idx="0">
                  <c:v>42</c:v>
                </c:pt>
                <c:pt idx="1">
                  <c:v>47</c:v>
                </c:pt>
                <c:pt idx="2">
                  <c:v>47</c:v>
                </c:pt>
                <c:pt idx="3">
                  <c:v>49</c:v>
                </c:pt>
              </c:numCache>
            </c:numRef>
          </c:val>
        </c:ser>
        <c:ser>
          <c:idx val="3"/>
          <c:order val="3"/>
          <c:tx>
            <c:strRef>
              <c:f>E06_D!$M$48</c:f>
              <c:strCache>
                <c:ptCount val="1"/>
                <c:pt idx="0">
                  <c:v>Bom</c:v>
                </c:pt>
              </c:strCache>
            </c:strRef>
          </c:tx>
          <c:spPr>
            <a:solidFill>
              <a:srgbClr val="006600"/>
            </a:solidFill>
          </c:spPr>
          <c:invertIfNegative val="0"/>
          <c:dLbls>
            <c:dLbl>
              <c:idx val="0"/>
              <c:delete val="1"/>
            </c:dLbl>
            <c:txPr>
              <a:bodyPr/>
              <a:lstStyle/>
              <a:p>
                <a:pPr>
                  <a:defRPr>
                    <a:solidFill>
                      <a:sysClr val="windowText" lastClr="000000"/>
                    </a:solidFill>
                  </a:defRPr>
                </a:pPr>
                <a:endParaRPr lang="pt-BR"/>
              </a:p>
            </c:txPr>
            <c:showLegendKey val="0"/>
            <c:showVal val="1"/>
            <c:showCatName val="0"/>
            <c:showSerName val="0"/>
            <c:showPercent val="0"/>
            <c:showBubbleSize val="0"/>
            <c:showLeaderLines val="0"/>
          </c:dLbls>
          <c:cat>
            <c:numRef>
              <c:f>E06_D!$I$49:$I$52</c:f>
              <c:numCache>
                <c:formatCode>General</c:formatCode>
                <c:ptCount val="4"/>
                <c:pt idx="0">
                  <c:v>2007</c:v>
                </c:pt>
                <c:pt idx="1">
                  <c:v>2008</c:v>
                </c:pt>
                <c:pt idx="2">
                  <c:v>2009</c:v>
                </c:pt>
                <c:pt idx="3">
                  <c:v>2010</c:v>
                </c:pt>
              </c:numCache>
            </c:numRef>
          </c:cat>
          <c:val>
            <c:numRef>
              <c:f>E06_D!$M$49:$M$52</c:f>
              <c:numCache>
                <c:formatCode>General</c:formatCode>
                <c:ptCount val="4"/>
                <c:pt idx="0">
                  <c:v>0</c:v>
                </c:pt>
                <c:pt idx="1">
                  <c:v>1</c:v>
                </c:pt>
                <c:pt idx="2">
                  <c:v>2</c:v>
                </c:pt>
                <c:pt idx="3">
                  <c:v>1</c:v>
                </c:pt>
              </c:numCache>
            </c:numRef>
          </c:val>
        </c:ser>
        <c:dLbls>
          <c:showLegendKey val="0"/>
          <c:showVal val="0"/>
          <c:showCatName val="0"/>
          <c:showSerName val="0"/>
          <c:showPercent val="0"/>
          <c:showBubbleSize val="0"/>
        </c:dLbls>
        <c:gapWidth val="150"/>
        <c:overlap val="100"/>
        <c:axId val="191171584"/>
        <c:axId val="191185664"/>
      </c:barChart>
      <c:catAx>
        <c:axId val="19117158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185664"/>
        <c:crosses val="autoZero"/>
        <c:auto val="1"/>
        <c:lblAlgn val="ctr"/>
        <c:lblOffset val="100"/>
        <c:noMultiLvlLbl val="0"/>
      </c:catAx>
      <c:valAx>
        <c:axId val="191185664"/>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117158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85" footer="0.3149606200000088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177"/>
          <c:h val="0.64005176772258365"/>
        </c:manualLayout>
      </c:layout>
      <c:barChart>
        <c:barDir val="col"/>
        <c:grouping val="stacked"/>
        <c:varyColors val="0"/>
        <c:ser>
          <c:idx val="0"/>
          <c:order val="0"/>
          <c:tx>
            <c:strRef>
              <c:f>E06_D!$J$59</c:f>
              <c:strCache>
                <c:ptCount val="1"/>
                <c:pt idx="0">
                  <c:v>Sem dados</c:v>
                </c:pt>
              </c:strCache>
            </c:strRef>
          </c:tx>
          <c:spPr>
            <a:solidFill>
              <a:schemeClr val="bg1"/>
            </a:solidFill>
            <a:ln>
              <a:solidFill>
                <a:schemeClr val="tx1"/>
              </a:solidFill>
            </a:ln>
          </c:spPr>
          <c:invertIfNegative val="0"/>
          <c:dLbls>
            <c:dLbl>
              <c:idx val="1"/>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E06_D!$I$60:$I$63</c:f>
              <c:numCache>
                <c:formatCode>General</c:formatCode>
                <c:ptCount val="4"/>
                <c:pt idx="0">
                  <c:v>2007</c:v>
                </c:pt>
                <c:pt idx="1">
                  <c:v>2008</c:v>
                </c:pt>
                <c:pt idx="2">
                  <c:v>2009</c:v>
                </c:pt>
                <c:pt idx="3">
                  <c:v>2010</c:v>
                </c:pt>
              </c:numCache>
            </c:numRef>
          </c:cat>
          <c:val>
            <c:numRef>
              <c:f>E06_D!$J$60:$J$63</c:f>
              <c:numCache>
                <c:formatCode>General</c:formatCode>
                <c:ptCount val="4"/>
                <c:pt idx="0">
                  <c:v>23</c:v>
                </c:pt>
                <c:pt idx="1">
                  <c:v>0</c:v>
                </c:pt>
                <c:pt idx="2">
                  <c:v>23</c:v>
                </c:pt>
                <c:pt idx="3">
                  <c:v>1</c:v>
                </c:pt>
              </c:numCache>
            </c:numRef>
          </c:val>
        </c:ser>
        <c:ser>
          <c:idx val="1"/>
          <c:order val="1"/>
          <c:tx>
            <c:strRef>
              <c:f>E06_D!$K$59</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E06_D!$I$60:$I$63</c:f>
              <c:numCache>
                <c:formatCode>General</c:formatCode>
                <c:ptCount val="4"/>
                <c:pt idx="0">
                  <c:v>2007</c:v>
                </c:pt>
                <c:pt idx="1">
                  <c:v>2008</c:v>
                </c:pt>
                <c:pt idx="2">
                  <c:v>2009</c:v>
                </c:pt>
                <c:pt idx="3">
                  <c:v>2010</c:v>
                </c:pt>
              </c:numCache>
            </c:numRef>
          </c:cat>
          <c:val>
            <c:numRef>
              <c:f>E06_D!$K$60:$K$63</c:f>
              <c:numCache>
                <c:formatCode>General</c:formatCode>
                <c:ptCount val="4"/>
                <c:pt idx="0">
                  <c:v>4</c:v>
                </c:pt>
                <c:pt idx="1">
                  <c:v>8</c:v>
                </c:pt>
                <c:pt idx="2">
                  <c:v>2</c:v>
                </c:pt>
                <c:pt idx="3">
                  <c:v>5</c:v>
                </c:pt>
              </c:numCache>
            </c:numRef>
          </c:val>
        </c:ser>
        <c:ser>
          <c:idx val="2"/>
          <c:order val="2"/>
          <c:tx>
            <c:strRef>
              <c:f>E06_D!$L$59</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E06_D!$I$60:$I$63</c:f>
              <c:numCache>
                <c:formatCode>General</c:formatCode>
                <c:ptCount val="4"/>
                <c:pt idx="0">
                  <c:v>2007</c:v>
                </c:pt>
                <c:pt idx="1">
                  <c:v>2008</c:v>
                </c:pt>
                <c:pt idx="2">
                  <c:v>2009</c:v>
                </c:pt>
                <c:pt idx="3">
                  <c:v>2010</c:v>
                </c:pt>
              </c:numCache>
            </c:numRef>
          </c:cat>
          <c:val>
            <c:numRef>
              <c:f>E06_D!$L$60:$L$63</c:f>
              <c:numCache>
                <c:formatCode>General</c:formatCode>
                <c:ptCount val="4"/>
                <c:pt idx="0">
                  <c:v>7</c:v>
                </c:pt>
                <c:pt idx="1">
                  <c:v>24</c:v>
                </c:pt>
                <c:pt idx="2">
                  <c:v>9</c:v>
                </c:pt>
                <c:pt idx="3">
                  <c:v>27</c:v>
                </c:pt>
              </c:numCache>
            </c:numRef>
          </c:val>
        </c:ser>
        <c:ser>
          <c:idx val="3"/>
          <c:order val="3"/>
          <c:tx>
            <c:strRef>
              <c:f>E06_D!$M$59</c:f>
              <c:strCache>
                <c:ptCount val="1"/>
                <c:pt idx="0">
                  <c:v>Bom</c:v>
                </c:pt>
              </c:strCache>
            </c:strRef>
          </c:tx>
          <c:spPr>
            <a:solidFill>
              <a:srgbClr val="007033"/>
            </a:solidFill>
          </c:spPr>
          <c:invertIfNegative val="0"/>
          <c:dLbls>
            <c:dLbl>
              <c:idx val="0"/>
              <c:delete val="1"/>
            </c:dLbl>
            <c:dLbl>
              <c:idx val="1"/>
              <c:spPr/>
              <c:txPr>
                <a:bodyPr/>
                <a:lstStyle/>
                <a:p>
                  <a:pPr>
                    <a:defRPr>
                      <a:solidFill>
                        <a:sysClr val="windowText" lastClr="000000"/>
                      </a:solidFill>
                    </a:defRPr>
                  </a:pPr>
                  <a:endParaRPr lang="pt-BR"/>
                </a:p>
              </c:txPr>
              <c:showLegendKey val="0"/>
              <c:showVal val="1"/>
              <c:showCatName val="0"/>
              <c:showSerName val="0"/>
              <c:showPercent val="0"/>
              <c:showBubbleSize val="0"/>
            </c:dLbl>
            <c:dLbl>
              <c:idx val="2"/>
              <c:delete val="1"/>
            </c:dLbl>
            <c:txPr>
              <a:bodyPr/>
              <a:lstStyle/>
              <a:p>
                <a:pPr>
                  <a:defRPr>
                    <a:solidFill>
                      <a:schemeClr val="bg1"/>
                    </a:solidFill>
                  </a:defRPr>
                </a:pPr>
                <a:endParaRPr lang="pt-BR"/>
              </a:p>
            </c:txPr>
            <c:showLegendKey val="0"/>
            <c:showVal val="1"/>
            <c:showCatName val="0"/>
            <c:showSerName val="0"/>
            <c:showPercent val="0"/>
            <c:showBubbleSize val="0"/>
            <c:showLeaderLines val="0"/>
          </c:dLbls>
          <c:cat>
            <c:numRef>
              <c:f>E06_D!$I$60:$I$63</c:f>
              <c:numCache>
                <c:formatCode>General</c:formatCode>
                <c:ptCount val="4"/>
                <c:pt idx="0">
                  <c:v>2007</c:v>
                </c:pt>
                <c:pt idx="1">
                  <c:v>2008</c:v>
                </c:pt>
                <c:pt idx="2">
                  <c:v>2009</c:v>
                </c:pt>
                <c:pt idx="3">
                  <c:v>2010</c:v>
                </c:pt>
              </c:numCache>
            </c:numRef>
          </c:cat>
          <c:val>
            <c:numRef>
              <c:f>E06_D!$M$60:$M$63</c:f>
              <c:numCache>
                <c:formatCode>General</c:formatCode>
                <c:ptCount val="4"/>
                <c:pt idx="0">
                  <c:v>0</c:v>
                </c:pt>
                <c:pt idx="1">
                  <c:v>2</c:v>
                </c:pt>
                <c:pt idx="2">
                  <c:v>0</c:v>
                </c:pt>
                <c:pt idx="3">
                  <c:v>1</c:v>
                </c:pt>
              </c:numCache>
            </c:numRef>
          </c:val>
        </c:ser>
        <c:dLbls>
          <c:showLegendKey val="0"/>
          <c:showVal val="0"/>
          <c:showCatName val="0"/>
          <c:showSerName val="0"/>
          <c:showPercent val="0"/>
          <c:showBubbleSize val="0"/>
        </c:dLbls>
        <c:gapWidth val="150"/>
        <c:overlap val="100"/>
        <c:axId val="192218240"/>
        <c:axId val="192219776"/>
      </c:barChart>
      <c:catAx>
        <c:axId val="19221824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219776"/>
        <c:crosses val="autoZero"/>
        <c:auto val="1"/>
        <c:lblAlgn val="ctr"/>
        <c:lblOffset val="100"/>
        <c:noMultiLvlLbl val="0"/>
      </c:catAx>
      <c:valAx>
        <c:axId val="19221977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218240"/>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896" footer="0.31496062000000896"/>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764265473952"/>
          <c:y val="6.1822668932400834E-2"/>
          <c:w val="0.79826619498648155"/>
          <c:h val="0.64005176772258365"/>
        </c:manualLayout>
      </c:layout>
      <c:barChart>
        <c:barDir val="col"/>
        <c:grouping val="stacked"/>
        <c:varyColors val="0"/>
        <c:ser>
          <c:idx val="0"/>
          <c:order val="0"/>
          <c:tx>
            <c:strRef>
              <c:f>E06_D!$J$70</c:f>
              <c:strCache>
                <c:ptCount val="1"/>
                <c:pt idx="0">
                  <c:v>Sem dados</c:v>
                </c:pt>
              </c:strCache>
            </c:strRef>
          </c:tx>
          <c:spPr>
            <a:solidFill>
              <a:schemeClr val="bg1"/>
            </a:solidFill>
            <a:ln>
              <a:solidFill>
                <a:schemeClr val="tx1"/>
              </a:solidFill>
            </a:ln>
          </c:spPr>
          <c:invertIfNegative val="0"/>
          <c:dLbls>
            <c:dLbl>
              <c:idx val="1"/>
              <c:delete val="1"/>
            </c:dLbl>
            <c:dLbl>
              <c:idx val="3"/>
              <c:delete val="1"/>
            </c:dLbl>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E06_D!$I$71:$I$74</c:f>
              <c:numCache>
                <c:formatCode>General</c:formatCode>
                <c:ptCount val="4"/>
                <c:pt idx="0">
                  <c:v>2007</c:v>
                </c:pt>
                <c:pt idx="1">
                  <c:v>2008</c:v>
                </c:pt>
                <c:pt idx="2">
                  <c:v>2009</c:v>
                </c:pt>
                <c:pt idx="3">
                  <c:v>2010</c:v>
                </c:pt>
              </c:numCache>
            </c:numRef>
          </c:cat>
          <c:val>
            <c:numRef>
              <c:f>E06_D!$J$71:$J$74</c:f>
              <c:numCache>
                <c:formatCode>General</c:formatCode>
                <c:ptCount val="4"/>
                <c:pt idx="0">
                  <c:v>7</c:v>
                </c:pt>
                <c:pt idx="1">
                  <c:v>0</c:v>
                </c:pt>
                <c:pt idx="2">
                  <c:v>7</c:v>
                </c:pt>
                <c:pt idx="3">
                  <c:v>0</c:v>
                </c:pt>
              </c:numCache>
            </c:numRef>
          </c:val>
        </c:ser>
        <c:ser>
          <c:idx val="1"/>
          <c:order val="1"/>
          <c:tx>
            <c:strRef>
              <c:f>E06_D!$K$70</c:f>
              <c:strCache>
                <c:ptCount val="1"/>
                <c:pt idx="0">
                  <c:v>Ruim</c:v>
                </c:pt>
              </c:strCache>
            </c:strRef>
          </c:tx>
          <c:spPr>
            <a:solidFill>
              <a:srgbClr val="FF0000"/>
            </a:solidFill>
          </c:spPr>
          <c:invertIfNegative val="0"/>
          <c:dLbls>
            <c:dLbl>
              <c:idx val="3"/>
              <c:delete val="1"/>
            </c:dLbl>
            <c:showLegendKey val="0"/>
            <c:showVal val="1"/>
            <c:showCatName val="0"/>
            <c:showSerName val="0"/>
            <c:showPercent val="0"/>
            <c:showBubbleSize val="0"/>
            <c:showLeaderLines val="0"/>
          </c:dLbls>
          <c:cat>
            <c:numRef>
              <c:f>E06_D!$I$71:$I$74</c:f>
              <c:numCache>
                <c:formatCode>General</c:formatCode>
                <c:ptCount val="4"/>
                <c:pt idx="0">
                  <c:v>2007</c:v>
                </c:pt>
                <c:pt idx="1">
                  <c:v>2008</c:v>
                </c:pt>
                <c:pt idx="2">
                  <c:v>2009</c:v>
                </c:pt>
                <c:pt idx="3">
                  <c:v>2010</c:v>
                </c:pt>
              </c:numCache>
            </c:numRef>
          </c:cat>
          <c:val>
            <c:numRef>
              <c:f>E06_D!$K$71:$K$74</c:f>
              <c:numCache>
                <c:formatCode>General</c:formatCode>
                <c:ptCount val="4"/>
                <c:pt idx="0">
                  <c:v>1</c:v>
                </c:pt>
                <c:pt idx="1">
                  <c:v>4</c:v>
                </c:pt>
                <c:pt idx="2">
                  <c:v>1</c:v>
                </c:pt>
                <c:pt idx="3">
                  <c:v>0</c:v>
                </c:pt>
              </c:numCache>
            </c:numRef>
          </c:val>
        </c:ser>
        <c:ser>
          <c:idx val="2"/>
          <c:order val="2"/>
          <c:tx>
            <c:strRef>
              <c:f>E06_D!$L$70</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E06_D!$I$71:$I$74</c:f>
              <c:numCache>
                <c:formatCode>General</c:formatCode>
                <c:ptCount val="4"/>
                <c:pt idx="0">
                  <c:v>2007</c:v>
                </c:pt>
                <c:pt idx="1">
                  <c:v>2008</c:v>
                </c:pt>
                <c:pt idx="2">
                  <c:v>2009</c:v>
                </c:pt>
                <c:pt idx="3">
                  <c:v>2010</c:v>
                </c:pt>
              </c:numCache>
            </c:numRef>
          </c:cat>
          <c:val>
            <c:numRef>
              <c:f>E06_D!$L$71:$L$74</c:f>
              <c:numCache>
                <c:formatCode>General</c:formatCode>
                <c:ptCount val="4"/>
                <c:pt idx="0">
                  <c:v>1</c:v>
                </c:pt>
                <c:pt idx="1">
                  <c:v>5</c:v>
                </c:pt>
                <c:pt idx="2">
                  <c:v>1</c:v>
                </c:pt>
                <c:pt idx="3">
                  <c:v>9</c:v>
                </c:pt>
              </c:numCache>
            </c:numRef>
          </c:val>
        </c:ser>
        <c:ser>
          <c:idx val="3"/>
          <c:order val="3"/>
          <c:tx>
            <c:strRef>
              <c:f>E06_D!$M$70</c:f>
              <c:strCache>
                <c:ptCount val="1"/>
                <c:pt idx="0">
                  <c:v>Bom</c:v>
                </c:pt>
              </c:strCache>
            </c:strRef>
          </c:tx>
          <c:spPr>
            <a:solidFill>
              <a:srgbClr val="007033"/>
            </a:solidFill>
          </c:spPr>
          <c:invertIfNegative val="0"/>
          <c:cat>
            <c:numRef>
              <c:f>E06_D!$I$71:$I$74</c:f>
              <c:numCache>
                <c:formatCode>General</c:formatCode>
                <c:ptCount val="4"/>
                <c:pt idx="0">
                  <c:v>2007</c:v>
                </c:pt>
                <c:pt idx="1">
                  <c:v>2008</c:v>
                </c:pt>
                <c:pt idx="2">
                  <c:v>2009</c:v>
                </c:pt>
                <c:pt idx="3">
                  <c:v>2010</c:v>
                </c:pt>
              </c:numCache>
            </c:numRef>
          </c:cat>
          <c:val>
            <c:numRef>
              <c:f>E06_D!$M$71:$M$74</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192260352"/>
        <c:axId val="192425984"/>
      </c:barChart>
      <c:catAx>
        <c:axId val="19226035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425984"/>
        <c:crosses val="autoZero"/>
        <c:auto val="1"/>
        <c:lblAlgn val="ctr"/>
        <c:lblOffset val="100"/>
        <c:noMultiLvlLbl val="0"/>
      </c:catAx>
      <c:valAx>
        <c:axId val="19242598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26035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07" footer="0.31496062000000907"/>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133"/>
          <c:h val="0.64005176772258365"/>
        </c:manualLayout>
      </c:layout>
      <c:barChart>
        <c:barDir val="col"/>
        <c:grouping val="stacked"/>
        <c:varyColors val="0"/>
        <c:ser>
          <c:idx val="0"/>
          <c:order val="0"/>
          <c:tx>
            <c:strRef>
              <c:f>E06_D!$J$81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E06_D!$I$82:$I$85</c:f>
              <c:numCache>
                <c:formatCode>General</c:formatCode>
                <c:ptCount val="4"/>
                <c:pt idx="0">
                  <c:v>2007</c:v>
                </c:pt>
                <c:pt idx="1">
                  <c:v>2008</c:v>
                </c:pt>
                <c:pt idx="2">
                  <c:v>2009</c:v>
                </c:pt>
                <c:pt idx="3">
                  <c:v>2010</c:v>
                </c:pt>
              </c:numCache>
            </c:numRef>
          </c:cat>
          <c:val>
            <c:numRef>
              <c:f>E06_D!$J$82:$J$85</c:f>
              <c:numCache>
                <c:formatCode>General</c:formatCode>
                <c:ptCount val="4"/>
                <c:pt idx="0">
                  <c:v>6</c:v>
                </c:pt>
                <c:pt idx="1">
                  <c:v>6</c:v>
                </c:pt>
                <c:pt idx="2">
                  <c:v>5</c:v>
                </c:pt>
                <c:pt idx="3">
                  <c:v>3</c:v>
                </c:pt>
              </c:numCache>
            </c:numRef>
          </c:val>
        </c:ser>
        <c:ser>
          <c:idx val="1"/>
          <c:order val="1"/>
          <c:tx>
            <c:strRef>
              <c:f>E06_D!$K$81</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E06_D!$I$82:$I$85</c:f>
              <c:numCache>
                <c:formatCode>General</c:formatCode>
                <c:ptCount val="4"/>
                <c:pt idx="0">
                  <c:v>2007</c:v>
                </c:pt>
                <c:pt idx="1">
                  <c:v>2008</c:v>
                </c:pt>
                <c:pt idx="2">
                  <c:v>2009</c:v>
                </c:pt>
                <c:pt idx="3">
                  <c:v>2010</c:v>
                </c:pt>
              </c:numCache>
            </c:numRef>
          </c:cat>
          <c:val>
            <c:numRef>
              <c:f>E06_D!$K$82:$K$85</c:f>
              <c:numCache>
                <c:formatCode>General</c:formatCode>
                <c:ptCount val="4"/>
                <c:pt idx="0">
                  <c:v>1</c:v>
                </c:pt>
                <c:pt idx="1">
                  <c:v>1</c:v>
                </c:pt>
                <c:pt idx="2">
                  <c:v>3</c:v>
                </c:pt>
                <c:pt idx="3">
                  <c:v>2</c:v>
                </c:pt>
              </c:numCache>
            </c:numRef>
          </c:val>
        </c:ser>
        <c:ser>
          <c:idx val="2"/>
          <c:order val="2"/>
          <c:tx>
            <c:strRef>
              <c:f>E06_D!$L$81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E06_D!$I$82:$I$85</c:f>
              <c:numCache>
                <c:formatCode>General</c:formatCode>
                <c:ptCount val="4"/>
                <c:pt idx="0">
                  <c:v>2007</c:v>
                </c:pt>
                <c:pt idx="1">
                  <c:v>2008</c:v>
                </c:pt>
                <c:pt idx="2">
                  <c:v>2009</c:v>
                </c:pt>
                <c:pt idx="3">
                  <c:v>2010</c:v>
                </c:pt>
              </c:numCache>
            </c:numRef>
          </c:cat>
          <c:val>
            <c:numRef>
              <c:f>E06_D!$L$82:$L$85</c:f>
              <c:numCache>
                <c:formatCode>General</c:formatCode>
                <c:ptCount val="4"/>
                <c:pt idx="0">
                  <c:v>15</c:v>
                </c:pt>
                <c:pt idx="1">
                  <c:v>15</c:v>
                </c:pt>
                <c:pt idx="2">
                  <c:v>14</c:v>
                </c:pt>
                <c:pt idx="3">
                  <c:v>16</c:v>
                </c:pt>
              </c:numCache>
            </c:numRef>
          </c:val>
        </c:ser>
        <c:ser>
          <c:idx val="3"/>
          <c:order val="3"/>
          <c:tx>
            <c:strRef>
              <c:f>E06_D!$M$81</c:f>
              <c:strCache>
                <c:ptCount val="1"/>
                <c:pt idx="0">
                  <c:v>Bom</c:v>
                </c:pt>
              </c:strCache>
            </c:strRef>
          </c:tx>
          <c:spPr>
            <a:solidFill>
              <a:srgbClr val="006600"/>
            </a:solidFill>
          </c:spPr>
          <c:invertIfNegative val="0"/>
          <c:cat>
            <c:numRef>
              <c:f>E06_D!$I$82:$I$85</c:f>
              <c:numCache>
                <c:formatCode>General</c:formatCode>
                <c:ptCount val="4"/>
                <c:pt idx="0">
                  <c:v>2007</c:v>
                </c:pt>
                <c:pt idx="1">
                  <c:v>2008</c:v>
                </c:pt>
                <c:pt idx="2">
                  <c:v>2009</c:v>
                </c:pt>
                <c:pt idx="3">
                  <c:v>2010</c:v>
                </c:pt>
              </c:numCache>
            </c:numRef>
          </c:cat>
          <c:val>
            <c:numRef>
              <c:f>E06_D!$M$82:$M$85</c:f>
              <c:numCache>
                <c:formatCode>General</c:formatCode>
                <c:ptCount val="4"/>
                <c:pt idx="0">
                  <c:v>0</c:v>
                </c:pt>
                <c:pt idx="1">
                  <c:v>0</c:v>
                </c:pt>
                <c:pt idx="2">
                  <c:v>0</c:v>
                </c:pt>
                <c:pt idx="3">
                  <c:v>1</c:v>
                </c:pt>
              </c:numCache>
            </c:numRef>
          </c:val>
        </c:ser>
        <c:dLbls>
          <c:showLegendKey val="0"/>
          <c:showVal val="0"/>
          <c:showCatName val="0"/>
          <c:showSerName val="0"/>
          <c:showPercent val="0"/>
          <c:showBubbleSize val="0"/>
        </c:dLbls>
        <c:gapWidth val="150"/>
        <c:overlap val="100"/>
        <c:axId val="192454016"/>
        <c:axId val="192459904"/>
      </c:barChart>
      <c:catAx>
        <c:axId val="19245401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459904"/>
        <c:crosses val="autoZero"/>
        <c:auto val="1"/>
        <c:lblAlgn val="ctr"/>
        <c:lblOffset val="100"/>
        <c:noMultiLvlLbl val="0"/>
      </c:catAx>
      <c:valAx>
        <c:axId val="19245990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45401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24" footer="0.31496062000000924"/>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11"/>
          <c:h val="0.64005176772258365"/>
        </c:manualLayout>
      </c:layout>
      <c:barChart>
        <c:barDir val="col"/>
        <c:grouping val="stacked"/>
        <c:varyColors val="0"/>
        <c:ser>
          <c:idx val="0"/>
          <c:order val="0"/>
          <c:tx>
            <c:strRef>
              <c:f>E06_D!$J$92</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E06_D!$I$93:$I$96</c:f>
              <c:numCache>
                <c:formatCode>General</c:formatCode>
                <c:ptCount val="4"/>
                <c:pt idx="0">
                  <c:v>2007</c:v>
                </c:pt>
                <c:pt idx="1">
                  <c:v>2008</c:v>
                </c:pt>
                <c:pt idx="2">
                  <c:v>2009</c:v>
                </c:pt>
                <c:pt idx="3">
                  <c:v>2010</c:v>
                </c:pt>
              </c:numCache>
            </c:numRef>
          </c:cat>
          <c:val>
            <c:numRef>
              <c:f>E06_D!$J$93:$J$96</c:f>
              <c:numCache>
                <c:formatCode>General</c:formatCode>
                <c:ptCount val="4"/>
                <c:pt idx="0">
                  <c:v>13</c:v>
                </c:pt>
                <c:pt idx="1">
                  <c:v>11</c:v>
                </c:pt>
                <c:pt idx="2">
                  <c:v>8</c:v>
                </c:pt>
                <c:pt idx="3">
                  <c:v>7</c:v>
                </c:pt>
              </c:numCache>
            </c:numRef>
          </c:val>
        </c:ser>
        <c:ser>
          <c:idx val="1"/>
          <c:order val="1"/>
          <c:tx>
            <c:strRef>
              <c:f>E06_D!$K$92</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E06_D!$I$93:$I$96</c:f>
              <c:numCache>
                <c:formatCode>General</c:formatCode>
                <c:ptCount val="4"/>
                <c:pt idx="0">
                  <c:v>2007</c:v>
                </c:pt>
                <c:pt idx="1">
                  <c:v>2008</c:v>
                </c:pt>
                <c:pt idx="2">
                  <c:v>2009</c:v>
                </c:pt>
                <c:pt idx="3">
                  <c:v>2010</c:v>
                </c:pt>
              </c:numCache>
            </c:numRef>
          </c:cat>
          <c:val>
            <c:numRef>
              <c:f>E06_D!$K$93:$K$96</c:f>
              <c:numCache>
                <c:formatCode>General</c:formatCode>
                <c:ptCount val="4"/>
                <c:pt idx="0">
                  <c:v>0</c:v>
                </c:pt>
                <c:pt idx="1">
                  <c:v>3</c:v>
                </c:pt>
                <c:pt idx="2">
                  <c:v>2</c:v>
                </c:pt>
                <c:pt idx="3">
                  <c:v>4</c:v>
                </c:pt>
              </c:numCache>
            </c:numRef>
          </c:val>
        </c:ser>
        <c:ser>
          <c:idx val="2"/>
          <c:order val="2"/>
          <c:tx>
            <c:strRef>
              <c:f>E06_D!$L$92</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E06_D!$I$93:$I$96</c:f>
              <c:numCache>
                <c:formatCode>General</c:formatCode>
                <c:ptCount val="4"/>
                <c:pt idx="0">
                  <c:v>2007</c:v>
                </c:pt>
                <c:pt idx="1">
                  <c:v>2008</c:v>
                </c:pt>
                <c:pt idx="2">
                  <c:v>2009</c:v>
                </c:pt>
                <c:pt idx="3">
                  <c:v>2010</c:v>
                </c:pt>
              </c:numCache>
            </c:numRef>
          </c:cat>
          <c:val>
            <c:numRef>
              <c:f>E06_D!$L$93:$L$96</c:f>
              <c:numCache>
                <c:formatCode>General</c:formatCode>
                <c:ptCount val="4"/>
                <c:pt idx="0">
                  <c:v>23</c:v>
                </c:pt>
                <c:pt idx="1">
                  <c:v>20</c:v>
                </c:pt>
                <c:pt idx="2">
                  <c:v>25</c:v>
                </c:pt>
                <c:pt idx="3">
                  <c:v>25</c:v>
                </c:pt>
              </c:numCache>
            </c:numRef>
          </c:val>
        </c:ser>
        <c:ser>
          <c:idx val="3"/>
          <c:order val="3"/>
          <c:tx>
            <c:strRef>
              <c:f>E06_D!$M$92</c:f>
              <c:strCache>
                <c:ptCount val="1"/>
                <c:pt idx="0">
                  <c:v>Bom</c:v>
                </c:pt>
              </c:strCache>
            </c:strRef>
          </c:tx>
          <c:spPr>
            <a:solidFill>
              <a:srgbClr val="007033"/>
            </a:solidFill>
          </c:spPr>
          <c:invertIfNegative val="0"/>
          <c:dLbls>
            <c:txPr>
              <a:bodyPr/>
              <a:lstStyle/>
              <a:p>
                <a:pPr>
                  <a:defRPr>
                    <a:solidFill>
                      <a:sysClr val="windowText" lastClr="000000"/>
                    </a:solidFill>
                  </a:defRPr>
                </a:pPr>
                <a:endParaRPr lang="pt-BR"/>
              </a:p>
            </c:txPr>
            <c:showLegendKey val="0"/>
            <c:showVal val="1"/>
            <c:showCatName val="0"/>
            <c:showSerName val="0"/>
            <c:showPercent val="0"/>
            <c:showBubbleSize val="0"/>
            <c:showLeaderLines val="0"/>
          </c:dLbls>
          <c:cat>
            <c:numRef>
              <c:f>E06_D!$I$93:$I$96</c:f>
              <c:numCache>
                <c:formatCode>General</c:formatCode>
                <c:ptCount val="4"/>
                <c:pt idx="0">
                  <c:v>2007</c:v>
                </c:pt>
                <c:pt idx="1">
                  <c:v>2008</c:v>
                </c:pt>
                <c:pt idx="2">
                  <c:v>2009</c:v>
                </c:pt>
                <c:pt idx="3">
                  <c:v>2010</c:v>
                </c:pt>
              </c:numCache>
            </c:numRef>
          </c:cat>
          <c:val>
            <c:numRef>
              <c:f>E06_D!$M$93:$M$96</c:f>
              <c:numCache>
                <c:formatCode>General</c:formatCode>
                <c:ptCount val="4"/>
                <c:pt idx="0">
                  <c:v>2</c:v>
                </c:pt>
                <c:pt idx="1">
                  <c:v>4</c:v>
                </c:pt>
                <c:pt idx="2">
                  <c:v>3</c:v>
                </c:pt>
                <c:pt idx="3">
                  <c:v>2</c:v>
                </c:pt>
              </c:numCache>
            </c:numRef>
          </c:val>
        </c:ser>
        <c:dLbls>
          <c:showLegendKey val="0"/>
          <c:showVal val="0"/>
          <c:showCatName val="0"/>
          <c:showSerName val="0"/>
          <c:showPercent val="0"/>
          <c:showBubbleSize val="0"/>
        </c:dLbls>
        <c:gapWidth val="150"/>
        <c:overlap val="100"/>
        <c:axId val="192586880"/>
        <c:axId val="192588416"/>
      </c:barChart>
      <c:catAx>
        <c:axId val="19258688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588416"/>
        <c:crosses val="autoZero"/>
        <c:auto val="1"/>
        <c:lblAlgn val="ctr"/>
        <c:lblOffset val="100"/>
        <c:noMultiLvlLbl val="0"/>
      </c:catAx>
      <c:valAx>
        <c:axId val="19258841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2586880"/>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41" footer="0.3149606200000094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488407699037621E-2"/>
          <c:y val="5.1489918161405086E-2"/>
          <c:w val="0.88495603674540679"/>
          <c:h val="0.88573161571245518"/>
        </c:manualLayout>
      </c:layout>
      <c:bar3DChart>
        <c:barDir val="col"/>
        <c:grouping val="stacked"/>
        <c:varyColors val="0"/>
        <c:ser>
          <c:idx val="0"/>
          <c:order val="0"/>
          <c:invertIfNegative val="0"/>
          <c:val>
            <c:numRef>
              <c:f>'E01A-IQA '!$D$396:$O$396</c:f>
              <c:numCache>
                <c:formatCode>General</c:formatCode>
                <c:ptCount val="5"/>
                <c:pt idx="0">
                  <c:v>17</c:v>
                </c:pt>
                <c:pt idx="1">
                  <c:v>26</c:v>
                </c:pt>
                <c:pt idx="2">
                  <c:v>23</c:v>
                </c:pt>
                <c:pt idx="3">
                  <c:v>26</c:v>
                </c:pt>
                <c:pt idx="4">
                  <c:v>26</c:v>
                </c:pt>
              </c:numCache>
            </c:numRef>
          </c:val>
        </c:ser>
        <c:dLbls>
          <c:showLegendKey val="0"/>
          <c:showVal val="0"/>
          <c:showCatName val="0"/>
          <c:showSerName val="0"/>
          <c:showPercent val="0"/>
          <c:showBubbleSize val="0"/>
        </c:dLbls>
        <c:gapWidth val="150"/>
        <c:shape val="box"/>
        <c:axId val="102730368"/>
        <c:axId val="102732160"/>
        <c:axId val="0"/>
      </c:bar3DChart>
      <c:catAx>
        <c:axId val="102730368"/>
        <c:scaling>
          <c:orientation val="minMax"/>
        </c:scaling>
        <c:delete val="0"/>
        <c:axPos val="b"/>
        <c:numFmt formatCode="General" sourceLinked="1"/>
        <c:majorTickMark val="out"/>
        <c:minorTickMark val="none"/>
        <c:tickLblPos val="nextTo"/>
        <c:txPr>
          <a:bodyPr rot="0" vert="horz"/>
          <a:lstStyle/>
          <a:p>
            <a:pPr>
              <a:defRPr sz="100" b="0" i="0" u="none" strike="noStrike" baseline="0">
                <a:solidFill>
                  <a:srgbClr val="000000"/>
                </a:solidFill>
                <a:latin typeface="Calibri"/>
                <a:ea typeface="Calibri"/>
                <a:cs typeface="Calibri"/>
              </a:defRPr>
            </a:pPr>
            <a:endParaRPr lang="pt-BR"/>
          </a:p>
        </c:txPr>
        <c:crossAx val="102732160"/>
        <c:crosses val="autoZero"/>
        <c:auto val="1"/>
        <c:lblAlgn val="ctr"/>
        <c:lblOffset val="100"/>
        <c:noMultiLvlLbl val="0"/>
      </c:catAx>
      <c:valAx>
        <c:axId val="10273216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02730368"/>
        <c:crosses val="autoZero"/>
        <c:crossBetween val="between"/>
      </c:valAx>
      <c:spPr>
        <a:noFill/>
        <a:ln w="25400">
          <a:noFill/>
        </a:ln>
      </c:spPr>
    </c:plotArea>
    <c:plotVisOnly val="1"/>
    <c:dispBlanksAs val="gap"/>
    <c:showDLblsOverMax val="0"/>
  </c:chart>
  <c:spPr>
    <a:noFill/>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2" footer="0.3149606200000020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088"/>
          <c:h val="0.64005176772258365"/>
        </c:manualLayout>
      </c:layout>
      <c:barChart>
        <c:barDir val="col"/>
        <c:grouping val="stacked"/>
        <c:varyColors val="0"/>
        <c:ser>
          <c:idx val="0"/>
          <c:order val="0"/>
          <c:tx>
            <c:strRef>
              <c:f>E06_D!$J$103</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E06_D!$I$104:$I$107</c:f>
              <c:numCache>
                <c:formatCode>General</c:formatCode>
                <c:ptCount val="4"/>
                <c:pt idx="0">
                  <c:v>2007</c:v>
                </c:pt>
                <c:pt idx="1">
                  <c:v>2008</c:v>
                </c:pt>
                <c:pt idx="2">
                  <c:v>2009</c:v>
                </c:pt>
                <c:pt idx="3">
                  <c:v>2010</c:v>
                </c:pt>
              </c:numCache>
            </c:numRef>
          </c:cat>
          <c:val>
            <c:numRef>
              <c:f>E06_D!$J$104:$J$107</c:f>
              <c:numCache>
                <c:formatCode>General</c:formatCode>
                <c:ptCount val="4"/>
                <c:pt idx="0">
                  <c:v>5</c:v>
                </c:pt>
                <c:pt idx="1">
                  <c:v>4</c:v>
                </c:pt>
                <c:pt idx="2">
                  <c:v>5</c:v>
                </c:pt>
                <c:pt idx="3">
                  <c:v>1</c:v>
                </c:pt>
              </c:numCache>
            </c:numRef>
          </c:val>
        </c:ser>
        <c:ser>
          <c:idx val="1"/>
          <c:order val="1"/>
          <c:tx>
            <c:strRef>
              <c:f>E06_D!$K$103</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E06_D!$I$104:$I$107</c:f>
              <c:numCache>
                <c:formatCode>General</c:formatCode>
                <c:ptCount val="4"/>
                <c:pt idx="0">
                  <c:v>2007</c:v>
                </c:pt>
                <c:pt idx="1">
                  <c:v>2008</c:v>
                </c:pt>
                <c:pt idx="2">
                  <c:v>2009</c:v>
                </c:pt>
                <c:pt idx="3">
                  <c:v>2010</c:v>
                </c:pt>
              </c:numCache>
            </c:numRef>
          </c:cat>
          <c:val>
            <c:numRef>
              <c:f>E06_D!$K$104:$K$107</c:f>
              <c:numCache>
                <c:formatCode>General</c:formatCode>
                <c:ptCount val="4"/>
                <c:pt idx="0">
                  <c:v>7</c:v>
                </c:pt>
                <c:pt idx="1">
                  <c:v>9</c:v>
                </c:pt>
                <c:pt idx="2">
                  <c:v>8</c:v>
                </c:pt>
                <c:pt idx="3">
                  <c:v>6</c:v>
                </c:pt>
              </c:numCache>
            </c:numRef>
          </c:val>
        </c:ser>
        <c:ser>
          <c:idx val="2"/>
          <c:order val="2"/>
          <c:tx>
            <c:strRef>
              <c:f>E06_D!$L$103</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E06_D!$I$104:$I$107</c:f>
              <c:numCache>
                <c:formatCode>General</c:formatCode>
                <c:ptCount val="4"/>
                <c:pt idx="0">
                  <c:v>2007</c:v>
                </c:pt>
                <c:pt idx="1">
                  <c:v>2008</c:v>
                </c:pt>
                <c:pt idx="2">
                  <c:v>2009</c:v>
                </c:pt>
                <c:pt idx="3">
                  <c:v>2010</c:v>
                </c:pt>
              </c:numCache>
            </c:numRef>
          </c:cat>
          <c:val>
            <c:numRef>
              <c:f>E06_D!$L$104:$L$107</c:f>
              <c:numCache>
                <c:formatCode>General</c:formatCode>
                <c:ptCount val="4"/>
                <c:pt idx="0">
                  <c:v>20</c:v>
                </c:pt>
                <c:pt idx="1">
                  <c:v>19</c:v>
                </c:pt>
                <c:pt idx="2">
                  <c:v>18</c:v>
                </c:pt>
                <c:pt idx="3">
                  <c:v>24</c:v>
                </c:pt>
              </c:numCache>
            </c:numRef>
          </c:val>
        </c:ser>
        <c:ser>
          <c:idx val="3"/>
          <c:order val="3"/>
          <c:tx>
            <c:strRef>
              <c:f>E06_D!$M$103</c:f>
              <c:strCache>
                <c:ptCount val="1"/>
                <c:pt idx="0">
                  <c:v>Bom</c:v>
                </c:pt>
              </c:strCache>
            </c:strRef>
          </c:tx>
          <c:spPr>
            <a:solidFill>
              <a:srgbClr val="007033"/>
            </a:solidFill>
          </c:spPr>
          <c:invertIfNegative val="0"/>
          <c:dLbls>
            <c:txPr>
              <a:bodyPr/>
              <a:lstStyle/>
              <a:p>
                <a:pPr>
                  <a:defRPr>
                    <a:solidFill>
                      <a:sysClr val="windowText" lastClr="000000"/>
                    </a:solidFill>
                  </a:defRPr>
                </a:pPr>
                <a:endParaRPr lang="pt-BR"/>
              </a:p>
            </c:txPr>
            <c:showLegendKey val="0"/>
            <c:showVal val="1"/>
            <c:showCatName val="0"/>
            <c:showSerName val="0"/>
            <c:showPercent val="0"/>
            <c:showBubbleSize val="0"/>
            <c:showLeaderLines val="0"/>
          </c:dLbls>
          <c:cat>
            <c:numRef>
              <c:f>E06_D!$I$104:$I$107</c:f>
              <c:numCache>
                <c:formatCode>General</c:formatCode>
                <c:ptCount val="4"/>
                <c:pt idx="0">
                  <c:v>2007</c:v>
                </c:pt>
                <c:pt idx="1">
                  <c:v>2008</c:v>
                </c:pt>
                <c:pt idx="2">
                  <c:v>2009</c:v>
                </c:pt>
                <c:pt idx="3">
                  <c:v>2010</c:v>
                </c:pt>
              </c:numCache>
            </c:numRef>
          </c:cat>
          <c:val>
            <c:numRef>
              <c:f>E06_D!$M$104:$M$107</c:f>
              <c:numCache>
                <c:formatCode>General</c:formatCode>
                <c:ptCount val="4"/>
                <c:pt idx="0">
                  <c:v>1</c:v>
                </c:pt>
                <c:pt idx="1">
                  <c:v>1</c:v>
                </c:pt>
                <c:pt idx="2">
                  <c:v>2</c:v>
                </c:pt>
                <c:pt idx="3">
                  <c:v>2</c:v>
                </c:pt>
              </c:numCache>
            </c:numRef>
          </c:val>
        </c:ser>
        <c:dLbls>
          <c:showLegendKey val="0"/>
          <c:showVal val="0"/>
          <c:showCatName val="0"/>
          <c:showSerName val="0"/>
          <c:showPercent val="0"/>
          <c:showBubbleSize val="0"/>
        </c:dLbls>
        <c:gapWidth val="150"/>
        <c:overlap val="100"/>
        <c:axId val="193497728"/>
        <c:axId val="193515904"/>
      </c:barChart>
      <c:catAx>
        <c:axId val="19349772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515904"/>
        <c:crosses val="autoZero"/>
        <c:auto val="1"/>
        <c:lblAlgn val="ctr"/>
        <c:lblOffset val="100"/>
        <c:noMultiLvlLbl val="0"/>
      </c:catAx>
      <c:valAx>
        <c:axId val="19351590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497728"/>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52" footer="0.3149606200000095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066"/>
          <c:h val="0.64005176772258365"/>
        </c:manualLayout>
      </c:layout>
      <c:barChart>
        <c:barDir val="col"/>
        <c:grouping val="stacked"/>
        <c:varyColors val="0"/>
        <c:ser>
          <c:idx val="0"/>
          <c:order val="0"/>
          <c:tx>
            <c:strRef>
              <c:f>E06_D!$J$114</c:f>
              <c:strCache>
                <c:ptCount val="1"/>
                <c:pt idx="0">
                  <c:v>Sem dados</c:v>
                </c:pt>
              </c:strCache>
            </c:strRef>
          </c:tx>
          <c:spPr>
            <a:solidFill>
              <a:schemeClr val="bg1"/>
            </a:solidFill>
            <a:ln>
              <a:solidFill>
                <a:schemeClr val="tx1"/>
              </a:solidFill>
            </a:ln>
          </c:spPr>
          <c:invertIfNegative val="0"/>
          <c:cat>
            <c:numRef>
              <c:f>E06_D!$I$115:$I$118</c:f>
              <c:numCache>
                <c:formatCode>General</c:formatCode>
                <c:ptCount val="4"/>
                <c:pt idx="0">
                  <c:v>2007</c:v>
                </c:pt>
                <c:pt idx="1">
                  <c:v>2008</c:v>
                </c:pt>
                <c:pt idx="2">
                  <c:v>2009</c:v>
                </c:pt>
                <c:pt idx="3">
                  <c:v>2010</c:v>
                </c:pt>
              </c:numCache>
            </c:numRef>
          </c:cat>
          <c:val>
            <c:numRef>
              <c:f>E06_D!$J$115:$J$118</c:f>
              <c:numCache>
                <c:formatCode>General</c:formatCode>
                <c:ptCount val="4"/>
                <c:pt idx="0">
                  <c:v>0</c:v>
                </c:pt>
                <c:pt idx="1">
                  <c:v>0</c:v>
                </c:pt>
                <c:pt idx="2">
                  <c:v>0</c:v>
                </c:pt>
                <c:pt idx="3">
                  <c:v>0</c:v>
                </c:pt>
              </c:numCache>
            </c:numRef>
          </c:val>
        </c:ser>
        <c:ser>
          <c:idx val="1"/>
          <c:order val="1"/>
          <c:tx>
            <c:strRef>
              <c:f>E06_D!$K$114</c:f>
              <c:strCache>
                <c:ptCount val="1"/>
                <c:pt idx="0">
                  <c:v>Ruim</c:v>
                </c:pt>
              </c:strCache>
            </c:strRef>
          </c:tx>
          <c:spPr>
            <a:solidFill>
              <a:srgbClr val="FF0000"/>
            </a:solidFill>
          </c:spPr>
          <c:invertIfNegative val="0"/>
          <c:cat>
            <c:numRef>
              <c:f>E06_D!$I$115:$I$118</c:f>
              <c:numCache>
                <c:formatCode>General</c:formatCode>
                <c:ptCount val="4"/>
                <c:pt idx="0">
                  <c:v>2007</c:v>
                </c:pt>
                <c:pt idx="1">
                  <c:v>2008</c:v>
                </c:pt>
                <c:pt idx="2">
                  <c:v>2009</c:v>
                </c:pt>
                <c:pt idx="3">
                  <c:v>2010</c:v>
                </c:pt>
              </c:numCache>
            </c:numRef>
          </c:cat>
          <c:val>
            <c:numRef>
              <c:f>E06_D!$K$115:$K$118</c:f>
              <c:numCache>
                <c:formatCode>General</c:formatCode>
                <c:ptCount val="4"/>
                <c:pt idx="0">
                  <c:v>0</c:v>
                </c:pt>
                <c:pt idx="1">
                  <c:v>0</c:v>
                </c:pt>
                <c:pt idx="2">
                  <c:v>0</c:v>
                </c:pt>
                <c:pt idx="3">
                  <c:v>0</c:v>
                </c:pt>
              </c:numCache>
            </c:numRef>
          </c:val>
        </c:ser>
        <c:ser>
          <c:idx val="2"/>
          <c:order val="2"/>
          <c:tx>
            <c:strRef>
              <c:f>E06_D!$L$114</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E06_D!$I$115:$I$118</c:f>
              <c:numCache>
                <c:formatCode>General</c:formatCode>
                <c:ptCount val="4"/>
                <c:pt idx="0">
                  <c:v>2007</c:v>
                </c:pt>
                <c:pt idx="1">
                  <c:v>2008</c:v>
                </c:pt>
                <c:pt idx="2">
                  <c:v>2009</c:v>
                </c:pt>
                <c:pt idx="3">
                  <c:v>2010</c:v>
                </c:pt>
              </c:numCache>
            </c:numRef>
          </c:cat>
          <c:val>
            <c:numRef>
              <c:f>E06_D!$L$115:$L$118</c:f>
              <c:numCache>
                <c:formatCode>General</c:formatCode>
                <c:ptCount val="4"/>
                <c:pt idx="0">
                  <c:v>23</c:v>
                </c:pt>
                <c:pt idx="1">
                  <c:v>23</c:v>
                </c:pt>
                <c:pt idx="2">
                  <c:v>23</c:v>
                </c:pt>
                <c:pt idx="3">
                  <c:v>22</c:v>
                </c:pt>
              </c:numCache>
            </c:numRef>
          </c:val>
        </c:ser>
        <c:ser>
          <c:idx val="3"/>
          <c:order val="3"/>
          <c:tx>
            <c:strRef>
              <c:f>E06_D!$M$114</c:f>
              <c:strCache>
                <c:ptCount val="1"/>
                <c:pt idx="0">
                  <c:v>Bom</c:v>
                </c:pt>
              </c:strCache>
            </c:strRef>
          </c:tx>
          <c:spPr>
            <a:solidFill>
              <a:srgbClr val="006600"/>
            </a:solidFill>
          </c:spPr>
          <c:invertIfNegative val="0"/>
          <c:cat>
            <c:numRef>
              <c:f>E06_D!$I$115:$I$118</c:f>
              <c:numCache>
                <c:formatCode>General</c:formatCode>
                <c:ptCount val="4"/>
                <c:pt idx="0">
                  <c:v>2007</c:v>
                </c:pt>
                <c:pt idx="1">
                  <c:v>2008</c:v>
                </c:pt>
                <c:pt idx="2">
                  <c:v>2009</c:v>
                </c:pt>
                <c:pt idx="3">
                  <c:v>2010</c:v>
                </c:pt>
              </c:numCache>
            </c:numRef>
          </c:cat>
          <c:val>
            <c:numRef>
              <c:f>E06_D!$M$115:$M$118</c:f>
              <c:numCache>
                <c:formatCode>General</c:formatCode>
                <c:ptCount val="4"/>
                <c:pt idx="0">
                  <c:v>0</c:v>
                </c:pt>
                <c:pt idx="1">
                  <c:v>0</c:v>
                </c:pt>
                <c:pt idx="2">
                  <c:v>0</c:v>
                </c:pt>
                <c:pt idx="3">
                  <c:v>1</c:v>
                </c:pt>
              </c:numCache>
            </c:numRef>
          </c:val>
        </c:ser>
        <c:dLbls>
          <c:showLegendKey val="0"/>
          <c:showVal val="0"/>
          <c:showCatName val="0"/>
          <c:showSerName val="0"/>
          <c:showPercent val="0"/>
          <c:showBubbleSize val="0"/>
        </c:dLbls>
        <c:gapWidth val="150"/>
        <c:overlap val="100"/>
        <c:axId val="193076224"/>
        <c:axId val="193082112"/>
      </c:barChart>
      <c:catAx>
        <c:axId val="19307622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082112"/>
        <c:crosses val="autoZero"/>
        <c:auto val="1"/>
        <c:lblAlgn val="ctr"/>
        <c:lblOffset val="100"/>
        <c:noMultiLvlLbl val="0"/>
      </c:catAx>
      <c:valAx>
        <c:axId val="19308211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07622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63" footer="0.3149606200000096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044"/>
          <c:h val="0.64005176772258365"/>
        </c:manualLayout>
      </c:layout>
      <c:barChart>
        <c:barDir val="col"/>
        <c:grouping val="stacked"/>
        <c:varyColors val="0"/>
        <c:ser>
          <c:idx val="0"/>
          <c:order val="0"/>
          <c:tx>
            <c:strRef>
              <c:f>E06_D!$J$125</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E06_D!$I$126:$I$129</c:f>
              <c:numCache>
                <c:formatCode>General</c:formatCode>
                <c:ptCount val="4"/>
                <c:pt idx="0">
                  <c:v>2007</c:v>
                </c:pt>
                <c:pt idx="1">
                  <c:v>2008</c:v>
                </c:pt>
                <c:pt idx="2">
                  <c:v>2009</c:v>
                </c:pt>
                <c:pt idx="3">
                  <c:v>2010</c:v>
                </c:pt>
              </c:numCache>
            </c:numRef>
          </c:cat>
          <c:val>
            <c:numRef>
              <c:f>E06_D!$J$126:$J$129</c:f>
              <c:numCache>
                <c:formatCode>General</c:formatCode>
                <c:ptCount val="4"/>
                <c:pt idx="0">
                  <c:v>3</c:v>
                </c:pt>
                <c:pt idx="1">
                  <c:v>3</c:v>
                </c:pt>
                <c:pt idx="2">
                  <c:v>1</c:v>
                </c:pt>
                <c:pt idx="3">
                  <c:v>0</c:v>
                </c:pt>
              </c:numCache>
            </c:numRef>
          </c:val>
        </c:ser>
        <c:ser>
          <c:idx val="1"/>
          <c:order val="1"/>
          <c:tx>
            <c:strRef>
              <c:f>E06_D!$K$125</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E06_D!$I$126:$I$129</c:f>
              <c:numCache>
                <c:formatCode>General</c:formatCode>
                <c:ptCount val="4"/>
                <c:pt idx="0">
                  <c:v>2007</c:v>
                </c:pt>
                <c:pt idx="1">
                  <c:v>2008</c:v>
                </c:pt>
                <c:pt idx="2">
                  <c:v>2009</c:v>
                </c:pt>
                <c:pt idx="3">
                  <c:v>2010</c:v>
                </c:pt>
              </c:numCache>
            </c:numRef>
          </c:cat>
          <c:val>
            <c:numRef>
              <c:f>E06_D!$K$126:$K$129</c:f>
              <c:numCache>
                <c:formatCode>General</c:formatCode>
                <c:ptCount val="4"/>
                <c:pt idx="0">
                  <c:v>1</c:v>
                </c:pt>
                <c:pt idx="1">
                  <c:v>2</c:v>
                </c:pt>
                <c:pt idx="2">
                  <c:v>3</c:v>
                </c:pt>
                <c:pt idx="3">
                  <c:v>3</c:v>
                </c:pt>
              </c:numCache>
            </c:numRef>
          </c:val>
        </c:ser>
        <c:ser>
          <c:idx val="2"/>
          <c:order val="2"/>
          <c:tx>
            <c:strRef>
              <c:f>E06_D!$L$125</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E06_D!$I$126:$I$129</c:f>
              <c:numCache>
                <c:formatCode>General</c:formatCode>
                <c:ptCount val="4"/>
                <c:pt idx="0">
                  <c:v>2007</c:v>
                </c:pt>
                <c:pt idx="1">
                  <c:v>2008</c:v>
                </c:pt>
                <c:pt idx="2">
                  <c:v>2009</c:v>
                </c:pt>
                <c:pt idx="3">
                  <c:v>2010</c:v>
                </c:pt>
              </c:numCache>
            </c:numRef>
          </c:cat>
          <c:val>
            <c:numRef>
              <c:f>E06_D!$L$126:$L$129</c:f>
              <c:numCache>
                <c:formatCode>General</c:formatCode>
                <c:ptCount val="4"/>
                <c:pt idx="0">
                  <c:v>8</c:v>
                </c:pt>
                <c:pt idx="1">
                  <c:v>6</c:v>
                </c:pt>
                <c:pt idx="2">
                  <c:v>7</c:v>
                </c:pt>
                <c:pt idx="3">
                  <c:v>8</c:v>
                </c:pt>
              </c:numCache>
            </c:numRef>
          </c:val>
        </c:ser>
        <c:ser>
          <c:idx val="3"/>
          <c:order val="3"/>
          <c:tx>
            <c:strRef>
              <c:f>E06_D!$M$125</c:f>
              <c:strCache>
                <c:ptCount val="1"/>
                <c:pt idx="0">
                  <c:v>Bom</c:v>
                </c:pt>
              </c:strCache>
            </c:strRef>
          </c:tx>
          <c:spPr>
            <a:solidFill>
              <a:srgbClr val="006600"/>
            </a:solidFill>
          </c:spPr>
          <c:invertIfNegative val="0"/>
          <c:dLbls>
            <c:dLbl>
              <c:idx val="0"/>
              <c:delete val="1"/>
            </c:dLbl>
            <c:showLegendKey val="0"/>
            <c:showVal val="1"/>
            <c:showCatName val="0"/>
            <c:showSerName val="0"/>
            <c:showPercent val="0"/>
            <c:showBubbleSize val="0"/>
            <c:showLeaderLines val="0"/>
          </c:dLbls>
          <c:cat>
            <c:numRef>
              <c:f>E06_D!$I$126:$I$129</c:f>
              <c:numCache>
                <c:formatCode>General</c:formatCode>
                <c:ptCount val="4"/>
                <c:pt idx="0">
                  <c:v>2007</c:v>
                </c:pt>
                <c:pt idx="1">
                  <c:v>2008</c:v>
                </c:pt>
                <c:pt idx="2">
                  <c:v>2009</c:v>
                </c:pt>
                <c:pt idx="3">
                  <c:v>2010</c:v>
                </c:pt>
              </c:numCache>
            </c:numRef>
          </c:cat>
          <c:val>
            <c:numRef>
              <c:f>E06_D!$M$126:$M$129</c:f>
              <c:numCache>
                <c:formatCode>General</c:formatCode>
                <c:ptCount val="4"/>
                <c:pt idx="0">
                  <c:v>0</c:v>
                </c:pt>
                <c:pt idx="1">
                  <c:v>1</c:v>
                </c:pt>
                <c:pt idx="2">
                  <c:v>1</c:v>
                </c:pt>
                <c:pt idx="3">
                  <c:v>1</c:v>
                </c:pt>
              </c:numCache>
            </c:numRef>
          </c:val>
        </c:ser>
        <c:dLbls>
          <c:showLegendKey val="0"/>
          <c:showVal val="0"/>
          <c:showCatName val="0"/>
          <c:showSerName val="0"/>
          <c:showPercent val="0"/>
          <c:showBubbleSize val="0"/>
        </c:dLbls>
        <c:gapWidth val="150"/>
        <c:overlap val="100"/>
        <c:axId val="193123456"/>
        <c:axId val="193124992"/>
      </c:barChart>
      <c:catAx>
        <c:axId val="19312345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124992"/>
        <c:crosses val="autoZero"/>
        <c:auto val="1"/>
        <c:lblAlgn val="ctr"/>
        <c:lblOffset val="100"/>
        <c:noMultiLvlLbl val="0"/>
      </c:catAx>
      <c:valAx>
        <c:axId val="1931249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12345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85" footer="0.3149606200000098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8022"/>
          <c:h val="0.64005176772258365"/>
        </c:manualLayout>
      </c:layout>
      <c:barChart>
        <c:barDir val="col"/>
        <c:grouping val="stacked"/>
        <c:varyColors val="0"/>
        <c:ser>
          <c:idx val="0"/>
          <c:order val="0"/>
          <c:tx>
            <c:strRef>
              <c:f>E06_D!$J$136</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E06_D!$I$137:$I$140</c:f>
              <c:numCache>
                <c:formatCode>General</c:formatCode>
                <c:ptCount val="4"/>
                <c:pt idx="0">
                  <c:v>2007</c:v>
                </c:pt>
                <c:pt idx="1">
                  <c:v>2008</c:v>
                </c:pt>
                <c:pt idx="2">
                  <c:v>2009</c:v>
                </c:pt>
                <c:pt idx="3">
                  <c:v>2010</c:v>
                </c:pt>
              </c:numCache>
            </c:numRef>
          </c:cat>
          <c:val>
            <c:numRef>
              <c:f>E06_D!$J$137:$J$140</c:f>
              <c:numCache>
                <c:formatCode>General</c:formatCode>
                <c:ptCount val="4"/>
                <c:pt idx="0">
                  <c:v>16</c:v>
                </c:pt>
                <c:pt idx="1">
                  <c:v>12</c:v>
                </c:pt>
                <c:pt idx="2">
                  <c:v>10</c:v>
                </c:pt>
                <c:pt idx="3">
                  <c:v>5</c:v>
                </c:pt>
              </c:numCache>
            </c:numRef>
          </c:val>
        </c:ser>
        <c:ser>
          <c:idx val="1"/>
          <c:order val="1"/>
          <c:tx>
            <c:strRef>
              <c:f>E06_D!$K$136</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E06_D!$I$137:$I$140</c:f>
              <c:numCache>
                <c:formatCode>General</c:formatCode>
                <c:ptCount val="4"/>
                <c:pt idx="0">
                  <c:v>2007</c:v>
                </c:pt>
                <c:pt idx="1">
                  <c:v>2008</c:v>
                </c:pt>
                <c:pt idx="2">
                  <c:v>2009</c:v>
                </c:pt>
                <c:pt idx="3">
                  <c:v>2010</c:v>
                </c:pt>
              </c:numCache>
            </c:numRef>
          </c:cat>
          <c:val>
            <c:numRef>
              <c:f>E06_D!$K$137:$K$140</c:f>
              <c:numCache>
                <c:formatCode>General</c:formatCode>
                <c:ptCount val="4"/>
                <c:pt idx="0">
                  <c:v>2</c:v>
                </c:pt>
                <c:pt idx="1">
                  <c:v>5</c:v>
                </c:pt>
                <c:pt idx="2">
                  <c:v>4</c:v>
                </c:pt>
                <c:pt idx="3">
                  <c:v>3</c:v>
                </c:pt>
              </c:numCache>
            </c:numRef>
          </c:val>
        </c:ser>
        <c:ser>
          <c:idx val="2"/>
          <c:order val="2"/>
          <c:tx>
            <c:strRef>
              <c:f>E06_D!$L$136</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E06_D!$I$137:$I$140</c:f>
              <c:numCache>
                <c:formatCode>General</c:formatCode>
                <c:ptCount val="4"/>
                <c:pt idx="0">
                  <c:v>2007</c:v>
                </c:pt>
                <c:pt idx="1">
                  <c:v>2008</c:v>
                </c:pt>
                <c:pt idx="2">
                  <c:v>2009</c:v>
                </c:pt>
                <c:pt idx="3">
                  <c:v>2010</c:v>
                </c:pt>
              </c:numCache>
            </c:numRef>
          </c:cat>
          <c:val>
            <c:numRef>
              <c:f>E06_D!$L$137:$L$140</c:f>
              <c:numCache>
                <c:formatCode>General</c:formatCode>
                <c:ptCount val="4"/>
                <c:pt idx="0">
                  <c:v>16</c:v>
                </c:pt>
                <c:pt idx="1">
                  <c:v>17</c:v>
                </c:pt>
                <c:pt idx="2">
                  <c:v>19</c:v>
                </c:pt>
                <c:pt idx="3">
                  <c:v>24</c:v>
                </c:pt>
              </c:numCache>
            </c:numRef>
          </c:val>
        </c:ser>
        <c:ser>
          <c:idx val="3"/>
          <c:order val="3"/>
          <c:tx>
            <c:strRef>
              <c:f>E06_D!$M$136</c:f>
              <c:strCache>
                <c:ptCount val="1"/>
                <c:pt idx="0">
                  <c:v>Bom</c:v>
                </c:pt>
              </c:strCache>
            </c:strRef>
          </c:tx>
          <c:spPr>
            <a:solidFill>
              <a:srgbClr val="007033"/>
            </a:solidFill>
          </c:spPr>
          <c:invertIfNegative val="0"/>
          <c:dLbls>
            <c:dLbl>
              <c:idx val="0"/>
              <c:delete val="1"/>
            </c:dLbl>
            <c:dLbl>
              <c:idx val="1"/>
              <c:delete val="1"/>
            </c:dLbl>
            <c:showLegendKey val="0"/>
            <c:showVal val="1"/>
            <c:showCatName val="0"/>
            <c:showSerName val="0"/>
            <c:showPercent val="0"/>
            <c:showBubbleSize val="0"/>
            <c:showLeaderLines val="0"/>
          </c:dLbls>
          <c:cat>
            <c:numRef>
              <c:f>E06_D!$I$137:$I$140</c:f>
              <c:numCache>
                <c:formatCode>General</c:formatCode>
                <c:ptCount val="4"/>
                <c:pt idx="0">
                  <c:v>2007</c:v>
                </c:pt>
                <c:pt idx="1">
                  <c:v>2008</c:v>
                </c:pt>
                <c:pt idx="2">
                  <c:v>2009</c:v>
                </c:pt>
                <c:pt idx="3">
                  <c:v>2010</c:v>
                </c:pt>
              </c:numCache>
            </c:numRef>
          </c:cat>
          <c:val>
            <c:numRef>
              <c:f>E06_D!$M$137:$M$140</c:f>
              <c:numCache>
                <c:formatCode>General</c:formatCode>
                <c:ptCount val="4"/>
                <c:pt idx="0">
                  <c:v>0</c:v>
                </c:pt>
                <c:pt idx="1">
                  <c:v>0</c:v>
                </c:pt>
                <c:pt idx="2">
                  <c:v>1</c:v>
                </c:pt>
                <c:pt idx="3">
                  <c:v>2</c:v>
                </c:pt>
              </c:numCache>
            </c:numRef>
          </c:val>
        </c:ser>
        <c:dLbls>
          <c:showLegendKey val="0"/>
          <c:showVal val="0"/>
          <c:showCatName val="0"/>
          <c:showSerName val="0"/>
          <c:showPercent val="0"/>
          <c:showBubbleSize val="0"/>
        </c:dLbls>
        <c:gapWidth val="150"/>
        <c:overlap val="100"/>
        <c:axId val="193575552"/>
        <c:axId val="193589632"/>
      </c:barChart>
      <c:catAx>
        <c:axId val="19357555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589632"/>
        <c:crosses val="autoZero"/>
        <c:auto val="1"/>
        <c:lblAlgn val="ctr"/>
        <c:lblOffset val="100"/>
        <c:noMultiLvlLbl val="0"/>
      </c:catAx>
      <c:valAx>
        <c:axId val="1935896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575552"/>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996" footer="0.31496062000000996"/>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999"/>
          <c:h val="0.64005176772258365"/>
        </c:manualLayout>
      </c:layout>
      <c:barChart>
        <c:barDir val="col"/>
        <c:grouping val="stacked"/>
        <c:varyColors val="0"/>
        <c:ser>
          <c:idx val="0"/>
          <c:order val="0"/>
          <c:tx>
            <c:strRef>
              <c:f>E06_D!$J$147</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E06_D!$I$148:$I$151</c:f>
              <c:numCache>
                <c:formatCode>General</c:formatCode>
                <c:ptCount val="4"/>
                <c:pt idx="0">
                  <c:v>2007</c:v>
                </c:pt>
                <c:pt idx="1">
                  <c:v>2008</c:v>
                </c:pt>
                <c:pt idx="2">
                  <c:v>2009</c:v>
                </c:pt>
                <c:pt idx="3">
                  <c:v>2010</c:v>
                </c:pt>
              </c:numCache>
            </c:numRef>
          </c:cat>
          <c:val>
            <c:numRef>
              <c:f>E06_D!$J$148:$J$151</c:f>
              <c:numCache>
                <c:formatCode>General</c:formatCode>
                <c:ptCount val="4"/>
                <c:pt idx="0">
                  <c:v>3</c:v>
                </c:pt>
                <c:pt idx="1">
                  <c:v>3</c:v>
                </c:pt>
                <c:pt idx="2">
                  <c:v>2</c:v>
                </c:pt>
                <c:pt idx="3">
                  <c:v>1</c:v>
                </c:pt>
              </c:numCache>
            </c:numRef>
          </c:val>
        </c:ser>
        <c:ser>
          <c:idx val="1"/>
          <c:order val="1"/>
          <c:tx>
            <c:strRef>
              <c:f>E06_D!$K$147</c:f>
              <c:strCache>
                <c:ptCount val="1"/>
                <c:pt idx="0">
                  <c:v>Ruim</c:v>
                </c:pt>
              </c:strCache>
            </c:strRef>
          </c:tx>
          <c:spPr>
            <a:solidFill>
              <a:srgbClr val="FF0000"/>
            </a:solidFill>
          </c:spPr>
          <c:invertIfNegative val="0"/>
          <c:dLbls>
            <c:dLbl>
              <c:idx val="0"/>
              <c:delete val="1"/>
            </c:dLbl>
            <c:showLegendKey val="0"/>
            <c:showVal val="1"/>
            <c:showCatName val="0"/>
            <c:showSerName val="0"/>
            <c:showPercent val="0"/>
            <c:showBubbleSize val="0"/>
            <c:showLeaderLines val="0"/>
          </c:dLbls>
          <c:cat>
            <c:numRef>
              <c:f>E06_D!$I$148:$I$151</c:f>
              <c:numCache>
                <c:formatCode>General</c:formatCode>
                <c:ptCount val="4"/>
                <c:pt idx="0">
                  <c:v>2007</c:v>
                </c:pt>
                <c:pt idx="1">
                  <c:v>2008</c:v>
                </c:pt>
                <c:pt idx="2">
                  <c:v>2009</c:v>
                </c:pt>
                <c:pt idx="3">
                  <c:v>2010</c:v>
                </c:pt>
              </c:numCache>
            </c:numRef>
          </c:cat>
          <c:val>
            <c:numRef>
              <c:f>E06_D!$K$148:$K$151</c:f>
              <c:numCache>
                <c:formatCode>General</c:formatCode>
                <c:ptCount val="4"/>
                <c:pt idx="0">
                  <c:v>0</c:v>
                </c:pt>
                <c:pt idx="1">
                  <c:v>1</c:v>
                </c:pt>
                <c:pt idx="2">
                  <c:v>3</c:v>
                </c:pt>
                <c:pt idx="3">
                  <c:v>3</c:v>
                </c:pt>
              </c:numCache>
            </c:numRef>
          </c:val>
        </c:ser>
        <c:ser>
          <c:idx val="2"/>
          <c:order val="2"/>
          <c:tx>
            <c:strRef>
              <c:f>E06_D!$L$147</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E06_D!$I$148:$I$151</c:f>
              <c:numCache>
                <c:formatCode>General</c:formatCode>
                <c:ptCount val="4"/>
                <c:pt idx="0">
                  <c:v>2007</c:v>
                </c:pt>
                <c:pt idx="1">
                  <c:v>2008</c:v>
                </c:pt>
                <c:pt idx="2">
                  <c:v>2009</c:v>
                </c:pt>
                <c:pt idx="3">
                  <c:v>2010</c:v>
                </c:pt>
              </c:numCache>
            </c:numRef>
          </c:cat>
          <c:val>
            <c:numRef>
              <c:f>E06_D!$L$148:$L$151</c:f>
              <c:numCache>
                <c:formatCode>General</c:formatCode>
                <c:ptCount val="4"/>
                <c:pt idx="0">
                  <c:v>31</c:v>
                </c:pt>
                <c:pt idx="1">
                  <c:v>30</c:v>
                </c:pt>
                <c:pt idx="2">
                  <c:v>28</c:v>
                </c:pt>
                <c:pt idx="3">
                  <c:v>30</c:v>
                </c:pt>
              </c:numCache>
            </c:numRef>
          </c:val>
        </c:ser>
        <c:ser>
          <c:idx val="3"/>
          <c:order val="3"/>
          <c:tx>
            <c:strRef>
              <c:f>E06_D!$M$147</c:f>
              <c:strCache>
                <c:ptCount val="1"/>
                <c:pt idx="0">
                  <c:v>Bom</c:v>
                </c:pt>
              </c:strCache>
            </c:strRef>
          </c:tx>
          <c:spPr>
            <a:solidFill>
              <a:srgbClr val="006600"/>
            </a:solidFill>
          </c:spPr>
          <c:invertIfNegative val="0"/>
          <c:dLbls>
            <c:dLbl>
              <c:idx val="0"/>
              <c:delete val="1"/>
            </c:dLbl>
            <c:dLbl>
              <c:idx val="1"/>
              <c:delete val="1"/>
            </c:dLbl>
            <c:dLbl>
              <c:idx val="3"/>
              <c:delete val="1"/>
            </c:dLbl>
            <c:showLegendKey val="0"/>
            <c:showVal val="1"/>
            <c:showCatName val="0"/>
            <c:showSerName val="0"/>
            <c:showPercent val="0"/>
            <c:showBubbleSize val="0"/>
            <c:showLeaderLines val="0"/>
          </c:dLbls>
          <c:cat>
            <c:numRef>
              <c:f>E06_D!$I$148:$I$151</c:f>
              <c:numCache>
                <c:formatCode>General</c:formatCode>
                <c:ptCount val="4"/>
                <c:pt idx="0">
                  <c:v>2007</c:v>
                </c:pt>
                <c:pt idx="1">
                  <c:v>2008</c:v>
                </c:pt>
                <c:pt idx="2">
                  <c:v>2009</c:v>
                </c:pt>
                <c:pt idx="3">
                  <c:v>2010</c:v>
                </c:pt>
              </c:numCache>
            </c:numRef>
          </c:cat>
          <c:val>
            <c:numRef>
              <c:f>E06_D!$M$148:$M$151</c:f>
              <c:numCache>
                <c:formatCode>General</c:formatCode>
                <c:ptCount val="4"/>
                <c:pt idx="0">
                  <c:v>0</c:v>
                </c:pt>
                <c:pt idx="1">
                  <c:v>0</c:v>
                </c:pt>
                <c:pt idx="2">
                  <c:v>1</c:v>
                </c:pt>
                <c:pt idx="3">
                  <c:v>0</c:v>
                </c:pt>
              </c:numCache>
            </c:numRef>
          </c:val>
        </c:ser>
        <c:dLbls>
          <c:showLegendKey val="0"/>
          <c:showVal val="0"/>
          <c:showCatName val="0"/>
          <c:showSerName val="0"/>
          <c:showPercent val="0"/>
          <c:showBubbleSize val="0"/>
        </c:dLbls>
        <c:gapWidth val="150"/>
        <c:overlap val="100"/>
        <c:axId val="193712512"/>
        <c:axId val="193714048"/>
      </c:barChart>
      <c:catAx>
        <c:axId val="19371251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714048"/>
        <c:crosses val="autoZero"/>
        <c:auto val="1"/>
        <c:lblAlgn val="ctr"/>
        <c:lblOffset val="100"/>
        <c:noMultiLvlLbl val="0"/>
      </c:catAx>
      <c:valAx>
        <c:axId val="19371404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712512"/>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07" footer="0.31496062000001007"/>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977"/>
          <c:h val="0.64005176772258365"/>
        </c:manualLayout>
      </c:layout>
      <c:barChart>
        <c:barDir val="col"/>
        <c:grouping val="stacked"/>
        <c:varyColors val="0"/>
        <c:ser>
          <c:idx val="0"/>
          <c:order val="0"/>
          <c:tx>
            <c:strRef>
              <c:f>E06_D!$J$158</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E06_D!$I$159:$I$162</c:f>
              <c:numCache>
                <c:formatCode>General</c:formatCode>
                <c:ptCount val="4"/>
                <c:pt idx="0">
                  <c:v>2007</c:v>
                </c:pt>
                <c:pt idx="1">
                  <c:v>2008</c:v>
                </c:pt>
                <c:pt idx="2">
                  <c:v>2009</c:v>
                </c:pt>
                <c:pt idx="3">
                  <c:v>2010</c:v>
                </c:pt>
              </c:numCache>
            </c:numRef>
          </c:cat>
          <c:val>
            <c:numRef>
              <c:f>E06_D!$J$159:$J$162</c:f>
              <c:numCache>
                <c:formatCode>General</c:formatCode>
                <c:ptCount val="4"/>
                <c:pt idx="0">
                  <c:v>24</c:v>
                </c:pt>
                <c:pt idx="1">
                  <c:v>19</c:v>
                </c:pt>
                <c:pt idx="2">
                  <c:v>17</c:v>
                </c:pt>
                <c:pt idx="3">
                  <c:v>8</c:v>
                </c:pt>
              </c:numCache>
            </c:numRef>
          </c:val>
        </c:ser>
        <c:ser>
          <c:idx val="1"/>
          <c:order val="1"/>
          <c:tx>
            <c:strRef>
              <c:f>E06_D!$K$158</c:f>
              <c:strCache>
                <c:ptCount val="1"/>
                <c:pt idx="0">
                  <c:v>Ruim</c:v>
                </c:pt>
              </c:strCache>
            </c:strRef>
          </c:tx>
          <c:spPr>
            <a:solidFill>
              <a:srgbClr val="FF0000"/>
            </a:solidFill>
          </c:spPr>
          <c:invertIfNegative val="0"/>
          <c:dLbls>
            <c:dLbl>
              <c:idx val="0"/>
              <c:delete val="1"/>
            </c:dLbl>
            <c:dLbl>
              <c:idx val="1"/>
              <c:delete val="1"/>
            </c:dLbl>
            <c:showLegendKey val="0"/>
            <c:showVal val="1"/>
            <c:showCatName val="0"/>
            <c:showSerName val="0"/>
            <c:showPercent val="0"/>
            <c:showBubbleSize val="0"/>
            <c:showLeaderLines val="0"/>
          </c:dLbls>
          <c:cat>
            <c:numRef>
              <c:f>E06_D!$I$159:$I$162</c:f>
              <c:numCache>
                <c:formatCode>General</c:formatCode>
                <c:ptCount val="4"/>
                <c:pt idx="0">
                  <c:v>2007</c:v>
                </c:pt>
                <c:pt idx="1">
                  <c:v>2008</c:v>
                </c:pt>
                <c:pt idx="2">
                  <c:v>2009</c:v>
                </c:pt>
                <c:pt idx="3">
                  <c:v>2010</c:v>
                </c:pt>
              </c:numCache>
            </c:numRef>
          </c:cat>
          <c:val>
            <c:numRef>
              <c:f>E06_D!$K$159:$K$162</c:f>
              <c:numCache>
                <c:formatCode>General</c:formatCode>
                <c:ptCount val="4"/>
                <c:pt idx="0">
                  <c:v>0</c:v>
                </c:pt>
                <c:pt idx="1">
                  <c:v>0</c:v>
                </c:pt>
                <c:pt idx="2">
                  <c:v>1</c:v>
                </c:pt>
                <c:pt idx="3">
                  <c:v>2</c:v>
                </c:pt>
              </c:numCache>
            </c:numRef>
          </c:val>
        </c:ser>
        <c:ser>
          <c:idx val="2"/>
          <c:order val="2"/>
          <c:tx>
            <c:strRef>
              <c:f>E06_D!$L$158</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E06_D!$I$159:$I$162</c:f>
              <c:numCache>
                <c:formatCode>General</c:formatCode>
                <c:ptCount val="4"/>
                <c:pt idx="0">
                  <c:v>2007</c:v>
                </c:pt>
                <c:pt idx="1">
                  <c:v>2008</c:v>
                </c:pt>
                <c:pt idx="2">
                  <c:v>2009</c:v>
                </c:pt>
                <c:pt idx="3">
                  <c:v>2010</c:v>
                </c:pt>
              </c:numCache>
            </c:numRef>
          </c:cat>
          <c:val>
            <c:numRef>
              <c:f>E06_D!$L$159:$L$162</c:f>
              <c:numCache>
                <c:formatCode>General</c:formatCode>
                <c:ptCount val="4"/>
                <c:pt idx="0">
                  <c:v>37</c:v>
                </c:pt>
                <c:pt idx="1">
                  <c:v>43</c:v>
                </c:pt>
                <c:pt idx="2">
                  <c:v>41</c:v>
                </c:pt>
                <c:pt idx="3">
                  <c:v>49</c:v>
                </c:pt>
              </c:numCache>
            </c:numRef>
          </c:val>
        </c:ser>
        <c:ser>
          <c:idx val="3"/>
          <c:order val="3"/>
          <c:tx>
            <c:strRef>
              <c:f>E06_D!$M$158</c:f>
              <c:strCache>
                <c:ptCount val="1"/>
                <c:pt idx="0">
                  <c:v>Bom</c:v>
                </c:pt>
              </c:strCache>
            </c:strRef>
          </c:tx>
          <c:spPr>
            <a:solidFill>
              <a:srgbClr val="007033"/>
            </a:solidFill>
          </c:spPr>
          <c:invertIfNegative val="0"/>
          <c:dLbls>
            <c:showLegendKey val="0"/>
            <c:showVal val="1"/>
            <c:showCatName val="0"/>
            <c:showSerName val="0"/>
            <c:showPercent val="0"/>
            <c:showBubbleSize val="0"/>
            <c:showLeaderLines val="0"/>
          </c:dLbls>
          <c:cat>
            <c:numRef>
              <c:f>E06_D!$I$159:$I$162</c:f>
              <c:numCache>
                <c:formatCode>General</c:formatCode>
                <c:ptCount val="4"/>
                <c:pt idx="0">
                  <c:v>2007</c:v>
                </c:pt>
                <c:pt idx="1">
                  <c:v>2008</c:v>
                </c:pt>
                <c:pt idx="2">
                  <c:v>2009</c:v>
                </c:pt>
                <c:pt idx="3">
                  <c:v>2010</c:v>
                </c:pt>
              </c:numCache>
            </c:numRef>
          </c:cat>
          <c:val>
            <c:numRef>
              <c:f>E06_D!$M$159:$M$162</c:f>
              <c:numCache>
                <c:formatCode>General</c:formatCode>
                <c:ptCount val="4"/>
                <c:pt idx="0">
                  <c:v>3</c:v>
                </c:pt>
                <c:pt idx="1">
                  <c:v>2</c:v>
                </c:pt>
                <c:pt idx="2">
                  <c:v>5</c:v>
                </c:pt>
                <c:pt idx="3">
                  <c:v>5</c:v>
                </c:pt>
              </c:numCache>
            </c:numRef>
          </c:val>
        </c:ser>
        <c:dLbls>
          <c:showLegendKey val="0"/>
          <c:showVal val="0"/>
          <c:showCatName val="0"/>
          <c:showSerName val="0"/>
          <c:showPercent val="0"/>
          <c:showBubbleSize val="0"/>
        </c:dLbls>
        <c:gapWidth val="150"/>
        <c:overlap val="100"/>
        <c:axId val="193824640"/>
        <c:axId val="193826176"/>
      </c:barChart>
      <c:catAx>
        <c:axId val="19382464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826176"/>
        <c:crosses val="autoZero"/>
        <c:auto val="1"/>
        <c:lblAlgn val="ctr"/>
        <c:lblOffset val="100"/>
        <c:noMultiLvlLbl val="0"/>
      </c:catAx>
      <c:valAx>
        <c:axId val="19382617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382464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24" footer="0.31496062000001024"/>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955"/>
          <c:h val="0.64005176772258365"/>
        </c:manualLayout>
      </c:layout>
      <c:barChart>
        <c:barDir val="col"/>
        <c:grouping val="stacked"/>
        <c:varyColors val="0"/>
        <c:ser>
          <c:idx val="0"/>
          <c:order val="0"/>
          <c:tx>
            <c:strRef>
              <c:f>E06_D!$J$169</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E06_D!$I$170:$I$173</c:f>
              <c:numCache>
                <c:formatCode>General</c:formatCode>
                <c:ptCount val="4"/>
                <c:pt idx="0">
                  <c:v>2007</c:v>
                </c:pt>
                <c:pt idx="1">
                  <c:v>2008</c:v>
                </c:pt>
                <c:pt idx="2">
                  <c:v>2009</c:v>
                </c:pt>
                <c:pt idx="3">
                  <c:v>2010</c:v>
                </c:pt>
              </c:numCache>
            </c:numRef>
          </c:cat>
          <c:val>
            <c:numRef>
              <c:f>E06_D!$J$170:$J$173</c:f>
              <c:numCache>
                <c:formatCode>General</c:formatCode>
                <c:ptCount val="4"/>
                <c:pt idx="0">
                  <c:v>16</c:v>
                </c:pt>
                <c:pt idx="1">
                  <c:v>8</c:v>
                </c:pt>
                <c:pt idx="2">
                  <c:v>9</c:v>
                </c:pt>
                <c:pt idx="3">
                  <c:v>9</c:v>
                </c:pt>
              </c:numCache>
            </c:numRef>
          </c:val>
        </c:ser>
        <c:ser>
          <c:idx val="1"/>
          <c:order val="1"/>
          <c:tx>
            <c:strRef>
              <c:f>E06_D!$K$169</c:f>
              <c:strCache>
                <c:ptCount val="1"/>
                <c:pt idx="0">
                  <c:v>Ruim</c:v>
                </c:pt>
              </c:strCache>
            </c:strRef>
          </c:tx>
          <c:spPr>
            <a:solidFill>
              <a:srgbClr val="FF0000"/>
            </a:solidFill>
          </c:spPr>
          <c:invertIfNegative val="0"/>
          <c:cat>
            <c:numRef>
              <c:f>E06_D!$I$170:$I$173</c:f>
              <c:numCache>
                <c:formatCode>General</c:formatCode>
                <c:ptCount val="4"/>
                <c:pt idx="0">
                  <c:v>2007</c:v>
                </c:pt>
                <c:pt idx="1">
                  <c:v>2008</c:v>
                </c:pt>
                <c:pt idx="2">
                  <c:v>2009</c:v>
                </c:pt>
                <c:pt idx="3">
                  <c:v>2010</c:v>
                </c:pt>
              </c:numCache>
            </c:numRef>
          </c:cat>
          <c:val>
            <c:numRef>
              <c:f>E06_D!$K$170:$K$173</c:f>
              <c:numCache>
                <c:formatCode>General</c:formatCode>
                <c:ptCount val="4"/>
                <c:pt idx="0">
                  <c:v>0</c:v>
                </c:pt>
                <c:pt idx="1">
                  <c:v>0</c:v>
                </c:pt>
                <c:pt idx="2">
                  <c:v>0</c:v>
                </c:pt>
                <c:pt idx="3">
                  <c:v>0</c:v>
                </c:pt>
              </c:numCache>
            </c:numRef>
          </c:val>
        </c:ser>
        <c:ser>
          <c:idx val="2"/>
          <c:order val="2"/>
          <c:tx>
            <c:strRef>
              <c:f>E06_D!$L$169</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E06_D!$I$170:$I$173</c:f>
              <c:numCache>
                <c:formatCode>General</c:formatCode>
                <c:ptCount val="4"/>
                <c:pt idx="0">
                  <c:v>2007</c:v>
                </c:pt>
                <c:pt idx="1">
                  <c:v>2008</c:v>
                </c:pt>
                <c:pt idx="2">
                  <c:v>2009</c:v>
                </c:pt>
                <c:pt idx="3">
                  <c:v>2010</c:v>
                </c:pt>
              </c:numCache>
            </c:numRef>
          </c:cat>
          <c:val>
            <c:numRef>
              <c:f>E06_D!$L$170:$L$173</c:f>
              <c:numCache>
                <c:formatCode>General</c:formatCode>
                <c:ptCount val="4"/>
                <c:pt idx="0">
                  <c:v>15</c:v>
                </c:pt>
                <c:pt idx="1">
                  <c:v>21</c:v>
                </c:pt>
                <c:pt idx="2">
                  <c:v>18</c:v>
                </c:pt>
                <c:pt idx="3">
                  <c:v>20</c:v>
                </c:pt>
              </c:numCache>
            </c:numRef>
          </c:val>
        </c:ser>
        <c:ser>
          <c:idx val="3"/>
          <c:order val="3"/>
          <c:tx>
            <c:strRef>
              <c:f>E06_D!$M$169</c:f>
              <c:strCache>
                <c:ptCount val="1"/>
                <c:pt idx="0">
                  <c:v>Bom</c:v>
                </c:pt>
              </c:strCache>
            </c:strRef>
          </c:tx>
          <c:spPr>
            <a:solidFill>
              <a:srgbClr val="006600"/>
            </a:solidFill>
          </c:spPr>
          <c:invertIfNegative val="0"/>
          <c:dLbls>
            <c:showLegendKey val="0"/>
            <c:showVal val="1"/>
            <c:showCatName val="0"/>
            <c:showSerName val="0"/>
            <c:showPercent val="0"/>
            <c:showBubbleSize val="0"/>
            <c:showLeaderLines val="0"/>
          </c:dLbls>
          <c:cat>
            <c:numRef>
              <c:f>E06_D!$I$170:$I$173</c:f>
              <c:numCache>
                <c:formatCode>General</c:formatCode>
                <c:ptCount val="4"/>
                <c:pt idx="0">
                  <c:v>2007</c:v>
                </c:pt>
                <c:pt idx="1">
                  <c:v>2008</c:v>
                </c:pt>
                <c:pt idx="2">
                  <c:v>2009</c:v>
                </c:pt>
                <c:pt idx="3">
                  <c:v>2010</c:v>
                </c:pt>
              </c:numCache>
            </c:numRef>
          </c:cat>
          <c:val>
            <c:numRef>
              <c:f>E06_D!$M$170:$M$173</c:f>
              <c:numCache>
                <c:formatCode>General</c:formatCode>
                <c:ptCount val="4"/>
                <c:pt idx="0">
                  <c:v>2</c:v>
                </c:pt>
                <c:pt idx="1">
                  <c:v>4</c:v>
                </c:pt>
                <c:pt idx="2">
                  <c:v>6</c:v>
                </c:pt>
                <c:pt idx="3">
                  <c:v>4</c:v>
                </c:pt>
              </c:numCache>
            </c:numRef>
          </c:val>
        </c:ser>
        <c:dLbls>
          <c:showLegendKey val="0"/>
          <c:showVal val="0"/>
          <c:showCatName val="0"/>
          <c:showSerName val="0"/>
          <c:showPercent val="0"/>
          <c:showBubbleSize val="0"/>
        </c:dLbls>
        <c:gapWidth val="150"/>
        <c:overlap val="100"/>
        <c:axId val="194255872"/>
        <c:axId val="194278144"/>
      </c:barChart>
      <c:catAx>
        <c:axId val="19425587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278144"/>
        <c:crosses val="autoZero"/>
        <c:auto val="1"/>
        <c:lblAlgn val="ctr"/>
        <c:lblOffset val="100"/>
        <c:noMultiLvlLbl val="0"/>
      </c:catAx>
      <c:valAx>
        <c:axId val="19427814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255872"/>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41" footer="0.31496062000001041"/>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933"/>
          <c:h val="0.64005176772258365"/>
        </c:manualLayout>
      </c:layout>
      <c:barChart>
        <c:barDir val="col"/>
        <c:grouping val="stacked"/>
        <c:varyColors val="0"/>
        <c:ser>
          <c:idx val="0"/>
          <c:order val="0"/>
          <c:tx>
            <c:strRef>
              <c:f>E06_D!$J$180</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E06_D!$I$181:$I$184</c:f>
              <c:numCache>
                <c:formatCode>General</c:formatCode>
                <c:ptCount val="4"/>
                <c:pt idx="0">
                  <c:v>2007</c:v>
                </c:pt>
                <c:pt idx="1">
                  <c:v>2008</c:v>
                </c:pt>
                <c:pt idx="2">
                  <c:v>2009</c:v>
                </c:pt>
                <c:pt idx="3">
                  <c:v>2010</c:v>
                </c:pt>
              </c:numCache>
            </c:numRef>
          </c:cat>
          <c:val>
            <c:numRef>
              <c:f>E06_D!$J$181:$J$184</c:f>
              <c:numCache>
                <c:formatCode>General</c:formatCode>
                <c:ptCount val="4"/>
                <c:pt idx="0">
                  <c:v>10</c:v>
                </c:pt>
                <c:pt idx="1">
                  <c:v>9</c:v>
                </c:pt>
                <c:pt idx="2">
                  <c:v>7</c:v>
                </c:pt>
                <c:pt idx="3">
                  <c:v>6</c:v>
                </c:pt>
              </c:numCache>
            </c:numRef>
          </c:val>
        </c:ser>
        <c:ser>
          <c:idx val="1"/>
          <c:order val="1"/>
          <c:tx>
            <c:strRef>
              <c:f>E06_D!$K$180</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E06_D!$I$181:$I$184</c:f>
              <c:numCache>
                <c:formatCode>General</c:formatCode>
                <c:ptCount val="4"/>
                <c:pt idx="0">
                  <c:v>2007</c:v>
                </c:pt>
                <c:pt idx="1">
                  <c:v>2008</c:v>
                </c:pt>
                <c:pt idx="2">
                  <c:v>2009</c:v>
                </c:pt>
                <c:pt idx="3">
                  <c:v>2010</c:v>
                </c:pt>
              </c:numCache>
            </c:numRef>
          </c:cat>
          <c:val>
            <c:numRef>
              <c:f>E06_D!$K$181:$K$184</c:f>
              <c:numCache>
                <c:formatCode>General</c:formatCode>
                <c:ptCount val="4"/>
                <c:pt idx="0">
                  <c:v>4</c:v>
                </c:pt>
                <c:pt idx="1">
                  <c:v>2</c:v>
                </c:pt>
                <c:pt idx="2">
                  <c:v>3</c:v>
                </c:pt>
                <c:pt idx="3">
                  <c:v>2</c:v>
                </c:pt>
              </c:numCache>
            </c:numRef>
          </c:val>
        </c:ser>
        <c:ser>
          <c:idx val="2"/>
          <c:order val="2"/>
          <c:tx>
            <c:strRef>
              <c:f>E06_D!$L$180</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E06_D!$I$181:$I$184</c:f>
              <c:numCache>
                <c:formatCode>General</c:formatCode>
                <c:ptCount val="4"/>
                <c:pt idx="0">
                  <c:v>2007</c:v>
                </c:pt>
                <c:pt idx="1">
                  <c:v>2008</c:v>
                </c:pt>
                <c:pt idx="2">
                  <c:v>2009</c:v>
                </c:pt>
                <c:pt idx="3">
                  <c:v>2010</c:v>
                </c:pt>
              </c:numCache>
            </c:numRef>
          </c:cat>
          <c:val>
            <c:numRef>
              <c:f>E06_D!$L$181:$L$184</c:f>
              <c:numCache>
                <c:formatCode>General</c:formatCode>
                <c:ptCount val="4"/>
                <c:pt idx="0">
                  <c:v>26</c:v>
                </c:pt>
                <c:pt idx="1">
                  <c:v>27</c:v>
                </c:pt>
                <c:pt idx="2">
                  <c:v>29</c:v>
                </c:pt>
                <c:pt idx="3">
                  <c:v>32</c:v>
                </c:pt>
              </c:numCache>
            </c:numRef>
          </c:val>
        </c:ser>
        <c:ser>
          <c:idx val="3"/>
          <c:order val="3"/>
          <c:tx>
            <c:strRef>
              <c:f>E06_D!$M$180</c:f>
              <c:strCache>
                <c:ptCount val="1"/>
                <c:pt idx="0">
                  <c:v>Bom</c:v>
                </c:pt>
              </c:strCache>
            </c:strRef>
          </c:tx>
          <c:spPr>
            <a:solidFill>
              <a:srgbClr val="007033"/>
            </a:solidFill>
          </c:spPr>
          <c:invertIfNegative val="0"/>
          <c:dLbls>
            <c:showLegendKey val="0"/>
            <c:showVal val="1"/>
            <c:showCatName val="0"/>
            <c:showSerName val="0"/>
            <c:showPercent val="0"/>
            <c:showBubbleSize val="0"/>
            <c:showLeaderLines val="0"/>
          </c:dLbls>
          <c:cat>
            <c:numRef>
              <c:f>E06_D!$I$181:$I$184</c:f>
              <c:numCache>
                <c:formatCode>General</c:formatCode>
                <c:ptCount val="4"/>
                <c:pt idx="0">
                  <c:v>2007</c:v>
                </c:pt>
                <c:pt idx="1">
                  <c:v>2008</c:v>
                </c:pt>
                <c:pt idx="2">
                  <c:v>2009</c:v>
                </c:pt>
                <c:pt idx="3">
                  <c:v>2010</c:v>
                </c:pt>
              </c:numCache>
            </c:numRef>
          </c:cat>
          <c:val>
            <c:numRef>
              <c:f>E06_D!$M$181:$M$184</c:f>
              <c:numCache>
                <c:formatCode>General</c:formatCode>
                <c:ptCount val="4"/>
                <c:pt idx="0">
                  <c:v>2</c:v>
                </c:pt>
                <c:pt idx="1">
                  <c:v>4</c:v>
                </c:pt>
                <c:pt idx="2">
                  <c:v>3</c:v>
                </c:pt>
                <c:pt idx="3">
                  <c:v>2</c:v>
                </c:pt>
              </c:numCache>
            </c:numRef>
          </c:val>
        </c:ser>
        <c:dLbls>
          <c:showLegendKey val="0"/>
          <c:showVal val="0"/>
          <c:showCatName val="0"/>
          <c:showSerName val="0"/>
          <c:showPercent val="0"/>
          <c:showBubbleSize val="0"/>
        </c:dLbls>
        <c:gapWidth val="150"/>
        <c:overlap val="100"/>
        <c:axId val="194323200"/>
        <c:axId val="194324736"/>
      </c:barChart>
      <c:catAx>
        <c:axId val="19432320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324736"/>
        <c:crosses val="autoZero"/>
        <c:auto val="1"/>
        <c:lblAlgn val="ctr"/>
        <c:lblOffset val="100"/>
        <c:noMultiLvlLbl val="0"/>
      </c:catAx>
      <c:valAx>
        <c:axId val="19432473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323200"/>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52" footer="0.3149606200000105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911"/>
          <c:h val="0.64005176772258365"/>
        </c:manualLayout>
      </c:layout>
      <c:barChart>
        <c:barDir val="col"/>
        <c:grouping val="stacked"/>
        <c:varyColors val="0"/>
        <c:ser>
          <c:idx val="0"/>
          <c:order val="0"/>
          <c:tx>
            <c:strRef>
              <c:f>E06_D!$J$191</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E06_D!$I$192:$I$195</c:f>
              <c:numCache>
                <c:formatCode>General</c:formatCode>
                <c:ptCount val="4"/>
                <c:pt idx="0">
                  <c:v>2007</c:v>
                </c:pt>
                <c:pt idx="1">
                  <c:v>2008</c:v>
                </c:pt>
                <c:pt idx="2">
                  <c:v>2009</c:v>
                </c:pt>
                <c:pt idx="3">
                  <c:v>2010</c:v>
                </c:pt>
              </c:numCache>
            </c:numRef>
          </c:cat>
          <c:val>
            <c:numRef>
              <c:f>E06_D!$J$192:$J$195</c:f>
              <c:numCache>
                <c:formatCode>General</c:formatCode>
                <c:ptCount val="4"/>
                <c:pt idx="0">
                  <c:v>3</c:v>
                </c:pt>
                <c:pt idx="1">
                  <c:v>3</c:v>
                </c:pt>
                <c:pt idx="2">
                  <c:v>2</c:v>
                </c:pt>
                <c:pt idx="3">
                  <c:v>2</c:v>
                </c:pt>
              </c:numCache>
            </c:numRef>
          </c:val>
        </c:ser>
        <c:ser>
          <c:idx val="1"/>
          <c:order val="1"/>
          <c:tx>
            <c:strRef>
              <c:f>E06_D!$K$191</c:f>
              <c:strCache>
                <c:ptCount val="1"/>
                <c:pt idx="0">
                  <c:v>Ruim</c:v>
                </c:pt>
              </c:strCache>
            </c:strRef>
          </c:tx>
          <c:spPr>
            <a:solidFill>
              <a:srgbClr val="FF0000"/>
            </a:solidFill>
          </c:spPr>
          <c:invertIfNegative val="0"/>
          <c:dLbls>
            <c:dLbl>
              <c:idx val="1"/>
              <c:delete val="1"/>
            </c:dLbl>
            <c:dLbl>
              <c:idx val="2"/>
              <c:delete val="1"/>
            </c:dLbl>
            <c:dLbl>
              <c:idx val="3"/>
              <c:delete val="1"/>
            </c:dLbl>
            <c:showLegendKey val="0"/>
            <c:showVal val="1"/>
            <c:showCatName val="0"/>
            <c:showSerName val="0"/>
            <c:showPercent val="0"/>
            <c:showBubbleSize val="0"/>
            <c:showLeaderLines val="0"/>
          </c:dLbls>
          <c:cat>
            <c:numRef>
              <c:f>E06_D!$I$192:$I$195</c:f>
              <c:numCache>
                <c:formatCode>General</c:formatCode>
                <c:ptCount val="4"/>
                <c:pt idx="0">
                  <c:v>2007</c:v>
                </c:pt>
                <c:pt idx="1">
                  <c:v>2008</c:v>
                </c:pt>
                <c:pt idx="2">
                  <c:v>2009</c:v>
                </c:pt>
                <c:pt idx="3">
                  <c:v>2010</c:v>
                </c:pt>
              </c:numCache>
            </c:numRef>
          </c:cat>
          <c:val>
            <c:numRef>
              <c:f>E06_D!$K$192:$K$195</c:f>
              <c:numCache>
                <c:formatCode>General</c:formatCode>
                <c:ptCount val="4"/>
                <c:pt idx="0">
                  <c:v>1</c:v>
                </c:pt>
                <c:pt idx="1">
                  <c:v>0</c:v>
                </c:pt>
                <c:pt idx="2">
                  <c:v>0</c:v>
                </c:pt>
                <c:pt idx="3">
                  <c:v>0</c:v>
                </c:pt>
              </c:numCache>
            </c:numRef>
          </c:val>
        </c:ser>
        <c:ser>
          <c:idx val="2"/>
          <c:order val="2"/>
          <c:tx>
            <c:strRef>
              <c:f>E06_D!$L$191</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E06_D!$I$192:$I$195</c:f>
              <c:numCache>
                <c:formatCode>General</c:formatCode>
                <c:ptCount val="4"/>
                <c:pt idx="0">
                  <c:v>2007</c:v>
                </c:pt>
                <c:pt idx="1">
                  <c:v>2008</c:v>
                </c:pt>
                <c:pt idx="2">
                  <c:v>2009</c:v>
                </c:pt>
                <c:pt idx="3">
                  <c:v>2010</c:v>
                </c:pt>
              </c:numCache>
            </c:numRef>
          </c:cat>
          <c:val>
            <c:numRef>
              <c:f>E06_D!$L$192:$L$195</c:f>
              <c:numCache>
                <c:formatCode>General</c:formatCode>
                <c:ptCount val="4"/>
                <c:pt idx="0">
                  <c:v>21</c:v>
                </c:pt>
                <c:pt idx="1">
                  <c:v>22</c:v>
                </c:pt>
                <c:pt idx="2">
                  <c:v>21</c:v>
                </c:pt>
                <c:pt idx="3">
                  <c:v>22</c:v>
                </c:pt>
              </c:numCache>
            </c:numRef>
          </c:val>
        </c:ser>
        <c:ser>
          <c:idx val="3"/>
          <c:order val="3"/>
          <c:tx>
            <c:strRef>
              <c:f>E06_D!$M$191</c:f>
              <c:strCache>
                <c:ptCount val="1"/>
                <c:pt idx="0">
                  <c:v>Bom</c:v>
                </c:pt>
              </c:strCache>
            </c:strRef>
          </c:tx>
          <c:spPr>
            <a:solidFill>
              <a:srgbClr val="006600"/>
            </a:solidFill>
          </c:spPr>
          <c:invertIfNegative val="0"/>
          <c:dLbls>
            <c:dLbl>
              <c:idx val="0"/>
              <c:delete val="1"/>
            </c:dLbl>
            <c:dLbl>
              <c:idx val="1"/>
              <c:delete val="1"/>
            </c:dLbl>
            <c:showLegendKey val="0"/>
            <c:showVal val="1"/>
            <c:showCatName val="0"/>
            <c:showSerName val="0"/>
            <c:showPercent val="0"/>
            <c:showBubbleSize val="0"/>
            <c:showLeaderLines val="0"/>
          </c:dLbls>
          <c:cat>
            <c:numRef>
              <c:f>E06_D!$I$192:$I$195</c:f>
              <c:numCache>
                <c:formatCode>General</c:formatCode>
                <c:ptCount val="4"/>
                <c:pt idx="0">
                  <c:v>2007</c:v>
                </c:pt>
                <c:pt idx="1">
                  <c:v>2008</c:v>
                </c:pt>
                <c:pt idx="2">
                  <c:v>2009</c:v>
                </c:pt>
                <c:pt idx="3">
                  <c:v>2010</c:v>
                </c:pt>
              </c:numCache>
            </c:numRef>
          </c:cat>
          <c:val>
            <c:numRef>
              <c:f>E06_D!$M$192:$M$195</c:f>
              <c:numCache>
                <c:formatCode>General</c:formatCode>
                <c:ptCount val="4"/>
                <c:pt idx="0">
                  <c:v>0</c:v>
                </c:pt>
                <c:pt idx="1">
                  <c:v>0</c:v>
                </c:pt>
                <c:pt idx="2">
                  <c:v>2</c:v>
                </c:pt>
                <c:pt idx="3">
                  <c:v>1</c:v>
                </c:pt>
              </c:numCache>
            </c:numRef>
          </c:val>
        </c:ser>
        <c:dLbls>
          <c:showLegendKey val="0"/>
          <c:showVal val="0"/>
          <c:showCatName val="0"/>
          <c:showSerName val="0"/>
          <c:showPercent val="0"/>
          <c:showBubbleSize val="0"/>
        </c:dLbls>
        <c:gapWidth val="150"/>
        <c:overlap val="100"/>
        <c:axId val="194377600"/>
        <c:axId val="194379136"/>
      </c:barChart>
      <c:catAx>
        <c:axId val="19437760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379136"/>
        <c:crosses val="autoZero"/>
        <c:auto val="1"/>
        <c:lblAlgn val="ctr"/>
        <c:lblOffset val="100"/>
        <c:noMultiLvlLbl val="0"/>
      </c:catAx>
      <c:valAx>
        <c:axId val="19437913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37760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63" footer="0.3149606200000106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888"/>
          <c:h val="0.64005176772258365"/>
        </c:manualLayout>
      </c:layout>
      <c:barChart>
        <c:barDir val="col"/>
        <c:grouping val="stacked"/>
        <c:varyColors val="0"/>
        <c:ser>
          <c:idx val="0"/>
          <c:order val="0"/>
          <c:tx>
            <c:strRef>
              <c:f>E06_D!$J$202</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E06_D!$I$203:$I$206</c:f>
              <c:numCache>
                <c:formatCode>General</c:formatCode>
                <c:ptCount val="4"/>
                <c:pt idx="0">
                  <c:v>2007</c:v>
                </c:pt>
                <c:pt idx="1">
                  <c:v>2008</c:v>
                </c:pt>
                <c:pt idx="2">
                  <c:v>2009</c:v>
                </c:pt>
                <c:pt idx="3">
                  <c:v>2010</c:v>
                </c:pt>
              </c:numCache>
            </c:numRef>
          </c:cat>
          <c:val>
            <c:numRef>
              <c:f>E06_D!$J$203:$J$206</c:f>
              <c:numCache>
                <c:formatCode>General</c:formatCode>
                <c:ptCount val="4"/>
                <c:pt idx="0">
                  <c:v>18</c:v>
                </c:pt>
                <c:pt idx="1">
                  <c:v>13</c:v>
                </c:pt>
                <c:pt idx="2">
                  <c:v>11</c:v>
                </c:pt>
                <c:pt idx="3">
                  <c:v>5</c:v>
                </c:pt>
              </c:numCache>
            </c:numRef>
          </c:val>
        </c:ser>
        <c:ser>
          <c:idx val="1"/>
          <c:order val="1"/>
          <c:tx>
            <c:strRef>
              <c:f>E06_D!$K$202</c:f>
              <c:strCache>
                <c:ptCount val="1"/>
                <c:pt idx="0">
                  <c:v>Ruim</c:v>
                </c:pt>
              </c:strCache>
            </c:strRef>
          </c:tx>
          <c:spPr>
            <a:solidFill>
              <a:srgbClr val="FF0000"/>
            </a:solidFill>
          </c:spPr>
          <c:invertIfNegative val="0"/>
          <c:dLbls>
            <c:showLegendKey val="0"/>
            <c:showVal val="1"/>
            <c:showCatName val="0"/>
            <c:showSerName val="0"/>
            <c:showPercent val="0"/>
            <c:showBubbleSize val="0"/>
            <c:showLeaderLines val="0"/>
          </c:dLbls>
          <c:cat>
            <c:numRef>
              <c:f>E06_D!$I$203:$I$206</c:f>
              <c:numCache>
                <c:formatCode>General</c:formatCode>
                <c:ptCount val="4"/>
                <c:pt idx="0">
                  <c:v>2007</c:v>
                </c:pt>
                <c:pt idx="1">
                  <c:v>2008</c:v>
                </c:pt>
                <c:pt idx="2">
                  <c:v>2009</c:v>
                </c:pt>
                <c:pt idx="3">
                  <c:v>2010</c:v>
                </c:pt>
              </c:numCache>
            </c:numRef>
          </c:cat>
          <c:val>
            <c:numRef>
              <c:f>E06_D!$K$203:$K$206</c:f>
              <c:numCache>
                <c:formatCode>General</c:formatCode>
                <c:ptCount val="4"/>
                <c:pt idx="0">
                  <c:v>1</c:v>
                </c:pt>
                <c:pt idx="1">
                  <c:v>2</c:v>
                </c:pt>
                <c:pt idx="2">
                  <c:v>2</c:v>
                </c:pt>
                <c:pt idx="3">
                  <c:v>2</c:v>
                </c:pt>
              </c:numCache>
            </c:numRef>
          </c:val>
        </c:ser>
        <c:ser>
          <c:idx val="2"/>
          <c:order val="2"/>
          <c:tx>
            <c:strRef>
              <c:f>E06_D!$L$202</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E06_D!$I$203:$I$206</c:f>
              <c:numCache>
                <c:formatCode>General</c:formatCode>
                <c:ptCount val="4"/>
                <c:pt idx="0">
                  <c:v>2007</c:v>
                </c:pt>
                <c:pt idx="1">
                  <c:v>2008</c:v>
                </c:pt>
                <c:pt idx="2">
                  <c:v>2009</c:v>
                </c:pt>
                <c:pt idx="3">
                  <c:v>2010</c:v>
                </c:pt>
              </c:numCache>
            </c:numRef>
          </c:cat>
          <c:val>
            <c:numRef>
              <c:f>E06_D!$L$203:$L$206</c:f>
              <c:numCache>
                <c:formatCode>General</c:formatCode>
                <c:ptCount val="4"/>
                <c:pt idx="0">
                  <c:v>23</c:v>
                </c:pt>
                <c:pt idx="1">
                  <c:v>26</c:v>
                </c:pt>
                <c:pt idx="2">
                  <c:v>25</c:v>
                </c:pt>
                <c:pt idx="3">
                  <c:v>32</c:v>
                </c:pt>
              </c:numCache>
            </c:numRef>
          </c:val>
        </c:ser>
        <c:ser>
          <c:idx val="3"/>
          <c:order val="3"/>
          <c:tx>
            <c:strRef>
              <c:f>E06_D!$M$202</c:f>
              <c:strCache>
                <c:ptCount val="1"/>
                <c:pt idx="0">
                  <c:v>Bom</c:v>
                </c:pt>
              </c:strCache>
            </c:strRef>
          </c:tx>
          <c:spPr>
            <a:solidFill>
              <a:srgbClr val="007033"/>
            </a:solidFill>
          </c:spPr>
          <c:invertIfNegative val="0"/>
          <c:dLbls>
            <c:dLbl>
              <c:idx val="0"/>
              <c:delete val="1"/>
            </c:dLbl>
            <c:showLegendKey val="0"/>
            <c:showVal val="1"/>
            <c:showCatName val="0"/>
            <c:showSerName val="0"/>
            <c:showPercent val="0"/>
            <c:showBubbleSize val="0"/>
            <c:showLeaderLines val="0"/>
          </c:dLbls>
          <c:cat>
            <c:numRef>
              <c:f>E06_D!$I$203:$I$206</c:f>
              <c:numCache>
                <c:formatCode>General</c:formatCode>
                <c:ptCount val="4"/>
                <c:pt idx="0">
                  <c:v>2007</c:v>
                </c:pt>
                <c:pt idx="1">
                  <c:v>2008</c:v>
                </c:pt>
                <c:pt idx="2">
                  <c:v>2009</c:v>
                </c:pt>
                <c:pt idx="3">
                  <c:v>2010</c:v>
                </c:pt>
              </c:numCache>
            </c:numRef>
          </c:cat>
          <c:val>
            <c:numRef>
              <c:f>E06_D!$M$203:$M$206</c:f>
              <c:numCache>
                <c:formatCode>General</c:formatCode>
                <c:ptCount val="4"/>
                <c:pt idx="0">
                  <c:v>0</c:v>
                </c:pt>
                <c:pt idx="1">
                  <c:v>1</c:v>
                </c:pt>
                <c:pt idx="2">
                  <c:v>4</c:v>
                </c:pt>
                <c:pt idx="3">
                  <c:v>3</c:v>
                </c:pt>
              </c:numCache>
            </c:numRef>
          </c:val>
        </c:ser>
        <c:dLbls>
          <c:showLegendKey val="0"/>
          <c:showVal val="0"/>
          <c:showCatName val="0"/>
          <c:showSerName val="0"/>
          <c:showPercent val="0"/>
          <c:showBubbleSize val="0"/>
        </c:dLbls>
        <c:gapWidth val="150"/>
        <c:overlap val="100"/>
        <c:axId val="194432384"/>
        <c:axId val="194577536"/>
      </c:barChart>
      <c:catAx>
        <c:axId val="19443238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577536"/>
        <c:crosses val="autoZero"/>
        <c:auto val="1"/>
        <c:lblAlgn val="ctr"/>
        <c:lblOffset val="100"/>
        <c:noMultiLvlLbl val="0"/>
      </c:catAx>
      <c:valAx>
        <c:axId val="194577536"/>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432384"/>
        <c:crosses val="autoZero"/>
        <c:crossBetween val="between"/>
        <c:majorUnit val="10"/>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85" footer="0.3149606200000108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spPr>
            <a:solidFill>
              <a:srgbClr val="92D050"/>
            </a:solidFill>
          </c:spPr>
          <c:invertIfNegative val="0"/>
          <c:val>
            <c:numRef>
              <c:f>'E01A-IQA '!$D$397:$O$397</c:f>
              <c:numCache>
                <c:formatCode>General</c:formatCode>
                <c:ptCount val="5"/>
                <c:pt idx="0" formatCode="0">
                  <c:v>155</c:v>
                </c:pt>
                <c:pt idx="1">
                  <c:v>165</c:v>
                </c:pt>
                <c:pt idx="2" formatCode="0">
                  <c:v>184</c:v>
                </c:pt>
                <c:pt idx="3">
                  <c:v>206</c:v>
                </c:pt>
                <c:pt idx="4">
                  <c:v>222</c:v>
                </c:pt>
              </c:numCache>
            </c:numRef>
          </c:val>
        </c:ser>
        <c:dLbls>
          <c:showLegendKey val="0"/>
          <c:showVal val="0"/>
          <c:showCatName val="0"/>
          <c:showSerName val="0"/>
          <c:showPercent val="0"/>
          <c:showBubbleSize val="0"/>
        </c:dLbls>
        <c:gapWidth val="150"/>
        <c:shape val="box"/>
        <c:axId val="102739328"/>
        <c:axId val="102741120"/>
        <c:axId val="0"/>
      </c:bar3DChart>
      <c:catAx>
        <c:axId val="102739328"/>
        <c:scaling>
          <c:orientation val="minMax"/>
        </c:scaling>
        <c:delete val="0"/>
        <c:axPos val="b"/>
        <c:numFmt formatCode="General" sourceLinked="1"/>
        <c:majorTickMark val="out"/>
        <c:minorTickMark val="none"/>
        <c:tickLblPos val="nextTo"/>
        <c:txPr>
          <a:bodyPr rot="0" vert="horz"/>
          <a:lstStyle/>
          <a:p>
            <a:pPr>
              <a:defRPr sz="100" b="0" i="0" u="none" strike="noStrike" baseline="0">
                <a:solidFill>
                  <a:srgbClr val="000000"/>
                </a:solidFill>
                <a:latin typeface="Calibri"/>
                <a:ea typeface="Calibri"/>
                <a:cs typeface="Calibri"/>
              </a:defRPr>
            </a:pPr>
            <a:endParaRPr lang="pt-BR"/>
          </a:p>
        </c:txPr>
        <c:crossAx val="102741120"/>
        <c:crosses val="autoZero"/>
        <c:auto val="1"/>
        <c:lblAlgn val="ctr"/>
        <c:lblOffset val="100"/>
        <c:noMultiLvlLbl val="0"/>
      </c:catAx>
      <c:valAx>
        <c:axId val="10274112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0273932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2" footer="0.3149606200000020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866"/>
          <c:h val="0.64005176772258365"/>
        </c:manualLayout>
      </c:layout>
      <c:barChart>
        <c:barDir val="col"/>
        <c:grouping val="stacked"/>
        <c:varyColors val="0"/>
        <c:ser>
          <c:idx val="0"/>
          <c:order val="0"/>
          <c:tx>
            <c:strRef>
              <c:f>E06_D!$J$213</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E06_D!$I$214:$I$217</c:f>
              <c:numCache>
                <c:formatCode>General</c:formatCode>
                <c:ptCount val="4"/>
                <c:pt idx="0">
                  <c:v>2007</c:v>
                </c:pt>
                <c:pt idx="1">
                  <c:v>2008</c:v>
                </c:pt>
                <c:pt idx="2">
                  <c:v>2009</c:v>
                </c:pt>
                <c:pt idx="3">
                  <c:v>2010</c:v>
                </c:pt>
              </c:numCache>
            </c:numRef>
          </c:cat>
          <c:val>
            <c:numRef>
              <c:f>E06_D!$J$214:$J$217</c:f>
              <c:numCache>
                <c:formatCode>General</c:formatCode>
                <c:ptCount val="4"/>
                <c:pt idx="0">
                  <c:v>10</c:v>
                </c:pt>
                <c:pt idx="1">
                  <c:v>9</c:v>
                </c:pt>
                <c:pt idx="2">
                  <c:v>12</c:v>
                </c:pt>
                <c:pt idx="3">
                  <c:v>9</c:v>
                </c:pt>
              </c:numCache>
            </c:numRef>
          </c:val>
        </c:ser>
        <c:ser>
          <c:idx val="1"/>
          <c:order val="1"/>
          <c:tx>
            <c:strRef>
              <c:f>E06_D!$K$213</c:f>
              <c:strCache>
                <c:ptCount val="1"/>
                <c:pt idx="0">
                  <c:v>Ruim</c:v>
                </c:pt>
              </c:strCache>
            </c:strRef>
          </c:tx>
          <c:spPr>
            <a:solidFill>
              <a:srgbClr val="FF0000"/>
            </a:solidFill>
          </c:spPr>
          <c:invertIfNegative val="0"/>
          <c:dLbls>
            <c:dLbl>
              <c:idx val="2"/>
              <c:delete val="1"/>
            </c:dLbl>
            <c:showLegendKey val="0"/>
            <c:showVal val="1"/>
            <c:showCatName val="0"/>
            <c:showSerName val="0"/>
            <c:showPercent val="0"/>
            <c:showBubbleSize val="0"/>
            <c:showLeaderLines val="0"/>
          </c:dLbls>
          <c:cat>
            <c:numRef>
              <c:f>E06_D!$I$214:$I$217</c:f>
              <c:numCache>
                <c:formatCode>General</c:formatCode>
                <c:ptCount val="4"/>
                <c:pt idx="0">
                  <c:v>2007</c:v>
                </c:pt>
                <c:pt idx="1">
                  <c:v>2008</c:v>
                </c:pt>
                <c:pt idx="2">
                  <c:v>2009</c:v>
                </c:pt>
                <c:pt idx="3">
                  <c:v>2010</c:v>
                </c:pt>
              </c:numCache>
            </c:numRef>
          </c:cat>
          <c:val>
            <c:numRef>
              <c:f>E06_D!$K$214:$K$217</c:f>
              <c:numCache>
                <c:formatCode>General</c:formatCode>
                <c:ptCount val="4"/>
                <c:pt idx="0">
                  <c:v>1</c:v>
                </c:pt>
                <c:pt idx="1">
                  <c:v>2</c:v>
                </c:pt>
                <c:pt idx="2">
                  <c:v>0</c:v>
                </c:pt>
                <c:pt idx="3">
                  <c:v>1</c:v>
                </c:pt>
              </c:numCache>
            </c:numRef>
          </c:val>
        </c:ser>
        <c:ser>
          <c:idx val="2"/>
          <c:order val="2"/>
          <c:tx>
            <c:strRef>
              <c:f>E06_D!$L$213</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E06_D!$I$214:$I$217</c:f>
              <c:numCache>
                <c:formatCode>General</c:formatCode>
                <c:ptCount val="4"/>
                <c:pt idx="0">
                  <c:v>2007</c:v>
                </c:pt>
                <c:pt idx="1">
                  <c:v>2008</c:v>
                </c:pt>
                <c:pt idx="2">
                  <c:v>2009</c:v>
                </c:pt>
                <c:pt idx="3">
                  <c:v>2010</c:v>
                </c:pt>
              </c:numCache>
            </c:numRef>
          </c:cat>
          <c:val>
            <c:numRef>
              <c:f>E06_D!$L$214:$L$217</c:f>
              <c:numCache>
                <c:formatCode>General</c:formatCode>
                <c:ptCount val="4"/>
                <c:pt idx="0">
                  <c:v>18</c:v>
                </c:pt>
                <c:pt idx="1">
                  <c:v>19</c:v>
                </c:pt>
                <c:pt idx="2">
                  <c:v>18</c:v>
                </c:pt>
                <c:pt idx="3">
                  <c:v>19</c:v>
                </c:pt>
              </c:numCache>
            </c:numRef>
          </c:val>
        </c:ser>
        <c:ser>
          <c:idx val="3"/>
          <c:order val="3"/>
          <c:tx>
            <c:strRef>
              <c:f>E06_D!$M$213</c:f>
              <c:strCache>
                <c:ptCount val="1"/>
                <c:pt idx="0">
                  <c:v>Bom</c:v>
                </c:pt>
              </c:strCache>
            </c:strRef>
          </c:tx>
          <c:spPr>
            <a:solidFill>
              <a:srgbClr val="006600"/>
            </a:solidFill>
          </c:spPr>
          <c:invertIfNegative val="0"/>
          <c:dLbls>
            <c:showLegendKey val="0"/>
            <c:showVal val="1"/>
            <c:showCatName val="0"/>
            <c:showSerName val="0"/>
            <c:showPercent val="0"/>
            <c:showBubbleSize val="0"/>
            <c:showLeaderLines val="0"/>
          </c:dLbls>
          <c:cat>
            <c:numRef>
              <c:f>E06_D!$I$214:$I$217</c:f>
              <c:numCache>
                <c:formatCode>General</c:formatCode>
                <c:ptCount val="4"/>
                <c:pt idx="0">
                  <c:v>2007</c:v>
                </c:pt>
                <c:pt idx="1">
                  <c:v>2008</c:v>
                </c:pt>
                <c:pt idx="2">
                  <c:v>2009</c:v>
                </c:pt>
                <c:pt idx="3">
                  <c:v>2010</c:v>
                </c:pt>
              </c:numCache>
            </c:numRef>
          </c:cat>
          <c:val>
            <c:numRef>
              <c:f>E06_D!$M$214:$M$217</c:f>
              <c:numCache>
                <c:formatCode>General</c:formatCode>
                <c:ptCount val="4"/>
                <c:pt idx="0">
                  <c:v>3</c:v>
                </c:pt>
                <c:pt idx="1">
                  <c:v>2</c:v>
                </c:pt>
                <c:pt idx="2">
                  <c:v>2</c:v>
                </c:pt>
                <c:pt idx="3">
                  <c:v>3</c:v>
                </c:pt>
              </c:numCache>
            </c:numRef>
          </c:val>
        </c:ser>
        <c:dLbls>
          <c:showLegendKey val="0"/>
          <c:showVal val="0"/>
          <c:showCatName val="0"/>
          <c:showSerName val="0"/>
          <c:showPercent val="0"/>
          <c:showBubbleSize val="0"/>
        </c:dLbls>
        <c:gapWidth val="150"/>
        <c:overlap val="100"/>
        <c:axId val="194627072"/>
        <c:axId val="194628608"/>
      </c:barChart>
      <c:catAx>
        <c:axId val="19462707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628608"/>
        <c:crosses val="autoZero"/>
        <c:auto val="1"/>
        <c:lblAlgn val="ctr"/>
        <c:lblOffset val="100"/>
        <c:noMultiLvlLbl val="0"/>
      </c:catAx>
      <c:valAx>
        <c:axId val="19462860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62707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096" footer="0.31496062000001096"/>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844"/>
          <c:h val="0.64005176772258365"/>
        </c:manualLayout>
      </c:layout>
      <c:barChart>
        <c:barDir val="col"/>
        <c:grouping val="stacked"/>
        <c:varyColors val="0"/>
        <c:ser>
          <c:idx val="0"/>
          <c:order val="0"/>
          <c:tx>
            <c:strRef>
              <c:f>E06_D!$J$224</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E06_D!$I$225:$I$228</c:f>
              <c:numCache>
                <c:formatCode>General</c:formatCode>
                <c:ptCount val="4"/>
                <c:pt idx="0">
                  <c:v>2007</c:v>
                </c:pt>
                <c:pt idx="1">
                  <c:v>2008</c:v>
                </c:pt>
                <c:pt idx="2">
                  <c:v>2009</c:v>
                </c:pt>
                <c:pt idx="3">
                  <c:v>2010</c:v>
                </c:pt>
              </c:numCache>
            </c:numRef>
          </c:cat>
          <c:val>
            <c:numRef>
              <c:f>E06_D!$J$225:$J$228</c:f>
              <c:numCache>
                <c:formatCode>General</c:formatCode>
                <c:ptCount val="4"/>
                <c:pt idx="0">
                  <c:v>3</c:v>
                </c:pt>
                <c:pt idx="1">
                  <c:v>2</c:v>
                </c:pt>
                <c:pt idx="2">
                  <c:v>4</c:v>
                </c:pt>
                <c:pt idx="3">
                  <c:v>3</c:v>
                </c:pt>
              </c:numCache>
            </c:numRef>
          </c:val>
        </c:ser>
        <c:ser>
          <c:idx val="1"/>
          <c:order val="1"/>
          <c:tx>
            <c:strRef>
              <c:f>E06_D!$K$224</c:f>
              <c:strCache>
                <c:ptCount val="1"/>
                <c:pt idx="0">
                  <c:v>Ruim</c:v>
                </c:pt>
              </c:strCache>
            </c:strRef>
          </c:tx>
          <c:spPr>
            <a:solidFill>
              <a:srgbClr val="FF0000"/>
            </a:solidFill>
          </c:spPr>
          <c:invertIfNegative val="0"/>
          <c:dLbls>
            <c:dLbl>
              <c:idx val="1"/>
              <c:delete val="1"/>
            </c:dLbl>
            <c:dLbl>
              <c:idx val="2"/>
              <c:delete val="1"/>
            </c:dLbl>
            <c:dLbl>
              <c:idx val="3"/>
              <c:delete val="1"/>
            </c:dLbl>
            <c:showLegendKey val="0"/>
            <c:showVal val="1"/>
            <c:showCatName val="0"/>
            <c:showSerName val="0"/>
            <c:showPercent val="0"/>
            <c:showBubbleSize val="0"/>
            <c:showLeaderLines val="0"/>
          </c:dLbls>
          <c:cat>
            <c:numRef>
              <c:f>E06_D!$I$225:$I$228</c:f>
              <c:numCache>
                <c:formatCode>General</c:formatCode>
                <c:ptCount val="4"/>
                <c:pt idx="0">
                  <c:v>2007</c:v>
                </c:pt>
                <c:pt idx="1">
                  <c:v>2008</c:v>
                </c:pt>
                <c:pt idx="2">
                  <c:v>2009</c:v>
                </c:pt>
                <c:pt idx="3">
                  <c:v>2010</c:v>
                </c:pt>
              </c:numCache>
            </c:numRef>
          </c:cat>
          <c:val>
            <c:numRef>
              <c:f>E06_D!$K$225:$K$228</c:f>
              <c:numCache>
                <c:formatCode>General</c:formatCode>
                <c:ptCount val="4"/>
                <c:pt idx="0">
                  <c:v>1</c:v>
                </c:pt>
                <c:pt idx="1">
                  <c:v>0</c:v>
                </c:pt>
                <c:pt idx="2">
                  <c:v>0</c:v>
                </c:pt>
                <c:pt idx="3">
                  <c:v>0</c:v>
                </c:pt>
              </c:numCache>
            </c:numRef>
          </c:val>
        </c:ser>
        <c:ser>
          <c:idx val="2"/>
          <c:order val="2"/>
          <c:tx>
            <c:strRef>
              <c:f>E06_D!$L$224</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E06_D!$I$225:$I$228</c:f>
              <c:numCache>
                <c:formatCode>General</c:formatCode>
                <c:ptCount val="4"/>
                <c:pt idx="0">
                  <c:v>2007</c:v>
                </c:pt>
                <c:pt idx="1">
                  <c:v>2008</c:v>
                </c:pt>
                <c:pt idx="2">
                  <c:v>2009</c:v>
                </c:pt>
                <c:pt idx="3">
                  <c:v>2010</c:v>
                </c:pt>
              </c:numCache>
            </c:numRef>
          </c:cat>
          <c:val>
            <c:numRef>
              <c:f>E06_D!$L$225:$L$228</c:f>
              <c:numCache>
                <c:formatCode>General</c:formatCode>
                <c:ptCount val="4"/>
                <c:pt idx="0">
                  <c:v>21</c:v>
                </c:pt>
                <c:pt idx="1">
                  <c:v>22</c:v>
                </c:pt>
                <c:pt idx="2">
                  <c:v>20</c:v>
                </c:pt>
                <c:pt idx="3">
                  <c:v>21</c:v>
                </c:pt>
              </c:numCache>
            </c:numRef>
          </c:val>
        </c:ser>
        <c:ser>
          <c:idx val="3"/>
          <c:order val="3"/>
          <c:tx>
            <c:strRef>
              <c:f>E06_D!$M$224</c:f>
              <c:strCache>
                <c:ptCount val="1"/>
                <c:pt idx="0">
                  <c:v>Bom</c:v>
                </c:pt>
              </c:strCache>
            </c:strRef>
          </c:tx>
          <c:spPr>
            <a:solidFill>
              <a:srgbClr val="007033"/>
            </a:solidFill>
          </c:spPr>
          <c:invertIfNegative val="0"/>
          <c:dLbls>
            <c:showLegendKey val="0"/>
            <c:showVal val="1"/>
            <c:showCatName val="0"/>
            <c:showSerName val="0"/>
            <c:showPercent val="0"/>
            <c:showBubbleSize val="0"/>
            <c:showLeaderLines val="0"/>
          </c:dLbls>
          <c:cat>
            <c:numRef>
              <c:f>E06_D!$I$225:$I$228</c:f>
              <c:numCache>
                <c:formatCode>General</c:formatCode>
                <c:ptCount val="4"/>
                <c:pt idx="0">
                  <c:v>2007</c:v>
                </c:pt>
                <c:pt idx="1">
                  <c:v>2008</c:v>
                </c:pt>
                <c:pt idx="2">
                  <c:v>2009</c:v>
                </c:pt>
                <c:pt idx="3">
                  <c:v>2010</c:v>
                </c:pt>
              </c:numCache>
            </c:numRef>
          </c:cat>
          <c:val>
            <c:numRef>
              <c:f>E06_D!$M$225:$M$228</c:f>
              <c:numCache>
                <c:formatCode>General</c:formatCode>
                <c:ptCount val="4"/>
                <c:pt idx="0">
                  <c:v>1</c:v>
                </c:pt>
                <c:pt idx="1">
                  <c:v>2</c:v>
                </c:pt>
                <c:pt idx="2">
                  <c:v>2</c:v>
                </c:pt>
                <c:pt idx="3">
                  <c:v>2</c:v>
                </c:pt>
              </c:numCache>
            </c:numRef>
          </c:val>
        </c:ser>
        <c:dLbls>
          <c:showLegendKey val="0"/>
          <c:showVal val="0"/>
          <c:showCatName val="0"/>
          <c:showSerName val="0"/>
          <c:showPercent val="0"/>
          <c:showBubbleSize val="0"/>
        </c:dLbls>
        <c:gapWidth val="150"/>
        <c:overlap val="100"/>
        <c:axId val="194690048"/>
        <c:axId val="194700032"/>
      </c:barChart>
      <c:catAx>
        <c:axId val="19469004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700032"/>
        <c:crosses val="autoZero"/>
        <c:auto val="1"/>
        <c:lblAlgn val="ctr"/>
        <c:lblOffset val="100"/>
        <c:noMultiLvlLbl val="0"/>
      </c:catAx>
      <c:valAx>
        <c:axId val="1947000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69004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107" footer="0.31496062000001107"/>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707393459868"/>
          <c:y val="6.7588325652841813E-2"/>
          <c:w val="0.79826619498647833"/>
          <c:h val="0.64005176772258365"/>
        </c:manualLayout>
      </c:layout>
      <c:barChart>
        <c:barDir val="col"/>
        <c:grouping val="stacked"/>
        <c:varyColors val="0"/>
        <c:ser>
          <c:idx val="0"/>
          <c:order val="0"/>
          <c:tx>
            <c:strRef>
              <c:f>E06_D!$J$235</c:f>
              <c:strCache>
                <c:ptCount val="1"/>
                <c:pt idx="0">
                  <c:v>Sem dados</c:v>
                </c:pt>
              </c:strCache>
            </c:strRef>
          </c:tx>
          <c:spPr>
            <a:solidFill>
              <a:schemeClr val="bg1"/>
            </a:solidFill>
            <a:ln>
              <a:solidFill>
                <a:schemeClr val="tx1"/>
              </a:solidFill>
            </a:ln>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E06_D!$I$236:$I$239</c:f>
              <c:numCache>
                <c:formatCode>General</c:formatCode>
                <c:ptCount val="4"/>
                <c:pt idx="0">
                  <c:v>2007</c:v>
                </c:pt>
                <c:pt idx="1">
                  <c:v>2008</c:v>
                </c:pt>
                <c:pt idx="2">
                  <c:v>2009</c:v>
                </c:pt>
                <c:pt idx="3">
                  <c:v>2010</c:v>
                </c:pt>
              </c:numCache>
            </c:numRef>
          </c:cat>
          <c:val>
            <c:numRef>
              <c:f>E06_D!$J$236:$J$239</c:f>
              <c:numCache>
                <c:formatCode>General</c:formatCode>
                <c:ptCount val="4"/>
                <c:pt idx="0">
                  <c:v>3</c:v>
                </c:pt>
                <c:pt idx="1">
                  <c:v>3</c:v>
                </c:pt>
                <c:pt idx="2">
                  <c:v>2</c:v>
                </c:pt>
                <c:pt idx="3">
                  <c:v>2</c:v>
                </c:pt>
              </c:numCache>
            </c:numRef>
          </c:val>
        </c:ser>
        <c:ser>
          <c:idx val="1"/>
          <c:order val="1"/>
          <c:tx>
            <c:strRef>
              <c:f>E06_D!$K$235</c:f>
              <c:strCache>
                <c:ptCount val="1"/>
                <c:pt idx="0">
                  <c:v>Ruim</c:v>
                </c:pt>
              </c:strCache>
            </c:strRef>
          </c:tx>
          <c:spPr>
            <a:solidFill>
              <a:srgbClr val="FF0000"/>
            </a:solidFill>
          </c:spPr>
          <c:invertIfNegative val="0"/>
          <c:dLbls>
            <c:dLbl>
              <c:idx val="0"/>
              <c:delete val="1"/>
            </c:dLbl>
            <c:dLbl>
              <c:idx val="1"/>
              <c:delete val="1"/>
            </c:dLbl>
            <c:showLegendKey val="0"/>
            <c:showVal val="1"/>
            <c:showCatName val="0"/>
            <c:showSerName val="0"/>
            <c:showPercent val="0"/>
            <c:showBubbleSize val="0"/>
            <c:showLeaderLines val="0"/>
          </c:dLbls>
          <c:cat>
            <c:numRef>
              <c:f>E06_D!$I$236:$I$239</c:f>
              <c:numCache>
                <c:formatCode>General</c:formatCode>
                <c:ptCount val="4"/>
                <c:pt idx="0">
                  <c:v>2007</c:v>
                </c:pt>
                <c:pt idx="1">
                  <c:v>2008</c:v>
                </c:pt>
                <c:pt idx="2">
                  <c:v>2009</c:v>
                </c:pt>
                <c:pt idx="3">
                  <c:v>2010</c:v>
                </c:pt>
              </c:numCache>
            </c:numRef>
          </c:cat>
          <c:val>
            <c:numRef>
              <c:f>E06_D!$K$236:$K$239</c:f>
              <c:numCache>
                <c:formatCode>General</c:formatCode>
                <c:ptCount val="4"/>
                <c:pt idx="0">
                  <c:v>0</c:v>
                </c:pt>
                <c:pt idx="1">
                  <c:v>0</c:v>
                </c:pt>
                <c:pt idx="2">
                  <c:v>1</c:v>
                </c:pt>
                <c:pt idx="3">
                  <c:v>1</c:v>
                </c:pt>
              </c:numCache>
            </c:numRef>
          </c:val>
        </c:ser>
        <c:ser>
          <c:idx val="2"/>
          <c:order val="2"/>
          <c:tx>
            <c:strRef>
              <c:f>E06_D!$L$235</c:f>
              <c:strCache>
                <c:ptCount val="1"/>
                <c:pt idx="0">
                  <c:v>Regular</c:v>
                </c:pt>
              </c:strCache>
            </c:strRef>
          </c:tx>
          <c:spPr>
            <a:solidFill>
              <a:srgbClr val="FFFF00"/>
            </a:solidFill>
          </c:spPr>
          <c:invertIfNegative val="0"/>
          <c:dLbls>
            <c:showLegendKey val="0"/>
            <c:showVal val="1"/>
            <c:showCatName val="0"/>
            <c:showSerName val="0"/>
            <c:showPercent val="0"/>
            <c:showBubbleSize val="0"/>
            <c:showLeaderLines val="0"/>
          </c:dLbls>
          <c:cat>
            <c:numRef>
              <c:f>E06_D!$I$236:$I$239</c:f>
              <c:numCache>
                <c:formatCode>General</c:formatCode>
                <c:ptCount val="4"/>
                <c:pt idx="0">
                  <c:v>2007</c:v>
                </c:pt>
                <c:pt idx="1">
                  <c:v>2008</c:v>
                </c:pt>
                <c:pt idx="2">
                  <c:v>2009</c:v>
                </c:pt>
                <c:pt idx="3">
                  <c:v>2010</c:v>
                </c:pt>
              </c:numCache>
            </c:numRef>
          </c:cat>
          <c:val>
            <c:numRef>
              <c:f>E06_D!$L$236:$L$239</c:f>
              <c:numCache>
                <c:formatCode>General</c:formatCode>
                <c:ptCount val="4"/>
                <c:pt idx="0">
                  <c:v>16</c:v>
                </c:pt>
                <c:pt idx="1">
                  <c:v>16</c:v>
                </c:pt>
                <c:pt idx="2">
                  <c:v>16</c:v>
                </c:pt>
                <c:pt idx="3">
                  <c:v>17</c:v>
                </c:pt>
              </c:numCache>
            </c:numRef>
          </c:val>
        </c:ser>
        <c:ser>
          <c:idx val="3"/>
          <c:order val="3"/>
          <c:tx>
            <c:strRef>
              <c:f>E06_D!$M$235</c:f>
              <c:strCache>
                <c:ptCount val="1"/>
                <c:pt idx="0">
                  <c:v>Bom</c:v>
                </c:pt>
              </c:strCache>
            </c:strRef>
          </c:tx>
          <c:spPr>
            <a:solidFill>
              <a:srgbClr val="006600"/>
            </a:solidFill>
          </c:spPr>
          <c:invertIfNegative val="0"/>
          <c:dLbls>
            <c:showLegendKey val="0"/>
            <c:showVal val="1"/>
            <c:showCatName val="0"/>
            <c:showSerName val="0"/>
            <c:showPercent val="0"/>
            <c:showBubbleSize val="0"/>
            <c:showLeaderLines val="0"/>
          </c:dLbls>
          <c:cat>
            <c:numRef>
              <c:f>E06_D!$I$236:$I$239</c:f>
              <c:numCache>
                <c:formatCode>General</c:formatCode>
                <c:ptCount val="4"/>
                <c:pt idx="0">
                  <c:v>2007</c:v>
                </c:pt>
                <c:pt idx="1">
                  <c:v>2008</c:v>
                </c:pt>
                <c:pt idx="2">
                  <c:v>2009</c:v>
                </c:pt>
                <c:pt idx="3">
                  <c:v>2010</c:v>
                </c:pt>
              </c:numCache>
            </c:numRef>
          </c:cat>
          <c:val>
            <c:numRef>
              <c:f>E06_D!$M$236:$M$239</c:f>
              <c:numCache>
                <c:formatCode>General</c:formatCode>
                <c:ptCount val="4"/>
                <c:pt idx="0">
                  <c:v>2</c:v>
                </c:pt>
                <c:pt idx="1">
                  <c:v>2</c:v>
                </c:pt>
                <c:pt idx="2">
                  <c:v>2</c:v>
                </c:pt>
                <c:pt idx="3">
                  <c:v>1</c:v>
                </c:pt>
              </c:numCache>
            </c:numRef>
          </c:val>
        </c:ser>
        <c:dLbls>
          <c:showLegendKey val="0"/>
          <c:showVal val="0"/>
          <c:showCatName val="0"/>
          <c:showSerName val="0"/>
          <c:showPercent val="0"/>
          <c:showBubbleSize val="0"/>
        </c:dLbls>
        <c:gapWidth val="150"/>
        <c:overlap val="100"/>
        <c:axId val="194880256"/>
        <c:axId val="194881792"/>
      </c:barChart>
      <c:catAx>
        <c:axId val="19488025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881792"/>
        <c:crosses val="autoZero"/>
        <c:auto val="1"/>
        <c:lblAlgn val="ctr"/>
        <c:lblOffset val="100"/>
        <c:noMultiLvlLbl val="0"/>
      </c:catAx>
      <c:valAx>
        <c:axId val="1948817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municípios</a:t>
                </a:r>
              </a:p>
            </c:rich>
          </c:tx>
          <c:overlay val="0"/>
        </c:title>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9488025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1113" footer="0.3149606200000111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586"/>
          <c:y val="5.0842855905450485E-2"/>
          <c:w val="0.8104440187437667"/>
          <c:h val="0.7246093252421496"/>
        </c:manualLayout>
      </c:layout>
      <c:barChart>
        <c:barDir val="col"/>
        <c:grouping val="stacked"/>
        <c:varyColors val="0"/>
        <c:ser>
          <c:idx val="0"/>
          <c:order val="0"/>
          <c:tx>
            <c:strRef>
              <c:f>'I05A '!$BO$6</c:f>
              <c:strCache>
                <c:ptCount val="1"/>
                <c:pt idx="0">
                  <c:v>Própria</c:v>
                </c:pt>
              </c:strCache>
            </c:strRef>
          </c:tx>
          <c:spPr>
            <a:solidFill>
              <a:srgbClr val="33CC33"/>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'I05A '!$BP$5:$BT$5</c:f>
              <c:numCache>
                <c:formatCode>General</c:formatCode>
                <c:ptCount val="5"/>
                <c:pt idx="0">
                  <c:v>2007</c:v>
                </c:pt>
                <c:pt idx="1">
                  <c:v>2008</c:v>
                </c:pt>
                <c:pt idx="2">
                  <c:v>2009</c:v>
                </c:pt>
                <c:pt idx="3">
                  <c:v>2010</c:v>
                </c:pt>
                <c:pt idx="4">
                  <c:v>2011</c:v>
                </c:pt>
              </c:numCache>
            </c:numRef>
          </c:cat>
          <c:val>
            <c:numRef>
              <c:f>'I05A '!$BP$6:$BT$6</c:f>
              <c:numCache>
                <c:formatCode>0</c:formatCode>
                <c:ptCount val="5"/>
                <c:pt idx="0">
                  <c:v>4015</c:v>
                </c:pt>
                <c:pt idx="1">
                  <c:v>3791</c:v>
                </c:pt>
                <c:pt idx="2">
                  <c:v>3831</c:v>
                </c:pt>
                <c:pt idx="3">
                  <c:v>3705</c:v>
                </c:pt>
                <c:pt idx="4">
                  <c:v>3806</c:v>
                </c:pt>
              </c:numCache>
            </c:numRef>
          </c:val>
        </c:ser>
        <c:ser>
          <c:idx val="1"/>
          <c:order val="1"/>
          <c:tx>
            <c:strRef>
              <c:f>'I05A '!$BO$7</c:f>
              <c:strCache>
                <c:ptCount val="1"/>
                <c:pt idx="0">
                  <c:v>Imprópria</c:v>
                </c:pt>
              </c:strCache>
            </c:strRef>
          </c:tx>
          <c:spPr>
            <a:solidFill>
              <a:srgbClr val="FF00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'I05A '!$BP$5:$BT$5</c:f>
              <c:numCache>
                <c:formatCode>General</c:formatCode>
                <c:ptCount val="5"/>
                <c:pt idx="0">
                  <c:v>2007</c:v>
                </c:pt>
                <c:pt idx="1">
                  <c:v>2008</c:v>
                </c:pt>
                <c:pt idx="2">
                  <c:v>2009</c:v>
                </c:pt>
                <c:pt idx="3">
                  <c:v>2010</c:v>
                </c:pt>
                <c:pt idx="4">
                  <c:v>2011</c:v>
                </c:pt>
              </c:numCache>
            </c:numRef>
          </c:cat>
          <c:val>
            <c:numRef>
              <c:f>'I05A '!$BP$7:$BT$7</c:f>
              <c:numCache>
                <c:formatCode>0</c:formatCode>
                <c:ptCount val="5"/>
                <c:pt idx="0">
                  <c:v>300</c:v>
                </c:pt>
                <c:pt idx="1">
                  <c:v>608</c:v>
                </c:pt>
                <c:pt idx="2">
                  <c:v>483</c:v>
                </c:pt>
                <c:pt idx="3">
                  <c:v>563</c:v>
                </c:pt>
                <c:pt idx="4">
                  <c:v>509</c:v>
                </c:pt>
              </c:numCache>
            </c:numRef>
          </c:val>
        </c:ser>
        <c:dLbls>
          <c:showLegendKey val="0"/>
          <c:showVal val="0"/>
          <c:showCatName val="0"/>
          <c:showSerName val="0"/>
          <c:showPercent val="0"/>
          <c:showBubbleSize val="0"/>
        </c:dLbls>
        <c:gapWidth val="150"/>
        <c:overlap val="100"/>
        <c:axId val="202183424"/>
        <c:axId val="202184960"/>
      </c:barChart>
      <c:catAx>
        <c:axId val="202183424"/>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2184960"/>
        <c:crosses val="autoZero"/>
        <c:auto val="1"/>
        <c:lblAlgn val="ctr"/>
        <c:lblOffset val="100"/>
        <c:noMultiLvlLbl val="0"/>
      </c:catAx>
      <c:valAx>
        <c:axId val="20218496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2183424"/>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252" footer="0.3149606200000025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592"/>
          <c:y val="5.0842855905450485E-2"/>
          <c:w val="0.8104440187437667"/>
          <c:h val="0.7246093252421496"/>
        </c:manualLayout>
      </c:layout>
      <c:barChart>
        <c:barDir val="col"/>
        <c:grouping val="stacked"/>
        <c:varyColors val="0"/>
        <c:ser>
          <c:idx val="0"/>
          <c:order val="0"/>
          <c:tx>
            <c:strRef>
              <c:f>'I05A '!$BO$31</c:f>
              <c:strCache>
                <c:ptCount val="1"/>
                <c:pt idx="0">
                  <c:v>Própria</c:v>
                </c:pt>
              </c:strCache>
            </c:strRef>
          </c:tx>
          <c:spPr>
            <a:solidFill>
              <a:srgbClr val="33CC33"/>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'I05A '!$BP$30:$BT$30</c:f>
              <c:numCache>
                <c:formatCode>General</c:formatCode>
                <c:ptCount val="5"/>
                <c:pt idx="0">
                  <c:v>2007</c:v>
                </c:pt>
                <c:pt idx="1">
                  <c:v>2008</c:v>
                </c:pt>
                <c:pt idx="2">
                  <c:v>2009</c:v>
                </c:pt>
                <c:pt idx="3">
                  <c:v>2010</c:v>
                </c:pt>
                <c:pt idx="4">
                  <c:v>2011</c:v>
                </c:pt>
              </c:numCache>
            </c:numRef>
          </c:cat>
          <c:val>
            <c:numRef>
              <c:f>'I05A '!$BP$31:$BT$31</c:f>
              <c:numCache>
                <c:formatCode>0</c:formatCode>
                <c:ptCount val="5"/>
                <c:pt idx="0">
                  <c:v>2823</c:v>
                </c:pt>
                <c:pt idx="1">
                  <c:v>2426</c:v>
                </c:pt>
                <c:pt idx="2">
                  <c:v>2506</c:v>
                </c:pt>
                <c:pt idx="3">
                  <c:v>2562</c:v>
                </c:pt>
                <c:pt idx="4">
                  <c:v>2474</c:v>
                </c:pt>
              </c:numCache>
            </c:numRef>
          </c:val>
        </c:ser>
        <c:ser>
          <c:idx val="1"/>
          <c:order val="1"/>
          <c:tx>
            <c:strRef>
              <c:f>'I05A '!$BO$32</c:f>
              <c:strCache>
                <c:ptCount val="1"/>
                <c:pt idx="0">
                  <c:v>Imprópria</c:v>
                </c:pt>
              </c:strCache>
            </c:strRef>
          </c:tx>
          <c:spPr>
            <a:solidFill>
              <a:srgbClr val="FF00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'I05A '!$BP$30:$BT$30</c:f>
              <c:numCache>
                <c:formatCode>General</c:formatCode>
                <c:ptCount val="5"/>
                <c:pt idx="0">
                  <c:v>2007</c:v>
                </c:pt>
                <c:pt idx="1">
                  <c:v>2008</c:v>
                </c:pt>
                <c:pt idx="2">
                  <c:v>2009</c:v>
                </c:pt>
                <c:pt idx="3">
                  <c:v>2010</c:v>
                </c:pt>
                <c:pt idx="4">
                  <c:v>2011</c:v>
                </c:pt>
              </c:numCache>
            </c:numRef>
          </c:cat>
          <c:val>
            <c:numRef>
              <c:f>'I05A '!$BP$32:$BT$32</c:f>
              <c:numCache>
                <c:formatCode>0</c:formatCode>
                <c:ptCount val="5"/>
                <c:pt idx="0">
                  <c:v>661</c:v>
                </c:pt>
                <c:pt idx="1">
                  <c:v>1125</c:v>
                </c:pt>
                <c:pt idx="2">
                  <c:v>978</c:v>
                </c:pt>
                <c:pt idx="3">
                  <c:v>954</c:v>
                </c:pt>
                <c:pt idx="4">
                  <c:v>1062</c:v>
                </c:pt>
              </c:numCache>
            </c:numRef>
          </c:val>
        </c:ser>
        <c:dLbls>
          <c:showLegendKey val="0"/>
          <c:showVal val="0"/>
          <c:showCatName val="0"/>
          <c:showSerName val="0"/>
          <c:showPercent val="0"/>
          <c:showBubbleSize val="0"/>
        </c:dLbls>
        <c:gapWidth val="150"/>
        <c:overlap val="100"/>
        <c:axId val="202211328"/>
        <c:axId val="202212864"/>
      </c:barChart>
      <c:catAx>
        <c:axId val="20221132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2212864"/>
        <c:crosses val="autoZero"/>
        <c:auto val="1"/>
        <c:lblAlgn val="ctr"/>
        <c:lblOffset val="100"/>
        <c:noMultiLvlLbl val="0"/>
      </c:catAx>
      <c:valAx>
        <c:axId val="2022128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221132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263" footer="0.3149606200000026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592"/>
          <c:y val="5.0842855905450485E-2"/>
          <c:w val="0.8104440187437667"/>
          <c:h val="0.7246093252421496"/>
        </c:manualLayout>
      </c:layout>
      <c:barChart>
        <c:barDir val="col"/>
        <c:grouping val="stacked"/>
        <c:varyColors val="0"/>
        <c:ser>
          <c:idx val="0"/>
          <c:order val="0"/>
          <c:tx>
            <c:strRef>
              <c:f>'I05A '!$BO$55</c:f>
              <c:strCache>
                <c:ptCount val="1"/>
                <c:pt idx="0">
                  <c:v>Própria</c:v>
                </c:pt>
              </c:strCache>
            </c:strRef>
          </c:tx>
          <c:spPr>
            <a:solidFill>
              <a:srgbClr val="33CC33"/>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'I05A '!$BP$54:$BT$54</c:f>
              <c:numCache>
                <c:formatCode>General</c:formatCode>
                <c:ptCount val="5"/>
                <c:pt idx="0">
                  <c:v>2007</c:v>
                </c:pt>
                <c:pt idx="1">
                  <c:v>2008</c:v>
                </c:pt>
                <c:pt idx="2">
                  <c:v>2009</c:v>
                </c:pt>
                <c:pt idx="3">
                  <c:v>2010</c:v>
                </c:pt>
                <c:pt idx="4">
                  <c:v>2011</c:v>
                </c:pt>
              </c:numCache>
            </c:numRef>
          </c:cat>
          <c:val>
            <c:numRef>
              <c:f>'I05A '!$BP$55:$BT$55</c:f>
              <c:numCache>
                <c:formatCode>0</c:formatCode>
                <c:ptCount val="5"/>
                <c:pt idx="0">
                  <c:v>251</c:v>
                </c:pt>
                <c:pt idx="1">
                  <c:v>265</c:v>
                </c:pt>
                <c:pt idx="2">
                  <c:v>254</c:v>
                </c:pt>
                <c:pt idx="3">
                  <c:v>157</c:v>
                </c:pt>
                <c:pt idx="4">
                  <c:v>260</c:v>
                </c:pt>
              </c:numCache>
            </c:numRef>
          </c:val>
        </c:ser>
        <c:ser>
          <c:idx val="1"/>
          <c:order val="1"/>
          <c:tx>
            <c:strRef>
              <c:f>'I05A '!$BO$56</c:f>
              <c:strCache>
                <c:ptCount val="1"/>
                <c:pt idx="0">
                  <c:v>Imprópria</c:v>
                </c:pt>
              </c:strCache>
            </c:strRef>
          </c:tx>
          <c:spPr>
            <a:solidFill>
              <a:srgbClr val="FF000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'I05A '!$BP$54:$BT$54</c:f>
              <c:numCache>
                <c:formatCode>General</c:formatCode>
                <c:ptCount val="5"/>
                <c:pt idx="0">
                  <c:v>2007</c:v>
                </c:pt>
                <c:pt idx="1">
                  <c:v>2008</c:v>
                </c:pt>
                <c:pt idx="2">
                  <c:v>2009</c:v>
                </c:pt>
                <c:pt idx="3">
                  <c:v>2010</c:v>
                </c:pt>
                <c:pt idx="4">
                  <c:v>2011</c:v>
                </c:pt>
              </c:numCache>
            </c:numRef>
          </c:cat>
          <c:val>
            <c:numRef>
              <c:f>'I05A '!$BP$56:$BT$56</c:f>
              <c:numCache>
                <c:formatCode>0</c:formatCode>
                <c:ptCount val="5"/>
                <c:pt idx="0">
                  <c:v>9</c:v>
                </c:pt>
                <c:pt idx="1">
                  <c:v>0</c:v>
                </c:pt>
                <c:pt idx="2">
                  <c:v>6</c:v>
                </c:pt>
                <c:pt idx="3">
                  <c:v>3</c:v>
                </c:pt>
                <c:pt idx="4">
                  <c:v>0</c:v>
                </c:pt>
              </c:numCache>
            </c:numRef>
          </c:val>
        </c:ser>
        <c:dLbls>
          <c:showLegendKey val="0"/>
          <c:showVal val="0"/>
          <c:showCatName val="0"/>
          <c:showSerName val="0"/>
          <c:showPercent val="0"/>
          <c:showBubbleSize val="0"/>
        </c:dLbls>
        <c:gapWidth val="150"/>
        <c:overlap val="100"/>
        <c:axId val="188697600"/>
        <c:axId val="188707584"/>
      </c:barChart>
      <c:catAx>
        <c:axId val="18869760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188707584"/>
        <c:crosses val="autoZero"/>
        <c:auto val="1"/>
        <c:lblAlgn val="ctr"/>
        <c:lblOffset val="100"/>
        <c:noMultiLvlLbl val="0"/>
      </c:catAx>
      <c:valAx>
        <c:axId val="18870758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88697600"/>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263" footer="0.3149606200000026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653"/>
          <c:y val="5.0842855905450485E-2"/>
          <c:w val="0.8104440187437667"/>
          <c:h val="0.68450891007045167"/>
        </c:manualLayout>
      </c:layout>
      <c:barChart>
        <c:barDir val="col"/>
        <c:grouping val="stacked"/>
        <c:varyColors val="0"/>
        <c:ser>
          <c:idx val="0"/>
          <c:order val="0"/>
          <c:tx>
            <c:strRef>
              <c:f>I05B!$BS$4</c:f>
              <c:strCache>
                <c:ptCount val="1"/>
                <c:pt idx="0">
                  <c:v>Própria</c:v>
                </c:pt>
              </c:strCache>
            </c:strRef>
          </c:tx>
          <c:spPr>
            <a:solidFill>
              <a:srgbClr val="009900"/>
            </a:solidFill>
          </c:spPr>
          <c:invertIfNegative val="0"/>
          <c:dLbls>
            <c:dLbl>
              <c:idx val="0"/>
              <c:delete val="1"/>
            </c:dLbl>
            <c:showLegendKey val="0"/>
            <c:showVal val="1"/>
            <c:showCatName val="0"/>
            <c:showSerName val="0"/>
            <c:showPercent val="0"/>
            <c:showBubbleSize val="0"/>
            <c:showLeaderLines val="0"/>
          </c:dLbls>
          <c:cat>
            <c:numRef>
              <c:f>I05B!$BT$3:$BX$3</c:f>
              <c:numCache>
                <c:formatCode>General</c:formatCode>
                <c:ptCount val="5"/>
                <c:pt idx="0">
                  <c:v>2007</c:v>
                </c:pt>
                <c:pt idx="1">
                  <c:v>2008</c:v>
                </c:pt>
                <c:pt idx="2">
                  <c:v>2009</c:v>
                </c:pt>
                <c:pt idx="3">
                  <c:v>2010</c:v>
                </c:pt>
                <c:pt idx="4">
                  <c:v>2011</c:v>
                </c:pt>
              </c:numCache>
            </c:numRef>
          </c:cat>
          <c:val>
            <c:numRef>
              <c:f>I05B!$BT$4:$BX$4</c:f>
              <c:numCache>
                <c:formatCode>0</c:formatCode>
                <c:ptCount val="5"/>
                <c:pt idx="0">
                  <c:v>0</c:v>
                </c:pt>
                <c:pt idx="1">
                  <c:v>9</c:v>
                </c:pt>
                <c:pt idx="2">
                  <c:v>52</c:v>
                </c:pt>
                <c:pt idx="3">
                  <c:v>72</c:v>
                </c:pt>
                <c:pt idx="4">
                  <c:v>51</c:v>
                </c:pt>
              </c:numCache>
            </c:numRef>
          </c:val>
        </c:ser>
        <c:ser>
          <c:idx val="1"/>
          <c:order val="1"/>
          <c:tx>
            <c:strRef>
              <c:f>I05B!$BS$5</c:f>
              <c:strCache>
                <c:ptCount val="1"/>
                <c:pt idx="0">
                  <c:v>Imprópria</c:v>
                </c:pt>
              </c:strCache>
            </c:strRef>
          </c:tx>
          <c:spPr>
            <a:solidFill>
              <a:srgbClr val="FF0000"/>
            </a:solidFill>
          </c:spPr>
          <c:invertIfNegative val="0"/>
          <c:dLbls>
            <c:dLbl>
              <c:idx val="0"/>
              <c:delete val="1"/>
            </c:dLbl>
            <c:dLbl>
              <c:idx val="1"/>
              <c:delete val="1"/>
            </c:dLbl>
            <c:showLegendKey val="0"/>
            <c:showVal val="1"/>
            <c:showCatName val="0"/>
            <c:showSerName val="0"/>
            <c:showPercent val="0"/>
            <c:showBubbleSize val="0"/>
            <c:showLeaderLines val="0"/>
          </c:dLbls>
          <c:cat>
            <c:numRef>
              <c:f>I05B!$BT$3:$BX$3</c:f>
              <c:numCache>
                <c:formatCode>General</c:formatCode>
                <c:ptCount val="5"/>
                <c:pt idx="0">
                  <c:v>2007</c:v>
                </c:pt>
                <c:pt idx="1">
                  <c:v>2008</c:v>
                </c:pt>
                <c:pt idx="2">
                  <c:v>2009</c:v>
                </c:pt>
                <c:pt idx="3">
                  <c:v>2010</c:v>
                </c:pt>
                <c:pt idx="4">
                  <c:v>2011</c:v>
                </c:pt>
              </c:numCache>
            </c:numRef>
          </c:cat>
          <c:val>
            <c:numRef>
              <c:f>I05B!$BT$5:$BX$5</c:f>
              <c:numCache>
                <c:formatCode>0</c:formatCode>
                <c:ptCount val="5"/>
                <c:pt idx="0">
                  <c:v>0</c:v>
                </c:pt>
                <c:pt idx="1">
                  <c:v>0</c:v>
                </c:pt>
                <c:pt idx="2">
                  <c:v>36</c:v>
                </c:pt>
                <c:pt idx="3">
                  <c:v>48</c:v>
                </c:pt>
                <c:pt idx="4">
                  <c:v>100</c:v>
                </c:pt>
              </c:numCache>
            </c:numRef>
          </c:val>
        </c:ser>
        <c:dLbls>
          <c:showLegendKey val="0"/>
          <c:showVal val="0"/>
          <c:showCatName val="0"/>
          <c:showSerName val="0"/>
          <c:showPercent val="0"/>
          <c:showBubbleSize val="0"/>
        </c:dLbls>
        <c:gapWidth val="150"/>
        <c:overlap val="100"/>
        <c:axId val="202627328"/>
        <c:axId val="202633216"/>
      </c:barChart>
      <c:catAx>
        <c:axId val="20262732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2633216"/>
        <c:crosses val="autoZero"/>
        <c:auto val="1"/>
        <c:lblAlgn val="ctr"/>
        <c:lblOffset val="100"/>
        <c:noMultiLvlLbl val="0"/>
      </c:catAx>
      <c:valAx>
        <c:axId val="20263321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262732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13" footer="0.3149606200000041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659"/>
          <c:y val="5.0842855905450485E-2"/>
          <c:w val="0.8104440187437667"/>
          <c:h val="0.68450891007045167"/>
        </c:manualLayout>
      </c:layout>
      <c:barChart>
        <c:barDir val="col"/>
        <c:grouping val="stacked"/>
        <c:varyColors val="0"/>
        <c:ser>
          <c:idx val="0"/>
          <c:order val="0"/>
          <c:tx>
            <c:strRef>
              <c:f>I05B!$BS$14</c:f>
              <c:strCache>
                <c:ptCount val="1"/>
                <c:pt idx="0">
                  <c:v>Própria</c:v>
                </c:pt>
              </c:strCache>
            </c:strRef>
          </c:tx>
          <c:spPr>
            <a:solidFill>
              <a:srgbClr val="009900"/>
            </a:solidFill>
          </c:spPr>
          <c:invertIfNegative val="0"/>
          <c:dLbls>
            <c:dLbl>
              <c:idx val="3"/>
              <c:delete val="1"/>
            </c:dLbl>
            <c:showLegendKey val="0"/>
            <c:showVal val="1"/>
            <c:showCatName val="0"/>
            <c:showSerName val="0"/>
            <c:showPercent val="0"/>
            <c:showBubbleSize val="0"/>
            <c:showLeaderLines val="0"/>
          </c:dLbls>
          <c:cat>
            <c:numRef>
              <c:f>I05B!$BT$13:$BX$13</c:f>
              <c:numCache>
                <c:formatCode>General</c:formatCode>
                <c:ptCount val="5"/>
                <c:pt idx="0">
                  <c:v>2007</c:v>
                </c:pt>
                <c:pt idx="1">
                  <c:v>2008</c:v>
                </c:pt>
                <c:pt idx="2">
                  <c:v>2009</c:v>
                </c:pt>
                <c:pt idx="3">
                  <c:v>2010</c:v>
                </c:pt>
                <c:pt idx="4">
                  <c:v>2011</c:v>
                </c:pt>
              </c:numCache>
            </c:numRef>
          </c:cat>
          <c:val>
            <c:numRef>
              <c:f>I05B!$BT$14:$BX$14</c:f>
              <c:numCache>
                <c:formatCode>0</c:formatCode>
                <c:ptCount val="5"/>
                <c:pt idx="0">
                  <c:v>71</c:v>
                </c:pt>
                <c:pt idx="1">
                  <c:v>65</c:v>
                </c:pt>
                <c:pt idx="2">
                  <c:v>68</c:v>
                </c:pt>
                <c:pt idx="3">
                  <c:v>0</c:v>
                </c:pt>
                <c:pt idx="4">
                  <c:v>66</c:v>
                </c:pt>
              </c:numCache>
            </c:numRef>
          </c:val>
        </c:ser>
        <c:ser>
          <c:idx val="1"/>
          <c:order val="1"/>
          <c:tx>
            <c:strRef>
              <c:f>I05B!$BS$15</c:f>
              <c:strCache>
                <c:ptCount val="1"/>
                <c:pt idx="0">
                  <c:v>Imprópria</c:v>
                </c:pt>
              </c:strCache>
            </c:strRef>
          </c:tx>
          <c:spPr>
            <a:solidFill>
              <a:srgbClr val="FF0000"/>
            </a:solidFill>
          </c:spPr>
          <c:invertIfNegative val="0"/>
          <c:cat>
            <c:numRef>
              <c:f>I05B!$BT$13:$BX$13</c:f>
              <c:numCache>
                <c:formatCode>General</c:formatCode>
                <c:ptCount val="5"/>
                <c:pt idx="0">
                  <c:v>2007</c:v>
                </c:pt>
                <c:pt idx="1">
                  <c:v>2008</c:v>
                </c:pt>
                <c:pt idx="2">
                  <c:v>2009</c:v>
                </c:pt>
                <c:pt idx="3">
                  <c:v>2010</c:v>
                </c:pt>
                <c:pt idx="4">
                  <c:v>2011</c:v>
                </c:pt>
              </c:numCache>
            </c:numRef>
          </c:cat>
          <c:val>
            <c:numRef>
              <c:f>I05B!$BT$15:$BX$15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202339456"/>
        <c:axId val="202340992"/>
      </c:barChart>
      <c:catAx>
        <c:axId val="20233945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2340992"/>
        <c:crosses val="autoZero"/>
        <c:auto val="1"/>
        <c:lblAlgn val="ctr"/>
        <c:lblOffset val="100"/>
        <c:noMultiLvlLbl val="0"/>
      </c:catAx>
      <c:valAx>
        <c:axId val="2023409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233945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35" footer="0.3149606200000043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664"/>
          <c:y val="5.0842855905450485E-2"/>
          <c:w val="0.8104440187437667"/>
          <c:h val="0.68450891007045167"/>
        </c:manualLayout>
      </c:layout>
      <c:barChart>
        <c:barDir val="col"/>
        <c:grouping val="stacked"/>
        <c:varyColors val="0"/>
        <c:ser>
          <c:idx val="0"/>
          <c:order val="0"/>
          <c:tx>
            <c:strRef>
              <c:f>I05B!$BS$25</c:f>
              <c:strCache>
                <c:ptCount val="1"/>
                <c:pt idx="0">
                  <c:v>Própria</c:v>
                </c:pt>
              </c:strCache>
            </c:strRef>
          </c:tx>
          <c:spPr>
            <a:solidFill>
              <a:srgbClr val="009900"/>
            </a:solidFill>
          </c:spPr>
          <c:invertIfNegative val="0"/>
          <c:dLbls>
            <c:showLegendKey val="0"/>
            <c:showVal val="1"/>
            <c:showCatName val="0"/>
            <c:showSerName val="0"/>
            <c:showPercent val="0"/>
            <c:showBubbleSize val="0"/>
            <c:showLeaderLines val="0"/>
          </c:dLbls>
          <c:cat>
            <c:numRef>
              <c:f>I05B!$BT$24:$BX$24</c:f>
              <c:numCache>
                <c:formatCode>General</c:formatCode>
                <c:ptCount val="5"/>
                <c:pt idx="0">
                  <c:v>2007</c:v>
                </c:pt>
                <c:pt idx="1">
                  <c:v>2008</c:v>
                </c:pt>
                <c:pt idx="2">
                  <c:v>2009</c:v>
                </c:pt>
                <c:pt idx="3">
                  <c:v>2010</c:v>
                </c:pt>
                <c:pt idx="4">
                  <c:v>2011</c:v>
                </c:pt>
              </c:numCache>
            </c:numRef>
          </c:cat>
          <c:val>
            <c:numRef>
              <c:f>I05B!$BT$25:$BX$25</c:f>
              <c:numCache>
                <c:formatCode>0</c:formatCode>
                <c:ptCount val="5"/>
                <c:pt idx="0">
                  <c:v>696</c:v>
                </c:pt>
                <c:pt idx="1">
                  <c:v>801</c:v>
                </c:pt>
                <c:pt idx="2">
                  <c:v>557</c:v>
                </c:pt>
                <c:pt idx="3">
                  <c:v>527</c:v>
                </c:pt>
                <c:pt idx="4">
                  <c:v>499</c:v>
                </c:pt>
              </c:numCache>
            </c:numRef>
          </c:val>
        </c:ser>
        <c:ser>
          <c:idx val="1"/>
          <c:order val="1"/>
          <c:tx>
            <c:strRef>
              <c:f>I05B!$BS$26</c:f>
              <c:strCache>
                <c:ptCount val="1"/>
                <c:pt idx="0">
                  <c:v>Imprópria</c:v>
                </c:pt>
              </c:strCache>
            </c:strRef>
          </c:tx>
          <c:spPr>
            <a:solidFill>
              <a:srgbClr val="FF0000"/>
            </a:solidFill>
          </c:spPr>
          <c:invertIfNegative val="0"/>
          <c:dLbls>
            <c:showLegendKey val="0"/>
            <c:showVal val="1"/>
            <c:showCatName val="0"/>
            <c:showSerName val="0"/>
            <c:showPercent val="0"/>
            <c:showBubbleSize val="0"/>
            <c:showLeaderLines val="0"/>
          </c:dLbls>
          <c:cat>
            <c:numRef>
              <c:f>I05B!$BT$24:$BX$24</c:f>
              <c:numCache>
                <c:formatCode>General</c:formatCode>
                <c:ptCount val="5"/>
                <c:pt idx="0">
                  <c:v>2007</c:v>
                </c:pt>
                <c:pt idx="1">
                  <c:v>2008</c:v>
                </c:pt>
                <c:pt idx="2">
                  <c:v>2009</c:v>
                </c:pt>
                <c:pt idx="3">
                  <c:v>2010</c:v>
                </c:pt>
                <c:pt idx="4">
                  <c:v>2011</c:v>
                </c:pt>
              </c:numCache>
            </c:numRef>
          </c:cat>
          <c:val>
            <c:numRef>
              <c:f>I05B!$BT$26:$BX$26</c:f>
              <c:numCache>
                <c:formatCode>0</c:formatCode>
                <c:ptCount val="5"/>
                <c:pt idx="0">
                  <c:v>342</c:v>
                </c:pt>
                <c:pt idx="1">
                  <c:v>242</c:v>
                </c:pt>
                <c:pt idx="2">
                  <c:v>93</c:v>
                </c:pt>
                <c:pt idx="3">
                  <c:v>103</c:v>
                </c:pt>
                <c:pt idx="4">
                  <c:v>162</c:v>
                </c:pt>
              </c:numCache>
            </c:numRef>
          </c:val>
        </c:ser>
        <c:dLbls>
          <c:showLegendKey val="0"/>
          <c:showVal val="0"/>
          <c:showCatName val="0"/>
          <c:showSerName val="0"/>
          <c:showPercent val="0"/>
          <c:showBubbleSize val="0"/>
        </c:dLbls>
        <c:gapWidth val="150"/>
        <c:overlap val="100"/>
        <c:axId val="202441088"/>
        <c:axId val="202442624"/>
      </c:barChart>
      <c:catAx>
        <c:axId val="20244108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2442624"/>
        <c:crosses val="autoZero"/>
        <c:auto val="1"/>
        <c:lblAlgn val="ctr"/>
        <c:lblOffset val="100"/>
        <c:noMultiLvlLbl val="0"/>
      </c:catAx>
      <c:valAx>
        <c:axId val="20244262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244108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47" footer="0.31496062000000447"/>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672"/>
          <c:y val="5.0842855905450485E-2"/>
          <c:w val="0.8104440187437667"/>
          <c:h val="0.68450891007045167"/>
        </c:manualLayout>
      </c:layout>
      <c:barChart>
        <c:barDir val="col"/>
        <c:grouping val="stacked"/>
        <c:varyColors val="0"/>
        <c:ser>
          <c:idx val="0"/>
          <c:order val="0"/>
          <c:tx>
            <c:strRef>
              <c:f>I05B!$BS$35</c:f>
              <c:strCache>
                <c:ptCount val="1"/>
                <c:pt idx="0">
                  <c:v>Própria</c:v>
                </c:pt>
              </c:strCache>
            </c:strRef>
          </c:tx>
          <c:spPr>
            <a:solidFill>
              <a:srgbClr val="009900"/>
            </a:solidFill>
          </c:spPr>
          <c:invertIfNegative val="0"/>
          <c:dLbls>
            <c:showLegendKey val="0"/>
            <c:showVal val="1"/>
            <c:showCatName val="0"/>
            <c:showSerName val="0"/>
            <c:showPercent val="0"/>
            <c:showBubbleSize val="0"/>
            <c:showLeaderLines val="0"/>
          </c:dLbls>
          <c:cat>
            <c:numRef>
              <c:f>I05B!$BT$34:$BX$34</c:f>
              <c:numCache>
                <c:formatCode>General</c:formatCode>
                <c:ptCount val="5"/>
                <c:pt idx="0">
                  <c:v>2007</c:v>
                </c:pt>
                <c:pt idx="1">
                  <c:v>2008</c:v>
                </c:pt>
                <c:pt idx="2">
                  <c:v>2009</c:v>
                </c:pt>
                <c:pt idx="3">
                  <c:v>2010</c:v>
                </c:pt>
                <c:pt idx="4">
                  <c:v>2011</c:v>
                </c:pt>
              </c:numCache>
            </c:numRef>
          </c:cat>
          <c:val>
            <c:numRef>
              <c:f>I05B!$BT$35:$BX$35</c:f>
              <c:numCache>
                <c:formatCode>0</c:formatCode>
                <c:ptCount val="5"/>
                <c:pt idx="0">
                  <c:v>56</c:v>
                </c:pt>
                <c:pt idx="1">
                  <c:v>29</c:v>
                </c:pt>
                <c:pt idx="2">
                  <c:v>43</c:v>
                </c:pt>
                <c:pt idx="3">
                  <c:v>35</c:v>
                </c:pt>
                <c:pt idx="4">
                  <c:v>48</c:v>
                </c:pt>
              </c:numCache>
            </c:numRef>
          </c:val>
        </c:ser>
        <c:ser>
          <c:idx val="1"/>
          <c:order val="1"/>
          <c:tx>
            <c:strRef>
              <c:f>I05B!$BS$36</c:f>
              <c:strCache>
                <c:ptCount val="1"/>
                <c:pt idx="0">
                  <c:v>Imprópria</c:v>
                </c:pt>
              </c:strCache>
            </c:strRef>
          </c:tx>
          <c:spPr>
            <a:solidFill>
              <a:srgbClr val="FF0000"/>
            </a:solidFill>
          </c:spPr>
          <c:invertIfNegative val="0"/>
          <c:dLbls>
            <c:showLegendKey val="0"/>
            <c:showVal val="1"/>
            <c:showCatName val="0"/>
            <c:showSerName val="0"/>
            <c:showPercent val="0"/>
            <c:showBubbleSize val="0"/>
            <c:showLeaderLines val="0"/>
          </c:dLbls>
          <c:cat>
            <c:numRef>
              <c:f>I05B!$BT$34:$BX$34</c:f>
              <c:numCache>
                <c:formatCode>General</c:formatCode>
                <c:ptCount val="5"/>
                <c:pt idx="0">
                  <c:v>2007</c:v>
                </c:pt>
                <c:pt idx="1">
                  <c:v>2008</c:v>
                </c:pt>
                <c:pt idx="2">
                  <c:v>2009</c:v>
                </c:pt>
                <c:pt idx="3">
                  <c:v>2010</c:v>
                </c:pt>
                <c:pt idx="4">
                  <c:v>2011</c:v>
                </c:pt>
              </c:numCache>
            </c:numRef>
          </c:cat>
          <c:val>
            <c:numRef>
              <c:f>I05B!$BT$36:$BX$36</c:f>
              <c:numCache>
                <c:formatCode>0</c:formatCode>
                <c:ptCount val="5"/>
                <c:pt idx="0">
                  <c:v>28</c:v>
                </c:pt>
                <c:pt idx="1">
                  <c:v>18</c:v>
                </c:pt>
                <c:pt idx="2">
                  <c:v>37</c:v>
                </c:pt>
                <c:pt idx="3">
                  <c:v>18</c:v>
                </c:pt>
                <c:pt idx="4">
                  <c:v>34</c:v>
                </c:pt>
              </c:numCache>
            </c:numRef>
          </c:val>
        </c:ser>
        <c:dLbls>
          <c:showLegendKey val="0"/>
          <c:showVal val="0"/>
          <c:showCatName val="0"/>
          <c:showSerName val="0"/>
          <c:showPercent val="0"/>
          <c:showBubbleSize val="0"/>
        </c:dLbls>
        <c:gapWidth val="150"/>
        <c:overlap val="100"/>
        <c:axId val="202497408"/>
        <c:axId val="202503296"/>
      </c:barChart>
      <c:catAx>
        <c:axId val="202497408"/>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2503296"/>
        <c:crosses val="autoZero"/>
        <c:auto val="1"/>
        <c:lblAlgn val="ctr"/>
        <c:lblOffset val="100"/>
        <c:noMultiLvlLbl val="0"/>
      </c:catAx>
      <c:valAx>
        <c:axId val="20250329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2497408"/>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58" footer="0.31496062000000458"/>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spPr>
            <a:solidFill>
              <a:srgbClr val="FFFF00"/>
            </a:solidFill>
          </c:spPr>
          <c:invertIfNegative val="0"/>
          <c:val>
            <c:numRef>
              <c:f>'E01A-IQA '!$D$398:$O$398</c:f>
              <c:numCache>
                <c:formatCode>General</c:formatCode>
                <c:ptCount val="5"/>
                <c:pt idx="0" formatCode="0">
                  <c:v>56</c:v>
                </c:pt>
                <c:pt idx="1">
                  <c:v>58</c:v>
                </c:pt>
                <c:pt idx="2" formatCode="0">
                  <c:v>81</c:v>
                </c:pt>
                <c:pt idx="3">
                  <c:v>65</c:v>
                </c:pt>
                <c:pt idx="4">
                  <c:v>58</c:v>
                </c:pt>
              </c:numCache>
            </c:numRef>
          </c:val>
        </c:ser>
        <c:dLbls>
          <c:showLegendKey val="0"/>
          <c:showVal val="0"/>
          <c:showCatName val="0"/>
          <c:showSerName val="0"/>
          <c:showPercent val="0"/>
          <c:showBubbleSize val="0"/>
        </c:dLbls>
        <c:gapWidth val="150"/>
        <c:shape val="box"/>
        <c:axId val="103146240"/>
        <c:axId val="103147776"/>
        <c:axId val="0"/>
      </c:bar3DChart>
      <c:catAx>
        <c:axId val="103146240"/>
        <c:scaling>
          <c:orientation val="minMax"/>
        </c:scaling>
        <c:delete val="0"/>
        <c:axPos val="b"/>
        <c:numFmt formatCode="General" sourceLinked="1"/>
        <c:majorTickMark val="out"/>
        <c:minorTickMark val="none"/>
        <c:tickLblPos val="nextTo"/>
        <c:txPr>
          <a:bodyPr rot="0" vert="horz"/>
          <a:lstStyle/>
          <a:p>
            <a:pPr>
              <a:defRPr sz="100" b="0" i="0" u="none" strike="noStrike" baseline="0">
                <a:solidFill>
                  <a:srgbClr val="000000"/>
                </a:solidFill>
                <a:latin typeface="Calibri"/>
                <a:ea typeface="Calibri"/>
                <a:cs typeface="Calibri"/>
              </a:defRPr>
            </a:pPr>
            <a:endParaRPr lang="pt-BR"/>
          </a:p>
        </c:txPr>
        <c:crossAx val="103147776"/>
        <c:crosses val="autoZero"/>
        <c:auto val="1"/>
        <c:lblAlgn val="ctr"/>
        <c:lblOffset val="100"/>
        <c:noMultiLvlLbl val="0"/>
      </c:catAx>
      <c:valAx>
        <c:axId val="1031477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0314624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2" footer="0.3149606200000020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678"/>
          <c:y val="5.0842855905450485E-2"/>
          <c:w val="0.8104440187437667"/>
          <c:h val="0.68450891007045167"/>
        </c:manualLayout>
      </c:layout>
      <c:barChart>
        <c:barDir val="col"/>
        <c:grouping val="stacked"/>
        <c:varyColors val="0"/>
        <c:ser>
          <c:idx val="0"/>
          <c:order val="0"/>
          <c:tx>
            <c:strRef>
              <c:f>I05B!$BS$45</c:f>
              <c:strCache>
                <c:ptCount val="1"/>
                <c:pt idx="0">
                  <c:v>Própria</c:v>
                </c:pt>
              </c:strCache>
            </c:strRef>
          </c:tx>
          <c:spPr>
            <a:solidFill>
              <a:srgbClr val="009900"/>
            </a:solidFill>
          </c:spPr>
          <c:invertIfNegative val="0"/>
          <c:dLbls>
            <c:dLbl>
              <c:idx val="3"/>
              <c:delete val="1"/>
            </c:dLbl>
            <c:showLegendKey val="0"/>
            <c:showVal val="1"/>
            <c:showCatName val="0"/>
            <c:showSerName val="0"/>
            <c:showPercent val="0"/>
            <c:showBubbleSize val="0"/>
            <c:showLeaderLines val="0"/>
          </c:dLbls>
          <c:cat>
            <c:numRef>
              <c:f>I05B!$BT$44:$BX$44</c:f>
              <c:numCache>
                <c:formatCode>General</c:formatCode>
                <c:ptCount val="5"/>
                <c:pt idx="0">
                  <c:v>2007</c:v>
                </c:pt>
                <c:pt idx="1">
                  <c:v>2008</c:v>
                </c:pt>
                <c:pt idx="2">
                  <c:v>2009</c:v>
                </c:pt>
                <c:pt idx="3">
                  <c:v>2010</c:v>
                </c:pt>
                <c:pt idx="4">
                  <c:v>2011</c:v>
                </c:pt>
              </c:numCache>
            </c:numRef>
          </c:cat>
          <c:val>
            <c:numRef>
              <c:f>I05B!$BT$45:$BX$45</c:f>
              <c:numCache>
                <c:formatCode>0</c:formatCode>
                <c:ptCount val="5"/>
                <c:pt idx="0">
                  <c:v>24</c:v>
                </c:pt>
                <c:pt idx="1">
                  <c:v>24</c:v>
                </c:pt>
                <c:pt idx="2">
                  <c:v>22</c:v>
                </c:pt>
                <c:pt idx="3">
                  <c:v>0</c:v>
                </c:pt>
                <c:pt idx="4">
                  <c:v>22</c:v>
                </c:pt>
              </c:numCache>
            </c:numRef>
          </c:val>
        </c:ser>
        <c:ser>
          <c:idx val="1"/>
          <c:order val="1"/>
          <c:tx>
            <c:strRef>
              <c:f>I05B!$BS$46</c:f>
              <c:strCache>
                <c:ptCount val="1"/>
                <c:pt idx="0">
                  <c:v>Imprópria</c:v>
                </c:pt>
              </c:strCache>
            </c:strRef>
          </c:tx>
          <c:spPr>
            <a:solidFill>
              <a:srgbClr val="FF0000"/>
            </a:solidFill>
          </c:spPr>
          <c:invertIfNegative val="0"/>
          <c:dLbls>
            <c:dLbl>
              <c:idx val="0"/>
              <c:delete val="1"/>
            </c:dLbl>
            <c:dLbl>
              <c:idx val="1"/>
              <c:delete val="1"/>
            </c:dLbl>
            <c:dLbl>
              <c:idx val="2"/>
              <c:delete val="1"/>
            </c:dLbl>
            <c:dLbl>
              <c:idx val="3"/>
              <c:delete val="1"/>
            </c:dLbl>
            <c:showLegendKey val="0"/>
            <c:showVal val="1"/>
            <c:showCatName val="0"/>
            <c:showSerName val="0"/>
            <c:showPercent val="0"/>
            <c:showBubbleSize val="0"/>
            <c:showLeaderLines val="0"/>
          </c:dLbls>
          <c:cat>
            <c:numRef>
              <c:f>I05B!$BT$44:$BX$44</c:f>
              <c:numCache>
                <c:formatCode>General</c:formatCode>
                <c:ptCount val="5"/>
                <c:pt idx="0">
                  <c:v>2007</c:v>
                </c:pt>
                <c:pt idx="1">
                  <c:v>2008</c:v>
                </c:pt>
                <c:pt idx="2">
                  <c:v>2009</c:v>
                </c:pt>
                <c:pt idx="3">
                  <c:v>2010</c:v>
                </c:pt>
                <c:pt idx="4">
                  <c:v>2011</c:v>
                </c:pt>
              </c:numCache>
            </c:numRef>
          </c:cat>
          <c:val>
            <c:numRef>
              <c:f>I05B!$BT$46:$BX$46</c:f>
              <c:numCache>
                <c:formatCode>0</c:formatCode>
                <c:ptCount val="5"/>
                <c:pt idx="0">
                  <c:v>0</c:v>
                </c:pt>
                <c:pt idx="1">
                  <c:v>0</c:v>
                </c:pt>
                <c:pt idx="2">
                  <c:v>0</c:v>
                </c:pt>
                <c:pt idx="3">
                  <c:v>0</c:v>
                </c:pt>
                <c:pt idx="4">
                  <c:v>2</c:v>
                </c:pt>
              </c:numCache>
            </c:numRef>
          </c:val>
        </c:ser>
        <c:dLbls>
          <c:showLegendKey val="0"/>
          <c:showVal val="0"/>
          <c:showCatName val="0"/>
          <c:showSerName val="0"/>
          <c:showPercent val="0"/>
          <c:showBubbleSize val="0"/>
        </c:dLbls>
        <c:gapWidth val="150"/>
        <c:overlap val="100"/>
        <c:axId val="202791552"/>
        <c:axId val="202813824"/>
      </c:barChart>
      <c:catAx>
        <c:axId val="202791552"/>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2813824"/>
        <c:crosses val="autoZero"/>
        <c:auto val="1"/>
        <c:lblAlgn val="ctr"/>
        <c:lblOffset val="100"/>
        <c:noMultiLvlLbl val="0"/>
      </c:catAx>
      <c:valAx>
        <c:axId val="20281382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2791552"/>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74" footer="0.31496062000000474"/>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684"/>
          <c:y val="5.0842855905450485E-2"/>
          <c:w val="0.8104440187437667"/>
          <c:h val="0.68450891007045167"/>
        </c:manualLayout>
      </c:layout>
      <c:barChart>
        <c:barDir val="col"/>
        <c:grouping val="stacked"/>
        <c:varyColors val="0"/>
        <c:ser>
          <c:idx val="0"/>
          <c:order val="0"/>
          <c:tx>
            <c:strRef>
              <c:f>I05B!$BS$58</c:f>
              <c:strCache>
                <c:ptCount val="1"/>
                <c:pt idx="0">
                  <c:v>Própria</c:v>
                </c:pt>
              </c:strCache>
            </c:strRef>
          </c:tx>
          <c:spPr>
            <a:solidFill>
              <a:srgbClr val="009900"/>
            </a:solidFill>
          </c:spPr>
          <c:invertIfNegative val="0"/>
          <c:dLbls>
            <c:showLegendKey val="0"/>
            <c:showVal val="1"/>
            <c:showCatName val="0"/>
            <c:showSerName val="0"/>
            <c:showPercent val="0"/>
            <c:showBubbleSize val="0"/>
            <c:showLeaderLines val="0"/>
          </c:dLbls>
          <c:cat>
            <c:numRef>
              <c:f>I05B!$BT$57:$BX$57</c:f>
              <c:numCache>
                <c:formatCode>General</c:formatCode>
                <c:ptCount val="5"/>
                <c:pt idx="0">
                  <c:v>2007</c:v>
                </c:pt>
                <c:pt idx="1">
                  <c:v>2008</c:v>
                </c:pt>
                <c:pt idx="2">
                  <c:v>2009</c:v>
                </c:pt>
                <c:pt idx="3">
                  <c:v>2010</c:v>
                </c:pt>
                <c:pt idx="4">
                  <c:v>2011</c:v>
                </c:pt>
              </c:numCache>
            </c:numRef>
          </c:cat>
          <c:val>
            <c:numRef>
              <c:f>I05B!$BT$58:$BX$58</c:f>
              <c:numCache>
                <c:formatCode>0</c:formatCode>
                <c:ptCount val="5"/>
                <c:pt idx="0">
                  <c:v>6</c:v>
                </c:pt>
                <c:pt idx="1">
                  <c:v>31</c:v>
                </c:pt>
                <c:pt idx="2">
                  <c:v>52</c:v>
                </c:pt>
                <c:pt idx="3">
                  <c:v>24</c:v>
                </c:pt>
                <c:pt idx="4">
                  <c:v>35</c:v>
                </c:pt>
              </c:numCache>
            </c:numRef>
          </c:val>
        </c:ser>
        <c:ser>
          <c:idx val="1"/>
          <c:order val="1"/>
          <c:tx>
            <c:strRef>
              <c:f>I05B!$BS$59</c:f>
              <c:strCache>
                <c:ptCount val="1"/>
                <c:pt idx="0">
                  <c:v>Imprópria</c:v>
                </c:pt>
              </c:strCache>
            </c:strRef>
          </c:tx>
          <c:spPr>
            <a:solidFill>
              <a:srgbClr val="FF0000"/>
            </a:solidFill>
          </c:spPr>
          <c:invertIfNegative val="0"/>
          <c:dLbls>
            <c:dLbl>
              <c:idx val="0"/>
              <c:delete val="1"/>
            </c:dLbl>
            <c:dLbl>
              <c:idx val="1"/>
              <c:delete val="1"/>
            </c:dLbl>
            <c:dLbl>
              <c:idx val="2"/>
              <c:delete val="1"/>
            </c:dLbl>
            <c:showLegendKey val="0"/>
            <c:showVal val="1"/>
            <c:showCatName val="0"/>
            <c:showSerName val="0"/>
            <c:showPercent val="0"/>
            <c:showBubbleSize val="0"/>
            <c:showLeaderLines val="0"/>
          </c:dLbls>
          <c:cat>
            <c:numRef>
              <c:f>I05B!$BT$57:$BX$57</c:f>
              <c:numCache>
                <c:formatCode>General</c:formatCode>
                <c:ptCount val="5"/>
                <c:pt idx="0">
                  <c:v>2007</c:v>
                </c:pt>
                <c:pt idx="1">
                  <c:v>2008</c:v>
                </c:pt>
                <c:pt idx="2">
                  <c:v>2009</c:v>
                </c:pt>
                <c:pt idx="3">
                  <c:v>2010</c:v>
                </c:pt>
                <c:pt idx="4">
                  <c:v>2011</c:v>
                </c:pt>
              </c:numCache>
            </c:numRef>
          </c:cat>
          <c:val>
            <c:numRef>
              <c:f>I05B!$BT$59:$BX$59</c:f>
              <c:numCache>
                <c:formatCode>0</c:formatCode>
                <c:ptCount val="5"/>
                <c:pt idx="0">
                  <c:v>0</c:v>
                </c:pt>
                <c:pt idx="1">
                  <c:v>0</c:v>
                </c:pt>
                <c:pt idx="2">
                  <c:v>0</c:v>
                </c:pt>
                <c:pt idx="3">
                  <c:v>1</c:v>
                </c:pt>
                <c:pt idx="4">
                  <c:v>2</c:v>
                </c:pt>
              </c:numCache>
            </c:numRef>
          </c:val>
        </c:ser>
        <c:dLbls>
          <c:showLegendKey val="0"/>
          <c:showVal val="0"/>
          <c:showCatName val="0"/>
          <c:showSerName val="0"/>
          <c:showPercent val="0"/>
          <c:showBubbleSize val="0"/>
        </c:dLbls>
        <c:gapWidth val="150"/>
        <c:overlap val="100"/>
        <c:axId val="203167616"/>
        <c:axId val="203169152"/>
      </c:barChart>
      <c:catAx>
        <c:axId val="20316761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3169152"/>
        <c:crosses val="autoZero"/>
        <c:auto val="1"/>
        <c:lblAlgn val="ctr"/>
        <c:lblOffset val="100"/>
        <c:noMultiLvlLbl val="0"/>
      </c:catAx>
      <c:valAx>
        <c:axId val="20316915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316761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91" footer="0.31496062000000491"/>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8169460336689"/>
          <c:y val="5.0842855905450485E-2"/>
          <c:w val="0.8104440187437667"/>
          <c:h val="0.68450891007045167"/>
        </c:manualLayout>
      </c:layout>
      <c:barChart>
        <c:barDir val="col"/>
        <c:grouping val="stacked"/>
        <c:varyColors val="0"/>
        <c:ser>
          <c:idx val="0"/>
          <c:order val="0"/>
          <c:tx>
            <c:strRef>
              <c:f>I05B!$BS$68</c:f>
              <c:strCache>
                <c:ptCount val="1"/>
                <c:pt idx="0">
                  <c:v>Própria</c:v>
                </c:pt>
              </c:strCache>
            </c:strRef>
          </c:tx>
          <c:spPr>
            <a:solidFill>
              <a:srgbClr val="009900"/>
            </a:solidFill>
          </c:spPr>
          <c:invertIfNegative val="0"/>
          <c:dLbls>
            <c:showLegendKey val="0"/>
            <c:showVal val="1"/>
            <c:showCatName val="0"/>
            <c:showSerName val="0"/>
            <c:showPercent val="0"/>
            <c:showBubbleSize val="0"/>
            <c:showLeaderLines val="0"/>
          </c:dLbls>
          <c:cat>
            <c:numRef>
              <c:f>I05B!$BT$67:$BX$67</c:f>
              <c:numCache>
                <c:formatCode>General</c:formatCode>
                <c:ptCount val="5"/>
                <c:pt idx="0">
                  <c:v>2007</c:v>
                </c:pt>
                <c:pt idx="1">
                  <c:v>2008</c:v>
                </c:pt>
                <c:pt idx="2">
                  <c:v>2009</c:v>
                </c:pt>
                <c:pt idx="3">
                  <c:v>2010</c:v>
                </c:pt>
                <c:pt idx="4">
                  <c:v>2011</c:v>
                </c:pt>
              </c:numCache>
            </c:numRef>
          </c:cat>
          <c:val>
            <c:numRef>
              <c:f>I05B!$BT$68:$BX$68</c:f>
              <c:numCache>
                <c:formatCode>0</c:formatCode>
                <c:ptCount val="5"/>
                <c:pt idx="0">
                  <c:v>11</c:v>
                </c:pt>
                <c:pt idx="1">
                  <c:v>20</c:v>
                </c:pt>
                <c:pt idx="2">
                  <c:v>34</c:v>
                </c:pt>
                <c:pt idx="3">
                  <c:v>7</c:v>
                </c:pt>
                <c:pt idx="4">
                  <c:v>34</c:v>
                </c:pt>
              </c:numCache>
            </c:numRef>
          </c:val>
        </c:ser>
        <c:ser>
          <c:idx val="1"/>
          <c:order val="1"/>
          <c:tx>
            <c:strRef>
              <c:f>I05B!$BS$69</c:f>
              <c:strCache>
                <c:ptCount val="1"/>
                <c:pt idx="0">
                  <c:v>Imprópria</c:v>
                </c:pt>
              </c:strCache>
            </c:strRef>
          </c:tx>
          <c:spPr>
            <a:solidFill>
              <a:srgbClr val="FF0000"/>
            </a:solidFill>
          </c:spPr>
          <c:invertIfNegative val="0"/>
          <c:dLbls>
            <c:showLegendKey val="0"/>
            <c:showVal val="1"/>
            <c:showCatName val="0"/>
            <c:showSerName val="0"/>
            <c:showPercent val="0"/>
            <c:showBubbleSize val="0"/>
            <c:showLeaderLines val="0"/>
          </c:dLbls>
          <c:cat>
            <c:numRef>
              <c:f>I05B!$BT$67:$BX$67</c:f>
              <c:numCache>
                <c:formatCode>General</c:formatCode>
                <c:ptCount val="5"/>
                <c:pt idx="0">
                  <c:v>2007</c:v>
                </c:pt>
                <c:pt idx="1">
                  <c:v>2008</c:v>
                </c:pt>
                <c:pt idx="2">
                  <c:v>2009</c:v>
                </c:pt>
                <c:pt idx="3">
                  <c:v>2010</c:v>
                </c:pt>
                <c:pt idx="4">
                  <c:v>2011</c:v>
                </c:pt>
              </c:numCache>
            </c:numRef>
          </c:cat>
          <c:val>
            <c:numRef>
              <c:f>I05B!$BT$69:$BX$69</c:f>
              <c:numCache>
                <c:formatCode>0</c:formatCode>
                <c:ptCount val="5"/>
                <c:pt idx="0">
                  <c:v>5</c:v>
                </c:pt>
                <c:pt idx="1">
                  <c:v>1</c:v>
                </c:pt>
                <c:pt idx="2">
                  <c:v>12</c:v>
                </c:pt>
                <c:pt idx="3">
                  <c:v>8</c:v>
                </c:pt>
                <c:pt idx="4">
                  <c:v>11</c:v>
                </c:pt>
              </c:numCache>
            </c:numRef>
          </c:val>
        </c:ser>
        <c:dLbls>
          <c:showLegendKey val="0"/>
          <c:showVal val="0"/>
          <c:showCatName val="0"/>
          <c:showSerName val="0"/>
          <c:showPercent val="0"/>
          <c:showBubbleSize val="0"/>
        </c:dLbls>
        <c:gapWidth val="150"/>
        <c:overlap val="100"/>
        <c:axId val="203199616"/>
        <c:axId val="203201152"/>
      </c:barChart>
      <c:catAx>
        <c:axId val="203199616"/>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pt-BR"/>
          </a:p>
        </c:txPr>
        <c:crossAx val="203201152"/>
        <c:crosses val="autoZero"/>
        <c:auto val="1"/>
        <c:lblAlgn val="ctr"/>
        <c:lblOffset val="100"/>
        <c:noMultiLvlLbl val="0"/>
      </c:catAx>
      <c:valAx>
        <c:axId val="20320115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203199616"/>
        <c:crosses val="autoZero"/>
        <c:crossBetween val="between"/>
      </c:valAx>
    </c:plotArea>
    <c:legend>
      <c:legendPos val="b"/>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02" footer="0.3149606200000050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2"/>
          <c:y val="6.6983527511549804E-2"/>
          <c:w val="0.78425196850393697"/>
          <c:h val="0.64605551002958694"/>
        </c:manualLayout>
      </c:layout>
      <c:barChart>
        <c:barDir val="col"/>
        <c:grouping val="stacked"/>
        <c:varyColors val="0"/>
        <c:ser>
          <c:idx val="0"/>
          <c:order val="0"/>
          <c:tx>
            <c:strRef>
              <c:f>I05C!$M$12</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I05C!$N$11:$R$11</c:f>
              <c:numCache>
                <c:formatCode>General</c:formatCode>
                <c:ptCount val="5"/>
                <c:pt idx="0">
                  <c:v>2007</c:v>
                </c:pt>
                <c:pt idx="1">
                  <c:v>2008</c:v>
                </c:pt>
                <c:pt idx="2">
                  <c:v>2009</c:v>
                </c:pt>
                <c:pt idx="3">
                  <c:v>2010</c:v>
                </c:pt>
                <c:pt idx="4">
                  <c:v>2011</c:v>
                </c:pt>
              </c:numCache>
            </c:numRef>
          </c:cat>
          <c:val>
            <c:numRef>
              <c:f>I05C!$N$12:$R$12</c:f>
              <c:numCache>
                <c:formatCode>0</c:formatCode>
                <c:ptCount val="5"/>
                <c:pt idx="0">
                  <c:v>5</c:v>
                </c:pt>
                <c:pt idx="1">
                  <c:v>11</c:v>
                </c:pt>
                <c:pt idx="2">
                  <c:v>10</c:v>
                </c:pt>
              </c:numCache>
            </c:numRef>
          </c:val>
        </c:ser>
        <c:ser>
          <c:idx val="1"/>
          <c:order val="1"/>
          <c:tx>
            <c:strRef>
              <c:f>I05C!$M$13</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I05C!$N$11:$R$11</c:f>
              <c:numCache>
                <c:formatCode>General</c:formatCode>
                <c:ptCount val="5"/>
                <c:pt idx="0">
                  <c:v>2007</c:v>
                </c:pt>
                <c:pt idx="1">
                  <c:v>2008</c:v>
                </c:pt>
                <c:pt idx="2">
                  <c:v>2009</c:v>
                </c:pt>
                <c:pt idx="3">
                  <c:v>2010</c:v>
                </c:pt>
                <c:pt idx="4">
                  <c:v>2011</c:v>
                </c:pt>
              </c:numCache>
            </c:numRef>
          </c:cat>
          <c:val>
            <c:numRef>
              <c:f>I05C!$N$13:$R$13</c:f>
              <c:numCache>
                <c:formatCode>0</c:formatCode>
                <c:ptCount val="5"/>
                <c:pt idx="0">
                  <c:v>3</c:v>
                </c:pt>
                <c:pt idx="1">
                  <c:v>3</c:v>
                </c:pt>
                <c:pt idx="2">
                  <c:v>6</c:v>
                </c:pt>
              </c:numCache>
            </c:numRef>
          </c:val>
        </c:ser>
        <c:dLbls>
          <c:showLegendKey val="0"/>
          <c:showVal val="0"/>
          <c:showCatName val="0"/>
          <c:showSerName val="0"/>
          <c:showPercent val="0"/>
          <c:showBubbleSize val="0"/>
        </c:dLbls>
        <c:gapWidth val="150"/>
        <c:overlap val="100"/>
        <c:axId val="203395840"/>
        <c:axId val="203397376"/>
      </c:barChart>
      <c:catAx>
        <c:axId val="203395840"/>
        <c:scaling>
          <c:orientation val="minMax"/>
        </c:scaling>
        <c:delete val="0"/>
        <c:axPos val="b"/>
        <c:numFmt formatCode="General" sourceLinked="1"/>
        <c:majorTickMark val="out"/>
        <c:minorTickMark val="none"/>
        <c:tickLblPos val="nextTo"/>
        <c:crossAx val="203397376"/>
        <c:crosses val="autoZero"/>
        <c:auto val="1"/>
        <c:lblAlgn val="ctr"/>
        <c:lblOffset val="100"/>
        <c:noMultiLvlLbl val="0"/>
      </c:catAx>
      <c:valAx>
        <c:axId val="20339737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339584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02" footer="0.3149606200000050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I05C!$M$23</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I05C!$N$22:$R$22</c:f>
              <c:numCache>
                <c:formatCode>General</c:formatCode>
                <c:ptCount val="5"/>
                <c:pt idx="0">
                  <c:v>2007</c:v>
                </c:pt>
                <c:pt idx="1">
                  <c:v>2008</c:v>
                </c:pt>
                <c:pt idx="2">
                  <c:v>2009</c:v>
                </c:pt>
                <c:pt idx="3">
                  <c:v>2010</c:v>
                </c:pt>
                <c:pt idx="4">
                  <c:v>2011</c:v>
                </c:pt>
              </c:numCache>
            </c:numRef>
          </c:cat>
          <c:val>
            <c:numRef>
              <c:f>I05C!$N$23:$R$23</c:f>
              <c:numCache>
                <c:formatCode>0</c:formatCode>
                <c:ptCount val="5"/>
                <c:pt idx="0">
                  <c:v>22</c:v>
                </c:pt>
                <c:pt idx="1">
                  <c:v>20</c:v>
                </c:pt>
                <c:pt idx="2">
                  <c:v>20</c:v>
                </c:pt>
              </c:numCache>
            </c:numRef>
          </c:val>
        </c:ser>
        <c:ser>
          <c:idx val="1"/>
          <c:order val="1"/>
          <c:tx>
            <c:strRef>
              <c:f>I05C!$M$24</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I05C!$N$22:$R$22</c:f>
              <c:numCache>
                <c:formatCode>General</c:formatCode>
                <c:ptCount val="5"/>
                <c:pt idx="0">
                  <c:v>2007</c:v>
                </c:pt>
                <c:pt idx="1">
                  <c:v>2008</c:v>
                </c:pt>
                <c:pt idx="2">
                  <c:v>2009</c:v>
                </c:pt>
                <c:pt idx="3">
                  <c:v>2010</c:v>
                </c:pt>
                <c:pt idx="4">
                  <c:v>2011</c:v>
                </c:pt>
              </c:numCache>
            </c:numRef>
          </c:cat>
          <c:val>
            <c:numRef>
              <c:f>I05C!$N$24:$R$24</c:f>
              <c:numCache>
                <c:formatCode>0</c:formatCode>
                <c:ptCount val="5"/>
                <c:pt idx="0">
                  <c:v>2</c:v>
                </c:pt>
                <c:pt idx="1">
                  <c:v>2</c:v>
                </c:pt>
                <c:pt idx="2">
                  <c:v>2</c:v>
                </c:pt>
              </c:numCache>
            </c:numRef>
          </c:val>
        </c:ser>
        <c:dLbls>
          <c:showLegendKey val="0"/>
          <c:showVal val="0"/>
          <c:showCatName val="0"/>
          <c:showSerName val="0"/>
          <c:showPercent val="0"/>
          <c:showBubbleSize val="0"/>
        </c:dLbls>
        <c:gapWidth val="150"/>
        <c:overlap val="100"/>
        <c:axId val="203644928"/>
        <c:axId val="203646464"/>
      </c:barChart>
      <c:catAx>
        <c:axId val="203644928"/>
        <c:scaling>
          <c:orientation val="minMax"/>
        </c:scaling>
        <c:delete val="0"/>
        <c:axPos val="b"/>
        <c:numFmt formatCode="General" sourceLinked="1"/>
        <c:majorTickMark val="out"/>
        <c:minorTickMark val="none"/>
        <c:tickLblPos val="nextTo"/>
        <c:crossAx val="203646464"/>
        <c:crosses val="autoZero"/>
        <c:auto val="1"/>
        <c:lblAlgn val="ctr"/>
        <c:lblOffset val="100"/>
        <c:noMultiLvlLbl val="0"/>
      </c:catAx>
      <c:valAx>
        <c:axId val="2036464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364492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83"/>
          <c:y val="6.6983527511549804E-2"/>
          <c:w val="0.78425196850393697"/>
          <c:h val="0.64605551002958805"/>
        </c:manualLayout>
      </c:layout>
      <c:barChart>
        <c:barDir val="col"/>
        <c:grouping val="stacked"/>
        <c:varyColors val="0"/>
        <c:ser>
          <c:idx val="0"/>
          <c:order val="0"/>
          <c:tx>
            <c:strRef>
              <c:f>I05C!$M$34</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I05C!$N$33:$R$33</c:f>
              <c:numCache>
                <c:formatCode>General</c:formatCode>
                <c:ptCount val="5"/>
                <c:pt idx="0">
                  <c:v>2007</c:v>
                </c:pt>
                <c:pt idx="1">
                  <c:v>2008</c:v>
                </c:pt>
                <c:pt idx="2">
                  <c:v>2009</c:v>
                </c:pt>
                <c:pt idx="3">
                  <c:v>2010</c:v>
                </c:pt>
                <c:pt idx="4">
                  <c:v>2011</c:v>
                </c:pt>
              </c:numCache>
            </c:numRef>
          </c:cat>
          <c:val>
            <c:numRef>
              <c:f>I05C!$N$34:$R$34</c:f>
              <c:numCache>
                <c:formatCode>0</c:formatCode>
                <c:ptCount val="5"/>
                <c:pt idx="0">
                  <c:v>19</c:v>
                </c:pt>
                <c:pt idx="1">
                  <c:v>17</c:v>
                </c:pt>
                <c:pt idx="2">
                  <c:v>18</c:v>
                </c:pt>
              </c:numCache>
            </c:numRef>
          </c:val>
        </c:ser>
        <c:ser>
          <c:idx val="1"/>
          <c:order val="1"/>
          <c:tx>
            <c:strRef>
              <c:f>I05C!$M$35</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I05C!$N$33:$R$33</c:f>
              <c:numCache>
                <c:formatCode>General</c:formatCode>
                <c:ptCount val="5"/>
                <c:pt idx="0">
                  <c:v>2007</c:v>
                </c:pt>
                <c:pt idx="1">
                  <c:v>2008</c:v>
                </c:pt>
                <c:pt idx="2">
                  <c:v>2009</c:v>
                </c:pt>
                <c:pt idx="3">
                  <c:v>2010</c:v>
                </c:pt>
                <c:pt idx="4">
                  <c:v>2011</c:v>
                </c:pt>
              </c:numCache>
            </c:numRef>
          </c:cat>
          <c:val>
            <c:numRef>
              <c:f>I05C!$N$35:$R$35</c:f>
              <c:numCache>
                <c:formatCode>0</c:formatCode>
                <c:ptCount val="5"/>
                <c:pt idx="0">
                  <c:v>5</c:v>
                </c:pt>
                <c:pt idx="1">
                  <c:v>7</c:v>
                </c:pt>
                <c:pt idx="2">
                  <c:v>6</c:v>
                </c:pt>
              </c:numCache>
            </c:numRef>
          </c:val>
        </c:ser>
        <c:dLbls>
          <c:showLegendKey val="0"/>
          <c:showVal val="0"/>
          <c:showCatName val="0"/>
          <c:showSerName val="0"/>
          <c:showPercent val="0"/>
          <c:showBubbleSize val="0"/>
        </c:dLbls>
        <c:gapWidth val="150"/>
        <c:overlap val="100"/>
        <c:axId val="195103744"/>
        <c:axId val="195109632"/>
      </c:barChart>
      <c:catAx>
        <c:axId val="195103744"/>
        <c:scaling>
          <c:orientation val="minMax"/>
        </c:scaling>
        <c:delete val="0"/>
        <c:axPos val="b"/>
        <c:numFmt formatCode="General" sourceLinked="1"/>
        <c:majorTickMark val="out"/>
        <c:minorTickMark val="none"/>
        <c:tickLblPos val="nextTo"/>
        <c:crossAx val="195109632"/>
        <c:crosses val="autoZero"/>
        <c:auto val="1"/>
        <c:lblAlgn val="ctr"/>
        <c:lblOffset val="100"/>
        <c:noMultiLvlLbl val="0"/>
      </c:catAx>
      <c:valAx>
        <c:axId val="1951096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19510374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35" footer="0.3149606200000053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89"/>
          <c:y val="6.6983527511549804E-2"/>
          <c:w val="0.78425196850393697"/>
          <c:h val="0.64605551002958861"/>
        </c:manualLayout>
      </c:layout>
      <c:barChart>
        <c:barDir val="col"/>
        <c:grouping val="stacked"/>
        <c:varyColors val="0"/>
        <c:ser>
          <c:idx val="0"/>
          <c:order val="0"/>
          <c:tx>
            <c:strRef>
              <c:f>I05C!$M$45</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I05C!$N$44:$R$44</c:f>
              <c:numCache>
                <c:formatCode>General</c:formatCode>
                <c:ptCount val="5"/>
                <c:pt idx="0">
                  <c:v>2007</c:v>
                </c:pt>
                <c:pt idx="1">
                  <c:v>2008</c:v>
                </c:pt>
                <c:pt idx="2">
                  <c:v>2009</c:v>
                </c:pt>
                <c:pt idx="3">
                  <c:v>2010</c:v>
                </c:pt>
                <c:pt idx="4">
                  <c:v>2011</c:v>
                </c:pt>
              </c:numCache>
            </c:numRef>
          </c:cat>
          <c:val>
            <c:numRef>
              <c:f>I05C!$N$45:$R$45</c:f>
              <c:numCache>
                <c:formatCode>0</c:formatCode>
                <c:ptCount val="5"/>
                <c:pt idx="0">
                  <c:v>23</c:v>
                </c:pt>
                <c:pt idx="1">
                  <c:v>18</c:v>
                </c:pt>
                <c:pt idx="2">
                  <c:v>31</c:v>
                </c:pt>
              </c:numCache>
            </c:numRef>
          </c:val>
        </c:ser>
        <c:ser>
          <c:idx val="1"/>
          <c:order val="1"/>
          <c:tx>
            <c:strRef>
              <c:f>I05C!$M$46</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I05C!$N$44:$R$44</c:f>
              <c:numCache>
                <c:formatCode>General</c:formatCode>
                <c:ptCount val="5"/>
                <c:pt idx="0">
                  <c:v>2007</c:v>
                </c:pt>
                <c:pt idx="1">
                  <c:v>2008</c:v>
                </c:pt>
                <c:pt idx="2">
                  <c:v>2009</c:v>
                </c:pt>
                <c:pt idx="3">
                  <c:v>2010</c:v>
                </c:pt>
                <c:pt idx="4">
                  <c:v>2011</c:v>
                </c:pt>
              </c:numCache>
            </c:numRef>
          </c:cat>
          <c:val>
            <c:numRef>
              <c:f>I05C!$N$46:$R$46</c:f>
              <c:numCache>
                <c:formatCode>0</c:formatCode>
                <c:ptCount val="5"/>
                <c:pt idx="0">
                  <c:v>14</c:v>
                </c:pt>
                <c:pt idx="1">
                  <c:v>14</c:v>
                </c:pt>
                <c:pt idx="2">
                  <c:v>8</c:v>
                </c:pt>
              </c:numCache>
            </c:numRef>
          </c:val>
        </c:ser>
        <c:dLbls>
          <c:showLegendKey val="0"/>
          <c:showVal val="0"/>
          <c:showCatName val="0"/>
          <c:showSerName val="0"/>
          <c:showPercent val="0"/>
          <c:showBubbleSize val="0"/>
        </c:dLbls>
        <c:gapWidth val="150"/>
        <c:overlap val="100"/>
        <c:axId val="195127552"/>
        <c:axId val="195133440"/>
      </c:barChart>
      <c:catAx>
        <c:axId val="195127552"/>
        <c:scaling>
          <c:orientation val="minMax"/>
        </c:scaling>
        <c:delete val="0"/>
        <c:axPos val="b"/>
        <c:numFmt formatCode="General" sourceLinked="1"/>
        <c:majorTickMark val="out"/>
        <c:minorTickMark val="none"/>
        <c:tickLblPos val="nextTo"/>
        <c:crossAx val="195133440"/>
        <c:crosses val="autoZero"/>
        <c:auto val="1"/>
        <c:lblAlgn val="ctr"/>
        <c:lblOffset val="100"/>
        <c:noMultiLvlLbl val="0"/>
      </c:catAx>
      <c:valAx>
        <c:axId val="19513344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195127552"/>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46" footer="0.31496062000000546"/>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95"/>
          <c:y val="6.6983527511549804E-2"/>
          <c:w val="0.78425196850393697"/>
          <c:h val="0.64605551002958905"/>
        </c:manualLayout>
      </c:layout>
      <c:barChart>
        <c:barDir val="col"/>
        <c:grouping val="stacked"/>
        <c:varyColors val="0"/>
        <c:ser>
          <c:idx val="0"/>
          <c:order val="0"/>
          <c:tx>
            <c:strRef>
              <c:f>I05C!$M$56</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I05C!$N$55:$R$55</c:f>
              <c:numCache>
                <c:formatCode>General</c:formatCode>
                <c:ptCount val="5"/>
                <c:pt idx="0">
                  <c:v>2007</c:v>
                </c:pt>
                <c:pt idx="1">
                  <c:v>2008</c:v>
                </c:pt>
                <c:pt idx="2">
                  <c:v>2009</c:v>
                </c:pt>
                <c:pt idx="3">
                  <c:v>2010</c:v>
                </c:pt>
                <c:pt idx="4">
                  <c:v>2011</c:v>
                </c:pt>
              </c:numCache>
            </c:numRef>
          </c:cat>
          <c:val>
            <c:numRef>
              <c:f>I05C!$N$56:$R$56</c:f>
              <c:numCache>
                <c:formatCode>0</c:formatCode>
                <c:ptCount val="5"/>
                <c:pt idx="0">
                  <c:v>10</c:v>
                </c:pt>
                <c:pt idx="1">
                  <c:v>10</c:v>
                </c:pt>
                <c:pt idx="2">
                  <c:v>11</c:v>
                </c:pt>
              </c:numCache>
            </c:numRef>
          </c:val>
        </c:ser>
        <c:ser>
          <c:idx val="1"/>
          <c:order val="1"/>
          <c:tx>
            <c:strRef>
              <c:f>I05C!$M$57</c:f>
              <c:strCache>
                <c:ptCount val="1"/>
                <c:pt idx="0">
                  <c:v>Não potável</c:v>
                </c:pt>
              </c:strCache>
            </c:strRef>
          </c:tx>
          <c:spPr>
            <a:solidFill>
              <a:srgbClr val="FF0000"/>
            </a:solidFill>
          </c:spPr>
          <c:invertIfNegative val="0"/>
          <c:dLbls>
            <c:dLbl>
              <c:idx val="0"/>
              <c:delete val="1"/>
            </c:dLbl>
            <c:dLbl>
              <c:idx val="1"/>
              <c:delete val="1"/>
            </c:dLbl>
            <c:showLegendKey val="0"/>
            <c:showVal val="1"/>
            <c:showCatName val="0"/>
            <c:showSerName val="0"/>
            <c:showPercent val="0"/>
            <c:showBubbleSize val="0"/>
            <c:showLeaderLines val="0"/>
          </c:dLbls>
          <c:cat>
            <c:numRef>
              <c:f>I05C!$N$55:$R$55</c:f>
              <c:numCache>
                <c:formatCode>General</c:formatCode>
                <c:ptCount val="5"/>
                <c:pt idx="0">
                  <c:v>2007</c:v>
                </c:pt>
                <c:pt idx="1">
                  <c:v>2008</c:v>
                </c:pt>
                <c:pt idx="2">
                  <c:v>2009</c:v>
                </c:pt>
                <c:pt idx="3">
                  <c:v>2010</c:v>
                </c:pt>
                <c:pt idx="4">
                  <c:v>2011</c:v>
                </c:pt>
              </c:numCache>
            </c:numRef>
          </c:cat>
          <c:val>
            <c:numRef>
              <c:f>I05C!$N$57:$R$57</c:f>
              <c:numCache>
                <c:formatCode>0</c:formatCode>
                <c:ptCount val="5"/>
                <c:pt idx="0">
                  <c:v>0</c:v>
                </c:pt>
                <c:pt idx="1">
                  <c:v>0</c:v>
                </c:pt>
                <c:pt idx="2">
                  <c:v>1</c:v>
                </c:pt>
              </c:numCache>
            </c:numRef>
          </c:val>
        </c:ser>
        <c:dLbls>
          <c:showLegendKey val="0"/>
          <c:showVal val="0"/>
          <c:showCatName val="0"/>
          <c:showSerName val="0"/>
          <c:showPercent val="0"/>
          <c:showBubbleSize val="0"/>
        </c:dLbls>
        <c:gapWidth val="150"/>
        <c:overlap val="100"/>
        <c:axId val="203560448"/>
        <c:axId val="203561984"/>
      </c:barChart>
      <c:catAx>
        <c:axId val="203560448"/>
        <c:scaling>
          <c:orientation val="minMax"/>
        </c:scaling>
        <c:delete val="0"/>
        <c:axPos val="b"/>
        <c:numFmt formatCode="General" sourceLinked="1"/>
        <c:majorTickMark val="out"/>
        <c:minorTickMark val="none"/>
        <c:tickLblPos val="nextTo"/>
        <c:crossAx val="203561984"/>
        <c:crosses val="autoZero"/>
        <c:auto val="1"/>
        <c:lblAlgn val="ctr"/>
        <c:lblOffset val="100"/>
        <c:noMultiLvlLbl val="0"/>
      </c:catAx>
      <c:valAx>
        <c:axId val="203561984"/>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356044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58" footer="0.31496062000000558"/>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I05C!$M$67</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I05C!$N$66:$R$66</c:f>
              <c:numCache>
                <c:formatCode>General</c:formatCode>
                <c:ptCount val="5"/>
                <c:pt idx="0">
                  <c:v>2007</c:v>
                </c:pt>
                <c:pt idx="1">
                  <c:v>2008</c:v>
                </c:pt>
                <c:pt idx="2">
                  <c:v>2009</c:v>
                </c:pt>
                <c:pt idx="3">
                  <c:v>2010</c:v>
                </c:pt>
                <c:pt idx="4">
                  <c:v>2011</c:v>
                </c:pt>
              </c:numCache>
            </c:numRef>
          </c:cat>
          <c:val>
            <c:numRef>
              <c:f>I05C!$N$67:$R$67</c:f>
              <c:numCache>
                <c:formatCode>0</c:formatCode>
                <c:ptCount val="5"/>
                <c:pt idx="0">
                  <c:v>19</c:v>
                </c:pt>
                <c:pt idx="1">
                  <c:v>20</c:v>
                </c:pt>
                <c:pt idx="2">
                  <c:v>21</c:v>
                </c:pt>
              </c:numCache>
            </c:numRef>
          </c:val>
        </c:ser>
        <c:ser>
          <c:idx val="1"/>
          <c:order val="1"/>
          <c:tx>
            <c:strRef>
              <c:f>I05C!$M$68</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I05C!$N$66:$R$66</c:f>
              <c:numCache>
                <c:formatCode>General</c:formatCode>
                <c:ptCount val="5"/>
                <c:pt idx="0">
                  <c:v>2007</c:v>
                </c:pt>
                <c:pt idx="1">
                  <c:v>2008</c:v>
                </c:pt>
                <c:pt idx="2">
                  <c:v>2009</c:v>
                </c:pt>
                <c:pt idx="3">
                  <c:v>2010</c:v>
                </c:pt>
                <c:pt idx="4">
                  <c:v>2011</c:v>
                </c:pt>
              </c:numCache>
            </c:numRef>
          </c:cat>
          <c:val>
            <c:numRef>
              <c:f>I05C!$N$68:$R$68</c:f>
              <c:numCache>
                <c:formatCode>0</c:formatCode>
                <c:ptCount val="5"/>
                <c:pt idx="0">
                  <c:v>4</c:v>
                </c:pt>
                <c:pt idx="1">
                  <c:v>4</c:v>
                </c:pt>
                <c:pt idx="2">
                  <c:v>3</c:v>
                </c:pt>
              </c:numCache>
            </c:numRef>
          </c:val>
        </c:ser>
        <c:dLbls>
          <c:showLegendKey val="0"/>
          <c:showVal val="0"/>
          <c:showCatName val="0"/>
          <c:showSerName val="0"/>
          <c:showPercent val="0"/>
          <c:showBubbleSize val="0"/>
        </c:dLbls>
        <c:gapWidth val="150"/>
        <c:overlap val="100"/>
        <c:axId val="203612928"/>
        <c:axId val="203614464"/>
      </c:barChart>
      <c:catAx>
        <c:axId val="203612928"/>
        <c:scaling>
          <c:orientation val="minMax"/>
        </c:scaling>
        <c:delete val="0"/>
        <c:axPos val="b"/>
        <c:numFmt formatCode="General" sourceLinked="1"/>
        <c:majorTickMark val="out"/>
        <c:minorTickMark val="none"/>
        <c:tickLblPos val="nextTo"/>
        <c:crossAx val="203614464"/>
        <c:crosses val="autoZero"/>
        <c:auto val="1"/>
        <c:lblAlgn val="ctr"/>
        <c:lblOffset val="100"/>
        <c:noMultiLvlLbl val="0"/>
      </c:catAx>
      <c:valAx>
        <c:axId val="2036144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361292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74" footer="0.31496062000000574"/>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I05C!$M$78</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I05C!$N$77:$R$77</c:f>
              <c:numCache>
                <c:formatCode>General</c:formatCode>
                <c:ptCount val="5"/>
                <c:pt idx="0">
                  <c:v>2007</c:v>
                </c:pt>
                <c:pt idx="1">
                  <c:v>2008</c:v>
                </c:pt>
                <c:pt idx="2">
                  <c:v>2009</c:v>
                </c:pt>
                <c:pt idx="3">
                  <c:v>2010</c:v>
                </c:pt>
                <c:pt idx="4">
                  <c:v>2011</c:v>
                </c:pt>
              </c:numCache>
            </c:numRef>
          </c:cat>
          <c:val>
            <c:numRef>
              <c:f>I05C!$N$78:$R$78</c:f>
              <c:numCache>
                <c:formatCode>0</c:formatCode>
                <c:ptCount val="5"/>
                <c:pt idx="0">
                  <c:v>13</c:v>
                </c:pt>
                <c:pt idx="1">
                  <c:v>15</c:v>
                </c:pt>
                <c:pt idx="2">
                  <c:v>13</c:v>
                </c:pt>
              </c:numCache>
            </c:numRef>
          </c:val>
        </c:ser>
        <c:ser>
          <c:idx val="1"/>
          <c:order val="1"/>
          <c:tx>
            <c:strRef>
              <c:f>I05C!$M$79</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I05C!$N$77:$R$77</c:f>
              <c:numCache>
                <c:formatCode>General</c:formatCode>
                <c:ptCount val="5"/>
                <c:pt idx="0">
                  <c:v>2007</c:v>
                </c:pt>
                <c:pt idx="1">
                  <c:v>2008</c:v>
                </c:pt>
                <c:pt idx="2">
                  <c:v>2009</c:v>
                </c:pt>
                <c:pt idx="3">
                  <c:v>2010</c:v>
                </c:pt>
                <c:pt idx="4">
                  <c:v>2011</c:v>
                </c:pt>
              </c:numCache>
            </c:numRef>
          </c:cat>
          <c:val>
            <c:numRef>
              <c:f>I05C!$N$79:$R$79</c:f>
              <c:numCache>
                <c:formatCode>0</c:formatCode>
                <c:ptCount val="5"/>
                <c:pt idx="0">
                  <c:v>7</c:v>
                </c:pt>
                <c:pt idx="1">
                  <c:v>4</c:v>
                </c:pt>
                <c:pt idx="2">
                  <c:v>7</c:v>
                </c:pt>
              </c:numCache>
            </c:numRef>
          </c:val>
        </c:ser>
        <c:dLbls>
          <c:showLegendKey val="0"/>
          <c:showVal val="0"/>
          <c:showCatName val="0"/>
          <c:showSerName val="0"/>
          <c:showPercent val="0"/>
          <c:showBubbleSize val="0"/>
        </c:dLbls>
        <c:gapWidth val="150"/>
        <c:overlap val="100"/>
        <c:axId val="203857920"/>
        <c:axId val="203859456"/>
      </c:barChart>
      <c:catAx>
        <c:axId val="203857920"/>
        <c:scaling>
          <c:orientation val="minMax"/>
        </c:scaling>
        <c:delete val="0"/>
        <c:axPos val="b"/>
        <c:numFmt formatCode="General" sourceLinked="1"/>
        <c:majorTickMark val="out"/>
        <c:minorTickMark val="none"/>
        <c:tickLblPos val="nextTo"/>
        <c:crossAx val="203859456"/>
        <c:crosses val="autoZero"/>
        <c:auto val="1"/>
        <c:lblAlgn val="ctr"/>
        <c:lblOffset val="100"/>
        <c:noMultiLvlLbl val="0"/>
      </c:catAx>
      <c:valAx>
        <c:axId val="20385945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385792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spPr>
            <a:solidFill>
              <a:srgbClr val="FF0000"/>
            </a:solidFill>
          </c:spPr>
          <c:invertIfNegative val="0"/>
          <c:val>
            <c:numRef>
              <c:f>'E01A-IQA '!$D$399:$O$399</c:f>
              <c:numCache>
                <c:formatCode>General</c:formatCode>
                <c:ptCount val="5"/>
                <c:pt idx="0" formatCode="0">
                  <c:v>29</c:v>
                </c:pt>
                <c:pt idx="1">
                  <c:v>25</c:v>
                </c:pt>
                <c:pt idx="2" formatCode="0">
                  <c:v>41</c:v>
                </c:pt>
                <c:pt idx="3">
                  <c:v>36</c:v>
                </c:pt>
                <c:pt idx="4">
                  <c:v>33</c:v>
                </c:pt>
              </c:numCache>
            </c:numRef>
          </c:val>
        </c:ser>
        <c:dLbls>
          <c:showLegendKey val="0"/>
          <c:showVal val="0"/>
          <c:showCatName val="0"/>
          <c:showSerName val="0"/>
          <c:showPercent val="0"/>
          <c:showBubbleSize val="0"/>
        </c:dLbls>
        <c:gapWidth val="150"/>
        <c:shape val="box"/>
        <c:axId val="103155584"/>
        <c:axId val="103157120"/>
        <c:axId val="0"/>
      </c:bar3DChart>
      <c:catAx>
        <c:axId val="103155584"/>
        <c:scaling>
          <c:orientation val="minMax"/>
        </c:scaling>
        <c:delete val="0"/>
        <c:axPos val="b"/>
        <c:numFmt formatCode="General" sourceLinked="1"/>
        <c:majorTickMark val="out"/>
        <c:minorTickMark val="none"/>
        <c:tickLblPos val="nextTo"/>
        <c:txPr>
          <a:bodyPr rot="0" vert="horz"/>
          <a:lstStyle/>
          <a:p>
            <a:pPr>
              <a:defRPr sz="100" b="0" i="0" u="none" strike="noStrike" baseline="0">
                <a:solidFill>
                  <a:srgbClr val="000000"/>
                </a:solidFill>
                <a:latin typeface="Calibri"/>
                <a:ea typeface="Calibri"/>
                <a:cs typeface="Calibri"/>
              </a:defRPr>
            </a:pPr>
            <a:endParaRPr lang="pt-BR"/>
          </a:p>
        </c:txPr>
        <c:crossAx val="103157120"/>
        <c:crosses val="autoZero"/>
        <c:auto val="1"/>
        <c:lblAlgn val="ctr"/>
        <c:lblOffset val="100"/>
        <c:noMultiLvlLbl val="0"/>
      </c:catAx>
      <c:valAx>
        <c:axId val="10315712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0315558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2" footer="0.3149606200000020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I05C!$M$89</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I05C!$N$88:$R$88</c:f>
              <c:numCache>
                <c:formatCode>General</c:formatCode>
                <c:ptCount val="5"/>
                <c:pt idx="0">
                  <c:v>2007</c:v>
                </c:pt>
                <c:pt idx="1">
                  <c:v>2008</c:v>
                </c:pt>
                <c:pt idx="2">
                  <c:v>2009</c:v>
                </c:pt>
                <c:pt idx="3">
                  <c:v>2010</c:v>
                </c:pt>
                <c:pt idx="4">
                  <c:v>2011</c:v>
                </c:pt>
              </c:numCache>
            </c:numRef>
          </c:cat>
          <c:val>
            <c:numRef>
              <c:f>I05C!$N$89:$R$89</c:f>
              <c:numCache>
                <c:formatCode>0</c:formatCode>
                <c:ptCount val="5"/>
                <c:pt idx="0">
                  <c:v>6</c:v>
                </c:pt>
                <c:pt idx="1">
                  <c:v>6</c:v>
                </c:pt>
                <c:pt idx="2">
                  <c:v>7</c:v>
                </c:pt>
              </c:numCache>
            </c:numRef>
          </c:val>
        </c:ser>
        <c:ser>
          <c:idx val="1"/>
          <c:order val="1"/>
          <c:tx>
            <c:strRef>
              <c:f>I05C!$M$90</c:f>
              <c:strCache>
                <c:ptCount val="1"/>
                <c:pt idx="0">
                  <c:v>Não potável</c:v>
                </c:pt>
              </c:strCache>
            </c:strRef>
          </c:tx>
          <c:spPr>
            <a:solidFill>
              <a:srgbClr val="FF0000"/>
            </a:solidFill>
          </c:spPr>
          <c:invertIfNegative val="0"/>
          <c:dLbls>
            <c:dLbl>
              <c:idx val="0"/>
              <c:delete val="1"/>
            </c:dLbl>
            <c:dLbl>
              <c:idx val="1"/>
              <c:delete val="1"/>
            </c:dLbl>
            <c:showLegendKey val="0"/>
            <c:showVal val="1"/>
            <c:showCatName val="0"/>
            <c:showSerName val="0"/>
            <c:showPercent val="0"/>
            <c:showBubbleSize val="0"/>
            <c:showLeaderLines val="0"/>
          </c:dLbls>
          <c:cat>
            <c:numRef>
              <c:f>I05C!$N$88:$R$88</c:f>
              <c:numCache>
                <c:formatCode>General</c:formatCode>
                <c:ptCount val="5"/>
                <c:pt idx="0">
                  <c:v>2007</c:v>
                </c:pt>
                <c:pt idx="1">
                  <c:v>2008</c:v>
                </c:pt>
                <c:pt idx="2">
                  <c:v>2009</c:v>
                </c:pt>
                <c:pt idx="3">
                  <c:v>2010</c:v>
                </c:pt>
                <c:pt idx="4">
                  <c:v>2011</c:v>
                </c:pt>
              </c:numCache>
            </c:numRef>
          </c:cat>
          <c:val>
            <c:numRef>
              <c:f>I05C!$N$90:$R$90</c:f>
              <c:numCache>
                <c:formatCode>0</c:formatCode>
                <c:ptCount val="5"/>
                <c:pt idx="0">
                  <c:v>0</c:v>
                </c:pt>
                <c:pt idx="1">
                  <c:v>0</c:v>
                </c:pt>
                <c:pt idx="2">
                  <c:v>1</c:v>
                </c:pt>
              </c:numCache>
            </c:numRef>
          </c:val>
        </c:ser>
        <c:dLbls>
          <c:showLegendKey val="0"/>
          <c:showVal val="0"/>
          <c:showCatName val="0"/>
          <c:showSerName val="0"/>
          <c:showPercent val="0"/>
          <c:showBubbleSize val="0"/>
        </c:dLbls>
        <c:gapWidth val="150"/>
        <c:overlap val="100"/>
        <c:axId val="203889664"/>
        <c:axId val="203899648"/>
      </c:barChart>
      <c:catAx>
        <c:axId val="203889664"/>
        <c:scaling>
          <c:orientation val="minMax"/>
        </c:scaling>
        <c:delete val="0"/>
        <c:axPos val="b"/>
        <c:numFmt formatCode="General" sourceLinked="1"/>
        <c:majorTickMark val="out"/>
        <c:minorTickMark val="none"/>
        <c:tickLblPos val="nextTo"/>
        <c:crossAx val="203899648"/>
        <c:crosses val="autoZero"/>
        <c:auto val="1"/>
        <c:lblAlgn val="ctr"/>
        <c:lblOffset val="100"/>
        <c:noMultiLvlLbl val="0"/>
      </c:catAx>
      <c:valAx>
        <c:axId val="20389964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3889664"/>
        <c:crosses val="autoZero"/>
        <c:crossBetween val="between"/>
        <c:majorUnit val="2"/>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I05C!$M$100</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I05C!$N$99:$R$99</c:f>
              <c:numCache>
                <c:formatCode>General</c:formatCode>
                <c:ptCount val="5"/>
                <c:pt idx="0">
                  <c:v>2007</c:v>
                </c:pt>
                <c:pt idx="1">
                  <c:v>2008</c:v>
                </c:pt>
                <c:pt idx="2">
                  <c:v>2009</c:v>
                </c:pt>
                <c:pt idx="3">
                  <c:v>2010</c:v>
                </c:pt>
                <c:pt idx="4">
                  <c:v>2011</c:v>
                </c:pt>
              </c:numCache>
            </c:numRef>
          </c:cat>
          <c:val>
            <c:numRef>
              <c:f>I05C!$N$100:$R$100</c:f>
              <c:numCache>
                <c:formatCode>0</c:formatCode>
                <c:ptCount val="5"/>
                <c:pt idx="0">
                  <c:v>22</c:v>
                </c:pt>
                <c:pt idx="1">
                  <c:v>21</c:v>
                </c:pt>
                <c:pt idx="2">
                  <c:v>24</c:v>
                </c:pt>
              </c:numCache>
            </c:numRef>
          </c:val>
        </c:ser>
        <c:ser>
          <c:idx val="1"/>
          <c:order val="1"/>
          <c:tx>
            <c:strRef>
              <c:f>I05C!$M$101</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I05C!$N$99:$R$99</c:f>
              <c:numCache>
                <c:formatCode>General</c:formatCode>
                <c:ptCount val="5"/>
                <c:pt idx="0">
                  <c:v>2007</c:v>
                </c:pt>
                <c:pt idx="1">
                  <c:v>2008</c:v>
                </c:pt>
                <c:pt idx="2">
                  <c:v>2009</c:v>
                </c:pt>
                <c:pt idx="3">
                  <c:v>2010</c:v>
                </c:pt>
                <c:pt idx="4">
                  <c:v>2011</c:v>
                </c:pt>
              </c:numCache>
            </c:numRef>
          </c:cat>
          <c:val>
            <c:numRef>
              <c:f>I05C!$N$101:$R$101</c:f>
              <c:numCache>
                <c:formatCode>0</c:formatCode>
                <c:ptCount val="5"/>
                <c:pt idx="0">
                  <c:v>5</c:v>
                </c:pt>
                <c:pt idx="1">
                  <c:v>4</c:v>
                </c:pt>
                <c:pt idx="2">
                  <c:v>4</c:v>
                </c:pt>
              </c:numCache>
            </c:numRef>
          </c:val>
        </c:ser>
        <c:dLbls>
          <c:showLegendKey val="0"/>
          <c:showVal val="0"/>
          <c:showCatName val="0"/>
          <c:showSerName val="0"/>
          <c:showPercent val="0"/>
          <c:showBubbleSize val="0"/>
        </c:dLbls>
        <c:gapWidth val="150"/>
        <c:overlap val="100"/>
        <c:axId val="203938048"/>
        <c:axId val="204021760"/>
      </c:barChart>
      <c:catAx>
        <c:axId val="203938048"/>
        <c:scaling>
          <c:orientation val="minMax"/>
        </c:scaling>
        <c:delete val="0"/>
        <c:axPos val="b"/>
        <c:numFmt formatCode="General" sourceLinked="1"/>
        <c:majorTickMark val="out"/>
        <c:minorTickMark val="none"/>
        <c:tickLblPos val="nextTo"/>
        <c:crossAx val="204021760"/>
        <c:crosses val="autoZero"/>
        <c:auto val="1"/>
        <c:lblAlgn val="ctr"/>
        <c:lblOffset val="100"/>
        <c:noMultiLvlLbl val="0"/>
      </c:catAx>
      <c:valAx>
        <c:axId val="20402176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393804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I05C!$M$111</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I05C!$N$110:$R$110</c:f>
              <c:numCache>
                <c:formatCode>General</c:formatCode>
                <c:ptCount val="5"/>
                <c:pt idx="0">
                  <c:v>2007</c:v>
                </c:pt>
                <c:pt idx="1">
                  <c:v>2008</c:v>
                </c:pt>
                <c:pt idx="2">
                  <c:v>2009</c:v>
                </c:pt>
                <c:pt idx="3">
                  <c:v>2010</c:v>
                </c:pt>
                <c:pt idx="4">
                  <c:v>2011</c:v>
                </c:pt>
              </c:numCache>
            </c:numRef>
          </c:cat>
          <c:val>
            <c:numRef>
              <c:f>I05C!$N$111:$R$111</c:f>
              <c:numCache>
                <c:formatCode>0</c:formatCode>
                <c:ptCount val="5"/>
                <c:pt idx="0">
                  <c:v>5</c:v>
                </c:pt>
                <c:pt idx="1">
                  <c:v>6</c:v>
                </c:pt>
                <c:pt idx="2">
                  <c:v>8</c:v>
                </c:pt>
              </c:numCache>
            </c:numRef>
          </c:val>
        </c:ser>
        <c:ser>
          <c:idx val="1"/>
          <c:order val="1"/>
          <c:tx>
            <c:strRef>
              <c:f>I05C!$M$112</c:f>
              <c:strCache>
                <c:ptCount val="1"/>
                <c:pt idx="0">
                  <c:v>Não potável</c:v>
                </c:pt>
              </c:strCache>
            </c:strRef>
          </c:tx>
          <c:spPr>
            <a:solidFill>
              <a:srgbClr val="FF0000"/>
            </a:solidFill>
          </c:spPr>
          <c:invertIfNegative val="0"/>
          <c:dLbls>
            <c:dLbl>
              <c:idx val="2"/>
              <c:delete val="1"/>
            </c:dLbl>
            <c:showLegendKey val="0"/>
            <c:showVal val="1"/>
            <c:showCatName val="0"/>
            <c:showSerName val="0"/>
            <c:showPercent val="0"/>
            <c:showBubbleSize val="0"/>
            <c:showLeaderLines val="0"/>
          </c:dLbls>
          <c:cat>
            <c:numRef>
              <c:f>I05C!$N$110:$R$110</c:f>
              <c:numCache>
                <c:formatCode>General</c:formatCode>
                <c:ptCount val="5"/>
                <c:pt idx="0">
                  <c:v>2007</c:v>
                </c:pt>
                <c:pt idx="1">
                  <c:v>2008</c:v>
                </c:pt>
                <c:pt idx="2">
                  <c:v>2009</c:v>
                </c:pt>
                <c:pt idx="3">
                  <c:v>2010</c:v>
                </c:pt>
                <c:pt idx="4">
                  <c:v>2011</c:v>
                </c:pt>
              </c:numCache>
            </c:numRef>
          </c:cat>
          <c:val>
            <c:numRef>
              <c:f>I05C!$N$112:$R$112</c:f>
              <c:numCache>
                <c:formatCode>0</c:formatCode>
                <c:ptCount val="5"/>
                <c:pt idx="0">
                  <c:v>3</c:v>
                </c:pt>
                <c:pt idx="1">
                  <c:v>1</c:v>
                </c:pt>
                <c:pt idx="2">
                  <c:v>0</c:v>
                </c:pt>
              </c:numCache>
            </c:numRef>
          </c:val>
        </c:ser>
        <c:dLbls>
          <c:showLegendKey val="0"/>
          <c:showVal val="0"/>
          <c:showCatName val="0"/>
          <c:showSerName val="0"/>
          <c:showPercent val="0"/>
          <c:showBubbleSize val="0"/>
        </c:dLbls>
        <c:gapWidth val="150"/>
        <c:overlap val="100"/>
        <c:axId val="204039680"/>
        <c:axId val="204041216"/>
      </c:barChart>
      <c:catAx>
        <c:axId val="204039680"/>
        <c:scaling>
          <c:orientation val="minMax"/>
        </c:scaling>
        <c:delete val="0"/>
        <c:axPos val="b"/>
        <c:numFmt formatCode="General" sourceLinked="1"/>
        <c:majorTickMark val="out"/>
        <c:minorTickMark val="none"/>
        <c:tickLblPos val="nextTo"/>
        <c:crossAx val="204041216"/>
        <c:crosses val="autoZero"/>
        <c:auto val="1"/>
        <c:lblAlgn val="ctr"/>
        <c:lblOffset val="100"/>
        <c:noMultiLvlLbl val="0"/>
      </c:catAx>
      <c:valAx>
        <c:axId val="20404121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4039680"/>
        <c:crosses val="autoZero"/>
        <c:crossBetween val="between"/>
        <c:majorUnit val="2"/>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I05C!$M$122</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I05C!$N$121:$R$121</c:f>
              <c:numCache>
                <c:formatCode>General</c:formatCode>
                <c:ptCount val="5"/>
                <c:pt idx="0">
                  <c:v>2007</c:v>
                </c:pt>
                <c:pt idx="1">
                  <c:v>2008</c:v>
                </c:pt>
                <c:pt idx="2">
                  <c:v>2009</c:v>
                </c:pt>
                <c:pt idx="3">
                  <c:v>2010</c:v>
                </c:pt>
                <c:pt idx="4">
                  <c:v>2011</c:v>
                </c:pt>
              </c:numCache>
            </c:numRef>
          </c:cat>
          <c:val>
            <c:numRef>
              <c:f>I05C!$N$122:$R$122</c:f>
              <c:numCache>
                <c:formatCode>0</c:formatCode>
                <c:ptCount val="5"/>
                <c:pt idx="0">
                  <c:v>16</c:v>
                </c:pt>
                <c:pt idx="1">
                  <c:v>20</c:v>
                </c:pt>
                <c:pt idx="2">
                  <c:v>21</c:v>
                </c:pt>
              </c:numCache>
            </c:numRef>
          </c:val>
        </c:ser>
        <c:ser>
          <c:idx val="1"/>
          <c:order val="1"/>
          <c:tx>
            <c:strRef>
              <c:f>I05C!$M$123</c:f>
              <c:strCache>
                <c:ptCount val="1"/>
                <c:pt idx="0">
                  <c:v>Não potável</c:v>
                </c:pt>
              </c:strCache>
            </c:strRef>
          </c:tx>
          <c:spPr>
            <a:solidFill>
              <a:srgbClr val="FF0000"/>
            </a:solidFill>
          </c:spPr>
          <c:invertIfNegative val="0"/>
          <c:dLbls>
            <c:dLbl>
              <c:idx val="1"/>
              <c:delete val="1"/>
            </c:dLbl>
            <c:dLbl>
              <c:idx val="2"/>
              <c:delete val="1"/>
            </c:dLbl>
            <c:showLegendKey val="0"/>
            <c:showVal val="1"/>
            <c:showCatName val="0"/>
            <c:showSerName val="0"/>
            <c:showPercent val="0"/>
            <c:showBubbleSize val="0"/>
            <c:showLeaderLines val="0"/>
          </c:dLbls>
          <c:cat>
            <c:numRef>
              <c:f>I05C!$N$121:$R$121</c:f>
              <c:numCache>
                <c:formatCode>General</c:formatCode>
                <c:ptCount val="5"/>
                <c:pt idx="0">
                  <c:v>2007</c:v>
                </c:pt>
                <c:pt idx="1">
                  <c:v>2008</c:v>
                </c:pt>
                <c:pt idx="2">
                  <c:v>2009</c:v>
                </c:pt>
                <c:pt idx="3">
                  <c:v>2010</c:v>
                </c:pt>
                <c:pt idx="4">
                  <c:v>2011</c:v>
                </c:pt>
              </c:numCache>
            </c:numRef>
          </c:cat>
          <c:val>
            <c:numRef>
              <c:f>I05C!$N$123:$R$123</c:f>
              <c:numCache>
                <c:formatCode>0</c:formatCode>
                <c:ptCount val="5"/>
                <c:pt idx="0">
                  <c:v>4</c:v>
                </c:pt>
                <c:pt idx="1">
                  <c:v>0</c:v>
                </c:pt>
                <c:pt idx="2">
                  <c:v>0</c:v>
                </c:pt>
              </c:numCache>
            </c:numRef>
          </c:val>
        </c:ser>
        <c:dLbls>
          <c:showLegendKey val="0"/>
          <c:showVal val="0"/>
          <c:showCatName val="0"/>
          <c:showSerName val="0"/>
          <c:showPercent val="0"/>
          <c:showBubbleSize val="0"/>
        </c:dLbls>
        <c:gapWidth val="150"/>
        <c:overlap val="100"/>
        <c:axId val="204210944"/>
        <c:axId val="204212480"/>
      </c:barChart>
      <c:catAx>
        <c:axId val="204210944"/>
        <c:scaling>
          <c:orientation val="minMax"/>
        </c:scaling>
        <c:delete val="0"/>
        <c:axPos val="b"/>
        <c:numFmt formatCode="General" sourceLinked="1"/>
        <c:majorTickMark val="out"/>
        <c:minorTickMark val="none"/>
        <c:tickLblPos val="nextTo"/>
        <c:crossAx val="204212480"/>
        <c:crosses val="autoZero"/>
        <c:auto val="1"/>
        <c:lblAlgn val="ctr"/>
        <c:lblOffset val="100"/>
        <c:noMultiLvlLbl val="0"/>
      </c:catAx>
      <c:valAx>
        <c:axId val="20421248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4210944"/>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29146590211791"/>
          <c:y val="7.2447829267243233E-2"/>
          <c:w val="0.78425196850393697"/>
          <c:h val="0.6460555100295875"/>
        </c:manualLayout>
      </c:layout>
      <c:barChart>
        <c:barDir val="col"/>
        <c:grouping val="stacked"/>
        <c:varyColors val="0"/>
        <c:ser>
          <c:idx val="0"/>
          <c:order val="0"/>
          <c:tx>
            <c:strRef>
              <c:f>I05C!$M$133</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I05C!$N$132:$R$132</c:f>
              <c:numCache>
                <c:formatCode>General</c:formatCode>
                <c:ptCount val="5"/>
                <c:pt idx="0">
                  <c:v>2007</c:v>
                </c:pt>
                <c:pt idx="1">
                  <c:v>2008</c:v>
                </c:pt>
                <c:pt idx="2">
                  <c:v>2009</c:v>
                </c:pt>
                <c:pt idx="3">
                  <c:v>2010</c:v>
                </c:pt>
                <c:pt idx="4">
                  <c:v>2011</c:v>
                </c:pt>
              </c:numCache>
            </c:numRef>
          </c:cat>
          <c:val>
            <c:numRef>
              <c:f>I05C!$N$133:$R$133</c:f>
              <c:numCache>
                <c:formatCode>0</c:formatCode>
                <c:ptCount val="5"/>
                <c:pt idx="0">
                  <c:v>11</c:v>
                </c:pt>
                <c:pt idx="1">
                  <c:v>9</c:v>
                </c:pt>
                <c:pt idx="2">
                  <c:v>9</c:v>
                </c:pt>
              </c:numCache>
            </c:numRef>
          </c:val>
        </c:ser>
        <c:ser>
          <c:idx val="1"/>
          <c:order val="1"/>
          <c:tx>
            <c:strRef>
              <c:f>I05C!$M$134</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I05C!$N$132:$R$132</c:f>
              <c:numCache>
                <c:formatCode>General</c:formatCode>
                <c:ptCount val="5"/>
                <c:pt idx="0">
                  <c:v>2007</c:v>
                </c:pt>
                <c:pt idx="1">
                  <c:v>2008</c:v>
                </c:pt>
                <c:pt idx="2">
                  <c:v>2009</c:v>
                </c:pt>
                <c:pt idx="3">
                  <c:v>2010</c:v>
                </c:pt>
                <c:pt idx="4">
                  <c:v>2011</c:v>
                </c:pt>
              </c:numCache>
            </c:numRef>
          </c:cat>
          <c:val>
            <c:numRef>
              <c:f>I05C!$N$134:$R$134</c:f>
              <c:numCache>
                <c:formatCode>0</c:formatCode>
                <c:ptCount val="5"/>
                <c:pt idx="0">
                  <c:v>2</c:v>
                </c:pt>
                <c:pt idx="1">
                  <c:v>2</c:v>
                </c:pt>
                <c:pt idx="2">
                  <c:v>3</c:v>
                </c:pt>
              </c:numCache>
            </c:numRef>
          </c:val>
        </c:ser>
        <c:dLbls>
          <c:showLegendKey val="0"/>
          <c:showVal val="0"/>
          <c:showCatName val="0"/>
          <c:showSerName val="0"/>
          <c:showPercent val="0"/>
          <c:showBubbleSize val="0"/>
        </c:dLbls>
        <c:gapWidth val="150"/>
        <c:overlap val="100"/>
        <c:axId val="204259328"/>
        <c:axId val="204260864"/>
      </c:barChart>
      <c:catAx>
        <c:axId val="204259328"/>
        <c:scaling>
          <c:orientation val="minMax"/>
        </c:scaling>
        <c:delete val="0"/>
        <c:axPos val="b"/>
        <c:numFmt formatCode="General" sourceLinked="1"/>
        <c:majorTickMark val="out"/>
        <c:minorTickMark val="none"/>
        <c:tickLblPos val="nextTo"/>
        <c:crossAx val="204260864"/>
        <c:crosses val="autoZero"/>
        <c:auto val="1"/>
        <c:lblAlgn val="ctr"/>
        <c:lblOffset val="100"/>
        <c:noMultiLvlLbl val="0"/>
      </c:catAx>
      <c:valAx>
        <c:axId val="20426086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425932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I05C!$M$144</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I05C!$N$143:$R$143</c:f>
              <c:numCache>
                <c:formatCode>General</c:formatCode>
                <c:ptCount val="5"/>
                <c:pt idx="0">
                  <c:v>2007</c:v>
                </c:pt>
                <c:pt idx="1">
                  <c:v>2008</c:v>
                </c:pt>
                <c:pt idx="2">
                  <c:v>2009</c:v>
                </c:pt>
                <c:pt idx="3">
                  <c:v>2010</c:v>
                </c:pt>
                <c:pt idx="4">
                  <c:v>2011</c:v>
                </c:pt>
              </c:numCache>
            </c:numRef>
          </c:cat>
          <c:val>
            <c:numRef>
              <c:f>I05C!$N$144:$R$144</c:f>
              <c:numCache>
                <c:formatCode>0</c:formatCode>
                <c:ptCount val="5"/>
                <c:pt idx="0">
                  <c:v>6</c:v>
                </c:pt>
                <c:pt idx="1">
                  <c:v>5</c:v>
                </c:pt>
                <c:pt idx="2">
                  <c:v>6</c:v>
                </c:pt>
              </c:numCache>
            </c:numRef>
          </c:val>
        </c:ser>
        <c:ser>
          <c:idx val="1"/>
          <c:order val="1"/>
          <c:tx>
            <c:strRef>
              <c:f>I05C!$M$145</c:f>
              <c:strCache>
                <c:ptCount val="1"/>
                <c:pt idx="0">
                  <c:v>Não potável</c:v>
                </c:pt>
              </c:strCache>
            </c:strRef>
          </c:tx>
          <c:spPr>
            <a:solidFill>
              <a:srgbClr val="FF0000"/>
            </a:solidFill>
          </c:spPr>
          <c:invertIfNegative val="0"/>
          <c:dLbls>
            <c:dLbl>
              <c:idx val="0"/>
              <c:delete val="1"/>
            </c:dLbl>
            <c:dLbl>
              <c:idx val="2"/>
              <c:delete val="1"/>
            </c:dLbl>
            <c:showLegendKey val="0"/>
            <c:showVal val="1"/>
            <c:showCatName val="0"/>
            <c:showSerName val="0"/>
            <c:showPercent val="0"/>
            <c:showBubbleSize val="0"/>
            <c:showLeaderLines val="0"/>
          </c:dLbls>
          <c:cat>
            <c:numRef>
              <c:f>I05C!$N$143:$R$143</c:f>
              <c:numCache>
                <c:formatCode>General</c:formatCode>
                <c:ptCount val="5"/>
                <c:pt idx="0">
                  <c:v>2007</c:v>
                </c:pt>
                <c:pt idx="1">
                  <c:v>2008</c:v>
                </c:pt>
                <c:pt idx="2">
                  <c:v>2009</c:v>
                </c:pt>
                <c:pt idx="3">
                  <c:v>2010</c:v>
                </c:pt>
                <c:pt idx="4">
                  <c:v>2011</c:v>
                </c:pt>
              </c:numCache>
            </c:numRef>
          </c:cat>
          <c:val>
            <c:numRef>
              <c:f>I05C!$N$145:$R$145</c:f>
              <c:numCache>
                <c:formatCode>0</c:formatCode>
                <c:ptCount val="5"/>
                <c:pt idx="0">
                  <c:v>0</c:v>
                </c:pt>
                <c:pt idx="1">
                  <c:v>1</c:v>
                </c:pt>
                <c:pt idx="2">
                  <c:v>0</c:v>
                </c:pt>
              </c:numCache>
            </c:numRef>
          </c:val>
        </c:ser>
        <c:dLbls>
          <c:showLegendKey val="0"/>
          <c:showVal val="0"/>
          <c:showCatName val="0"/>
          <c:showSerName val="0"/>
          <c:showPercent val="0"/>
          <c:showBubbleSize val="0"/>
        </c:dLbls>
        <c:gapWidth val="150"/>
        <c:overlap val="100"/>
        <c:axId val="204299264"/>
        <c:axId val="204301056"/>
      </c:barChart>
      <c:catAx>
        <c:axId val="204299264"/>
        <c:scaling>
          <c:orientation val="minMax"/>
        </c:scaling>
        <c:delete val="0"/>
        <c:axPos val="b"/>
        <c:numFmt formatCode="General" sourceLinked="1"/>
        <c:majorTickMark val="out"/>
        <c:minorTickMark val="none"/>
        <c:tickLblPos val="nextTo"/>
        <c:crossAx val="204301056"/>
        <c:crosses val="autoZero"/>
        <c:auto val="1"/>
        <c:lblAlgn val="ctr"/>
        <c:lblOffset val="100"/>
        <c:noMultiLvlLbl val="0"/>
      </c:catAx>
      <c:valAx>
        <c:axId val="204301056"/>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4299264"/>
        <c:crosses val="autoZero"/>
        <c:crossBetween val="between"/>
        <c:majorUnit val="2"/>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I05C!$M$155</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I05C!$N$154:$R$154</c:f>
              <c:numCache>
                <c:formatCode>General</c:formatCode>
                <c:ptCount val="5"/>
                <c:pt idx="0">
                  <c:v>2007</c:v>
                </c:pt>
                <c:pt idx="1">
                  <c:v>2008</c:v>
                </c:pt>
                <c:pt idx="2">
                  <c:v>2009</c:v>
                </c:pt>
                <c:pt idx="3">
                  <c:v>2010</c:v>
                </c:pt>
                <c:pt idx="4">
                  <c:v>2011</c:v>
                </c:pt>
              </c:numCache>
            </c:numRef>
          </c:cat>
          <c:val>
            <c:numRef>
              <c:f>I05C!$N$155:$R$155</c:f>
              <c:numCache>
                <c:formatCode>0</c:formatCode>
                <c:ptCount val="5"/>
                <c:pt idx="0">
                  <c:v>13</c:v>
                </c:pt>
                <c:pt idx="1">
                  <c:v>7</c:v>
                </c:pt>
                <c:pt idx="2">
                  <c:v>10</c:v>
                </c:pt>
              </c:numCache>
            </c:numRef>
          </c:val>
        </c:ser>
        <c:ser>
          <c:idx val="1"/>
          <c:order val="1"/>
          <c:tx>
            <c:strRef>
              <c:f>I05C!$M$156</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I05C!$N$154:$R$154</c:f>
              <c:numCache>
                <c:formatCode>General</c:formatCode>
                <c:ptCount val="5"/>
                <c:pt idx="0">
                  <c:v>2007</c:v>
                </c:pt>
                <c:pt idx="1">
                  <c:v>2008</c:v>
                </c:pt>
                <c:pt idx="2">
                  <c:v>2009</c:v>
                </c:pt>
                <c:pt idx="3">
                  <c:v>2010</c:v>
                </c:pt>
                <c:pt idx="4">
                  <c:v>2011</c:v>
                </c:pt>
              </c:numCache>
            </c:numRef>
          </c:cat>
          <c:val>
            <c:numRef>
              <c:f>I05C!$N$156:$R$156</c:f>
              <c:numCache>
                <c:formatCode>0</c:formatCode>
                <c:ptCount val="5"/>
                <c:pt idx="0">
                  <c:v>4</c:v>
                </c:pt>
                <c:pt idx="1">
                  <c:v>7</c:v>
                </c:pt>
                <c:pt idx="2">
                  <c:v>6</c:v>
                </c:pt>
              </c:numCache>
            </c:numRef>
          </c:val>
        </c:ser>
        <c:dLbls>
          <c:showLegendKey val="0"/>
          <c:showVal val="0"/>
          <c:showCatName val="0"/>
          <c:showSerName val="0"/>
          <c:showPercent val="0"/>
          <c:showBubbleSize val="0"/>
        </c:dLbls>
        <c:gapWidth val="150"/>
        <c:overlap val="100"/>
        <c:axId val="204335360"/>
        <c:axId val="204410880"/>
      </c:barChart>
      <c:catAx>
        <c:axId val="204335360"/>
        <c:scaling>
          <c:orientation val="minMax"/>
        </c:scaling>
        <c:delete val="0"/>
        <c:axPos val="b"/>
        <c:numFmt formatCode="General" sourceLinked="1"/>
        <c:majorTickMark val="out"/>
        <c:minorTickMark val="none"/>
        <c:tickLblPos val="nextTo"/>
        <c:crossAx val="204410880"/>
        <c:crosses val="autoZero"/>
        <c:auto val="1"/>
        <c:lblAlgn val="ctr"/>
        <c:lblOffset val="100"/>
        <c:noMultiLvlLbl val="0"/>
      </c:catAx>
      <c:valAx>
        <c:axId val="204410880"/>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4335360"/>
        <c:crosses val="autoZero"/>
        <c:crossBetween val="between"/>
        <c:majorUnit val="5"/>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I05C!$M$166</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I05C!$N$165:$R$165</c:f>
              <c:numCache>
                <c:formatCode>General</c:formatCode>
                <c:ptCount val="5"/>
                <c:pt idx="0">
                  <c:v>2007</c:v>
                </c:pt>
                <c:pt idx="1">
                  <c:v>2008</c:v>
                </c:pt>
                <c:pt idx="2">
                  <c:v>2009</c:v>
                </c:pt>
                <c:pt idx="3">
                  <c:v>2010</c:v>
                </c:pt>
                <c:pt idx="4">
                  <c:v>2011</c:v>
                </c:pt>
              </c:numCache>
            </c:numRef>
          </c:cat>
          <c:val>
            <c:numRef>
              <c:f>I05C!$N$166:$R$166</c:f>
              <c:numCache>
                <c:formatCode>0</c:formatCode>
                <c:ptCount val="5"/>
                <c:pt idx="0">
                  <c:v>10</c:v>
                </c:pt>
                <c:pt idx="1">
                  <c:v>9</c:v>
                </c:pt>
                <c:pt idx="2">
                  <c:v>7</c:v>
                </c:pt>
              </c:numCache>
            </c:numRef>
          </c:val>
        </c:ser>
        <c:ser>
          <c:idx val="1"/>
          <c:order val="1"/>
          <c:tx>
            <c:strRef>
              <c:f>I05C!$M$167</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I05C!$N$165:$R$165</c:f>
              <c:numCache>
                <c:formatCode>General</c:formatCode>
                <c:ptCount val="5"/>
                <c:pt idx="0">
                  <c:v>2007</c:v>
                </c:pt>
                <c:pt idx="1">
                  <c:v>2008</c:v>
                </c:pt>
                <c:pt idx="2">
                  <c:v>2009</c:v>
                </c:pt>
                <c:pt idx="3">
                  <c:v>2010</c:v>
                </c:pt>
                <c:pt idx="4">
                  <c:v>2011</c:v>
                </c:pt>
              </c:numCache>
            </c:numRef>
          </c:cat>
          <c:val>
            <c:numRef>
              <c:f>I05C!$N$167:$R$167</c:f>
              <c:numCache>
                <c:formatCode>0</c:formatCode>
                <c:ptCount val="5"/>
                <c:pt idx="0">
                  <c:v>2</c:v>
                </c:pt>
                <c:pt idx="1">
                  <c:v>3</c:v>
                </c:pt>
                <c:pt idx="2">
                  <c:v>5</c:v>
                </c:pt>
              </c:numCache>
            </c:numRef>
          </c:val>
        </c:ser>
        <c:dLbls>
          <c:showLegendKey val="0"/>
          <c:showVal val="0"/>
          <c:showCatName val="0"/>
          <c:showSerName val="0"/>
          <c:showPercent val="0"/>
          <c:showBubbleSize val="0"/>
        </c:dLbls>
        <c:gapWidth val="150"/>
        <c:overlap val="100"/>
        <c:axId val="204461568"/>
        <c:axId val="204463104"/>
      </c:barChart>
      <c:catAx>
        <c:axId val="204461568"/>
        <c:scaling>
          <c:orientation val="minMax"/>
        </c:scaling>
        <c:delete val="0"/>
        <c:axPos val="b"/>
        <c:numFmt formatCode="General" sourceLinked="1"/>
        <c:majorTickMark val="out"/>
        <c:minorTickMark val="none"/>
        <c:tickLblPos val="nextTo"/>
        <c:crossAx val="204463104"/>
        <c:crosses val="autoZero"/>
        <c:auto val="1"/>
        <c:lblAlgn val="ctr"/>
        <c:lblOffset val="100"/>
        <c:noMultiLvlLbl val="0"/>
      </c:catAx>
      <c:valAx>
        <c:axId val="20446310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4461568"/>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I05C!$M$177</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I05C!$N$176:$R$176</c:f>
              <c:numCache>
                <c:formatCode>General</c:formatCode>
                <c:ptCount val="5"/>
                <c:pt idx="0">
                  <c:v>2007</c:v>
                </c:pt>
                <c:pt idx="1">
                  <c:v>2008</c:v>
                </c:pt>
                <c:pt idx="2">
                  <c:v>2009</c:v>
                </c:pt>
                <c:pt idx="3">
                  <c:v>2010</c:v>
                </c:pt>
                <c:pt idx="4">
                  <c:v>2011</c:v>
                </c:pt>
              </c:numCache>
            </c:numRef>
          </c:cat>
          <c:val>
            <c:numRef>
              <c:f>I05C!$N$177:$R$177</c:f>
              <c:numCache>
                <c:formatCode>0</c:formatCode>
                <c:ptCount val="5"/>
                <c:pt idx="0">
                  <c:v>20</c:v>
                </c:pt>
                <c:pt idx="1">
                  <c:v>26</c:v>
                </c:pt>
                <c:pt idx="2">
                  <c:v>22</c:v>
                </c:pt>
              </c:numCache>
            </c:numRef>
          </c:val>
        </c:ser>
        <c:ser>
          <c:idx val="1"/>
          <c:order val="1"/>
          <c:tx>
            <c:strRef>
              <c:f>I05C!$M$178</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I05C!$N$176:$R$176</c:f>
              <c:numCache>
                <c:formatCode>General</c:formatCode>
                <c:ptCount val="5"/>
                <c:pt idx="0">
                  <c:v>2007</c:v>
                </c:pt>
                <c:pt idx="1">
                  <c:v>2008</c:v>
                </c:pt>
                <c:pt idx="2">
                  <c:v>2009</c:v>
                </c:pt>
                <c:pt idx="3">
                  <c:v>2010</c:v>
                </c:pt>
                <c:pt idx="4">
                  <c:v>2011</c:v>
                </c:pt>
              </c:numCache>
            </c:numRef>
          </c:cat>
          <c:val>
            <c:numRef>
              <c:f>I05C!$N$178:$R$178</c:f>
              <c:numCache>
                <c:formatCode>0</c:formatCode>
                <c:ptCount val="5"/>
                <c:pt idx="0">
                  <c:v>8</c:v>
                </c:pt>
                <c:pt idx="1">
                  <c:v>2</c:v>
                </c:pt>
                <c:pt idx="2">
                  <c:v>5</c:v>
                </c:pt>
              </c:numCache>
            </c:numRef>
          </c:val>
        </c:ser>
        <c:dLbls>
          <c:showLegendKey val="0"/>
          <c:showVal val="0"/>
          <c:showCatName val="0"/>
          <c:showSerName val="0"/>
          <c:showPercent val="0"/>
          <c:showBubbleSize val="0"/>
        </c:dLbls>
        <c:gapWidth val="150"/>
        <c:overlap val="100"/>
        <c:axId val="205345536"/>
        <c:axId val="205347072"/>
      </c:barChart>
      <c:catAx>
        <c:axId val="205345536"/>
        <c:scaling>
          <c:orientation val="minMax"/>
        </c:scaling>
        <c:delete val="0"/>
        <c:axPos val="b"/>
        <c:numFmt formatCode="General" sourceLinked="1"/>
        <c:majorTickMark val="out"/>
        <c:minorTickMark val="none"/>
        <c:tickLblPos val="nextTo"/>
        <c:crossAx val="205347072"/>
        <c:crosses val="autoZero"/>
        <c:auto val="1"/>
        <c:lblAlgn val="ctr"/>
        <c:lblOffset val="100"/>
        <c:noMultiLvlLbl val="0"/>
      </c:catAx>
      <c:valAx>
        <c:axId val="20534707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534553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I05C!$M$188</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I05C!$N$187:$R$187</c:f>
              <c:numCache>
                <c:formatCode>General</c:formatCode>
                <c:ptCount val="5"/>
                <c:pt idx="0">
                  <c:v>2007</c:v>
                </c:pt>
                <c:pt idx="1">
                  <c:v>2008</c:v>
                </c:pt>
                <c:pt idx="2">
                  <c:v>2009</c:v>
                </c:pt>
                <c:pt idx="3">
                  <c:v>2010</c:v>
                </c:pt>
                <c:pt idx="4">
                  <c:v>2011</c:v>
                </c:pt>
              </c:numCache>
            </c:numRef>
          </c:cat>
          <c:val>
            <c:numRef>
              <c:f>I05C!$N$188:$R$188</c:f>
              <c:numCache>
                <c:formatCode>0</c:formatCode>
                <c:ptCount val="5"/>
                <c:pt idx="0">
                  <c:v>19</c:v>
                </c:pt>
                <c:pt idx="1">
                  <c:v>18</c:v>
                </c:pt>
                <c:pt idx="2">
                  <c:v>17</c:v>
                </c:pt>
              </c:numCache>
            </c:numRef>
          </c:val>
        </c:ser>
        <c:ser>
          <c:idx val="1"/>
          <c:order val="1"/>
          <c:tx>
            <c:strRef>
              <c:f>I05C!$M$189</c:f>
              <c:strCache>
                <c:ptCount val="1"/>
                <c:pt idx="0">
                  <c:v>Não potável</c:v>
                </c:pt>
              </c:strCache>
            </c:strRef>
          </c:tx>
          <c:spPr>
            <a:solidFill>
              <a:srgbClr val="FF0000"/>
            </a:solidFill>
          </c:spPr>
          <c:invertIfNegative val="0"/>
          <c:dLbls>
            <c:showLegendKey val="0"/>
            <c:showVal val="1"/>
            <c:showCatName val="0"/>
            <c:showSerName val="0"/>
            <c:showPercent val="0"/>
            <c:showBubbleSize val="0"/>
            <c:showLeaderLines val="0"/>
          </c:dLbls>
          <c:cat>
            <c:numRef>
              <c:f>I05C!$N$187:$R$187</c:f>
              <c:numCache>
                <c:formatCode>General</c:formatCode>
                <c:ptCount val="5"/>
                <c:pt idx="0">
                  <c:v>2007</c:v>
                </c:pt>
                <c:pt idx="1">
                  <c:v>2008</c:v>
                </c:pt>
                <c:pt idx="2">
                  <c:v>2009</c:v>
                </c:pt>
                <c:pt idx="3">
                  <c:v>2010</c:v>
                </c:pt>
                <c:pt idx="4">
                  <c:v>2011</c:v>
                </c:pt>
              </c:numCache>
            </c:numRef>
          </c:cat>
          <c:val>
            <c:numRef>
              <c:f>I05C!$N$189:$R$189</c:f>
              <c:numCache>
                <c:formatCode>0</c:formatCode>
                <c:ptCount val="5"/>
                <c:pt idx="0">
                  <c:v>7</c:v>
                </c:pt>
                <c:pt idx="1">
                  <c:v>8</c:v>
                </c:pt>
                <c:pt idx="2">
                  <c:v>9</c:v>
                </c:pt>
              </c:numCache>
            </c:numRef>
          </c:val>
        </c:ser>
        <c:dLbls>
          <c:showLegendKey val="0"/>
          <c:showVal val="0"/>
          <c:showCatName val="0"/>
          <c:showSerName val="0"/>
          <c:showPercent val="0"/>
          <c:showBubbleSize val="0"/>
        </c:dLbls>
        <c:gapWidth val="150"/>
        <c:overlap val="100"/>
        <c:axId val="205459456"/>
        <c:axId val="205460992"/>
      </c:barChart>
      <c:catAx>
        <c:axId val="205459456"/>
        <c:scaling>
          <c:orientation val="minMax"/>
        </c:scaling>
        <c:delete val="0"/>
        <c:axPos val="b"/>
        <c:numFmt formatCode="General" sourceLinked="1"/>
        <c:majorTickMark val="out"/>
        <c:minorTickMark val="none"/>
        <c:tickLblPos val="nextTo"/>
        <c:crossAx val="205460992"/>
        <c:crosses val="autoZero"/>
        <c:auto val="1"/>
        <c:lblAlgn val="ctr"/>
        <c:lblOffset val="100"/>
        <c:noMultiLvlLbl val="0"/>
      </c:catAx>
      <c:valAx>
        <c:axId val="20546099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5459456"/>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spPr>
            <a:solidFill>
              <a:schemeClr val="accent4"/>
            </a:solidFill>
          </c:spPr>
          <c:invertIfNegative val="0"/>
          <c:val>
            <c:numRef>
              <c:f>'E01A-IQA '!$D$400:$O$400</c:f>
              <c:numCache>
                <c:formatCode>General</c:formatCode>
                <c:ptCount val="5"/>
                <c:pt idx="0">
                  <c:v>12</c:v>
                </c:pt>
                <c:pt idx="1">
                  <c:v>15</c:v>
                </c:pt>
                <c:pt idx="2">
                  <c:v>9</c:v>
                </c:pt>
                <c:pt idx="3">
                  <c:v>11</c:v>
                </c:pt>
                <c:pt idx="4">
                  <c:v>15</c:v>
                </c:pt>
              </c:numCache>
            </c:numRef>
          </c:val>
        </c:ser>
        <c:dLbls>
          <c:showLegendKey val="0"/>
          <c:showVal val="0"/>
          <c:showCatName val="0"/>
          <c:showSerName val="0"/>
          <c:showPercent val="0"/>
          <c:showBubbleSize val="0"/>
        </c:dLbls>
        <c:gapWidth val="150"/>
        <c:shape val="box"/>
        <c:axId val="103177600"/>
        <c:axId val="103187584"/>
        <c:axId val="0"/>
      </c:bar3DChart>
      <c:catAx>
        <c:axId val="103177600"/>
        <c:scaling>
          <c:orientation val="minMax"/>
        </c:scaling>
        <c:delete val="0"/>
        <c:axPos val="b"/>
        <c:numFmt formatCode="General" sourceLinked="1"/>
        <c:majorTickMark val="out"/>
        <c:minorTickMark val="none"/>
        <c:tickLblPos val="nextTo"/>
        <c:txPr>
          <a:bodyPr rot="0" vert="horz"/>
          <a:lstStyle/>
          <a:p>
            <a:pPr>
              <a:defRPr sz="100" b="0" i="0" u="none" strike="noStrike" baseline="0">
                <a:solidFill>
                  <a:srgbClr val="000000"/>
                </a:solidFill>
                <a:latin typeface="Calibri"/>
                <a:ea typeface="Calibri"/>
                <a:cs typeface="Calibri"/>
              </a:defRPr>
            </a:pPr>
            <a:endParaRPr lang="pt-BR"/>
          </a:p>
        </c:txPr>
        <c:crossAx val="103187584"/>
        <c:crosses val="autoZero"/>
        <c:auto val="1"/>
        <c:lblAlgn val="ctr"/>
        <c:lblOffset val="100"/>
        <c:noMultiLvlLbl val="0"/>
      </c:catAx>
      <c:valAx>
        <c:axId val="1031875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0317760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2" footer="0.3149606200000020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84966801630578"/>
          <c:y val="6.6983527511549804E-2"/>
          <c:w val="0.78425196850393697"/>
          <c:h val="0.6460555100295875"/>
        </c:manualLayout>
      </c:layout>
      <c:barChart>
        <c:barDir val="col"/>
        <c:grouping val="stacked"/>
        <c:varyColors val="0"/>
        <c:ser>
          <c:idx val="0"/>
          <c:order val="0"/>
          <c:tx>
            <c:strRef>
              <c:f>I05C!$M$199</c:f>
              <c:strCache>
                <c:ptCount val="1"/>
                <c:pt idx="0">
                  <c:v>Potável</c:v>
                </c:pt>
              </c:strCache>
            </c:strRef>
          </c:tx>
          <c:spPr>
            <a:solidFill>
              <a:srgbClr val="00B0F0"/>
            </a:solidFill>
          </c:spPr>
          <c:invertIfNegative val="0"/>
          <c:dLbls>
            <c:showLegendKey val="0"/>
            <c:showVal val="1"/>
            <c:showCatName val="0"/>
            <c:showSerName val="0"/>
            <c:showPercent val="0"/>
            <c:showBubbleSize val="0"/>
            <c:showLeaderLines val="0"/>
          </c:dLbls>
          <c:cat>
            <c:numRef>
              <c:f>I05C!$N$198:$R$198</c:f>
              <c:numCache>
                <c:formatCode>General</c:formatCode>
                <c:ptCount val="5"/>
                <c:pt idx="0">
                  <c:v>2007</c:v>
                </c:pt>
                <c:pt idx="1">
                  <c:v>2008</c:v>
                </c:pt>
                <c:pt idx="2">
                  <c:v>2009</c:v>
                </c:pt>
                <c:pt idx="3">
                  <c:v>2010</c:v>
                </c:pt>
                <c:pt idx="4">
                  <c:v>2011</c:v>
                </c:pt>
              </c:numCache>
            </c:numRef>
          </c:cat>
          <c:val>
            <c:numRef>
              <c:f>I05C!$N$199:$R$199</c:f>
              <c:numCache>
                <c:formatCode>0</c:formatCode>
                <c:ptCount val="5"/>
                <c:pt idx="0">
                  <c:v>9</c:v>
                </c:pt>
                <c:pt idx="1">
                  <c:v>9</c:v>
                </c:pt>
                <c:pt idx="2">
                  <c:v>10</c:v>
                </c:pt>
              </c:numCache>
            </c:numRef>
          </c:val>
        </c:ser>
        <c:ser>
          <c:idx val="1"/>
          <c:order val="1"/>
          <c:tx>
            <c:strRef>
              <c:f>I05C!$M$200</c:f>
              <c:strCache>
                <c:ptCount val="1"/>
                <c:pt idx="0">
                  <c:v>Não potável</c:v>
                </c:pt>
              </c:strCache>
            </c:strRef>
          </c:tx>
          <c:spPr>
            <a:solidFill>
              <a:srgbClr val="FF0000"/>
            </a:solidFill>
          </c:spPr>
          <c:invertIfNegative val="0"/>
          <c:dLbls>
            <c:dLbl>
              <c:idx val="2"/>
              <c:delete val="1"/>
            </c:dLbl>
            <c:showLegendKey val="0"/>
            <c:showVal val="1"/>
            <c:showCatName val="0"/>
            <c:showSerName val="0"/>
            <c:showPercent val="0"/>
            <c:showBubbleSize val="0"/>
            <c:showLeaderLines val="0"/>
          </c:dLbls>
          <c:cat>
            <c:numRef>
              <c:f>I05C!$N$198:$R$198</c:f>
              <c:numCache>
                <c:formatCode>General</c:formatCode>
                <c:ptCount val="5"/>
                <c:pt idx="0">
                  <c:v>2007</c:v>
                </c:pt>
                <c:pt idx="1">
                  <c:v>2008</c:v>
                </c:pt>
                <c:pt idx="2">
                  <c:v>2009</c:v>
                </c:pt>
                <c:pt idx="3">
                  <c:v>2010</c:v>
                </c:pt>
                <c:pt idx="4">
                  <c:v>2011</c:v>
                </c:pt>
              </c:numCache>
            </c:numRef>
          </c:cat>
          <c:val>
            <c:numRef>
              <c:f>I05C!$N$200:$R$200</c:f>
              <c:numCache>
                <c:formatCode>0</c:formatCode>
                <c:ptCount val="5"/>
                <c:pt idx="0">
                  <c:v>1</c:v>
                </c:pt>
                <c:pt idx="1">
                  <c:v>1</c:v>
                </c:pt>
                <c:pt idx="2">
                  <c:v>0</c:v>
                </c:pt>
              </c:numCache>
            </c:numRef>
          </c:val>
        </c:ser>
        <c:dLbls>
          <c:showLegendKey val="0"/>
          <c:showVal val="0"/>
          <c:showCatName val="0"/>
          <c:showSerName val="0"/>
          <c:showPercent val="0"/>
          <c:showBubbleSize val="0"/>
        </c:dLbls>
        <c:gapWidth val="150"/>
        <c:overlap val="100"/>
        <c:axId val="205491200"/>
        <c:axId val="205497088"/>
      </c:barChart>
      <c:catAx>
        <c:axId val="205491200"/>
        <c:scaling>
          <c:orientation val="minMax"/>
        </c:scaling>
        <c:delete val="0"/>
        <c:axPos val="b"/>
        <c:numFmt formatCode="General" sourceLinked="1"/>
        <c:majorTickMark val="out"/>
        <c:minorTickMark val="none"/>
        <c:tickLblPos val="nextTo"/>
        <c:crossAx val="205497088"/>
        <c:crosses val="autoZero"/>
        <c:auto val="1"/>
        <c:lblAlgn val="ctr"/>
        <c:lblOffset val="100"/>
        <c:noMultiLvlLbl val="0"/>
      </c:catAx>
      <c:valAx>
        <c:axId val="205497088"/>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a:t>
                </a:r>
                <a:r>
                  <a:rPr lang="pt-BR" b="0">
                    <a:latin typeface="Arial"/>
                    <a:cs typeface="Arial"/>
                  </a:rPr>
                  <a:t>º</a:t>
                </a:r>
                <a:r>
                  <a:rPr lang="pt-BR" b="0">
                    <a:latin typeface="Arial" pitchFamily="34" charset="0"/>
                    <a:cs typeface="Arial" pitchFamily="34" charset="0"/>
                  </a:rPr>
                  <a:t> de amostras</a:t>
                </a:r>
              </a:p>
            </c:rich>
          </c:tx>
          <c:overlay val="0"/>
        </c:title>
        <c:numFmt formatCode="0" sourceLinked="1"/>
        <c:majorTickMark val="out"/>
        <c:minorTickMark val="none"/>
        <c:tickLblPos val="nextTo"/>
        <c:crossAx val="205491200"/>
        <c:crosses val="autoZero"/>
        <c:crossBetween val="between"/>
      </c:valAx>
    </c:plotArea>
    <c:legend>
      <c:legendPos val="b"/>
      <c:overlay val="0"/>
    </c:legend>
    <c:plotVisOnly val="1"/>
    <c:dispBlanksAs val="gap"/>
    <c:showDLblsOverMax val="0"/>
  </c:chart>
  <c:printSettings>
    <c:headerFooter/>
    <c:pageMargins b="0.78740157499999996" l="0.511811024" r="0.511811024" t="0.78740157499999996" header="0.31496062000000513" footer="0.3149606200000051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61"/>
        </c:manualLayout>
      </c:layout>
      <c:barChart>
        <c:barDir val="col"/>
        <c:grouping val="stacked"/>
        <c:varyColors val="0"/>
        <c:ser>
          <c:idx val="0"/>
          <c:order val="0"/>
          <c:tx>
            <c:strRef>
              <c:f>'E01A-IQA '!$W$94</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'!$X$93:$AB$93</c:f>
              <c:numCache>
                <c:formatCode>0</c:formatCode>
                <c:ptCount val="5"/>
                <c:pt idx="0">
                  <c:v>2007</c:v>
                </c:pt>
                <c:pt idx="1">
                  <c:v>2008</c:v>
                </c:pt>
                <c:pt idx="2">
                  <c:v>2009</c:v>
                </c:pt>
                <c:pt idx="3">
                  <c:v>2010</c:v>
                </c:pt>
                <c:pt idx="4">
                  <c:v>2011</c:v>
                </c:pt>
              </c:numCache>
            </c:numRef>
          </c:cat>
          <c:val>
            <c:numRef>
              <c:f>'E01A-IQA '!$X$94:$AB$94</c:f>
              <c:numCache>
                <c:formatCode>0</c:formatCode>
                <c:ptCount val="5"/>
                <c:pt idx="0">
                  <c:v>0</c:v>
                </c:pt>
                <c:pt idx="1">
                  <c:v>0</c:v>
                </c:pt>
                <c:pt idx="2">
                  <c:v>0</c:v>
                </c:pt>
                <c:pt idx="3">
                  <c:v>0</c:v>
                </c:pt>
                <c:pt idx="4">
                  <c:v>0</c:v>
                </c:pt>
              </c:numCache>
            </c:numRef>
          </c:val>
        </c:ser>
        <c:ser>
          <c:idx val="1"/>
          <c:order val="1"/>
          <c:tx>
            <c:strRef>
              <c:f>'E01A-IQA '!$W$95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'!$X$93:$AB$93</c:f>
              <c:numCache>
                <c:formatCode>0</c:formatCode>
                <c:ptCount val="5"/>
                <c:pt idx="0">
                  <c:v>2007</c:v>
                </c:pt>
                <c:pt idx="1">
                  <c:v>2008</c:v>
                </c:pt>
                <c:pt idx="2">
                  <c:v>2009</c:v>
                </c:pt>
                <c:pt idx="3">
                  <c:v>2010</c:v>
                </c:pt>
                <c:pt idx="4">
                  <c:v>2011</c:v>
                </c:pt>
              </c:numCache>
            </c:numRef>
          </c:cat>
          <c:val>
            <c:numRef>
              <c:f>'E01A-IQA '!$X$95:$AB$95</c:f>
              <c:numCache>
                <c:formatCode>0</c:formatCode>
                <c:ptCount val="5"/>
                <c:pt idx="0">
                  <c:v>2</c:v>
                </c:pt>
                <c:pt idx="1">
                  <c:v>2</c:v>
                </c:pt>
                <c:pt idx="2">
                  <c:v>2</c:v>
                </c:pt>
                <c:pt idx="3">
                  <c:v>3</c:v>
                </c:pt>
                <c:pt idx="4">
                  <c:v>3</c:v>
                </c:pt>
              </c:numCache>
            </c:numRef>
          </c:val>
        </c:ser>
        <c:ser>
          <c:idx val="2"/>
          <c:order val="2"/>
          <c:tx>
            <c:strRef>
              <c:f>'E01A-IQA '!$W$96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'!$X$93:$AB$93</c:f>
              <c:numCache>
                <c:formatCode>0</c:formatCode>
                <c:ptCount val="5"/>
                <c:pt idx="0">
                  <c:v>2007</c:v>
                </c:pt>
                <c:pt idx="1">
                  <c:v>2008</c:v>
                </c:pt>
                <c:pt idx="2">
                  <c:v>2009</c:v>
                </c:pt>
                <c:pt idx="3">
                  <c:v>2010</c:v>
                </c:pt>
                <c:pt idx="4">
                  <c:v>2011</c:v>
                </c:pt>
              </c:numCache>
            </c:numRef>
          </c:cat>
          <c:val>
            <c:numRef>
              <c:f>'E01A-IQA '!$X$96:$AB$96</c:f>
              <c:numCache>
                <c:formatCode>0</c:formatCode>
                <c:ptCount val="5"/>
                <c:pt idx="0">
                  <c:v>0</c:v>
                </c:pt>
                <c:pt idx="1">
                  <c:v>0</c:v>
                </c:pt>
                <c:pt idx="2">
                  <c:v>0</c:v>
                </c:pt>
                <c:pt idx="3">
                  <c:v>1</c:v>
                </c:pt>
                <c:pt idx="4">
                  <c:v>1</c:v>
                </c:pt>
              </c:numCache>
            </c:numRef>
          </c:val>
        </c:ser>
        <c:ser>
          <c:idx val="3"/>
          <c:order val="3"/>
          <c:tx>
            <c:strRef>
              <c:f>'E01A-IQA '!$W$97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'!$X$93:$AB$93</c:f>
              <c:numCache>
                <c:formatCode>0</c:formatCode>
                <c:ptCount val="5"/>
                <c:pt idx="0">
                  <c:v>2007</c:v>
                </c:pt>
                <c:pt idx="1">
                  <c:v>2008</c:v>
                </c:pt>
                <c:pt idx="2">
                  <c:v>2009</c:v>
                </c:pt>
                <c:pt idx="3">
                  <c:v>2010</c:v>
                </c:pt>
                <c:pt idx="4">
                  <c:v>2011</c:v>
                </c:pt>
              </c:numCache>
            </c:numRef>
          </c:cat>
          <c:val>
            <c:numRef>
              <c:f>'E01A-IQA '!$X$97:$AB$97</c:f>
              <c:numCache>
                <c:formatCode>0</c:formatCode>
                <c:ptCount val="5"/>
                <c:pt idx="0">
                  <c:v>0</c:v>
                </c:pt>
                <c:pt idx="1">
                  <c:v>0</c:v>
                </c:pt>
                <c:pt idx="2">
                  <c:v>0</c:v>
                </c:pt>
                <c:pt idx="3">
                  <c:v>0</c:v>
                </c:pt>
                <c:pt idx="4">
                  <c:v>0</c:v>
                </c:pt>
              </c:numCache>
            </c:numRef>
          </c:val>
        </c:ser>
        <c:ser>
          <c:idx val="4"/>
          <c:order val="4"/>
          <c:tx>
            <c:strRef>
              <c:f>'E01A-IQA '!$W$98</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'!$X$93:$AB$93</c:f>
              <c:numCache>
                <c:formatCode>0</c:formatCode>
                <c:ptCount val="5"/>
                <c:pt idx="0">
                  <c:v>2007</c:v>
                </c:pt>
                <c:pt idx="1">
                  <c:v>2008</c:v>
                </c:pt>
                <c:pt idx="2">
                  <c:v>2009</c:v>
                </c:pt>
                <c:pt idx="3">
                  <c:v>2010</c:v>
                </c:pt>
                <c:pt idx="4">
                  <c:v>2011</c:v>
                </c:pt>
              </c:numCache>
            </c:numRef>
          </c:cat>
          <c:val>
            <c:numRef>
              <c:f>'E01A-IQA '!$X$98:$AB$98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3216640"/>
        <c:axId val="103218176"/>
      </c:barChart>
      <c:catAx>
        <c:axId val="10321664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218176"/>
        <c:crosses val="autoZero"/>
        <c:auto val="1"/>
        <c:lblAlgn val="ctr"/>
        <c:lblOffset val="100"/>
        <c:noMultiLvlLbl val="0"/>
      </c:catAx>
      <c:valAx>
        <c:axId val="103218176"/>
        <c:scaling>
          <c:orientation val="minMax"/>
          <c:max val="5"/>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216640"/>
        <c:crosses val="autoZero"/>
        <c:crossBetween val="between"/>
        <c:majorUnit val="1"/>
        <c:minorUnit val="0.5"/>
      </c:valAx>
    </c:plotArea>
    <c:legend>
      <c:legendPos val="b"/>
      <c:layout>
        <c:manualLayout>
          <c:xMode val="edge"/>
          <c:yMode val="edge"/>
          <c:x val="0.11946191063466458"/>
          <c:y val="0.89171980551611374"/>
          <c:w val="0.82171862252158856"/>
          <c:h val="5.954735166300928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63" footer="0.3149606200000046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73414901126196"/>
          <c:y val="0.13325634295713129"/>
          <c:w val="0.77038884930499785"/>
          <c:h val="0.64189052786722711"/>
        </c:manualLayout>
      </c:layout>
      <c:barChart>
        <c:barDir val="col"/>
        <c:grouping val="stacked"/>
        <c:varyColors val="0"/>
        <c:ser>
          <c:idx val="0"/>
          <c:order val="0"/>
          <c:tx>
            <c:strRef>
              <c:f>'[1]E01B- IAP '!$M$4</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'!$N$3,'[1]E01B- IAP '!$O$3,'[1]E01B- IAP '!$P$3,'[1]E01B- IAP '!$Q$3,'[1]E01B- IAP '!$R$3)</c:f>
              <c:numCache>
                <c:formatCode>General</c:formatCode>
                <c:ptCount val="5"/>
                <c:pt idx="0">
                  <c:v>2007</c:v>
                </c:pt>
                <c:pt idx="1">
                  <c:v>2008</c:v>
                </c:pt>
                <c:pt idx="2">
                  <c:v>2009</c:v>
                </c:pt>
                <c:pt idx="3">
                  <c:v>2010</c:v>
                </c:pt>
                <c:pt idx="4">
                  <c:v>2011</c:v>
                </c:pt>
              </c:numCache>
            </c:numRef>
          </c:cat>
          <c:val>
            <c:numRef>
              <c:f>('[1]E01B- IAP '!$N$4,'[1]E01B- IAP '!$O$4,'[1]E01B- IAP '!$P$4,'[1]E01B- IAP '!$Q$4,'[1]E01B- IAP '!$R$4)</c:f>
              <c:numCache>
                <c:formatCode>General</c:formatCode>
                <c:ptCount val="5"/>
                <c:pt idx="0">
                  <c:v>0</c:v>
                </c:pt>
                <c:pt idx="1">
                  <c:v>0</c:v>
                </c:pt>
                <c:pt idx="2">
                  <c:v>0</c:v>
                </c:pt>
                <c:pt idx="3">
                  <c:v>0</c:v>
                </c:pt>
                <c:pt idx="4">
                  <c:v>0</c:v>
                </c:pt>
              </c:numCache>
            </c:numRef>
          </c:val>
        </c:ser>
        <c:ser>
          <c:idx val="1"/>
          <c:order val="1"/>
          <c:tx>
            <c:strRef>
              <c:f>'[1]E01B- IAP '!$M$5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'!$N$3,'[1]E01B- IAP '!$O$3,'[1]E01B- IAP '!$P$3,'[1]E01B- IAP '!$Q$3,'[1]E01B- IAP '!$R$3)</c:f>
              <c:numCache>
                <c:formatCode>General</c:formatCode>
                <c:ptCount val="5"/>
                <c:pt idx="0">
                  <c:v>2007</c:v>
                </c:pt>
                <c:pt idx="1">
                  <c:v>2008</c:v>
                </c:pt>
                <c:pt idx="2">
                  <c:v>2009</c:v>
                </c:pt>
                <c:pt idx="3">
                  <c:v>2010</c:v>
                </c:pt>
                <c:pt idx="4">
                  <c:v>2011</c:v>
                </c:pt>
              </c:numCache>
            </c:numRef>
          </c:cat>
          <c:val>
            <c:numRef>
              <c:f>('[1]E01B- IAP '!$N$5,'[1]E01B- IAP '!$O$5,'[1]E01B- IAP '!$P$5,'[1]E01B- IAP '!$Q$5,'[1]E01B- IAP '!$R$5)</c:f>
              <c:numCache>
                <c:formatCode>General</c:formatCode>
                <c:ptCount val="5"/>
                <c:pt idx="0">
                  <c:v>5</c:v>
                </c:pt>
                <c:pt idx="1">
                  <c:v>5</c:v>
                </c:pt>
                <c:pt idx="2">
                  <c:v>3</c:v>
                </c:pt>
                <c:pt idx="3">
                  <c:v>6</c:v>
                </c:pt>
                <c:pt idx="4">
                  <c:v>5</c:v>
                </c:pt>
              </c:numCache>
            </c:numRef>
          </c:val>
        </c:ser>
        <c:ser>
          <c:idx val="2"/>
          <c:order val="2"/>
          <c:tx>
            <c:strRef>
              <c:f>'[1]E01B- IAP '!$M$6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'!$N$3,'[1]E01B- IAP '!$O$3,'[1]E01B- IAP '!$P$3,'[1]E01B- IAP '!$Q$3,'[1]E01B- IAP '!$R$3)</c:f>
              <c:numCache>
                <c:formatCode>General</c:formatCode>
                <c:ptCount val="5"/>
                <c:pt idx="0">
                  <c:v>2007</c:v>
                </c:pt>
                <c:pt idx="1">
                  <c:v>2008</c:v>
                </c:pt>
                <c:pt idx="2">
                  <c:v>2009</c:v>
                </c:pt>
                <c:pt idx="3">
                  <c:v>2010</c:v>
                </c:pt>
                <c:pt idx="4">
                  <c:v>2011</c:v>
                </c:pt>
              </c:numCache>
            </c:numRef>
          </c:cat>
          <c:val>
            <c:numRef>
              <c:f>('[1]E01B- IAP '!$N$6,'[1]E01B- IAP '!$O$6,'[1]E01B- IAP '!$P$6,'[1]E01B- IAP '!$Q$6,'[1]E01B- IAP '!$R$6)</c:f>
              <c:numCache>
                <c:formatCode>General</c:formatCode>
                <c:ptCount val="5"/>
                <c:pt idx="0">
                  <c:v>3</c:v>
                </c:pt>
                <c:pt idx="1">
                  <c:v>1</c:v>
                </c:pt>
                <c:pt idx="2">
                  <c:v>3</c:v>
                </c:pt>
                <c:pt idx="3">
                  <c:v>3</c:v>
                </c:pt>
                <c:pt idx="4">
                  <c:v>3</c:v>
                </c:pt>
              </c:numCache>
            </c:numRef>
          </c:val>
        </c:ser>
        <c:ser>
          <c:idx val="3"/>
          <c:order val="3"/>
          <c:tx>
            <c:strRef>
              <c:f>'[1]E01B- IAP '!$M$7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'!$N$3,'[1]E01B- IAP '!$O$3,'[1]E01B- IAP '!$P$3,'[1]E01B- IAP '!$Q$3,'[1]E01B- IAP '!$R$3)</c:f>
              <c:numCache>
                <c:formatCode>General</c:formatCode>
                <c:ptCount val="5"/>
                <c:pt idx="0">
                  <c:v>2007</c:v>
                </c:pt>
                <c:pt idx="1">
                  <c:v>2008</c:v>
                </c:pt>
                <c:pt idx="2">
                  <c:v>2009</c:v>
                </c:pt>
                <c:pt idx="3">
                  <c:v>2010</c:v>
                </c:pt>
                <c:pt idx="4">
                  <c:v>2011</c:v>
                </c:pt>
              </c:numCache>
            </c:numRef>
          </c:cat>
          <c:val>
            <c:numRef>
              <c:f>('[1]E01B- IAP '!$N$7,'[1]E01B- IAP '!$O$7,'[1]E01B- IAP '!$P$7,'[1]E01B- IAP '!$Q$7,'[1]E01B- IAP '!$R$7)</c:f>
              <c:numCache>
                <c:formatCode>General</c:formatCode>
                <c:ptCount val="5"/>
                <c:pt idx="0">
                  <c:v>0</c:v>
                </c:pt>
                <c:pt idx="1">
                  <c:v>2</c:v>
                </c:pt>
                <c:pt idx="2">
                  <c:v>2</c:v>
                </c:pt>
                <c:pt idx="3">
                  <c:v>0</c:v>
                </c:pt>
                <c:pt idx="4">
                  <c:v>1</c:v>
                </c:pt>
              </c:numCache>
            </c:numRef>
          </c:val>
        </c:ser>
        <c:ser>
          <c:idx val="4"/>
          <c:order val="4"/>
          <c:tx>
            <c:strRef>
              <c:f>'[1]E01B- IAP '!$M$8</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'!$N$3,'[1]E01B- IAP '!$O$3,'[1]E01B- IAP '!$P$3,'[1]E01B- IAP '!$Q$3,'[1]E01B- IAP '!$R$3)</c:f>
              <c:numCache>
                <c:formatCode>General</c:formatCode>
                <c:ptCount val="5"/>
                <c:pt idx="0">
                  <c:v>2007</c:v>
                </c:pt>
                <c:pt idx="1">
                  <c:v>2008</c:v>
                </c:pt>
                <c:pt idx="2">
                  <c:v>2009</c:v>
                </c:pt>
                <c:pt idx="3">
                  <c:v>2010</c:v>
                </c:pt>
                <c:pt idx="4">
                  <c:v>2011</c:v>
                </c:pt>
              </c:numCache>
            </c:numRef>
          </c:cat>
          <c:val>
            <c:numRef>
              <c:f>('[1]E01B- IAP '!$N$8,'[1]E01B- IAP '!$O$8,'[1]E01B- IAP '!$P$8,'[1]E01B- IAP '!$Q$8,'[1]E01B- IAP '!$R$8)</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3307136"/>
        <c:axId val="103308672"/>
      </c:barChart>
      <c:catAx>
        <c:axId val="1033071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308672"/>
        <c:crosses val="autoZero"/>
        <c:auto val="1"/>
        <c:lblAlgn val="ctr"/>
        <c:lblOffset val="100"/>
        <c:noMultiLvlLbl val="0"/>
      </c:catAx>
      <c:valAx>
        <c:axId val="10330867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manualLayout>
              <c:xMode val="edge"/>
              <c:yMode val="edge"/>
              <c:x val="0"/>
              <c:y val="0.2739103604415860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307136"/>
        <c:crosses val="autoZero"/>
        <c:crossBetween val="between"/>
      </c:valAx>
    </c:plotArea>
    <c:legend>
      <c:legendPos val="b"/>
      <c:layout>
        <c:manualLayout>
          <c:xMode val="edge"/>
          <c:yMode val="edge"/>
          <c:x val="0.11946219366257378"/>
          <c:y val="0.87225501392479166"/>
          <c:w val="0.82171860701320465"/>
          <c:h val="7.90122417903871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1436463697046761"/>
        </c:manualLayout>
      </c:layout>
      <c:barChart>
        <c:barDir val="col"/>
        <c:grouping val="stacked"/>
        <c:varyColors val="0"/>
        <c:ser>
          <c:idx val="0"/>
          <c:order val="0"/>
          <c:tx>
            <c:strRef>
              <c:f>'[1]E01B- IAP '!$M$12</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'!$N$11,'[1]E01B- IAP '!$O$11,'[1]E01B- IAP '!$P$11,'[1]E01B- IAP '!$Q$11,'[1]E01B- IAP '!$R$11)</c:f>
              <c:numCache>
                <c:formatCode>General</c:formatCode>
                <c:ptCount val="5"/>
                <c:pt idx="0">
                  <c:v>2007</c:v>
                </c:pt>
                <c:pt idx="1">
                  <c:v>2008</c:v>
                </c:pt>
                <c:pt idx="2">
                  <c:v>2009</c:v>
                </c:pt>
                <c:pt idx="3">
                  <c:v>2010</c:v>
                </c:pt>
                <c:pt idx="4">
                  <c:v>2011</c:v>
                </c:pt>
              </c:numCache>
            </c:numRef>
          </c:cat>
          <c:val>
            <c:numRef>
              <c:f>('[1]E01B- IAP '!$N$12,'[1]E01B- IAP '!$O$12,'[1]E01B- IAP '!$P$12,'[1]E01B- IAP '!$Q$12,'[1]E01B- IAP '!$R$12)</c:f>
              <c:numCache>
                <c:formatCode>General</c:formatCode>
                <c:ptCount val="5"/>
                <c:pt idx="0">
                  <c:v>2</c:v>
                </c:pt>
                <c:pt idx="1">
                  <c:v>2</c:v>
                </c:pt>
                <c:pt idx="2">
                  <c:v>2</c:v>
                </c:pt>
                <c:pt idx="3">
                  <c:v>1</c:v>
                </c:pt>
                <c:pt idx="4">
                  <c:v>0</c:v>
                </c:pt>
              </c:numCache>
            </c:numRef>
          </c:val>
        </c:ser>
        <c:ser>
          <c:idx val="1"/>
          <c:order val="1"/>
          <c:tx>
            <c:strRef>
              <c:f>'[1]E01B- IAP '!$M$13</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'!$N$11,'[1]E01B- IAP '!$O$11,'[1]E01B- IAP '!$P$11,'[1]E01B- IAP '!$Q$11,'[1]E01B- IAP '!$R$11)</c:f>
              <c:numCache>
                <c:formatCode>General</c:formatCode>
                <c:ptCount val="5"/>
                <c:pt idx="0">
                  <c:v>2007</c:v>
                </c:pt>
                <c:pt idx="1">
                  <c:v>2008</c:v>
                </c:pt>
                <c:pt idx="2">
                  <c:v>2009</c:v>
                </c:pt>
                <c:pt idx="3">
                  <c:v>2010</c:v>
                </c:pt>
                <c:pt idx="4">
                  <c:v>2011</c:v>
                </c:pt>
              </c:numCache>
            </c:numRef>
          </c:cat>
          <c:val>
            <c:numRef>
              <c:f>('[1]E01B- IAP '!$N$13,'[1]E01B- IAP '!$O$13,'[1]E01B- IAP '!$P$13,'[1]E01B- IAP '!$Q$13,'[1]E01B- IAP '!$R$13)</c:f>
              <c:numCache>
                <c:formatCode>General</c:formatCode>
                <c:ptCount val="5"/>
                <c:pt idx="0">
                  <c:v>2</c:v>
                </c:pt>
                <c:pt idx="1">
                  <c:v>2</c:v>
                </c:pt>
                <c:pt idx="2">
                  <c:v>2</c:v>
                </c:pt>
                <c:pt idx="3">
                  <c:v>2</c:v>
                </c:pt>
                <c:pt idx="4">
                  <c:v>2</c:v>
                </c:pt>
              </c:numCache>
            </c:numRef>
          </c:val>
        </c:ser>
        <c:ser>
          <c:idx val="2"/>
          <c:order val="2"/>
          <c:tx>
            <c:strRef>
              <c:f>'[1]E01B- IAP '!$M$14</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'!$N$11,'[1]E01B- IAP '!$O$11,'[1]E01B- IAP '!$P$11,'[1]E01B- IAP '!$Q$11,'[1]E01B- IAP '!$R$11)</c:f>
              <c:numCache>
                <c:formatCode>General</c:formatCode>
                <c:ptCount val="5"/>
                <c:pt idx="0">
                  <c:v>2007</c:v>
                </c:pt>
                <c:pt idx="1">
                  <c:v>2008</c:v>
                </c:pt>
                <c:pt idx="2">
                  <c:v>2009</c:v>
                </c:pt>
                <c:pt idx="3">
                  <c:v>2010</c:v>
                </c:pt>
                <c:pt idx="4">
                  <c:v>2011</c:v>
                </c:pt>
              </c:numCache>
            </c:numRef>
          </c:cat>
          <c:val>
            <c:numRef>
              <c:f>('[1]E01B- IAP '!$N$14,'[1]E01B- IAP '!$O$14,'[1]E01B- IAP '!$P$14,'[1]E01B- IAP '!$Q$14,'[1]E01B- IAP '!$R$14)</c:f>
              <c:numCache>
                <c:formatCode>General</c:formatCode>
                <c:ptCount val="5"/>
                <c:pt idx="0">
                  <c:v>0</c:v>
                </c:pt>
                <c:pt idx="1">
                  <c:v>0</c:v>
                </c:pt>
                <c:pt idx="2">
                  <c:v>0</c:v>
                </c:pt>
                <c:pt idx="3">
                  <c:v>1</c:v>
                </c:pt>
                <c:pt idx="4">
                  <c:v>2</c:v>
                </c:pt>
              </c:numCache>
            </c:numRef>
          </c:val>
        </c:ser>
        <c:ser>
          <c:idx val="3"/>
          <c:order val="3"/>
          <c:tx>
            <c:strRef>
              <c:f>'[1]E01B- IAP '!$M$15</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'!$N$11,'[1]E01B- IAP '!$O$11,'[1]E01B- IAP '!$P$11,'[1]E01B- IAP '!$Q$11,'[1]E01B- IAP '!$R$11)</c:f>
              <c:numCache>
                <c:formatCode>General</c:formatCode>
                <c:ptCount val="5"/>
                <c:pt idx="0">
                  <c:v>2007</c:v>
                </c:pt>
                <c:pt idx="1">
                  <c:v>2008</c:v>
                </c:pt>
                <c:pt idx="2">
                  <c:v>2009</c:v>
                </c:pt>
                <c:pt idx="3">
                  <c:v>2010</c:v>
                </c:pt>
                <c:pt idx="4">
                  <c:v>2011</c:v>
                </c:pt>
              </c:numCache>
            </c:numRef>
          </c:cat>
          <c:val>
            <c:numRef>
              <c:f>('[1]E01B- IAP '!$N$15,'[1]E01B- IAP '!$O$15,'[1]E01B- IAP '!$P$15,'[1]E01B- IAP '!$Q$15,'[1]E01B- IAP '!$R$15)</c:f>
              <c:numCache>
                <c:formatCode>General</c:formatCode>
                <c:ptCount val="5"/>
                <c:pt idx="0">
                  <c:v>0</c:v>
                </c:pt>
                <c:pt idx="1">
                  <c:v>0</c:v>
                </c:pt>
                <c:pt idx="2">
                  <c:v>0</c:v>
                </c:pt>
                <c:pt idx="3">
                  <c:v>0</c:v>
                </c:pt>
                <c:pt idx="4">
                  <c:v>0</c:v>
                </c:pt>
              </c:numCache>
            </c:numRef>
          </c:val>
        </c:ser>
        <c:ser>
          <c:idx val="4"/>
          <c:order val="4"/>
          <c:tx>
            <c:strRef>
              <c:f>'[1]E01B- IAP '!$M$16</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'!$N$11,'[1]E01B- IAP '!$O$11,'[1]E01B- IAP '!$P$11,'[1]E01B- IAP '!$Q$11,'[1]E01B- IAP '!$R$11)</c:f>
              <c:numCache>
                <c:formatCode>General</c:formatCode>
                <c:ptCount val="5"/>
                <c:pt idx="0">
                  <c:v>2007</c:v>
                </c:pt>
                <c:pt idx="1">
                  <c:v>2008</c:v>
                </c:pt>
                <c:pt idx="2">
                  <c:v>2009</c:v>
                </c:pt>
                <c:pt idx="3">
                  <c:v>2010</c:v>
                </c:pt>
                <c:pt idx="4">
                  <c:v>2011</c:v>
                </c:pt>
              </c:numCache>
            </c:numRef>
          </c:cat>
          <c:val>
            <c:numRef>
              <c:f>('[1]E01B- IAP '!$N$16,'[1]E01B- IAP '!$O$16,'[1]E01B- IAP '!$P$16,'[1]E01B- IAP '!$Q$16,'[1]E01B- IAP '!$R$16)</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3346944"/>
        <c:axId val="103348480"/>
      </c:barChart>
      <c:catAx>
        <c:axId val="1033469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348480"/>
        <c:crosses val="autoZero"/>
        <c:auto val="1"/>
        <c:lblAlgn val="ctr"/>
        <c:lblOffset val="100"/>
        <c:noMultiLvlLbl val="0"/>
      </c:catAx>
      <c:valAx>
        <c:axId val="103348480"/>
        <c:scaling>
          <c:orientation val="minMax"/>
          <c:max val="5"/>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346944"/>
        <c:crosses val="autoZero"/>
        <c:crossBetween val="between"/>
        <c:majorUnit val="1"/>
        <c:minorUnit val="0.5"/>
      </c:valAx>
    </c:plotArea>
    <c:legend>
      <c:legendPos val="b"/>
      <c:layout>
        <c:manualLayout>
          <c:xMode val="edge"/>
          <c:yMode val="edge"/>
          <c:x val="0.1194622915481577"/>
          <c:y val="0.8338884912113258"/>
          <c:w val="0.82171871101663629"/>
          <c:h val="0.11737890718205637"/>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0861800083431723"/>
          <c:h val="0.67862157726152805"/>
        </c:manualLayout>
      </c:layout>
      <c:barChart>
        <c:barDir val="col"/>
        <c:grouping val="stacked"/>
        <c:varyColors val="0"/>
        <c:ser>
          <c:idx val="0"/>
          <c:order val="0"/>
          <c:tx>
            <c:strRef>
              <c:f>'E01A-IQA '!$W$21</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'!$X$20,'E01A-IQA '!$Y$20,'E01A-IQA '!$Z$20,'E01A-IQA '!$AA$20,'E01A-IQA '!$AB$20)</c:f>
              <c:numCache>
                <c:formatCode>0</c:formatCode>
                <c:ptCount val="5"/>
                <c:pt idx="0">
                  <c:v>2007</c:v>
                </c:pt>
                <c:pt idx="1">
                  <c:v>2008</c:v>
                </c:pt>
                <c:pt idx="2">
                  <c:v>2009</c:v>
                </c:pt>
                <c:pt idx="3">
                  <c:v>2010</c:v>
                </c:pt>
                <c:pt idx="4">
                  <c:v>2011</c:v>
                </c:pt>
              </c:numCache>
            </c:numRef>
          </c:cat>
          <c:val>
            <c:numRef>
              <c:f>('E01A-IQA '!$X$21,'E01A-IQA '!$Y$21,'E01A-IQA '!$Z$21,'E01A-IQA '!$AA$21,'E01A-IQA '!$AB$21)</c:f>
              <c:numCache>
                <c:formatCode>0</c:formatCode>
                <c:ptCount val="5"/>
                <c:pt idx="0">
                  <c:v>2</c:v>
                </c:pt>
                <c:pt idx="1">
                  <c:v>1</c:v>
                </c:pt>
                <c:pt idx="2">
                  <c:v>3</c:v>
                </c:pt>
                <c:pt idx="3">
                  <c:v>2</c:v>
                </c:pt>
                <c:pt idx="4">
                  <c:v>1</c:v>
                </c:pt>
              </c:numCache>
            </c:numRef>
          </c:val>
        </c:ser>
        <c:ser>
          <c:idx val="1"/>
          <c:order val="1"/>
          <c:tx>
            <c:strRef>
              <c:f>'E01A-IQA '!$W$22</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'!$X$20,'E01A-IQA '!$Y$20,'E01A-IQA '!$Z$20,'E01A-IQA '!$AA$20,'E01A-IQA '!$AB$20)</c:f>
              <c:numCache>
                <c:formatCode>0</c:formatCode>
                <c:ptCount val="5"/>
                <c:pt idx="0">
                  <c:v>2007</c:v>
                </c:pt>
                <c:pt idx="1">
                  <c:v>2008</c:v>
                </c:pt>
                <c:pt idx="2">
                  <c:v>2009</c:v>
                </c:pt>
                <c:pt idx="3">
                  <c:v>2010</c:v>
                </c:pt>
                <c:pt idx="4">
                  <c:v>2011</c:v>
                </c:pt>
              </c:numCache>
            </c:numRef>
          </c:cat>
          <c:val>
            <c:numRef>
              <c:f>('E01A-IQA '!$X$22,'E01A-IQA '!$Y$22,'E01A-IQA '!$Z$22,'E01A-IQA '!$AA$22,'E01A-IQA '!$AB$22)</c:f>
              <c:numCache>
                <c:formatCode>0</c:formatCode>
                <c:ptCount val="5"/>
                <c:pt idx="0">
                  <c:v>22</c:v>
                </c:pt>
                <c:pt idx="1">
                  <c:v>24</c:v>
                </c:pt>
                <c:pt idx="2">
                  <c:v>22</c:v>
                </c:pt>
                <c:pt idx="3">
                  <c:v>25</c:v>
                </c:pt>
                <c:pt idx="4">
                  <c:v>26</c:v>
                </c:pt>
              </c:numCache>
            </c:numRef>
          </c:val>
        </c:ser>
        <c:ser>
          <c:idx val="2"/>
          <c:order val="2"/>
          <c:tx>
            <c:strRef>
              <c:f>'E01A-IQA '!$W$23</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'!$X$20,'E01A-IQA '!$Y$20,'E01A-IQA '!$Z$20,'E01A-IQA '!$AA$20,'E01A-IQA '!$AB$20)</c:f>
              <c:numCache>
                <c:formatCode>0</c:formatCode>
                <c:ptCount val="5"/>
                <c:pt idx="0">
                  <c:v>2007</c:v>
                </c:pt>
                <c:pt idx="1">
                  <c:v>2008</c:v>
                </c:pt>
                <c:pt idx="2">
                  <c:v>2009</c:v>
                </c:pt>
                <c:pt idx="3">
                  <c:v>2010</c:v>
                </c:pt>
                <c:pt idx="4">
                  <c:v>2011</c:v>
                </c:pt>
              </c:numCache>
            </c:numRef>
          </c:cat>
          <c:val>
            <c:numRef>
              <c:f>('E01A-IQA '!$X$23,'E01A-IQA '!$Y$23,'E01A-IQA '!$Z$23,'E01A-IQA '!$AA$23,'E01A-IQA '!$AB$23)</c:f>
              <c:numCache>
                <c:formatCode>0</c:formatCode>
                <c:ptCount val="5"/>
                <c:pt idx="0">
                  <c:v>5</c:v>
                </c:pt>
                <c:pt idx="1">
                  <c:v>5</c:v>
                </c:pt>
                <c:pt idx="2">
                  <c:v>5</c:v>
                </c:pt>
                <c:pt idx="3">
                  <c:v>3</c:v>
                </c:pt>
                <c:pt idx="4">
                  <c:v>3</c:v>
                </c:pt>
              </c:numCache>
            </c:numRef>
          </c:val>
        </c:ser>
        <c:ser>
          <c:idx val="3"/>
          <c:order val="3"/>
          <c:tx>
            <c:strRef>
              <c:f>'E01A-IQA '!$W$24</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'!$X$20,'E01A-IQA '!$Y$20,'E01A-IQA '!$Z$20,'E01A-IQA '!$AA$20,'E01A-IQA '!$AB$20)</c:f>
              <c:numCache>
                <c:formatCode>0</c:formatCode>
                <c:ptCount val="5"/>
                <c:pt idx="0">
                  <c:v>2007</c:v>
                </c:pt>
                <c:pt idx="1">
                  <c:v>2008</c:v>
                </c:pt>
                <c:pt idx="2">
                  <c:v>2009</c:v>
                </c:pt>
                <c:pt idx="3">
                  <c:v>2010</c:v>
                </c:pt>
                <c:pt idx="4">
                  <c:v>2011</c:v>
                </c:pt>
              </c:numCache>
            </c:numRef>
          </c:cat>
          <c:val>
            <c:numRef>
              <c:f>('E01A-IQA '!$X$24,'E01A-IQA '!$Y$24,'E01A-IQA '!$Z$24,'E01A-IQA '!$AA$24,'E01A-IQA '!$AB$24)</c:f>
              <c:numCache>
                <c:formatCode>0</c:formatCode>
                <c:ptCount val="5"/>
                <c:pt idx="0">
                  <c:v>0</c:v>
                </c:pt>
                <c:pt idx="1">
                  <c:v>0</c:v>
                </c:pt>
                <c:pt idx="2">
                  <c:v>0</c:v>
                </c:pt>
                <c:pt idx="3">
                  <c:v>0</c:v>
                </c:pt>
                <c:pt idx="4">
                  <c:v>0</c:v>
                </c:pt>
              </c:numCache>
            </c:numRef>
          </c:val>
        </c:ser>
        <c:ser>
          <c:idx val="4"/>
          <c:order val="4"/>
          <c:tx>
            <c:strRef>
              <c:f>'E01A-IQA '!$W$25</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'!$X$20,'E01A-IQA '!$Y$20,'E01A-IQA '!$Z$20,'E01A-IQA '!$AA$20,'E01A-IQA '!$AB$20)</c:f>
              <c:numCache>
                <c:formatCode>0</c:formatCode>
                <c:ptCount val="5"/>
                <c:pt idx="0">
                  <c:v>2007</c:v>
                </c:pt>
                <c:pt idx="1">
                  <c:v>2008</c:v>
                </c:pt>
                <c:pt idx="2">
                  <c:v>2009</c:v>
                </c:pt>
                <c:pt idx="3">
                  <c:v>2010</c:v>
                </c:pt>
                <c:pt idx="4">
                  <c:v>2011</c:v>
                </c:pt>
              </c:numCache>
            </c:numRef>
          </c:cat>
          <c:val>
            <c:numRef>
              <c:f>('E01A-IQA '!$X$25,'E01A-IQA '!$Y$25,'E01A-IQA '!$Z$25,'E01A-IQA '!$AA$25,'E01A-IQA '!$AB$25)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233360384"/>
        <c:axId val="253810944"/>
      </c:barChart>
      <c:catAx>
        <c:axId val="23336038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53810944"/>
        <c:crosses val="autoZero"/>
        <c:auto val="1"/>
        <c:lblAlgn val="ctr"/>
        <c:lblOffset val="100"/>
        <c:noMultiLvlLbl val="0"/>
      </c:catAx>
      <c:valAx>
        <c:axId val="25381094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233360384"/>
        <c:crosses val="autoZero"/>
        <c:crossBetween val="between"/>
      </c:valAx>
    </c:plotArea>
    <c:legend>
      <c:legendPos val="b"/>
      <c:layout>
        <c:manualLayout>
          <c:xMode val="edge"/>
          <c:yMode val="edge"/>
          <c:x val="0.11946200504841258"/>
          <c:y val="0.89171977966273541"/>
          <c:w val="0.82171872056662743"/>
          <c:h val="5.954738490306710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0036724086365056"/>
        </c:manualLayout>
      </c:layout>
      <c:barChart>
        <c:barDir val="col"/>
        <c:grouping val="stacked"/>
        <c:varyColors val="0"/>
        <c:ser>
          <c:idx val="0"/>
          <c:order val="0"/>
          <c:tx>
            <c:strRef>
              <c:f>'[1]E01B- IAP '!$M$21</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'!$N$20,'[1]E01B- IAP '!$O$20,'[1]E01B- IAP '!$P$20,'[1]E01B- IAP '!$Q$20,'[1]E01B- IAP '!$R$20)</c:f>
              <c:numCache>
                <c:formatCode>General</c:formatCode>
                <c:ptCount val="5"/>
                <c:pt idx="0">
                  <c:v>2007</c:v>
                </c:pt>
                <c:pt idx="1">
                  <c:v>2008</c:v>
                </c:pt>
                <c:pt idx="2">
                  <c:v>2009</c:v>
                </c:pt>
                <c:pt idx="3">
                  <c:v>2010</c:v>
                </c:pt>
                <c:pt idx="4">
                  <c:v>2011</c:v>
                </c:pt>
              </c:numCache>
            </c:numRef>
          </c:cat>
          <c:val>
            <c:numRef>
              <c:f>('[1]E01B- IAP '!$N$21,'[1]E01B- IAP '!$O$21,'[1]E01B- IAP '!$P$21,'[1]E01B- IAP '!$Q$21,'[1]E01B- IAP '!$R$21)</c:f>
              <c:numCache>
                <c:formatCode>General</c:formatCode>
                <c:ptCount val="5"/>
                <c:pt idx="0">
                  <c:v>0</c:v>
                </c:pt>
                <c:pt idx="1">
                  <c:v>0</c:v>
                </c:pt>
                <c:pt idx="2">
                  <c:v>0</c:v>
                </c:pt>
                <c:pt idx="3">
                  <c:v>0</c:v>
                </c:pt>
                <c:pt idx="4">
                  <c:v>0</c:v>
                </c:pt>
              </c:numCache>
            </c:numRef>
          </c:val>
        </c:ser>
        <c:ser>
          <c:idx val="1"/>
          <c:order val="1"/>
          <c:tx>
            <c:strRef>
              <c:f>'[1]E01B- IAP '!$M$22</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'!$N$20,'[1]E01B- IAP '!$O$20,'[1]E01B- IAP '!$P$20,'[1]E01B- IAP '!$Q$20,'[1]E01B- IAP '!$R$20)</c:f>
              <c:numCache>
                <c:formatCode>General</c:formatCode>
                <c:ptCount val="5"/>
                <c:pt idx="0">
                  <c:v>2007</c:v>
                </c:pt>
                <c:pt idx="1">
                  <c:v>2008</c:v>
                </c:pt>
                <c:pt idx="2">
                  <c:v>2009</c:v>
                </c:pt>
                <c:pt idx="3">
                  <c:v>2010</c:v>
                </c:pt>
                <c:pt idx="4">
                  <c:v>2011</c:v>
                </c:pt>
              </c:numCache>
            </c:numRef>
          </c:cat>
          <c:val>
            <c:numRef>
              <c:f>('[1]E01B- IAP '!$N$22,'[1]E01B- IAP '!$O$22,'[1]E01B- IAP '!$P$22,'[1]E01B- IAP '!$Q$22,'[1]E01B- IAP '!$R$22)</c:f>
              <c:numCache>
                <c:formatCode>General</c:formatCode>
                <c:ptCount val="5"/>
                <c:pt idx="0">
                  <c:v>2</c:v>
                </c:pt>
                <c:pt idx="1">
                  <c:v>5</c:v>
                </c:pt>
                <c:pt idx="2">
                  <c:v>1</c:v>
                </c:pt>
                <c:pt idx="3">
                  <c:v>9</c:v>
                </c:pt>
                <c:pt idx="4">
                  <c:v>9</c:v>
                </c:pt>
              </c:numCache>
            </c:numRef>
          </c:val>
        </c:ser>
        <c:ser>
          <c:idx val="2"/>
          <c:order val="2"/>
          <c:tx>
            <c:strRef>
              <c:f>'[1]E01B- IAP '!$M$23</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'!$N$20,'[1]E01B- IAP '!$O$20,'[1]E01B- IAP '!$P$20,'[1]E01B- IAP '!$Q$20,'[1]E01B- IAP '!$R$20)</c:f>
              <c:numCache>
                <c:formatCode>General</c:formatCode>
                <c:ptCount val="5"/>
                <c:pt idx="0">
                  <c:v>2007</c:v>
                </c:pt>
                <c:pt idx="1">
                  <c:v>2008</c:v>
                </c:pt>
                <c:pt idx="2">
                  <c:v>2009</c:v>
                </c:pt>
                <c:pt idx="3">
                  <c:v>2010</c:v>
                </c:pt>
                <c:pt idx="4">
                  <c:v>2011</c:v>
                </c:pt>
              </c:numCache>
            </c:numRef>
          </c:cat>
          <c:val>
            <c:numRef>
              <c:f>('[1]E01B- IAP '!$N$23,'[1]E01B- IAP '!$O$23,'[1]E01B- IAP '!$P$23,'[1]E01B- IAP '!$Q$23,'[1]E01B- IAP '!$R$23)</c:f>
              <c:numCache>
                <c:formatCode>General</c:formatCode>
                <c:ptCount val="5"/>
                <c:pt idx="0">
                  <c:v>6</c:v>
                </c:pt>
                <c:pt idx="1">
                  <c:v>10</c:v>
                </c:pt>
                <c:pt idx="2">
                  <c:v>10</c:v>
                </c:pt>
                <c:pt idx="3">
                  <c:v>7</c:v>
                </c:pt>
                <c:pt idx="4">
                  <c:v>7</c:v>
                </c:pt>
              </c:numCache>
            </c:numRef>
          </c:val>
        </c:ser>
        <c:ser>
          <c:idx val="3"/>
          <c:order val="3"/>
          <c:tx>
            <c:strRef>
              <c:f>'[1]E01B- IAP '!$M$24</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'!$N$20,'[1]E01B- IAP '!$O$20,'[1]E01B- IAP '!$P$20,'[1]E01B- IAP '!$Q$20,'[1]E01B- IAP '!$R$20)</c:f>
              <c:numCache>
                <c:formatCode>General</c:formatCode>
                <c:ptCount val="5"/>
                <c:pt idx="0">
                  <c:v>2007</c:v>
                </c:pt>
                <c:pt idx="1">
                  <c:v>2008</c:v>
                </c:pt>
                <c:pt idx="2">
                  <c:v>2009</c:v>
                </c:pt>
                <c:pt idx="3">
                  <c:v>2010</c:v>
                </c:pt>
                <c:pt idx="4">
                  <c:v>2011</c:v>
                </c:pt>
              </c:numCache>
            </c:numRef>
          </c:cat>
          <c:val>
            <c:numRef>
              <c:f>('[1]E01B- IAP '!$N$24,'[1]E01B- IAP '!$O$24,'[1]E01B- IAP '!$P$24,'[1]E01B- IAP '!$Q$24,'[1]E01B- IAP '!$R$24)</c:f>
              <c:numCache>
                <c:formatCode>General</c:formatCode>
                <c:ptCount val="5"/>
                <c:pt idx="0">
                  <c:v>8</c:v>
                </c:pt>
                <c:pt idx="1">
                  <c:v>3</c:v>
                </c:pt>
                <c:pt idx="2">
                  <c:v>8</c:v>
                </c:pt>
                <c:pt idx="3">
                  <c:v>7</c:v>
                </c:pt>
                <c:pt idx="4">
                  <c:v>7</c:v>
                </c:pt>
              </c:numCache>
            </c:numRef>
          </c:val>
        </c:ser>
        <c:ser>
          <c:idx val="4"/>
          <c:order val="4"/>
          <c:tx>
            <c:strRef>
              <c:f>'[1]E01B- IAP '!$M$25</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'!$N$20,'[1]E01B- IAP '!$O$20,'[1]E01B- IAP '!$P$20,'[1]E01B- IAP '!$Q$20,'[1]E01B- IAP '!$R$20)</c:f>
              <c:numCache>
                <c:formatCode>General</c:formatCode>
                <c:ptCount val="5"/>
                <c:pt idx="0">
                  <c:v>2007</c:v>
                </c:pt>
                <c:pt idx="1">
                  <c:v>2008</c:v>
                </c:pt>
                <c:pt idx="2">
                  <c:v>2009</c:v>
                </c:pt>
                <c:pt idx="3">
                  <c:v>2010</c:v>
                </c:pt>
                <c:pt idx="4">
                  <c:v>2011</c:v>
                </c:pt>
              </c:numCache>
            </c:numRef>
          </c:cat>
          <c:val>
            <c:numRef>
              <c:f>('[1]E01B- IAP '!$N$25,'[1]E01B- IAP '!$O$25,'[1]E01B- IAP '!$P$25,'[1]E01B- IAP '!$Q$25,'[1]E01B- IAP '!$R$25)</c:f>
              <c:numCache>
                <c:formatCode>General</c:formatCode>
                <c:ptCount val="5"/>
                <c:pt idx="0">
                  <c:v>2</c:v>
                </c:pt>
                <c:pt idx="1">
                  <c:v>0</c:v>
                </c:pt>
                <c:pt idx="2">
                  <c:v>2</c:v>
                </c:pt>
                <c:pt idx="3">
                  <c:v>1</c:v>
                </c:pt>
                <c:pt idx="4">
                  <c:v>1</c:v>
                </c:pt>
              </c:numCache>
            </c:numRef>
          </c:val>
        </c:ser>
        <c:dLbls>
          <c:showLegendKey val="0"/>
          <c:showVal val="0"/>
          <c:showCatName val="0"/>
          <c:showSerName val="0"/>
          <c:showPercent val="0"/>
          <c:showBubbleSize val="0"/>
        </c:dLbls>
        <c:gapWidth val="150"/>
        <c:overlap val="100"/>
        <c:axId val="103488896"/>
        <c:axId val="103519360"/>
      </c:barChart>
      <c:catAx>
        <c:axId val="103488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519360"/>
        <c:crosses val="autoZero"/>
        <c:auto val="1"/>
        <c:lblAlgn val="ctr"/>
        <c:lblOffset val="100"/>
        <c:noMultiLvlLbl val="0"/>
      </c:catAx>
      <c:valAx>
        <c:axId val="10351936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488896"/>
        <c:crosses val="autoZero"/>
        <c:crossBetween val="between"/>
      </c:valAx>
    </c:plotArea>
    <c:legend>
      <c:legendPos val="b"/>
      <c:layout>
        <c:manualLayout>
          <c:xMode val="edge"/>
          <c:yMode val="edge"/>
          <c:x val="0.11946233993478089"/>
          <c:y val="0.89172024977022257"/>
          <c:w val="0.82171836474986049"/>
          <c:h val="5.9547267782862887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57822932301481189"/>
        </c:manualLayout>
      </c:layout>
      <c:barChart>
        <c:barDir val="col"/>
        <c:grouping val="stacked"/>
        <c:varyColors val="0"/>
        <c:ser>
          <c:idx val="0"/>
          <c:order val="0"/>
          <c:tx>
            <c:strRef>
              <c:f>'[1]E01B- IAP '!$M$30</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'!$N$29,'[1]E01B- IAP '!$O$29,'[1]E01B- IAP '!$P$29,'[1]E01B- IAP '!$Q$29,'[1]E01B- IAP '!$R$29)</c:f>
              <c:numCache>
                <c:formatCode>General</c:formatCode>
                <c:ptCount val="5"/>
                <c:pt idx="0">
                  <c:v>2007</c:v>
                </c:pt>
                <c:pt idx="1">
                  <c:v>2008</c:v>
                </c:pt>
                <c:pt idx="2">
                  <c:v>2009</c:v>
                </c:pt>
                <c:pt idx="3">
                  <c:v>2010</c:v>
                </c:pt>
                <c:pt idx="4">
                  <c:v>2011</c:v>
                </c:pt>
              </c:numCache>
            </c:numRef>
          </c:cat>
          <c:val>
            <c:numRef>
              <c:f>('[1]E01B- IAP '!$N$30,'[1]E01B- IAP '!$O$30,'[1]E01B- IAP '!$P$30,'[1]E01B- IAP '!$Q$30,'[1]E01B- IAP '!$R$30)</c:f>
              <c:numCache>
                <c:formatCode>General</c:formatCode>
                <c:ptCount val="5"/>
                <c:pt idx="0">
                  <c:v>0</c:v>
                </c:pt>
                <c:pt idx="1">
                  <c:v>2</c:v>
                </c:pt>
                <c:pt idx="2">
                  <c:v>0</c:v>
                </c:pt>
                <c:pt idx="3">
                  <c:v>1</c:v>
                </c:pt>
                <c:pt idx="4">
                  <c:v>0</c:v>
                </c:pt>
              </c:numCache>
            </c:numRef>
          </c:val>
        </c:ser>
        <c:ser>
          <c:idx val="1"/>
          <c:order val="1"/>
          <c:tx>
            <c:strRef>
              <c:f>'[1]E01B- IAP '!$M$31</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'!$N$29,'[1]E01B- IAP '!$O$29,'[1]E01B- IAP '!$P$29,'[1]E01B- IAP '!$Q$29,'[1]E01B- IAP '!$R$29)</c:f>
              <c:numCache>
                <c:formatCode>General</c:formatCode>
                <c:ptCount val="5"/>
                <c:pt idx="0">
                  <c:v>2007</c:v>
                </c:pt>
                <c:pt idx="1">
                  <c:v>2008</c:v>
                </c:pt>
                <c:pt idx="2">
                  <c:v>2009</c:v>
                </c:pt>
                <c:pt idx="3">
                  <c:v>2010</c:v>
                </c:pt>
                <c:pt idx="4">
                  <c:v>2011</c:v>
                </c:pt>
              </c:numCache>
            </c:numRef>
          </c:cat>
          <c:val>
            <c:numRef>
              <c:f>('[1]E01B- IAP '!$N$31,'[1]E01B- IAP '!$O$31,'[1]E01B- IAP '!$P$31,'[1]E01B- IAP '!$Q$31,'[1]E01B- IAP '!$R$31)</c:f>
              <c:numCache>
                <c:formatCode>General</c:formatCode>
                <c:ptCount val="5"/>
                <c:pt idx="0">
                  <c:v>7</c:v>
                </c:pt>
                <c:pt idx="1">
                  <c:v>4</c:v>
                </c:pt>
                <c:pt idx="2">
                  <c:v>3</c:v>
                </c:pt>
                <c:pt idx="3">
                  <c:v>8</c:v>
                </c:pt>
                <c:pt idx="4">
                  <c:v>7</c:v>
                </c:pt>
              </c:numCache>
            </c:numRef>
          </c:val>
        </c:ser>
        <c:ser>
          <c:idx val="2"/>
          <c:order val="2"/>
          <c:tx>
            <c:strRef>
              <c:f>'[1]E01B- IAP '!$M$32</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'!$N$29,'[1]E01B- IAP '!$O$29,'[1]E01B- IAP '!$P$29,'[1]E01B- IAP '!$Q$29,'[1]E01B- IAP '!$R$29)</c:f>
              <c:numCache>
                <c:formatCode>General</c:formatCode>
                <c:ptCount val="5"/>
                <c:pt idx="0">
                  <c:v>2007</c:v>
                </c:pt>
                <c:pt idx="1">
                  <c:v>2008</c:v>
                </c:pt>
                <c:pt idx="2">
                  <c:v>2009</c:v>
                </c:pt>
                <c:pt idx="3">
                  <c:v>2010</c:v>
                </c:pt>
                <c:pt idx="4">
                  <c:v>2011</c:v>
                </c:pt>
              </c:numCache>
            </c:numRef>
          </c:cat>
          <c:val>
            <c:numRef>
              <c:f>('[1]E01B- IAP '!$N$32,'[1]E01B- IAP '!$O$32,'[1]E01B- IAP '!$P$32,'[1]E01B- IAP '!$Q$32,'[1]E01B- IAP '!$R$32)</c:f>
              <c:numCache>
                <c:formatCode>General</c:formatCode>
                <c:ptCount val="5"/>
                <c:pt idx="0">
                  <c:v>1</c:v>
                </c:pt>
                <c:pt idx="1">
                  <c:v>1</c:v>
                </c:pt>
                <c:pt idx="2">
                  <c:v>4</c:v>
                </c:pt>
                <c:pt idx="3">
                  <c:v>2</c:v>
                </c:pt>
                <c:pt idx="4">
                  <c:v>2</c:v>
                </c:pt>
              </c:numCache>
            </c:numRef>
          </c:val>
        </c:ser>
        <c:ser>
          <c:idx val="3"/>
          <c:order val="3"/>
          <c:tx>
            <c:strRef>
              <c:f>'[1]E01B- IAP '!$M$33</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'!$N$29,'[1]E01B- IAP '!$O$29,'[1]E01B- IAP '!$P$29,'[1]E01B- IAP '!$Q$29,'[1]E01B- IAP '!$R$29)</c:f>
              <c:numCache>
                <c:formatCode>General</c:formatCode>
                <c:ptCount val="5"/>
                <c:pt idx="0">
                  <c:v>2007</c:v>
                </c:pt>
                <c:pt idx="1">
                  <c:v>2008</c:v>
                </c:pt>
                <c:pt idx="2">
                  <c:v>2009</c:v>
                </c:pt>
                <c:pt idx="3">
                  <c:v>2010</c:v>
                </c:pt>
                <c:pt idx="4">
                  <c:v>2011</c:v>
                </c:pt>
              </c:numCache>
            </c:numRef>
          </c:cat>
          <c:val>
            <c:numRef>
              <c:f>('[1]E01B- IAP '!$N$33,'[1]E01B- IAP '!$O$33,'[1]E01B- IAP '!$P$33,'[1]E01B- IAP '!$Q$33,'[1]E01B- IAP '!$R$33)</c:f>
              <c:numCache>
                <c:formatCode>General</c:formatCode>
                <c:ptCount val="5"/>
                <c:pt idx="0">
                  <c:v>2</c:v>
                </c:pt>
                <c:pt idx="1">
                  <c:v>1</c:v>
                </c:pt>
                <c:pt idx="2">
                  <c:v>3</c:v>
                </c:pt>
                <c:pt idx="3">
                  <c:v>1</c:v>
                </c:pt>
                <c:pt idx="4">
                  <c:v>3</c:v>
                </c:pt>
              </c:numCache>
            </c:numRef>
          </c:val>
        </c:ser>
        <c:ser>
          <c:idx val="4"/>
          <c:order val="4"/>
          <c:tx>
            <c:strRef>
              <c:f>'[1]E01B- IAP '!$M$34</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'!$N$29,'[1]E01B- IAP '!$O$29,'[1]E01B- IAP '!$P$29,'[1]E01B- IAP '!$Q$29,'[1]E01B- IAP '!$R$29)</c:f>
              <c:numCache>
                <c:formatCode>General</c:formatCode>
                <c:ptCount val="5"/>
                <c:pt idx="0">
                  <c:v>2007</c:v>
                </c:pt>
                <c:pt idx="1">
                  <c:v>2008</c:v>
                </c:pt>
                <c:pt idx="2">
                  <c:v>2009</c:v>
                </c:pt>
                <c:pt idx="3">
                  <c:v>2010</c:v>
                </c:pt>
                <c:pt idx="4">
                  <c:v>2011</c:v>
                </c:pt>
              </c:numCache>
            </c:numRef>
          </c:cat>
          <c:val>
            <c:numRef>
              <c:f>('[1]E01B- IAP '!$N$34,'[1]E01B- IAP '!$O$34,'[1]E01B- IAP '!$P$34,'[1]E01B- IAP '!$Q$34,'[1]E01B- IAP '!$R$34)</c:f>
              <c:numCache>
                <c:formatCode>General</c:formatCode>
                <c:ptCount val="5"/>
                <c:pt idx="0">
                  <c:v>1</c:v>
                </c:pt>
                <c:pt idx="1">
                  <c:v>2</c:v>
                </c:pt>
                <c:pt idx="2">
                  <c:v>1</c:v>
                </c:pt>
                <c:pt idx="3">
                  <c:v>0</c:v>
                </c:pt>
                <c:pt idx="4">
                  <c:v>0</c:v>
                </c:pt>
              </c:numCache>
            </c:numRef>
          </c:val>
        </c:ser>
        <c:dLbls>
          <c:showLegendKey val="0"/>
          <c:showVal val="0"/>
          <c:showCatName val="0"/>
          <c:showSerName val="0"/>
          <c:showPercent val="0"/>
          <c:showBubbleSize val="0"/>
        </c:dLbls>
        <c:gapWidth val="150"/>
        <c:overlap val="100"/>
        <c:axId val="103594240"/>
        <c:axId val="103612416"/>
      </c:barChart>
      <c:catAx>
        <c:axId val="1035942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612416"/>
        <c:crosses val="autoZero"/>
        <c:auto val="1"/>
        <c:lblAlgn val="ctr"/>
        <c:lblOffset val="100"/>
        <c:noMultiLvlLbl val="0"/>
      </c:catAx>
      <c:valAx>
        <c:axId val="10361241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594240"/>
        <c:crosses val="autoZero"/>
        <c:crossBetween val="between"/>
      </c:valAx>
    </c:plotArea>
    <c:legend>
      <c:legendPos val="b"/>
      <c:layout>
        <c:manualLayout>
          <c:xMode val="edge"/>
          <c:yMode val="edge"/>
          <c:x val="0.11946208971069629"/>
          <c:y val="0.82897476895848066"/>
          <c:w val="0.82171812793063759"/>
          <c:h val="0.1222924145976006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5722387893002735"/>
        </c:manualLayout>
      </c:layout>
      <c:barChart>
        <c:barDir val="col"/>
        <c:grouping val="stacked"/>
        <c:varyColors val="0"/>
        <c:ser>
          <c:idx val="0"/>
          <c:order val="0"/>
          <c:tx>
            <c:strRef>
              <c:f>'[1]E01B- IAP '!$M$39</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'!$N$38,'[1]E01B- IAP '!$O$38,'[1]E01B- IAP '!$P$38,'[1]E01B- IAP '!$Q$38,'[1]E01B- IAP '!$R$38)</c:f>
              <c:numCache>
                <c:formatCode>General</c:formatCode>
                <c:ptCount val="5"/>
                <c:pt idx="0">
                  <c:v>2007</c:v>
                </c:pt>
                <c:pt idx="1">
                  <c:v>2008</c:v>
                </c:pt>
                <c:pt idx="2">
                  <c:v>2009</c:v>
                </c:pt>
                <c:pt idx="3">
                  <c:v>2010</c:v>
                </c:pt>
                <c:pt idx="4">
                  <c:v>2011</c:v>
                </c:pt>
              </c:numCache>
            </c:numRef>
          </c:cat>
          <c:val>
            <c:numRef>
              <c:f>('[1]E01B- IAP '!$N$39,'[1]E01B- IAP '!$O$39,'[1]E01B- IAP '!$P$39,'[1]E01B- IAP '!$Q$39,'[1]E01B- IAP '!$R$39)</c:f>
              <c:numCache>
                <c:formatCode>General</c:formatCode>
                <c:ptCount val="5"/>
                <c:pt idx="0">
                  <c:v>0</c:v>
                </c:pt>
                <c:pt idx="1">
                  <c:v>0</c:v>
                </c:pt>
                <c:pt idx="2">
                  <c:v>0</c:v>
                </c:pt>
                <c:pt idx="3">
                  <c:v>0</c:v>
                </c:pt>
                <c:pt idx="4">
                  <c:v>0</c:v>
                </c:pt>
              </c:numCache>
            </c:numRef>
          </c:val>
        </c:ser>
        <c:ser>
          <c:idx val="1"/>
          <c:order val="1"/>
          <c:tx>
            <c:strRef>
              <c:f>'[1]E01B- IAP '!$M$40</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'!$N$38,'[1]E01B- IAP '!$O$38,'[1]E01B- IAP '!$P$38,'[1]E01B- IAP '!$Q$38,'[1]E01B- IAP '!$R$38)</c:f>
              <c:numCache>
                <c:formatCode>General</c:formatCode>
                <c:ptCount val="5"/>
                <c:pt idx="0">
                  <c:v>2007</c:v>
                </c:pt>
                <c:pt idx="1">
                  <c:v>2008</c:v>
                </c:pt>
                <c:pt idx="2">
                  <c:v>2009</c:v>
                </c:pt>
                <c:pt idx="3">
                  <c:v>2010</c:v>
                </c:pt>
                <c:pt idx="4">
                  <c:v>2011</c:v>
                </c:pt>
              </c:numCache>
            </c:numRef>
          </c:cat>
          <c:val>
            <c:numRef>
              <c:f>('[1]E01B- IAP '!$N$40,'[1]E01B- IAP '!$O$40,'[1]E01B- IAP '!$P$40,'[1]E01B- IAP '!$Q$40,'[1]E01B- IAP '!$R$40)</c:f>
              <c:numCache>
                <c:formatCode>General</c:formatCode>
                <c:ptCount val="5"/>
                <c:pt idx="0">
                  <c:v>0</c:v>
                </c:pt>
                <c:pt idx="1">
                  <c:v>1</c:v>
                </c:pt>
                <c:pt idx="2">
                  <c:v>1</c:v>
                </c:pt>
                <c:pt idx="3">
                  <c:v>2</c:v>
                </c:pt>
                <c:pt idx="4">
                  <c:v>1</c:v>
                </c:pt>
              </c:numCache>
            </c:numRef>
          </c:val>
        </c:ser>
        <c:ser>
          <c:idx val="2"/>
          <c:order val="2"/>
          <c:tx>
            <c:strRef>
              <c:f>'[1]E01B- IAP '!$M$41</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'!$N$38,'[1]E01B- IAP '!$O$38,'[1]E01B- IAP '!$P$38,'[1]E01B- IAP '!$Q$38,'[1]E01B- IAP '!$R$38)</c:f>
              <c:numCache>
                <c:formatCode>General</c:formatCode>
                <c:ptCount val="5"/>
                <c:pt idx="0">
                  <c:v>2007</c:v>
                </c:pt>
                <c:pt idx="1">
                  <c:v>2008</c:v>
                </c:pt>
                <c:pt idx="2">
                  <c:v>2009</c:v>
                </c:pt>
                <c:pt idx="3">
                  <c:v>2010</c:v>
                </c:pt>
                <c:pt idx="4">
                  <c:v>2011</c:v>
                </c:pt>
              </c:numCache>
            </c:numRef>
          </c:cat>
          <c:val>
            <c:numRef>
              <c:f>('[1]E01B- IAP '!$N$41,'[1]E01B- IAP '!$O$41,'[1]E01B- IAP '!$P$41,'[1]E01B- IAP '!$Q$41,'[1]E01B- IAP '!$R$41)</c:f>
              <c:numCache>
                <c:formatCode>General</c:formatCode>
                <c:ptCount val="5"/>
                <c:pt idx="0">
                  <c:v>1</c:v>
                </c:pt>
                <c:pt idx="1">
                  <c:v>1</c:v>
                </c:pt>
                <c:pt idx="2">
                  <c:v>1</c:v>
                </c:pt>
                <c:pt idx="3">
                  <c:v>2</c:v>
                </c:pt>
                <c:pt idx="4">
                  <c:v>3</c:v>
                </c:pt>
              </c:numCache>
            </c:numRef>
          </c:val>
        </c:ser>
        <c:ser>
          <c:idx val="3"/>
          <c:order val="3"/>
          <c:tx>
            <c:strRef>
              <c:f>'[1]E01B- IAP '!$M$42</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'!$N$38,'[1]E01B- IAP '!$O$38,'[1]E01B- IAP '!$P$38,'[1]E01B- IAP '!$Q$38,'[1]E01B- IAP '!$R$38)</c:f>
              <c:numCache>
                <c:formatCode>General</c:formatCode>
                <c:ptCount val="5"/>
                <c:pt idx="0">
                  <c:v>2007</c:v>
                </c:pt>
                <c:pt idx="1">
                  <c:v>2008</c:v>
                </c:pt>
                <c:pt idx="2">
                  <c:v>2009</c:v>
                </c:pt>
                <c:pt idx="3">
                  <c:v>2010</c:v>
                </c:pt>
                <c:pt idx="4">
                  <c:v>2011</c:v>
                </c:pt>
              </c:numCache>
            </c:numRef>
          </c:cat>
          <c:val>
            <c:numRef>
              <c:f>('[1]E01B- IAP '!$N$42,'[1]E01B- IAP '!$O$42,'[1]E01B- IAP '!$P$42,'[1]E01B- IAP '!$Q$42,'[1]E01B- IAP '!$R$42)</c:f>
              <c:numCache>
                <c:formatCode>General</c:formatCode>
                <c:ptCount val="5"/>
                <c:pt idx="0">
                  <c:v>1</c:v>
                </c:pt>
                <c:pt idx="1">
                  <c:v>1</c:v>
                </c:pt>
                <c:pt idx="2">
                  <c:v>1</c:v>
                </c:pt>
                <c:pt idx="3">
                  <c:v>0</c:v>
                </c:pt>
                <c:pt idx="4">
                  <c:v>0</c:v>
                </c:pt>
              </c:numCache>
            </c:numRef>
          </c:val>
        </c:ser>
        <c:ser>
          <c:idx val="4"/>
          <c:order val="4"/>
          <c:tx>
            <c:strRef>
              <c:f>'[1]E01B- IAP '!$M$43</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'!$N$38,'[1]E01B- IAP '!$O$38,'[1]E01B- IAP '!$P$38,'[1]E01B- IAP '!$Q$38,'[1]E01B- IAP '!$R$38)</c:f>
              <c:numCache>
                <c:formatCode>General</c:formatCode>
                <c:ptCount val="5"/>
                <c:pt idx="0">
                  <c:v>2007</c:v>
                </c:pt>
                <c:pt idx="1">
                  <c:v>2008</c:v>
                </c:pt>
                <c:pt idx="2">
                  <c:v>2009</c:v>
                </c:pt>
                <c:pt idx="3">
                  <c:v>2010</c:v>
                </c:pt>
                <c:pt idx="4">
                  <c:v>2011</c:v>
                </c:pt>
              </c:numCache>
            </c:numRef>
          </c:cat>
          <c:val>
            <c:numRef>
              <c:f>('[1]E01B- IAP '!$N$43,'[1]E01B- IAP '!$O$43,'[1]E01B- IAP '!$P$43,'[1]E01B- IAP '!$Q$43,'[1]E01B- IAP '!$R$43)</c:f>
              <c:numCache>
                <c:formatCode>General</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150"/>
        <c:overlap val="100"/>
        <c:axId val="103666816"/>
        <c:axId val="103668352"/>
      </c:barChart>
      <c:catAx>
        <c:axId val="1036668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668352"/>
        <c:crosses val="autoZero"/>
        <c:auto val="1"/>
        <c:lblAlgn val="ctr"/>
        <c:lblOffset val="100"/>
        <c:noMultiLvlLbl val="0"/>
      </c:catAx>
      <c:valAx>
        <c:axId val="103668352"/>
        <c:scaling>
          <c:orientation val="minMax"/>
          <c:max val="5"/>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666816"/>
        <c:crosses val="autoZero"/>
        <c:crossBetween val="between"/>
        <c:majorUnit val="1"/>
        <c:minorUnit val="0.5"/>
      </c:valAx>
    </c:plotArea>
    <c:legend>
      <c:legendPos val="b"/>
      <c:layout>
        <c:manualLayout>
          <c:xMode val="edge"/>
          <c:yMode val="edge"/>
          <c:x val="0.11946194225721853"/>
          <c:y val="0.81370500220319986"/>
          <c:w val="0.82171833989501319"/>
          <c:h val="0.13756154568270221"/>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5986215223097141"/>
        </c:manualLayout>
      </c:layout>
      <c:barChart>
        <c:barDir val="col"/>
        <c:grouping val="stacked"/>
        <c:varyColors val="0"/>
        <c:ser>
          <c:idx val="0"/>
          <c:order val="0"/>
          <c:tx>
            <c:strRef>
              <c:f>'[1]E01B- IAP '!$M$47</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'!$N$46,'[1]E01B- IAP '!$O$46,'[1]E01B- IAP '!$P$46,'[1]E01B- IAP '!$Q$46,'[1]E01B- IAP '!$R$46)</c:f>
              <c:numCache>
                <c:formatCode>General</c:formatCode>
                <c:ptCount val="5"/>
                <c:pt idx="0">
                  <c:v>2007</c:v>
                </c:pt>
                <c:pt idx="1">
                  <c:v>2008</c:v>
                </c:pt>
                <c:pt idx="2">
                  <c:v>2009</c:v>
                </c:pt>
                <c:pt idx="3">
                  <c:v>2010</c:v>
                </c:pt>
                <c:pt idx="4">
                  <c:v>2011</c:v>
                </c:pt>
              </c:numCache>
            </c:numRef>
          </c:cat>
          <c:val>
            <c:numRef>
              <c:f>('[1]E01B- IAP '!$N$47,'[1]E01B- IAP '!$O$47,'[1]E01B- IAP '!$P$47,'[1]E01B- IAP '!$Q$47,'[1]E01B- IAP '!$R$47)</c:f>
              <c:numCache>
                <c:formatCode>General</c:formatCode>
                <c:ptCount val="5"/>
                <c:pt idx="0">
                  <c:v>0</c:v>
                </c:pt>
                <c:pt idx="1">
                  <c:v>0</c:v>
                </c:pt>
                <c:pt idx="2">
                  <c:v>0</c:v>
                </c:pt>
                <c:pt idx="3">
                  <c:v>0</c:v>
                </c:pt>
                <c:pt idx="4">
                  <c:v>0</c:v>
                </c:pt>
              </c:numCache>
            </c:numRef>
          </c:val>
        </c:ser>
        <c:ser>
          <c:idx val="1"/>
          <c:order val="1"/>
          <c:tx>
            <c:strRef>
              <c:f>'[1]E01B- IAP '!$M$48</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'!$N$46,'[1]E01B- IAP '!$O$46,'[1]E01B- IAP '!$P$46,'[1]E01B- IAP '!$Q$46,'[1]E01B- IAP '!$R$46)</c:f>
              <c:numCache>
                <c:formatCode>General</c:formatCode>
                <c:ptCount val="5"/>
                <c:pt idx="0">
                  <c:v>2007</c:v>
                </c:pt>
                <c:pt idx="1">
                  <c:v>2008</c:v>
                </c:pt>
                <c:pt idx="2">
                  <c:v>2009</c:v>
                </c:pt>
                <c:pt idx="3">
                  <c:v>2010</c:v>
                </c:pt>
                <c:pt idx="4">
                  <c:v>2011</c:v>
                </c:pt>
              </c:numCache>
            </c:numRef>
          </c:cat>
          <c:val>
            <c:numRef>
              <c:f>('[1]E01B- IAP '!$N$48,'[1]E01B- IAP '!$O$48,'[1]E01B- IAP '!$P$48,'[1]E01B- IAP '!$Q$48,'[1]E01B- IAP '!$R$48)</c:f>
              <c:numCache>
                <c:formatCode>General</c:formatCode>
                <c:ptCount val="5"/>
                <c:pt idx="0">
                  <c:v>1</c:v>
                </c:pt>
                <c:pt idx="1">
                  <c:v>0</c:v>
                </c:pt>
                <c:pt idx="2">
                  <c:v>0</c:v>
                </c:pt>
                <c:pt idx="3">
                  <c:v>3</c:v>
                </c:pt>
                <c:pt idx="4">
                  <c:v>3</c:v>
                </c:pt>
              </c:numCache>
            </c:numRef>
          </c:val>
        </c:ser>
        <c:ser>
          <c:idx val="2"/>
          <c:order val="2"/>
          <c:tx>
            <c:strRef>
              <c:f>'[1]E01B- IAP '!$M$49</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'!$N$46,'[1]E01B- IAP '!$O$46,'[1]E01B- IAP '!$P$46,'[1]E01B- IAP '!$Q$46,'[1]E01B- IAP '!$R$46)</c:f>
              <c:numCache>
                <c:formatCode>General</c:formatCode>
                <c:ptCount val="5"/>
                <c:pt idx="0">
                  <c:v>2007</c:v>
                </c:pt>
                <c:pt idx="1">
                  <c:v>2008</c:v>
                </c:pt>
                <c:pt idx="2">
                  <c:v>2009</c:v>
                </c:pt>
                <c:pt idx="3">
                  <c:v>2010</c:v>
                </c:pt>
                <c:pt idx="4">
                  <c:v>2011</c:v>
                </c:pt>
              </c:numCache>
            </c:numRef>
          </c:cat>
          <c:val>
            <c:numRef>
              <c:f>('[1]E01B- IAP '!$N$49,'[1]E01B- IAP '!$O$49,'[1]E01B- IAP '!$P$49,'[1]E01B- IAP '!$Q$49,'[1]E01B- IAP '!$R$49)</c:f>
              <c:numCache>
                <c:formatCode>General</c:formatCode>
                <c:ptCount val="5"/>
                <c:pt idx="0">
                  <c:v>0</c:v>
                </c:pt>
                <c:pt idx="1">
                  <c:v>1</c:v>
                </c:pt>
                <c:pt idx="2">
                  <c:v>1</c:v>
                </c:pt>
                <c:pt idx="3">
                  <c:v>0</c:v>
                </c:pt>
                <c:pt idx="4">
                  <c:v>0</c:v>
                </c:pt>
              </c:numCache>
            </c:numRef>
          </c:val>
        </c:ser>
        <c:ser>
          <c:idx val="3"/>
          <c:order val="3"/>
          <c:tx>
            <c:strRef>
              <c:f>'[1]E01B- IAP '!$M$50</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'!$N$46,'[1]E01B- IAP '!$O$46,'[1]E01B- IAP '!$P$46,'[1]E01B- IAP '!$Q$46,'[1]E01B- IAP '!$R$46)</c:f>
              <c:numCache>
                <c:formatCode>General</c:formatCode>
                <c:ptCount val="5"/>
                <c:pt idx="0">
                  <c:v>2007</c:v>
                </c:pt>
                <c:pt idx="1">
                  <c:v>2008</c:v>
                </c:pt>
                <c:pt idx="2">
                  <c:v>2009</c:v>
                </c:pt>
                <c:pt idx="3">
                  <c:v>2010</c:v>
                </c:pt>
                <c:pt idx="4">
                  <c:v>2011</c:v>
                </c:pt>
              </c:numCache>
            </c:numRef>
          </c:cat>
          <c:val>
            <c:numRef>
              <c:f>('[1]E01B- IAP '!$N$50,'[1]E01B- IAP '!$O$50,'[1]E01B- IAP '!$P$50,'[1]E01B- IAP '!$Q$50,'[1]E01B- IAP '!$R$50)</c:f>
              <c:numCache>
                <c:formatCode>General</c:formatCode>
                <c:ptCount val="5"/>
                <c:pt idx="0">
                  <c:v>0</c:v>
                </c:pt>
                <c:pt idx="1">
                  <c:v>0</c:v>
                </c:pt>
                <c:pt idx="2">
                  <c:v>0</c:v>
                </c:pt>
                <c:pt idx="3">
                  <c:v>0</c:v>
                </c:pt>
                <c:pt idx="4">
                  <c:v>0</c:v>
                </c:pt>
              </c:numCache>
            </c:numRef>
          </c:val>
        </c:ser>
        <c:ser>
          <c:idx val="4"/>
          <c:order val="4"/>
          <c:tx>
            <c:strRef>
              <c:f>'[1]E01B- IAP '!$M$51</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'!$N$46,'[1]E01B- IAP '!$O$46,'[1]E01B- IAP '!$P$46,'[1]E01B- IAP '!$Q$46,'[1]E01B- IAP '!$R$46)</c:f>
              <c:numCache>
                <c:formatCode>General</c:formatCode>
                <c:ptCount val="5"/>
                <c:pt idx="0">
                  <c:v>2007</c:v>
                </c:pt>
                <c:pt idx="1">
                  <c:v>2008</c:v>
                </c:pt>
                <c:pt idx="2">
                  <c:v>2009</c:v>
                </c:pt>
                <c:pt idx="3">
                  <c:v>2010</c:v>
                </c:pt>
                <c:pt idx="4">
                  <c:v>2011</c:v>
                </c:pt>
              </c:numCache>
            </c:numRef>
          </c:cat>
          <c:val>
            <c:numRef>
              <c:f>('[1]E01B- IAP '!$N$51,'[1]E01B- IAP '!$O$51,'[1]E01B- IAP '!$P$51,'[1]E01B- IAP '!$Q$51,'[1]E01B- IAP '!$R$51)</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3731200"/>
        <c:axId val="103732736"/>
      </c:barChart>
      <c:catAx>
        <c:axId val="1037312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732736"/>
        <c:crosses val="autoZero"/>
        <c:auto val="1"/>
        <c:lblAlgn val="ctr"/>
        <c:lblOffset val="100"/>
        <c:noMultiLvlLbl val="0"/>
      </c:catAx>
      <c:valAx>
        <c:axId val="103732736"/>
        <c:scaling>
          <c:orientation val="minMax"/>
          <c:max val="4"/>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3731200"/>
        <c:crosses val="autoZero"/>
        <c:crossBetween val="between"/>
        <c:majorUnit val="1"/>
        <c:minorUnit val="0.5"/>
      </c:valAx>
    </c:plotArea>
    <c:legend>
      <c:legendPos val="b"/>
      <c:layout>
        <c:manualLayout>
          <c:xMode val="edge"/>
          <c:yMode val="edge"/>
          <c:x val="0.11946218618583462"/>
          <c:y val="0.8317195577825498"/>
          <c:w val="0.8217182331762436"/>
          <c:h val="0.11954744293327019"/>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1358069265732063"/>
        </c:manualLayout>
      </c:layout>
      <c:barChart>
        <c:barDir val="col"/>
        <c:grouping val="stacked"/>
        <c:varyColors val="0"/>
        <c:ser>
          <c:idx val="0"/>
          <c:order val="0"/>
          <c:tx>
            <c:strRef>
              <c:f>'[1]E01B- IAP '!$M$56</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'!$N$55,'[1]E01B- IAP '!$O$55,'[1]E01B- IAP '!$P$55,'[1]E01B- IAP '!$Q$55,'[1]E01B- IAP '!$R$55)</c:f>
              <c:numCache>
                <c:formatCode>General</c:formatCode>
                <c:ptCount val="5"/>
                <c:pt idx="0">
                  <c:v>2007</c:v>
                </c:pt>
                <c:pt idx="1">
                  <c:v>2008</c:v>
                </c:pt>
                <c:pt idx="2">
                  <c:v>2009</c:v>
                </c:pt>
                <c:pt idx="3">
                  <c:v>2010</c:v>
                </c:pt>
                <c:pt idx="4">
                  <c:v>2011</c:v>
                </c:pt>
              </c:numCache>
            </c:numRef>
          </c:cat>
          <c:val>
            <c:numRef>
              <c:f>('[1]E01B- IAP '!$N$56,'[1]E01B- IAP '!$O$56,'[1]E01B- IAP '!$P$56,'[1]E01B- IAP '!$Q$56,'[1]E01B- IAP '!$R$56)</c:f>
              <c:numCache>
                <c:formatCode>General</c:formatCode>
                <c:ptCount val="5"/>
                <c:pt idx="0">
                  <c:v>0</c:v>
                </c:pt>
                <c:pt idx="1">
                  <c:v>0</c:v>
                </c:pt>
                <c:pt idx="2">
                  <c:v>0</c:v>
                </c:pt>
                <c:pt idx="3">
                  <c:v>0</c:v>
                </c:pt>
                <c:pt idx="4">
                  <c:v>0</c:v>
                </c:pt>
              </c:numCache>
            </c:numRef>
          </c:val>
        </c:ser>
        <c:ser>
          <c:idx val="1"/>
          <c:order val="1"/>
          <c:tx>
            <c:strRef>
              <c:f>'[1]E01B- IAP '!$M$57</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'!$N$55,'[1]E01B- IAP '!$O$55,'[1]E01B- IAP '!$P$55,'[1]E01B- IAP '!$Q$55,'[1]E01B- IAP '!$R$55)</c:f>
              <c:numCache>
                <c:formatCode>General</c:formatCode>
                <c:ptCount val="5"/>
                <c:pt idx="0">
                  <c:v>2007</c:v>
                </c:pt>
                <c:pt idx="1">
                  <c:v>2008</c:v>
                </c:pt>
                <c:pt idx="2">
                  <c:v>2009</c:v>
                </c:pt>
                <c:pt idx="3">
                  <c:v>2010</c:v>
                </c:pt>
                <c:pt idx="4">
                  <c:v>2011</c:v>
                </c:pt>
              </c:numCache>
            </c:numRef>
          </c:cat>
          <c:val>
            <c:numRef>
              <c:f>('[1]E01B- IAP '!$N$57,'[1]E01B- IAP '!$O$57,'[1]E01B- IAP '!$P$57,'[1]E01B- IAP '!$Q$57,'[1]E01B- IAP '!$R$57)</c:f>
              <c:numCache>
                <c:formatCode>General</c:formatCode>
                <c:ptCount val="5"/>
                <c:pt idx="0">
                  <c:v>1</c:v>
                </c:pt>
                <c:pt idx="1">
                  <c:v>2</c:v>
                </c:pt>
                <c:pt idx="2">
                  <c:v>0</c:v>
                </c:pt>
                <c:pt idx="3">
                  <c:v>4</c:v>
                </c:pt>
                <c:pt idx="4">
                  <c:v>2</c:v>
                </c:pt>
              </c:numCache>
            </c:numRef>
          </c:val>
        </c:ser>
        <c:ser>
          <c:idx val="2"/>
          <c:order val="2"/>
          <c:tx>
            <c:strRef>
              <c:f>'[1]E01B- IAP '!$M$58</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'!$N$55,'[1]E01B- IAP '!$O$55,'[1]E01B- IAP '!$P$55,'[1]E01B- IAP '!$Q$55,'[1]E01B- IAP '!$R$55)</c:f>
              <c:numCache>
                <c:formatCode>General</c:formatCode>
                <c:ptCount val="5"/>
                <c:pt idx="0">
                  <c:v>2007</c:v>
                </c:pt>
                <c:pt idx="1">
                  <c:v>2008</c:v>
                </c:pt>
                <c:pt idx="2">
                  <c:v>2009</c:v>
                </c:pt>
                <c:pt idx="3">
                  <c:v>2010</c:v>
                </c:pt>
                <c:pt idx="4">
                  <c:v>2011</c:v>
                </c:pt>
              </c:numCache>
            </c:numRef>
          </c:cat>
          <c:val>
            <c:numRef>
              <c:f>('[1]E01B- IAP '!$N$58,'[1]E01B- IAP '!$O$58,'[1]E01B- IAP '!$P$58,'[1]E01B- IAP '!$Q$58,'[1]E01B- IAP '!$R$58)</c:f>
              <c:numCache>
                <c:formatCode>General</c:formatCode>
                <c:ptCount val="5"/>
                <c:pt idx="0">
                  <c:v>1</c:v>
                </c:pt>
                <c:pt idx="1">
                  <c:v>2</c:v>
                </c:pt>
                <c:pt idx="2">
                  <c:v>1</c:v>
                </c:pt>
                <c:pt idx="3">
                  <c:v>2</c:v>
                </c:pt>
                <c:pt idx="4">
                  <c:v>3</c:v>
                </c:pt>
              </c:numCache>
            </c:numRef>
          </c:val>
        </c:ser>
        <c:ser>
          <c:idx val="3"/>
          <c:order val="3"/>
          <c:tx>
            <c:strRef>
              <c:f>'[1]E01B- IAP '!$M$59</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'!$N$55,'[1]E01B- IAP '!$O$55,'[1]E01B- IAP '!$P$55,'[1]E01B- IAP '!$Q$55,'[1]E01B- IAP '!$R$55)</c:f>
              <c:numCache>
                <c:formatCode>General</c:formatCode>
                <c:ptCount val="5"/>
                <c:pt idx="0">
                  <c:v>2007</c:v>
                </c:pt>
                <c:pt idx="1">
                  <c:v>2008</c:v>
                </c:pt>
                <c:pt idx="2">
                  <c:v>2009</c:v>
                </c:pt>
                <c:pt idx="3">
                  <c:v>2010</c:v>
                </c:pt>
                <c:pt idx="4">
                  <c:v>2011</c:v>
                </c:pt>
              </c:numCache>
            </c:numRef>
          </c:cat>
          <c:val>
            <c:numRef>
              <c:f>('[1]E01B- IAP '!$N$59,'[1]E01B- IAP '!$O$59,'[1]E01B- IAP '!$P$59,'[1]E01B- IAP '!$Q$59,'[1]E01B- IAP '!$R$59)</c:f>
              <c:numCache>
                <c:formatCode>General</c:formatCode>
                <c:ptCount val="5"/>
                <c:pt idx="0">
                  <c:v>3</c:v>
                </c:pt>
                <c:pt idx="1">
                  <c:v>1</c:v>
                </c:pt>
                <c:pt idx="2">
                  <c:v>4</c:v>
                </c:pt>
                <c:pt idx="3">
                  <c:v>0</c:v>
                </c:pt>
                <c:pt idx="4">
                  <c:v>1</c:v>
                </c:pt>
              </c:numCache>
            </c:numRef>
          </c:val>
        </c:ser>
        <c:ser>
          <c:idx val="4"/>
          <c:order val="4"/>
          <c:tx>
            <c:strRef>
              <c:f>'[1]E01B- IAP '!$M$60</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'!$N$55,'[1]E01B- IAP '!$O$55,'[1]E01B- IAP '!$P$55,'[1]E01B- IAP '!$Q$55,'[1]E01B- IAP '!$R$55)</c:f>
              <c:numCache>
                <c:formatCode>General</c:formatCode>
                <c:ptCount val="5"/>
                <c:pt idx="0">
                  <c:v>2007</c:v>
                </c:pt>
                <c:pt idx="1">
                  <c:v>2008</c:v>
                </c:pt>
                <c:pt idx="2">
                  <c:v>2009</c:v>
                </c:pt>
                <c:pt idx="3">
                  <c:v>2010</c:v>
                </c:pt>
                <c:pt idx="4">
                  <c:v>2011</c:v>
                </c:pt>
              </c:numCache>
            </c:numRef>
          </c:cat>
          <c:val>
            <c:numRef>
              <c:f>('[1]E01B- IAP '!$N$60,'[1]E01B- IAP '!$O$60,'[1]E01B- IAP '!$P$60,'[1]E01B- IAP '!$Q$60,'[1]E01B- IAP '!$R$60)</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5269888"/>
        <c:axId val="105279872"/>
      </c:barChart>
      <c:catAx>
        <c:axId val="105269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279872"/>
        <c:crosses val="autoZero"/>
        <c:auto val="1"/>
        <c:lblAlgn val="ctr"/>
        <c:lblOffset val="100"/>
        <c:noMultiLvlLbl val="0"/>
      </c:catAx>
      <c:valAx>
        <c:axId val="10527987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269888"/>
        <c:crosses val="autoZero"/>
        <c:crossBetween val="between"/>
      </c:valAx>
    </c:plotArea>
    <c:legend>
      <c:legendPos val="b"/>
      <c:layout>
        <c:manualLayout>
          <c:xMode val="edge"/>
          <c:yMode val="edge"/>
          <c:x val="0.11946209426524412"/>
          <c:y val="0.85269554788797464"/>
          <c:w val="0.82171850140354075"/>
          <c:h val="9.857166730563174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06282903043"/>
          <c:y val="8.4073135068017543E-2"/>
          <c:w val="0.77038884930499785"/>
          <c:h val="0.59528820916615877"/>
        </c:manualLayout>
      </c:layout>
      <c:barChart>
        <c:barDir val="col"/>
        <c:grouping val="stacked"/>
        <c:varyColors val="0"/>
        <c:ser>
          <c:idx val="0"/>
          <c:order val="0"/>
          <c:tx>
            <c:strRef>
              <c:f>'[1]E01B- IAP '!$M$64</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'!$N$63,'[1]E01B- IAP '!$O$63,'[1]E01B- IAP '!$P$63,'[1]E01B- IAP '!$Q$63,'[1]E01B- IAP '!$R$63)</c:f>
              <c:numCache>
                <c:formatCode>General</c:formatCode>
                <c:ptCount val="5"/>
                <c:pt idx="0">
                  <c:v>2007</c:v>
                </c:pt>
                <c:pt idx="1">
                  <c:v>2008</c:v>
                </c:pt>
                <c:pt idx="2">
                  <c:v>2009</c:v>
                </c:pt>
                <c:pt idx="3">
                  <c:v>2010</c:v>
                </c:pt>
                <c:pt idx="4">
                  <c:v>2011</c:v>
                </c:pt>
              </c:numCache>
            </c:numRef>
          </c:cat>
          <c:val>
            <c:numRef>
              <c:f>('[1]E01B- IAP '!$N$64,'[1]E01B- IAP '!$O$64,'[1]E01B- IAP '!$P$64,'[1]E01B- IAP '!$Q$64,'[1]E01B- IAP '!$R$64)</c:f>
              <c:numCache>
                <c:formatCode>General</c:formatCode>
                <c:ptCount val="5"/>
                <c:pt idx="0">
                  <c:v>0</c:v>
                </c:pt>
                <c:pt idx="1">
                  <c:v>0</c:v>
                </c:pt>
                <c:pt idx="2">
                  <c:v>0</c:v>
                </c:pt>
                <c:pt idx="3">
                  <c:v>0</c:v>
                </c:pt>
                <c:pt idx="4">
                  <c:v>0</c:v>
                </c:pt>
              </c:numCache>
            </c:numRef>
          </c:val>
        </c:ser>
        <c:ser>
          <c:idx val="1"/>
          <c:order val="1"/>
          <c:tx>
            <c:strRef>
              <c:f>'[1]E01B- IAP '!$M$65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'!$N$63,'[1]E01B- IAP '!$O$63,'[1]E01B- IAP '!$P$63,'[1]E01B- IAP '!$Q$63,'[1]E01B- IAP '!$R$63)</c:f>
              <c:numCache>
                <c:formatCode>General</c:formatCode>
                <c:ptCount val="5"/>
                <c:pt idx="0">
                  <c:v>2007</c:v>
                </c:pt>
                <c:pt idx="1">
                  <c:v>2008</c:v>
                </c:pt>
                <c:pt idx="2">
                  <c:v>2009</c:v>
                </c:pt>
                <c:pt idx="3">
                  <c:v>2010</c:v>
                </c:pt>
                <c:pt idx="4">
                  <c:v>2011</c:v>
                </c:pt>
              </c:numCache>
            </c:numRef>
          </c:cat>
          <c:val>
            <c:numRef>
              <c:f>('[1]E01B- IAP '!$N$65,'[1]E01B- IAP '!$O$65,'[1]E01B- IAP '!$P$65,'[1]E01B- IAP '!$Q$65,'[1]E01B- IAP '!$R$65)</c:f>
              <c:numCache>
                <c:formatCode>General</c:formatCode>
                <c:ptCount val="5"/>
                <c:pt idx="0">
                  <c:v>0</c:v>
                </c:pt>
                <c:pt idx="1">
                  <c:v>0</c:v>
                </c:pt>
                <c:pt idx="2">
                  <c:v>0</c:v>
                </c:pt>
                <c:pt idx="3">
                  <c:v>0</c:v>
                </c:pt>
                <c:pt idx="4">
                  <c:v>0</c:v>
                </c:pt>
              </c:numCache>
            </c:numRef>
          </c:val>
        </c:ser>
        <c:ser>
          <c:idx val="2"/>
          <c:order val="2"/>
          <c:tx>
            <c:strRef>
              <c:f>'[1]E01B- IAP '!$M$66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'!$N$63,'[1]E01B- IAP '!$O$63,'[1]E01B- IAP '!$P$63,'[1]E01B- IAP '!$Q$63,'[1]E01B- IAP '!$R$63)</c:f>
              <c:numCache>
                <c:formatCode>General</c:formatCode>
                <c:ptCount val="5"/>
                <c:pt idx="0">
                  <c:v>2007</c:v>
                </c:pt>
                <c:pt idx="1">
                  <c:v>2008</c:v>
                </c:pt>
                <c:pt idx="2">
                  <c:v>2009</c:v>
                </c:pt>
                <c:pt idx="3">
                  <c:v>2010</c:v>
                </c:pt>
                <c:pt idx="4">
                  <c:v>2011</c:v>
                </c:pt>
              </c:numCache>
            </c:numRef>
          </c:cat>
          <c:val>
            <c:numRef>
              <c:f>('[1]E01B- IAP '!$N$66,'[1]E01B- IAP '!$O$66,'[1]E01B- IAP '!$P$66,'[1]E01B- IAP '!$Q$66,'[1]E01B- IAP '!$R$66)</c:f>
              <c:numCache>
                <c:formatCode>General</c:formatCode>
                <c:ptCount val="5"/>
                <c:pt idx="0">
                  <c:v>0</c:v>
                </c:pt>
                <c:pt idx="1">
                  <c:v>1</c:v>
                </c:pt>
                <c:pt idx="2">
                  <c:v>0</c:v>
                </c:pt>
                <c:pt idx="3">
                  <c:v>1</c:v>
                </c:pt>
                <c:pt idx="4">
                  <c:v>1</c:v>
                </c:pt>
              </c:numCache>
            </c:numRef>
          </c:val>
        </c:ser>
        <c:ser>
          <c:idx val="3"/>
          <c:order val="3"/>
          <c:tx>
            <c:strRef>
              <c:f>'[1]E01B- IAP '!$M$67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'!$N$63,'[1]E01B- IAP '!$O$63,'[1]E01B- IAP '!$P$63,'[1]E01B- IAP '!$Q$63,'[1]E01B- IAP '!$R$63)</c:f>
              <c:numCache>
                <c:formatCode>General</c:formatCode>
                <c:ptCount val="5"/>
                <c:pt idx="0">
                  <c:v>2007</c:v>
                </c:pt>
                <c:pt idx="1">
                  <c:v>2008</c:v>
                </c:pt>
                <c:pt idx="2">
                  <c:v>2009</c:v>
                </c:pt>
                <c:pt idx="3">
                  <c:v>2010</c:v>
                </c:pt>
                <c:pt idx="4">
                  <c:v>2011</c:v>
                </c:pt>
              </c:numCache>
            </c:numRef>
          </c:cat>
          <c:val>
            <c:numRef>
              <c:f>('[1]E01B- IAP '!$N$67,'[1]E01B- IAP '!$O$67,'[1]E01B- IAP '!$P$67,'[1]E01B- IAP '!$Q$67,'[1]E01B- IAP '!$R$67)</c:f>
              <c:numCache>
                <c:formatCode>General</c:formatCode>
                <c:ptCount val="5"/>
                <c:pt idx="0">
                  <c:v>0</c:v>
                </c:pt>
                <c:pt idx="1">
                  <c:v>0</c:v>
                </c:pt>
                <c:pt idx="2">
                  <c:v>1</c:v>
                </c:pt>
                <c:pt idx="3">
                  <c:v>0</c:v>
                </c:pt>
                <c:pt idx="4">
                  <c:v>0</c:v>
                </c:pt>
              </c:numCache>
            </c:numRef>
          </c:val>
        </c:ser>
        <c:ser>
          <c:idx val="4"/>
          <c:order val="4"/>
          <c:tx>
            <c:strRef>
              <c:f>'[1]E01B- IAP '!$M$68</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'!$N$63,'[1]E01B- IAP '!$O$63,'[1]E01B- IAP '!$P$63,'[1]E01B- IAP '!$Q$63,'[1]E01B- IAP '!$R$63)</c:f>
              <c:numCache>
                <c:formatCode>General</c:formatCode>
                <c:ptCount val="5"/>
                <c:pt idx="0">
                  <c:v>2007</c:v>
                </c:pt>
                <c:pt idx="1">
                  <c:v>2008</c:v>
                </c:pt>
                <c:pt idx="2">
                  <c:v>2009</c:v>
                </c:pt>
                <c:pt idx="3">
                  <c:v>2010</c:v>
                </c:pt>
                <c:pt idx="4">
                  <c:v>2011</c:v>
                </c:pt>
              </c:numCache>
            </c:numRef>
          </c:cat>
          <c:val>
            <c:numRef>
              <c:f>('[1]E01B- IAP '!$N$68,'[1]E01B- IAP '!$O$68,'[1]E01B- IAP '!$P$68,'[1]E01B- IAP '!$Q$68,'[1]E01B- IAP '!$R$68)</c:f>
              <c:numCache>
                <c:formatCode>General</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150"/>
        <c:overlap val="100"/>
        <c:axId val="105313792"/>
        <c:axId val="105315328"/>
      </c:barChart>
      <c:catAx>
        <c:axId val="1053137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315328"/>
        <c:crosses val="autoZero"/>
        <c:auto val="1"/>
        <c:lblAlgn val="ctr"/>
        <c:lblOffset val="100"/>
        <c:noMultiLvlLbl val="0"/>
      </c:catAx>
      <c:valAx>
        <c:axId val="105315328"/>
        <c:scaling>
          <c:orientation val="minMax"/>
          <c:max val="2"/>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313792"/>
        <c:crosses val="autoZero"/>
        <c:crossBetween val="between"/>
        <c:majorUnit val="1"/>
        <c:minorUnit val="0.5"/>
      </c:valAx>
    </c:plotArea>
    <c:legend>
      <c:legendPos val="b"/>
      <c:layout>
        <c:manualLayout>
          <c:xMode val="edge"/>
          <c:yMode val="edge"/>
          <c:x val="0.11946228123698635"/>
          <c:y val="0.83402790867358412"/>
          <c:w val="0.82171833686841123"/>
          <c:h val="0.11723953424740828"/>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728"/>
        </c:manualLayout>
      </c:layout>
      <c:barChart>
        <c:barDir val="col"/>
        <c:grouping val="stacked"/>
        <c:varyColors val="0"/>
        <c:ser>
          <c:idx val="0"/>
          <c:order val="0"/>
          <c:tx>
            <c:strRef>
              <c:f>'[1]E01B- IAP '!$M$73</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'!$N$72,'[1]E01B- IAP '!$O$72,'[1]E01B- IAP '!$P$72,'[1]E01B- IAP '!$Q$72,'[1]E01B- IAP '!$R$72)</c:f>
              <c:numCache>
                <c:formatCode>General</c:formatCode>
                <c:ptCount val="5"/>
                <c:pt idx="0">
                  <c:v>2007</c:v>
                </c:pt>
                <c:pt idx="1">
                  <c:v>2008</c:v>
                </c:pt>
                <c:pt idx="2">
                  <c:v>2009</c:v>
                </c:pt>
                <c:pt idx="3">
                  <c:v>2010</c:v>
                </c:pt>
                <c:pt idx="4">
                  <c:v>2011</c:v>
                </c:pt>
              </c:numCache>
            </c:numRef>
          </c:cat>
          <c:val>
            <c:numRef>
              <c:f>('[1]E01B- IAP '!$N$73,'[1]E01B- IAP '!$O$73,'[1]E01B- IAP '!$P$73,'[1]E01B- IAP '!$Q$73,'[1]E01B- IAP '!$R$73)</c:f>
              <c:numCache>
                <c:formatCode>General</c:formatCode>
                <c:ptCount val="5"/>
                <c:pt idx="0">
                  <c:v>0</c:v>
                </c:pt>
                <c:pt idx="1">
                  <c:v>0</c:v>
                </c:pt>
                <c:pt idx="2">
                  <c:v>0</c:v>
                </c:pt>
                <c:pt idx="3">
                  <c:v>0</c:v>
                </c:pt>
                <c:pt idx="4">
                  <c:v>0</c:v>
                </c:pt>
              </c:numCache>
            </c:numRef>
          </c:val>
        </c:ser>
        <c:ser>
          <c:idx val="1"/>
          <c:order val="1"/>
          <c:tx>
            <c:strRef>
              <c:f>'[1]E01B- IAP '!$M$74</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'!$N$72,'[1]E01B- IAP '!$O$72,'[1]E01B- IAP '!$P$72,'[1]E01B- IAP '!$Q$72,'[1]E01B- IAP '!$R$72)</c:f>
              <c:numCache>
                <c:formatCode>General</c:formatCode>
                <c:ptCount val="5"/>
                <c:pt idx="0">
                  <c:v>2007</c:v>
                </c:pt>
                <c:pt idx="1">
                  <c:v>2008</c:v>
                </c:pt>
                <c:pt idx="2">
                  <c:v>2009</c:v>
                </c:pt>
                <c:pt idx="3">
                  <c:v>2010</c:v>
                </c:pt>
                <c:pt idx="4">
                  <c:v>2011</c:v>
                </c:pt>
              </c:numCache>
            </c:numRef>
          </c:cat>
          <c:val>
            <c:numRef>
              <c:f>('[1]E01B- IAP '!$N$74,'[1]E01B- IAP '!$O$74,'[1]E01B- IAP '!$P$74,'[1]E01B- IAP '!$Q$74,'[1]E01B- IAP '!$R$74)</c:f>
              <c:numCache>
                <c:formatCode>General</c:formatCode>
                <c:ptCount val="5"/>
                <c:pt idx="0">
                  <c:v>1</c:v>
                </c:pt>
                <c:pt idx="1">
                  <c:v>0</c:v>
                </c:pt>
                <c:pt idx="2">
                  <c:v>1</c:v>
                </c:pt>
                <c:pt idx="3">
                  <c:v>1</c:v>
                </c:pt>
                <c:pt idx="4">
                  <c:v>2</c:v>
                </c:pt>
              </c:numCache>
            </c:numRef>
          </c:val>
        </c:ser>
        <c:ser>
          <c:idx val="2"/>
          <c:order val="2"/>
          <c:tx>
            <c:strRef>
              <c:f>'[1]E01B- IAP '!$M$75</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'!$N$72,'[1]E01B- IAP '!$O$72,'[1]E01B- IAP '!$P$72,'[1]E01B- IAP '!$Q$72,'[1]E01B- IAP '!$R$72)</c:f>
              <c:numCache>
                <c:formatCode>General</c:formatCode>
                <c:ptCount val="5"/>
                <c:pt idx="0">
                  <c:v>2007</c:v>
                </c:pt>
                <c:pt idx="1">
                  <c:v>2008</c:v>
                </c:pt>
                <c:pt idx="2">
                  <c:v>2009</c:v>
                </c:pt>
                <c:pt idx="3">
                  <c:v>2010</c:v>
                </c:pt>
                <c:pt idx="4">
                  <c:v>2011</c:v>
                </c:pt>
              </c:numCache>
            </c:numRef>
          </c:cat>
          <c:val>
            <c:numRef>
              <c:f>('[1]E01B- IAP '!$N$75,'[1]E01B- IAP '!$O$75,'[1]E01B- IAP '!$P$75,'[1]E01B- IAP '!$Q$75,'[1]E01B- IAP '!$R$75)</c:f>
              <c:numCache>
                <c:formatCode>General</c:formatCode>
                <c:ptCount val="5"/>
                <c:pt idx="0">
                  <c:v>0</c:v>
                </c:pt>
                <c:pt idx="1">
                  <c:v>1</c:v>
                </c:pt>
                <c:pt idx="2">
                  <c:v>0</c:v>
                </c:pt>
                <c:pt idx="3">
                  <c:v>0</c:v>
                </c:pt>
                <c:pt idx="4">
                  <c:v>0</c:v>
                </c:pt>
              </c:numCache>
            </c:numRef>
          </c:val>
        </c:ser>
        <c:ser>
          <c:idx val="3"/>
          <c:order val="3"/>
          <c:tx>
            <c:strRef>
              <c:f>'[1]E01B- IAP '!$M$76</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'!$N$72,'[1]E01B- IAP '!$O$72,'[1]E01B- IAP '!$P$72,'[1]E01B- IAP '!$Q$72,'[1]E01B- IAP '!$R$72)</c:f>
              <c:numCache>
                <c:formatCode>General</c:formatCode>
                <c:ptCount val="5"/>
                <c:pt idx="0">
                  <c:v>2007</c:v>
                </c:pt>
                <c:pt idx="1">
                  <c:v>2008</c:v>
                </c:pt>
                <c:pt idx="2">
                  <c:v>2009</c:v>
                </c:pt>
                <c:pt idx="3">
                  <c:v>2010</c:v>
                </c:pt>
                <c:pt idx="4">
                  <c:v>2011</c:v>
                </c:pt>
              </c:numCache>
            </c:numRef>
          </c:cat>
          <c:val>
            <c:numRef>
              <c:f>('[1]E01B- IAP '!$N$76,'[1]E01B- IAP '!$O$76,'[1]E01B- IAP '!$P$76,'[1]E01B- IAP '!$Q$76,'[1]E01B- IAP '!$R$76)</c:f>
              <c:numCache>
                <c:formatCode>General</c:formatCode>
                <c:ptCount val="5"/>
                <c:pt idx="0">
                  <c:v>0</c:v>
                </c:pt>
                <c:pt idx="1">
                  <c:v>0</c:v>
                </c:pt>
                <c:pt idx="2">
                  <c:v>0</c:v>
                </c:pt>
                <c:pt idx="3">
                  <c:v>0</c:v>
                </c:pt>
                <c:pt idx="4">
                  <c:v>0</c:v>
                </c:pt>
              </c:numCache>
            </c:numRef>
          </c:val>
        </c:ser>
        <c:ser>
          <c:idx val="4"/>
          <c:order val="4"/>
          <c:tx>
            <c:strRef>
              <c:f>'[1]E01B- IAP '!$M$77</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'!$N$72,'[1]E01B- IAP '!$O$72,'[1]E01B- IAP '!$P$72,'[1]E01B- IAP '!$Q$72,'[1]E01B- IAP '!$R$72)</c:f>
              <c:numCache>
                <c:formatCode>General</c:formatCode>
                <c:ptCount val="5"/>
                <c:pt idx="0">
                  <c:v>2007</c:v>
                </c:pt>
                <c:pt idx="1">
                  <c:v>2008</c:v>
                </c:pt>
                <c:pt idx="2">
                  <c:v>2009</c:v>
                </c:pt>
                <c:pt idx="3">
                  <c:v>2010</c:v>
                </c:pt>
                <c:pt idx="4">
                  <c:v>2011</c:v>
                </c:pt>
              </c:numCache>
            </c:numRef>
          </c:cat>
          <c:val>
            <c:numRef>
              <c:f>('[1]E01B- IAP '!$N$77,'[1]E01B- IAP '!$O$77,'[1]E01B- IAP '!$P$77,'[1]E01B- IAP '!$Q$77,'[1]E01B- IAP '!$R$77)</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5357696"/>
        <c:axId val="105359232"/>
      </c:barChart>
      <c:catAx>
        <c:axId val="1053576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359232"/>
        <c:crosses val="autoZero"/>
        <c:auto val="1"/>
        <c:lblAlgn val="ctr"/>
        <c:lblOffset val="100"/>
        <c:noMultiLvlLbl val="0"/>
      </c:catAx>
      <c:valAx>
        <c:axId val="105359232"/>
        <c:scaling>
          <c:orientation val="minMax"/>
          <c:max val="2"/>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357696"/>
        <c:crosses val="autoZero"/>
        <c:crossBetween val="between"/>
        <c:majorUnit val="1"/>
        <c:minorUnit val="0.5"/>
      </c:valAx>
    </c:plotArea>
    <c:legend>
      <c:legendPos val="b"/>
      <c:layout>
        <c:manualLayout>
          <c:xMode val="edge"/>
          <c:yMode val="edge"/>
          <c:x val="0.11946204092909472"/>
          <c:y val="0.89171998031496058"/>
          <c:w val="0.821718469401851"/>
          <c:h val="5.954724409448819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95765438562476"/>
          <c:y val="8.9438607764216235E-2"/>
          <c:w val="0.77038884930499785"/>
          <c:h val="0.67862157726152728"/>
        </c:manualLayout>
      </c:layout>
      <c:barChart>
        <c:barDir val="col"/>
        <c:grouping val="stacked"/>
        <c:varyColors val="0"/>
        <c:ser>
          <c:idx val="0"/>
          <c:order val="0"/>
          <c:tx>
            <c:strRef>
              <c:f>'[1]E01B- IAP '!$M$81</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'!$N$80,'[1]E01B- IAP '!$O$80,'[1]E01B- IAP '!$P$80,'[1]E01B- IAP '!$Q$80,'[1]E01B- IAP '!$R$80)</c:f>
              <c:numCache>
                <c:formatCode>General</c:formatCode>
                <c:ptCount val="5"/>
                <c:pt idx="0">
                  <c:v>2007</c:v>
                </c:pt>
                <c:pt idx="1">
                  <c:v>2008</c:v>
                </c:pt>
                <c:pt idx="2">
                  <c:v>2009</c:v>
                </c:pt>
                <c:pt idx="3">
                  <c:v>2010</c:v>
                </c:pt>
                <c:pt idx="4">
                  <c:v>2011</c:v>
                </c:pt>
              </c:numCache>
            </c:numRef>
          </c:cat>
          <c:val>
            <c:numRef>
              <c:f>('[1]E01B- IAP '!$N$81,'[1]E01B- IAP '!$O$81,'[1]E01B- IAP '!$P$81,'[1]E01B- IAP '!$Q$81,'[1]E01B- IAP '!$R$81)</c:f>
              <c:numCache>
                <c:formatCode>General</c:formatCode>
                <c:ptCount val="5"/>
                <c:pt idx="0">
                  <c:v>0</c:v>
                </c:pt>
                <c:pt idx="1">
                  <c:v>0</c:v>
                </c:pt>
                <c:pt idx="2">
                  <c:v>0</c:v>
                </c:pt>
                <c:pt idx="3">
                  <c:v>0</c:v>
                </c:pt>
                <c:pt idx="4">
                  <c:v>0</c:v>
                </c:pt>
              </c:numCache>
            </c:numRef>
          </c:val>
        </c:ser>
        <c:ser>
          <c:idx val="1"/>
          <c:order val="1"/>
          <c:tx>
            <c:strRef>
              <c:f>'[1]E01B- IAP '!$M$82</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'!$N$80,'[1]E01B- IAP '!$O$80,'[1]E01B- IAP '!$P$80,'[1]E01B- IAP '!$Q$80,'[1]E01B- IAP '!$R$80)</c:f>
              <c:numCache>
                <c:formatCode>General</c:formatCode>
                <c:ptCount val="5"/>
                <c:pt idx="0">
                  <c:v>2007</c:v>
                </c:pt>
                <c:pt idx="1">
                  <c:v>2008</c:v>
                </c:pt>
                <c:pt idx="2">
                  <c:v>2009</c:v>
                </c:pt>
                <c:pt idx="3">
                  <c:v>2010</c:v>
                </c:pt>
                <c:pt idx="4">
                  <c:v>2011</c:v>
                </c:pt>
              </c:numCache>
            </c:numRef>
          </c:cat>
          <c:val>
            <c:numRef>
              <c:f>('[1]E01B- IAP '!$N$82,'[1]E01B- IAP '!$O$82,'[1]E01B- IAP '!$P$82,'[1]E01B- IAP '!$Q$82,'[1]E01B- IAP '!$R$82)</c:f>
              <c:numCache>
                <c:formatCode>General</c:formatCode>
                <c:ptCount val="5"/>
                <c:pt idx="0">
                  <c:v>0</c:v>
                </c:pt>
                <c:pt idx="1">
                  <c:v>1</c:v>
                </c:pt>
                <c:pt idx="2">
                  <c:v>0</c:v>
                </c:pt>
                <c:pt idx="3">
                  <c:v>1</c:v>
                </c:pt>
                <c:pt idx="4">
                  <c:v>1</c:v>
                </c:pt>
              </c:numCache>
            </c:numRef>
          </c:val>
        </c:ser>
        <c:ser>
          <c:idx val="2"/>
          <c:order val="2"/>
          <c:tx>
            <c:strRef>
              <c:f>'[1]E01B- IAP '!$M$83</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'!$N$80,'[1]E01B- IAP '!$O$80,'[1]E01B- IAP '!$P$80,'[1]E01B- IAP '!$Q$80,'[1]E01B- IAP '!$R$80)</c:f>
              <c:numCache>
                <c:formatCode>General</c:formatCode>
                <c:ptCount val="5"/>
                <c:pt idx="0">
                  <c:v>2007</c:v>
                </c:pt>
                <c:pt idx="1">
                  <c:v>2008</c:v>
                </c:pt>
                <c:pt idx="2">
                  <c:v>2009</c:v>
                </c:pt>
                <c:pt idx="3">
                  <c:v>2010</c:v>
                </c:pt>
                <c:pt idx="4">
                  <c:v>2011</c:v>
                </c:pt>
              </c:numCache>
            </c:numRef>
          </c:cat>
          <c:val>
            <c:numRef>
              <c:f>('[1]E01B- IAP '!$N$83,'[1]E01B- IAP '!$O$83,'[1]E01B- IAP '!$P$83,'[1]E01B- IAP '!$Q$83,'[1]E01B- IAP '!$R$83)</c:f>
              <c:numCache>
                <c:formatCode>General</c:formatCode>
                <c:ptCount val="5"/>
                <c:pt idx="0">
                  <c:v>0</c:v>
                </c:pt>
                <c:pt idx="1">
                  <c:v>0</c:v>
                </c:pt>
                <c:pt idx="2">
                  <c:v>1</c:v>
                </c:pt>
                <c:pt idx="3">
                  <c:v>0</c:v>
                </c:pt>
                <c:pt idx="4">
                  <c:v>0</c:v>
                </c:pt>
              </c:numCache>
            </c:numRef>
          </c:val>
        </c:ser>
        <c:ser>
          <c:idx val="3"/>
          <c:order val="3"/>
          <c:tx>
            <c:strRef>
              <c:f>'[1]E01B- IAP '!$M$84</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'!$N$80,'[1]E01B- IAP '!$O$80,'[1]E01B- IAP '!$P$80,'[1]E01B- IAP '!$Q$80,'[1]E01B- IAP '!$R$80)</c:f>
              <c:numCache>
                <c:formatCode>General</c:formatCode>
                <c:ptCount val="5"/>
                <c:pt idx="0">
                  <c:v>2007</c:v>
                </c:pt>
                <c:pt idx="1">
                  <c:v>2008</c:v>
                </c:pt>
                <c:pt idx="2">
                  <c:v>2009</c:v>
                </c:pt>
                <c:pt idx="3">
                  <c:v>2010</c:v>
                </c:pt>
                <c:pt idx="4">
                  <c:v>2011</c:v>
                </c:pt>
              </c:numCache>
            </c:numRef>
          </c:cat>
          <c:val>
            <c:numRef>
              <c:f>('[1]E01B- IAP '!$N$84,'[1]E01B- IAP '!$O$84,'[1]E01B- IAP '!$P$84,'[1]E01B- IAP '!$Q$84,'[1]E01B- IAP '!$R$84)</c:f>
              <c:numCache>
                <c:formatCode>General</c:formatCode>
                <c:ptCount val="5"/>
                <c:pt idx="0">
                  <c:v>1</c:v>
                </c:pt>
                <c:pt idx="1">
                  <c:v>0</c:v>
                </c:pt>
                <c:pt idx="2">
                  <c:v>0</c:v>
                </c:pt>
                <c:pt idx="3">
                  <c:v>0</c:v>
                </c:pt>
                <c:pt idx="4">
                  <c:v>0</c:v>
                </c:pt>
              </c:numCache>
            </c:numRef>
          </c:val>
        </c:ser>
        <c:ser>
          <c:idx val="4"/>
          <c:order val="4"/>
          <c:tx>
            <c:strRef>
              <c:f>'[1]E01B- IAP '!$M$85</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'!$N$80,'[1]E01B- IAP '!$O$80,'[1]E01B- IAP '!$P$80,'[1]E01B- IAP '!$Q$80,'[1]E01B- IAP '!$R$80)</c:f>
              <c:numCache>
                <c:formatCode>General</c:formatCode>
                <c:ptCount val="5"/>
                <c:pt idx="0">
                  <c:v>2007</c:v>
                </c:pt>
                <c:pt idx="1">
                  <c:v>2008</c:v>
                </c:pt>
                <c:pt idx="2">
                  <c:v>2009</c:v>
                </c:pt>
                <c:pt idx="3">
                  <c:v>2010</c:v>
                </c:pt>
                <c:pt idx="4">
                  <c:v>2011</c:v>
                </c:pt>
              </c:numCache>
            </c:numRef>
          </c:cat>
          <c:val>
            <c:numRef>
              <c:f>('[1]E01B- IAP '!$N$85,'[1]E01B- IAP '!$O$85,'[1]E01B- IAP '!$P$85,'[1]E01B- IAP '!$Q$85,'[1]E01B- IAP '!$R$85)</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5389056"/>
        <c:axId val="105399040"/>
      </c:barChart>
      <c:catAx>
        <c:axId val="1053890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399040"/>
        <c:crosses val="autoZero"/>
        <c:auto val="1"/>
        <c:lblAlgn val="ctr"/>
        <c:lblOffset val="100"/>
        <c:noMultiLvlLbl val="0"/>
      </c:catAx>
      <c:valAx>
        <c:axId val="105399040"/>
        <c:scaling>
          <c:orientation val="minMax"/>
          <c:max val="2"/>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5389056"/>
        <c:crosses val="autoZero"/>
        <c:crossBetween val="between"/>
        <c:majorUnit val="1"/>
        <c:minorUnit val="0.5"/>
      </c:valAx>
    </c:plotArea>
    <c:legend>
      <c:legendPos val="b"/>
      <c:layout>
        <c:manualLayout>
          <c:xMode val="edge"/>
          <c:yMode val="edge"/>
          <c:x val="0.11946218618583462"/>
          <c:y val="0.8917202016414616"/>
          <c:w val="0.8217182331762436"/>
          <c:h val="5.9547556555430536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53539884551995909"/>
        </c:manualLayout>
      </c:layout>
      <c:barChart>
        <c:barDir val="col"/>
        <c:grouping val="stacked"/>
        <c:varyColors val="0"/>
        <c:ser>
          <c:idx val="0"/>
          <c:order val="0"/>
          <c:tx>
            <c:strRef>
              <c:f>'[1]E01B- IAP '!$M$90</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'!$N$89,'[1]E01B- IAP '!$O$89,'[1]E01B- IAP '!$P$89,'[1]E01B- IAP '!$Q$89,'[1]E01B- IAP '!$R$89)</c:f>
              <c:numCache>
                <c:formatCode>General</c:formatCode>
                <c:ptCount val="5"/>
                <c:pt idx="0">
                  <c:v>2007</c:v>
                </c:pt>
                <c:pt idx="1">
                  <c:v>2008</c:v>
                </c:pt>
                <c:pt idx="2">
                  <c:v>2009</c:v>
                </c:pt>
                <c:pt idx="3">
                  <c:v>2010</c:v>
                </c:pt>
                <c:pt idx="4">
                  <c:v>2011</c:v>
                </c:pt>
              </c:numCache>
            </c:numRef>
          </c:cat>
          <c:val>
            <c:numRef>
              <c:f>('[1]E01B- IAP '!$N$90,'[1]E01B- IAP '!$O$90,'[1]E01B- IAP '!$P$90,'[1]E01B- IAP '!$Q$90,'[1]E01B- IAP '!$R$90)</c:f>
              <c:numCache>
                <c:formatCode>General</c:formatCode>
                <c:ptCount val="5"/>
                <c:pt idx="0">
                  <c:v>0</c:v>
                </c:pt>
                <c:pt idx="1">
                  <c:v>0</c:v>
                </c:pt>
                <c:pt idx="2">
                  <c:v>0</c:v>
                </c:pt>
                <c:pt idx="3">
                  <c:v>0</c:v>
                </c:pt>
                <c:pt idx="4">
                  <c:v>0</c:v>
                </c:pt>
              </c:numCache>
            </c:numRef>
          </c:val>
        </c:ser>
        <c:ser>
          <c:idx val="1"/>
          <c:order val="1"/>
          <c:tx>
            <c:strRef>
              <c:f>'[1]E01B- IAP '!$M$91</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'!$N$89,'[1]E01B- IAP '!$O$89,'[1]E01B- IAP '!$P$89,'[1]E01B- IAP '!$Q$89,'[1]E01B- IAP '!$R$89)</c:f>
              <c:numCache>
                <c:formatCode>General</c:formatCode>
                <c:ptCount val="5"/>
                <c:pt idx="0">
                  <c:v>2007</c:v>
                </c:pt>
                <c:pt idx="1">
                  <c:v>2008</c:v>
                </c:pt>
                <c:pt idx="2">
                  <c:v>2009</c:v>
                </c:pt>
                <c:pt idx="3">
                  <c:v>2010</c:v>
                </c:pt>
                <c:pt idx="4">
                  <c:v>2011</c:v>
                </c:pt>
              </c:numCache>
            </c:numRef>
          </c:cat>
          <c:val>
            <c:numRef>
              <c:f>('[1]E01B- IAP '!$N$91,'[1]E01B- IAP '!$O$91,'[1]E01B- IAP '!$P$91,'[1]E01B- IAP '!$Q$91,'[1]E01B- IAP '!$R$91)</c:f>
              <c:numCache>
                <c:formatCode>General</c:formatCode>
                <c:ptCount val="5"/>
                <c:pt idx="0">
                  <c:v>1</c:v>
                </c:pt>
                <c:pt idx="1">
                  <c:v>1</c:v>
                </c:pt>
                <c:pt idx="2">
                  <c:v>0</c:v>
                </c:pt>
                <c:pt idx="3">
                  <c:v>2</c:v>
                </c:pt>
                <c:pt idx="4">
                  <c:v>1</c:v>
                </c:pt>
              </c:numCache>
            </c:numRef>
          </c:val>
        </c:ser>
        <c:ser>
          <c:idx val="2"/>
          <c:order val="2"/>
          <c:tx>
            <c:strRef>
              <c:f>'[1]E01B- IAP '!$M$92</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'!$N$89,'[1]E01B- IAP '!$O$89,'[1]E01B- IAP '!$P$89,'[1]E01B- IAP '!$Q$89,'[1]E01B- IAP '!$R$89)</c:f>
              <c:numCache>
                <c:formatCode>General</c:formatCode>
                <c:ptCount val="5"/>
                <c:pt idx="0">
                  <c:v>2007</c:v>
                </c:pt>
                <c:pt idx="1">
                  <c:v>2008</c:v>
                </c:pt>
                <c:pt idx="2">
                  <c:v>2009</c:v>
                </c:pt>
                <c:pt idx="3">
                  <c:v>2010</c:v>
                </c:pt>
                <c:pt idx="4">
                  <c:v>2011</c:v>
                </c:pt>
              </c:numCache>
            </c:numRef>
          </c:cat>
          <c:val>
            <c:numRef>
              <c:f>('[1]E01B- IAP '!$N$92,'[1]E01B- IAP '!$O$92,'[1]E01B- IAP '!$P$92,'[1]E01B- IAP '!$Q$92,'[1]E01B- IAP '!$R$92)</c:f>
              <c:numCache>
                <c:formatCode>General</c:formatCode>
                <c:ptCount val="5"/>
                <c:pt idx="0">
                  <c:v>1</c:v>
                </c:pt>
                <c:pt idx="1">
                  <c:v>0</c:v>
                </c:pt>
                <c:pt idx="2">
                  <c:v>1</c:v>
                </c:pt>
                <c:pt idx="3">
                  <c:v>0</c:v>
                </c:pt>
                <c:pt idx="4">
                  <c:v>1</c:v>
                </c:pt>
              </c:numCache>
            </c:numRef>
          </c:val>
        </c:ser>
        <c:ser>
          <c:idx val="3"/>
          <c:order val="3"/>
          <c:tx>
            <c:strRef>
              <c:f>'[1]E01B- IAP '!$M$93</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'!$N$89,'[1]E01B- IAP '!$O$89,'[1]E01B- IAP '!$P$89,'[1]E01B- IAP '!$Q$89,'[1]E01B- IAP '!$R$89)</c:f>
              <c:numCache>
                <c:formatCode>General</c:formatCode>
                <c:ptCount val="5"/>
                <c:pt idx="0">
                  <c:v>2007</c:v>
                </c:pt>
                <c:pt idx="1">
                  <c:v>2008</c:v>
                </c:pt>
                <c:pt idx="2">
                  <c:v>2009</c:v>
                </c:pt>
                <c:pt idx="3">
                  <c:v>2010</c:v>
                </c:pt>
                <c:pt idx="4">
                  <c:v>2011</c:v>
                </c:pt>
              </c:numCache>
            </c:numRef>
          </c:cat>
          <c:val>
            <c:numRef>
              <c:f>('[1]E01B- IAP '!$N$93,'[1]E01B- IAP '!$O$93,'[1]E01B- IAP '!$P$93,'[1]E01B- IAP '!$Q$93,'[1]E01B- IAP '!$R$93)</c:f>
              <c:numCache>
                <c:formatCode>General</c:formatCode>
                <c:ptCount val="5"/>
                <c:pt idx="0">
                  <c:v>0</c:v>
                </c:pt>
                <c:pt idx="1">
                  <c:v>0</c:v>
                </c:pt>
                <c:pt idx="2">
                  <c:v>1</c:v>
                </c:pt>
                <c:pt idx="3">
                  <c:v>0</c:v>
                </c:pt>
                <c:pt idx="4">
                  <c:v>0</c:v>
                </c:pt>
              </c:numCache>
            </c:numRef>
          </c:val>
        </c:ser>
        <c:ser>
          <c:idx val="4"/>
          <c:order val="4"/>
          <c:tx>
            <c:strRef>
              <c:f>'[1]E01B- IAP '!$M$94</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'!$N$89,'[1]E01B- IAP '!$O$89,'[1]E01B- IAP '!$P$89,'[1]E01B- IAP '!$Q$89,'[1]E01B- IAP '!$R$89)</c:f>
              <c:numCache>
                <c:formatCode>General</c:formatCode>
                <c:ptCount val="5"/>
                <c:pt idx="0">
                  <c:v>2007</c:v>
                </c:pt>
                <c:pt idx="1">
                  <c:v>2008</c:v>
                </c:pt>
                <c:pt idx="2">
                  <c:v>2009</c:v>
                </c:pt>
                <c:pt idx="3">
                  <c:v>2010</c:v>
                </c:pt>
                <c:pt idx="4">
                  <c:v>2011</c:v>
                </c:pt>
              </c:numCache>
            </c:numRef>
          </c:cat>
          <c:val>
            <c:numRef>
              <c:f>('[1]E01B- IAP '!$N$94,'[1]E01B- IAP '!$O$94,'[1]E01B- IAP '!$P$94,'[1]E01B- IAP '!$Q$94,'[1]E01B- IAP '!$R$94)</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7743104"/>
        <c:axId val="107744640"/>
      </c:barChart>
      <c:catAx>
        <c:axId val="1077431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7744640"/>
        <c:crosses val="autoZero"/>
        <c:auto val="1"/>
        <c:lblAlgn val="ctr"/>
        <c:lblOffset val="100"/>
        <c:noMultiLvlLbl val="0"/>
      </c:catAx>
      <c:valAx>
        <c:axId val="107744640"/>
        <c:scaling>
          <c:orientation val="minMax"/>
          <c:max val="3"/>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7743104"/>
        <c:crosses val="autoZero"/>
        <c:crossBetween val="between"/>
        <c:majorUnit val="1"/>
        <c:minorUnit val="0.5"/>
      </c:valAx>
    </c:plotArea>
    <c:legend>
      <c:legendPos val="b"/>
      <c:layout>
        <c:manualLayout>
          <c:xMode val="edge"/>
          <c:yMode val="edge"/>
          <c:x val="0.11946213812825662"/>
          <c:y val="0.80987827138891877"/>
          <c:w val="0.8217181807497943"/>
          <c:h val="0.14138837583573671"/>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58410673686348069"/>
        </c:manualLayout>
      </c:layout>
      <c:barChart>
        <c:barDir val="col"/>
        <c:grouping val="stacked"/>
        <c:varyColors val="0"/>
        <c:ser>
          <c:idx val="0"/>
          <c:order val="0"/>
          <c:tx>
            <c:strRef>
              <c:f>'[1]E01B- IAP '!$M$98</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'!$N$97,'[1]E01B- IAP '!$O$97,'[1]E01B- IAP '!$P$97,'[1]E01B- IAP '!$Q$97,'[1]E01B- IAP '!$R$97)</c:f>
              <c:numCache>
                <c:formatCode>General</c:formatCode>
                <c:ptCount val="5"/>
                <c:pt idx="0">
                  <c:v>2007</c:v>
                </c:pt>
                <c:pt idx="1">
                  <c:v>2008</c:v>
                </c:pt>
                <c:pt idx="2">
                  <c:v>2009</c:v>
                </c:pt>
                <c:pt idx="3">
                  <c:v>2010</c:v>
                </c:pt>
                <c:pt idx="4">
                  <c:v>2011</c:v>
                </c:pt>
              </c:numCache>
            </c:numRef>
          </c:cat>
          <c:val>
            <c:numRef>
              <c:f>('[1]E01B- IAP '!$N$98,'[1]E01B- IAP '!$O$98,'[1]E01B- IAP '!$P$98,'[1]E01B- IAP '!$Q$98,'[1]E01B- IAP '!$R$98)</c:f>
              <c:numCache>
                <c:formatCode>General</c:formatCode>
                <c:ptCount val="5"/>
                <c:pt idx="0">
                  <c:v>0</c:v>
                </c:pt>
                <c:pt idx="1">
                  <c:v>0</c:v>
                </c:pt>
                <c:pt idx="2">
                  <c:v>0</c:v>
                </c:pt>
                <c:pt idx="3">
                  <c:v>0</c:v>
                </c:pt>
                <c:pt idx="4">
                  <c:v>0</c:v>
                </c:pt>
              </c:numCache>
            </c:numRef>
          </c:val>
        </c:ser>
        <c:ser>
          <c:idx val="1"/>
          <c:order val="1"/>
          <c:tx>
            <c:strRef>
              <c:f>'[1]E01B- IAP '!$M$99</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'!$N$97,'[1]E01B- IAP '!$O$97,'[1]E01B- IAP '!$P$97,'[1]E01B- IAP '!$Q$97,'[1]E01B- IAP '!$R$97)</c:f>
              <c:numCache>
                <c:formatCode>General</c:formatCode>
                <c:ptCount val="5"/>
                <c:pt idx="0">
                  <c:v>2007</c:v>
                </c:pt>
                <c:pt idx="1">
                  <c:v>2008</c:v>
                </c:pt>
                <c:pt idx="2">
                  <c:v>2009</c:v>
                </c:pt>
                <c:pt idx="3">
                  <c:v>2010</c:v>
                </c:pt>
                <c:pt idx="4">
                  <c:v>2011</c:v>
                </c:pt>
              </c:numCache>
            </c:numRef>
          </c:cat>
          <c:val>
            <c:numRef>
              <c:f>('[1]E01B- IAP '!$N$99,'[1]E01B- IAP '!$O$99,'[1]E01B- IAP '!$P$99,'[1]E01B- IAP '!$Q$99,'[1]E01B- IAP '!$R$99)</c:f>
              <c:numCache>
                <c:formatCode>General</c:formatCode>
                <c:ptCount val="5"/>
                <c:pt idx="0">
                  <c:v>0</c:v>
                </c:pt>
                <c:pt idx="1">
                  <c:v>2</c:v>
                </c:pt>
                <c:pt idx="2">
                  <c:v>1</c:v>
                </c:pt>
                <c:pt idx="3">
                  <c:v>3</c:v>
                </c:pt>
                <c:pt idx="4">
                  <c:v>2</c:v>
                </c:pt>
              </c:numCache>
            </c:numRef>
          </c:val>
        </c:ser>
        <c:ser>
          <c:idx val="2"/>
          <c:order val="2"/>
          <c:tx>
            <c:strRef>
              <c:f>'[1]E01B- IAP '!$M$100</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'!$N$97,'[1]E01B- IAP '!$O$97,'[1]E01B- IAP '!$P$97,'[1]E01B- IAP '!$Q$97,'[1]E01B- IAP '!$R$97)</c:f>
              <c:numCache>
                <c:formatCode>General</c:formatCode>
                <c:ptCount val="5"/>
                <c:pt idx="0">
                  <c:v>2007</c:v>
                </c:pt>
                <c:pt idx="1">
                  <c:v>2008</c:v>
                </c:pt>
                <c:pt idx="2">
                  <c:v>2009</c:v>
                </c:pt>
                <c:pt idx="3">
                  <c:v>2010</c:v>
                </c:pt>
                <c:pt idx="4">
                  <c:v>2011</c:v>
                </c:pt>
              </c:numCache>
            </c:numRef>
          </c:cat>
          <c:val>
            <c:numRef>
              <c:f>('[1]E01B- IAP '!$N$100,'[1]E01B- IAP '!$O$100,'[1]E01B- IAP '!$P$100,'[1]E01B- IAP '!$Q$100,'[1]E01B- IAP '!$R$100)</c:f>
              <c:numCache>
                <c:formatCode>General</c:formatCode>
                <c:ptCount val="5"/>
                <c:pt idx="0">
                  <c:v>1</c:v>
                </c:pt>
                <c:pt idx="1">
                  <c:v>0</c:v>
                </c:pt>
                <c:pt idx="2">
                  <c:v>1</c:v>
                </c:pt>
                <c:pt idx="3">
                  <c:v>0</c:v>
                </c:pt>
                <c:pt idx="4">
                  <c:v>1</c:v>
                </c:pt>
              </c:numCache>
            </c:numRef>
          </c:val>
        </c:ser>
        <c:ser>
          <c:idx val="3"/>
          <c:order val="3"/>
          <c:tx>
            <c:strRef>
              <c:f>'[1]E01B- IAP '!$M$101</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'!$N$97,'[1]E01B- IAP '!$O$97,'[1]E01B- IAP '!$P$97,'[1]E01B- IAP '!$Q$97,'[1]E01B- IAP '!$R$97)</c:f>
              <c:numCache>
                <c:formatCode>General</c:formatCode>
                <c:ptCount val="5"/>
                <c:pt idx="0">
                  <c:v>2007</c:v>
                </c:pt>
                <c:pt idx="1">
                  <c:v>2008</c:v>
                </c:pt>
                <c:pt idx="2">
                  <c:v>2009</c:v>
                </c:pt>
                <c:pt idx="3">
                  <c:v>2010</c:v>
                </c:pt>
                <c:pt idx="4">
                  <c:v>2011</c:v>
                </c:pt>
              </c:numCache>
            </c:numRef>
          </c:cat>
          <c:val>
            <c:numRef>
              <c:f>('[1]E01B- IAP '!$N$101,'[1]E01B- IAP '!$O$101,'[1]E01B- IAP '!$P$101,'[1]E01B- IAP '!$Q$101,'[1]E01B- IAP '!$R$101)</c:f>
              <c:numCache>
                <c:formatCode>General</c:formatCode>
                <c:ptCount val="5"/>
                <c:pt idx="0">
                  <c:v>2</c:v>
                </c:pt>
                <c:pt idx="1">
                  <c:v>1</c:v>
                </c:pt>
                <c:pt idx="2">
                  <c:v>1</c:v>
                </c:pt>
                <c:pt idx="3">
                  <c:v>0</c:v>
                </c:pt>
                <c:pt idx="4">
                  <c:v>0</c:v>
                </c:pt>
              </c:numCache>
            </c:numRef>
          </c:val>
        </c:ser>
        <c:ser>
          <c:idx val="4"/>
          <c:order val="4"/>
          <c:tx>
            <c:strRef>
              <c:f>'[1]E01B- IAP '!$M$102</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'!$N$97,'[1]E01B- IAP '!$O$97,'[1]E01B- IAP '!$P$97,'[1]E01B- IAP '!$Q$97,'[1]E01B- IAP '!$R$97)</c:f>
              <c:numCache>
                <c:formatCode>General</c:formatCode>
                <c:ptCount val="5"/>
                <c:pt idx="0">
                  <c:v>2007</c:v>
                </c:pt>
                <c:pt idx="1">
                  <c:v>2008</c:v>
                </c:pt>
                <c:pt idx="2">
                  <c:v>2009</c:v>
                </c:pt>
                <c:pt idx="3">
                  <c:v>2010</c:v>
                </c:pt>
                <c:pt idx="4">
                  <c:v>2011</c:v>
                </c:pt>
              </c:numCache>
            </c:numRef>
          </c:cat>
          <c:val>
            <c:numRef>
              <c:f>('[1]E01B- IAP '!$N$102,'[1]E01B- IAP '!$O$102,'[1]E01B- IAP '!$P$102,'[1]E01B- IAP '!$Q$102,'[1]E01B- IAP '!$R$102)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7787008"/>
        <c:axId val="107788544"/>
      </c:barChart>
      <c:catAx>
        <c:axId val="1077870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7788544"/>
        <c:crosses val="autoZero"/>
        <c:auto val="1"/>
        <c:lblAlgn val="ctr"/>
        <c:lblOffset val="100"/>
        <c:noMultiLvlLbl val="0"/>
      </c:catAx>
      <c:valAx>
        <c:axId val="107788544"/>
        <c:scaling>
          <c:orientation val="minMax"/>
          <c:max val="4"/>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7787008"/>
        <c:crosses val="autoZero"/>
        <c:crossBetween val="between"/>
        <c:majorUnit val="1"/>
        <c:minorUnit val="0.1"/>
      </c:valAx>
    </c:plotArea>
    <c:legend>
      <c:legendPos val="b"/>
      <c:layout>
        <c:manualLayout>
          <c:xMode val="edge"/>
          <c:yMode val="edge"/>
          <c:x val="0.11946223388743119"/>
          <c:y val="0.85121286309799449"/>
          <c:w val="0.82171867405463261"/>
          <c:h val="0.10005425792364228"/>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0159728118169327"/>
          <c:h val="0.67862157726152805"/>
        </c:manualLayout>
      </c:layout>
      <c:barChart>
        <c:barDir val="col"/>
        <c:grouping val="stacked"/>
        <c:varyColors val="0"/>
        <c:ser>
          <c:idx val="0"/>
          <c:order val="0"/>
          <c:tx>
            <c:strRef>
              <c:f>'E01A-IQA '!$W$29</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'!$X$28,'E01A-IQA '!$Y$28,'E01A-IQA '!$Z$28,'E01A-IQA '!$AA$28,'E01A-IQA '!$AB$28)</c:f>
              <c:numCache>
                <c:formatCode>0</c:formatCode>
                <c:ptCount val="5"/>
                <c:pt idx="0">
                  <c:v>2007</c:v>
                </c:pt>
                <c:pt idx="1">
                  <c:v>2008</c:v>
                </c:pt>
                <c:pt idx="2">
                  <c:v>2009</c:v>
                </c:pt>
                <c:pt idx="3">
                  <c:v>2010</c:v>
                </c:pt>
                <c:pt idx="4">
                  <c:v>2011</c:v>
                </c:pt>
              </c:numCache>
            </c:numRef>
          </c:cat>
          <c:val>
            <c:numRef>
              <c:f>('E01A-IQA '!$X$29,'E01A-IQA '!$Y$29,'E01A-IQA '!$Z$29,'E01A-IQA '!$AA$29,'E01A-IQA '!$AB$29)</c:f>
              <c:numCache>
                <c:formatCode>0</c:formatCode>
                <c:ptCount val="5"/>
                <c:pt idx="0">
                  <c:v>0</c:v>
                </c:pt>
                <c:pt idx="1">
                  <c:v>0</c:v>
                </c:pt>
                <c:pt idx="2">
                  <c:v>0</c:v>
                </c:pt>
                <c:pt idx="3">
                  <c:v>0</c:v>
                </c:pt>
                <c:pt idx="4">
                  <c:v>0</c:v>
                </c:pt>
              </c:numCache>
            </c:numRef>
          </c:val>
        </c:ser>
        <c:ser>
          <c:idx val="1"/>
          <c:order val="1"/>
          <c:tx>
            <c:strRef>
              <c:f>'E01A-IQA '!$W$30</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'!$X$28,'E01A-IQA '!$Y$28,'E01A-IQA '!$Z$28,'E01A-IQA '!$AA$28,'E01A-IQA '!$AB$28)</c:f>
              <c:numCache>
                <c:formatCode>0</c:formatCode>
                <c:ptCount val="5"/>
                <c:pt idx="0">
                  <c:v>2007</c:v>
                </c:pt>
                <c:pt idx="1">
                  <c:v>2008</c:v>
                </c:pt>
                <c:pt idx="2">
                  <c:v>2009</c:v>
                </c:pt>
                <c:pt idx="3">
                  <c:v>2010</c:v>
                </c:pt>
                <c:pt idx="4">
                  <c:v>2011</c:v>
                </c:pt>
              </c:numCache>
            </c:numRef>
          </c:cat>
          <c:val>
            <c:numRef>
              <c:f>('E01A-IQA '!$X$30,'E01A-IQA '!$Y$30,'E01A-IQA '!$Z$30,'E01A-IQA '!$AA$30,'E01A-IQA '!$AB$30)</c:f>
              <c:numCache>
                <c:formatCode>0</c:formatCode>
                <c:ptCount val="5"/>
                <c:pt idx="0">
                  <c:v>4</c:v>
                </c:pt>
                <c:pt idx="1">
                  <c:v>4</c:v>
                </c:pt>
                <c:pt idx="2">
                  <c:v>4</c:v>
                </c:pt>
                <c:pt idx="3">
                  <c:v>4</c:v>
                </c:pt>
                <c:pt idx="4">
                  <c:v>5</c:v>
                </c:pt>
              </c:numCache>
            </c:numRef>
          </c:val>
        </c:ser>
        <c:ser>
          <c:idx val="2"/>
          <c:order val="2"/>
          <c:tx>
            <c:strRef>
              <c:f>'E01A-IQA '!$W$31</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'!$X$28,'E01A-IQA '!$Y$28,'E01A-IQA '!$Z$28,'E01A-IQA '!$AA$28,'E01A-IQA '!$AB$28)</c:f>
              <c:numCache>
                <c:formatCode>0</c:formatCode>
                <c:ptCount val="5"/>
                <c:pt idx="0">
                  <c:v>2007</c:v>
                </c:pt>
                <c:pt idx="1">
                  <c:v>2008</c:v>
                </c:pt>
                <c:pt idx="2">
                  <c:v>2009</c:v>
                </c:pt>
                <c:pt idx="3">
                  <c:v>2010</c:v>
                </c:pt>
                <c:pt idx="4">
                  <c:v>2011</c:v>
                </c:pt>
              </c:numCache>
            </c:numRef>
          </c:cat>
          <c:val>
            <c:numRef>
              <c:f>('E01A-IQA '!$X$31,'E01A-IQA '!$Y$31,'E01A-IQA '!$Z$31,'E01A-IQA '!$AA$31,'E01A-IQA '!$AB$31)</c:f>
              <c:numCache>
                <c:formatCode>0</c:formatCode>
                <c:ptCount val="5"/>
                <c:pt idx="0">
                  <c:v>0</c:v>
                </c:pt>
                <c:pt idx="1">
                  <c:v>0</c:v>
                </c:pt>
                <c:pt idx="2">
                  <c:v>0</c:v>
                </c:pt>
                <c:pt idx="3">
                  <c:v>0</c:v>
                </c:pt>
                <c:pt idx="4">
                  <c:v>1</c:v>
                </c:pt>
              </c:numCache>
            </c:numRef>
          </c:val>
        </c:ser>
        <c:ser>
          <c:idx val="3"/>
          <c:order val="3"/>
          <c:tx>
            <c:strRef>
              <c:f>'E01A-IQA '!$W$32</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'!$X$28,'E01A-IQA '!$Y$28,'E01A-IQA '!$Z$28,'E01A-IQA '!$AA$28,'E01A-IQA '!$AB$28)</c:f>
              <c:numCache>
                <c:formatCode>0</c:formatCode>
                <c:ptCount val="5"/>
                <c:pt idx="0">
                  <c:v>2007</c:v>
                </c:pt>
                <c:pt idx="1">
                  <c:v>2008</c:v>
                </c:pt>
                <c:pt idx="2">
                  <c:v>2009</c:v>
                </c:pt>
                <c:pt idx="3">
                  <c:v>2010</c:v>
                </c:pt>
                <c:pt idx="4">
                  <c:v>2011</c:v>
                </c:pt>
              </c:numCache>
            </c:numRef>
          </c:cat>
          <c:val>
            <c:numRef>
              <c:f>('E01A-IQA '!$X$32,'E01A-IQA '!$Y$32,'E01A-IQA '!$Z$32,'E01A-IQA '!$AA$32,'E01A-IQA '!$AB$32)</c:f>
              <c:numCache>
                <c:formatCode>0</c:formatCode>
                <c:ptCount val="5"/>
                <c:pt idx="0">
                  <c:v>0</c:v>
                </c:pt>
                <c:pt idx="1">
                  <c:v>0</c:v>
                </c:pt>
                <c:pt idx="2">
                  <c:v>0</c:v>
                </c:pt>
                <c:pt idx="3">
                  <c:v>0</c:v>
                </c:pt>
                <c:pt idx="4">
                  <c:v>0</c:v>
                </c:pt>
              </c:numCache>
            </c:numRef>
          </c:val>
        </c:ser>
        <c:ser>
          <c:idx val="4"/>
          <c:order val="4"/>
          <c:tx>
            <c:strRef>
              <c:f>'E01A-IQA '!$W$33</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'!$X$28,'E01A-IQA '!$Y$28,'E01A-IQA '!$Z$28,'E01A-IQA '!$AA$28,'E01A-IQA '!$AB$28)</c:f>
              <c:numCache>
                <c:formatCode>0</c:formatCode>
                <c:ptCount val="5"/>
                <c:pt idx="0">
                  <c:v>2007</c:v>
                </c:pt>
                <c:pt idx="1">
                  <c:v>2008</c:v>
                </c:pt>
                <c:pt idx="2">
                  <c:v>2009</c:v>
                </c:pt>
                <c:pt idx="3">
                  <c:v>2010</c:v>
                </c:pt>
                <c:pt idx="4">
                  <c:v>2011</c:v>
                </c:pt>
              </c:numCache>
            </c:numRef>
          </c:cat>
          <c:val>
            <c:numRef>
              <c:f>('E01A-IQA '!$X$33,'E01A-IQA '!$Y$33,'E01A-IQA '!$Z$33,'E01A-IQA '!$AA$33,'E01A-IQA '!$AB$33)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65573632"/>
        <c:axId val="65575168"/>
      </c:barChart>
      <c:catAx>
        <c:axId val="655736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65575168"/>
        <c:crosses val="autoZero"/>
        <c:auto val="1"/>
        <c:lblAlgn val="ctr"/>
        <c:lblOffset val="100"/>
        <c:noMultiLvlLbl val="0"/>
      </c:catAx>
      <c:valAx>
        <c:axId val="6557516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65573632"/>
        <c:crosses val="autoZero"/>
        <c:crossBetween val="between"/>
      </c:valAx>
    </c:plotArea>
    <c:legend>
      <c:legendPos val="b"/>
      <c:layout>
        <c:manualLayout>
          <c:xMode val="edge"/>
          <c:yMode val="edge"/>
          <c:x val="0.11946203621922002"/>
          <c:y val="0.89171982739445765"/>
          <c:w val="0.82171850237097743"/>
          <c:h val="5.954757773922292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1675006345496064"/>
        </c:manualLayout>
      </c:layout>
      <c:barChart>
        <c:barDir val="col"/>
        <c:grouping val="stacked"/>
        <c:varyColors val="0"/>
        <c:ser>
          <c:idx val="0"/>
          <c:order val="0"/>
          <c:tx>
            <c:strRef>
              <c:f>'[1]E01B- IAP '!$M$107</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'!$N$106,'[1]E01B- IAP '!$O$106,'[1]E01B- IAP '!$P$106,'[1]E01B- IAP '!$Q$106,'[1]E01B- IAP '!$R$106)</c:f>
              <c:numCache>
                <c:formatCode>General</c:formatCode>
                <c:ptCount val="5"/>
                <c:pt idx="0">
                  <c:v>2007</c:v>
                </c:pt>
                <c:pt idx="1">
                  <c:v>2008</c:v>
                </c:pt>
                <c:pt idx="2">
                  <c:v>2009</c:v>
                </c:pt>
                <c:pt idx="3">
                  <c:v>2010</c:v>
                </c:pt>
                <c:pt idx="4">
                  <c:v>2011</c:v>
                </c:pt>
              </c:numCache>
            </c:numRef>
          </c:cat>
          <c:val>
            <c:numRef>
              <c:f>('[1]E01B- IAP '!$N$107,'[1]E01B- IAP '!$O$107,'[1]E01B- IAP '!$P$107,'[1]E01B- IAP '!$Q$107,'[1]E01B- IAP '!$R$107)</c:f>
              <c:numCache>
                <c:formatCode>General</c:formatCode>
                <c:ptCount val="5"/>
                <c:pt idx="0">
                  <c:v>0</c:v>
                </c:pt>
                <c:pt idx="1">
                  <c:v>0</c:v>
                </c:pt>
                <c:pt idx="2">
                  <c:v>0</c:v>
                </c:pt>
                <c:pt idx="3">
                  <c:v>0</c:v>
                </c:pt>
                <c:pt idx="4">
                  <c:v>0</c:v>
                </c:pt>
              </c:numCache>
            </c:numRef>
          </c:val>
        </c:ser>
        <c:ser>
          <c:idx val="1"/>
          <c:order val="1"/>
          <c:tx>
            <c:strRef>
              <c:f>'[1]E01B- IAP '!$M$108</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'!$N$106,'[1]E01B- IAP '!$O$106,'[1]E01B- IAP '!$P$106,'[1]E01B- IAP '!$Q$106,'[1]E01B- IAP '!$R$106)</c:f>
              <c:numCache>
                <c:formatCode>General</c:formatCode>
                <c:ptCount val="5"/>
                <c:pt idx="0">
                  <c:v>2007</c:v>
                </c:pt>
                <c:pt idx="1">
                  <c:v>2008</c:v>
                </c:pt>
                <c:pt idx="2">
                  <c:v>2009</c:v>
                </c:pt>
                <c:pt idx="3">
                  <c:v>2010</c:v>
                </c:pt>
                <c:pt idx="4">
                  <c:v>2011</c:v>
                </c:pt>
              </c:numCache>
            </c:numRef>
          </c:cat>
          <c:val>
            <c:numRef>
              <c:f>('[1]E01B- IAP '!$N$108,'[1]E01B- IAP '!$O$108,'[1]E01B- IAP '!$P$108,'[1]E01B- IAP '!$Q$108,'[1]E01B- IAP '!$R$108)</c:f>
              <c:numCache>
                <c:formatCode>General</c:formatCode>
                <c:ptCount val="5"/>
                <c:pt idx="0">
                  <c:v>0</c:v>
                </c:pt>
                <c:pt idx="1">
                  <c:v>1</c:v>
                </c:pt>
                <c:pt idx="2">
                  <c:v>0</c:v>
                </c:pt>
                <c:pt idx="3">
                  <c:v>2</c:v>
                </c:pt>
                <c:pt idx="4">
                  <c:v>1</c:v>
                </c:pt>
              </c:numCache>
            </c:numRef>
          </c:val>
        </c:ser>
        <c:ser>
          <c:idx val="2"/>
          <c:order val="2"/>
          <c:tx>
            <c:strRef>
              <c:f>'[1]E01B- IAP '!$M$109</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'!$N$106,'[1]E01B- IAP '!$O$106,'[1]E01B- IAP '!$P$106,'[1]E01B- IAP '!$Q$106,'[1]E01B- IAP '!$R$106)</c:f>
              <c:numCache>
                <c:formatCode>General</c:formatCode>
                <c:ptCount val="5"/>
                <c:pt idx="0">
                  <c:v>2007</c:v>
                </c:pt>
                <c:pt idx="1">
                  <c:v>2008</c:v>
                </c:pt>
                <c:pt idx="2">
                  <c:v>2009</c:v>
                </c:pt>
                <c:pt idx="3">
                  <c:v>2010</c:v>
                </c:pt>
                <c:pt idx="4">
                  <c:v>2011</c:v>
                </c:pt>
              </c:numCache>
            </c:numRef>
          </c:cat>
          <c:val>
            <c:numRef>
              <c:f>('[1]E01B- IAP '!$N$109,'[1]E01B- IAP '!$O$109,'[1]E01B- IAP '!$P$109,'[1]E01B- IAP '!$Q$109,'[1]E01B- IAP '!$R$109)</c:f>
              <c:numCache>
                <c:formatCode>General</c:formatCode>
                <c:ptCount val="5"/>
                <c:pt idx="0">
                  <c:v>1</c:v>
                </c:pt>
                <c:pt idx="1">
                  <c:v>0</c:v>
                </c:pt>
                <c:pt idx="2">
                  <c:v>1</c:v>
                </c:pt>
                <c:pt idx="3">
                  <c:v>0</c:v>
                </c:pt>
                <c:pt idx="4">
                  <c:v>1</c:v>
                </c:pt>
              </c:numCache>
            </c:numRef>
          </c:val>
        </c:ser>
        <c:ser>
          <c:idx val="3"/>
          <c:order val="3"/>
          <c:tx>
            <c:strRef>
              <c:f>'[1]E01B- IAP '!$M$110</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'!$N$106,'[1]E01B- IAP '!$O$106,'[1]E01B- IAP '!$P$106,'[1]E01B- IAP '!$Q$106,'[1]E01B- IAP '!$R$106)</c:f>
              <c:numCache>
                <c:formatCode>General</c:formatCode>
                <c:ptCount val="5"/>
                <c:pt idx="0">
                  <c:v>2007</c:v>
                </c:pt>
                <c:pt idx="1">
                  <c:v>2008</c:v>
                </c:pt>
                <c:pt idx="2">
                  <c:v>2009</c:v>
                </c:pt>
                <c:pt idx="3">
                  <c:v>2010</c:v>
                </c:pt>
                <c:pt idx="4">
                  <c:v>2011</c:v>
                </c:pt>
              </c:numCache>
            </c:numRef>
          </c:cat>
          <c:val>
            <c:numRef>
              <c:f>('[1]E01B- IAP '!$N$110,'[1]E01B- IAP '!$O$110,'[1]E01B- IAP '!$P$110,'[1]E01B- IAP '!$Q$110,'[1]E01B- IAP '!$R$110)</c:f>
              <c:numCache>
                <c:formatCode>General</c:formatCode>
                <c:ptCount val="5"/>
                <c:pt idx="0">
                  <c:v>1</c:v>
                </c:pt>
                <c:pt idx="1">
                  <c:v>0</c:v>
                </c:pt>
                <c:pt idx="2">
                  <c:v>0</c:v>
                </c:pt>
                <c:pt idx="3">
                  <c:v>0</c:v>
                </c:pt>
                <c:pt idx="4">
                  <c:v>0</c:v>
                </c:pt>
              </c:numCache>
            </c:numRef>
          </c:val>
        </c:ser>
        <c:ser>
          <c:idx val="4"/>
          <c:order val="4"/>
          <c:tx>
            <c:strRef>
              <c:f>'[1]E01B- IAP '!$M$111</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'!$N$106,'[1]E01B- IAP '!$O$106,'[1]E01B- IAP '!$P$106,'[1]E01B- IAP '!$Q$106,'[1]E01B- IAP '!$R$106)</c:f>
              <c:numCache>
                <c:formatCode>General</c:formatCode>
                <c:ptCount val="5"/>
                <c:pt idx="0">
                  <c:v>2007</c:v>
                </c:pt>
                <c:pt idx="1">
                  <c:v>2008</c:v>
                </c:pt>
                <c:pt idx="2">
                  <c:v>2009</c:v>
                </c:pt>
                <c:pt idx="3">
                  <c:v>2010</c:v>
                </c:pt>
                <c:pt idx="4">
                  <c:v>2011</c:v>
                </c:pt>
              </c:numCache>
            </c:numRef>
          </c:cat>
          <c:val>
            <c:numRef>
              <c:f>('[1]E01B- IAP '!$N$111,'[1]E01B- IAP '!$O$111,'[1]E01B- IAP '!$P$111,'[1]E01B- IAP '!$Q$111,'[1]E01B- IAP '!$R$111)</c:f>
              <c:numCache>
                <c:formatCode>General</c:formatCode>
                <c:ptCount val="5"/>
                <c:pt idx="0">
                  <c:v>0</c:v>
                </c:pt>
                <c:pt idx="1">
                  <c:v>1</c:v>
                </c:pt>
                <c:pt idx="2">
                  <c:v>1</c:v>
                </c:pt>
                <c:pt idx="3">
                  <c:v>0</c:v>
                </c:pt>
                <c:pt idx="4">
                  <c:v>0</c:v>
                </c:pt>
              </c:numCache>
            </c:numRef>
          </c:val>
        </c:ser>
        <c:dLbls>
          <c:showLegendKey val="0"/>
          <c:showVal val="0"/>
          <c:showCatName val="0"/>
          <c:showSerName val="0"/>
          <c:showPercent val="0"/>
          <c:showBubbleSize val="0"/>
        </c:dLbls>
        <c:gapWidth val="150"/>
        <c:overlap val="100"/>
        <c:axId val="107892096"/>
        <c:axId val="107902080"/>
      </c:barChart>
      <c:catAx>
        <c:axId val="1078920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7902080"/>
        <c:crosses val="autoZero"/>
        <c:auto val="1"/>
        <c:lblAlgn val="ctr"/>
        <c:lblOffset val="100"/>
        <c:noMultiLvlLbl val="0"/>
      </c:catAx>
      <c:valAx>
        <c:axId val="107902080"/>
        <c:scaling>
          <c:orientation val="minMax"/>
          <c:max val="3"/>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7892096"/>
        <c:crosses val="autoZero"/>
        <c:crossBetween val="between"/>
        <c:majorUnit val="1"/>
        <c:minorUnit val="0.5"/>
      </c:valAx>
    </c:plotArea>
    <c:legend>
      <c:legendPos val="b"/>
      <c:layout>
        <c:manualLayout>
          <c:xMode val="edge"/>
          <c:yMode val="edge"/>
          <c:x val="0.11946208971069629"/>
          <c:y val="0.89171953505811785"/>
          <c:w val="0.8217185211399135"/>
          <c:h val="5.954769939471852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0698968949526311"/>
        </c:manualLayout>
      </c:layout>
      <c:barChart>
        <c:barDir val="col"/>
        <c:grouping val="stacked"/>
        <c:varyColors val="0"/>
        <c:ser>
          <c:idx val="0"/>
          <c:order val="0"/>
          <c:tx>
            <c:strRef>
              <c:f>'[1]E01B- IAP '!$M$115</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'!$N$114,'[1]E01B- IAP '!$O$114,'[1]E01B- IAP '!$P$114,'[1]E01B- IAP '!$Q$114,'[1]E01B- IAP '!$R$114)</c:f>
              <c:numCache>
                <c:formatCode>General</c:formatCode>
                <c:ptCount val="5"/>
                <c:pt idx="0">
                  <c:v>2007</c:v>
                </c:pt>
                <c:pt idx="1">
                  <c:v>2008</c:v>
                </c:pt>
                <c:pt idx="2">
                  <c:v>2009</c:v>
                </c:pt>
                <c:pt idx="3">
                  <c:v>2010</c:v>
                </c:pt>
                <c:pt idx="4">
                  <c:v>2011</c:v>
                </c:pt>
              </c:numCache>
            </c:numRef>
          </c:cat>
          <c:val>
            <c:numRef>
              <c:f>('[1]E01B- IAP '!$N$115,'[1]E01B- IAP '!$O$115,'[1]E01B- IAP '!$P$115,'[1]E01B- IAP '!$Q$115,'[1]E01B- IAP '!$R$115)</c:f>
              <c:numCache>
                <c:formatCode>General</c:formatCode>
                <c:ptCount val="5"/>
                <c:pt idx="0">
                  <c:v>0</c:v>
                </c:pt>
                <c:pt idx="1">
                  <c:v>0</c:v>
                </c:pt>
                <c:pt idx="2">
                  <c:v>0</c:v>
                </c:pt>
                <c:pt idx="3">
                  <c:v>0</c:v>
                </c:pt>
                <c:pt idx="4">
                  <c:v>1</c:v>
                </c:pt>
              </c:numCache>
            </c:numRef>
          </c:val>
        </c:ser>
        <c:ser>
          <c:idx val="1"/>
          <c:order val="1"/>
          <c:tx>
            <c:strRef>
              <c:f>'[1]E01B- IAP '!$M$116</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'!$N$114,'[1]E01B- IAP '!$O$114,'[1]E01B- IAP '!$P$114,'[1]E01B- IAP '!$Q$114,'[1]E01B- IAP '!$R$114)</c:f>
              <c:numCache>
                <c:formatCode>General</c:formatCode>
                <c:ptCount val="5"/>
                <c:pt idx="0">
                  <c:v>2007</c:v>
                </c:pt>
                <c:pt idx="1">
                  <c:v>2008</c:v>
                </c:pt>
                <c:pt idx="2">
                  <c:v>2009</c:v>
                </c:pt>
                <c:pt idx="3">
                  <c:v>2010</c:v>
                </c:pt>
                <c:pt idx="4">
                  <c:v>2011</c:v>
                </c:pt>
              </c:numCache>
            </c:numRef>
          </c:cat>
          <c:val>
            <c:numRef>
              <c:f>('[1]E01B- IAP '!$N$116,'[1]E01B- IAP '!$O$116,'[1]E01B- IAP '!$P$116,'[1]E01B- IAP '!$Q$116,'[1]E01B- IAP '!$R$116)</c:f>
              <c:numCache>
                <c:formatCode>General</c:formatCode>
                <c:ptCount val="5"/>
                <c:pt idx="0">
                  <c:v>0</c:v>
                </c:pt>
                <c:pt idx="1">
                  <c:v>1</c:v>
                </c:pt>
                <c:pt idx="2">
                  <c:v>0</c:v>
                </c:pt>
                <c:pt idx="3">
                  <c:v>1</c:v>
                </c:pt>
                <c:pt idx="4">
                  <c:v>0</c:v>
                </c:pt>
              </c:numCache>
            </c:numRef>
          </c:val>
        </c:ser>
        <c:ser>
          <c:idx val="2"/>
          <c:order val="2"/>
          <c:tx>
            <c:strRef>
              <c:f>'[1]E01B- IAP '!$M$117</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('[1]E01B- IAP '!$N$114,'[1]E01B- IAP '!$O$114,'[1]E01B- IAP '!$P$114,'[1]E01B- IAP '!$Q$114,'[1]E01B- IAP '!$R$114)</c:f>
              <c:numCache>
                <c:formatCode>General</c:formatCode>
                <c:ptCount val="5"/>
                <c:pt idx="0">
                  <c:v>2007</c:v>
                </c:pt>
                <c:pt idx="1">
                  <c:v>2008</c:v>
                </c:pt>
                <c:pt idx="2">
                  <c:v>2009</c:v>
                </c:pt>
                <c:pt idx="3">
                  <c:v>2010</c:v>
                </c:pt>
                <c:pt idx="4">
                  <c:v>2011</c:v>
                </c:pt>
              </c:numCache>
            </c:numRef>
          </c:cat>
          <c:val>
            <c:numRef>
              <c:f>('[1]E01B- IAP '!$N$117,'[1]E01B- IAP '!$O$117,'[1]E01B- IAP '!$P$117,'[1]E01B- IAP '!$Q$117,'[1]E01B- IAP '!$R$117)</c:f>
              <c:numCache>
                <c:formatCode>General</c:formatCode>
                <c:ptCount val="5"/>
                <c:pt idx="0">
                  <c:v>1</c:v>
                </c:pt>
                <c:pt idx="1">
                  <c:v>1</c:v>
                </c:pt>
                <c:pt idx="2">
                  <c:v>0</c:v>
                </c:pt>
                <c:pt idx="3">
                  <c:v>1</c:v>
                </c:pt>
                <c:pt idx="4">
                  <c:v>1</c:v>
                </c:pt>
              </c:numCache>
            </c:numRef>
          </c:val>
        </c:ser>
        <c:ser>
          <c:idx val="3"/>
          <c:order val="3"/>
          <c:tx>
            <c:strRef>
              <c:f>'[1]E01B- IAP '!$M$118</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'!$N$114,'[1]E01B- IAP '!$O$114,'[1]E01B- IAP '!$P$114,'[1]E01B- IAP '!$Q$114,'[1]E01B- IAP '!$R$114)</c:f>
              <c:numCache>
                <c:formatCode>General</c:formatCode>
                <c:ptCount val="5"/>
                <c:pt idx="0">
                  <c:v>2007</c:v>
                </c:pt>
                <c:pt idx="1">
                  <c:v>2008</c:v>
                </c:pt>
                <c:pt idx="2">
                  <c:v>2009</c:v>
                </c:pt>
                <c:pt idx="3">
                  <c:v>2010</c:v>
                </c:pt>
                <c:pt idx="4">
                  <c:v>2011</c:v>
                </c:pt>
              </c:numCache>
            </c:numRef>
          </c:cat>
          <c:val>
            <c:numRef>
              <c:f>('[1]E01B- IAP '!$N$118,'[1]E01B- IAP '!$O$118,'[1]E01B- IAP '!$P$118,'[1]E01B- IAP '!$Q$118,'[1]E01B- IAP '!$R$118)</c:f>
              <c:numCache>
                <c:formatCode>General</c:formatCode>
                <c:ptCount val="5"/>
                <c:pt idx="0">
                  <c:v>1</c:v>
                </c:pt>
                <c:pt idx="1">
                  <c:v>0</c:v>
                </c:pt>
                <c:pt idx="2">
                  <c:v>1</c:v>
                </c:pt>
                <c:pt idx="3">
                  <c:v>0</c:v>
                </c:pt>
                <c:pt idx="4">
                  <c:v>1</c:v>
                </c:pt>
              </c:numCache>
            </c:numRef>
          </c:val>
        </c:ser>
        <c:ser>
          <c:idx val="4"/>
          <c:order val="4"/>
          <c:tx>
            <c:strRef>
              <c:f>'[1]E01B- IAP '!$M$119</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('[1]E01B- IAP '!$N$114,'[1]E01B- IAP '!$O$114,'[1]E01B- IAP '!$P$114,'[1]E01B- IAP '!$Q$114,'[1]E01B- IAP '!$R$114)</c:f>
              <c:numCache>
                <c:formatCode>General</c:formatCode>
                <c:ptCount val="5"/>
                <c:pt idx="0">
                  <c:v>2007</c:v>
                </c:pt>
                <c:pt idx="1">
                  <c:v>2008</c:v>
                </c:pt>
                <c:pt idx="2">
                  <c:v>2009</c:v>
                </c:pt>
                <c:pt idx="3">
                  <c:v>2010</c:v>
                </c:pt>
                <c:pt idx="4">
                  <c:v>2011</c:v>
                </c:pt>
              </c:numCache>
            </c:numRef>
          </c:cat>
          <c:val>
            <c:numRef>
              <c:f>('[1]E01B- IAP '!$N$119,'[1]E01B- IAP '!$O$119,'[1]E01B- IAP '!$P$119,'[1]E01B- IAP '!$Q$119,'[1]E01B- IAP '!$R$119)</c:f>
              <c:numCache>
                <c:formatCode>General</c:formatCode>
                <c:ptCount val="5"/>
                <c:pt idx="0">
                  <c:v>0</c:v>
                </c:pt>
                <c:pt idx="1">
                  <c:v>0</c:v>
                </c:pt>
                <c:pt idx="2">
                  <c:v>1</c:v>
                </c:pt>
                <c:pt idx="3">
                  <c:v>0</c:v>
                </c:pt>
                <c:pt idx="4">
                  <c:v>0</c:v>
                </c:pt>
              </c:numCache>
            </c:numRef>
          </c:val>
        </c:ser>
        <c:dLbls>
          <c:showLegendKey val="0"/>
          <c:showVal val="0"/>
          <c:showCatName val="0"/>
          <c:showSerName val="0"/>
          <c:showPercent val="0"/>
          <c:showBubbleSize val="0"/>
        </c:dLbls>
        <c:gapWidth val="150"/>
        <c:overlap val="100"/>
        <c:axId val="108005632"/>
        <c:axId val="108019712"/>
      </c:barChart>
      <c:catAx>
        <c:axId val="1080056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8019712"/>
        <c:crosses val="autoZero"/>
        <c:auto val="1"/>
        <c:lblAlgn val="ctr"/>
        <c:lblOffset val="100"/>
        <c:noMultiLvlLbl val="0"/>
      </c:catAx>
      <c:valAx>
        <c:axId val="108019712"/>
        <c:scaling>
          <c:orientation val="minMax"/>
          <c:max val="4"/>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8005632"/>
        <c:crosses val="autoZero"/>
        <c:crossBetween val="between"/>
        <c:majorUnit val="1"/>
        <c:minorUnit val="0.5"/>
      </c:valAx>
    </c:plotArea>
    <c:legend>
      <c:legendPos val="b"/>
      <c:layout>
        <c:manualLayout>
          <c:xMode val="edge"/>
          <c:yMode val="edge"/>
          <c:x val="0.11946189383153673"/>
          <c:y val="0.85264829396325814"/>
          <c:w val="0.82171833686841123"/>
          <c:h val="9.861986001749860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35" footer="0.3149606200000043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'!$L$5</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'!$M$4,'E01C- IVA '!$N$4,'E01C- IVA '!$O$4,'E01C- IVA '!$P$4,'E01C- IVA '!$Q$4)</c:f>
              <c:numCache>
                <c:formatCode>0</c:formatCode>
                <c:ptCount val="5"/>
                <c:pt idx="0">
                  <c:v>2007</c:v>
                </c:pt>
                <c:pt idx="1">
                  <c:v>2008</c:v>
                </c:pt>
                <c:pt idx="2">
                  <c:v>2009</c:v>
                </c:pt>
                <c:pt idx="3">
                  <c:v>2010</c:v>
                </c:pt>
                <c:pt idx="4">
                  <c:v>2011</c:v>
                </c:pt>
              </c:numCache>
            </c:numRef>
          </c:cat>
          <c:val>
            <c:numRef>
              <c:f>('E01C- IVA '!$M$5,'E01C- IVA '!$N$5,'E01C- IVA '!$O$5,'E01C- IVA '!$P$5,'E01C- IVA '!$Q$5)</c:f>
              <c:numCache>
                <c:formatCode>0</c:formatCode>
                <c:ptCount val="5"/>
                <c:pt idx="0">
                  <c:v>0</c:v>
                </c:pt>
                <c:pt idx="1">
                  <c:v>0</c:v>
                </c:pt>
                <c:pt idx="2">
                  <c:v>0</c:v>
                </c:pt>
                <c:pt idx="3">
                  <c:v>0</c:v>
                </c:pt>
                <c:pt idx="4">
                  <c:v>1</c:v>
                </c:pt>
              </c:numCache>
            </c:numRef>
          </c:val>
        </c:ser>
        <c:ser>
          <c:idx val="1"/>
          <c:order val="1"/>
          <c:tx>
            <c:strRef>
              <c:f>'E01C- IVA '!$L$6</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'!$M$4,'E01C- IVA '!$N$4,'E01C- IVA '!$O$4,'E01C- IVA '!$P$4,'E01C- IVA '!$Q$4)</c:f>
              <c:numCache>
                <c:formatCode>0</c:formatCode>
                <c:ptCount val="5"/>
                <c:pt idx="0">
                  <c:v>2007</c:v>
                </c:pt>
                <c:pt idx="1">
                  <c:v>2008</c:v>
                </c:pt>
                <c:pt idx="2">
                  <c:v>2009</c:v>
                </c:pt>
                <c:pt idx="3">
                  <c:v>2010</c:v>
                </c:pt>
                <c:pt idx="4">
                  <c:v>2011</c:v>
                </c:pt>
              </c:numCache>
            </c:numRef>
          </c:cat>
          <c:val>
            <c:numRef>
              <c:f>('E01C- IVA '!$M$6,'E01C- IVA '!$N$6,'E01C- IVA '!$O$6,'E01C- IVA '!$P$6,'E01C- IVA '!$Q$6)</c:f>
              <c:numCache>
                <c:formatCode>0</c:formatCode>
                <c:ptCount val="5"/>
                <c:pt idx="0">
                  <c:v>0</c:v>
                </c:pt>
                <c:pt idx="1">
                  <c:v>0</c:v>
                </c:pt>
                <c:pt idx="2">
                  <c:v>0</c:v>
                </c:pt>
                <c:pt idx="3">
                  <c:v>0</c:v>
                </c:pt>
                <c:pt idx="4">
                  <c:v>0</c:v>
                </c:pt>
              </c:numCache>
            </c:numRef>
          </c:val>
        </c:ser>
        <c:ser>
          <c:idx val="2"/>
          <c:order val="2"/>
          <c:tx>
            <c:strRef>
              <c:f>'E01C- IVA '!$L$7</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'!$M$4,'E01C- IVA '!$N$4,'E01C- IVA '!$O$4,'E01C- IVA '!$P$4,'E01C- IVA '!$Q$4)</c:f>
              <c:numCache>
                <c:formatCode>0</c:formatCode>
                <c:ptCount val="5"/>
                <c:pt idx="0">
                  <c:v>2007</c:v>
                </c:pt>
                <c:pt idx="1">
                  <c:v>2008</c:v>
                </c:pt>
                <c:pt idx="2">
                  <c:v>2009</c:v>
                </c:pt>
                <c:pt idx="3">
                  <c:v>2010</c:v>
                </c:pt>
                <c:pt idx="4">
                  <c:v>2011</c:v>
                </c:pt>
              </c:numCache>
            </c:numRef>
          </c:cat>
          <c:val>
            <c:numRef>
              <c:f>('E01C- IVA '!$M$7,'E01C- IVA '!$N$7,'E01C- IVA '!$O$7,'E01C- IVA '!$P$7,'E01C- IVA '!$Q$7)</c:f>
              <c:numCache>
                <c:formatCode>0</c:formatCode>
                <c:ptCount val="5"/>
                <c:pt idx="0">
                  <c:v>1</c:v>
                </c:pt>
                <c:pt idx="1">
                  <c:v>0</c:v>
                </c:pt>
                <c:pt idx="2">
                  <c:v>0</c:v>
                </c:pt>
                <c:pt idx="3">
                  <c:v>0</c:v>
                </c:pt>
                <c:pt idx="4">
                  <c:v>0</c:v>
                </c:pt>
              </c:numCache>
            </c:numRef>
          </c:val>
        </c:ser>
        <c:ser>
          <c:idx val="3"/>
          <c:order val="3"/>
          <c:tx>
            <c:strRef>
              <c:f>'E01C- IVA '!$L$8</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'!$M$4,'E01C- IVA '!$N$4,'E01C- IVA '!$O$4,'E01C- IVA '!$P$4,'E01C- IVA '!$Q$4)</c:f>
              <c:numCache>
                <c:formatCode>0</c:formatCode>
                <c:ptCount val="5"/>
                <c:pt idx="0">
                  <c:v>2007</c:v>
                </c:pt>
                <c:pt idx="1">
                  <c:v>2008</c:v>
                </c:pt>
                <c:pt idx="2">
                  <c:v>2009</c:v>
                </c:pt>
                <c:pt idx="3">
                  <c:v>2010</c:v>
                </c:pt>
                <c:pt idx="4">
                  <c:v>2011</c:v>
                </c:pt>
              </c:numCache>
            </c:numRef>
          </c:cat>
          <c:val>
            <c:numRef>
              <c:f>('E01C- IVA '!$M$8,'E01C- IVA '!$N$8,'E01C- IVA '!$O$8,'E01C- IVA '!$P$8,'E01C- IVA '!$Q$8)</c:f>
              <c:numCache>
                <c:formatCode>0</c:formatCode>
                <c:ptCount val="5"/>
                <c:pt idx="0">
                  <c:v>0</c:v>
                </c:pt>
                <c:pt idx="1">
                  <c:v>1</c:v>
                </c:pt>
                <c:pt idx="2">
                  <c:v>1</c:v>
                </c:pt>
                <c:pt idx="3">
                  <c:v>1</c:v>
                </c:pt>
                <c:pt idx="4">
                  <c:v>0</c:v>
                </c:pt>
              </c:numCache>
            </c:numRef>
          </c:val>
        </c:ser>
        <c:ser>
          <c:idx val="4"/>
          <c:order val="4"/>
          <c:tx>
            <c:strRef>
              <c:f>'E01C- IVA '!$L$9</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'!$M$4,'E01C- IVA '!$N$4,'E01C- IVA '!$O$4,'E01C- IVA '!$P$4,'E01C- IVA '!$Q$4)</c:f>
              <c:numCache>
                <c:formatCode>0</c:formatCode>
                <c:ptCount val="5"/>
                <c:pt idx="0">
                  <c:v>2007</c:v>
                </c:pt>
                <c:pt idx="1">
                  <c:v>2008</c:v>
                </c:pt>
                <c:pt idx="2">
                  <c:v>2009</c:v>
                </c:pt>
                <c:pt idx="3">
                  <c:v>2010</c:v>
                </c:pt>
                <c:pt idx="4">
                  <c:v>2011</c:v>
                </c:pt>
              </c:numCache>
            </c:numRef>
          </c:cat>
          <c:val>
            <c:numRef>
              <c:f>('E01C- IVA '!$M$9,'E01C- IVA '!$N$9,'E01C- IVA '!$O$9,'E01C- IVA '!$P$9,'E01C- IVA '!$Q$9)</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8136320"/>
        <c:axId val="108137856"/>
      </c:barChart>
      <c:catAx>
        <c:axId val="10813632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8137856"/>
        <c:crosses val="autoZero"/>
        <c:auto val="1"/>
        <c:lblAlgn val="ctr"/>
        <c:lblOffset val="100"/>
        <c:noMultiLvlLbl val="0"/>
      </c:catAx>
      <c:valAx>
        <c:axId val="108137856"/>
        <c:scaling>
          <c:orientation val="minMax"/>
          <c:max val="2"/>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manualLayout>
              <c:xMode val="edge"/>
              <c:yMode val="edge"/>
              <c:x val="2.4869510358824211E-2"/>
              <c:y val="0.34948668301708541"/>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8136320"/>
        <c:crosses val="autoZero"/>
        <c:crossBetween val="between"/>
        <c:majorUnit val="1"/>
        <c:minorUnit val="0.5"/>
      </c:valAx>
    </c:plotArea>
    <c:legend>
      <c:legendPos val="b"/>
      <c:layout>
        <c:manualLayout>
          <c:xMode val="edge"/>
          <c:yMode val="edge"/>
          <c:x val="0.1194622100808833"/>
          <c:y val="0.89171980551611374"/>
          <c:w val="0.82171847566673262"/>
          <c:h val="5.954735166300928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'!$L$13</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'!$M$12,'E01C- IVA '!$N$12,'E01C- IVA '!$O$12,'E01C- IVA '!$P$12,'E01C- IVA '!$Q$12)</c:f>
              <c:numCache>
                <c:formatCode>0</c:formatCode>
                <c:ptCount val="5"/>
                <c:pt idx="0">
                  <c:v>2007</c:v>
                </c:pt>
                <c:pt idx="1">
                  <c:v>2008</c:v>
                </c:pt>
                <c:pt idx="2">
                  <c:v>2009</c:v>
                </c:pt>
                <c:pt idx="3">
                  <c:v>2010</c:v>
                </c:pt>
                <c:pt idx="4">
                  <c:v>2011</c:v>
                </c:pt>
              </c:numCache>
            </c:numRef>
          </c:cat>
          <c:val>
            <c:numRef>
              <c:f>('E01C- IVA '!$M$13,'E01C- IVA '!$N$13,'E01C- IVA '!$O$13,'E01C- IVA '!$P$13,'E01C- IVA '!$Q$13)</c:f>
              <c:numCache>
                <c:formatCode>0</c:formatCode>
                <c:ptCount val="5"/>
                <c:pt idx="0">
                  <c:v>2</c:v>
                </c:pt>
                <c:pt idx="1">
                  <c:v>3</c:v>
                </c:pt>
                <c:pt idx="2">
                  <c:v>3</c:v>
                </c:pt>
                <c:pt idx="3">
                  <c:v>4</c:v>
                </c:pt>
                <c:pt idx="4">
                  <c:v>9</c:v>
                </c:pt>
              </c:numCache>
            </c:numRef>
          </c:val>
        </c:ser>
        <c:ser>
          <c:idx val="1"/>
          <c:order val="1"/>
          <c:tx>
            <c:strRef>
              <c:f>'E01C- IVA '!$L$14</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'!$M$12,'E01C- IVA '!$N$12,'E01C- IVA '!$O$12,'E01C- IVA '!$P$12,'E01C- IVA '!$Q$12)</c:f>
              <c:numCache>
                <c:formatCode>0</c:formatCode>
                <c:ptCount val="5"/>
                <c:pt idx="0">
                  <c:v>2007</c:v>
                </c:pt>
                <c:pt idx="1">
                  <c:v>2008</c:v>
                </c:pt>
                <c:pt idx="2">
                  <c:v>2009</c:v>
                </c:pt>
                <c:pt idx="3">
                  <c:v>2010</c:v>
                </c:pt>
                <c:pt idx="4">
                  <c:v>2011</c:v>
                </c:pt>
              </c:numCache>
            </c:numRef>
          </c:cat>
          <c:val>
            <c:numRef>
              <c:f>('E01C- IVA '!$M$14,'E01C- IVA '!$N$14,'E01C- IVA '!$O$14,'E01C- IVA '!$P$14,'E01C- IVA '!$Q$14)</c:f>
              <c:numCache>
                <c:formatCode>0</c:formatCode>
                <c:ptCount val="5"/>
                <c:pt idx="0">
                  <c:v>8</c:v>
                </c:pt>
                <c:pt idx="1">
                  <c:v>6</c:v>
                </c:pt>
                <c:pt idx="2">
                  <c:v>8</c:v>
                </c:pt>
                <c:pt idx="3">
                  <c:v>7</c:v>
                </c:pt>
                <c:pt idx="4">
                  <c:v>8</c:v>
                </c:pt>
              </c:numCache>
            </c:numRef>
          </c:val>
        </c:ser>
        <c:ser>
          <c:idx val="2"/>
          <c:order val="2"/>
          <c:tx>
            <c:strRef>
              <c:f>'E01C- IVA '!$L$15</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'!$M$12,'E01C- IVA '!$N$12,'E01C- IVA '!$O$12,'E01C- IVA '!$P$12,'E01C- IVA '!$Q$12)</c:f>
              <c:numCache>
                <c:formatCode>0</c:formatCode>
                <c:ptCount val="5"/>
                <c:pt idx="0">
                  <c:v>2007</c:v>
                </c:pt>
                <c:pt idx="1">
                  <c:v>2008</c:v>
                </c:pt>
                <c:pt idx="2">
                  <c:v>2009</c:v>
                </c:pt>
                <c:pt idx="3">
                  <c:v>2010</c:v>
                </c:pt>
                <c:pt idx="4">
                  <c:v>2011</c:v>
                </c:pt>
              </c:numCache>
            </c:numRef>
          </c:cat>
          <c:val>
            <c:numRef>
              <c:f>('E01C- IVA '!$M$15,'E01C- IVA '!$N$15,'E01C- IVA '!$O$15,'E01C- IVA '!$P$15,'E01C- IVA '!$Q$15)</c:f>
              <c:numCache>
                <c:formatCode>0</c:formatCode>
                <c:ptCount val="5"/>
                <c:pt idx="0">
                  <c:v>5</c:v>
                </c:pt>
                <c:pt idx="1">
                  <c:v>7</c:v>
                </c:pt>
                <c:pt idx="2">
                  <c:v>4</c:v>
                </c:pt>
                <c:pt idx="3">
                  <c:v>7</c:v>
                </c:pt>
                <c:pt idx="4">
                  <c:v>1</c:v>
                </c:pt>
              </c:numCache>
            </c:numRef>
          </c:val>
        </c:ser>
        <c:ser>
          <c:idx val="3"/>
          <c:order val="3"/>
          <c:tx>
            <c:strRef>
              <c:f>'E01C- IVA '!$L$16</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'!$M$12,'E01C- IVA '!$N$12,'E01C- IVA '!$O$12,'E01C- IVA '!$P$12,'E01C- IVA '!$Q$12)</c:f>
              <c:numCache>
                <c:formatCode>0</c:formatCode>
                <c:ptCount val="5"/>
                <c:pt idx="0">
                  <c:v>2007</c:v>
                </c:pt>
                <c:pt idx="1">
                  <c:v>2008</c:v>
                </c:pt>
                <c:pt idx="2">
                  <c:v>2009</c:v>
                </c:pt>
                <c:pt idx="3">
                  <c:v>2010</c:v>
                </c:pt>
                <c:pt idx="4">
                  <c:v>2011</c:v>
                </c:pt>
              </c:numCache>
            </c:numRef>
          </c:cat>
          <c:val>
            <c:numRef>
              <c:f>('E01C- IVA '!$M$16,'E01C- IVA '!$N$16,'E01C- IVA '!$O$16,'E01C- IVA '!$P$16,'E01C- IVA '!$Q$16)</c:f>
              <c:numCache>
                <c:formatCode>0</c:formatCode>
                <c:ptCount val="5"/>
                <c:pt idx="0">
                  <c:v>1</c:v>
                </c:pt>
                <c:pt idx="1">
                  <c:v>1</c:v>
                </c:pt>
                <c:pt idx="2">
                  <c:v>2</c:v>
                </c:pt>
                <c:pt idx="3">
                  <c:v>0</c:v>
                </c:pt>
                <c:pt idx="4">
                  <c:v>0</c:v>
                </c:pt>
              </c:numCache>
            </c:numRef>
          </c:val>
        </c:ser>
        <c:ser>
          <c:idx val="4"/>
          <c:order val="4"/>
          <c:tx>
            <c:strRef>
              <c:f>'E01C- IVA '!$L$17</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'!$M$12,'E01C- IVA '!$N$12,'E01C- IVA '!$O$12,'E01C- IVA '!$P$12,'E01C- IVA '!$Q$12)</c:f>
              <c:numCache>
                <c:formatCode>0</c:formatCode>
                <c:ptCount val="5"/>
                <c:pt idx="0">
                  <c:v>2007</c:v>
                </c:pt>
                <c:pt idx="1">
                  <c:v>2008</c:v>
                </c:pt>
                <c:pt idx="2">
                  <c:v>2009</c:v>
                </c:pt>
                <c:pt idx="3">
                  <c:v>2010</c:v>
                </c:pt>
                <c:pt idx="4">
                  <c:v>2011</c:v>
                </c:pt>
              </c:numCache>
            </c:numRef>
          </c:cat>
          <c:val>
            <c:numRef>
              <c:f>('E01C- IVA '!$M$17,'E01C- IVA '!$N$17,'E01C- IVA '!$O$17,'E01C- IVA '!$P$17,'E01C- IVA '!$Q$17)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8188416"/>
        <c:axId val="108189952"/>
      </c:barChart>
      <c:catAx>
        <c:axId val="10818841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8189952"/>
        <c:crosses val="autoZero"/>
        <c:auto val="1"/>
        <c:lblAlgn val="ctr"/>
        <c:lblOffset val="100"/>
        <c:noMultiLvlLbl val="0"/>
      </c:catAx>
      <c:valAx>
        <c:axId val="10818995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8188416"/>
        <c:crosses val="autoZero"/>
        <c:crossBetween val="between"/>
      </c:valAx>
    </c:plotArea>
    <c:legend>
      <c:legendPos val="b"/>
      <c:layout>
        <c:manualLayout>
          <c:xMode val="edge"/>
          <c:yMode val="edge"/>
          <c:x val="0.11946212202926702"/>
          <c:y val="0.89171946529939572"/>
          <c:w val="0.82171862078883973"/>
          <c:h val="5.95475798083379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paperSize="9" orientation="portrait"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'!$L$29</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'!$M$28,'E01C- IVA '!$N$28,'E01C- IVA '!$O$28,'E01C- IVA '!$P$28,'E01C- IVA '!$Q$28)</c:f>
              <c:numCache>
                <c:formatCode>0</c:formatCode>
                <c:ptCount val="5"/>
                <c:pt idx="0">
                  <c:v>2007</c:v>
                </c:pt>
                <c:pt idx="1">
                  <c:v>2008</c:v>
                </c:pt>
                <c:pt idx="2">
                  <c:v>2009</c:v>
                </c:pt>
                <c:pt idx="3">
                  <c:v>2010</c:v>
                </c:pt>
                <c:pt idx="4">
                  <c:v>2011</c:v>
                </c:pt>
              </c:numCache>
            </c:numRef>
          </c:cat>
          <c:val>
            <c:numRef>
              <c:f>('E01C- IVA '!$M$29,'E01C- IVA '!$N$29,'E01C- IVA '!$O$29,'E01C- IVA '!$P$29,'E01C- IVA '!$Q$29)</c:f>
              <c:numCache>
                <c:formatCode>0</c:formatCode>
                <c:ptCount val="5"/>
                <c:pt idx="0">
                  <c:v>1</c:v>
                </c:pt>
                <c:pt idx="1">
                  <c:v>1</c:v>
                </c:pt>
                <c:pt idx="2">
                  <c:v>0</c:v>
                </c:pt>
                <c:pt idx="3">
                  <c:v>1</c:v>
                </c:pt>
                <c:pt idx="4">
                  <c:v>0</c:v>
                </c:pt>
              </c:numCache>
            </c:numRef>
          </c:val>
        </c:ser>
        <c:ser>
          <c:idx val="1"/>
          <c:order val="1"/>
          <c:tx>
            <c:strRef>
              <c:f>'E01C- IVA '!$L$30</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'!$M$28,'E01C- IVA '!$N$28,'E01C- IVA '!$O$28,'E01C- IVA '!$P$28,'E01C- IVA '!$Q$28)</c:f>
              <c:numCache>
                <c:formatCode>0</c:formatCode>
                <c:ptCount val="5"/>
                <c:pt idx="0">
                  <c:v>2007</c:v>
                </c:pt>
                <c:pt idx="1">
                  <c:v>2008</c:v>
                </c:pt>
                <c:pt idx="2">
                  <c:v>2009</c:v>
                </c:pt>
                <c:pt idx="3">
                  <c:v>2010</c:v>
                </c:pt>
                <c:pt idx="4">
                  <c:v>2011</c:v>
                </c:pt>
              </c:numCache>
            </c:numRef>
          </c:cat>
          <c:val>
            <c:numRef>
              <c:f>('E01C- IVA '!$M$30,'E01C- IVA '!$N$30,'E01C- IVA '!$O$30,'E01C- IVA '!$P$30,'E01C- IVA '!$Q$30)</c:f>
              <c:numCache>
                <c:formatCode>0</c:formatCode>
                <c:ptCount val="5"/>
                <c:pt idx="0">
                  <c:v>2</c:v>
                </c:pt>
                <c:pt idx="1">
                  <c:v>3</c:v>
                </c:pt>
                <c:pt idx="2">
                  <c:v>1</c:v>
                </c:pt>
                <c:pt idx="3">
                  <c:v>2</c:v>
                </c:pt>
                <c:pt idx="4">
                  <c:v>2</c:v>
                </c:pt>
              </c:numCache>
            </c:numRef>
          </c:val>
        </c:ser>
        <c:ser>
          <c:idx val="2"/>
          <c:order val="2"/>
          <c:tx>
            <c:strRef>
              <c:f>'E01C- IVA '!$L$31</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'!$M$28,'E01C- IVA '!$N$28,'E01C- IVA '!$O$28,'E01C- IVA '!$P$28,'E01C- IVA '!$Q$28)</c:f>
              <c:numCache>
                <c:formatCode>0</c:formatCode>
                <c:ptCount val="5"/>
                <c:pt idx="0">
                  <c:v>2007</c:v>
                </c:pt>
                <c:pt idx="1">
                  <c:v>2008</c:v>
                </c:pt>
                <c:pt idx="2">
                  <c:v>2009</c:v>
                </c:pt>
                <c:pt idx="3">
                  <c:v>2010</c:v>
                </c:pt>
                <c:pt idx="4">
                  <c:v>2011</c:v>
                </c:pt>
              </c:numCache>
            </c:numRef>
          </c:cat>
          <c:val>
            <c:numRef>
              <c:f>('E01C- IVA '!$M$31,'E01C- IVA '!$N$31,'E01C- IVA '!$O$31,'E01C- IVA '!$P$31,'E01C- IVA '!$Q$31)</c:f>
              <c:numCache>
                <c:formatCode>0</c:formatCode>
                <c:ptCount val="5"/>
                <c:pt idx="0">
                  <c:v>1</c:v>
                </c:pt>
                <c:pt idx="1">
                  <c:v>0</c:v>
                </c:pt>
                <c:pt idx="2">
                  <c:v>3</c:v>
                </c:pt>
                <c:pt idx="3">
                  <c:v>1</c:v>
                </c:pt>
                <c:pt idx="4">
                  <c:v>0</c:v>
                </c:pt>
              </c:numCache>
            </c:numRef>
          </c:val>
        </c:ser>
        <c:ser>
          <c:idx val="3"/>
          <c:order val="3"/>
          <c:tx>
            <c:strRef>
              <c:f>'E01C- IVA '!$L$32</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'!$M$28,'E01C- IVA '!$N$28,'E01C- IVA '!$O$28,'E01C- IVA '!$P$28,'E01C- IVA '!$Q$28)</c:f>
              <c:numCache>
                <c:formatCode>0</c:formatCode>
                <c:ptCount val="5"/>
                <c:pt idx="0">
                  <c:v>2007</c:v>
                </c:pt>
                <c:pt idx="1">
                  <c:v>2008</c:v>
                </c:pt>
                <c:pt idx="2">
                  <c:v>2009</c:v>
                </c:pt>
                <c:pt idx="3">
                  <c:v>2010</c:v>
                </c:pt>
                <c:pt idx="4">
                  <c:v>2011</c:v>
                </c:pt>
              </c:numCache>
            </c:numRef>
          </c:cat>
          <c:val>
            <c:numRef>
              <c:f>('E01C- IVA '!$M$32,'E01C- IVA '!$N$32,'E01C- IVA '!$O$32,'E01C- IVA '!$P$32,'E01C- IVA '!$Q$32)</c:f>
              <c:numCache>
                <c:formatCode>0</c:formatCode>
                <c:ptCount val="5"/>
                <c:pt idx="0">
                  <c:v>0</c:v>
                </c:pt>
                <c:pt idx="1">
                  <c:v>0</c:v>
                </c:pt>
                <c:pt idx="2">
                  <c:v>0</c:v>
                </c:pt>
                <c:pt idx="3">
                  <c:v>0</c:v>
                </c:pt>
                <c:pt idx="4">
                  <c:v>0</c:v>
                </c:pt>
              </c:numCache>
            </c:numRef>
          </c:val>
        </c:ser>
        <c:ser>
          <c:idx val="4"/>
          <c:order val="4"/>
          <c:tx>
            <c:strRef>
              <c:f>'E01C- IVA '!$L$33</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'!$M$28,'E01C- IVA '!$N$28,'E01C- IVA '!$O$28,'E01C- IVA '!$P$28,'E01C- IVA '!$Q$28)</c:f>
              <c:numCache>
                <c:formatCode>0</c:formatCode>
                <c:ptCount val="5"/>
                <c:pt idx="0">
                  <c:v>2007</c:v>
                </c:pt>
                <c:pt idx="1">
                  <c:v>2008</c:v>
                </c:pt>
                <c:pt idx="2">
                  <c:v>2009</c:v>
                </c:pt>
                <c:pt idx="3">
                  <c:v>2010</c:v>
                </c:pt>
                <c:pt idx="4">
                  <c:v>2011</c:v>
                </c:pt>
              </c:numCache>
            </c:numRef>
          </c:cat>
          <c:val>
            <c:numRef>
              <c:f>('E01C- IVA '!$M$33,'E01C- IVA '!$N$33,'E01C- IVA '!$O$33,'E01C- IVA '!$P$33,'E01C- IVA '!$Q$33)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9333888"/>
        <c:axId val="109347968"/>
      </c:barChart>
      <c:catAx>
        <c:axId val="10933388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347968"/>
        <c:crosses val="autoZero"/>
        <c:auto val="1"/>
        <c:lblAlgn val="ctr"/>
        <c:lblOffset val="100"/>
        <c:noMultiLvlLbl val="0"/>
      </c:catAx>
      <c:valAx>
        <c:axId val="109347968"/>
        <c:scaling>
          <c:orientation val="minMax"/>
          <c:max val="5"/>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333888"/>
        <c:crosses val="autoZero"/>
        <c:crossBetween val="between"/>
        <c:majorUnit val="1"/>
        <c:minorUnit val="0.5"/>
      </c:valAx>
    </c:plotArea>
    <c:legend>
      <c:legendPos val="b"/>
      <c:layout>
        <c:manualLayout>
          <c:xMode val="edge"/>
          <c:yMode val="edge"/>
          <c:x val="0.11946209241007349"/>
          <c:y val="0.89171945739792235"/>
          <c:w val="0.82171858952413501"/>
          <c:h val="5.954760509305268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'!$L$37</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'!$M$36,'E01C- IVA '!$N$36,'E01C- IVA '!$O$36,'E01C- IVA '!$P$36,'E01C- IVA '!$Q$36)</c:f>
              <c:numCache>
                <c:formatCode>0</c:formatCode>
                <c:ptCount val="5"/>
                <c:pt idx="0">
                  <c:v>2007</c:v>
                </c:pt>
                <c:pt idx="1">
                  <c:v>2008</c:v>
                </c:pt>
                <c:pt idx="2">
                  <c:v>2009</c:v>
                </c:pt>
                <c:pt idx="3">
                  <c:v>2010</c:v>
                </c:pt>
                <c:pt idx="4">
                  <c:v>2011</c:v>
                </c:pt>
              </c:numCache>
            </c:numRef>
          </c:cat>
          <c:val>
            <c:numRef>
              <c:f>('E01C- IVA '!$M$37,'E01C- IVA '!$N$37,'E01C- IVA '!$O$37,'E01C- IVA '!$P$37,'E01C- IVA '!$Q$37)</c:f>
              <c:numCache>
                <c:formatCode>0</c:formatCode>
                <c:ptCount val="5"/>
                <c:pt idx="0">
                  <c:v>0</c:v>
                </c:pt>
                <c:pt idx="1">
                  <c:v>1</c:v>
                </c:pt>
                <c:pt idx="2">
                  <c:v>1</c:v>
                </c:pt>
                <c:pt idx="3">
                  <c:v>3</c:v>
                </c:pt>
                <c:pt idx="4">
                  <c:v>7</c:v>
                </c:pt>
              </c:numCache>
            </c:numRef>
          </c:val>
        </c:ser>
        <c:ser>
          <c:idx val="1"/>
          <c:order val="1"/>
          <c:tx>
            <c:strRef>
              <c:f>'E01C- IVA '!$L$38</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'!$M$36,'E01C- IVA '!$N$36,'E01C- IVA '!$O$36,'E01C- IVA '!$P$36,'E01C- IVA '!$Q$36)</c:f>
              <c:numCache>
                <c:formatCode>0</c:formatCode>
                <c:ptCount val="5"/>
                <c:pt idx="0">
                  <c:v>2007</c:v>
                </c:pt>
                <c:pt idx="1">
                  <c:v>2008</c:v>
                </c:pt>
                <c:pt idx="2">
                  <c:v>2009</c:v>
                </c:pt>
                <c:pt idx="3">
                  <c:v>2010</c:v>
                </c:pt>
                <c:pt idx="4">
                  <c:v>2011</c:v>
                </c:pt>
              </c:numCache>
            </c:numRef>
          </c:cat>
          <c:val>
            <c:numRef>
              <c:f>('E01C- IVA '!$M$38,'E01C- IVA '!$N$38,'E01C- IVA '!$O$38,'E01C- IVA '!$P$38,'E01C- IVA '!$Q$38)</c:f>
              <c:numCache>
                <c:formatCode>0</c:formatCode>
                <c:ptCount val="5"/>
                <c:pt idx="0">
                  <c:v>4</c:v>
                </c:pt>
                <c:pt idx="1">
                  <c:v>4</c:v>
                </c:pt>
                <c:pt idx="2">
                  <c:v>4</c:v>
                </c:pt>
                <c:pt idx="3">
                  <c:v>8</c:v>
                </c:pt>
                <c:pt idx="4">
                  <c:v>19</c:v>
                </c:pt>
              </c:numCache>
            </c:numRef>
          </c:val>
        </c:ser>
        <c:ser>
          <c:idx val="2"/>
          <c:order val="2"/>
          <c:tx>
            <c:strRef>
              <c:f>'E01C- IVA '!$L$39</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'!$M$36,'E01C- IVA '!$N$36,'E01C- IVA '!$O$36,'E01C- IVA '!$P$36,'E01C- IVA '!$Q$36)</c:f>
              <c:numCache>
                <c:formatCode>0</c:formatCode>
                <c:ptCount val="5"/>
                <c:pt idx="0">
                  <c:v>2007</c:v>
                </c:pt>
                <c:pt idx="1">
                  <c:v>2008</c:v>
                </c:pt>
                <c:pt idx="2">
                  <c:v>2009</c:v>
                </c:pt>
                <c:pt idx="3">
                  <c:v>2010</c:v>
                </c:pt>
                <c:pt idx="4">
                  <c:v>2011</c:v>
                </c:pt>
              </c:numCache>
            </c:numRef>
          </c:cat>
          <c:val>
            <c:numRef>
              <c:f>('E01C- IVA '!$M$39,'E01C- IVA '!$N$39,'E01C- IVA '!$O$39,'E01C- IVA '!$P$39,'E01C- IVA '!$Q$39)</c:f>
              <c:numCache>
                <c:formatCode>0</c:formatCode>
                <c:ptCount val="5"/>
                <c:pt idx="0">
                  <c:v>6</c:v>
                </c:pt>
                <c:pt idx="1">
                  <c:v>5</c:v>
                </c:pt>
                <c:pt idx="2">
                  <c:v>3</c:v>
                </c:pt>
                <c:pt idx="3">
                  <c:v>8</c:v>
                </c:pt>
                <c:pt idx="4">
                  <c:v>8</c:v>
                </c:pt>
              </c:numCache>
            </c:numRef>
          </c:val>
        </c:ser>
        <c:ser>
          <c:idx val="3"/>
          <c:order val="3"/>
          <c:tx>
            <c:strRef>
              <c:f>'E01C- IVA '!$L$40</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'!$M$36,'E01C- IVA '!$N$36,'E01C- IVA '!$O$36,'E01C- IVA '!$P$36,'E01C- IVA '!$Q$36)</c:f>
              <c:numCache>
                <c:formatCode>0</c:formatCode>
                <c:ptCount val="5"/>
                <c:pt idx="0">
                  <c:v>2007</c:v>
                </c:pt>
                <c:pt idx="1">
                  <c:v>2008</c:v>
                </c:pt>
                <c:pt idx="2">
                  <c:v>2009</c:v>
                </c:pt>
                <c:pt idx="3">
                  <c:v>2010</c:v>
                </c:pt>
                <c:pt idx="4">
                  <c:v>2011</c:v>
                </c:pt>
              </c:numCache>
            </c:numRef>
          </c:cat>
          <c:val>
            <c:numRef>
              <c:f>('E01C- IVA '!$M$40,'E01C- IVA '!$N$40,'E01C- IVA '!$O$40,'E01C- IVA '!$P$40,'E01C- IVA '!$Q$40)</c:f>
              <c:numCache>
                <c:formatCode>0</c:formatCode>
                <c:ptCount val="5"/>
                <c:pt idx="0">
                  <c:v>9</c:v>
                </c:pt>
                <c:pt idx="1">
                  <c:v>13</c:v>
                </c:pt>
                <c:pt idx="2">
                  <c:v>10</c:v>
                </c:pt>
                <c:pt idx="3">
                  <c:v>9</c:v>
                </c:pt>
                <c:pt idx="4">
                  <c:v>4</c:v>
                </c:pt>
              </c:numCache>
            </c:numRef>
          </c:val>
        </c:ser>
        <c:ser>
          <c:idx val="4"/>
          <c:order val="4"/>
          <c:tx>
            <c:strRef>
              <c:f>'E01C- IVA '!$L$41</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'!$M$36,'E01C- IVA '!$N$36,'E01C- IVA '!$O$36,'E01C- IVA '!$P$36,'E01C- IVA '!$Q$36)</c:f>
              <c:numCache>
                <c:formatCode>0</c:formatCode>
                <c:ptCount val="5"/>
                <c:pt idx="0">
                  <c:v>2007</c:v>
                </c:pt>
                <c:pt idx="1">
                  <c:v>2008</c:v>
                </c:pt>
                <c:pt idx="2">
                  <c:v>2009</c:v>
                </c:pt>
                <c:pt idx="3">
                  <c:v>2010</c:v>
                </c:pt>
                <c:pt idx="4">
                  <c:v>2011</c:v>
                </c:pt>
              </c:numCache>
            </c:numRef>
          </c:cat>
          <c:val>
            <c:numRef>
              <c:f>('E01C- IVA '!$M$41,'E01C- IVA '!$N$41,'E01C- IVA '!$O$41,'E01C- IVA '!$P$41,'E01C- IVA '!$Q$41)</c:f>
              <c:numCache>
                <c:formatCode>0</c:formatCode>
                <c:ptCount val="5"/>
                <c:pt idx="0">
                  <c:v>4</c:v>
                </c:pt>
                <c:pt idx="1">
                  <c:v>2</c:v>
                </c:pt>
                <c:pt idx="2">
                  <c:v>7</c:v>
                </c:pt>
                <c:pt idx="3">
                  <c:v>4</c:v>
                </c:pt>
                <c:pt idx="4">
                  <c:v>3</c:v>
                </c:pt>
              </c:numCache>
            </c:numRef>
          </c:val>
        </c:ser>
        <c:dLbls>
          <c:showLegendKey val="0"/>
          <c:showVal val="0"/>
          <c:showCatName val="0"/>
          <c:showSerName val="0"/>
          <c:showPercent val="0"/>
          <c:showBubbleSize val="0"/>
        </c:dLbls>
        <c:gapWidth val="150"/>
        <c:overlap val="100"/>
        <c:axId val="109414656"/>
        <c:axId val="109424640"/>
      </c:barChart>
      <c:catAx>
        <c:axId val="10941465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424640"/>
        <c:crosses val="autoZero"/>
        <c:auto val="1"/>
        <c:lblAlgn val="ctr"/>
        <c:lblOffset val="100"/>
        <c:noMultiLvlLbl val="0"/>
      </c:catAx>
      <c:valAx>
        <c:axId val="10942464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414656"/>
        <c:crosses val="autoZero"/>
        <c:crossBetween val="between"/>
      </c:valAx>
    </c:plotArea>
    <c:legend>
      <c:legendPos val="b"/>
      <c:layout>
        <c:manualLayout>
          <c:xMode val="edge"/>
          <c:yMode val="edge"/>
          <c:x val="0.11946230345060135"/>
          <c:y val="0.89171946529939572"/>
          <c:w val="0.82171855811601513"/>
          <c:h val="5.9547498423161538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'!$L$46</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'!$M$45,'E01C- IVA '!$N$45,'E01C- IVA '!$O$45,'E01C- IVA '!$P$45,'E01C- IVA '!$Q$45)</c:f>
              <c:numCache>
                <c:formatCode>0</c:formatCode>
                <c:ptCount val="5"/>
                <c:pt idx="0">
                  <c:v>2007</c:v>
                </c:pt>
                <c:pt idx="1">
                  <c:v>2008</c:v>
                </c:pt>
                <c:pt idx="2">
                  <c:v>2009</c:v>
                </c:pt>
                <c:pt idx="3">
                  <c:v>2010</c:v>
                </c:pt>
                <c:pt idx="4">
                  <c:v>2011</c:v>
                </c:pt>
              </c:numCache>
            </c:numRef>
          </c:cat>
          <c:val>
            <c:numRef>
              <c:f>('E01C- IVA '!$M$46,'E01C- IVA '!$N$46,'E01C- IVA '!$O$46,'E01C- IVA '!$P$46,'E01C- IVA '!$Q$46)</c:f>
              <c:numCache>
                <c:formatCode>0</c:formatCode>
                <c:ptCount val="5"/>
                <c:pt idx="0">
                  <c:v>1</c:v>
                </c:pt>
                <c:pt idx="1">
                  <c:v>1</c:v>
                </c:pt>
                <c:pt idx="2">
                  <c:v>1</c:v>
                </c:pt>
                <c:pt idx="3">
                  <c:v>1</c:v>
                </c:pt>
                <c:pt idx="4">
                  <c:v>2</c:v>
                </c:pt>
              </c:numCache>
            </c:numRef>
          </c:val>
        </c:ser>
        <c:ser>
          <c:idx val="1"/>
          <c:order val="1"/>
          <c:tx>
            <c:strRef>
              <c:f>'E01C- IVA '!$L$47</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'!$M$45,'E01C- IVA '!$N$45,'E01C- IVA '!$O$45,'E01C- IVA '!$P$45,'E01C- IVA '!$Q$45)</c:f>
              <c:numCache>
                <c:formatCode>0</c:formatCode>
                <c:ptCount val="5"/>
                <c:pt idx="0">
                  <c:v>2007</c:v>
                </c:pt>
                <c:pt idx="1">
                  <c:v>2008</c:v>
                </c:pt>
                <c:pt idx="2">
                  <c:v>2009</c:v>
                </c:pt>
                <c:pt idx="3">
                  <c:v>2010</c:v>
                </c:pt>
                <c:pt idx="4">
                  <c:v>2011</c:v>
                </c:pt>
              </c:numCache>
            </c:numRef>
          </c:cat>
          <c:val>
            <c:numRef>
              <c:f>('E01C- IVA '!$M$47,'E01C- IVA '!$N$47,'E01C- IVA '!$O$47,'E01C- IVA '!$P$47,'E01C- IVA '!$Q$47)</c:f>
              <c:numCache>
                <c:formatCode>0</c:formatCode>
                <c:ptCount val="5"/>
                <c:pt idx="0">
                  <c:v>1</c:v>
                </c:pt>
                <c:pt idx="1">
                  <c:v>2</c:v>
                </c:pt>
                <c:pt idx="2">
                  <c:v>2</c:v>
                </c:pt>
                <c:pt idx="3">
                  <c:v>1</c:v>
                </c:pt>
                <c:pt idx="4">
                  <c:v>1</c:v>
                </c:pt>
              </c:numCache>
            </c:numRef>
          </c:val>
        </c:ser>
        <c:ser>
          <c:idx val="2"/>
          <c:order val="2"/>
          <c:tx>
            <c:strRef>
              <c:f>'E01C- IVA '!$L$48</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'!$M$45,'E01C- IVA '!$N$45,'E01C- IVA '!$O$45,'E01C- IVA '!$P$45,'E01C- IVA '!$Q$45)</c:f>
              <c:numCache>
                <c:formatCode>0</c:formatCode>
                <c:ptCount val="5"/>
                <c:pt idx="0">
                  <c:v>2007</c:v>
                </c:pt>
                <c:pt idx="1">
                  <c:v>2008</c:v>
                </c:pt>
                <c:pt idx="2">
                  <c:v>2009</c:v>
                </c:pt>
                <c:pt idx="3">
                  <c:v>2010</c:v>
                </c:pt>
                <c:pt idx="4">
                  <c:v>2011</c:v>
                </c:pt>
              </c:numCache>
            </c:numRef>
          </c:cat>
          <c:val>
            <c:numRef>
              <c:f>('E01C- IVA '!$M$48,'E01C- IVA '!$N$48,'E01C- IVA '!$O$48,'E01C- IVA '!$P$48,'E01C- IVA '!$Q$48)</c:f>
              <c:numCache>
                <c:formatCode>0</c:formatCode>
                <c:ptCount val="5"/>
                <c:pt idx="0">
                  <c:v>4</c:v>
                </c:pt>
                <c:pt idx="1">
                  <c:v>6</c:v>
                </c:pt>
                <c:pt idx="2">
                  <c:v>7</c:v>
                </c:pt>
                <c:pt idx="3">
                  <c:v>2</c:v>
                </c:pt>
                <c:pt idx="4">
                  <c:v>5</c:v>
                </c:pt>
              </c:numCache>
            </c:numRef>
          </c:val>
        </c:ser>
        <c:ser>
          <c:idx val="3"/>
          <c:order val="3"/>
          <c:tx>
            <c:strRef>
              <c:f>'E01C- IVA '!$L$49</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'!$M$45,'E01C- IVA '!$N$45,'E01C- IVA '!$O$45,'E01C- IVA '!$P$45,'E01C- IVA '!$Q$45)</c:f>
              <c:numCache>
                <c:formatCode>0</c:formatCode>
                <c:ptCount val="5"/>
                <c:pt idx="0">
                  <c:v>2007</c:v>
                </c:pt>
                <c:pt idx="1">
                  <c:v>2008</c:v>
                </c:pt>
                <c:pt idx="2">
                  <c:v>2009</c:v>
                </c:pt>
                <c:pt idx="3">
                  <c:v>2010</c:v>
                </c:pt>
                <c:pt idx="4">
                  <c:v>2011</c:v>
                </c:pt>
              </c:numCache>
            </c:numRef>
          </c:cat>
          <c:val>
            <c:numRef>
              <c:f>('E01C- IVA '!$M$49,'E01C- IVA '!$N$49,'E01C- IVA '!$O$49,'E01C- IVA '!$P$49,'E01C- IVA '!$Q$49)</c:f>
              <c:numCache>
                <c:formatCode>0</c:formatCode>
                <c:ptCount val="5"/>
                <c:pt idx="0">
                  <c:v>10</c:v>
                </c:pt>
                <c:pt idx="1">
                  <c:v>7</c:v>
                </c:pt>
                <c:pt idx="2">
                  <c:v>12</c:v>
                </c:pt>
                <c:pt idx="3">
                  <c:v>14</c:v>
                </c:pt>
                <c:pt idx="4">
                  <c:v>5</c:v>
                </c:pt>
              </c:numCache>
            </c:numRef>
          </c:val>
        </c:ser>
        <c:ser>
          <c:idx val="4"/>
          <c:order val="4"/>
          <c:tx>
            <c:strRef>
              <c:f>'E01C- IVA '!$L$50</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'!$M$45,'E01C- IVA '!$N$45,'E01C- IVA '!$O$45,'E01C- IVA '!$P$45,'E01C- IVA '!$Q$45)</c:f>
              <c:numCache>
                <c:formatCode>0</c:formatCode>
                <c:ptCount val="5"/>
                <c:pt idx="0">
                  <c:v>2007</c:v>
                </c:pt>
                <c:pt idx="1">
                  <c:v>2008</c:v>
                </c:pt>
                <c:pt idx="2">
                  <c:v>2009</c:v>
                </c:pt>
                <c:pt idx="3">
                  <c:v>2010</c:v>
                </c:pt>
                <c:pt idx="4">
                  <c:v>2011</c:v>
                </c:pt>
              </c:numCache>
            </c:numRef>
          </c:cat>
          <c:val>
            <c:numRef>
              <c:f>('E01C- IVA '!$M$50,'E01C- IVA '!$N$50,'E01C- IVA '!$O$50,'E01C- IVA '!$P$50,'E01C- IVA '!$Q$50)</c:f>
              <c:numCache>
                <c:formatCode>0</c:formatCode>
                <c:ptCount val="5"/>
                <c:pt idx="0">
                  <c:v>6</c:v>
                </c:pt>
                <c:pt idx="1">
                  <c:v>7</c:v>
                </c:pt>
                <c:pt idx="2">
                  <c:v>4</c:v>
                </c:pt>
                <c:pt idx="3">
                  <c:v>6</c:v>
                </c:pt>
                <c:pt idx="4">
                  <c:v>2</c:v>
                </c:pt>
              </c:numCache>
            </c:numRef>
          </c:val>
        </c:ser>
        <c:dLbls>
          <c:showLegendKey val="0"/>
          <c:showVal val="0"/>
          <c:showCatName val="0"/>
          <c:showSerName val="0"/>
          <c:showPercent val="0"/>
          <c:showBubbleSize val="0"/>
        </c:dLbls>
        <c:gapWidth val="150"/>
        <c:overlap val="100"/>
        <c:axId val="109589632"/>
        <c:axId val="109591168"/>
      </c:barChart>
      <c:catAx>
        <c:axId val="1095896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591168"/>
        <c:crosses val="autoZero"/>
        <c:auto val="1"/>
        <c:lblAlgn val="ctr"/>
        <c:lblOffset val="100"/>
        <c:noMultiLvlLbl val="0"/>
      </c:catAx>
      <c:valAx>
        <c:axId val="10959116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589632"/>
        <c:crosses val="autoZero"/>
        <c:crossBetween val="between"/>
      </c:valAx>
    </c:plotArea>
    <c:legend>
      <c:legendPos val="b"/>
      <c:layout>
        <c:manualLayout>
          <c:xMode val="edge"/>
          <c:yMode val="edge"/>
          <c:x val="0.11946209241007349"/>
          <c:y val="0.89171950851276327"/>
          <c:w val="0.82171858952413501"/>
          <c:h val="5.954753443430137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'!$L$55</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'!$M$54,'E01C- IVA '!$N$54,'E01C- IVA '!$O$54,'E01C- IVA '!$P$54,'E01C- IVA '!$Q$54)</c:f>
              <c:numCache>
                <c:formatCode>0</c:formatCode>
                <c:ptCount val="5"/>
                <c:pt idx="0">
                  <c:v>2007</c:v>
                </c:pt>
                <c:pt idx="1">
                  <c:v>2008</c:v>
                </c:pt>
                <c:pt idx="2">
                  <c:v>2009</c:v>
                </c:pt>
                <c:pt idx="3">
                  <c:v>2010</c:v>
                </c:pt>
                <c:pt idx="4">
                  <c:v>2011</c:v>
                </c:pt>
              </c:numCache>
            </c:numRef>
          </c:cat>
          <c:val>
            <c:numRef>
              <c:f>('E01C- IVA '!$M$55,'E01C- IVA '!$N$55,'E01C- IVA '!$O$55,'E01C- IVA '!$P$55,'E01C- IVA '!$Q$55)</c:f>
              <c:numCache>
                <c:formatCode>0</c:formatCode>
                <c:ptCount val="5"/>
                <c:pt idx="0">
                  <c:v>0</c:v>
                </c:pt>
                <c:pt idx="1">
                  <c:v>0</c:v>
                </c:pt>
                <c:pt idx="2">
                  <c:v>0</c:v>
                </c:pt>
                <c:pt idx="3">
                  <c:v>0</c:v>
                </c:pt>
                <c:pt idx="4">
                  <c:v>3</c:v>
                </c:pt>
              </c:numCache>
            </c:numRef>
          </c:val>
        </c:ser>
        <c:ser>
          <c:idx val="1"/>
          <c:order val="1"/>
          <c:tx>
            <c:strRef>
              <c:f>'E01C- IVA '!$L$56</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'!$M$54,'E01C- IVA '!$N$54,'E01C- IVA '!$O$54,'E01C- IVA '!$P$54,'E01C- IVA '!$Q$54)</c:f>
              <c:numCache>
                <c:formatCode>0</c:formatCode>
                <c:ptCount val="5"/>
                <c:pt idx="0">
                  <c:v>2007</c:v>
                </c:pt>
                <c:pt idx="1">
                  <c:v>2008</c:v>
                </c:pt>
                <c:pt idx="2">
                  <c:v>2009</c:v>
                </c:pt>
                <c:pt idx="3">
                  <c:v>2010</c:v>
                </c:pt>
                <c:pt idx="4">
                  <c:v>2011</c:v>
                </c:pt>
              </c:numCache>
            </c:numRef>
          </c:cat>
          <c:val>
            <c:numRef>
              <c:f>('E01C- IVA '!$M$56,'E01C- IVA '!$N$56,'E01C- IVA '!$O$56,'E01C- IVA '!$P$56,'E01C- IVA '!$Q$56)</c:f>
              <c:numCache>
                <c:formatCode>0</c:formatCode>
                <c:ptCount val="5"/>
                <c:pt idx="0">
                  <c:v>2</c:v>
                </c:pt>
                <c:pt idx="1">
                  <c:v>1</c:v>
                </c:pt>
                <c:pt idx="2">
                  <c:v>0</c:v>
                </c:pt>
                <c:pt idx="3">
                  <c:v>1</c:v>
                </c:pt>
                <c:pt idx="4">
                  <c:v>0</c:v>
                </c:pt>
              </c:numCache>
            </c:numRef>
          </c:val>
        </c:ser>
        <c:ser>
          <c:idx val="2"/>
          <c:order val="2"/>
          <c:tx>
            <c:strRef>
              <c:f>'E01C- IVA '!$L$57</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'!$M$54,'E01C- IVA '!$N$54,'E01C- IVA '!$O$54,'E01C- IVA '!$P$54,'E01C- IVA '!$Q$54)</c:f>
              <c:numCache>
                <c:formatCode>0</c:formatCode>
                <c:ptCount val="5"/>
                <c:pt idx="0">
                  <c:v>2007</c:v>
                </c:pt>
                <c:pt idx="1">
                  <c:v>2008</c:v>
                </c:pt>
                <c:pt idx="2">
                  <c:v>2009</c:v>
                </c:pt>
                <c:pt idx="3">
                  <c:v>2010</c:v>
                </c:pt>
                <c:pt idx="4">
                  <c:v>2011</c:v>
                </c:pt>
              </c:numCache>
            </c:numRef>
          </c:cat>
          <c:val>
            <c:numRef>
              <c:f>('E01C- IVA '!$M$57,'E01C- IVA '!$N$57,'E01C- IVA '!$O$57,'E01C- IVA '!$P$57,'E01C- IVA '!$Q$57)</c:f>
              <c:numCache>
                <c:formatCode>0</c:formatCode>
                <c:ptCount val="5"/>
                <c:pt idx="0">
                  <c:v>1</c:v>
                </c:pt>
                <c:pt idx="1">
                  <c:v>1</c:v>
                </c:pt>
                <c:pt idx="2">
                  <c:v>1</c:v>
                </c:pt>
                <c:pt idx="3">
                  <c:v>3</c:v>
                </c:pt>
                <c:pt idx="4">
                  <c:v>1</c:v>
                </c:pt>
              </c:numCache>
            </c:numRef>
          </c:val>
        </c:ser>
        <c:ser>
          <c:idx val="3"/>
          <c:order val="3"/>
          <c:tx>
            <c:strRef>
              <c:f>'E01C- IVA '!$L$58</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'!$M$54,'E01C- IVA '!$N$54,'E01C- IVA '!$O$54,'E01C- IVA '!$P$54,'E01C- IVA '!$Q$54)</c:f>
              <c:numCache>
                <c:formatCode>0</c:formatCode>
                <c:ptCount val="5"/>
                <c:pt idx="0">
                  <c:v>2007</c:v>
                </c:pt>
                <c:pt idx="1">
                  <c:v>2008</c:v>
                </c:pt>
                <c:pt idx="2">
                  <c:v>2009</c:v>
                </c:pt>
                <c:pt idx="3">
                  <c:v>2010</c:v>
                </c:pt>
                <c:pt idx="4">
                  <c:v>2011</c:v>
                </c:pt>
              </c:numCache>
            </c:numRef>
          </c:cat>
          <c:val>
            <c:numRef>
              <c:f>('E01C- IVA '!$M$58,'E01C- IVA '!$N$58,'E01C- IVA '!$O$58,'E01C- IVA '!$P$58,'E01C- IVA '!$Q$58)</c:f>
              <c:numCache>
                <c:formatCode>0</c:formatCode>
                <c:ptCount val="5"/>
                <c:pt idx="0">
                  <c:v>1</c:v>
                </c:pt>
                <c:pt idx="1">
                  <c:v>3</c:v>
                </c:pt>
                <c:pt idx="2">
                  <c:v>2</c:v>
                </c:pt>
                <c:pt idx="3">
                  <c:v>1</c:v>
                </c:pt>
                <c:pt idx="4">
                  <c:v>0</c:v>
                </c:pt>
              </c:numCache>
            </c:numRef>
          </c:val>
        </c:ser>
        <c:ser>
          <c:idx val="4"/>
          <c:order val="4"/>
          <c:tx>
            <c:strRef>
              <c:f>'E01C- IVA '!$L$59</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'!$M$54,'E01C- IVA '!$N$54,'E01C- IVA '!$O$54,'E01C- IVA '!$P$54,'E01C- IVA '!$Q$54)</c:f>
              <c:numCache>
                <c:formatCode>0</c:formatCode>
                <c:ptCount val="5"/>
                <c:pt idx="0">
                  <c:v>2007</c:v>
                </c:pt>
                <c:pt idx="1">
                  <c:v>2008</c:v>
                </c:pt>
                <c:pt idx="2">
                  <c:v>2009</c:v>
                </c:pt>
                <c:pt idx="3">
                  <c:v>2010</c:v>
                </c:pt>
                <c:pt idx="4">
                  <c:v>2011</c:v>
                </c:pt>
              </c:numCache>
            </c:numRef>
          </c:cat>
          <c:val>
            <c:numRef>
              <c:f>('E01C- IVA '!$M$59,'E01C- IVA '!$N$59,'E01C- IVA '!$O$59,'E01C- IVA '!$P$59,'E01C- IVA '!$Q$59)</c:f>
              <c:numCache>
                <c:formatCode>0</c:formatCode>
                <c:ptCount val="5"/>
                <c:pt idx="0">
                  <c:v>2</c:v>
                </c:pt>
                <c:pt idx="1">
                  <c:v>1</c:v>
                </c:pt>
                <c:pt idx="2">
                  <c:v>2</c:v>
                </c:pt>
                <c:pt idx="3">
                  <c:v>2</c:v>
                </c:pt>
                <c:pt idx="4">
                  <c:v>0</c:v>
                </c:pt>
              </c:numCache>
            </c:numRef>
          </c:val>
        </c:ser>
        <c:dLbls>
          <c:showLegendKey val="0"/>
          <c:showVal val="0"/>
          <c:showCatName val="0"/>
          <c:showSerName val="0"/>
          <c:showPercent val="0"/>
          <c:showBubbleSize val="0"/>
        </c:dLbls>
        <c:gapWidth val="150"/>
        <c:overlap val="100"/>
        <c:axId val="109670400"/>
        <c:axId val="109671936"/>
      </c:barChart>
      <c:catAx>
        <c:axId val="10967040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671936"/>
        <c:crosses val="autoZero"/>
        <c:auto val="1"/>
        <c:lblAlgn val="ctr"/>
        <c:lblOffset val="100"/>
        <c:noMultiLvlLbl val="0"/>
      </c:catAx>
      <c:valAx>
        <c:axId val="10967193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670400"/>
        <c:crosses val="autoZero"/>
        <c:crossBetween val="between"/>
      </c:valAx>
    </c:plotArea>
    <c:legend>
      <c:legendPos val="b"/>
      <c:layout>
        <c:manualLayout>
          <c:xMode val="edge"/>
          <c:yMode val="edge"/>
          <c:x val="0.11946212202926702"/>
          <c:y val="0.89171959755030661"/>
          <c:w val="0.82171862078883962"/>
          <c:h val="5.9547681539807461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'!$L$64</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'!$M$63,'E01C- IVA '!$N$63,'E01C- IVA '!$O$63,'E01C- IVA '!$P$63,'E01C- IVA '!$Q$63)</c:f>
              <c:numCache>
                <c:formatCode>0</c:formatCode>
                <c:ptCount val="5"/>
                <c:pt idx="0">
                  <c:v>2007</c:v>
                </c:pt>
                <c:pt idx="1">
                  <c:v>2008</c:v>
                </c:pt>
                <c:pt idx="2">
                  <c:v>2009</c:v>
                </c:pt>
                <c:pt idx="3">
                  <c:v>2010</c:v>
                </c:pt>
                <c:pt idx="4">
                  <c:v>2011</c:v>
                </c:pt>
              </c:numCache>
            </c:numRef>
          </c:cat>
          <c:val>
            <c:numRef>
              <c:f>('E01C- IVA '!$M$64,'E01C- IVA '!$N$64,'E01C- IVA '!$O$64,'E01C- IVA '!$P$64,'E01C- IVA '!$Q$64)</c:f>
              <c:numCache>
                <c:formatCode>0</c:formatCode>
                <c:ptCount val="5"/>
                <c:pt idx="0">
                  <c:v>0</c:v>
                </c:pt>
                <c:pt idx="1">
                  <c:v>0</c:v>
                </c:pt>
                <c:pt idx="2">
                  <c:v>0</c:v>
                </c:pt>
                <c:pt idx="3">
                  <c:v>1</c:v>
                </c:pt>
                <c:pt idx="4">
                  <c:v>2</c:v>
                </c:pt>
              </c:numCache>
            </c:numRef>
          </c:val>
        </c:ser>
        <c:ser>
          <c:idx val="1"/>
          <c:order val="1"/>
          <c:tx>
            <c:strRef>
              <c:f>'E01C- IVA '!$L$65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'!$M$63,'E01C- IVA '!$N$63,'E01C- IVA '!$O$63,'E01C- IVA '!$P$63,'E01C- IVA '!$Q$63)</c:f>
              <c:numCache>
                <c:formatCode>0</c:formatCode>
                <c:ptCount val="5"/>
                <c:pt idx="0">
                  <c:v>2007</c:v>
                </c:pt>
                <c:pt idx="1">
                  <c:v>2008</c:v>
                </c:pt>
                <c:pt idx="2">
                  <c:v>2009</c:v>
                </c:pt>
                <c:pt idx="3">
                  <c:v>2010</c:v>
                </c:pt>
                <c:pt idx="4">
                  <c:v>2011</c:v>
                </c:pt>
              </c:numCache>
            </c:numRef>
          </c:cat>
          <c:val>
            <c:numRef>
              <c:f>('E01C- IVA '!$M$65,'E01C- IVA '!$N$65,'E01C- IVA '!$O$65,'E01C- IVA '!$P$65,'E01C- IVA '!$Q$65)</c:f>
              <c:numCache>
                <c:formatCode>0</c:formatCode>
                <c:ptCount val="5"/>
                <c:pt idx="0">
                  <c:v>2</c:v>
                </c:pt>
                <c:pt idx="1">
                  <c:v>2</c:v>
                </c:pt>
                <c:pt idx="2">
                  <c:v>1</c:v>
                </c:pt>
                <c:pt idx="3">
                  <c:v>1</c:v>
                </c:pt>
                <c:pt idx="4">
                  <c:v>1</c:v>
                </c:pt>
              </c:numCache>
            </c:numRef>
          </c:val>
        </c:ser>
        <c:ser>
          <c:idx val="2"/>
          <c:order val="2"/>
          <c:tx>
            <c:strRef>
              <c:f>'E01C- IVA '!$L$66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'!$M$63,'E01C- IVA '!$N$63,'E01C- IVA '!$O$63,'E01C- IVA '!$P$63,'E01C- IVA '!$Q$63)</c:f>
              <c:numCache>
                <c:formatCode>0</c:formatCode>
                <c:ptCount val="5"/>
                <c:pt idx="0">
                  <c:v>2007</c:v>
                </c:pt>
                <c:pt idx="1">
                  <c:v>2008</c:v>
                </c:pt>
                <c:pt idx="2">
                  <c:v>2009</c:v>
                </c:pt>
                <c:pt idx="3">
                  <c:v>2010</c:v>
                </c:pt>
                <c:pt idx="4">
                  <c:v>2011</c:v>
                </c:pt>
              </c:numCache>
            </c:numRef>
          </c:cat>
          <c:val>
            <c:numRef>
              <c:f>('E01C- IVA '!$M$66,'E01C- IVA '!$N$66,'E01C- IVA '!$O$66,'E01C- IVA '!$P$66,'E01C- IVA '!$Q$66)</c:f>
              <c:numCache>
                <c:formatCode>0</c:formatCode>
                <c:ptCount val="5"/>
                <c:pt idx="0">
                  <c:v>1</c:v>
                </c:pt>
                <c:pt idx="1">
                  <c:v>1</c:v>
                </c:pt>
                <c:pt idx="2">
                  <c:v>1</c:v>
                </c:pt>
                <c:pt idx="3">
                  <c:v>1</c:v>
                </c:pt>
                <c:pt idx="4">
                  <c:v>0</c:v>
                </c:pt>
              </c:numCache>
            </c:numRef>
          </c:val>
        </c:ser>
        <c:ser>
          <c:idx val="3"/>
          <c:order val="3"/>
          <c:tx>
            <c:strRef>
              <c:f>'E01C- IVA '!$L$67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'!$M$63,'E01C- IVA '!$N$63,'E01C- IVA '!$O$63,'E01C- IVA '!$P$63,'E01C- IVA '!$Q$63)</c:f>
              <c:numCache>
                <c:formatCode>0</c:formatCode>
                <c:ptCount val="5"/>
                <c:pt idx="0">
                  <c:v>2007</c:v>
                </c:pt>
                <c:pt idx="1">
                  <c:v>2008</c:v>
                </c:pt>
                <c:pt idx="2">
                  <c:v>2009</c:v>
                </c:pt>
                <c:pt idx="3">
                  <c:v>2010</c:v>
                </c:pt>
                <c:pt idx="4">
                  <c:v>2011</c:v>
                </c:pt>
              </c:numCache>
            </c:numRef>
          </c:cat>
          <c:val>
            <c:numRef>
              <c:f>('E01C- IVA '!$M$67,'E01C- IVA '!$N$67,'E01C- IVA '!$O$67,'E01C- IVA '!$P$67,'E01C- IVA '!$Q$67)</c:f>
              <c:numCache>
                <c:formatCode>0</c:formatCode>
                <c:ptCount val="5"/>
                <c:pt idx="0">
                  <c:v>0</c:v>
                </c:pt>
                <c:pt idx="1">
                  <c:v>0</c:v>
                </c:pt>
                <c:pt idx="2">
                  <c:v>1</c:v>
                </c:pt>
                <c:pt idx="3">
                  <c:v>0</c:v>
                </c:pt>
                <c:pt idx="4">
                  <c:v>0</c:v>
                </c:pt>
              </c:numCache>
            </c:numRef>
          </c:val>
        </c:ser>
        <c:ser>
          <c:idx val="4"/>
          <c:order val="4"/>
          <c:tx>
            <c:strRef>
              <c:f>'E01C- IVA '!$L$68</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'!$M$63,'E01C- IVA '!$N$63,'E01C- IVA '!$O$63,'E01C- IVA '!$P$63,'E01C- IVA '!$Q$63)</c:f>
              <c:numCache>
                <c:formatCode>0</c:formatCode>
                <c:ptCount val="5"/>
                <c:pt idx="0">
                  <c:v>2007</c:v>
                </c:pt>
                <c:pt idx="1">
                  <c:v>2008</c:v>
                </c:pt>
                <c:pt idx="2">
                  <c:v>2009</c:v>
                </c:pt>
                <c:pt idx="3">
                  <c:v>2010</c:v>
                </c:pt>
                <c:pt idx="4">
                  <c:v>2011</c:v>
                </c:pt>
              </c:numCache>
            </c:numRef>
          </c:cat>
          <c:val>
            <c:numRef>
              <c:f>('E01C- IVA '!$M$68,'E01C- IVA '!$N$68,'E01C- IVA '!$O$68,'E01C- IVA '!$P$68,'E01C- IVA '!$Q$68)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09914752"/>
        <c:axId val="109977984"/>
      </c:barChart>
      <c:catAx>
        <c:axId val="10991475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977984"/>
        <c:crosses val="autoZero"/>
        <c:auto val="1"/>
        <c:lblAlgn val="ctr"/>
        <c:lblOffset val="100"/>
        <c:noMultiLvlLbl val="0"/>
      </c:catAx>
      <c:valAx>
        <c:axId val="109977984"/>
        <c:scaling>
          <c:orientation val="minMax"/>
          <c:max val="4"/>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09914752"/>
        <c:crosses val="autoZero"/>
        <c:crossBetween val="between"/>
        <c:majorUnit val="1"/>
        <c:minorUnit val="0.5"/>
      </c:valAx>
    </c:plotArea>
    <c:legend>
      <c:legendPos val="b"/>
      <c:layout>
        <c:manualLayout>
          <c:xMode val="edge"/>
          <c:yMode val="edge"/>
          <c:x val="0.11946215151352151"/>
          <c:y val="0.89171963216828676"/>
          <c:w val="0.82171865191110771"/>
          <c:h val="5.954757453879248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'!$L$73</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'!$M$72,'E01C- IVA '!$N$72,'E01C- IVA '!$O$72,'E01C- IVA '!$P$72,'E01C- IVA '!$Q$72)</c:f>
              <c:numCache>
                <c:formatCode>0</c:formatCode>
                <c:ptCount val="5"/>
                <c:pt idx="0">
                  <c:v>2007</c:v>
                </c:pt>
                <c:pt idx="1">
                  <c:v>2008</c:v>
                </c:pt>
                <c:pt idx="2">
                  <c:v>2009</c:v>
                </c:pt>
                <c:pt idx="3">
                  <c:v>2010</c:v>
                </c:pt>
                <c:pt idx="4">
                  <c:v>2011</c:v>
                </c:pt>
              </c:numCache>
            </c:numRef>
          </c:cat>
          <c:val>
            <c:numRef>
              <c:f>('E01C- IVA '!$M$73,'E01C- IVA '!$N$73,'E01C- IVA '!$O$73,'E01C- IVA '!$P$73,'E01C- IVA '!$Q$73)</c:f>
              <c:numCache>
                <c:formatCode>0</c:formatCode>
                <c:ptCount val="5"/>
                <c:pt idx="0">
                  <c:v>0</c:v>
                </c:pt>
                <c:pt idx="1">
                  <c:v>0</c:v>
                </c:pt>
                <c:pt idx="2">
                  <c:v>1</c:v>
                </c:pt>
                <c:pt idx="3">
                  <c:v>0</c:v>
                </c:pt>
                <c:pt idx="4">
                  <c:v>10</c:v>
                </c:pt>
              </c:numCache>
            </c:numRef>
          </c:val>
        </c:ser>
        <c:ser>
          <c:idx val="1"/>
          <c:order val="1"/>
          <c:tx>
            <c:strRef>
              <c:f>'E01C- IVA '!$L$74</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'!$M$72,'E01C- IVA '!$N$72,'E01C- IVA '!$O$72,'E01C- IVA '!$P$72,'E01C- IVA '!$Q$72)</c:f>
              <c:numCache>
                <c:formatCode>0</c:formatCode>
                <c:ptCount val="5"/>
                <c:pt idx="0">
                  <c:v>2007</c:v>
                </c:pt>
                <c:pt idx="1">
                  <c:v>2008</c:v>
                </c:pt>
                <c:pt idx="2">
                  <c:v>2009</c:v>
                </c:pt>
                <c:pt idx="3">
                  <c:v>2010</c:v>
                </c:pt>
                <c:pt idx="4">
                  <c:v>2011</c:v>
                </c:pt>
              </c:numCache>
            </c:numRef>
          </c:cat>
          <c:val>
            <c:numRef>
              <c:f>('E01C- IVA '!$M$74,'E01C- IVA '!$N$74,'E01C- IVA '!$O$74,'E01C- IVA '!$P$74,'E01C- IVA '!$Q$74)</c:f>
              <c:numCache>
                <c:formatCode>0</c:formatCode>
                <c:ptCount val="5"/>
                <c:pt idx="0">
                  <c:v>1</c:v>
                </c:pt>
                <c:pt idx="1">
                  <c:v>0</c:v>
                </c:pt>
                <c:pt idx="2">
                  <c:v>0</c:v>
                </c:pt>
                <c:pt idx="3">
                  <c:v>2</c:v>
                </c:pt>
                <c:pt idx="4">
                  <c:v>10</c:v>
                </c:pt>
              </c:numCache>
            </c:numRef>
          </c:val>
        </c:ser>
        <c:ser>
          <c:idx val="2"/>
          <c:order val="2"/>
          <c:tx>
            <c:strRef>
              <c:f>'E01C- IVA '!$L$75</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'!$M$72,'E01C- IVA '!$N$72,'E01C- IVA '!$O$72,'E01C- IVA '!$P$72,'E01C- IVA '!$Q$72)</c:f>
              <c:numCache>
                <c:formatCode>0</c:formatCode>
                <c:ptCount val="5"/>
                <c:pt idx="0">
                  <c:v>2007</c:v>
                </c:pt>
                <c:pt idx="1">
                  <c:v>2008</c:v>
                </c:pt>
                <c:pt idx="2">
                  <c:v>2009</c:v>
                </c:pt>
                <c:pt idx="3">
                  <c:v>2010</c:v>
                </c:pt>
                <c:pt idx="4">
                  <c:v>2011</c:v>
                </c:pt>
              </c:numCache>
            </c:numRef>
          </c:cat>
          <c:val>
            <c:numRef>
              <c:f>('E01C- IVA '!$M$75,'E01C- IVA '!$N$75,'E01C- IVA '!$O$75,'E01C- IVA '!$P$75,'E01C- IVA '!$Q$75)</c:f>
              <c:numCache>
                <c:formatCode>0</c:formatCode>
                <c:ptCount val="5"/>
                <c:pt idx="0">
                  <c:v>2</c:v>
                </c:pt>
                <c:pt idx="1">
                  <c:v>4</c:v>
                </c:pt>
                <c:pt idx="2">
                  <c:v>3</c:v>
                </c:pt>
                <c:pt idx="3">
                  <c:v>6</c:v>
                </c:pt>
                <c:pt idx="4">
                  <c:v>2</c:v>
                </c:pt>
              </c:numCache>
            </c:numRef>
          </c:val>
        </c:ser>
        <c:ser>
          <c:idx val="3"/>
          <c:order val="3"/>
          <c:tx>
            <c:strRef>
              <c:f>'E01C- IVA '!$L$76</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'!$M$72,'E01C- IVA '!$N$72,'E01C- IVA '!$O$72,'E01C- IVA '!$P$72,'E01C- IVA '!$Q$72)</c:f>
              <c:numCache>
                <c:formatCode>0</c:formatCode>
                <c:ptCount val="5"/>
                <c:pt idx="0">
                  <c:v>2007</c:v>
                </c:pt>
                <c:pt idx="1">
                  <c:v>2008</c:v>
                </c:pt>
                <c:pt idx="2">
                  <c:v>2009</c:v>
                </c:pt>
                <c:pt idx="3">
                  <c:v>2010</c:v>
                </c:pt>
                <c:pt idx="4">
                  <c:v>2011</c:v>
                </c:pt>
              </c:numCache>
            </c:numRef>
          </c:cat>
          <c:val>
            <c:numRef>
              <c:f>('E01C- IVA '!$M$76,'E01C- IVA '!$N$76,'E01C- IVA '!$O$76,'E01C- IVA '!$P$76,'E01C- IVA '!$Q$76)</c:f>
              <c:numCache>
                <c:formatCode>0</c:formatCode>
                <c:ptCount val="5"/>
                <c:pt idx="0">
                  <c:v>1</c:v>
                </c:pt>
                <c:pt idx="1">
                  <c:v>0</c:v>
                </c:pt>
                <c:pt idx="2">
                  <c:v>2</c:v>
                </c:pt>
                <c:pt idx="3">
                  <c:v>2</c:v>
                </c:pt>
                <c:pt idx="4">
                  <c:v>0</c:v>
                </c:pt>
              </c:numCache>
            </c:numRef>
          </c:val>
        </c:ser>
        <c:ser>
          <c:idx val="4"/>
          <c:order val="4"/>
          <c:tx>
            <c:strRef>
              <c:f>'E01C- IVA '!$L$77</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'!$M$72,'E01C- IVA '!$N$72,'E01C- IVA '!$O$72,'E01C- IVA '!$P$72,'E01C- IVA '!$Q$72)</c:f>
              <c:numCache>
                <c:formatCode>0</c:formatCode>
                <c:ptCount val="5"/>
                <c:pt idx="0">
                  <c:v>2007</c:v>
                </c:pt>
                <c:pt idx="1">
                  <c:v>2008</c:v>
                </c:pt>
                <c:pt idx="2">
                  <c:v>2009</c:v>
                </c:pt>
                <c:pt idx="3">
                  <c:v>2010</c:v>
                </c:pt>
                <c:pt idx="4">
                  <c:v>2011</c:v>
                </c:pt>
              </c:numCache>
            </c:numRef>
          </c:cat>
          <c:val>
            <c:numRef>
              <c:f>('E01C- IVA '!$M$77,'E01C- IVA '!$N$77,'E01C- IVA '!$O$77,'E01C- IVA '!$P$77,'E01C- IVA '!$Q$77)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0032384"/>
        <c:axId val="110033920"/>
      </c:barChart>
      <c:catAx>
        <c:axId val="11003238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033920"/>
        <c:crosses val="autoZero"/>
        <c:auto val="1"/>
        <c:lblAlgn val="ctr"/>
        <c:lblOffset val="100"/>
        <c:noMultiLvlLbl val="0"/>
      </c:catAx>
      <c:valAx>
        <c:axId val="11003392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032384"/>
        <c:crosses val="autoZero"/>
        <c:crossBetween val="between"/>
      </c:valAx>
    </c:plotArea>
    <c:legend>
      <c:legendPos val="b"/>
      <c:layout>
        <c:manualLayout>
          <c:xMode val="edge"/>
          <c:yMode val="edge"/>
          <c:x val="0.11946197256520813"/>
          <c:y val="0.89171943932540365"/>
          <c:w val="0.82171846302122187"/>
          <c:h val="5.9547662925113341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4604537917901761"/>
        </c:manualLayout>
      </c:layout>
      <c:barChart>
        <c:barDir val="col"/>
        <c:grouping val="stacked"/>
        <c:varyColors val="0"/>
        <c:ser>
          <c:idx val="0"/>
          <c:order val="0"/>
          <c:tx>
            <c:strRef>
              <c:f>'E01A-IQA '!$W$37</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'!$X$36,'E01A-IQA '!$Y$36,'E01A-IQA '!$Z$36,'E01A-IQA '!$AA$36,'E01A-IQA '!$AB$36)</c:f>
              <c:numCache>
                <c:formatCode>0</c:formatCode>
                <c:ptCount val="5"/>
                <c:pt idx="0">
                  <c:v>2007</c:v>
                </c:pt>
                <c:pt idx="1">
                  <c:v>2008</c:v>
                </c:pt>
                <c:pt idx="2">
                  <c:v>2009</c:v>
                </c:pt>
                <c:pt idx="3">
                  <c:v>2010</c:v>
                </c:pt>
                <c:pt idx="4">
                  <c:v>2011</c:v>
                </c:pt>
              </c:numCache>
            </c:numRef>
          </c:cat>
          <c:val>
            <c:numRef>
              <c:f>('E01A-IQA '!$X$37,'E01A-IQA '!$Y$37,'E01A-IQA '!$Z$37,'E01A-IQA '!$AA$37,'E01A-IQA '!$AB$37)</c:f>
              <c:numCache>
                <c:formatCode>0</c:formatCode>
                <c:ptCount val="5"/>
                <c:pt idx="0">
                  <c:v>0</c:v>
                </c:pt>
                <c:pt idx="1">
                  <c:v>0</c:v>
                </c:pt>
                <c:pt idx="2">
                  <c:v>0</c:v>
                </c:pt>
                <c:pt idx="3">
                  <c:v>1</c:v>
                </c:pt>
                <c:pt idx="4">
                  <c:v>1</c:v>
                </c:pt>
              </c:numCache>
            </c:numRef>
          </c:val>
        </c:ser>
        <c:ser>
          <c:idx val="1"/>
          <c:order val="1"/>
          <c:tx>
            <c:strRef>
              <c:f>'E01A-IQA '!$W$38</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'!$X$36,'E01A-IQA '!$Y$36,'E01A-IQA '!$Z$36,'E01A-IQA '!$AA$36,'E01A-IQA '!$AB$36)</c:f>
              <c:numCache>
                <c:formatCode>0</c:formatCode>
                <c:ptCount val="5"/>
                <c:pt idx="0">
                  <c:v>2007</c:v>
                </c:pt>
                <c:pt idx="1">
                  <c:v>2008</c:v>
                </c:pt>
                <c:pt idx="2">
                  <c:v>2009</c:v>
                </c:pt>
                <c:pt idx="3">
                  <c:v>2010</c:v>
                </c:pt>
                <c:pt idx="4">
                  <c:v>2011</c:v>
                </c:pt>
              </c:numCache>
            </c:numRef>
          </c:cat>
          <c:val>
            <c:numRef>
              <c:f>('E01A-IQA '!$X$38,'E01A-IQA '!$Y$38,'E01A-IQA '!$Z$38,'E01A-IQA '!$AA$38,'E01A-IQA '!$AB$38)</c:f>
              <c:numCache>
                <c:formatCode>0</c:formatCode>
                <c:ptCount val="5"/>
                <c:pt idx="0">
                  <c:v>13</c:v>
                </c:pt>
                <c:pt idx="1">
                  <c:v>15</c:v>
                </c:pt>
                <c:pt idx="2">
                  <c:v>28</c:v>
                </c:pt>
                <c:pt idx="3">
                  <c:v>39</c:v>
                </c:pt>
                <c:pt idx="4">
                  <c:v>42</c:v>
                </c:pt>
              </c:numCache>
            </c:numRef>
          </c:val>
        </c:ser>
        <c:ser>
          <c:idx val="2"/>
          <c:order val="2"/>
          <c:tx>
            <c:strRef>
              <c:f>'E01A-IQA '!$W$39</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'!$X$36,'E01A-IQA '!$Y$36,'E01A-IQA '!$Z$36,'E01A-IQA '!$AA$36,'E01A-IQA '!$AB$36)</c:f>
              <c:numCache>
                <c:formatCode>0</c:formatCode>
                <c:ptCount val="5"/>
                <c:pt idx="0">
                  <c:v>2007</c:v>
                </c:pt>
                <c:pt idx="1">
                  <c:v>2008</c:v>
                </c:pt>
                <c:pt idx="2">
                  <c:v>2009</c:v>
                </c:pt>
                <c:pt idx="3">
                  <c:v>2010</c:v>
                </c:pt>
                <c:pt idx="4">
                  <c:v>2011</c:v>
                </c:pt>
              </c:numCache>
            </c:numRef>
          </c:cat>
          <c:val>
            <c:numRef>
              <c:f>('E01A-IQA '!$X$39,'E01A-IQA '!$Y$39,'E01A-IQA '!$Z$39,'E01A-IQA '!$AA$39,'E01A-IQA '!$AB$39)</c:f>
              <c:numCache>
                <c:formatCode>0</c:formatCode>
                <c:ptCount val="5"/>
                <c:pt idx="0">
                  <c:v>14</c:v>
                </c:pt>
                <c:pt idx="1">
                  <c:v>17</c:v>
                </c:pt>
                <c:pt idx="2">
                  <c:v>33</c:v>
                </c:pt>
                <c:pt idx="3">
                  <c:v>27</c:v>
                </c:pt>
                <c:pt idx="4">
                  <c:v>25</c:v>
                </c:pt>
              </c:numCache>
            </c:numRef>
          </c:val>
        </c:ser>
        <c:ser>
          <c:idx val="3"/>
          <c:order val="3"/>
          <c:tx>
            <c:strRef>
              <c:f>'E01A-IQA '!$W$40</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'!$X$36,'E01A-IQA '!$Y$36,'E01A-IQA '!$Z$36,'E01A-IQA '!$AA$36,'E01A-IQA '!$AB$36)</c:f>
              <c:numCache>
                <c:formatCode>0</c:formatCode>
                <c:ptCount val="5"/>
                <c:pt idx="0">
                  <c:v>2007</c:v>
                </c:pt>
                <c:pt idx="1">
                  <c:v>2008</c:v>
                </c:pt>
                <c:pt idx="2">
                  <c:v>2009</c:v>
                </c:pt>
                <c:pt idx="3">
                  <c:v>2010</c:v>
                </c:pt>
                <c:pt idx="4">
                  <c:v>2011</c:v>
                </c:pt>
              </c:numCache>
            </c:numRef>
          </c:cat>
          <c:val>
            <c:numRef>
              <c:f>('E01A-IQA '!$X$40,'E01A-IQA '!$Y$40,'E01A-IQA '!$Z$40,'E01A-IQA '!$AA$40,'E01A-IQA '!$AB$40)</c:f>
              <c:numCache>
                <c:formatCode>0</c:formatCode>
                <c:ptCount val="5"/>
                <c:pt idx="0">
                  <c:v>6</c:v>
                </c:pt>
                <c:pt idx="1">
                  <c:v>5</c:v>
                </c:pt>
                <c:pt idx="2">
                  <c:v>17</c:v>
                </c:pt>
                <c:pt idx="3">
                  <c:v>17</c:v>
                </c:pt>
                <c:pt idx="4">
                  <c:v>15</c:v>
                </c:pt>
              </c:numCache>
            </c:numRef>
          </c:val>
        </c:ser>
        <c:ser>
          <c:idx val="4"/>
          <c:order val="4"/>
          <c:tx>
            <c:strRef>
              <c:f>'E01A-IQA '!$W$41</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'!$X$36,'E01A-IQA '!$Y$36,'E01A-IQA '!$Z$36,'E01A-IQA '!$AA$36,'E01A-IQA '!$AB$36)</c:f>
              <c:numCache>
                <c:formatCode>0</c:formatCode>
                <c:ptCount val="5"/>
                <c:pt idx="0">
                  <c:v>2007</c:v>
                </c:pt>
                <c:pt idx="1">
                  <c:v>2008</c:v>
                </c:pt>
                <c:pt idx="2">
                  <c:v>2009</c:v>
                </c:pt>
                <c:pt idx="3">
                  <c:v>2010</c:v>
                </c:pt>
                <c:pt idx="4">
                  <c:v>2011</c:v>
                </c:pt>
              </c:numCache>
            </c:numRef>
          </c:cat>
          <c:val>
            <c:numRef>
              <c:f>('E01A-IQA '!$X$41,'E01A-IQA '!$Y$41,'E01A-IQA '!$Z$41,'E01A-IQA '!$AA$41,'E01A-IQA '!$AB$41)</c:f>
              <c:numCache>
                <c:formatCode>0</c:formatCode>
                <c:ptCount val="5"/>
                <c:pt idx="0">
                  <c:v>0</c:v>
                </c:pt>
                <c:pt idx="1">
                  <c:v>0</c:v>
                </c:pt>
                <c:pt idx="2">
                  <c:v>2</c:v>
                </c:pt>
                <c:pt idx="3">
                  <c:v>0</c:v>
                </c:pt>
                <c:pt idx="4">
                  <c:v>1</c:v>
                </c:pt>
              </c:numCache>
            </c:numRef>
          </c:val>
        </c:ser>
        <c:dLbls>
          <c:showLegendKey val="0"/>
          <c:showVal val="0"/>
          <c:showCatName val="0"/>
          <c:showSerName val="0"/>
          <c:showPercent val="0"/>
          <c:showBubbleSize val="0"/>
        </c:dLbls>
        <c:gapWidth val="150"/>
        <c:overlap val="100"/>
        <c:axId val="68496768"/>
        <c:axId val="83887232"/>
      </c:barChart>
      <c:catAx>
        <c:axId val="6849676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83887232"/>
        <c:crosses val="autoZero"/>
        <c:auto val="1"/>
        <c:lblAlgn val="ctr"/>
        <c:lblOffset val="100"/>
        <c:noMultiLvlLbl val="0"/>
      </c:catAx>
      <c:valAx>
        <c:axId val="8388723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68496768"/>
        <c:crosses val="autoZero"/>
        <c:crossBetween val="between"/>
      </c:valAx>
    </c:plotArea>
    <c:legend>
      <c:legendPos val="b"/>
      <c:layout>
        <c:manualLayout>
          <c:xMode val="edge"/>
          <c:yMode val="edge"/>
          <c:x val="0.11946219957799396"/>
          <c:y val="0.89171961263463206"/>
          <c:w val="0.82171864546343465"/>
          <c:h val="5.9547470359308137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noFill/>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'!$L$82</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'!$M$81,'E01C- IVA '!$N$81,'E01C- IVA '!$O$81,'E01C- IVA '!$P$81,'E01C- IVA '!$Q$81)</c:f>
              <c:numCache>
                <c:formatCode>0</c:formatCode>
                <c:ptCount val="5"/>
                <c:pt idx="0">
                  <c:v>2007</c:v>
                </c:pt>
                <c:pt idx="1">
                  <c:v>2008</c:v>
                </c:pt>
                <c:pt idx="2">
                  <c:v>2009</c:v>
                </c:pt>
                <c:pt idx="3">
                  <c:v>2010</c:v>
                </c:pt>
                <c:pt idx="4">
                  <c:v>2011</c:v>
                </c:pt>
              </c:numCache>
            </c:numRef>
          </c:cat>
          <c:val>
            <c:numRef>
              <c:f>('E01C- IVA '!$M$82,'E01C- IVA '!$N$82,'E01C- IVA '!$O$82,'E01C- IVA '!$P$82,'E01C- IVA '!$Q$82)</c:f>
              <c:numCache>
                <c:formatCode>0</c:formatCode>
                <c:ptCount val="5"/>
                <c:pt idx="0">
                  <c:v>0</c:v>
                </c:pt>
                <c:pt idx="1">
                  <c:v>0</c:v>
                </c:pt>
                <c:pt idx="2">
                  <c:v>0</c:v>
                </c:pt>
                <c:pt idx="3">
                  <c:v>0</c:v>
                </c:pt>
                <c:pt idx="4">
                  <c:v>1</c:v>
                </c:pt>
              </c:numCache>
            </c:numRef>
          </c:val>
        </c:ser>
        <c:ser>
          <c:idx val="1"/>
          <c:order val="1"/>
          <c:tx>
            <c:strRef>
              <c:f>'E01C- IVA '!$L$83</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'!$M$81,'E01C- IVA '!$N$81,'E01C- IVA '!$O$81,'E01C- IVA '!$P$81,'E01C- IVA '!$Q$81)</c:f>
              <c:numCache>
                <c:formatCode>0</c:formatCode>
                <c:ptCount val="5"/>
                <c:pt idx="0">
                  <c:v>2007</c:v>
                </c:pt>
                <c:pt idx="1">
                  <c:v>2008</c:v>
                </c:pt>
                <c:pt idx="2">
                  <c:v>2009</c:v>
                </c:pt>
                <c:pt idx="3">
                  <c:v>2010</c:v>
                </c:pt>
                <c:pt idx="4">
                  <c:v>2011</c:v>
                </c:pt>
              </c:numCache>
            </c:numRef>
          </c:cat>
          <c:val>
            <c:numRef>
              <c:f>('E01C- IVA '!$M$83,'E01C- IVA '!$N$83,'E01C- IVA '!$O$83,'E01C- IVA '!$P$83,'E01C- IVA '!$Q$83)</c:f>
              <c:numCache>
                <c:formatCode>0</c:formatCode>
                <c:ptCount val="5"/>
                <c:pt idx="0">
                  <c:v>0</c:v>
                </c:pt>
                <c:pt idx="1">
                  <c:v>0</c:v>
                </c:pt>
                <c:pt idx="2">
                  <c:v>0</c:v>
                </c:pt>
                <c:pt idx="3">
                  <c:v>0</c:v>
                </c:pt>
                <c:pt idx="4">
                  <c:v>2</c:v>
                </c:pt>
              </c:numCache>
            </c:numRef>
          </c:val>
        </c:ser>
        <c:ser>
          <c:idx val="2"/>
          <c:order val="2"/>
          <c:tx>
            <c:strRef>
              <c:f>'E01C- IVA '!$L$84</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'!$M$81,'E01C- IVA '!$N$81,'E01C- IVA '!$O$81,'E01C- IVA '!$P$81,'E01C- IVA '!$Q$81)</c:f>
              <c:numCache>
                <c:formatCode>0</c:formatCode>
                <c:ptCount val="5"/>
                <c:pt idx="0">
                  <c:v>2007</c:v>
                </c:pt>
                <c:pt idx="1">
                  <c:v>2008</c:v>
                </c:pt>
                <c:pt idx="2">
                  <c:v>2009</c:v>
                </c:pt>
                <c:pt idx="3">
                  <c:v>2010</c:v>
                </c:pt>
                <c:pt idx="4">
                  <c:v>2011</c:v>
                </c:pt>
              </c:numCache>
            </c:numRef>
          </c:cat>
          <c:val>
            <c:numRef>
              <c:f>('E01C- IVA '!$M$84,'E01C- IVA '!$N$84,'E01C- IVA '!$O$84,'E01C- IVA '!$P$84,'E01C- IVA '!$Q$84)</c:f>
              <c:numCache>
                <c:formatCode>0</c:formatCode>
                <c:ptCount val="5"/>
                <c:pt idx="0">
                  <c:v>3</c:v>
                </c:pt>
                <c:pt idx="1">
                  <c:v>3</c:v>
                </c:pt>
                <c:pt idx="2">
                  <c:v>6</c:v>
                </c:pt>
                <c:pt idx="3">
                  <c:v>10</c:v>
                </c:pt>
                <c:pt idx="4">
                  <c:v>6</c:v>
                </c:pt>
              </c:numCache>
            </c:numRef>
          </c:val>
        </c:ser>
        <c:ser>
          <c:idx val="3"/>
          <c:order val="3"/>
          <c:tx>
            <c:strRef>
              <c:f>'E01C- IVA '!$L$85</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'!$M$81,'E01C- IVA '!$N$81,'E01C- IVA '!$O$81,'E01C- IVA '!$P$81,'E01C- IVA '!$Q$81)</c:f>
              <c:numCache>
                <c:formatCode>0</c:formatCode>
                <c:ptCount val="5"/>
                <c:pt idx="0">
                  <c:v>2007</c:v>
                </c:pt>
                <c:pt idx="1">
                  <c:v>2008</c:v>
                </c:pt>
                <c:pt idx="2">
                  <c:v>2009</c:v>
                </c:pt>
                <c:pt idx="3">
                  <c:v>2010</c:v>
                </c:pt>
                <c:pt idx="4">
                  <c:v>2011</c:v>
                </c:pt>
              </c:numCache>
            </c:numRef>
          </c:cat>
          <c:val>
            <c:numRef>
              <c:f>('E01C- IVA '!$M$85,'E01C- IVA '!$N$85,'E01C- IVA '!$O$85,'E01C- IVA '!$P$85,'E01C- IVA '!$Q$85)</c:f>
              <c:numCache>
                <c:formatCode>0</c:formatCode>
                <c:ptCount val="5"/>
                <c:pt idx="0">
                  <c:v>6</c:v>
                </c:pt>
                <c:pt idx="1">
                  <c:v>6</c:v>
                </c:pt>
                <c:pt idx="2">
                  <c:v>6</c:v>
                </c:pt>
                <c:pt idx="3">
                  <c:v>4</c:v>
                </c:pt>
                <c:pt idx="4">
                  <c:v>3</c:v>
                </c:pt>
              </c:numCache>
            </c:numRef>
          </c:val>
        </c:ser>
        <c:ser>
          <c:idx val="4"/>
          <c:order val="4"/>
          <c:tx>
            <c:strRef>
              <c:f>'E01C- IVA '!$L$86</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'!$M$81,'E01C- IVA '!$N$81,'E01C- IVA '!$O$81,'E01C- IVA '!$P$81,'E01C- IVA '!$Q$81)</c:f>
              <c:numCache>
                <c:formatCode>0</c:formatCode>
                <c:ptCount val="5"/>
                <c:pt idx="0">
                  <c:v>2007</c:v>
                </c:pt>
                <c:pt idx="1">
                  <c:v>2008</c:v>
                </c:pt>
                <c:pt idx="2">
                  <c:v>2009</c:v>
                </c:pt>
                <c:pt idx="3">
                  <c:v>2010</c:v>
                </c:pt>
                <c:pt idx="4">
                  <c:v>2011</c:v>
                </c:pt>
              </c:numCache>
            </c:numRef>
          </c:cat>
          <c:val>
            <c:numRef>
              <c:f>('E01C- IVA '!$M$86,'E01C- IVA '!$N$86,'E01C- IVA '!$O$86,'E01C- IVA '!$P$86,'E01C- IVA '!$Q$86)</c:f>
              <c:numCache>
                <c:formatCode>0</c:formatCode>
                <c:ptCount val="5"/>
                <c:pt idx="0">
                  <c:v>3</c:v>
                </c:pt>
                <c:pt idx="1">
                  <c:v>3</c:v>
                </c:pt>
                <c:pt idx="2">
                  <c:v>3</c:v>
                </c:pt>
                <c:pt idx="3">
                  <c:v>5</c:v>
                </c:pt>
                <c:pt idx="4">
                  <c:v>4</c:v>
                </c:pt>
              </c:numCache>
            </c:numRef>
          </c:val>
        </c:ser>
        <c:dLbls>
          <c:showLegendKey val="0"/>
          <c:showVal val="0"/>
          <c:showCatName val="0"/>
          <c:showSerName val="0"/>
          <c:showPercent val="0"/>
          <c:showBubbleSize val="0"/>
        </c:dLbls>
        <c:gapWidth val="150"/>
        <c:overlap val="100"/>
        <c:axId val="110289280"/>
        <c:axId val="110290816"/>
      </c:barChart>
      <c:catAx>
        <c:axId val="11028928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290816"/>
        <c:crosses val="autoZero"/>
        <c:auto val="1"/>
        <c:lblAlgn val="ctr"/>
        <c:lblOffset val="100"/>
        <c:noMultiLvlLbl val="0"/>
      </c:catAx>
      <c:valAx>
        <c:axId val="11029081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289280"/>
        <c:crosses val="autoZero"/>
        <c:crossBetween val="between"/>
        <c:majorUnit val="2"/>
        <c:minorUnit val="2"/>
      </c:valAx>
    </c:plotArea>
    <c:legend>
      <c:legendPos val="b"/>
      <c:layout>
        <c:manualLayout>
          <c:xMode val="edge"/>
          <c:yMode val="edge"/>
          <c:x val="0.11946209241007349"/>
          <c:y val="0.89171966099657463"/>
          <c:w val="0.82171858952413501"/>
          <c:h val="5.954759471859843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'!$L$91</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'!$M$90,'E01C- IVA '!$N$90,'E01C- IVA '!$O$90,'E01C- IVA '!$P$90,'E01C- IVA '!$Q$90)</c:f>
              <c:numCache>
                <c:formatCode>0</c:formatCode>
                <c:ptCount val="5"/>
                <c:pt idx="0">
                  <c:v>2007</c:v>
                </c:pt>
                <c:pt idx="1">
                  <c:v>2008</c:v>
                </c:pt>
                <c:pt idx="2">
                  <c:v>2009</c:v>
                </c:pt>
                <c:pt idx="3">
                  <c:v>2010</c:v>
                </c:pt>
                <c:pt idx="4">
                  <c:v>2011</c:v>
                </c:pt>
              </c:numCache>
            </c:numRef>
          </c:cat>
          <c:val>
            <c:numRef>
              <c:f>('E01C- IVA '!$M$91,'E01C- IVA '!$N$91,'E01C- IVA '!$O$91,'E01C- IVA '!$P$91,'E01C- IVA '!$Q$91)</c:f>
              <c:numCache>
                <c:formatCode>0</c:formatCode>
                <c:ptCount val="5"/>
                <c:pt idx="0">
                  <c:v>0</c:v>
                </c:pt>
                <c:pt idx="1">
                  <c:v>0</c:v>
                </c:pt>
                <c:pt idx="2">
                  <c:v>1</c:v>
                </c:pt>
                <c:pt idx="3">
                  <c:v>0</c:v>
                </c:pt>
                <c:pt idx="4">
                  <c:v>3</c:v>
                </c:pt>
              </c:numCache>
            </c:numRef>
          </c:val>
        </c:ser>
        <c:ser>
          <c:idx val="1"/>
          <c:order val="1"/>
          <c:tx>
            <c:strRef>
              <c:f>'E01C- IVA '!$L$92</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'!$M$90,'E01C- IVA '!$N$90,'E01C- IVA '!$O$90,'E01C- IVA '!$P$90,'E01C- IVA '!$Q$90)</c:f>
              <c:numCache>
                <c:formatCode>0</c:formatCode>
                <c:ptCount val="5"/>
                <c:pt idx="0">
                  <c:v>2007</c:v>
                </c:pt>
                <c:pt idx="1">
                  <c:v>2008</c:v>
                </c:pt>
                <c:pt idx="2">
                  <c:v>2009</c:v>
                </c:pt>
                <c:pt idx="3">
                  <c:v>2010</c:v>
                </c:pt>
                <c:pt idx="4">
                  <c:v>2011</c:v>
                </c:pt>
              </c:numCache>
            </c:numRef>
          </c:cat>
          <c:val>
            <c:numRef>
              <c:f>('E01C- IVA '!$M$92,'E01C- IVA '!$N$92,'E01C- IVA '!$O$92,'E01C- IVA '!$P$92,'E01C- IVA '!$Q$92)</c:f>
              <c:numCache>
                <c:formatCode>0</c:formatCode>
                <c:ptCount val="5"/>
                <c:pt idx="0">
                  <c:v>1</c:v>
                </c:pt>
                <c:pt idx="1">
                  <c:v>0</c:v>
                </c:pt>
                <c:pt idx="2">
                  <c:v>2</c:v>
                </c:pt>
                <c:pt idx="3">
                  <c:v>0</c:v>
                </c:pt>
                <c:pt idx="4">
                  <c:v>2</c:v>
                </c:pt>
              </c:numCache>
            </c:numRef>
          </c:val>
        </c:ser>
        <c:ser>
          <c:idx val="2"/>
          <c:order val="2"/>
          <c:tx>
            <c:strRef>
              <c:f>'E01C- IVA '!$L$93</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'!$M$90,'E01C- IVA '!$N$90,'E01C- IVA '!$O$90,'E01C- IVA '!$P$90,'E01C- IVA '!$Q$90)</c:f>
              <c:numCache>
                <c:formatCode>0</c:formatCode>
                <c:ptCount val="5"/>
                <c:pt idx="0">
                  <c:v>2007</c:v>
                </c:pt>
                <c:pt idx="1">
                  <c:v>2008</c:v>
                </c:pt>
                <c:pt idx="2">
                  <c:v>2009</c:v>
                </c:pt>
                <c:pt idx="3">
                  <c:v>2010</c:v>
                </c:pt>
                <c:pt idx="4">
                  <c:v>2011</c:v>
                </c:pt>
              </c:numCache>
            </c:numRef>
          </c:cat>
          <c:val>
            <c:numRef>
              <c:f>('E01C- IVA '!$M$93,'E01C- IVA '!$N$93,'E01C- IVA '!$O$93,'E01C- IVA '!$P$93,'E01C- IVA '!$Q$93)</c:f>
              <c:numCache>
                <c:formatCode>0</c:formatCode>
                <c:ptCount val="5"/>
                <c:pt idx="0">
                  <c:v>3</c:v>
                </c:pt>
                <c:pt idx="1">
                  <c:v>6</c:v>
                </c:pt>
                <c:pt idx="2">
                  <c:v>2</c:v>
                </c:pt>
                <c:pt idx="3">
                  <c:v>4</c:v>
                </c:pt>
                <c:pt idx="4">
                  <c:v>1</c:v>
                </c:pt>
              </c:numCache>
            </c:numRef>
          </c:val>
        </c:ser>
        <c:ser>
          <c:idx val="3"/>
          <c:order val="3"/>
          <c:tx>
            <c:strRef>
              <c:f>'E01C- IVA '!$L$94</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'!$M$90,'E01C- IVA '!$N$90,'E01C- IVA '!$O$90,'E01C- IVA '!$P$90,'E01C- IVA '!$Q$90)</c:f>
              <c:numCache>
                <c:formatCode>0</c:formatCode>
                <c:ptCount val="5"/>
                <c:pt idx="0">
                  <c:v>2007</c:v>
                </c:pt>
                <c:pt idx="1">
                  <c:v>2008</c:v>
                </c:pt>
                <c:pt idx="2">
                  <c:v>2009</c:v>
                </c:pt>
                <c:pt idx="3">
                  <c:v>2010</c:v>
                </c:pt>
                <c:pt idx="4">
                  <c:v>2011</c:v>
                </c:pt>
              </c:numCache>
            </c:numRef>
          </c:cat>
          <c:val>
            <c:numRef>
              <c:f>('E01C- IVA '!$M$94,'E01C- IVA '!$N$94,'E01C- IVA '!$O$94,'E01C- IVA '!$P$94,'E01C- IVA '!$Q$94)</c:f>
              <c:numCache>
                <c:formatCode>0</c:formatCode>
                <c:ptCount val="5"/>
                <c:pt idx="0">
                  <c:v>2</c:v>
                </c:pt>
                <c:pt idx="1">
                  <c:v>2</c:v>
                </c:pt>
                <c:pt idx="2">
                  <c:v>3</c:v>
                </c:pt>
                <c:pt idx="3">
                  <c:v>4</c:v>
                </c:pt>
                <c:pt idx="4">
                  <c:v>0</c:v>
                </c:pt>
              </c:numCache>
            </c:numRef>
          </c:val>
        </c:ser>
        <c:ser>
          <c:idx val="4"/>
          <c:order val="4"/>
          <c:tx>
            <c:strRef>
              <c:f>'E01C- IVA '!$L$95</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'!$M$90,'E01C- IVA '!$N$90,'E01C- IVA '!$O$90,'E01C- IVA '!$P$90,'E01C- IVA '!$Q$90)</c:f>
              <c:numCache>
                <c:formatCode>0</c:formatCode>
                <c:ptCount val="5"/>
                <c:pt idx="0">
                  <c:v>2007</c:v>
                </c:pt>
                <c:pt idx="1">
                  <c:v>2008</c:v>
                </c:pt>
                <c:pt idx="2">
                  <c:v>2009</c:v>
                </c:pt>
                <c:pt idx="3">
                  <c:v>2010</c:v>
                </c:pt>
                <c:pt idx="4">
                  <c:v>2011</c:v>
                </c:pt>
              </c:numCache>
            </c:numRef>
          </c:cat>
          <c:val>
            <c:numRef>
              <c:f>('E01C- IVA '!$M$95,'E01C- IVA '!$N$95,'E01C- IVA '!$O$95,'E01C- IVA '!$P$95,'E01C- IVA '!$Q$95)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0488576"/>
        <c:axId val="110564096"/>
      </c:barChart>
      <c:catAx>
        <c:axId val="11048857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564096"/>
        <c:crosses val="autoZero"/>
        <c:auto val="1"/>
        <c:lblAlgn val="ctr"/>
        <c:lblOffset val="100"/>
        <c:noMultiLvlLbl val="0"/>
      </c:catAx>
      <c:valAx>
        <c:axId val="11056409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488576"/>
        <c:crosses val="autoZero"/>
        <c:crossBetween val="between"/>
      </c:valAx>
    </c:plotArea>
    <c:legend>
      <c:legendPos val="b"/>
      <c:layout>
        <c:manualLayout>
          <c:xMode val="edge"/>
          <c:yMode val="edge"/>
          <c:x val="0.11946212202926702"/>
          <c:y val="0.89171951207248878"/>
          <c:w val="0.82171862078883962"/>
          <c:h val="5.954767148359241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'!$L$100</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'!$M$99,'E01C- IVA '!$N$99,'E01C- IVA '!$O$99,'E01C- IVA '!$P$99,'E01C- IVA '!$Q$99)</c:f>
              <c:numCache>
                <c:formatCode>0</c:formatCode>
                <c:ptCount val="5"/>
                <c:pt idx="0">
                  <c:v>2007</c:v>
                </c:pt>
                <c:pt idx="1">
                  <c:v>2008</c:v>
                </c:pt>
                <c:pt idx="2">
                  <c:v>2009</c:v>
                </c:pt>
                <c:pt idx="3">
                  <c:v>2010</c:v>
                </c:pt>
                <c:pt idx="4">
                  <c:v>2011</c:v>
                </c:pt>
              </c:numCache>
            </c:numRef>
          </c:cat>
          <c:val>
            <c:numRef>
              <c:f>('E01C- IVA '!$M$100,'E01C- IVA '!$N$100,'E01C- IVA '!$O$100,'E01C- IVA '!$P$100,'E01C- IVA '!$Q$100)</c:f>
              <c:numCache>
                <c:formatCode>0</c:formatCode>
                <c:ptCount val="5"/>
                <c:pt idx="0">
                  <c:v>0</c:v>
                </c:pt>
                <c:pt idx="1">
                  <c:v>2</c:v>
                </c:pt>
                <c:pt idx="2">
                  <c:v>0</c:v>
                </c:pt>
                <c:pt idx="3">
                  <c:v>0</c:v>
                </c:pt>
                <c:pt idx="4">
                  <c:v>0</c:v>
                </c:pt>
              </c:numCache>
            </c:numRef>
          </c:val>
        </c:ser>
        <c:ser>
          <c:idx val="1"/>
          <c:order val="1"/>
          <c:tx>
            <c:strRef>
              <c:f>'E01C- IVA '!$L$101</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'!$M$99,'E01C- IVA '!$N$99,'E01C- IVA '!$O$99,'E01C- IVA '!$P$99,'E01C- IVA '!$Q$99)</c:f>
              <c:numCache>
                <c:formatCode>0</c:formatCode>
                <c:ptCount val="5"/>
                <c:pt idx="0">
                  <c:v>2007</c:v>
                </c:pt>
                <c:pt idx="1">
                  <c:v>2008</c:v>
                </c:pt>
                <c:pt idx="2">
                  <c:v>2009</c:v>
                </c:pt>
                <c:pt idx="3">
                  <c:v>2010</c:v>
                </c:pt>
                <c:pt idx="4">
                  <c:v>2011</c:v>
                </c:pt>
              </c:numCache>
            </c:numRef>
          </c:cat>
          <c:val>
            <c:numRef>
              <c:f>('E01C- IVA '!$M$101,'E01C- IVA '!$N$101,'E01C- IVA '!$O$101,'E01C- IVA '!$P$101,'E01C- IVA '!$Q$101)</c:f>
              <c:numCache>
                <c:formatCode>0</c:formatCode>
                <c:ptCount val="5"/>
                <c:pt idx="0">
                  <c:v>2</c:v>
                </c:pt>
                <c:pt idx="1">
                  <c:v>0</c:v>
                </c:pt>
                <c:pt idx="2">
                  <c:v>2</c:v>
                </c:pt>
                <c:pt idx="3">
                  <c:v>1</c:v>
                </c:pt>
                <c:pt idx="4">
                  <c:v>1</c:v>
                </c:pt>
              </c:numCache>
            </c:numRef>
          </c:val>
        </c:ser>
        <c:ser>
          <c:idx val="2"/>
          <c:order val="2"/>
          <c:tx>
            <c:strRef>
              <c:f>'E01C- IVA '!$L$102</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'!$M$99,'E01C- IVA '!$N$99,'E01C- IVA '!$O$99,'E01C- IVA '!$P$99,'E01C- IVA '!$Q$99)</c:f>
              <c:numCache>
                <c:formatCode>0</c:formatCode>
                <c:ptCount val="5"/>
                <c:pt idx="0">
                  <c:v>2007</c:v>
                </c:pt>
                <c:pt idx="1">
                  <c:v>2008</c:v>
                </c:pt>
                <c:pt idx="2">
                  <c:v>2009</c:v>
                </c:pt>
                <c:pt idx="3">
                  <c:v>2010</c:v>
                </c:pt>
                <c:pt idx="4">
                  <c:v>2011</c:v>
                </c:pt>
              </c:numCache>
            </c:numRef>
          </c:cat>
          <c:val>
            <c:numRef>
              <c:f>('E01C- IVA '!$M$102,'E01C- IVA '!$N$102,'E01C- IVA '!$O$102,'E01C- IVA '!$P$102,'E01C- IVA '!$Q$102)</c:f>
              <c:numCache>
                <c:formatCode>0</c:formatCode>
                <c:ptCount val="5"/>
                <c:pt idx="0">
                  <c:v>0</c:v>
                </c:pt>
                <c:pt idx="1">
                  <c:v>0</c:v>
                </c:pt>
                <c:pt idx="2">
                  <c:v>1</c:v>
                </c:pt>
                <c:pt idx="3">
                  <c:v>1</c:v>
                </c:pt>
                <c:pt idx="4">
                  <c:v>1</c:v>
                </c:pt>
              </c:numCache>
            </c:numRef>
          </c:val>
        </c:ser>
        <c:ser>
          <c:idx val="3"/>
          <c:order val="3"/>
          <c:tx>
            <c:strRef>
              <c:f>'E01C- IVA '!$L$103</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'!$M$99,'E01C- IVA '!$N$99,'E01C- IVA '!$O$99,'E01C- IVA '!$P$99,'E01C- IVA '!$Q$99)</c:f>
              <c:numCache>
                <c:formatCode>0</c:formatCode>
                <c:ptCount val="5"/>
                <c:pt idx="0">
                  <c:v>2007</c:v>
                </c:pt>
                <c:pt idx="1">
                  <c:v>2008</c:v>
                </c:pt>
                <c:pt idx="2">
                  <c:v>2009</c:v>
                </c:pt>
                <c:pt idx="3">
                  <c:v>2010</c:v>
                </c:pt>
                <c:pt idx="4">
                  <c:v>2011</c:v>
                </c:pt>
              </c:numCache>
            </c:numRef>
          </c:cat>
          <c:val>
            <c:numRef>
              <c:f>('E01C- IVA '!$M$103,'E01C- IVA '!$N$103,'E01C- IVA '!$O$103,'E01C- IVA '!$P$103,'E01C- IVA '!$Q$103)</c:f>
              <c:numCache>
                <c:formatCode>0</c:formatCode>
                <c:ptCount val="5"/>
                <c:pt idx="0">
                  <c:v>0</c:v>
                </c:pt>
                <c:pt idx="1">
                  <c:v>0</c:v>
                </c:pt>
                <c:pt idx="2">
                  <c:v>0</c:v>
                </c:pt>
                <c:pt idx="3">
                  <c:v>1</c:v>
                </c:pt>
                <c:pt idx="4">
                  <c:v>0</c:v>
                </c:pt>
              </c:numCache>
            </c:numRef>
          </c:val>
        </c:ser>
        <c:ser>
          <c:idx val="4"/>
          <c:order val="4"/>
          <c:tx>
            <c:strRef>
              <c:f>'E01C- IVA '!$L$104</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'!$M$99,'E01C- IVA '!$N$99,'E01C- IVA '!$O$99,'E01C- IVA '!$P$99,'E01C- IVA '!$Q$99)</c:f>
              <c:numCache>
                <c:formatCode>0</c:formatCode>
                <c:ptCount val="5"/>
                <c:pt idx="0">
                  <c:v>2007</c:v>
                </c:pt>
                <c:pt idx="1">
                  <c:v>2008</c:v>
                </c:pt>
                <c:pt idx="2">
                  <c:v>2009</c:v>
                </c:pt>
                <c:pt idx="3">
                  <c:v>2010</c:v>
                </c:pt>
                <c:pt idx="4">
                  <c:v>2011</c:v>
                </c:pt>
              </c:numCache>
            </c:numRef>
          </c:cat>
          <c:val>
            <c:numRef>
              <c:f>('E01C- IVA '!$M$104,'E01C- IVA '!$N$104,'E01C- IVA '!$O$104,'E01C- IVA '!$P$104,'E01C- IVA '!$Q$104)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0610304"/>
        <c:axId val="110611840"/>
      </c:barChart>
      <c:catAx>
        <c:axId val="11061030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611840"/>
        <c:crosses val="autoZero"/>
        <c:auto val="1"/>
        <c:lblAlgn val="ctr"/>
        <c:lblOffset val="100"/>
        <c:noMultiLvlLbl val="0"/>
      </c:catAx>
      <c:valAx>
        <c:axId val="110611840"/>
        <c:scaling>
          <c:orientation val="minMax"/>
          <c:max val="4"/>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610304"/>
        <c:crosses val="autoZero"/>
        <c:crossBetween val="between"/>
        <c:majorUnit val="1"/>
        <c:minorUnit val="0.5"/>
      </c:valAx>
    </c:plotArea>
    <c:legend>
      <c:legendPos val="b"/>
      <c:layout>
        <c:manualLayout>
          <c:xMode val="edge"/>
          <c:yMode val="edge"/>
          <c:x val="0.11946194225721861"/>
          <c:y val="0.89171956598208657"/>
          <c:w val="0.82171844428537577"/>
          <c:h val="5.9547401935582008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0706811427"/>
          <c:y val="0.10839621350648768"/>
          <c:w val="0.77038884930499785"/>
          <c:h val="0.64775736366288006"/>
        </c:manualLayout>
      </c:layout>
      <c:barChart>
        <c:barDir val="col"/>
        <c:grouping val="stacked"/>
        <c:varyColors val="0"/>
        <c:ser>
          <c:idx val="0"/>
          <c:order val="0"/>
          <c:tx>
            <c:strRef>
              <c:f>'E01C- IVA '!$L$109</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'!$M$108,'E01C- IVA '!$N$108,'E01C- IVA '!$O$108,'E01C- IVA '!$P$108,'E01C- IVA '!$Q$108)</c:f>
              <c:numCache>
                <c:formatCode>0</c:formatCode>
                <c:ptCount val="5"/>
                <c:pt idx="0">
                  <c:v>2007</c:v>
                </c:pt>
                <c:pt idx="1">
                  <c:v>2008</c:v>
                </c:pt>
                <c:pt idx="2">
                  <c:v>2009</c:v>
                </c:pt>
                <c:pt idx="3">
                  <c:v>2010</c:v>
                </c:pt>
                <c:pt idx="4">
                  <c:v>2011</c:v>
                </c:pt>
              </c:numCache>
            </c:numRef>
          </c:cat>
          <c:val>
            <c:numRef>
              <c:f>('E01C- IVA '!$M$109,'E01C- IVA '!$N$109,'E01C- IVA '!$O$109,'E01C- IVA '!$P$109,'E01C- IVA '!$Q$109)</c:f>
              <c:numCache>
                <c:formatCode>0</c:formatCode>
                <c:ptCount val="5"/>
                <c:pt idx="0">
                  <c:v>0</c:v>
                </c:pt>
                <c:pt idx="1">
                  <c:v>0</c:v>
                </c:pt>
                <c:pt idx="2">
                  <c:v>0</c:v>
                </c:pt>
                <c:pt idx="3">
                  <c:v>0</c:v>
                </c:pt>
                <c:pt idx="4">
                  <c:v>1</c:v>
                </c:pt>
              </c:numCache>
            </c:numRef>
          </c:val>
        </c:ser>
        <c:ser>
          <c:idx val="1"/>
          <c:order val="1"/>
          <c:tx>
            <c:strRef>
              <c:f>'E01C- IVA '!$L$110</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'!$M$108,'E01C- IVA '!$N$108,'E01C- IVA '!$O$108,'E01C- IVA '!$P$108,'E01C- IVA '!$Q$108)</c:f>
              <c:numCache>
                <c:formatCode>0</c:formatCode>
                <c:ptCount val="5"/>
                <c:pt idx="0">
                  <c:v>2007</c:v>
                </c:pt>
                <c:pt idx="1">
                  <c:v>2008</c:v>
                </c:pt>
                <c:pt idx="2">
                  <c:v>2009</c:v>
                </c:pt>
                <c:pt idx="3">
                  <c:v>2010</c:v>
                </c:pt>
                <c:pt idx="4">
                  <c:v>2011</c:v>
                </c:pt>
              </c:numCache>
            </c:numRef>
          </c:cat>
          <c:val>
            <c:numRef>
              <c:f>('E01C- IVA '!$M$110,'E01C- IVA '!$N$110,'E01C- IVA '!$O$110,'E01C- IVA '!$P$110,'E01C- IVA '!$Q$110)</c:f>
              <c:numCache>
                <c:formatCode>0</c:formatCode>
                <c:ptCount val="5"/>
                <c:pt idx="0">
                  <c:v>0</c:v>
                </c:pt>
                <c:pt idx="1">
                  <c:v>0</c:v>
                </c:pt>
                <c:pt idx="2">
                  <c:v>0</c:v>
                </c:pt>
                <c:pt idx="3">
                  <c:v>1</c:v>
                </c:pt>
                <c:pt idx="4">
                  <c:v>0</c:v>
                </c:pt>
              </c:numCache>
            </c:numRef>
          </c:val>
        </c:ser>
        <c:ser>
          <c:idx val="2"/>
          <c:order val="2"/>
          <c:tx>
            <c:strRef>
              <c:f>'E01C- IVA '!$L$111</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'!$M$108,'E01C- IVA '!$N$108,'E01C- IVA '!$O$108,'E01C- IVA '!$P$108,'E01C- IVA '!$Q$108)</c:f>
              <c:numCache>
                <c:formatCode>0</c:formatCode>
                <c:ptCount val="5"/>
                <c:pt idx="0">
                  <c:v>2007</c:v>
                </c:pt>
                <c:pt idx="1">
                  <c:v>2008</c:v>
                </c:pt>
                <c:pt idx="2">
                  <c:v>2009</c:v>
                </c:pt>
                <c:pt idx="3">
                  <c:v>2010</c:v>
                </c:pt>
                <c:pt idx="4">
                  <c:v>2011</c:v>
                </c:pt>
              </c:numCache>
            </c:numRef>
          </c:cat>
          <c:val>
            <c:numRef>
              <c:f>('E01C- IVA '!$M$111,'E01C- IVA '!$N$111,'E01C- IVA '!$O$111,'E01C- IVA '!$P$111,'E01C- IVA '!$Q$111)</c:f>
              <c:numCache>
                <c:formatCode>0</c:formatCode>
                <c:ptCount val="5"/>
                <c:pt idx="0">
                  <c:v>4</c:v>
                </c:pt>
                <c:pt idx="1">
                  <c:v>5</c:v>
                </c:pt>
                <c:pt idx="2">
                  <c:v>3</c:v>
                </c:pt>
                <c:pt idx="3">
                  <c:v>6</c:v>
                </c:pt>
                <c:pt idx="4">
                  <c:v>0</c:v>
                </c:pt>
              </c:numCache>
            </c:numRef>
          </c:val>
        </c:ser>
        <c:ser>
          <c:idx val="3"/>
          <c:order val="3"/>
          <c:tx>
            <c:strRef>
              <c:f>'E01C- IVA '!$L$112</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'!$M$108,'E01C- IVA '!$N$108,'E01C- IVA '!$O$108,'E01C- IVA '!$P$108,'E01C- IVA '!$Q$108)</c:f>
              <c:numCache>
                <c:formatCode>0</c:formatCode>
                <c:ptCount val="5"/>
                <c:pt idx="0">
                  <c:v>2007</c:v>
                </c:pt>
                <c:pt idx="1">
                  <c:v>2008</c:v>
                </c:pt>
                <c:pt idx="2">
                  <c:v>2009</c:v>
                </c:pt>
                <c:pt idx="3">
                  <c:v>2010</c:v>
                </c:pt>
                <c:pt idx="4">
                  <c:v>2011</c:v>
                </c:pt>
              </c:numCache>
            </c:numRef>
          </c:cat>
          <c:val>
            <c:numRef>
              <c:f>('E01C- IVA '!$M$112,'E01C- IVA '!$N$112,'E01C- IVA '!$O$112,'E01C- IVA '!$P$112,'E01C- IVA '!$Q$112)</c:f>
              <c:numCache>
                <c:formatCode>0</c:formatCode>
                <c:ptCount val="5"/>
                <c:pt idx="0">
                  <c:v>1</c:v>
                </c:pt>
                <c:pt idx="1">
                  <c:v>1</c:v>
                </c:pt>
                <c:pt idx="2">
                  <c:v>3</c:v>
                </c:pt>
                <c:pt idx="3">
                  <c:v>0</c:v>
                </c:pt>
                <c:pt idx="4">
                  <c:v>0</c:v>
                </c:pt>
              </c:numCache>
            </c:numRef>
          </c:val>
        </c:ser>
        <c:ser>
          <c:idx val="4"/>
          <c:order val="4"/>
          <c:tx>
            <c:strRef>
              <c:f>'E01C- IVA '!$L$113</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'!$M$108,'E01C- IVA '!$N$108,'E01C- IVA '!$O$108,'E01C- IVA '!$P$108,'E01C- IVA '!$Q$108)</c:f>
              <c:numCache>
                <c:formatCode>0</c:formatCode>
                <c:ptCount val="5"/>
                <c:pt idx="0">
                  <c:v>2007</c:v>
                </c:pt>
                <c:pt idx="1">
                  <c:v>2008</c:v>
                </c:pt>
                <c:pt idx="2">
                  <c:v>2009</c:v>
                </c:pt>
                <c:pt idx="3">
                  <c:v>2010</c:v>
                </c:pt>
                <c:pt idx="4">
                  <c:v>2011</c:v>
                </c:pt>
              </c:numCache>
            </c:numRef>
          </c:cat>
          <c:val>
            <c:numRef>
              <c:f>('E01C- IVA '!$M$113,'E01C- IVA '!$N$113,'E01C- IVA '!$O$113,'E01C- IVA '!$P$113,'E01C- IVA '!$Q$113)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0732032"/>
        <c:axId val="110733568"/>
      </c:barChart>
      <c:catAx>
        <c:axId val="1107320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733568"/>
        <c:crosses val="autoZero"/>
        <c:auto val="1"/>
        <c:lblAlgn val="ctr"/>
        <c:lblOffset val="100"/>
        <c:noMultiLvlLbl val="0"/>
      </c:catAx>
      <c:valAx>
        <c:axId val="11073356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manualLayout>
              <c:xMode val="edge"/>
              <c:yMode val="edge"/>
              <c:x val="2.8252608378805919E-2"/>
              <c:y val="0.32686623423173583"/>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732032"/>
        <c:crosses val="autoZero"/>
        <c:crossBetween val="between"/>
      </c:valAx>
    </c:plotArea>
    <c:legend>
      <c:legendPos val="b"/>
      <c:layout>
        <c:manualLayout>
          <c:xMode val="edge"/>
          <c:yMode val="edge"/>
          <c:x val="0.11946203112872741"/>
          <c:y val="0.89171968041439764"/>
          <c:w val="0.82171853800441985"/>
          <c:h val="8.304230693630304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'!$L$118</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'!$M$117,'E01C- IVA '!$N$117,'E01C- IVA '!$O$117,'E01C- IVA '!$P$117,'E01C- IVA '!$Q$117)</c:f>
              <c:numCache>
                <c:formatCode>0</c:formatCode>
                <c:ptCount val="5"/>
                <c:pt idx="0">
                  <c:v>2007</c:v>
                </c:pt>
                <c:pt idx="1">
                  <c:v>2008</c:v>
                </c:pt>
                <c:pt idx="2">
                  <c:v>2009</c:v>
                </c:pt>
                <c:pt idx="3">
                  <c:v>2010</c:v>
                </c:pt>
                <c:pt idx="4">
                  <c:v>2011</c:v>
                </c:pt>
              </c:numCache>
            </c:numRef>
          </c:cat>
          <c:val>
            <c:numRef>
              <c:f>('E01C- IVA '!$M$118,'E01C- IVA '!$N$118,'E01C- IVA '!$O$118,'E01C- IVA '!$P$118,'E01C- IVA '!$Q$118)</c:f>
              <c:numCache>
                <c:formatCode>0</c:formatCode>
                <c:ptCount val="5"/>
                <c:pt idx="0">
                  <c:v>0</c:v>
                </c:pt>
                <c:pt idx="1">
                  <c:v>0</c:v>
                </c:pt>
                <c:pt idx="2">
                  <c:v>1</c:v>
                </c:pt>
                <c:pt idx="3">
                  <c:v>0</c:v>
                </c:pt>
                <c:pt idx="4">
                  <c:v>2</c:v>
                </c:pt>
              </c:numCache>
            </c:numRef>
          </c:val>
        </c:ser>
        <c:ser>
          <c:idx val="1"/>
          <c:order val="1"/>
          <c:tx>
            <c:strRef>
              <c:f>'E01C- IVA '!$L$119</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'!$M$117,'E01C- IVA '!$N$117,'E01C- IVA '!$O$117,'E01C- IVA '!$P$117,'E01C- IVA '!$Q$117)</c:f>
              <c:numCache>
                <c:formatCode>0</c:formatCode>
                <c:ptCount val="5"/>
                <c:pt idx="0">
                  <c:v>2007</c:v>
                </c:pt>
                <c:pt idx="1">
                  <c:v>2008</c:v>
                </c:pt>
                <c:pt idx="2">
                  <c:v>2009</c:v>
                </c:pt>
                <c:pt idx="3">
                  <c:v>2010</c:v>
                </c:pt>
                <c:pt idx="4">
                  <c:v>2011</c:v>
                </c:pt>
              </c:numCache>
            </c:numRef>
          </c:cat>
          <c:val>
            <c:numRef>
              <c:f>('E01C- IVA '!$M$119,'E01C- IVA '!$N$119,'E01C- IVA '!$O$119,'E01C- IVA '!$P$119,'E01C- IVA '!$Q$119)</c:f>
              <c:numCache>
                <c:formatCode>0</c:formatCode>
                <c:ptCount val="5"/>
                <c:pt idx="0">
                  <c:v>2</c:v>
                </c:pt>
                <c:pt idx="1">
                  <c:v>3</c:v>
                </c:pt>
                <c:pt idx="2">
                  <c:v>1</c:v>
                </c:pt>
                <c:pt idx="3">
                  <c:v>1</c:v>
                </c:pt>
                <c:pt idx="4">
                  <c:v>3</c:v>
                </c:pt>
              </c:numCache>
            </c:numRef>
          </c:val>
        </c:ser>
        <c:ser>
          <c:idx val="2"/>
          <c:order val="2"/>
          <c:tx>
            <c:strRef>
              <c:f>'E01C- IVA '!$L$120</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'!$M$117,'E01C- IVA '!$N$117,'E01C- IVA '!$O$117,'E01C- IVA '!$P$117,'E01C- IVA '!$Q$117)</c:f>
              <c:numCache>
                <c:formatCode>0</c:formatCode>
                <c:ptCount val="5"/>
                <c:pt idx="0">
                  <c:v>2007</c:v>
                </c:pt>
                <c:pt idx="1">
                  <c:v>2008</c:v>
                </c:pt>
                <c:pt idx="2">
                  <c:v>2009</c:v>
                </c:pt>
                <c:pt idx="3">
                  <c:v>2010</c:v>
                </c:pt>
                <c:pt idx="4">
                  <c:v>2011</c:v>
                </c:pt>
              </c:numCache>
            </c:numRef>
          </c:cat>
          <c:val>
            <c:numRef>
              <c:f>('E01C- IVA '!$M$120,'E01C- IVA '!$N$120,'E01C- IVA '!$O$120,'E01C- IVA '!$P$120,'E01C- IVA '!$Q$120)</c:f>
              <c:numCache>
                <c:formatCode>0</c:formatCode>
                <c:ptCount val="5"/>
                <c:pt idx="0">
                  <c:v>4</c:v>
                </c:pt>
                <c:pt idx="1">
                  <c:v>3</c:v>
                </c:pt>
                <c:pt idx="2">
                  <c:v>3</c:v>
                </c:pt>
                <c:pt idx="3">
                  <c:v>5</c:v>
                </c:pt>
                <c:pt idx="4">
                  <c:v>0</c:v>
                </c:pt>
              </c:numCache>
            </c:numRef>
          </c:val>
        </c:ser>
        <c:ser>
          <c:idx val="3"/>
          <c:order val="3"/>
          <c:tx>
            <c:strRef>
              <c:f>'E01C- IVA '!$L$121</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'!$M$117,'E01C- IVA '!$N$117,'E01C- IVA '!$O$117,'E01C- IVA '!$P$117,'E01C- IVA '!$Q$117)</c:f>
              <c:numCache>
                <c:formatCode>0</c:formatCode>
                <c:ptCount val="5"/>
                <c:pt idx="0">
                  <c:v>2007</c:v>
                </c:pt>
                <c:pt idx="1">
                  <c:v>2008</c:v>
                </c:pt>
                <c:pt idx="2">
                  <c:v>2009</c:v>
                </c:pt>
                <c:pt idx="3">
                  <c:v>2010</c:v>
                </c:pt>
                <c:pt idx="4">
                  <c:v>2011</c:v>
                </c:pt>
              </c:numCache>
            </c:numRef>
          </c:cat>
          <c:val>
            <c:numRef>
              <c:f>('E01C- IVA '!$M$121,'E01C- IVA '!$N$121,'E01C- IVA '!$O$121,'E01C- IVA '!$P$121,'E01C- IVA '!$Q$121)</c:f>
              <c:numCache>
                <c:formatCode>0</c:formatCode>
                <c:ptCount val="5"/>
                <c:pt idx="0">
                  <c:v>1</c:v>
                </c:pt>
                <c:pt idx="1">
                  <c:v>1</c:v>
                </c:pt>
                <c:pt idx="2">
                  <c:v>2</c:v>
                </c:pt>
                <c:pt idx="3">
                  <c:v>1</c:v>
                </c:pt>
                <c:pt idx="4">
                  <c:v>1</c:v>
                </c:pt>
              </c:numCache>
            </c:numRef>
          </c:val>
        </c:ser>
        <c:ser>
          <c:idx val="4"/>
          <c:order val="4"/>
          <c:tx>
            <c:strRef>
              <c:f>'E01C- IVA '!$L$122</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'!$M$117,'E01C- IVA '!$N$117,'E01C- IVA '!$O$117,'E01C- IVA '!$P$117,'E01C- IVA '!$Q$117)</c:f>
              <c:numCache>
                <c:formatCode>0</c:formatCode>
                <c:ptCount val="5"/>
                <c:pt idx="0">
                  <c:v>2007</c:v>
                </c:pt>
                <c:pt idx="1">
                  <c:v>2008</c:v>
                </c:pt>
                <c:pt idx="2">
                  <c:v>2009</c:v>
                </c:pt>
                <c:pt idx="3">
                  <c:v>2010</c:v>
                </c:pt>
                <c:pt idx="4">
                  <c:v>2011</c:v>
                </c:pt>
              </c:numCache>
            </c:numRef>
          </c:cat>
          <c:val>
            <c:numRef>
              <c:f>('E01C- IVA '!$M$122,'E01C- IVA '!$N$122,'E01C- IVA '!$O$122,'E01C- IVA '!$P$122,'E01C- IVA '!$Q$122)</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0796160"/>
        <c:axId val="110814336"/>
      </c:barChart>
      <c:catAx>
        <c:axId val="11079616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814336"/>
        <c:crosses val="autoZero"/>
        <c:auto val="1"/>
        <c:lblAlgn val="ctr"/>
        <c:lblOffset val="100"/>
        <c:noMultiLvlLbl val="0"/>
      </c:catAx>
      <c:valAx>
        <c:axId val="11081433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0796160"/>
        <c:crosses val="autoZero"/>
        <c:crossBetween val="between"/>
      </c:valAx>
    </c:plotArea>
    <c:legend>
      <c:legendPos val="b"/>
      <c:layout>
        <c:manualLayout>
          <c:xMode val="edge"/>
          <c:yMode val="edge"/>
          <c:x val="0.11946218086375569"/>
          <c:y val="0.89171973985179553"/>
          <c:w val="0.82171868289191086"/>
          <c:h val="9.167588991135156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'!$L$127</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'!$M$126,'E01C- IVA '!$N$126,'E01C- IVA '!$O$126,'E01C- IVA '!$P$126,'E01C- IVA '!$Q$126)</c:f>
              <c:numCache>
                <c:formatCode>0</c:formatCode>
                <c:ptCount val="5"/>
                <c:pt idx="0">
                  <c:v>2007</c:v>
                </c:pt>
                <c:pt idx="1">
                  <c:v>2008</c:v>
                </c:pt>
                <c:pt idx="2">
                  <c:v>2009</c:v>
                </c:pt>
                <c:pt idx="3">
                  <c:v>2010</c:v>
                </c:pt>
                <c:pt idx="4">
                  <c:v>2011</c:v>
                </c:pt>
              </c:numCache>
            </c:numRef>
          </c:cat>
          <c:val>
            <c:numRef>
              <c:f>('E01C- IVA '!$M$127,'E01C- IVA '!$N$127,'E01C- IVA '!$O$127,'E01C- IVA '!$P$127,'E01C- IVA '!$Q$127)</c:f>
              <c:numCache>
                <c:formatCode>0</c:formatCode>
                <c:ptCount val="5"/>
                <c:pt idx="0">
                  <c:v>0</c:v>
                </c:pt>
                <c:pt idx="1">
                  <c:v>0</c:v>
                </c:pt>
                <c:pt idx="2">
                  <c:v>0</c:v>
                </c:pt>
                <c:pt idx="3">
                  <c:v>0</c:v>
                </c:pt>
                <c:pt idx="4">
                  <c:v>2</c:v>
                </c:pt>
              </c:numCache>
            </c:numRef>
          </c:val>
        </c:ser>
        <c:ser>
          <c:idx val="1"/>
          <c:order val="1"/>
          <c:tx>
            <c:strRef>
              <c:f>'E01C- IVA '!$L$128</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'!$M$126,'E01C- IVA '!$N$126,'E01C- IVA '!$O$126,'E01C- IVA '!$P$126,'E01C- IVA '!$Q$126)</c:f>
              <c:numCache>
                <c:formatCode>0</c:formatCode>
                <c:ptCount val="5"/>
                <c:pt idx="0">
                  <c:v>2007</c:v>
                </c:pt>
                <c:pt idx="1">
                  <c:v>2008</c:v>
                </c:pt>
                <c:pt idx="2">
                  <c:v>2009</c:v>
                </c:pt>
                <c:pt idx="3">
                  <c:v>2010</c:v>
                </c:pt>
                <c:pt idx="4">
                  <c:v>2011</c:v>
                </c:pt>
              </c:numCache>
            </c:numRef>
          </c:cat>
          <c:val>
            <c:numRef>
              <c:f>('E01C- IVA '!$M$128,'E01C- IVA '!$N$128,'E01C- IVA '!$O$128,'E01C- IVA '!$P$128,'E01C- IVA '!$Q$128)</c:f>
              <c:numCache>
                <c:formatCode>0</c:formatCode>
                <c:ptCount val="5"/>
                <c:pt idx="0">
                  <c:v>0</c:v>
                </c:pt>
                <c:pt idx="1">
                  <c:v>0</c:v>
                </c:pt>
                <c:pt idx="2">
                  <c:v>0</c:v>
                </c:pt>
                <c:pt idx="3">
                  <c:v>0</c:v>
                </c:pt>
                <c:pt idx="4">
                  <c:v>3</c:v>
                </c:pt>
              </c:numCache>
            </c:numRef>
          </c:val>
        </c:ser>
        <c:ser>
          <c:idx val="2"/>
          <c:order val="2"/>
          <c:tx>
            <c:strRef>
              <c:f>'E01C- IVA '!$L$129</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'!$M$126,'E01C- IVA '!$N$126,'E01C- IVA '!$O$126,'E01C- IVA '!$P$126,'E01C- IVA '!$Q$126)</c:f>
              <c:numCache>
                <c:formatCode>0</c:formatCode>
                <c:ptCount val="5"/>
                <c:pt idx="0">
                  <c:v>2007</c:v>
                </c:pt>
                <c:pt idx="1">
                  <c:v>2008</c:v>
                </c:pt>
                <c:pt idx="2">
                  <c:v>2009</c:v>
                </c:pt>
                <c:pt idx="3">
                  <c:v>2010</c:v>
                </c:pt>
                <c:pt idx="4">
                  <c:v>2011</c:v>
                </c:pt>
              </c:numCache>
            </c:numRef>
          </c:cat>
          <c:val>
            <c:numRef>
              <c:f>('E01C- IVA '!$M$129,'E01C- IVA '!$N$129,'E01C- IVA '!$O$129,'E01C- IVA '!$P$129,'E01C- IVA '!$Q$129)</c:f>
              <c:numCache>
                <c:formatCode>0</c:formatCode>
                <c:ptCount val="5"/>
                <c:pt idx="0">
                  <c:v>4</c:v>
                </c:pt>
                <c:pt idx="1">
                  <c:v>4</c:v>
                </c:pt>
                <c:pt idx="2">
                  <c:v>4</c:v>
                </c:pt>
                <c:pt idx="3">
                  <c:v>4</c:v>
                </c:pt>
                <c:pt idx="4">
                  <c:v>2</c:v>
                </c:pt>
              </c:numCache>
            </c:numRef>
          </c:val>
        </c:ser>
        <c:ser>
          <c:idx val="3"/>
          <c:order val="3"/>
          <c:tx>
            <c:strRef>
              <c:f>'E01C- IVA '!$L$130</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'!$M$126,'E01C- IVA '!$N$126,'E01C- IVA '!$O$126,'E01C- IVA '!$P$126,'E01C- IVA '!$Q$126)</c:f>
              <c:numCache>
                <c:formatCode>0</c:formatCode>
                <c:ptCount val="5"/>
                <c:pt idx="0">
                  <c:v>2007</c:v>
                </c:pt>
                <c:pt idx="1">
                  <c:v>2008</c:v>
                </c:pt>
                <c:pt idx="2">
                  <c:v>2009</c:v>
                </c:pt>
                <c:pt idx="3">
                  <c:v>2010</c:v>
                </c:pt>
                <c:pt idx="4">
                  <c:v>2011</c:v>
                </c:pt>
              </c:numCache>
            </c:numRef>
          </c:cat>
          <c:val>
            <c:numRef>
              <c:f>('E01C- IVA '!$M$130,'E01C- IVA '!$N$130,'E01C- IVA '!$O$130,'E01C- IVA '!$P$130,'E01C- IVA '!$Q$130)</c:f>
              <c:numCache>
                <c:formatCode>0</c:formatCode>
                <c:ptCount val="5"/>
                <c:pt idx="0">
                  <c:v>1</c:v>
                </c:pt>
                <c:pt idx="1">
                  <c:v>1</c:v>
                </c:pt>
                <c:pt idx="2">
                  <c:v>1</c:v>
                </c:pt>
                <c:pt idx="3">
                  <c:v>1</c:v>
                </c:pt>
                <c:pt idx="4">
                  <c:v>0</c:v>
                </c:pt>
              </c:numCache>
            </c:numRef>
          </c:val>
        </c:ser>
        <c:ser>
          <c:idx val="4"/>
          <c:order val="4"/>
          <c:tx>
            <c:strRef>
              <c:f>'E01C- IVA '!$L$131</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'!$M$126,'E01C- IVA '!$N$126,'E01C- IVA '!$O$126,'E01C- IVA '!$P$126,'E01C- IVA '!$Q$126)</c:f>
              <c:numCache>
                <c:formatCode>0</c:formatCode>
                <c:ptCount val="5"/>
                <c:pt idx="0">
                  <c:v>2007</c:v>
                </c:pt>
                <c:pt idx="1">
                  <c:v>2008</c:v>
                </c:pt>
                <c:pt idx="2">
                  <c:v>2009</c:v>
                </c:pt>
                <c:pt idx="3">
                  <c:v>2010</c:v>
                </c:pt>
                <c:pt idx="4">
                  <c:v>2011</c:v>
                </c:pt>
              </c:numCache>
            </c:numRef>
          </c:cat>
          <c:val>
            <c:numRef>
              <c:f>('E01C- IVA '!$M$131,'E01C- IVA '!$N$131,'E01C- IVA '!$O$131,'E01C- IVA '!$P$131,'E01C- IVA '!$Q$131)</c:f>
              <c:numCache>
                <c:formatCode>0</c:formatCode>
                <c:ptCount val="5"/>
                <c:pt idx="0">
                  <c:v>1</c:v>
                </c:pt>
                <c:pt idx="1">
                  <c:v>1</c:v>
                </c:pt>
                <c:pt idx="2">
                  <c:v>1</c:v>
                </c:pt>
                <c:pt idx="3">
                  <c:v>1</c:v>
                </c:pt>
                <c:pt idx="4">
                  <c:v>0</c:v>
                </c:pt>
              </c:numCache>
            </c:numRef>
          </c:val>
        </c:ser>
        <c:dLbls>
          <c:showLegendKey val="0"/>
          <c:showVal val="0"/>
          <c:showCatName val="0"/>
          <c:showSerName val="0"/>
          <c:showPercent val="0"/>
          <c:showBubbleSize val="0"/>
        </c:dLbls>
        <c:gapWidth val="150"/>
        <c:overlap val="100"/>
        <c:axId val="111196416"/>
        <c:axId val="111226880"/>
      </c:barChart>
      <c:catAx>
        <c:axId val="11119641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1226880"/>
        <c:crosses val="autoZero"/>
        <c:auto val="1"/>
        <c:lblAlgn val="ctr"/>
        <c:lblOffset val="100"/>
        <c:noMultiLvlLbl val="0"/>
      </c:catAx>
      <c:valAx>
        <c:axId val="11122688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1196416"/>
        <c:crosses val="autoZero"/>
        <c:crossBetween val="between"/>
      </c:valAx>
    </c:plotArea>
    <c:legend>
      <c:legendPos val="b"/>
      <c:layout>
        <c:manualLayout>
          <c:xMode val="edge"/>
          <c:yMode val="edge"/>
          <c:x val="0.11946212202926702"/>
          <c:y val="0.89171966270173653"/>
          <c:w val="0.82171862078883962"/>
          <c:h val="5.9547662925113327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'!$L$136</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'!$M$135,'E01C- IVA '!$N$135,'E01C- IVA '!$O$135,'E01C- IVA '!$P$135,'E01C- IVA '!$Q$135)</c:f>
              <c:numCache>
                <c:formatCode>0</c:formatCode>
                <c:ptCount val="5"/>
                <c:pt idx="0">
                  <c:v>2007</c:v>
                </c:pt>
                <c:pt idx="1">
                  <c:v>2008</c:v>
                </c:pt>
                <c:pt idx="2">
                  <c:v>2009</c:v>
                </c:pt>
                <c:pt idx="3">
                  <c:v>2010</c:v>
                </c:pt>
                <c:pt idx="4">
                  <c:v>2011</c:v>
                </c:pt>
              </c:numCache>
            </c:numRef>
          </c:cat>
          <c:val>
            <c:numRef>
              <c:f>('E01C- IVA '!$M$136,'E01C- IVA '!$N$136,'E01C- IVA '!$O$136,'E01C- IVA '!$P$136,'E01C- IVA '!$Q$136)</c:f>
              <c:numCache>
                <c:formatCode>0</c:formatCode>
                <c:ptCount val="5"/>
                <c:pt idx="0">
                  <c:v>0</c:v>
                </c:pt>
                <c:pt idx="1">
                  <c:v>0</c:v>
                </c:pt>
                <c:pt idx="2">
                  <c:v>0</c:v>
                </c:pt>
                <c:pt idx="3">
                  <c:v>0</c:v>
                </c:pt>
                <c:pt idx="4">
                  <c:v>2</c:v>
                </c:pt>
              </c:numCache>
            </c:numRef>
          </c:val>
        </c:ser>
        <c:ser>
          <c:idx val="1"/>
          <c:order val="1"/>
          <c:tx>
            <c:strRef>
              <c:f>'E01C- IVA '!$L$137</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'!$M$135,'E01C- IVA '!$N$135,'E01C- IVA '!$O$135,'E01C- IVA '!$P$135,'E01C- IVA '!$Q$135)</c:f>
              <c:numCache>
                <c:formatCode>0</c:formatCode>
                <c:ptCount val="5"/>
                <c:pt idx="0">
                  <c:v>2007</c:v>
                </c:pt>
                <c:pt idx="1">
                  <c:v>2008</c:v>
                </c:pt>
                <c:pt idx="2">
                  <c:v>2009</c:v>
                </c:pt>
                <c:pt idx="3">
                  <c:v>2010</c:v>
                </c:pt>
                <c:pt idx="4">
                  <c:v>2011</c:v>
                </c:pt>
              </c:numCache>
            </c:numRef>
          </c:cat>
          <c:val>
            <c:numRef>
              <c:f>('E01C- IVA '!$M$137,'E01C- IVA '!$N$137,'E01C- IVA '!$O$137,'E01C- IVA '!$P$137,'E01C- IVA '!$Q$137)</c:f>
              <c:numCache>
                <c:formatCode>0</c:formatCode>
                <c:ptCount val="5"/>
                <c:pt idx="0">
                  <c:v>0</c:v>
                </c:pt>
                <c:pt idx="1">
                  <c:v>2</c:v>
                </c:pt>
                <c:pt idx="2">
                  <c:v>1</c:v>
                </c:pt>
                <c:pt idx="3">
                  <c:v>0</c:v>
                </c:pt>
                <c:pt idx="4">
                  <c:v>1</c:v>
                </c:pt>
              </c:numCache>
            </c:numRef>
          </c:val>
        </c:ser>
        <c:ser>
          <c:idx val="2"/>
          <c:order val="2"/>
          <c:tx>
            <c:strRef>
              <c:f>'E01C- IVA '!$L$138</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'!$M$135,'E01C- IVA '!$N$135,'E01C- IVA '!$O$135,'E01C- IVA '!$P$135,'E01C- IVA '!$Q$135)</c:f>
              <c:numCache>
                <c:formatCode>0</c:formatCode>
                <c:ptCount val="5"/>
                <c:pt idx="0">
                  <c:v>2007</c:v>
                </c:pt>
                <c:pt idx="1">
                  <c:v>2008</c:v>
                </c:pt>
                <c:pt idx="2">
                  <c:v>2009</c:v>
                </c:pt>
                <c:pt idx="3">
                  <c:v>2010</c:v>
                </c:pt>
                <c:pt idx="4">
                  <c:v>2011</c:v>
                </c:pt>
              </c:numCache>
            </c:numRef>
          </c:cat>
          <c:val>
            <c:numRef>
              <c:f>('E01C- IVA '!$M$138,'E01C- IVA '!$N$138,'E01C- IVA '!$O$138,'E01C- IVA '!$P$138,'E01C- IVA '!$Q$138)</c:f>
              <c:numCache>
                <c:formatCode>0</c:formatCode>
                <c:ptCount val="5"/>
                <c:pt idx="0">
                  <c:v>3</c:v>
                </c:pt>
                <c:pt idx="1">
                  <c:v>1</c:v>
                </c:pt>
                <c:pt idx="2">
                  <c:v>1</c:v>
                </c:pt>
                <c:pt idx="3">
                  <c:v>4</c:v>
                </c:pt>
                <c:pt idx="4">
                  <c:v>2</c:v>
                </c:pt>
              </c:numCache>
            </c:numRef>
          </c:val>
        </c:ser>
        <c:ser>
          <c:idx val="3"/>
          <c:order val="3"/>
          <c:tx>
            <c:strRef>
              <c:f>'E01C- IVA '!$L$139</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'!$M$135,'E01C- IVA '!$N$135,'E01C- IVA '!$O$135,'E01C- IVA '!$P$135,'E01C- IVA '!$Q$135)</c:f>
              <c:numCache>
                <c:formatCode>0</c:formatCode>
                <c:ptCount val="5"/>
                <c:pt idx="0">
                  <c:v>2007</c:v>
                </c:pt>
                <c:pt idx="1">
                  <c:v>2008</c:v>
                </c:pt>
                <c:pt idx="2">
                  <c:v>2009</c:v>
                </c:pt>
                <c:pt idx="3">
                  <c:v>2010</c:v>
                </c:pt>
                <c:pt idx="4">
                  <c:v>2011</c:v>
                </c:pt>
              </c:numCache>
            </c:numRef>
          </c:cat>
          <c:val>
            <c:numRef>
              <c:f>('E01C- IVA '!$M$139,'E01C- IVA '!$N$139,'E01C- IVA '!$O$139,'E01C- IVA '!$P$139,'E01C- IVA '!$Q$139)</c:f>
              <c:numCache>
                <c:formatCode>0</c:formatCode>
                <c:ptCount val="5"/>
                <c:pt idx="0">
                  <c:v>1</c:v>
                </c:pt>
                <c:pt idx="1">
                  <c:v>1</c:v>
                </c:pt>
                <c:pt idx="2">
                  <c:v>2</c:v>
                </c:pt>
                <c:pt idx="3">
                  <c:v>1</c:v>
                </c:pt>
                <c:pt idx="4">
                  <c:v>1</c:v>
                </c:pt>
              </c:numCache>
            </c:numRef>
          </c:val>
        </c:ser>
        <c:ser>
          <c:idx val="4"/>
          <c:order val="4"/>
          <c:tx>
            <c:strRef>
              <c:f>'E01C- IVA '!$L$140</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'!$M$135,'E01C- IVA '!$N$135,'E01C- IVA '!$O$135,'E01C- IVA '!$P$135,'E01C- IVA '!$Q$135)</c:f>
              <c:numCache>
                <c:formatCode>0</c:formatCode>
                <c:ptCount val="5"/>
                <c:pt idx="0">
                  <c:v>2007</c:v>
                </c:pt>
                <c:pt idx="1">
                  <c:v>2008</c:v>
                </c:pt>
                <c:pt idx="2">
                  <c:v>2009</c:v>
                </c:pt>
                <c:pt idx="3">
                  <c:v>2010</c:v>
                </c:pt>
                <c:pt idx="4">
                  <c:v>2011</c:v>
                </c:pt>
              </c:numCache>
            </c:numRef>
          </c:cat>
          <c:val>
            <c:numRef>
              <c:f>('E01C- IVA '!$M$140,'E01C- IVA '!$N$140,'E01C- IVA '!$O$140,'E01C- IVA '!$P$140,'E01C- IVA '!$Q$140)</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1608960"/>
        <c:axId val="111610496"/>
      </c:barChart>
      <c:catAx>
        <c:axId val="11160896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1610496"/>
        <c:crosses val="autoZero"/>
        <c:auto val="1"/>
        <c:lblAlgn val="ctr"/>
        <c:lblOffset val="100"/>
        <c:noMultiLvlLbl val="0"/>
      </c:catAx>
      <c:valAx>
        <c:axId val="11161049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1608960"/>
        <c:crosses val="autoZero"/>
        <c:crossBetween val="between"/>
      </c:valAx>
    </c:plotArea>
    <c:legend>
      <c:legendPos val="b"/>
      <c:layout>
        <c:manualLayout>
          <c:xMode val="edge"/>
          <c:yMode val="edge"/>
          <c:x val="0.11946218086375569"/>
          <c:y val="0.89171973985179553"/>
          <c:w val="0.82171868289191086"/>
          <c:h val="9.558359421939731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'!$L$145</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'!$M$144,'E01C- IVA '!$N$144,'E01C- IVA '!$O$144,'E01C- IVA '!$P$144,'E01C- IVA '!$Q$144)</c:f>
              <c:numCache>
                <c:formatCode>0</c:formatCode>
                <c:ptCount val="5"/>
                <c:pt idx="0">
                  <c:v>2007</c:v>
                </c:pt>
                <c:pt idx="1">
                  <c:v>2008</c:v>
                </c:pt>
                <c:pt idx="2">
                  <c:v>2009</c:v>
                </c:pt>
                <c:pt idx="3">
                  <c:v>2010</c:v>
                </c:pt>
                <c:pt idx="4">
                  <c:v>2011</c:v>
                </c:pt>
              </c:numCache>
            </c:numRef>
          </c:cat>
          <c:val>
            <c:numRef>
              <c:f>('E01C- IVA '!$M$145,'E01C- IVA '!$N$145,'E01C- IVA '!$O$145,'E01C- IVA '!$P$145,'E01C- IVA '!$Q$145)</c:f>
              <c:numCache>
                <c:formatCode>0</c:formatCode>
                <c:ptCount val="5"/>
                <c:pt idx="0">
                  <c:v>0</c:v>
                </c:pt>
                <c:pt idx="1">
                  <c:v>1</c:v>
                </c:pt>
                <c:pt idx="2">
                  <c:v>2</c:v>
                </c:pt>
                <c:pt idx="3">
                  <c:v>1</c:v>
                </c:pt>
                <c:pt idx="4">
                  <c:v>4</c:v>
                </c:pt>
              </c:numCache>
            </c:numRef>
          </c:val>
        </c:ser>
        <c:ser>
          <c:idx val="1"/>
          <c:order val="1"/>
          <c:tx>
            <c:strRef>
              <c:f>'E01C- IVA '!$L$146</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'!$M$144,'E01C- IVA '!$N$144,'E01C- IVA '!$O$144,'E01C- IVA '!$P$144,'E01C- IVA '!$Q$144)</c:f>
              <c:numCache>
                <c:formatCode>0</c:formatCode>
                <c:ptCount val="5"/>
                <c:pt idx="0">
                  <c:v>2007</c:v>
                </c:pt>
                <c:pt idx="1">
                  <c:v>2008</c:v>
                </c:pt>
                <c:pt idx="2">
                  <c:v>2009</c:v>
                </c:pt>
                <c:pt idx="3">
                  <c:v>2010</c:v>
                </c:pt>
                <c:pt idx="4">
                  <c:v>2011</c:v>
                </c:pt>
              </c:numCache>
            </c:numRef>
          </c:cat>
          <c:val>
            <c:numRef>
              <c:f>('E01C- IVA '!$M$146,'E01C- IVA '!$N$146,'E01C- IVA '!$O$146,'E01C- IVA '!$P$146,'E01C- IVA '!$Q$146)</c:f>
              <c:numCache>
                <c:formatCode>0</c:formatCode>
                <c:ptCount val="5"/>
                <c:pt idx="0">
                  <c:v>3</c:v>
                </c:pt>
                <c:pt idx="1">
                  <c:v>2</c:v>
                </c:pt>
                <c:pt idx="2">
                  <c:v>0</c:v>
                </c:pt>
                <c:pt idx="3">
                  <c:v>2</c:v>
                </c:pt>
                <c:pt idx="4">
                  <c:v>0</c:v>
                </c:pt>
              </c:numCache>
            </c:numRef>
          </c:val>
        </c:ser>
        <c:ser>
          <c:idx val="2"/>
          <c:order val="2"/>
          <c:tx>
            <c:strRef>
              <c:f>'E01C- IVA '!$L$147</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'!$M$144,'E01C- IVA '!$N$144,'E01C- IVA '!$O$144,'E01C- IVA '!$P$144,'E01C- IVA '!$Q$144)</c:f>
              <c:numCache>
                <c:formatCode>0</c:formatCode>
                <c:ptCount val="5"/>
                <c:pt idx="0">
                  <c:v>2007</c:v>
                </c:pt>
                <c:pt idx="1">
                  <c:v>2008</c:v>
                </c:pt>
                <c:pt idx="2">
                  <c:v>2009</c:v>
                </c:pt>
                <c:pt idx="3">
                  <c:v>2010</c:v>
                </c:pt>
                <c:pt idx="4">
                  <c:v>2011</c:v>
                </c:pt>
              </c:numCache>
            </c:numRef>
          </c:cat>
          <c:val>
            <c:numRef>
              <c:f>('E01C- IVA '!$M$147,'E01C- IVA '!$N$147,'E01C- IVA '!$O$147,'E01C- IVA '!$P$147,'E01C- IVA '!$Q$147)</c:f>
              <c:numCache>
                <c:formatCode>0</c:formatCode>
                <c:ptCount val="5"/>
                <c:pt idx="0">
                  <c:v>0</c:v>
                </c:pt>
                <c:pt idx="1">
                  <c:v>0</c:v>
                </c:pt>
                <c:pt idx="2">
                  <c:v>1</c:v>
                </c:pt>
                <c:pt idx="3">
                  <c:v>1</c:v>
                </c:pt>
                <c:pt idx="4">
                  <c:v>0</c:v>
                </c:pt>
              </c:numCache>
            </c:numRef>
          </c:val>
        </c:ser>
        <c:ser>
          <c:idx val="3"/>
          <c:order val="3"/>
          <c:tx>
            <c:strRef>
              <c:f>'E01C- IVA '!$L$148</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'!$M$144,'E01C- IVA '!$N$144,'E01C- IVA '!$O$144,'E01C- IVA '!$P$144,'E01C- IVA '!$Q$144)</c:f>
              <c:numCache>
                <c:formatCode>0</c:formatCode>
                <c:ptCount val="5"/>
                <c:pt idx="0">
                  <c:v>2007</c:v>
                </c:pt>
                <c:pt idx="1">
                  <c:v>2008</c:v>
                </c:pt>
                <c:pt idx="2">
                  <c:v>2009</c:v>
                </c:pt>
                <c:pt idx="3">
                  <c:v>2010</c:v>
                </c:pt>
                <c:pt idx="4">
                  <c:v>2011</c:v>
                </c:pt>
              </c:numCache>
            </c:numRef>
          </c:cat>
          <c:val>
            <c:numRef>
              <c:f>('E01C- IVA '!$M$148,'E01C- IVA '!$N$148,'E01C- IVA '!$O$148,'E01C- IVA '!$P$148,'E01C- IVA '!$Q$148)</c:f>
              <c:numCache>
                <c:formatCode>0</c:formatCode>
                <c:ptCount val="5"/>
                <c:pt idx="0">
                  <c:v>0</c:v>
                </c:pt>
                <c:pt idx="1">
                  <c:v>0</c:v>
                </c:pt>
                <c:pt idx="2">
                  <c:v>0</c:v>
                </c:pt>
                <c:pt idx="3">
                  <c:v>0</c:v>
                </c:pt>
                <c:pt idx="4">
                  <c:v>0</c:v>
                </c:pt>
              </c:numCache>
            </c:numRef>
          </c:val>
        </c:ser>
        <c:ser>
          <c:idx val="4"/>
          <c:order val="4"/>
          <c:tx>
            <c:strRef>
              <c:f>'E01C- IVA '!$L$149</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'!$M$144,'E01C- IVA '!$N$144,'E01C- IVA '!$O$144,'E01C- IVA '!$P$144,'E01C- IVA '!$Q$144)</c:f>
              <c:numCache>
                <c:formatCode>0</c:formatCode>
                <c:ptCount val="5"/>
                <c:pt idx="0">
                  <c:v>2007</c:v>
                </c:pt>
                <c:pt idx="1">
                  <c:v>2008</c:v>
                </c:pt>
                <c:pt idx="2">
                  <c:v>2009</c:v>
                </c:pt>
                <c:pt idx="3">
                  <c:v>2010</c:v>
                </c:pt>
                <c:pt idx="4">
                  <c:v>2011</c:v>
                </c:pt>
              </c:numCache>
            </c:numRef>
          </c:cat>
          <c:val>
            <c:numRef>
              <c:f>('E01C- IVA '!$M$149,'E01C- IVA '!$N$149,'E01C- IVA '!$O$149,'E01C- IVA '!$P$149,'E01C- IVA '!$Q$149)</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1763456"/>
        <c:axId val="111764992"/>
      </c:barChart>
      <c:catAx>
        <c:axId val="11176345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1764992"/>
        <c:crosses val="autoZero"/>
        <c:auto val="1"/>
        <c:lblAlgn val="ctr"/>
        <c:lblOffset val="100"/>
        <c:noMultiLvlLbl val="0"/>
      </c:catAx>
      <c:valAx>
        <c:axId val="111764992"/>
        <c:scaling>
          <c:orientation val="minMax"/>
          <c:max val="5"/>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1763456"/>
        <c:crosses val="autoZero"/>
        <c:crossBetween val="between"/>
        <c:majorUnit val="1"/>
        <c:minorUnit val="0.5"/>
      </c:valAx>
    </c:plotArea>
    <c:legend>
      <c:legendPos val="b"/>
      <c:layout>
        <c:manualLayout>
          <c:xMode val="edge"/>
          <c:yMode val="edge"/>
          <c:x val="0.11946206048568335"/>
          <c:y val="0.8917198291390046"/>
          <c:w val="0.82171856896266016"/>
          <c:h val="8.5691112140394265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'!$L$154</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'!$M$153,'E01C- IVA '!$N$153,'E01C- IVA '!$O$153,'E01C- IVA '!$P$153,'E01C- IVA '!$Q$153)</c:f>
              <c:numCache>
                <c:formatCode>0</c:formatCode>
                <c:ptCount val="5"/>
                <c:pt idx="0">
                  <c:v>2007</c:v>
                </c:pt>
                <c:pt idx="1">
                  <c:v>2008</c:v>
                </c:pt>
                <c:pt idx="2">
                  <c:v>2009</c:v>
                </c:pt>
                <c:pt idx="3">
                  <c:v>2010</c:v>
                </c:pt>
                <c:pt idx="4">
                  <c:v>2011</c:v>
                </c:pt>
              </c:numCache>
            </c:numRef>
          </c:cat>
          <c:val>
            <c:numRef>
              <c:f>('E01C- IVA '!$M$154,'E01C- IVA '!$N$154,'E01C- IVA '!$O$154,'E01C- IVA '!$P$154,'E01C- IVA '!$Q$154)</c:f>
              <c:numCache>
                <c:formatCode>0</c:formatCode>
                <c:ptCount val="5"/>
                <c:pt idx="0">
                  <c:v>0</c:v>
                </c:pt>
                <c:pt idx="1">
                  <c:v>0</c:v>
                </c:pt>
                <c:pt idx="2">
                  <c:v>0</c:v>
                </c:pt>
                <c:pt idx="3">
                  <c:v>0</c:v>
                </c:pt>
                <c:pt idx="4">
                  <c:v>0</c:v>
                </c:pt>
              </c:numCache>
            </c:numRef>
          </c:val>
        </c:ser>
        <c:ser>
          <c:idx val="1"/>
          <c:order val="1"/>
          <c:tx>
            <c:strRef>
              <c:f>'E01C- IVA '!$L$155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'!$M$153,'E01C- IVA '!$N$153,'E01C- IVA '!$O$153,'E01C- IVA '!$P$153,'E01C- IVA '!$Q$153)</c:f>
              <c:numCache>
                <c:formatCode>0</c:formatCode>
                <c:ptCount val="5"/>
                <c:pt idx="0">
                  <c:v>2007</c:v>
                </c:pt>
                <c:pt idx="1">
                  <c:v>2008</c:v>
                </c:pt>
                <c:pt idx="2">
                  <c:v>2009</c:v>
                </c:pt>
                <c:pt idx="3">
                  <c:v>2010</c:v>
                </c:pt>
                <c:pt idx="4">
                  <c:v>2011</c:v>
                </c:pt>
              </c:numCache>
            </c:numRef>
          </c:cat>
          <c:val>
            <c:numRef>
              <c:f>('E01C- IVA '!$M$155,'E01C- IVA '!$N$155,'E01C- IVA '!$O$155,'E01C- IVA '!$P$155,'E01C- IVA '!$Q$155)</c:f>
              <c:numCache>
                <c:formatCode>0</c:formatCode>
                <c:ptCount val="5"/>
                <c:pt idx="0">
                  <c:v>1</c:v>
                </c:pt>
                <c:pt idx="1">
                  <c:v>0</c:v>
                </c:pt>
                <c:pt idx="2">
                  <c:v>0</c:v>
                </c:pt>
                <c:pt idx="3">
                  <c:v>1</c:v>
                </c:pt>
                <c:pt idx="4">
                  <c:v>0</c:v>
                </c:pt>
              </c:numCache>
            </c:numRef>
          </c:val>
        </c:ser>
        <c:ser>
          <c:idx val="2"/>
          <c:order val="2"/>
          <c:tx>
            <c:strRef>
              <c:f>'E01C- IVA '!$L$156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'!$M$153,'E01C- IVA '!$N$153,'E01C- IVA '!$O$153,'E01C- IVA '!$P$153,'E01C- IVA '!$Q$153)</c:f>
              <c:numCache>
                <c:formatCode>0</c:formatCode>
                <c:ptCount val="5"/>
                <c:pt idx="0">
                  <c:v>2007</c:v>
                </c:pt>
                <c:pt idx="1">
                  <c:v>2008</c:v>
                </c:pt>
                <c:pt idx="2">
                  <c:v>2009</c:v>
                </c:pt>
                <c:pt idx="3">
                  <c:v>2010</c:v>
                </c:pt>
                <c:pt idx="4">
                  <c:v>2011</c:v>
                </c:pt>
              </c:numCache>
            </c:numRef>
          </c:cat>
          <c:val>
            <c:numRef>
              <c:f>('E01C- IVA '!$M$156,'E01C- IVA '!$N$156,'E01C- IVA '!$O$156,'E01C- IVA '!$P$156,'E01C- IVA '!$Q$156)</c:f>
              <c:numCache>
                <c:formatCode>0</c:formatCode>
                <c:ptCount val="5"/>
                <c:pt idx="0">
                  <c:v>0</c:v>
                </c:pt>
                <c:pt idx="1">
                  <c:v>1</c:v>
                </c:pt>
                <c:pt idx="2">
                  <c:v>1</c:v>
                </c:pt>
                <c:pt idx="3">
                  <c:v>0</c:v>
                </c:pt>
                <c:pt idx="4">
                  <c:v>0</c:v>
                </c:pt>
              </c:numCache>
            </c:numRef>
          </c:val>
        </c:ser>
        <c:ser>
          <c:idx val="3"/>
          <c:order val="3"/>
          <c:tx>
            <c:strRef>
              <c:f>'E01C- IVA '!$L$157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'!$M$153,'E01C- IVA '!$N$153,'E01C- IVA '!$O$153,'E01C- IVA '!$P$153,'E01C- IVA '!$Q$153)</c:f>
              <c:numCache>
                <c:formatCode>0</c:formatCode>
                <c:ptCount val="5"/>
                <c:pt idx="0">
                  <c:v>2007</c:v>
                </c:pt>
                <c:pt idx="1">
                  <c:v>2008</c:v>
                </c:pt>
                <c:pt idx="2">
                  <c:v>2009</c:v>
                </c:pt>
                <c:pt idx="3">
                  <c:v>2010</c:v>
                </c:pt>
                <c:pt idx="4">
                  <c:v>2011</c:v>
                </c:pt>
              </c:numCache>
            </c:numRef>
          </c:cat>
          <c:val>
            <c:numRef>
              <c:f>('E01C- IVA '!$M$157,'E01C- IVA '!$N$157,'E01C- IVA '!$O$157,'E01C- IVA '!$P$157,'E01C- IVA '!$Q$157)</c:f>
              <c:numCache>
                <c:formatCode>0</c:formatCode>
                <c:ptCount val="5"/>
                <c:pt idx="0">
                  <c:v>0</c:v>
                </c:pt>
                <c:pt idx="1">
                  <c:v>0</c:v>
                </c:pt>
                <c:pt idx="2">
                  <c:v>0</c:v>
                </c:pt>
                <c:pt idx="3">
                  <c:v>0</c:v>
                </c:pt>
                <c:pt idx="4">
                  <c:v>0</c:v>
                </c:pt>
              </c:numCache>
            </c:numRef>
          </c:val>
        </c:ser>
        <c:ser>
          <c:idx val="4"/>
          <c:order val="4"/>
          <c:tx>
            <c:strRef>
              <c:f>'E01C- IVA '!$L$158</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'!$M$153,'E01C- IVA '!$N$153,'E01C- IVA '!$O$153,'E01C- IVA '!$P$153,'E01C- IVA '!$Q$153)</c:f>
              <c:numCache>
                <c:formatCode>0</c:formatCode>
                <c:ptCount val="5"/>
                <c:pt idx="0">
                  <c:v>2007</c:v>
                </c:pt>
                <c:pt idx="1">
                  <c:v>2008</c:v>
                </c:pt>
                <c:pt idx="2">
                  <c:v>2009</c:v>
                </c:pt>
                <c:pt idx="3">
                  <c:v>2010</c:v>
                </c:pt>
                <c:pt idx="4">
                  <c:v>2011</c:v>
                </c:pt>
              </c:numCache>
            </c:numRef>
          </c:cat>
          <c:val>
            <c:numRef>
              <c:f>('E01C- IVA '!$M$158,'E01C- IVA '!$N$158,'E01C- IVA '!$O$158,'E01C- IVA '!$P$158,'E01C- IVA '!$Q$158)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1864448"/>
        <c:axId val="116875648"/>
      </c:barChart>
      <c:catAx>
        <c:axId val="11186444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6875648"/>
        <c:crosses val="autoZero"/>
        <c:auto val="1"/>
        <c:lblAlgn val="ctr"/>
        <c:lblOffset val="100"/>
        <c:noMultiLvlLbl val="0"/>
      </c:catAx>
      <c:valAx>
        <c:axId val="116875648"/>
        <c:scaling>
          <c:orientation val="minMax"/>
          <c:max val="2"/>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1864448"/>
        <c:crosses val="autoZero"/>
        <c:crossBetween val="between"/>
        <c:majorUnit val="1"/>
        <c:minorUnit val="0.5"/>
      </c:valAx>
    </c:plotArea>
    <c:legend>
      <c:legendPos val="b"/>
      <c:layout>
        <c:manualLayout>
          <c:xMode val="edge"/>
          <c:yMode val="edge"/>
          <c:x val="0.11946206048568335"/>
          <c:y val="0.89171948547753854"/>
          <c:w val="0.82171856896266016"/>
          <c:h val="5.954751523828095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'!$L$163</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'!$M$162,'E01C- IVA '!$N$162,'E01C- IVA '!$O$162,'E01C- IVA '!$P$162,'E01C- IVA '!$Q$162)</c:f>
              <c:numCache>
                <c:formatCode>0</c:formatCode>
                <c:ptCount val="5"/>
                <c:pt idx="0">
                  <c:v>2007</c:v>
                </c:pt>
                <c:pt idx="1">
                  <c:v>2008</c:v>
                </c:pt>
                <c:pt idx="2">
                  <c:v>2009</c:v>
                </c:pt>
                <c:pt idx="3">
                  <c:v>2010</c:v>
                </c:pt>
                <c:pt idx="4">
                  <c:v>2011</c:v>
                </c:pt>
              </c:numCache>
            </c:numRef>
          </c:cat>
          <c:val>
            <c:numRef>
              <c:f>('E01C- IVA '!$M$163,'E01C- IVA '!$N$163,'E01C- IVA '!$O$163,'E01C- IVA '!$P$163,'E01C- IVA '!$Q$163)</c:f>
              <c:numCache>
                <c:formatCode>0</c:formatCode>
                <c:ptCount val="5"/>
                <c:pt idx="0">
                  <c:v>0</c:v>
                </c:pt>
                <c:pt idx="1">
                  <c:v>1</c:v>
                </c:pt>
                <c:pt idx="2">
                  <c:v>1</c:v>
                </c:pt>
                <c:pt idx="3">
                  <c:v>1</c:v>
                </c:pt>
                <c:pt idx="4">
                  <c:v>4</c:v>
                </c:pt>
              </c:numCache>
            </c:numRef>
          </c:val>
        </c:ser>
        <c:ser>
          <c:idx val="1"/>
          <c:order val="1"/>
          <c:tx>
            <c:strRef>
              <c:f>'E01C- IVA '!$L$164</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'!$M$162,'E01C- IVA '!$N$162,'E01C- IVA '!$O$162,'E01C- IVA '!$P$162,'E01C- IVA '!$Q$162)</c:f>
              <c:numCache>
                <c:formatCode>0</c:formatCode>
                <c:ptCount val="5"/>
                <c:pt idx="0">
                  <c:v>2007</c:v>
                </c:pt>
                <c:pt idx="1">
                  <c:v>2008</c:v>
                </c:pt>
                <c:pt idx="2">
                  <c:v>2009</c:v>
                </c:pt>
                <c:pt idx="3">
                  <c:v>2010</c:v>
                </c:pt>
                <c:pt idx="4">
                  <c:v>2011</c:v>
                </c:pt>
              </c:numCache>
            </c:numRef>
          </c:cat>
          <c:val>
            <c:numRef>
              <c:f>('E01C- IVA '!$M$164,'E01C- IVA '!$N$164,'E01C- IVA '!$O$164,'E01C- IVA '!$P$164,'E01C- IVA '!$Q$164)</c:f>
              <c:numCache>
                <c:formatCode>0</c:formatCode>
                <c:ptCount val="5"/>
                <c:pt idx="0">
                  <c:v>0</c:v>
                </c:pt>
                <c:pt idx="1">
                  <c:v>1</c:v>
                </c:pt>
                <c:pt idx="2">
                  <c:v>1</c:v>
                </c:pt>
                <c:pt idx="3">
                  <c:v>4</c:v>
                </c:pt>
                <c:pt idx="4">
                  <c:v>1</c:v>
                </c:pt>
              </c:numCache>
            </c:numRef>
          </c:val>
        </c:ser>
        <c:ser>
          <c:idx val="2"/>
          <c:order val="2"/>
          <c:tx>
            <c:strRef>
              <c:f>'E01C- IVA '!$L$165</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'!$M$162,'E01C- IVA '!$N$162,'E01C- IVA '!$O$162,'E01C- IVA '!$P$162,'E01C- IVA '!$Q$162)</c:f>
              <c:numCache>
                <c:formatCode>0</c:formatCode>
                <c:ptCount val="5"/>
                <c:pt idx="0">
                  <c:v>2007</c:v>
                </c:pt>
                <c:pt idx="1">
                  <c:v>2008</c:v>
                </c:pt>
                <c:pt idx="2">
                  <c:v>2009</c:v>
                </c:pt>
                <c:pt idx="3">
                  <c:v>2010</c:v>
                </c:pt>
                <c:pt idx="4">
                  <c:v>2011</c:v>
                </c:pt>
              </c:numCache>
            </c:numRef>
          </c:cat>
          <c:val>
            <c:numRef>
              <c:f>('E01C- IVA '!$M$165,'E01C- IVA '!$N$165,'E01C- IVA '!$O$165,'E01C- IVA '!$P$165,'E01C- IVA '!$Q$165)</c:f>
              <c:numCache>
                <c:formatCode>0</c:formatCode>
                <c:ptCount val="5"/>
                <c:pt idx="0">
                  <c:v>5</c:v>
                </c:pt>
                <c:pt idx="1">
                  <c:v>5</c:v>
                </c:pt>
                <c:pt idx="2">
                  <c:v>5</c:v>
                </c:pt>
                <c:pt idx="3">
                  <c:v>2</c:v>
                </c:pt>
                <c:pt idx="4">
                  <c:v>1</c:v>
                </c:pt>
              </c:numCache>
            </c:numRef>
          </c:val>
        </c:ser>
        <c:ser>
          <c:idx val="3"/>
          <c:order val="3"/>
          <c:tx>
            <c:strRef>
              <c:f>'E01C- IVA '!$L$166</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'!$M$162,'E01C- IVA '!$N$162,'E01C- IVA '!$O$162,'E01C- IVA '!$P$162,'E01C- IVA '!$Q$162)</c:f>
              <c:numCache>
                <c:formatCode>0</c:formatCode>
                <c:ptCount val="5"/>
                <c:pt idx="0">
                  <c:v>2007</c:v>
                </c:pt>
                <c:pt idx="1">
                  <c:v>2008</c:v>
                </c:pt>
                <c:pt idx="2">
                  <c:v>2009</c:v>
                </c:pt>
                <c:pt idx="3">
                  <c:v>2010</c:v>
                </c:pt>
                <c:pt idx="4">
                  <c:v>2011</c:v>
                </c:pt>
              </c:numCache>
            </c:numRef>
          </c:cat>
          <c:val>
            <c:numRef>
              <c:f>('E01C- IVA '!$M$166,'E01C- IVA '!$N$166,'E01C- IVA '!$O$166,'E01C- IVA '!$P$166,'E01C- IVA '!$Q$166)</c:f>
              <c:numCache>
                <c:formatCode>0</c:formatCode>
                <c:ptCount val="5"/>
                <c:pt idx="0">
                  <c:v>2</c:v>
                </c:pt>
                <c:pt idx="1">
                  <c:v>0</c:v>
                </c:pt>
                <c:pt idx="2">
                  <c:v>0</c:v>
                </c:pt>
                <c:pt idx="3">
                  <c:v>0</c:v>
                </c:pt>
                <c:pt idx="4">
                  <c:v>0</c:v>
                </c:pt>
              </c:numCache>
            </c:numRef>
          </c:val>
        </c:ser>
        <c:ser>
          <c:idx val="4"/>
          <c:order val="4"/>
          <c:tx>
            <c:strRef>
              <c:f>'E01C- IVA '!$L$167</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'!$M$162,'E01C- IVA '!$N$162,'E01C- IVA '!$O$162,'E01C- IVA '!$P$162,'E01C- IVA '!$Q$162)</c:f>
              <c:numCache>
                <c:formatCode>0</c:formatCode>
                <c:ptCount val="5"/>
                <c:pt idx="0">
                  <c:v>2007</c:v>
                </c:pt>
                <c:pt idx="1">
                  <c:v>2008</c:v>
                </c:pt>
                <c:pt idx="2">
                  <c:v>2009</c:v>
                </c:pt>
                <c:pt idx="3">
                  <c:v>2010</c:v>
                </c:pt>
                <c:pt idx="4">
                  <c:v>2011</c:v>
                </c:pt>
              </c:numCache>
            </c:numRef>
          </c:cat>
          <c:val>
            <c:numRef>
              <c:f>('E01C- IVA '!$M$167,'E01C- IVA '!$N$167,'E01C- IVA '!$O$167,'E01C- IVA '!$P$167,'E01C- IVA '!$Q$167)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7036544"/>
        <c:axId val="117038080"/>
      </c:barChart>
      <c:catAx>
        <c:axId val="11703654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038080"/>
        <c:crosses val="autoZero"/>
        <c:auto val="1"/>
        <c:lblAlgn val="ctr"/>
        <c:lblOffset val="100"/>
        <c:noMultiLvlLbl val="0"/>
      </c:catAx>
      <c:valAx>
        <c:axId val="11703808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036544"/>
        <c:crosses val="autoZero"/>
        <c:crossBetween val="between"/>
      </c:valAx>
    </c:plotArea>
    <c:legend>
      <c:legendPos val="b"/>
      <c:layout>
        <c:manualLayout>
          <c:xMode val="edge"/>
          <c:yMode val="edge"/>
          <c:x val="0.11946208971069627"/>
          <c:y val="0.89171968041439764"/>
          <c:w val="0.8217185997817662"/>
          <c:h val="7.7168591811489051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'!$W$45</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'!$X$44,'E01A-IQA '!$Y$44,'E01A-IQA '!$Z$44,'E01A-IQA '!$AA$44,'E01A-IQA '!$AB$44)</c:f>
              <c:numCache>
                <c:formatCode>0</c:formatCode>
                <c:ptCount val="5"/>
                <c:pt idx="0">
                  <c:v>2007</c:v>
                </c:pt>
                <c:pt idx="1">
                  <c:v>2008</c:v>
                </c:pt>
                <c:pt idx="2">
                  <c:v>2009</c:v>
                </c:pt>
                <c:pt idx="3">
                  <c:v>2010</c:v>
                </c:pt>
                <c:pt idx="4">
                  <c:v>2011</c:v>
                </c:pt>
              </c:numCache>
            </c:numRef>
          </c:cat>
          <c:val>
            <c:numRef>
              <c:f>('E01A-IQA '!$X$45,'E01A-IQA '!$Y$45,'E01A-IQA '!$Z$45,'E01A-IQA '!$AA$45,'E01A-IQA '!$AB$45)</c:f>
              <c:numCache>
                <c:formatCode>0</c:formatCode>
                <c:ptCount val="5"/>
                <c:pt idx="0">
                  <c:v>3</c:v>
                </c:pt>
                <c:pt idx="1">
                  <c:v>8</c:v>
                </c:pt>
                <c:pt idx="2">
                  <c:v>4</c:v>
                </c:pt>
                <c:pt idx="3">
                  <c:v>6</c:v>
                </c:pt>
                <c:pt idx="4">
                  <c:v>6</c:v>
                </c:pt>
              </c:numCache>
            </c:numRef>
          </c:val>
        </c:ser>
        <c:ser>
          <c:idx val="1"/>
          <c:order val="1"/>
          <c:tx>
            <c:strRef>
              <c:f>'E01A-IQA '!$W$46</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'!$X$44,'E01A-IQA '!$Y$44,'E01A-IQA '!$Z$44,'E01A-IQA '!$AA$44,'E01A-IQA '!$AB$44)</c:f>
              <c:numCache>
                <c:formatCode>0</c:formatCode>
                <c:ptCount val="5"/>
                <c:pt idx="0">
                  <c:v>2007</c:v>
                </c:pt>
                <c:pt idx="1">
                  <c:v>2008</c:v>
                </c:pt>
                <c:pt idx="2">
                  <c:v>2009</c:v>
                </c:pt>
                <c:pt idx="3">
                  <c:v>2010</c:v>
                </c:pt>
                <c:pt idx="4">
                  <c:v>2011</c:v>
                </c:pt>
              </c:numCache>
            </c:numRef>
          </c:cat>
          <c:val>
            <c:numRef>
              <c:f>('E01A-IQA '!$X$46,'E01A-IQA '!$Y$46,'E01A-IQA '!$Z$46,'E01A-IQA '!$AA$46,'E01A-IQA '!$AB$46)</c:f>
              <c:numCache>
                <c:formatCode>0</c:formatCode>
                <c:ptCount val="5"/>
                <c:pt idx="0">
                  <c:v>17</c:v>
                </c:pt>
                <c:pt idx="1">
                  <c:v>14</c:v>
                </c:pt>
                <c:pt idx="2">
                  <c:v>17</c:v>
                </c:pt>
                <c:pt idx="3">
                  <c:v>16</c:v>
                </c:pt>
                <c:pt idx="4">
                  <c:v>16</c:v>
                </c:pt>
              </c:numCache>
            </c:numRef>
          </c:val>
        </c:ser>
        <c:ser>
          <c:idx val="2"/>
          <c:order val="2"/>
          <c:tx>
            <c:strRef>
              <c:f>'E01A-IQA '!$W$47</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'!$X$44,'E01A-IQA '!$Y$44,'E01A-IQA '!$Z$44,'E01A-IQA '!$AA$44,'E01A-IQA '!$AB$44)</c:f>
              <c:numCache>
                <c:formatCode>0</c:formatCode>
                <c:ptCount val="5"/>
                <c:pt idx="0">
                  <c:v>2007</c:v>
                </c:pt>
                <c:pt idx="1">
                  <c:v>2008</c:v>
                </c:pt>
                <c:pt idx="2">
                  <c:v>2009</c:v>
                </c:pt>
                <c:pt idx="3">
                  <c:v>2010</c:v>
                </c:pt>
                <c:pt idx="4">
                  <c:v>2011</c:v>
                </c:pt>
              </c:numCache>
            </c:numRef>
          </c:cat>
          <c:val>
            <c:numRef>
              <c:f>('E01A-IQA '!$X$47,'E01A-IQA '!$Y$47,'E01A-IQA '!$Z$47,'E01A-IQA '!$AA$47,'E01A-IQA '!$AB$47)</c:f>
              <c:numCache>
                <c:formatCode>0</c:formatCode>
                <c:ptCount val="5"/>
                <c:pt idx="0">
                  <c:v>5</c:v>
                </c:pt>
                <c:pt idx="1">
                  <c:v>3</c:v>
                </c:pt>
                <c:pt idx="2">
                  <c:v>6</c:v>
                </c:pt>
                <c:pt idx="3">
                  <c:v>6</c:v>
                </c:pt>
                <c:pt idx="4">
                  <c:v>6</c:v>
                </c:pt>
              </c:numCache>
            </c:numRef>
          </c:val>
        </c:ser>
        <c:ser>
          <c:idx val="3"/>
          <c:order val="3"/>
          <c:tx>
            <c:strRef>
              <c:f>'E01A-IQA '!$W$48</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'!$X$44,'E01A-IQA '!$Y$44,'E01A-IQA '!$Z$44,'E01A-IQA '!$AA$44,'E01A-IQA '!$AB$44)</c:f>
              <c:numCache>
                <c:formatCode>0</c:formatCode>
                <c:ptCount val="5"/>
                <c:pt idx="0">
                  <c:v>2007</c:v>
                </c:pt>
                <c:pt idx="1">
                  <c:v>2008</c:v>
                </c:pt>
                <c:pt idx="2">
                  <c:v>2009</c:v>
                </c:pt>
                <c:pt idx="3">
                  <c:v>2010</c:v>
                </c:pt>
                <c:pt idx="4">
                  <c:v>2011</c:v>
                </c:pt>
              </c:numCache>
            </c:numRef>
          </c:cat>
          <c:val>
            <c:numRef>
              <c:f>('E01A-IQA '!$X$48,'E01A-IQA '!$Y$48,'E01A-IQA '!$Z$48,'E01A-IQA '!$AA$48,'E01A-IQA '!$AB$48)</c:f>
              <c:numCache>
                <c:formatCode>0</c:formatCode>
                <c:ptCount val="5"/>
                <c:pt idx="0">
                  <c:v>8</c:v>
                </c:pt>
                <c:pt idx="1">
                  <c:v>11</c:v>
                </c:pt>
                <c:pt idx="2">
                  <c:v>16</c:v>
                </c:pt>
                <c:pt idx="3">
                  <c:v>10</c:v>
                </c:pt>
                <c:pt idx="4">
                  <c:v>9</c:v>
                </c:pt>
              </c:numCache>
            </c:numRef>
          </c:val>
        </c:ser>
        <c:ser>
          <c:idx val="4"/>
          <c:order val="4"/>
          <c:tx>
            <c:strRef>
              <c:f>'E01A-IQA '!$W$49</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'!$X$44,'E01A-IQA '!$Y$44,'E01A-IQA '!$Z$44,'E01A-IQA '!$AA$44,'E01A-IQA '!$AB$44)</c:f>
              <c:numCache>
                <c:formatCode>0</c:formatCode>
                <c:ptCount val="5"/>
                <c:pt idx="0">
                  <c:v>2007</c:v>
                </c:pt>
                <c:pt idx="1">
                  <c:v>2008</c:v>
                </c:pt>
                <c:pt idx="2">
                  <c:v>2009</c:v>
                </c:pt>
                <c:pt idx="3">
                  <c:v>2010</c:v>
                </c:pt>
                <c:pt idx="4">
                  <c:v>2011</c:v>
                </c:pt>
              </c:numCache>
            </c:numRef>
          </c:cat>
          <c:val>
            <c:numRef>
              <c:f>('E01A-IQA '!$X$49,'E01A-IQA '!$Y$49,'E01A-IQA '!$Z$49,'E01A-IQA '!$AA$49,'E01A-IQA '!$AB$49)</c:f>
              <c:numCache>
                <c:formatCode>0</c:formatCode>
                <c:ptCount val="5"/>
                <c:pt idx="0">
                  <c:v>10</c:v>
                </c:pt>
                <c:pt idx="1">
                  <c:v>12</c:v>
                </c:pt>
                <c:pt idx="2">
                  <c:v>5</c:v>
                </c:pt>
                <c:pt idx="3">
                  <c:v>11</c:v>
                </c:pt>
                <c:pt idx="4">
                  <c:v>13</c:v>
                </c:pt>
              </c:numCache>
            </c:numRef>
          </c:val>
        </c:ser>
        <c:dLbls>
          <c:showLegendKey val="0"/>
          <c:showVal val="0"/>
          <c:showCatName val="0"/>
          <c:showSerName val="0"/>
          <c:showPercent val="0"/>
          <c:showBubbleSize val="0"/>
        </c:dLbls>
        <c:gapWidth val="150"/>
        <c:overlap val="100"/>
        <c:axId val="83912960"/>
        <c:axId val="83922944"/>
      </c:barChart>
      <c:catAx>
        <c:axId val="8391296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83922944"/>
        <c:crosses val="autoZero"/>
        <c:auto val="1"/>
        <c:lblAlgn val="ctr"/>
        <c:lblOffset val="100"/>
        <c:noMultiLvlLbl val="0"/>
      </c:catAx>
      <c:valAx>
        <c:axId val="8392294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83912960"/>
        <c:crosses val="autoZero"/>
        <c:crossBetween val="between"/>
      </c:valAx>
    </c:plotArea>
    <c:legend>
      <c:legendPos val="b"/>
      <c:layout>
        <c:manualLayout>
          <c:xMode val="edge"/>
          <c:yMode val="edge"/>
          <c:x val="0.11946215942865374"/>
          <c:y val="0.89171973068583865"/>
          <c:w val="0.82171863268864931"/>
          <c:h val="5.9547643501083436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56858904772825658"/>
        </c:manualLayout>
      </c:layout>
      <c:barChart>
        <c:barDir val="col"/>
        <c:grouping val="stacked"/>
        <c:varyColors val="0"/>
        <c:ser>
          <c:idx val="0"/>
          <c:order val="0"/>
          <c:tx>
            <c:strRef>
              <c:f>'E01C- IVA '!$L$172</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'!$M$171,'E01C- IVA '!$N$171,'E01C- IVA '!$O$171,'E01C- IVA '!$P$171,'E01C- IVA '!$Q$171)</c:f>
              <c:numCache>
                <c:formatCode>0</c:formatCode>
                <c:ptCount val="5"/>
                <c:pt idx="0">
                  <c:v>2007</c:v>
                </c:pt>
                <c:pt idx="1">
                  <c:v>2008</c:v>
                </c:pt>
                <c:pt idx="2">
                  <c:v>2009</c:v>
                </c:pt>
                <c:pt idx="3">
                  <c:v>2010</c:v>
                </c:pt>
                <c:pt idx="4">
                  <c:v>2011</c:v>
                </c:pt>
              </c:numCache>
            </c:numRef>
          </c:cat>
          <c:val>
            <c:numRef>
              <c:f>('E01C- IVA '!$M$172,'E01C- IVA '!$N$172,'E01C- IVA '!$O$172,'E01C- IVA '!$P$172,'E01C- IVA '!$Q$172)</c:f>
              <c:numCache>
                <c:formatCode>0</c:formatCode>
                <c:ptCount val="5"/>
                <c:pt idx="0">
                  <c:v>0</c:v>
                </c:pt>
                <c:pt idx="1">
                  <c:v>1</c:v>
                </c:pt>
                <c:pt idx="2">
                  <c:v>0</c:v>
                </c:pt>
                <c:pt idx="3">
                  <c:v>0</c:v>
                </c:pt>
                <c:pt idx="4">
                  <c:v>1</c:v>
                </c:pt>
              </c:numCache>
            </c:numRef>
          </c:val>
        </c:ser>
        <c:ser>
          <c:idx val="1"/>
          <c:order val="1"/>
          <c:tx>
            <c:strRef>
              <c:f>'E01C- IVA '!$L$173</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'!$M$171,'E01C- IVA '!$N$171,'E01C- IVA '!$O$171,'E01C- IVA '!$P$171,'E01C- IVA '!$Q$171)</c:f>
              <c:numCache>
                <c:formatCode>0</c:formatCode>
                <c:ptCount val="5"/>
                <c:pt idx="0">
                  <c:v>2007</c:v>
                </c:pt>
                <c:pt idx="1">
                  <c:v>2008</c:v>
                </c:pt>
                <c:pt idx="2">
                  <c:v>2009</c:v>
                </c:pt>
                <c:pt idx="3">
                  <c:v>2010</c:v>
                </c:pt>
                <c:pt idx="4">
                  <c:v>2011</c:v>
                </c:pt>
              </c:numCache>
            </c:numRef>
          </c:cat>
          <c:val>
            <c:numRef>
              <c:f>('E01C- IVA '!$M$173,'E01C- IVA '!$N$173,'E01C- IVA '!$O$173,'E01C- IVA '!$P$173,'E01C- IVA '!$Q$173)</c:f>
              <c:numCache>
                <c:formatCode>0</c:formatCode>
                <c:ptCount val="5"/>
                <c:pt idx="0">
                  <c:v>1</c:v>
                </c:pt>
                <c:pt idx="1">
                  <c:v>2</c:v>
                </c:pt>
                <c:pt idx="2">
                  <c:v>0</c:v>
                </c:pt>
                <c:pt idx="3">
                  <c:v>1</c:v>
                </c:pt>
                <c:pt idx="4">
                  <c:v>0</c:v>
                </c:pt>
              </c:numCache>
            </c:numRef>
          </c:val>
        </c:ser>
        <c:ser>
          <c:idx val="2"/>
          <c:order val="2"/>
          <c:tx>
            <c:strRef>
              <c:f>'E01C- IVA '!$L$174</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'!$M$171,'E01C- IVA '!$N$171,'E01C- IVA '!$O$171,'E01C- IVA '!$P$171,'E01C- IVA '!$Q$171)</c:f>
              <c:numCache>
                <c:formatCode>0</c:formatCode>
                <c:ptCount val="5"/>
                <c:pt idx="0">
                  <c:v>2007</c:v>
                </c:pt>
                <c:pt idx="1">
                  <c:v>2008</c:v>
                </c:pt>
                <c:pt idx="2">
                  <c:v>2009</c:v>
                </c:pt>
                <c:pt idx="3">
                  <c:v>2010</c:v>
                </c:pt>
                <c:pt idx="4">
                  <c:v>2011</c:v>
                </c:pt>
              </c:numCache>
            </c:numRef>
          </c:cat>
          <c:val>
            <c:numRef>
              <c:f>('E01C- IVA '!$M$174,'E01C- IVA '!$N$174,'E01C- IVA '!$O$174,'E01C- IVA '!$P$174,'E01C- IVA '!$Q$174)</c:f>
              <c:numCache>
                <c:formatCode>0</c:formatCode>
                <c:ptCount val="5"/>
                <c:pt idx="0">
                  <c:v>2</c:v>
                </c:pt>
                <c:pt idx="1">
                  <c:v>1</c:v>
                </c:pt>
                <c:pt idx="2">
                  <c:v>3</c:v>
                </c:pt>
                <c:pt idx="3">
                  <c:v>4</c:v>
                </c:pt>
                <c:pt idx="4">
                  <c:v>2</c:v>
                </c:pt>
              </c:numCache>
            </c:numRef>
          </c:val>
        </c:ser>
        <c:ser>
          <c:idx val="3"/>
          <c:order val="3"/>
          <c:tx>
            <c:strRef>
              <c:f>'E01C- IVA '!$L$175</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'!$M$171,'E01C- IVA '!$N$171,'E01C- IVA '!$O$171,'E01C- IVA '!$P$171,'E01C- IVA '!$Q$171)</c:f>
              <c:numCache>
                <c:formatCode>0</c:formatCode>
                <c:ptCount val="5"/>
                <c:pt idx="0">
                  <c:v>2007</c:v>
                </c:pt>
                <c:pt idx="1">
                  <c:v>2008</c:v>
                </c:pt>
                <c:pt idx="2">
                  <c:v>2009</c:v>
                </c:pt>
                <c:pt idx="3">
                  <c:v>2010</c:v>
                </c:pt>
                <c:pt idx="4">
                  <c:v>2011</c:v>
                </c:pt>
              </c:numCache>
            </c:numRef>
          </c:cat>
          <c:val>
            <c:numRef>
              <c:f>('E01C- IVA '!$M$175,'E01C- IVA '!$N$175,'E01C- IVA '!$O$175,'E01C- IVA '!$P$175,'E01C- IVA '!$Q$175)</c:f>
              <c:numCache>
                <c:formatCode>0</c:formatCode>
                <c:ptCount val="5"/>
                <c:pt idx="0">
                  <c:v>3</c:v>
                </c:pt>
                <c:pt idx="1">
                  <c:v>2</c:v>
                </c:pt>
                <c:pt idx="2">
                  <c:v>3</c:v>
                </c:pt>
                <c:pt idx="3">
                  <c:v>1</c:v>
                </c:pt>
                <c:pt idx="4">
                  <c:v>1</c:v>
                </c:pt>
              </c:numCache>
            </c:numRef>
          </c:val>
        </c:ser>
        <c:ser>
          <c:idx val="4"/>
          <c:order val="4"/>
          <c:tx>
            <c:strRef>
              <c:f>'E01C- IVA '!$L$176</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'!$M$171,'E01C- IVA '!$N$171,'E01C- IVA '!$O$171,'E01C- IVA '!$P$171,'E01C- IVA '!$Q$171)</c:f>
              <c:numCache>
                <c:formatCode>0</c:formatCode>
                <c:ptCount val="5"/>
                <c:pt idx="0">
                  <c:v>2007</c:v>
                </c:pt>
                <c:pt idx="1">
                  <c:v>2008</c:v>
                </c:pt>
                <c:pt idx="2">
                  <c:v>2009</c:v>
                </c:pt>
                <c:pt idx="3">
                  <c:v>2010</c:v>
                </c:pt>
                <c:pt idx="4">
                  <c:v>2011</c:v>
                </c:pt>
              </c:numCache>
            </c:numRef>
          </c:cat>
          <c:val>
            <c:numRef>
              <c:f>('E01C- IVA '!$M$176,'E01C- IVA '!$N$176,'E01C- IVA '!$O$176,'E01C- IVA '!$P$176,'E01C- IVA '!$Q$176)</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7158656"/>
        <c:axId val="117160192"/>
      </c:barChart>
      <c:catAx>
        <c:axId val="11715865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160192"/>
        <c:crosses val="autoZero"/>
        <c:auto val="1"/>
        <c:lblAlgn val="ctr"/>
        <c:lblOffset val="100"/>
        <c:noMultiLvlLbl val="0"/>
      </c:catAx>
      <c:valAx>
        <c:axId val="11716019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158656"/>
        <c:crosses val="autoZero"/>
        <c:crossBetween val="between"/>
      </c:valAx>
    </c:plotArea>
    <c:legend>
      <c:legendPos val="b"/>
      <c:layout>
        <c:manualLayout>
          <c:xMode val="edge"/>
          <c:yMode val="edge"/>
          <c:x val="0.11946200163893562"/>
          <c:y val="0.86582982952374299"/>
          <c:w val="0.8217185069060936"/>
          <c:h val="8.5437402848913324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'!$L$181</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'!$M$180,'E01C- IVA '!$N$180,'E01C- IVA '!$O$180,'E01C- IVA '!$P$180,'E01C- IVA '!$Q$180)</c:f>
              <c:numCache>
                <c:formatCode>0</c:formatCode>
                <c:ptCount val="5"/>
                <c:pt idx="0">
                  <c:v>2007</c:v>
                </c:pt>
                <c:pt idx="1">
                  <c:v>2008</c:v>
                </c:pt>
                <c:pt idx="2">
                  <c:v>2009</c:v>
                </c:pt>
                <c:pt idx="3">
                  <c:v>2010</c:v>
                </c:pt>
                <c:pt idx="4">
                  <c:v>2011</c:v>
                </c:pt>
              </c:numCache>
            </c:numRef>
          </c:cat>
          <c:val>
            <c:numRef>
              <c:f>('E01C- IVA '!$M$181,'E01C- IVA '!$N$181,'E01C- IVA '!$O$181,'E01C- IVA '!$P$181,'E01C- IVA '!$Q$181)</c:f>
              <c:numCache>
                <c:formatCode>0</c:formatCode>
                <c:ptCount val="5"/>
                <c:pt idx="0">
                  <c:v>0</c:v>
                </c:pt>
                <c:pt idx="1">
                  <c:v>0</c:v>
                </c:pt>
                <c:pt idx="2">
                  <c:v>0</c:v>
                </c:pt>
                <c:pt idx="3">
                  <c:v>0</c:v>
                </c:pt>
                <c:pt idx="4">
                  <c:v>1</c:v>
                </c:pt>
              </c:numCache>
            </c:numRef>
          </c:val>
        </c:ser>
        <c:ser>
          <c:idx val="1"/>
          <c:order val="1"/>
          <c:tx>
            <c:strRef>
              <c:f>'E01C- IVA '!$L$182</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'!$M$180,'E01C- IVA '!$N$180,'E01C- IVA '!$O$180,'E01C- IVA '!$P$180,'E01C- IVA '!$Q$180)</c:f>
              <c:numCache>
                <c:formatCode>0</c:formatCode>
                <c:ptCount val="5"/>
                <c:pt idx="0">
                  <c:v>2007</c:v>
                </c:pt>
                <c:pt idx="1">
                  <c:v>2008</c:v>
                </c:pt>
                <c:pt idx="2">
                  <c:v>2009</c:v>
                </c:pt>
                <c:pt idx="3">
                  <c:v>2010</c:v>
                </c:pt>
                <c:pt idx="4">
                  <c:v>2011</c:v>
                </c:pt>
              </c:numCache>
            </c:numRef>
          </c:cat>
          <c:val>
            <c:numRef>
              <c:f>('E01C- IVA '!$M$182,'E01C- IVA '!$N$182,'E01C- IVA '!$O$182,'E01C- IVA '!$P$182,'E01C- IVA '!$Q$182)</c:f>
              <c:numCache>
                <c:formatCode>0</c:formatCode>
                <c:ptCount val="5"/>
                <c:pt idx="0">
                  <c:v>0</c:v>
                </c:pt>
                <c:pt idx="1">
                  <c:v>1</c:v>
                </c:pt>
                <c:pt idx="2">
                  <c:v>0</c:v>
                </c:pt>
                <c:pt idx="3">
                  <c:v>1</c:v>
                </c:pt>
                <c:pt idx="4">
                  <c:v>2</c:v>
                </c:pt>
              </c:numCache>
            </c:numRef>
          </c:val>
        </c:ser>
        <c:ser>
          <c:idx val="2"/>
          <c:order val="2"/>
          <c:tx>
            <c:strRef>
              <c:f>'E01C- IVA '!$L$183</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'!$M$180,'E01C- IVA '!$N$180,'E01C- IVA '!$O$180,'E01C- IVA '!$P$180,'E01C- IVA '!$Q$180)</c:f>
              <c:numCache>
                <c:formatCode>0</c:formatCode>
                <c:ptCount val="5"/>
                <c:pt idx="0">
                  <c:v>2007</c:v>
                </c:pt>
                <c:pt idx="1">
                  <c:v>2008</c:v>
                </c:pt>
                <c:pt idx="2">
                  <c:v>2009</c:v>
                </c:pt>
                <c:pt idx="3">
                  <c:v>2010</c:v>
                </c:pt>
                <c:pt idx="4">
                  <c:v>2011</c:v>
                </c:pt>
              </c:numCache>
            </c:numRef>
          </c:cat>
          <c:val>
            <c:numRef>
              <c:f>('E01C- IVA '!$M$183,'E01C- IVA '!$N$183,'E01C- IVA '!$O$183,'E01C- IVA '!$P$183,'E01C- IVA '!$Q$183)</c:f>
              <c:numCache>
                <c:formatCode>0</c:formatCode>
                <c:ptCount val="5"/>
                <c:pt idx="0">
                  <c:v>2</c:v>
                </c:pt>
                <c:pt idx="1">
                  <c:v>2</c:v>
                </c:pt>
                <c:pt idx="2">
                  <c:v>2</c:v>
                </c:pt>
                <c:pt idx="3">
                  <c:v>2</c:v>
                </c:pt>
                <c:pt idx="4">
                  <c:v>0</c:v>
                </c:pt>
              </c:numCache>
            </c:numRef>
          </c:val>
        </c:ser>
        <c:ser>
          <c:idx val="3"/>
          <c:order val="3"/>
          <c:tx>
            <c:strRef>
              <c:f>'E01C- IVA '!$L$184</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'!$M$180,'E01C- IVA '!$N$180,'E01C- IVA '!$O$180,'E01C- IVA '!$P$180,'E01C- IVA '!$Q$180)</c:f>
              <c:numCache>
                <c:formatCode>0</c:formatCode>
                <c:ptCount val="5"/>
                <c:pt idx="0">
                  <c:v>2007</c:v>
                </c:pt>
                <c:pt idx="1">
                  <c:v>2008</c:v>
                </c:pt>
                <c:pt idx="2">
                  <c:v>2009</c:v>
                </c:pt>
                <c:pt idx="3">
                  <c:v>2010</c:v>
                </c:pt>
                <c:pt idx="4">
                  <c:v>2011</c:v>
                </c:pt>
              </c:numCache>
            </c:numRef>
          </c:cat>
          <c:val>
            <c:numRef>
              <c:f>('E01C- IVA '!$M$184,'E01C- IVA '!$N$184,'E01C- IVA '!$O$184,'E01C- IVA '!$P$184,'E01C- IVA '!$Q$184)</c:f>
              <c:numCache>
                <c:formatCode>0</c:formatCode>
                <c:ptCount val="5"/>
                <c:pt idx="0">
                  <c:v>1</c:v>
                </c:pt>
                <c:pt idx="1">
                  <c:v>0</c:v>
                </c:pt>
                <c:pt idx="2">
                  <c:v>1</c:v>
                </c:pt>
                <c:pt idx="3">
                  <c:v>0</c:v>
                </c:pt>
                <c:pt idx="4">
                  <c:v>0</c:v>
                </c:pt>
              </c:numCache>
            </c:numRef>
          </c:val>
        </c:ser>
        <c:ser>
          <c:idx val="4"/>
          <c:order val="4"/>
          <c:tx>
            <c:strRef>
              <c:f>'E01C- IVA '!$L$185</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'!$M$180,'E01C- IVA '!$N$180,'E01C- IVA '!$O$180,'E01C- IVA '!$P$180,'E01C- IVA '!$Q$180)</c:f>
              <c:numCache>
                <c:formatCode>0</c:formatCode>
                <c:ptCount val="5"/>
                <c:pt idx="0">
                  <c:v>2007</c:v>
                </c:pt>
                <c:pt idx="1">
                  <c:v>2008</c:v>
                </c:pt>
                <c:pt idx="2">
                  <c:v>2009</c:v>
                </c:pt>
                <c:pt idx="3">
                  <c:v>2010</c:v>
                </c:pt>
                <c:pt idx="4">
                  <c:v>2011</c:v>
                </c:pt>
              </c:numCache>
            </c:numRef>
          </c:cat>
          <c:val>
            <c:numRef>
              <c:f>('E01C- IVA '!$M$185,'E01C- IVA '!$N$185,'E01C- IVA '!$O$185,'E01C- IVA '!$P$185,'E01C- IVA '!$Q$185)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7214592"/>
        <c:axId val="117245056"/>
      </c:barChart>
      <c:catAx>
        <c:axId val="11721459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245056"/>
        <c:crosses val="autoZero"/>
        <c:auto val="1"/>
        <c:lblAlgn val="ctr"/>
        <c:lblOffset val="100"/>
        <c:noMultiLvlLbl val="0"/>
      </c:catAx>
      <c:valAx>
        <c:axId val="11724505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214592"/>
        <c:crosses val="autoZero"/>
        <c:crossBetween val="between"/>
      </c:valAx>
    </c:plotArea>
    <c:legend>
      <c:legendPos val="b"/>
      <c:layout>
        <c:manualLayout>
          <c:xMode val="edge"/>
          <c:yMode val="edge"/>
          <c:x val="0.11946212202926702"/>
          <c:y val="0.89171968041439764"/>
          <c:w val="0.82171862078883962"/>
          <c:h val="5.954744643703550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3204208644225168"/>
        </c:manualLayout>
      </c:layout>
      <c:barChart>
        <c:barDir val="col"/>
        <c:grouping val="stacked"/>
        <c:varyColors val="0"/>
        <c:ser>
          <c:idx val="0"/>
          <c:order val="0"/>
          <c:tx>
            <c:strRef>
              <c:f>'E01C- IVA '!$L$190</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'!$M$189,'E01C- IVA '!$N$189,'E01C- IVA '!$O$189,'E01C- IVA '!$P$189,'E01C- IVA '!$Q$189)</c:f>
              <c:numCache>
                <c:formatCode>0</c:formatCode>
                <c:ptCount val="5"/>
                <c:pt idx="0">
                  <c:v>2007</c:v>
                </c:pt>
                <c:pt idx="1">
                  <c:v>2008</c:v>
                </c:pt>
                <c:pt idx="2">
                  <c:v>2009</c:v>
                </c:pt>
                <c:pt idx="3">
                  <c:v>2010</c:v>
                </c:pt>
                <c:pt idx="4">
                  <c:v>2011</c:v>
                </c:pt>
              </c:numCache>
            </c:numRef>
          </c:cat>
          <c:val>
            <c:numRef>
              <c:f>('E01C- IVA '!$M$190,'E01C- IVA '!$N$190,'E01C- IVA '!$O$190,'E01C- IVA '!$P$190,'E01C- IVA '!$Q$190)</c:f>
              <c:numCache>
                <c:formatCode>0</c:formatCode>
                <c:ptCount val="5"/>
                <c:pt idx="0">
                  <c:v>0</c:v>
                </c:pt>
                <c:pt idx="1">
                  <c:v>2</c:v>
                </c:pt>
                <c:pt idx="2">
                  <c:v>0</c:v>
                </c:pt>
                <c:pt idx="3">
                  <c:v>1</c:v>
                </c:pt>
                <c:pt idx="4">
                  <c:v>2</c:v>
                </c:pt>
              </c:numCache>
            </c:numRef>
          </c:val>
        </c:ser>
        <c:ser>
          <c:idx val="1"/>
          <c:order val="1"/>
          <c:tx>
            <c:strRef>
              <c:f>'E01C- IVA '!$L$191</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'!$M$189,'E01C- IVA '!$N$189,'E01C- IVA '!$O$189,'E01C- IVA '!$P$189,'E01C- IVA '!$Q$189)</c:f>
              <c:numCache>
                <c:formatCode>0</c:formatCode>
                <c:ptCount val="5"/>
                <c:pt idx="0">
                  <c:v>2007</c:v>
                </c:pt>
                <c:pt idx="1">
                  <c:v>2008</c:v>
                </c:pt>
                <c:pt idx="2">
                  <c:v>2009</c:v>
                </c:pt>
                <c:pt idx="3">
                  <c:v>2010</c:v>
                </c:pt>
                <c:pt idx="4">
                  <c:v>2011</c:v>
                </c:pt>
              </c:numCache>
            </c:numRef>
          </c:cat>
          <c:val>
            <c:numRef>
              <c:f>('E01C- IVA '!$M$191,'E01C- IVA '!$N$191,'E01C- IVA '!$O$191,'E01C- IVA '!$P$191,'E01C- IVA '!$Q$191)</c:f>
              <c:numCache>
                <c:formatCode>0</c:formatCode>
                <c:ptCount val="5"/>
                <c:pt idx="0">
                  <c:v>0</c:v>
                </c:pt>
                <c:pt idx="1">
                  <c:v>1</c:v>
                </c:pt>
                <c:pt idx="2">
                  <c:v>2</c:v>
                </c:pt>
                <c:pt idx="3">
                  <c:v>1</c:v>
                </c:pt>
                <c:pt idx="4">
                  <c:v>1</c:v>
                </c:pt>
              </c:numCache>
            </c:numRef>
          </c:val>
        </c:ser>
        <c:ser>
          <c:idx val="2"/>
          <c:order val="2"/>
          <c:tx>
            <c:strRef>
              <c:f>'E01C- IVA '!$L$192</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'!$M$189,'E01C- IVA '!$N$189,'E01C- IVA '!$O$189,'E01C- IVA '!$P$189,'E01C- IVA '!$Q$189)</c:f>
              <c:numCache>
                <c:formatCode>0</c:formatCode>
                <c:ptCount val="5"/>
                <c:pt idx="0">
                  <c:v>2007</c:v>
                </c:pt>
                <c:pt idx="1">
                  <c:v>2008</c:v>
                </c:pt>
                <c:pt idx="2">
                  <c:v>2009</c:v>
                </c:pt>
                <c:pt idx="3">
                  <c:v>2010</c:v>
                </c:pt>
                <c:pt idx="4">
                  <c:v>2011</c:v>
                </c:pt>
              </c:numCache>
            </c:numRef>
          </c:cat>
          <c:val>
            <c:numRef>
              <c:f>('E01C- IVA '!$M$192,'E01C- IVA '!$N$192,'E01C- IVA '!$O$192,'E01C- IVA '!$P$192,'E01C- IVA '!$Q$192)</c:f>
              <c:numCache>
                <c:formatCode>0</c:formatCode>
                <c:ptCount val="5"/>
                <c:pt idx="0">
                  <c:v>4</c:v>
                </c:pt>
                <c:pt idx="1">
                  <c:v>1</c:v>
                </c:pt>
                <c:pt idx="2">
                  <c:v>1</c:v>
                </c:pt>
                <c:pt idx="3">
                  <c:v>2</c:v>
                </c:pt>
                <c:pt idx="4">
                  <c:v>0</c:v>
                </c:pt>
              </c:numCache>
            </c:numRef>
          </c:val>
        </c:ser>
        <c:ser>
          <c:idx val="3"/>
          <c:order val="3"/>
          <c:tx>
            <c:strRef>
              <c:f>'E01C- IVA '!$L$193</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'!$M$189,'E01C- IVA '!$N$189,'E01C- IVA '!$O$189,'E01C- IVA '!$P$189,'E01C- IVA '!$Q$189)</c:f>
              <c:numCache>
                <c:formatCode>0</c:formatCode>
                <c:ptCount val="5"/>
                <c:pt idx="0">
                  <c:v>2007</c:v>
                </c:pt>
                <c:pt idx="1">
                  <c:v>2008</c:v>
                </c:pt>
                <c:pt idx="2">
                  <c:v>2009</c:v>
                </c:pt>
                <c:pt idx="3">
                  <c:v>2010</c:v>
                </c:pt>
                <c:pt idx="4">
                  <c:v>2011</c:v>
                </c:pt>
              </c:numCache>
            </c:numRef>
          </c:cat>
          <c:val>
            <c:numRef>
              <c:f>('E01C- IVA '!$M$193,'E01C- IVA '!$N$193,'E01C- IVA '!$O$193,'E01C- IVA '!$P$193,'E01C- IVA '!$Q$193)</c:f>
              <c:numCache>
                <c:formatCode>0</c:formatCode>
                <c:ptCount val="5"/>
                <c:pt idx="0">
                  <c:v>0</c:v>
                </c:pt>
                <c:pt idx="1">
                  <c:v>0</c:v>
                </c:pt>
                <c:pt idx="2">
                  <c:v>1</c:v>
                </c:pt>
                <c:pt idx="3">
                  <c:v>0</c:v>
                </c:pt>
                <c:pt idx="4">
                  <c:v>1</c:v>
                </c:pt>
              </c:numCache>
            </c:numRef>
          </c:val>
        </c:ser>
        <c:ser>
          <c:idx val="4"/>
          <c:order val="4"/>
          <c:tx>
            <c:strRef>
              <c:f>'E01C- IVA '!$L$194</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'!$M$189,'E01C- IVA '!$N$189,'E01C- IVA '!$O$189,'E01C- IVA '!$P$189,'E01C- IVA '!$Q$189)</c:f>
              <c:numCache>
                <c:formatCode>0</c:formatCode>
                <c:ptCount val="5"/>
                <c:pt idx="0">
                  <c:v>2007</c:v>
                </c:pt>
                <c:pt idx="1">
                  <c:v>2008</c:v>
                </c:pt>
                <c:pt idx="2">
                  <c:v>2009</c:v>
                </c:pt>
                <c:pt idx="3">
                  <c:v>2010</c:v>
                </c:pt>
                <c:pt idx="4">
                  <c:v>2011</c:v>
                </c:pt>
              </c:numCache>
            </c:numRef>
          </c:cat>
          <c:val>
            <c:numRef>
              <c:f>('E01C- IVA '!$M$194,'E01C- IVA '!$N$194,'E01C- IVA '!$O$194,'E01C- IVA '!$P$194,'E01C- IVA '!$Q$194)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7283456"/>
        <c:axId val="117973376"/>
      </c:barChart>
      <c:catAx>
        <c:axId val="11728345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973376"/>
        <c:crosses val="autoZero"/>
        <c:auto val="1"/>
        <c:lblAlgn val="ctr"/>
        <c:lblOffset val="100"/>
        <c:noMultiLvlLbl val="0"/>
      </c:catAx>
      <c:valAx>
        <c:axId val="11797337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283456"/>
        <c:crosses val="autoZero"/>
        <c:crossBetween val="between"/>
      </c:valAx>
    </c:plotArea>
    <c:legend>
      <c:legendPos val="b"/>
      <c:layout>
        <c:manualLayout>
          <c:xMode val="edge"/>
          <c:yMode val="edge"/>
          <c:x val="0.11946215151352151"/>
          <c:y val="0.89171950851276327"/>
          <c:w val="0.82171865191110771"/>
          <c:h val="5.9547534434300907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'E01C- IVA '!$L$21</c:f>
              <c:strCache>
                <c:ptCount val="1"/>
                <c:pt idx="0">
                  <c:v>Ótimo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'!$M$20,'E01C- IVA '!$N$20,'E01C- IVA '!$O$20,'E01C- IVA '!$P$20,'E01C- IVA '!$Q$20)</c:f>
              <c:numCache>
                <c:formatCode>0</c:formatCode>
                <c:ptCount val="5"/>
                <c:pt idx="0">
                  <c:v>2007</c:v>
                </c:pt>
                <c:pt idx="1">
                  <c:v>2008</c:v>
                </c:pt>
                <c:pt idx="2">
                  <c:v>2009</c:v>
                </c:pt>
                <c:pt idx="3">
                  <c:v>2010</c:v>
                </c:pt>
                <c:pt idx="4">
                  <c:v>2011</c:v>
                </c:pt>
              </c:numCache>
            </c:numRef>
          </c:cat>
          <c:val>
            <c:numRef>
              <c:f>('E01C- IVA '!$M$21,'E01C- IVA '!$N$21,'E01C- IVA '!$O$21,'E01C- IVA '!$P$21,'E01C- IVA '!$Q$21)</c:f>
              <c:numCache>
                <c:formatCode>0</c:formatCode>
                <c:ptCount val="5"/>
                <c:pt idx="0">
                  <c:v>3</c:v>
                </c:pt>
                <c:pt idx="1">
                  <c:v>3</c:v>
                </c:pt>
                <c:pt idx="2">
                  <c:v>2</c:v>
                </c:pt>
                <c:pt idx="3">
                  <c:v>0</c:v>
                </c:pt>
                <c:pt idx="4">
                  <c:v>2</c:v>
                </c:pt>
              </c:numCache>
            </c:numRef>
          </c:val>
        </c:ser>
        <c:ser>
          <c:idx val="1"/>
          <c:order val="1"/>
          <c:tx>
            <c:strRef>
              <c:f>'E01C- IVA '!$L$22</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'!$M$20,'E01C- IVA '!$N$20,'E01C- IVA '!$O$20,'E01C- IVA '!$P$20,'E01C- IVA '!$Q$20)</c:f>
              <c:numCache>
                <c:formatCode>0</c:formatCode>
                <c:ptCount val="5"/>
                <c:pt idx="0">
                  <c:v>2007</c:v>
                </c:pt>
                <c:pt idx="1">
                  <c:v>2008</c:v>
                </c:pt>
                <c:pt idx="2">
                  <c:v>2009</c:v>
                </c:pt>
                <c:pt idx="3">
                  <c:v>2010</c:v>
                </c:pt>
                <c:pt idx="4">
                  <c:v>2011</c:v>
                </c:pt>
              </c:numCache>
            </c:numRef>
          </c:cat>
          <c:val>
            <c:numRef>
              <c:f>('E01C- IVA '!$M$22,'E01C- IVA '!$N$22,'E01C- IVA '!$O$22,'E01C- IVA '!$P$22,'E01C- IVA '!$Q$22)</c:f>
              <c:numCache>
                <c:formatCode>0</c:formatCode>
                <c:ptCount val="5"/>
                <c:pt idx="0">
                  <c:v>2</c:v>
                </c:pt>
                <c:pt idx="1">
                  <c:v>2</c:v>
                </c:pt>
                <c:pt idx="2">
                  <c:v>3</c:v>
                </c:pt>
                <c:pt idx="3">
                  <c:v>4</c:v>
                </c:pt>
                <c:pt idx="4">
                  <c:v>1</c:v>
                </c:pt>
              </c:numCache>
            </c:numRef>
          </c:val>
        </c:ser>
        <c:ser>
          <c:idx val="2"/>
          <c:order val="2"/>
          <c:tx>
            <c:strRef>
              <c:f>'E01C- IVA '!$L$23</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('E01C- IVA '!$M$20,'E01C- IVA '!$N$20,'E01C- IVA '!$O$20,'E01C- IVA '!$P$20,'E01C- IVA '!$Q$20)</c:f>
              <c:numCache>
                <c:formatCode>0</c:formatCode>
                <c:ptCount val="5"/>
                <c:pt idx="0">
                  <c:v>2007</c:v>
                </c:pt>
                <c:pt idx="1">
                  <c:v>2008</c:v>
                </c:pt>
                <c:pt idx="2">
                  <c:v>2009</c:v>
                </c:pt>
                <c:pt idx="3">
                  <c:v>2010</c:v>
                </c:pt>
                <c:pt idx="4">
                  <c:v>2011</c:v>
                </c:pt>
              </c:numCache>
            </c:numRef>
          </c:cat>
          <c:val>
            <c:numRef>
              <c:f>('E01C- IVA '!$M$23,'E01C- IVA '!$N$23,'E01C- IVA '!$O$23,'E01C- IVA '!$P$23,'E01C- IVA '!$Q$23)</c:f>
              <c:numCache>
                <c:formatCode>0</c:formatCode>
                <c:ptCount val="5"/>
                <c:pt idx="0">
                  <c:v>1</c:v>
                </c:pt>
                <c:pt idx="1">
                  <c:v>1</c:v>
                </c:pt>
                <c:pt idx="2">
                  <c:v>1</c:v>
                </c:pt>
                <c:pt idx="3">
                  <c:v>2</c:v>
                </c:pt>
                <c:pt idx="4">
                  <c:v>2</c:v>
                </c:pt>
              </c:numCache>
            </c:numRef>
          </c:val>
        </c:ser>
        <c:ser>
          <c:idx val="3"/>
          <c:order val="3"/>
          <c:tx>
            <c:strRef>
              <c:f>'E01C- IVA '!$L$24</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'!$M$20,'E01C- IVA '!$N$20,'E01C- IVA '!$O$20,'E01C- IVA '!$P$20,'E01C- IVA '!$Q$20)</c:f>
              <c:numCache>
                <c:formatCode>0</c:formatCode>
                <c:ptCount val="5"/>
                <c:pt idx="0">
                  <c:v>2007</c:v>
                </c:pt>
                <c:pt idx="1">
                  <c:v>2008</c:v>
                </c:pt>
                <c:pt idx="2">
                  <c:v>2009</c:v>
                </c:pt>
                <c:pt idx="3">
                  <c:v>2010</c:v>
                </c:pt>
                <c:pt idx="4">
                  <c:v>2011</c:v>
                </c:pt>
              </c:numCache>
            </c:numRef>
          </c:cat>
          <c:val>
            <c:numRef>
              <c:f>('E01C- IVA '!$M$24,'E01C- IVA '!$N$24,'E01C- IVA '!$O$24,'E01C- IVA '!$P$24,'E01C- IVA '!$Q$24)</c:f>
              <c:numCache>
                <c:formatCode>0</c:formatCode>
                <c:ptCount val="5"/>
                <c:pt idx="0">
                  <c:v>1</c:v>
                </c:pt>
                <c:pt idx="1">
                  <c:v>1</c:v>
                </c:pt>
                <c:pt idx="2">
                  <c:v>1</c:v>
                </c:pt>
                <c:pt idx="3">
                  <c:v>1</c:v>
                </c:pt>
                <c:pt idx="4">
                  <c:v>0</c:v>
                </c:pt>
              </c:numCache>
            </c:numRef>
          </c:val>
        </c:ser>
        <c:ser>
          <c:idx val="4"/>
          <c:order val="4"/>
          <c:tx>
            <c:strRef>
              <c:f>'E01C- IVA '!$L$25</c:f>
              <c:strCache>
                <c:ptCount val="1"/>
                <c:pt idx="0">
                  <c:v>Péssimo</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('E01C- IVA '!$M$20,'E01C- IVA '!$N$20,'E01C- IVA '!$O$20,'E01C- IVA '!$P$20,'E01C- IVA '!$Q$20)</c:f>
              <c:numCache>
                <c:formatCode>0</c:formatCode>
                <c:ptCount val="5"/>
                <c:pt idx="0">
                  <c:v>2007</c:v>
                </c:pt>
                <c:pt idx="1">
                  <c:v>2008</c:v>
                </c:pt>
                <c:pt idx="2">
                  <c:v>2009</c:v>
                </c:pt>
                <c:pt idx="3">
                  <c:v>2010</c:v>
                </c:pt>
                <c:pt idx="4">
                  <c:v>2011</c:v>
                </c:pt>
              </c:numCache>
            </c:numRef>
          </c:cat>
          <c:val>
            <c:numRef>
              <c:f>('E01C- IVA '!$M$25,'E01C- IVA '!$N$25,'E01C- IVA '!$O$25,'E01C- IVA '!$P$25,'E01C- IVA '!$Q$25)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7990912"/>
        <c:axId val="117992448"/>
      </c:barChart>
      <c:catAx>
        <c:axId val="11799091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992448"/>
        <c:crosses val="autoZero"/>
        <c:auto val="1"/>
        <c:lblAlgn val="ctr"/>
        <c:lblOffset val="100"/>
        <c:noMultiLvlLbl val="0"/>
      </c:catAx>
      <c:valAx>
        <c:axId val="11799244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manualLayout>
              <c:xMode val="edge"/>
              <c:yMode val="edge"/>
              <c:x val="3.7441922468495432E-2"/>
              <c:y val="0.40072498210451163"/>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7990912"/>
        <c:crosses val="autoZero"/>
        <c:crossBetween val="between"/>
      </c:valAx>
    </c:plotArea>
    <c:legend>
      <c:legendPos val="b"/>
      <c:layout>
        <c:manualLayout>
          <c:xMode val="edge"/>
          <c:yMode val="edge"/>
          <c:x val="0.11946203112872741"/>
          <c:y val="0.89171958959675457"/>
          <c:w val="0.82171853800441985"/>
          <c:h val="5.954741111906473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'E01D- IET '!$K$13</c:f>
              <c:strCache>
                <c:ptCount val="1"/>
                <c:pt idx="0">
                  <c:v>Ultraoligotrófico</c:v>
                </c:pt>
              </c:strCache>
            </c:strRef>
          </c:tx>
          <c:spPr>
            <a:solidFill>
              <a:srgbClr val="0000FF"/>
            </a:solidFill>
          </c:spPr>
          <c:invertIfNegative val="0"/>
          <c:dLbls>
            <c:txPr>
              <a:bodyPr/>
              <a:lstStyle/>
              <a:p>
                <a:pPr>
                  <a:defRPr sz="1000" b="0" i="0" u="none" strike="noStrike" baseline="0">
                    <a:solidFill>
                      <a:srgbClr val="FFFFFF"/>
                    </a:solidFill>
                    <a:latin typeface="Arial"/>
                    <a:ea typeface="Arial"/>
                    <a:cs typeface="Arial"/>
                  </a:defRPr>
                </a:pPr>
                <a:endParaRPr lang="pt-BR"/>
              </a:p>
            </c:txPr>
            <c:showLegendKey val="0"/>
            <c:showVal val="1"/>
            <c:showCatName val="0"/>
            <c:showSerName val="0"/>
            <c:showPercent val="0"/>
            <c:showBubbleSize val="0"/>
            <c:showLeaderLines val="0"/>
          </c:dLbls>
          <c:cat>
            <c:numRef>
              <c:f>('E01D- IET '!$L$12,'E01D- IET '!$M$12,'E01D- IET '!$N$12,'E01D- IET '!$O$12,'E01D- IET '!$P$12)</c:f>
              <c:numCache>
                <c:formatCode>0</c:formatCode>
                <c:ptCount val="5"/>
                <c:pt idx="0">
                  <c:v>2007</c:v>
                </c:pt>
                <c:pt idx="1">
                  <c:v>2008</c:v>
                </c:pt>
                <c:pt idx="2">
                  <c:v>2009</c:v>
                </c:pt>
                <c:pt idx="3">
                  <c:v>2010</c:v>
                </c:pt>
                <c:pt idx="4">
                  <c:v>2011</c:v>
                </c:pt>
              </c:numCache>
            </c:numRef>
          </c:cat>
          <c:val>
            <c:numRef>
              <c:f>('E01D- IET '!$L$13,'E01D- IET '!$M$13,'E01D- IET '!$N$13,'E01D- IET '!$O$13,'E01D- IET '!$P$13)</c:f>
              <c:numCache>
                <c:formatCode>0</c:formatCode>
                <c:ptCount val="5"/>
                <c:pt idx="0">
                  <c:v>3</c:v>
                </c:pt>
                <c:pt idx="1">
                  <c:v>8</c:v>
                </c:pt>
                <c:pt idx="2">
                  <c:v>8</c:v>
                </c:pt>
                <c:pt idx="3">
                  <c:v>1</c:v>
                </c:pt>
                <c:pt idx="4">
                  <c:v>13</c:v>
                </c:pt>
              </c:numCache>
            </c:numRef>
          </c:val>
        </c:ser>
        <c:ser>
          <c:idx val="1"/>
          <c:order val="1"/>
          <c:tx>
            <c:strRef>
              <c:f>'E01D- IET '!$K$14</c:f>
              <c:strCache>
                <c:ptCount val="1"/>
                <c:pt idx="0">
                  <c:v>Oligotrófico</c:v>
                </c:pt>
              </c:strCache>
            </c:strRef>
          </c:tx>
          <c:spPr>
            <a:solidFill>
              <a:srgbClr val="0080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'!$L$12,'E01D- IET '!$M$12,'E01D- IET '!$N$12,'E01D- IET '!$O$12,'E01D- IET '!$P$12)</c:f>
              <c:numCache>
                <c:formatCode>0</c:formatCode>
                <c:ptCount val="5"/>
                <c:pt idx="0">
                  <c:v>2007</c:v>
                </c:pt>
                <c:pt idx="1">
                  <c:v>2008</c:v>
                </c:pt>
                <c:pt idx="2">
                  <c:v>2009</c:v>
                </c:pt>
                <c:pt idx="3">
                  <c:v>2010</c:v>
                </c:pt>
                <c:pt idx="4">
                  <c:v>2011</c:v>
                </c:pt>
              </c:numCache>
            </c:numRef>
          </c:cat>
          <c:val>
            <c:numRef>
              <c:f>('E01D- IET '!$L$14,'E01D- IET '!$M$14,'E01D- IET '!$N$14,'E01D- IET '!$O$14,'E01D- IET '!$P$14)</c:f>
              <c:numCache>
                <c:formatCode>0</c:formatCode>
                <c:ptCount val="5"/>
                <c:pt idx="0">
                  <c:v>6</c:v>
                </c:pt>
                <c:pt idx="1">
                  <c:v>6</c:v>
                </c:pt>
                <c:pt idx="2">
                  <c:v>5</c:v>
                </c:pt>
                <c:pt idx="3">
                  <c:v>11</c:v>
                </c:pt>
                <c:pt idx="4">
                  <c:v>4</c:v>
                </c:pt>
              </c:numCache>
            </c:numRef>
          </c:val>
        </c:ser>
        <c:ser>
          <c:idx val="2"/>
          <c:order val="2"/>
          <c:tx>
            <c:strRef>
              <c:f>'E01D- IET '!$K$15</c:f>
              <c:strCache>
                <c:ptCount val="1"/>
                <c:pt idx="0">
                  <c:v>Mesotrófico</c:v>
                </c:pt>
              </c:strCache>
            </c:strRef>
          </c:tx>
          <c:spPr>
            <a:solidFill>
              <a:srgbClr val="FFFF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'!$L$12,'E01D- IET '!$M$12,'E01D- IET '!$N$12,'E01D- IET '!$O$12,'E01D- IET '!$P$12)</c:f>
              <c:numCache>
                <c:formatCode>0</c:formatCode>
                <c:ptCount val="5"/>
                <c:pt idx="0">
                  <c:v>2007</c:v>
                </c:pt>
                <c:pt idx="1">
                  <c:v>2008</c:v>
                </c:pt>
                <c:pt idx="2">
                  <c:v>2009</c:v>
                </c:pt>
                <c:pt idx="3">
                  <c:v>2010</c:v>
                </c:pt>
                <c:pt idx="4">
                  <c:v>2011</c:v>
                </c:pt>
              </c:numCache>
            </c:numRef>
          </c:cat>
          <c:val>
            <c:numRef>
              <c:f>('E01D- IET '!$L$15,'E01D- IET '!$M$15,'E01D- IET '!$N$15,'E01D- IET '!$O$15,'E01D- IET '!$P$15)</c:f>
              <c:numCache>
                <c:formatCode>0</c:formatCode>
                <c:ptCount val="5"/>
                <c:pt idx="0">
                  <c:v>7</c:v>
                </c:pt>
                <c:pt idx="1">
                  <c:v>6</c:v>
                </c:pt>
                <c:pt idx="2">
                  <c:v>6</c:v>
                </c:pt>
                <c:pt idx="3">
                  <c:v>8</c:v>
                </c:pt>
                <c:pt idx="4">
                  <c:v>1</c:v>
                </c:pt>
              </c:numCache>
            </c:numRef>
          </c:val>
        </c:ser>
        <c:ser>
          <c:idx val="3"/>
          <c:order val="3"/>
          <c:tx>
            <c:strRef>
              <c:f>'E01D- IET '!$K$16</c:f>
              <c:strCache>
                <c:ptCount val="1"/>
                <c:pt idx="0">
                  <c:v>Eutrófico</c:v>
                </c:pt>
              </c:strCache>
            </c:strRef>
          </c:tx>
          <c:spPr>
            <a:solidFill>
              <a:srgbClr val="FF99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'!$L$12,'E01D- IET '!$M$12,'E01D- IET '!$N$12,'E01D- IET '!$O$12,'E01D- IET '!$P$12)</c:f>
              <c:numCache>
                <c:formatCode>0</c:formatCode>
                <c:ptCount val="5"/>
                <c:pt idx="0">
                  <c:v>2007</c:v>
                </c:pt>
                <c:pt idx="1">
                  <c:v>2008</c:v>
                </c:pt>
                <c:pt idx="2">
                  <c:v>2009</c:v>
                </c:pt>
                <c:pt idx="3">
                  <c:v>2010</c:v>
                </c:pt>
                <c:pt idx="4">
                  <c:v>2011</c:v>
                </c:pt>
              </c:numCache>
            </c:numRef>
          </c:cat>
          <c:val>
            <c:numRef>
              <c:f>('E01D- IET '!$L$16,'E01D- IET '!$M$16,'E01D- IET '!$N$16,'E01D- IET '!$O$16,'E01D- IET '!$P$16)</c:f>
              <c:numCache>
                <c:formatCode>0</c:formatCode>
                <c:ptCount val="5"/>
                <c:pt idx="0">
                  <c:v>0</c:v>
                </c:pt>
                <c:pt idx="1">
                  <c:v>0</c:v>
                </c:pt>
                <c:pt idx="2">
                  <c:v>0</c:v>
                </c:pt>
                <c:pt idx="3">
                  <c:v>0</c:v>
                </c:pt>
                <c:pt idx="4">
                  <c:v>0</c:v>
                </c:pt>
              </c:numCache>
            </c:numRef>
          </c:val>
        </c:ser>
        <c:ser>
          <c:idx val="4"/>
          <c:order val="4"/>
          <c:tx>
            <c:strRef>
              <c:f>'E01D- IET '!$K$17</c:f>
              <c:strCache>
                <c:ptCount val="1"/>
                <c:pt idx="0">
                  <c:v>Supereutrófico</c:v>
                </c:pt>
              </c:strCache>
            </c:strRef>
          </c:tx>
          <c:spPr>
            <a:solidFill>
              <a:srgbClr val="FF00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'!$L$12,'E01D- IET '!$M$12,'E01D- IET '!$N$12,'E01D- IET '!$O$12,'E01D- IET '!$P$12)</c:f>
              <c:numCache>
                <c:formatCode>0</c:formatCode>
                <c:ptCount val="5"/>
                <c:pt idx="0">
                  <c:v>2007</c:v>
                </c:pt>
                <c:pt idx="1">
                  <c:v>2008</c:v>
                </c:pt>
                <c:pt idx="2">
                  <c:v>2009</c:v>
                </c:pt>
                <c:pt idx="3">
                  <c:v>2010</c:v>
                </c:pt>
                <c:pt idx="4">
                  <c:v>2011</c:v>
                </c:pt>
              </c:numCache>
            </c:numRef>
          </c:cat>
          <c:val>
            <c:numRef>
              <c:f>('E01D- IET '!$L$17,'E01D- IET '!$M$17,'E01D- IET '!$N$17,'E01D- IET '!$O$17,'E01D- IET '!$P$17)</c:f>
              <c:numCache>
                <c:formatCode>0</c:formatCode>
                <c:ptCount val="5"/>
                <c:pt idx="0">
                  <c:v>0</c:v>
                </c:pt>
                <c:pt idx="1">
                  <c:v>0</c:v>
                </c:pt>
                <c:pt idx="2">
                  <c:v>0</c:v>
                </c:pt>
                <c:pt idx="3">
                  <c:v>1</c:v>
                </c:pt>
                <c:pt idx="4">
                  <c:v>0</c:v>
                </c:pt>
              </c:numCache>
            </c:numRef>
          </c:val>
        </c:ser>
        <c:ser>
          <c:idx val="5"/>
          <c:order val="5"/>
          <c:tx>
            <c:strRef>
              <c:f>'E01D- IET '!$K$18</c:f>
              <c:strCache>
                <c:ptCount val="1"/>
                <c:pt idx="0">
                  <c:v>Hipereutrófico</c:v>
                </c:pt>
              </c:strCache>
            </c:strRef>
          </c:tx>
          <c:spPr>
            <a:solidFill>
              <a:srgbClr val="990099"/>
            </a:solidFill>
          </c:spPr>
          <c:invertIfNegative val="0"/>
          <c:dLbls>
            <c:txPr>
              <a:bodyPr/>
              <a:lstStyle/>
              <a:p>
                <a:pPr>
                  <a:defRPr sz="1000" b="0" i="0" u="none" strike="noStrike" baseline="0">
                    <a:solidFill>
                      <a:srgbClr val="FFFFFF"/>
                    </a:solidFill>
                    <a:latin typeface="Arial"/>
                    <a:ea typeface="Arial"/>
                    <a:cs typeface="Arial"/>
                  </a:defRPr>
                </a:pPr>
                <a:endParaRPr lang="pt-BR"/>
              </a:p>
            </c:txPr>
            <c:showLegendKey val="0"/>
            <c:showVal val="1"/>
            <c:showCatName val="0"/>
            <c:showSerName val="0"/>
            <c:showPercent val="0"/>
            <c:showBubbleSize val="0"/>
            <c:showLeaderLines val="0"/>
          </c:dLbls>
          <c:cat>
            <c:numRef>
              <c:f>('E01D- IET '!$L$12,'E01D- IET '!$M$12,'E01D- IET '!$N$12,'E01D- IET '!$O$12,'E01D- IET '!$P$12)</c:f>
              <c:numCache>
                <c:formatCode>0</c:formatCode>
                <c:ptCount val="5"/>
                <c:pt idx="0">
                  <c:v>2007</c:v>
                </c:pt>
                <c:pt idx="1">
                  <c:v>2008</c:v>
                </c:pt>
                <c:pt idx="2">
                  <c:v>2009</c:v>
                </c:pt>
                <c:pt idx="3">
                  <c:v>2010</c:v>
                </c:pt>
                <c:pt idx="4">
                  <c:v>2011</c:v>
                </c:pt>
              </c:numCache>
            </c:numRef>
          </c:cat>
          <c:val>
            <c:numRef>
              <c:f>('E01D- IET '!$L$18,'E01D- IET '!$M$18,'E01D- IET '!$N$18,'E01D- IET '!$O$18,'E01D- IET '!$P$18)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9047680"/>
        <c:axId val="119049216"/>
      </c:barChart>
      <c:catAx>
        <c:axId val="11904768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049216"/>
        <c:crosses val="autoZero"/>
        <c:auto val="1"/>
        <c:lblAlgn val="ctr"/>
        <c:lblOffset val="100"/>
        <c:noMultiLvlLbl val="0"/>
      </c:catAx>
      <c:valAx>
        <c:axId val="11904921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047680"/>
        <c:crosses val="autoZero"/>
        <c:crossBetween val="between"/>
      </c:valAx>
    </c:plotArea>
    <c:legend>
      <c:legendPos val="b"/>
      <c:layout>
        <c:manualLayout>
          <c:xMode val="edge"/>
          <c:yMode val="edge"/>
          <c:x val="9.8090976038068059E-2"/>
          <c:y val="0.85171279028717894"/>
          <c:w val="0.86783990130730071"/>
          <c:h val="0.12525333456125104"/>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8" footer="0.31496062000000208"/>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'E01D- IET '!$K$22</c:f>
              <c:strCache>
                <c:ptCount val="1"/>
                <c:pt idx="0">
                  <c:v>Ultraoligotrófico</c:v>
                </c:pt>
              </c:strCache>
            </c:strRef>
          </c:tx>
          <c:spPr>
            <a:solidFill>
              <a:srgbClr val="0000FF"/>
            </a:solidFill>
          </c:spPr>
          <c:invertIfNegative val="0"/>
          <c:dLbls>
            <c:txPr>
              <a:bodyPr/>
              <a:lstStyle/>
              <a:p>
                <a:pPr>
                  <a:defRPr sz="1000" b="0" i="0" u="none" strike="noStrike" baseline="0">
                    <a:solidFill>
                      <a:srgbClr val="FFFFFF"/>
                    </a:solidFill>
                    <a:latin typeface="Arial"/>
                    <a:ea typeface="Arial"/>
                    <a:cs typeface="Arial"/>
                  </a:defRPr>
                </a:pPr>
                <a:endParaRPr lang="pt-BR"/>
              </a:p>
            </c:txPr>
            <c:showLegendKey val="0"/>
            <c:showVal val="1"/>
            <c:showCatName val="0"/>
            <c:showSerName val="0"/>
            <c:showPercent val="0"/>
            <c:showBubbleSize val="0"/>
            <c:showLeaderLines val="0"/>
          </c:dLbls>
          <c:cat>
            <c:numRef>
              <c:f>('E01D- IET '!$L$21,'E01D- IET '!$M$21,'E01D- IET '!$N$21,'E01D- IET '!$O$21,'E01D- IET '!$P$21)</c:f>
              <c:numCache>
                <c:formatCode>0</c:formatCode>
                <c:ptCount val="5"/>
                <c:pt idx="0">
                  <c:v>2007</c:v>
                </c:pt>
                <c:pt idx="1">
                  <c:v>2008</c:v>
                </c:pt>
                <c:pt idx="2">
                  <c:v>2009</c:v>
                </c:pt>
                <c:pt idx="3">
                  <c:v>2010</c:v>
                </c:pt>
                <c:pt idx="4">
                  <c:v>2011</c:v>
                </c:pt>
              </c:numCache>
            </c:numRef>
          </c:cat>
          <c:val>
            <c:numRef>
              <c:f>('E01D- IET '!$L$22,'E01D- IET '!$M$22,'E01D- IET '!$N$22,'E01D- IET '!$O$22,'E01D- IET '!$P$22)</c:f>
              <c:numCache>
                <c:formatCode>0</c:formatCode>
                <c:ptCount val="5"/>
                <c:pt idx="0">
                  <c:v>3</c:v>
                </c:pt>
                <c:pt idx="1">
                  <c:v>4</c:v>
                </c:pt>
                <c:pt idx="2">
                  <c:v>0</c:v>
                </c:pt>
                <c:pt idx="3">
                  <c:v>0</c:v>
                </c:pt>
                <c:pt idx="4">
                  <c:v>7</c:v>
                </c:pt>
              </c:numCache>
            </c:numRef>
          </c:val>
        </c:ser>
        <c:ser>
          <c:idx val="1"/>
          <c:order val="1"/>
          <c:tx>
            <c:strRef>
              <c:f>'E01D- IET '!$K$23</c:f>
              <c:strCache>
                <c:ptCount val="1"/>
                <c:pt idx="0">
                  <c:v>Oligotrófico</c:v>
                </c:pt>
              </c:strCache>
            </c:strRef>
          </c:tx>
          <c:spPr>
            <a:solidFill>
              <a:srgbClr val="0080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'!$L$21,'E01D- IET '!$M$21,'E01D- IET '!$N$21,'E01D- IET '!$O$21,'E01D- IET '!$P$21)</c:f>
              <c:numCache>
                <c:formatCode>0</c:formatCode>
                <c:ptCount val="5"/>
                <c:pt idx="0">
                  <c:v>2007</c:v>
                </c:pt>
                <c:pt idx="1">
                  <c:v>2008</c:v>
                </c:pt>
                <c:pt idx="2">
                  <c:v>2009</c:v>
                </c:pt>
                <c:pt idx="3">
                  <c:v>2010</c:v>
                </c:pt>
                <c:pt idx="4">
                  <c:v>2011</c:v>
                </c:pt>
              </c:numCache>
            </c:numRef>
          </c:cat>
          <c:val>
            <c:numRef>
              <c:f>('E01D- IET '!$L$23,'E01D- IET '!$M$23,'E01D- IET '!$N$23,'E01D- IET '!$O$23,'E01D- IET '!$P$23)</c:f>
              <c:numCache>
                <c:formatCode>0</c:formatCode>
                <c:ptCount val="5"/>
                <c:pt idx="0">
                  <c:v>3</c:v>
                </c:pt>
                <c:pt idx="1">
                  <c:v>19</c:v>
                </c:pt>
                <c:pt idx="2">
                  <c:v>20</c:v>
                </c:pt>
                <c:pt idx="3">
                  <c:v>12</c:v>
                </c:pt>
                <c:pt idx="4">
                  <c:v>0</c:v>
                </c:pt>
              </c:numCache>
            </c:numRef>
          </c:val>
        </c:ser>
        <c:ser>
          <c:idx val="2"/>
          <c:order val="2"/>
          <c:tx>
            <c:strRef>
              <c:f>'E01D- IET '!$K$24</c:f>
              <c:strCache>
                <c:ptCount val="1"/>
                <c:pt idx="0">
                  <c:v>Mesotrófico</c:v>
                </c:pt>
              </c:strCache>
            </c:strRef>
          </c:tx>
          <c:spPr>
            <a:solidFill>
              <a:srgbClr val="FFFF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'!$L$21,'E01D- IET '!$M$21,'E01D- IET '!$N$21,'E01D- IET '!$O$21,'E01D- IET '!$P$21)</c:f>
              <c:numCache>
                <c:formatCode>0</c:formatCode>
                <c:ptCount val="5"/>
                <c:pt idx="0">
                  <c:v>2007</c:v>
                </c:pt>
                <c:pt idx="1">
                  <c:v>2008</c:v>
                </c:pt>
                <c:pt idx="2">
                  <c:v>2009</c:v>
                </c:pt>
                <c:pt idx="3">
                  <c:v>2010</c:v>
                </c:pt>
                <c:pt idx="4">
                  <c:v>2011</c:v>
                </c:pt>
              </c:numCache>
            </c:numRef>
          </c:cat>
          <c:val>
            <c:numRef>
              <c:f>('E01D- IET '!$L$24,'E01D- IET '!$M$24,'E01D- IET '!$N$24,'E01D- IET '!$O$24,'E01D- IET '!$P$24)</c:f>
              <c:numCache>
                <c:formatCode>0</c:formatCode>
                <c:ptCount val="5"/>
                <c:pt idx="0">
                  <c:v>2</c:v>
                </c:pt>
                <c:pt idx="1">
                  <c:v>11</c:v>
                </c:pt>
                <c:pt idx="2">
                  <c:v>8</c:v>
                </c:pt>
                <c:pt idx="3">
                  <c:v>16</c:v>
                </c:pt>
                <c:pt idx="4">
                  <c:v>0</c:v>
                </c:pt>
              </c:numCache>
            </c:numRef>
          </c:val>
        </c:ser>
        <c:ser>
          <c:idx val="3"/>
          <c:order val="3"/>
          <c:tx>
            <c:strRef>
              <c:f>'E01D- IET '!$K$25</c:f>
              <c:strCache>
                <c:ptCount val="1"/>
                <c:pt idx="0">
                  <c:v>Eutrófico</c:v>
                </c:pt>
              </c:strCache>
            </c:strRef>
          </c:tx>
          <c:spPr>
            <a:solidFill>
              <a:srgbClr val="FF99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'!$L$21,'E01D- IET '!$M$21,'E01D- IET '!$N$21,'E01D- IET '!$O$21,'E01D- IET '!$P$21)</c:f>
              <c:numCache>
                <c:formatCode>0</c:formatCode>
                <c:ptCount val="5"/>
                <c:pt idx="0">
                  <c:v>2007</c:v>
                </c:pt>
                <c:pt idx="1">
                  <c:v>2008</c:v>
                </c:pt>
                <c:pt idx="2">
                  <c:v>2009</c:v>
                </c:pt>
                <c:pt idx="3">
                  <c:v>2010</c:v>
                </c:pt>
                <c:pt idx="4">
                  <c:v>2011</c:v>
                </c:pt>
              </c:numCache>
            </c:numRef>
          </c:cat>
          <c:val>
            <c:numRef>
              <c:f>('E01D- IET '!$L$25,'E01D- IET '!$M$25,'E01D- IET '!$N$25,'E01D- IET '!$O$25,'E01D- IET '!$P$25)</c:f>
              <c:numCache>
                <c:formatCode>0</c:formatCode>
                <c:ptCount val="5"/>
                <c:pt idx="0">
                  <c:v>0</c:v>
                </c:pt>
                <c:pt idx="1">
                  <c:v>0</c:v>
                </c:pt>
                <c:pt idx="2">
                  <c:v>1</c:v>
                </c:pt>
                <c:pt idx="3">
                  <c:v>2</c:v>
                </c:pt>
                <c:pt idx="4">
                  <c:v>0</c:v>
                </c:pt>
              </c:numCache>
            </c:numRef>
          </c:val>
        </c:ser>
        <c:ser>
          <c:idx val="4"/>
          <c:order val="4"/>
          <c:tx>
            <c:strRef>
              <c:f>'E01D- IET '!$K$26</c:f>
              <c:strCache>
                <c:ptCount val="1"/>
                <c:pt idx="0">
                  <c:v>Supereutrófico</c:v>
                </c:pt>
              </c:strCache>
            </c:strRef>
          </c:tx>
          <c:spPr>
            <a:solidFill>
              <a:srgbClr val="FF00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'!$L$21,'E01D- IET '!$M$21,'E01D- IET '!$N$21,'E01D- IET '!$O$21,'E01D- IET '!$P$21)</c:f>
              <c:numCache>
                <c:formatCode>0</c:formatCode>
                <c:ptCount val="5"/>
                <c:pt idx="0">
                  <c:v>2007</c:v>
                </c:pt>
                <c:pt idx="1">
                  <c:v>2008</c:v>
                </c:pt>
                <c:pt idx="2">
                  <c:v>2009</c:v>
                </c:pt>
                <c:pt idx="3">
                  <c:v>2010</c:v>
                </c:pt>
                <c:pt idx="4">
                  <c:v>2011</c:v>
                </c:pt>
              </c:numCache>
            </c:numRef>
          </c:cat>
          <c:val>
            <c:numRef>
              <c:f>('E01D- IET '!$L$26,'E01D- IET '!$M$26,'E01D- IET '!$N$26,'E01D- IET '!$O$26,'E01D- IET '!$P$26)</c:f>
              <c:numCache>
                <c:formatCode>0</c:formatCode>
                <c:ptCount val="5"/>
                <c:pt idx="0">
                  <c:v>2</c:v>
                </c:pt>
                <c:pt idx="1">
                  <c:v>1</c:v>
                </c:pt>
                <c:pt idx="2">
                  <c:v>1</c:v>
                </c:pt>
                <c:pt idx="3">
                  <c:v>0</c:v>
                </c:pt>
                <c:pt idx="4">
                  <c:v>0</c:v>
                </c:pt>
              </c:numCache>
            </c:numRef>
          </c:val>
        </c:ser>
        <c:ser>
          <c:idx val="5"/>
          <c:order val="5"/>
          <c:tx>
            <c:strRef>
              <c:f>'E01D- IET '!$K$27</c:f>
              <c:strCache>
                <c:ptCount val="1"/>
                <c:pt idx="0">
                  <c:v>Hipereutrófico</c:v>
                </c:pt>
              </c:strCache>
            </c:strRef>
          </c:tx>
          <c:spPr>
            <a:solidFill>
              <a:srgbClr val="990099"/>
            </a:solidFill>
          </c:spPr>
          <c:invertIfNegative val="0"/>
          <c:dLbls>
            <c:txPr>
              <a:bodyPr/>
              <a:lstStyle/>
              <a:p>
                <a:pPr>
                  <a:defRPr sz="1000" b="0" i="0" u="none" strike="noStrike" baseline="0">
                    <a:solidFill>
                      <a:srgbClr val="FFFFFF"/>
                    </a:solidFill>
                    <a:latin typeface="Arial"/>
                    <a:ea typeface="Arial"/>
                    <a:cs typeface="Arial"/>
                  </a:defRPr>
                </a:pPr>
                <a:endParaRPr lang="pt-BR"/>
              </a:p>
            </c:txPr>
            <c:showLegendKey val="0"/>
            <c:showVal val="1"/>
            <c:showCatName val="0"/>
            <c:showSerName val="0"/>
            <c:showPercent val="0"/>
            <c:showBubbleSize val="0"/>
            <c:showLeaderLines val="0"/>
          </c:dLbls>
          <c:cat>
            <c:numRef>
              <c:f>('E01D- IET '!$L$21,'E01D- IET '!$M$21,'E01D- IET '!$N$21,'E01D- IET '!$O$21,'E01D- IET '!$P$21)</c:f>
              <c:numCache>
                <c:formatCode>0</c:formatCode>
                <c:ptCount val="5"/>
                <c:pt idx="0">
                  <c:v>2007</c:v>
                </c:pt>
                <c:pt idx="1">
                  <c:v>2008</c:v>
                </c:pt>
                <c:pt idx="2">
                  <c:v>2009</c:v>
                </c:pt>
                <c:pt idx="3">
                  <c:v>2010</c:v>
                </c:pt>
                <c:pt idx="4">
                  <c:v>2011</c:v>
                </c:pt>
              </c:numCache>
            </c:numRef>
          </c:cat>
          <c:val>
            <c:numRef>
              <c:f>('E01D- IET '!$L$27,'E01D- IET '!$M$27,'E01D- IET '!$N$27,'E01D- IET '!$O$27,'E01D- IET '!$P$27)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9186944"/>
        <c:axId val="119188480"/>
      </c:barChart>
      <c:catAx>
        <c:axId val="11918694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188480"/>
        <c:crosses val="autoZero"/>
        <c:auto val="1"/>
        <c:lblAlgn val="ctr"/>
        <c:lblOffset val="100"/>
        <c:noMultiLvlLbl val="0"/>
      </c:catAx>
      <c:valAx>
        <c:axId val="11918848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186944"/>
        <c:crosses val="autoZero"/>
        <c:crossBetween val="between"/>
      </c:valAx>
    </c:plotArea>
    <c:legend>
      <c:legendPos val="b"/>
      <c:layout>
        <c:manualLayout>
          <c:xMode val="edge"/>
          <c:yMode val="edge"/>
          <c:x val="9.8091050801390967E-2"/>
          <c:y val="0.85171248330800764"/>
          <c:w val="0.86783990833633162"/>
          <c:h val="0.12525339595708429"/>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8" footer="0.31496062000000208"/>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'!$K$31</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'!$L$30,'E01D- IET '!$M$30,'E01D- IET '!$N$30,'E01D- IET '!$O$30,'E01D- IET '!$P$30)</c:f>
              <c:numCache>
                <c:formatCode>0</c:formatCode>
                <c:ptCount val="5"/>
                <c:pt idx="0">
                  <c:v>2007</c:v>
                </c:pt>
                <c:pt idx="1">
                  <c:v>2008</c:v>
                </c:pt>
                <c:pt idx="2">
                  <c:v>2009</c:v>
                </c:pt>
                <c:pt idx="3">
                  <c:v>2010</c:v>
                </c:pt>
                <c:pt idx="4">
                  <c:v>2011</c:v>
                </c:pt>
              </c:numCache>
            </c:numRef>
          </c:cat>
          <c:val>
            <c:numRef>
              <c:f>('E01D- IET '!$L$31,'E01D- IET '!$M$31,'E01D- IET '!$N$31,'E01D- IET '!$O$31,'E01D- IET '!$P$31)</c:f>
              <c:numCache>
                <c:formatCode>0</c:formatCode>
                <c:ptCount val="5"/>
                <c:pt idx="0">
                  <c:v>1</c:v>
                </c:pt>
                <c:pt idx="1">
                  <c:v>0</c:v>
                </c:pt>
                <c:pt idx="2">
                  <c:v>0</c:v>
                </c:pt>
                <c:pt idx="3">
                  <c:v>0</c:v>
                </c:pt>
                <c:pt idx="4">
                  <c:v>2</c:v>
                </c:pt>
              </c:numCache>
            </c:numRef>
          </c:val>
        </c:ser>
        <c:ser>
          <c:idx val="1"/>
          <c:order val="1"/>
          <c:tx>
            <c:strRef>
              <c:f>'E01D- IET '!$K$32</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'!$L$30,'E01D- IET '!$M$30,'E01D- IET '!$N$30,'E01D- IET '!$O$30,'E01D- IET '!$P$30)</c:f>
              <c:numCache>
                <c:formatCode>0</c:formatCode>
                <c:ptCount val="5"/>
                <c:pt idx="0">
                  <c:v>2007</c:v>
                </c:pt>
                <c:pt idx="1">
                  <c:v>2008</c:v>
                </c:pt>
                <c:pt idx="2">
                  <c:v>2009</c:v>
                </c:pt>
                <c:pt idx="3">
                  <c:v>2010</c:v>
                </c:pt>
                <c:pt idx="4">
                  <c:v>2011</c:v>
                </c:pt>
              </c:numCache>
            </c:numRef>
          </c:cat>
          <c:val>
            <c:numRef>
              <c:f>('E01D- IET '!$L$32,'E01D- IET '!$M$32,'E01D- IET '!$N$32,'E01D- IET '!$O$32,'E01D- IET '!$P$32)</c:f>
              <c:numCache>
                <c:formatCode>0</c:formatCode>
                <c:ptCount val="5"/>
                <c:pt idx="0">
                  <c:v>0</c:v>
                </c:pt>
                <c:pt idx="1">
                  <c:v>2</c:v>
                </c:pt>
                <c:pt idx="2">
                  <c:v>1</c:v>
                </c:pt>
                <c:pt idx="3">
                  <c:v>1</c:v>
                </c:pt>
                <c:pt idx="4">
                  <c:v>2</c:v>
                </c:pt>
              </c:numCache>
            </c:numRef>
          </c:val>
        </c:ser>
        <c:ser>
          <c:idx val="2"/>
          <c:order val="2"/>
          <c:tx>
            <c:strRef>
              <c:f>'E01D- IET '!$K$33</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'!$L$30,'E01D- IET '!$M$30,'E01D- IET '!$N$30,'E01D- IET '!$O$30,'E01D- IET '!$P$30)</c:f>
              <c:numCache>
                <c:formatCode>0</c:formatCode>
                <c:ptCount val="5"/>
                <c:pt idx="0">
                  <c:v>2007</c:v>
                </c:pt>
                <c:pt idx="1">
                  <c:v>2008</c:v>
                </c:pt>
                <c:pt idx="2">
                  <c:v>2009</c:v>
                </c:pt>
                <c:pt idx="3">
                  <c:v>2010</c:v>
                </c:pt>
                <c:pt idx="4">
                  <c:v>2011</c:v>
                </c:pt>
              </c:numCache>
            </c:numRef>
          </c:cat>
          <c:val>
            <c:numRef>
              <c:f>('E01D- IET '!$L$33,'E01D- IET '!$M$33,'E01D- IET '!$N$33,'E01D- IET '!$O$33,'E01D- IET '!$P$33)</c:f>
              <c:numCache>
                <c:formatCode>0</c:formatCode>
                <c:ptCount val="5"/>
                <c:pt idx="0">
                  <c:v>3</c:v>
                </c:pt>
                <c:pt idx="1">
                  <c:v>2</c:v>
                </c:pt>
                <c:pt idx="2">
                  <c:v>3</c:v>
                </c:pt>
                <c:pt idx="3">
                  <c:v>3</c:v>
                </c:pt>
                <c:pt idx="4">
                  <c:v>0</c:v>
                </c:pt>
              </c:numCache>
            </c:numRef>
          </c:val>
        </c:ser>
        <c:ser>
          <c:idx val="3"/>
          <c:order val="3"/>
          <c:tx>
            <c:strRef>
              <c:f>'E01D- IET '!$K$34</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'!$L$30,'E01D- IET '!$M$30,'E01D- IET '!$N$30,'E01D- IET '!$O$30,'E01D- IET '!$P$30)</c:f>
              <c:numCache>
                <c:formatCode>0</c:formatCode>
                <c:ptCount val="5"/>
                <c:pt idx="0">
                  <c:v>2007</c:v>
                </c:pt>
                <c:pt idx="1">
                  <c:v>2008</c:v>
                </c:pt>
                <c:pt idx="2">
                  <c:v>2009</c:v>
                </c:pt>
                <c:pt idx="3">
                  <c:v>2010</c:v>
                </c:pt>
                <c:pt idx="4">
                  <c:v>2011</c:v>
                </c:pt>
              </c:numCache>
            </c:numRef>
          </c:cat>
          <c:val>
            <c:numRef>
              <c:f>('E01D- IET '!$L$34,'E01D- IET '!$M$34,'E01D- IET '!$N$34,'E01D- IET '!$O$34,'E01D- IET '!$P$34)</c:f>
              <c:numCache>
                <c:formatCode>0</c:formatCode>
                <c:ptCount val="5"/>
                <c:pt idx="0">
                  <c:v>0</c:v>
                </c:pt>
                <c:pt idx="1">
                  <c:v>0</c:v>
                </c:pt>
                <c:pt idx="2">
                  <c:v>0</c:v>
                </c:pt>
                <c:pt idx="3">
                  <c:v>0</c:v>
                </c:pt>
                <c:pt idx="4">
                  <c:v>0</c:v>
                </c:pt>
              </c:numCache>
            </c:numRef>
          </c:val>
        </c:ser>
        <c:ser>
          <c:idx val="4"/>
          <c:order val="4"/>
          <c:tx>
            <c:strRef>
              <c:f>'E01D- IET '!$K$35</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'!$L$30,'E01D- IET '!$M$30,'E01D- IET '!$N$30,'E01D- IET '!$O$30,'E01D- IET '!$P$30)</c:f>
              <c:numCache>
                <c:formatCode>0</c:formatCode>
                <c:ptCount val="5"/>
                <c:pt idx="0">
                  <c:v>2007</c:v>
                </c:pt>
                <c:pt idx="1">
                  <c:v>2008</c:v>
                </c:pt>
                <c:pt idx="2">
                  <c:v>2009</c:v>
                </c:pt>
                <c:pt idx="3">
                  <c:v>2010</c:v>
                </c:pt>
                <c:pt idx="4">
                  <c:v>2011</c:v>
                </c:pt>
              </c:numCache>
            </c:numRef>
          </c:cat>
          <c:val>
            <c:numRef>
              <c:f>('E01D- IET '!$L$35,'E01D- IET '!$M$35,'E01D- IET '!$N$35,'E01D- IET '!$O$35,'E01D- IET '!$P$35)</c:f>
              <c:numCache>
                <c:formatCode>0</c:formatCode>
                <c:ptCount val="5"/>
                <c:pt idx="0">
                  <c:v>0</c:v>
                </c:pt>
                <c:pt idx="1">
                  <c:v>0</c:v>
                </c:pt>
                <c:pt idx="2">
                  <c:v>0</c:v>
                </c:pt>
                <c:pt idx="3">
                  <c:v>0</c:v>
                </c:pt>
                <c:pt idx="4">
                  <c:v>0</c:v>
                </c:pt>
              </c:numCache>
            </c:numRef>
          </c:val>
        </c:ser>
        <c:ser>
          <c:idx val="5"/>
          <c:order val="5"/>
          <c:tx>
            <c:strRef>
              <c:f>'E01D- IET '!$K$36</c:f>
              <c:strCache>
                <c:ptCount val="1"/>
                <c:pt idx="0">
                  <c:v>Hipereutrófico</c:v>
                </c:pt>
              </c:strCache>
            </c:strRef>
          </c:tx>
          <c:spPr>
            <a:solidFill>
              <a:srgbClr val="7030A0"/>
            </a:solidFill>
          </c:spPr>
          <c:invertIfNegative val="0"/>
          <c:cat>
            <c:numRef>
              <c:f>('E01D- IET '!$L$30,'E01D- IET '!$M$30,'E01D- IET '!$N$30,'E01D- IET '!$O$30,'E01D- IET '!$P$30)</c:f>
              <c:numCache>
                <c:formatCode>0</c:formatCode>
                <c:ptCount val="5"/>
                <c:pt idx="0">
                  <c:v>2007</c:v>
                </c:pt>
                <c:pt idx="1">
                  <c:v>2008</c:v>
                </c:pt>
                <c:pt idx="2">
                  <c:v>2009</c:v>
                </c:pt>
                <c:pt idx="3">
                  <c:v>2010</c:v>
                </c:pt>
                <c:pt idx="4">
                  <c:v>2011</c:v>
                </c:pt>
              </c:numCache>
            </c:numRef>
          </c:cat>
          <c:val>
            <c:numRef>
              <c:f>('E01D- IET '!$L$36,'E01D- IET '!$M$36,'E01D- IET '!$N$36,'E01D- IET '!$O$36,'E01D- IET '!$P$36)</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19317632"/>
        <c:axId val="119319168"/>
      </c:barChart>
      <c:catAx>
        <c:axId val="1193176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319168"/>
        <c:crosses val="autoZero"/>
        <c:auto val="1"/>
        <c:lblAlgn val="ctr"/>
        <c:lblOffset val="100"/>
        <c:noMultiLvlLbl val="0"/>
      </c:catAx>
      <c:valAx>
        <c:axId val="119319168"/>
        <c:scaling>
          <c:orientation val="minMax"/>
          <c:max val="5"/>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317632"/>
        <c:crosses val="autoZero"/>
        <c:crossBetween val="between"/>
        <c:majorUnit val="1"/>
        <c:minorUnit val="0.1"/>
      </c:valAx>
    </c:plotArea>
    <c:legend>
      <c:legendPos val="b"/>
      <c:layout>
        <c:manualLayout>
          <c:xMode val="edge"/>
          <c:yMode val="edge"/>
          <c:x val="2.9368792136277078E-2"/>
          <c:y val="0.8239461042099"/>
          <c:w val="0.91097395913746049"/>
          <c:h val="0.16421122449946576"/>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w="3175">
      <a:solidFill>
        <a:schemeClr val="tx1"/>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'!$K$50</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'!$L$49,'E01D- IET '!$M$49,'E01D- IET '!$N$49,'E01D- IET '!$O$49,'E01D- IET '!$P$49)</c:f>
              <c:numCache>
                <c:formatCode>0</c:formatCode>
                <c:ptCount val="5"/>
                <c:pt idx="0">
                  <c:v>2007</c:v>
                </c:pt>
                <c:pt idx="1">
                  <c:v>2008</c:v>
                </c:pt>
                <c:pt idx="2">
                  <c:v>2009</c:v>
                </c:pt>
                <c:pt idx="3">
                  <c:v>2010</c:v>
                </c:pt>
                <c:pt idx="4">
                  <c:v>2011</c:v>
                </c:pt>
              </c:numCache>
            </c:numRef>
          </c:cat>
          <c:val>
            <c:numRef>
              <c:f>('E01D- IET '!$L$50,'E01D- IET '!$M$50,'E01D- IET '!$N$50,'E01D- IET '!$O$50,'E01D- IET '!$P$50)</c:f>
              <c:numCache>
                <c:formatCode>0</c:formatCode>
                <c:ptCount val="5"/>
                <c:pt idx="0">
                  <c:v>0</c:v>
                </c:pt>
                <c:pt idx="1">
                  <c:v>1</c:v>
                </c:pt>
                <c:pt idx="2">
                  <c:v>1</c:v>
                </c:pt>
                <c:pt idx="3">
                  <c:v>0</c:v>
                </c:pt>
                <c:pt idx="4">
                  <c:v>2</c:v>
                </c:pt>
              </c:numCache>
            </c:numRef>
          </c:val>
        </c:ser>
        <c:ser>
          <c:idx val="1"/>
          <c:order val="1"/>
          <c:tx>
            <c:strRef>
              <c:f>'E01D- IET '!$K$51</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'!$L$49,'E01D- IET '!$M$49,'E01D- IET '!$N$49,'E01D- IET '!$O$49,'E01D- IET '!$P$49)</c:f>
              <c:numCache>
                <c:formatCode>0</c:formatCode>
                <c:ptCount val="5"/>
                <c:pt idx="0">
                  <c:v>2007</c:v>
                </c:pt>
                <c:pt idx="1">
                  <c:v>2008</c:v>
                </c:pt>
                <c:pt idx="2">
                  <c:v>2009</c:v>
                </c:pt>
                <c:pt idx="3">
                  <c:v>2010</c:v>
                </c:pt>
                <c:pt idx="4">
                  <c:v>2011</c:v>
                </c:pt>
              </c:numCache>
            </c:numRef>
          </c:cat>
          <c:val>
            <c:numRef>
              <c:f>('E01D- IET '!$L$51,'E01D- IET '!$M$51,'E01D- IET '!$N$51,'E01D- IET '!$O$51,'E01D- IET '!$P$51)</c:f>
              <c:numCache>
                <c:formatCode>0</c:formatCode>
                <c:ptCount val="5"/>
                <c:pt idx="0">
                  <c:v>1</c:v>
                </c:pt>
                <c:pt idx="1">
                  <c:v>3</c:v>
                </c:pt>
                <c:pt idx="2">
                  <c:v>3</c:v>
                </c:pt>
                <c:pt idx="3">
                  <c:v>3</c:v>
                </c:pt>
                <c:pt idx="4">
                  <c:v>4</c:v>
                </c:pt>
              </c:numCache>
            </c:numRef>
          </c:val>
        </c:ser>
        <c:ser>
          <c:idx val="2"/>
          <c:order val="2"/>
          <c:tx>
            <c:strRef>
              <c:f>'E01D- IET '!$K$52</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'!$L$49,'E01D- IET '!$M$49,'E01D- IET '!$N$49,'E01D- IET '!$O$49,'E01D- IET '!$P$49)</c:f>
              <c:numCache>
                <c:formatCode>0</c:formatCode>
                <c:ptCount val="5"/>
                <c:pt idx="0">
                  <c:v>2007</c:v>
                </c:pt>
                <c:pt idx="1">
                  <c:v>2008</c:v>
                </c:pt>
                <c:pt idx="2">
                  <c:v>2009</c:v>
                </c:pt>
                <c:pt idx="3">
                  <c:v>2010</c:v>
                </c:pt>
                <c:pt idx="4">
                  <c:v>2011</c:v>
                </c:pt>
              </c:numCache>
            </c:numRef>
          </c:cat>
          <c:val>
            <c:numRef>
              <c:f>('E01D- IET '!$L$52,'E01D- IET '!$M$52,'E01D- IET '!$N$52,'E01D- IET '!$O$52,'E01D- IET '!$P$52)</c:f>
              <c:numCache>
                <c:formatCode>0</c:formatCode>
                <c:ptCount val="5"/>
                <c:pt idx="0">
                  <c:v>14</c:v>
                </c:pt>
                <c:pt idx="1">
                  <c:v>13</c:v>
                </c:pt>
                <c:pt idx="2">
                  <c:v>15</c:v>
                </c:pt>
                <c:pt idx="3">
                  <c:v>12</c:v>
                </c:pt>
                <c:pt idx="4">
                  <c:v>13</c:v>
                </c:pt>
              </c:numCache>
            </c:numRef>
          </c:val>
        </c:ser>
        <c:ser>
          <c:idx val="3"/>
          <c:order val="3"/>
          <c:tx>
            <c:strRef>
              <c:f>'E01D- IET '!$K$53</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'!$L$49,'E01D- IET '!$M$49,'E01D- IET '!$N$49,'E01D- IET '!$O$49,'E01D- IET '!$P$49)</c:f>
              <c:numCache>
                <c:formatCode>0</c:formatCode>
                <c:ptCount val="5"/>
                <c:pt idx="0">
                  <c:v>2007</c:v>
                </c:pt>
                <c:pt idx="1">
                  <c:v>2008</c:v>
                </c:pt>
                <c:pt idx="2">
                  <c:v>2009</c:v>
                </c:pt>
                <c:pt idx="3">
                  <c:v>2010</c:v>
                </c:pt>
                <c:pt idx="4">
                  <c:v>2011</c:v>
                </c:pt>
              </c:numCache>
            </c:numRef>
          </c:cat>
          <c:val>
            <c:numRef>
              <c:f>('E01D- IET '!$L$53,'E01D- IET '!$M$53,'E01D- IET '!$N$53,'E01D- IET '!$O$53,'E01D- IET '!$P$53)</c:f>
              <c:numCache>
                <c:formatCode>0</c:formatCode>
                <c:ptCount val="5"/>
                <c:pt idx="0">
                  <c:v>8</c:v>
                </c:pt>
                <c:pt idx="1">
                  <c:v>9</c:v>
                </c:pt>
                <c:pt idx="2">
                  <c:v>7</c:v>
                </c:pt>
                <c:pt idx="3">
                  <c:v>11</c:v>
                </c:pt>
                <c:pt idx="4">
                  <c:v>4</c:v>
                </c:pt>
              </c:numCache>
            </c:numRef>
          </c:val>
        </c:ser>
        <c:ser>
          <c:idx val="4"/>
          <c:order val="4"/>
          <c:tx>
            <c:strRef>
              <c:f>'E01D- IET '!$K$54</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'!$L$49,'E01D- IET '!$M$49,'E01D- IET '!$N$49,'E01D- IET '!$O$49,'E01D- IET '!$P$49)</c:f>
              <c:numCache>
                <c:formatCode>0</c:formatCode>
                <c:ptCount val="5"/>
                <c:pt idx="0">
                  <c:v>2007</c:v>
                </c:pt>
                <c:pt idx="1">
                  <c:v>2008</c:v>
                </c:pt>
                <c:pt idx="2">
                  <c:v>2009</c:v>
                </c:pt>
                <c:pt idx="3">
                  <c:v>2010</c:v>
                </c:pt>
                <c:pt idx="4">
                  <c:v>2011</c:v>
                </c:pt>
              </c:numCache>
            </c:numRef>
          </c:cat>
          <c:val>
            <c:numRef>
              <c:f>('E01D- IET '!$L$54,'E01D- IET '!$M$54,'E01D- IET '!$N$54,'E01D- IET '!$O$54,'E01D- IET '!$P$54)</c:f>
              <c:numCache>
                <c:formatCode>0</c:formatCode>
                <c:ptCount val="5"/>
                <c:pt idx="0">
                  <c:v>4</c:v>
                </c:pt>
                <c:pt idx="1">
                  <c:v>5</c:v>
                </c:pt>
                <c:pt idx="2">
                  <c:v>6</c:v>
                </c:pt>
                <c:pt idx="3">
                  <c:v>4</c:v>
                </c:pt>
                <c:pt idx="4">
                  <c:v>3</c:v>
                </c:pt>
              </c:numCache>
            </c:numRef>
          </c:val>
        </c:ser>
        <c:ser>
          <c:idx val="5"/>
          <c:order val="5"/>
          <c:tx>
            <c:strRef>
              <c:f>'E01D- IET '!$K$55</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'!$L$49,'E01D- IET '!$M$49,'E01D- IET '!$N$49,'E01D- IET '!$O$49,'E01D- IET '!$P$49)</c:f>
              <c:numCache>
                <c:formatCode>0</c:formatCode>
                <c:ptCount val="5"/>
                <c:pt idx="0">
                  <c:v>2007</c:v>
                </c:pt>
                <c:pt idx="1">
                  <c:v>2008</c:v>
                </c:pt>
                <c:pt idx="2">
                  <c:v>2009</c:v>
                </c:pt>
                <c:pt idx="3">
                  <c:v>2010</c:v>
                </c:pt>
                <c:pt idx="4">
                  <c:v>2011</c:v>
                </c:pt>
              </c:numCache>
            </c:numRef>
          </c:cat>
          <c:val>
            <c:numRef>
              <c:f>('E01D- IET '!$L$55,'E01D- IET '!$M$55,'E01D- IET '!$N$55,'E01D- IET '!$O$55,'E01D- IET '!$P$55)</c:f>
              <c:numCache>
                <c:formatCode>0</c:formatCode>
                <c:ptCount val="5"/>
                <c:pt idx="0">
                  <c:v>3</c:v>
                </c:pt>
                <c:pt idx="1">
                  <c:v>18</c:v>
                </c:pt>
                <c:pt idx="2">
                  <c:v>16</c:v>
                </c:pt>
                <c:pt idx="3">
                  <c:v>19</c:v>
                </c:pt>
                <c:pt idx="4">
                  <c:v>0</c:v>
                </c:pt>
              </c:numCache>
            </c:numRef>
          </c:val>
        </c:ser>
        <c:dLbls>
          <c:showLegendKey val="0"/>
          <c:showVal val="0"/>
          <c:showCatName val="0"/>
          <c:showSerName val="0"/>
          <c:showPercent val="0"/>
          <c:showBubbleSize val="0"/>
        </c:dLbls>
        <c:gapWidth val="150"/>
        <c:overlap val="100"/>
        <c:axId val="119436416"/>
        <c:axId val="119437952"/>
      </c:barChart>
      <c:catAx>
        <c:axId val="11943641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437952"/>
        <c:crosses val="autoZero"/>
        <c:auto val="1"/>
        <c:lblAlgn val="ctr"/>
        <c:lblOffset val="100"/>
        <c:noMultiLvlLbl val="0"/>
      </c:catAx>
      <c:valAx>
        <c:axId val="11943795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436416"/>
        <c:crosses val="autoZero"/>
        <c:crossBetween val="between"/>
      </c:valAx>
    </c:plotArea>
    <c:legend>
      <c:legendPos val="b"/>
      <c:layout>
        <c:manualLayout>
          <c:xMode val="edge"/>
          <c:yMode val="edge"/>
          <c:x val="8.5342206917010013E-2"/>
          <c:y val="0.82394621126904899"/>
          <c:w val="0.85500048366190162"/>
          <c:h val="0.16421140539250847"/>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'!$K$40</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'!$L$39,'E01D- IET '!$M$39,'E01D- IET '!$N$39,'E01D- IET '!$O$39,'E01D- IET '!$P$39)</c:f>
              <c:numCache>
                <c:formatCode>0</c:formatCode>
                <c:ptCount val="5"/>
                <c:pt idx="0">
                  <c:v>2007</c:v>
                </c:pt>
                <c:pt idx="1">
                  <c:v>2008</c:v>
                </c:pt>
                <c:pt idx="2">
                  <c:v>2009</c:v>
                </c:pt>
                <c:pt idx="3">
                  <c:v>2010</c:v>
                </c:pt>
                <c:pt idx="4">
                  <c:v>2011</c:v>
                </c:pt>
              </c:numCache>
            </c:numRef>
          </c:cat>
          <c:val>
            <c:numRef>
              <c:f>('E01D- IET '!$L$40,'E01D- IET '!$M$40,'E01D- IET '!$N$40,'E01D- IET '!$O$40,'E01D- IET '!$P$40)</c:f>
              <c:numCache>
                <c:formatCode>0</c:formatCode>
                <c:ptCount val="5"/>
                <c:pt idx="0">
                  <c:v>0</c:v>
                </c:pt>
                <c:pt idx="1">
                  <c:v>1</c:v>
                </c:pt>
                <c:pt idx="2">
                  <c:v>1</c:v>
                </c:pt>
                <c:pt idx="3">
                  <c:v>1</c:v>
                </c:pt>
                <c:pt idx="4">
                  <c:v>8</c:v>
                </c:pt>
              </c:numCache>
            </c:numRef>
          </c:val>
        </c:ser>
        <c:ser>
          <c:idx val="1"/>
          <c:order val="1"/>
          <c:tx>
            <c:strRef>
              <c:f>'E01D- IET '!$K$41</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'!$L$39,'E01D- IET '!$M$39,'E01D- IET '!$N$39,'E01D- IET '!$O$39,'E01D- IET '!$P$39)</c:f>
              <c:numCache>
                <c:formatCode>0</c:formatCode>
                <c:ptCount val="5"/>
                <c:pt idx="0">
                  <c:v>2007</c:v>
                </c:pt>
                <c:pt idx="1">
                  <c:v>2008</c:v>
                </c:pt>
                <c:pt idx="2">
                  <c:v>2009</c:v>
                </c:pt>
                <c:pt idx="3">
                  <c:v>2010</c:v>
                </c:pt>
                <c:pt idx="4">
                  <c:v>2011</c:v>
                </c:pt>
              </c:numCache>
            </c:numRef>
          </c:cat>
          <c:val>
            <c:numRef>
              <c:f>('E01D- IET '!$L$41,'E01D- IET '!$M$41,'E01D- IET '!$N$41,'E01D- IET '!$O$41,'E01D- IET '!$P$41)</c:f>
              <c:numCache>
                <c:formatCode>0</c:formatCode>
                <c:ptCount val="5"/>
                <c:pt idx="0">
                  <c:v>1</c:v>
                </c:pt>
                <c:pt idx="1">
                  <c:v>3</c:v>
                </c:pt>
                <c:pt idx="2">
                  <c:v>2</c:v>
                </c:pt>
                <c:pt idx="3">
                  <c:v>5</c:v>
                </c:pt>
                <c:pt idx="4">
                  <c:v>15</c:v>
                </c:pt>
              </c:numCache>
            </c:numRef>
          </c:val>
        </c:ser>
        <c:ser>
          <c:idx val="2"/>
          <c:order val="2"/>
          <c:tx>
            <c:strRef>
              <c:f>'E01D- IET '!$K$42</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'!$L$39,'E01D- IET '!$M$39,'E01D- IET '!$N$39,'E01D- IET '!$O$39,'E01D- IET '!$P$39)</c:f>
              <c:numCache>
                <c:formatCode>0</c:formatCode>
                <c:ptCount val="5"/>
                <c:pt idx="0">
                  <c:v>2007</c:v>
                </c:pt>
                <c:pt idx="1">
                  <c:v>2008</c:v>
                </c:pt>
                <c:pt idx="2">
                  <c:v>2009</c:v>
                </c:pt>
                <c:pt idx="3">
                  <c:v>2010</c:v>
                </c:pt>
                <c:pt idx="4">
                  <c:v>2011</c:v>
                </c:pt>
              </c:numCache>
            </c:numRef>
          </c:cat>
          <c:val>
            <c:numRef>
              <c:f>('E01D- IET '!$L$42,'E01D- IET '!$M$42,'E01D- IET '!$N$42,'E01D- IET '!$O$42,'E01D- IET '!$P$42)</c:f>
              <c:numCache>
                <c:formatCode>0</c:formatCode>
                <c:ptCount val="5"/>
                <c:pt idx="0">
                  <c:v>9</c:v>
                </c:pt>
                <c:pt idx="1">
                  <c:v>14</c:v>
                </c:pt>
                <c:pt idx="2">
                  <c:v>6</c:v>
                </c:pt>
                <c:pt idx="3">
                  <c:v>10</c:v>
                </c:pt>
                <c:pt idx="4">
                  <c:v>11</c:v>
                </c:pt>
              </c:numCache>
            </c:numRef>
          </c:val>
        </c:ser>
        <c:ser>
          <c:idx val="3"/>
          <c:order val="3"/>
          <c:tx>
            <c:strRef>
              <c:f>'E01D- IET '!$K$43</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'!$L$39,'E01D- IET '!$M$39,'E01D- IET '!$N$39,'E01D- IET '!$O$39,'E01D- IET '!$P$39)</c:f>
              <c:numCache>
                <c:formatCode>0</c:formatCode>
                <c:ptCount val="5"/>
                <c:pt idx="0">
                  <c:v>2007</c:v>
                </c:pt>
                <c:pt idx="1">
                  <c:v>2008</c:v>
                </c:pt>
                <c:pt idx="2">
                  <c:v>2009</c:v>
                </c:pt>
                <c:pt idx="3">
                  <c:v>2010</c:v>
                </c:pt>
                <c:pt idx="4">
                  <c:v>2011</c:v>
                </c:pt>
              </c:numCache>
            </c:numRef>
          </c:cat>
          <c:val>
            <c:numRef>
              <c:f>('E01D- IET '!$L$43,'E01D- IET '!$M$43,'E01D- IET '!$N$43,'E01D- IET '!$O$43,'E01D- IET '!$P$43)</c:f>
              <c:numCache>
                <c:formatCode>0</c:formatCode>
                <c:ptCount val="5"/>
                <c:pt idx="0">
                  <c:v>9</c:v>
                </c:pt>
                <c:pt idx="1">
                  <c:v>19</c:v>
                </c:pt>
                <c:pt idx="2">
                  <c:v>10</c:v>
                </c:pt>
                <c:pt idx="3">
                  <c:v>21</c:v>
                </c:pt>
                <c:pt idx="4">
                  <c:v>2</c:v>
                </c:pt>
              </c:numCache>
            </c:numRef>
          </c:val>
        </c:ser>
        <c:ser>
          <c:idx val="4"/>
          <c:order val="4"/>
          <c:tx>
            <c:strRef>
              <c:f>'E01D- IET '!$K$44</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'!$L$39,'E01D- IET '!$M$39,'E01D- IET '!$N$39,'E01D- IET '!$O$39,'E01D- IET '!$P$39)</c:f>
              <c:numCache>
                <c:formatCode>0</c:formatCode>
                <c:ptCount val="5"/>
                <c:pt idx="0">
                  <c:v>2007</c:v>
                </c:pt>
                <c:pt idx="1">
                  <c:v>2008</c:v>
                </c:pt>
                <c:pt idx="2">
                  <c:v>2009</c:v>
                </c:pt>
                <c:pt idx="3">
                  <c:v>2010</c:v>
                </c:pt>
                <c:pt idx="4">
                  <c:v>2011</c:v>
                </c:pt>
              </c:numCache>
            </c:numRef>
          </c:cat>
          <c:val>
            <c:numRef>
              <c:f>('E01D- IET '!$L$44,'E01D- IET '!$M$44,'E01D- IET '!$N$44,'E01D- IET '!$O$44,'E01D- IET '!$P$44)</c:f>
              <c:numCache>
                <c:formatCode>0</c:formatCode>
                <c:ptCount val="5"/>
                <c:pt idx="0">
                  <c:v>7</c:v>
                </c:pt>
                <c:pt idx="1">
                  <c:v>13</c:v>
                </c:pt>
                <c:pt idx="2">
                  <c:v>28</c:v>
                </c:pt>
                <c:pt idx="3">
                  <c:v>33</c:v>
                </c:pt>
                <c:pt idx="4">
                  <c:v>2</c:v>
                </c:pt>
              </c:numCache>
            </c:numRef>
          </c:val>
        </c:ser>
        <c:ser>
          <c:idx val="5"/>
          <c:order val="5"/>
          <c:tx>
            <c:strRef>
              <c:f>'E01D- IET '!$K$45</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'!$L$39,'E01D- IET '!$M$39,'E01D- IET '!$N$39,'E01D- IET '!$O$39,'E01D- IET '!$P$39)</c:f>
              <c:numCache>
                <c:formatCode>0</c:formatCode>
                <c:ptCount val="5"/>
                <c:pt idx="0">
                  <c:v>2007</c:v>
                </c:pt>
                <c:pt idx="1">
                  <c:v>2008</c:v>
                </c:pt>
                <c:pt idx="2">
                  <c:v>2009</c:v>
                </c:pt>
                <c:pt idx="3">
                  <c:v>2010</c:v>
                </c:pt>
                <c:pt idx="4">
                  <c:v>2011</c:v>
                </c:pt>
              </c:numCache>
            </c:numRef>
          </c:cat>
          <c:val>
            <c:numRef>
              <c:f>('E01D- IET '!$L$45,'E01D- IET '!$M$45,'E01D- IET '!$N$45,'E01D- IET '!$O$45,'E01D- IET '!$P$45)</c:f>
              <c:numCache>
                <c:formatCode>0</c:formatCode>
                <c:ptCount val="5"/>
                <c:pt idx="0">
                  <c:v>2</c:v>
                </c:pt>
                <c:pt idx="1">
                  <c:v>10</c:v>
                </c:pt>
                <c:pt idx="2">
                  <c:v>35</c:v>
                </c:pt>
                <c:pt idx="3">
                  <c:v>16</c:v>
                </c:pt>
                <c:pt idx="4">
                  <c:v>0</c:v>
                </c:pt>
              </c:numCache>
            </c:numRef>
          </c:val>
        </c:ser>
        <c:dLbls>
          <c:showLegendKey val="0"/>
          <c:showVal val="0"/>
          <c:showCatName val="0"/>
          <c:showSerName val="0"/>
          <c:showPercent val="0"/>
          <c:showBubbleSize val="0"/>
        </c:dLbls>
        <c:gapWidth val="150"/>
        <c:overlap val="100"/>
        <c:axId val="119665792"/>
        <c:axId val="119667328"/>
      </c:barChart>
      <c:catAx>
        <c:axId val="11966579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667328"/>
        <c:crosses val="autoZero"/>
        <c:auto val="1"/>
        <c:lblAlgn val="ctr"/>
        <c:lblOffset val="100"/>
        <c:noMultiLvlLbl val="0"/>
      </c:catAx>
      <c:valAx>
        <c:axId val="11966732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layout>
            <c:manualLayout>
              <c:xMode val="edge"/>
              <c:yMode val="edge"/>
              <c:x val="1.152131802164528E-2"/>
              <c:y val="0.3216157652424641"/>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665792"/>
        <c:crosses val="autoZero"/>
        <c:crossBetween val="between"/>
      </c:valAx>
    </c:plotArea>
    <c:legend>
      <c:legendPos val="b"/>
      <c:layout>
        <c:manualLayout>
          <c:xMode val="edge"/>
          <c:yMode val="edge"/>
          <c:x val="8.5342165982400825E-2"/>
          <c:y val="0.82394595757498224"/>
          <c:w val="0.85500042973217782"/>
          <c:h val="0.16421152273998385"/>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'!$K$60</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'!$L$59,'E01D- IET '!$M$59,'E01D- IET '!$N$59,'E01D- IET '!$O$59,'E01D- IET '!$P$59)</c:f>
              <c:numCache>
                <c:formatCode>0</c:formatCode>
                <c:ptCount val="5"/>
                <c:pt idx="0">
                  <c:v>2007</c:v>
                </c:pt>
                <c:pt idx="1">
                  <c:v>2008</c:v>
                </c:pt>
                <c:pt idx="2">
                  <c:v>2009</c:v>
                </c:pt>
                <c:pt idx="3">
                  <c:v>2010</c:v>
                </c:pt>
                <c:pt idx="4">
                  <c:v>2011</c:v>
                </c:pt>
              </c:numCache>
            </c:numRef>
          </c:cat>
          <c:val>
            <c:numRef>
              <c:f>('E01D- IET '!$L$60,'E01D- IET '!$M$60,'E01D- IET '!$N$60,'E01D- IET '!$O$60,'E01D- IET '!$P$60)</c:f>
              <c:numCache>
                <c:formatCode>0</c:formatCode>
                <c:ptCount val="5"/>
                <c:pt idx="0">
                  <c:v>0</c:v>
                </c:pt>
                <c:pt idx="1">
                  <c:v>1</c:v>
                </c:pt>
                <c:pt idx="2">
                  <c:v>1</c:v>
                </c:pt>
                <c:pt idx="3">
                  <c:v>0</c:v>
                </c:pt>
                <c:pt idx="4">
                  <c:v>3</c:v>
                </c:pt>
              </c:numCache>
            </c:numRef>
          </c:val>
        </c:ser>
        <c:ser>
          <c:idx val="1"/>
          <c:order val="1"/>
          <c:tx>
            <c:strRef>
              <c:f>'E01D- IET '!$K$61</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'!$L$59,'E01D- IET '!$M$59,'E01D- IET '!$N$59,'E01D- IET '!$O$59,'E01D- IET '!$P$59)</c:f>
              <c:numCache>
                <c:formatCode>0</c:formatCode>
                <c:ptCount val="5"/>
                <c:pt idx="0">
                  <c:v>2007</c:v>
                </c:pt>
                <c:pt idx="1">
                  <c:v>2008</c:v>
                </c:pt>
                <c:pt idx="2">
                  <c:v>2009</c:v>
                </c:pt>
                <c:pt idx="3">
                  <c:v>2010</c:v>
                </c:pt>
                <c:pt idx="4">
                  <c:v>2011</c:v>
                </c:pt>
              </c:numCache>
            </c:numRef>
          </c:cat>
          <c:val>
            <c:numRef>
              <c:f>('E01D- IET '!$L$61,'E01D- IET '!$M$61,'E01D- IET '!$N$61,'E01D- IET '!$O$61,'E01D- IET '!$P$61)</c:f>
              <c:numCache>
                <c:formatCode>0</c:formatCode>
                <c:ptCount val="5"/>
                <c:pt idx="0">
                  <c:v>1</c:v>
                </c:pt>
                <c:pt idx="1">
                  <c:v>4</c:v>
                </c:pt>
                <c:pt idx="2">
                  <c:v>2</c:v>
                </c:pt>
                <c:pt idx="3">
                  <c:v>4</c:v>
                </c:pt>
                <c:pt idx="4">
                  <c:v>1</c:v>
                </c:pt>
              </c:numCache>
            </c:numRef>
          </c:val>
        </c:ser>
        <c:ser>
          <c:idx val="2"/>
          <c:order val="2"/>
          <c:tx>
            <c:strRef>
              <c:f>'E01D- IET '!$K$62</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'!$L$59,'E01D- IET '!$M$59,'E01D- IET '!$N$59,'E01D- IET '!$O$59,'E01D- IET '!$P$59)</c:f>
              <c:numCache>
                <c:formatCode>0</c:formatCode>
                <c:ptCount val="5"/>
                <c:pt idx="0">
                  <c:v>2007</c:v>
                </c:pt>
                <c:pt idx="1">
                  <c:v>2008</c:v>
                </c:pt>
                <c:pt idx="2">
                  <c:v>2009</c:v>
                </c:pt>
                <c:pt idx="3">
                  <c:v>2010</c:v>
                </c:pt>
                <c:pt idx="4">
                  <c:v>2011</c:v>
                </c:pt>
              </c:numCache>
            </c:numRef>
          </c:cat>
          <c:val>
            <c:numRef>
              <c:f>('E01D- IET '!$L$62,'E01D- IET '!$M$62,'E01D- IET '!$N$62,'E01D- IET '!$O$62,'E01D- IET '!$P$62)</c:f>
              <c:numCache>
                <c:formatCode>0</c:formatCode>
                <c:ptCount val="5"/>
                <c:pt idx="0">
                  <c:v>5</c:v>
                </c:pt>
                <c:pt idx="1">
                  <c:v>7</c:v>
                </c:pt>
                <c:pt idx="2">
                  <c:v>9</c:v>
                </c:pt>
                <c:pt idx="3">
                  <c:v>5</c:v>
                </c:pt>
                <c:pt idx="4">
                  <c:v>0</c:v>
                </c:pt>
              </c:numCache>
            </c:numRef>
          </c:val>
        </c:ser>
        <c:ser>
          <c:idx val="3"/>
          <c:order val="3"/>
          <c:tx>
            <c:strRef>
              <c:f>'E01D- IET '!$K$63</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'!$L$59,'E01D- IET '!$M$59,'E01D- IET '!$N$59,'E01D- IET '!$O$59,'E01D- IET '!$P$59)</c:f>
              <c:numCache>
                <c:formatCode>0</c:formatCode>
                <c:ptCount val="5"/>
                <c:pt idx="0">
                  <c:v>2007</c:v>
                </c:pt>
                <c:pt idx="1">
                  <c:v>2008</c:v>
                </c:pt>
                <c:pt idx="2">
                  <c:v>2009</c:v>
                </c:pt>
                <c:pt idx="3">
                  <c:v>2010</c:v>
                </c:pt>
                <c:pt idx="4">
                  <c:v>2011</c:v>
                </c:pt>
              </c:numCache>
            </c:numRef>
          </c:cat>
          <c:val>
            <c:numRef>
              <c:f>('E01D- IET '!$L$63,'E01D- IET '!$M$63,'E01D- IET '!$N$63,'E01D- IET '!$O$63,'E01D- IET '!$P$63)</c:f>
              <c:numCache>
                <c:formatCode>0</c:formatCode>
                <c:ptCount val="5"/>
                <c:pt idx="0">
                  <c:v>0</c:v>
                </c:pt>
                <c:pt idx="1">
                  <c:v>0</c:v>
                </c:pt>
                <c:pt idx="2">
                  <c:v>1</c:v>
                </c:pt>
                <c:pt idx="3">
                  <c:v>2</c:v>
                </c:pt>
                <c:pt idx="4">
                  <c:v>1</c:v>
                </c:pt>
              </c:numCache>
            </c:numRef>
          </c:val>
        </c:ser>
        <c:ser>
          <c:idx val="4"/>
          <c:order val="4"/>
          <c:tx>
            <c:strRef>
              <c:f>'E01D- IET '!$K$64</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'!$L$59,'E01D- IET '!$M$59,'E01D- IET '!$N$59,'E01D- IET '!$O$59,'E01D- IET '!$P$59)</c:f>
              <c:numCache>
                <c:formatCode>0</c:formatCode>
                <c:ptCount val="5"/>
                <c:pt idx="0">
                  <c:v>2007</c:v>
                </c:pt>
                <c:pt idx="1">
                  <c:v>2008</c:v>
                </c:pt>
                <c:pt idx="2">
                  <c:v>2009</c:v>
                </c:pt>
                <c:pt idx="3">
                  <c:v>2010</c:v>
                </c:pt>
                <c:pt idx="4">
                  <c:v>2011</c:v>
                </c:pt>
              </c:numCache>
            </c:numRef>
          </c:cat>
          <c:val>
            <c:numRef>
              <c:f>('E01D- IET '!$L$64,'E01D- IET '!$M$64,'E01D- IET '!$N$64,'E01D- IET '!$O$64,'E01D- IET '!$P$64)</c:f>
              <c:numCache>
                <c:formatCode>0</c:formatCode>
                <c:ptCount val="5"/>
                <c:pt idx="0">
                  <c:v>1</c:v>
                </c:pt>
                <c:pt idx="1">
                  <c:v>1</c:v>
                </c:pt>
                <c:pt idx="2">
                  <c:v>2</c:v>
                </c:pt>
                <c:pt idx="3">
                  <c:v>2</c:v>
                </c:pt>
                <c:pt idx="4">
                  <c:v>0</c:v>
                </c:pt>
              </c:numCache>
            </c:numRef>
          </c:val>
        </c:ser>
        <c:ser>
          <c:idx val="5"/>
          <c:order val="5"/>
          <c:tx>
            <c:strRef>
              <c:f>'E01D- IET '!$K$65</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'!$L$59,'E01D- IET '!$M$59,'E01D- IET '!$N$59,'E01D- IET '!$O$59,'E01D- IET '!$P$59)</c:f>
              <c:numCache>
                <c:formatCode>0</c:formatCode>
                <c:ptCount val="5"/>
                <c:pt idx="0">
                  <c:v>2007</c:v>
                </c:pt>
                <c:pt idx="1">
                  <c:v>2008</c:v>
                </c:pt>
                <c:pt idx="2">
                  <c:v>2009</c:v>
                </c:pt>
                <c:pt idx="3">
                  <c:v>2010</c:v>
                </c:pt>
                <c:pt idx="4">
                  <c:v>2011</c:v>
                </c:pt>
              </c:numCache>
            </c:numRef>
          </c:cat>
          <c:val>
            <c:numRef>
              <c:f>('E01D- IET '!$L$65,'E01D- IET '!$M$65,'E01D- IET '!$N$65,'E01D- IET '!$O$65,'E01D- IET '!$P$65)</c:f>
              <c:numCache>
                <c:formatCode>0</c:formatCode>
                <c:ptCount val="5"/>
                <c:pt idx="0">
                  <c:v>2</c:v>
                </c:pt>
                <c:pt idx="1">
                  <c:v>1</c:v>
                </c:pt>
                <c:pt idx="2">
                  <c:v>0</c:v>
                </c:pt>
                <c:pt idx="3">
                  <c:v>1</c:v>
                </c:pt>
                <c:pt idx="4">
                  <c:v>0</c:v>
                </c:pt>
              </c:numCache>
            </c:numRef>
          </c:val>
        </c:ser>
        <c:dLbls>
          <c:showLegendKey val="0"/>
          <c:showVal val="0"/>
          <c:showCatName val="0"/>
          <c:showSerName val="0"/>
          <c:showPercent val="0"/>
          <c:showBubbleSize val="0"/>
        </c:dLbls>
        <c:gapWidth val="150"/>
        <c:overlap val="100"/>
        <c:axId val="119719040"/>
        <c:axId val="119720576"/>
      </c:barChart>
      <c:catAx>
        <c:axId val="11971904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720576"/>
        <c:crosses val="autoZero"/>
        <c:auto val="1"/>
        <c:lblAlgn val="ctr"/>
        <c:lblOffset val="100"/>
        <c:noMultiLvlLbl val="0"/>
      </c:catAx>
      <c:valAx>
        <c:axId val="11972057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19719040"/>
        <c:crosses val="autoZero"/>
        <c:crossBetween val="between"/>
      </c:valAx>
    </c:plotArea>
    <c:legend>
      <c:legendPos val="b"/>
      <c:layout>
        <c:manualLayout>
          <c:xMode val="edge"/>
          <c:yMode val="edge"/>
          <c:x val="8.5342086581609064E-2"/>
          <c:y val="0.82394627142195453"/>
          <c:w val="0.85500035820584375"/>
          <c:h val="0.16421144048170458"/>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'!$W$54</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'!$X$53,'E01A-IQA '!$Y$53,'E01A-IQA '!$Z$53,'E01A-IQA '!$AA$53,'E01A-IQA '!$AB$53)</c:f>
              <c:numCache>
                <c:formatCode>0</c:formatCode>
                <c:ptCount val="5"/>
                <c:pt idx="0">
                  <c:v>2007</c:v>
                </c:pt>
                <c:pt idx="1">
                  <c:v>2008</c:v>
                </c:pt>
                <c:pt idx="2">
                  <c:v>2009</c:v>
                </c:pt>
                <c:pt idx="3">
                  <c:v>2010</c:v>
                </c:pt>
                <c:pt idx="4">
                  <c:v>2011</c:v>
                </c:pt>
              </c:numCache>
            </c:numRef>
          </c:cat>
          <c:val>
            <c:numRef>
              <c:f>('E01A-IQA '!$X$54,'E01A-IQA '!$Y$54,'E01A-IQA '!$Z$54,'E01A-IQA '!$AA$54,'E01A-IQA '!$AB$54)</c:f>
              <c:numCache>
                <c:formatCode>0</c:formatCode>
                <c:ptCount val="5"/>
                <c:pt idx="0">
                  <c:v>0</c:v>
                </c:pt>
                <c:pt idx="1">
                  <c:v>0</c:v>
                </c:pt>
                <c:pt idx="2">
                  <c:v>0</c:v>
                </c:pt>
                <c:pt idx="3">
                  <c:v>0</c:v>
                </c:pt>
                <c:pt idx="4">
                  <c:v>0</c:v>
                </c:pt>
              </c:numCache>
            </c:numRef>
          </c:val>
        </c:ser>
        <c:ser>
          <c:idx val="1"/>
          <c:order val="1"/>
          <c:tx>
            <c:strRef>
              <c:f>'E01A-IQA '!$W$55</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'!$X$53,'E01A-IQA '!$Y$53,'E01A-IQA '!$Z$53,'E01A-IQA '!$AA$53,'E01A-IQA '!$AB$53)</c:f>
              <c:numCache>
                <c:formatCode>0</c:formatCode>
                <c:ptCount val="5"/>
                <c:pt idx="0">
                  <c:v>2007</c:v>
                </c:pt>
                <c:pt idx="1">
                  <c:v>2008</c:v>
                </c:pt>
                <c:pt idx="2">
                  <c:v>2009</c:v>
                </c:pt>
                <c:pt idx="3">
                  <c:v>2010</c:v>
                </c:pt>
                <c:pt idx="4">
                  <c:v>2011</c:v>
                </c:pt>
              </c:numCache>
            </c:numRef>
          </c:cat>
          <c:val>
            <c:numRef>
              <c:f>('E01A-IQA '!$X$55,'E01A-IQA '!$Y$55,'E01A-IQA '!$Z$55,'E01A-IQA '!$AA$55,'E01A-IQA '!$AB$55)</c:f>
              <c:numCache>
                <c:formatCode>0</c:formatCode>
                <c:ptCount val="5"/>
                <c:pt idx="0">
                  <c:v>8</c:v>
                </c:pt>
                <c:pt idx="1">
                  <c:v>11</c:v>
                </c:pt>
                <c:pt idx="2">
                  <c:v>13</c:v>
                </c:pt>
                <c:pt idx="3">
                  <c:v>12</c:v>
                </c:pt>
                <c:pt idx="4">
                  <c:v>12</c:v>
                </c:pt>
              </c:numCache>
            </c:numRef>
          </c:val>
        </c:ser>
        <c:ser>
          <c:idx val="2"/>
          <c:order val="2"/>
          <c:tx>
            <c:strRef>
              <c:f>'E01A-IQA '!$W$56</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'!$X$53,'E01A-IQA '!$Y$53,'E01A-IQA '!$Z$53,'E01A-IQA '!$AA$53,'E01A-IQA '!$AB$53)</c:f>
              <c:numCache>
                <c:formatCode>0</c:formatCode>
                <c:ptCount val="5"/>
                <c:pt idx="0">
                  <c:v>2007</c:v>
                </c:pt>
                <c:pt idx="1">
                  <c:v>2008</c:v>
                </c:pt>
                <c:pt idx="2">
                  <c:v>2009</c:v>
                </c:pt>
                <c:pt idx="3">
                  <c:v>2010</c:v>
                </c:pt>
                <c:pt idx="4">
                  <c:v>2011</c:v>
                </c:pt>
              </c:numCache>
            </c:numRef>
          </c:cat>
          <c:val>
            <c:numRef>
              <c:f>('E01A-IQA '!$X$56,'E01A-IQA '!$Y$56,'E01A-IQA '!$Z$56,'E01A-IQA '!$AA$56,'E01A-IQA '!$AB$56)</c:f>
              <c:numCache>
                <c:formatCode>0</c:formatCode>
                <c:ptCount val="5"/>
                <c:pt idx="0">
                  <c:v>5</c:v>
                </c:pt>
                <c:pt idx="1">
                  <c:v>3</c:v>
                </c:pt>
                <c:pt idx="2">
                  <c:v>2</c:v>
                </c:pt>
                <c:pt idx="3">
                  <c:v>3</c:v>
                </c:pt>
                <c:pt idx="4">
                  <c:v>3</c:v>
                </c:pt>
              </c:numCache>
            </c:numRef>
          </c:val>
        </c:ser>
        <c:ser>
          <c:idx val="3"/>
          <c:order val="3"/>
          <c:tx>
            <c:strRef>
              <c:f>'E01A-IQA '!$W$57</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'!$X$53,'E01A-IQA '!$Y$53,'E01A-IQA '!$Z$53,'E01A-IQA '!$AA$53,'E01A-IQA '!$AB$53)</c:f>
              <c:numCache>
                <c:formatCode>0</c:formatCode>
                <c:ptCount val="5"/>
                <c:pt idx="0">
                  <c:v>2007</c:v>
                </c:pt>
                <c:pt idx="1">
                  <c:v>2008</c:v>
                </c:pt>
                <c:pt idx="2">
                  <c:v>2009</c:v>
                </c:pt>
                <c:pt idx="3">
                  <c:v>2010</c:v>
                </c:pt>
                <c:pt idx="4">
                  <c:v>2011</c:v>
                </c:pt>
              </c:numCache>
            </c:numRef>
          </c:cat>
          <c:val>
            <c:numRef>
              <c:f>('E01A-IQA '!$X$57,'E01A-IQA '!$Y$57,'E01A-IQA '!$Z$57,'E01A-IQA '!$AA$57,'E01A-IQA '!$AB$57)</c:f>
              <c:numCache>
                <c:formatCode>0</c:formatCode>
                <c:ptCount val="5"/>
                <c:pt idx="0">
                  <c:v>1</c:v>
                </c:pt>
                <c:pt idx="1">
                  <c:v>0</c:v>
                </c:pt>
                <c:pt idx="2">
                  <c:v>0</c:v>
                </c:pt>
                <c:pt idx="3">
                  <c:v>0</c:v>
                </c:pt>
                <c:pt idx="4">
                  <c:v>0</c:v>
                </c:pt>
              </c:numCache>
            </c:numRef>
          </c:val>
        </c:ser>
        <c:ser>
          <c:idx val="4"/>
          <c:order val="4"/>
          <c:tx>
            <c:strRef>
              <c:f>'E01A-IQA '!$W$58</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'!$X$53,'E01A-IQA '!$Y$53,'E01A-IQA '!$Z$53,'E01A-IQA '!$AA$53,'E01A-IQA '!$AB$53)</c:f>
              <c:numCache>
                <c:formatCode>0</c:formatCode>
                <c:ptCount val="5"/>
                <c:pt idx="0">
                  <c:v>2007</c:v>
                </c:pt>
                <c:pt idx="1">
                  <c:v>2008</c:v>
                </c:pt>
                <c:pt idx="2">
                  <c:v>2009</c:v>
                </c:pt>
                <c:pt idx="3">
                  <c:v>2010</c:v>
                </c:pt>
                <c:pt idx="4">
                  <c:v>2011</c:v>
                </c:pt>
              </c:numCache>
            </c:numRef>
          </c:cat>
          <c:val>
            <c:numRef>
              <c:f>('E01A-IQA '!$X$58,'E01A-IQA '!$Y$58,'E01A-IQA '!$Z$58,'E01A-IQA '!$AA$58,'E01A-IQA '!$AB$58)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90850432"/>
        <c:axId val="90851968"/>
      </c:barChart>
      <c:catAx>
        <c:axId val="908504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0851968"/>
        <c:crosses val="autoZero"/>
        <c:auto val="1"/>
        <c:lblAlgn val="ctr"/>
        <c:lblOffset val="100"/>
        <c:noMultiLvlLbl val="0"/>
      </c:catAx>
      <c:valAx>
        <c:axId val="9085196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0850432"/>
        <c:crosses val="autoZero"/>
        <c:crossBetween val="between"/>
      </c:valAx>
    </c:plotArea>
    <c:legend>
      <c:legendPos val="b"/>
      <c:layout>
        <c:manualLayout>
          <c:xMode val="edge"/>
          <c:yMode val="edge"/>
          <c:x val="0.11946213619849241"/>
          <c:y val="0.89171946529939572"/>
          <c:w val="0.82171857828116324"/>
          <c:h val="5.9547498423161732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'!$K$72</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'!$L$71,'E01D- IET '!$M$71,'E01D- IET '!$N$71,'E01D- IET '!$O$71,'E01D- IET '!$P$71)</c:f>
              <c:numCache>
                <c:formatCode>0</c:formatCode>
                <c:ptCount val="5"/>
                <c:pt idx="0">
                  <c:v>2007</c:v>
                </c:pt>
                <c:pt idx="1">
                  <c:v>2008</c:v>
                </c:pt>
                <c:pt idx="2">
                  <c:v>2009</c:v>
                </c:pt>
                <c:pt idx="3">
                  <c:v>2010</c:v>
                </c:pt>
                <c:pt idx="4">
                  <c:v>2011</c:v>
                </c:pt>
              </c:numCache>
            </c:numRef>
          </c:cat>
          <c:val>
            <c:numRef>
              <c:f>('E01D- IET '!$L$72,'E01D- IET '!$M$72,'E01D- IET '!$N$72,'E01D- IET '!$O$72,'E01D- IET '!$P$72)</c:f>
              <c:numCache>
                <c:formatCode>0</c:formatCode>
                <c:ptCount val="5"/>
                <c:pt idx="0">
                  <c:v>1</c:v>
                </c:pt>
                <c:pt idx="1">
                  <c:v>3</c:v>
                </c:pt>
                <c:pt idx="2">
                  <c:v>1</c:v>
                </c:pt>
                <c:pt idx="3">
                  <c:v>1</c:v>
                </c:pt>
                <c:pt idx="4">
                  <c:v>3</c:v>
                </c:pt>
              </c:numCache>
            </c:numRef>
          </c:val>
        </c:ser>
        <c:ser>
          <c:idx val="1"/>
          <c:order val="1"/>
          <c:tx>
            <c:strRef>
              <c:f>'E01D- IET '!$K$73</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'!$L$71,'E01D- IET '!$M$71,'E01D- IET '!$N$71,'E01D- IET '!$O$71,'E01D- IET '!$P$71)</c:f>
              <c:numCache>
                <c:formatCode>0</c:formatCode>
                <c:ptCount val="5"/>
                <c:pt idx="0">
                  <c:v>2007</c:v>
                </c:pt>
                <c:pt idx="1">
                  <c:v>2008</c:v>
                </c:pt>
                <c:pt idx="2">
                  <c:v>2009</c:v>
                </c:pt>
                <c:pt idx="3">
                  <c:v>2010</c:v>
                </c:pt>
                <c:pt idx="4">
                  <c:v>2011</c:v>
                </c:pt>
              </c:numCache>
            </c:numRef>
          </c:cat>
          <c:val>
            <c:numRef>
              <c:f>('E01D- IET '!$L$73,'E01D- IET '!$M$73,'E01D- IET '!$N$73,'E01D- IET '!$O$73,'E01D- IET '!$P$73)</c:f>
              <c:numCache>
                <c:formatCode>0</c:formatCode>
                <c:ptCount val="5"/>
                <c:pt idx="0">
                  <c:v>0</c:v>
                </c:pt>
                <c:pt idx="1">
                  <c:v>5</c:v>
                </c:pt>
                <c:pt idx="2">
                  <c:v>0</c:v>
                </c:pt>
                <c:pt idx="3">
                  <c:v>1</c:v>
                </c:pt>
                <c:pt idx="4">
                  <c:v>0</c:v>
                </c:pt>
              </c:numCache>
            </c:numRef>
          </c:val>
        </c:ser>
        <c:ser>
          <c:idx val="2"/>
          <c:order val="2"/>
          <c:tx>
            <c:strRef>
              <c:f>'E01D- IET '!$K$74</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'!$L$71,'E01D- IET '!$M$71,'E01D- IET '!$N$71,'E01D- IET '!$O$71,'E01D- IET '!$P$71)</c:f>
              <c:numCache>
                <c:formatCode>0</c:formatCode>
                <c:ptCount val="5"/>
                <c:pt idx="0">
                  <c:v>2007</c:v>
                </c:pt>
                <c:pt idx="1">
                  <c:v>2008</c:v>
                </c:pt>
                <c:pt idx="2">
                  <c:v>2009</c:v>
                </c:pt>
                <c:pt idx="3">
                  <c:v>2010</c:v>
                </c:pt>
                <c:pt idx="4">
                  <c:v>2011</c:v>
                </c:pt>
              </c:numCache>
            </c:numRef>
          </c:cat>
          <c:val>
            <c:numRef>
              <c:f>('E01D- IET '!$L$74,'E01D- IET '!$M$74,'E01D- IET '!$N$74,'E01D- IET '!$O$74,'E01D- IET '!$P$74)</c:f>
              <c:numCache>
                <c:formatCode>0</c:formatCode>
                <c:ptCount val="5"/>
                <c:pt idx="0">
                  <c:v>2</c:v>
                </c:pt>
                <c:pt idx="1">
                  <c:v>4</c:v>
                </c:pt>
                <c:pt idx="2">
                  <c:v>7</c:v>
                </c:pt>
                <c:pt idx="3">
                  <c:v>11</c:v>
                </c:pt>
                <c:pt idx="4">
                  <c:v>0</c:v>
                </c:pt>
              </c:numCache>
            </c:numRef>
          </c:val>
        </c:ser>
        <c:ser>
          <c:idx val="3"/>
          <c:order val="3"/>
          <c:tx>
            <c:strRef>
              <c:f>'E01D- IET '!$K$75</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'!$L$71,'E01D- IET '!$M$71,'E01D- IET '!$N$71,'E01D- IET '!$O$71,'E01D- IET '!$P$71)</c:f>
              <c:numCache>
                <c:formatCode>0</c:formatCode>
                <c:ptCount val="5"/>
                <c:pt idx="0">
                  <c:v>2007</c:v>
                </c:pt>
                <c:pt idx="1">
                  <c:v>2008</c:v>
                </c:pt>
                <c:pt idx="2">
                  <c:v>2009</c:v>
                </c:pt>
                <c:pt idx="3">
                  <c:v>2010</c:v>
                </c:pt>
                <c:pt idx="4">
                  <c:v>2011</c:v>
                </c:pt>
              </c:numCache>
            </c:numRef>
          </c:cat>
          <c:val>
            <c:numRef>
              <c:f>('E01D- IET '!$L$75,'E01D- IET '!$M$75,'E01D- IET '!$N$75,'E01D- IET '!$O$75,'E01D- IET '!$P$75)</c:f>
              <c:numCache>
                <c:formatCode>0</c:formatCode>
                <c:ptCount val="5"/>
                <c:pt idx="0">
                  <c:v>0</c:v>
                </c:pt>
                <c:pt idx="1">
                  <c:v>0</c:v>
                </c:pt>
                <c:pt idx="2">
                  <c:v>4</c:v>
                </c:pt>
                <c:pt idx="3">
                  <c:v>0</c:v>
                </c:pt>
                <c:pt idx="4">
                  <c:v>0</c:v>
                </c:pt>
              </c:numCache>
            </c:numRef>
          </c:val>
        </c:ser>
        <c:ser>
          <c:idx val="4"/>
          <c:order val="4"/>
          <c:tx>
            <c:strRef>
              <c:f>'E01D- IET '!$K$76</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'!$L$71,'E01D- IET '!$M$71,'E01D- IET '!$N$71,'E01D- IET '!$O$71,'E01D- IET '!$P$71)</c:f>
              <c:numCache>
                <c:formatCode>0</c:formatCode>
                <c:ptCount val="5"/>
                <c:pt idx="0">
                  <c:v>2007</c:v>
                </c:pt>
                <c:pt idx="1">
                  <c:v>2008</c:v>
                </c:pt>
                <c:pt idx="2">
                  <c:v>2009</c:v>
                </c:pt>
                <c:pt idx="3">
                  <c:v>2010</c:v>
                </c:pt>
                <c:pt idx="4">
                  <c:v>2011</c:v>
                </c:pt>
              </c:numCache>
            </c:numRef>
          </c:cat>
          <c:val>
            <c:numRef>
              <c:f>('E01D- IET '!$L$76,'E01D- IET '!$M$76,'E01D- IET '!$N$76,'E01D- IET '!$O$76,'E01D- IET '!$P$76)</c:f>
              <c:numCache>
                <c:formatCode>0</c:formatCode>
                <c:ptCount val="5"/>
                <c:pt idx="0">
                  <c:v>0</c:v>
                </c:pt>
                <c:pt idx="1">
                  <c:v>0</c:v>
                </c:pt>
                <c:pt idx="2">
                  <c:v>1</c:v>
                </c:pt>
                <c:pt idx="3">
                  <c:v>0</c:v>
                </c:pt>
                <c:pt idx="4">
                  <c:v>0</c:v>
                </c:pt>
              </c:numCache>
            </c:numRef>
          </c:val>
        </c:ser>
        <c:ser>
          <c:idx val="5"/>
          <c:order val="5"/>
          <c:tx>
            <c:strRef>
              <c:f>'E01D- IET '!$K$77</c:f>
              <c:strCache>
                <c:ptCount val="1"/>
                <c:pt idx="0">
                  <c:v>Hipereutrófico</c:v>
                </c:pt>
              </c:strCache>
            </c:strRef>
          </c:tx>
          <c:spPr>
            <a:solidFill>
              <a:srgbClr val="7030A0"/>
            </a:solidFill>
          </c:spPr>
          <c:invertIfNegative val="0"/>
          <c:cat>
            <c:numRef>
              <c:f>('E01D- IET '!$L$71,'E01D- IET '!$M$71,'E01D- IET '!$N$71,'E01D- IET '!$O$71,'E01D- IET '!$P$71)</c:f>
              <c:numCache>
                <c:formatCode>0</c:formatCode>
                <c:ptCount val="5"/>
                <c:pt idx="0">
                  <c:v>2007</c:v>
                </c:pt>
                <c:pt idx="1">
                  <c:v>2008</c:v>
                </c:pt>
                <c:pt idx="2">
                  <c:v>2009</c:v>
                </c:pt>
                <c:pt idx="3">
                  <c:v>2010</c:v>
                </c:pt>
                <c:pt idx="4">
                  <c:v>2011</c:v>
                </c:pt>
              </c:numCache>
            </c:numRef>
          </c:cat>
          <c:val>
            <c:numRef>
              <c:f>('E01D- IET '!$L$77,'E01D- IET '!$M$77,'E01D- IET '!$N$77,'E01D- IET '!$O$77,'E01D- IET '!$P$77)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20050432"/>
        <c:axId val="120051968"/>
      </c:barChart>
      <c:catAx>
        <c:axId val="12005043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0051968"/>
        <c:crosses val="autoZero"/>
        <c:auto val="1"/>
        <c:lblAlgn val="ctr"/>
        <c:lblOffset val="100"/>
        <c:noMultiLvlLbl val="0"/>
      </c:catAx>
      <c:valAx>
        <c:axId val="12005196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0050432"/>
        <c:crosses val="autoZero"/>
        <c:crossBetween val="between"/>
      </c:valAx>
    </c:plotArea>
    <c:legend>
      <c:legendPos val="b"/>
      <c:layout>
        <c:manualLayout>
          <c:xMode val="edge"/>
          <c:yMode val="edge"/>
          <c:x val="8.5342177055454188E-2"/>
          <c:y val="0.8239459429273468"/>
          <c:w val="0.85500045252964474"/>
          <c:h val="0.16421138847005845"/>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'!$K$82</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'!$L$81,'E01D- IET '!$M$81,'E01D- IET '!$N$81,'E01D- IET '!$O$81,'E01D- IET '!$P$81)</c:f>
              <c:numCache>
                <c:formatCode>0</c:formatCode>
                <c:ptCount val="5"/>
                <c:pt idx="0">
                  <c:v>2007</c:v>
                </c:pt>
                <c:pt idx="1">
                  <c:v>2008</c:v>
                </c:pt>
                <c:pt idx="2">
                  <c:v>2009</c:v>
                </c:pt>
                <c:pt idx="3">
                  <c:v>2010</c:v>
                </c:pt>
                <c:pt idx="4">
                  <c:v>2011</c:v>
                </c:pt>
              </c:numCache>
            </c:numRef>
          </c:cat>
          <c:val>
            <c:numRef>
              <c:f>('E01D- IET '!$L$82,'E01D- IET '!$M$82,'E01D- IET '!$N$82,'E01D- IET '!$O$82,'E01D- IET '!$P$82)</c:f>
              <c:numCache>
                <c:formatCode>0</c:formatCode>
                <c:ptCount val="5"/>
                <c:pt idx="0">
                  <c:v>0</c:v>
                </c:pt>
                <c:pt idx="1">
                  <c:v>1</c:v>
                </c:pt>
                <c:pt idx="2">
                  <c:v>1</c:v>
                </c:pt>
                <c:pt idx="3">
                  <c:v>0</c:v>
                </c:pt>
                <c:pt idx="4">
                  <c:v>17</c:v>
                </c:pt>
              </c:numCache>
            </c:numRef>
          </c:val>
        </c:ser>
        <c:ser>
          <c:idx val="1"/>
          <c:order val="1"/>
          <c:tx>
            <c:strRef>
              <c:f>'E01D- IET '!$K$83</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'!$L$81,'E01D- IET '!$M$81,'E01D- IET '!$N$81,'E01D- IET '!$O$81,'E01D- IET '!$P$81)</c:f>
              <c:numCache>
                <c:formatCode>0</c:formatCode>
                <c:ptCount val="5"/>
                <c:pt idx="0">
                  <c:v>2007</c:v>
                </c:pt>
                <c:pt idx="1">
                  <c:v>2008</c:v>
                </c:pt>
                <c:pt idx="2">
                  <c:v>2009</c:v>
                </c:pt>
                <c:pt idx="3">
                  <c:v>2010</c:v>
                </c:pt>
                <c:pt idx="4">
                  <c:v>2011</c:v>
                </c:pt>
              </c:numCache>
            </c:numRef>
          </c:cat>
          <c:val>
            <c:numRef>
              <c:f>('E01D- IET '!$L$83,'E01D- IET '!$M$83,'E01D- IET '!$N$83,'E01D- IET '!$O$83,'E01D- IET '!$P$83)</c:f>
              <c:numCache>
                <c:formatCode>0</c:formatCode>
                <c:ptCount val="5"/>
                <c:pt idx="0">
                  <c:v>2</c:v>
                </c:pt>
                <c:pt idx="1">
                  <c:v>7</c:v>
                </c:pt>
                <c:pt idx="2">
                  <c:v>1</c:v>
                </c:pt>
                <c:pt idx="3">
                  <c:v>2</c:v>
                </c:pt>
                <c:pt idx="4">
                  <c:v>4</c:v>
                </c:pt>
              </c:numCache>
            </c:numRef>
          </c:val>
        </c:ser>
        <c:ser>
          <c:idx val="2"/>
          <c:order val="2"/>
          <c:tx>
            <c:strRef>
              <c:f>'E01D- IET '!$K$84</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'!$L$81,'E01D- IET '!$M$81,'E01D- IET '!$N$81,'E01D- IET '!$O$81,'E01D- IET '!$P$81)</c:f>
              <c:numCache>
                <c:formatCode>0</c:formatCode>
                <c:ptCount val="5"/>
                <c:pt idx="0">
                  <c:v>2007</c:v>
                </c:pt>
                <c:pt idx="1">
                  <c:v>2008</c:v>
                </c:pt>
                <c:pt idx="2">
                  <c:v>2009</c:v>
                </c:pt>
                <c:pt idx="3">
                  <c:v>2010</c:v>
                </c:pt>
                <c:pt idx="4">
                  <c:v>2011</c:v>
                </c:pt>
              </c:numCache>
            </c:numRef>
          </c:cat>
          <c:val>
            <c:numRef>
              <c:f>('E01D- IET '!$L$84,'E01D- IET '!$M$84,'E01D- IET '!$N$84,'E01D- IET '!$O$84,'E01D- IET '!$P$84)</c:f>
              <c:numCache>
                <c:formatCode>0</c:formatCode>
                <c:ptCount val="5"/>
                <c:pt idx="0">
                  <c:v>13</c:v>
                </c:pt>
                <c:pt idx="1">
                  <c:v>22</c:v>
                </c:pt>
                <c:pt idx="2">
                  <c:v>13</c:v>
                </c:pt>
                <c:pt idx="3">
                  <c:v>20</c:v>
                </c:pt>
                <c:pt idx="4">
                  <c:v>3</c:v>
                </c:pt>
              </c:numCache>
            </c:numRef>
          </c:val>
        </c:ser>
        <c:ser>
          <c:idx val="3"/>
          <c:order val="3"/>
          <c:tx>
            <c:strRef>
              <c:f>'E01D- IET '!$K$85</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'!$L$81,'E01D- IET '!$M$81,'E01D- IET '!$N$81,'E01D- IET '!$O$81,'E01D- IET '!$P$81)</c:f>
              <c:numCache>
                <c:formatCode>0</c:formatCode>
                <c:ptCount val="5"/>
                <c:pt idx="0">
                  <c:v>2007</c:v>
                </c:pt>
                <c:pt idx="1">
                  <c:v>2008</c:v>
                </c:pt>
                <c:pt idx="2">
                  <c:v>2009</c:v>
                </c:pt>
                <c:pt idx="3">
                  <c:v>2010</c:v>
                </c:pt>
                <c:pt idx="4">
                  <c:v>2011</c:v>
                </c:pt>
              </c:numCache>
            </c:numRef>
          </c:cat>
          <c:val>
            <c:numRef>
              <c:f>('E01D- IET '!$L$85,'E01D- IET '!$M$85,'E01D- IET '!$N$85,'E01D- IET '!$O$85,'E01D- IET '!$P$85)</c:f>
              <c:numCache>
                <c:formatCode>0</c:formatCode>
                <c:ptCount val="5"/>
                <c:pt idx="0">
                  <c:v>5</c:v>
                </c:pt>
                <c:pt idx="1">
                  <c:v>3</c:v>
                </c:pt>
                <c:pt idx="2">
                  <c:v>16</c:v>
                </c:pt>
                <c:pt idx="3">
                  <c:v>10</c:v>
                </c:pt>
                <c:pt idx="4">
                  <c:v>0</c:v>
                </c:pt>
              </c:numCache>
            </c:numRef>
          </c:val>
        </c:ser>
        <c:ser>
          <c:idx val="4"/>
          <c:order val="4"/>
          <c:tx>
            <c:strRef>
              <c:f>'E01D- IET '!$K$86</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'!$L$81,'E01D- IET '!$M$81,'E01D- IET '!$N$81,'E01D- IET '!$O$81,'E01D- IET '!$P$81)</c:f>
              <c:numCache>
                <c:formatCode>0</c:formatCode>
                <c:ptCount val="5"/>
                <c:pt idx="0">
                  <c:v>2007</c:v>
                </c:pt>
                <c:pt idx="1">
                  <c:v>2008</c:v>
                </c:pt>
                <c:pt idx="2">
                  <c:v>2009</c:v>
                </c:pt>
                <c:pt idx="3">
                  <c:v>2010</c:v>
                </c:pt>
                <c:pt idx="4">
                  <c:v>2011</c:v>
                </c:pt>
              </c:numCache>
            </c:numRef>
          </c:cat>
          <c:val>
            <c:numRef>
              <c:f>('E01D- IET '!$L$86,'E01D- IET '!$M$86,'E01D- IET '!$N$86,'E01D- IET '!$O$86,'E01D- IET '!$P$86)</c:f>
              <c:numCache>
                <c:formatCode>0</c:formatCode>
                <c:ptCount val="5"/>
                <c:pt idx="0">
                  <c:v>3</c:v>
                </c:pt>
                <c:pt idx="1">
                  <c:v>2</c:v>
                </c:pt>
                <c:pt idx="2">
                  <c:v>6</c:v>
                </c:pt>
                <c:pt idx="3">
                  <c:v>2</c:v>
                </c:pt>
                <c:pt idx="4">
                  <c:v>1</c:v>
                </c:pt>
              </c:numCache>
            </c:numRef>
          </c:val>
        </c:ser>
        <c:ser>
          <c:idx val="5"/>
          <c:order val="5"/>
          <c:tx>
            <c:strRef>
              <c:f>'E01D- IET '!$K$87</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'!$L$81,'E01D- IET '!$M$81,'E01D- IET '!$N$81,'E01D- IET '!$O$81,'E01D- IET '!$P$81)</c:f>
              <c:numCache>
                <c:formatCode>0</c:formatCode>
                <c:ptCount val="5"/>
                <c:pt idx="0">
                  <c:v>2007</c:v>
                </c:pt>
                <c:pt idx="1">
                  <c:v>2008</c:v>
                </c:pt>
                <c:pt idx="2">
                  <c:v>2009</c:v>
                </c:pt>
                <c:pt idx="3">
                  <c:v>2010</c:v>
                </c:pt>
                <c:pt idx="4">
                  <c:v>2011</c:v>
                </c:pt>
              </c:numCache>
            </c:numRef>
          </c:cat>
          <c:val>
            <c:numRef>
              <c:f>('E01D- IET '!$L$87,'E01D- IET '!$M$87,'E01D- IET '!$N$87,'E01D- IET '!$O$87,'E01D- IET '!$P$87)</c:f>
              <c:numCache>
                <c:formatCode>0</c:formatCode>
                <c:ptCount val="5"/>
                <c:pt idx="0">
                  <c:v>1</c:v>
                </c:pt>
                <c:pt idx="1">
                  <c:v>3</c:v>
                </c:pt>
                <c:pt idx="2">
                  <c:v>1</c:v>
                </c:pt>
                <c:pt idx="3">
                  <c:v>2</c:v>
                </c:pt>
                <c:pt idx="4">
                  <c:v>0</c:v>
                </c:pt>
              </c:numCache>
            </c:numRef>
          </c:val>
        </c:ser>
        <c:dLbls>
          <c:showLegendKey val="0"/>
          <c:showVal val="0"/>
          <c:showCatName val="0"/>
          <c:showSerName val="0"/>
          <c:showPercent val="0"/>
          <c:showBubbleSize val="0"/>
        </c:dLbls>
        <c:gapWidth val="150"/>
        <c:overlap val="100"/>
        <c:axId val="120103680"/>
        <c:axId val="120105216"/>
      </c:barChart>
      <c:catAx>
        <c:axId val="12010368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0105216"/>
        <c:crosses val="autoZero"/>
        <c:auto val="1"/>
        <c:lblAlgn val="ctr"/>
        <c:lblOffset val="100"/>
        <c:noMultiLvlLbl val="0"/>
      </c:catAx>
      <c:valAx>
        <c:axId val="12010521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0103680"/>
        <c:crosses val="autoZero"/>
        <c:crossBetween val="between"/>
      </c:valAx>
    </c:plotArea>
    <c:legend>
      <c:legendPos val="b"/>
      <c:layout>
        <c:manualLayout>
          <c:xMode val="edge"/>
          <c:yMode val="edge"/>
          <c:x val="8.534231728496619E-2"/>
          <c:y val="0.82394598444711165"/>
          <c:w val="0.85500058761311848"/>
          <c:h val="0.16421157392500585"/>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'!$K$92</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'!$L$91,'E01D- IET '!$M$91,'E01D- IET '!$N$91,'E01D- IET '!$O$91,'E01D- IET '!$P$91)</c:f>
              <c:numCache>
                <c:formatCode>0</c:formatCode>
                <c:ptCount val="5"/>
                <c:pt idx="0">
                  <c:v>2007</c:v>
                </c:pt>
                <c:pt idx="1">
                  <c:v>2008</c:v>
                </c:pt>
                <c:pt idx="2">
                  <c:v>2009</c:v>
                </c:pt>
                <c:pt idx="3">
                  <c:v>2010</c:v>
                </c:pt>
                <c:pt idx="4">
                  <c:v>2011</c:v>
                </c:pt>
              </c:numCache>
            </c:numRef>
          </c:cat>
          <c:val>
            <c:numRef>
              <c:f>('E01D- IET '!$L$92,'E01D- IET '!$M$92,'E01D- IET '!$N$92,'E01D- IET '!$O$92,'E01D- IET '!$P$92)</c:f>
              <c:numCache>
                <c:formatCode>0</c:formatCode>
                <c:ptCount val="5"/>
                <c:pt idx="0">
                  <c:v>0</c:v>
                </c:pt>
                <c:pt idx="1">
                  <c:v>2</c:v>
                </c:pt>
                <c:pt idx="2">
                  <c:v>0</c:v>
                </c:pt>
                <c:pt idx="3">
                  <c:v>0</c:v>
                </c:pt>
                <c:pt idx="4">
                  <c:v>1</c:v>
                </c:pt>
              </c:numCache>
            </c:numRef>
          </c:val>
        </c:ser>
        <c:ser>
          <c:idx val="1"/>
          <c:order val="1"/>
          <c:tx>
            <c:strRef>
              <c:f>'E01D- IET '!$K$93</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'!$L$91,'E01D- IET '!$M$91,'E01D- IET '!$N$91,'E01D- IET '!$O$91,'E01D- IET '!$P$91)</c:f>
              <c:numCache>
                <c:formatCode>0</c:formatCode>
                <c:ptCount val="5"/>
                <c:pt idx="0">
                  <c:v>2007</c:v>
                </c:pt>
                <c:pt idx="1">
                  <c:v>2008</c:v>
                </c:pt>
                <c:pt idx="2">
                  <c:v>2009</c:v>
                </c:pt>
                <c:pt idx="3">
                  <c:v>2010</c:v>
                </c:pt>
                <c:pt idx="4">
                  <c:v>2011</c:v>
                </c:pt>
              </c:numCache>
            </c:numRef>
          </c:cat>
          <c:val>
            <c:numRef>
              <c:f>('E01D- IET '!$L$93,'E01D- IET '!$M$93,'E01D- IET '!$N$93,'E01D- IET '!$O$93,'E01D- IET '!$P$93)</c:f>
              <c:numCache>
                <c:formatCode>0</c:formatCode>
                <c:ptCount val="5"/>
                <c:pt idx="0">
                  <c:v>0</c:v>
                </c:pt>
                <c:pt idx="1">
                  <c:v>1</c:v>
                </c:pt>
                <c:pt idx="2">
                  <c:v>1</c:v>
                </c:pt>
                <c:pt idx="3">
                  <c:v>1</c:v>
                </c:pt>
                <c:pt idx="4">
                  <c:v>3</c:v>
                </c:pt>
              </c:numCache>
            </c:numRef>
          </c:val>
        </c:ser>
        <c:ser>
          <c:idx val="2"/>
          <c:order val="2"/>
          <c:tx>
            <c:strRef>
              <c:f>'E01D- IET '!$K$94</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'!$L$91,'E01D- IET '!$M$91,'E01D- IET '!$N$91,'E01D- IET '!$O$91,'E01D- IET '!$P$91)</c:f>
              <c:numCache>
                <c:formatCode>0</c:formatCode>
                <c:ptCount val="5"/>
                <c:pt idx="0">
                  <c:v>2007</c:v>
                </c:pt>
                <c:pt idx="1">
                  <c:v>2008</c:v>
                </c:pt>
                <c:pt idx="2">
                  <c:v>2009</c:v>
                </c:pt>
                <c:pt idx="3">
                  <c:v>2010</c:v>
                </c:pt>
                <c:pt idx="4">
                  <c:v>2011</c:v>
                </c:pt>
              </c:numCache>
            </c:numRef>
          </c:cat>
          <c:val>
            <c:numRef>
              <c:f>('E01D- IET '!$L$94,'E01D- IET '!$M$94,'E01D- IET '!$N$94,'E01D- IET '!$O$94,'E01D- IET '!$P$94)</c:f>
              <c:numCache>
                <c:formatCode>0</c:formatCode>
                <c:ptCount val="5"/>
                <c:pt idx="0">
                  <c:v>5</c:v>
                </c:pt>
                <c:pt idx="1">
                  <c:v>5</c:v>
                </c:pt>
                <c:pt idx="2">
                  <c:v>6</c:v>
                </c:pt>
                <c:pt idx="3">
                  <c:v>8</c:v>
                </c:pt>
                <c:pt idx="4">
                  <c:v>7</c:v>
                </c:pt>
              </c:numCache>
            </c:numRef>
          </c:val>
        </c:ser>
        <c:ser>
          <c:idx val="3"/>
          <c:order val="3"/>
          <c:tx>
            <c:strRef>
              <c:f>'E01D- IET '!$K$95</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'!$L$91,'E01D- IET '!$M$91,'E01D- IET '!$N$91,'E01D- IET '!$O$91,'E01D- IET '!$P$91)</c:f>
              <c:numCache>
                <c:formatCode>0</c:formatCode>
                <c:ptCount val="5"/>
                <c:pt idx="0">
                  <c:v>2007</c:v>
                </c:pt>
                <c:pt idx="1">
                  <c:v>2008</c:v>
                </c:pt>
                <c:pt idx="2">
                  <c:v>2009</c:v>
                </c:pt>
                <c:pt idx="3">
                  <c:v>2010</c:v>
                </c:pt>
                <c:pt idx="4">
                  <c:v>2011</c:v>
                </c:pt>
              </c:numCache>
            </c:numRef>
          </c:cat>
          <c:val>
            <c:numRef>
              <c:f>('E01D- IET '!$L$95,'E01D- IET '!$M$95,'E01D- IET '!$N$95,'E01D- IET '!$O$95,'E01D- IET '!$P$95)</c:f>
              <c:numCache>
                <c:formatCode>0</c:formatCode>
                <c:ptCount val="5"/>
                <c:pt idx="0">
                  <c:v>7</c:v>
                </c:pt>
                <c:pt idx="1">
                  <c:v>8</c:v>
                </c:pt>
                <c:pt idx="2">
                  <c:v>5</c:v>
                </c:pt>
                <c:pt idx="3">
                  <c:v>8</c:v>
                </c:pt>
                <c:pt idx="4">
                  <c:v>5</c:v>
                </c:pt>
              </c:numCache>
            </c:numRef>
          </c:val>
        </c:ser>
        <c:ser>
          <c:idx val="4"/>
          <c:order val="4"/>
          <c:tx>
            <c:strRef>
              <c:f>'E01D- IET '!$K$96</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'!$L$91,'E01D- IET '!$M$91,'E01D- IET '!$N$91,'E01D- IET '!$O$91,'E01D- IET '!$P$91)</c:f>
              <c:numCache>
                <c:formatCode>0</c:formatCode>
                <c:ptCount val="5"/>
                <c:pt idx="0">
                  <c:v>2007</c:v>
                </c:pt>
                <c:pt idx="1">
                  <c:v>2008</c:v>
                </c:pt>
                <c:pt idx="2">
                  <c:v>2009</c:v>
                </c:pt>
                <c:pt idx="3">
                  <c:v>2010</c:v>
                </c:pt>
                <c:pt idx="4">
                  <c:v>2011</c:v>
                </c:pt>
              </c:numCache>
            </c:numRef>
          </c:cat>
          <c:val>
            <c:numRef>
              <c:f>('E01D- IET '!$L$96,'E01D- IET '!$M$96,'E01D- IET '!$N$96,'E01D- IET '!$O$96,'E01D- IET '!$P$96)</c:f>
              <c:numCache>
                <c:formatCode>0</c:formatCode>
                <c:ptCount val="5"/>
                <c:pt idx="0">
                  <c:v>2</c:v>
                </c:pt>
                <c:pt idx="1">
                  <c:v>5</c:v>
                </c:pt>
                <c:pt idx="2">
                  <c:v>5</c:v>
                </c:pt>
                <c:pt idx="3">
                  <c:v>2</c:v>
                </c:pt>
                <c:pt idx="4">
                  <c:v>1</c:v>
                </c:pt>
              </c:numCache>
            </c:numRef>
          </c:val>
        </c:ser>
        <c:ser>
          <c:idx val="5"/>
          <c:order val="5"/>
          <c:tx>
            <c:strRef>
              <c:f>'E01D- IET '!$K$97</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'!$L$91,'E01D- IET '!$M$91,'E01D- IET '!$N$91,'E01D- IET '!$O$91,'E01D- IET '!$P$91)</c:f>
              <c:numCache>
                <c:formatCode>0</c:formatCode>
                <c:ptCount val="5"/>
                <c:pt idx="0">
                  <c:v>2007</c:v>
                </c:pt>
                <c:pt idx="1">
                  <c:v>2008</c:v>
                </c:pt>
                <c:pt idx="2">
                  <c:v>2009</c:v>
                </c:pt>
                <c:pt idx="3">
                  <c:v>2010</c:v>
                </c:pt>
                <c:pt idx="4">
                  <c:v>2011</c:v>
                </c:pt>
              </c:numCache>
            </c:numRef>
          </c:cat>
          <c:val>
            <c:numRef>
              <c:f>('E01D- IET '!$L$97,'E01D- IET '!$M$97,'E01D- IET '!$N$97,'E01D- IET '!$O$97,'E01D- IET '!$P$97)</c:f>
              <c:numCache>
                <c:formatCode>0</c:formatCode>
                <c:ptCount val="5"/>
                <c:pt idx="0">
                  <c:v>4</c:v>
                </c:pt>
                <c:pt idx="1">
                  <c:v>1</c:v>
                </c:pt>
                <c:pt idx="2">
                  <c:v>3</c:v>
                </c:pt>
                <c:pt idx="3">
                  <c:v>5</c:v>
                </c:pt>
                <c:pt idx="4">
                  <c:v>2</c:v>
                </c:pt>
              </c:numCache>
            </c:numRef>
          </c:val>
        </c:ser>
        <c:dLbls>
          <c:showLegendKey val="0"/>
          <c:showVal val="0"/>
          <c:showCatName val="0"/>
          <c:showSerName val="0"/>
          <c:showPercent val="0"/>
          <c:showBubbleSize val="0"/>
        </c:dLbls>
        <c:gapWidth val="150"/>
        <c:overlap val="100"/>
        <c:axId val="122512128"/>
        <c:axId val="122513664"/>
      </c:barChart>
      <c:catAx>
        <c:axId val="12251212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2513664"/>
        <c:crosses val="autoZero"/>
        <c:auto val="1"/>
        <c:lblAlgn val="ctr"/>
        <c:lblOffset val="100"/>
        <c:noMultiLvlLbl val="0"/>
      </c:catAx>
      <c:valAx>
        <c:axId val="122513664"/>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Título</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2512128"/>
        <c:crosses val="autoZero"/>
        <c:crossBetween val="between"/>
      </c:valAx>
    </c:plotArea>
    <c:legend>
      <c:legendPos val="b"/>
      <c:layout>
        <c:manualLayout>
          <c:xMode val="edge"/>
          <c:yMode val="edge"/>
          <c:x val="8.5342254753366986E-2"/>
          <c:y val="0.82394611994255429"/>
          <c:w val="0.85500030806008465"/>
          <c:h val="0.16421136037240636"/>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'!$K$102</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'!$L$101,'E01D- IET '!$M$101,'E01D- IET '!$N$101,'E01D- IET '!$O$101,'E01D- IET '!$P$101)</c:f>
              <c:numCache>
                <c:formatCode>0</c:formatCode>
                <c:ptCount val="5"/>
                <c:pt idx="0">
                  <c:v>2007</c:v>
                </c:pt>
                <c:pt idx="1">
                  <c:v>2008</c:v>
                </c:pt>
                <c:pt idx="2">
                  <c:v>2009</c:v>
                </c:pt>
                <c:pt idx="3">
                  <c:v>2010</c:v>
                </c:pt>
                <c:pt idx="4">
                  <c:v>2011</c:v>
                </c:pt>
              </c:numCache>
            </c:numRef>
          </c:cat>
          <c:val>
            <c:numRef>
              <c:f>('E01D- IET '!$L$102,'E01D- IET '!$M$102,'E01D- IET '!$N$102,'E01D- IET '!$O$102,'E01D- IET '!$P$102)</c:f>
              <c:numCache>
                <c:formatCode>0</c:formatCode>
                <c:ptCount val="5"/>
                <c:pt idx="0">
                  <c:v>0</c:v>
                </c:pt>
                <c:pt idx="1">
                  <c:v>0</c:v>
                </c:pt>
                <c:pt idx="2">
                  <c:v>0</c:v>
                </c:pt>
                <c:pt idx="3">
                  <c:v>0</c:v>
                </c:pt>
                <c:pt idx="4">
                  <c:v>6</c:v>
                </c:pt>
              </c:numCache>
            </c:numRef>
          </c:val>
        </c:ser>
        <c:ser>
          <c:idx val="1"/>
          <c:order val="1"/>
          <c:tx>
            <c:strRef>
              <c:f>'E01D- IET '!$K$103</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'!$L$101,'E01D- IET '!$M$101,'E01D- IET '!$N$101,'E01D- IET '!$O$101,'E01D- IET '!$P$101)</c:f>
              <c:numCache>
                <c:formatCode>0</c:formatCode>
                <c:ptCount val="5"/>
                <c:pt idx="0">
                  <c:v>2007</c:v>
                </c:pt>
                <c:pt idx="1">
                  <c:v>2008</c:v>
                </c:pt>
                <c:pt idx="2">
                  <c:v>2009</c:v>
                </c:pt>
                <c:pt idx="3">
                  <c:v>2010</c:v>
                </c:pt>
                <c:pt idx="4">
                  <c:v>2011</c:v>
                </c:pt>
              </c:numCache>
            </c:numRef>
          </c:cat>
          <c:val>
            <c:numRef>
              <c:f>('E01D- IET '!$L$103,'E01D- IET '!$M$103,'E01D- IET '!$N$103,'E01D- IET '!$O$103,'E01D- IET '!$P$103)</c:f>
              <c:numCache>
                <c:formatCode>0</c:formatCode>
                <c:ptCount val="5"/>
                <c:pt idx="0">
                  <c:v>1</c:v>
                </c:pt>
                <c:pt idx="1">
                  <c:v>2</c:v>
                </c:pt>
                <c:pt idx="2">
                  <c:v>1</c:v>
                </c:pt>
                <c:pt idx="3">
                  <c:v>0</c:v>
                </c:pt>
                <c:pt idx="4">
                  <c:v>1</c:v>
                </c:pt>
              </c:numCache>
            </c:numRef>
          </c:val>
        </c:ser>
        <c:ser>
          <c:idx val="2"/>
          <c:order val="2"/>
          <c:tx>
            <c:strRef>
              <c:f>'E01D- IET '!$K$104</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'!$L$101,'E01D- IET '!$M$101,'E01D- IET '!$N$101,'E01D- IET '!$O$101,'E01D- IET '!$P$101)</c:f>
              <c:numCache>
                <c:formatCode>0</c:formatCode>
                <c:ptCount val="5"/>
                <c:pt idx="0">
                  <c:v>2007</c:v>
                </c:pt>
                <c:pt idx="1">
                  <c:v>2008</c:v>
                </c:pt>
                <c:pt idx="2">
                  <c:v>2009</c:v>
                </c:pt>
                <c:pt idx="3">
                  <c:v>2010</c:v>
                </c:pt>
                <c:pt idx="4">
                  <c:v>2011</c:v>
                </c:pt>
              </c:numCache>
            </c:numRef>
          </c:cat>
          <c:val>
            <c:numRef>
              <c:f>('E01D- IET '!$L$104,'E01D- IET '!$M$104,'E01D- IET '!$N$104,'E01D- IET '!$O$104,'E01D- IET '!$P$104)</c:f>
              <c:numCache>
                <c:formatCode>0</c:formatCode>
                <c:ptCount val="5"/>
                <c:pt idx="0">
                  <c:v>3</c:v>
                </c:pt>
                <c:pt idx="1">
                  <c:v>4</c:v>
                </c:pt>
                <c:pt idx="2">
                  <c:v>6</c:v>
                </c:pt>
                <c:pt idx="3">
                  <c:v>5</c:v>
                </c:pt>
                <c:pt idx="4">
                  <c:v>0</c:v>
                </c:pt>
              </c:numCache>
            </c:numRef>
          </c:val>
        </c:ser>
        <c:ser>
          <c:idx val="3"/>
          <c:order val="3"/>
          <c:tx>
            <c:strRef>
              <c:f>'E01D- IET '!$K$105</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'!$L$101,'E01D- IET '!$M$101,'E01D- IET '!$N$101,'E01D- IET '!$O$101,'E01D- IET '!$P$101)</c:f>
              <c:numCache>
                <c:formatCode>0</c:formatCode>
                <c:ptCount val="5"/>
                <c:pt idx="0">
                  <c:v>2007</c:v>
                </c:pt>
                <c:pt idx="1">
                  <c:v>2008</c:v>
                </c:pt>
                <c:pt idx="2">
                  <c:v>2009</c:v>
                </c:pt>
                <c:pt idx="3">
                  <c:v>2010</c:v>
                </c:pt>
                <c:pt idx="4">
                  <c:v>2011</c:v>
                </c:pt>
              </c:numCache>
            </c:numRef>
          </c:cat>
          <c:val>
            <c:numRef>
              <c:f>('E01D- IET '!$L$105,'E01D- IET '!$M$105,'E01D- IET '!$N$105,'E01D- IET '!$O$105,'E01D- IET '!$P$105)</c:f>
              <c:numCache>
                <c:formatCode>0</c:formatCode>
                <c:ptCount val="5"/>
                <c:pt idx="0">
                  <c:v>1</c:v>
                </c:pt>
                <c:pt idx="1">
                  <c:v>2</c:v>
                </c:pt>
                <c:pt idx="2">
                  <c:v>1</c:v>
                </c:pt>
                <c:pt idx="3">
                  <c:v>3</c:v>
                </c:pt>
                <c:pt idx="4">
                  <c:v>0</c:v>
                </c:pt>
              </c:numCache>
            </c:numRef>
          </c:val>
        </c:ser>
        <c:ser>
          <c:idx val="4"/>
          <c:order val="4"/>
          <c:tx>
            <c:strRef>
              <c:f>'E01D- IET '!$K$106</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'!$L$101,'E01D- IET '!$M$101,'E01D- IET '!$N$101,'E01D- IET '!$O$101,'E01D- IET '!$P$101)</c:f>
              <c:numCache>
                <c:formatCode>0</c:formatCode>
                <c:ptCount val="5"/>
                <c:pt idx="0">
                  <c:v>2007</c:v>
                </c:pt>
                <c:pt idx="1">
                  <c:v>2008</c:v>
                </c:pt>
                <c:pt idx="2">
                  <c:v>2009</c:v>
                </c:pt>
                <c:pt idx="3">
                  <c:v>2010</c:v>
                </c:pt>
                <c:pt idx="4">
                  <c:v>2011</c:v>
                </c:pt>
              </c:numCache>
            </c:numRef>
          </c:cat>
          <c:val>
            <c:numRef>
              <c:f>('E01D- IET '!$L$106,'E01D- IET '!$M$106,'E01D- IET '!$N$106,'E01D- IET '!$O$106,'E01D- IET '!$P$106)</c:f>
              <c:numCache>
                <c:formatCode>0</c:formatCode>
                <c:ptCount val="5"/>
                <c:pt idx="0">
                  <c:v>0</c:v>
                </c:pt>
                <c:pt idx="1">
                  <c:v>1</c:v>
                </c:pt>
                <c:pt idx="2">
                  <c:v>0</c:v>
                </c:pt>
                <c:pt idx="3">
                  <c:v>0</c:v>
                </c:pt>
                <c:pt idx="4">
                  <c:v>0</c:v>
                </c:pt>
              </c:numCache>
            </c:numRef>
          </c:val>
        </c:ser>
        <c:ser>
          <c:idx val="5"/>
          <c:order val="5"/>
          <c:tx>
            <c:strRef>
              <c:f>'E01D- IET '!$K$107</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'!$L$101,'E01D- IET '!$M$101,'E01D- IET '!$N$101,'E01D- IET '!$O$101,'E01D- IET '!$P$101)</c:f>
              <c:numCache>
                <c:formatCode>0</c:formatCode>
                <c:ptCount val="5"/>
                <c:pt idx="0">
                  <c:v>2007</c:v>
                </c:pt>
                <c:pt idx="1">
                  <c:v>2008</c:v>
                </c:pt>
                <c:pt idx="2">
                  <c:v>2009</c:v>
                </c:pt>
                <c:pt idx="3">
                  <c:v>2010</c:v>
                </c:pt>
                <c:pt idx="4">
                  <c:v>2011</c:v>
                </c:pt>
              </c:numCache>
            </c:numRef>
          </c:cat>
          <c:val>
            <c:numRef>
              <c:f>('E01D- IET '!$L$107,'E01D- IET '!$M$107,'E01D- IET '!$N$107,'E01D- IET '!$O$107,'E01D- IET '!$P$107)</c:f>
              <c:numCache>
                <c:formatCode>0</c:formatCode>
                <c:ptCount val="5"/>
                <c:pt idx="0">
                  <c:v>1</c:v>
                </c:pt>
                <c:pt idx="1">
                  <c:v>1</c:v>
                </c:pt>
                <c:pt idx="2">
                  <c:v>2</c:v>
                </c:pt>
                <c:pt idx="3">
                  <c:v>2</c:v>
                </c:pt>
                <c:pt idx="4">
                  <c:v>0</c:v>
                </c:pt>
              </c:numCache>
            </c:numRef>
          </c:val>
        </c:ser>
        <c:dLbls>
          <c:showLegendKey val="0"/>
          <c:showVal val="0"/>
          <c:showCatName val="0"/>
          <c:showSerName val="0"/>
          <c:showPercent val="0"/>
          <c:showBubbleSize val="0"/>
        </c:dLbls>
        <c:gapWidth val="150"/>
        <c:overlap val="100"/>
        <c:axId val="123376384"/>
        <c:axId val="123377920"/>
      </c:barChart>
      <c:catAx>
        <c:axId val="12337638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3377920"/>
        <c:crosses val="autoZero"/>
        <c:auto val="1"/>
        <c:lblAlgn val="ctr"/>
        <c:lblOffset val="100"/>
        <c:noMultiLvlLbl val="0"/>
      </c:catAx>
      <c:valAx>
        <c:axId val="12337792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3376384"/>
        <c:crosses val="autoZero"/>
        <c:crossBetween val="between"/>
      </c:valAx>
    </c:plotArea>
    <c:legend>
      <c:legendPos val="b"/>
      <c:layout>
        <c:manualLayout>
          <c:xMode val="edge"/>
          <c:yMode val="edge"/>
          <c:x val="8.53421965470397E-2"/>
          <c:y val="0.82394602736513955"/>
          <c:w val="0.85500046162571464"/>
          <c:h val="0.16421138079389541"/>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'!$K$112</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'!$L$111,'E01D- IET '!$M$111,'E01D- IET '!$N$111,'E01D- IET '!$O$111,'E01D- IET '!$P$111)</c:f>
              <c:numCache>
                <c:formatCode>0</c:formatCode>
                <c:ptCount val="5"/>
                <c:pt idx="0">
                  <c:v>2007</c:v>
                </c:pt>
                <c:pt idx="1">
                  <c:v>2008</c:v>
                </c:pt>
                <c:pt idx="2">
                  <c:v>2009</c:v>
                </c:pt>
                <c:pt idx="3">
                  <c:v>2010</c:v>
                </c:pt>
                <c:pt idx="4">
                  <c:v>2011</c:v>
                </c:pt>
              </c:numCache>
            </c:numRef>
          </c:cat>
          <c:val>
            <c:numRef>
              <c:f>('E01D- IET '!$L$112,'E01D- IET '!$M$112,'E01D- IET '!$N$112,'E01D- IET '!$O$112,'E01D- IET '!$P$112)</c:f>
              <c:numCache>
                <c:formatCode>0</c:formatCode>
                <c:ptCount val="5"/>
                <c:pt idx="0">
                  <c:v>0</c:v>
                </c:pt>
                <c:pt idx="1">
                  <c:v>1</c:v>
                </c:pt>
                <c:pt idx="2">
                  <c:v>1</c:v>
                </c:pt>
                <c:pt idx="3">
                  <c:v>0</c:v>
                </c:pt>
                <c:pt idx="4">
                  <c:v>0</c:v>
                </c:pt>
              </c:numCache>
            </c:numRef>
          </c:val>
        </c:ser>
        <c:ser>
          <c:idx val="1"/>
          <c:order val="1"/>
          <c:tx>
            <c:strRef>
              <c:f>'E01D- IET '!$K$113</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'!$L$111,'E01D- IET '!$M$111,'E01D- IET '!$N$111,'E01D- IET '!$O$111,'E01D- IET '!$P$111)</c:f>
              <c:numCache>
                <c:formatCode>0</c:formatCode>
                <c:ptCount val="5"/>
                <c:pt idx="0">
                  <c:v>2007</c:v>
                </c:pt>
                <c:pt idx="1">
                  <c:v>2008</c:v>
                </c:pt>
                <c:pt idx="2">
                  <c:v>2009</c:v>
                </c:pt>
                <c:pt idx="3">
                  <c:v>2010</c:v>
                </c:pt>
                <c:pt idx="4">
                  <c:v>2011</c:v>
                </c:pt>
              </c:numCache>
            </c:numRef>
          </c:cat>
          <c:val>
            <c:numRef>
              <c:f>('E01D- IET '!$L$113,'E01D- IET '!$M$113,'E01D- IET '!$N$113,'E01D- IET '!$O$113,'E01D- IET '!$P$113)</c:f>
              <c:numCache>
                <c:formatCode>0</c:formatCode>
                <c:ptCount val="5"/>
                <c:pt idx="0">
                  <c:v>2</c:v>
                </c:pt>
                <c:pt idx="1">
                  <c:v>1</c:v>
                </c:pt>
                <c:pt idx="2">
                  <c:v>1</c:v>
                </c:pt>
                <c:pt idx="3">
                  <c:v>2</c:v>
                </c:pt>
                <c:pt idx="4">
                  <c:v>2</c:v>
                </c:pt>
              </c:numCache>
            </c:numRef>
          </c:val>
        </c:ser>
        <c:ser>
          <c:idx val="2"/>
          <c:order val="2"/>
          <c:tx>
            <c:strRef>
              <c:f>'E01D- IET '!$K$114</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'!$L$111,'E01D- IET '!$M$111,'E01D- IET '!$N$111,'E01D- IET '!$O$111,'E01D- IET '!$P$111)</c:f>
              <c:numCache>
                <c:formatCode>0</c:formatCode>
                <c:ptCount val="5"/>
                <c:pt idx="0">
                  <c:v>2007</c:v>
                </c:pt>
                <c:pt idx="1">
                  <c:v>2008</c:v>
                </c:pt>
                <c:pt idx="2">
                  <c:v>2009</c:v>
                </c:pt>
                <c:pt idx="3">
                  <c:v>2010</c:v>
                </c:pt>
                <c:pt idx="4">
                  <c:v>2011</c:v>
                </c:pt>
              </c:numCache>
            </c:numRef>
          </c:cat>
          <c:val>
            <c:numRef>
              <c:f>('E01D- IET '!$L$114,'E01D- IET '!$M$114,'E01D- IET '!$N$114,'E01D- IET '!$O$114,'E01D- IET '!$P$114)</c:f>
              <c:numCache>
                <c:formatCode>0</c:formatCode>
                <c:ptCount val="5"/>
                <c:pt idx="0">
                  <c:v>0</c:v>
                </c:pt>
                <c:pt idx="1">
                  <c:v>0</c:v>
                </c:pt>
                <c:pt idx="2">
                  <c:v>0</c:v>
                </c:pt>
                <c:pt idx="3">
                  <c:v>0</c:v>
                </c:pt>
                <c:pt idx="4">
                  <c:v>0</c:v>
                </c:pt>
              </c:numCache>
            </c:numRef>
          </c:val>
        </c:ser>
        <c:ser>
          <c:idx val="3"/>
          <c:order val="3"/>
          <c:tx>
            <c:strRef>
              <c:f>'E01D- IET '!$K$115</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'!$L$111,'E01D- IET '!$M$111,'E01D- IET '!$N$111,'E01D- IET '!$O$111,'E01D- IET '!$P$111)</c:f>
              <c:numCache>
                <c:formatCode>0</c:formatCode>
                <c:ptCount val="5"/>
                <c:pt idx="0">
                  <c:v>2007</c:v>
                </c:pt>
                <c:pt idx="1">
                  <c:v>2008</c:v>
                </c:pt>
                <c:pt idx="2">
                  <c:v>2009</c:v>
                </c:pt>
                <c:pt idx="3">
                  <c:v>2010</c:v>
                </c:pt>
                <c:pt idx="4">
                  <c:v>2011</c:v>
                </c:pt>
              </c:numCache>
            </c:numRef>
          </c:cat>
          <c:val>
            <c:numRef>
              <c:f>('E01D- IET '!$L$115,'E01D- IET '!$M$115,'E01D- IET '!$N$115,'E01D- IET '!$O$115,'E01D- IET '!$P$115)</c:f>
              <c:numCache>
                <c:formatCode>0</c:formatCode>
                <c:ptCount val="5"/>
                <c:pt idx="0">
                  <c:v>0</c:v>
                </c:pt>
                <c:pt idx="1">
                  <c:v>0</c:v>
                </c:pt>
                <c:pt idx="2">
                  <c:v>0</c:v>
                </c:pt>
                <c:pt idx="3">
                  <c:v>1</c:v>
                </c:pt>
                <c:pt idx="4">
                  <c:v>0</c:v>
                </c:pt>
              </c:numCache>
            </c:numRef>
          </c:val>
        </c:ser>
        <c:ser>
          <c:idx val="4"/>
          <c:order val="4"/>
          <c:tx>
            <c:strRef>
              <c:f>'E01D- IET '!$K$116</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'!$L$111,'E01D- IET '!$M$111,'E01D- IET '!$N$111,'E01D- IET '!$O$111,'E01D- IET '!$P$111)</c:f>
              <c:numCache>
                <c:formatCode>0</c:formatCode>
                <c:ptCount val="5"/>
                <c:pt idx="0">
                  <c:v>2007</c:v>
                </c:pt>
                <c:pt idx="1">
                  <c:v>2008</c:v>
                </c:pt>
                <c:pt idx="2">
                  <c:v>2009</c:v>
                </c:pt>
                <c:pt idx="3">
                  <c:v>2010</c:v>
                </c:pt>
                <c:pt idx="4">
                  <c:v>2011</c:v>
                </c:pt>
              </c:numCache>
            </c:numRef>
          </c:cat>
          <c:val>
            <c:numRef>
              <c:f>('E01D- IET '!$L$116,'E01D- IET '!$M$116,'E01D- IET '!$N$116,'E01D- IET '!$O$116,'E01D- IET '!$P$116)</c:f>
              <c:numCache>
                <c:formatCode>0</c:formatCode>
                <c:ptCount val="5"/>
                <c:pt idx="0">
                  <c:v>0</c:v>
                </c:pt>
                <c:pt idx="1">
                  <c:v>0</c:v>
                </c:pt>
                <c:pt idx="2">
                  <c:v>0</c:v>
                </c:pt>
                <c:pt idx="3">
                  <c:v>0</c:v>
                </c:pt>
                <c:pt idx="4">
                  <c:v>0</c:v>
                </c:pt>
              </c:numCache>
            </c:numRef>
          </c:val>
        </c:ser>
        <c:ser>
          <c:idx val="5"/>
          <c:order val="5"/>
          <c:tx>
            <c:strRef>
              <c:f>'E01D- IET '!$K$117</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'!$L$111,'E01D- IET '!$M$111,'E01D- IET '!$N$111,'E01D- IET '!$O$111,'E01D- IET '!$P$111)</c:f>
              <c:numCache>
                <c:formatCode>0</c:formatCode>
                <c:ptCount val="5"/>
                <c:pt idx="0">
                  <c:v>2007</c:v>
                </c:pt>
                <c:pt idx="1">
                  <c:v>2008</c:v>
                </c:pt>
                <c:pt idx="2">
                  <c:v>2009</c:v>
                </c:pt>
                <c:pt idx="3">
                  <c:v>2010</c:v>
                </c:pt>
                <c:pt idx="4">
                  <c:v>2011</c:v>
                </c:pt>
              </c:numCache>
            </c:numRef>
          </c:cat>
          <c:val>
            <c:numRef>
              <c:f>('E01D- IET '!$L$117,'E01D- IET '!$M$117,'E01D- IET '!$N$117,'E01D- IET '!$O$117,'E01D- IET '!$P$117)</c:f>
              <c:numCache>
                <c:formatCode>0</c:formatCode>
                <c:ptCount val="5"/>
                <c:pt idx="0">
                  <c:v>0</c:v>
                </c:pt>
                <c:pt idx="1">
                  <c:v>0</c:v>
                </c:pt>
                <c:pt idx="2">
                  <c:v>0</c:v>
                </c:pt>
                <c:pt idx="3">
                  <c:v>1</c:v>
                </c:pt>
                <c:pt idx="4">
                  <c:v>0</c:v>
                </c:pt>
              </c:numCache>
            </c:numRef>
          </c:val>
        </c:ser>
        <c:dLbls>
          <c:showLegendKey val="0"/>
          <c:showVal val="0"/>
          <c:showCatName val="0"/>
          <c:showSerName val="0"/>
          <c:showPercent val="0"/>
          <c:showBubbleSize val="0"/>
        </c:dLbls>
        <c:gapWidth val="150"/>
        <c:overlap val="100"/>
        <c:axId val="123527936"/>
        <c:axId val="123529472"/>
      </c:barChart>
      <c:catAx>
        <c:axId val="12352793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3529472"/>
        <c:crosses val="autoZero"/>
        <c:auto val="1"/>
        <c:lblAlgn val="ctr"/>
        <c:lblOffset val="100"/>
        <c:noMultiLvlLbl val="0"/>
      </c:catAx>
      <c:valAx>
        <c:axId val="12352947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3527936"/>
        <c:crosses val="autoZero"/>
        <c:crossBetween val="between"/>
        <c:majorUnit val="1"/>
      </c:valAx>
    </c:plotArea>
    <c:legend>
      <c:legendPos val="b"/>
      <c:layout>
        <c:manualLayout>
          <c:xMode val="edge"/>
          <c:yMode val="edge"/>
          <c:x val="8.5342383049576448E-2"/>
          <c:y val="0.82394608978375949"/>
          <c:w val="0.85500041308396113"/>
          <c:h val="0.16421146318647931"/>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'!$K$121</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'!$L$120,'E01D- IET '!$M$120,'E01D- IET '!$N$120,'E01D- IET '!$O$120,'E01D- IET '!$P$120)</c:f>
              <c:numCache>
                <c:formatCode>0</c:formatCode>
                <c:ptCount val="5"/>
                <c:pt idx="0">
                  <c:v>2007</c:v>
                </c:pt>
                <c:pt idx="1">
                  <c:v>2008</c:v>
                </c:pt>
                <c:pt idx="2">
                  <c:v>2009</c:v>
                </c:pt>
                <c:pt idx="3">
                  <c:v>2010</c:v>
                </c:pt>
                <c:pt idx="4">
                  <c:v>2011</c:v>
                </c:pt>
              </c:numCache>
            </c:numRef>
          </c:cat>
          <c:val>
            <c:numRef>
              <c:f>('E01D- IET '!$L$121,'E01D- IET '!$M$121,'E01D- IET '!$N$121,'E01D- IET '!$O$121,'E01D- IET '!$P$121)</c:f>
              <c:numCache>
                <c:formatCode>0</c:formatCode>
                <c:ptCount val="5"/>
                <c:pt idx="0">
                  <c:v>0</c:v>
                </c:pt>
                <c:pt idx="1">
                  <c:v>0</c:v>
                </c:pt>
                <c:pt idx="2">
                  <c:v>0</c:v>
                </c:pt>
                <c:pt idx="3">
                  <c:v>0</c:v>
                </c:pt>
                <c:pt idx="4">
                  <c:v>1</c:v>
                </c:pt>
              </c:numCache>
            </c:numRef>
          </c:val>
        </c:ser>
        <c:ser>
          <c:idx val="1"/>
          <c:order val="1"/>
          <c:tx>
            <c:strRef>
              <c:f>'E01D- IET '!$K$122</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'!$L$120,'E01D- IET '!$M$120,'E01D- IET '!$N$120,'E01D- IET '!$O$120,'E01D- IET '!$P$120)</c:f>
              <c:numCache>
                <c:formatCode>0</c:formatCode>
                <c:ptCount val="5"/>
                <c:pt idx="0">
                  <c:v>2007</c:v>
                </c:pt>
                <c:pt idx="1">
                  <c:v>2008</c:v>
                </c:pt>
                <c:pt idx="2">
                  <c:v>2009</c:v>
                </c:pt>
                <c:pt idx="3">
                  <c:v>2010</c:v>
                </c:pt>
                <c:pt idx="4">
                  <c:v>2011</c:v>
                </c:pt>
              </c:numCache>
            </c:numRef>
          </c:cat>
          <c:val>
            <c:numRef>
              <c:f>('E01D- IET '!$L$122,'E01D- IET '!$M$122,'E01D- IET '!$N$122,'E01D- IET '!$O$122,'E01D- IET '!$P$122)</c:f>
              <c:numCache>
                <c:formatCode>0</c:formatCode>
                <c:ptCount val="5"/>
                <c:pt idx="0">
                  <c:v>0</c:v>
                </c:pt>
                <c:pt idx="1">
                  <c:v>0</c:v>
                </c:pt>
                <c:pt idx="2">
                  <c:v>0</c:v>
                </c:pt>
                <c:pt idx="3">
                  <c:v>0</c:v>
                </c:pt>
                <c:pt idx="4">
                  <c:v>1</c:v>
                </c:pt>
              </c:numCache>
            </c:numRef>
          </c:val>
        </c:ser>
        <c:ser>
          <c:idx val="2"/>
          <c:order val="2"/>
          <c:tx>
            <c:strRef>
              <c:f>'E01D- IET '!$K$123</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'!$L$120,'E01D- IET '!$M$120,'E01D- IET '!$N$120,'E01D- IET '!$O$120,'E01D- IET '!$P$120)</c:f>
              <c:numCache>
                <c:formatCode>0</c:formatCode>
                <c:ptCount val="5"/>
                <c:pt idx="0">
                  <c:v>2007</c:v>
                </c:pt>
                <c:pt idx="1">
                  <c:v>2008</c:v>
                </c:pt>
                <c:pt idx="2">
                  <c:v>2009</c:v>
                </c:pt>
                <c:pt idx="3">
                  <c:v>2010</c:v>
                </c:pt>
                <c:pt idx="4">
                  <c:v>2011</c:v>
                </c:pt>
              </c:numCache>
            </c:numRef>
          </c:cat>
          <c:val>
            <c:numRef>
              <c:f>('E01D- IET '!$L$123,'E01D- IET '!$M$123,'E01D- IET '!$N$123,'E01D- IET '!$O$123,'E01D- IET '!$P$123)</c:f>
              <c:numCache>
                <c:formatCode>0</c:formatCode>
                <c:ptCount val="5"/>
                <c:pt idx="0">
                  <c:v>4</c:v>
                </c:pt>
                <c:pt idx="1">
                  <c:v>5</c:v>
                </c:pt>
                <c:pt idx="2">
                  <c:v>4</c:v>
                </c:pt>
                <c:pt idx="3">
                  <c:v>5</c:v>
                </c:pt>
                <c:pt idx="4">
                  <c:v>0</c:v>
                </c:pt>
              </c:numCache>
            </c:numRef>
          </c:val>
        </c:ser>
        <c:ser>
          <c:idx val="3"/>
          <c:order val="3"/>
          <c:tx>
            <c:strRef>
              <c:f>'E01D- IET '!$K$124</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'!$L$120,'E01D- IET '!$M$120,'E01D- IET '!$N$120,'E01D- IET '!$O$120,'E01D- IET '!$P$120)</c:f>
              <c:numCache>
                <c:formatCode>0</c:formatCode>
                <c:ptCount val="5"/>
                <c:pt idx="0">
                  <c:v>2007</c:v>
                </c:pt>
                <c:pt idx="1">
                  <c:v>2008</c:v>
                </c:pt>
                <c:pt idx="2">
                  <c:v>2009</c:v>
                </c:pt>
                <c:pt idx="3">
                  <c:v>2010</c:v>
                </c:pt>
                <c:pt idx="4">
                  <c:v>2011</c:v>
                </c:pt>
              </c:numCache>
            </c:numRef>
          </c:cat>
          <c:val>
            <c:numRef>
              <c:f>('E01D- IET '!$L$124,'E01D- IET '!$M$124,'E01D- IET '!$N$124,'E01D- IET '!$O$124,'E01D- IET '!$P$124)</c:f>
              <c:numCache>
                <c:formatCode>0</c:formatCode>
                <c:ptCount val="5"/>
                <c:pt idx="0">
                  <c:v>1</c:v>
                </c:pt>
                <c:pt idx="1">
                  <c:v>1</c:v>
                </c:pt>
                <c:pt idx="2">
                  <c:v>2</c:v>
                </c:pt>
                <c:pt idx="3">
                  <c:v>2</c:v>
                </c:pt>
                <c:pt idx="4">
                  <c:v>0</c:v>
                </c:pt>
              </c:numCache>
            </c:numRef>
          </c:val>
        </c:ser>
        <c:ser>
          <c:idx val="4"/>
          <c:order val="4"/>
          <c:tx>
            <c:strRef>
              <c:f>'E01D- IET '!$K$125</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'!$L$120,'E01D- IET '!$M$120,'E01D- IET '!$N$120,'E01D- IET '!$O$120,'E01D- IET '!$P$120)</c:f>
              <c:numCache>
                <c:formatCode>0</c:formatCode>
                <c:ptCount val="5"/>
                <c:pt idx="0">
                  <c:v>2007</c:v>
                </c:pt>
                <c:pt idx="1">
                  <c:v>2008</c:v>
                </c:pt>
                <c:pt idx="2">
                  <c:v>2009</c:v>
                </c:pt>
                <c:pt idx="3">
                  <c:v>2010</c:v>
                </c:pt>
                <c:pt idx="4">
                  <c:v>2011</c:v>
                </c:pt>
              </c:numCache>
            </c:numRef>
          </c:cat>
          <c:val>
            <c:numRef>
              <c:f>('E01D- IET '!$L$125,'E01D- IET '!$M$125,'E01D- IET '!$N$125,'E01D- IET '!$O$125,'E01D- IET '!$P$125)</c:f>
              <c:numCache>
                <c:formatCode>0</c:formatCode>
                <c:ptCount val="5"/>
                <c:pt idx="0">
                  <c:v>0</c:v>
                </c:pt>
                <c:pt idx="1">
                  <c:v>1</c:v>
                </c:pt>
                <c:pt idx="2">
                  <c:v>1</c:v>
                </c:pt>
                <c:pt idx="3">
                  <c:v>1</c:v>
                </c:pt>
                <c:pt idx="4">
                  <c:v>1</c:v>
                </c:pt>
              </c:numCache>
            </c:numRef>
          </c:val>
        </c:ser>
        <c:ser>
          <c:idx val="5"/>
          <c:order val="5"/>
          <c:tx>
            <c:strRef>
              <c:f>'E01D- IET '!$K$126</c:f>
              <c:strCache>
                <c:ptCount val="1"/>
                <c:pt idx="0">
                  <c:v>Hipereutrófico</c:v>
                </c:pt>
              </c:strCache>
            </c:strRef>
          </c:tx>
          <c:spPr>
            <a:solidFill>
              <a:srgbClr val="7030A0"/>
            </a:solidFill>
          </c:spPr>
          <c:invertIfNegative val="0"/>
          <c:cat>
            <c:numRef>
              <c:f>('E01D- IET '!$L$120,'E01D- IET '!$M$120,'E01D- IET '!$N$120,'E01D- IET '!$O$120,'E01D- IET '!$P$120)</c:f>
              <c:numCache>
                <c:formatCode>0</c:formatCode>
                <c:ptCount val="5"/>
                <c:pt idx="0">
                  <c:v>2007</c:v>
                </c:pt>
                <c:pt idx="1">
                  <c:v>2008</c:v>
                </c:pt>
                <c:pt idx="2">
                  <c:v>2009</c:v>
                </c:pt>
                <c:pt idx="3">
                  <c:v>2010</c:v>
                </c:pt>
                <c:pt idx="4">
                  <c:v>2011</c:v>
                </c:pt>
              </c:numCache>
            </c:numRef>
          </c:cat>
          <c:val>
            <c:numRef>
              <c:f>('E01D- IET '!$L$126,'E01D- IET '!$M$126,'E01D- IET '!$N$126,'E01D- IET '!$O$126,'E01D- IET '!$P$126)</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26075264"/>
        <c:axId val="126076800"/>
      </c:barChart>
      <c:catAx>
        <c:axId val="12607526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6076800"/>
        <c:crosses val="autoZero"/>
        <c:auto val="1"/>
        <c:lblAlgn val="ctr"/>
        <c:lblOffset val="100"/>
        <c:noMultiLvlLbl val="0"/>
      </c:catAx>
      <c:valAx>
        <c:axId val="12607680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Título</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26075264"/>
        <c:crosses val="autoZero"/>
        <c:crossBetween val="between"/>
      </c:valAx>
    </c:plotArea>
    <c:legend>
      <c:legendPos val="b"/>
      <c:layout>
        <c:manualLayout>
          <c:xMode val="edge"/>
          <c:yMode val="edge"/>
          <c:x val="8.5342266202054817E-2"/>
          <c:y val="0.82394625959111778"/>
          <c:w val="0.85500054546971382"/>
          <c:h val="0.16421154252270206"/>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'!$K$130</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'!$L$129,'E01D- IET '!$M$129,'E01D- IET '!$N$129,'E01D- IET '!$O$129,'E01D- IET '!$P$129)</c:f>
              <c:numCache>
                <c:formatCode>0</c:formatCode>
                <c:ptCount val="5"/>
                <c:pt idx="0">
                  <c:v>2007</c:v>
                </c:pt>
                <c:pt idx="1">
                  <c:v>2008</c:v>
                </c:pt>
                <c:pt idx="2">
                  <c:v>2009</c:v>
                </c:pt>
                <c:pt idx="3">
                  <c:v>2010</c:v>
                </c:pt>
                <c:pt idx="4">
                  <c:v>2011</c:v>
                </c:pt>
              </c:numCache>
            </c:numRef>
          </c:cat>
          <c:val>
            <c:numRef>
              <c:f>('E01D- IET '!$L$130,'E01D- IET '!$M$130,'E01D- IET '!$N$130,'E01D- IET '!$O$130,'E01D- IET '!$P$130)</c:f>
              <c:numCache>
                <c:formatCode>0</c:formatCode>
                <c:ptCount val="5"/>
                <c:pt idx="0">
                  <c:v>0</c:v>
                </c:pt>
                <c:pt idx="1">
                  <c:v>0</c:v>
                </c:pt>
                <c:pt idx="2">
                  <c:v>0</c:v>
                </c:pt>
                <c:pt idx="3">
                  <c:v>0</c:v>
                </c:pt>
                <c:pt idx="4">
                  <c:v>0</c:v>
                </c:pt>
              </c:numCache>
            </c:numRef>
          </c:val>
        </c:ser>
        <c:ser>
          <c:idx val="1"/>
          <c:order val="1"/>
          <c:tx>
            <c:strRef>
              <c:f>'E01D- IET '!$K$131</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'!$L$129,'E01D- IET '!$M$129,'E01D- IET '!$N$129,'E01D- IET '!$O$129,'E01D- IET '!$P$129)</c:f>
              <c:numCache>
                <c:formatCode>0</c:formatCode>
                <c:ptCount val="5"/>
                <c:pt idx="0">
                  <c:v>2007</c:v>
                </c:pt>
                <c:pt idx="1">
                  <c:v>2008</c:v>
                </c:pt>
                <c:pt idx="2">
                  <c:v>2009</c:v>
                </c:pt>
                <c:pt idx="3">
                  <c:v>2010</c:v>
                </c:pt>
                <c:pt idx="4">
                  <c:v>2011</c:v>
                </c:pt>
              </c:numCache>
            </c:numRef>
          </c:cat>
          <c:val>
            <c:numRef>
              <c:f>('E01D- IET '!$L$131,'E01D- IET '!$M$131,'E01D- IET '!$N$131,'E01D- IET '!$O$131,'E01D- IET '!$P$131)</c:f>
              <c:numCache>
                <c:formatCode>0</c:formatCode>
                <c:ptCount val="5"/>
                <c:pt idx="0">
                  <c:v>1</c:v>
                </c:pt>
                <c:pt idx="1">
                  <c:v>1</c:v>
                </c:pt>
                <c:pt idx="2">
                  <c:v>1</c:v>
                </c:pt>
                <c:pt idx="3">
                  <c:v>1</c:v>
                </c:pt>
                <c:pt idx="4">
                  <c:v>4</c:v>
                </c:pt>
              </c:numCache>
            </c:numRef>
          </c:val>
        </c:ser>
        <c:ser>
          <c:idx val="2"/>
          <c:order val="2"/>
          <c:tx>
            <c:strRef>
              <c:f>'E01D- IET '!$K$132</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'!$L$129,'E01D- IET '!$M$129,'E01D- IET '!$N$129,'E01D- IET '!$O$129,'E01D- IET '!$P$129)</c:f>
              <c:numCache>
                <c:formatCode>0</c:formatCode>
                <c:ptCount val="5"/>
                <c:pt idx="0">
                  <c:v>2007</c:v>
                </c:pt>
                <c:pt idx="1">
                  <c:v>2008</c:v>
                </c:pt>
                <c:pt idx="2">
                  <c:v>2009</c:v>
                </c:pt>
                <c:pt idx="3">
                  <c:v>2010</c:v>
                </c:pt>
                <c:pt idx="4">
                  <c:v>2011</c:v>
                </c:pt>
              </c:numCache>
            </c:numRef>
          </c:cat>
          <c:val>
            <c:numRef>
              <c:f>('E01D- IET '!$L$132,'E01D- IET '!$M$132,'E01D- IET '!$N$132,'E01D- IET '!$O$132,'E01D- IET '!$P$132)</c:f>
              <c:numCache>
                <c:formatCode>0</c:formatCode>
                <c:ptCount val="5"/>
                <c:pt idx="0">
                  <c:v>6</c:v>
                </c:pt>
                <c:pt idx="1">
                  <c:v>4</c:v>
                </c:pt>
                <c:pt idx="2">
                  <c:v>6</c:v>
                </c:pt>
                <c:pt idx="3">
                  <c:v>5</c:v>
                </c:pt>
                <c:pt idx="4">
                  <c:v>2</c:v>
                </c:pt>
              </c:numCache>
            </c:numRef>
          </c:val>
        </c:ser>
        <c:ser>
          <c:idx val="3"/>
          <c:order val="3"/>
          <c:tx>
            <c:strRef>
              <c:f>'E01D- IET '!$K$133</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'!$L$129,'E01D- IET '!$M$129,'E01D- IET '!$N$129,'E01D- IET '!$O$129,'E01D- IET '!$P$129)</c:f>
              <c:numCache>
                <c:formatCode>0</c:formatCode>
                <c:ptCount val="5"/>
                <c:pt idx="0">
                  <c:v>2007</c:v>
                </c:pt>
                <c:pt idx="1">
                  <c:v>2008</c:v>
                </c:pt>
                <c:pt idx="2">
                  <c:v>2009</c:v>
                </c:pt>
                <c:pt idx="3">
                  <c:v>2010</c:v>
                </c:pt>
                <c:pt idx="4">
                  <c:v>2011</c:v>
                </c:pt>
              </c:numCache>
            </c:numRef>
          </c:cat>
          <c:val>
            <c:numRef>
              <c:f>('E01D- IET '!$L$133,'E01D- IET '!$M$133,'E01D- IET '!$N$133,'E01D- IET '!$O$133,'E01D- IET '!$P$133)</c:f>
              <c:numCache>
                <c:formatCode>0</c:formatCode>
                <c:ptCount val="5"/>
                <c:pt idx="0">
                  <c:v>0</c:v>
                </c:pt>
                <c:pt idx="1">
                  <c:v>0</c:v>
                </c:pt>
                <c:pt idx="2">
                  <c:v>0</c:v>
                </c:pt>
                <c:pt idx="3">
                  <c:v>1</c:v>
                </c:pt>
                <c:pt idx="4">
                  <c:v>0</c:v>
                </c:pt>
              </c:numCache>
            </c:numRef>
          </c:val>
        </c:ser>
        <c:ser>
          <c:idx val="4"/>
          <c:order val="4"/>
          <c:tx>
            <c:strRef>
              <c:f>'E01D- IET '!$K$134</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'!$L$129,'E01D- IET '!$M$129,'E01D- IET '!$N$129,'E01D- IET '!$O$129,'E01D- IET '!$P$129)</c:f>
              <c:numCache>
                <c:formatCode>0</c:formatCode>
                <c:ptCount val="5"/>
                <c:pt idx="0">
                  <c:v>2007</c:v>
                </c:pt>
                <c:pt idx="1">
                  <c:v>2008</c:v>
                </c:pt>
                <c:pt idx="2">
                  <c:v>2009</c:v>
                </c:pt>
                <c:pt idx="3">
                  <c:v>2010</c:v>
                </c:pt>
                <c:pt idx="4">
                  <c:v>2011</c:v>
                </c:pt>
              </c:numCache>
            </c:numRef>
          </c:cat>
          <c:val>
            <c:numRef>
              <c:f>('E01D- IET '!$L$134,'E01D- IET '!$M$134,'E01D- IET '!$N$134,'E01D- IET '!$O$134,'E01D- IET '!$P$134)</c:f>
              <c:numCache>
                <c:formatCode>0</c:formatCode>
                <c:ptCount val="5"/>
                <c:pt idx="0">
                  <c:v>0</c:v>
                </c:pt>
                <c:pt idx="1">
                  <c:v>0</c:v>
                </c:pt>
                <c:pt idx="2">
                  <c:v>1</c:v>
                </c:pt>
                <c:pt idx="3">
                  <c:v>0</c:v>
                </c:pt>
                <c:pt idx="4">
                  <c:v>0</c:v>
                </c:pt>
              </c:numCache>
            </c:numRef>
          </c:val>
        </c:ser>
        <c:ser>
          <c:idx val="5"/>
          <c:order val="5"/>
          <c:tx>
            <c:strRef>
              <c:f>'E01D- IET '!$K$135</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'!$L$129,'E01D- IET '!$M$129,'E01D- IET '!$N$129,'E01D- IET '!$O$129,'E01D- IET '!$P$129)</c:f>
              <c:numCache>
                <c:formatCode>0</c:formatCode>
                <c:ptCount val="5"/>
                <c:pt idx="0">
                  <c:v>2007</c:v>
                </c:pt>
                <c:pt idx="1">
                  <c:v>2008</c:v>
                </c:pt>
                <c:pt idx="2">
                  <c:v>2009</c:v>
                </c:pt>
                <c:pt idx="3">
                  <c:v>2010</c:v>
                </c:pt>
                <c:pt idx="4">
                  <c:v>2011</c:v>
                </c:pt>
              </c:numCache>
            </c:numRef>
          </c:cat>
          <c:val>
            <c:numRef>
              <c:f>('E01D- IET '!$L$135,'E01D- IET '!$M$135,'E01D- IET '!$N$135,'E01D- IET '!$O$135,'E01D- IET '!$P$135)</c:f>
              <c:numCache>
                <c:formatCode>0</c:formatCode>
                <c:ptCount val="5"/>
                <c:pt idx="0">
                  <c:v>1</c:v>
                </c:pt>
                <c:pt idx="1">
                  <c:v>1</c:v>
                </c:pt>
                <c:pt idx="2">
                  <c:v>0</c:v>
                </c:pt>
                <c:pt idx="3">
                  <c:v>1</c:v>
                </c:pt>
                <c:pt idx="4">
                  <c:v>1</c:v>
                </c:pt>
              </c:numCache>
            </c:numRef>
          </c:val>
        </c:ser>
        <c:dLbls>
          <c:showLegendKey val="0"/>
          <c:showVal val="0"/>
          <c:showCatName val="0"/>
          <c:showSerName val="0"/>
          <c:showPercent val="0"/>
          <c:showBubbleSize val="0"/>
        </c:dLbls>
        <c:gapWidth val="150"/>
        <c:overlap val="100"/>
        <c:axId val="131383680"/>
        <c:axId val="131385216"/>
      </c:barChart>
      <c:catAx>
        <c:axId val="13138368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1385216"/>
        <c:crosses val="autoZero"/>
        <c:auto val="1"/>
        <c:lblAlgn val="ctr"/>
        <c:lblOffset val="100"/>
        <c:noMultiLvlLbl val="0"/>
      </c:catAx>
      <c:valAx>
        <c:axId val="13138521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1383680"/>
        <c:crosses val="autoZero"/>
        <c:crossBetween val="between"/>
      </c:valAx>
    </c:plotArea>
    <c:legend>
      <c:legendPos val="b"/>
      <c:layout>
        <c:manualLayout>
          <c:xMode val="edge"/>
          <c:yMode val="edge"/>
          <c:x val="8.5342260024983491E-2"/>
          <c:y val="0.82394613716763654"/>
          <c:w val="0.85500049124875666"/>
          <c:h val="0.16421126706987699"/>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'!$K$140</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'!$L$139,'E01D- IET '!$M$139,'E01D- IET '!$N$139,'E01D- IET '!$O$139,'E01D- IET '!$P$139)</c:f>
              <c:numCache>
                <c:formatCode>0</c:formatCode>
                <c:ptCount val="5"/>
                <c:pt idx="0">
                  <c:v>2007</c:v>
                </c:pt>
                <c:pt idx="1">
                  <c:v>2008</c:v>
                </c:pt>
                <c:pt idx="2">
                  <c:v>2009</c:v>
                </c:pt>
                <c:pt idx="3">
                  <c:v>2010</c:v>
                </c:pt>
                <c:pt idx="4">
                  <c:v>2011</c:v>
                </c:pt>
              </c:numCache>
            </c:numRef>
          </c:cat>
          <c:val>
            <c:numRef>
              <c:f>('E01D- IET '!$L$140,'E01D- IET '!$M$140,'E01D- IET '!$N$140,'E01D- IET '!$O$140,'E01D- IET '!$P$140)</c:f>
              <c:numCache>
                <c:formatCode>0</c:formatCode>
                <c:ptCount val="5"/>
                <c:pt idx="0">
                  <c:v>0</c:v>
                </c:pt>
                <c:pt idx="1">
                  <c:v>0</c:v>
                </c:pt>
                <c:pt idx="2">
                  <c:v>0</c:v>
                </c:pt>
                <c:pt idx="3">
                  <c:v>0</c:v>
                </c:pt>
                <c:pt idx="4">
                  <c:v>0</c:v>
                </c:pt>
              </c:numCache>
            </c:numRef>
          </c:val>
        </c:ser>
        <c:ser>
          <c:idx val="1"/>
          <c:order val="1"/>
          <c:tx>
            <c:strRef>
              <c:f>'E01D- IET '!$K$141</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'!$L$139,'E01D- IET '!$M$139,'E01D- IET '!$N$139,'E01D- IET '!$O$139,'E01D- IET '!$P$139)</c:f>
              <c:numCache>
                <c:formatCode>0</c:formatCode>
                <c:ptCount val="5"/>
                <c:pt idx="0">
                  <c:v>2007</c:v>
                </c:pt>
                <c:pt idx="1">
                  <c:v>2008</c:v>
                </c:pt>
                <c:pt idx="2">
                  <c:v>2009</c:v>
                </c:pt>
                <c:pt idx="3">
                  <c:v>2010</c:v>
                </c:pt>
                <c:pt idx="4">
                  <c:v>2011</c:v>
                </c:pt>
              </c:numCache>
            </c:numRef>
          </c:cat>
          <c:val>
            <c:numRef>
              <c:f>('E01D- IET '!$L$141,'E01D- IET '!$M$141,'E01D- IET '!$N$141,'E01D- IET '!$O$141,'E01D- IET '!$P$141)</c:f>
              <c:numCache>
                <c:formatCode>0</c:formatCode>
                <c:ptCount val="5"/>
                <c:pt idx="0">
                  <c:v>0</c:v>
                </c:pt>
                <c:pt idx="1">
                  <c:v>0</c:v>
                </c:pt>
                <c:pt idx="2">
                  <c:v>0</c:v>
                </c:pt>
                <c:pt idx="3">
                  <c:v>1</c:v>
                </c:pt>
                <c:pt idx="4">
                  <c:v>0</c:v>
                </c:pt>
              </c:numCache>
            </c:numRef>
          </c:val>
        </c:ser>
        <c:ser>
          <c:idx val="2"/>
          <c:order val="2"/>
          <c:tx>
            <c:strRef>
              <c:f>'E01D- IET '!$K$142</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'!$L$139,'E01D- IET '!$M$139,'E01D- IET '!$N$139,'E01D- IET '!$O$139,'E01D- IET '!$P$139)</c:f>
              <c:numCache>
                <c:formatCode>0</c:formatCode>
                <c:ptCount val="5"/>
                <c:pt idx="0">
                  <c:v>2007</c:v>
                </c:pt>
                <c:pt idx="1">
                  <c:v>2008</c:v>
                </c:pt>
                <c:pt idx="2">
                  <c:v>2009</c:v>
                </c:pt>
                <c:pt idx="3">
                  <c:v>2010</c:v>
                </c:pt>
                <c:pt idx="4">
                  <c:v>2011</c:v>
                </c:pt>
              </c:numCache>
            </c:numRef>
          </c:cat>
          <c:val>
            <c:numRef>
              <c:f>('E01D- IET '!$L$142,'E01D- IET '!$M$142,'E01D- IET '!$N$142,'E01D- IET '!$O$142,'E01D- IET '!$P$142)</c:f>
              <c:numCache>
                <c:formatCode>0</c:formatCode>
                <c:ptCount val="5"/>
                <c:pt idx="0">
                  <c:v>4</c:v>
                </c:pt>
                <c:pt idx="1">
                  <c:v>4</c:v>
                </c:pt>
                <c:pt idx="2">
                  <c:v>4</c:v>
                </c:pt>
                <c:pt idx="3">
                  <c:v>5</c:v>
                </c:pt>
                <c:pt idx="4">
                  <c:v>0</c:v>
                </c:pt>
              </c:numCache>
            </c:numRef>
          </c:val>
        </c:ser>
        <c:ser>
          <c:idx val="3"/>
          <c:order val="3"/>
          <c:tx>
            <c:strRef>
              <c:f>'E01D- IET '!$K$143</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'!$L$139,'E01D- IET '!$M$139,'E01D- IET '!$N$139,'E01D- IET '!$O$139,'E01D- IET '!$P$139)</c:f>
              <c:numCache>
                <c:formatCode>0</c:formatCode>
                <c:ptCount val="5"/>
                <c:pt idx="0">
                  <c:v>2007</c:v>
                </c:pt>
                <c:pt idx="1">
                  <c:v>2008</c:v>
                </c:pt>
                <c:pt idx="2">
                  <c:v>2009</c:v>
                </c:pt>
                <c:pt idx="3">
                  <c:v>2010</c:v>
                </c:pt>
                <c:pt idx="4">
                  <c:v>2011</c:v>
                </c:pt>
              </c:numCache>
            </c:numRef>
          </c:cat>
          <c:val>
            <c:numRef>
              <c:f>('E01D- IET '!$L$143,'E01D- IET '!$M$143,'E01D- IET '!$N$143,'E01D- IET '!$O$143,'E01D- IET '!$P$143)</c:f>
              <c:numCache>
                <c:formatCode>0</c:formatCode>
                <c:ptCount val="5"/>
                <c:pt idx="0">
                  <c:v>3</c:v>
                </c:pt>
                <c:pt idx="1">
                  <c:v>4</c:v>
                </c:pt>
                <c:pt idx="2">
                  <c:v>3</c:v>
                </c:pt>
                <c:pt idx="3">
                  <c:v>1</c:v>
                </c:pt>
                <c:pt idx="4">
                  <c:v>0</c:v>
                </c:pt>
              </c:numCache>
            </c:numRef>
          </c:val>
        </c:ser>
        <c:ser>
          <c:idx val="4"/>
          <c:order val="4"/>
          <c:tx>
            <c:strRef>
              <c:f>'E01D- IET '!$K$144</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'!$L$139,'E01D- IET '!$M$139,'E01D- IET '!$N$139,'E01D- IET '!$O$139,'E01D- IET '!$P$139)</c:f>
              <c:numCache>
                <c:formatCode>0</c:formatCode>
                <c:ptCount val="5"/>
                <c:pt idx="0">
                  <c:v>2007</c:v>
                </c:pt>
                <c:pt idx="1">
                  <c:v>2008</c:v>
                </c:pt>
                <c:pt idx="2">
                  <c:v>2009</c:v>
                </c:pt>
                <c:pt idx="3">
                  <c:v>2010</c:v>
                </c:pt>
                <c:pt idx="4">
                  <c:v>2011</c:v>
                </c:pt>
              </c:numCache>
            </c:numRef>
          </c:cat>
          <c:val>
            <c:numRef>
              <c:f>('E01D- IET '!$L$144,'E01D- IET '!$M$144,'E01D- IET '!$N$144,'E01D- IET '!$O$144,'E01D- IET '!$P$144)</c:f>
              <c:numCache>
                <c:formatCode>0</c:formatCode>
                <c:ptCount val="5"/>
                <c:pt idx="0">
                  <c:v>0</c:v>
                </c:pt>
                <c:pt idx="1">
                  <c:v>2</c:v>
                </c:pt>
                <c:pt idx="2">
                  <c:v>2</c:v>
                </c:pt>
                <c:pt idx="3">
                  <c:v>1</c:v>
                </c:pt>
                <c:pt idx="4">
                  <c:v>0</c:v>
                </c:pt>
              </c:numCache>
            </c:numRef>
          </c:val>
        </c:ser>
        <c:ser>
          <c:idx val="5"/>
          <c:order val="5"/>
          <c:tx>
            <c:strRef>
              <c:f>'E01D- IET '!$K$145</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'!$L$139,'E01D- IET '!$M$139,'E01D- IET '!$N$139,'E01D- IET '!$O$139,'E01D- IET '!$P$139)</c:f>
              <c:numCache>
                <c:formatCode>0</c:formatCode>
                <c:ptCount val="5"/>
                <c:pt idx="0">
                  <c:v>2007</c:v>
                </c:pt>
                <c:pt idx="1">
                  <c:v>2008</c:v>
                </c:pt>
                <c:pt idx="2">
                  <c:v>2009</c:v>
                </c:pt>
                <c:pt idx="3">
                  <c:v>2010</c:v>
                </c:pt>
                <c:pt idx="4">
                  <c:v>2011</c:v>
                </c:pt>
              </c:numCache>
            </c:numRef>
          </c:cat>
          <c:val>
            <c:numRef>
              <c:f>('E01D- IET '!$L$145,'E01D- IET '!$M$145,'E01D- IET '!$N$145,'E01D- IET '!$O$145,'E01D- IET '!$P$145)</c:f>
              <c:numCache>
                <c:formatCode>0</c:formatCode>
                <c:ptCount val="5"/>
                <c:pt idx="0">
                  <c:v>1</c:v>
                </c:pt>
                <c:pt idx="1">
                  <c:v>1</c:v>
                </c:pt>
                <c:pt idx="2">
                  <c:v>1</c:v>
                </c:pt>
                <c:pt idx="3">
                  <c:v>1</c:v>
                </c:pt>
                <c:pt idx="4">
                  <c:v>0</c:v>
                </c:pt>
              </c:numCache>
            </c:numRef>
          </c:val>
        </c:ser>
        <c:dLbls>
          <c:showLegendKey val="0"/>
          <c:showVal val="0"/>
          <c:showCatName val="0"/>
          <c:showSerName val="0"/>
          <c:showPercent val="0"/>
          <c:showBubbleSize val="0"/>
        </c:dLbls>
        <c:gapWidth val="150"/>
        <c:overlap val="100"/>
        <c:axId val="131522944"/>
        <c:axId val="131524480"/>
      </c:barChart>
      <c:catAx>
        <c:axId val="13152294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1524480"/>
        <c:crosses val="autoZero"/>
        <c:auto val="1"/>
        <c:lblAlgn val="ctr"/>
        <c:lblOffset val="100"/>
        <c:noMultiLvlLbl val="0"/>
      </c:catAx>
      <c:valAx>
        <c:axId val="13152448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1522944"/>
        <c:crosses val="autoZero"/>
        <c:crossBetween val="between"/>
      </c:valAx>
    </c:plotArea>
    <c:legend>
      <c:legendPos val="b"/>
      <c:layout>
        <c:manualLayout>
          <c:xMode val="edge"/>
          <c:yMode val="edge"/>
          <c:x val="8.5342266202054817E-2"/>
          <c:y val="0.82394625959111778"/>
          <c:w val="0.85500054546971382"/>
          <c:h val="0.16421154252270195"/>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'!$K$150</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'!$L$149,'E01D- IET '!$M$149,'E01D- IET '!$N$149,'E01D- IET '!$O$149,'E01D- IET '!$P$149)</c:f>
              <c:numCache>
                <c:formatCode>0</c:formatCode>
                <c:ptCount val="5"/>
                <c:pt idx="0">
                  <c:v>2007</c:v>
                </c:pt>
                <c:pt idx="1">
                  <c:v>2008</c:v>
                </c:pt>
                <c:pt idx="2">
                  <c:v>2009</c:v>
                </c:pt>
                <c:pt idx="3">
                  <c:v>2010</c:v>
                </c:pt>
                <c:pt idx="4">
                  <c:v>2011</c:v>
                </c:pt>
              </c:numCache>
            </c:numRef>
          </c:cat>
          <c:val>
            <c:numRef>
              <c:f>('E01D- IET '!$L$150,'E01D- IET '!$M$150,'E01D- IET '!$N$150,'E01D- IET '!$O$150,'E01D- IET '!$P$150)</c:f>
              <c:numCache>
                <c:formatCode>0</c:formatCode>
                <c:ptCount val="5"/>
                <c:pt idx="0">
                  <c:v>0</c:v>
                </c:pt>
                <c:pt idx="1">
                  <c:v>0</c:v>
                </c:pt>
                <c:pt idx="2">
                  <c:v>0</c:v>
                </c:pt>
                <c:pt idx="3">
                  <c:v>0</c:v>
                </c:pt>
                <c:pt idx="4">
                  <c:v>1</c:v>
                </c:pt>
              </c:numCache>
            </c:numRef>
          </c:val>
        </c:ser>
        <c:ser>
          <c:idx val="1"/>
          <c:order val="1"/>
          <c:tx>
            <c:strRef>
              <c:f>'E01D- IET '!$K$151</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'!$L$149,'E01D- IET '!$M$149,'E01D- IET '!$N$149,'E01D- IET '!$O$149,'E01D- IET '!$P$149)</c:f>
              <c:numCache>
                <c:formatCode>0</c:formatCode>
                <c:ptCount val="5"/>
                <c:pt idx="0">
                  <c:v>2007</c:v>
                </c:pt>
                <c:pt idx="1">
                  <c:v>2008</c:v>
                </c:pt>
                <c:pt idx="2">
                  <c:v>2009</c:v>
                </c:pt>
                <c:pt idx="3">
                  <c:v>2010</c:v>
                </c:pt>
                <c:pt idx="4">
                  <c:v>2011</c:v>
                </c:pt>
              </c:numCache>
            </c:numRef>
          </c:cat>
          <c:val>
            <c:numRef>
              <c:f>('E01D- IET '!$L$151,'E01D- IET '!$M$151,'E01D- IET '!$N$151,'E01D- IET '!$O$151,'E01D- IET '!$P$151)</c:f>
              <c:numCache>
                <c:formatCode>0</c:formatCode>
                <c:ptCount val="5"/>
                <c:pt idx="0">
                  <c:v>1</c:v>
                </c:pt>
                <c:pt idx="1">
                  <c:v>1</c:v>
                </c:pt>
                <c:pt idx="2">
                  <c:v>1</c:v>
                </c:pt>
                <c:pt idx="3">
                  <c:v>1</c:v>
                </c:pt>
                <c:pt idx="4">
                  <c:v>0</c:v>
                </c:pt>
              </c:numCache>
            </c:numRef>
          </c:val>
        </c:ser>
        <c:ser>
          <c:idx val="2"/>
          <c:order val="2"/>
          <c:tx>
            <c:strRef>
              <c:f>'E01D- IET '!$K$152</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'!$L$149,'E01D- IET '!$M$149,'E01D- IET '!$N$149,'E01D- IET '!$O$149,'E01D- IET '!$P$149)</c:f>
              <c:numCache>
                <c:formatCode>0</c:formatCode>
                <c:ptCount val="5"/>
                <c:pt idx="0">
                  <c:v>2007</c:v>
                </c:pt>
                <c:pt idx="1">
                  <c:v>2008</c:v>
                </c:pt>
                <c:pt idx="2">
                  <c:v>2009</c:v>
                </c:pt>
                <c:pt idx="3">
                  <c:v>2010</c:v>
                </c:pt>
                <c:pt idx="4">
                  <c:v>2011</c:v>
                </c:pt>
              </c:numCache>
            </c:numRef>
          </c:cat>
          <c:val>
            <c:numRef>
              <c:f>('E01D- IET '!$L$152,'E01D- IET '!$M$152,'E01D- IET '!$N$152,'E01D- IET '!$O$152,'E01D- IET '!$P$152)</c:f>
              <c:numCache>
                <c:formatCode>0</c:formatCode>
                <c:ptCount val="5"/>
                <c:pt idx="0">
                  <c:v>2</c:v>
                </c:pt>
                <c:pt idx="1">
                  <c:v>2</c:v>
                </c:pt>
                <c:pt idx="2">
                  <c:v>2</c:v>
                </c:pt>
                <c:pt idx="3">
                  <c:v>2</c:v>
                </c:pt>
                <c:pt idx="4">
                  <c:v>1</c:v>
                </c:pt>
              </c:numCache>
            </c:numRef>
          </c:val>
        </c:ser>
        <c:ser>
          <c:idx val="3"/>
          <c:order val="3"/>
          <c:tx>
            <c:strRef>
              <c:f>'E01D- IET '!$K$153</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'!$L$149,'E01D- IET '!$M$149,'E01D- IET '!$N$149,'E01D- IET '!$O$149,'E01D- IET '!$P$149)</c:f>
              <c:numCache>
                <c:formatCode>0</c:formatCode>
                <c:ptCount val="5"/>
                <c:pt idx="0">
                  <c:v>2007</c:v>
                </c:pt>
                <c:pt idx="1">
                  <c:v>2008</c:v>
                </c:pt>
                <c:pt idx="2">
                  <c:v>2009</c:v>
                </c:pt>
                <c:pt idx="3">
                  <c:v>2010</c:v>
                </c:pt>
                <c:pt idx="4">
                  <c:v>2011</c:v>
                </c:pt>
              </c:numCache>
            </c:numRef>
          </c:cat>
          <c:val>
            <c:numRef>
              <c:f>('E01D- IET '!$L$153,'E01D- IET '!$M$153,'E01D- IET '!$N$153,'E01D- IET '!$O$153,'E01D- IET '!$P$153)</c:f>
              <c:numCache>
                <c:formatCode>0</c:formatCode>
                <c:ptCount val="5"/>
                <c:pt idx="0">
                  <c:v>1</c:v>
                </c:pt>
                <c:pt idx="1">
                  <c:v>1</c:v>
                </c:pt>
                <c:pt idx="2">
                  <c:v>1</c:v>
                </c:pt>
                <c:pt idx="3">
                  <c:v>3</c:v>
                </c:pt>
                <c:pt idx="4">
                  <c:v>0</c:v>
                </c:pt>
              </c:numCache>
            </c:numRef>
          </c:val>
        </c:ser>
        <c:ser>
          <c:idx val="4"/>
          <c:order val="4"/>
          <c:tx>
            <c:strRef>
              <c:f>'E01D- IET '!$K$154</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'!$L$149,'E01D- IET '!$M$149,'E01D- IET '!$N$149,'E01D- IET '!$O$149,'E01D- IET '!$P$149)</c:f>
              <c:numCache>
                <c:formatCode>0</c:formatCode>
                <c:ptCount val="5"/>
                <c:pt idx="0">
                  <c:v>2007</c:v>
                </c:pt>
                <c:pt idx="1">
                  <c:v>2008</c:v>
                </c:pt>
                <c:pt idx="2">
                  <c:v>2009</c:v>
                </c:pt>
                <c:pt idx="3">
                  <c:v>2010</c:v>
                </c:pt>
                <c:pt idx="4">
                  <c:v>2011</c:v>
                </c:pt>
              </c:numCache>
            </c:numRef>
          </c:cat>
          <c:val>
            <c:numRef>
              <c:f>('E01D- IET '!$L$154,'E01D- IET '!$M$154,'E01D- IET '!$N$154,'E01D- IET '!$O$154,'E01D- IET '!$P$154)</c:f>
              <c:numCache>
                <c:formatCode>0</c:formatCode>
                <c:ptCount val="5"/>
                <c:pt idx="0">
                  <c:v>0</c:v>
                </c:pt>
                <c:pt idx="1">
                  <c:v>0</c:v>
                </c:pt>
                <c:pt idx="2">
                  <c:v>0</c:v>
                </c:pt>
                <c:pt idx="3">
                  <c:v>0</c:v>
                </c:pt>
                <c:pt idx="4">
                  <c:v>0</c:v>
                </c:pt>
              </c:numCache>
            </c:numRef>
          </c:val>
        </c:ser>
        <c:ser>
          <c:idx val="5"/>
          <c:order val="5"/>
          <c:tx>
            <c:strRef>
              <c:f>'E01D- IET '!$K$155</c:f>
              <c:strCache>
                <c:ptCount val="1"/>
                <c:pt idx="0">
                  <c:v>Hipereutrófico</c:v>
                </c:pt>
              </c:strCache>
            </c:strRef>
          </c:tx>
          <c:spPr>
            <a:solidFill>
              <a:srgbClr val="7030A0"/>
            </a:solidFill>
          </c:spPr>
          <c:invertIfNegative val="0"/>
          <c:cat>
            <c:numRef>
              <c:f>('E01D- IET '!$L$149,'E01D- IET '!$M$149,'E01D- IET '!$N$149,'E01D- IET '!$O$149,'E01D- IET '!$P$149)</c:f>
              <c:numCache>
                <c:formatCode>0</c:formatCode>
                <c:ptCount val="5"/>
                <c:pt idx="0">
                  <c:v>2007</c:v>
                </c:pt>
                <c:pt idx="1">
                  <c:v>2008</c:v>
                </c:pt>
                <c:pt idx="2">
                  <c:v>2009</c:v>
                </c:pt>
                <c:pt idx="3">
                  <c:v>2010</c:v>
                </c:pt>
                <c:pt idx="4">
                  <c:v>2011</c:v>
                </c:pt>
              </c:numCache>
            </c:numRef>
          </c:cat>
          <c:val>
            <c:numRef>
              <c:f>('E01D- IET '!$L$155,'E01D- IET '!$M$155,'E01D- IET '!$N$155,'E01D- IET '!$O$155,'E01D- IET '!$P$155)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2038656"/>
        <c:axId val="132040192"/>
      </c:barChart>
      <c:catAx>
        <c:axId val="13203865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2040192"/>
        <c:crosses val="autoZero"/>
        <c:auto val="1"/>
        <c:lblAlgn val="ctr"/>
        <c:lblOffset val="100"/>
        <c:noMultiLvlLbl val="0"/>
      </c:catAx>
      <c:valAx>
        <c:axId val="13204019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2038656"/>
        <c:crosses val="autoZero"/>
        <c:crossBetween val="between"/>
      </c:valAx>
    </c:plotArea>
    <c:legend>
      <c:legendPos val="b"/>
      <c:layout>
        <c:manualLayout>
          <c:xMode val="edge"/>
          <c:yMode val="edge"/>
          <c:x val="8.5342122932307835E-2"/>
          <c:y val="0.82394605168735935"/>
          <c:w val="0.855000373015391"/>
          <c:h val="0.16421166455316741"/>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'!$K$162</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'!$L$161,'E01D- IET '!$M$161,'E01D- IET '!$N$161,'E01D- IET '!$O$161,'E01D- IET '!$P$161)</c:f>
              <c:numCache>
                <c:formatCode>0</c:formatCode>
                <c:ptCount val="5"/>
                <c:pt idx="0">
                  <c:v>2007</c:v>
                </c:pt>
                <c:pt idx="1">
                  <c:v>2008</c:v>
                </c:pt>
                <c:pt idx="2">
                  <c:v>2009</c:v>
                </c:pt>
                <c:pt idx="3">
                  <c:v>2010</c:v>
                </c:pt>
                <c:pt idx="4">
                  <c:v>2011</c:v>
                </c:pt>
              </c:numCache>
            </c:numRef>
          </c:cat>
          <c:val>
            <c:numRef>
              <c:f>('E01D- IET '!$L$162,'E01D- IET '!$M$162,'E01D- IET '!$N$162,'E01D- IET '!$O$162,'E01D- IET '!$P$162)</c:f>
              <c:numCache>
                <c:formatCode>0</c:formatCode>
                <c:ptCount val="5"/>
                <c:pt idx="0">
                  <c:v>0</c:v>
                </c:pt>
                <c:pt idx="1">
                  <c:v>0</c:v>
                </c:pt>
                <c:pt idx="2">
                  <c:v>1</c:v>
                </c:pt>
                <c:pt idx="3">
                  <c:v>0</c:v>
                </c:pt>
                <c:pt idx="4">
                  <c:v>3</c:v>
                </c:pt>
              </c:numCache>
            </c:numRef>
          </c:val>
        </c:ser>
        <c:ser>
          <c:idx val="1"/>
          <c:order val="1"/>
          <c:tx>
            <c:strRef>
              <c:f>'E01D- IET '!$K$163</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'!$L$161,'E01D- IET '!$M$161,'E01D- IET '!$N$161,'E01D- IET '!$O$161,'E01D- IET '!$P$161)</c:f>
              <c:numCache>
                <c:formatCode>0</c:formatCode>
                <c:ptCount val="5"/>
                <c:pt idx="0">
                  <c:v>2007</c:v>
                </c:pt>
                <c:pt idx="1">
                  <c:v>2008</c:v>
                </c:pt>
                <c:pt idx="2">
                  <c:v>2009</c:v>
                </c:pt>
                <c:pt idx="3">
                  <c:v>2010</c:v>
                </c:pt>
                <c:pt idx="4">
                  <c:v>2011</c:v>
                </c:pt>
              </c:numCache>
            </c:numRef>
          </c:cat>
          <c:val>
            <c:numRef>
              <c:f>('E01D- IET '!$L$163,'E01D- IET '!$M$163,'E01D- IET '!$N$163,'E01D- IET '!$O$163,'E01D- IET '!$P$163)</c:f>
              <c:numCache>
                <c:formatCode>0</c:formatCode>
                <c:ptCount val="5"/>
                <c:pt idx="0">
                  <c:v>2</c:v>
                </c:pt>
                <c:pt idx="1">
                  <c:v>2</c:v>
                </c:pt>
                <c:pt idx="2">
                  <c:v>1</c:v>
                </c:pt>
                <c:pt idx="3">
                  <c:v>2</c:v>
                </c:pt>
                <c:pt idx="4">
                  <c:v>1</c:v>
                </c:pt>
              </c:numCache>
            </c:numRef>
          </c:val>
        </c:ser>
        <c:ser>
          <c:idx val="2"/>
          <c:order val="2"/>
          <c:tx>
            <c:strRef>
              <c:f>'E01D- IET '!$K$164</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'!$L$161,'E01D- IET '!$M$161,'E01D- IET '!$N$161,'E01D- IET '!$O$161,'E01D- IET '!$P$161)</c:f>
              <c:numCache>
                <c:formatCode>0</c:formatCode>
                <c:ptCount val="5"/>
                <c:pt idx="0">
                  <c:v>2007</c:v>
                </c:pt>
                <c:pt idx="1">
                  <c:v>2008</c:v>
                </c:pt>
                <c:pt idx="2">
                  <c:v>2009</c:v>
                </c:pt>
                <c:pt idx="3">
                  <c:v>2010</c:v>
                </c:pt>
                <c:pt idx="4">
                  <c:v>2011</c:v>
                </c:pt>
              </c:numCache>
            </c:numRef>
          </c:cat>
          <c:val>
            <c:numRef>
              <c:f>('E01D- IET '!$L$164,'E01D- IET '!$M$164,'E01D- IET '!$N$164,'E01D- IET '!$O$164,'E01D- IET '!$P$164)</c:f>
              <c:numCache>
                <c:formatCode>0</c:formatCode>
                <c:ptCount val="5"/>
                <c:pt idx="0">
                  <c:v>2</c:v>
                </c:pt>
                <c:pt idx="1">
                  <c:v>1</c:v>
                </c:pt>
                <c:pt idx="2">
                  <c:v>1</c:v>
                </c:pt>
                <c:pt idx="3">
                  <c:v>2</c:v>
                </c:pt>
                <c:pt idx="4">
                  <c:v>0</c:v>
                </c:pt>
              </c:numCache>
            </c:numRef>
          </c:val>
        </c:ser>
        <c:ser>
          <c:idx val="3"/>
          <c:order val="3"/>
          <c:tx>
            <c:strRef>
              <c:f>'E01D- IET '!$K$165</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'!$L$161,'E01D- IET '!$M$161,'E01D- IET '!$N$161,'E01D- IET '!$O$161,'E01D- IET '!$P$161)</c:f>
              <c:numCache>
                <c:formatCode>0</c:formatCode>
                <c:ptCount val="5"/>
                <c:pt idx="0">
                  <c:v>2007</c:v>
                </c:pt>
                <c:pt idx="1">
                  <c:v>2008</c:v>
                </c:pt>
                <c:pt idx="2">
                  <c:v>2009</c:v>
                </c:pt>
                <c:pt idx="3">
                  <c:v>2010</c:v>
                </c:pt>
                <c:pt idx="4">
                  <c:v>2011</c:v>
                </c:pt>
              </c:numCache>
            </c:numRef>
          </c:cat>
          <c:val>
            <c:numRef>
              <c:f>('E01D- IET '!$L$165,'E01D- IET '!$M$165,'E01D- IET '!$N$165,'E01D- IET '!$O$165,'E01D- IET '!$P$165)</c:f>
              <c:numCache>
                <c:formatCode>0</c:formatCode>
                <c:ptCount val="5"/>
                <c:pt idx="0">
                  <c:v>0</c:v>
                </c:pt>
                <c:pt idx="1">
                  <c:v>0</c:v>
                </c:pt>
                <c:pt idx="2">
                  <c:v>0</c:v>
                </c:pt>
                <c:pt idx="3">
                  <c:v>0</c:v>
                </c:pt>
                <c:pt idx="4">
                  <c:v>0</c:v>
                </c:pt>
              </c:numCache>
            </c:numRef>
          </c:val>
        </c:ser>
        <c:ser>
          <c:idx val="4"/>
          <c:order val="4"/>
          <c:tx>
            <c:strRef>
              <c:f>'E01D- IET '!$K$166</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'!$L$161,'E01D- IET '!$M$161,'E01D- IET '!$N$161,'E01D- IET '!$O$161,'E01D- IET '!$P$161)</c:f>
              <c:numCache>
                <c:formatCode>0</c:formatCode>
                <c:ptCount val="5"/>
                <c:pt idx="0">
                  <c:v>2007</c:v>
                </c:pt>
                <c:pt idx="1">
                  <c:v>2008</c:v>
                </c:pt>
                <c:pt idx="2">
                  <c:v>2009</c:v>
                </c:pt>
                <c:pt idx="3">
                  <c:v>2010</c:v>
                </c:pt>
                <c:pt idx="4">
                  <c:v>2011</c:v>
                </c:pt>
              </c:numCache>
            </c:numRef>
          </c:cat>
          <c:val>
            <c:numRef>
              <c:f>('E01D- IET '!$L$166,'E01D- IET '!$M$166,'E01D- IET '!$N$166,'E01D- IET '!$O$166,'E01D- IET '!$P$166)</c:f>
              <c:numCache>
                <c:formatCode>0</c:formatCode>
                <c:ptCount val="5"/>
                <c:pt idx="0">
                  <c:v>0</c:v>
                </c:pt>
                <c:pt idx="1">
                  <c:v>0</c:v>
                </c:pt>
                <c:pt idx="2">
                  <c:v>0</c:v>
                </c:pt>
                <c:pt idx="3">
                  <c:v>0</c:v>
                </c:pt>
                <c:pt idx="4">
                  <c:v>0</c:v>
                </c:pt>
              </c:numCache>
            </c:numRef>
          </c:val>
        </c:ser>
        <c:ser>
          <c:idx val="5"/>
          <c:order val="5"/>
          <c:tx>
            <c:strRef>
              <c:f>'E01D- IET '!$K$167</c:f>
              <c:strCache>
                <c:ptCount val="1"/>
                <c:pt idx="0">
                  <c:v>Hipereutrófico</c:v>
                </c:pt>
              </c:strCache>
            </c:strRef>
          </c:tx>
          <c:spPr>
            <a:solidFill>
              <a:srgbClr val="7030A0"/>
            </a:solidFill>
          </c:spPr>
          <c:invertIfNegative val="0"/>
          <c:cat>
            <c:numRef>
              <c:f>('E01D- IET '!$L$161,'E01D- IET '!$M$161,'E01D- IET '!$N$161,'E01D- IET '!$O$161,'E01D- IET '!$P$161)</c:f>
              <c:numCache>
                <c:formatCode>0</c:formatCode>
                <c:ptCount val="5"/>
                <c:pt idx="0">
                  <c:v>2007</c:v>
                </c:pt>
                <c:pt idx="1">
                  <c:v>2008</c:v>
                </c:pt>
                <c:pt idx="2">
                  <c:v>2009</c:v>
                </c:pt>
                <c:pt idx="3">
                  <c:v>2010</c:v>
                </c:pt>
                <c:pt idx="4">
                  <c:v>2011</c:v>
                </c:pt>
              </c:numCache>
            </c:numRef>
          </c:cat>
          <c:val>
            <c:numRef>
              <c:f>('E01D- IET '!$L$167,'E01D- IET '!$M$167,'E01D- IET '!$N$167,'E01D- IET '!$O$167,'E01D- IET '!$P$167)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2078976"/>
        <c:axId val="132101248"/>
      </c:barChart>
      <c:catAx>
        <c:axId val="13207897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2101248"/>
        <c:crosses val="autoZero"/>
        <c:auto val="1"/>
        <c:lblAlgn val="ctr"/>
        <c:lblOffset val="100"/>
        <c:noMultiLvlLbl val="0"/>
      </c:catAx>
      <c:valAx>
        <c:axId val="13210124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2078976"/>
        <c:crosses val="autoZero"/>
        <c:crossBetween val="between"/>
        <c:majorUnit val="1"/>
      </c:valAx>
    </c:plotArea>
    <c:legend>
      <c:legendPos val="b"/>
      <c:layout>
        <c:manualLayout>
          <c:xMode val="edge"/>
          <c:yMode val="edge"/>
          <c:x val="8.53421965470397E-2"/>
          <c:y val="0.8239459429273468"/>
          <c:w val="0.85500046162571464"/>
          <c:h val="0.16421138847005834"/>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80590649394497804"/>
          <c:h val="0.67862157726152805"/>
        </c:manualLayout>
      </c:layout>
      <c:barChart>
        <c:barDir val="col"/>
        <c:grouping val="stacked"/>
        <c:varyColors val="0"/>
        <c:ser>
          <c:idx val="0"/>
          <c:order val="0"/>
          <c:tx>
            <c:strRef>
              <c:f>'E01A-IQA '!$W$62</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'!$X$61,'E01A-IQA '!$Y$61,'E01A-IQA '!$Z$61,'E01A-IQA '!$AA$61,'E01A-IQA '!$AB$61)</c:f>
              <c:numCache>
                <c:formatCode>0</c:formatCode>
                <c:ptCount val="5"/>
                <c:pt idx="0">
                  <c:v>2007</c:v>
                </c:pt>
                <c:pt idx="1">
                  <c:v>2008</c:v>
                </c:pt>
                <c:pt idx="2">
                  <c:v>2009</c:v>
                </c:pt>
                <c:pt idx="3">
                  <c:v>2010</c:v>
                </c:pt>
                <c:pt idx="4">
                  <c:v>2011</c:v>
                </c:pt>
              </c:numCache>
            </c:numRef>
          </c:cat>
          <c:val>
            <c:numRef>
              <c:f>('E01A-IQA '!$X$62,'E01A-IQA '!$Y$62,'E01A-IQA '!$Z$62,'E01A-IQA '!$AA$62,'E01A-IQA '!$AB$62)</c:f>
              <c:numCache>
                <c:formatCode>0</c:formatCode>
                <c:ptCount val="5"/>
                <c:pt idx="0">
                  <c:v>0</c:v>
                </c:pt>
                <c:pt idx="1">
                  <c:v>1</c:v>
                </c:pt>
                <c:pt idx="2">
                  <c:v>1</c:v>
                </c:pt>
                <c:pt idx="3">
                  <c:v>1</c:v>
                </c:pt>
                <c:pt idx="4">
                  <c:v>1</c:v>
                </c:pt>
              </c:numCache>
            </c:numRef>
          </c:val>
        </c:ser>
        <c:ser>
          <c:idx val="1"/>
          <c:order val="1"/>
          <c:tx>
            <c:strRef>
              <c:f>'E01A-IQA '!$W$63</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'!$X$61,'E01A-IQA '!$Y$61,'E01A-IQA '!$Z$61,'E01A-IQA '!$AA$61,'E01A-IQA '!$AB$61)</c:f>
              <c:numCache>
                <c:formatCode>0</c:formatCode>
                <c:ptCount val="5"/>
                <c:pt idx="0">
                  <c:v>2007</c:v>
                </c:pt>
                <c:pt idx="1">
                  <c:v>2008</c:v>
                </c:pt>
                <c:pt idx="2">
                  <c:v>2009</c:v>
                </c:pt>
                <c:pt idx="3">
                  <c:v>2010</c:v>
                </c:pt>
                <c:pt idx="4">
                  <c:v>2011</c:v>
                </c:pt>
              </c:numCache>
            </c:numRef>
          </c:cat>
          <c:val>
            <c:numRef>
              <c:f>('E01A-IQA '!$X$63,'E01A-IQA '!$Y$63,'E01A-IQA '!$Z$63,'E01A-IQA '!$AA$63,'E01A-IQA '!$AB$63)</c:f>
              <c:numCache>
                <c:formatCode>0</c:formatCode>
                <c:ptCount val="5"/>
                <c:pt idx="0">
                  <c:v>6</c:v>
                </c:pt>
                <c:pt idx="1">
                  <c:v>8</c:v>
                </c:pt>
                <c:pt idx="2">
                  <c:v>10</c:v>
                </c:pt>
                <c:pt idx="3">
                  <c:v>9</c:v>
                </c:pt>
                <c:pt idx="4">
                  <c:v>11</c:v>
                </c:pt>
              </c:numCache>
            </c:numRef>
          </c:val>
        </c:ser>
        <c:ser>
          <c:idx val="2"/>
          <c:order val="2"/>
          <c:tx>
            <c:strRef>
              <c:f>'E01A-IQA '!$W$64</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'!$X$61,'E01A-IQA '!$Y$61,'E01A-IQA '!$Z$61,'E01A-IQA '!$AA$61,'E01A-IQA '!$AB$61)</c:f>
              <c:numCache>
                <c:formatCode>0</c:formatCode>
                <c:ptCount val="5"/>
                <c:pt idx="0">
                  <c:v>2007</c:v>
                </c:pt>
                <c:pt idx="1">
                  <c:v>2008</c:v>
                </c:pt>
                <c:pt idx="2">
                  <c:v>2009</c:v>
                </c:pt>
                <c:pt idx="3">
                  <c:v>2010</c:v>
                </c:pt>
                <c:pt idx="4">
                  <c:v>2011</c:v>
                </c:pt>
              </c:numCache>
            </c:numRef>
          </c:cat>
          <c:val>
            <c:numRef>
              <c:f>('E01A-IQA '!$X$64,'E01A-IQA '!$Y$64,'E01A-IQA '!$Z$64,'E01A-IQA '!$AA$64,'E01A-IQA '!$AB$64)</c:f>
              <c:numCache>
                <c:formatCode>0</c:formatCode>
                <c:ptCount val="5"/>
                <c:pt idx="0">
                  <c:v>2</c:v>
                </c:pt>
                <c:pt idx="1">
                  <c:v>1</c:v>
                </c:pt>
                <c:pt idx="2">
                  <c:v>2</c:v>
                </c:pt>
                <c:pt idx="3">
                  <c:v>3</c:v>
                </c:pt>
                <c:pt idx="4">
                  <c:v>1</c:v>
                </c:pt>
              </c:numCache>
            </c:numRef>
          </c:val>
        </c:ser>
        <c:ser>
          <c:idx val="3"/>
          <c:order val="3"/>
          <c:tx>
            <c:strRef>
              <c:f>'E01A-IQA '!$W$65</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'!$X$61,'E01A-IQA '!$Y$61,'E01A-IQA '!$Z$61,'E01A-IQA '!$AA$61,'E01A-IQA '!$AB$61)</c:f>
              <c:numCache>
                <c:formatCode>0</c:formatCode>
                <c:ptCount val="5"/>
                <c:pt idx="0">
                  <c:v>2007</c:v>
                </c:pt>
                <c:pt idx="1">
                  <c:v>2008</c:v>
                </c:pt>
                <c:pt idx="2">
                  <c:v>2009</c:v>
                </c:pt>
                <c:pt idx="3">
                  <c:v>2010</c:v>
                </c:pt>
                <c:pt idx="4">
                  <c:v>2011</c:v>
                </c:pt>
              </c:numCache>
            </c:numRef>
          </c:cat>
          <c:val>
            <c:numRef>
              <c:f>('E01A-IQA '!$X$65,'E01A-IQA '!$Y$65,'E01A-IQA '!$Z$65,'E01A-IQA '!$AA$65,'E01A-IQA '!$AB$65)</c:f>
              <c:numCache>
                <c:formatCode>0</c:formatCode>
                <c:ptCount val="5"/>
                <c:pt idx="0">
                  <c:v>0</c:v>
                </c:pt>
                <c:pt idx="1">
                  <c:v>0</c:v>
                </c:pt>
                <c:pt idx="2">
                  <c:v>0</c:v>
                </c:pt>
                <c:pt idx="3">
                  <c:v>0</c:v>
                </c:pt>
                <c:pt idx="4">
                  <c:v>0</c:v>
                </c:pt>
              </c:numCache>
            </c:numRef>
          </c:val>
        </c:ser>
        <c:ser>
          <c:idx val="4"/>
          <c:order val="4"/>
          <c:tx>
            <c:strRef>
              <c:f>'E01A-IQA '!$W$66</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'!$X$61,'E01A-IQA '!$Y$61,'E01A-IQA '!$Z$61,'E01A-IQA '!$AA$61,'E01A-IQA '!$AB$61)</c:f>
              <c:numCache>
                <c:formatCode>0</c:formatCode>
                <c:ptCount val="5"/>
                <c:pt idx="0">
                  <c:v>2007</c:v>
                </c:pt>
                <c:pt idx="1">
                  <c:v>2008</c:v>
                </c:pt>
                <c:pt idx="2">
                  <c:v>2009</c:v>
                </c:pt>
                <c:pt idx="3">
                  <c:v>2010</c:v>
                </c:pt>
                <c:pt idx="4">
                  <c:v>2011</c:v>
                </c:pt>
              </c:numCache>
            </c:numRef>
          </c:cat>
          <c:val>
            <c:numRef>
              <c:f>('E01A-IQA '!$X$66,'E01A-IQA '!$Y$66,'E01A-IQA '!$Z$66,'E01A-IQA '!$AA$66,'E01A-IQA '!$AB$66)</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150"/>
        <c:overlap val="100"/>
        <c:axId val="90873856"/>
        <c:axId val="90875392"/>
      </c:barChart>
      <c:catAx>
        <c:axId val="9087385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0875392"/>
        <c:crosses val="autoZero"/>
        <c:auto val="1"/>
        <c:lblAlgn val="ctr"/>
        <c:lblOffset val="100"/>
        <c:noMultiLvlLbl val="0"/>
      </c:catAx>
      <c:valAx>
        <c:axId val="9087539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0873856"/>
        <c:crosses val="autoZero"/>
        <c:crossBetween val="between"/>
      </c:valAx>
    </c:plotArea>
    <c:legend>
      <c:legendPos val="b"/>
      <c:layout>
        <c:manualLayout>
          <c:xMode val="edge"/>
          <c:yMode val="edge"/>
          <c:x val="0.11946206724159512"/>
          <c:y val="0.89171967677268693"/>
          <c:w val="0.82171853518310556"/>
          <c:h val="5.9547399094798323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'!$K$172</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'!$L$171,'E01D- IET '!$M$171,'E01D- IET '!$N$171,'E01D- IET '!$O$171,'E01D- IET '!$P$171)</c:f>
              <c:numCache>
                <c:formatCode>0</c:formatCode>
                <c:ptCount val="5"/>
                <c:pt idx="0">
                  <c:v>2007</c:v>
                </c:pt>
                <c:pt idx="1">
                  <c:v>2008</c:v>
                </c:pt>
                <c:pt idx="2">
                  <c:v>2009</c:v>
                </c:pt>
                <c:pt idx="3">
                  <c:v>2010</c:v>
                </c:pt>
                <c:pt idx="4">
                  <c:v>2011</c:v>
                </c:pt>
              </c:numCache>
            </c:numRef>
          </c:cat>
          <c:val>
            <c:numRef>
              <c:f>('E01D- IET '!$L$172,'E01D- IET '!$M$172,'E01D- IET '!$N$172,'E01D- IET '!$O$172,'E01D- IET '!$P$172)</c:f>
              <c:numCache>
                <c:formatCode>0</c:formatCode>
                <c:ptCount val="5"/>
                <c:pt idx="0">
                  <c:v>0</c:v>
                </c:pt>
                <c:pt idx="1">
                  <c:v>0</c:v>
                </c:pt>
                <c:pt idx="2">
                  <c:v>0</c:v>
                </c:pt>
                <c:pt idx="3">
                  <c:v>0</c:v>
                </c:pt>
                <c:pt idx="4">
                  <c:v>0</c:v>
                </c:pt>
              </c:numCache>
            </c:numRef>
          </c:val>
        </c:ser>
        <c:ser>
          <c:idx val="1"/>
          <c:order val="1"/>
          <c:tx>
            <c:strRef>
              <c:f>'E01D- IET '!$K$173</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'!$L$171,'E01D- IET '!$M$171,'E01D- IET '!$N$171,'E01D- IET '!$O$171,'E01D- IET '!$P$171)</c:f>
              <c:numCache>
                <c:formatCode>0</c:formatCode>
                <c:ptCount val="5"/>
                <c:pt idx="0">
                  <c:v>2007</c:v>
                </c:pt>
                <c:pt idx="1">
                  <c:v>2008</c:v>
                </c:pt>
                <c:pt idx="2">
                  <c:v>2009</c:v>
                </c:pt>
                <c:pt idx="3">
                  <c:v>2010</c:v>
                </c:pt>
                <c:pt idx="4">
                  <c:v>2011</c:v>
                </c:pt>
              </c:numCache>
            </c:numRef>
          </c:cat>
          <c:val>
            <c:numRef>
              <c:f>('E01D- IET '!$L$173,'E01D- IET '!$M$173,'E01D- IET '!$N$173,'E01D- IET '!$O$173,'E01D- IET '!$P$173)</c:f>
              <c:numCache>
                <c:formatCode>0</c:formatCode>
                <c:ptCount val="5"/>
                <c:pt idx="0">
                  <c:v>0</c:v>
                </c:pt>
                <c:pt idx="1">
                  <c:v>0</c:v>
                </c:pt>
                <c:pt idx="2">
                  <c:v>0</c:v>
                </c:pt>
                <c:pt idx="3">
                  <c:v>0</c:v>
                </c:pt>
                <c:pt idx="4">
                  <c:v>1</c:v>
                </c:pt>
              </c:numCache>
            </c:numRef>
          </c:val>
        </c:ser>
        <c:ser>
          <c:idx val="2"/>
          <c:order val="2"/>
          <c:tx>
            <c:strRef>
              <c:f>'E01D- IET '!$K$174</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'!$L$171,'E01D- IET '!$M$171,'E01D- IET '!$N$171,'E01D- IET '!$O$171,'E01D- IET '!$P$171)</c:f>
              <c:numCache>
                <c:formatCode>0</c:formatCode>
                <c:ptCount val="5"/>
                <c:pt idx="0">
                  <c:v>2007</c:v>
                </c:pt>
                <c:pt idx="1">
                  <c:v>2008</c:v>
                </c:pt>
                <c:pt idx="2">
                  <c:v>2009</c:v>
                </c:pt>
                <c:pt idx="3">
                  <c:v>2010</c:v>
                </c:pt>
                <c:pt idx="4">
                  <c:v>2011</c:v>
                </c:pt>
              </c:numCache>
            </c:numRef>
          </c:cat>
          <c:val>
            <c:numRef>
              <c:f>('E01D- IET '!$L$174,'E01D- IET '!$M$174,'E01D- IET '!$N$174,'E01D- IET '!$O$174,'E01D- IET '!$P$174)</c:f>
              <c:numCache>
                <c:formatCode>0</c:formatCode>
                <c:ptCount val="5"/>
                <c:pt idx="0">
                  <c:v>1</c:v>
                </c:pt>
                <c:pt idx="1">
                  <c:v>1</c:v>
                </c:pt>
                <c:pt idx="2">
                  <c:v>1</c:v>
                </c:pt>
                <c:pt idx="3">
                  <c:v>1</c:v>
                </c:pt>
                <c:pt idx="4">
                  <c:v>0</c:v>
                </c:pt>
              </c:numCache>
            </c:numRef>
          </c:val>
        </c:ser>
        <c:ser>
          <c:idx val="3"/>
          <c:order val="3"/>
          <c:tx>
            <c:strRef>
              <c:f>'E01D- IET '!$K$175</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'!$L$171,'E01D- IET '!$M$171,'E01D- IET '!$N$171,'E01D- IET '!$O$171,'E01D- IET '!$P$171)</c:f>
              <c:numCache>
                <c:formatCode>0</c:formatCode>
                <c:ptCount val="5"/>
                <c:pt idx="0">
                  <c:v>2007</c:v>
                </c:pt>
                <c:pt idx="1">
                  <c:v>2008</c:v>
                </c:pt>
                <c:pt idx="2">
                  <c:v>2009</c:v>
                </c:pt>
                <c:pt idx="3">
                  <c:v>2010</c:v>
                </c:pt>
                <c:pt idx="4">
                  <c:v>2011</c:v>
                </c:pt>
              </c:numCache>
            </c:numRef>
          </c:cat>
          <c:val>
            <c:numRef>
              <c:f>('E01D- IET '!$L$175,'E01D- IET '!$M$175,'E01D- IET '!$N$175,'E01D- IET '!$O$175,'E01D- IET '!$P$175)</c:f>
              <c:numCache>
                <c:formatCode>0</c:formatCode>
                <c:ptCount val="5"/>
                <c:pt idx="0">
                  <c:v>0</c:v>
                </c:pt>
                <c:pt idx="1">
                  <c:v>0</c:v>
                </c:pt>
                <c:pt idx="2">
                  <c:v>0</c:v>
                </c:pt>
                <c:pt idx="3">
                  <c:v>0</c:v>
                </c:pt>
                <c:pt idx="4">
                  <c:v>0</c:v>
                </c:pt>
              </c:numCache>
            </c:numRef>
          </c:val>
        </c:ser>
        <c:ser>
          <c:idx val="4"/>
          <c:order val="4"/>
          <c:tx>
            <c:strRef>
              <c:f>'E01D- IET '!$K$176</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'!$L$171,'E01D- IET '!$M$171,'E01D- IET '!$N$171,'E01D- IET '!$O$171,'E01D- IET '!$P$171)</c:f>
              <c:numCache>
                <c:formatCode>0</c:formatCode>
                <c:ptCount val="5"/>
                <c:pt idx="0">
                  <c:v>2007</c:v>
                </c:pt>
                <c:pt idx="1">
                  <c:v>2008</c:v>
                </c:pt>
                <c:pt idx="2">
                  <c:v>2009</c:v>
                </c:pt>
                <c:pt idx="3">
                  <c:v>2010</c:v>
                </c:pt>
                <c:pt idx="4">
                  <c:v>2011</c:v>
                </c:pt>
              </c:numCache>
            </c:numRef>
          </c:cat>
          <c:val>
            <c:numRef>
              <c:f>('E01D- IET '!$L$176,'E01D- IET '!$M$176,'E01D- IET '!$N$176,'E01D- IET '!$O$176,'E01D- IET '!$P$176)</c:f>
              <c:numCache>
                <c:formatCode>0</c:formatCode>
                <c:ptCount val="5"/>
                <c:pt idx="0">
                  <c:v>0</c:v>
                </c:pt>
                <c:pt idx="1">
                  <c:v>0</c:v>
                </c:pt>
                <c:pt idx="2">
                  <c:v>0</c:v>
                </c:pt>
                <c:pt idx="3">
                  <c:v>0</c:v>
                </c:pt>
                <c:pt idx="4">
                  <c:v>0</c:v>
                </c:pt>
              </c:numCache>
            </c:numRef>
          </c:val>
        </c:ser>
        <c:ser>
          <c:idx val="5"/>
          <c:order val="5"/>
          <c:tx>
            <c:strRef>
              <c:f>'E01D- IET '!$K$177</c:f>
              <c:strCache>
                <c:ptCount val="1"/>
                <c:pt idx="0">
                  <c:v>Hipereutrófico</c:v>
                </c:pt>
              </c:strCache>
            </c:strRef>
          </c:tx>
          <c:spPr>
            <a:solidFill>
              <a:srgbClr val="7030A0"/>
            </a:solidFill>
          </c:spPr>
          <c:invertIfNegative val="0"/>
          <c:cat>
            <c:numRef>
              <c:f>('E01D- IET '!$L$171,'E01D- IET '!$M$171,'E01D- IET '!$N$171,'E01D- IET '!$O$171,'E01D- IET '!$P$171)</c:f>
              <c:numCache>
                <c:formatCode>0</c:formatCode>
                <c:ptCount val="5"/>
                <c:pt idx="0">
                  <c:v>2007</c:v>
                </c:pt>
                <c:pt idx="1">
                  <c:v>2008</c:v>
                </c:pt>
                <c:pt idx="2">
                  <c:v>2009</c:v>
                </c:pt>
                <c:pt idx="3">
                  <c:v>2010</c:v>
                </c:pt>
                <c:pt idx="4">
                  <c:v>2011</c:v>
                </c:pt>
              </c:numCache>
            </c:numRef>
          </c:cat>
          <c:val>
            <c:numRef>
              <c:f>('E01D- IET '!$L$177,'E01D- IET '!$M$177,'E01D- IET '!$N$177,'E01D- IET '!$O$177,'E01D- IET '!$P$177)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2209664"/>
        <c:axId val="132227840"/>
      </c:barChart>
      <c:catAx>
        <c:axId val="13220966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2227840"/>
        <c:crosses val="autoZero"/>
        <c:auto val="1"/>
        <c:lblAlgn val="ctr"/>
        <c:lblOffset val="100"/>
        <c:noMultiLvlLbl val="0"/>
      </c:catAx>
      <c:valAx>
        <c:axId val="132227840"/>
        <c:scaling>
          <c:orientation val="minMax"/>
          <c:max val="2"/>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2209664"/>
        <c:crosses val="autoZero"/>
        <c:crossBetween val="between"/>
        <c:majorUnit val="1"/>
        <c:minorUnit val="4.0000000000000022E-2"/>
      </c:valAx>
    </c:plotArea>
    <c:legend>
      <c:legendPos val="b"/>
      <c:layout>
        <c:manualLayout>
          <c:xMode val="edge"/>
          <c:yMode val="edge"/>
          <c:x val="8.5342216838279819E-2"/>
          <c:y val="0.82394615445796549"/>
          <c:w val="0.85500047109495869"/>
          <c:h val="0.16421140539250839"/>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'!$K$183</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'!$L$182,'E01D- IET '!$M$182,'E01D- IET '!$N$182,'E01D- IET '!$O$182,'E01D- IET '!$P$182)</c:f>
              <c:numCache>
                <c:formatCode>0</c:formatCode>
                <c:ptCount val="5"/>
                <c:pt idx="0">
                  <c:v>2007</c:v>
                </c:pt>
                <c:pt idx="1">
                  <c:v>2008</c:v>
                </c:pt>
                <c:pt idx="2">
                  <c:v>2009</c:v>
                </c:pt>
                <c:pt idx="3">
                  <c:v>2010</c:v>
                </c:pt>
                <c:pt idx="4">
                  <c:v>2011</c:v>
                </c:pt>
              </c:numCache>
            </c:numRef>
          </c:cat>
          <c:val>
            <c:numRef>
              <c:f>('E01D- IET '!$L$183,'E01D- IET '!$M$183,'E01D- IET '!$N$183,'E01D- IET '!$O$183,'E01D- IET '!$P$183)</c:f>
              <c:numCache>
                <c:formatCode>0</c:formatCode>
                <c:ptCount val="5"/>
                <c:pt idx="0">
                  <c:v>0</c:v>
                </c:pt>
                <c:pt idx="1">
                  <c:v>1</c:v>
                </c:pt>
                <c:pt idx="2">
                  <c:v>1</c:v>
                </c:pt>
                <c:pt idx="3">
                  <c:v>0</c:v>
                </c:pt>
                <c:pt idx="4">
                  <c:v>3</c:v>
                </c:pt>
              </c:numCache>
            </c:numRef>
          </c:val>
        </c:ser>
        <c:ser>
          <c:idx val="1"/>
          <c:order val="1"/>
          <c:tx>
            <c:strRef>
              <c:f>'E01D- IET '!$K$184</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'!$L$182,'E01D- IET '!$M$182,'E01D- IET '!$N$182,'E01D- IET '!$O$182,'E01D- IET '!$P$182)</c:f>
              <c:numCache>
                <c:formatCode>0</c:formatCode>
                <c:ptCount val="5"/>
                <c:pt idx="0">
                  <c:v>2007</c:v>
                </c:pt>
                <c:pt idx="1">
                  <c:v>2008</c:v>
                </c:pt>
                <c:pt idx="2">
                  <c:v>2009</c:v>
                </c:pt>
                <c:pt idx="3">
                  <c:v>2010</c:v>
                </c:pt>
                <c:pt idx="4">
                  <c:v>2011</c:v>
                </c:pt>
              </c:numCache>
            </c:numRef>
          </c:cat>
          <c:val>
            <c:numRef>
              <c:f>('E01D- IET '!$L$184,'E01D- IET '!$M$184,'E01D- IET '!$N$184,'E01D- IET '!$O$184,'E01D- IET '!$P$184)</c:f>
              <c:numCache>
                <c:formatCode>0</c:formatCode>
                <c:ptCount val="5"/>
                <c:pt idx="0">
                  <c:v>2</c:v>
                </c:pt>
                <c:pt idx="1">
                  <c:v>2</c:v>
                </c:pt>
                <c:pt idx="2">
                  <c:v>2</c:v>
                </c:pt>
                <c:pt idx="3">
                  <c:v>3</c:v>
                </c:pt>
                <c:pt idx="4">
                  <c:v>2</c:v>
                </c:pt>
              </c:numCache>
            </c:numRef>
          </c:val>
        </c:ser>
        <c:ser>
          <c:idx val="2"/>
          <c:order val="2"/>
          <c:tx>
            <c:strRef>
              <c:f>'E01D- IET '!$K$185</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'!$L$182,'E01D- IET '!$M$182,'E01D- IET '!$N$182,'E01D- IET '!$O$182,'E01D- IET '!$P$182)</c:f>
              <c:numCache>
                <c:formatCode>0</c:formatCode>
                <c:ptCount val="5"/>
                <c:pt idx="0">
                  <c:v>2007</c:v>
                </c:pt>
                <c:pt idx="1">
                  <c:v>2008</c:v>
                </c:pt>
                <c:pt idx="2">
                  <c:v>2009</c:v>
                </c:pt>
                <c:pt idx="3">
                  <c:v>2010</c:v>
                </c:pt>
                <c:pt idx="4">
                  <c:v>2011</c:v>
                </c:pt>
              </c:numCache>
            </c:numRef>
          </c:cat>
          <c:val>
            <c:numRef>
              <c:f>('E01D- IET '!$L$185,'E01D- IET '!$M$185,'E01D- IET '!$N$185,'E01D- IET '!$O$185,'E01D- IET '!$P$185)</c:f>
              <c:numCache>
                <c:formatCode>0</c:formatCode>
                <c:ptCount val="5"/>
                <c:pt idx="0">
                  <c:v>4</c:v>
                </c:pt>
                <c:pt idx="1">
                  <c:v>4</c:v>
                </c:pt>
                <c:pt idx="2">
                  <c:v>4</c:v>
                </c:pt>
                <c:pt idx="3">
                  <c:v>4</c:v>
                </c:pt>
                <c:pt idx="4">
                  <c:v>2</c:v>
                </c:pt>
              </c:numCache>
            </c:numRef>
          </c:val>
        </c:ser>
        <c:ser>
          <c:idx val="3"/>
          <c:order val="3"/>
          <c:tx>
            <c:strRef>
              <c:f>'E01D- IET '!$K$186</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'!$L$182,'E01D- IET '!$M$182,'E01D- IET '!$N$182,'E01D- IET '!$O$182,'E01D- IET '!$P$182)</c:f>
              <c:numCache>
                <c:formatCode>0</c:formatCode>
                <c:ptCount val="5"/>
                <c:pt idx="0">
                  <c:v>2007</c:v>
                </c:pt>
                <c:pt idx="1">
                  <c:v>2008</c:v>
                </c:pt>
                <c:pt idx="2">
                  <c:v>2009</c:v>
                </c:pt>
                <c:pt idx="3">
                  <c:v>2010</c:v>
                </c:pt>
                <c:pt idx="4">
                  <c:v>2011</c:v>
                </c:pt>
              </c:numCache>
            </c:numRef>
          </c:cat>
          <c:val>
            <c:numRef>
              <c:f>('E01D- IET '!$L$186,'E01D- IET '!$M$186,'E01D- IET '!$N$186,'E01D- IET '!$O$186,'E01D- IET '!$P$186)</c:f>
              <c:numCache>
                <c:formatCode>0</c:formatCode>
                <c:ptCount val="5"/>
                <c:pt idx="0">
                  <c:v>1</c:v>
                </c:pt>
                <c:pt idx="1">
                  <c:v>0</c:v>
                </c:pt>
                <c:pt idx="2">
                  <c:v>1</c:v>
                </c:pt>
                <c:pt idx="3">
                  <c:v>1</c:v>
                </c:pt>
                <c:pt idx="4">
                  <c:v>0</c:v>
                </c:pt>
              </c:numCache>
            </c:numRef>
          </c:val>
        </c:ser>
        <c:ser>
          <c:idx val="4"/>
          <c:order val="4"/>
          <c:tx>
            <c:strRef>
              <c:f>'E01D- IET '!$K$187</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'!$L$182,'E01D- IET '!$M$182,'E01D- IET '!$N$182,'E01D- IET '!$O$182,'E01D- IET '!$P$182)</c:f>
              <c:numCache>
                <c:formatCode>0</c:formatCode>
                <c:ptCount val="5"/>
                <c:pt idx="0">
                  <c:v>2007</c:v>
                </c:pt>
                <c:pt idx="1">
                  <c:v>2008</c:v>
                </c:pt>
                <c:pt idx="2">
                  <c:v>2009</c:v>
                </c:pt>
                <c:pt idx="3">
                  <c:v>2010</c:v>
                </c:pt>
                <c:pt idx="4">
                  <c:v>2011</c:v>
                </c:pt>
              </c:numCache>
            </c:numRef>
          </c:cat>
          <c:val>
            <c:numRef>
              <c:f>('E01D- IET '!$L$187,'E01D- IET '!$M$187,'E01D- IET '!$N$187,'E01D- IET '!$O$187,'E01D- IET '!$P$187)</c:f>
              <c:numCache>
                <c:formatCode>0</c:formatCode>
                <c:ptCount val="5"/>
                <c:pt idx="0">
                  <c:v>1</c:v>
                </c:pt>
                <c:pt idx="1">
                  <c:v>1</c:v>
                </c:pt>
                <c:pt idx="2">
                  <c:v>0</c:v>
                </c:pt>
                <c:pt idx="3">
                  <c:v>0</c:v>
                </c:pt>
                <c:pt idx="4">
                  <c:v>0</c:v>
                </c:pt>
              </c:numCache>
            </c:numRef>
          </c:val>
        </c:ser>
        <c:ser>
          <c:idx val="5"/>
          <c:order val="5"/>
          <c:tx>
            <c:strRef>
              <c:f>'E01D- IET '!$K$188</c:f>
              <c:strCache>
                <c:ptCount val="1"/>
                <c:pt idx="0">
                  <c:v>Hipereutrófico</c:v>
                </c:pt>
              </c:strCache>
            </c:strRef>
          </c:tx>
          <c:spPr>
            <a:solidFill>
              <a:srgbClr val="7030A0"/>
            </a:solidFill>
          </c:spPr>
          <c:invertIfNegative val="0"/>
          <c:cat>
            <c:numRef>
              <c:f>('E01D- IET '!$L$182,'E01D- IET '!$M$182,'E01D- IET '!$N$182,'E01D- IET '!$O$182,'E01D- IET '!$P$182)</c:f>
              <c:numCache>
                <c:formatCode>0</c:formatCode>
                <c:ptCount val="5"/>
                <c:pt idx="0">
                  <c:v>2007</c:v>
                </c:pt>
                <c:pt idx="1">
                  <c:v>2008</c:v>
                </c:pt>
                <c:pt idx="2">
                  <c:v>2009</c:v>
                </c:pt>
                <c:pt idx="3">
                  <c:v>2010</c:v>
                </c:pt>
                <c:pt idx="4">
                  <c:v>2011</c:v>
                </c:pt>
              </c:numCache>
            </c:numRef>
          </c:cat>
          <c:val>
            <c:numRef>
              <c:f>('E01D- IET '!$L$188,'E01D- IET '!$M$188,'E01D- IET '!$N$188,'E01D- IET '!$O$188,'E01D- IET '!$P$188)</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5170688"/>
        <c:axId val="135176576"/>
      </c:barChart>
      <c:catAx>
        <c:axId val="13517068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176576"/>
        <c:crosses val="autoZero"/>
        <c:auto val="1"/>
        <c:lblAlgn val="ctr"/>
        <c:lblOffset val="100"/>
        <c:noMultiLvlLbl val="0"/>
      </c:catAx>
      <c:valAx>
        <c:axId val="135176576"/>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170688"/>
        <c:crosses val="autoZero"/>
        <c:crossBetween val="between"/>
      </c:valAx>
    </c:plotArea>
    <c:legend>
      <c:legendPos val="b"/>
      <c:layout>
        <c:manualLayout>
          <c:xMode val="edge"/>
          <c:yMode val="edge"/>
          <c:x val="8.53421965470397E-2"/>
          <c:y val="0.82394593532951843"/>
          <c:w val="0.85500046162571464"/>
          <c:h val="0.16421161640508819"/>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'!$K$193</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'!$L$192,'E01D- IET '!$M$192,'E01D- IET '!$N$192,'E01D- IET '!$O$192,'E01D- IET '!$P$192)</c:f>
              <c:numCache>
                <c:formatCode>0</c:formatCode>
                <c:ptCount val="5"/>
                <c:pt idx="0">
                  <c:v>2007</c:v>
                </c:pt>
                <c:pt idx="1">
                  <c:v>2008</c:v>
                </c:pt>
                <c:pt idx="2">
                  <c:v>2009</c:v>
                </c:pt>
                <c:pt idx="3">
                  <c:v>2010</c:v>
                </c:pt>
                <c:pt idx="4">
                  <c:v>2011</c:v>
                </c:pt>
              </c:numCache>
            </c:numRef>
          </c:cat>
          <c:val>
            <c:numRef>
              <c:f>('E01D- IET '!$L$193,'E01D- IET '!$M$193,'E01D- IET '!$N$193,'E01D- IET '!$O$193,'E01D- IET '!$P$193)</c:f>
              <c:numCache>
                <c:formatCode>0</c:formatCode>
                <c:ptCount val="5"/>
                <c:pt idx="0">
                  <c:v>0</c:v>
                </c:pt>
                <c:pt idx="1">
                  <c:v>0</c:v>
                </c:pt>
                <c:pt idx="2">
                  <c:v>0</c:v>
                </c:pt>
                <c:pt idx="3">
                  <c:v>0</c:v>
                </c:pt>
                <c:pt idx="4">
                  <c:v>1</c:v>
                </c:pt>
              </c:numCache>
            </c:numRef>
          </c:val>
        </c:ser>
        <c:ser>
          <c:idx val="1"/>
          <c:order val="1"/>
          <c:tx>
            <c:strRef>
              <c:f>'E01D- IET '!$K$194</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'!$L$192,'E01D- IET '!$M$192,'E01D- IET '!$N$192,'E01D- IET '!$O$192,'E01D- IET '!$P$192)</c:f>
              <c:numCache>
                <c:formatCode>0</c:formatCode>
                <c:ptCount val="5"/>
                <c:pt idx="0">
                  <c:v>2007</c:v>
                </c:pt>
                <c:pt idx="1">
                  <c:v>2008</c:v>
                </c:pt>
                <c:pt idx="2">
                  <c:v>2009</c:v>
                </c:pt>
                <c:pt idx="3">
                  <c:v>2010</c:v>
                </c:pt>
                <c:pt idx="4">
                  <c:v>2011</c:v>
                </c:pt>
              </c:numCache>
            </c:numRef>
          </c:cat>
          <c:val>
            <c:numRef>
              <c:f>('E01D- IET '!$L$194,'E01D- IET '!$M$194,'E01D- IET '!$N$194,'E01D- IET '!$O$194,'E01D- IET '!$P$194)</c:f>
              <c:numCache>
                <c:formatCode>0</c:formatCode>
                <c:ptCount val="5"/>
                <c:pt idx="0">
                  <c:v>0</c:v>
                </c:pt>
                <c:pt idx="1">
                  <c:v>1</c:v>
                </c:pt>
                <c:pt idx="2">
                  <c:v>0</c:v>
                </c:pt>
                <c:pt idx="3">
                  <c:v>0</c:v>
                </c:pt>
                <c:pt idx="4">
                  <c:v>1</c:v>
                </c:pt>
              </c:numCache>
            </c:numRef>
          </c:val>
        </c:ser>
        <c:ser>
          <c:idx val="2"/>
          <c:order val="2"/>
          <c:tx>
            <c:strRef>
              <c:f>'E01D- IET '!$K$195</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'!$L$192,'E01D- IET '!$M$192,'E01D- IET '!$N$192,'E01D- IET '!$O$192,'E01D- IET '!$P$192)</c:f>
              <c:numCache>
                <c:formatCode>0</c:formatCode>
                <c:ptCount val="5"/>
                <c:pt idx="0">
                  <c:v>2007</c:v>
                </c:pt>
                <c:pt idx="1">
                  <c:v>2008</c:v>
                </c:pt>
                <c:pt idx="2">
                  <c:v>2009</c:v>
                </c:pt>
                <c:pt idx="3">
                  <c:v>2010</c:v>
                </c:pt>
                <c:pt idx="4">
                  <c:v>2011</c:v>
                </c:pt>
              </c:numCache>
            </c:numRef>
          </c:cat>
          <c:val>
            <c:numRef>
              <c:f>('E01D- IET '!$L$195,'E01D- IET '!$M$195,'E01D- IET '!$N$195,'E01D- IET '!$O$195,'E01D- IET '!$P$195)</c:f>
              <c:numCache>
                <c:formatCode>0</c:formatCode>
                <c:ptCount val="5"/>
                <c:pt idx="0">
                  <c:v>3</c:v>
                </c:pt>
                <c:pt idx="1">
                  <c:v>4</c:v>
                </c:pt>
                <c:pt idx="2">
                  <c:v>3</c:v>
                </c:pt>
                <c:pt idx="3">
                  <c:v>3</c:v>
                </c:pt>
                <c:pt idx="4">
                  <c:v>1</c:v>
                </c:pt>
              </c:numCache>
            </c:numRef>
          </c:val>
        </c:ser>
        <c:ser>
          <c:idx val="3"/>
          <c:order val="3"/>
          <c:tx>
            <c:strRef>
              <c:f>'E01D- IET '!$K$196</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'!$L$192,'E01D- IET '!$M$192,'E01D- IET '!$N$192,'E01D- IET '!$O$192,'E01D- IET '!$P$192)</c:f>
              <c:numCache>
                <c:formatCode>0</c:formatCode>
                <c:ptCount val="5"/>
                <c:pt idx="0">
                  <c:v>2007</c:v>
                </c:pt>
                <c:pt idx="1">
                  <c:v>2008</c:v>
                </c:pt>
                <c:pt idx="2">
                  <c:v>2009</c:v>
                </c:pt>
                <c:pt idx="3">
                  <c:v>2010</c:v>
                </c:pt>
                <c:pt idx="4">
                  <c:v>2011</c:v>
                </c:pt>
              </c:numCache>
            </c:numRef>
          </c:cat>
          <c:val>
            <c:numRef>
              <c:f>('E01D- IET '!$L$196,'E01D- IET '!$M$196,'E01D- IET '!$N$196,'E01D- IET '!$O$196,'E01D- IET '!$P$196)</c:f>
              <c:numCache>
                <c:formatCode>0</c:formatCode>
                <c:ptCount val="5"/>
                <c:pt idx="0">
                  <c:v>2</c:v>
                </c:pt>
                <c:pt idx="1">
                  <c:v>1</c:v>
                </c:pt>
                <c:pt idx="2">
                  <c:v>2</c:v>
                </c:pt>
                <c:pt idx="3">
                  <c:v>2</c:v>
                </c:pt>
                <c:pt idx="4">
                  <c:v>1</c:v>
                </c:pt>
              </c:numCache>
            </c:numRef>
          </c:val>
        </c:ser>
        <c:ser>
          <c:idx val="4"/>
          <c:order val="4"/>
          <c:tx>
            <c:strRef>
              <c:f>'E01D- IET '!$K$197</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'!$L$192,'E01D- IET '!$M$192,'E01D- IET '!$N$192,'E01D- IET '!$O$192,'E01D- IET '!$P$192)</c:f>
              <c:numCache>
                <c:formatCode>0</c:formatCode>
                <c:ptCount val="5"/>
                <c:pt idx="0">
                  <c:v>2007</c:v>
                </c:pt>
                <c:pt idx="1">
                  <c:v>2008</c:v>
                </c:pt>
                <c:pt idx="2">
                  <c:v>2009</c:v>
                </c:pt>
                <c:pt idx="3">
                  <c:v>2010</c:v>
                </c:pt>
                <c:pt idx="4">
                  <c:v>2011</c:v>
                </c:pt>
              </c:numCache>
            </c:numRef>
          </c:cat>
          <c:val>
            <c:numRef>
              <c:f>('E01D- IET '!$L$197,'E01D- IET '!$M$197,'E01D- IET '!$N$197,'E01D- IET '!$O$197,'E01D- IET '!$P$197)</c:f>
              <c:numCache>
                <c:formatCode>0</c:formatCode>
                <c:ptCount val="5"/>
                <c:pt idx="0">
                  <c:v>0</c:v>
                </c:pt>
                <c:pt idx="1">
                  <c:v>0</c:v>
                </c:pt>
                <c:pt idx="2">
                  <c:v>0</c:v>
                </c:pt>
                <c:pt idx="3">
                  <c:v>1</c:v>
                </c:pt>
                <c:pt idx="4">
                  <c:v>0</c:v>
                </c:pt>
              </c:numCache>
            </c:numRef>
          </c:val>
        </c:ser>
        <c:ser>
          <c:idx val="5"/>
          <c:order val="5"/>
          <c:tx>
            <c:strRef>
              <c:f>'E01D- IET '!$K$198</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'!$L$192,'E01D- IET '!$M$192,'E01D- IET '!$N$192,'E01D- IET '!$O$192,'E01D- IET '!$P$192)</c:f>
              <c:numCache>
                <c:formatCode>0</c:formatCode>
                <c:ptCount val="5"/>
                <c:pt idx="0">
                  <c:v>2007</c:v>
                </c:pt>
                <c:pt idx="1">
                  <c:v>2008</c:v>
                </c:pt>
                <c:pt idx="2">
                  <c:v>2009</c:v>
                </c:pt>
                <c:pt idx="3">
                  <c:v>2010</c:v>
                </c:pt>
                <c:pt idx="4">
                  <c:v>2011</c:v>
                </c:pt>
              </c:numCache>
            </c:numRef>
          </c:cat>
          <c:val>
            <c:numRef>
              <c:f>('E01D- IET '!$L$198,'E01D- IET '!$M$198,'E01D- IET '!$N$198,'E01D- IET '!$O$198,'E01D- IET '!$P$198)</c:f>
              <c:numCache>
                <c:formatCode>0</c:formatCode>
                <c:ptCount val="5"/>
                <c:pt idx="0">
                  <c:v>1</c:v>
                </c:pt>
                <c:pt idx="1">
                  <c:v>0</c:v>
                </c:pt>
                <c:pt idx="2">
                  <c:v>1</c:v>
                </c:pt>
                <c:pt idx="3">
                  <c:v>0</c:v>
                </c:pt>
                <c:pt idx="4">
                  <c:v>0</c:v>
                </c:pt>
              </c:numCache>
            </c:numRef>
          </c:val>
        </c:ser>
        <c:dLbls>
          <c:showLegendKey val="0"/>
          <c:showVal val="0"/>
          <c:showCatName val="0"/>
          <c:showSerName val="0"/>
          <c:showPercent val="0"/>
          <c:showBubbleSize val="0"/>
        </c:dLbls>
        <c:gapWidth val="150"/>
        <c:overlap val="100"/>
        <c:axId val="135224320"/>
        <c:axId val="135238400"/>
      </c:barChart>
      <c:catAx>
        <c:axId val="135224320"/>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238400"/>
        <c:crosses val="autoZero"/>
        <c:auto val="1"/>
        <c:lblAlgn val="ctr"/>
        <c:lblOffset val="100"/>
        <c:noMultiLvlLbl val="0"/>
      </c:catAx>
      <c:valAx>
        <c:axId val="13523840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224320"/>
        <c:crosses val="autoZero"/>
        <c:crossBetween val="between"/>
      </c:valAx>
    </c:plotArea>
    <c:legend>
      <c:legendPos val="b"/>
      <c:layout>
        <c:manualLayout>
          <c:xMode val="edge"/>
          <c:yMode val="edge"/>
          <c:x val="8.5342185697224779E-2"/>
          <c:y val="0.82394622969426112"/>
          <c:w val="0.85500043856986119"/>
          <c:h val="0.16421153436901439"/>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'!$K$207</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'!$L$206,'E01D- IET '!$M$206,'E01D- IET '!$N$206,'E01D- IET '!$O$206,'E01D- IET '!$P$206)</c:f>
              <c:numCache>
                <c:formatCode>0</c:formatCode>
                <c:ptCount val="5"/>
                <c:pt idx="0">
                  <c:v>2007</c:v>
                </c:pt>
                <c:pt idx="1">
                  <c:v>2008</c:v>
                </c:pt>
                <c:pt idx="2">
                  <c:v>2009</c:v>
                </c:pt>
                <c:pt idx="3">
                  <c:v>2010</c:v>
                </c:pt>
                <c:pt idx="4">
                  <c:v>2011</c:v>
                </c:pt>
              </c:numCache>
            </c:numRef>
          </c:cat>
          <c:val>
            <c:numRef>
              <c:f>('E01D- IET '!$L$207,'E01D- IET '!$M$207,'E01D- IET '!$N$207,'E01D- IET '!$O$207,'E01D- IET '!$P$207)</c:f>
              <c:numCache>
                <c:formatCode>0</c:formatCode>
                <c:ptCount val="5"/>
                <c:pt idx="0">
                  <c:v>0</c:v>
                </c:pt>
                <c:pt idx="1">
                  <c:v>0</c:v>
                </c:pt>
                <c:pt idx="2">
                  <c:v>0</c:v>
                </c:pt>
                <c:pt idx="3">
                  <c:v>0</c:v>
                </c:pt>
                <c:pt idx="4">
                  <c:v>0</c:v>
                </c:pt>
              </c:numCache>
            </c:numRef>
          </c:val>
        </c:ser>
        <c:ser>
          <c:idx val="1"/>
          <c:order val="1"/>
          <c:tx>
            <c:strRef>
              <c:f>'E01D- IET '!$K$208</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'!$L$206,'E01D- IET '!$M$206,'E01D- IET '!$N$206,'E01D- IET '!$O$206,'E01D- IET '!$P$206)</c:f>
              <c:numCache>
                <c:formatCode>0</c:formatCode>
                <c:ptCount val="5"/>
                <c:pt idx="0">
                  <c:v>2007</c:v>
                </c:pt>
                <c:pt idx="1">
                  <c:v>2008</c:v>
                </c:pt>
                <c:pt idx="2">
                  <c:v>2009</c:v>
                </c:pt>
                <c:pt idx="3">
                  <c:v>2010</c:v>
                </c:pt>
                <c:pt idx="4">
                  <c:v>2011</c:v>
                </c:pt>
              </c:numCache>
            </c:numRef>
          </c:cat>
          <c:val>
            <c:numRef>
              <c:f>('E01D- IET '!$L$208,'E01D- IET '!$M$208,'E01D- IET '!$N$208,'E01D- IET '!$O$208,'E01D- IET '!$P$208)</c:f>
              <c:numCache>
                <c:formatCode>0</c:formatCode>
                <c:ptCount val="5"/>
                <c:pt idx="0">
                  <c:v>0</c:v>
                </c:pt>
                <c:pt idx="1">
                  <c:v>0</c:v>
                </c:pt>
                <c:pt idx="2">
                  <c:v>1</c:v>
                </c:pt>
                <c:pt idx="3">
                  <c:v>2</c:v>
                </c:pt>
                <c:pt idx="4">
                  <c:v>3</c:v>
                </c:pt>
              </c:numCache>
            </c:numRef>
          </c:val>
        </c:ser>
        <c:ser>
          <c:idx val="2"/>
          <c:order val="2"/>
          <c:tx>
            <c:strRef>
              <c:f>'E01D- IET '!$K$209</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'!$L$206,'E01D- IET '!$M$206,'E01D- IET '!$N$206,'E01D- IET '!$O$206,'E01D- IET '!$P$206)</c:f>
              <c:numCache>
                <c:formatCode>0</c:formatCode>
                <c:ptCount val="5"/>
                <c:pt idx="0">
                  <c:v>2007</c:v>
                </c:pt>
                <c:pt idx="1">
                  <c:v>2008</c:v>
                </c:pt>
                <c:pt idx="2">
                  <c:v>2009</c:v>
                </c:pt>
                <c:pt idx="3">
                  <c:v>2010</c:v>
                </c:pt>
                <c:pt idx="4">
                  <c:v>2011</c:v>
                </c:pt>
              </c:numCache>
            </c:numRef>
          </c:cat>
          <c:val>
            <c:numRef>
              <c:f>('E01D- IET '!$L$209,'E01D- IET '!$M$209,'E01D- IET '!$N$209,'E01D- IET '!$O$209,'E01D- IET '!$P$209)</c:f>
              <c:numCache>
                <c:formatCode>0</c:formatCode>
                <c:ptCount val="5"/>
                <c:pt idx="0">
                  <c:v>2</c:v>
                </c:pt>
                <c:pt idx="1">
                  <c:v>2</c:v>
                </c:pt>
                <c:pt idx="2">
                  <c:v>1</c:v>
                </c:pt>
                <c:pt idx="3">
                  <c:v>1</c:v>
                </c:pt>
                <c:pt idx="4">
                  <c:v>1</c:v>
                </c:pt>
              </c:numCache>
            </c:numRef>
          </c:val>
        </c:ser>
        <c:ser>
          <c:idx val="3"/>
          <c:order val="3"/>
          <c:tx>
            <c:strRef>
              <c:f>'E01D- IET '!$K$210</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'!$L$206,'E01D- IET '!$M$206,'E01D- IET '!$N$206,'E01D- IET '!$O$206,'E01D- IET '!$P$206)</c:f>
              <c:numCache>
                <c:formatCode>0</c:formatCode>
                <c:ptCount val="5"/>
                <c:pt idx="0">
                  <c:v>2007</c:v>
                </c:pt>
                <c:pt idx="1">
                  <c:v>2008</c:v>
                </c:pt>
                <c:pt idx="2">
                  <c:v>2009</c:v>
                </c:pt>
                <c:pt idx="3">
                  <c:v>2010</c:v>
                </c:pt>
                <c:pt idx="4">
                  <c:v>2011</c:v>
                </c:pt>
              </c:numCache>
            </c:numRef>
          </c:cat>
          <c:val>
            <c:numRef>
              <c:f>('E01D- IET '!$L$210,'E01D- IET '!$M$210,'E01D- IET '!$N$210,'E01D- IET '!$O$210,'E01D- IET '!$P$210)</c:f>
              <c:numCache>
                <c:formatCode>0</c:formatCode>
                <c:ptCount val="5"/>
                <c:pt idx="0">
                  <c:v>1</c:v>
                </c:pt>
                <c:pt idx="1">
                  <c:v>1</c:v>
                </c:pt>
                <c:pt idx="2">
                  <c:v>1</c:v>
                </c:pt>
                <c:pt idx="3">
                  <c:v>0</c:v>
                </c:pt>
                <c:pt idx="4">
                  <c:v>0</c:v>
                </c:pt>
              </c:numCache>
            </c:numRef>
          </c:val>
        </c:ser>
        <c:ser>
          <c:idx val="4"/>
          <c:order val="4"/>
          <c:tx>
            <c:strRef>
              <c:f>'E01D- IET '!$K$211</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'!$L$206,'E01D- IET '!$M$206,'E01D- IET '!$N$206,'E01D- IET '!$O$206,'E01D- IET '!$P$206)</c:f>
              <c:numCache>
                <c:formatCode>0</c:formatCode>
                <c:ptCount val="5"/>
                <c:pt idx="0">
                  <c:v>2007</c:v>
                </c:pt>
                <c:pt idx="1">
                  <c:v>2008</c:v>
                </c:pt>
                <c:pt idx="2">
                  <c:v>2009</c:v>
                </c:pt>
                <c:pt idx="3">
                  <c:v>2010</c:v>
                </c:pt>
                <c:pt idx="4">
                  <c:v>2011</c:v>
                </c:pt>
              </c:numCache>
            </c:numRef>
          </c:cat>
          <c:val>
            <c:numRef>
              <c:f>('E01D- IET '!$L$211,'E01D- IET '!$M$211,'E01D- IET '!$N$211,'E01D- IET '!$O$211,'E01D- IET '!$P$211)</c:f>
              <c:numCache>
                <c:formatCode>0</c:formatCode>
                <c:ptCount val="5"/>
                <c:pt idx="0">
                  <c:v>0</c:v>
                </c:pt>
                <c:pt idx="1">
                  <c:v>0</c:v>
                </c:pt>
                <c:pt idx="2">
                  <c:v>0</c:v>
                </c:pt>
                <c:pt idx="3">
                  <c:v>0</c:v>
                </c:pt>
                <c:pt idx="4">
                  <c:v>0</c:v>
                </c:pt>
              </c:numCache>
            </c:numRef>
          </c:val>
        </c:ser>
        <c:ser>
          <c:idx val="5"/>
          <c:order val="5"/>
          <c:tx>
            <c:strRef>
              <c:f>'E01D- IET '!$K$212</c:f>
              <c:strCache>
                <c:ptCount val="1"/>
                <c:pt idx="0">
                  <c:v>Hipereutrófico</c:v>
                </c:pt>
              </c:strCache>
            </c:strRef>
          </c:tx>
          <c:spPr>
            <a:solidFill>
              <a:srgbClr val="7030A0"/>
            </a:solidFill>
          </c:spPr>
          <c:invertIfNegative val="0"/>
          <c:cat>
            <c:numRef>
              <c:f>('E01D- IET '!$L$206,'E01D- IET '!$M$206,'E01D- IET '!$N$206,'E01D- IET '!$O$206,'E01D- IET '!$P$206)</c:f>
              <c:numCache>
                <c:formatCode>0</c:formatCode>
                <c:ptCount val="5"/>
                <c:pt idx="0">
                  <c:v>2007</c:v>
                </c:pt>
                <c:pt idx="1">
                  <c:v>2008</c:v>
                </c:pt>
                <c:pt idx="2">
                  <c:v>2009</c:v>
                </c:pt>
                <c:pt idx="3">
                  <c:v>2010</c:v>
                </c:pt>
                <c:pt idx="4">
                  <c:v>2011</c:v>
                </c:pt>
              </c:numCache>
            </c:numRef>
          </c:cat>
          <c:val>
            <c:numRef>
              <c:f>('E01D- IET '!$L$212,'E01D- IET '!$M$212,'E01D- IET '!$N$212,'E01D- IET '!$O$212,'E01D- IET '!$P$212)</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5293568"/>
        <c:axId val="135307648"/>
      </c:barChart>
      <c:catAx>
        <c:axId val="13529356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307648"/>
        <c:crosses val="autoZero"/>
        <c:auto val="1"/>
        <c:lblAlgn val="ctr"/>
        <c:lblOffset val="100"/>
        <c:noMultiLvlLbl val="0"/>
      </c:catAx>
      <c:valAx>
        <c:axId val="135307648"/>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293568"/>
        <c:crosses val="autoZero"/>
        <c:crossBetween val="between"/>
        <c:majorUnit val="1"/>
      </c:valAx>
    </c:plotArea>
    <c:legend>
      <c:legendPos val="b"/>
      <c:layout>
        <c:manualLayout>
          <c:xMode val="edge"/>
          <c:yMode val="edge"/>
          <c:x val="8.5342400381770517E-2"/>
          <c:y val="0.8239461703650679"/>
          <c:w val="0.85500039767756364"/>
          <c:h val="0.16421130994989144"/>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8166399143452225"/>
          <c:h val="0.59710907855458206"/>
        </c:manualLayout>
      </c:layout>
      <c:barChart>
        <c:barDir val="col"/>
        <c:grouping val="stacked"/>
        <c:varyColors val="0"/>
        <c:ser>
          <c:idx val="0"/>
          <c:order val="0"/>
          <c:tx>
            <c:strRef>
              <c:f>'E01D- IET '!$K$217</c:f>
              <c:strCache>
                <c:ptCount val="1"/>
                <c:pt idx="0">
                  <c:v>Ultraoligotrófico</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'!$L$216,'E01D- IET '!$M$216,'E01D- IET '!$N$216,'E01D- IET '!$O$216,'E01D- IET '!$P$216)</c:f>
              <c:numCache>
                <c:formatCode>0</c:formatCode>
                <c:ptCount val="5"/>
                <c:pt idx="0">
                  <c:v>2007</c:v>
                </c:pt>
                <c:pt idx="1">
                  <c:v>2008</c:v>
                </c:pt>
                <c:pt idx="2">
                  <c:v>2009</c:v>
                </c:pt>
                <c:pt idx="3">
                  <c:v>2010</c:v>
                </c:pt>
                <c:pt idx="4">
                  <c:v>2011</c:v>
                </c:pt>
              </c:numCache>
            </c:numRef>
          </c:cat>
          <c:val>
            <c:numRef>
              <c:f>('E01D- IET '!$L$217,'E01D- IET '!$M$217,'E01D- IET '!$N$217,'E01D- IET '!$O$217,'E01D- IET '!$P$217)</c:f>
              <c:numCache>
                <c:formatCode>0</c:formatCode>
                <c:ptCount val="5"/>
                <c:pt idx="0">
                  <c:v>0</c:v>
                </c:pt>
                <c:pt idx="1">
                  <c:v>0</c:v>
                </c:pt>
                <c:pt idx="2">
                  <c:v>0</c:v>
                </c:pt>
                <c:pt idx="3">
                  <c:v>0</c:v>
                </c:pt>
                <c:pt idx="4">
                  <c:v>2</c:v>
                </c:pt>
              </c:numCache>
            </c:numRef>
          </c:val>
        </c:ser>
        <c:ser>
          <c:idx val="1"/>
          <c:order val="1"/>
          <c:tx>
            <c:strRef>
              <c:f>'E01D- IET '!$K$218</c:f>
              <c:strCache>
                <c:ptCount val="1"/>
                <c:pt idx="0">
                  <c:v>Oligotrófico</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'!$L$216,'E01D- IET '!$M$216,'E01D- IET '!$N$216,'E01D- IET '!$O$216,'E01D- IET '!$P$216)</c:f>
              <c:numCache>
                <c:formatCode>0</c:formatCode>
                <c:ptCount val="5"/>
                <c:pt idx="0">
                  <c:v>2007</c:v>
                </c:pt>
                <c:pt idx="1">
                  <c:v>2008</c:v>
                </c:pt>
                <c:pt idx="2">
                  <c:v>2009</c:v>
                </c:pt>
                <c:pt idx="3">
                  <c:v>2010</c:v>
                </c:pt>
                <c:pt idx="4">
                  <c:v>2011</c:v>
                </c:pt>
              </c:numCache>
            </c:numRef>
          </c:cat>
          <c:val>
            <c:numRef>
              <c:f>('E01D- IET '!$L$218,'E01D- IET '!$M$218,'E01D- IET '!$N$218,'E01D- IET '!$O$218,'E01D- IET '!$P$218)</c:f>
              <c:numCache>
                <c:formatCode>0</c:formatCode>
                <c:ptCount val="5"/>
                <c:pt idx="0">
                  <c:v>1</c:v>
                </c:pt>
                <c:pt idx="1">
                  <c:v>2</c:v>
                </c:pt>
                <c:pt idx="2">
                  <c:v>2</c:v>
                </c:pt>
                <c:pt idx="3">
                  <c:v>2</c:v>
                </c:pt>
                <c:pt idx="4">
                  <c:v>1</c:v>
                </c:pt>
              </c:numCache>
            </c:numRef>
          </c:val>
        </c:ser>
        <c:ser>
          <c:idx val="2"/>
          <c:order val="2"/>
          <c:tx>
            <c:strRef>
              <c:f>'E01D- IET '!$K$219</c:f>
              <c:strCache>
                <c:ptCount val="1"/>
                <c:pt idx="0">
                  <c:v>Mesotrófico</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'!$L$216,'E01D- IET '!$M$216,'E01D- IET '!$N$216,'E01D- IET '!$O$216,'E01D- IET '!$P$216)</c:f>
              <c:numCache>
                <c:formatCode>0</c:formatCode>
                <c:ptCount val="5"/>
                <c:pt idx="0">
                  <c:v>2007</c:v>
                </c:pt>
                <c:pt idx="1">
                  <c:v>2008</c:v>
                </c:pt>
                <c:pt idx="2">
                  <c:v>2009</c:v>
                </c:pt>
                <c:pt idx="3">
                  <c:v>2010</c:v>
                </c:pt>
                <c:pt idx="4">
                  <c:v>2011</c:v>
                </c:pt>
              </c:numCache>
            </c:numRef>
          </c:cat>
          <c:val>
            <c:numRef>
              <c:f>('E01D- IET '!$L$219,'E01D- IET '!$M$219,'E01D- IET '!$N$219,'E01D- IET '!$O$219,'E01D- IET '!$P$219)</c:f>
              <c:numCache>
                <c:formatCode>0</c:formatCode>
                <c:ptCount val="5"/>
                <c:pt idx="0">
                  <c:v>2</c:v>
                </c:pt>
                <c:pt idx="1">
                  <c:v>1</c:v>
                </c:pt>
                <c:pt idx="2">
                  <c:v>1</c:v>
                </c:pt>
                <c:pt idx="3">
                  <c:v>1</c:v>
                </c:pt>
                <c:pt idx="4">
                  <c:v>0</c:v>
                </c:pt>
              </c:numCache>
            </c:numRef>
          </c:val>
        </c:ser>
        <c:ser>
          <c:idx val="3"/>
          <c:order val="3"/>
          <c:tx>
            <c:strRef>
              <c:f>'E01D- IET '!$K$220</c:f>
              <c:strCache>
                <c:ptCount val="1"/>
                <c:pt idx="0">
                  <c:v>Eutrófico</c:v>
                </c:pt>
              </c:strCache>
            </c:strRef>
          </c:tx>
          <c:spPr>
            <a:solidFill>
              <a:srgbClr val="FFC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'!$L$216,'E01D- IET '!$M$216,'E01D- IET '!$N$216,'E01D- IET '!$O$216,'E01D- IET '!$P$216)</c:f>
              <c:numCache>
                <c:formatCode>0</c:formatCode>
                <c:ptCount val="5"/>
                <c:pt idx="0">
                  <c:v>2007</c:v>
                </c:pt>
                <c:pt idx="1">
                  <c:v>2008</c:v>
                </c:pt>
                <c:pt idx="2">
                  <c:v>2009</c:v>
                </c:pt>
                <c:pt idx="3">
                  <c:v>2010</c:v>
                </c:pt>
                <c:pt idx="4">
                  <c:v>2011</c:v>
                </c:pt>
              </c:numCache>
            </c:numRef>
          </c:cat>
          <c:val>
            <c:numRef>
              <c:f>('E01D- IET '!$L$220,'E01D- IET '!$M$220,'E01D- IET '!$N$220,'E01D- IET '!$O$220,'E01D- IET '!$P$220)</c:f>
              <c:numCache>
                <c:formatCode>0</c:formatCode>
                <c:ptCount val="5"/>
                <c:pt idx="0">
                  <c:v>1</c:v>
                </c:pt>
                <c:pt idx="1">
                  <c:v>1</c:v>
                </c:pt>
                <c:pt idx="2">
                  <c:v>1</c:v>
                </c:pt>
                <c:pt idx="3">
                  <c:v>1</c:v>
                </c:pt>
                <c:pt idx="4">
                  <c:v>1</c:v>
                </c:pt>
              </c:numCache>
            </c:numRef>
          </c:val>
        </c:ser>
        <c:ser>
          <c:idx val="4"/>
          <c:order val="4"/>
          <c:tx>
            <c:strRef>
              <c:f>'E01D- IET '!$K$221</c:f>
              <c:strCache>
                <c:ptCount val="1"/>
                <c:pt idx="0">
                  <c:v>Supereutrófico</c:v>
                </c:pt>
              </c:strCache>
            </c:strRef>
          </c:tx>
          <c:spPr>
            <a:solidFill>
              <a:srgbClr val="FF000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'!$L$216,'E01D- IET '!$M$216,'E01D- IET '!$N$216,'E01D- IET '!$O$216,'E01D- IET '!$P$216)</c:f>
              <c:numCache>
                <c:formatCode>0</c:formatCode>
                <c:ptCount val="5"/>
                <c:pt idx="0">
                  <c:v>2007</c:v>
                </c:pt>
                <c:pt idx="1">
                  <c:v>2008</c:v>
                </c:pt>
                <c:pt idx="2">
                  <c:v>2009</c:v>
                </c:pt>
                <c:pt idx="3">
                  <c:v>2010</c:v>
                </c:pt>
                <c:pt idx="4">
                  <c:v>2011</c:v>
                </c:pt>
              </c:numCache>
            </c:numRef>
          </c:cat>
          <c:val>
            <c:numRef>
              <c:f>('E01D- IET '!$L$221,'E01D- IET '!$M$221,'E01D- IET '!$N$221,'E01D- IET '!$O$221,'E01D- IET '!$P$221)</c:f>
              <c:numCache>
                <c:formatCode>0</c:formatCode>
                <c:ptCount val="5"/>
                <c:pt idx="0">
                  <c:v>0</c:v>
                </c:pt>
                <c:pt idx="1">
                  <c:v>0</c:v>
                </c:pt>
                <c:pt idx="2">
                  <c:v>1</c:v>
                </c:pt>
                <c:pt idx="3">
                  <c:v>1</c:v>
                </c:pt>
                <c:pt idx="4">
                  <c:v>0</c:v>
                </c:pt>
              </c:numCache>
            </c:numRef>
          </c:val>
        </c:ser>
        <c:ser>
          <c:idx val="5"/>
          <c:order val="5"/>
          <c:tx>
            <c:strRef>
              <c:f>'E01D- IET '!$K$222</c:f>
              <c:strCache>
                <c:ptCount val="1"/>
                <c:pt idx="0">
                  <c:v>Hipereutrófico</c:v>
                </c:pt>
              </c:strCache>
            </c:strRef>
          </c:tx>
          <c:spPr>
            <a:solidFill>
              <a:srgbClr val="7030A0"/>
            </a:solidFill>
          </c:spPr>
          <c:invertIfNegative val="0"/>
          <c:dLbls>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('E01D- IET '!$L$216,'E01D- IET '!$M$216,'E01D- IET '!$N$216,'E01D- IET '!$O$216,'E01D- IET '!$P$216)</c:f>
              <c:numCache>
                <c:formatCode>0</c:formatCode>
                <c:ptCount val="5"/>
                <c:pt idx="0">
                  <c:v>2007</c:v>
                </c:pt>
                <c:pt idx="1">
                  <c:v>2008</c:v>
                </c:pt>
                <c:pt idx="2">
                  <c:v>2009</c:v>
                </c:pt>
                <c:pt idx="3">
                  <c:v>2010</c:v>
                </c:pt>
                <c:pt idx="4">
                  <c:v>2011</c:v>
                </c:pt>
              </c:numCache>
            </c:numRef>
          </c:cat>
          <c:val>
            <c:numRef>
              <c:f>('E01D- IET '!$L$222,'E01D- IET '!$M$222,'E01D- IET '!$N$222,'E01D- IET '!$O$222,'E01D- IET '!$P$222)</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150"/>
        <c:overlap val="100"/>
        <c:axId val="135768704"/>
        <c:axId val="135774592"/>
      </c:barChart>
      <c:catAx>
        <c:axId val="13576870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774592"/>
        <c:crosses val="autoZero"/>
        <c:auto val="1"/>
        <c:lblAlgn val="ctr"/>
        <c:lblOffset val="100"/>
        <c:noMultiLvlLbl val="0"/>
      </c:catAx>
      <c:valAx>
        <c:axId val="135774592"/>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768704"/>
        <c:crosses val="autoZero"/>
        <c:crossBetween val="between"/>
      </c:valAx>
    </c:plotArea>
    <c:legend>
      <c:legendPos val="b"/>
      <c:layout>
        <c:manualLayout>
          <c:xMode val="edge"/>
          <c:yMode val="edge"/>
          <c:x val="8.5342309310572823E-2"/>
          <c:y val="0.82394588000444013"/>
          <c:w val="0.85500056767713184"/>
          <c:h val="0.16421130457284164"/>
        </c:manualLayout>
      </c:layout>
      <c:overlay val="1"/>
      <c:txPr>
        <a:bodyPr/>
        <a:lstStyle/>
        <a:p>
          <a:pPr>
            <a:defRPr sz="920" b="0" i="0" u="none" strike="noStrike" baseline="0">
              <a:solidFill>
                <a:srgbClr val="000000"/>
              </a:solidFill>
              <a:latin typeface="Calibri"/>
              <a:ea typeface="Calibri"/>
              <a:cs typeface="Calibri"/>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8" footer="0.31496062000000458"/>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'E01D- IET '!$K$4</c:f>
              <c:strCache>
                <c:ptCount val="1"/>
                <c:pt idx="0">
                  <c:v>Ultraoligotrófico</c:v>
                </c:pt>
              </c:strCache>
            </c:strRef>
          </c:tx>
          <c:spPr>
            <a:solidFill>
              <a:srgbClr val="0000FF"/>
            </a:solidFill>
          </c:spPr>
          <c:invertIfNegative val="0"/>
          <c:dLbls>
            <c:txPr>
              <a:bodyPr/>
              <a:lstStyle/>
              <a:p>
                <a:pPr>
                  <a:defRPr sz="1000" b="0" i="0" u="none" strike="noStrike" baseline="0">
                    <a:solidFill>
                      <a:srgbClr val="FFFFFF"/>
                    </a:solidFill>
                    <a:latin typeface="Arial"/>
                    <a:ea typeface="Arial"/>
                    <a:cs typeface="Arial"/>
                  </a:defRPr>
                </a:pPr>
                <a:endParaRPr lang="pt-BR"/>
              </a:p>
            </c:txPr>
            <c:showLegendKey val="0"/>
            <c:showVal val="1"/>
            <c:showCatName val="0"/>
            <c:showSerName val="0"/>
            <c:showPercent val="0"/>
            <c:showBubbleSize val="0"/>
            <c:showLeaderLines val="0"/>
          </c:dLbls>
          <c:cat>
            <c:numRef>
              <c:f>'E01D- IET '!$L$3:$P$3</c:f>
              <c:numCache>
                <c:formatCode>0</c:formatCode>
                <c:ptCount val="5"/>
                <c:pt idx="0">
                  <c:v>2007</c:v>
                </c:pt>
                <c:pt idx="1">
                  <c:v>2008</c:v>
                </c:pt>
                <c:pt idx="2">
                  <c:v>2009</c:v>
                </c:pt>
                <c:pt idx="3">
                  <c:v>2010</c:v>
                </c:pt>
                <c:pt idx="4">
                  <c:v>2011</c:v>
                </c:pt>
              </c:numCache>
            </c:numRef>
          </c:cat>
          <c:val>
            <c:numRef>
              <c:f>'E01D- IET '!$L$4:$P$4</c:f>
              <c:numCache>
                <c:formatCode>0</c:formatCode>
                <c:ptCount val="5"/>
                <c:pt idx="0">
                  <c:v>0</c:v>
                </c:pt>
                <c:pt idx="1">
                  <c:v>0</c:v>
                </c:pt>
                <c:pt idx="2">
                  <c:v>0</c:v>
                </c:pt>
                <c:pt idx="3">
                  <c:v>0</c:v>
                </c:pt>
                <c:pt idx="4">
                  <c:v>1</c:v>
                </c:pt>
              </c:numCache>
            </c:numRef>
          </c:val>
        </c:ser>
        <c:ser>
          <c:idx val="1"/>
          <c:order val="1"/>
          <c:tx>
            <c:strRef>
              <c:f>'E01D- IET '!$K$5</c:f>
              <c:strCache>
                <c:ptCount val="1"/>
                <c:pt idx="0">
                  <c:v>Oligotrófico</c:v>
                </c:pt>
              </c:strCache>
            </c:strRef>
          </c:tx>
          <c:spPr>
            <a:solidFill>
              <a:srgbClr val="0080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'!$L$3:$P$3</c:f>
              <c:numCache>
                <c:formatCode>0</c:formatCode>
                <c:ptCount val="5"/>
                <c:pt idx="0">
                  <c:v>2007</c:v>
                </c:pt>
                <c:pt idx="1">
                  <c:v>2008</c:v>
                </c:pt>
                <c:pt idx="2">
                  <c:v>2009</c:v>
                </c:pt>
                <c:pt idx="3">
                  <c:v>2010</c:v>
                </c:pt>
                <c:pt idx="4">
                  <c:v>2011</c:v>
                </c:pt>
              </c:numCache>
            </c:numRef>
          </c:cat>
          <c:val>
            <c:numRef>
              <c:f>'E01D- IET '!$L$5:$P$5</c:f>
              <c:numCache>
                <c:formatCode>0</c:formatCode>
                <c:ptCount val="5"/>
                <c:pt idx="0">
                  <c:v>0</c:v>
                </c:pt>
                <c:pt idx="1">
                  <c:v>0</c:v>
                </c:pt>
                <c:pt idx="2">
                  <c:v>0</c:v>
                </c:pt>
                <c:pt idx="3">
                  <c:v>0</c:v>
                </c:pt>
                <c:pt idx="4">
                  <c:v>0</c:v>
                </c:pt>
              </c:numCache>
            </c:numRef>
          </c:val>
        </c:ser>
        <c:ser>
          <c:idx val="2"/>
          <c:order val="2"/>
          <c:tx>
            <c:strRef>
              <c:f>'E01D- IET '!$K$6</c:f>
              <c:strCache>
                <c:ptCount val="1"/>
                <c:pt idx="0">
                  <c:v>Mesotrófico</c:v>
                </c:pt>
              </c:strCache>
            </c:strRef>
          </c:tx>
          <c:spPr>
            <a:solidFill>
              <a:srgbClr val="FFFF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'!$L$3:$P$3</c:f>
              <c:numCache>
                <c:formatCode>0</c:formatCode>
                <c:ptCount val="5"/>
                <c:pt idx="0">
                  <c:v>2007</c:v>
                </c:pt>
                <c:pt idx="1">
                  <c:v>2008</c:v>
                </c:pt>
                <c:pt idx="2">
                  <c:v>2009</c:v>
                </c:pt>
                <c:pt idx="3">
                  <c:v>2010</c:v>
                </c:pt>
                <c:pt idx="4">
                  <c:v>2011</c:v>
                </c:pt>
              </c:numCache>
            </c:numRef>
          </c:cat>
          <c:val>
            <c:numRef>
              <c:f>'E01D- IET '!$L$6:$P$6</c:f>
              <c:numCache>
                <c:formatCode>0</c:formatCode>
                <c:ptCount val="5"/>
                <c:pt idx="0">
                  <c:v>0</c:v>
                </c:pt>
                <c:pt idx="1">
                  <c:v>0</c:v>
                </c:pt>
                <c:pt idx="2">
                  <c:v>2</c:v>
                </c:pt>
                <c:pt idx="3">
                  <c:v>0</c:v>
                </c:pt>
                <c:pt idx="4">
                  <c:v>0</c:v>
                </c:pt>
              </c:numCache>
            </c:numRef>
          </c:val>
        </c:ser>
        <c:ser>
          <c:idx val="3"/>
          <c:order val="3"/>
          <c:tx>
            <c:strRef>
              <c:f>'E01D- IET '!$K$7</c:f>
              <c:strCache>
                <c:ptCount val="1"/>
                <c:pt idx="0">
                  <c:v>Eutrófico</c:v>
                </c:pt>
              </c:strCache>
            </c:strRef>
          </c:tx>
          <c:spPr>
            <a:solidFill>
              <a:srgbClr val="FF99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'!$L$3:$P$3</c:f>
              <c:numCache>
                <c:formatCode>0</c:formatCode>
                <c:ptCount val="5"/>
                <c:pt idx="0">
                  <c:v>2007</c:v>
                </c:pt>
                <c:pt idx="1">
                  <c:v>2008</c:v>
                </c:pt>
                <c:pt idx="2">
                  <c:v>2009</c:v>
                </c:pt>
                <c:pt idx="3">
                  <c:v>2010</c:v>
                </c:pt>
                <c:pt idx="4">
                  <c:v>2011</c:v>
                </c:pt>
              </c:numCache>
            </c:numRef>
          </c:cat>
          <c:val>
            <c:numRef>
              <c:f>'E01D- IET '!$L$7:$P$7</c:f>
              <c:numCache>
                <c:formatCode>0</c:formatCode>
                <c:ptCount val="5"/>
                <c:pt idx="0">
                  <c:v>1</c:v>
                </c:pt>
                <c:pt idx="1">
                  <c:v>2</c:v>
                </c:pt>
                <c:pt idx="2">
                  <c:v>0</c:v>
                </c:pt>
                <c:pt idx="3">
                  <c:v>2</c:v>
                </c:pt>
                <c:pt idx="4">
                  <c:v>0</c:v>
                </c:pt>
              </c:numCache>
            </c:numRef>
          </c:val>
        </c:ser>
        <c:ser>
          <c:idx val="4"/>
          <c:order val="4"/>
          <c:tx>
            <c:strRef>
              <c:f>'E01D- IET '!$K$8</c:f>
              <c:strCache>
                <c:ptCount val="1"/>
                <c:pt idx="0">
                  <c:v>Supereutrófico</c:v>
                </c:pt>
              </c:strCache>
            </c:strRef>
          </c:tx>
          <c:spPr>
            <a:solidFill>
              <a:srgbClr val="FF0000"/>
            </a:solidFill>
          </c:spPr>
          <c:invertIfNegative val="0"/>
          <c:dLbls>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'E01D- IET '!$L$3:$P$3</c:f>
              <c:numCache>
                <c:formatCode>0</c:formatCode>
                <c:ptCount val="5"/>
                <c:pt idx="0">
                  <c:v>2007</c:v>
                </c:pt>
                <c:pt idx="1">
                  <c:v>2008</c:v>
                </c:pt>
                <c:pt idx="2">
                  <c:v>2009</c:v>
                </c:pt>
                <c:pt idx="3">
                  <c:v>2010</c:v>
                </c:pt>
                <c:pt idx="4">
                  <c:v>2011</c:v>
                </c:pt>
              </c:numCache>
            </c:numRef>
          </c:cat>
          <c:val>
            <c:numRef>
              <c:f>'E01D- IET '!$L$8:$P$8</c:f>
              <c:numCache>
                <c:formatCode>0</c:formatCode>
                <c:ptCount val="5"/>
                <c:pt idx="0">
                  <c:v>0</c:v>
                </c:pt>
                <c:pt idx="1">
                  <c:v>0</c:v>
                </c:pt>
                <c:pt idx="2">
                  <c:v>0</c:v>
                </c:pt>
                <c:pt idx="3">
                  <c:v>0</c:v>
                </c:pt>
                <c:pt idx="4">
                  <c:v>0</c:v>
                </c:pt>
              </c:numCache>
            </c:numRef>
          </c:val>
        </c:ser>
        <c:ser>
          <c:idx val="5"/>
          <c:order val="5"/>
          <c:tx>
            <c:strRef>
              <c:f>'E01D- IET '!$K$9</c:f>
              <c:strCache>
                <c:ptCount val="1"/>
                <c:pt idx="0">
                  <c:v>Hipereutrófico</c:v>
                </c:pt>
              </c:strCache>
            </c:strRef>
          </c:tx>
          <c:spPr>
            <a:solidFill>
              <a:srgbClr val="7030A0"/>
            </a:solidFill>
            <a:ln>
              <a:solidFill>
                <a:srgbClr val="7030A0"/>
              </a:solidFill>
            </a:ln>
          </c:spPr>
          <c:invertIfNegative val="0"/>
          <c:cat>
            <c:numRef>
              <c:f>'E01D- IET '!$L$3:$P$3</c:f>
              <c:numCache>
                <c:formatCode>0</c:formatCode>
                <c:ptCount val="5"/>
                <c:pt idx="0">
                  <c:v>2007</c:v>
                </c:pt>
                <c:pt idx="1">
                  <c:v>2008</c:v>
                </c:pt>
                <c:pt idx="2">
                  <c:v>2009</c:v>
                </c:pt>
                <c:pt idx="3">
                  <c:v>2010</c:v>
                </c:pt>
                <c:pt idx="4">
                  <c:v>2011</c:v>
                </c:pt>
              </c:numCache>
            </c:numRef>
          </c:cat>
          <c:val>
            <c:numRef>
              <c:f>'E01D- IET '!$L$9:$P$9</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5956736"/>
        <c:axId val="135979008"/>
      </c:barChart>
      <c:catAx>
        <c:axId val="135956736"/>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979008"/>
        <c:crosses val="autoZero"/>
        <c:auto val="1"/>
        <c:lblAlgn val="ctr"/>
        <c:lblOffset val="100"/>
        <c:noMultiLvlLbl val="0"/>
      </c:catAx>
      <c:valAx>
        <c:axId val="135979008"/>
        <c:scaling>
          <c:orientation val="minMax"/>
          <c:max val="3"/>
          <c:min val="0"/>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135956736"/>
        <c:crosses val="autoZero"/>
        <c:crossBetween val="between"/>
        <c:majorUnit val="1"/>
        <c:minorUnit val="0.1"/>
      </c:valAx>
    </c:plotArea>
    <c:legend>
      <c:legendPos val="b"/>
      <c:layout>
        <c:manualLayout>
          <c:xMode val="edge"/>
          <c:yMode val="edge"/>
          <c:x val="4.0774078367107669E-2"/>
          <c:y val="0.85171265615258984"/>
          <c:w val="0.92904725741769933"/>
          <c:h val="0.12517175822230417"/>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208" footer="0.31496062000000208"/>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'E01-E '!$Q$9:$Q$9</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'!$R$8:$V$8</c:f>
              <c:numCache>
                <c:formatCode>0</c:formatCode>
                <c:ptCount val="5"/>
                <c:pt idx="0">
                  <c:v>2007</c:v>
                </c:pt>
                <c:pt idx="1">
                  <c:v>2008</c:v>
                </c:pt>
                <c:pt idx="2">
                  <c:v>2009</c:v>
                </c:pt>
                <c:pt idx="3">
                  <c:v>2010</c:v>
                </c:pt>
                <c:pt idx="4">
                  <c:v>2011</c:v>
                </c:pt>
              </c:numCache>
            </c:numRef>
          </c:cat>
          <c:val>
            <c:numRef>
              <c:f>'E01-E '!$R$9:$V$9</c:f>
              <c:numCache>
                <c:formatCode>0</c:formatCode>
                <c:ptCount val="5"/>
                <c:pt idx="0">
                  <c:v>1</c:v>
                </c:pt>
                <c:pt idx="1">
                  <c:v>2</c:v>
                </c:pt>
                <c:pt idx="2">
                  <c:v>2</c:v>
                </c:pt>
                <c:pt idx="3">
                  <c:v>2</c:v>
                </c:pt>
                <c:pt idx="4" formatCode="General">
                  <c:v>2</c:v>
                </c:pt>
              </c:numCache>
            </c:numRef>
          </c:val>
        </c:ser>
        <c:ser>
          <c:idx val="1"/>
          <c:order val="1"/>
          <c:tx>
            <c:strRef>
              <c:f>'E01-E '!$Q$10:$Q$10</c:f>
              <c:strCache>
                <c:ptCount val="1"/>
                <c:pt idx="0">
                  <c:v>[OD] &lt; 5 mg/l</c:v>
                </c:pt>
              </c:strCache>
            </c:strRef>
          </c:tx>
          <c:spPr>
            <a:solidFill>
              <a:srgbClr val="FE3E1E"/>
            </a:solidFill>
          </c:spPr>
          <c:invertIfNegative val="0"/>
          <c:cat>
            <c:numRef>
              <c:f>'E01-E '!$R$8:$V$8</c:f>
              <c:numCache>
                <c:formatCode>0</c:formatCode>
                <c:ptCount val="5"/>
                <c:pt idx="0">
                  <c:v>2007</c:v>
                </c:pt>
                <c:pt idx="1">
                  <c:v>2008</c:v>
                </c:pt>
                <c:pt idx="2">
                  <c:v>2009</c:v>
                </c:pt>
                <c:pt idx="3">
                  <c:v>2010</c:v>
                </c:pt>
                <c:pt idx="4">
                  <c:v>2011</c:v>
                </c:pt>
              </c:numCache>
            </c:numRef>
          </c:cat>
          <c:val>
            <c:numRef>
              <c:f>'E01-E '!$R$10:$V$10</c:f>
              <c:numCache>
                <c:formatCode>0</c:formatCode>
                <c:ptCount val="5"/>
                <c:pt idx="0">
                  <c:v>0</c:v>
                </c:pt>
                <c:pt idx="1">
                  <c:v>0</c:v>
                </c:pt>
                <c:pt idx="2">
                  <c:v>0</c:v>
                </c:pt>
                <c:pt idx="3">
                  <c:v>0</c:v>
                </c:pt>
                <c:pt idx="4" formatCode="General">
                  <c:v>0</c:v>
                </c:pt>
              </c:numCache>
            </c:numRef>
          </c:val>
        </c:ser>
        <c:dLbls>
          <c:showLegendKey val="0"/>
          <c:showVal val="0"/>
          <c:showCatName val="0"/>
          <c:showSerName val="0"/>
          <c:showPercent val="0"/>
          <c:showBubbleSize val="0"/>
        </c:dLbls>
        <c:gapWidth val="150"/>
        <c:overlap val="100"/>
        <c:axId val="137581696"/>
        <c:axId val="137583232"/>
      </c:barChart>
      <c:catAx>
        <c:axId val="13758169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37583232"/>
        <c:crosses val="autoZero"/>
        <c:auto val="1"/>
        <c:lblAlgn val="ctr"/>
        <c:lblOffset val="100"/>
        <c:noMultiLvlLbl val="0"/>
      </c:catAx>
      <c:valAx>
        <c:axId val="137583232"/>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37581696"/>
        <c:crosses val="autoZero"/>
        <c:crossBetween val="between"/>
        <c:majorUnit val="1"/>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24" footer="0.31496062000000424"/>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'!$Q$16</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'!$R$15:$V$15</c:f>
              <c:numCache>
                <c:formatCode>0</c:formatCode>
                <c:ptCount val="5"/>
                <c:pt idx="0">
                  <c:v>2007</c:v>
                </c:pt>
                <c:pt idx="1">
                  <c:v>2008</c:v>
                </c:pt>
                <c:pt idx="2">
                  <c:v>2009</c:v>
                </c:pt>
                <c:pt idx="3">
                  <c:v>2010</c:v>
                </c:pt>
                <c:pt idx="4">
                  <c:v>2011</c:v>
                </c:pt>
              </c:numCache>
            </c:numRef>
          </c:cat>
          <c:val>
            <c:numRef>
              <c:f>'E01-E '!$R$16:$V$16</c:f>
              <c:numCache>
                <c:formatCode>0</c:formatCode>
                <c:ptCount val="5"/>
                <c:pt idx="0">
                  <c:v>7</c:v>
                </c:pt>
                <c:pt idx="1">
                  <c:v>12</c:v>
                </c:pt>
                <c:pt idx="2">
                  <c:v>13</c:v>
                </c:pt>
                <c:pt idx="3">
                  <c:v>18</c:v>
                </c:pt>
                <c:pt idx="4" formatCode="General">
                  <c:v>19</c:v>
                </c:pt>
              </c:numCache>
            </c:numRef>
          </c:val>
        </c:ser>
        <c:ser>
          <c:idx val="2"/>
          <c:order val="1"/>
          <c:tx>
            <c:strRef>
              <c:f>'E01-E '!$Q$17</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'!$R$15:$V$15</c:f>
              <c:numCache>
                <c:formatCode>0</c:formatCode>
                <c:ptCount val="5"/>
                <c:pt idx="0">
                  <c:v>2007</c:v>
                </c:pt>
                <c:pt idx="1">
                  <c:v>2008</c:v>
                </c:pt>
                <c:pt idx="2">
                  <c:v>2009</c:v>
                </c:pt>
                <c:pt idx="3">
                  <c:v>2010</c:v>
                </c:pt>
                <c:pt idx="4">
                  <c:v>2011</c:v>
                </c:pt>
              </c:numCache>
            </c:numRef>
          </c:cat>
          <c:val>
            <c:numRef>
              <c:f>'E01-E '!$R$17:$V$17</c:f>
              <c:numCache>
                <c:formatCode>0</c:formatCode>
                <c:ptCount val="5"/>
                <c:pt idx="0">
                  <c:v>9</c:v>
                </c:pt>
                <c:pt idx="1">
                  <c:v>7</c:v>
                </c:pt>
                <c:pt idx="2">
                  <c:v>6</c:v>
                </c:pt>
                <c:pt idx="3">
                  <c:v>2</c:v>
                </c:pt>
                <c:pt idx="4" formatCode="General">
                  <c:v>1</c:v>
                </c:pt>
              </c:numCache>
            </c:numRef>
          </c:val>
        </c:ser>
        <c:dLbls>
          <c:showLegendKey val="0"/>
          <c:showVal val="0"/>
          <c:showCatName val="0"/>
          <c:showSerName val="0"/>
          <c:showPercent val="0"/>
          <c:showBubbleSize val="0"/>
        </c:dLbls>
        <c:gapWidth val="150"/>
        <c:overlap val="100"/>
        <c:axId val="137625984"/>
        <c:axId val="137627520"/>
      </c:barChart>
      <c:catAx>
        <c:axId val="13762598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37627520"/>
        <c:crosses val="autoZero"/>
        <c:auto val="1"/>
        <c:lblAlgn val="ctr"/>
        <c:lblOffset val="100"/>
        <c:noMultiLvlLbl val="0"/>
      </c:catAx>
      <c:valAx>
        <c:axId val="13762752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37625984"/>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41" footer="0.3149606200000044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'!$Q$23</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'!$R$22:$V$22</c:f>
              <c:numCache>
                <c:formatCode>0</c:formatCode>
                <c:ptCount val="5"/>
                <c:pt idx="0">
                  <c:v>2007</c:v>
                </c:pt>
                <c:pt idx="1">
                  <c:v>2008</c:v>
                </c:pt>
                <c:pt idx="2">
                  <c:v>2009</c:v>
                </c:pt>
                <c:pt idx="3">
                  <c:v>2010</c:v>
                </c:pt>
                <c:pt idx="4">
                  <c:v>2011</c:v>
                </c:pt>
              </c:numCache>
            </c:numRef>
          </c:cat>
          <c:val>
            <c:numRef>
              <c:f>'E01-E '!$R$23:$V$23</c:f>
              <c:numCache>
                <c:formatCode>0</c:formatCode>
                <c:ptCount val="5"/>
                <c:pt idx="0">
                  <c:v>25</c:v>
                </c:pt>
                <c:pt idx="1">
                  <c:v>25</c:v>
                </c:pt>
                <c:pt idx="2">
                  <c:v>24</c:v>
                </c:pt>
                <c:pt idx="3">
                  <c:v>24</c:v>
                </c:pt>
                <c:pt idx="4" formatCode="General">
                  <c:v>25</c:v>
                </c:pt>
              </c:numCache>
            </c:numRef>
          </c:val>
        </c:ser>
        <c:ser>
          <c:idx val="2"/>
          <c:order val="1"/>
          <c:tx>
            <c:strRef>
              <c:f>'E01-E '!$Q$24</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'!$R$22:$V$22</c:f>
              <c:numCache>
                <c:formatCode>0</c:formatCode>
                <c:ptCount val="5"/>
                <c:pt idx="0">
                  <c:v>2007</c:v>
                </c:pt>
                <c:pt idx="1">
                  <c:v>2008</c:v>
                </c:pt>
                <c:pt idx="2">
                  <c:v>2009</c:v>
                </c:pt>
                <c:pt idx="3">
                  <c:v>2010</c:v>
                </c:pt>
                <c:pt idx="4">
                  <c:v>2011</c:v>
                </c:pt>
              </c:numCache>
            </c:numRef>
          </c:cat>
          <c:val>
            <c:numRef>
              <c:f>'E01-E '!$R$24:$V$24</c:f>
              <c:numCache>
                <c:formatCode>0</c:formatCode>
                <c:ptCount val="5"/>
                <c:pt idx="0">
                  <c:v>5</c:v>
                </c:pt>
                <c:pt idx="1">
                  <c:v>5</c:v>
                </c:pt>
                <c:pt idx="2">
                  <c:v>6</c:v>
                </c:pt>
                <c:pt idx="3">
                  <c:v>6</c:v>
                </c:pt>
                <c:pt idx="4" formatCode="General">
                  <c:v>5</c:v>
                </c:pt>
              </c:numCache>
            </c:numRef>
          </c:val>
        </c:ser>
        <c:dLbls>
          <c:showLegendKey val="0"/>
          <c:showVal val="0"/>
          <c:showCatName val="0"/>
          <c:showSerName val="0"/>
          <c:showPercent val="0"/>
          <c:showBubbleSize val="0"/>
        </c:dLbls>
        <c:gapWidth val="150"/>
        <c:overlap val="100"/>
        <c:axId val="137661824"/>
        <c:axId val="137671808"/>
      </c:barChart>
      <c:catAx>
        <c:axId val="13766182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37671808"/>
        <c:crosses val="autoZero"/>
        <c:auto val="1"/>
        <c:lblAlgn val="ctr"/>
        <c:lblOffset val="100"/>
        <c:noMultiLvlLbl val="0"/>
      </c:catAx>
      <c:valAx>
        <c:axId val="13767180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37661824"/>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52" footer="0.3149606200000045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'!$Q$30</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'!$R$29:$V$29</c:f>
              <c:numCache>
                <c:formatCode>0</c:formatCode>
                <c:ptCount val="5"/>
                <c:pt idx="0">
                  <c:v>2007</c:v>
                </c:pt>
                <c:pt idx="1">
                  <c:v>2008</c:v>
                </c:pt>
                <c:pt idx="2">
                  <c:v>2009</c:v>
                </c:pt>
                <c:pt idx="3">
                  <c:v>2010</c:v>
                </c:pt>
                <c:pt idx="4">
                  <c:v>2011</c:v>
                </c:pt>
              </c:numCache>
            </c:numRef>
          </c:cat>
          <c:val>
            <c:numRef>
              <c:f>'E01-E '!$R$30:$V$30</c:f>
              <c:numCache>
                <c:formatCode>0</c:formatCode>
                <c:ptCount val="5"/>
                <c:pt idx="0">
                  <c:v>4</c:v>
                </c:pt>
                <c:pt idx="1">
                  <c:v>4</c:v>
                </c:pt>
                <c:pt idx="2">
                  <c:v>4</c:v>
                </c:pt>
                <c:pt idx="3">
                  <c:v>4</c:v>
                </c:pt>
                <c:pt idx="4" formatCode="General">
                  <c:v>5</c:v>
                </c:pt>
              </c:numCache>
            </c:numRef>
          </c:val>
        </c:ser>
        <c:ser>
          <c:idx val="2"/>
          <c:order val="1"/>
          <c:tx>
            <c:strRef>
              <c:f>'E01-E '!$Q$31</c:f>
              <c:strCache>
                <c:ptCount val="1"/>
                <c:pt idx="0">
                  <c:v>[OD] &lt; 5 mg/l</c:v>
                </c:pt>
              </c:strCache>
            </c:strRef>
          </c:tx>
          <c:spPr>
            <a:solidFill>
              <a:srgbClr val="FF0000"/>
            </a:solidFill>
          </c:spPr>
          <c:invertIfNegative val="0"/>
          <c:dLbls>
            <c:dLbl>
              <c:idx val="0"/>
              <c:delete val="1"/>
            </c:dLbl>
            <c:dLbl>
              <c:idx val="1"/>
              <c:delete val="1"/>
            </c:dLbl>
            <c:dLbl>
              <c:idx val="2"/>
              <c:delete val="1"/>
            </c:dLbl>
            <c:dLbl>
              <c:idx val="3"/>
              <c:delete val="1"/>
            </c:dLbl>
            <c:showLegendKey val="0"/>
            <c:showVal val="1"/>
            <c:showCatName val="0"/>
            <c:showSerName val="0"/>
            <c:showPercent val="0"/>
            <c:showBubbleSize val="0"/>
            <c:showLeaderLines val="0"/>
          </c:dLbls>
          <c:cat>
            <c:numRef>
              <c:f>'E01-E '!$R$29:$V$29</c:f>
              <c:numCache>
                <c:formatCode>0</c:formatCode>
                <c:ptCount val="5"/>
                <c:pt idx="0">
                  <c:v>2007</c:v>
                </c:pt>
                <c:pt idx="1">
                  <c:v>2008</c:v>
                </c:pt>
                <c:pt idx="2">
                  <c:v>2009</c:v>
                </c:pt>
                <c:pt idx="3">
                  <c:v>2010</c:v>
                </c:pt>
                <c:pt idx="4">
                  <c:v>2011</c:v>
                </c:pt>
              </c:numCache>
            </c:numRef>
          </c:cat>
          <c:val>
            <c:numRef>
              <c:f>'E01-E '!$R$31:$V$31</c:f>
              <c:numCache>
                <c:formatCode>0</c:formatCode>
                <c:ptCount val="5"/>
                <c:pt idx="0">
                  <c:v>0</c:v>
                </c:pt>
                <c:pt idx="1">
                  <c:v>0</c:v>
                </c:pt>
                <c:pt idx="2">
                  <c:v>0</c:v>
                </c:pt>
                <c:pt idx="3">
                  <c:v>0</c:v>
                </c:pt>
                <c:pt idx="4" formatCode="General">
                  <c:v>1</c:v>
                </c:pt>
              </c:numCache>
            </c:numRef>
          </c:val>
        </c:ser>
        <c:dLbls>
          <c:showLegendKey val="0"/>
          <c:showVal val="0"/>
          <c:showCatName val="0"/>
          <c:showSerName val="0"/>
          <c:showPercent val="0"/>
          <c:showBubbleSize val="0"/>
        </c:dLbls>
        <c:gapWidth val="150"/>
        <c:overlap val="100"/>
        <c:axId val="144726656"/>
        <c:axId val="144773504"/>
      </c:barChart>
      <c:catAx>
        <c:axId val="14472665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4773504"/>
        <c:crosses val="autoZero"/>
        <c:auto val="1"/>
        <c:lblAlgn val="ctr"/>
        <c:lblOffset val="100"/>
        <c:noMultiLvlLbl val="0"/>
      </c:catAx>
      <c:valAx>
        <c:axId val="14477350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4726656"/>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63" footer="0.3149606200000046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02015161556611"/>
          <c:y val="8.9438675830436326E-2"/>
          <c:w val="0.77038884930499785"/>
          <c:h val="0.67862157726152805"/>
        </c:manualLayout>
      </c:layout>
      <c:barChart>
        <c:barDir val="col"/>
        <c:grouping val="stacked"/>
        <c:varyColors val="0"/>
        <c:ser>
          <c:idx val="0"/>
          <c:order val="0"/>
          <c:tx>
            <c:strRef>
              <c:f>'E01A-IQA '!$W$70</c:f>
              <c:strCache>
                <c:ptCount val="1"/>
                <c:pt idx="0">
                  <c:v>Ótima</c:v>
                </c:pt>
              </c:strCache>
            </c:strRef>
          </c:tx>
          <c:spPr>
            <a:solidFill>
              <a:srgbClr val="0000FF"/>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'!$X$69,'E01A-IQA '!$Y$69,'E01A-IQA '!$Z$69,'E01A-IQA '!$AA$69,'E01A-IQA '!$AB$69)</c:f>
              <c:numCache>
                <c:formatCode>0</c:formatCode>
                <c:ptCount val="5"/>
                <c:pt idx="0">
                  <c:v>2007</c:v>
                </c:pt>
                <c:pt idx="1">
                  <c:v>2008</c:v>
                </c:pt>
                <c:pt idx="2">
                  <c:v>2009</c:v>
                </c:pt>
                <c:pt idx="3">
                  <c:v>2010</c:v>
                </c:pt>
                <c:pt idx="4">
                  <c:v>2011</c:v>
                </c:pt>
              </c:numCache>
            </c:numRef>
          </c:cat>
          <c:val>
            <c:numRef>
              <c:f>('E01A-IQA '!$X$70,'E01A-IQA '!$Y$70,'E01A-IQA '!$Z$70,'E01A-IQA '!$AA$70,'E01A-IQA '!$AB$70)</c:f>
              <c:numCache>
                <c:formatCode>0</c:formatCode>
                <c:ptCount val="5"/>
                <c:pt idx="0">
                  <c:v>0</c:v>
                </c:pt>
                <c:pt idx="1">
                  <c:v>0</c:v>
                </c:pt>
                <c:pt idx="2">
                  <c:v>0</c:v>
                </c:pt>
                <c:pt idx="3">
                  <c:v>0</c:v>
                </c:pt>
                <c:pt idx="4">
                  <c:v>0</c:v>
                </c:pt>
              </c:numCache>
            </c:numRef>
          </c:val>
        </c:ser>
        <c:ser>
          <c:idx val="1"/>
          <c:order val="1"/>
          <c:tx>
            <c:strRef>
              <c:f>'E01A-IQA '!$W$71</c:f>
              <c:strCache>
                <c:ptCount val="1"/>
                <c:pt idx="0">
                  <c:v>Bom</c:v>
                </c:pt>
              </c:strCache>
            </c:strRef>
          </c:tx>
          <c:spPr>
            <a:solidFill>
              <a:srgbClr val="009900"/>
            </a:solidFill>
          </c:spPr>
          <c:invertIfNegative val="0"/>
          <c:dLbls>
            <c:spPr>
              <a:noFill/>
              <a:ln w="25400">
                <a:noFill/>
              </a:ln>
            </c:spPr>
            <c:txPr>
              <a:bodyPr/>
              <a:lstStyle/>
              <a:p>
                <a:pPr>
                  <a:defRPr sz="1000" b="1"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'!$X$69,'E01A-IQA '!$Y$69,'E01A-IQA '!$Z$69,'E01A-IQA '!$AA$69,'E01A-IQA '!$AB$69)</c:f>
              <c:numCache>
                <c:formatCode>0</c:formatCode>
                <c:ptCount val="5"/>
                <c:pt idx="0">
                  <c:v>2007</c:v>
                </c:pt>
                <c:pt idx="1">
                  <c:v>2008</c:v>
                </c:pt>
                <c:pt idx="2">
                  <c:v>2009</c:v>
                </c:pt>
                <c:pt idx="3">
                  <c:v>2010</c:v>
                </c:pt>
                <c:pt idx="4">
                  <c:v>2011</c:v>
                </c:pt>
              </c:numCache>
            </c:numRef>
          </c:cat>
          <c:val>
            <c:numRef>
              <c:f>('E01A-IQA '!$X$71,'E01A-IQA '!$Y$71,'E01A-IQA '!$Z$71,'E01A-IQA '!$AA$71,'E01A-IQA '!$AB$71)</c:f>
              <c:numCache>
                <c:formatCode>0</c:formatCode>
                <c:ptCount val="5"/>
                <c:pt idx="0">
                  <c:v>22</c:v>
                </c:pt>
                <c:pt idx="1">
                  <c:v>24</c:v>
                </c:pt>
                <c:pt idx="2">
                  <c:v>25</c:v>
                </c:pt>
                <c:pt idx="3">
                  <c:v>26</c:v>
                </c:pt>
                <c:pt idx="4">
                  <c:v>28</c:v>
                </c:pt>
              </c:numCache>
            </c:numRef>
          </c:val>
        </c:ser>
        <c:ser>
          <c:idx val="2"/>
          <c:order val="2"/>
          <c:tx>
            <c:strRef>
              <c:f>'E01A-IQA '!$W$72</c:f>
              <c:strCache>
                <c:ptCount val="1"/>
                <c:pt idx="0">
                  <c:v>Regular</c:v>
                </c:pt>
              </c:strCache>
            </c:strRef>
          </c:tx>
          <c:spPr>
            <a:solidFill>
              <a:srgbClr val="FFFF00"/>
            </a:solidFill>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pt-BR"/>
              </a:p>
            </c:txPr>
            <c:showLegendKey val="0"/>
            <c:showVal val="1"/>
            <c:showCatName val="0"/>
            <c:showSerName val="0"/>
            <c:showPercent val="0"/>
            <c:showBubbleSize val="0"/>
            <c:showLeaderLines val="0"/>
          </c:dLbls>
          <c:cat>
            <c:numRef>
              <c:f>('E01A-IQA '!$X$69,'E01A-IQA '!$Y$69,'E01A-IQA '!$Z$69,'E01A-IQA '!$AA$69,'E01A-IQA '!$AB$69)</c:f>
              <c:numCache>
                <c:formatCode>0</c:formatCode>
                <c:ptCount val="5"/>
                <c:pt idx="0">
                  <c:v>2007</c:v>
                </c:pt>
                <c:pt idx="1">
                  <c:v>2008</c:v>
                </c:pt>
                <c:pt idx="2">
                  <c:v>2009</c:v>
                </c:pt>
                <c:pt idx="3">
                  <c:v>2010</c:v>
                </c:pt>
                <c:pt idx="4">
                  <c:v>2011</c:v>
                </c:pt>
              </c:numCache>
            </c:numRef>
          </c:cat>
          <c:val>
            <c:numRef>
              <c:f>('E01A-IQA '!$X$72,'E01A-IQA '!$Y$72,'E01A-IQA '!$Z$72,'E01A-IQA '!$AA$72,'E01A-IQA '!$AB$72)</c:f>
              <c:numCache>
                <c:formatCode>0</c:formatCode>
                <c:ptCount val="5"/>
                <c:pt idx="0">
                  <c:v>14</c:v>
                </c:pt>
                <c:pt idx="1">
                  <c:v>10</c:v>
                </c:pt>
                <c:pt idx="2">
                  <c:v>12</c:v>
                </c:pt>
                <c:pt idx="3">
                  <c:v>4</c:v>
                </c:pt>
                <c:pt idx="4">
                  <c:v>3</c:v>
                </c:pt>
              </c:numCache>
            </c:numRef>
          </c:val>
        </c:ser>
        <c:ser>
          <c:idx val="3"/>
          <c:order val="3"/>
          <c:tx>
            <c:strRef>
              <c:f>'E01A-IQA '!$W$73</c:f>
              <c:strCache>
                <c:ptCount val="1"/>
                <c:pt idx="0">
                  <c:v>Ruim</c:v>
                </c:pt>
              </c:strCache>
            </c:strRef>
          </c:tx>
          <c:spPr>
            <a:solidFill>
              <a:srgbClr val="FF0000"/>
            </a:solidFill>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'!$X$69,'E01A-IQA '!$Y$69,'E01A-IQA '!$Z$69,'E01A-IQA '!$AA$69,'E01A-IQA '!$AB$69)</c:f>
              <c:numCache>
                <c:formatCode>0</c:formatCode>
                <c:ptCount val="5"/>
                <c:pt idx="0">
                  <c:v>2007</c:v>
                </c:pt>
                <c:pt idx="1">
                  <c:v>2008</c:v>
                </c:pt>
                <c:pt idx="2">
                  <c:v>2009</c:v>
                </c:pt>
                <c:pt idx="3">
                  <c:v>2010</c:v>
                </c:pt>
                <c:pt idx="4">
                  <c:v>2011</c:v>
                </c:pt>
              </c:numCache>
            </c:numRef>
          </c:cat>
          <c:val>
            <c:numRef>
              <c:f>('E01A-IQA '!$X$73,'E01A-IQA '!$Y$73,'E01A-IQA '!$Z$73,'E01A-IQA '!$AA$73,'E01A-IQA '!$AB$73)</c:f>
              <c:numCache>
                <c:formatCode>0</c:formatCode>
                <c:ptCount val="5"/>
                <c:pt idx="0">
                  <c:v>2</c:v>
                </c:pt>
                <c:pt idx="1">
                  <c:v>3</c:v>
                </c:pt>
                <c:pt idx="2">
                  <c:v>2</c:v>
                </c:pt>
                <c:pt idx="3">
                  <c:v>2</c:v>
                </c:pt>
                <c:pt idx="4">
                  <c:v>2</c:v>
                </c:pt>
              </c:numCache>
            </c:numRef>
          </c:val>
        </c:ser>
        <c:ser>
          <c:idx val="4"/>
          <c:order val="4"/>
          <c:tx>
            <c:strRef>
              <c:f>'E01A-IQA '!$W$74</c:f>
              <c:strCache>
                <c:ptCount val="1"/>
                <c:pt idx="0">
                  <c:v>Péssima</c:v>
                </c:pt>
              </c:strCache>
            </c:strRef>
          </c:tx>
          <c:spPr>
            <a:solidFill>
              <a:srgbClr val="800080"/>
            </a:solidFill>
          </c:spPr>
          <c:invertIfNegative val="0"/>
          <c:dLbls>
            <c:spPr>
              <a:noFill/>
              <a:ln w="25400">
                <a:noFill/>
              </a:ln>
            </c:spPr>
            <c:txPr>
              <a:bodyPr/>
              <a:lstStyle/>
              <a:p>
                <a:pPr>
                  <a:defRPr sz="1000" b="0" i="0" u="none" strike="noStrike" baseline="0">
                    <a:solidFill>
                      <a:srgbClr val="FFFFFF"/>
                    </a:solidFill>
                    <a:latin typeface="Calibri"/>
                    <a:ea typeface="Calibri"/>
                    <a:cs typeface="Calibri"/>
                  </a:defRPr>
                </a:pPr>
                <a:endParaRPr lang="pt-BR"/>
              </a:p>
            </c:txPr>
            <c:showLegendKey val="0"/>
            <c:showVal val="1"/>
            <c:showCatName val="0"/>
            <c:showSerName val="0"/>
            <c:showPercent val="0"/>
            <c:showBubbleSize val="0"/>
            <c:showLeaderLines val="0"/>
          </c:dLbls>
          <c:cat>
            <c:numRef>
              <c:f>('E01A-IQA '!$X$69,'E01A-IQA '!$Y$69,'E01A-IQA '!$Z$69,'E01A-IQA '!$AA$69,'E01A-IQA '!$AB$69)</c:f>
              <c:numCache>
                <c:formatCode>0</c:formatCode>
                <c:ptCount val="5"/>
                <c:pt idx="0">
                  <c:v>2007</c:v>
                </c:pt>
                <c:pt idx="1">
                  <c:v>2008</c:v>
                </c:pt>
                <c:pt idx="2">
                  <c:v>2009</c:v>
                </c:pt>
                <c:pt idx="3">
                  <c:v>2010</c:v>
                </c:pt>
                <c:pt idx="4">
                  <c:v>2011</c:v>
                </c:pt>
              </c:numCache>
            </c:numRef>
          </c:cat>
          <c:val>
            <c:numRef>
              <c:f>('E01A-IQA '!$X$74,'E01A-IQA '!$Y$74,'E01A-IQA '!$Z$74,'E01A-IQA '!$AA$74,'E01A-IQA '!$AB$74)</c:f>
              <c:numCache>
                <c:formatCode>0</c:formatCode>
                <c:ptCount val="5"/>
                <c:pt idx="0">
                  <c:v>1</c:v>
                </c:pt>
                <c:pt idx="1">
                  <c:v>1</c:v>
                </c:pt>
                <c:pt idx="2">
                  <c:v>0</c:v>
                </c:pt>
                <c:pt idx="3">
                  <c:v>0</c:v>
                </c:pt>
                <c:pt idx="4">
                  <c:v>0</c:v>
                </c:pt>
              </c:numCache>
            </c:numRef>
          </c:val>
        </c:ser>
        <c:dLbls>
          <c:showLegendKey val="0"/>
          <c:showVal val="0"/>
          <c:showCatName val="0"/>
          <c:showSerName val="0"/>
          <c:showPercent val="0"/>
          <c:showBubbleSize val="0"/>
        </c:dLbls>
        <c:gapWidth val="150"/>
        <c:overlap val="100"/>
        <c:axId val="91118208"/>
        <c:axId val="91140480"/>
      </c:barChart>
      <c:catAx>
        <c:axId val="91118208"/>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1140480"/>
        <c:crosses val="autoZero"/>
        <c:auto val="1"/>
        <c:lblAlgn val="ctr"/>
        <c:lblOffset val="100"/>
        <c:noMultiLvlLbl val="0"/>
      </c:catAx>
      <c:valAx>
        <c:axId val="91140480"/>
        <c:scaling>
          <c:orientation val="minMax"/>
        </c:scaling>
        <c:delete val="0"/>
        <c:axPos val="l"/>
        <c:majorGridlines/>
        <c:title>
          <c:tx>
            <c:rich>
              <a:bodyPr/>
              <a:lstStyle/>
              <a:p>
                <a:pPr>
                  <a:defRPr sz="1000" b="0" i="0" u="none" strike="noStrike" baseline="0">
                    <a:solidFill>
                      <a:srgbClr val="000000"/>
                    </a:solidFill>
                    <a:latin typeface="Arial"/>
                    <a:ea typeface="Arial"/>
                    <a:cs typeface="Arial"/>
                  </a:defRPr>
                </a:pPr>
                <a:r>
                  <a:rPr lang="pt-BR"/>
                  <a:t>nº   de  pontos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pt-BR"/>
          </a:p>
        </c:txPr>
        <c:crossAx val="91118208"/>
        <c:crosses val="autoZero"/>
        <c:crossBetween val="between"/>
      </c:valAx>
    </c:plotArea>
    <c:legend>
      <c:legendPos val="b"/>
      <c:layout>
        <c:manualLayout>
          <c:xMode val="edge"/>
          <c:yMode val="edge"/>
          <c:x val="0.11946220472441001"/>
          <c:y val="0.8917197477181027"/>
          <c:w val="0.82171863517060362"/>
          <c:h val="5.9547537901046076E-2"/>
        </c:manualLayout>
      </c:layout>
      <c:overlay val="0"/>
      <c:txPr>
        <a:bodyPr/>
        <a:lstStyle/>
        <a:p>
          <a:pPr>
            <a:defRPr sz="920" b="0" i="0" u="none" strike="noStrike" baseline="0">
              <a:solidFill>
                <a:srgbClr val="000000"/>
              </a:solidFill>
              <a:latin typeface="Arial"/>
              <a:ea typeface="Arial"/>
              <a:cs typeface="Arial"/>
            </a:defRPr>
          </a:pPr>
          <a:endParaRPr lang="pt-BR"/>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452" footer="0.31496062000000452"/>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'!$Q$37</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'!$R$36:$V$36</c:f>
              <c:numCache>
                <c:formatCode>0</c:formatCode>
                <c:ptCount val="5"/>
                <c:pt idx="0">
                  <c:v>2007</c:v>
                </c:pt>
                <c:pt idx="1">
                  <c:v>2008</c:v>
                </c:pt>
                <c:pt idx="2">
                  <c:v>2009</c:v>
                </c:pt>
                <c:pt idx="3">
                  <c:v>2010</c:v>
                </c:pt>
                <c:pt idx="4">
                  <c:v>2011</c:v>
                </c:pt>
              </c:numCache>
            </c:numRef>
          </c:cat>
          <c:val>
            <c:numRef>
              <c:f>'E01-E '!$R$37:$V$37</c:f>
              <c:numCache>
                <c:formatCode>0</c:formatCode>
                <c:ptCount val="5"/>
                <c:pt idx="0">
                  <c:v>47</c:v>
                </c:pt>
                <c:pt idx="1">
                  <c:v>49</c:v>
                </c:pt>
                <c:pt idx="2">
                  <c:v>52</c:v>
                </c:pt>
                <c:pt idx="3">
                  <c:v>58</c:v>
                </c:pt>
                <c:pt idx="4" formatCode="General">
                  <c:v>59</c:v>
                </c:pt>
              </c:numCache>
            </c:numRef>
          </c:val>
        </c:ser>
        <c:ser>
          <c:idx val="2"/>
          <c:order val="1"/>
          <c:tx>
            <c:strRef>
              <c:f>'E01-E '!$Q$38</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'!$R$36:$V$36</c:f>
              <c:numCache>
                <c:formatCode>0</c:formatCode>
                <c:ptCount val="5"/>
                <c:pt idx="0">
                  <c:v>2007</c:v>
                </c:pt>
                <c:pt idx="1">
                  <c:v>2008</c:v>
                </c:pt>
                <c:pt idx="2">
                  <c:v>2009</c:v>
                </c:pt>
                <c:pt idx="3">
                  <c:v>2010</c:v>
                </c:pt>
                <c:pt idx="4">
                  <c:v>2011</c:v>
                </c:pt>
              </c:numCache>
            </c:numRef>
          </c:cat>
          <c:val>
            <c:numRef>
              <c:f>'E01-E '!$R$38:$V$38</c:f>
              <c:numCache>
                <c:formatCode>0</c:formatCode>
                <c:ptCount val="5"/>
                <c:pt idx="0">
                  <c:v>32</c:v>
                </c:pt>
                <c:pt idx="1">
                  <c:v>31</c:v>
                </c:pt>
                <c:pt idx="2">
                  <c:v>28</c:v>
                </c:pt>
                <c:pt idx="3">
                  <c:v>26</c:v>
                </c:pt>
                <c:pt idx="4" formatCode="General">
                  <c:v>25</c:v>
                </c:pt>
              </c:numCache>
            </c:numRef>
          </c:val>
        </c:ser>
        <c:dLbls>
          <c:showLegendKey val="0"/>
          <c:showVal val="0"/>
          <c:showCatName val="0"/>
          <c:showSerName val="0"/>
          <c:showPercent val="0"/>
          <c:showBubbleSize val="0"/>
        </c:dLbls>
        <c:gapWidth val="150"/>
        <c:overlap val="100"/>
        <c:axId val="144791424"/>
        <c:axId val="144792960"/>
      </c:barChart>
      <c:catAx>
        <c:axId val="14479142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4792960"/>
        <c:crosses val="autoZero"/>
        <c:auto val="1"/>
        <c:lblAlgn val="ctr"/>
        <c:lblOffset val="100"/>
        <c:noMultiLvlLbl val="0"/>
      </c:catAx>
      <c:valAx>
        <c:axId val="14479296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4791424"/>
        <c:crosses val="autoZero"/>
        <c:crossBetween val="between"/>
        <c:majorUnit val="20"/>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85" footer="0.3149606200000048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'!$Q$44</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'!$R$43:$V$43</c:f>
              <c:numCache>
                <c:formatCode>0</c:formatCode>
                <c:ptCount val="5"/>
                <c:pt idx="0">
                  <c:v>2007</c:v>
                </c:pt>
                <c:pt idx="1">
                  <c:v>2008</c:v>
                </c:pt>
                <c:pt idx="2">
                  <c:v>2009</c:v>
                </c:pt>
                <c:pt idx="3">
                  <c:v>2010</c:v>
                </c:pt>
                <c:pt idx="4">
                  <c:v>2011</c:v>
                </c:pt>
              </c:numCache>
            </c:numRef>
          </c:cat>
          <c:val>
            <c:numRef>
              <c:f>'E01-E '!$R$44:$V$44</c:f>
              <c:numCache>
                <c:formatCode>0</c:formatCode>
                <c:ptCount val="5"/>
                <c:pt idx="0">
                  <c:v>21</c:v>
                </c:pt>
                <c:pt idx="1">
                  <c:v>21</c:v>
                </c:pt>
                <c:pt idx="2">
                  <c:v>16</c:v>
                </c:pt>
                <c:pt idx="3">
                  <c:v>20</c:v>
                </c:pt>
                <c:pt idx="4" formatCode="General">
                  <c:v>22</c:v>
                </c:pt>
              </c:numCache>
            </c:numRef>
          </c:val>
        </c:ser>
        <c:ser>
          <c:idx val="2"/>
          <c:order val="1"/>
          <c:tx>
            <c:strRef>
              <c:f>'E01-E '!$Q$45</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'!$R$43:$V$43</c:f>
              <c:numCache>
                <c:formatCode>0</c:formatCode>
                <c:ptCount val="5"/>
                <c:pt idx="0">
                  <c:v>2007</c:v>
                </c:pt>
                <c:pt idx="1">
                  <c:v>2008</c:v>
                </c:pt>
                <c:pt idx="2">
                  <c:v>2009</c:v>
                </c:pt>
                <c:pt idx="3">
                  <c:v>2010</c:v>
                </c:pt>
                <c:pt idx="4">
                  <c:v>2011</c:v>
                </c:pt>
              </c:numCache>
            </c:numRef>
          </c:cat>
          <c:val>
            <c:numRef>
              <c:f>'E01-E '!$R$45:$V$45</c:f>
              <c:numCache>
                <c:formatCode>0</c:formatCode>
                <c:ptCount val="5"/>
                <c:pt idx="0">
                  <c:v>27</c:v>
                </c:pt>
                <c:pt idx="1">
                  <c:v>29</c:v>
                </c:pt>
                <c:pt idx="2">
                  <c:v>32</c:v>
                </c:pt>
                <c:pt idx="3">
                  <c:v>29</c:v>
                </c:pt>
                <c:pt idx="4" formatCode="General">
                  <c:v>28</c:v>
                </c:pt>
              </c:numCache>
            </c:numRef>
          </c:val>
        </c:ser>
        <c:dLbls>
          <c:showLegendKey val="0"/>
          <c:showVal val="0"/>
          <c:showCatName val="0"/>
          <c:showSerName val="0"/>
          <c:showPercent val="0"/>
          <c:showBubbleSize val="0"/>
        </c:dLbls>
        <c:gapWidth val="150"/>
        <c:overlap val="100"/>
        <c:axId val="144979072"/>
        <c:axId val="144980608"/>
      </c:barChart>
      <c:catAx>
        <c:axId val="144979072"/>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4980608"/>
        <c:crosses val="autoZero"/>
        <c:auto val="1"/>
        <c:lblAlgn val="ctr"/>
        <c:lblOffset val="100"/>
        <c:noMultiLvlLbl val="0"/>
      </c:catAx>
      <c:valAx>
        <c:axId val="14498060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4979072"/>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496" footer="0.31496062000000496"/>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'!$Q$51</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'!$R$50:$V$50</c:f>
              <c:numCache>
                <c:formatCode>0</c:formatCode>
                <c:ptCount val="5"/>
                <c:pt idx="0">
                  <c:v>2007</c:v>
                </c:pt>
                <c:pt idx="1">
                  <c:v>2008</c:v>
                </c:pt>
                <c:pt idx="2">
                  <c:v>2009</c:v>
                </c:pt>
                <c:pt idx="3">
                  <c:v>2010</c:v>
                </c:pt>
                <c:pt idx="4">
                  <c:v>2011</c:v>
                </c:pt>
              </c:numCache>
            </c:numRef>
          </c:cat>
          <c:val>
            <c:numRef>
              <c:f>'E01-E '!$R$51:$V$51</c:f>
              <c:numCache>
                <c:formatCode>0</c:formatCode>
                <c:ptCount val="5"/>
                <c:pt idx="0">
                  <c:v>8</c:v>
                </c:pt>
                <c:pt idx="1">
                  <c:v>12</c:v>
                </c:pt>
                <c:pt idx="2">
                  <c:v>12</c:v>
                </c:pt>
                <c:pt idx="3">
                  <c:v>13</c:v>
                </c:pt>
                <c:pt idx="4" formatCode="General">
                  <c:v>14</c:v>
                </c:pt>
              </c:numCache>
            </c:numRef>
          </c:val>
        </c:ser>
        <c:ser>
          <c:idx val="2"/>
          <c:order val="1"/>
          <c:tx>
            <c:strRef>
              <c:f>'E01-E '!$Q$52</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'!$R$50:$V$50</c:f>
              <c:numCache>
                <c:formatCode>0</c:formatCode>
                <c:ptCount val="5"/>
                <c:pt idx="0">
                  <c:v>2007</c:v>
                </c:pt>
                <c:pt idx="1">
                  <c:v>2008</c:v>
                </c:pt>
                <c:pt idx="2">
                  <c:v>2009</c:v>
                </c:pt>
                <c:pt idx="3">
                  <c:v>2010</c:v>
                </c:pt>
                <c:pt idx="4">
                  <c:v>2011</c:v>
                </c:pt>
              </c:numCache>
            </c:numRef>
          </c:cat>
          <c:val>
            <c:numRef>
              <c:f>'E01-E '!$R$52:$V$52</c:f>
              <c:numCache>
                <c:formatCode>0</c:formatCode>
                <c:ptCount val="5"/>
                <c:pt idx="0">
                  <c:v>6</c:v>
                </c:pt>
                <c:pt idx="1">
                  <c:v>3</c:v>
                </c:pt>
                <c:pt idx="2">
                  <c:v>3</c:v>
                </c:pt>
                <c:pt idx="3">
                  <c:v>2</c:v>
                </c:pt>
                <c:pt idx="4" formatCode="General">
                  <c:v>1</c:v>
                </c:pt>
              </c:numCache>
            </c:numRef>
          </c:val>
        </c:ser>
        <c:dLbls>
          <c:showLegendKey val="0"/>
          <c:showVal val="0"/>
          <c:showCatName val="0"/>
          <c:showSerName val="0"/>
          <c:showPercent val="0"/>
          <c:showBubbleSize val="0"/>
        </c:dLbls>
        <c:gapWidth val="150"/>
        <c:overlap val="100"/>
        <c:axId val="145248640"/>
        <c:axId val="145250176"/>
      </c:barChart>
      <c:catAx>
        <c:axId val="145248640"/>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250176"/>
        <c:crosses val="autoZero"/>
        <c:auto val="1"/>
        <c:lblAlgn val="ctr"/>
        <c:lblOffset val="100"/>
        <c:noMultiLvlLbl val="0"/>
      </c:catAx>
      <c:valAx>
        <c:axId val="145250176"/>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248640"/>
        <c:crosses val="autoZero"/>
        <c:crossBetween val="between"/>
        <c:majorUnit val="5"/>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08" footer="0.31496062000000508"/>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'!$Q$58</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'!$R$57:$V$57</c:f>
              <c:numCache>
                <c:formatCode>0</c:formatCode>
                <c:ptCount val="5"/>
                <c:pt idx="0">
                  <c:v>2007</c:v>
                </c:pt>
                <c:pt idx="1">
                  <c:v>2008</c:v>
                </c:pt>
                <c:pt idx="2">
                  <c:v>2009</c:v>
                </c:pt>
                <c:pt idx="3">
                  <c:v>2010</c:v>
                </c:pt>
                <c:pt idx="4">
                  <c:v>2011</c:v>
                </c:pt>
              </c:numCache>
            </c:numRef>
          </c:cat>
          <c:val>
            <c:numRef>
              <c:f>'E01-E '!$R$58:$V$58</c:f>
              <c:numCache>
                <c:formatCode>0</c:formatCode>
                <c:ptCount val="5"/>
                <c:pt idx="0">
                  <c:v>12</c:v>
                </c:pt>
                <c:pt idx="1">
                  <c:v>12</c:v>
                </c:pt>
                <c:pt idx="2">
                  <c:v>13</c:v>
                </c:pt>
                <c:pt idx="3">
                  <c:v>13</c:v>
                </c:pt>
                <c:pt idx="4" formatCode="General">
                  <c:v>13</c:v>
                </c:pt>
              </c:numCache>
            </c:numRef>
          </c:val>
        </c:ser>
        <c:ser>
          <c:idx val="2"/>
          <c:order val="1"/>
          <c:tx>
            <c:strRef>
              <c:f>'E01-E '!$Q$59</c:f>
              <c:strCache>
                <c:ptCount val="1"/>
                <c:pt idx="0">
                  <c:v>[OD] &lt; 5 mg/l</c:v>
                </c:pt>
              </c:strCache>
            </c:strRef>
          </c:tx>
          <c:spPr>
            <a:solidFill>
              <a:srgbClr val="FF0000"/>
            </a:solidFill>
          </c:spPr>
          <c:invertIfNegative val="0"/>
          <c:cat>
            <c:numRef>
              <c:f>'E01-E '!$R$57:$V$57</c:f>
              <c:numCache>
                <c:formatCode>0</c:formatCode>
                <c:ptCount val="5"/>
                <c:pt idx="0">
                  <c:v>2007</c:v>
                </c:pt>
                <c:pt idx="1">
                  <c:v>2008</c:v>
                </c:pt>
                <c:pt idx="2">
                  <c:v>2009</c:v>
                </c:pt>
                <c:pt idx="3">
                  <c:v>2010</c:v>
                </c:pt>
                <c:pt idx="4">
                  <c:v>2011</c:v>
                </c:pt>
              </c:numCache>
            </c:numRef>
          </c:cat>
          <c:val>
            <c:numRef>
              <c:f>'E01-E '!$R$59:$V$59</c:f>
              <c:numCache>
                <c:formatCode>0</c:formatCode>
                <c:ptCount val="5"/>
                <c:pt idx="0">
                  <c:v>0</c:v>
                </c:pt>
                <c:pt idx="1">
                  <c:v>0</c:v>
                </c:pt>
                <c:pt idx="2">
                  <c:v>0</c:v>
                </c:pt>
                <c:pt idx="3">
                  <c:v>0</c:v>
                </c:pt>
                <c:pt idx="4" formatCode="General">
                  <c:v>0</c:v>
                </c:pt>
              </c:numCache>
            </c:numRef>
          </c:val>
        </c:ser>
        <c:dLbls>
          <c:showLegendKey val="0"/>
          <c:showVal val="0"/>
          <c:showCatName val="0"/>
          <c:showSerName val="0"/>
          <c:showPercent val="0"/>
          <c:showBubbleSize val="0"/>
        </c:dLbls>
        <c:gapWidth val="150"/>
        <c:overlap val="100"/>
        <c:axId val="145316864"/>
        <c:axId val="145318656"/>
      </c:barChart>
      <c:catAx>
        <c:axId val="14531686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318656"/>
        <c:crosses val="autoZero"/>
        <c:auto val="1"/>
        <c:lblAlgn val="ctr"/>
        <c:lblOffset val="100"/>
        <c:noMultiLvlLbl val="0"/>
      </c:catAx>
      <c:valAx>
        <c:axId val="145318656"/>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316864"/>
        <c:crosses val="autoZero"/>
        <c:crossBetween val="between"/>
        <c:majorUnit val="2"/>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24" footer="0.31496062000000524"/>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'!$Q$65</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'!$R$64:$V$64</c:f>
              <c:numCache>
                <c:formatCode>0</c:formatCode>
                <c:ptCount val="5"/>
                <c:pt idx="0">
                  <c:v>2007</c:v>
                </c:pt>
                <c:pt idx="1">
                  <c:v>2008</c:v>
                </c:pt>
                <c:pt idx="2">
                  <c:v>2009</c:v>
                </c:pt>
                <c:pt idx="3">
                  <c:v>2010</c:v>
                </c:pt>
                <c:pt idx="4">
                  <c:v>2011</c:v>
                </c:pt>
              </c:numCache>
            </c:numRef>
          </c:cat>
          <c:val>
            <c:numRef>
              <c:f>'E01-E '!$R$65:$V$65</c:f>
              <c:numCache>
                <c:formatCode>0</c:formatCode>
                <c:ptCount val="5"/>
                <c:pt idx="0">
                  <c:v>20</c:v>
                </c:pt>
                <c:pt idx="1">
                  <c:v>13</c:v>
                </c:pt>
                <c:pt idx="2">
                  <c:v>26</c:v>
                </c:pt>
                <c:pt idx="3">
                  <c:v>20</c:v>
                </c:pt>
                <c:pt idx="4" formatCode="General">
                  <c:v>25</c:v>
                </c:pt>
              </c:numCache>
            </c:numRef>
          </c:val>
        </c:ser>
        <c:ser>
          <c:idx val="2"/>
          <c:order val="1"/>
          <c:tx>
            <c:strRef>
              <c:f>'E01-E '!$Q$66</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'!$R$64:$V$64</c:f>
              <c:numCache>
                <c:formatCode>0</c:formatCode>
                <c:ptCount val="5"/>
                <c:pt idx="0">
                  <c:v>2007</c:v>
                </c:pt>
                <c:pt idx="1">
                  <c:v>2008</c:v>
                </c:pt>
                <c:pt idx="2">
                  <c:v>2009</c:v>
                </c:pt>
                <c:pt idx="3">
                  <c:v>2010</c:v>
                </c:pt>
                <c:pt idx="4">
                  <c:v>2011</c:v>
                </c:pt>
              </c:numCache>
            </c:numRef>
          </c:cat>
          <c:val>
            <c:numRef>
              <c:f>'E01-E '!$R$66:$V$66</c:f>
              <c:numCache>
                <c:formatCode>0</c:formatCode>
                <c:ptCount val="5"/>
                <c:pt idx="0">
                  <c:v>18</c:v>
                </c:pt>
                <c:pt idx="1">
                  <c:v>25</c:v>
                </c:pt>
                <c:pt idx="2">
                  <c:v>13</c:v>
                </c:pt>
                <c:pt idx="3">
                  <c:v>12</c:v>
                </c:pt>
                <c:pt idx="4" formatCode="General">
                  <c:v>8</c:v>
                </c:pt>
              </c:numCache>
            </c:numRef>
          </c:val>
        </c:ser>
        <c:dLbls>
          <c:showLegendKey val="0"/>
          <c:showVal val="0"/>
          <c:showCatName val="0"/>
          <c:showSerName val="0"/>
          <c:showPercent val="0"/>
          <c:showBubbleSize val="0"/>
        </c:dLbls>
        <c:gapWidth val="150"/>
        <c:overlap val="100"/>
        <c:axId val="145336576"/>
        <c:axId val="145346560"/>
      </c:barChart>
      <c:catAx>
        <c:axId val="14533657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346560"/>
        <c:crosses val="autoZero"/>
        <c:auto val="1"/>
        <c:lblAlgn val="ctr"/>
        <c:lblOffset val="100"/>
        <c:noMultiLvlLbl val="0"/>
      </c:catAx>
      <c:valAx>
        <c:axId val="14534656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336576"/>
        <c:crosses val="autoZero"/>
        <c:crossBetween val="between"/>
        <c:majorUnit val="10"/>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41" footer="0.3149606200000054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'!$Q$72</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'!$R$71:$V$71</c:f>
              <c:numCache>
                <c:formatCode>0</c:formatCode>
                <c:ptCount val="5"/>
                <c:pt idx="0">
                  <c:v>2007</c:v>
                </c:pt>
                <c:pt idx="1">
                  <c:v>2008</c:v>
                </c:pt>
                <c:pt idx="2">
                  <c:v>2009</c:v>
                </c:pt>
                <c:pt idx="3">
                  <c:v>2010</c:v>
                </c:pt>
                <c:pt idx="4">
                  <c:v>2011</c:v>
                </c:pt>
              </c:numCache>
            </c:numRef>
          </c:cat>
          <c:val>
            <c:numRef>
              <c:f>'E01-E '!$R$72:$V$72</c:f>
              <c:numCache>
                <c:formatCode>0</c:formatCode>
                <c:ptCount val="5"/>
                <c:pt idx="0">
                  <c:v>11</c:v>
                </c:pt>
                <c:pt idx="1">
                  <c:v>12</c:v>
                </c:pt>
                <c:pt idx="2">
                  <c:v>13</c:v>
                </c:pt>
                <c:pt idx="3">
                  <c:v>13</c:v>
                </c:pt>
                <c:pt idx="4" formatCode="General">
                  <c:v>13</c:v>
                </c:pt>
              </c:numCache>
            </c:numRef>
          </c:val>
        </c:ser>
        <c:ser>
          <c:idx val="2"/>
          <c:order val="1"/>
          <c:tx>
            <c:strRef>
              <c:f>'E01-E '!$Q$73</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'!$R$71:$V$71</c:f>
              <c:numCache>
                <c:formatCode>0</c:formatCode>
                <c:ptCount val="5"/>
                <c:pt idx="0">
                  <c:v>2007</c:v>
                </c:pt>
                <c:pt idx="1">
                  <c:v>2008</c:v>
                </c:pt>
                <c:pt idx="2">
                  <c:v>2009</c:v>
                </c:pt>
                <c:pt idx="3">
                  <c:v>2010</c:v>
                </c:pt>
                <c:pt idx="4">
                  <c:v>2011</c:v>
                </c:pt>
              </c:numCache>
            </c:numRef>
          </c:cat>
          <c:val>
            <c:numRef>
              <c:f>'E01-E '!$R$73:$V$73</c:f>
              <c:numCache>
                <c:formatCode>0</c:formatCode>
                <c:ptCount val="5"/>
                <c:pt idx="0">
                  <c:v>10</c:v>
                </c:pt>
                <c:pt idx="1">
                  <c:v>9</c:v>
                </c:pt>
                <c:pt idx="2">
                  <c:v>8</c:v>
                </c:pt>
                <c:pt idx="3">
                  <c:v>11</c:v>
                </c:pt>
                <c:pt idx="4" formatCode="General">
                  <c:v>11</c:v>
                </c:pt>
              </c:numCache>
            </c:numRef>
          </c:val>
        </c:ser>
        <c:dLbls>
          <c:showLegendKey val="0"/>
          <c:showVal val="0"/>
          <c:showCatName val="0"/>
          <c:showSerName val="0"/>
          <c:showPercent val="0"/>
          <c:showBubbleSize val="0"/>
        </c:dLbls>
        <c:gapWidth val="150"/>
        <c:overlap val="100"/>
        <c:axId val="145585664"/>
        <c:axId val="145587200"/>
      </c:barChart>
      <c:catAx>
        <c:axId val="14558566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587200"/>
        <c:crosses val="autoZero"/>
        <c:auto val="1"/>
        <c:lblAlgn val="ctr"/>
        <c:lblOffset val="100"/>
        <c:noMultiLvlLbl val="0"/>
      </c:catAx>
      <c:valAx>
        <c:axId val="14558720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585664"/>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52" footer="0.3149606200000055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'!$Q$79</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'!$R$78:$V$78</c:f>
              <c:numCache>
                <c:formatCode>0</c:formatCode>
                <c:ptCount val="5"/>
                <c:pt idx="0">
                  <c:v>2007</c:v>
                </c:pt>
                <c:pt idx="1">
                  <c:v>2008</c:v>
                </c:pt>
                <c:pt idx="2">
                  <c:v>2009</c:v>
                </c:pt>
                <c:pt idx="3">
                  <c:v>2010</c:v>
                </c:pt>
                <c:pt idx="4">
                  <c:v>2011</c:v>
                </c:pt>
              </c:numCache>
            </c:numRef>
          </c:cat>
          <c:val>
            <c:numRef>
              <c:f>'E01-E '!$R$79:$V$79</c:f>
              <c:numCache>
                <c:formatCode>0</c:formatCode>
                <c:ptCount val="5"/>
                <c:pt idx="0">
                  <c:v>6</c:v>
                </c:pt>
                <c:pt idx="1">
                  <c:v>10</c:v>
                </c:pt>
                <c:pt idx="2">
                  <c:v>7</c:v>
                </c:pt>
                <c:pt idx="3">
                  <c:v>10</c:v>
                </c:pt>
                <c:pt idx="4" formatCode="General">
                  <c:v>11</c:v>
                </c:pt>
              </c:numCache>
            </c:numRef>
          </c:val>
        </c:ser>
        <c:ser>
          <c:idx val="2"/>
          <c:order val="1"/>
          <c:tx>
            <c:strRef>
              <c:f>'E01-E '!$Q$80</c:f>
              <c:strCache>
                <c:ptCount val="1"/>
                <c:pt idx="0">
                  <c:v>[OD] &lt; 5 mg/l</c:v>
                </c:pt>
              </c:strCache>
            </c:strRef>
          </c:tx>
          <c:spPr>
            <a:solidFill>
              <a:srgbClr val="FF0000"/>
            </a:solidFill>
          </c:spPr>
          <c:invertIfNegative val="0"/>
          <c:dLbls>
            <c:dLbl>
              <c:idx val="0"/>
              <c:delete val="1"/>
            </c:dLbl>
            <c:dLbl>
              <c:idx val="1"/>
              <c:delete val="1"/>
            </c:dLbl>
            <c:dLbl>
              <c:idx val="3"/>
              <c:delete val="1"/>
            </c:dLbl>
            <c:dLbl>
              <c:idx val="4"/>
              <c:delete val="1"/>
            </c:dLbl>
            <c:showLegendKey val="0"/>
            <c:showVal val="1"/>
            <c:showCatName val="0"/>
            <c:showSerName val="0"/>
            <c:showPercent val="0"/>
            <c:showBubbleSize val="0"/>
            <c:showLeaderLines val="0"/>
          </c:dLbls>
          <c:cat>
            <c:numRef>
              <c:f>'E01-E '!$R$78:$V$78</c:f>
              <c:numCache>
                <c:formatCode>0</c:formatCode>
                <c:ptCount val="5"/>
                <c:pt idx="0">
                  <c:v>2007</c:v>
                </c:pt>
                <c:pt idx="1">
                  <c:v>2008</c:v>
                </c:pt>
                <c:pt idx="2">
                  <c:v>2009</c:v>
                </c:pt>
                <c:pt idx="3">
                  <c:v>2010</c:v>
                </c:pt>
                <c:pt idx="4">
                  <c:v>2011</c:v>
                </c:pt>
              </c:numCache>
            </c:numRef>
          </c:cat>
          <c:val>
            <c:numRef>
              <c:f>'E01-E '!$R$80:$V$80</c:f>
              <c:numCache>
                <c:formatCode>0</c:formatCode>
                <c:ptCount val="5"/>
                <c:pt idx="0">
                  <c:v>0</c:v>
                </c:pt>
                <c:pt idx="1">
                  <c:v>0</c:v>
                </c:pt>
                <c:pt idx="2">
                  <c:v>3</c:v>
                </c:pt>
                <c:pt idx="3">
                  <c:v>0</c:v>
                </c:pt>
                <c:pt idx="4" formatCode="General">
                  <c:v>0</c:v>
                </c:pt>
              </c:numCache>
            </c:numRef>
          </c:val>
        </c:ser>
        <c:dLbls>
          <c:showLegendKey val="0"/>
          <c:showVal val="0"/>
          <c:showCatName val="0"/>
          <c:showSerName val="0"/>
          <c:showPercent val="0"/>
          <c:showBubbleSize val="0"/>
        </c:dLbls>
        <c:gapWidth val="150"/>
        <c:overlap val="100"/>
        <c:axId val="145883904"/>
        <c:axId val="145885440"/>
      </c:barChart>
      <c:catAx>
        <c:axId val="14588390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885440"/>
        <c:crosses val="autoZero"/>
        <c:auto val="1"/>
        <c:lblAlgn val="ctr"/>
        <c:lblOffset val="100"/>
        <c:noMultiLvlLbl val="0"/>
      </c:catAx>
      <c:valAx>
        <c:axId val="145885440"/>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5883904"/>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63" footer="0.3149606200000056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'!$Q$86</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'!$R$85:$V$85</c:f>
              <c:numCache>
                <c:formatCode>0</c:formatCode>
                <c:ptCount val="5"/>
                <c:pt idx="0">
                  <c:v>2007</c:v>
                </c:pt>
                <c:pt idx="1">
                  <c:v>2008</c:v>
                </c:pt>
                <c:pt idx="2">
                  <c:v>2009</c:v>
                </c:pt>
                <c:pt idx="3">
                  <c:v>2010</c:v>
                </c:pt>
                <c:pt idx="4">
                  <c:v>2011</c:v>
                </c:pt>
              </c:numCache>
            </c:numRef>
          </c:cat>
          <c:val>
            <c:numRef>
              <c:f>'E01-E '!$R$86:$V$86</c:f>
              <c:numCache>
                <c:formatCode>0</c:formatCode>
                <c:ptCount val="5"/>
                <c:pt idx="0">
                  <c:v>2</c:v>
                </c:pt>
                <c:pt idx="1">
                  <c:v>2</c:v>
                </c:pt>
                <c:pt idx="2">
                  <c:v>2</c:v>
                </c:pt>
                <c:pt idx="3">
                  <c:v>3</c:v>
                </c:pt>
                <c:pt idx="4" formatCode="General">
                  <c:v>3</c:v>
                </c:pt>
              </c:numCache>
            </c:numRef>
          </c:val>
        </c:ser>
        <c:ser>
          <c:idx val="2"/>
          <c:order val="1"/>
          <c:tx>
            <c:strRef>
              <c:f>'E01-E '!$Q$87</c:f>
              <c:strCache>
                <c:ptCount val="1"/>
                <c:pt idx="0">
                  <c:v>[OD] &lt; 5 mg/l</c:v>
                </c:pt>
              </c:strCache>
            </c:strRef>
          </c:tx>
          <c:spPr>
            <a:solidFill>
              <a:srgbClr val="FF0000"/>
            </a:solidFill>
          </c:spPr>
          <c:invertIfNegative val="0"/>
          <c:dLbls>
            <c:dLbl>
              <c:idx val="0"/>
              <c:delete val="1"/>
            </c:dLbl>
            <c:dLbl>
              <c:idx val="1"/>
              <c:delete val="1"/>
            </c:dLbl>
            <c:dLbl>
              <c:idx val="2"/>
              <c:delete val="1"/>
            </c:dLbl>
            <c:showLegendKey val="0"/>
            <c:showVal val="1"/>
            <c:showCatName val="0"/>
            <c:showSerName val="0"/>
            <c:showPercent val="0"/>
            <c:showBubbleSize val="0"/>
            <c:showLeaderLines val="0"/>
          </c:dLbls>
          <c:cat>
            <c:numRef>
              <c:f>'E01-E '!$R$85:$V$85</c:f>
              <c:numCache>
                <c:formatCode>0</c:formatCode>
                <c:ptCount val="5"/>
                <c:pt idx="0">
                  <c:v>2007</c:v>
                </c:pt>
                <c:pt idx="1">
                  <c:v>2008</c:v>
                </c:pt>
                <c:pt idx="2">
                  <c:v>2009</c:v>
                </c:pt>
                <c:pt idx="3">
                  <c:v>2010</c:v>
                </c:pt>
                <c:pt idx="4">
                  <c:v>2011</c:v>
                </c:pt>
              </c:numCache>
            </c:numRef>
          </c:cat>
          <c:val>
            <c:numRef>
              <c:f>'E01-E '!$R$87:$V$87</c:f>
              <c:numCache>
                <c:formatCode>0</c:formatCode>
                <c:ptCount val="5"/>
                <c:pt idx="0">
                  <c:v>0</c:v>
                </c:pt>
                <c:pt idx="1">
                  <c:v>0</c:v>
                </c:pt>
                <c:pt idx="2">
                  <c:v>0</c:v>
                </c:pt>
                <c:pt idx="3">
                  <c:v>1</c:v>
                </c:pt>
                <c:pt idx="4" formatCode="General">
                  <c:v>1</c:v>
                </c:pt>
              </c:numCache>
            </c:numRef>
          </c:val>
        </c:ser>
        <c:dLbls>
          <c:showLegendKey val="0"/>
          <c:showVal val="0"/>
          <c:showCatName val="0"/>
          <c:showSerName val="0"/>
          <c:showPercent val="0"/>
          <c:showBubbleSize val="0"/>
        </c:dLbls>
        <c:gapWidth val="150"/>
        <c:overlap val="100"/>
        <c:axId val="146669568"/>
        <c:axId val="146671104"/>
      </c:barChart>
      <c:catAx>
        <c:axId val="146669568"/>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6671104"/>
        <c:crosses val="autoZero"/>
        <c:auto val="1"/>
        <c:lblAlgn val="ctr"/>
        <c:lblOffset val="100"/>
        <c:noMultiLvlLbl val="0"/>
      </c:catAx>
      <c:valAx>
        <c:axId val="146671104"/>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6669568"/>
        <c:crosses val="autoZero"/>
        <c:crossBetween val="between"/>
        <c:majorUnit val="1"/>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85" footer="0.3149606200000058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'!$Q$93</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'!$R$92:$V$92</c:f>
              <c:numCache>
                <c:formatCode>0</c:formatCode>
                <c:ptCount val="5"/>
                <c:pt idx="0">
                  <c:v>2007</c:v>
                </c:pt>
                <c:pt idx="1">
                  <c:v>2008</c:v>
                </c:pt>
                <c:pt idx="2">
                  <c:v>2009</c:v>
                </c:pt>
                <c:pt idx="3">
                  <c:v>2010</c:v>
                </c:pt>
                <c:pt idx="4">
                  <c:v>2011</c:v>
                </c:pt>
              </c:numCache>
            </c:numRef>
          </c:cat>
          <c:val>
            <c:numRef>
              <c:f>'E01-E '!$R$93:$V$93</c:f>
              <c:numCache>
                <c:formatCode>0</c:formatCode>
                <c:ptCount val="5"/>
                <c:pt idx="0">
                  <c:v>4</c:v>
                </c:pt>
                <c:pt idx="1">
                  <c:v>5</c:v>
                </c:pt>
                <c:pt idx="2">
                  <c:v>6</c:v>
                </c:pt>
                <c:pt idx="3">
                  <c:v>6</c:v>
                </c:pt>
                <c:pt idx="4" formatCode="General">
                  <c:v>7</c:v>
                </c:pt>
              </c:numCache>
            </c:numRef>
          </c:val>
        </c:ser>
        <c:ser>
          <c:idx val="2"/>
          <c:order val="1"/>
          <c:tx>
            <c:strRef>
              <c:f>'E01-E '!$Q$94</c:f>
              <c:strCache>
                <c:ptCount val="1"/>
                <c:pt idx="0">
                  <c:v>[OD] &lt; 5 mg/l</c:v>
                </c:pt>
              </c:strCache>
            </c:strRef>
          </c:tx>
          <c:spPr>
            <a:solidFill>
              <a:srgbClr val="FF0000"/>
            </a:solidFill>
          </c:spPr>
          <c:invertIfNegative val="0"/>
          <c:dLbls>
            <c:showLegendKey val="0"/>
            <c:showVal val="1"/>
            <c:showCatName val="0"/>
            <c:showSerName val="0"/>
            <c:showPercent val="0"/>
            <c:showBubbleSize val="0"/>
            <c:showLeaderLines val="0"/>
          </c:dLbls>
          <c:cat>
            <c:numRef>
              <c:f>'E01-E '!$R$92:$V$92</c:f>
              <c:numCache>
                <c:formatCode>0</c:formatCode>
                <c:ptCount val="5"/>
                <c:pt idx="0">
                  <c:v>2007</c:v>
                </c:pt>
                <c:pt idx="1">
                  <c:v>2008</c:v>
                </c:pt>
                <c:pt idx="2">
                  <c:v>2009</c:v>
                </c:pt>
                <c:pt idx="3">
                  <c:v>2010</c:v>
                </c:pt>
                <c:pt idx="4">
                  <c:v>2011</c:v>
                </c:pt>
              </c:numCache>
            </c:numRef>
          </c:cat>
          <c:val>
            <c:numRef>
              <c:f>'E01-E '!$R$94:$V$94</c:f>
              <c:numCache>
                <c:formatCode>0</c:formatCode>
                <c:ptCount val="5"/>
                <c:pt idx="0">
                  <c:v>1</c:v>
                </c:pt>
                <c:pt idx="1">
                  <c:v>2</c:v>
                </c:pt>
                <c:pt idx="2">
                  <c:v>1</c:v>
                </c:pt>
                <c:pt idx="3">
                  <c:v>2</c:v>
                </c:pt>
                <c:pt idx="4" formatCode="General">
                  <c:v>3</c:v>
                </c:pt>
              </c:numCache>
            </c:numRef>
          </c:val>
        </c:ser>
        <c:dLbls>
          <c:showLegendKey val="0"/>
          <c:showVal val="0"/>
          <c:showCatName val="0"/>
          <c:showSerName val="0"/>
          <c:showPercent val="0"/>
          <c:showBubbleSize val="0"/>
        </c:dLbls>
        <c:gapWidth val="150"/>
        <c:overlap val="100"/>
        <c:axId val="146709504"/>
        <c:axId val="146719488"/>
      </c:barChart>
      <c:catAx>
        <c:axId val="14670950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6719488"/>
        <c:crosses val="autoZero"/>
        <c:auto val="1"/>
        <c:lblAlgn val="ctr"/>
        <c:lblOffset val="100"/>
        <c:noMultiLvlLbl val="0"/>
      </c:catAx>
      <c:valAx>
        <c:axId val="146719488"/>
        <c:scaling>
          <c:orientation val="minMax"/>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6709504"/>
        <c:crosses val="autoZero"/>
        <c:crossBetween val="between"/>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596" footer="0.31496062000000596"/>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'E01-E '!$Q$100</c:f>
              <c:strCache>
                <c:ptCount val="1"/>
                <c:pt idx="0">
                  <c:v>[OD] ≥ 5 mg/l</c:v>
                </c:pt>
              </c:strCache>
            </c:strRef>
          </c:tx>
          <c:spPr>
            <a:solidFill>
              <a:srgbClr val="92D050"/>
            </a:solidFill>
          </c:spPr>
          <c:invertIfNegative val="0"/>
          <c:dLbls>
            <c:txPr>
              <a:bodyPr/>
              <a:lstStyle/>
              <a:p>
                <a:pPr>
                  <a:defRPr>
                    <a:latin typeface="Arial" pitchFamily="34" charset="0"/>
                    <a:cs typeface="Arial" pitchFamily="34" charset="0"/>
                  </a:defRPr>
                </a:pPr>
                <a:endParaRPr lang="pt-BR"/>
              </a:p>
            </c:txPr>
            <c:showLegendKey val="0"/>
            <c:showVal val="1"/>
            <c:showCatName val="0"/>
            <c:showSerName val="0"/>
            <c:showPercent val="0"/>
            <c:showBubbleSize val="0"/>
            <c:showLeaderLines val="0"/>
          </c:dLbls>
          <c:cat>
            <c:numRef>
              <c:f>'E01-E '!$R$99:$V$99</c:f>
              <c:numCache>
                <c:formatCode>0</c:formatCode>
                <c:ptCount val="5"/>
                <c:pt idx="0">
                  <c:v>2007</c:v>
                </c:pt>
                <c:pt idx="1">
                  <c:v>2008</c:v>
                </c:pt>
                <c:pt idx="2">
                  <c:v>2009</c:v>
                </c:pt>
                <c:pt idx="3">
                  <c:v>2010</c:v>
                </c:pt>
                <c:pt idx="4">
                  <c:v>2011</c:v>
                </c:pt>
              </c:numCache>
            </c:numRef>
          </c:cat>
          <c:val>
            <c:numRef>
              <c:f>'E01-E '!$R$100:$V$100</c:f>
              <c:numCache>
                <c:formatCode>0</c:formatCode>
                <c:ptCount val="5"/>
                <c:pt idx="0">
                  <c:v>7</c:v>
                </c:pt>
                <c:pt idx="1">
                  <c:v>7</c:v>
                </c:pt>
                <c:pt idx="2">
                  <c:v>8</c:v>
                </c:pt>
                <c:pt idx="3">
                  <c:v>7</c:v>
                </c:pt>
                <c:pt idx="4" formatCode="General">
                  <c:v>7</c:v>
                </c:pt>
              </c:numCache>
            </c:numRef>
          </c:val>
        </c:ser>
        <c:ser>
          <c:idx val="2"/>
          <c:order val="1"/>
          <c:tx>
            <c:strRef>
              <c:f>'E01-E '!$Q$101</c:f>
              <c:strCache>
                <c:ptCount val="1"/>
                <c:pt idx="0">
                  <c:v>[OD] &lt; 5 mg/l</c:v>
                </c:pt>
              </c:strCache>
            </c:strRef>
          </c:tx>
          <c:spPr>
            <a:solidFill>
              <a:srgbClr val="FF0000"/>
            </a:solidFill>
          </c:spPr>
          <c:invertIfNegative val="0"/>
          <c:dLbls>
            <c:dLbl>
              <c:idx val="2"/>
              <c:delete val="1"/>
            </c:dLbl>
            <c:showLegendKey val="0"/>
            <c:showVal val="1"/>
            <c:showCatName val="0"/>
            <c:showSerName val="0"/>
            <c:showPercent val="0"/>
            <c:showBubbleSize val="0"/>
            <c:showLeaderLines val="0"/>
          </c:dLbls>
          <c:cat>
            <c:numRef>
              <c:f>'E01-E '!$R$99:$V$99</c:f>
              <c:numCache>
                <c:formatCode>0</c:formatCode>
                <c:ptCount val="5"/>
                <c:pt idx="0">
                  <c:v>2007</c:v>
                </c:pt>
                <c:pt idx="1">
                  <c:v>2008</c:v>
                </c:pt>
                <c:pt idx="2">
                  <c:v>2009</c:v>
                </c:pt>
                <c:pt idx="3">
                  <c:v>2010</c:v>
                </c:pt>
                <c:pt idx="4">
                  <c:v>2011</c:v>
                </c:pt>
              </c:numCache>
            </c:numRef>
          </c:cat>
          <c:val>
            <c:numRef>
              <c:f>'E01-E '!$R$101:$V$101</c:f>
              <c:numCache>
                <c:formatCode>0</c:formatCode>
                <c:ptCount val="5"/>
                <c:pt idx="0">
                  <c:v>1</c:v>
                </c:pt>
                <c:pt idx="1">
                  <c:v>1</c:v>
                </c:pt>
                <c:pt idx="2">
                  <c:v>0</c:v>
                </c:pt>
                <c:pt idx="3">
                  <c:v>1</c:v>
                </c:pt>
                <c:pt idx="4" formatCode="General">
                  <c:v>1</c:v>
                </c:pt>
              </c:numCache>
            </c:numRef>
          </c:val>
        </c:ser>
        <c:dLbls>
          <c:showLegendKey val="0"/>
          <c:showVal val="0"/>
          <c:showCatName val="0"/>
          <c:showSerName val="0"/>
          <c:showPercent val="0"/>
          <c:showBubbleSize val="0"/>
        </c:dLbls>
        <c:gapWidth val="150"/>
        <c:overlap val="100"/>
        <c:axId val="146741504"/>
        <c:axId val="146763776"/>
      </c:barChart>
      <c:catAx>
        <c:axId val="146741504"/>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6763776"/>
        <c:crosses val="autoZero"/>
        <c:auto val="1"/>
        <c:lblAlgn val="ctr"/>
        <c:lblOffset val="100"/>
        <c:noMultiLvlLbl val="0"/>
      </c:catAx>
      <c:valAx>
        <c:axId val="146763776"/>
        <c:scaling>
          <c:orientation val="minMax"/>
          <c:min val="0"/>
        </c:scaling>
        <c:delete val="0"/>
        <c:axPos val="l"/>
        <c:majorGridlines/>
        <c:title>
          <c:tx>
            <c:rich>
              <a:bodyPr rot="-5400000" vert="horz"/>
              <a:lstStyle/>
              <a:p>
                <a:pPr>
                  <a:defRPr b="0">
                    <a:latin typeface="Arial" pitchFamily="34" charset="0"/>
                    <a:cs typeface="Arial" pitchFamily="34" charset="0"/>
                  </a:defRPr>
                </a:pPr>
                <a:r>
                  <a:rPr lang="pt-BR" b="0">
                    <a:latin typeface="Arial" pitchFamily="34" charset="0"/>
                    <a:cs typeface="Arial" pitchFamily="34" charset="0"/>
                  </a:rPr>
                  <a:t>nº de amostras</a:t>
                </a:r>
              </a:p>
            </c:rich>
          </c:tx>
          <c:overlay val="0"/>
        </c:title>
        <c:numFmt formatCode="0" sourceLinked="1"/>
        <c:majorTickMark val="out"/>
        <c:minorTickMark val="none"/>
        <c:tickLblPos val="nextTo"/>
        <c:txPr>
          <a:bodyPr/>
          <a:lstStyle/>
          <a:p>
            <a:pPr>
              <a:defRPr>
                <a:latin typeface="Arial" pitchFamily="34" charset="0"/>
                <a:cs typeface="Arial" pitchFamily="34" charset="0"/>
              </a:defRPr>
            </a:pPr>
            <a:endParaRPr lang="pt-BR"/>
          </a:p>
        </c:txPr>
        <c:crossAx val="146741504"/>
        <c:crosses val="autoZero"/>
        <c:crossBetween val="between"/>
        <c:majorUnit val="2"/>
      </c:valAx>
    </c:plotArea>
    <c:legend>
      <c:legendPos val="r"/>
      <c:overlay val="0"/>
      <c:txPr>
        <a:bodyPr/>
        <a:lstStyle/>
        <a:p>
          <a:pPr>
            <a:defRPr>
              <a:latin typeface="Arial" pitchFamily="34" charset="0"/>
              <a:cs typeface="Arial" pitchFamily="34" charset="0"/>
            </a:defRPr>
          </a:pPr>
          <a:endParaRPr lang="pt-BR"/>
        </a:p>
      </c:txPr>
    </c:legend>
    <c:plotVisOnly val="1"/>
    <c:dispBlanksAs val="gap"/>
    <c:showDLblsOverMax val="0"/>
  </c:chart>
  <c:printSettings>
    <c:headerFooter/>
    <c:pageMargins b="0.78740157499999996" l="0.511811024" r="0.511811024" t="0.78740157499999996" header="0.31496062000000608" footer="0.31496062000000608"/>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chart" Target="../charts/chart162.xml"/><Relationship Id="rId3" Type="http://schemas.openxmlformats.org/officeDocument/2006/relationships/chart" Target="../charts/chart147.xml"/><Relationship Id="rId21" Type="http://schemas.openxmlformats.org/officeDocument/2006/relationships/chart" Target="../charts/chart165.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chart" Target="../charts/chart161.xml"/><Relationship Id="rId2" Type="http://schemas.openxmlformats.org/officeDocument/2006/relationships/chart" Target="../charts/chart146.xml"/><Relationship Id="rId16" Type="http://schemas.openxmlformats.org/officeDocument/2006/relationships/chart" Target="../charts/chart160.xml"/><Relationship Id="rId20" Type="http://schemas.openxmlformats.org/officeDocument/2006/relationships/chart" Target="../charts/chart164.xml"/><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19" Type="http://schemas.openxmlformats.org/officeDocument/2006/relationships/chart" Target="../charts/chart163.xml"/><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 Id="rId22" Type="http://schemas.openxmlformats.org/officeDocument/2006/relationships/chart" Target="../charts/chart16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74.xml"/><Relationship Id="rId13" Type="http://schemas.openxmlformats.org/officeDocument/2006/relationships/chart" Target="../charts/chart179.xml"/><Relationship Id="rId18" Type="http://schemas.openxmlformats.org/officeDocument/2006/relationships/chart" Target="../charts/chart184.xml"/><Relationship Id="rId3" Type="http://schemas.openxmlformats.org/officeDocument/2006/relationships/chart" Target="../charts/chart169.xml"/><Relationship Id="rId21" Type="http://schemas.openxmlformats.org/officeDocument/2006/relationships/chart" Target="../charts/chart187.xml"/><Relationship Id="rId7" Type="http://schemas.openxmlformats.org/officeDocument/2006/relationships/chart" Target="../charts/chart173.xml"/><Relationship Id="rId12" Type="http://schemas.openxmlformats.org/officeDocument/2006/relationships/chart" Target="../charts/chart178.xml"/><Relationship Id="rId17" Type="http://schemas.openxmlformats.org/officeDocument/2006/relationships/chart" Target="../charts/chart183.xml"/><Relationship Id="rId2" Type="http://schemas.openxmlformats.org/officeDocument/2006/relationships/chart" Target="../charts/chart168.xml"/><Relationship Id="rId16" Type="http://schemas.openxmlformats.org/officeDocument/2006/relationships/chart" Target="../charts/chart182.xml"/><Relationship Id="rId20" Type="http://schemas.openxmlformats.org/officeDocument/2006/relationships/chart" Target="../charts/chart186.xml"/><Relationship Id="rId1" Type="http://schemas.openxmlformats.org/officeDocument/2006/relationships/chart" Target="../charts/chart167.xml"/><Relationship Id="rId6" Type="http://schemas.openxmlformats.org/officeDocument/2006/relationships/chart" Target="../charts/chart172.xml"/><Relationship Id="rId11" Type="http://schemas.openxmlformats.org/officeDocument/2006/relationships/chart" Target="../charts/chart177.xml"/><Relationship Id="rId5" Type="http://schemas.openxmlformats.org/officeDocument/2006/relationships/chart" Target="../charts/chart171.xml"/><Relationship Id="rId15" Type="http://schemas.openxmlformats.org/officeDocument/2006/relationships/chart" Target="../charts/chart181.xml"/><Relationship Id="rId10" Type="http://schemas.openxmlformats.org/officeDocument/2006/relationships/chart" Target="../charts/chart176.xml"/><Relationship Id="rId19" Type="http://schemas.openxmlformats.org/officeDocument/2006/relationships/chart" Target="../charts/chart185.xml"/><Relationship Id="rId4" Type="http://schemas.openxmlformats.org/officeDocument/2006/relationships/chart" Target="../charts/chart170.xml"/><Relationship Id="rId9" Type="http://schemas.openxmlformats.org/officeDocument/2006/relationships/chart" Target="../charts/chart175.xml"/><Relationship Id="rId14" Type="http://schemas.openxmlformats.org/officeDocument/2006/relationships/chart" Target="../charts/chart180.xml"/><Relationship Id="rId22" Type="http://schemas.openxmlformats.org/officeDocument/2006/relationships/chart" Target="../charts/chart18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96.xml"/><Relationship Id="rId13" Type="http://schemas.openxmlformats.org/officeDocument/2006/relationships/chart" Target="../charts/chart201.xml"/><Relationship Id="rId18" Type="http://schemas.openxmlformats.org/officeDocument/2006/relationships/chart" Target="../charts/chart206.xml"/><Relationship Id="rId3" Type="http://schemas.openxmlformats.org/officeDocument/2006/relationships/chart" Target="../charts/chart191.xml"/><Relationship Id="rId21" Type="http://schemas.openxmlformats.org/officeDocument/2006/relationships/chart" Target="../charts/chart209.xml"/><Relationship Id="rId7" Type="http://schemas.openxmlformats.org/officeDocument/2006/relationships/chart" Target="../charts/chart195.xml"/><Relationship Id="rId12" Type="http://schemas.openxmlformats.org/officeDocument/2006/relationships/chart" Target="../charts/chart200.xml"/><Relationship Id="rId17" Type="http://schemas.openxmlformats.org/officeDocument/2006/relationships/chart" Target="../charts/chart205.xml"/><Relationship Id="rId2" Type="http://schemas.openxmlformats.org/officeDocument/2006/relationships/chart" Target="../charts/chart190.xml"/><Relationship Id="rId16" Type="http://schemas.openxmlformats.org/officeDocument/2006/relationships/chart" Target="../charts/chart204.xml"/><Relationship Id="rId20" Type="http://schemas.openxmlformats.org/officeDocument/2006/relationships/chart" Target="../charts/chart208.xml"/><Relationship Id="rId1" Type="http://schemas.openxmlformats.org/officeDocument/2006/relationships/chart" Target="../charts/chart189.xml"/><Relationship Id="rId6" Type="http://schemas.openxmlformats.org/officeDocument/2006/relationships/chart" Target="../charts/chart194.xml"/><Relationship Id="rId11" Type="http://schemas.openxmlformats.org/officeDocument/2006/relationships/chart" Target="../charts/chart199.xml"/><Relationship Id="rId5" Type="http://schemas.openxmlformats.org/officeDocument/2006/relationships/chart" Target="../charts/chart193.xml"/><Relationship Id="rId15" Type="http://schemas.openxmlformats.org/officeDocument/2006/relationships/chart" Target="../charts/chart203.xml"/><Relationship Id="rId10" Type="http://schemas.openxmlformats.org/officeDocument/2006/relationships/chart" Target="../charts/chart198.xml"/><Relationship Id="rId19" Type="http://schemas.openxmlformats.org/officeDocument/2006/relationships/chart" Target="../charts/chart207.xml"/><Relationship Id="rId4" Type="http://schemas.openxmlformats.org/officeDocument/2006/relationships/chart" Target="../charts/chart192.xml"/><Relationship Id="rId9" Type="http://schemas.openxmlformats.org/officeDocument/2006/relationships/chart" Target="../charts/chart197.xml"/><Relationship Id="rId14" Type="http://schemas.openxmlformats.org/officeDocument/2006/relationships/chart" Target="../charts/chart202.xml"/><Relationship Id="rId22" Type="http://schemas.openxmlformats.org/officeDocument/2006/relationships/chart" Target="../charts/chart21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18.xml"/><Relationship Id="rId13" Type="http://schemas.openxmlformats.org/officeDocument/2006/relationships/chart" Target="../charts/chart223.xml"/><Relationship Id="rId18" Type="http://schemas.openxmlformats.org/officeDocument/2006/relationships/chart" Target="../charts/chart228.xml"/><Relationship Id="rId3" Type="http://schemas.openxmlformats.org/officeDocument/2006/relationships/chart" Target="../charts/chart213.xml"/><Relationship Id="rId21" Type="http://schemas.openxmlformats.org/officeDocument/2006/relationships/chart" Target="../charts/chart231.xml"/><Relationship Id="rId7" Type="http://schemas.openxmlformats.org/officeDocument/2006/relationships/chart" Target="../charts/chart217.xml"/><Relationship Id="rId12" Type="http://schemas.openxmlformats.org/officeDocument/2006/relationships/chart" Target="../charts/chart222.xml"/><Relationship Id="rId17" Type="http://schemas.openxmlformats.org/officeDocument/2006/relationships/chart" Target="../charts/chart227.xml"/><Relationship Id="rId2" Type="http://schemas.openxmlformats.org/officeDocument/2006/relationships/chart" Target="../charts/chart212.xml"/><Relationship Id="rId16" Type="http://schemas.openxmlformats.org/officeDocument/2006/relationships/chart" Target="../charts/chart226.xml"/><Relationship Id="rId20" Type="http://schemas.openxmlformats.org/officeDocument/2006/relationships/chart" Target="../charts/chart230.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5" Type="http://schemas.openxmlformats.org/officeDocument/2006/relationships/chart" Target="../charts/chart215.xml"/><Relationship Id="rId15" Type="http://schemas.openxmlformats.org/officeDocument/2006/relationships/chart" Target="../charts/chart225.xml"/><Relationship Id="rId10" Type="http://schemas.openxmlformats.org/officeDocument/2006/relationships/chart" Target="../charts/chart220.xml"/><Relationship Id="rId19" Type="http://schemas.openxmlformats.org/officeDocument/2006/relationships/chart" Target="../charts/chart229.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 Id="rId22" Type="http://schemas.openxmlformats.org/officeDocument/2006/relationships/chart" Target="../charts/chart23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35.xml"/><Relationship Id="rId2" Type="http://schemas.openxmlformats.org/officeDocument/2006/relationships/chart" Target="../charts/chart234.xml"/><Relationship Id="rId1" Type="http://schemas.openxmlformats.org/officeDocument/2006/relationships/chart" Target="../charts/chart23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38.xml"/><Relationship Id="rId7" Type="http://schemas.openxmlformats.org/officeDocument/2006/relationships/chart" Target="../charts/chart242.xml"/><Relationship Id="rId2" Type="http://schemas.openxmlformats.org/officeDocument/2006/relationships/chart" Target="../charts/chart237.xml"/><Relationship Id="rId1" Type="http://schemas.openxmlformats.org/officeDocument/2006/relationships/chart" Target="../charts/chart236.xml"/><Relationship Id="rId6" Type="http://schemas.openxmlformats.org/officeDocument/2006/relationships/chart" Target="../charts/chart241.xml"/><Relationship Id="rId5" Type="http://schemas.openxmlformats.org/officeDocument/2006/relationships/chart" Target="../charts/chart240.xml"/><Relationship Id="rId4" Type="http://schemas.openxmlformats.org/officeDocument/2006/relationships/chart" Target="../charts/chart239.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250.xml"/><Relationship Id="rId13" Type="http://schemas.openxmlformats.org/officeDocument/2006/relationships/chart" Target="../charts/chart255.xml"/><Relationship Id="rId18" Type="http://schemas.openxmlformats.org/officeDocument/2006/relationships/chart" Target="../charts/chart260.xml"/><Relationship Id="rId3" Type="http://schemas.openxmlformats.org/officeDocument/2006/relationships/chart" Target="../charts/chart245.xml"/><Relationship Id="rId7" Type="http://schemas.openxmlformats.org/officeDocument/2006/relationships/chart" Target="../charts/chart249.xml"/><Relationship Id="rId12" Type="http://schemas.openxmlformats.org/officeDocument/2006/relationships/chart" Target="../charts/chart254.xml"/><Relationship Id="rId17" Type="http://schemas.openxmlformats.org/officeDocument/2006/relationships/chart" Target="../charts/chart259.xml"/><Relationship Id="rId2" Type="http://schemas.openxmlformats.org/officeDocument/2006/relationships/chart" Target="../charts/chart244.xml"/><Relationship Id="rId16" Type="http://schemas.openxmlformats.org/officeDocument/2006/relationships/chart" Target="../charts/chart258.xml"/><Relationship Id="rId1" Type="http://schemas.openxmlformats.org/officeDocument/2006/relationships/chart" Target="../charts/chart243.xml"/><Relationship Id="rId6" Type="http://schemas.openxmlformats.org/officeDocument/2006/relationships/chart" Target="../charts/chart248.xml"/><Relationship Id="rId11" Type="http://schemas.openxmlformats.org/officeDocument/2006/relationships/chart" Target="../charts/chart253.xml"/><Relationship Id="rId5" Type="http://schemas.openxmlformats.org/officeDocument/2006/relationships/chart" Target="../charts/chart247.xml"/><Relationship Id="rId15" Type="http://schemas.openxmlformats.org/officeDocument/2006/relationships/chart" Target="../charts/chart257.xml"/><Relationship Id="rId10" Type="http://schemas.openxmlformats.org/officeDocument/2006/relationships/chart" Target="../charts/chart252.xml"/><Relationship Id="rId4" Type="http://schemas.openxmlformats.org/officeDocument/2006/relationships/chart" Target="../charts/chart246.xml"/><Relationship Id="rId9" Type="http://schemas.openxmlformats.org/officeDocument/2006/relationships/chart" Target="../charts/chart251.xml"/><Relationship Id="rId14" Type="http://schemas.openxmlformats.org/officeDocument/2006/relationships/chart" Target="../charts/chart25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chart" Target="../charts/chart39.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3" Type="http://schemas.openxmlformats.org/officeDocument/2006/relationships/chart" Target="../charts/chart44.xml"/><Relationship Id="rId21" Type="http://schemas.openxmlformats.org/officeDocument/2006/relationships/chart" Target="../charts/chart62.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 Type="http://schemas.openxmlformats.org/officeDocument/2006/relationships/chart" Target="../charts/chart43.xml"/><Relationship Id="rId16" Type="http://schemas.openxmlformats.org/officeDocument/2006/relationships/chart" Target="../charts/chart57.xml"/><Relationship Id="rId20" Type="http://schemas.openxmlformats.org/officeDocument/2006/relationships/chart" Target="../charts/chart61.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5" Type="http://schemas.openxmlformats.org/officeDocument/2006/relationships/chart" Target="../charts/chart56.xml"/><Relationship Id="rId10" Type="http://schemas.openxmlformats.org/officeDocument/2006/relationships/chart" Target="../charts/chart51.xml"/><Relationship Id="rId19" Type="http://schemas.openxmlformats.org/officeDocument/2006/relationships/chart" Target="../charts/chart60.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 Id="rId22" Type="http://schemas.openxmlformats.org/officeDocument/2006/relationships/chart" Target="../charts/chart6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71.xml"/><Relationship Id="rId13" Type="http://schemas.openxmlformats.org/officeDocument/2006/relationships/chart" Target="../charts/chart76.xml"/><Relationship Id="rId18" Type="http://schemas.openxmlformats.org/officeDocument/2006/relationships/chart" Target="../charts/chart81.xml"/><Relationship Id="rId3" Type="http://schemas.openxmlformats.org/officeDocument/2006/relationships/chart" Target="../charts/chart66.xml"/><Relationship Id="rId21" Type="http://schemas.openxmlformats.org/officeDocument/2006/relationships/chart" Target="../charts/chart84.xml"/><Relationship Id="rId7" Type="http://schemas.openxmlformats.org/officeDocument/2006/relationships/chart" Target="../charts/chart70.xml"/><Relationship Id="rId12" Type="http://schemas.openxmlformats.org/officeDocument/2006/relationships/chart" Target="../charts/chart75.xml"/><Relationship Id="rId17" Type="http://schemas.openxmlformats.org/officeDocument/2006/relationships/chart" Target="../charts/chart80.xml"/><Relationship Id="rId2" Type="http://schemas.openxmlformats.org/officeDocument/2006/relationships/chart" Target="../charts/chart65.xml"/><Relationship Id="rId16" Type="http://schemas.openxmlformats.org/officeDocument/2006/relationships/chart" Target="../charts/chart79.xml"/><Relationship Id="rId20" Type="http://schemas.openxmlformats.org/officeDocument/2006/relationships/chart" Target="../charts/chart83.xml"/><Relationship Id="rId1" Type="http://schemas.openxmlformats.org/officeDocument/2006/relationships/chart" Target="../charts/chart64.xml"/><Relationship Id="rId6" Type="http://schemas.openxmlformats.org/officeDocument/2006/relationships/chart" Target="../charts/chart69.xml"/><Relationship Id="rId11" Type="http://schemas.openxmlformats.org/officeDocument/2006/relationships/chart" Target="../charts/chart74.xml"/><Relationship Id="rId5" Type="http://schemas.openxmlformats.org/officeDocument/2006/relationships/chart" Target="../charts/chart68.xml"/><Relationship Id="rId15" Type="http://schemas.openxmlformats.org/officeDocument/2006/relationships/chart" Target="../charts/chart78.xml"/><Relationship Id="rId10" Type="http://schemas.openxmlformats.org/officeDocument/2006/relationships/chart" Target="../charts/chart73.xml"/><Relationship Id="rId19" Type="http://schemas.openxmlformats.org/officeDocument/2006/relationships/chart" Target="../charts/chart82.xml"/><Relationship Id="rId4" Type="http://schemas.openxmlformats.org/officeDocument/2006/relationships/chart" Target="../charts/chart67.xml"/><Relationship Id="rId9" Type="http://schemas.openxmlformats.org/officeDocument/2006/relationships/chart" Target="../charts/chart72.xml"/><Relationship Id="rId14" Type="http://schemas.openxmlformats.org/officeDocument/2006/relationships/chart" Target="../charts/chart77.xml"/><Relationship Id="rId22" Type="http://schemas.openxmlformats.org/officeDocument/2006/relationships/chart" Target="../charts/chart8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18" Type="http://schemas.openxmlformats.org/officeDocument/2006/relationships/chart" Target="../charts/chart103.xml"/><Relationship Id="rId3" Type="http://schemas.openxmlformats.org/officeDocument/2006/relationships/chart" Target="../charts/chart88.xml"/><Relationship Id="rId21" Type="http://schemas.openxmlformats.org/officeDocument/2006/relationships/chart" Target="../charts/chart106.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20" Type="http://schemas.openxmlformats.org/officeDocument/2006/relationships/chart" Target="../charts/chart105.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19" Type="http://schemas.openxmlformats.org/officeDocument/2006/relationships/chart" Target="../charts/chart104.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 Id="rId22" Type="http://schemas.openxmlformats.org/officeDocument/2006/relationships/chart" Target="../charts/chart10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14.xml"/><Relationship Id="rId13" Type="http://schemas.openxmlformats.org/officeDocument/2006/relationships/chart" Target="../charts/chart119.xml"/><Relationship Id="rId3" Type="http://schemas.openxmlformats.org/officeDocument/2006/relationships/chart" Target="../charts/chart109.xml"/><Relationship Id="rId7" Type="http://schemas.openxmlformats.org/officeDocument/2006/relationships/chart" Target="../charts/chart113.xml"/><Relationship Id="rId12" Type="http://schemas.openxmlformats.org/officeDocument/2006/relationships/chart" Target="../charts/chart118.xml"/><Relationship Id="rId17" Type="http://schemas.openxmlformats.org/officeDocument/2006/relationships/chart" Target="../charts/chart123.xml"/><Relationship Id="rId2" Type="http://schemas.openxmlformats.org/officeDocument/2006/relationships/image" Target="../media/image1.jpeg"/><Relationship Id="rId16" Type="http://schemas.openxmlformats.org/officeDocument/2006/relationships/chart" Target="../charts/chart122.xml"/><Relationship Id="rId1" Type="http://schemas.openxmlformats.org/officeDocument/2006/relationships/chart" Target="../charts/chart108.xml"/><Relationship Id="rId6" Type="http://schemas.openxmlformats.org/officeDocument/2006/relationships/chart" Target="../charts/chart112.xml"/><Relationship Id="rId11" Type="http://schemas.openxmlformats.org/officeDocument/2006/relationships/chart" Target="../charts/chart117.xml"/><Relationship Id="rId5" Type="http://schemas.openxmlformats.org/officeDocument/2006/relationships/chart" Target="../charts/chart111.xml"/><Relationship Id="rId15" Type="http://schemas.openxmlformats.org/officeDocument/2006/relationships/chart" Target="../charts/chart121.xml"/><Relationship Id="rId10" Type="http://schemas.openxmlformats.org/officeDocument/2006/relationships/chart" Target="../charts/chart116.xml"/><Relationship Id="rId4" Type="http://schemas.openxmlformats.org/officeDocument/2006/relationships/chart" Target="../charts/chart110.xml"/><Relationship Id="rId9" Type="http://schemas.openxmlformats.org/officeDocument/2006/relationships/chart" Target="../charts/chart115.xml"/><Relationship Id="rId14" Type="http://schemas.openxmlformats.org/officeDocument/2006/relationships/chart" Target="../charts/chart12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31.xml"/><Relationship Id="rId13" Type="http://schemas.openxmlformats.org/officeDocument/2006/relationships/chart" Target="../charts/chart136.xml"/><Relationship Id="rId18" Type="http://schemas.openxmlformats.org/officeDocument/2006/relationships/chart" Target="../charts/chart141.xml"/><Relationship Id="rId3" Type="http://schemas.openxmlformats.org/officeDocument/2006/relationships/chart" Target="../charts/chart126.xml"/><Relationship Id="rId7" Type="http://schemas.openxmlformats.org/officeDocument/2006/relationships/chart" Target="../charts/chart130.xml"/><Relationship Id="rId12" Type="http://schemas.openxmlformats.org/officeDocument/2006/relationships/chart" Target="../charts/chart135.xml"/><Relationship Id="rId17" Type="http://schemas.openxmlformats.org/officeDocument/2006/relationships/chart" Target="../charts/chart140.xml"/><Relationship Id="rId2" Type="http://schemas.openxmlformats.org/officeDocument/2006/relationships/chart" Target="../charts/chart125.xml"/><Relationship Id="rId16" Type="http://schemas.openxmlformats.org/officeDocument/2006/relationships/chart" Target="../charts/chart139.xml"/><Relationship Id="rId1" Type="http://schemas.openxmlformats.org/officeDocument/2006/relationships/chart" Target="../charts/chart124.xml"/><Relationship Id="rId6" Type="http://schemas.openxmlformats.org/officeDocument/2006/relationships/chart" Target="../charts/chart129.xml"/><Relationship Id="rId11" Type="http://schemas.openxmlformats.org/officeDocument/2006/relationships/chart" Target="../charts/chart134.xml"/><Relationship Id="rId5" Type="http://schemas.openxmlformats.org/officeDocument/2006/relationships/chart" Target="../charts/chart128.xml"/><Relationship Id="rId15" Type="http://schemas.openxmlformats.org/officeDocument/2006/relationships/chart" Target="../charts/chart138.xml"/><Relationship Id="rId10" Type="http://schemas.openxmlformats.org/officeDocument/2006/relationships/chart" Target="../charts/chart133.xml"/><Relationship Id="rId4" Type="http://schemas.openxmlformats.org/officeDocument/2006/relationships/chart" Target="../charts/chart127.xml"/><Relationship Id="rId9" Type="http://schemas.openxmlformats.org/officeDocument/2006/relationships/chart" Target="../charts/chart132.xml"/><Relationship Id="rId14" Type="http://schemas.openxmlformats.org/officeDocument/2006/relationships/chart" Target="../charts/chart13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image" Target="../media/image2.png"/><Relationship Id="rId1" Type="http://schemas.openxmlformats.org/officeDocument/2006/relationships/chart" Target="../charts/chart142.xml"/><Relationship Id="rId4" Type="http://schemas.openxmlformats.org/officeDocument/2006/relationships/chart" Target="../charts/chart144.xml"/></Relationships>
</file>

<file path=xl/drawings/drawing1.xml><?xml version="1.0" encoding="utf-8"?>
<xdr:wsDr xmlns:xdr="http://schemas.openxmlformats.org/drawingml/2006/spreadsheetDrawing" xmlns:a="http://schemas.openxmlformats.org/drawingml/2006/main">
  <xdr:twoCellAnchor>
    <xdr:from>
      <xdr:col>29</xdr:col>
      <xdr:colOff>257175</xdr:colOff>
      <xdr:row>1</xdr:row>
      <xdr:rowOff>104775</xdr:rowOff>
    </xdr:from>
    <xdr:to>
      <xdr:col>34</xdr:col>
      <xdr:colOff>561975</xdr:colOff>
      <xdr:row>18</xdr:row>
      <xdr:rowOff>19050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657225</xdr:colOff>
      <xdr:row>1</xdr:row>
      <xdr:rowOff>104775</xdr:rowOff>
    </xdr:from>
    <xdr:to>
      <xdr:col>40</xdr:col>
      <xdr:colOff>457200</xdr:colOff>
      <xdr:row>18</xdr:row>
      <xdr:rowOff>38100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314325</xdr:colOff>
      <xdr:row>19</xdr:row>
      <xdr:rowOff>152400</xdr:rowOff>
    </xdr:from>
    <xdr:to>
      <xdr:col>34</xdr:col>
      <xdr:colOff>561975</xdr:colOff>
      <xdr:row>33</xdr:row>
      <xdr:rowOff>95250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666750</xdr:colOff>
      <xdr:row>19</xdr:row>
      <xdr:rowOff>152400</xdr:rowOff>
    </xdr:from>
    <xdr:to>
      <xdr:col>40</xdr:col>
      <xdr:colOff>485775</xdr:colOff>
      <xdr:row>33</xdr:row>
      <xdr:rowOff>123825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361950</xdr:colOff>
      <xdr:row>35</xdr:row>
      <xdr:rowOff>38100</xdr:rowOff>
    </xdr:from>
    <xdr:to>
      <xdr:col>34</xdr:col>
      <xdr:colOff>514350</xdr:colOff>
      <xdr:row>48</xdr:row>
      <xdr:rowOff>142875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685800</xdr:colOff>
      <xdr:row>35</xdr:row>
      <xdr:rowOff>28575</xdr:rowOff>
    </xdr:from>
    <xdr:to>
      <xdr:col>40</xdr:col>
      <xdr:colOff>523875</xdr:colOff>
      <xdr:row>48</xdr:row>
      <xdr:rowOff>114300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381000</xdr:colOff>
      <xdr:row>49</xdr:row>
      <xdr:rowOff>142875</xdr:rowOff>
    </xdr:from>
    <xdr:to>
      <xdr:col>34</xdr:col>
      <xdr:colOff>514350</xdr:colOff>
      <xdr:row>65</xdr:row>
      <xdr:rowOff>9525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714375</xdr:colOff>
      <xdr:row>50</xdr:row>
      <xdr:rowOff>28575</xdr:rowOff>
    </xdr:from>
    <xdr:to>
      <xdr:col>40</xdr:col>
      <xdr:colOff>523875</xdr:colOff>
      <xdr:row>65</xdr:row>
      <xdr:rowOff>19050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428625</xdr:colOff>
      <xdr:row>66</xdr:row>
      <xdr:rowOff>152400</xdr:rowOff>
    </xdr:from>
    <xdr:to>
      <xdr:col>34</xdr:col>
      <xdr:colOff>504825</xdr:colOff>
      <xdr:row>82</xdr:row>
      <xdr:rowOff>114300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733425</xdr:colOff>
      <xdr:row>67</xdr:row>
      <xdr:rowOff>19050</xdr:rowOff>
    </xdr:from>
    <xdr:to>
      <xdr:col>40</xdr:col>
      <xdr:colOff>552450</xdr:colOff>
      <xdr:row>82</xdr:row>
      <xdr:rowOff>123825</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457200</xdr:colOff>
      <xdr:row>84</xdr:row>
      <xdr:rowOff>28575</xdr:rowOff>
    </xdr:from>
    <xdr:to>
      <xdr:col>34</xdr:col>
      <xdr:colOff>523875</xdr:colOff>
      <xdr:row>98</xdr:row>
      <xdr:rowOff>85725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466725</xdr:colOff>
      <xdr:row>100</xdr:row>
      <xdr:rowOff>28575</xdr:rowOff>
    </xdr:from>
    <xdr:to>
      <xdr:col>34</xdr:col>
      <xdr:colOff>523875</xdr:colOff>
      <xdr:row>113</xdr:row>
      <xdr:rowOff>114300</xdr:rowOff>
    </xdr:to>
    <xdr:graphicFrame macro="">
      <xdr:nvGraphicFramePr>
        <xdr:cNvPr id="13"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0</xdr:colOff>
      <xdr:row>100</xdr:row>
      <xdr:rowOff>19050</xdr:rowOff>
    </xdr:from>
    <xdr:to>
      <xdr:col>40</xdr:col>
      <xdr:colOff>600075</xdr:colOff>
      <xdr:row>114</xdr:row>
      <xdr:rowOff>9525</xdr:rowOff>
    </xdr:to>
    <xdr:graphicFrame macro="">
      <xdr:nvGraphicFramePr>
        <xdr:cNvPr id="14"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476250</xdr:colOff>
      <xdr:row>114</xdr:row>
      <xdr:rowOff>142875</xdr:rowOff>
    </xdr:from>
    <xdr:to>
      <xdr:col>34</xdr:col>
      <xdr:colOff>533400</xdr:colOff>
      <xdr:row>129</xdr:row>
      <xdr:rowOff>85725</xdr:rowOff>
    </xdr:to>
    <xdr:graphicFrame macro="">
      <xdr:nvGraphicFramePr>
        <xdr:cNvPr id="15"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35</xdr:col>
      <xdr:colOff>19050</xdr:colOff>
      <xdr:row>115</xdr:row>
      <xdr:rowOff>9525</xdr:rowOff>
    </xdr:from>
    <xdr:to>
      <xdr:col>41</xdr:col>
      <xdr:colOff>9525</xdr:colOff>
      <xdr:row>129</xdr:row>
      <xdr:rowOff>114300</xdr:rowOff>
    </xdr:to>
    <xdr:graphicFrame macro="">
      <xdr:nvGraphicFramePr>
        <xdr:cNvPr id="16"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523875</xdr:colOff>
      <xdr:row>132</xdr:row>
      <xdr:rowOff>66675</xdr:rowOff>
    </xdr:from>
    <xdr:to>
      <xdr:col>34</xdr:col>
      <xdr:colOff>533400</xdr:colOff>
      <xdr:row>146</xdr:row>
      <xdr:rowOff>66675</xdr:rowOff>
    </xdr:to>
    <xdr:graphicFrame macro="">
      <xdr:nvGraphicFramePr>
        <xdr:cNvPr id="17"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34</xdr:col>
      <xdr:colOff>771525</xdr:colOff>
      <xdr:row>132</xdr:row>
      <xdr:rowOff>85725</xdr:rowOff>
    </xdr:from>
    <xdr:to>
      <xdr:col>40</xdr:col>
      <xdr:colOff>600075</xdr:colOff>
      <xdr:row>146</xdr:row>
      <xdr:rowOff>104775</xdr:rowOff>
    </xdr:to>
    <xdr:graphicFrame macro="">
      <xdr:nvGraphicFramePr>
        <xdr:cNvPr id="18"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542925</xdr:colOff>
      <xdr:row>148</xdr:row>
      <xdr:rowOff>95250</xdr:rowOff>
    </xdr:from>
    <xdr:to>
      <xdr:col>34</xdr:col>
      <xdr:colOff>523875</xdr:colOff>
      <xdr:row>162</xdr:row>
      <xdr:rowOff>104775</xdr:rowOff>
    </xdr:to>
    <xdr:graphicFrame macro="">
      <xdr:nvGraphicFramePr>
        <xdr:cNvPr id="19"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762000</xdr:colOff>
      <xdr:row>148</xdr:row>
      <xdr:rowOff>76200</xdr:rowOff>
    </xdr:from>
    <xdr:to>
      <xdr:col>40</xdr:col>
      <xdr:colOff>571500</xdr:colOff>
      <xdr:row>162</xdr:row>
      <xdr:rowOff>66675</xdr:rowOff>
    </xdr:to>
    <xdr:graphicFrame macro="">
      <xdr:nvGraphicFramePr>
        <xdr:cNvPr id="20"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542925</xdr:colOff>
      <xdr:row>164</xdr:row>
      <xdr:rowOff>85725</xdr:rowOff>
    </xdr:from>
    <xdr:to>
      <xdr:col>34</xdr:col>
      <xdr:colOff>571500</xdr:colOff>
      <xdr:row>179</xdr:row>
      <xdr:rowOff>19050</xdr:rowOff>
    </xdr:to>
    <xdr:graphicFrame macro="">
      <xdr:nvGraphicFramePr>
        <xdr:cNvPr id="21"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35</xdr:col>
      <xdr:colOff>57150</xdr:colOff>
      <xdr:row>164</xdr:row>
      <xdr:rowOff>76200</xdr:rowOff>
    </xdr:from>
    <xdr:to>
      <xdr:col>40</xdr:col>
      <xdr:colOff>571500</xdr:colOff>
      <xdr:row>179</xdr:row>
      <xdr:rowOff>47625</xdr:rowOff>
    </xdr:to>
    <xdr:graphicFrame macro="">
      <xdr:nvGraphicFramePr>
        <xdr:cNvPr id="22"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2276475</xdr:colOff>
      <xdr:row>394</xdr:row>
      <xdr:rowOff>190500</xdr:rowOff>
    </xdr:from>
    <xdr:to>
      <xdr:col>26</xdr:col>
      <xdr:colOff>142875</xdr:colOff>
      <xdr:row>410</xdr:row>
      <xdr:rowOff>142875</xdr:rowOff>
    </xdr:to>
    <xdr:graphicFrame macro="">
      <xdr:nvGraphicFramePr>
        <xdr:cNvPr id="23"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27</xdr:col>
      <xdr:colOff>85725</xdr:colOff>
      <xdr:row>394</xdr:row>
      <xdr:rowOff>133350</xdr:rowOff>
    </xdr:from>
    <xdr:to>
      <xdr:col>30</xdr:col>
      <xdr:colOff>0</xdr:colOff>
      <xdr:row>410</xdr:row>
      <xdr:rowOff>85725</xdr:rowOff>
    </xdr:to>
    <xdr:graphicFrame macro="">
      <xdr:nvGraphicFramePr>
        <xdr:cNvPr id="24"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2314575</xdr:colOff>
      <xdr:row>415</xdr:row>
      <xdr:rowOff>142875</xdr:rowOff>
    </xdr:from>
    <xdr:to>
      <xdr:col>26</xdr:col>
      <xdr:colOff>219075</xdr:colOff>
      <xdr:row>432</xdr:row>
      <xdr:rowOff>47625</xdr:rowOff>
    </xdr:to>
    <xdr:graphicFrame macro="">
      <xdr:nvGraphicFramePr>
        <xdr:cNvPr id="25"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27</xdr:col>
      <xdr:colOff>28575</xdr:colOff>
      <xdr:row>416</xdr:row>
      <xdr:rowOff>9525</xdr:rowOff>
    </xdr:from>
    <xdr:to>
      <xdr:col>30</xdr:col>
      <xdr:colOff>0</xdr:colOff>
      <xdr:row>432</xdr:row>
      <xdr:rowOff>85725</xdr:rowOff>
    </xdr:to>
    <xdr:graphicFrame macro="">
      <xdr:nvGraphicFramePr>
        <xdr:cNvPr id="26"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30</xdr:col>
      <xdr:colOff>47625</xdr:colOff>
      <xdr:row>394</xdr:row>
      <xdr:rowOff>142875</xdr:rowOff>
    </xdr:from>
    <xdr:to>
      <xdr:col>36</xdr:col>
      <xdr:colOff>342900</xdr:colOff>
      <xdr:row>410</xdr:row>
      <xdr:rowOff>133350</xdr:rowOff>
    </xdr:to>
    <xdr:graphicFrame macro="">
      <xdr:nvGraphicFramePr>
        <xdr:cNvPr id="27"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762000</xdr:colOff>
      <xdr:row>84</xdr:row>
      <xdr:rowOff>38100</xdr:rowOff>
    </xdr:from>
    <xdr:to>
      <xdr:col>40</xdr:col>
      <xdr:colOff>533400</xdr:colOff>
      <xdr:row>98</xdr:row>
      <xdr:rowOff>95250</xdr:rowOff>
    </xdr:to>
    <xdr:graphicFrame macro="">
      <xdr:nvGraphicFramePr>
        <xdr:cNvPr id="28"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31749</xdr:colOff>
      <xdr:row>3</xdr:row>
      <xdr:rowOff>201083</xdr:rowOff>
    </xdr:from>
    <xdr:to>
      <xdr:col>19</xdr:col>
      <xdr:colOff>592667</xdr:colOff>
      <xdr:row>13</xdr:row>
      <xdr:rowOff>222249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15</xdr:row>
      <xdr:rowOff>0</xdr:rowOff>
    </xdr:from>
    <xdr:to>
      <xdr:col>19</xdr:col>
      <xdr:colOff>560918</xdr:colOff>
      <xdr:row>25</xdr:row>
      <xdr:rowOff>21166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26</xdr:row>
      <xdr:rowOff>0</xdr:rowOff>
    </xdr:from>
    <xdr:to>
      <xdr:col>19</xdr:col>
      <xdr:colOff>560918</xdr:colOff>
      <xdr:row>36</xdr:row>
      <xdr:rowOff>21167</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37</xdr:row>
      <xdr:rowOff>0</xdr:rowOff>
    </xdr:from>
    <xdr:to>
      <xdr:col>19</xdr:col>
      <xdr:colOff>560918</xdr:colOff>
      <xdr:row>47</xdr:row>
      <xdr:rowOff>21166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48</xdr:row>
      <xdr:rowOff>0</xdr:rowOff>
    </xdr:from>
    <xdr:to>
      <xdr:col>19</xdr:col>
      <xdr:colOff>560918</xdr:colOff>
      <xdr:row>58</xdr:row>
      <xdr:rowOff>21166</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59</xdr:row>
      <xdr:rowOff>0</xdr:rowOff>
    </xdr:from>
    <xdr:to>
      <xdr:col>19</xdr:col>
      <xdr:colOff>560918</xdr:colOff>
      <xdr:row>69</xdr:row>
      <xdr:rowOff>21167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70</xdr:row>
      <xdr:rowOff>0</xdr:rowOff>
    </xdr:from>
    <xdr:to>
      <xdr:col>19</xdr:col>
      <xdr:colOff>560918</xdr:colOff>
      <xdr:row>80</xdr:row>
      <xdr:rowOff>21166</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81</xdr:row>
      <xdr:rowOff>0</xdr:rowOff>
    </xdr:from>
    <xdr:to>
      <xdr:col>19</xdr:col>
      <xdr:colOff>560918</xdr:colOff>
      <xdr:row>91</xdr:row>
      <xdr:rowOff>21166</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92</xdr:row>
      <xdr:rowOff>0</xdr:rowOff>
    </xdr:from>
    <xdr:to>
      <xdr:col>19</xdr:col>
      <xdr:colOff>560918</xdr:colOff>
      <xdr:row>102</xdr:row>
      <xdr:rowOff>21167</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103</xdr:row>
      <xdr:rowOff>0</xdr:rowOff>
    </xdr:from>
    <xdr:to>
      <xdr:col>19</xdr:col>
      <xdr:colOff>560918</xdr:colOff>
      <xdr:row>113</xdr:row>
      <xdr:rowOff>21166</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114</xdr:row>
      <xdr:rowOff>0</xdr:rowOff>
    </xdr:from>
    <xdr:to>
      <xdr:col>19</xdr:col>
      <xdr:colOff>560918</xdr:colOff>
      <xdr:row>124</xdr:row>
      <xdr:rowOff>21166</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125</xdr:row>
      <xdr:rowOff>0</xdr:rowOff>
    </xdr:from>
    <xdr:to>
      <xdr:col>19</xdr:col>
      <xdr:colOff>560918</xdr:colOff>
      <xdr:row>135</xdr:row>
      <xdr:rowOff>21167</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136</xdr:row>
      <xdr:rowOff>0</xdr:rowOff>
    </xdr:from>
    <xdr:to>
      <xdr:col>19</xdr:col>
      <xdr:colOff>560918</xdr:colOff>
      <xdr:row>146</xdr:row>
      <xdr:rowOff>21166</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147</xdr:row>
      <xdr:rowOff>0</xdr:rowOff>
    </xdr:from>
    <xdr:to>
      <xdr:col>19</xdr:col>
      <xdr:colOff>560918</xdr:colOff>
      <xdr:row>157</xdr:row>
      <xdr:rowOff>21166</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158</xdr:row>
      <xdr:rowOff>0</xdr:rowOff>
    </xdr:from>
    <xdr:to>
      <xdr:col>19</xdr:col>
      <xdr:colOff>560918</xdr:colOff>
      <xdr:row>168</xdr:row>
      <xdr:rowOff>21167</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169</xdr:row>
      <xdr:rowOff>0</xdr:rowOff>
    </xdr:from>
    <xdr:to>
      <xdr:col>19</xdr:col>
      <xdr:colOff>560918</xdr:colOff>
      <xdr:row>179</xdr:row>
      <xdr:rowOff>21166</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180</xdr:row>
      <xdr:rowOff>0</xdr:rowOff>
    </xdr:from>
    <xdr:to>
      <xdr:col>19</xdr:col>
      <xdr:colOff>560918</xdr:colOff>
      <xdr:row>190</xdr:row>
      <xdr:rowOff>21166</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191</xdr:row>
      <xdr:rowOff>0</xdr:rowOff>
    </xdr:from>
    <xdr:to>
      <xdr:col>19</xdr:col>
      <xdr:colOff>560918</xdr:colOff>
      <xdr:row>201</xdr:row>
      <xdr:rowOff>21167</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0</xdr:colOff>
      <xdr:row>202</xdr:row>
      <xdr:rowOff>0</xdr:rowOff>
    </xdr:from>
    <xdr:to>
      <xdr:col>19</xdr:col>
      <xdr:colOff>560918</xdr:colOff>
      <xdr:row>212</xdr:row>
      <xdr:rowOff>21166</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213</xdr:row>
      <xdr:rowOff>0</xdr:rowOff>
    </xdr:from>
    <xdr:to>
      <xdr:col>19</xdr:col>
      <xdr:colOff>560918</xdr:colOff>
      <xdr:row>223</xdr:row>
      <xdr:rowOff>21166</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224</xdr:row>
      <xdr:rowOff>0</xdr:rowOff>
    </xdr:from>
    <xdr:to>
      <xdr:col>19</xdr:col>
      <xdr:colOff>560918</xdr:colOff>
      <xdr:row>234</xdr:row>
      <xdr:rowOff>21167</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25400</xdr:colOff>
      <xdr:row>235</xdr:row>
      <xdr:rowOff>35983</xdr:rowOff>
    </xdr:from>
    <xdr:to>
      <xdr:col>19</xdr:col>
      <xdr:colOff>586318</xdr:colOff>
      <xdr:row>245</xdr:row>
      <xdr:rowOff>57149</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605117</xdr:colOff>
      <xdr:row>7</xdr:row>
      <xdr:rowOff>0</xdr:rowOff>
    </xdr:from>
    <xdr:to>
      <xdr:col>19</xdr:col>
      <xdr:colOff>582705</xdr:colOff>
      <xdr:row>15</xdr:row>
      <xdr:rowOff>224117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17</xdr:row>
      <xdr:rowOff>0</xdr:rowOff>
    </xdr:from>
    <xdr:to>
      <xdr:col>19</xdr:col>
      <xdr:colOff>591671</xdr:colOff>
      <xdr:row>25</xdr:row>
      <xdr:rowOff>224117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27</xdr:row>
      <xdr:rowOff>0</xdr:rowOff>
    </xdr:from>
    <xdr:to>
      <xdr:col>19</xdr:col>
      <xdr:colOff>591671</xdr:colOff>
      <xdr:row>35</xdr:row>
      <xdr:rowOff>224118</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37</xdr:row>
      <xdr:rowOff>0</xdr:rowOff>
    </xdr:from>
    <xdr:to>
      <xdr:col>19</xdr:col>
      <xdr:colOff>591671</xdr:colOff>
      <xdr:row>45</xdr:row>
      <xdr:rowOff>224118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47</xdr:row>
      <xdr:rowOff>0</xdr:rowOff>
    </xdr:from>
    <xdr:to>
      <xdr:col>19</xdr:col>
      <xdr:colOff>591671</xdr:colOff>
      <xdr:row>55</xdr:row>
      <xdr:rowOff>224118</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57</xdr:row>
      <xdr:rowOff>0</xdr:rowOff>
    </xdr:from>
    <xdr:to>
      <xdr:col>19</xdr:col>
      <xdr:colOff>591671</xdr:colOff>
      <xdr:row>65</xdr:row>
      <xdr:rowOff>224118</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67</xdr:row>
      <xdr:rowOff>0</xdr:rowOff>
    </xdr:from>
    <xdr:to>
      <xdr:col>19</xdr:col>
      <xdr:colOff>591671</xdr:colOff>
      <xdr:row>75</xdr:row>
      <xdr:rowOff>224118</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77</xdr:row>
      <xdr:rowOff>0</xdr:rowOff>
    </xdr:from>
    <xdr:to>
      <xdr:col>19</xdr:col>
      <xdr:colOff>591671</xdr:colOff>
      <xdr:row>85</xdr:row>
      <xdr:rowOff>224118</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87</xdr:row>
      <xdr:rowOff>0</xdr:rowOff>
    </xdr:from>
    <xdr:to>
      <xdr:col>19</xdr:col>
      <xdr:colOff>591671</xdr:colOff>
      <xdr:row>95</xdr:row>
      <xdr:rowOff>224117</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97</xdr:row>
      <xdr:rowOff>0</xdr:rowOff>
    </xdr:from>
    <xdr:to>
      <xdr:col>19</xdr:col>
      <xdr:colOff>591671</xdr:colOff>
      <xdr:row>105</xdr:row>
      <xdr:rowOff>224117</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107</xdr:row>
      <xdr:rowOff>0</xdr:rowOff>
    </xdr:from>
    <xdr:to>
      <xdr:col>19</xdr:col>
      <xdr:colOff>591671</xdr:colOff>
      <xdr:row>115</xdr:row>
      <xdr:rowOff>224117</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117</xdr:row>
      <xdr:rowOff>0</xdr:rowOff>
    </xdr:from>
    <xdr:to>
      <xdr:col>19</xdr:col>
      <xdr:colOff>591671</xdr:colOff>
      <xdr:row>125</xdr:row>
      <xdr:rowOff>224118</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127</xdr:row>
      <xdr:rowOff>0</xdr:rowOff>
    </xdr:from>
    <xdr:to>
      <xdr:col>19</xdr:col>
      <xdr:colOff>591671</xdr:colOff>
      <xdr:row>135</xdr:row>
      <xdr:rowOff>224118</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137</xdr:row>
      <xdr:rowOff>0</xdr:rowOff>
    </xdr:from>
    <xdr:to>
      <xdr:col>19</xdr:col>
      <xdr:colOff>591671</xdr:colOff>
      <xdr:row>145</xdr:row>
      <xdr:rowOff>224118</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147</xdr:row>
      <xdr:rowOff>0</xdr:rowOff>
    </xdr:from>
    <xdr:to>
      <xdr:col>19</xdr:col>
      <xdr:colOff>591671</xdr:colOff>
      <xdr:row>155</xdr:row>
      <xdr:rowOff>224118</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157</xdr:row>
      <xdr:rowOff>0</xdr:rowOff>
    </xdr:from>
    <xdr:to>
      <xdr:col>19</xdr:col>
      <xdr:colOff>591671</xdr:colOff>
      <xdr:row>165</xdr:row>
      <xdr:rowOff>224118</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167</xdr:row>
      <xdr:rowOff>0</xdr:rowOff>
    </xdr:from>
    <xdr:to>
      <xdr:col>19</xdr:col>
      <xdr:colOff>591671</xdr:colOff>
      <xdr:row>175</xdr:row>
      <xdr:rowOff>224118</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177</xdr:row>
      <xdr:rowOff>0</xdr:rowOff>
    </xdr:from>
    <xdr:to>
      <xdr:col>19</xdr:col>
      <xdr:colOff>591671</xdr:colOff>
      <xdr:row>185</xdr:row>
      <xdr:rowOff>224117</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0</xdr:colOff>
      <xdr:row>187</xdr:row>
      <xdr:rowOff>0</xdr:rowOff>
    </xdr:from>
    <xdr:to>
      <xdr:col>19</xdr:col>
      <xdr:colOff>591671</xdr:colOff>
      <xdr:row>195</xdr:row>
      <xdr:rowOff>224117</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197</xdr:row>
      <xdr:rowOff>0</xdr:rowOff>
    </xdr:from>
    <xdr:to>
      <xdr:col>19</xdr:col>
      <xdr:colOff>591671</xdr:colOff>
      <xdr:row>205</xdr:row>
      <xdr:rowOff>224118</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207</xdr:row>
      <xdr:rowOff>0</xdr:rowOff>
    </xdr:from>
    <xdr:to>
      <xdr:col>19</xdr:col>
      <xdr:colOff>591671</xdr:colOff>
      <xdr:row>215</xdr:row>
      <xdr:rowOff>224118</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217</xdr:row>
      <xdr:rowOff>0</xdr:rowOff>
    </xdr:from>
    <xdr:to>
      <xdr:col>19</xdr:col>
      <xdr:colOff>591671</xdr:colOff>
      <xdr:row>225</xdr:row>
      <xdr:rowOff>224118</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7</xdr:row>
      <xdr:rowOff>0</xdr:rowOff>
    </xdr:from>
    <xdr:to>
      <xdr:col>20</xdr:col>
      <xdr:colOff>11206</xdr:colOff>
      <xdr:row>16</xdr:row>
      <xdr:rowOff>11206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17</xdr:row>
      <xdr:rowOff>0</xdr:rowOff>
    </xdr:from>
    <xdr:to>
      <xdr:col>20</xdr:col>
      <xdr:colOff>11206</xdr:colOff>
      <xdr:row>26</xdr:row>
      <xdr:rowOff>11205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27</xdr:row>
      <xdr:rowOff>0</xdr:rowOff>
    </xdr:from>
    <xdr:to>
      <xdr:col>20</xdr:col>
      <xdr:colOff>11206</xdr:colOff>
      <xdr:row>36</xdr:row>
      <xdr:rowOff>11205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37</xdr:row>
      <xdr:rowOff>0</xdr:rowOff>
    </xdr:from>
    <xdr:to>
      <xdr:col>20</xdr:col>
      <xdr:colOff>11206</xdr:colOff>
      <xdr:row>46</xdr:row>
      <xdr:rowOff>11205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47</xdr:row>
      <xdr:rowOff>0</xdr:rowOff>
    </xdr:from>
    <xdr:to>
      <xdr:col>20</xdr:col>
      <xdr:colOff>11206</xdr:colOff>
      <xdr:row>56</xdr:row>
      <xdr:rowOff>11205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57</xdr:row>
      <xdr:rowOff>0</xdr:rowOff>
    </xdr:from>
    <xdr:to>
      <xdr:col>20</xdr:col>
      <xdr:colOff>11206</xdr:colOff>
      <xdr:row>66</xdr:row>
      <xdr:rowOff>11205</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67</xdr:row>
      <xdr:rowOff>0</xdr:rowOff>
    </xdr:from>
    <xdr:to>
      <xdr:col>20</xdr:col>
      <xdr:colOff>11206</xdr:colOff>
      <xdr:row>76</xdr:row>
      <xdr:rowOff>11205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77</xdr:row>
      <xdr:rowOff>0</xdr:rowOff>
    </xdr:from>
    <xdr:to>
      <xdr:col>20</xdr:col>
      <xdr:colOff>11206</xdr:colOff>
      <xdr:row>86</xdr:row>
      <xdr:rowOff>11206</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87</xdr:row>
      <xdr:rowOff>0</xdr:rowOff>
    </xdr:from>
    <xdr:to>
      <xdr:col>20</xdr:col>
      <xdr:colOff>11206</xdr:colOff>
      <xdr:row>96</xdr:row>
      <xdr:rowOff>11206</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97</xdr:row>
      <xdr:rowOff>0</xdr:rowOff>
    </xdr:from>
    <xdr:to>
      <xdr:col>20</xdr:col>
      <xdr:colOff>11206</xdr:colOff>
      <xdr:row>106</xdr:row>
      <xdr:rowOff>11205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107</xdr:row>
      <xdr:rowOff>0</xdr:rowOff>
    </xdr:from>
    <xdr:to>
      <xdr:col>20</xdr:col>
      <xdr:colOff>11206</xdr:colOff>
      <xdr:row>116</xdr:row>
      <xdr:rowOff>11205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117</xdr:row>
      <xdr:rowOff>0</xdr:rowOff>
    </xdr:from>
    <xdr:to>
      <xdr:col>20</xdr:col>
      <xdr:colOff>11206</xdr:colOff>
      <xdr:row>126</xdr:row>
      <xdr:rowOff>11205</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127</xdr:row>
      <xdr:rowOff>0</xdr:rowOff>
    </xdr:from>
    <xdr:to>
      <xdr:col>20</xdr:col>
      <xdr:colOff>11206</xdr:colOff>
      <xdr:row>136</xdr:row>
      <xdr:rowOff>11205</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137</xdr:row>
      <xdr:rowOff>0</xdr:rowOff>
    </xdr:from>
    <xdr:to>
      <xdr:col>20</xdr:col>
      <xdr:colOff>11206</xdr:colOff>
      <xdr:row>146</xdr:row>
      <xdr:rowOff>11205</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147</xdr:row>
      <xdr:rowOff>0</xdr:rowOff>
    </xdr:from>
    <xdr:to>
      <xdr:col>20</xdr:col>
      <xdr:colOff>11206</xdr:colOff>
      <xdr:row>156</xdr:row>
      <xdr:rowOff>11205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0</xdr:colOff>
      <xdr:row>157</xdr:row>
      <xdr:rowOff>0</xdr:rowOff>
    </xdr:from>
    <xdr:to>
      <xdr:col>20</xdr:col>
      <xdr:colOff>11206</xdr:colOff>
      <xdr:row>166</xdr:row>
      <xdr:rowOff>11206</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167</xdr:row>
      <xdr:rowOff>0</xdr:rowOff>
    </xdr:from>
    <xdr:to>
      <xdr:col>20</xdr:col>
      <xdr:colOff>11206</xdr:colOff>
      <xdr:row>176</xdr:row>
      <xdr:rowOff>11206</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0</xdr:colOff>
      <xdr:row>177</xdr:row>
      <xdr:rowOff>0</xdr:rowOff>
    </xdr:from>
    <xdr:to>
      <xdr:col>20</xdr:col>
      <xdr:colOff>11206</xdr:colOff>
      <xdr:row>186</xdr:row>
      <xdr:rowOff>11206</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0</xdr:colOff>
      <xdr:row>187</xdr:row>
      <xdr:rowOff>0</xdr:rowOff>
    </xdr:from>
    <xdr:to>
      <xdr:col>20</xdr:col>
      <xdr:colOff>11206</xdr:colOff>
      <xdr:row>196</xdr:row>
      <xdr:rowOff>11205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0</xdr:colOff>
      <xdr:row>196</xdr:row>
      <xdr:rowOff>219635</xdr:rowOff>
    </xdr:from>
    <xdr:to>
      <xdr:col>19</xdr:col>
      <xdr:colOff>578223</xdr:colOff>
      <xdr:row>205</xdr:row>
      <xdr:rowOff>230841</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0</xdr:colOff>
      <xdr:row>207</xdr:row>
      <xdr:rowOff>0</xdr:rowOff>
    </xdr:from>
    <xdr:to>
      <xdr:col>20</xdr:col>
      <xdr:colOff>11206</xdr:colOff>
      <xdr:row>216</xdr:row>
      <xdr:rowOff>11205</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217</xdr:row>
      <xdr:rowOff>0</xdr:rowOff>
    </xdr:from>
    <xdr:to>
      <xdr:col>20</xdr:col>
      <xdr:colOff>11206</xdr:colOff>
      <xdr:row>226</xdr:row>
      <xdr:rowOff>11205</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3</xdr:row>
      <xdr:rowOff>0</xdr:rowOff>
    </xdr:from>
    <xdr:to>
      <xdr:col>21</xdr:col>
      <xdr:colOff>1591236</xdr:colOff>
      <xdr:row>11</xdr:row>
      <xdr:rowOff>145676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13</xdr:row>
      <xdr:rowOff>0</xdr:rowOff>
    </xdr:from>
    <xdr:to>
      <xdr:col>21</xdr:col>
      <xdr:colOff>1591236</xdr:colOff>
      <xdr:row>22</xdr:row>
      <xdr:rowOff>13948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24</xdr:row>
      <xdr:rowOff>0</xdr:rowOff>
    </xdr:from>
    <xdr:to>
      <xdr:col>21</xdr:col>
      <xdr:colOff>1591236</xdr:colOff>
      <xdr:row>33</xdr:row>
      <xdr:rowOff>13947</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35</xdr:row>
      <xdr:rowOff>0</xdr:rowOff>
    </xdr:from>
    <xdr:to>
      <xdr:col>21</xdr:col>
      <xdr:colOff>1591236</xdr:colOff>
      <xdr:row>44</xdr:row>
      <xdr:rowOff>13948</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40937</xdr:colOff>
      <xdr:row>46</xdr:row>
      <xdr:rowOff>20672</xdr:rowOff>
    </xdr:from>
    <xdr:to>
      <xdr:col>22</xdr:col>
      <xdr:colOff>763</xdr:colOff>
      <xdr:row>55</xdr:row>
      <xdr:rowOff>34620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57</xdr:row>
      <xdr:rowOff>0</xdr:rowOff>
    </xdr:from>
    <xdr:to>
      <xdr:col>21</xdr:col>
      <xdr:colOff>1591236</xdr:colOff>
      <xdr:row>66</xdr:row>
      <xdr:rowOff>13947</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60799</xdr:colOff>
      <xdr:row>68</xdr:row>
      <xdr:rowOff>101330</xdr:rowOff>
    </xdr:from>
    <xdr:to>
      <xdr:col>22</xdr:col>
      <xdr:colOff>20625</xdr:colOff>
      <xdr:row>77</xdr:row>
      <xdr:rowOff>115278</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79</xdr:row>
      <xdr:rowOff>0</xdr:rowOff>
    </xdr:from>
    <xdr:to>
      <xdr:col>21</xdr:col>
      <xdr:colOff>1591236</xdr:colOff>
      <xdr:row>88</xdr:row>
      <xdr:rowOff>13948</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90</xdr:row>
      <xdr:rowOff>0</xdr:rowOff>
    </xdr:from>
    <xdr:to>
      <xdr:col>21</xdr:col>
      <xdr:colOff>1591236</xdr:colOff>
      <xdr:row>99</xdr:row>
      <xdr:rowOff>13947</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101</xdr:row>
      <xdr:rowOff>0</xdr:rowOff>
    </xdr:from>
    <xdr:to>
      <xdr:col>21</xdr:col>
      <xdr:colOff>1591236</xdr:colOff>
      <xdr:row>110</xdr:row>
      <xdr:rowOff>13948</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0</xdr:colOff>
      <xdr:row>112</xdr:row>
      <xdr:rowOff>0</xdr:rowOff>
    </xdr:from>
    <xdr:to>
      <xdr:col>21</xdr:col>
      <xdr:colOff>1591236</xdr:colOff>
      <xdr:row>121</xdr:row>
      <xdr:rowOff>13947</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123</xdr:row>
      <xdr:rowOff>0</xdr:rowOff>
    </xdr:from>
    <xdr:to>
      <xdr:col>21</xdr:col>
      <xdr:colOff>1591236</xdr:colOff>
      <xdr:row>132</xdr:row>
      <xdr:rowOff>13948</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134</xdr:row>
      <xdr:rowOff>0</xdr:rowOff>
    </xdr:from>
    <xdr:to>
      <xdr:col>21</xdr:col>
      <xdr:colOff>1591236</xdr:colOff>
      <xdr:row>143</xdr:row>
      <xdr:rowOff>13948</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145</xdr:row>
      <xdr:rowOff>0</xdr:rowOff>
    </xdr:from>
    <xdr:to>
      <xdr:col>21</xdr:col>
      <xdr:colOff>1591236</xdr:colOff>
      <xdr:row>154</xdr:row>
      <xdr:rowOff>13947</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156</xdr:row>
      <xdr:rowOff>0</xdr:rowOff>
    </xdr:from>
    <xdr:to>
      <xdr:col>21</xdr:col>
      <xdr:colOff>1591236</xdr:colOff>
      <xdr:row>165</xdr:row>
      <xdr:rowOff>202660</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0</xdr:colOff>
      <xdr:row>167</xdr:row>
      <xdr:rowOff>0</xdr:rowOff>
    </xdr:from>
    <xdr:to>
      <xdr:col>21</xdr:col>
      <xdr:colOff>1591236</xdr:colOff>
      <xdr:row>176</xdr:row>
      <xdr:rowOff>202659</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178</xdr:row>
      <xdr:rowOff>0</xdr:rowOff>
    </xdr:from>
    <xdr:to>
      <xdr:col>21</xdr:col>
      <xdr:colOff>1591236</xdr:colOff>
      <xdr:row>187</xdr:row>
      <xdr:rowOff>202660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0</xdr:colOff>
      <xdr:row>189</xdr:row>
      <xdr:rowOff>0</xdr:rowOff>
    </xdr:from>
    <xdr:to>
      <xdr:col>21</xdr:col>
      <xdr:colOff>1591236</xdr:colOff>
      <xdr:row>198</xdr:row>
      <xdr:rowOff>202660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0</xdr:colOff>
      <xdr:row>200</xdr:row>
      <xdr:rowOff>0</xdr:rowOff>
    </xdr:from>
    <xdr:to>
      <xdr:col>21</xdr:col>
      <xdr:colOff>1591236</xdr:colOff>
      <xdr:row>209</xdr:row>
      <xdr:rowOff>202659</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0</xdr:colOff>
      <xdr:row>211</xdr:row>
      <xdr:rowOff>0</xdr:rowOff>
    </xdr:from>
    <xdr:to>
      <xdr:col>21</xdr:col>
      <xdr:colOff>1591236</xdr:colOff>
      <xdr:row>220</xdr:row>
      <xdr:rowOff>202660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0</xdr:colOff>
      <xdr:row>222</xdr:row>
      <xdr:rowOff>0</xdr:rowOff>
    </xdr:from>
    <xdr:to>
      <xdr:col>21</xdr:col>
      <xdr:colOff>1591236</xdr:colOff>
      <xdr:row>231</xdr:row>
      <xdr:rowOff>202660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20671</xdr:colOff>
      <xdr:row>233</xdr:row>
      <xdr:rowOff>405</xdr:rowOff>
    </xdr:from>
    <xdr:to>
      <xdr:col>21</xdr:col>
      <xdr:colOff>1611907</xdr:colOff>
      <xdr:row>242</xdr:row>
      <xdr:rowOff>203064</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76</xdr:col>
      <xdr:colOff>28575</xdr:colOff>
      <xdr:row>4</xdr:row>
      <xdr:rowOff>38100</xdr:rowOff>
    </xdr:from>
    <xdr:to>
      <xdr:col>83</xdr:col>
      <xdr:colOff>361950</xdr:colOff>
      <xdr:row>21</xdr:row>
      <xdr:rowOff>114300</xdr:rowOff>
    </xdr:to>
    <xdr:graphicFrame macro="">
      <xdr:nvGraphicFramePr>
        <xdr:cNvPr id="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76</xdr:col>
      <xdr:colOff>0</xdr:colOff>
      <xdr:row>23</xdr:row>
      <xdr:rowOff>0</xdr:rowOff>
    </xdr:from>
    <xdr:to>
      <xdr:col>83</xdr:col>
      <xdr:colOff>333375</xdr:colOff>
      <xdr:row>40</xdr:row>
      <xdr:rowOff>76200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76</xdr:col>
      <xdr:colOff>0</xdr:colOff>
      <xdr:row>42</xdr:row>
      <xdr:rowOff>0</xdr:rowOff>
    </xdr:from>
    <xdr:to>
      <xdr:col>83</xdr:col>
      <xdr:colOff>333375</xdr:colOff>
      <xdr:row>59</xdr:row>
      <xdr:rowOff>76200</xdr:rowOff>
    </xdr:to>
    <xdr:graphicFrame macro="">
      <xdr:nvGraphicFramePr>
        <xdr:cNvPr id="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78</xdr:col>
      <xdr:colOff>57150</xdr:colOff>
      <xdr:row>0</xdr:row>
      <xdr:rowOff>142876</xdr:rowOff>
    </xdr:from>
    <xdr:to>
      <xdr:col>84</xdr:col>
      <xdr:colOff>600074</xdr:colOff>
      <xdr:row>9</xdr:row>
      <xdr:rowOff>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78</xdr:col>
      <xdr:colOff>0</xdr:colOff>
      <xdr:row>11</xdr:row>
      <xdr:rowOff>0</xdr:rowOff>
    </xdr:from>
    <xdr:to>
      <xdr:col>84</xdr:col>
      <xdr:colOff>542924</xdr:colOff>
      <xdr:row>19</xdr:row>
      <xdr:rowOff>104775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78</xdr:col>
      <xdr:colOff>0</xdr:colOff>
      <xdr:row>21</xdr:row>
      <xdr:rowOff>0</xdr:rowOff>
    </xdr:from>
    <xdr:to>
      <xdr:col>84</xdr:col>
      <xdr:colOff>542924</xdr:colOff>
      <xdr:row>29</xdr:row>
      <xdr:rowOff>104775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78</xdr:col>
      <xdr:colOff>0</xdr:colOff>
      <xdr:row>31</xdr:row>
      <xdr:rowOff>0</xdr:rowOff>
    </xdr:from>
    <xdr:to>
      <xdr:col>84</xdr:col>
      <xdr:colOff>542924</xdr:colOff>
      <xdr:row>39</xdr:row>
      <xdr:rowOff>104775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78</xdr:col>
      <xdr:colOff>0</xdr:colOff>
      <xdr:row>42</xdr:row>
      <xdr:rowOff>0</xdr:rowOff>
    </xdr:from>
    <xdr:to>
      <xdr:col>84</xdr:col>
      <xdr:colOff>542924</xdr:colOff>
      <xdr:row>50</xdr:row>
      <xdr:rowOff>104775</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78</xdr:col>
      <xdr:colOff>0</xdr:colOff>
      <xdr:row>53</xdr:row>
      <xdr:rowOff>0</xdr:rowOff>
    </xdr:from>
    <xdr:to>
      <xdr:col>84</xdr:col>
      <xdr:colOff>542924</xdr:colOff>
      <xdr:row>61</xdr:row>
      <xdr:rowOff>104775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78</xdr:col>
      <xdr:colOff>0</xdr:colOff>
      <xdr:row>64</xdr:row>
      <xdr:rowOff>0</xdr:rowOff>
    </xdr:from>
    <xdr:to>
      <xdr:col>84</xdr:col>
      <xdr:colOff>542924</xdr:colOff>
      <xdr:row>72</xdr:row>
      <xdr:rowOff>104775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28576</xdr:colOff>
      <xdr:row>10</xdr:row>
      <xdr:rowOff>9525</xdr:rowOff>
    </xdr:from>
    <xdr:to>
      <xdr:col>26</xdr:col>
      <xdr:colOff>600076</xdr:colOff>
      <xdr:row>19</xdr:row>
      <xdr:rowOff>142875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21</xdr:row>
      <xdr:rowOff>0</xdr:rowOff>
    </xdr:from>
    <xdr:to>
      <xdr:col>26</xdr:col>
      <xdr:colOff>571500</xdr:colOff>
      <xdr:row>30</xdr:row>
      <xdr:rowOff>133350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32</xdr:row>
      <xdr:rowOff>0</xdr:rowOff>
    </xdr:from>
    <xdr:to>
      <xdr:col>26</xdr:col>
      <xdr:colOff>571500</xdr:colOff>
      <xdr:row>41</xdr:row>
      <xdr:rowOff>133350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43</xdr:row>
      <xdr:rowOff>0</xdr:rowOff>
    </xdr:from>
    <xdr:to>
      <xdr:col>26</xdr:col>
      <xdr:colOff>571500</xdr:colOff>
      <xdr:row>52</xdr:row>
      <xdr:rowOff>133350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54</xdr:row>
      <xdr:rowOff>0</xdr:rowOff>
    </xdr:from>
    <xdr:to>
      <xdr:col>26</xdr:col>
      <xdr:colOff>571500</xdr:colOff>
      <xdr:row>63</xdr:row>
      <xdr:rowOff>133350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65</xdr:row>
      <xdr:rowOff>0</xdr:rowOff>
    </xdr:from>
    <xdr:to>
      <xdr:col>26</xdr:col>
      <xdr:colOff>571500</xdr:colOff>
      <xdr:row>74</xdr:row>
      <xdr:rowOff>133350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76</xdr:row>
      <xdr:rowOff>0</xdr:rowOff>
    </xdr:from>
    <xdr:to>
      <xdr:col>26</xdr:col>
      <xdr:colOff>571500</xdr:colOff>
      <xdr:row>85</xdr:row>
      <xdr:rowOff>133350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87</xdr:row>
      <xdr:rowOff>0</xdr:rowOff>
    </xdr:from>
    <xdr:to>
      <xdr:col>26</xdr:col>
      <xdr:colOff>571500</xdr:colOff>
      <xdr:row>96</xdr:row>
      <xdr:rowOff>133350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0</xdr:colOff>
      <xdr:row>98</xdr:row>
      <xdr:rowOff>0</xdr:rowOff>
    </xdr:from>
    <xdr:to>
      <xdr:col>26</xdr:col>
      <xdr:colOff>571500</xdr:colOff>
      <xdr:row>107</xdr:row>
      <xdr:rowOff>133350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0</xdr:colOff>
      <xdr:row>109</xdr:row>
      <xdr:rowOff>0</xdr:rowOff>
    </xdr:from>
    <xdr:to>
      <xdr:col>26</xdr:col>
      <xdr:colOff>571500</xdr:colOff>
      <xdr:row>118</xdr:row>
      <xdr:rowOff>133350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120</xdr:row>
      <xdr:rowOff>0</xdr:rowOff>
    </xdr:from>
    <xdr:to>
      <xdr:col>26</xdr:col>
      <xdr:colOff>571500</xdr:colOff>
      <xdr:row>129</xdr:row>
      <xdr:rowOff>133350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10583</xdr:colOff>
      <xdr:row>130</xdr:row>
      <xdr:rowOff>232834</xdr:rowOff>
    </xdr:from>
    <xdr:to>
      <xdr:col>26</xdr:col>
      <xdr:colOff>582083</xdr:colOff>
      <xdr:row>140</xdr:row>
      <xdr:rowOff>122767</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142</xdr:row>
      <xdr:rowOff>0</xdr:rowOff>
    </xdr:from>
    <xdr:to>
      <xdr:col>26</xdr:col>
      <xdr:colOff>571500</xdr:colOff>
      <xdr:row>151</xdr:row>
      <xdr:rowOff>133350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153</xdr:row>
      <xdr:rowOff>0</xdr:rowOff>
    </xdr:from>
    <xdr:to>
      <xdr:col>26</xdr:col>
      <xdr:colOff>571500</xdr:colOff>
      <xdr:row>162</xdr:row>
      <xdr:rowOff>133350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164</xdr:row>
      <xdr:rowOff>0</xdr:rowOff>
    </xdr:from>
    <xdr:to>
      <xdr:col>26</xdr:col>
      <xdr:colOff>571500</xdr:colOff>
      <xdr:row>173</xdr:row>
      <xdr:rowOff>133350</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175</xdr:row>
      <xdr:rowOff>0</xdr:rowOff>
    </xdr:from>
    <xdr:to>
      <xdr:col>26</xdr:col>
      <xdr:colOff>571500</xdr:colOff>
      <xdr:row>184</xdr:row>
      <xdr:rowOff>133350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186</xdr:row>
      <xdr:rowOff>0</xdr:rowOff>
    </xdr:from>
    <xdr:to>
      <xdr:col>26</xdr:col>
      <xdr:colOff>571500</xdr:colOff>
      <xdr:row>195</xdr:row>
      <xdr:rowOff>133350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197</xdr:row>
      <xdr:rowOff>0</xdr:rowOff>
    </xdr:from>
    <xdr:to>
      <xdr:col>26</xdr:col>
      <xdr:colOff>571500</xdr:colOff>
      <xdr:row>206</xdr:row>
      <xdr:rowOff>133350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38100</xdr:colOff>
      <xdr:row>2</xdr:row>
      <xdr:rowOff>19050</xdr:rowOff>
    </xdr:from>
    <xdr:to>
      <xdr:col>22</xdr:col>
      <xdr:colOff>581025</xdr:colOff>
      <xdr:row>16</xdr:row>
      <xdr:rowOff>114300</xdr:rowOff>
    </xdr:to>
    <xdr:graphicFrame macro="">
      <xdr:nvGraphicFramePr>
        <xdr:cNvPr id="1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66675</xdr:colOff>
      <xdr:row>2</xdr:row>
      <xdr:rowOff>9525</xdr:rowOff>
    </xdr:from>
    <xdr:to>
      <xdr:col>27</xdr:col>
      <xdr:colOff>628650</xdr:colOff>
      <xdr:row>16</xdr:row>
      <xdr:rowOff>123825</xdr:rowOff>
    </xdr:to>
    <xdr:graphicFrame macro="">
      <xdr:nvGraphicFramePr>
        <xdr:cNvPr id="1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38100</xdr:colOff>
      <xdr:row>19</xdr:row>
      <xdr:rowOff>38100</xdr:rowOff>
    </xdr:from>
    <xdr:to>
      <xdr:col>22</xdr:col>
      <xdr:colOff>609600</xdr:colOff>
      <xdr:row>34</xdr:row>
      <xdr:rowOff>104775</xdr:rowOff>
    </xdr:to>
    <xdr:graphicFrame macro="">
      <xdr:nvGraphicFramePr>
        <xdr:cNvPr id="1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19050</xdr:colOff>
      <xdr:row>19</xdr:row>
      <xdr:rowOff>133350</xdr:rowOff>
    </xdr:from>
    <xdr:to>
      <xdr:col>27</xdr:col>
      <xdr:colOff>619125</xdr:colOff>
      <xdr:row>34</xdr:row>
      <xdr:rowOff>47625</xdr:rowOff>
    </xdr:to>
    <xdr:graphicFrame macro="">
      <xdr:nvGraphicFramePr>
        <xdr:cNvPr id="19"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47625</xdr:colOff>
      <xdr:row>37</xdr:row>
      <xdr:rowOff>0</xdr:rowOff>
    </xdr:from>
    <xdr:to>
      <xdr:col>22</xdr:col>
      <xdr:colOff>542925</xdr:colOff>
      <xdr:row>52</xdr:row>
      <xdr:rowOff>38100</xdr:rowOff>
    </xdr:to>
    <xdr:graphicFrame macro="">
      <xdr:nvGraphicFramePr>
        <xdr:cNvPr id="20"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9525</xdr:colOff>
      <xdr:row>37</xdr:row>
      <xdr:rowOff>38100</xdr:rowOff>
    </xdr:from>
    <xdr:to>
      <xdr:col>27</xdr:col>
      <xdr:colOff>628650</xdr:colOff>
      <xdr:row>51</xdr:row>
      <xdr:rowOff>152400</xdr:rowOff>
    </xdr:to>
    <xdr:graphicFrame macro="">
      <xdr:nvGraphicFramePr>
        <xdr:cNvPr id="21"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38100</xdr:colOff>
      <xdr:row>54</xdr:row>
      <xdr:rowOff>19050</xdr:rowOff>
    </xdr:from>
    <xdr:to>
      <xdr:col>22</xdr:col>
      <xdr:colOff>561975</xdr:colOff>
      <xdr:row>68</xdr:row>
      <xdr:rowOff>152400</xdr:rowOff>
    </xdr:to>
    <xdr:graphicFrame macro="">
      <xdr:nvGraphicFramePr>
        <xdr:cNvPr id="22"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9525</xdr:colOff>
      <xdr:row>54</xdr:row>
      <xdr:rowOff>57150</xdr:rowOff>
    </xdr:from>
    <xdr:to>
      <xdr:col>28</xdr:col>
      <xdr:colOff>0</xdr:colOff>
      <xdr:row>68</xdr:row>
      <xdr:rowOff>114300</xdr:rowOff>
    </xdr:to>
    <xdr:graphicFrame macro="">
      <xdr:nvGraphicFramePr>
        <xdr:cNvPr id="23"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19050</xdr:colOff>
      <xdr:row>71</xdr:row>
      <xdr:rowOff>9525</xdr:rowOff>
    </xdr:from>
    <xdr:to>
      <xdr:col>22</xdr:col>
      <xdr:colOff>609600</xdr:colOff>
      <xdr:row>85</xdr:row>
      <xdr:rowOff>142875</xdr:rowOff>
    </xdr:to>
    <xdr:graphicFrame macro="">
      <xdr:nvGraphicFramePr>
        <xdr:cNvPr id="24"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19050</xdr:colOff>
      <xdr:row>71</xdr:row>
      <xdr:rowOff>28575</xdr:rowOff>
    </xdr:from>
    <xdr:to>
      <xdr:col>27</xdr:col>
      <xdr:colOff>638175</xdr:colOff>
      <xdr:row>85</xdr:row>
      <xdr:rowOff>123825</xdr:rowOff>
    </xdr:to>
    <xdr:graphicFrame macro="">
      <xdr:nvGraphicFramePr>
        <xdr:cNvPr id="25"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9525</xdr:colOff>
      <xdr:row>88</xdr:row>
      <xdr:rowOff>9525</xdr:rowOff>
    </xdr:from>
    <xdr:to>
      <xdr:col>22</xdr:col>
      <xdr:colOff>619125</xdr:colOff>
      <xdr:row>102</xdr:row>
      <xdr:rowOff>142875</xdr:rowOff>
    </xdr:to>
    <xdr:graphicFrame macro="">
      <xdr:nvGraphicFramePr>
        <xdr:cNvPr id="26"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19050</xdr:colOff>
      <xdr:row>88</xdr:row>
      <xdr:rowOff>47625</xdr:rowOff>
    </xdr:from>
    <xdr:to>
      <xdr:col>28</xdr:col>
      <xdr:colOff>0</xdr:colOff>
      <xdr:row>102</xdr:row>
      <xdr:rowOff>133350</xdr:rowOff>
    </xdr:to>
    <xdr:graphicFrame macro="">
      <xdr:nvGraphicFramePr>
        <xdr:cNvPr id="27"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19050</xdr:colOff>
      <xdr:row>105</xdr:row>
      <xdr:rowOff>9525</xdr:rowOff>
    </xdr:from>
    <xdr:to>
      <xdr:col>22</xdr:col>
      <xdr:colOff>619125</xdr:colOff>
      <xdr:row>120</xdr:row>
      <xdr:rowOff>28575</xdr:rowOff>
    </xdr:to>
    <xdr:graphicFrame macro="">
      <xdr:nvGraphicFramePr>
        <xdr:cNvPr id="28"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9525</xdr:colOff>
      <xdr:row>105</xdr:row>
      <xdr:rowOff>28575</xdr:rowOff>
    </xdr:from>
    <xdr:to>
      <xdr:col>28</xdr:col>
      <xdr:colOff>0</xdr:colOff>
      <xdr:row>120</xdr:row>
      <xdr:rowOff>0</xdr:rowOff>
    </xdr:to>
    <xdr:graphicFrame macro="">
      <xdr:nvGraphicFramePr>
        <xdr:cNvPr id="29"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28575</xdr:colOff>
      <xdr:row>0</xdr:row>
      <xdr:rowOff>104775</xdr:rowOff>
    </xdr:from>
    <xdr:to>
      <xdr:col>25</xdr:col>
      <xdr:colOff>571500</xdr:colOff>
      <xdr:row>14</xdr:row>
      <xdr:rowOff>57150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38100</xdr:colOff>
      <xdr:row>14</xdr:row>
      <xdr:rowOff>142875</xdr:rowOff>
    </xdr:from>
    <xdr:to>
      <xdr:col>25</xdr:col>
      <xdr:colOff>552450</xdr:colOff>
      <xdr:row>26</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47625</xdr:colOff>
      <xdr:row>43</xdr:row>
      <xdr:rowOff>19050</xdr:rowOff>
    </xdr:from>
    <xdr:to>
      <xdr:col>25</xdr:col>
      <xdr:colOff>552450</xdr:colOff>
      <xdr:row>60</xdr:row>
      <xdr:rowOff>47625</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66675</xdr:colOff>
      <xdr:row>60</xdr:row>
      <xdr:rowOff>85725</xdr:rowOff>
    </xdr:from>
    <xdr:to>
      <xdr:col>25</xdr:col>
      <xdr:colOff>561975</xdr:colOff>
      <xdr:row>74</xdr:row>
      <xdr:rowOff>142875</xdr:rowOff>
    </xdr:to>
    <xdr:graphicFrame macro="">
      <xdr:nvGraphicFramePr>
        <xdr:cNvPr id="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66675</xdr:colOff>
      <xdr:row>74</xdr:row>
      <xdr:rowOff>161925</xdr:rowOff>
    </xdr:from>
    <xdr:to>
      <xdr:col>25</xdr:col>
      <xdr:colOff>571500</xdr:colOff>
      <xdr:row>87</xdr:row>
      <xdr:rowOff>85725</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87</xdr:row>
      <xdr:rowOff>123825</xdr:rowOff>
    </xdr:from>
    <xdr:to>
      <xdr:col>25</xdr:col>
      <xdr:colOff>581025</xdr:colOff>
      <xdr:row>101</xdr:row>
      <xdr:rowOff>9525</xdr:rowOff>
    </xdr:to>
    <xdr:graphicFrame macro="">
      <xdr:nvGraphicFramePr>
        <xdr:cNvPr id="7"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66675</xdr:colOff>
      <xdr:row>101</xdr:row>
      <xdr:rowOff>38100</xdr:rowOff>
    </xdr:from>
    <xdr:to>
      <xdr:col>25</xdr:col>
      <xdr:colOff>590550</xdr:colOff>
      <xdr:row>116</xdr:row>
      <xdr:rowOff>114300</xdr:rowOff>
    </xdr:to>
    <xdr:graphicFrame macro="">
      <xdr:nvGraphicFramePr>
        <xdr:cNvPr id="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133350</xdr:colOff>
      <xdr:row>116</xdr:row>
      <xdr:rowOff>161925</xdr:rowOff>
    </xdr:from>
    <xdr:to>
      <xdr:col>25</xdr:col>
      <xdr:colOff>600075</xdr:colOff>
      <xdr:row>132</xdr:row>
      <xdr:rowOff>104775</xdr:rowOff>
    </xdr:to>
    <xdr:graphicFrame macro="">
      <xdr:nvGraphicFramePr>
        <xdr:cNvPr id="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114300</xdr:colOff>
      <xdr:row>132</xdr:row>
      <xdr:rowOff>85725</xdr:rowOff>
    </xdr:from>
    <xdr:to>
      <xdr:col>26</xdr:col>
      <xdr:colOff>9525</xdr:colOff>
      <xdr:row>147</xdr:row>
      <xdr:rowOff>9525</xdr:rowOff>
    </xdr:to>
    <xdr:graphicFrame macro="">
      <xdr:nvGraphicFramePr>
        <xdr:cNvPr id="1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133350</xdr:colOff>
      <xdr:row>147</xdr:row>
      <xdr:rowOff>38100</xdr:rowOff>
    </xdr:from>
    <xdr:to>
      <xdr:col>26</xdr:col>
      <xdr:colOff>38100</xdr:colOff>
      <xdr:row>161</xdr:row>
      <xdr:rowOff>123825</xdr:rowOff>
    </xdr:to>
    <xdr:graphicFrame macro="">
      <xdr:nvGraphicFramePr>
        <xdr:cNvPr id="1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152400</xdr:colOff>
      <xdr:row>161</xdr:row>
      <xdr:rowOff>152400</xdr:rowOff>
    </xdr:from>
    <xdr:to>
      <xdr:col>26</xdr:col>
      <xdr:colOff>76200</xdr:colOff>
      <xdr:row>178</xdr:row>
      <xdr:rowOff>9525</xdr:rowOff>
    </xdr:to>
    <xdr:graphicFrame macro="">
      <xdr:nvGraphicFramePr>
        <xdr:cNvPr id="1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142875</xdr:colOff>
      <xdr:row>177</xdr:row>
      <xdr:rowOff>123825</xdr:rowOff>
    </xdr:from>
    <xdr:to>
      <xdr:col>26</xdr:col>
      <xdr:colOff>95250</xdr:colOff>
      <xdr:row>190</xdr:row>
      <xdr:rowOff>57150</xdr:rowOff>
    </xdr:to>
    <xdr:graphicFrame macro="">
      <xdr:nvGraphicFramePr>
        <xdr:cNvPr id="1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142875</xdr:colOff>
      <xdr:row>190</xdr:row>
      <xdr:rowOff>85725</xdr:rowOff>
    </xdr:from>
    <xdr:to>
      <xdr:col>26</xdr:col>
      <xdr:colOff>66675</xdr:colOff>
      <xdr:row>204</xdr:row>
      <xdr:rowOff>57150</xdr:rowOff>
    </xdr:to>
    <xdr:graphicFrame macro="">
      <xdr:nvGraphicFramePr>
        <xdr:cNvPr id="1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123825</xdr:colOff>
      <xdr:row>204</xdr:row>
      <xdr:rowOff>114300</xdr:rowOff>
    </xdr:from>
    <xdr:to>
      <xdr:col>26</xdr:col>
      <xdr:colOff>28575</xdr:colOff>
      <xdr:row>218</xdr:row>
      <xdr:rowOff>9525</xdr:rowOff>
    </xdr:to>
    <xdr:graphicFrame macro="">
      <xdr:nvGraphicFramePr>
        <xdr:cNvPr id="15"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123825</xdr:colOff>
      <xdr:row>218</xdr:row>
      <xdr:rowOff>38100</xdr:rowOff>
    </xdr:from>
    <xdr:to>
      <xdr:col>26</xdr:col>
      <xdr:colOff>47625</xdr:colOff>
      <xdr:row>232</xdr:row>
      <xdr:rowOff>85725</xdr:rowOff>
    </xdr:to>
    <xdr:graphicFrame macro="">
      <xdr:nvGraphicFramePr>
        <xdr:cNvPr id="16"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114300</xdr:colOff>
      <xdr:row>232</xdr:row>
      <xdr:rowOff>152400</xdr:rowOff>
    </xdr:from>
    <xdr:to>
      <xdr:col>26</xdr:col>
      <xdr:colOff>76200</xdr:colOff>
      <xdr:row>247</xdr:row>
      <xdr:rowOff>152400</xdr:rowOff>
    </xdr:to>
    <xdr:graphicFrame macro="">
      <xdr:nvGraphicFramePr>
        <xdr:cNvPr id="17"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114300</xdr:colOff>
      <xdr:row>247</xdr:row>
      <xdr:rowOff>142875</xdr:rowOff>
    </xdr:from>
    <xdr:to>
      <xdr:col>26</xdr:col>
      <xdr:colOff>76200</xdr:colOff>
      <xdr:row>262</xdr:row>
      <xdr:rowOff>19050</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114300</xdr:colOff>
      <xdr:row>262</xdr:row>
      <xdr:rowOff>28575</xdr:rowOff>
    </xdr:from>
    <xdr:to>
      <xdr:col>26</xdr:col>
      <xdr:colOff>85725</xdr:colOff>
      <xdr:row>275</xdr:row>
      <xdr:rowOff>85725</xdr:rowOff>
    </xdr:to>
    <xdr:graphicFrame macro="">
      <xdr:nvGraphicFramePr>
        <xdr:cNvPr id="19"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133350</xdr:colOff>
      <xdr:row>275</xdr:row>
      <xdr:rowOff>133350</xdr:rowOff>
    </xdr:from>
    <xdr:to>
      <xdr:col>26</xdr:col>
      <xdr:colOff>76200</xdr:colOff>
      <xdr:row>287</xdr:row>
      <xdr:rowOff>152400</xdr:rowOff>
    </xdr:to>
    <xdr:graphicFrame macro="">
      <xdr:nvGraphicFramePr>
        <xdr:cNvPr id="20"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133350</xdr:colOff>
      <xdr:row>287</xdr:row>
      <xdr:rowOff>133350</xdr:rowOff>
    </xdr:from>
    <xdr:to>
      <xdr:col>26</xdr:col>
      <xdr:colOff>38100</xdr:colOff>
      <xdr:row>301</xdr:row>
      <xdr:rowOff>28575</xdr:rowOff>
    </xdr:to>
    <xdr:graphicFrame macro="">
      <xdr:nvGraphicFramePr>
        <xdr:cNvPr id="2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133350</xdr:colOff>
      <xdr:row>301</xdr:row>
      <xdr:rowOff>114300</xdr:rowOff>
    </xdr:from>
    <xdr:to>
      <xdr:col>26</xdr:col>
      <xdr:colOff>47625</xdr:colOff>
      <xdr:row>315</xdr:row>
      <xdr:rowOff>0</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28575</xdr:colOff>
      <xdr:row>26</xdr:row>
      <xdr:rowOff>152400</xdr:rowOff>
    </xdr:from>
    <xdr:to>
      <xdr:col>25</xdr:col>
      <xdr:colOff>590550</xdr:colOff>
      <xdr:row>42</xdr:row>
      <xdr:rowOff>28575</xdr:rowOff>
    </xdr:to>
    <xdr:graphicFrame macro="">
      <xdr:nvGraphicFramePr>
        <xdr:cNvPr id="23"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0.12557</cdr:x>
      <cdr:y>0.46512</cdr:y>
    </cdr:from>
    <cdr:to>
      <cdr:x>0.34475</cdr:x>
      <cdr:y>0.91163</cdr:y>
    </cdr:to>
    <cdr:sp macro="" textlink="">
      <cdr:nvSpPr>
        <cdr:cNvPr id="2" name="CaixaDeTexto 1"/>
        <cdr:cNvSpPr txBox="1"/>
      </cdr:nvSpPr>
      <cdr:spPr>
        <a:xfrm xmlns:a="http://schemas.openxmlformats.org/drawingml/2006/main">
          <a:off x="523875" y="952500"/>
          <a:ext cx="914400"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pt-BR"/>
        </a:p>
      </cdr:txBody>
    </cdr:sp>
  </cdr:relSizeAnchor>
</c:userShapes>
</file>

<file path=xl/drawings/drawing5.xml><?xml version="1.0" encoding="utf-8"?>
<xdr:wsDr xmlns:xdr="http://schemas.openxmlformats.org/drawingml/2006/spreadsheetDrawing" xmlns:a="http://schemas.openxmlformats.org/drawingml/2006/main">
  <xdr:twoCellAnchor>
    <xdr:from>
      <xdr:col>26</xdr:col>
      <xdr:colOff>9525</xdr:colOff>
      <xdr:row>2</xdr:row>
      <xdr:rowOff>95250</xdr:rowOff>
    </xdr:from>
    <xdr:to>
      <xdr:col>32</xdr:col>
      <xdr:colOff>323850</xdr:colOff>
      <xdr:row>19</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142875</xdr:colOff>
      <xdr:row>20</xdr:row>
      <xdr:rowOff>95250</xdr:rowOff>
    </xdr:from>
    <xdr:to>
      <xdr:col>24</xdr:col>
      <xdr:colOff>581025</xdr:colOff>
      <xdr:row>34</xdr:row>
      <xdr:rowOff>142875</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133350</xdr:colOff>
      <xdr:row>20</xdr:row>
      <xdr:rowOff>123825</xdr:rowOff>
    </xdr:from>
    <xdr:to>
      <xdr:col>32</xdr:col>
      <xdr:colOff>361950</xdr:colOff>
      <xdr:row>34</xdr:row>
      <xdr:rowOff>95250</xdr:rowOff>
    </xdr:to>
    <xdr:graphicFrame macro="">
      <xdr:nvGraphicFramePr>
        <xdr:cNvPr id="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161925</xdr:colOff>
      <xdr:row>37</xdr:row>
      <xdr:rowOff>104775</xdr:rowOff>
    </xdr:from>
    <xdr:to>
      <xdr:col>32</xdr:col>
      <xdr:colOff>381000</xdr:colOff>
      <xdr:row>52</xdr:row>
      <xdr:rowOff>180975</xdr:rowOff>
    </xdr:to>
    <xdr:graphicFrame macro="">
      <xdr:nvGraphicFramePr>
        <xdr:cNvPr id="5"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114300</xdr:colOff>
      <xdr:row>37</xdr:row>
      <xdr:rowOff>123825</xdr:rowOff>
    </xdr:from>
    <xdr:to>
      <xdr:col>24</xdr:col>
      <xdr:colOff>581025</xdr:colOff>
      <xdr:row>52</xdr:row>
      <xdr:rowOff>171450</xdr:rowOff>
    </xdr:to>
    <xdr:graphicFrame macro="">
      <xdr:nvGraphicFramePr>
        <xdr:cNvPr id="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57</xdr:row>
      <xdr:rowOff>152400</xdr:rowOff>
    </xdr:from>
    <xdr:to>
      <xdr:col>24</xdr:col>
      <xdr:colOff>590550</xdr:colOff>
      <xdr:row>71</xdr:row>
      <xdr:rowOff>76200</xdr:rowOff>
    </xdr:to>
    <xdr:graphicFrame macro="">
      <xdr:nvGraphicFramePr>
        <xdr:cNvPr id="7"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114300</xdr:colOff>
      <xdr:row>57</xdr:row>
      <xdr:rowOff>161925</xdr:rowOff>
    </xdr:from>
    <xdr:to>
      <xdr:col>32</xdr:col>
      <xdr:colOff>323850</xdr:colOff>
      <xdr:row>71</xdr:row>
      <xdr:rowOff>180975</xdr:rowOff>
    </xdr:to>
    <xdr:graphicFrame macro="">
      <xdr:nvGraphicFramePr>
        <xdr:cNvPr id="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47625</xdr:colOff>
      <xdr:row>82</xdr:row>
      <xdr:rowOff>95250</xdr:rowOff>
    </xdr:from>
    <xdr:to>
      <xdr:col>24</xdr:col>
      <xdr:colOff>561975</xdr:colOff>
      <xdr:row>95</xdr:row>
      <xdr:rowOff>180975</xdr:rowOff>
    </xdr:to>
    <xdr:graphicFrame macro="">
      <xdr:nvGraphicFramePr>
        <xdr:cNvPr id="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95250</xdr:colOff>
      <xdr:row>82</xdr:row>
      <xdr:rowOff>133350</xdr:rowOff>
    </xdr:from>
    <xdr:to>
      <xdr:col>32</xdr:col>
      <xdr:colOff>495300</xdr:colOff>
      <xdr:row>95</xdr:row>
      <xdr:rowOff>180975</xdr:rowOff>
    </xdr:to>
    <xdr:graphicFrame macro="">
      <xdr:nvGraphicFramePr>
        <xdr:cNvPr id="1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66675</xdr:colOff>
      <xdr:row>101</xdr:row>
      <xdr:rowOff>28575</xdr:rowOff>
    </xdr:from>
    <xdr:to>
      <xdr:col>24</xdr:col>
      <xdr:colOff>542925</xdr:colOff>
      <xdr:row>115</xdr:row>
      <xdr:rowOff>133350</xdr:rowOff>
    </xdr:to>
    <xdr:graphicFrame macro="">
      <xdr:nvGraphicFramePr>
        <xdr:cNvPr id="11"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142875</xdr:colOff>
      <xdr:row>101</xdr:row>
      <xdr:rowOff>85725</xdr:rowOff>
    </xdr:from>
    <xdr:to>
      <xdr:col>32</xdr:col>
      <xdr:colOff>419100</xdr:colOff>
      <xdr:row>115</xdr:row>
      <xdr:rowOff>171450</xdr:rowOff>
    </xdr:to>
    <xdr:graphicFrame macro="">
      <xdr:nvGraphicFramePr>
        <xdr:cNvPr id="1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76200</xdr:colOff>
      <xdr:row>121</xdr:row>
      <xdr:rowOff>152400</xdr:rowOff>
    </xdr:from>
    <xdr:to>
      <xdr:col>24</xdr:col>
      <xdr:colOff>657225</xdr:colOff>
      <xdr:row>134</xdr:row>
      <xdr:rowOff>161925</xdr:rowOff>
    </xdr:to>
    <xdr:graphicFrame macro="">
      <xdr:nvGraphicFramePr>
        <xdr:cNvPr id="1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123825</xdr:colOff>
      <xdr:row>121</xdr:row>
      <xdr:rowOff>66675</xdr:rowOff>
    </xdr:from>
    <xdr:to>
      <xdr:col>32</xdr:col>
      <xdr:colOff>28575</xdr:colOff>
      <xdr:row>135</xdr:row>
      <xdr:rowOff>28575</xdr:rowOff>
    </xdr:to>
    <xdr:graphicFrame macro="">
      <xdr:nvGraphicFramePr>
        <xdr:cNvPr id="1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19050</xdr:colOff>
      <xdr:row>140</xdr:row>
      <xdr:rowOff>161925</xdr:rowOff>
    </xdr:from>
    <xdr:to>
      <xdr:col>24</xdr:col>
      <xdr:colOff>600075</xdr:colOff>
      <xdr:row>153</xdr:row>
      <xdr:rowOff>171450</xdr:rowOff>
    </xdr:to>
    <xdr:graphicFrame macro="">
      <xdr:nvGraphicFramePr>
        <xdr:cNvPr id="15"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76200</xdr:colOff>
      <xdr:row>140</xdr:row>
      <xdr:rowOff>114300</xdr:rowOff>
    </xdr:from>
    <xdr:to>
      <xdr:col>32</xdr:col>
      <xdr:colOff>104775</xdr:colOff>
      <xdr:row>153</xdr:row>
      <xdr:rowOff>180975</xdr:rowOff>
    </xdr:to>
    <xdr:graphicFrame macro="">
      <xdr:nvGraphicFramePr>
        <xdr:cNvPr id="1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57150</xdr:colOff>
      <xdr:row>163</xdr:row>
      <xdr:rowOff>38100</xdr:rowOff>
    </xdr:from>
    <xdr:to>
      <xdr:col>24</xdr:col>
      <xdr:colOff>533400</xdr:colOff>
      <xdr:row>177</xdr:row>
      <xdr:rowOff>57150</xdr:rowOff>
    </xdr:to>
    <xdr:graphicFrame macro="">
      <xdr:nvGraphicFramePr>
        <xdr:cNvPr id="17"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163</xdr:row>
      <xdr:rowOff>152400</xdr:rowOff>
    </xdr:from>
    <xdr:to>
      <xdr:col>32</xdr:col>
      <xdr:colOff>180975</xdr:colOff>
      <xdr:row>177</xdr:row>
      <xdr:rowOff>0</xdr:rowOff>
    </xdr:to>
    <xdr:graphicFrame macro="">
      <xdr:nvGraphicFramePr>
        <xdr:cNvPr id="1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76200</xdr:colOff>
      <xdr:row>183</xdr:row>
      <xdr:rowOff>142875</xdr:rowOff>
    </xdr:from>
    <xdr:to>
      <xdr:col>24</xdr:col>
      <xdr:colOff>552450</xdr:colOff>
      <xdr:row>198</xdr:row>
      <xdr:rowOff>85725</xdr:rowOff>
    </xdr:to>
    <xdr:graphicFrame macro="">
      <xdr:nvGraphicFramePr>
        <xdr:cNvPr id="1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142875</xdr:colOff>
      <xdr:row>183</xdr:row>
      <xdr:rowOff>123825</xdr:rowOff>
    </xdr:from>
    <xdr:to>
      <xdr:col>32</xdr:col>
      <xdr:colOff>190500</xdr:colOff>
      <xdr:row>198</xdr:row>
      <xdr:rowOff>85725</xdr:rowOff>
    </xdr:to>
    <xdr:graphicFrame macro="">
      <xdr:nvGraphicFramePr>
        <xdr:cNvPr id="20"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57150</xdr:colOff>
      <xdr:row>207</xdr:row>
      <xdr:rowOff>180975</xdr:rowOff>
    </xdr:from>
    <xdr:to>
      <xdr:col>24</xdr:col>
      <xdr:colOff>514350</xdr:colOff>
      <xdr:row>221</xdr:row>
      <xdr:rowOff>133350</xdr:rowOff>
    </xdr:to>
    <xdr:graphicFrame macro="">
      <xdr:nvGraphicFramePr>
        <xdr:cNvPr id="21"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190500</xdr:colOff>
      <xdr:row>207</xdr:row>
      <xdr:rowOff>95250</xdr:rowOff>
    </xdr:from>
    <xdr:to>
      <xdr:col>32</xdr:col>
      <xdr:colOff>276225</xdr:colOff>
      <xdr:row>221</xdr:row>
      <xdr:rowOff>133350</xdr:rowOff>
    </xdr:to>
    <xdr:graphicFrame macro="">
      <xdr:nvGraphicFramePr>
        <xdr:cNvPr id="2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123825</xdr:colOff>
      <xdr:row>2</xdr:row>
      <xdr:rowOff>104775</xdr:rowOff>
    </xdr:from>
    <xdr:to>
      <xdr:col>24</xdr:col>
      <xdr:colOff>561975</xdr:colOff>
      <xdr:row>19</xdr:row>
      <xdr:rowOff>76200</xdr:rowOff>
    </xdr:to>
    <xdr:graphicFrame macro="">
      <xdr:nvGraphicFramePr>
        <xdr:cNvPr id="23" name="Gráfico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23</xdr:col>
      <xdr:colOff>581025</xdr:colOff>
      <xdr:row>5</xdr:row>
      <xdr:rowOff>276226</xdr:rowOff>
    </xdr:from>
    <xdr:to>
      <xdr:col>29</xdr:col>
      <xdr:colOff>590550</xdr:colOff>
      <xdr:row>12</xdr:row>
      <xdr:rowOff>19051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13</xdr:row>
      <xdr:rowOff>0</xdr:rowOff>
    </xdr:from>
    <xdr:to>
      <xdr:col>30</xdr:col>
      <xdr:colOff>9525</xdr:colOff>
      <xdr:row>19</xdr:row>
      <xdr:rowOff>57150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20</xdr:row>
      <xdr:rowOff>0</xdr:rowOff>
    </xdr:from>
    <xdr:to>
      <xdr:col>30</xdr:col>
      <xdr:colOff>9525</xdr:colOff>
      <xdr:row>26</xdr:row>
      <xdr:rowOff>57150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27</xdr:row>
      <xdr:rowOff>0</xdr:rowOff>
    </xdr:from>
    <xdr:to>
      <xdr:col>30</xdr:col>
      <xdr:colOff>9525</xdr:colOff>
      <xdr:row>33</xdr:row>
      <xdr:rowOff>57150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0</xdr:colOff>
      <xdr:row>34</xdr:row>
      <xdr:rowOff>0</xdr:rowOff>
    </xdr:from>
    <xdr:to>
      <xdr:col>30</xdr:col>
      <xdr:colOff>9525</xdr:colOff>
      <xdr:row>40</xdr:row>
      <xdr:rowOff>57150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41</xdr:row>
      <xdr:rowOff>0</xdr:rowOff>
    </xdr:from>
    <xdr:to>
      <xdr:col>30</xdr:col>
      <xdr:colOff>9525</xdr:colOff>
      <xdr:row>47</xdr:row>
      <xdr:rowOff>57150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0</xdr:colOff>
      <xdr:row>48</xdr:row>
      <xdr:rowOff>0</xdr:rowOff>
    </xdr:from>
    <xdr:to>
      <xdr:col>30</xdr:col>
      <xdr:colOff>9525</xdr:colOff>
      <xdr:row>54</xdr:row>
      <xdr:rowOff>57150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55</xdr:row>
      <xdr:rowOff>0</xdr:rowOff>
    </xdr:from>
    <xdr:to>
      <xdr:col>30</xdr:col>
      <xdr:colOff>9525</xdr:colOff>
      <xdr:row>61</xdr:row>
      <xdr:rowOff>57150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62</xdr:row>
      <xdr:rowOff>0</xdr:rowOff>
    </xdr:from>
    <xdr:to>
      <xdr:col>30</xdr:col>
      <xdr:colOff>9525</xdr:colOff>
      <xdr:row>68</xdr:row>
      <xdr:rowOff>57150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69</xdr:row>
      <xdr:rowOff>0</xdr:rowOff>
    </xdr:from>
    <xdr:to>
      <xdr:col>30</xdr:col>
      <xdr:colOff>9525</xdr:colOff>
      <xdr:row>75</xdr:row>
      <xdr:rowOff>57150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76</xdr:row>
      <xdr:rowOff>0</xdr:rowOff>
    </xdr:from>
    <xdr:to>
      <xdr:col>30</xdr:col>
      <xdr:colOff>9525</xdr:colOff>
      <xdr:row>82</xdr:row>
      <xdr:rowOff>57150</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83</xdr:row>
      <xdr:rowOff>0</xdr:rowOff>
    </xdr:from>
    <xdr:to>
      <xdr:col>30</xdr:col>
      <xdr:colOff>9525</xdr:colOff>
      <xdr:row>89</xdr:row>
      <xdr:rowOff>57150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90</xdr:row>
      <xdr:rowOff>0</xdr:rowOff>
    </xdr:from>
    <xdr:to>
      <xdr:col>30</xdr:col>
      <xdr:colOff>9525</xdr:colOff>
      <xdr:row>96</xdr:row>
      <xdr:rowOff>57150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97</xdr:row>
      <xdr:rowOff>0</xdr:rowOff>
    </xdr:from>
    <xdr:to>
      <xdr:col>30</xdr:col>
      <xdr:colOff>9525</xdr:colOff>
      <xdr:row>103</xdr:row>
      <xdr:rowOff>57150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0</xdr:colOff>
      <xdr:row>104</xdr:row>
      <xdr:rowOff>0</xdr:rowOff>
    </xdr:from>
    <xdr:to>
      <xdr:col>30</xdr:col>
      <xdr:colOff>9525</xdr:colOff>
      <xdr:row>110</xdr:row>
      <xdr:rowOff>57150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0</xdr:colOff>
      <xdr:row>111</xdr:row>
      <xdr:rowOff>0</xdr:rowOff>
    </xdr:from>
    <xdr:to>
      <xdr:col>30</xdr:col>
      <xdr:colOff>9525</xdr:colOff>
      <xdr:row>117</xdr:row>
      <xdr:rowOff>57150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0</xdr:colOff>
      <xdr:row>118</xdr:row>
      <xdr:rowOff>0</xdr:rowOff>
    </xdr:from>
    <xdr:to>
      <xdr:col>30</xdr:col>
      <xdr:colOff>9525</xdr:colOff>
      <xdr:row>124</xdr:row>
      <xdr:rowOff>57150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0</xdr:colOff>
      <xdr:row>125</xdr:row>
      <xdr:rowOff>0</xdr:rowOff>
    </xdr:from>
    <xdr:to>
      <xdr:col>30</xdr:col>
      <xdr:colOff>9525</xdr:colOff>
      <xdr:row>131</xdr:row>
      <xdr:rowOff>57150</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0</xdr:colOff>
      <xdr:row>132</xdr:row>
      <xdr:rowOff>0</xdr:rowOff>
    </xdr:from>
    <xdr:to>
      <xdr:col>30</xdr:col>
      <xdr:colOff>9525</xdr:colOff>
      <xdr:row>138</xdr:row>
      <xdr:rowOff>57150</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0</xdr:colOff>
      <xdr:row>139</xdr:row>
      <xdr:rowOff>0</xdr:rowOff>
    </xdr:from>
    <xdr:to>
      <xdr:col>30</xdr:col>
      <xdr:colOff>9525</xdr:colOff>
      <xdr:row>145</xdr:row>
      <xdr:rowOff>57150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24</xdr:col>
      <xdr:colOff>0</xdr:colOff>
      <xdr:row>146</xdr:row>
      <xdr:rowOff>0</xdr:rowOff>
    </xdr:from>
    <xdr:to>
      <xdr:col>30</xdr:col>
      <xdr:colOff>9525</xdr:colOff>
      <xdr:row>152</xdr:row>
      <xdr:rowOff>57150</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0</xdr:colOff>
      <xdr:row>153</xdr:row>
      <xdr:rowOff>0</xdr:rowOff>
    </xdr:from>
    <xdr:to>
      <xdr:col>30</xdr:col>
      <xdr:colOff>9525</xdr:colOff>
      <xdr:row>160</xdr:row>
      <xdr:rowOff>9525</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9525</xdr:colOff>
      <xdr:row>2</xdr:row>
      <xdr:rowOff>19051</xdr:rowOff>
    </xdr:from>
    <xdr:to>
      <xdr:col>22</xdr:col>
      <xdr:colOff>561975</xdr:colOff>
      <xdr:row>17</xdr:row>
      <xdr:rowOff>9526</xdr:rowOff>
    </xdr:to>
    <xdr:graphicFrame macro="">
      <xdr:nvGraphicFramePr>
        <xdr:cNvPr id="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23</xdr:col>
      <xdr:colOff>43515</xdr:colOff>
      <xdr:row>5</xdr:row>
      <xdr:rowOff>9524</xdr:rowOff>
    </xdr:from>
    <xdr:to>
      <xdr:col>28</xdr:col>
      <xdr:colOff>152401</xdr:colOff>
      <xdr:row>13</xdr:row>
      <xdr:rowOff>190499</xdr:rowOff>
    </xdr:to>
    <xdr:pic>
      <xdr:nvPicPr>
        <xdr:cNvPr id="3"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64315" y="1142999"/>
          <a:ext cx="3156886" cy="1447800"/>
        </a:xfrm>
        <a:prstGeom prst="rect">
          <a:avLst/>
        </a:prstGeom>
        <a:noFill/>
        <a:ln w="9525">
          <a:noFill/>
          <a:miter lim="800000"/>
          <a:headEnd/>
          <a:tailEnd/>
        </a:ln>
      </xdr:spPr>
    </xdr:pic>
    <xdr:clientData/>
  </xdr:twoCellAnchor>
  <xdr:twoCellAnchor>
    <xdr:from>
      <xdr:col>16</xdr:col>
      <xdr:colOff>0</xdr:colOff>
      <xdr:row>19</xdr:row>
      <xdr:rowOff>0</xdr:rowOff>
    </xdr:from>
    <xdr:to>
      <xdr:col>22</xdr:col>
      <xdr:colOff>552450</xdr:colOff>
      <xdr:row>34</xdr:row>
      <xdr:rowOff>28575</xdr:rowOff>
    </xdr:to>
    <xdr:graphicFrame macro="">
      <xdr:nvGraphicFramePr>
        <xdr:cNvPr id="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0</xdr:colOff>
      <xdr:row>21</xdr:row>
      <xdr:rowOff>0</xdr:rowOff>
    </xdr:from>
    <xdr:to>
      <xdr:col>28</xdr:col>
      <xdr:colOff>108886</xdr:colOff>
      <xdr:row>29</xdr:row>
      <xdr:rowOff>123825</xdr:rowOff>
    </xdr:to>
    <xdr:pic>
      <xdr:nvPicPr>
        <xdr:cNvPr id="5"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20800" y="3724275"/>
          <a:ext cx="3156886" cy="1419225"/>
        </a:xfrm>
        <a:prstGeom prst="rect">
          <a:avLst/>
        </a:prstGeom>
        <a:noFill/>
        <a:ln w="9525">
          <a:noFill/>
          <a:miter lim="800000"/>
          <a:headEnd/>
          <a:tailEnd/>
        </a:ln>
      </xdr:spPr>
    </xdr:pic>
    <xdr:clientData/>
  </xdr:twoCellAnchor>
  <xdr:twoCellAnchor>
    <xdr:from>
      <xdr:col>16</xdr:col>
      <xdr:colOff>0</xdr:colOff>
      <xdr:row>37</xdr:row>
      <xdr:rowOff>0</xdr:rowOff>
    </xdr:from>
    <xdr:to>
      <xdr:col>22</xdr:col>
      <xdr:colOff>552450</xdr:colOff>
      <xdr:row>52</xdr:row>
      <xdr:rowOff>28575</xdr:rowOff>
    </xdr:to>
    <xdr:graphicFrame macro="">
      <xdr:nvGraphicFramePr>
        <xdr:cNvPr id="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55</xdr:row>
      <xdr:rowOff>0</xdr:rowOff>
    </xdr:from>
    <xdr:to>
      <xdr:col>22</xdr:col>
      <xdr:colOff>552450</xdr:colOff>
      <xdr:row>70</xdr:row>
      <xdr:rowOff>28575</xdr:rowOff>
    </xdr:to>
    <xdr:graphicFrame macro="">
      <xdr:nvGraphicFramePr>
        <xdr:cNvPr id="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73</xdr:row>
      <xdr:rowOff>0</xdr:rowOff>
    </xdr:from>
    <xdr:to>
      <xdr:col>22</xdr:col>
      <xdr:colOff>552450</xdr:colOff>
      <xdr:row>88</xdr:row>
      <xdr:rowOff>28575</xdr:rowOff>
    </xdr:to>
    <xdr:graphicFrame macro="">
      <xdr:nvGraphicFramePr>
        <xdr:cNvPr id="8"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91</xdr:row>
      <xdr:rowOff>0</xdr:rowOff>
    </xdr:from>
    <xdr:to>
      <xdr:col>22</xdr:col>
      <xdr:colOff>552450</xdr:colOff>
      <xdr:row>106</xdr:row>
      <xdr:rowOff>28575</xdr:rowOff>
    </xdr:to>
    <xdr:graphicFrame macro="">
      <xdr:nvGraphicFramePr>
        <xdr:cNvPr id="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109</xdr:row>
      <xdr:rowOff>0</xdr:rowOff>
    </xdr:from>
    <xdr:to>
      <xdr:col>22</xdr:col>
      <xdr:colOff>552450</xdr:colOff>
      <xdr:row>124</xdr:row>
      <xdr:rowOff>28575</xdr:rowOff>
    </xdr:to>
    <xdr:graphicFrame macro="">
      <xdr:nvGraphicFramePr>
        <xdr:cNvPr id="1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127</xdr:row>
      <xdr:rowOff>0</xdr:rowOff>
    </xdr:from>
    <xdr:to>
      <xdr:col>22</xdr:col>
      <xdr:colOff>552450</xdr:colOff>
      <xdr:row>142</xdr:row>
      <xdr:rowOff>28575</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23</xdr:col>
      <xdr:colOff>0</xdr:colOff>
      <xdr:row>39</xdr:row>
      <xdr:rowOff>0</xdr:rowOff>
    </xdr:from>
    <xdr:to>
      <xdr:col>28</xdr:col>
      <xdr:colOff>108886</xdr:colOff>
      <xdr:row>49</xdr:row>
      <xdr:rowOff>28575</xdr:rowOff>
    </xdr:to>
    <xdr:pic>
      <xdr:nvPicPr>
        <xdr:cNvPr id="12"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20800" y="6638925"/>
          <a:ext cx="3156886" cy="1647825"/>
        </a:xfrm>
        <a:prstGeom prst="rect">
          <a:avLst/>
        </a:prstGeom>
        <a:noFill/>
        <a:ln w="9525">
          <a:noFill/>
          <a:miter lim="800000"/>
          <a:headEnd/>
          <a:tailEnd/>
        </a:ln>
      </xdr:spPr>
    </xdr:pic>
    <xdr:clientData/>
  </xdr:twoCellAnchor>
  <xdr:twoCellAnchor editAs="oneCell">
    <xdr:from>
      <xdr:col>23</xdr:col>
      <xdr:colOff>0</xdr:colOff>
      <xdr:row>57</xdr:row>
      <xdr:rowOff>0</xdr:rowOff>
    </xdr:from>
    <xdr:to>
      <xdr:col>28</xdr:col>
      <xdr:colOff>108886</xdr:colOff>
      <xdr:row>67</xdr:row>
      <xdr:rowOff>28575</xdr:rowOff>
    </xdr:to>
    <xdr:pic>
      <xdr:nvPicPr>
        <xdr:cNvPr id="13"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20800" y="9553575"/>
          <a:ext cx="3156886" cy="1647825"/>
        </a:xfrm>
        <a:prstGeom prst="rect">
          <a:avLst/>
        </a:prstGeom>
        <a:noFill/>
        <a:ln w="9525">
          <a:noFill/>
          <a:miter lim="800000"/>
          <a:headEnd/>
          <a:tailEnd/>
        </a:ln>
      </xdr:spPr>
    </xdr:pic>
    <xdr:clientData/>
  </xdr:twoCellAnchor>
  <xdr:twoCellAnchor editAs="oneCell">
    <xdr:from>
      <xdr:col>23</xdr:col>
      <xdr:colOff>0</xdr:colOff>
      <xdr:row>75</xdr:row>
      <xdr:rowOff>0</xdr:rowOff>
    </xdr:from>
    <xdr:to>
      <xdr:col>28</xdr:col>
      <xdr:colOff>108886</xdr:colOff>
      <xdr:row>85</xdr:row>
      <xdr:rowOff>28575</xdr:rowOff>
    </xdr:to>
    <xdr:pic>
      <xdr:nvPicPr>
        <xdr:cNvPr id="14"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20800" y="12468225"/>
          <a:ext cx="3156886" cy="1647825"/>
        </a:xfrm>
        <a:prstGeom prst="rect">
          <a:avLst/>
        </a:prstGeom>
        <a:noFill/>
        <a:ln w="9525">
          <a:noFill/>
          <a:miter lim="800000"/>
          <a:headEnd/>
          <a:tailEnd/>
        </a:ln>
      </xdr:spPr>
    </xdr:pic>
    <xdr:clientData/>
  </xdr:twoCellAnchor>
  <xdr:twoCellAnchor editAs="oneCell">
    <xdr:from>
      <xdr:col>23</xdr:col>
      <xdr:colOff>0</xdr:colOff>
      <xdr:row>94</xdr:row>
      <xdr:rowOff>0</xdr:rowOff>
    </xdr:from>
    <xdr:to>
      <xdr:col>28</xdr:col>
      <xdr:colOff>108886</xdr:colOff>
      <xdr:row>104</xdr:row>
      <xdr:rowOff>28575</xdr:rowOff>
    </xdr:to>
    <xdr:pic>
      <xdr:nvPicPr>
        <xdr:cNvPr id="15"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20800" y="15544800"/>
          <a:ext cx="3156886" cy="1647825"/>
        </a:xfrm>
        <a:prstGeom prst="rect">
          <a:avLst/>
        </a:prstGeom>
        <a:noFill/>
        <a:ln w="9525">
          <a:noFill/>
          <a:miter lim="800000"/>
          <a:headEnd/>
          <a:tailEnd/>
        </a:ln>
      </xdr:spPr>
    </xdr:pic>
    <xdr:clientData/>
  </xdr:twoCellAnchor>
  <xdr:twoCellAnchor editAs="oneCell">
    <xdr:from>
      <xdr:col>23</xdr:col>
      <xdr:colOff>0</xdr:colOff>
      <xdr:row>112</xdr:row>
      <xdr:rowOff>0</xdr:rowOff>
    </xdr:from>
    <xdr:to>
      <xdr:col>28</xdr:col>
      <xdr:colOff>108886</xdr:colOff>
      <xdr:row>122</xdr:row>
      <xdr:rowOff>28575</xdr:rowOff>
    </xdr:to>
    <xdr:pic>
      <xdr:nvPicPr>
        <xdr:cNvPr id="16"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20800" y="18459450"/>
          <a:ext cx="3156886" cy="1647825"/>
        </a:xfrm>
        <a:prstGeom prst="rect">
          <a:avLst/>
        </a:prstGeom>
        <a:noFill/>
        <a:ln w="9525">
          <a:noFill/>
          <a:miter lim="800000"/>
          <a:headEnd/>
          <a:tailEnd/>
        </a:ln>
      </xdr:spPr>
    </xdr:pic>
    <xdr:clientData/>
  </xdr:twoCellAnchor>
  <xdr:twoCellAnchor editAs="oneCell">
    <xdr:from>
      <xdr:col>23</xdr:col>
      <xdr:colOff>0</xdr:colOff>
      <xdr:row>130</xdr:row>
      <xdr:rowOff>0</xdr:rowOff>
    </xdr:from>
    <xdr:to>
      <xdr:col>28</xdr:col>
      <xdr:colOff>108886</xdr:colOff>
      <xdr:row>140</xdr:row>
      <xdr:rowOff>28575</xdr:rowOff>
    </xdr:to>
    <xdr:pic>
      <xdr:nvPicPr>
        <xdr:cNvPr id="17" name="Imagem 1" descr="referencia_IB.JPG"/>
        <xdr:cNvPicPr>
          <a:picLocks noChangeAspect="1"/>
        </xdr:cNvPicPr>
      </xdr:nvPicPr>
      <xdr:blipFill>
        <a:blip xmlns:r="http://schemas.openxmlformats.org/officeDocument/2006/relationships" r:embed="rId2" cstate="print"/>
        <a:srcRect/>
        <a:stretch>
          <a:fillRect/>
        </a:stretch>
      </xdr:blipFill>
      <xdr:spPr bwMode="auto">
        <a:xfrm>
          <a:off x="14020800" y="21374100"/>
          <a:ext cx="3156886" cy="1647825"/>
        </a:xfrm>
        <a:prstGeom prst="rect">
          <a:avLst/>
        </a:prstGeom>
        <a:noFill/>
        <a:ln w="9525">
          <a:noFill/>
          <a:miter lim="800000"/>
          <a:headEnd/>
          <a:tailEnd/>
        </a:ln>
      </xdr:spPr>
    </xdr:pic>
    <xdr:clientData/>
  </xdr:twoCellAnchor>
  <xdr:twoCellAnchor>
    <xdr:from>
      <xdr:col>28</xdr:col>
      <xdr:colOff>409575</xdr:colOff>
      <xdr:row>3</xdr:row>
      <xdr:rowOff>119062</xdr:rowOff>
    </xdr:from>
    <xdr:to>
      <xdr:col>34</xdr:col>
      <xdr:colOff>485775</xdr:colOff>
      <xdr:row>16</xdr:row>
      <xdr:rowOff>142875</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447675</xdr:colOff>
      <xdr:row>18</xdr:row>
      <xdr:rowOff>38100</xdr:rowOff>
    </xdr:from>
    <xdr:to>
      <xdr:col>34</xdr:col>
      <xdr:colOff>523875</xdr:colOff>
      <xdr:row>30</xdr:row>
      <xdr:rowOff>138113</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35</xdr:row>
      <xdr:rowOff>0</xdr:rowOff>
    </xdr:from>
    <xdr:to>
      <xdr:col>35</xdr:col>
      <xdr:colOff>76200</xdr:colOff>
      <xdr:row>49</xdr:row>
      <xdr:rowOff>119063</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19050</xdr:colOff>
      <xdr:row>54</xdr:row>
      <xdr:rowOff>66675</xdr:rowOff>
    </xdr:from>
    <xdr:to>
      <xdr:col>35</xdr:col>
      <xdr:colOff>95250</xdr:colOff>
      <xdr:row>69</xdr:row>
      <xdr:rowOff>23813</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104775</xdr:colOff>
      <xdr:row>72</xdr:row>
      <xdr:rowOff>104775</xdr:rowOff>
    </xdr:from>
    <xdr:to>
      <xdr:col>35</xdr:col>
      <xdr:colOff>180975</xdr:colOff>
      <xdr:row>87</xdr:row>
      <xdr:rowOff>61913</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0</xdr:colOff>
      <xdr:row>92</xdr:row>
      <xdr:rowOff>0</xdr:rowOff>
    </xdr:from>
    <xdr:to>
      <xdr:col>35</xdr:col>
      <xdr:colOff>76200</xdr:colOff>
      <xdr:row>106</xdr:row>
      <xdr:rowOff>119063</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109</xdr:row>
      <xdr:rowOff>0</xdr:rowOff>
    </xdr:from>
    <xdr:to>
      <xdr:col>35</xdr:col>
      <xdr:colOff>76200</xdr:colOff>
      <xdr:row>123</xdr:row>
      <xdr:rowOff>119063</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29</xdr:col>
      <xdr:colOff>0</xdr:colOff>
      <xdr:row>127</xdr:row>
      <xdr:rowOff>0</xdr:rowOff>
    </xdr:from>
    <xdr:to>
      <xdr:col>35</xdr:col>
      <xdr:colOff>76200</xdr:colOff>
      <xdr:row>141</xdr:row>
      <xdr:rowOff>119063</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67235</xdr:colOff>
      <xdr:row>5</xdr:row>
      <xdr:rowOff>0</xdr:rowOff>
    </xdr:from>
    <xdr:to>
      <xdr:col>25</xdr:col>
      <xdr:colOff>484094</xdr:colOff>
      <xdr:row>11</xdr:row>
      <xdr:rowOff>336175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67235</xdr:colOff>
      <xdr:row>13</xdr:row>
      <xdr:rowOff>44823</xdr:rowOff>
    </xdr:from>
    <xdr:to>
      <xdr:col>25</xdr:col>
      <xdr:colOff>484094</xdr:colOff>
      <xdr:row>22</xdr:row>
      <xdr:rowOff>33616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23</xdr:row>
      <xdr:rowOff>0</xdr:rowOff>
    </xdr:from>
    <xdr:to>
      <xdr:col>25</xdr:col>
      <xdr:colOff>416859</xdr:colOff>
      <xdr:row>30</xdr:row>
      <xdr:rowOff>369793</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32</xdr:row>
      <xdr:rowOff>0</xdr:rowOff>
    </xdr:from>
    <xdr:to>
      <xdr:col>25</xdr:col>
      <xdr:colOff>416859</xdr:colOff>
      <xdr:row>40</xdr:row>
      <xdr:rowOff>179293</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43</xdr:row>
      <xdr:rowOff>0</xdr:rowOff>
    </xdr:from>
    <xdr:to>
      <xdr:col>25</xdr:col>
      <xdr:colOff>416859</xdr:colOff>
      <xdr:row>51</xdr:row>
      <xdr:rowOff>179293</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53</xdr:row>
      <xdr:rowOff>0</xdr:rowOff>
    </xdr:from>
    <xdr:to>
      <xdr:col>25</xdr:col>
      <xdr:colOff>416859</xdr:colOff>
      <xdr:row>61</xdr:row>
      <xdr:rowOff>179293</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63</xdr:row>
      <xdr:rowOff>0</xdr:rowOff>
    </xdr:from>
    <xdr:to>
      <xdr:col>25</xdr:col>
      <xdr:colOff>416859</xdr:colOff>
      <xdr:row>71</xdr:row>
      <xdr:rowOff>179293</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73</xdr:row>
      <xdr:rowOff>0</xdr:rowOff>
    </xdr:from>
    <xdr:to>
      <xdr:col>25</xdr:col>
      <xdr:colOff>416859</xdr:colOff>
      <xdr:row>83</xdr:row>
      <xdr:rowOff>179293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0</xdr:colOff>
      <xdr:row>86</xdr:row>
      <xdr:rowOff>0</xdr:rowOff>
    </xdr:from>
    <xdr:to>
      <xdr:col>25</xdr:col>
      <xdr:colOff>416859</xdr:colOff>
      <xdr:row>98</xdr:row>
      <xdr:rowOff>179293</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101</xdr:row>
      <xdr:rowOff>1</xdr:rowOff>
    </xdr:from>
    <xdr:to>
      <xdr:col>25</xdr:col>
      <xdr:colOff>416859</xdr:colOff>
      <xdr:row>114</xdr:row>
      <xdr:rowOff>33619</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0</xdr:colOff>
      <xdr:row>116</xdr:row>
      <xdr:rowOff>0</xdr:rowOff>
    </xdr:from>
    <xdr:to>
      <xdr:col>25</xdr:col>
      <xdr:colOff>416859</xdr:colOff>
      <xdr:row>128</xdr:row>
      <xdr:rowOff>123265</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131</xdr:row>
      <xdr:rowOff>0</xdr:rowOff>
    </xdr:from>
    <xdr:to>
      <xdr:col>25</xdr:col>
      <xdr:colOff>416859</xdr:colOff>
      <xdr:row>143</xdr:row>
      <xdr:rowOff>123265</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146</xdr:row>
      <xdr:rowOff>0</xdr:rowOff>
    </xdr:from>
    <xdr:to>
      <xdr:col>25</xdr:col>
      <xdr:colOff>416859</xdr:colOff>
      <xdr:row>158</xdr:row>
      <xdr:rowOff>123265</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161</xdr:row>
      <xdr:rowOff>0</xdr:rowOff>
    </xdr:from>
    <xdr:to>
      <xdr:col>25</xdr:col>
      <xdr:colOff>416859</xdr:colOff>
      <xdr:row>173</xdr:row>
      <xdr:rowOff>123265</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176</xdr:row>
      <xdr:rowOff>0</xdr:rowOff>
    </xdr:from>
    <xdr:to>
      <xdr:col>25</xdr:col>
      <xdr:colOff>416859</xdr:colOff>
      <xdr:row>188</xdr:row>
      <xdr:rowOff>123265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191</xdr:row>
      <xdr:rowOff>0</xdr:rowOff>
    </xdr:from>
    <xdr:to>
      <xdr:col>25</xdr:col>
      <xdr:colOff>416859</xdr:colOff>
      <xdr:row>203</xdr:row>
      <xdr:rowOff>123265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206</xdr:row>
      <xdr:rowOff>0</xdr:rowOff>
    </xdr:from>
    <xdr:to>
      <xdr:col>25</xdr:col>
      <xdr:colOff>416859</xdr:colOff>
      <xdr:row>218</xdr:row>
      <xdr:rowOff>123265</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221</xdr:row>
      <xdr:rowOff>0</xdr:rowOff>
    </xdr:from>
    <xdr:to>
      <xdr:col>25</xdr:col>
      <xdr:colOff>416859</xdr:colOff>
      <xdr:row>233</xdr:row>
      <xdr:rowOff>123265</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26</xdr:col>
      <xdr:colOff>19051</xdr:colOff>
      <xdr:row>5</xdr:row>
      <xdr:rowOff>9526</xdr:rowOff>
    </xdr:from>
    <xdr:to>
      <xdr:col>32</xdr:col>
      <xdr:colOff>590551</xdr:colOff>
      <xdr:row>22</xdr:row>
      <xdr:rowOff>85726</xdr:rowOff>
    </xdr:to>
    <xdr:graphicFrame macro="">
      <xdr:nvGraphicFramePr>
        <xdr:cNvPr id="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33</xdr:col>
      <xdr:colOff>323850</xdr:colOff>
      <xdr:row>10</xdr:row>
      <xdr:rowOff>19050</xdr:rowOff>
    </xdr:from>
    <xdr:to>
      <xdr:col>43</xdr:col>
      <xdr:colOff>219075</xdr:colOff>
      <xdr:row>14</xdr:row>
      <xdr:rowOff>200025</xdr:rowOff>
    </xdr:to>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7392650" y="1638300"/>
          <a:ext cx="5991225" cy="790575"/>
        </a:xfrm>
        <a:prstGeom prst="rect">
          <a:avLst/>
        </a:prstGeom>
        <a:noFill/>
        <a:ln w="1">
          <a:noFill/>
          <a:miter lim="800000"/>
          <a:headEnd/>
          <a:tailEnd type="none" w="med" len="med"/>
        </a:ln>
        <a:effectLst/>
      </xdr:spPr>
    </xdr:pic>
    <xdr:clientData/>
  </xdr:twoCellAnchor>
  <xdr:twoCellAnchor>
    <xdr:from>
      <xdr:col>26</xdr:col>
      <xdr:colOff>19050</xdr:colOff>
      <xdr:row>26</xdr:row>
      <xdr:rowOff>38100</xdr:rowOff>
    </xdr:from>
    <xdr:to>
      <xdr:col>32</xdr:col>
      <xdr:colOff>590550</xdr:colOff>
      <xdr:row>39</xdr:row>
      <xdr:rowOff>85725</xdr:rowOff>
    </xdr:to>
    <xdr:graphicFrame macro="">
      <xdr:nvGraphicFramePr>
        <xdr:cNvPr id="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46</xdr:row>
      <xdr:rowOff>171449</xdr:rowOff>
    </xdr:from>
    <xdr:to>
      <xdr:col>32</xdr:col>
      <xdr:colOff>571500</xdr:colOff>
      <xdr:row>64</xdr:row>
      <xdr:rowOff>123824</xdr:rowOff>
    </xdr:to>
    <xdr:graphicFrame macro="">
      <xdr:nvGraphicFramePr>
        <xdr:cNvPr id="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ulo%20Hor/AppData/Local/Microsoft/Windows/Temporary%20Internet%20Files/Content.Outlook/TYO2L3EO/I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01B- IAP "/>
    </sheetNames>
    <sheetDataSet>
      <sheetData sheetId="0">
        <row r="3">
          <cell r="N3">
            <v>2007</v>
          </cell>
          <cell r="O3">
            <v>2008</v>
          </cell>
          <cell r="P3">
            <v>2009</v>
          </cell>
          <cell r="Q3">
            <v>2010</v>
          </cell>
          <cell r="R3">
            <v>2011</v>
          </cell>
        </row>
        <row r="4">
          <cell r="M4" t="str">
            <v>Ótimo</v>
          </cell>
          <cell r="N4">
            <v>0</v>
          </cell>
          <cell r="O4">
            <v>0</v>
          </cell>
          <cell r="P4">
            <v>0</v>
          </cell>
          <cell r="Q4">
            <v>0</v>
          </cell>
          <cell r="R4">
            <v>0</v>
          </cell>
        </row>
        <row r="5">
          <cell r="M5" t="str">
            <v>Bom</v>
          </cell>
          <cell r="N5">
            <v>5</v>
          </cell>
          <cell r="O5">
            <v>5</v>
          </cell>
          <cell r="P5">
            <v>3</v>
          </cell>
          <cell r="Q5">
            <v>6</v>
          </cell>
          <cell r="R5">
            <v>5</v>
          </cell>
        </row>
        <row r="6">
          <cell r="M6" t="str">
            <v>Regular</v>
          </cell>
          <cell r="N6">
            <v>3</v>
          </cell>
          <cell r="O6">
            <v>1</v>
          </cell>
          <cell r="P6">
            <v>3</v>
          </cell>
          <cell r="Q6">
            <v>3</v>
          </cell>
          <cell r="R6">
            <v>3</v>
          </cell>
        </row>
        <row r="7">
          <cell r="M7" t="str">
            <v>Ruim</v>
          </cell>
          <cell r="N7">
            <v>0</v>
          </cell>
          <cell r="O7">
            <v>2</v>
          </cell>
          <cell r="P7">
            <v>2</v>
          </cell>
          <cell r="Q7">
            <v>0</v>
          </cell>
          <cell r="R7">
            <v>1</v>
          </cell>
        </row>
        <row r="8">
          <cell r="M8" t="str">
            <v>Péssimo</v>
          </cell>
          <cell r="N8">
            <v>0</v>
          </cell>
          <cell r="O8">
            <v>0</v>
          </cell>
          <cell r="P8">
            <v>0</v>
          </cell>
          <cell r="Q8">
            <v>0</v>
          </cell>
          <cell r="R8">
            <v>0</v>
          </cell>
        </row>
        <row r="11">
          <cell r="N11">
            <v>2007</v>
          </cell>
          <cell r="O11">
            <v>2008</v>
          </cell>
          <cell r="P11">
            <v>2009</v>
          </cell>
          <cell r="Q11">
            <v>2010</v>
          </cell>
          <cell r="R11">
            <v>2011</v>
          </cell>
        </row>
        <row r="12">
          <cell r="M12" t="str">
            <v>Ótimo</v>
          </cell>
          <cell r="N12">
            <v>2</v>
          </cell>
          <cell r="O12">
            <v>2</v>
          </cell>
          <cell r="P12">
            <v>2</v>
          </cell>
          <cell r="Q12">
            <v>1</v>
          </cell>
          <cell r="R12">
            <v>0</v>
          </cell>
        </row>
        <row r="13">
          <cell r="M13" t="str">
            <v>Bom</v>
          </cell>
          <cell r="N13">
            <v>2</v>
          </cell>
          <cell r="O13">
            <v>2</v>
          </cell>
          <cell r="P13">
            <v>2</v>
          </cell>
          <cell r="Q13">
            <v>2</v>
          </cell>
          <cell r="R13">
            <v>2</v>
          </cell>
        </row>
        <row r="14">
          <cell r="M14" t="str">
            <v>Regular</v>
          </cell>
          <cell r="N14">
            <v>0</v>
          </cell>
          <cell r="O14">
            <v>0</v>
          </cell>
          <cell r="P14">
            <v>0</v>
          </cell>
          <cell r="Q14">
            <v>1</v>
          </cell>
          <cell r="R14">
            <v>2</v>
          </cell>
        </row>
        <row r="15">
          <cell r="M15" t="str">
            <v>Ruim</v>
          </cell>
          <cell r="N15">
            <v>0</v>
          </cell>
          <cell r="O15">
            <v>0</v>
          </cell>
          <cell r="P15">
            <v>0</v>
          </cell>
          <cell r="Q15">
            <v>0</v>
          </cell>
          <cell r="R15">
            <v>0</v>
          </cell>
        </row>
        <row r="16">
          <cell r="M16" t="str">
            <v>Péssimo</v>
          </cell>
          <cell r="N16">
            <v>0</v>
          </cell>
          <cell r="O16">
            <v>0</v>
          </cell>
          <cell r="P16">
            <v>0</v>
          </cell>
          <cell r="Q16">
            <v>0</v>
          </cell>
          <cell r="R16">
            <v>0</v>
          </cell>
        </row>
        <row r="20">
          <cell r="N20">
            <v>2007</v>
          </cell>
          <cell r="O20">
            <v>2008</v>
          </cell>
          <cell r="P20">
            <v>2009</v>
          </cell>
          <cell r="Q20">
            <v>2010</v>
          </cell>
          <cell r="R20">
            <v>2011</v>
          </cell>
        </row>
        <row r="21">
          <cell r="M21" t="str">
            <v>Ótimo</v>
          </cell>
          <cell r="N21">
            <v>0</v>
          </cell>
          <cell r="O21">
            <v>0</v>
          </cell>
          <cell r="P21">
            <v>0</v>
          </cell>
          <cell r="Q21">
            <v>0</v>
          </cell>
          <cell r="R21">
            <v>0</v>
          </cell>
        </row>
        <row r="22">
          <cell r="M22" t="str">
            <v>Bom</v>
          </cell>
          <cell r="N22">
            <v>2</v>
          </cell>
          <cell r="O22">
            <v>5</v>
          </cell>
          <cell r="P22">
            <v>1</v>
          </cell>
          <cell r="Q22">
            <v>9</v>
          </cell>
          <cell r="R22">
            <v>9</v>
          </cell>
        </row>
        <row r="23">
          <cell r="M23" t="str">
            <v>Regular</v>
          </cell>
          <cell r="N23">
            <v>6</v>
          </cell>
          <cell r="O23">
            <v>10</v>
          </cell>
          <cell r="P23">
            <v>10</v>
          </cell>
          <cell r="Q23">
            <v>7</v>
          </cell>
          <cell r="R23">
            <v>7</v>
          </cell>
        </row>
        <row r="24">
          <cell r="M24" t="str">
            <v>Ruim</v>
          </cell>
          <cell r="N24">
            <v>8</v>
          </cell>
          <cell r="O24">
            <v>3</v>
          </cell>
          <cell r="P24">
            <v>8</v>
          </cell>
          <cell r="Q24">
            <v>7</v>
          </cell>
          <cell r="R24">
            <v>7</v>
          </cell>
        </row>
        <row r="25">
          <cell r="M25" t="str">
            <v>Péssimo</v>
          </cell>
          <cell r="N25">
            <v>2</v>
          </cell>
          <cell r="O25">
            <v>0</v>
          </cell>
          <cell r="P25">
            <v>2</v>
          </cell>
          <cell r="Q25">
            <v>1</v>
          </cell>
          <cell r="R25">
            <v>1</v>
          </cell>
        </row>
        <row r="29">
          <cell r="N29">
            <v>2007</v>
          </cell>
          <cell r="O29">
            <v>2008</v>
          </cell>
          <cell r="P29">
            <v>2009</v>
          </cell>
          <cell r="Q29">
            <v>2010</v>
          </cell>
          <cell r="R29">
            <v>2011</v>
          </cell>
        </row>
        <row r="30">
          <cell r="M30" t="str">
            <v>Ótimo</v>
          </cell>
          <cell r="N30">
            <v>0</v>
          </cell>
          <cell r="O30">
            <v>2</v>
          </cell>
          <cell r="P30">
            <v>0</v>
          </cell>
          <cell r="Q30">
            <v>1</v>
          </cell>
          <cell r="R30">
            <v>0</v>
          </cell>
        </row>
        <row r="31">
          <cell r="M31" t="str">
            <v>Bom</v>
          </cell>
          <cell r="N31">
            <v>7</v>
          </cell>
          <cell r="O31">
            <v>4</v>
          </cell>
          <cell r="P31">
            <v>3</v>
          </cell>
          <cell r="Q31">
            <v>8</v>
          </cell>
          <cell r="R31">
            <v>7</v>
          </cell>
        </row>
        <row r="32">
          <cell r="M32" t="str">
            <v>Regular</v>
          </cell>
          <cell r="N32">
            <v>1</v>
          </cell>
          <cell r="O32">
            <v>1</v>
          </cell>
          <cell r="P32">
            <v>4</v>
          </cell>
          <cell r="Q32">
            <v>2</v>
          </cell>
          <cell r="R32">
            <v>2</v>
          </cell>
        </row>
        <row r="33">
          <cell r="M33" t="str">
            <v>Ruim</v>
          </cell>
          <cell r="N33">
            <v>2</v>
          </cell>
          <cell r="O33">
            <v>1</v>
          </cell>
          <cell r="P33">
            <v>3</v>
          </cell>
          <cell r="Q33">
            <v>1</v>
          </cell>
          <cell r="R33">
            <v>3</v>
          </cell>
        </row>
        <row r="34">
          <cell r="M34" t="str">
            <v>Péssimo</v>
          </cell>
          <cell r="N34">
            <v>1</v>
          </cell>
          <cell r="O34">
            <v>2</v>
          </cell>
          <cell r="P34">
            <v>1</v>
          </cell>
          <cell r="Q34">
            <v>0</v>
          </cell>
          <cell r="R34">
            <v>0</v>
          </cell>
        </row>
        <row r="38">
          <cell r="N38">
            <v>2007</v>
          </cell>
          <cell r="O38">
            <v>2008</v>
          </cell>
          <cell r="P38">
            <v>2009</v>
          </cell>
          <cell r="Q38">
            <v>2010</v>
          </cell>
          <cell r="R38">
            <v>2011</v>
          </cell>
        </row>
        <row r="39">
          <cell r="M39" t="str">
            <v>Ótimo</v>
          </cell>
          <cell r="N39">
            <v>0</v>
          </cell>
          <cell r="O39">
            <v>0</v>
          </cell>
          <cell r="P39">
            <v>0</v>
          </cell>
          <cell r="Q39">
            <v>0</v>
          </cell>
          <cell r="R39">
            <v>0</v>
          </cell>
        </row>
        <row r="40">
          <cell r="M40" t="str">
            <v>Bom</v>
          </cell>
          <cell r="N40">
            <v>0</v>
          </cell>
          <cell r="O40">
            <v>1</v>
          </cell>
          <cell r="P40">
            <v>1</v>
          </cell>
          <cell r="Q40">
            <v>2</v>
          </cell>
          <cell r="R40">
            <v>1</v>
          </cell>
        </row>
        <row r="41">
          <cell r="M41" t="str">
            <v>Regular</v>
          </cell>
          <cell r="N41">
            <v>1</v>
          </cell>
          <cell r="O41">
            <v>1</v>
          </cell>
          <cell r="P41">
            <v>1</v>
          </cell>
          <cell r="Q41">
            <v>2</v>
          </cell>
          <cell r="R41">
            <v>3</v>
          </cell>
        </row>
        <row r="42">
          <cell r="M42" t="str">
            <v>Ruim</v>
          </cell>
          <cell r="N42">
            <v>1</v>
          </cell>
          <cell r="O42">
            <v>1</v>
          </cell>
          <cell r="P42">
            <v>1</v>
          </cell>
          <cell r="Q42">
            <v>0</v>
          </cell>
          <cell r="R42">
            <v>0</v>
          </cell>
        </row>
        <row r="43">
          <cell r="M43" t="str">
            <v>Péssimo</v>
          </cell>
          <cell r="N43">
            <v>1</v>
          </cell>
          <cell r="O43">
            <v>0</v>
          </cell>
          <cell r="P43">
            <v>0</v>
          </cell>
          <cell r="Q43">
            <v>0</v>
          </cell>
          <cell r="R43">
            <v>0</v>
          </cell>
        </row>
        <row r="46">
          <cell r="N46">
            <v>2007</v>
          </cell>
          <cell r="O46">
            <v>2008</v>
          </cell>
          <cell r="P46">
            <v>2009</v>
          </cell>
          <cell r="Q46">
            <v>2010</v>
          </cell>
          <cell r="R46">
            <v>2011</v>
          </cell>
        </row>
        <row r="47">
          <cell r="M47" t="str">
            <v>Ótimo</v>
          </cell>
          <cell r="N47">
            <v>0</v>
          </cell>
          <cell r="O47">
            <v>0</v>
          </cell>
          <cell r="P47">
            <v>0</v>
          </cell>
          <cell r="Q47">
            <v>0</v>
          </cell>
          <cell r="R47">
            <v>0</v>
          </cell>
        </row>
        <row r="48">
          <cell r="M48" t="str">
            <v>Bom</v>
          </cell>
          <cell r="N48">
            <v>1</v>
          </cell>
          <cell r="O48">
            <v>0</v>
          </cell>
          <cell r="P48">
            <v>0</v>
          </cell>
          <cell r="Q48">
            <v>3</v>
          </cell>
          <cell r="R48">
            <v>3</v>
          </cell>
        </row>
        <row r="49">
          <cell r="M49" t="str">
            <v>Regular</v>
          </cell>
          <cell r="N49">
            <v>0</v>
          </cell>
          <cell r="O49">
            <v>1</v>
          </cell>
          <cell r="P49">
            <v>1</v>
          </cell>
          <cell r="Q49">
            <v>0</v>
          </cell>
          <cell r="R49">
            <v>0</v>
          </cell>
        </row>
        <row r="50">
          <cell r="M50" t="str">
            <v>Ruim</v>
          </cell>
          <cell r="N50">
            <v>0</v>
          </cell>
          <cell r="O50">
            <v>0</v>
          </cell>
          <cell r="P50">
            <v>0</v>
          </cell>
          <cell r="Q50">
            <v>0</v>
          </cell>
          <cell r="R50">
            <v>0</v>
          </cell>
        </row>
        <row r="51">
          <cell r="M51" t="str">
            <v>Péssimo</v>
          </cell>
          <cell r="N51">
            <v>0</v>
          </cell>
          <cell r="O51">
            <v>0</v>
          </cell>
          <cell r="P51">
            <v>0</v>
          </cell>
          <cell r="Q51">
            <v>0</v>
          </cell>
          <cell r="R51">
            <v>0</v>
          </cell>
        </row>
        <row r="55">
          <cell r="N55">
            <v>2007</v>
          </cell>
          <cell r="O55">
            <v>2008</v>
          </cell>
          <cell r="P55">
            <v>2009</v>
          </cell>
          <cell r="Q55">
            <v>2010</v>
          </cell>
          <cell r="R55">
            <v>2011</v>
          </cell>
        </row>
        <row r="56">
          <cell r="M56" t="str">
            <v>Ótimo</v>
          </cell>
          <cell r="N56">
            <v>0</v>
          </cell>
          <cell r="O56">
            <v>0</v>
          </cell>
          <cell r="P56">
            <v>0</v>
          </cell>
          <cell r="Q56">
            <v>0</v>
          </cell>
          <cell r="R56">
            <v>0</v>
          </cell>
        </row>
        <row r="57">
          <cell r="M57" t="str">
            <v>Bom</v>
          </cell>
          <cell r="N57">
            <v>1</v>
          </cell>
          <cell r="O57">
            <v>2</v>
          </cell>
          <cell r="P57">
            <v>0</v>
          </cell>
          <cell r="Q57">
            <v>4</v>
          </cell>
          <cell r="R57">
            <v>2</v>
          </cell>
        </row>
        <row r="58">
          <cell r="M58" t="str">
            <v>Regular</v>
          </cell>
          <cell r="N58">
            <v>1</v>
          </cell>
          <cell r="O58">
            <v>2</v>
          </cell>
          <cell r="P58">
            <v>1</v>
          </cell>
          <cell r="Q58">
            <v>2</v>
          </cell>
          <cell r="R58">
            <v>3</v>
          </cell>
        </row>
        <row r="59">
          <cell r="M59" t="str">
            <v>Ruim</v>
          </cell>
          <cell r="N59">
            <v>3</v>
          </cell>
          <cell r="O59">
            <v>1</v>
          </cell>
          <cell r="P59">
            <v>4</v>
          </cell>
          <cell r="Q59">
            <v>0</v>
          </cell>
          <cell r="R59">
            <v>1</v>
          </cell>
        </row>
        <row r="60">
          <cell r="M60" t="str">
            <v>Péssimo</v>
          </cell>
          <cell r="N60">
            <v>0</v>
          </cell>
          <cell r="O60">
            <v>0</v>
          </cell>
          <cell r="P60">
            <v>0</v>
          </cell>
          <cell r="Q60">
            <v>0</v>
          </cell>
          <cell r="R60">
            <v>0</v>
          </cell>
        </row>
        <row r="63">
          <cell r="N63">
            <v>2007</v>
          </cell>
          <cell r="O63">
            <v>2008</v>
          </cell>
          <cell r="P63">
            <v>2009</v>
          </cell>
          <cell r="Q63">
            <v>2010</v>
          </cell>
          <cell r="R63">
            <v>2011</v>
          </cell>
        </row>
        <row r="64">
          <cell r="M64" t="str">
            <v>Ótimo</v>
          </cell>
          <cell r="N64">
            <v>0</v>
          </cell>
          <cell r="O64">
            <v>0</v>
          </cell>
          <cell r="P64">
            <v>0</v>
          </cell>
          <cell r="Q64">
            <v>0</v>
          </cell>
          <cell r="R64">
            <v>0</v>
          </cell>
        </row>
        <row r="65">
          <cell r="M65" t="str">
            <v>Bom</v>
          </cell>
          <cell r="N65">
            <v>0</v>
          </cell>
          <cell r="O65">
            <v>0</v>
          </cell>
          <cell r="P65">
            <v>0</v>
          </cell>
          <cell r="Q65">
            <v>0</v>
          </cell>
          <cell r="R65">
            <v>0</v>
          </cell>
        </row>
        <row r="66">
          <cell r="M66" t="str">
            <v>Regular</v>
          </cell>
          <cell r="N66">
            <v>0</v>
          </cell>
          <cell r="O66">
            <v>1</v>
          </cell>
          <cell r="P66">
            <v>0</v>
          </cell>
          <cell r="Q66">
            <v>1</v>
          </cell>
          <cell r="R66">
            <v>1</v>
          </cell>
        </row>
        <row r="67">
          <cell r="M67" t="str">
            <v>Ruim</v>
          </cell>
          <cell r="N67">
            <v>0</v>
          </cell>
          <cell r="O67">
            <v>0</v>
          </cell>
          <cell r="P67">
            <v>1</v>
          </cell>
          <cell r="Q67">
            <v>0</v>
          </cell>
          <cell r="R67">
            <v>0</v>
          </cell>
        </row>
        <row r="68">
          <cell r="M68" t="str">
            <v>Péssimo</v>
          </cell>
          <cell r="N68">
            <v>1</v>
          </cell>
          <cell r="O68">
            <v>0</v>
          </cell>
          <cell r="P68">
            <v>0</v>
          </cell>
          <cell r="Q68">
            <v>0</v>
          </cell>
          <cell r="R68">
            <v>0</v>
          </cell>
        </row>
        <row r="72">
          <cell r="N72">
            <v>2007</v>
          </cell>
          <cell r="O72">
            <v>2008</v>
          </cell>
          <cell r="P72">
            <v>2009</v>
          </cell>
          <cell r="Q72">
            <v>2010</v>
          </cell>
          <cell r="R72">
            <v>2011</v>
          </cell>
        </row>
        <row r="73">
          <cell r="M73" t="str">
            <v>Ótimo</v>
          </cell>
          <cell r="N73">
            <v>0</v>
          </cell>
          <cell r="O73">
            <v>0</v>
          </cell>
          <cell r="P73">
            <v>0</v>
          </cell>
          <cell r="Q73">
            <v>0</v>
          </cell>
          <cell r="R73">
            <v>0</v>
          </cell>
        </row>
        <row r="74">
          <cell r="M74" t="str">
            <v>Bom</v>
          </cell>
          <cell r="N74">
            <v>1</v>
          </cell>
          <cell r="O74">
            <v>0</v>
          </cell>
          <cell r="P74">
            <v>1</v>
          </cell>
          <cell r="Q74">
            <v>1</v>
          </cell>
          <cell r="R74">
            <v>2</v>
          </cell>
        </row>
        <row r="75">
          <cell r="M75" t="str">
            <v>Regular</v>
          </cell>
          <cell r="N75">
            <v>0</v>
          </cell>
          <cell r="O75">
            <v>1</v>
          </cell>
          <cell r="P75">
            <v>0</v>
          </cell>
          <cell r="Q75">
            <v>0</v>
          </cell>
          <cell r="R75">
            <v>0</v>
          </cell>
        </row>
        <row r="76">
          <cell r="M76" t="str">
            <v>Ruim</v>
          </cell>
          <cell r="N76">
            <v>0</v>
          </cell>
          <cell r="O76">
            <v>0</v>
          </cell>
          <cell r="P76">
            <v>0</v>
          </cell>
          <cell r="Q76">
            <v>0</v>
          </cell>
          <cell r="R76">
            <v>0</v>
          </cell>
        </row>
        <row r="77">
          <cell r="M77" t="str">
            <v>Péssimo</v>
          </cell>
          <cell r="N77">
            <v>0</v>
          </cell>
          <cell r="O77">
            <v>0</v>
          </cell>
          <cell r="P77">
            <v>0</v>
          </cell>
          <cell r="Q77">
            <v>0</v>
          </cell>
          <cell r="R77">
            <v>0</v>
          </cell>
        </row>
        <row r="80">
          <cell r="N80">
            <v>2007</v>
          </cell>
          <cell r="O80">
            <v>2008</v>
          </cell>
          <cell r="P80">
            <v>2009</v>
          </cell>
          <cell r="Q80">
            <v>2010</v>
          </cell>
          <cell r="R80">
            <v>2011</v>
          </cell>
        </row>
        <row r="81">
          <cell r="M81" t="str">
            <v>Ótimo</v>
          </cell>
          <cell r="N81">
            <v>0</v>
          </cell>
          <cell r="O81">
            <v>0</v>
          </cell>
          <cell r="P81">
            <v>0</v>
          </cell>
          <cell r="Q81">
            <v>0</v>
          </cell>
          <cell r="R81">
            <v>0</v>
          </cell>
        </row>
        <row r="82">
          <cell r="M82" t="str">
            <v>Bom</v>
          </cell>
          <cell r="N82">
            <v>0</v>
          </cell>
          <cell r="O82">
            <v>1</v>
          </cell>
          <cell r="P82">
            <v>0</v>
          </cell>
          <cell r="Q82">
            <v>1</v>
          </cell>
          <cell r="R82">
            <v>1</v>
          </cell>
        </row>
        <row r="83">
          <cell r="M83" t="str">
            <v>Regular</v>
          </cell>
          <cell r="N83">
            <v>0</v>
          </cell>
          <cell r="O83">
            <v>0</v>
          </cell>
          <cell r="P83">
            <v>1</v>
          </cell>
          <cell r="Q83">
            <v>0</v>
          </cell>
          <cell r="R83">
            <v>0</v>
          </cell>
        </row>
        <row r="84">
          <cell r="M84" t="str">
            <v>Ruim</v>
          </cell>
          <cell r="N84">
            <v>1</v>
          </cell>
          <cell r="O84">
            <v>0</v>
          </cell>
          <cell r="P84">
            <v>0</v>
          </cell>
          <cell r="Q84">
            <v>0</v>
          </cell>
          <cell r="R84">
            <v>0</v>
          </cell>
        </row>
        <row r="85">
          <cell r="M85" t="str">
            <v>Péssimo</v>
          </cell>
          <cell r="N85">
            <v>0</v>
          </cell>
          <cell r="O85">
            <v>0</v>
          </cell>
          <cell r="P85">
            <v>0</v>
          </cell>
          <cell r="Q85">
            <v>0</v>
          </cell>
          <cell r="R85">
            <v>0</v>
          </cell>
        </row>
        <row r="89">
          <cell r="N89">
            <v>2007</v>
          </cell>
          <cell r="O89">
            <v>2008</v>
          </cell>
          <cell r="P89">
            <v>2009</v>
          </cell>
          <cell r="Q89">
            <v>2010</v>
          </cell>
          <cell r="R89">
            <v>2011</v>
          </cell>
        </row>
        <row r="90">
          <cell r="M90" t="str">
            <v>Ótimo</v>
          </cell>
          <cell r="N90">
            <v>0</v>
          </cell>
          <cell r="O90">
            <v>0</v>
          </cell>
          <cell r="P90">
            <v>0</v>
          </cell>
          <cell r="Q90">
            <v>0</v>
          </cell>
          <cell r="R90">
            <v>0</v>
          </cell>
        </row>
        <row r="91">
          <cell r="M91" t="str">
            <v>Bom</v>
          </cell>
          <cell r="N91">
            <v>1</v>
          </cell>
          <cell r="O91">
            <v>1</v>
          </cell>
          <cell r="P91">
            <v>0</v>
          </cell>
          <cell r="Q91">
            <v>2</v>
          </cell>
          <cell r="R91">
            <v>1</v>
          </cell>
        </row>
        <row r="92">
          <cell r="M92" t="str">
            <v>Regular</v>
          </cell>
          <cell r="N92">
            <v>1</v>
          </cell>
          <cell r="O92">
            <v>0</v>
          </cell>
          <cell r="P92">
            <v>1</v>
          </cell>
          <cell r="Q92">
            <v>0</v>
          </cell>
          <cell r="R92">
            <v>1</v>
          </cell>
        </row>
        <row r="93">
          <cell r="M93" t="str">
            <v>Ruim</v>
          </cell>
          <cell r="N93">
            <v>0</v>
          </cell>
          <cell r="O93">
            <v>0</v>
          </cell>
          <cell r="P93">
            <v>1</v>
          </cell>
          <cell r="Q93">
            <v>0</v>
          </cell>
          <cell r="R93">
            <v>0</v>
          </cell>
        </row>
        <row r="94">
          <cell r="M94" t="str">
            <v>Péssimo</v>
          </cell>
          <cell r="N94">
            <v>0</v>
          </cell>
          <cell r="O94">
            <v>0</v>
          </cell>
          <cell r="P94">
            <v>0</v>
          </cell>
          <cell r="Q94">
            <v>0</v>
          </cell>
          <cell r="R94">
            <v>0</v>
          </cell>
        </row>
        <row r="97">
          <cell r="N97">
            <v>2007</v>
          </cell>
          <cell r="O97">
            <v>2008</v>
          </cell>
          <cell r="P97">
            <v>2009</v>
          </cell>
          <cell r="Q97">
            <v>2010</v>
          </cell>
          <cell r="R97">
            <v>2011</v>
          </cell>
        </row>
        <row r="98">
          <cell r="M98" t="str">
            <v>Ótimo</v>
          </cell>
          <cell r="N98">
            <v>0</v>
          </cell>
          <cell r="O98">
            <v>0</v>
          </cell>
          <cell r="P98">
            <v>0</v>
          </cell>
          <cell r="Q98">
            <v>0</v>
          </cell>
          <cell r="R98">
            <v>0</v>
          </cell>
        </row>
        <row r="99">
          <cell r="M99" t="str">
            <v>Bom</v>
          </cell>
          <cell r="N99">
            <v>0</v>
          </cell>
          <cell r="O99">
            <v>2</v>
          </cell>
          <cell r="P99">
            <v>1</v>
          </cell>
          <cell r="Q99">
            <v>3</v>
          </cell>
          <cell r="R99">
            <v>2</v>
          </cell>
        </row>
        <row r="100">
          <cell r="M100" t="str">
            <v>Regular</v>
          </cell>
          <cell r="N100">
            <v>1</v>
          </cell>
          <cell r="O100">
            <v>0</v>
          </cell>
          <cell r="P100">
            <v>1</v>
          </cell>
          <cell r="Q100">
            <v>0</v>
          </cell>
          <cell r="R100">
            <v>1</v>
          </cell>
        </row>
        <row r="101">
          <cell r="M101" t="str">
            <v>Ruim</v>
          </cell>
          <cell r="N101">
            <v>2</v>
          </cell>
          <cell r="O101">
            <v>1</v>
          </cell>
          <cell r="P101">
            <v>1</v>
          </cell>
          <cell r="Q101">
            <v>0</v>
          </cell>
          <cell r="R101">
            <v>0</v>
          </cell>
        </row>
        <row r="102">
          <cell r="M102" t="str">
            <v>Péssimo</v>
          </cell>
          <cell r="N102">
            <v>0</v>
          </cell>
          <cell r="O102">
            <v>0</v>
          </cell>
          <cell r="P102">
            <v>0</v>
          </cell>
          <cell r="Q102">
            <v>0</v>
          </cell>
          <cell r="R102">
            <v>0</v>
          </cell>
        </row>
        <row r="106">
          <cell r="N106">
            <v>2007</v>
          </cell>
          <cell r="O106">
            <v>2008</v>
          </cell>
          <cell r="P106">
            <v>2009</v>
          </cell>
          <cell r="Q106">
            <v>2010</v>
          </cell>
          <cell r="R106">
            <v>2011</v>
          </cell>
        </row>
        <row r="107">
          <cell r="M107" t="str">
            <v>Ótimo</v>
          </cell>
          <cell r="N107">
            <v>0</v>
          </cell>
          <cell r="O107">
            <v>0</v>
          </cell>
          <cell r="P107">
            <v>0</v>
          </cell>
          <cell r="Q107">
            <v>0</v>
          </cell>
          <cell r="R107">
            <v>0</v>
          </cell>
        </row>
        <row r="108">
          <cell r="M108" t="str">
            <v>Bom</v>
          </cell>
          <cell r="N108">
            <v>0</v>
          </cell>
          <cell r="O108">
            <v>1</v>
          </cell>
          <cell r="P108">
            <v>0</v>
          </cell>
          <cell r="Q108">
            <v>2</v>
          </cell>
          <cell r="R108">
            <v>1</v>
          </cell>
        </row>
        <row r="109">
          <cell r="M109" t="str">
            <v>Regular</v>
          </cell>
          <cell r="N109">
            <v>1</v>
          </cell>
          <cell r="O109">
            <v>0</v>
          </cell>
          <cell r="P109">
            <v>1</v>
          </cell>
          <cell r="Q109">
            <v>0</v>
          </cell>
          <cell r="R109">
            <v>1</v>
          </cell>
        </row>
        <row r="110">
          <cell r="M110" t="str">
            <v>Ruim</v>
          </cell>
          <cell r="N110">
            <v>1</v>
          </cell>
          <cell r="O110">
            <v>0</v>
          </cell>
          <cell r="P110">
            <v>0</v>
          </cell>
          <cell r="Q110">
            <v>0</v>
          </cell>
          <cell r="R110">
            <v>0</v>
          </cell>
        </row>
        <row r="111">
          <cell r="M111" t="str">
            <v>Péssimo</v>
          </cell>
          <cell r="N111">
            <v>0</v>
          </cell>
          <cell r="O111">
            <v>1</v>
          </cell>
          <cell r="P111">
            <v>1</v>
          </cell>
          <cell r="Q111">
            <v>0</v>
          </cell>
          <cell r="R111">
            <v>0</v>
          </cell>
        </row>
        <row r="114">
          <cell r="N114">
            <v>2007</v>
          </cell>
          <cell r="O114">
            <v>2008</v>
          </cell>
          <cell r="P114">
            <v>2009</v>
          </cell>
          <cell r="Q114">
            <v>2010</v>
          </cell>
          <cell r="R114">
            <v>2011</v>
          </cell>
        </row>
        <row r="115">
          <cell r="M115" t="str">
            <v>Ótimo</v>
          </cell>
          <cell r="N115">
            <v>0</v>
          </cell>
          <cell r="O115">
            <v>0</v>
          </cell>
          <cell r="P115">
            <v>0</v>
          </cell>
          <cell r="Q115">
            <v>0</v>
          </cell>
          <cell r="R115">
            <v>1</v>
          </cell>
        </row>
        <row r="116">
          <cell r="M116" t="str">
            <v>Bom</v>
          </cell>
          <cell r="N116">
            <v>0</v>
          </cell>
          <cell r="O116">
            <v>1</v>
          </cell>
          <cell r="P116">
            <v>0</v>
          </cell>
          <cell r="Q116">
            <v>1</v>
          </cell>
          <cell r="R116">
            <v>0</v>
          </cell>
        </row>
        <row r="117">
          <cell r="M117" t="str">
            <v>Regular</v>
          </cell>
          <cell r="N117">
            <v>1</v>
          </cell>
          <cell r="O117">
            <v>1</v>
          </cell>
          <cell r="P117">
            <v>0</v>
          </cell>
          <cell r="Q117">
            <v>1</v>
          </cell>
          <cell r="R117">
            <v>1</v>
          </cell>
        </row>
        <row r="118">
          <cell r="M118" t="str">
            <v>Ruim</v>
          </cell>
          <cell r="N118">
            <v>1</v>
          </cell>
          <cell r="O118">
            <v>0</v>
          </cell>
          <cell r="P118">
            <v>1</v>
          </cell>
          <cell r="Q118">
            <v>0</v>
          </cell>
          <cell r="R118">
            <v>1</v>
          </cell>
        </row>
        <row r="119">
          <cell r="M119" t="str">
            <v>Péssimo</v>
          </cell>
          <cell r="N119">
            <v>0</v>
          </cell>
          <cell r="O119">
            <v>0</v>
          </cell>
          <cell r="P119">
            <v>1</v>
          </cell>
          <cell r="Q119">
            <v>0</v>
          </cell>
          <cell r="R119">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786"/>
  <sheetViews>
    <sheetView showGridLines="0" tabSelected="1" topLeftCell="W1" zoomScale="85" zoomScaleNormal="85" workbookViewId="0">
      <selection activeCell="AA26" sqref="AA26"/>
    </sheetView>
  </sheetViews>
  <sheetFormatPr defaultRowHeight="12.75" x14ac:dyDescent="0.2"/>
  <cols>
    <col min="1" max="1" width="5.28515625" style="770" customWidth="1"/>
    <col min="2" max="2" width="14.85546875" style="774" customWidth="1"/>
    <col min="3" max="3" width="36.28515625" style="34" bestFit="1" customWidth="1"/>
    <col min="4" max="5" width="8.7109375" style="773" customWidth="1"/>
    <col min="6" max="6" width="8.7109375" style="772" customWidth="1"/>
    <col min="7" max="7" width="8.7109375" style="771" customWidth="1"/>
    <col min="8" max="8" width="6" style="770" hidden="1" customWidth="1"/>
    <col min="9" max="14" width="10" style="770" hidden="1" customWidth="1"/>
    <col min="15" max="15" width="10.28515625" style="770" customWidth="1"/>
    <col min="16" max="16" width="16.28515625" style="770" customWidth="1"/>
    <col min="17" max="17" width="10" style="770" hidden="1" customWidth="1"/>
    <col min="18" max="18" width="20.85546875" style="770" hidden="1" customWidth="1"/>
    <col min="19" max="20" width="34" style="770" hidden="1" customWidth="1"/>
    <col min="21" max="21" width="9" style="770" hidden="1" customWidth="1"/>
    <col min="22" max="22" width="17.28515625" style="46" customWidth="1"/>
    <col min="23" max="23" width="16" style="769" customWidth="1"/>
    <col min="24" max="28" width="6.7109375" style="768" customWidth="1"/>
    <col min="29" max="30" width="11.7109375" style="34" customWidth="1"/>
    <col min="31" max="31" width="9.140625" style="34"/>
    <col min="32" max="36" width="11.7109375" style="34" customWidth="1"/>
    <col min="37" max="37" width="11.85546875" style="34" customWidth="1"/>
    <col min="38" max="16384" width="9.140625" style="34"/>
  </cols>
  <sheetData>
    <row r="1" spans="1:38" x14ac:dyDescent="0.2">
      <c r="A1" s="2442" t="s">
        <v>2870</v>
      </c>
      <c r="B1" s="2442"/>
      <c r="C1" s="2442"/>
      <c r="D1" s="2442"/>
      <c r="E1" s="2442"/>
      <c r="F1" s="2442"/>
      <c r="G1" s="2442"/>
      <c r="H1" s="2442"/>
      <c r="I1" s="2442"/>
      <c r="J1" s="2442"/>
      <c r="K1" s="2442"/>
      <c r="L1" s="2442"/>
      <c r="M1" s="2442"/>
      <c r="N1" s="2442"/>
      <c r="O1" s="2442"/>
      <c r="P1" s="1600"/>
      <c r="Q1" s="1600"/>
      <c r="R1" s="1600"/>
      <c r="S1" s="1600"/>
      <c r="T1" s="1600"/>
      <c r="U1" s="1600"/>
      <c r="V1" s="1600"/>
      <c r="W1" s="1600"/>
      <c r="X1" s="1600"/>
      <c r="AF1" s="34" t="s">
        <v>2502</v>
      </c>
      <c r="AK1" s="180" t="s">
        <v>2514</v>
      </c>
    </row>
    <row r="2" spans="1:38" x14ac:dyDescent="0.2">
      <c r="D2" s="770"/>
      <c r="E2" s="770"/>
      <c r="F2" s="770"/>
      <c r="G2" s="261"/>
      <c r="W2" s="34"/>
      <c r="AK2" s="1029"/>
      <c r="AL2" s="1029"/>
    </row>
    <row r="3" spans="1:38" ht="14.25" x14ac:dyDescent="0.2">
      <c r="D3" s="2443" t="s">
        <v>2513</v>
      </c>
      <c r="E3" s="2444"/>
      <c r="F3" s="2444"/>
      <c r="G3" s="2444"/>
      <c r="H3" s="2445"/>
      <c r="I3" s="2445"/>
      <c r="J3" s="2445"/>
      <c r="K3" s="2445"/>
      <c r="L3" s="2445"/>
      <c r="M3" s="2445"/>
      <c r="N3" s="2445"/>
      <c r="O3" s="2446"/>
      <c r="P3" s="261"/>
      <c r="X3" s="1028" t="s">
        <v>2512</v>
      </c>
    </row>
    <row r="4" spans="1:38" x14ac:dyDescent="0.2">
      <c r="A4" s="1026" t="s">
        <v>356</v>
      </c>
      <c r="B4" s="1027" t="s">
        <v>2511</v>
      </c>
      <c r="C4" s="1026" t="s">
        <v>2510</v>
      </c>
      <c r="D4" s="1025">
        <v>2007</v>
      </c>
      <c r="E4" s="1025">
        <v>2008</v>
      </c>
      <c r="F4" s="1022">
        <v>2009</v>
      </c>
      <c r="G4" s="1022">
        <v>2010</v>
      </c>
      <c r="H4" s="1024"/>
      <c r="I4" s="1023"/>
      <c r="J4" s="1023"/>
      <c r="K4" s="1023"/>
      <c r="L4" s="1023"/>
      <c r="M4" s="1023"/>
      <c r="N4" s="1023"/>
      <c r="O4" s="1022">
        <v>2011</v>
      </c>
      <c r="P4" s="769"/>
      <c r="Q4" s="769"/>
      <c r="R4" s="769"/>
      <c r="S4" s="769"/>
      <c r="T4" s="769"/>
      <c r="U4" s="769"/>
      <c r="V4" s="56" t="s">
        <v>357</v>
      </c>
      <c r="W4" s="56"/>
      <c r="X4" s="956">
        <v>2007</v>
      </c>
      <c r="Y4" s="956">
        <v>2008</v>
      </c>
      <c r="Z4" s="956">
        <v>2009</v>
      </c>
      <c r="AA4" s="956">
        <v>2010</v>
      </c>
      <c r="AB4" s="956">
        <v>2011</v>
      </c>
    </row>
    <row r="5" spans="1:38" ht="12.75" customHeight="1" x14ac:dyDescent="0.2">
      <c r="A5" s="995">
        <v>1</v>
      </c>
      <c r="B5" s="994" t="s">
        <v>0</v>
      </c>
      <c r="C5" s="994" t="s">
        <v>2509</v>
      </c>
      <c r="D5" s="891" t="s">
        <v>501</v>
      </c>
      <c r="E5" s="843">
        <v>56.463353697151852</v>
      </c>
      <c r="F5" s="841">
        <v>54.954110476372229</v>
      </c>
      <c r="G5" s="1006">
        <v>52.226243773911271</v>
      </c>
      <c r="H5" s="869"/>
      <c r="I5" s="1021" t="s">
        <v>668</v>
      </c>
      <c r="J5" s="1020" t="s">
        <v>667</v>
      </c>
      <c r="K5" s="1019">
        <v>2007</v>
      </c>
      <c r="L5" s="1019">
        <v>2008</v>
      </c>
      <c r="M5" s="1019">
        <v>2009</v>
      </c>
      <c r="N5" s="1019">
        <v>2010</v>
      </c>
      <c r="O5" s="763">
        <v>50</v>
      </c>
      <c r="P5" s="886"/>
      <c r="Q5" s="886"/>
      <c r="R5" s="886"/>
      <c r="S5" s="886"/>
      <c r="T5" s="886"/>
      <c r="U5" s="886"/>
      <c r="V5" s="172" t="s">
        <v>2400</v>
      </c>
      <c r="W5" s="955" t="s">
        <v>489</v>
      </c>
      <c r="X5" s="949">
        <f>COUNTIFS($D$5:$D$6,"&gt;79")</f>
        <v>0</v>
      </c>
      <c r="Y5" s="949">
        <f>COUNTIFS($E$5:$E$6,"&gt;79")</f>
        <v>0</v>
      </c>
      <c r="Z5" s="949">
        <f>COUNTIFS($F$5:$F$6,"&gt;79")</f>
        <v>0</v>
      </c>
      <c r="AA5" s="949">
        <f>COUNTIFS($G$5:$G$6,"&gt;79")</f>
        <v>0</v>
      </c>
      <c r="AB5" s="949">
        <f>COUNTIFS($O$5:$O$6,"&gt;79")</f>
        <v>0</v>
      </c>
    </row>
    <row r="6" spans="1:38" ht="12.75" customHeight="1" x14ac:dyDescent="0.2">
      <c r="A6" s="995">
        <v>1</v>
      </c>
      <c r="B6" s="994" t="s">
        <v>1</v>
      </c>
      <c r="C6" s="994" t="s">
        <v>2508</v>
      </c>
      <c r="D6" s="843">
        <v>53.900639313553917</v>
      </c>
      <c r="E6" s="843">
        <v>55.872938106993495</v>
      </c>
      <c r="F6" s="841">
        <v>55.537425408182521</v>
      </c>
      <c r="G6" s="1018">
        <v>45.36450423635187</v>
      </c>
      <c r="H6" s="869"/>
      <c r="I6" s="846" t="s">
        <v>489</v>
      </c>
      <c r="J6" s="846" t="s">
        <v>2507</v>
      </c>
      <c r="K6" s="891">
        <v>17</v>
      </c>
      <c r="L6" s="891">
        <v>26</v>
      </c>
      <c r="M6" s="891">
        <v>23</v>
      </c>
      <c r="N6" s="891">
        <v>26</v>
      </c>
      <c r="O6" s="763">
        <v>47</v>
      </c>
      <c r="P6" s="886"/>
      <c r="Q6" s="886"/>
      <c r="R6" s="886"/>
      <c r="S6" s="886"/>
      <c r="T6" s="886"/>
      <c r="U6" s="886"/>
      <c r="V6" s="172" t="s">
        <v>2398</v>
      </c>
      <c r="W6" s="954" t="s">
        <v>1562</v>
      </c>
      <c r="X6" s="949">
        <f>COUNTIFS($D$5:$D$6,"&gt;51 ", $D$5:$D$6,"&lt;=79")</f>
        <v>1</v>
      </c>
      <c r="Y6" s="949">
        <f>COUNTIFS($E$5:$E$6,"&gt;51 ", $E$5:$E$6,"&lt;=79")</f>
        <v>2</v>
      </c>
      <c r="Z6" s="949">
        <f>COUNTIFS($F$5:$F$6,"&gt;51 ", $F$5:$F$6,"&lt;=79")</f>
        <v>2</v>
      </c>
      <c r="AA6" s="949">
        <f>COUNTIFS($G$5:$G$6,"&gt;51 ", $G$5:$G$6,"&lt;=79")</f>
        <v>1</v>
      </c>
      <c r="AB6" s="949">
        <f>COUNTIFS($O$5:$O$6,"&gt;51 ", $O$5:$O$6,"&lt;=79")</f>
        <v>0</v>
      </c>
    </row>
    <row r="7" spans="1:38" ht="12.75" customHeight="1" x14ac:dyDescent="0.2">
      <c r="A7" s="1017">
        <v>2</v>
      </c>
      <c r="B7" s="1016" t="s">
        <v>7</v>
      </c>
      <c r="C7" s="1015" t="s">
        <v>2506</v>
      </c>
      <c r="D7" s="859" t="s">
        <v>501</v>
      </c>
      <c r="E7" s="859" t="s">
        <v>501</v>
      </c>
      <c r="F7" s="264" t="s">
        <v>501</v>
      </c>
      <c r="G7" s="1006">
        <v>72.767481962299485</v>
      </c>
      <c r="H7" s="869"/>
      <c r="I7" s="841" t="s">
        <v>488</v>
      </c>
      <c r="J7" s="841" t="s">
        <v>2505</v>
      </c>
      <c r="K7" s="891">
        <v>155</v>
      </c>
      <c r="L7" s="891">
        <v>165</v>
      </c>
      <c r="M7" s="891">
        <v>184</v>
      </c>
      <c r="N7" s="891">
        <v>206</v>
      </c>
      <c r="O7" s="765">
        <v>63</v>
      </c>
      <c r="P7" s="1014"/>
      <c r="Q7" s="886"/>
      <c r="R7" s="886"/>
      <c r="S7" s="886"/>
      <c r="T7" s="886"/>
      <c r="U7" s="886"/>
      <c r="V7" s="172" t="s">
        <v>2397</v>
      </c>
      <c r="W7" s="953" t="s">
        <v>487</v>
      </c>
      <c r="X7" s="949">
        <f>COUNTIFS($D$5:$D$6,"&gt;36 ", $D$5:$D$6,"&lt;=51")</f>
        <v>0</v>
      </c>
      <c r="Y7" s="949">
        <f>COUNTIFS($E$5:$E$6,"&gt;36 ", $E$5:$E$6,"&lt;=51")</f>
        <v>0</v>
      </c>
      <c r="Z7" s="949">
        <f>COUNTIFS($F$5:$F$6,"&gt;36 ", $F$5:$F$6,"&lt;=51")</f>
        <v>0</v>
      </c>
      <c r="AA7" s="949">
        <f>COUNTIFS($G$5:$G$6,"&gt;36 ", $G$5:$G$6,"&lt;=51")</f>
        <v>1</v>
      </c>
      <c r="AB7" s="949">
        <f>COUNTIFS($O$5:$O$6,"&gt;36 ", $O$5:$O$6,"&lt;=51")</f>
        <v>2</v>
      </c>
    </row>
    <row r="8" spans="1:38" ht="12.75" customHeight="1" x14ac:dyDescent="0.2">
      <c r="A8" s="1005">
        <v>2</v>
      </c>
      <c r="B8" s="1004" t="s">
        <v>3</v>
      </c>
      <c r="C8" s="1004" t="s">
        <v>2504</v>
      </c>
      <c r="D8" s="891" t="s">
        <v>501</v>
      </c>
      <c r="E8" s="891" t="s">
        <v>501</v>
      </c>
      <c r="F8" s="1013">
        <v>93.067392400699092</v>
      </c>
      <c r="G8" s="1012">
        <v>90.969639249353236</v>
      </c>
      <c r="H8" s="1011"/>
      <c r="I8" s="1013" t="s">
        <v>487</v>
      </c>
      <c r="J8" s="1013" t="s">
        <v>2397</v>
      </c>
      <c r="K8" s="1009">
        <v>61</v>
      </c>
      <c r="L8" s="1009">
        <v>58</v>
      </c>
      <c r="M8" s="1009">
        <v>81</v>
      </c>
      <c r="N8" s="1009">
        <v>65</v>
      </c>
      <c r="O8" s="1008">
        <v>86</v>
      </c>
      <c r="P8" s="886"/>
      <c r="Q8" s="886"/>
      <c r="R8" s="886"/>
      <c r="S8" s="886"/>
      <c r="T8" s="886"/>
      <c r="U8" s="886"/>
      <c r="V8" s="172" t="s">
        <v>2395</v>
      </c>
      <c r="W8" s="951" t="s">
        <v>486</v>
      </c>
      <c r="X8" s="949">
        <f>COUNTIFS($D$5:$D$6,"&gt;19 ", $D$5:$D$6,"&lt;=36")</f>
        <v>0</v>
      </c>
      <c r="Y8" s="949">
        <f>COUNTIFS($E$5:$E$6,"&gt;19 ", $E$5:$E$6,"&lt;=36")</f>
        <v>0</v>
      </c>
      <c r="Z8" s="949">
        <f>COUNTIFS($F$5:$F$6,"&gt;19 ", $F$5:$F$6,"&lt;=36")</f>
        <v>0</v>
      </c>
      <c r="AA8" s="949">
        <f>COUNTIFS($G$5:$G$6,"&gt;19 ", $G$5:$G$6,"&lt;=36")</f>
        <v>0</v>
      </c>
      <c r="AB8" s="949">
        <f>COUNTIFS($O$5:$O$6,"&gt;19 ", $O$5:$O$6,"&lt;=36")</f>
        <v>0</v>
      </c>
    </row>
    <row r="9" spans="1:38" ht="12.75" customHeight="1" x14ac:dyDescent="0.2">
      <c r="A9" s="1005">
        <v>2</v>
      </c>
      <c r="B9" s="1004" t="s">
        <v>2</v>
      </c>
      <c r="C9" s="1004" t="s">
        <v>2503</v>
      </c>
      <c r="D9" s="891" t="s">
        <v>501</v>
      </c>
      <c r="E9" s="891" t="s">
        <v>501</v>
      </c>
      <c r="F9" s="1013">
        <v>92.85469910765319</v>
      </c>
      <c r="G9" s="1012">
        <v>89.327735452909636</v>
      </c>
      <c r="H9" s="1011"/>
      <c r="I9" s="1010" t="s">
        <v>486</v>
      </c>
      <c r="J9" s="1010" t="s">
        <v>2395</v>
      </c>
      <c r="K9" s="1009">
        <v>27</v>
      </c>
      <c r="L9" s="1009">
        <v>25</v>
      </c>
      <c r="M9" s="1009">
        <v>41</v>
      </c>
      <c r="N9" s="1009">
        <v>36</v>
      </c>
      <c r="O9" s="1008">
        <v>89</v>
      </c>
      <c r="P9" s="886"/>
      <c r="Q9" s="886"/>
      <c r="R9" s="886"/>
      <c r="S9" s="886"/>
      <c r="T9" s="886"/>
      <c r="U9" s="886"/>
      <c r="V9" s="172" t="s">
        <v>2393</v>
      </c>
      <c r="W9" s="950" t="s">
        <v>485</v>
      </c>
      <c r="X9" s="949">
        <f>COUNTIFS($D$5:$D$6,"&lt;=19")</f>
        <v>0</v>
      </c>
      <c r="Y9" s="949">
        <f>COUNTIFS($E$5:$E$6,"&lt;=19")</f>
        <v>0</v>
      </c>
      <c r="Z9" s="949">
        <f>COUNTIFS($F$5:$F$6,"&lt;=19")</f>
        <v>0</v>
      </c>
      <c r="AA9" s="949">
        <f>COUNTIFS($G$5:$G$6,"&lt;=19")</f>
        <v>0</v>
      </c>
      <c r="AB9" s="949">
        <f>COUNTIFS($O$5:$O$6,"&lt;=19")</f>
        <v>0</v>
      </c>
    </row>
    <row r="10" spans="1:38" ht="12.75" customHeight="1" x14ac:dyDescent="0.2">
      <c r="A10" s="1005">
        <v>2</v>
      </c>
      <c r="B10" s="1004" t="s">
        <v>8</v>
      </c>
      <c r="C10" s="1004" t="s">
        <v>2447</v>
      </c>
      <c r="D10" s="843">
        <v>55.761051726675056</v>
      </c>
      <c r="E10" s="843">
        <v>54.917919878159019</v>
      </c>
      <c r="F10" s="841">
        <v>56.149012345797679</v>
      </c>
      <c r="G10" s="1006">
        <v>57.757424009634384</v>
      </c>
      <c r="H10" s="869"/>
      <c r="I10" s="942" t="s">
        <v>485</v>
      </c>
      <c r="J10" s="942" t="s">
        <v>2393</v>
      </c>
      <c r="K10" s="891">
        <v>11</v>
      </c>
      <c r="L10" s="891">
        <v>15</v>
      </c>
      <c r="M10" s="891">
        <v>9</v>
      </c>
      <c r="N10" s="891">
        <v>11</v>
      </c>
      <c r="O10" s="765">
        <v>60</v>
      </c>
      <c r="P10" s="886"/>
      <c r="Q10" s="886"/>
      <c r="R10" s="886"/>
      <c r="S10" s="886"/>
      <c r="T10" s="886"/>
      <c r="U10" s="886"/>
      <c r="V10" s="2439" t="s">
        <v>358</v>
      </c>
      <c r="W10" s="2439"/>
      <c r="X10" s="949">
        <f>SUM(X5:X9)</f>
        <v>1</v>
      </c>
      <c r="Y10" s="949">
        <f>SUM(Y5:Y9)</f>
        <v>2</v>
      </c>
      <c r="Z10" s="949">
        <f>SUM(Z5:Z9)</f>
        <v>2</v>
      </c>
      <c r="AA10" s="949">
        <f>SUM(AA5:AA9)</f>
        <v>2</v>
      </c>
      <c r="AB10" s="949">
        <f>SUM(AB5:AB9)</f>
        <v>2</v>
      </c>
      <c r="AF10" s="34" t="s">
        <v>2502</v>
      </c>
    </row>
    <row r="11" spans="1:38" x14ac:dyDescent="0.2">
      <c r="A11" s="1005">
        <v>2</v>
      </c>
      <c r="B11" s="1004" t="s">
        <v>4</v>
      </c>
      <c r="C11" s="1004" t="s">
        <v>2501</v>
      </c>
      <c r="D11" s="843">
        <v>78.120583195890006</v>
      </c>
      <c r="E11" s="843">
        <v>76.518406675479525</v>
      </c>
      <c r="F11" s="841">
        <v>76.517059211888792</v>
      </c>
      <c r="G11" s="1007">
        <v>79.8131291500858</v>
      </c>
      <c r="H11" s="869"/>
      <c r="I11" s="170" t="s">
        <v>443</v>
      </c>
      <c r="J11" s="173"/>
      <c r="K11" s="891">
        <v>271</v>
      </c>
      <c r="L11" s="891">
        <v>289</v>
      </c>
      <c r="M11" s="891">
        <v>338</v>
      </c>
      <c r="N11" s="891">
        <v>344</v>
      </c>
      <c r="O11" s="765">
        <v>73</v>
      </c>
      <c r="P11" s="886"/>
      <c r="Q11" s="886"/>
      <c r="R11" s="886"/>
      <c r="S11" s="886"/>
      <c r="T11" s="886"/>
      <c r="U11" s="886"/>
    </row>
    <row r="12" spans="1:38" x14ac:dyDescent="0.2">
      <c r="A12" s="1005">
        <v>2</v>
      </c>
      <c r="B12" s="1004" t="s">
        <v>5</v>
      </c>
      <c r="C12" s="1004" t="s">
        <v>2500</v>
      </c>
      <c r="D12" s="891" t="s">
        <v>501</v>
      </c>
      <c r="E12" s="847">
        <v>86.575875160154851</v>
      </c>
      <c r="F12" s="846">
        <v>85.158413885678286</v>
      </c>
      <c r="G12" s="1007">
        <v>87.806592752696361</v>
      </c>
      <c r="H12" s="869"/>
      <c r="I12" s="870"/>
      <c r="J12" s="870"/>
      <c r="K12" s="870"/>
      <c r="L12" s="870"/>
      <c r="M12" s="870"/>
      <c r="N12" s="870"/>
      <c r="O12" s="765">
        <v>84</v>
      </c>
      <c r="P12" s="886"/>
      <c r="Q12" s="886"/>
      <c r="R12" s="886"/>
      <c r="S12" s="886"/>
      <c r="T12" s="886"/>
      <c r="U12" s="886"/>
      <c r="V12" s="56" t="s">
        <v>357</v>
      </c>
      <c r="W12" s="56"/>
      <c r="X12" s="956">
        <v>2007</v>
      </c>
      <c r="Y12" s="956">
        <v>2008</v>
      </c>
      <c r="Z12" s="956">
        <v>2009</v>
      </c>
      <c r="AA12" s="956">
        <v>2010</v>
      </c>
      <c r="AB12" s="956">
        <v>2011</v>
      </c>
    </row>
    <row r="13" spans="1:38" x14ac:dyDescent="0.2">
      <c r="A13" s="1005">
        <v>2</v>
      </c>
      <c r="B13" s="1004" t="s">
        <v>9</v>
      </c>
      <c r="C13" s="1004" t="s">
        <v>2497</v>
      </c>
      <c r="D13" s="843">
        <v>71.451610097403673</v>
      </c>
      <c r="E13" s="843">
        <v>73.955933304647033</v>
      </c>
      <c r="F13" s="841">
        <v>77.495326023629318</v>
      </c>
      <c r="G13" s="1006">
        <v>76.178301644576337</v>
      </c>
      <c r="H13" s="869"/>
      <c r="I13" s="870"/>
      <c r="J13" s="870"/>
      <c r="K13" s="870"/>
      <c r="L13" s="870"/>
      <c r="M13" s="870"/>
      <c r="N13" s="870"/>
      <c r="O13" s="765">
        <v>72</v>
      </c>
      <c r="P13" s="886"/>
      <c r="Q13" s="886"/>
      <c r="R13" s="886"/>
      <c r="S13" s="886"/>
      <c r="T13" s="886"/>
      <c r="U13" s="886"/>
      <c r="V13" s="172" t="s">
        <v>2400</v>
      </c>
      <c r="W13" s="955" t="s">
        <v>489</v>
      </c>
      <c r="X13" s="949">
        <f>COUNTIFS($D$7:$D$26,"&gt;79")</f>
        <v>1</v>
      </c>
      <c r="Y13" s="949">
        <f>COUNTIFS($E$7:$E$26,"&gt;79")</f>
        <v>2</v>
      </c>
      <c r="Z13" s="949">
        <f>COUNTIFS($F$7:$F$26,"&gt;79")</f>
        <v>4</v>
      </c>
      <c r="AA13" s="949">
        <f>COUNTIFS($G$7:$G$26,"&gt;79")</f>
        <v>5</v>
      </c>
      <c r="AB13" s="949">
        <f>COUNTIFS($O$7:$O$26,"&gt;79")</f>
        <v>4</v>
      </c>
    </row>
    <row r="14" spans="1:38" x14ac:dyDescent="0.2">
      <c r="A14" s="1005">
        <v>2</v>
      </c>
      <c r="B14" s="1004" t="s">
        <v>10</v>
      </c>
      <c r="C14" s="1004" t="s">
        <v>2497</v>
      </c>
      <c r="D14" s="843">
        <v>72.70706101644025</v>
      </c>
      <c r="E14" s="843">
        <v>75.351803438462909</v>
      </c>
      <c r="F14" s="841">
        <v>77.149164053865007</v>
      </c>
      <c r="G14" s="1006">
        <v>74.812364530858034</v>
      </c>
      <c r="H14" s="869"/>
      <c r="I14" s="870"/>
      <c r="J14" s="870"/>
      <c r="K14" s="870"/>
      <c r="L14" s="870"/>
      <c r="M14" s="870"/>
      <c r="N14" s="870"/>
      <c r="O14" s="765">
        <v>72</v>
      </c>
      <c r="P14" s="886"/>
      <c r="Q14" s="886"/>
      <c r="R14" s="886"/>
      <c r="S14" s="886"/>
      <c r="T14" s="886"/>
      <c r="U14" s="886"/>
      <c r="V14" s="172" t="s">
        <v>2398</v>
      </c>
      <c r="W14" s="954" t="s">
        <v>1562</v>
      </c>
      <c r="X14" s="949">
        <f>COUNTIFS($D$7:$D$26,"&gt;51 ", $D$7:$D$26,"&lt;=79")</f>
        <v>13</v>
      </c>
      <c r="Y14" s="949">
        <f>COUNTIFS($E$7:$E$26,"&gt;51 ", $E$7:$E$26,"&lt;=79")</f>
        <v>13</v>
      </c>
      <c r="Z14" s="949">
        <f>COUNTIFS($F$7:$F$26,"&gt;51 ", $F$7:$F$26,"&lt;=79")</f>
        <v>12</v>
      </c>
      <c r="AA14" s="949">
        <f>COUNTIFS($G$7:$G$26,"&gt;51 ", $G$7:$G$26,"&lt;=79")</f>
        <v>15</v>
      </c>
      <c r="AB14" s="949">
        <f>COUNTIFS($O$7:$O$26,"&gt;51 ", $O$7:$O$26,"&lt;=79")</f>
        <v>15</v>
      </c>
    </row>
    <row r="15" spans="1:38" x14ac:dyDescent="0.2">
      <c r="A15" s="1005">
        <v>2</v>
      </c>
      <c r="B15" s="1004" t="s">
        <v>11</v>
      </c>
      <c r="C15" s="1004" t="s">
        <v>2497</v>
      </c>
      <c r="D15" s="843">
        <v>66.425202707847973</v>
      </c>
      <c r="E15" s="843">
        <v>65.853061103325089</v>
      </c>
      <c r="F15" s="841">
        <v>67.571194341680979</v>
      </c>
      <c r="G15" s="1006">
        <v>66.22714399454533</v>
      </c>
      <c r="H15" s="869"/>
      <c r="I15" s="870"/>
      <c r="J15" s="870"/>
      <c r="K15" s="870"/>
      <c r="L15" s="870"/>
      <c r="M15" s="870"/>
      <c r="N15" s="870"/>
      <c r="O15" s="765">
        <v>67</v>
      </c>
      <c r="P15" s="886"/>
      <c r="Q15" s="886"/>
      <c r="R15" s="886"/>
      <c r="S15" s="886"/>
      <c r="T15" s="886"/>
      <c r="U15" s="886"/>
      <c r="V15" s="172" t="s">
        <v>2397</v>
      </c>
      <c r="W15" s="953" t="s">
        <v>487</v>
      </c>
      <c r="X15" s="949">
        <f>COUNTIFS($D$7:$D$26,"&gt;36 ", $D$7:$D$26,"&lt;=51")</f>
        <v>2</v>
      </c>
      <c r="Y15" s="949">
        <f>COUNTIFS($E$7:$E$26,"&gt;36 ", $E$7:$E$26,"&lt;=51")</f>
        <v>2</v>
      </c>
      <c r="Z15" s="949">
        <f>COUNTIFS($F$7:$F$26,"&gt;36 ", $F$7:$F$26,"&lt;=51")</f>
        <v>3</v>
      </c>
      <c r="AA15" s="949">
        <f>COUNTIFS($G$7:$G$26,"&gt;36 ", $G$7:$G$26,"&lt;=51")</f>
        <v>0</v>
      </c>
      <c r="AB15" s="949">
        <f>COUNTIFS($O$7:$O$26,"&gt;36 ", $O$7:$O$26,"&lt;=51")</f>
        <v>1</v>
      </c>
    </row>
    <row r="16" spans="1:38" x14ac:dyDescent="0.2">
      <c r="A16" s="1005">
        <v>2</v>
      </c>
      <c r="B16" s="1004" t="s">
        <v>12</v>
      </c>
      <c r="C16" s="1004" t="s">
        <v>2497</v>
      </c>
      <c r="D16" s="843">
        <v>54.493148224085211</v>
      </c>
      <c r="E16" s="843">
        <v>54.155905289691361</v>
      </c>
      <c r="F16" s="841">
        <v>59.515292856645218</v>
      </c>
      <c r="G16" s="841">
        <v>60.647061196094434</v>
      </c>
      <c r="H16" s="869"/>
      <c r="I16" s="870"/>
      <c r="J16" s="870"/>
      <c r="K16" s="870"/>
      <c r="L16" s="870"/>
      <c r="M16" s="870"/>
      <c r="N16" s="870"/>
      <c r="O16" s="765">
        <v>55</v>
      </c>
      <c r="P16" s="886"/>
      <c r="Q16" s="886"/>
      <c r="R16" s="886"/>
      <c r="S16" s="886"/>
      <c r="T16" s="886"/>
      <c r="U16" s="886"/>
      <c r="V16" s="172" t="s">
        <v>2395</v>
      </c>
      <c r="W16" s="951" t="s">
        <v>486</v>
      </c>
      <c r="X16" s="949">
        <f>COUNTIFS($D$7:$D$26,"&gt;19 ", $D$7:$D$26,"&lt;=36")</f>
        <v>0</v>
      </c>
      <c r="Y16" s="949">
        <f>COUNTIFS($E$7:$E$26,"&gt;19 ", $E$7:$E$26,"&lt;=36")</f>
        <v>0</v>
      </c>
      <c r="Z16" s="949">
        <f>COUNTIFS($F$7:$F$26,"&gt;19 ", $F$7:$F$26,"&lt;=36")</f>
        <v>0</v>
      </c>
      <c r="AA16" s="949">
        <f>COUNTIFS($G$7:$G$26,"&gt;19 ", $G$7:$G$26,"&lt;=36")</f>
        <v>0</v>
      </c>
      <c r="AB16" s="949">
        <f>COUNTIFS($O$7:$O$26,"&gt;19 ", $O$7:$O$26,"&lt;=36")</f>
        <v>0</v>
      </c>
    </row>
    <row r="17" spans="1:37" x14ac:dyDescent="0.2">
      <c r="A17" s="1005">
        <v>2</v>
      </c>
      <c r="B17" s="1004" t="s">
        <v>13</v>
      </c>
      <c r="C17" s="1004" t="s">
        <v>2497</v>
      </c>
      <c r="D17" s="843">
        <v>58.214712879636799</v>
      </c>
      <c r="E17" s="843">
        <v>57.949027969240973</v>
      </c>
      <c r="F17" s="841">
        <v>59.523682704021802</v>
      </c>
      <c r="G17" s="841">
        <v>65.171813958565195</v>
      </c>
      <c r="H17" s="869"/>
      <c r="I17" s="870"/>
      <c r="J17" s="870"/>
      <c r="K17" s="870"/>
      <c r="L17" s="870"/>
      <c r="M17" s="870"/>
      <c r="N17" s="870"/>
      <c r="O17" s="765">
        <v>59</v>
      </c>
      <c r="P17" s="886"/>
      <c r="Q17" s="886"/>
      <c r="R17" s="886"/>
      <c r="S17" s="886"/>
      <c r="T17" s="886"/>
      <c r="U17" s="886"/>
      <c r="V17" s="172" t="s">
        <v>2393</v>
      </c>
      <c r="W17" s="950" t="s">
        <v>485</v>
      </c>
      <c r="X17" s="949">
        <f>COUNTIFS($D$7:$D$26,"&lt;=19")</f>
        <v>0</v>
      </c>
      <c r="Y17" s="949">
        <f>COUNTIFS($E$7:$E$26,"&lt;=19")</f>
        <v>0</v>
      </c>
      <c r="Z17" s="949">
        <f>COUNTIFS($F$7:$F$26,"&lt;=19")</f>
        <v>0</v>
      </c>
      <c r="AA17" s="949">
        <f>COUNTIFS($G$7:$G$26,"&lt;=19")</f>
        <v>0</v>
      </c>
      <c r="AB17" s="949">
        <f>COUNTIFS($O$7:$O$26,"&lt;=19")</f>
        <v>0</v>
      </c>
    </row>
    <row r="18" spans="1:37" x14ac:dyDescent="0.2">
      <c r="A18" s="1005">
        <v>2</v>
      </c>
      <c r="B18" s="1004" t="s">
        <v>14</v>
      </c>
      <c r="C18" s="1004" t="s">
        <v>2497</v>
      </c>
      <c r="D18" s="843">
        <v>52.282661477164993</v>
      </c>
      <c r="E18" s="836">
        <v>49.271004406850473</v>
      </c>
      <c r="F18" s="842">
        <v>50.794144636507497</v>
      </c>
      <c r="G18" s="841">
        <v>52.004431065710314</v>
      </c>
      <c r="H18" s="869"/>
      <c r="I18" s="870"/>
      <c r="J18" s="870"/>
      <c r="K18" s="870"/>
      <c r="L18" s="870"/>
      <c r="M18" s="870"/>
      <c r="N18" s="870"/>
      <c r="O18" s="765">
        <v>54</v>
      </c>
      <c r="P18" s="886"/>
      <c r="Q18" s="886"/>
      <c r="R18" s="886"/>
      <c r="S18" s="886"/>
      <c r="T18" s="886"/>
      <c r="U18" s="886"/>
      <c r="V18" s="2439" t="s">
        <v>359</v>
      </c>
      <c r="W18" s="2439"/>
      <c r="X18" s="949">
        <f>SUM(X13:X17)</f>
        <v>16</v>
      </c>
      <c r="Y18" s="949">
        <f>SUM(Y13:Y17)</f>
        <v>17</v>
      </c>
      <c r="Z18" s="949">
        <f>SUM(Z13:Z17)</f>
        <v>19</v>
      </c>
      <c r="AA18" s="949">
        <f>SUM(AA13:AA17)</f>
        <v>20</v>
      </c>
      <c r="AB18" s="949">
        <f>SUM(AB13:AB17)</f>
        <v>20</v>
      </c>
    </row>
    <row r="19" spans="1:37" x14ac:dyDescent="0.2">
      <c r="A19" s="1005">
        <v>2</v>
      </c>
      <c r="B19" s="1004" t="s">
        <v>15</v>
      </c>
      <c r="C19" s="1004" t="s">
        <v>2497</v>
      </c>
      <c r="D19" s="843">
        <v>55.012176884994489</v>
      </c>
      <c r="E19" s="843">
        <v>54.505111373601117</v>
      </c>
      <c r="F19" s="841">
        <v>55.184283156796866</v>
      </c>
      <c r="G19" s="841">
        <v>63.478853635881642</v>
      </c>
      <c r="H19" s="869"/>
      <c r="I19" s="870"/>
      <c r="J19" s="870"/>
      <c r="K19" s="870"/>
      <c r="L19" s="870"/>
      <c r="M19" s="870"/>
      <c r="N19" s="870"/>
      <c r="O19" s="765">
        <v>59</v>
      </c>
      <c r="P19" s="886"/>
      <c r="Q19" s="886"/>
      <c r="R19" s="886"/>
      <c r="S19" s="886"/>
      <c r="T19" s="886"/>
      <c r="U19" s="886"/>
    </row>
    <row r="20" spans="1:37" x14ac:dyDescent="0.2">
      <c r="A20" s="1005">
        <v>2</v>
      </c>
      <c r="B20" s="1004" t="s">
        <v>16</v>
      </c>
      <c r="C20" s="1004" t="s">
        <v>2497</v>
      </c>
      <c r="D20" s="923">
        <v>49.969845853751906</v>
      </c>
      <c r="E20" s="923">
        <v>51.356600867031993</v>
      </c>
      <c r="F20" s="841">
        <v>57.069451234885278</v>
      </c>
      <c r="G20" s="841">
        <v>60.538108045346256</v>
      </c>
      <c r="H20" s="869"/>
      <c r="I20" s="870"/>
      <c r="J20" s="870"/>
      <c r="K20" s="870"/>
      <c r="L20" s="870"/>
      <c r="M20" s="870"/>
      <c r="N20" s="870"/>
      <c r="O20" s="765">
        <v>57</v>
      </c>
      <c r="P20" s="886"/>
      <c r="Q20" s="991" t="s">
        <v>2264</v>
      </c>
      <c r="R20" s="990">
        <f>COUNTIF(D27:D57,"&gt;=79,5")</f>
        <v>1</v>
      </c>
      <c r="S20" s="990">
        <f>COUNTIF(E27:E57,"&gt;=79,5")</f>
        <v>1</v>
      </c>
      <c r="T20" s="990">
        <f>COUNTIF(E27:F57,"&gt;=79,5")</f>
        <v>4</v>
      </c>
      <c r="U20" s="989">
        <f>COUNTIF(G27:G57,"&gt;=79,5")</f>
        <v>2</v>
      </c>
      <c r="V20" s="56" t="s">
        <v>357</v>
      </c>
      <c r="W20" s="56"/>
      <c r="X20" s="956">
        <v>2007</v>
      </c>
      <c r="Y20" s="956">
        <v>2008</v>
      </c>
      <c r="Z20" s="956">
        <v>2009</v>
      </c>
      <c r="AA20" s="956">
        <v>2010</v>
      </c>
      <c r="AB20" s="956">
        <v>2011</v>
      </c>
      <c r="AF20" s="34" t="s">
        <v>2499</v>
      </c>
      <c r="AK20" s="34" t="s">
        <v>2498</v>
      </c>
    </row>
    <row r="21" spans="1:37" x14ac:dyDescent="0.2">
      <c r="A21" s="1005">
        <v>2</v>
      </c>
      <c r="B21" s="1004" t="s">
        <v>17</v>
      </c>
      <c r="C21" s="1004" t="s">
        <v>2497</v>
      </c>
      <c r="D21" s="836">
        <v>47.979045335786957</v>
      </c>
      <c r="E21" s="836">
        <v>45.993093816829742</v>
      </c>
      <c r="F21" s="842">
        <v>48.214770982404119</v>
      </c>
      <c r="G21" s="841">
        <v>57.485554895170331</v>
      </c>
      <c r="H21" s="869"/>
      <c r="I21" s="870"/>
      <c r="J21" s="870"/>
      <c r="K21" s="870"/>
      <c r="L21" s="870"/>
      <c r="M21" s="870"/>
      <c r="N21" s="870"/>
      <c r="O21" s="763">
        <v>50</v>
      </c>
      <c r="P21" s="886"/>
      <c r="Q21" s="988" t="s">
        <v>2263</v>
      </c>
      <c r="R21" s="987">
        <f>COUNTIF(D27:D57,"&gt;=51,5")-COUNTIF(D27:D57,"&gt;79,49")</f>
        <v>23</v>
      </c>
      <c r="S21" s="987">
        <f>COUNTIF(E27:E57,"&gt;=51,5")-COUNTIF(E27:E57,"&gt;79,49")</f>
        <v>24</v>
      </c>
      <c r="T21" s="987">
        <f>COUNTIF(F27:F57,"&gt;=51,5")-COUNTIF(F27:F57,"&gt;79,49999")</f>
        <v>22</v>
      </c>
      <c r="U21" s="986">
        <f>COUNTIF(G27:G57,"&gt;=51,5")-COUNTIF(G27:G57,"&gt;79,49")</f>
        <v>25</v>
      </c>
      <c r="V21" s="172" t="s">
        <v>2400</v>
      </c>
      <c r="W21" s="955" t="s">
        <v>489</v>
      </c>
      <c r="X21" s="949">
        <f>COUNTIFS($D$27:$D$57,"&gt;79")</f>
        <v>2</v>
      </c>
      <c r="Y21" s="949">
        <f>COUNTIFS($E$27:$E$57,"&gt;79")</f>
        <v>1</v>
      </c>
      <c r="Z21" s="949">
        <f>COUNTIFS($F$27:$F$57,"&gt;79")</f>
        <v>3</v>
      </c>
      <c r="AA21" s="949">
        <f>COUNTIFS($G$27:$G$57,"&gt;79")</f>
        <v>2</v>
      </c>
      <c r="AB21" s="949">
        <f>COUNTIFS($O$27:$O$57,"&gt;79")</f>
        <v>1</v>
      </c>
    </row>
    <row r="22" spans="1:37" x14ac:dyDescent="0.2">
      <c r="A22" s="1005">
        <v>2</v>
      </c>
      <c r="B22" s="1004" t="s">
        <v>18</v>
      </c>
      <c r="C22" s="1004" t="s">
        <v>2497</v>
      </c>
      <c r="D22" s="843">
        <v>57.265693580589605</v>
      </c>
      <c r="E22" s="867">
        <v>51.903600285899749</v>
      </c>
      <c r="F22" s="842">
        <v>50.592658289720205</v>
      </c>
      <c r="G22" s="841">
        <v>60.418013397234539</v>
      </c>
      <c r="H22" s="869"/>
      <c r="I22" s="870"/>
      <c r="J22" s="870"/>
      <c r="K22" s="870"/>
      <c r="L22" s="870"/>
      <c r="M22" s="870"/>
      <c r="N22" s="870"/>
      <c r="O22" s="765">
        <v>54</v>
      </c>
      <c r="P22" s="886"/>
      <c r="Q22" s="985" t="s">
        <v>2262</v>
      </c>
      <c r="R22" s="984">
        <f>COUNTIF(D27:D57,"&gt;=36,5")-COUNTIF(D27:D57,"&gt;=51,49")</f>
        <v>5</v>
      </c>
      <c r="S22" s="984">
        <f>COUNTIF(E27:E57,"&gt;=36,5")-COUNTIF(E27:E57,"&gt;=51,49")</f>
        <v>5</v>
      </c>
      <c r="T22" s="984">
        <f>COUNTIF(F27:F57,"&gt;=36,5")-COUNTIF(F27:F57,"&gt;=51,49999")</f>
        <v>5</v>
      </c>
      <c r="U22" s="983">
        <f>COUNTIF(G27:G57,"&gt;=36,5")-COUNTIF(G27:G57,"&gt;=51,49")</f>
        <v>3</v>
      </c>
      <c r="V22" s="172" t="s">
        <v>2398</v>
      </c>
      <c r="W22" s="954" t="s">
        <v>1562</v>
      </c>
      <c r="X22" s="949">
        <f>COUNTIFS($D$27:$D$57,"&gt;51 ", $D$27:$D$57,"&lt;=79")</f>
        <v>22</v>
      </c>
      <c r="Y22" s="949">
        <f>COUNTIFS($E$27:$E$57,"&gt;51 ", $E$27:$E$57,"&lt;=79")</f>
        <v>24</v>
      </c>
      <c r="Z22" s="949">
        <f>COUNTIFS($F$27:$F$57,"&gt;51 ", $F$27:$F$57,"&lt;=79")</f>
        <v>22</v>
      </c>
      <c r="AA22" s="949">
        <f>COUNTIFS($G$27:$G$57,"&gt;51 ", $G$27:$G$57,"&lt;=79")</f>
        <v>25</v>
      </c>
      <c r="AB22" s="949">
        <f>COUNTIFS($O$27:$O$57,"&gt;51 ", $O$27:$O$57,"&lt;=79")</f>
        <v>26</v>
      </c>
    </row>
    <row r="23" spans="1:37" x14ac:dyDescent="0.2">
      <c r="A23" s="1005">
        <v>2</v>
      </c>
      <c r="B23" s="1004" t="s">
        <v>19</v>
      </c>
      <c r="C23" s="1004" t="s">
        <v>2497</v>
      </c>
      <c r="D23" s="843">
        <v>64.360909287848912</v>
      </c>
      <c r="E23" s="843">
        <v>55.891334374765911</v>
      </c>
      <c r="F23" s="841">
        <v>59.003242332461866</v>
      </c>
      <c r="G23" s="841">
        <v>59.404480112131502</v>
      </c>
      <c r="H23" s="869"/>
      <c r="I23" s="870"/>
      <c r="J23" s="870"/>
      <c r="K23" s="870"/>
      <c r="L23" s="870"/>
      <c r="M23" s="870"/>
      <c r="N23" s="870"/>
      <c r="O23" s="765">
        <v>60</v>
      </c>
      <c r="P23" s="886"/>
      <c r="Q23" s="982" t="s">
        <v>496</v>
      </c>
      <c r="R23" s="981">
        <f>COUNTIF(D27:D57,"&gt;=19,5")-COUNTIF(D27:D57,"&gt;36,49")</f>
        <v>0</v>
      </c>
      <c r="S23" s="981">
        <f>COUNTIF(E27:E57,"&gt;=19,5")-COUNTIF(E27:E57,"&gt;36,49")</f>
        <v>0</v>
      </c>
      <c r="T23" s="981">
        <f>COUNTIF(F27:F57,"&gt;=19,5")-COUNTIF(F27:F57,"&gt;36,499999")</f>
        <v>0</v>
      </c>
      <c r="U23" s="980">
        <f>COUNTIF(G27:G57,"&gt;=19,5")-COUNTIF(G27:G57,"&gt;36,49")</f>
        <v>0</v>
      </c>
      <c r="V23" s="172" t="s">
        <v>2397</v>
      </c>
      <c r="W23" s="953" t="s">
        <v>487</v>
      </c>
      <c r="X23" s="949">
        <f>COUNTIFS($D$27:$D$57,"&gt;36 ", $D$27:$D$57,"&lt;=51")</f>
        <v>5</v>
      </c>
      <c r="Y23" s="949">
        <f>COUNTIFS($E$27:$E$57,"&gt;36 ", $E$27:$E$57,"&lt;=51")</f>
        <v>5</v>
      </c>
      <c r="Z23" s="949">
        <f>COUNTIFS($F$27:$F$57,"&gt;36 ", $F$27:$F$57,"&lt;=51")</f>
        <v>5</v>
      </c>
      <c r="AA23" s="949">
        <f>COUNTIFS($G$27:$G$57,"&gt;36 ", $G$27:$G$57,"&lt;=51")</f>
        <v>3</v>
      </c>
      <c r="AB23" s="949">
        <f>COUNTIFS($O$27:$O$57,"&gt;36 ", $O$27:$O$57,"&lt;=51")</f>
        <v>3</v>
      </c>
    </row>
    <row r="24" spans="1:37" x14ac:dyDescent="0.2">
      <c r="A24" s="1005">
        <v>2</v>
      </c>
      <c r="B24" s="1004" t="s">
        <v>20</v>
      </c>
      <c r="C24" s="1004" t="s">
        <v>2496</v>
      </c>
      <c r="D24" s="843">
        <v>61.256255868360476</v>
      </c>
      <c r="E24" s="843">
        <v>58.481019263158259</v>
      </c>
      <c r="F24" s="841">
        <v>56.262485572283651</v>
      </c>
      <c r="G24" s="841">
        <v>57.866641060083104</v>
      </c>
      <c r="H24" s="869"/>
      <c r="I24" s="870"/>
      <c r="J24" s="870"/>
      <c r="K24" s="870"/>
      <c r="L24" s="870"/>
      <c r="M24" s="870"/>
      <c r="N24" s="870"/>
      <c r="O24" s="765">
        <v>60</v>
      </c>
      <c r="P24" s="886"/>
      <c r="Q24" s="979" t="s">
        <v>2261</v>
      </c>
      <c r="R24" s="978">
        <f>COUNTIF(D27:D57,"&lt;=19,4")</f>
        <v>0</v>
      </c>
      <c r="S24" s="978">
        <f>COUNTIF(E27:E57,"&lt;=19,4")</f>
        <v>0</v>
      </c>
      <c r="T24" s="978">
        <f>COUNTIF(F27:F57,"&lt;=19,49")</f>
        <v>0</v>
      </c>
      <c r="U24" s="977">
        <f>COUNTIF(G27:G57,"&lt;=19,4")</f>
        <v>0</v>
      </c>
      <c r="V24" s="172" t="s">
        <v>2395</v>
      </c>
      <c r="W24" s="951" t="s">
        <v>486</v>
      </c>
      <c r="X24" s="949">
        <f>COUNTIFS($D$27:$D$57,"&gt;19 ", $D$27:$D$57,"&lt;=36")</f>
        <v>0</v>
      </c>
      <c r="Y24" s="949">
        <f>COUNTIFS($E$27:$E$57,"&gt;19 ", $E$27:$E$57,"&lt;=36")</f>
        <v>0</v>
      </c>
      <c r="Z24" s="949">
        <f>COUNTIFS($F$27:$F$57,"&gt;19 ", $F$27:$F$57,"&lt;=36")</f>
        <v>0</v>
      </c>
      <c r="AA24" s="949">
        <f>COUNTIFS($G$27:$G$57,"&gt;19 ", $G$27:$G$57,"&lt;=36")</f>
        <v>0</v>
      </c>
      <c r="AB24" s="949">
        <f>COUNTIFS($O$27:$O$57,"&gt;19 ", $O$27:$O$57,"&lt;=36")</f>
        <v>0</v>
      </c>
    </row>
    <row r="25" spans="1:37" x14ac:dyDescent="0.2">
      <c r="A25" s="1005">
        <v>2</v>
      </c>
      <c r="B25" s="1004" t="s">
        <v>6</v>
      </c>
      <c r="C25" s="1004" t="s">
        <v>2495</v>
      </c>
      <c r="D25" s="847">
        <v>81.838198635631954</v>
      </c>
      <c r="E25" s="847">
        <v>86.953577261788553</v>
      </c>
      <c r="F25" s="846">
        <v>89.381585522262696</v>
      </c>
      <c r="G25" s="846">
        <v>86.905321516102006</v>
      </c>
      <c r="H25" s="869"/>
      <c r="I25" s="870"/>
      <c r="J25" s="870"/>
      <c r="K25" s="870"/>
      <c r="L25" s="870"/>
      <c r="M25" s="870"/>
      <c r="N25" s="870"/>
      <c r="O25" s="765">
        <v>82</v>
      </c>
      <c r="P25" s="886"/>
      <c r="Q25" s="886"/>
      <c r="R25" s="886"/>
      <c r="S25" s="886"/>
      <c r="T25" s="886"/>
      <c r="U25" s="886"/>
      <c r="V25" s="172" t="s">
        <v>2393</v>
      </c>
      <c r="W25" s="950" t="s">
        <v>485</v>
      </c>
      <c r="X25" s="949">
        <f>COUNTIFS($D$27:$D$57,"&lt;=19")</f>
        <v>0</v>
      </c>
      <c r="Y25" s="949">
        <f>COUNTIFS($E$27:$E$57,"&lt;=19")</f>
        <v>0</v>
      </c>
      <c r="Z25" s="949">
        <f>COUNTIFS($F$27:$F$57,"&lt;=19")</f>
        <v>0</v>
      </c>
      <c r="AA25" s="949">
        <f>COUNTIFS($G$27:$G$57,"&lt;=19")</f>
        <v>0</v>
      </c>
      <c r="AB25" s="949">
        <f>COUNTIFS($O$27:$O$57,"&lt;=19")</f>
        <v>0</v>
      </c>
    </row>
    <row r="26" spans="1:37" x14ac:dyDescent="0.2">
      <c r="A26" s="1005">
        <v>2</v>
      </c>
      <c r="B26" s="1004" t="s">
        <v>21</v>
      </c>
      <c r="C26" s="1004" t="s">
        <v>2470</v>
      </c>
      <c r="D26" s="843">
        <v>59.580736805660571</v>
      </c>
      <c r="E26" s="843">
        <v>55.961923088535627</v>
      </c>
      <c r="F26" s="841">
        <v>56.817074856468921</v>
      </c>
      <c r="G26" s="841">
        <v>56.424942917766067</v>
      </c>
      <c r="H26" s="869"/>
      <c r="I26" s="870"/>
      <c r="J26" s="870"/>
      <c r="K26" s="870"/>
      <c r="L26" s="870"/>
      <c r="M26" s="870"/>
      <c r="N26" s="870"/>
      <c r="O26" s="765">
        <v>54</v>
      </c>
      <c r="P26" s="886"/>
      <c r="Q26" s="886"/>
      <c r="R26" s="886"/>
      <c r="S26" s="886"/>
      <c r="T26" s="886"/>
      <c r="U26" s="886"/>
      <c r="V26" s="2439" t="s">
        <v>360</v>
      </c>
      <c r="W26" s="2439"/>
      <c r="X26" s="949">
        <f>SUM(X21:X25)</f>
        <v>29</v>
      </c>
      <c r="Y26" s="949">
        <f>SUM(Y21:Y25)</f>
        <v>30</v>
      </c>
      <c r="Z26" s="949">
        <f>SUM(Z21:Z25)</f>
        <v>30</v>
      </c>
      <c r="AA26" s="949">
        <f>SUM(AA21:AA25)</f>
        <v>30</v>
      </c>
      <c r="AB26" s="949">
        <f>SUM(AB21:AB25)</f>
        <v>30</v>
      </c>
    </row>
    <row r="27" spans="1:37" x14ac:dyDescent="0.2">
      <c r="A27" s="995">
        <v>3</v>
      </c>
      <c r="B27" s="994" t="s">
        <v>24</v>
      </c>
      <c r="C27" s="994" t="s">
        <v>2494</v>
      </c>
      <c r="D27" s="843">
        <v>71.939567357911955</v>
      </c>
      <c r="E27" s="843">
        <v>65.846897933776901</v>
      </c>
      <c r="F27" s="841">
        <v>67.633987590613359</v>
      </c>
      <c r="G27" s="841">
        <v>67.052010086515295</v>
      </c>
      <c r="H27" s="869"/>
      <c r="I27" s="870"/>
      <c r="J27" s="870"/>
      <c r="K27" s="870"/>
      <c r="L27" s="870"/>
      <c r="M27" s="870"/>
      <c r="N27" s="870"/>
      <c r="O27" s="765">
        <v>65</v>
      </c>
      <c r="P27" s="886"/>
      <c r="Q27" s="886"/>
      <c r="R27" s="886"/>
      <c r="S27" s="886"/>
      <c r="T27" s="886"/>
      <c r="U27" s="886"/>
    </row>
    <row r="28" spans="1:37" x14ac:dyDescent="0.2">
      <c r="A28" s="995">
        <v>3</v>
      </c>
      <c r="B28" s="994" t="s">
        <v>25</v>
      </c>
      <c r="C28" s="994" t="s">
        <v>2493</v>
      </c>
      <c r="D28" s="836">
        <v>39.551595444326267</v>
      </c>
      <c r="E28" s="836">
        <v>40.855105064395865</v>
      </c>
      <c r="F28" s="842">
        <v>37.163303089902705</v>
      </c>
      <c r="G28" s="974">
        <v>41.051840615027196</v>
      </c>
      <c r="H28" s="869"/>
      <c r="I28" s="870"/>
      <c r="J28" s="870"/>
      <c r="K28" s="870"/>
      <c r="L28" s="870"/>
      <c r="M28" s="870"/>
      <c r="N28" s="870"/>
      <c r="O28" s="763">
        <v>44</v>
      </c>
      <c r="P28" s="886"/>
      <c r="Q28" s="886"/>
      <c r="R28" s="886"/>
      <c r="S28" s="886"/>
      <c r="T28" s="886"/>
      <c r="U28" s="886"/>
      <c r="V28" s="56" t="s">
        <v>357</v>
      </c>
      <c r="W28" s="56"/>
      <c r="X28" s="956">
        <v>2007</v>
      </c>
      <c r="Y28" s="956">
        <v>2008</v>
      </c>
      <c r="Z28" s="956">
        <v>2009</v>
      </c>
      <c r="AA28" s="956">
        <v>2010</v>
      </c>
      <c r="AB28" s="956">
        <v>2011</v>
      </c>
    </row>
    <row r="29" spans="1:37" x14ac:dyDescent="0.2">
      <c r="A29" s="1003">
        <v>3</v>
      </c>
      <c r="B29" s="1002" t="s">
        <v>50</v>
      </c>
      <c r="C29" s="1001" t="s">
        <v>2492</v>
      </c>
      <c r="D29" s="897">
        <v>40.619951265328673</v>
      </c>
      <c r="E29" s="897">
        <v>45.301708346534973</v>
      </c>
      <c r="F29" s="1000">
        <v>49.302541192904144</v>
      </c>
      <c r="G29" s="999">
        <v>54.387131853332505</v>
      </c>
      <c r="H29" s="998"/>
      <c r="I29" s="997"/>
      <c r="J29" s="997"/>
      <c r="K29" s="997"/>
      <c r="L29" s="997"/>
      <c r="M29" s="997"/>
      <c r="N29" s="997"/>
      <c r="O29" s="765">
        <v>53</v>
      </c>
      <c r="P29" s="886"/>
      <c r="Q29" s="886"/>
      <c r="R29" s="886"/>
      <c r="S29" s="886"/>
      <c r="T29" s="886"/>
      <c r="U29" s="886"/>
      <c r="V29" s="172" t="s">
        <v>2400</v>
      </c>
      <c r="W29" s="955" t="s">
        <v>489</v>
      </c>
      <c r="X29" s="949">
        <f>COUNTIFS($D$58:$D$63,"&gt;79")</f>
        <v>0</v>
      </c>
      <c r="Y29" s="949">
        <f>COUNTIFS($E$58:$E$63,"&gt;79")</f>
        <v>0</v>
      </c>
      <c r="Z29" s="949">
        <f>COUNTIFS($F$58:$F$63,"&gt;79")</f>
        <v>0</v>
      </c>
      <c r="AA29" s="949">
        <f>COUNTIFS($G$58:$G$63,"&gt;79")</f>
        <v>0</v>
      </c>
      <c r="AB29" s="949">
        <f>COUNTIFS($O$58:$O$63,"&gt;79")</f>
        <v>0</v>
      </c>
    </row>
    <row r="30" spans="1:37" ht="13.5" customHeight="1" x14ac:dyDescent="0.2">
      <c r="A30" s="995">
        <v>3</v>
      </c>
      <c r="B30" s="994" t="s">
        <v>51</v>
      </c>
      <c r="C30" s="994" t="s">
        <v>2491</v>
      </c>
      <c r="D30" s="843">
        <v>64.79019939857794</v>
      </c>
      <c r="E30" s="836">
        <v>47.33707811636247</v>
      </c>
      <c r="F30" s="842">
        <v>48.63286506293597</v>
      </c>
      <c r="G30" s="841">
        <v>52.520844069263035</v>
      </c>
      <c r="H30" s="869"/>
      <c r="I30" s="870"/>
      <c r="J30" s="870"/>
      <c r="K30" s="870"/>
      <c r="L30" s="870"/>
      <c r="M30" s="870"/>
      <c r="N30" s="870"/>
      <c r="O30" s="765">
        <v>54</v>
      </c>
      <c r="P30" s="886"/>
      <c r="Q30" s="886"/>
      <c r="R30" s="886"/>
      <c r="S30" s="886"/>
      <c r="T30" s="886"/>
      <c r="U30" s="886"/>
      <c r="V30" s="172" t="s">
        <v>2398</v>
      </c>
      <c r="W30" s="954" t="s">
        <v>1562</v>
      </c>
      <c r="X30" s="949">
        <f>COUNTIFS($D$58:$D$63,"&gt;51 ", $D$58:$D$63,"&lt;=79")</f>
        <v>4</v>
      </c>
      <c r="Y30" s="949">
        <f>COUNTIFS($E$58:$E$63,"&gt;51 ", $E$58:$E$63,"&lt;=79")</f>
        <v>4</v>
      </c>
      <c r="Z30" s="949">
        <f>COUNTIFS($F$58:$F$63,"&gt;51 ", $F$58:$F$63,"&lt;=79")</f>
        <v>4</v>
      </c>
      <c r="AA30" s="949">
        <f>COUNTIFS($G$58:$G$63,"&gt;51 ", $G$58:$G$63,"&lt;=79")</f>
        <v>4</v>
      </c>
      <c r="AB30" s="949">
        <f>COUNTIFS($O$58:$O$63,"&gt;51 ", $O$58:$O$63,"&lt;=79")</f>
        <v>5</v>
      </c>
    </row>
    <row r="31" spans="1:37" x14ac:dyDescent="0.2">
      <c r="A31" s="995">
        <v>3</v>
      </c>
      <c r="B31" s="994" t="s">
        <v>26</v>
      </c>
      <c r="C31" s="994" t="s">
        <v>2490</v>
      </c>
      <c r="D31" s="843">
        <v>72.46858918760563</v>
      </c>
      <c r="E31" s="843">
        <v>69.133809954650005</v>
      </c>
      <c r="F31" s="841">
        <v>71.940825992170858</v>
      </c>
      <c r="G31" s="841">
        <v>71.980099680210273</v>
      </c>
      <c r="H31" s="869"/>
      <c r="I31" s="870"/>
      <c r="J31" s="870"/>
      <c r="K31" s="870"/>
      <c r="L31" s="870"/>
      <c r="M31" s="870"/>
      <c r="N31" s="870"/>
      <c r="O31" s="765">
        <v>72</v>
      </c>
      <c r="P31" s="886"/>
      <c r="Q31" s="886"/>
      <c r="R31" s="886"/>
      <c r="S31" s="886"/>
      <c r="T31" s="886"/>
      <c r="U31" s="886"/>
      <c r="V31" s="172" t="s">
        <v>2397</v>
      </c>
      <c r="W31" s="953" t="s">
        <v>487</v>
      </c>
      <c r="X31" s="949">
        <f>COUNTIFS($D$58:$D$63,"&gt;36 ", $D$58:$D$63,"&lt;=51")</f>
        <v>0</v>
      </c>
      <c r="Y31" s="949">
        <f>COUNTIFS($E$58:$E$63,"&gt;36 ", $E$58:$E$63,"&lt;=51")</f>
        <v>0</v>
      </c>
      <c r="Z31" s="949">
        <f>COUNTIFS($F$58:$F$63,"&gt;36 ", $F$58:$F$63,"&lt;=51")</f>
        <v>0</v>
      </c>
      <c r="AA31" s="949">
        <f>COUNTIFS($G$58:$G$63,"&gt;36 ", $G$58:$G$63,"&lt;=51")</f>
        <v>0</v>
      </c>
      <c r="AB31" s="949">
        <f>COUNTIFS($O$58:$O$63,"&gt;36 ", $O$58:$O$63,"&lt;=51")</f>
        <v>1</v>
      </c>
    </row>
    <row r="32" spans="1:37" x14ac:dyDescent="0.2">
      <c r="A32" s="995">
        <v>3</v>
      </c>
      <c r="B32" s="994" t="s">
        <v>27</v>
      </c>
      <c r="C32" s="994" t="s">
        <v>2489</v>
      </c>
      <c r="D32" s="843">
        <v>68.284143393133633</v>
      </c>
      <c r="E32" s="843">
        <v>66.348025232702611</v>
      </c>
      <c r="F32" s="841">
        <v>66.396270682691565</v>
      </c>
      <c r="G32" s="841">
        <v>75.351531512024053</v>
      </c>
      <c r="H32" s="869"/>
      <c r="I32" s="870"/>
      <c r="J32" s="870"/>
      <c r="K32" s="870"/>
      <c r="L32" s="870"/>
      <c r="M32" s="870"/>
      <c r="N32" s="870"/>
      <c r="O32" s="765">
        <v>64</v>
      </c>
      <c r="P32" s="886"/>
      <c r="Q32" s="886"/>
      <c r="R32" s="886"/>
      <c r="S32" s="886"/>
      <c r="T32" s="886"/>
      <c r="U32" s="886"/>
      <c r="V32" s="172" t="s">
        <v>2395</v>
      </c>
      <c r="W32" s="951" t="s">
        <v>486</v>
      </c>
      <c r="X32" s="949">
        <f>COUNTIFS($D$58:$D$63,"&gt;19 ", $D$58:$D$63,"&lt;=36")</f>
        <v>0</v>
      </c>
      <c r="Y32" s="949">
        <f>COUNTIFS($E$58:$E$63,"&gt;19 ", $E$58:$E$63,"&lt;=36")</f>
        <v>0</v>
      </c>
      <c r="Z32" s="949">
        <f>COUNTIFS($F$58:$F$63,"&gt;19 ", $F$58:$F$63,"&lt;=36")</f>
        <v>0</v>
      </c>
      <c r="AA32" s="949">
        <f>COUNTIFS($G$58:$G$63,"&gt;19 ", $G$58:$G$63,"&lt;=36")</f>
        <v>0</v>
      </c>
      <c r="AB32" s="949">
        <f>COUNTIFS($O$58:$O$63,"&gt;19 ", $O$58:$O$63,"&lt;=36")</f>
        <v>0</v>
      </c>
    </row>
    <row r="33" spans="1:37" x14ac:dyDescent="0.2">
      <c r="A33" s="995">
        <v>3</v>
      </c>
      <c r="B33" s="994" t="s">
        <v>28</v>
      </c>
      <c r="C33" s="994" t="s">
        <v>1789</v>
      </c>
      <c r="D33" s="843">
        <v>74.893377754601588</v>
      </c>
      <c r="E33" s="843">
        <v>76.014177807717587</v>
      </c>
      <c r="F33" s="841">
        <v>73.680829660448964</v>
      </c>
      <c r="G33" s="841">
        <v>72.193570310631046</v>
      </c>
      <c r="H33" s="869"/>
      <c r="I33" s="870"/>
      <c r="J33" s="870"/>
      <c r="K33" s="870"/>
      <c r="L33" s="870"/>
      <c r="M33" s="870"/>
      <c r="N33" s="870"/>
      <c r="O33" s="765">
        <v>65</v>
      </c>
      <c r="P33" s="886"/>
      <c r="Q33" s="886"/>
      <c r="R33" s="886"/>
      <c r="S33" s="886"/>
      <c r="T33" s="886"/>
      <c r="U33" s="886"/>
      <c r="V33" s="172" t="s">
        <v>2393</v>
      </c>
      <c r="W33" s="950" t="s">
        <v>485</v>
      </c>
      <c r="X33" s="949">
        <f>COUNTIFS($D$58:$D$63,"&lt;=19")</f>
        <v>0</v>
      </c>
      <c r="Y33" s="949">
        <f>COUNTIFS($E$58:$E$63,"&lt;=19")</f>
        <v>0</v>
      </c>
      <c r="Z33" s="949">
        <f>COUNTIFS($F$58:$F$63,"&lt;=19")</f>
        <v>0</v>
      </c>
      <c r="AA33" s="949">
        <f>COUNTIFS($G$58:$G$63,"&lt;=19")</f>
        <v>0</v>
      </c>
      <c r="AB33" s="949">
        <f>COUNTIFS($O$58:$O$63,"&lt;=19")</f>
        <v>0</v>
      </c>
    </row>
    <row r="34" spans="1:37" x14ac:dyDescent="0.2">
      <c r="A34" s="995">
        <v>3</v>
      </c>
      <c r="B34" s="994" t="s">
        <v>29</v>
      </c>
      <c r="C34" s="994" t="s">
        <v>2488</v>
      </c>
      <c r="D34" s="891" t="s">
        <v>501</v>
      </c>
      <c r="E34" s="843">
        <v>65.452648604500837</v>
      </c>
      <c r="F34" s="841">
        <v>69.946640063608982</v>
      </c>
      <c r="G34" s="841">
        <v>72.23667970349041</v>
      </c>
      <c r="H34" s="869"/>
      <c r="I34" s="870"/>
      <c r="J34" s="870"/>
      <c r="K34" s="870"/>
      <c r="L34" s="870"/>
      <c r="M34" s="870"/>
      <c r="N34" s="870"/>
      <c r="O34" s="765">
        <v>69</v>
      </c>
      <c r="P34" s="886"/>
      <c r="Q34" s="886"/>
      <c r="R34" s="886"/>
      <c r="S34" s="886"/>
      <c r="T34" s="886"/>
      <c r="U34" s="886"/>
      <c r="V34" s="2439" t="s">
        <v>361</v>
      </c>
      <c r="W34" s="2439"/>
      <c r="X34" s="949">
        <v>4</v>
      </c>
      <c r="Y34" s="949">
        <v>4</v>
      </c>
      <c r="Z34" s="949">
        <v>4</v>
      </c>
      <c r="AA34" s="949">
        <f>SUM(AA29:AA33)</f>
        <v>4</v>
      </c>
      <c r="AB34" s="949">
        <f>SUM(AB29:AB33)</f>
        <v>6</v>
      </c>
    </row>
    <row r="35" spans="1:37" x14ac:dyDescent="0.2">
      <c r="A35" s="995">
        <v>3</v>
      </c>
      <c r="B35" s="994" t="s">
        <v>33</v>
      </c>
      <c r="C35" s="994" t="s">
        <v>2487</v>
      </c>
      <c r="D35" s="843">
        <v>67.441966548098179</v>
      </c>
      <c r="E35" s="843">
        <v>68.635835879993053</v>
      </c>
      <c r="F35" s="841">
        <v>74.686958300434227</v>
      </c>
      <c r="G35" s="841">
        <v>75.237562779396228</v>
      </c>
      <c r="H35" s="869"/>
      <c r="I35" s="870"/>
      <c r="J35" s="870"/>
      <c r="K35" s="870"/>
      <c r="L35" s="870"/>
      <c r="M35" s="870"/>
      <c r="N35" s="870"/>
      <c r="O35" s="765">
        <v>70</v>
      </c>
      <c r="P35" s="886"/>
      <c r="Q35" s="886"/>
      <c r="R35" s="886"/>
      <c r="S35" s="886"/>
      <c r="T35" s="886"/>
      <c r="U35" s="886"/>
      <c r="AF35" s="34" t="s">
        <v>2486</v>
      </c>
      <c r="AK35" s="34" t="s">
        <v>2485</v>
      </c>
    </row>
    <row r="36" spans="1:37" x14ac:dyDescent="0.2">
      <c r="A36" s="995">
        <v>3</v>
      </c>
      <c r="B36" s="994" t="s">
        <v>39</v>
      </c>
      <c r="C36" s="994" t="s">
        <v>2484</v>
      </c>
      <c r="D36" s="843">
        <v>66.384709719857995</v>
      </c>
      <c r="E36" s="843">
        <v>66.37045336659385</v>
      </c>
      <c r="F36" s="841">
        <v>69.326021732736081</v>
      </c>
      <c r="G36" s="841">
        <v>68.802611230467789</v>
      </c>
      <c r="H36" s="869"/>
      <c r="I36" s="870"/>
      <c r="J36" s="870"/>
      <c r="K36" s="870"/>
      <c r="L36" s="870"/>
      <c r="M36" s="870"/>
      <c r="N36" s="870"/>
      <c r="O36" s="765">
        <v>68</v>
      </c>
      <c r="P36" s="886"/>
      <c r="Q36" s="886"/>
      <c r="R36" s="886"/>
      <c r="S36" s="886"/>
      <c r="T36" s="886"/>
      <c r="U36" s="886"/>
      <c r="V36" s="56" t="s">
        <v>357</v>
      </c>
      <c r="W36" s="56"/>
      <c r="X36" s="956">
        <v>2007</v>
      </c>
      <c r="Y36" s="956">
        <v>2008</v>
      </c>
      <c r="Z36" s="956">
        <v>2009</v>
      </c>
      <c r="AA36" s="956">
        <v>2010</v>
      </c>
      <c r="AB36" s="956">
        <v>2011</v>
      </c>
    </row>
    <row r="37" spans="1:37" x14ac:dyDescent="0.2">
      <c r="A37" s="995">
        <v>3</v>
      </c>
      <c r="B37" s="994" t="s">
        <v>38</v>
      </c>
      <c r="C37" s="994" t="s">
        <v>2483</v>
      </c>
      <c r="D37" s="843">
        <v>65.889294482197926</v>
      </c>
      <c r="E37" s="843">
        <v>66.631143142160397</v>
      </c>
      <c r="F37" s="841">
        <v>69.788248035338384</v>
      </c>
      <c r="G37" s="841">
        <v>72.383959614847086</v>
      </c>
      <c r="H37" s="869"/>
      <c r="I37" s="870"/>
      <c r="J37" s="870"/>
      <c r="K37" s="870"/>
      <c r="L37" s="870"/>
      <c r="M37" s="870"/>
      <c r="N37" s="870"/>
      <c r="O37" s="765">
        <v>65</v>
      </c>
      <c r="P37" s="886"/>
      <c r="Q37" s="991" t="s">
        <v>2264</v>
      </c>
      <c r="R37" s="990">
        <f>COUNTIF(D64:D147,"&gt;=79,5")</f>
        <v>0</v>
      </c>
      <c r="S37" s="990">
        <f>COUNTIF(E64:E147,"&gt;=79,5")</f>
        <v>0</v>
      </c>
      <c r="T37" s="990">
        <f>COUNTIF(F64:F147,"&gt;=79,5")</f>
        <v>0</v>
      </c>
      <c r="U37" s="989">
        <f>COUNTIF(G64:G147,"&gt;=79,5")</f>
        <v>1</v>
      </c>
      <c r="V37" s="172" t="s">
        <v>2400</v>
      </c>
      <c r="W37" s="955" t="s">
        <v>489</v>
      </c>
      <c r="X37" s="949">
        <f>COUNTIFS($D$64:$D$147,"&gt;79")</f>
        <v>0</v>
      </c>
      <c r="Y37" s="949">
        <f>COUNTIFS($E$64:$E$147,"&gt;79")</f>
        <v>0</v>
      </c>
      <c r="Z37" s="949">
        <f>COUNTIFS($F$64:$F$147,"&gt;79")</f>
        <v>0</v>
      </c>
      <c r="AA37" s="949">
        <f>COUNTIFS($G$64:$G$147,"&gt;79")</f>
        <v>1</v>
      </c>
      <c r="AB37" s="949">
        <f>COUNTIFS($O$64:$O$147,"&gt;79")</f>
        <v>1</v>
      </c>
    </row>
    <row r="38" spans="1:37" x14ac:dyDescent="0.2">
      <c r="A38" s="995">
        <v>3</v>
      </c>
      <c r="B38" s="994" t="s">
        <v>30</v>
      </c>
      <c r="C38" s="994" t="s">
        <v>2482</v>
      </c>
      <c r="D38" s="847">
        <v>79.14233847501616</v>
      </c>
      <c r="E38" s="847">
        <v>79.575631636412595</v>
      </c>
      <c r="F38" s="846">
        <v>80.582431294318411</v>
      </c>
      <c r="G38" s="846">
        <v>79.601492252804022</v>
      </c>
      <c r="H38" s="869"/>
      <c r="I38" s="870"/>
      <c r="J38" s="870"/>
      <c r="K38" s="870"/>
      <c r="L38" s="870"/>
      <c r="M38" s="870"/>
      <c r="N38" s="870"/>
      <c r="O38" s="765">
        <v>80</v>
      </c>
      <c r="P38" s="886"/>
      <c r="Q38" s="988" t="s">
        <v>2263</v>
      </c>
      <c r="R38" s="987">
        <f>COUNTIF(D64:D147,"&gt;=51,5")-COUNTIF(D64:D147,"&gt;79,49")</f>
        <v>13</v>
      </c>
      <c r="S38" s="987">
        <f>COUNTIF(E64:E147,"&gt;=51,5")-COUNTIF(E64:E147,"&gt;79,49")</f>
        <v>15</v>
      </c>
      <c r="T38" s="987">
        <f>COUNTIF(F64:F147,"&gt;=51,5")-COUNTIF(F64:F147,"&gt;79,49999")</f>
        <v>25</v>
      </c>
      <c r="U38" s="986">
        <f>COUNTIF(G64:G147,"&gt;=51,5")-COUNTIF(G64:G147,"&gt;79,49")</f>
        <v>39</v>
      </c>
      <c r="V38" s="172" t="s">
        <v>2398</v>
      </c>
      <c r="W38" s="954" t="s">
        <v>1562</v>
      </c>
      <c r="X38" s="949">
        <f>COUNTIFS($D$64:$D$147,"&gt;51 ", $D$64:$D$147,"&lt;=79")</f>
        <v>13</v>
      </c>
      <c r="Y38" s="949">
        <f>COUNTIFS($E$64:$E$147,"&gt;51 ", $E$64:$E$147,"&lt;=79")</f>
        <v>15</v>
      </c>
      <c r="Z38" s="949">
        <f>COUNTIFS($F$64:$F$147,"&gt;51 ", $F$64:$F$147,"&lt;=79")</f>
        <v>28</v>
      </c>
      <c r="AA38" s="949">
        <f>COUNTIFS($G$64:$G$147,"&gt;51 ", $G$64:$G$147,"&lt;=79")</f>
        <v>39</v>
      </c>
      <c r="AB38" s="949">
        <f>COUNTIFS($O$64:$O$147,"&gt;51 ", $O$64:$O$147,"&lt;=79")</f>
        <v>42</v>
      </c>
    </row>
    <row r="39" spans="1:37" x14ac:dyDescent="0.2">
      <c r="A39" s="995">
        <v>3</v>
      </c>
      <c r="B39" s="994" t="s">
        <v>31</v>
      </c>
      <c r="C39" s="994" t="s">
        <v>2482</v>
      </c>
      <c r="D39" s="843">
        <v>74.350381425043452</v>
      </c>
      <c r="E39" s="843">
        <v>74.427757030785372</v>
      </c>
      <c r="F39" s="841">
        <v>75.897295598947309</v>
      </c>
      <c r="G39" s="841">
        <v>74.06027977302152</v>
      </c>
      <c r="H39" s="869"/>
      <c r="I39" s="870"/>
      <c r="J39" s="870"/>
      <c r="K39" s="870"/>
      <c r="L39" s="870"/>
      <c r="M39" s="870"/>
      <c r="N39" s="870"/>
      <c r="O39" s="765">
        <v>71</v>
      </c>
      <c r="P39" s="886"/>
      <c r="Q39" s="985" t="s">
        <v>2262</v>
      </c>
      <c r="R39" s="984">
        <f>COUNTIF(D64:D147,"&gt;=36,5")-COUNTIF(D64:D147,"&gt;=51,49")</f>
        <v>13</v>
      </c>
      <c r="S39" s="984">
        <f>COUNTIF(E64:E147,"&gt;=36,5")-COUNTIF(E64:E147,"&gt;=51,49")</f>
        <v>17</v>
      </c>
      <c r="T39" s="984">
        <f>COUNTIF(F64:F147,"&gt;=36,5")-COUNTIF(F64:F147,"&gt;=51,49999")</f>
        <v>35</v>
      </c>
      <c r="U39" s="983">
        <f>COUNTIF(G64:G147,"&gt;=36,5")-COUNTIF(G64:G147,"&gt;=51,49")</f>
        <v>27</v>
      </c>
      <c r="V39" s="172" t="s">
        <v>2397</v>
      </c>
      <c r="W39" s="953" t="s">
        <v>487</v>
      </c>
      <c r="X39" s="949">
        <f>COUNTIFS($D$64:$D$147,"&gt;36 ", $D$64:$D$147,"&lt;=51")</f>
        <v>14</v>
      </c>
      <c r="Y39" s="949">
        <f>COUNTIFS($E$64:$E$147,"&gt;36 ", $E$64:$E$147,"&lt;=51")</f>
        <v>17</v>
      </c>
      <c r="Z39" s="949">
        <f>COUNTIFS($F$64:$F$147,"&gt;36 ", $F$64:$F$147,"&lt;=51")</f>
        <v>33</v>
      </c>
      <c r="AA39" s="949">
        <f>COUNTIFS($G$64:$G$147,"&gt;36 ", $G$64:$G$147,"&lt;=51")</f>
        <v>27</v>
      </c>
      <c r="AB39" s="949">
        <f>COUNTIFS($O$64:$O$147,"&gt;36 ", $O$64:$O$147,"&lt;=51")</f>
        <v>25</v>
      </c>
    </row>
    <row r="40" spans="1:37" x14ac:dyDescent="0.2">
      <c r="A40" s="995">
        <v>3</v>
      </c>
      <c r="B40" s="994" t="s">
        <v>32</v>
      </c>
      <c r="C40" s="994" t="s">
        <v>2482</v>
      </c>
      <c r="D40" s="843">
        <v>61.859128551176894</v>
      </c>
      <c r="E40" s="843">
        <v>61.391172607260749</v>
      </c>
      <c r="F40" s="841">
        <v>65.585234229460056</v>
      </c>
      <c r="G40" s="841">
        <v>60.165526045742297</v>
      </c>
      <c r="H40" s="869"/>
      <c r="I40" s="870"/>
      <c r="J40" s="870"/>
      <c r="K40" s="870"/>
      <c r="L40" s="870"/>
      <c r="M40" s="870"/>
      <c r="N40" s="870"/>
      <c r="O40" s="765">
        <v>55</v>
      </c>
      <c r="P40" s="886"/>
      <c r="Q40" s="982" t="s">
        <v>496</v>
      </c>
      <c r="R40" s="981">
        <f>COUNTIF(D64:D147,"&gt;=19,5")-COUNTIF(D64:D147,"&gt;36,49")</f>
        <v>7</v>
      </c>
      <c r="S40" s="981">
        <f>COUNTIF(E64:E147,"&gt;=19,5")-COUNTIF(E64:E147,"&gt;36,49")</f>
        <v>5</v>
      </c>
      <c r="T40" s="981">
        <f>COUNTIF(F64:F147,"&gt;=19,5")-COUNTIF(F64:F147,"&gt;36,499999")</f>
        <v>17</v>
      </c>
      <c r="U40" s="980">
        <f>COUNTIF(G64:G147,"&gt;=19,5")-COUNTIF(G64:G147,"&gt;36,49")</f>
        <v>17</v>
      </c>
      <c r="V40" s="172" t="s">
        <v>2395</v>
      </c>
      <c r="W40" s="951" t="s">
        <v>486</v>
      </c>
      <c r="X40" s="949">
        <f>COUNTIFS($D$64:$D$147,"&gt;19 ", $D$64:$D$147,"&lt;=36")</f>
        <v>6</v>
      </c>
      <c r="Y40" s="949">
        <f>COUNTIFS($E$64:$E$147,"&gt;19 ", $E$64:$E$147,"&lt;=36")</f>
        <v>5</v>
      </c>
      <c r="Z40" s="949">
        <f>COUNTIFS($F$64:$F$147,"&gt;19 ", $F$64:$F$147,"&lt;=36")</f>
        <v>17</v>
      </c>
      <c r="AA40" s="949">
        <f>COUNTIFS($G$64:$G$147,"&gt;19 ", $G$64:$G$147,"&lt;=36")</f>
        <v>17</v>
      </c>
      <c r="AB40" s="949">
        <f>COUNTIFS($O$64:$O$147,"&gt;19 ", $O$64:$O$147,"&lt;=36")</f>
        <v>15</v>
      </c>
    </row>
    <row r="41" spans="1:37" x14ac:dyDescent="0.2">
      <c r="A41" s="995">
        <v>3</v>
      </c>
      <c r="B41" s="994" t="s">
        <v>23</v>
      </c>
      <c r="C41" s="994" t="s">
        <v>2481</v>
      </c>
      <c r="D41" s="843">
        <v>64.246713705894791</v>
      </c>
      <c r="E41" s="843">
        <v>63.150107957894328</v>
      </c>
      <c r="F41" s="841">
        <v>63.429476084146614</v>
      </c>
      <c r="G41" s="841">
        <v>75.543511358427821</v>
      </c>
      <c r="H41" s="869"/>
      <c r="I41" s="870"/>
      <c r="J41" s="870"/>
      <c r="K41" s="870"/>
      <c r="L41" s="870"/>
      <c r="M41" s="870"/>
      <c r="N41" s="870"/>
      <c r="O41" s="765">
        <v>68</v>
      </c>
      <c r="P41" s="886"/>
      <c r="Q41" s="979" t="s">
        <v>2261</v>
      </c>
      <c r="R41" s="978">
        <f>COUNTIF(D64:D147,"&lt;=19,4")</f>
        <v>0</v>
      </c>
      <c r="S41" s="978">
        <f>COUNTIF(E64:E147,"&lt;=19,4")</f>
        <v>0</v>
      </c>
      <c r="T41" s="978">
        <f>COUNTIF(F64:F147,"&lt;=19,49")</f>
        <v>3</v>
      </c>
      <c r="U41" s="977">
        <f>COUNTIF(G64:G147,"&lt;=19,4")</f>
        <v>0</v>
      </c>
      <c r="V41" s="172" t="s">
        <v>2393</v>
      </c>
      <c r="W41" s="950" t="s">
        <v>485</v>
      </c>
      <c r="X41" s="949">
        <f>COUNTIFS($D$64:$D$147,"&lt;=19")</f>
        <v>0</v>
      </c>
      <c r="Y41" s="949">
        <f>COUNTIFS($E$64:$E$147,"&lt;=19")</f>
        <v>0</v>
      </c>
      <c r="Z41" s="949">
        <f>COUNTIFS($F$64:$F$147,"&lt;=19")</f>
        <v>2</v>
      </c>
      <c r="AA41" s="949">
        <f>COUNTIFS($G$64:$G$147,"&lt;=19")</f>
        <v>0</v>
      </c>
      <c r="AB41" s="949">
        <f>COUNTIFS($O$64:$O$147,"&lt;=19")</f>
        <v>1</v>
      </c>
    </row>
    <row r="42" spans="1:37" x14ac:dyDescent="0.2">
      <c r="A42" s="995">
        <v>3</v>
      </c>
      <c r="B42" s="994" t="s">
        <v>34</v>
      </c>
      <c r="C42" s="994" t="s">
        <v>2480</v>
      </c>
      <c r="D42" s="843">
        <v>68.348252606835857</v>
      </c>
      <c r="E42" s="843">
        <v>65.082079162779777</v>
      </c>
      <c r="F42" s="841">
        <v>74.263737259612981</v>
      </c>
      <c r="G42" s="841">
        <v>72.453933391193161</v>
      </c>
      <c r="H42" s="869"/>
      <c r="I42" s="870"/>
      <c r="J42" s="870"/>
      <c r="K42" s="870"/>
      <c r="L42" s="870"/>
      <c r="M42" s="870"/>
      <c r="N42" s="870"/>
      <c r="O42" s="765">
        <v>73</v>
      </c>
      <c r="P42" s="886"/>
      <c r="Q42" s="886"/>
      <c r="R42" s="886">
        <f>SUM(R37:R41)</f>
        <v>33</v>
      </c>
      <c r="S42" s="886">
        <f>SUM(S37:S41)</f>
        <v>37</v>
      </c>
      <c r="T42" s="886">
        <f>SUM(T37:T41)</f>
        <v>80</v>
      </c>
      <c r="U42" s="886">
        <f>SUM(U37:U41)</f>
        <v>84</v>
      </c>
      <c r="V42" s="2440" t="s">
        <v>354</v>
      </c>
      <c r="W42" s="2441"/>
      <c r="X42" s="949">
        <f>SUM(X37:X41)</f>
        <v>33</v>
      </c>
      <c r="Y42" s="949">
        <f>SUM(Y37:Y41)</f>
        <v>37</v>
      </c>
      <c r="Z42" s="949">
        <f>T41</f>
        <v>3</v>
      </c>
      <c r="AA42" s="949">
        <f>SUM(AA37:AA41)</f>
        <v>84</v>
      </c>
      <c r="AB42" s="949">
        <f>SUM(AB37:AB41)</f>
        <v>84</v>
      </c>
    </row>
    <row r="43" spans="1:37" x14ac:dyDescent="0.2">
      <c r="A43" s="995">
        <v>3</v>
      </c>
      <c r="B43" s="994" t="s">
        <v>40</v>
      </c>
      <c r="C43" s="994" t="s">
        <v>2479</v>
      </c>
      <c r="D43" s="843">
        <v>69.065626698389366</v>
      </c>
      <c r="E43" s="843">
        <v>68.276478496372519</v>
      </c>
      <c r="F43" s="841">
        <v>67.760570055572941</v>
      </c>
      <c r="G43" s="841">
        <v>74.527950601406374</v>
      </c>
      <c r="H43" s="869"/>
      <c r="I43" s="870"/>
      <c r="J43" s="870"/>
      <c r="K43" s="870"/>
      <c r="L43" s="870"/>
      <c r="M43" s="870"/>
      <c r="N43" s="870"/>
      <c r="O43" s="765">
        <v>63</v>
      </c>
      <c r="P43" s="886"/>
      <c r="Q43" s="886"/>
      <c r="R43" s="886"/>
      <c r="S43" s="886"/>
      <c r="T43" s="886"/>
      <c r="U43" s="886"/>
    </row>
    <row r="44" spans="1:37" x14ac:dyDescent="0.2">
      <c r="A44" s="995">
        <v>3</v>
      </c>
      <c r="B44" s="994" t="s">
        <v>41</v>
      </c>
      <c r="C44" s="994" t="s">
        <v>2478</v>
      </c>
      <c r="D44" s="843">
        <v>61.813601225920394</v>
      </c>
      <c r="E44" s="843">
        <v>58.584128836856202</v>
      </c>
      <c r="F44" s="841">
        <v>67.081640749873188</v>
      </c>
      <c r="G44" s="841">
        <v>68.336405014733245</v>
      </c>
      <c r="H44" s="869"/>
      <c r="I44" s="870"/>
      <c r="J44" s="870"/>
      <c r="K44" s="870"/>
      <c r="L44" s="870"/>
      <c r="M44" s="870"/>
      <c r="N44" s="870"/>
      <c r="O44" s="765">
        <v>65</v>
      </c>
      <c r="P44" s="886"/>
      <c r="Q44" s="991" t="s">
        <v>2264</v>
      </c>
      <c r="R44" s="990">
        <f>COUNTIF(D148:D204,"&gt;=79,5")</f>
        <v>3</v>
      </c>
      <c r="S44" s="990">
        <f>COUNTIF(E148:E204,"&gt;=79,5")</f>
        <v>8</v>
      </c>
      <c r="T44" s="990">
        <f>COUNTIF(F148:F204,"&gt;=79,5")</f>
        <v>3</v>
      </c>
      <c r="U44" s="989">
        <f>COUNTIF(G148:G204,"&gt;=79,5")</f>
        <v>5</v>
      </c>
      <c r="V44" s="56" t="s">
        <v>357</v>
      </c>
      <c r="W44" s="56"/>
      <c r="X44" s="956">
        <v>2007</v>
      </c>
      <c r="Y44" s="956">
        <v>2008</v>
      </c>
      <c r="Z44" s="956">
        <v>2009</v>
      </c>
      <c r="AA44" s="956">
        <v>2010</v>
      </c>
      <c r="AB44" s="956">
        <v>2011</v>
      </c>
    </row>
    <row r="45" spans="1:37" x14ac:dyDescent="0.2">
      <c r="A45" s="995">
        <v>3</v>
      </c>
      <c r="B45" s="994" t="s">
        <v>42</v>
      </c>
      <c r="C45" s="994" t="s">
        <v>2477</v>
      </c>
      <c r="D45" s="843">
        <v>57.152974588911988</v>
      </c>
      <c r="E45" s="843">
        <v>54.597970367277519</v>
      </c>
      <c r="F45" s="841">
        <v>60.008289570070239</v>
      </c>
      <c r="G45" s="841">
        <v>65.370396062116569</v>
      </c>
      <c r="H45" s="869"/>
      <c r="I45" s="870"/>
      <c r="J45" s="870"/>
      <c r="K45" s="870"/>
      <c r="L45" s="870"/>
      <c r="M45" s="870"/>
      <c r="N45" s="870"/>
      <c r="O45" s="765">
        <v>57</v>
      </c>
      <c r="P45" s="886"/>
      <c r="Q45" s="988" t="s">
        <v>2263</v>
      </c>
      <c r="R45" s="987">
        <f>COUNTIF(D148:D204,"&gt;=51,5")-COUNTIF(D148:D204,"&gt;79,49")</f>
        <v>17</v>
      </c>
      <c r="S45" s="987">
        <f>COUNTIF(E148:E204,"&gt;=51,5")-COUNTIF(E148:E204,"&gt;79,49")</f>
        <v>14</v>
      </c>
      <c r="T45" s="987">
        <f>COUNTIF(F148:F204,"&gt;=51,5")-COUNTIF(F148:F204,"&gt;79,49999")</f>
        <v>18</v>
      </c>
      <c r="U45" s="986">
        <f>COUNTIF(G148:G204,"&gt;=51,5")-COUNTIF(G148:G204,"&gt;79,49")</f>
        <v>16</v>
      </c>
      <c r="V45" s="172" t="s">
        <v>2400</v>
      </c>
      <c r="W45" s="955" t="s">
        <v>489</v>
      </c>
      <c r="X45" s="949">
        <f>COUNTIFS($D$148:$D$204,"&gt;79")</f>
        <v>3</v>
      </c>
      <c r="Y45" s="949">
        <f>COUNTIFS($E$148:$E$204,"&gt;79")</f>
        <v>8</v>
      </c>
      <c r="Z45" s="949">
        <f>COUNTIFS($F$148:$F$204,"&gt;79")</f>
        <v>4</v>
      </c>
      <c r="AA45" s="949">
        <f>COUNTIFS($G$148:$G$204,"&gt;79")</f>
        <v>6</v>
      </c>
      <c r="AB45" s="949">
        <f>COUNTIFS($O$148:$O$204,"&gt;79")</f>
        <v>6</v>
      </c>
    </row>
    <row r="46" spans="1:37" x14ac:dyDescent="0.2">
      <c r="A46" s="995">
        <v>3</v>
      </c>
      <c r="B46" s="994" t="s">
        <v>43</v>
      </c>
      <c r="C46" s="994" t="s">
        <v>2476</v>
      </c>
      <c r="D46" s="843">
        <v>55.44481738983626</v>
      </c>
      <c r="E46" s="843">
        <v>62.659355189063113</v>
      </c>
      <c r="F46" s="841">
        <v>64.537662878177116</v>
      </c>
      <c r="G46" s="841">
        <v>69.650023205800707</v>
      </c>
      <c r="H46" s="869"/>
      <c r="I46" s="870"/>
      <c r="J46" s="870"/>
      <c r="K46" s="870"/>
      <c r="L46" s="870"/>
      <c r="M46" s="870"/>
      <c r="N46" s="870"/>
      <c r="O46" s="765">
        <v>64</v>
      </c>
      <c r="P46" s="886"/>
      <c r="Q46" s="985" t="s">
        <v>2262</v>
      </c>
      <c r="R46" s="984">
        <f>COUNTIF(D148:D204,"&gt;=36,5")-COUNTIF(D148:D204,"&gt;=51,49")</f>
        <v>3</v>
      </c>
      <c r="S46" s="984">
        <f>COUNTIF(E148:E204,"&gt;=36,5")-COUNTIF(E148:E204,"&gt;=51,49")</f>
        <v>2</v>
      </c>
      <c r="T46" s="984">
        <f>COUNTIF(F148:F204,"&gt;=36,5")-COUNTIF(F148:F204,"&gt;=51,49999")</f>
        <v>6</v>
      </c>
      <c r="U46" s="983">
        <f>COUNTIF(G148:G204,"&gt;=36,5")-COUNTIF(G148:G204,"&gt;=51,49")</f>
        <v>7</v>
      </c>
      <c r="V46" s="172" t="s">
        <v>2398</v>
      </c>
      <c r="W46" s="954" t="s">
        <v>1562</v>
      </c>
      <c r="X46" s="949">
        <f>COUNTIFS($D$148:$D$204,"&gt;51 ", $D$148:$D$204,"&lt;=79")</f>
        <v>17</v>
      </c>
      <c r="Y46" s="949">
        <f>COUNTIFS($E$148:$E$204,"&gt;51 ", $E$148:$E$204,"&lt;=79")</f>
        <v>14</v>
      </c>
      <c r="Z46" s="949">
        <f>COUNTIFS($F$148:$F$204,"&gt;51 ", $F$148:$F$204,"&lt;=79")</f>
        <v>17</v>
      </c>
      <c r="AA46" s="949">
        <f>COUNTIFS($G$148:$G$204,"&gt;51 ", $G$148:$G$204,"&lt;=79")</f>
        <v>16</v>
      </c>
      <c r="AB46" s="949">
        <f>COUNTIFS($O$148:$O$204,"&gt;51 ", $O$148:$O$204,"&lt;=79")</f>
        <v>16</v>
      </c>
    </row>
    <row r="47" spans="1:37" x14ac:dyDescent="0.2">
      <c r="A47" s="995">
        <v>3</v>
      </c>
      <c r="B47" s="994" t="s">
        <v>427</v>
      </c>
      <c r="C47" s="994" t="s">
        <v>2475</v>
      </c>
      <c r="D47" s="843">
        <v>70</v>
      </c>
      <c r="E47" s="843">
        <v>73</v>
      </c>
      <c r="F47" s="265" t="s">
        <v>501</v>
      </c>
      <c r="G47" s="265" t="s">
        <v>501</v>
      </c>
      <c r="H47" s="265" t="s">
        <v>501</v>
      </c>
      <c r="I47" s="265" t="s">
        <v>501</v>
      </c>
      <c r="J47" s="265" t="s">
        <v>501</v>
      </c>
      <c r="K47" s="265" t="s">
        <v>501</v>
      </c>
      <c r="L47" s="265" t="s">
        <v>501</v>
      </c>
      <c r="M47" s="265" t="s">
        <v>501</v>
      </c>
      <c r="N47" s="265" t="s">
        <v>501</v>
      </c>
      <c r="O47" s="265" t="s">
        <v>501</v>
      </c>
      <c r="P47" s="886"/>
      <c r="Q47" s="982" t="s">
        <v>496</v>
      </c>
      <c r="R47" s="981">
        <f>COUNTIF(D148:D204,"&gt;=19,5")-COUNTIF(D148:D204,"&gt;36,49")</f>
        <v>10</v>
      </c>
      <c r="S47" s="981">
        <f>COUNTIF(E148:E204,"&gt;=19,5")-COUNTIF(E148:E204,"&gt;36,49")</f>
        <v>11</v>
      </c>
      <c r="T47" s="981">
        <f>COUNTIF(F148:F204,"&gt;=19,5")-COUNTIF(F148:F204,"&gt;36,499999")</f>
        <v>15</v>
      </c>
      <c r="U47" s="980">
        <f>COUNTIF(G148:G204,"&gt;=19,5")-COUNTIF(G148:G204,"&gt;36,49")</f>
        <v>10</v>
      </c>
      <c r="V47" s="172" t="s">
        <v>2397</v>
      </c>
      <c r="W47" s="953" t="s">
        <v>487</v>
      </c>
      <c r="X47" s="949">
        <f>COUNTIFS($D$148:$D$204,"&gt;36 ", $D$148:$D$204,"&lt;=51")</f>
        <v>5</v>
      </c>
      <c r="Y47" s="949">
        <f>COUNTIFS($E$148:$E$204,"&gt;36 ", $E$148:$E$204,"&lt;=51")</f>
        <v>3</v>
      </c>
      <c r="Z47" s="949">
        <f>COUNTIFS($F$148:$F$204,"&gt;36 ", $F$148:$F$204,"&lt;=51")</f>
        <v>6</v>
      </c>
      <c r="AA47" s="949">
        <f>COUNTIFS($G$148:$G$204,"&gt;36 ", $G$148:$G$204,"&lt;=51")</f>
        <v>6</v>
      </c>
      <c r="AB47" s="949">
        <f>COUNTIFS($O$148:$O$204,"&gt;36 ", $O$148:$O$204,"&lt;=51")</f>
        <v>6</v>
      </c>
    </row>
    <row r="48" spans="1:37" x14ac:dyDescent="0.2">
      <c r="A48" s="995">
        <v>3</v>
      </c>
      <c r="B48" s="994" t="s">
        <v>44</v>
      </c>
      <c r="C48" s="994" t="s">
        <v>2474</v>
      </c>
      <c r="D48" s="836">
        <v>42.83531090833317</v>
      </c>
      <c r="E48" s="836">
        <v>40.69124849157992</v>
      </c>
      <c r="F48" s="842">
        <v>44.789679884157813</v>
      </c>
      <c r="G48" s="974">
        <v>50.626509314226524</v>
      </c>
      <c r="H48" s="869"/>
      <c r="I48" s="870"/>
      <c r="J48" s="870"/>
      <c r="K48" s="870"/>
      <c r="L48" s="870"/>
      <c r="M48" s="870"/>
      <c r="N48" s="870"/>
      <c r="O48" s="763">
        <v>49</v>
      </c>
      <c r="P48" s="886"/>
      <c r="Q48" s="979" t="s">
        <v>2261</v>
      </c>
      <c r="R48" s="978">
        <f>COUNTIF(D148:D204,"&lt;=19,4")</f>
        <v>10</v>
      </c>
      <c r="S48" s="978">
        <f>COUNTIF(E148:E204,"&lt;=19,4")</f>
        <v>13</v>
      </c>
      <c r="T48" s="978">
        <f>COUNTIF(F148:F204,"&lt;=19,49")</f>
        <v>6</v>
      </c>
      <c r="U48" s="977">
        <f>COUNTIF(G148:G204,"&lt;=19,4")</f>
        <v>11</v>
      </c>
      <c r="V48" s="172" t="s">
        <v>2395</v>
      </c>
      <c r="W48" s="951" t="s">
        <v>486</v>
      </c>
      <c r="X48" s="949">
        <f>COUNTIFS($D$148:$D$204,"&gt;19 ", $D$148:$D$204,"&lt;=36")</f>
        <v>8</v>
      </c>
      <c r="Y48" s="949">
        <f>COUNTIFS($E$148:$E$204,"&gt;19 ", $E$148:$E$204,"&lt;=36")</f>
        <v>11</v>
      </c>
      <c r="Z48" s="949">
        <f>COUNTIFS($F$148:$F$204,"&gt;19 ", $F$148:$F$204,"&lt;=36")</f>
        <v>16</v>
      </c>
      <c r="AA48" s="949">
        <f>COUNTIFS($G$148:$G$204,"&gt;19 ", $G$148:$G$204,"&lt;=36")</f>
        <v>10</v>
      </c>
      <c r="AB48" s="949">
        <f>COUNTIFS($O$148:$O$204,"&gt;19 ", $O$148:$O$204,"&lt;=36")</f>
        <v>9</v>
      </c>
    </row>
    <row r="49" spans="1:37" x14ac:dyDescent="0.2">
      <c r="A49" s="995">
        <v>3</v>
      </c>
      <c r="B49" s="994" t="s">
        <v>36</v>
      </c>
      <c r="C49" s="994" t="s">
        <v>2473</v>
      </c>
      <c r="D49" s="836">
        <v>41.833991915468154</v>
      </c>
      <c r="E49" s="836">
        <v>50.063071407244671</v>
      </c>
      <c r="F49" s="842">
        <v>46.217013048521544</v>
      </c>
      <c r="G49" s="974">
        <v>40.995925908690033</v>
      </c>
      <c r="H49" s="869"/>
      <c r="I49" s="870"/>
      <c r="J49" s="870"/>
      <c r="K49" s="870"/>
      <c r="L49" s="870"/>
      <c r="M49" s="870"/>
      <c r="N49" s="870"/>
      <c r="O49" s="763">
        <v>44</v>
      </c>
      <c r="P49" s="886"/>
      <c r="Q49" s="886"/>
      <c r="R49" s="886">
        <f>SUM(R44:R48)</f>
        <v>43</v>
      </c>
      <c r="S49" s="886">
        <f>SUM(S44:S48)</f>
        <v>48</v>
      </c>
      <c r="T49" s="886">
        <f>SUM(T44:T48)</f>
        <v>48</v>
      </c>
      <c r="U49" s="886">
        <f>SUM(U44:U48)</f>
        <v>49</v>
      </c>
      <c r="V49" s="172" t="s">
        <v>2393</v>
      </c>
      <c r="W49" s="950" t="s">
        <v>485</v>
      </c>
      <c r="X49" s="949">
        <f>COUNTIFS($D$148:$D$204,"&lt;=19")</f>
        <v>10</v>
      </c>
      <c r="Y49" s="949">
        <f>COUNTIFS($E$148:$E$204,"&lt;=19")</f>
        <v>12</v>
      </c>
      <c r="Z49" s="949">
        <f>COUNTIFS($F$148:$F$204,"&lt;=19")</f>
        <v>5</v>
      </c>
      <c r="AA49" s="949">
        <f>COUNTIFS($G$148:$G$204,"&lt;=19")</f>
        <v>11</v>
      </c>
      <c r="AB49" s="949">
        <f>COUNTIFS($O$148:$O$204,"&lt;=19")</f>
        <v>13</v>
      </c>
    </row>
    <row r="50" spans="1:37" x14ac:dyDescent="0.2">
      <c r="A50" s="995">
        <v>3</v>
      </c>
      <c r="B50" s="994" t="s">
        <v>35</v>
      </c>
      <c r="C50" s="994" t="s">
        <v>2472</v>
      </c>
      <c r="D50" s="843">
        <v>65.286420352881635</v>
      </c>
      <c r="E50" s="843">
        <v>66.456162774353871</v>
      </c>
      <c r="F50" s="841">
        <v>68.357840083959644</v>
      </c>
      <c r="G50" s="841">
        <v>68.969338939518764</v>
      </c>
      <c r="H50" s="869"/>
      <c r="I50" s="870"/>
      <c r="J50" s="870"/>
      <c r="K50" s="870"/>
      <c r="L50" s="870"/>
      <c r="M50" s="870"/>
      <c r="N50" s="870"/>
      <c r="O50" s="765">
        <v>64</v>
      </c>
      <c r="P50" s="886"/>
      <c r="Q50" s="886"/>
      <c r="R50" s="886"/>
      <c r="S50" s="886"/>
      <c r="T50" s="886"/>
      <c r="U50" s="886"/>
      <c r="V50" s="2439" t="s">
        <v>362</v>
      </c>
      <c r="W50" s="2439"/>
      <c r="X50" s="949">
        <f>COUNT(D148:D204)</f>
        <v>43</v>
      </c>
      <c r="Y50" s="949">
        <f>COUNT(E148:E204)</f>
        <v>48</v>
      </c>
      <c r="Z50" s="949">
        <f>COUNT(F148:F204)</f>
        <v>48</v>
      </c>
      <c r="AA50" s="949">
        <f>COUNT(G148:G204)</f>
        <v>49</v>
      </c>
      <c r="AB50" s="949">
        <f>SUM(AB45:AB49)</f>
        <v>50</v>
      </c>
      <c r="AF50" s="169" t="s">
        <v>363</v>
      </c>
      <c r="AK50" s="34" t="s">
        <v>2471</v>
      </c>
    </row>
    <row r="51" spans="1:37" x14ac:dyDescent="0.2">
      <c r="A51" s="995">
        <v>3</v>
      </c>
      <c r="B51" s="994" t="s">
        <v>49</v>
      </c>
      <c r="C51" s="994" t="s">
        <v>2470</v>
      </c>
      <c r="D51" s="843">
        <v>70.787953479921413</v>
      </c>
      <c r="E51" s="843">
        <v>71.02935517944681</v>
      </c>
      <c r="F51" s="841">
        <v>60.793363871980539</v>
      </c>
      <c r="G51" s="841">
        <v>63.166148107086308</v>
      </c>
      <c r="H51" s="869"/>
      <c r="I51" s="870"/>
      <c r="J51" s="870"/>
      <c r="K51" s="870"/>
      <c r="L51" s="870"/>
      <c r="M51" s="870"/>
      <c r="N51" s="870"/>
      <c r="O51" s="765">
        <v>67</v>
      </c>
      <c r="P51" s="886"/>
      <c r="Q51" s="886"/>
      <c r="R51" s="886"/>
      <c r="S51" s="886"/>
      <c r="T51" s="886"/>
      <c r="U51" s="886"/>
    </row>
    <row r="52" spans="1:37" x14ac:dyDescent="0.2">
      <c r="A52" s="995">
        <v>3</v>
      </c>
      <c r="B52" s="994" t="s">
        <v>47</v>
      </c>
      <c r="C52" s="994" t="s">
        <v>2469</v>
      </c>
      <c r="D52" s="847">
        <v>80.316014485571799</v>
      </c>
      <c r="E52" s="843">
        <v>77.050207861113478</v>
      </c>
      <c r="F52" s="846">
        <v>81.547363637006995</v>
      </c>
      <c r="G52" s="846">
        <v>80.081025645552003</v>
      </c>
      <c r="H52" s="869"/>
      <c r="I52" s="870"/>
      <c r="J52" s="870"/>
      <c r="K52" s="870"/>
      <c r="L52" s="870"/>
      <c r="M52" s="870"/>
      <c r="N52" s="870"/>
      <c r="O52" s="765">
        <v>77</v>
      </c>
      <c r="P52" s="886"/>
      <c r="Q52" s="886"/>
      <c r="R52" s="886"/>
      <c r="S52" s="886"/>
      <c r="T52" s="886"/>
      <c r="U52" s="886"/>
      <c r="Z52" s="996"/>
    </row>
    <row r="53" spans="1:37" x14ac:dyDescent="0.2">
      <c r="A53" s="995">
        <v>3</v>
      </c>
      <c r="B53" s="994" t="s">
        <v>45</v>
      </c>
      <c r="C53" s="994" t="s">
        <v>2468</v>
      </c>
      <c r="D53" s="843">
        <v>68.859088775787995</v>
      </c>
      <c r="E53" s="843">
        <v>67.359068018590577</v>
      </c>
      <c r="F53" s="841">
        <v>67.264589702034286</v>
      </c>
      <c r="G53" s="841">
        <v>70.861023316233272</v>
      </c>
      <c r="H53" s="869"/>
      <c r="I53" s="870"/>
      <c r="J53" s="870"/>
      <c r="K53" s="870"/>
      <c r="L53" s="870"/>
      <c r="M53" s="870"/>
      <c r="N53" s="870"/>
      <c r="O53" s="765">
        <v>66</v>
      </c>
      <c r="P53" s="886"/>
      <c r="Q53" s="886"/>
      <c r="R53" s="886"/>
      <c r="S53" s="886"/>
      <c r="T53" s="886"/>
      <c r="U53" s="886"/>
      <c r="V53" s="56" t="s">
        <v>357</v>
      </c>
      <c r="W53" s="56"/>
      <c r="X53" s="956">
        <v>2007</v>
      </c>
      <c r="Y53" s="956">
        <v>2008</v>
      </c>
      <c r="Z53" s="956">
        <v>2009</v>
      </c>
      <c r="AA53" s="956">
        <v>2010</v>
      </c>
      <c r="AB53" s="956">
        <v>2011</v>
      </c>
    </row>
    <row r="54" spans="1:37" x14ac:dyDescent="0.2">
      <c r="A54" s="995">
        <v>3</v>
      </c>
      <c r="B54" s="994" t="s">
        <v>46</v>
      </c>
      <c r="C54" s="994" t="s">
        <v>2467</v>
      </c>
      <c r="D54" s="843">
        <v>62.924754232844876</v>
      </c>
      <c r="E54" s="843">
        <v>60.699188693131454</v>
      </c>
      <c r="F54" s="841">
        <v>58.555746500124371</v>
      </c>
      <c r="G54" s="841">
        <v>63.577377830798497</v>
      </c>
      <c r="H54" s="869"/>
      <c r="I54" s="870"/>
      <c r="J54" s="870"/>
      <c r="K54" s="870"/>
      <c r="L54" s="870"/>
      <c r="M54" s="870"/>
      <c r="N54" s="870"/>
      <c r="O54" s="765">
        <v>61</v>
      </c>
      <c r="P54" s="886"/>
      <c r="Q54" s="886"/>
      <c r="R54" s="886"/>
      <c r="S54" s="886"/>
      <c r="T54" s="886"/>
      <c r="U54" s="886"/>
      <c r="V54" s="172" t="s">
        <v>2400</v>
      </c>
      <c r="W54" s="955" t="s">
        <v>489</v>
      </c>
      <c r="X54" s="949">
        <f>COUNTIFS($D$205:$D$219,"&gt;79")</f>
        <v>0</v>
      </c>
      <c r="Y54" s="949">
        <f>COUNTIFS($E$205:$E$219,"&gt;79")</f>
        <v>0</v>
      </c>
      <c r="Z54" s="949">
        <f>COUNTIFS($F$205:$F$219,"&gt;79")</f>
        <v>0</v>
      </c>
      <c r="AA54" s="949">
        <f>COUNTIFS($G$205:$G$219,"&gt;79")</f>
        <v>0</v>
      </c>
      <c r="AB54" s="949">
        <f>COUNTIFS($O$205:$O$219,"&gt;79")</f>
        <v>0</v>
      </c>
    </row>
    <row r="55" spans="1:37" x14ac:dyDescent="0.2">
      <c r="A55" s="995">
        <v>3</v>
      </c>
      <c r="B55" s="994" t="s">
        <v>48</v>
      </c>
      <c r="C55" s="994" t="s">
        <v>2466</v>
      </c>
      <c r="D55" s="891" t="s">
        <v>501</v>
      </c>
      <c r="E55" s="891" t="s">
        <v>501</v>
      </c>
      <c r="F55" s="841">
        <v>55.511977460215569</v>
      </c>
      <c r="G55" s="841">
        <v>54.238094383098144</v>
      </c>
      <c r="H55" s="869"/>
      <c r="I55" s="870"/>
      <c r="J55" s="870"/>
      <c r="K55" s="870"/>
      <c r="L55" s="870"/>
      <c r="M55" s="870"/>
      <c r="N55" s="870"/>
      <c r="O55" s="765">
        <v>58</v>
      </c>
      <c r="P55" s="886"/>
      <c r="Q55" s="886"/>
      <c r="R55" s="886"/>
      <c r="S55" s="886"/>
      <c r="T55" s="886"/>
      <c r="U55" s="886"/>
      <c r="V55" s="172" t="s">
        <v>2398</v>
      </c>
      <c r="W55" s="954" t="s">
        <v>1562</v>
      </c>
      <c r="X55" s="949">
        <f>COUNTIFS($D$205:$D$219,"&gt;51 ", $D$205:$D$219,"&lt;=79")</f>
        <v>8</v>
      </c>
      <c r="Y55" s="949">
        <f>COUNTIFS($E$205:$E$219,"&gt;51 ", $E$205:$E$219,"&lt;=79")</f>
        <v>11</v>
      </c>
      <c r="Z55" s="949">
        <f>COUNTIFS($F$205:$F$219,"&gt;51 ", $F$205:$F$219,"&lt;=79")</f>
        <v>13</v>
      </c>
      <c r="AA55" s="949">
        <f>COUNTIFS($G$205:$G$219,"&gt;51 ", $G$205:$G$219,"&lt;=79")</f>
        <v>12</v>
      </c>
      <c r="AB55" s="949">
        <f>COUNTIFS($O$205:$O$219,"&gt;51 ", $O$205:$O$219,"&lt;=79")</f>
        <v>12</v>
      </c>
    </row>
    <row r="56" spans="1:37" x14ac:dyDescent="0.2">
      <c r="A56" s="995">
        <v>3</v>
      </c>
      <c r="B56" s="994" t="s">
        <v>37</v>
      </c>
      <c r="C56" s="994" t="s">
        <v>2465</v>
      </c>
      <c r="D56" s="923">
        <v>50.700339610668351</v>
      </c>
      <c r="E56" s="843">
        <v>61.389303033370034</v>
      </c>
      <c r="F56" s="841">
        <v>60.886056331845744</v>
      </c>
      <c r="G56" s="841">
        <v>61.481330601800131</v>
      </c>
      <c r="H56" s="869"/>
      <c r="I56" s="870"/>
      <c r="J56" s="870"/>
      <c r="K56" s="870"/>
      <c r="L56" s="870"/>
      <c r="M56" s="870"/>
      <c r="N56" s="870"/>
      <c r="O56" s="765">
        <v>53</v>
      </c>
      <c r="P56" s="886"/>
      <c r="Q56" s="886"/>
      <c r="R56" s="886"/>
      <c r="S56" s="886"/>
      <c r="T56" s="886"/>
      <c r="U56" s="886"/>
      <c r="V56" s="172" t="s">
        <v>2397</v>
      </c>
      <c r="W56" s="953" t="s">
        <v>487</v>
      </c>
      <c r="X56" s="949">
        <f>COUNTIFS($D$205:$D$219,"&gt;36 ", $D$205:$D$219,"&lt;=51")</f>
        <v>5</v>
      </c>
      <c r="Y56" s="949">
        <f>COUNTIFS($E$205:$E$219,"&gt;36 ", $E$205:$E$219,"&lt;=51")</f>
        <v>3</v>
      </c>
      <c r="Z56" s="949">
        <f>COUNTIFS($F$205:$F$219,"&gt;36 ", $F$205:$F$219,"&lt;=51")</f>
        <v>2</v>
      </c>
      <c r="AA56" s="949">
        <f>COUNTIFS($G$205:$G$219,"&gt;36 ", $G$205:$G$219,"&lt;=51")</f>
        <v>3</v>
      </c>
      <c r="AB56" s="949">
        <f>COUNTIFS($O$205:$O$219,"&gt;36 ", $O$205:$O$219,"&lt;=51")</f>
        <v>3</v>
      </c>
    </row>
    <row r="57" spans="1:37" x14ac:dyDescent="0.2">
      <c r="A57" s="995">
        <v>3</v>
      </c>
      <c r="B57" s="994" t="s">
        <v>22</v>
      </c>
      <c r="C57" s="994" t="s">
        <v>2464</v>
      </c>
      <c r="D57" s="843">
        <v>76.196686750873013</v>
      </c>
      <c r="E57" s="843">
        <v>78.123365957517322</v>
      </c>
      <c r="F57" s="846">
        <v>80.388168901136098</v>
      </c>
      <c r="G57" s="841">
        <v>78.488439111207626</v>
      </c>
      <c r="H57" s="869"/>
      <c r="I57" s="870"/>
      <c r="J57" s="870"/>
      <c r="K57" s="870"/>
      <c r="L57" s="870"/>
      <c r="M57" s="870"/>
      <c r="N57" s="870"/>
      <c r="O57" s="765">
        <v>74</v>
      </c>
      <c r="P57" s="886"/>
      <c r="Q57" s="886"/>
      <c r="R57" s="886"/>
      <c r="S57" s="886"/>
      <c r="T57" s="886"/>
      <c r="U57" s="886"/>
      <c r="V57" s="172" t="s">
        <v>2395</v>
      </c>
      <c r="W57" s="951" t="s">
        <v>486</v>
      </c>
      <c r="X57" s="949">
        <f>COUNTIFS($D$205:$D$219,"&gt;19 ", $D$205:$D$219,"&lt;=36")</f>
        <v>1</v>
      </c>
      <c r="Y57" s="949">
        <f>COUNTIFS($E$205:$E$219,"&gt;19 ", $E$205:$E$219,"&lt;=36")</f>
        <v>0</v>
      </c>
      <c r="Z57" s="949">
        <f>COUNTIFS($F$205:$F$219,"&gt;19 ", $F$205:$F$219,"&lt;=36")</f>
        <v>0</v>
      </c>
      <c r="AA57" s="949">
        <f>COUNTIFS($G$205:$G$219,"&gt;19 ", $G$205:$G$219,"&lt;=36")</f>
        <v>0</v>
      </c>
      <c r="AB57" s="949">
        <f>COUNTIFS($O$205:$O$219,"&gt;19 ", $O$205:$O$219,"&lt;=36")</f>
        <v>0</v>
      </c>
    </row>
    <row r="58" spans="1:37" x14ac:dyDescent="0.2">
      <c r="A58" s="993">
        <v>4</v>
      </c>
      <c r="B58" s="992" t="s">
        <v>54</v>
      </c>
      <c r="C58" s="992" t="s">
        <v>2320</v>
      </c>
      <c r="D58" s="843">
        <v>70.407774790077681</v>
      </c>
      <c r="E58" s="843">
        <v>72.050520205473177</v>
      </c>
      <c r="F58" s="841">
        <v>63.55831889963671</v>
      </c>
      <c r="G58" s="841">
        <v>74.437980809772299</v>
      </c>
      <c r="H58" s="869"/>
      <c r="I58" s="870"/>
      <c r="J58" s="870"/>
      <c r="K58" s="870"/>
      <c r="L58" s="870"/>
      <c r="M58" s="870"/>
      <c r="N58" s="870"/>
      <c r="O58" s="765">
        <v>78</v>
      </c>
      <c r="P58" s="886"/>
      <c r="Q58" s="886"/>
      <c r="R58" s="886"/>
      <c r="S58" s="886"/>
      <c r="T58" s="886"/>
      <c r="U58" s="886"/>
      <c r="V58" s="172" t="s">
        <v>2393</v>
      </c>
      <c r="W58" s="950" t="s">
        <v>485</v>
      </c>
      <c r="X58" s="949">
        <f>COUNTIFS($D$205:$D$219,"&lt;=19")</f>
        <v>0</v>
      </c>
      <c r="Y58" s="949">
        <f>COUNTIFS($E$205:$E$219,"&lt;=19")</f>
        <v>0</v>
      </c>
      <c r="Z58" s="949">
        <f>COUNTIFS($F$205:$F$219,"&lt;=19")</f>
        <v>0</v>
      </c>
      <c r="AA58" s="949">
        <f>COUNTIFS($G$205:$G$219,"&lt;=19")</f>
        <v>0</v>
      </c>
      <c r="AB58" s="949">
        <f>COUNTIFS($O$205:$O$219,"&lt;=19")</f>
        <v>0</v>
      </c>
    </row>
    <row r="59" spans="1:37" x14ac:dyDescent="0.2">
      <c r="A59" s="993">
        <v>4</v>
      </c>
      <c r="B59" s="992" t="s">
        <v>55</v>
      </c>
      <c r="C59" s="992" t="s">
        <v>2320</v>
      </c>
      <c r="D59" s="843">
        <v>75.305641650119043</v>
      </c>
      <c r="E59" s="843">
        <v>73.88402463869096</v>
      </c>
      <c r="F59" s="841">
        <v>73.703837731064297</v>
      </c>
      <c r="G59" s="841">
        <v>72.309534406918928</v>
      </c>
      <c r="H59" s="869"/>
      <c r="I59" s="870"/>
      <c r="J59" s="870"/>
      <c r="K59" s="870"/>
      <c r="L59" s="870"/>
      <c r="M59" s="870"/>
      <c r="N59" s="870"/>
      <c r="O59" s="765">
        <v>75</v>
      </c>
      <c r="P59" s="886"/>
      <c r="Q59" s="886"/>
      <c r="R59" s="886"/>
      <c r="S59" s="886"/>
      <c r="T59" s="886"/>
      <c r="U59" s="886"/>
      <c r="V59" s="2439" t="s">
        <v>363</v>
      </c>
      <c r="W59" s="2439"/>
      <c r="X59" s="949">
        <v>14</v>
      </c>
      <c r="Y59" s="949">
        <v>14</v>
      </c>
      <c r="Z59" s="949">
        <v>15</v>
      </c>
      <c r="AA59" s="949">
        <f>SUM(AA54:AA58)</f>
        <v>15</v>
      </c>
      <c r="AB59" s="949">
        <f>SUM(AB54:AB58)</f>
        <v>15</v>
      </c>
    </row>
    <row r="60" spans="1:37" x14ac:dyDescent="0.2">
      <c r="A60" s="993">
        <v>4</v>
      </c>
      <c r="B60" s="992" t="s">
        <v>56</v>
      </c>
      <c r="C60" s="992" t="s">
        <v>2288</v>
      </c>
      <c r="D60" s="843">
        <v>62.613496394855161</v>
      </c>
      <c r="E60" s="843">
        <v>66.206189815930216</v>
      </c>
      <c r="F60" s="841">
        <v>59.866178284186503</v>
      </c>
      <c r="G60" s="841">
        <v>62.665058273767393</v>
      </c>
      <c r="H60" s="869"/>
      <c r="I60" s="870"/>
      <c r="J60" s="870"/>
      <c r="K60" s="870"/>
      <c r="L60" s="870"/>
      <c r="M60" s="870"/>
      <c r="N60" s="870"/>
      <c r="O60" s="765">
        <v>61</v>
      </c>
      <c r="P60" s="886"/>
      <c r="Q60" s="886"/>
      <c r="R60" s="886"/>
      <c r="S60" s="886"/>
      <c r="T60" s="886"/>
      <c r="U60" s="886"/>
    </row>
    <row r="61" spans="1:37" x14ac:dyDescent="0.2">
      <c r="A61" s="993">
        <v>4</v>
      </c>
      <c r="B61" s="992" t="s">
        <v>57</v>
      </c>
      <c r="C61" s="992" t="s">
        <v>2288</v>
      </c>
      <c r="D61" s="843">
        <v>57.162156857071047</v>
      </c>
      <c r="E61" s="843">
        <v>63.372143087519341</v>
      </c>
      <c r="F61" s="841">
        <v>58.306286332232617</v>
      </c>
      <c r="G61" s="841">
        <v>62.027116698429609</v>
      </c>
      <c r="H61" s="869"/>
      <c r="I61" s="870"/>
      <c r="J61" s="870"/>
      <c r="K61" s="870"/>
      <c r="L61" s="870"/>
      <c r="M61" s="870"/>
      <c r="N61" s="870"/>
      <c r="O61" s="765">
        <v>66</v>
      </c>
      <c r="P61" s="886"/>
      <c r="Q61" s="886"/>
      <c r="R61" s="886"/>
      <c r="S61" s="886"/>
      <c r="T61" s="886"/>
      <c r="U61" s="886"/>
      <c r="V61" s="56" t="s">
        <v>357</v>
      </c>
      <c r="W61" s="56"/>
      <c r="X61" s="956">
        <v>2007</v>
      </c>
      <c r="Y61" s="956">
        <v>2008</v>
      </c>
      <c r="Z61" s="956">
        <v>2009</v>
      </c>
      <c r="AA61" s="956">
        <v>2010</v>
      </c>
      <c r="AB61" s="956">
        <v>2011</v>
      </c>
    </row>
    <row r="62" spans="1:37" x14ac:dyDescent="0.2">
      <c r="A62" s="993">
        <v>4</v>
      </c>
      <c r="B62" s="992" t="s">
        <v>52</v>
      </c>
      <c r="C62" s="992" t="s">
        <v>1886</v>
      </c>
      <c r="D62" s="891" t="s">
        <v>501</v>
      </c>
      <c r="E62" s="891" t="s">
        <v>501</v>
      </c>
      <c r="F62" s="891" t="s">
        <v>501</v>
      </c>
      <c r="G62" s="891" t="s">
        <v>501</v>
      </c>
      <c r="H62" s="265"/>
      <c r="I62" s="265"/>
      <c r="J62" s="265"/>
      <c r="K62" s="265"/>
      <c r="L62" s="265"/>
      <c r="M62" s="265"/>
      <c r="N62" s="265"/>
      <c r="O62" s="765">
        <v>52</v>
      </c>
      <c r="P62" s="886"/>
      <c r="Q62" s="886"/>
      <c r="R62" s="886"/>
      <c r="S62" s="886"/>
      <c r="T62" s="886"/>
      <c r="U62" s="886"/>
      <c r="V62" s="172" t="s">
        <v>2400</v>
      </c>
      <c r="W62" s="955" t="s">
        <v>489</v>
      </c>
      <c r="X62" s="949">
        <f>COUNTIFS($D$220:$D$232,"&gt;79")</f>
        <v>0</v>
      </c>
      <c r="Y62" s="949">
        <f>COUNTIFS($E$220:$E$232,"&gt;79")</f>
        <v>1</v>
      </c>
      <c r="Z62" s="949">
        <f>COUNTIFS($F$220:$F$232,"&gt;79")</f>
        <v>1</v>
      </c>
      <c r="AA62" s="949">
        <f>COUNTIFS($G$220:$G$232,"&gt;79")</f>
        <v>1</v>
      </c>
      <c r="AB62" s="949">
        <f>COUNTIFS($O$220:$O$232,"&gt;79")</f>
        <v>1</v>
      </c>
    </row>
    <row r="63" spans="1:37" x14ac:dyDescent="0.2">
      <c r="A63" s="993">
        <v>4</v>
      </c>
      <c r="B63" s="992" t="s">
        <v>53</v>
      </c>
      <c r="C63" s="992" t="s">
        <v>1886</v>
      </c>
      <c r="D63" s="891" t="s">
        <v>501</v>
      </c>
      <c r="E63" s="891" t="s">
        <v>501</v>
      </c>
      <c r="F63" s="891" t="s">
        <v>501</v>
      </c>
      <c r="G63" s="891" t="s">
        <v>501</v>
      </c>
      <c r="H63" s="265"/>
      <c r="I63" s="265"/>
      <c r="J63" s="265"/>
      <c r="K63" s="265"/>
      <c r="L63" s="265"/>
      <c r="M63" s="265"/>
      <c r="N63" s="265"/>
      <c r="O63" s="763">
        <v>39</v>
      </c>
      <c r="P63" s="886"/>
      <c r="Q63" s="886"/>
      <c r="R63" s="886"/>
      <c r="S63" s="886"/>
      <c r="T63" s="886"/>
      <c r="U63" s="886"/>
      <c r="V63" s="172" t="s">
        <v>2398</v>
      </c>
      <c r="W63" s="954" t="s">
        <v>1562</v>
      </c>
      <c r="X63" s="949">
        <f>COUNTIFS($D$220:$D$232,"&gt;51 ", $D$220:$D$232,"&lt;=79")</f>
        <v>6</v>
      </c>
      <c r="Y63" s="949">
        <f>COUNTIFS($E$220:$E$232,"&gt;51 ", $E$220:$E$232,"&lt;=79")</f>
        <v>8</v>
      </c>
      <c r="Z63" s="949">
        <f>COUNTIFS($F$220:$F$232,"&gt;51 ", $F$220:$F$232,"&lt;=79")</f>
        <v>10</v>
      </c>
      <c r="AA63" s="949">
        <f>COUNTIFS($G$220:$G$232,"&gt;51 ", $G$220:$G$232,"&lt;=79")</f>
        <v>9</v>
      </c>
      <c r="AB63" s="949">
        <f>COUNTIFS($O$220:$O$232,"&gt;51 ", $O$220:$O$232,"&lt;=79")</f>
        <v>11</v>
      </c>
    </row>
    <row r="64" spans="1:37" x14ac:dyDescent="0.2">
      <c r="A64" s="967">
        <v>5</v>
      </c>
      <c r="B64" s="966" t="s">
        <v>79</v>
      </c>
      <c r="C64" s="966" t="s">
        <v>2461</v>
      </c>
      <c r="D64" s="843">
        <v>56.832925470174835</v>
      </c>
      <c r="E64" s="843">
        <v>59.935134109681997</v>
      </c>
      <c r="F64" s="841">
        <v>54.211340420864282</v>
      </c>
      <c r="G64" s="841">
        <v>61.572677841769512</v>
      </c>
      <c r="H64" s="869"/>
      <c r="I64" s="870"/>
      <c r="J64" s="870"/>
      <c r="K64" s="870"/>
      <c r="L64" s="870"/>
      <c r="M64" s="870"/>
      <c r="N64" s="870"/>
      <c r="O64" s="765">
        <v>65</v>
      </c>
      <c r="P64" s="886"/>
      <c r="Q64" s="886"/>
      <c r="R64" s="886"/>
      <c r="S64" s="886"/>
      <c r="T64" s="886"/>
      <c r="U64" s="886"/>
      <c r="V64" s="172" t="s">
        <v>2397</v>
      </c>
      <c r="W64" s="953" t="s">
        <v>487</v>
      </c>
      <c r="X64" s="949">
        <f>COUNTIFS($D$220:$D$232,"&gt;36 ", $D$220:$D$232,"&lt;=51")</f>
        <v>2</v>
      </c>
      <c r="Y64" s="949">
        <f>COUNTIFS($E$220:$E$232,"&gt;36 ", $E$220:$E$232,"&lt;=51")</f>
        <v>1</v>
      </c>
      <c r="Z64" s="949">
        <f>COUNTIFS($F$220:$F$232,"&gt;36 ", $F$220:$F$232,"&lt;=51")</f>
        <v>2</v>
      </c>
      <c r="AA64" s="949">
        <f>COUNTIFS($G$220:$G$232,"&gt;36 ", $G$220:$G$232,"&lt;=51")</f>
        <v>3</v>
      </c>
      <c r="AB64" s="949">
        <f>COUNTIFS($O$220:$O$232,"&gt;36 ", $O$220:$O$232,"&lt;=51")</f>
        <v>1</v>
      </c>
    </row>
    <row r="65" spans="1:37" x14ac:dyDescent="0.2">
      <c r="A65" s="967">
        <v>5</v>
      </c>
      <c r="B65" s="966" t="s">
        <v>80</v>
      </c>
      <c r="C65" s="966" t="s">
        <v>2461</v>
      </c>
      <c r="D65" s="843">
        <v>53.268868034628383</v>
      </c>
      <c r="E65" s="843">
        <v>59.794504942896864</v>
      </c>
      <c r="F65" s="841">
        <v>54.187264187291873</v>
      </c>
      <c r="G65" s="841">
        <v>57.821128476239501</v>
      </c>
      <c r="H65" s="869"/>
      <c r="I65" s="870"/>
      <c r="J65" s="870"/>
      <c r="K65" s="870"/>
      <c r="L65" s="870"/>
      <c r="M65" s="870"/>
      <c r="N65" s="870"/>
      <c r="O65" s="765">
        <v>63</v>
      </c>
      <c r="P65" s="886"/>
      <c r="Q65" s="886"/>
      <c r="R65" s="886"/>
      <c r="S65" s="886"/>
      <c r="T65" s="886"/>
      <c r="U65" s="886"/>
      <c r="V65" s="172" t="s">
        <v>2395</v>
      </c>
      <c r="W65" s="951" t="s">
        <v>486</v>
      </c>
      <c r="X65" s="949">
        <f>COUNTIFS($D$220:$D$232,"&gt;19 ", $D$220:$D$232,"&lt;=36")</f>
        <v>0</v>
      </c>
      <c r="Y65" s="949">
        <f>COUNTIFS($E$220:$E$232,"&gt;19 ", $E$220:$E$232,"&lt;=36")</f>
        <v>0</v>
      </c>
      <c r="Z65" s="949">
        <f>COUNTIFS($F$220:$F$232,"&gt;19 ", $F$220:$F$232,"&lt;=36")</f>
        <v>0</v>
      </c>
      <c r="AA65" s="949">
        <f>COUNTIFS($G$220:$G$232,"&gt;19 ", $G$220:$G$232,"&lt;=36")</f>
        <v>0</v>
      </c>
      <c r="AB65" s="949">
        <f>COUNTIFS($O$220:$O$232,"&gt;19 ", $O$220:$O$232,"&lt;=36")</f>
        <v>0</v>
      </c>
    </row>
    <row r="66" spans="1:37" x14ac:dyDescent="0.2">
      <c r="A66" s="967">
        <v>5</v>
      </c>
      <c r="B66" s="966" t="s">
        <v>81</v>
      </c>
      <c r="C66" s="966" t="s">
        <v>2461</v>
      </c>
      <c r="D66" s="843">
        <v>56.824865828446185</v>
      </c>
      <c r="E66" s="843">
        <v>59.21104361282152</v>
      </c>
      <c r="F66" s="841">
        <v>59.158560740859819</v>
      </c>
      <c r="G66" s="841">
        <v>57.369712162586914</v>
      </c>
      <c r="H66" s="869"/>
      <c r="I66" s="870"/>
      <c r="J66" s="870"/>
      <c r="K66" s="870"/>
      <c r="L66" s="870"/>
      <c r="M66" s="870"/>
      <c r="N66" s="870"/>
      <c r="O66" s="765">
        <v>65</v>
      </c>
      <c r="P66" s="886"/>
      <c r="Q66" s="886"/>
      <c r="R66" s="886"/>
      <c r="S66" s="886"/>
      <c r="T66" s="886"/>
      <c r="U66" s="886"/>
      <c r="V66" s="172" t="s">
        <v>2393</v>
      </c>
      <c r="W66" s="950" t="s">
        <v>485</v>
      </c>
      <c r="X66" s="949">
        <f>COUNTIFS($D$220:$D$232,"&lt;=19")</f>
        <v>0</v>
      </c>
      <c r="Y66" s="949">
        <f>COUNTIFS($E$220:$E$232,"&lt;=19")</f>
        <v>1</v>
      </c>
      <c r="Z66" s="949">
        <f>COUNTIFS($F$220:$F$232,"&lt;=19")</f>
        <v>0</v>
      </c>
      <c r="AA66" s="949">
        <f>COUNTIFS($G$220:$G$232,"&lt;=19")</f>
        <v>0</v>
      </c>
      <c r="AB66" s="949">
        <f>COUNTIFS($O$220:$O$232,"&lt;=19")</f>
        <v>0</v>
      </c>
    </row>
    <row r="67" spans="1:37" x14ac:dyDescent="0.2">
      <c r="A67" s="967">
        <v>5</v>
      </c>
      <c r="B67" s="966" t="s">
        <v>82</v>
      </c>
      <c r="C67" s="966" t="s">
        <v>2461</v>
      </c>
      <c r="D67" s="836">
        <v>45.669436473727494</v>
      </c>
      <c r="E67" s="843">
        <v>52.006736338668496</v>
      </c>
      <c r="F67" s="842">
        <v>51.191012221644904</v>
      </c>
      <c r="G67" s="841">
        <v>56.102274703647282</v>
      </c>
      <c r="H67" s="869"/>
      <c r="I67" s="870"/>
      <c r="J67" s="870"/>
      <c r="K67" s="870"/>
      <c r="L67" s="870"/>
      <c r="M67" s="870"/>
      <c r="N67" s="870"/>
      <c r="O67" s="765">
        <v>60</v>
      </c>
      <c r="P67" s="886"/>
      <c r="Q67" s="886"/>
      <c r="R67" s="886"/>
      <c r="S67" s="886"/>
      <c r="T67" s="886"/>
      <c r="U67" s="886"/>
      <c r="V67" s="2439" t="s">
        <v>364</v>
      </c>
      <c r="W67" s="2439"/>
      <c r="X67" s="949">
        <v>14</v>
      </c>
      <c r="Y67" s="949">
        <v>14</v>
      </c>
      <c r="Z67" s="949">
        <v>15</v>
      </c>
      <c r="AA67" s="949">
        <f>SUM(AA62:AA66)</f>
        <v>13</v>
      </c>
      <c r="AB67" s="949">
        <f>SUM(AB62:AB66)</f>
        <v>13</v>
      </c>
      <c r="AF67" s="34" t="s">
        <v>2463</v>
      </c>
      <c r="AK67" s="34" t="s">
        <v>2462</v>
      </c>
    </row>
    <row r="68" spans="1:37" x14ac:dyDescent="0.2">
      <c r="A68" s="967">
        <v>5</v>
      </c>
      <c r="B68" s="966" t="s">
        <v>83</v>
      </c>
      <c r="C68" s="966" t="s">
        <v>2461</v>
      </c>
      <c r="D68" s="836"/>
      <c r="E68" s="891" t="s">
        <v>501</v>
      </c>
      <c r="F68" s="842">
        <v>50.664524589518578</v>
      </c>
      <c r="G68" s="841">
        <v>59.861143536523876</v>
      </c>
      <c r="H68" s="869"/>
      <c r="I68" s="870"/>
      <c r="J68" s="870"/>
      <c r="K68" s="870"/>
      <c r="L68" s="870"/>
      <c r="M68" s="870"/>
      <c r="N68" s="870"/>
      <c r="O68" s="765">
        <v>67</v>
      </c>
      <c r="P68" s="886"/>
      <c r="Q68" s="886"/>
      <c r="R68" s="886"/>
      <c r="S68" s="886"/>
      <c r="T68" s="886"/>
      <c r="U68" s="886"/>
    </row>
    <row r="69" spans="1:37" x14ac:dyDescent="0.2">
      <c r="A69" s="967">
        <v>5</v>
      </c>
      <c r="B69" s="966" t="s">
        <v>84</v>
      </c>
      <c r="C69" s="966" t="s">
        <v>2461</v>
      </c>
      <c r="D69" s="836">
        <v>40.663677915883405</v>
      </c>
      <c r="E69" s="836">
        <v>50.467285500514777</v>
      </c>
      <c r="F69" s="842">
        <v>46.440177378434633</v>
      </c>
      <c r="G69" s="974">
        <v>49.32711736054344</v>
      </c>
      <c r="H69" s="869"/>
      <c r="I69" s="870"/>
      <c r="J69" s="870"/>
      <c r="K69" s="870"/>
      <c r="L69" s="870"/>
      <c r="M69" s="870"/>
      <c r="N69" s="870"/>
      <c r="O69" s="765">
        <v>53</v>
      </c>
      <c r="P69" s="886"/>
      <c r="Q69" s="886"/>
      <c r="R69" s="886"/>
      <c r="S69" s="886"/>
      <c r="T69" s="886"/>
      <c r="U69" s="886"/>
      <c r="V69" s="56" t="s">
        <v>357</v>
      </c>
      <c r="W69" s="56"/>
      <c r="X69" s="956">
        <v>2007</v>
      </c>
      <c r="Y69" s="956">
        <v>2008</v>
      </c>
      <c r="Z69" s="956">
        <v>2009</v>
      </c>
      <c r="AA69" s="956">
        <v>2010</v>
      </c>
      <c r="AB69" s="956">
        <v>2011</v>
      </c>
    </row>
    <row r="70" spans="1:37" x14ac:dyDescent="0.2">
      <c r="A70" s="967">
        <v>5</v>
      </c>
      <c r="B70" s="966" t="s">
        <v>85</v>
      </c>
      <c r="C70" s="966" t="s">
        <v>2461</v>
      </c>
      <c r="D70" s="836">
        <v>39.843118434914352</v>
      </c>
      <c r="E70" s="836">
        <v>43.183578482463389</v>
      </c>
      <c r="F70" s="842">
        <v>42.299802626893658</v>
      </c>
      <c r="G70" s="974">
        <v>44.677080386304418</v>
      </c>
      <c r="H70" s="869"/>
      <c r="I70" s="870"/>
      <c r="J70" s="870"/>
      <c r="K70" s="870"/>
      <c r="L70" s="870"/>
      <c r="M70" s="870"/>
      <c r="N70" s="870"/>
      <c r="O70" s="763">
        <v>48</v>
      </c>
      <c r="P70" s="886"/>
      <c r="Q70" s="991" t="s">
        <v>2264</v>
      </c>
      <c r="R70" s="990">
        <f>COUNTIF(D233:D281,"&gt;=79,5")</f>
        <v>0</v>
      </c>
      <c r="S70" s="990">
        <f>COUNTIF(E233:E281,"&gt;=79,5")</f>
        <v>0</v>
      </c>
      <c r="T70" s="990">
        <f>COUNTIF(F233:F281,"&gt;=79,5")</f>
        <v>0</v>
      </c>
      <c r="U70" s="989">
        <f>COUNTIF(G233:G281,"&gt;=79,5")</f>
        <v>0</v>
      </c>
      <c r="V70" s="172" t="s">
        <v>2400</v>
      </c>
      <c r="W70" s="955" t="s">
        <v>489</v>
      </c>
      <c r="X70" s="949">
        <f>COUNTIFS($D$233:$D$281,"&gt;79")</f>
        <v>0</v>
      </c>
      <c r="Y70" s="949">
        <f>COUNTIFS($E$233:$E$281,"&gt;79")</f>
        <v>0</v>
      </c>
      <c r="Z70" s="949">
        <f>COUNTIFS($F$233:$F$281,"&gt;79")</f>
        <v>0</v>
      </c>
      <c r="AA70" s="949">
        <f>COUNTIFS($G$233:$G$281,"&gt;79")</f>
        <v>0</v>
      </c>
      <c r="AB70" s="949">
        <f>COUNTIFS($O$233:$O$281,"&gt;79")</f>
        <v>0</v>
      </c>
    </row>
    <row r="71" spans="1:37" x14ac:dyDescent="0.2">
      <c r="A71" s="967">
        <v>5</v>
      </c>
      <c r="B71" s="966" t="s">
        <v>86</v>
      </c>
      <c r="C71" s="966" t="s">
        <v>2461</v>
      </c>
      <c r="D71" s="891" t="s">
        <v>501</v>
      </c>
      <c r="E71" s="891" t="s">
        <v>501</v>
      </c>
      <c r="F71" s="841">
        <v>61.729454594283816</v>
      </c>
      <c r="G71" s="841">
        <v>62.978189919338199</v>
      </c>
      <c r="H71" s="869"/>
      <c r="I71" s="870"/>
      <c r="J71" s="870"/>
      <c r="K71" s="870"/>
      <c r="L71" s="870"/>
      <c r="M71" s="870"/>
      <c r="N71" s="870"/>
      <c r="O71" s="765">
        <v>69</v>
      </c>
      <c r="P71" s="886"/>
      <c r="Q71" s="988" t="s">
        <v>2263</v>
      </c>
      <c r="R71" s="987">
        <f>COUNTIF(D233:D281,"&gt;=51,5")-COUNTIF(D233:D281,"&gt;79,49")</f>
        <v>22</v>
      </c>
      <c r="S71" s="987">
        <f>COUNTIF(E233:E281,"&gt;=51,5")-COUNTIF(E233:E281,"&gt;79,49")</f>
        <v>23</v>
      </c>
      <c r="T71" s="987">
        <f>COUNTIF(F233:F281,"&gt;=51,5")-COUNTIF(F233:F281,"&gt;79,49999")</f>
        <v>24</v>
      </c>
      <c r="U71" s="986">
        <f>COUNTIF(G233:G281,"&gt;=51,5")-COUNTIF(G233:G281,"&gt;79,49")</f>
        <v>25</v>
      </c>
      <c r="V71" s="172" t="s">
        <v>2398</v>
      </c>
      <c r="W71" s="954" t="s">
        <v>1562</v>
      </c>
      <c r="X71" s="949">
        <f>COUNTIFS($D$233:$D$281,"&gt;51 ", $D$233:$D$281,"&lt;=79")</f>
        <v>22</v>
      </c>
      <c r="Y71" s="949">
        <f>COUNTIFS($E$233:$E$281,"&gt;51 ", $E$233:$E$281,"&lt;=79")</f>
        <v>24</v>
      </c>
      <c r="Z71" s="949">
        <f>COUNTIFS($F$233:$F$281,"&gt;51 ", $F$233:$F$281,"&lt;=79")</f>
        <v>25</v>
      </c>
      <c r="AA71" s="949">
        <f>COUNTIFS($G$233:$G$281,"&gt;51 ", $G$233:$G$281,"&lt;=79")</f>
        <v>26</v>
      </c>
      <c r="AB71" s="949">
        <f>COUNTIFS($O$233:$O$281,"&gt;51 ", $O$233:$O$281,"&lt;=79")</f>
        <v>28</v>
      </c>
    </row>
    <row r="72" spans="1:37" x14ac:dyDescent="0.2">
      <c r="A72" s="967">
        <v>5</v>
      </c>
      <c r="B72" s="966" t="s">
        <v>87</v>
      </c>
      <c r="C72" s="966" t="s">
        <v>2460</v>
      </c>
      <c r="D72" s="891" t="s">
        <v>501</v>
      </c>
      <c r="E72" s="891" t="s">
        <v>501</v>
      </c>
      <c r="F72" s="842">
        <v>43.779840554793758</v>
      </c>
      <c r="G72" s="841">
        <v>56.38377147951261</v>
      </c>
      <c r="H72" s="869"/>
      <c r="I72" s="870"/>
      <c r="J72" s="870"/>
      <c r="K72" s="870"/>
      <c r="L72" s="870"/>
      <c r="M72" s="870"/>
      <c r="N72" s="870"/>
      <c r="O72" s="763">
        <v>47</v>
      </c>
      <c r="P72" s="886"/>
      <c r="Q72" s="985" t="s">
        <v>2262</v>
      </c>
      <c r="R72" s="984">
        <f>COUNTIF(D233:D281,"&gt;=36,5")-COUNTIF(D233:D281,"&gt;=51,49")</f>
        <v>14</v>
      </c>
      <c r="S72" s="984">
        <f>COUNTIF(E233:E281,"&gt;=36,5")-COUNTIF(E233:E281,"&gt;=51,49")</f>
        <v>11</v>
      </c>
      <c r="T72" s="984">
        <f>COUNTIF(F233:F281,"&gt;=36,5")-COUNTIF(F233:F281,"&gt;=51,49999")</f>
        <v>13</v>
      </c>
      <c r="U72" s="983">
        <f>COUNTIF(G233:G281,"&gt;=36,5")-COUNTIF(G233:G281,"&gt;=51,49")</f>
        <v>5</v>
      </c>
      <c r="V72" s="172" t="s">
        <v>2397</v>
      </c>
      <c r="W72" s="953" t="s">
        <v>487</v>
      </c>
      <c r="X72" s="949">
        <f>COUNTIFS($D$233:$D$281,"&gt;36 ", $D$233:$D$281,"&lt;=51")</f>
        <v>14</v>
      </c>
      <c r="Y72" s="949">
        <f>COUNTIFS($E$233:$E$281,"&gt;36 ", $E$233:$E$281,"&lt;=51")</f>
        <v>10</v>
      </c>
      <c r="Z72" s="949">
        <f>COUNTIFS($F$233:$F$281,"&gt;36 ", $F$233:$F$281,"&lt;=51")</f>
        <v>12</v>
      </c>
      <c r="AA72" s="949">
        <f>COUNTIFS($G$233:$G$281,"&gt;36 ", $G$233:$G$281,"&lt;=51")</f>
        <v>4</v>
      </c>
      <c r="AB72" s="949">
        <f>COUNTIFS($O$233:$O$281,"&gt;36 ", $O$233:$O$281,"&lt;=51")</f>
        <v>3</v>
      </c>
    </row>
    <row r="73" spans="1:37" x14ac:dyDescent="0.2">
      <c r="A73" s="967">
        <v>5</v>
      </c>
      <c r="B73" s="966" t="s">
        <v>88</v>
      </c>
      <c r="C73" s="966" t="s">
        <v>2459</v>
      </c>
      <c r="D73" s="891" t="s">
        <v>501</v>
      </c>
      <c r="E73" s="891" t="s">
        <v>501</v>
      </c>
      <c r="F73" s="841">
        <v>53.964124105303888</v>
      </c>
      <c r="G73" s="841">
        <v>60.976911146988243</v>
      </c>
      <c r="H73" s="869"/>
      <c r="I73" s="870"/>
      <c r="J73" s="870"/>
      <c r="K73" s="870"/>
      <c r="L73" s="870"/>
      <c r="M73" s="870"/>
      <c r="N73" s="870"/>
      <c r="O73" s="765">
        <v>65</v>
      </c>
      <c r="P73" s="886"/>
      <c r="Q73" s="982" t="s">
        <v>496</v>
      </c>
      <c r="R73" s="981">
        <f>COUNTIF(D233:D281,"&gt;=19,5")-COUNTIF(D233:D281,"&gt;36,49")</f>
        <v>2</v>
      </c>
      <c r="S73" s="981">
        <f>COUNTIF(E233:E281,"&gt;=19,5")-COUNTIF(E233:E281,"&gt;36,49")</f>
        <v>3</v>
      </c>
      <c r="T73" s="981">
        <f>COUNTIF(F233:F281,"&gt;=19,5")-COUNTIF(F233:F281,"&gt;36,499999")</f>
        <v>2</v>
      </c>
      <c r="U73" s="980">
        <f>COUNTIF(G233:G281,"&gt;=19,5")-COUNTIF(G233:G281,"&gt;36,49")</f>
        <v>2</v>
      </c>
      <c r="V73" s="172" t="s">
        <v>2395</v>
      </c>
      <c r="W73" s="951" t="s">
        <v>486</v>
      </c>
      <c r="X73" s="949">
        <f>COUNTIFS($D$233:$D$281,"&gt;19 ", $D$233:$D$281,"&lt;=36")</f>
        <v>2</v>
      </c>
      <c r="Y73" s="949">
        <f>COUNTIFS($E$233:$E$281,"&gt;19 ", $E$233:$E$281,"&lt;=36")</f>
        <v>3</v>
      </c>
      <c r="Z73" s="949">
        <f>COUNTIFS($F$233:$F$281,"&gt;19 ", $F$233:$F$281,"&lt;=36")</f>
        <v>2</v>
      </c>
      <c r="AA73" s="949">
        <f>COUNTIFS($G$233:$G$281,"&gt;19 ", $G$233:$G$281,"&lt;=36")</f>
        <v>2</v>
      </c>
      <c r="AB73" s="949">
        <f>COUNTIFS($O$233:$O$281,"&gt;19 ", $O$233:$O$281,"&lt;=36")</f>
        <v>2</v>
      </c>
    </row>
    <row r="74" spans="1:37" x14ac:dyDescent="0.2">
      <c r="A74" s="967">
        <v>5</v>
      </c>
      <c r="B74" s="966" t="s">
        <v>89</v>
      </c>
      <c r="C74" s="966" t="s">
        <v>2458</v>
      </c>
      <c r="D74" s="891" t="s">
        <v>501</v>
      </c>
      <c r="E74" s="836">
        <v>47.551255398666498</v>
      </c>
      <c r="F74" s="842">
        <v>49.9436564321528</v>
      </c>
      <c r="G74" s="841">
        <v>54.964646562860331</v>
      </c>
      <c r="H74" s="869"/>
      <c r="I74" s="870"/>
      <c r="J74" s="870"/>
      <c r="K74" s="870"/>
      <c r="L74" s="870"/>
      <c r="M74" s="870"/>
      <c r="N74" s="870"/>
      <c r="O74" s="765">
        <v>59</v>
      </c>
      <c r="P74" s="886"/>
      <c r="Q74" s="979" t="s">
        <v>2261</v>
      </c>
      <c r="R74" s="978">
        <f>COUNTIF(D233:D281,"&lt;=19,4")</f>
        <v>1</v>
      </c>
      <c r="S74" s="978">
        <f>COUNTIF(E233:E281,"&lt;=19,4")</f>
        <v>1</v>
      </c>
      <c r="T74" s="978">
        <f>COUNTIF(F233:F281,"&lt;=19,49")</f>
        <v>0</v>
      </c>
      <c r="U74" s="977">
        <f>COUNTIF(G233:G281,"&lt;=19,4")</f>
        <v>0</v>
      </c>
      <c r="V74" s="172" t="s">
        <v>2393</v>
      </c>
      <c r="W74" s="950" t="s">
        <v>485</v>
      </c>
      <c r="X74" s="949">
        <f>COUNTIFS($D$233:$D$281,"&lt;=19")</f>
        <v>1</v>
      </c>
      <c r="Y74" s="949">
        <f>COUNTIFS($E$233:$E$281,"&lt;=19")</f>
        <v>1</v>
      </c>
      <c r="Z74" s="949">
        <f>COUNTIFS($F$233:$F$281,"&lt;=19")</f>
        <v>0</v>
      </c>
      <c r="AA74" s="949">
        <f>COUNTIFS($G$233:$G$281,"&lt;=19")</f>
        <v>0</v>
      </c>
      <c r="AB74" s="949">
        <f>COUNTIFS($O$233:$O$281,"&lt;=19")</f>
        <v>0</v>
      </c>
    </row>
    <row r="75" spans="1:37" x14ac:dyDescent="0.2">
      <c r="A75" s="967">
        <v>5</v>
      </c>
      <c r="B75" s="966" t="s">
        <v>90</v>
      </c>
      <c r="C75" s="966" t="s">
        <v>2458</v>
      </c>
      <c r="D75" s="891" t="s">
        <v>501</v>
      </c>
      <c r="E75" s="891" t="s">
        <v>501</v>
      </c>
      <c r="F75" s="842">
        <v>46.085880154789834</v>
      </c>
      <c r="G75" s="841">
        <v>55.606850594246517</v>
      </c>
      <c r="H75" s="869"/>
      <c r="I75" s="870"/>
      <c r="J75" s="870"/>
      <c r="K75" s="870"/>
      <c r="L75" s="870"/>
      <c r="M75" s="870"/>
      <c r="N75" s="870"/>
      <c r="O75" s="765">
        <v>55</v>
      </c>
      <c r="P75" s="886"/>
      <c r="Q75" s="886"/>
      <c r="R75" s="886"/>
      <c r="S75" s="886"/>
      <c r="T75" s="886"/>
      <c r="U75" s="886"/>
      <c r="V75" s="2439" t="s">
        <v>365</v>
      </c>
      <c r="W75" s="2439"/>
      <c r="X75" s="949">
        <f>SUM(X70:X74)</f>
        <v>39</v>
      </c>
      <c r="Y75" s="949">
        <f>SUM(Y70:Y74)</f>
        <v>38</v>
      </c>
      <c r="Z75" s="949">
        <f>SUM(Z70:Z74)</f>
        <v>39</v>
      </c>
      <c r="AA75" s="949">
        <f>SUM(AA70:AA74)</f>
        <v>32</v>
      </c>
      <c r="AB75" s="949">
        <f>SUM(AB70:AB74)</f>
        <v>33</v>
      </c>
    </row>
    <row r="76" spans="1:37" x14ac:dyDescent="0.2">
      <c r="A76" s="967">
        <v>5</v>
      </c>
      <c r="B76" s="966" t="s">
        <v>91</v>
      </c>
      <c r="C76" s="966" t="s">
        <v>2458</v>
      </c>
      <c r="D76" s="843">
        <v>53.40361671855991</v>
      </c>
      <c r="E76" s="836">
        <v>45.910180740855267</v>
      </c>
      <c r="F76" s="842">
        <v>46.426469260486265</v>
      </c>
      <c r="G76" s="974">
        <v>49.909922550633546</v>
      </c>
      <c r="H76" s="869"/>
      <c r="I76" s="870"/>
      <c r="J76" s="870"/>
      <c r="K76" s="870"/>
      <c r="L76" s="870"/>
      <c r="M76" s="870"/>
      <c r="N76" s="870"/>
      <c r="O76" s="765">
        <v>56</v>
      </c>
      <c r="P76" s="886"/>
      <c r="Q76" s="886"/>
      <c r="R76" s="886"/>
      <c r="S76" s="886"/>
      <c r="T76" s="886"/>
      <c r="U76" s="886"/>
    </row>
    <row r="77" spans="1:37" x14ac:dyDescent="0.2">
      <c r="A77" s="967">
        <v>5</v>
      </c>
      <c r="B77" s="966" t="s">
        <v>92</v>
      </c>
      <c r="C77" s="966" t="s">
        <v>2458</v>
      </c>
      <c r="D77" s="891" t="s">
        <v>501</v>
      </c>
      <c r="E77" s="891" t="s">
        <v>501</v>
      </c>
      <c r="F77" s="842">
        <v>45.972925097874025</v>
      </c>
      <c r="G77" s="974">
        <v>48.730285943248298</v>
      </c>
      <c r="H77" s="869"/>
      <c r="I77" s="870"/>
      <c r="J77" s="870"/>
      <c r="K77" s="870"/>
      <c r="L77" s="870"/>
      <c r="M77" s="870"/>
      <c r="N77" s="870"/>
      <c r="O77" s="765">
        <v>53</v>
      </c>
      <c r="P77" s="886"/>
      <c r="Q77" s="886"/>
      <c r="R77" s="886"/>
      <c r="S77" s="886"/>
      <c r="T77" s="886"/>
      <c r="U77" s="886"/>
      <c r="V77" s="56" t="s">
        <v>357</v>
      </c>
      <c r="W77" s="56"/>
      <c r="X77" s="956">
        <v>2007</v>
      </c>
      <c r="Y77" s="956">
        <v>2008</v>
      </c>
      <c r="Z77" s="956">
        <v>2009</v>
      </c>
      <c r="AA77" s="956">
        <v>2010</v>
      </c>
      <c r="AB77" s="956">
        <v>2011</v>
      </c>
    </row>
    <row r="78" spans="1:37" x14ac:dyDescent="0.2">
      <c r="A78" s="967">
        <v>5</v>
      </c>
      <c r="B78" s="966" t="s">
        <v>93</v>
      </c>
      <c r="C78" s="966" t="s">
        <v>2458</v>
      </c>
      <c r="D78" s="843">
        <v>59.224111196746946</v>
      </c>
      <c r="E78" s="836">
        <v>48.506097721030962</v>
      </c>
      <c r="F78" s="842">
        <v>49.068291810259616</v>
      </c>
      <c r="G78" s="841">
        <v>55.284211042496395</v>
      </c>
      <c r="H78" s="869"/>
      <c r="I78" s="870"/>
      <c r="J78" s="870"/>
      <c r="K78" s="870"/>
      <c r="L78" s="870"/>
      <c r="M78" s="870"/>
      <c r="N78" s="870"/>
      <c r="O78" s="765">
        <v>60</v>
      </c>
      <c r="P78" s="886"/>
      <c r="Q78" s="991" t="s">
        <v>2264</v>
      </c>
      <c r="R78" s="990">
        <f>COUNTIF(D282:D306,"&gt;=79,5")</f>
        <v>2</v>
      </c>
      <c r="S78" s="990">
        <f>COUNTIF(E282:E306,"&gt;=79,5")</f>
        <v>3</v>
      </c>
      <c r="T78" s="990">
        <f>COUNTIF(F282:F306,"&gt;=79,5")</f>
        <v>2</v>
      </c>
      <c r="U78" s="989">
        <f>COUNTIF(G282:G306,"&gt;=79,5")</f>
        <v>2</v>
      </c>
      <c r="V78" s="172" t="s">
        <v>2400</v>
      </c>
      <c r="W78" s="955" t="s">
        <v>489</v>
      </c>
      <c r="X78" s="949">
        <f>COUNTIFS($D$282:$D$306,"&gt;79")</f>
        <v>2</v>
      </c>
      <c r="Y78" s="949">
        <f>COUNTIFS($E$282:$E$306,"&gt;79")</f>
        <v>3</v>
      </c>
      <c r="Z78" s="949">
        <f>COUNTIFS($F$282:$F$306,"&gt;79")</f>
        <v>2</v>
      </c>
      <c r="AA78" s="949">
        <f>COUNTIFS($G$282:$G$306,"&gt;79")</f>
        <v>2</v>
      </c>
      <c r="AB78" s="949">
        <f>COUNTIFS($O$282:$O$306,"&gt;79")</f>
        <v>2</v>
      </c>
    </row>
    <row r="79" spans="1:37" x14ac:dyDescent="0.2">
      <c r="A79" s="967">
        <v>5</v>
      </c>
      <c r="B79" s="966" t="s">
        <v>94</v>
      </c>
      <c r="C79" s="966" t="s">
        <v>2455</v>
      </c>
      <c r="D79" s="891" t="s">
        <v>501</v>
      </c>
      <c r="E79" s="891" t="s">
        <v>501</v>
      </c>
      <c r="F79" s="841">
        <v>52.461346962866607</v>
      </c>
      <c r="G79" s="841">
        <v>53.521009465579532</v>
      </c>
      <c r="H79" s="869"/>
      <c r="I79" s="870"/>
      <c r="J79" s="870"/>
      <c r="K79" s="870"/>
      <c r="L79" s="870"/>
      <c r="M79" s="870"/>
      <c r="N79" s="870"/>
      <c r="O79" s="765">
        <v>58</v>
      </c>
      <c r="P79" s="886"/>
      <c r="Q79" s="988" t="s">
        <v>2263</v>
      </c>
      <c r="R79" s="987">
        <f>COUNTIF(D282:D306,"&gt;=51,5")-COUNTIF(D282:D306,"&gt;79,49")</f>
        <v>8</v>
      </c>
      <c r="S79" s="987">
        <f>COUNTIF(E282:E306,"&gt;=51,5")-COUNTIF(E282:E306,"&gt;79,49")</f>
        <v>9</v>
      </c>
      <c r="T79" s="987">
        <f>COUNTIF(F282:F306,"&gt;=51,5")-COUNTIF(F282:F306,"&gt;79,49999")</f>
        <v>9</v>
      </c>
      <c r="U79" s="986">
        <f>COUNTIF(G282:G306,"&gt;=51,5")-COUNTIF(G282:G306,"&gt;79,49")</f>
        <v>10</v>
      </c>
      <c r="V79" s="172" t="s">
        <v>2398</v>
      </c>
      <c r="W79" s="954" t="s">
        <v>1562</v>
      </c>
      <c r="X79" s="949">
        <f>COUNTIFS($D$282:$D$306,"&gt;51 ", $D$282:$D$306,"&lt;=79")</f>
        <v>8</v>
      </c>
      <c r="Y79" s="949">
        <f>COUNTIFS($E$282:$E$306,"&gt;51 ", $E$282:$E$306,"&lt;=79")</f>
        <v>9</v>
      </c>
      <c r="Z79" s="949">
        <f>COUNTIFS($F$282:$F$306,"&gt;51 ", $F$282:$F$306,"&lt;=79")</f>
        <v>9</v>
      </c>
      <c r="AA79" s="949">
        <f>COUNTIFS($G$282:$G$306,"&gt;51 ", $G$282:$G$306,"&lt;=79")</f>
        <v>10</v>
      </c>
      <c r="AB79" s="949">
        <f>COUNTIFS($O$282:$O$306,"&gt;51 ", $O$282:$O$306,"&lt;=79")</f>
        <v>10</v>
      </c>
    </row>
    <row r="80" spans="1:37" x14ac:dyDescent="0.2">
      <c r="A80" s="967">
        <v>5</v>
      </c>
      <c r="B80" s="966" t="s">
        <v>95</v>
      </c>
      <c r="C80" s="966" t="s">
        <v>2455</v>
      </c>
      <c r="D80" s="891" t="s">
        <v>501</v>
      </c>
      <c r="E80" s="836">
        <v>49.259906450143063</v>
      </c>
      <c r="F80" s="842">
        <v>47.912150080030322</v>
      </c>
      <c r="G80" s="974">
        <v>49.532352959459956</v>
      </c>
      <c r="H80" s="869"/>
      <c r="I80" s="870"/>
      <c r="J80" s="870"/>
      <c r="K80" s="870"/>
      <c r="L80" s="870"/>
      <c r="M80" s="870"/>
      <c r="N80" s="870"/>
      <c r="O80" s="765">
        <v>58</v>
      </c>
      <c r="P80" s="886"/>
      <c r="Q80" s="985" t="s">
        <v>2262</v>
      </c>
      <c r="R80" s="984">
        <f>COUNTIF(D282:D306,"&gt;=36,5")-COUNTIF(D282:D306,"&gt;=51,49")</f>
        <v>6</v>
      </c>
      <c r="S80" s="984">
        <f>COUNTIF(E282:E306,"&gt;=36,5")-COUNTIF(E282:E306,"&gt;=51,49")</f>
        <v>5</v>
      </c>
      <c r="T80" s="984">
        <f>COUNTIF(F282:F306,"&gt;=36,5")-COUNTIF(F282:F306,"&gt;=51,49999")</f>
        <v>7</v>
      </c>
      <c r="U80" s="983">
        <f>COUNTIF(G282:G306,"&gt;=36,5")-COUNTIF(G282:G306,"&gt;=51,49")</f>
        <v>6</v>
      </c>
      <c r="V80" s="172" t="s">
        <v>2397</v>
      </c>
      <c r="W80" s="953" t="s">
        <v>487</v>
      </c>
      <c r="X80" s="949">
        <f>COUNTIFS($D$282:$D$306,"&gt;36 ", $D$282:$D$306,"&lt;=51")</f>
        <v>7</v>
      </c>
      <c r="Y80" s="949">
        <f>COUNTIFS($E$282:$E$306,"&gt;36 ", $E$282:$E$306,"&lt;=51")</f>
        <v>5</v>
      </c>
      <c r="Z80" s="949">
        <f>COUNTIFS($F$282:$F$306,"&gt;36 ", $F$282:$F$306,"&lt;=51")</f>
        <v>7</v>
      </c>
      <c r="AA80" s="949">
        <f>COUNTIFS($G$282:$G$306,"&gt;36 ", $G$282:$G$306,"&lt;=51")</f>
        <v>6</v>
      </c>
      <c r="AB80" s="949">
        <f>COUNTIFS($O$282:$O$306,"&gt;36 ", $O$282:$O$306,"&lt;=51")</f>
        <v>6</v>
      </c>
    </row>
    <row r="81" spans="1:37" x14ac:dyDescent="0.2">
      <c r="A81" s="967">
        <v>5</v>
      </c>
      <c r="B81" s="966" t="s">
        <v>96</v>
      </c>
      <c r="C81" s="966" t="s">
        <v>2455</v>
      </c>
      <c r="D81" s="891" t="s">
        <v>501</v>
      </c>
      <c r="E81" s="891" t="s">
        <v>501</v>
      </c>
      <c r="F81" s="835">
        <v>25.20841120287821</v>
      </c>
      <c r="G81" s="974">
        <v>24.219808074192372</v>
      </c>
      <c r="H81" s="869"/>
      <c r="I81" s="870"/>
      <c r="J81" s="870"/>
      <c r="K81" s="870"/>
      <c r="L81" s="870"/>
      <c r="M81" s="870"/>
      <c r="N81" s="870"/>
      <c r="O81" s="765">
        <v>21</v>
      </c>
      <c r="P81" s="886"/>
      <c r="Q81" s="982" t="s">
        <v>496</v>
      </c>
      <c r="R81" s="981">
        <f>COUNTIF(D282:D306,"&gt;=19,5")-COUNTIF(D282:D306,"&gt;36,49")</f>
        <v>5</v>
      </c>
      <c r="S81" s="981">
        <f>COUNTIF(E282:E306,"&gt;=19,5")-COUNTIF(E282:E306,"&gt;36,49")</f>
        <v>4</v>
      </c>
      <c r="T81" s="981">
        <f>COUNTIF(F282:F306,"&gt;=19,5")-COUNTIF(F282:F306,"&gt;36,499999")</f>
        <v>3</v>
      </c>
      <c r="U81" s="980">
        <f>COUNTIF(G282:G306,"&gt;=19,5")-COUNTIF(G282:G306,"&gt;36,49")</f>
        <v>6</v>
      </c>
      <c r="V81" s="172" t="s">
        <v>2395</v>
      </c>
      <c r="W81" s="951" t="s">
        <v>486</v>
      </c>
      <c r="X81" s="949">
        <f>COUNTIFS($D$282:$D$306,"&gt;19 ", $D$282:$D$306,"&lt;=36")</f>
        <v>4</v>
      </c>
      <c r="Y81" s="949">
        <f>COUNTIFS($E$282:$E$306,"&gt;19 ", $E$282:$E$306,"&lt;=36")</f>
        <v>4</v>
      </c>
      <c r="Z81" s="949">
        <f>COUNTIFS($F$282:$F$306,"&gt;19 ", $F$282:$F$306,"&lt;=36")</f>
        <v>3</v>
      </c>
      <c r="AA81" s="949">
        <f>COUNTIFS($G$282:$G$306,"&gt;19 ", $G$282:$G$306,"&lt;=36")</f>
        <v>6</v>
      </c>
      <c r="AB81" s="949">
        <f>COUNTIFS($O$282:$O$306,"&gt;19 ", $O$282:$O$306,"&lt;=36")</f>
        <v>5</v>
      </c>
    </row>
    <row r="82" spans="1:37" x14ac:dyDescent="0.2">
      <c r="A82" s="967">
        <v>5</v>
      </c>
      <c r="B82" s="966" t="s">
        <v>97</v>
      </c>
      <c r="C82" s="966" t="s">
        <v>2455</v>
      </c>
      <c r="D82" s="836">
        <v>47.83075787528518</v>
      </c>
      <c r="E82" s="836">
        <v>43.353619543722367</v>
      </c>
      <c r="F82" s="842">
        <v>41.732300772258107</v>
      </c>
      <c r="G82" s="974">
        <v>44.100686891370117</v>
      </c>
      <c r="H82" s="869"/>
      <c r="I82" s="870"/>
      <c r="J82" s="870"/>
      <c r="K82" s="870"/>
      <c r="L82" s="870"/>
      <c r="M82" s="870"/>
      <c r="N82" s="870"/>
      <c r="O82" s="763">
        <v>51</v>
      </c>
      <c r="P82" s="886"/>
      <c r="Q82" s="979" t="s">
        <v>2261</v>
      </c>
      <c r="R82" s="978">
        <f>COUNTIF(D282:D306,"&lt;=19,4")</f>
        <v>0</v>
      </c>
      <c r="S82" s="978">
        <f>COUNTIF(E282:E306,"&lt;=19,4")</f>
        <v>0</v>
      </c>
      <c r="T82" s="978">
        <f>COUNTIF(F282:F306,"&lt;=19,49")</f>
        <v>0</v>
      </c>
      <c r="U82" s="977">
        <f>COUNTIF(G282:G306,"&lt;=19,4")</f>
        <v>0</v>
      </c>
      <c r="V82" s="172" t="s">
        <v>2393</v>
      </c>
      <c r="W82" s="950" t="s">
        <v>485</v>
      </c>
      <c r="X82" s="949">
        <f>COUNTIFS($D$282:$D$306,"&lt;=19")</f>
        <v>0</v>
      </c>
      <c r="Y82" s="949">
        <f>COUNTIFS($E$282:$E$306,"&lt;=19")</f>
        <v>0</v>
      </c>
      <c r="Z82" s="949">
        <f>COUNTIFS($F$282:$F$306,"&lt;=19")</f>
        <v>0</v>
      </c>
      <c r="AA82" s="949">
        <f>COUNTIFS($G$282:$G$306,"&lt;=19")</f>
        <v>0</v>
      </c>
      <c r="AB82" s="949">
        <f>COUNTIFS($O$282:$O$306,"&lt;=19")</f>
        <v>1</v>
      </c>
    </row>
    <row r="83" spans="1:37" x14ac:dyDescent="0.2">
      <c r="A83" s="967">
        <v>5</v>
      </c>
      <c r="B83" s="966" t="s">
        <v>98</v>
      </c>
      <c r="C83" s="966" t="s">
        <v>2455</v>
      </c>
      <c r="D83" s="891" t="s">
        <v>501</v>
      </c>
      <c r="E83" s="837">
        <v>29.570827668904794</v>
      </c>
      <c r="F83" s="835">
        <v>29.906583133777787</v>
      </c>
      <c r="G83" s="973">
        <v>30.375379765004556</v>
      </c>
      <c r="H83" s="869"/>
      <c r="I83" s="870"/>
      <c r="J83" s="870"/>
      <c r="K83" s="870"/>
      <c r="L83" s="870"/>
      <c r="M83" s="870"/>
      <c r="N83" s="870"/>
      <c r="O83" s="765">
        <v>30</v>
      </c>
      <c r="P83" s="886"/>
      <c r="Q83" s="886"/>
      <c r="R83" s="886"/>
      <c r="S83" s="886"/>
      <c r="T83" s="886"/>
      <c r="U83" s="886"/>
      <c r="V83" s="2439" t="s">
        <v>366</v>
      </c>
      <c r="W83" s="2439"/>
      <c r="X83" s="949">
        <f>SUM(X78:X82)</f>
        <v>21</v>
      </c>
      <c r="Y83" s="949">
        <f>SUM(Y78:Y82)</f>
        <v>21</v>
      </c>
      <c r="Z83" s="949">
        <f>SUM(Z78:Z82)</f>
        <v>21</v>
      </c>
      <c r="AA83" s="949">
        <f>SUM(AA78:AA82)</f>
        <v>24</v>
      </c>
      <c r="AB83" s="949">
        <f>SUM(AB78:AB82)</f>
        <v>24</v>
      </c>
    </row>
    <row r="84" spans="1:37" x14ac:dyDescent="0.2">
      <c r="A84" s="967">
        <v>5</v>
      </c>
      <c r="B84" s="966" t="s">
        <v>99</v>
      </c>
      <c r="C84" s="966" t="s">
        <v>2455</v>
      </c>
      <c r="D84" s="837">
        <v>32.602424201118644</v>
      </c>
      <c r="E84" s="837">
        <v>31.931230232841926</v>
      </c>
      <c r="F84" s="835">
        <v>28.522366400237441</v>
      </c>
      <c r="G84" s="973">
        <v>32.019977162520981</v>
      </c>
      <c r="H84" s="869"/>
      <c r="I84" s="870"/>
      <c r="J84" s="870"/>
      <c r="K84" s="870"/>
      <c r="L84" s="870"/>
      <c r="M84" s="870"/>
      <c r="N84" s="870"/>
      <c r="O84" s="765">
        <v>33</v>
      </c>
      <c r="P84" s="886"/>
      <c r="Q84" s="886"/>
      <c r="R84" s="886"/>
      <c r="S84" s="886"/>
      <c r="T84" s="886"/>
      <c r="U84" s="886"/>
      <c r="AF84" s="34" t="s">
        <v>2457</v>
      </c>
      <c r="AK84" s="34" t="s">
        <v>2456</v>
      </c>
    </row>
    <row r="85" spans="1:37" x14ac:dyDescent="0.2">
      <c r="A85" s="967">
        <v>5</v>
      </c>
      <c r="B85" s="966" t="s">
        <v>100</v>
      </c>
      <c r="C85" s="966" t="s">
        <v>2455</v>
      </c>
      <c r="D85" s="891" t="s">
        <v>501</v>
      </c>
      <c r="E85" s="891" t="s">
        <v>501</v>
      </c>
      <c r="F85" s="835">
        <v>28.428370469329121</v>
      </c>
      <c r="G85" s="973">
        <v>29.658130600829878</v>
      </c>
      <c r="H85" s="869"/>
      <c r="I85" s="870"/>
      <c r="J85" s="870"/>
      <c r="K85" s="870"/>
      <c r="L85" s="870"/>
      <c r="M85" s="870"/>
      <c r="N85" s="870"/>
      <c r="O85" s="765">
        <v>34</v>
      </c>
      <c r="P85" s="886"/>
      <c r="Q85" s="886"/>
      <c r="R85" s="886"/>
      <c r="S85" s="886"/>
      <c r="T85" s="886"/>
      <c r="U85" s="886"/>
      <c r="V85" s="56" t="s">
        <v>357</v>
      </c>
      <c r="W85" s="56"/>
      <c r="X85" s="956">
        <v>2007</v>
      </c>
      <c r="Y85" s="956">
        <v>2008</v>
      </c>
      <c r="Z85" s="956">
        <v>2009</v>
      </c>
      <c r="AA85" s="956">
        <v>2010</v>
      </c>
      <c r="AB85" s="956">
        <v>2011</v>
      </c>
    </row>
    <row r="86" spans="1:37" x14ac:dyDescent="0.2">
      <c r="A86" s="967">
        <v>5</v>
      </c>
      <c r="B86" s="966" t="s">
        <v>101</v>
      </c>
      <c r="C86" s="966" t="s">
        <v>2455</v>
      </c>
      <c r="D86" s="923">
        <v>46.748705658404951</v>
      </c>
      <c r="E86" s="923">
        <v>46.060626923528105</v>
      </c>
      <c r="F86" s="842">
        <v>44.449269578802863</v>
      </c>
      <c r="G86" s="974">
        <v>46.964663296299484</v>
      </c>
      <c r="H86" s="869"/>
      <c r="I86" s="870"/>
      <c r="J86" s="870"/>
      <c r="K86" s="870"/>
      <c r="L86" s="870"/>
      <c r="M86" s="870"/>
      <c r="N86" s="870"/>
      <c r="O86" s="763">
        <v>50</v>
      </c>
      <c r="P86" s="886"/>
      <c r="Q86" s="886"/>
      <c r="R86" s="886"/>
      <c r="S86" s="886"/>
      <c r="T86" s="886"/>
      <c r="U86" s="886"/>
      <c r="V86" s="172" t="s">
        <v>2400</v>
      </c>
      <c r="W86" s="955" t="s">
        <v>489</v>
      </c>
      <c r="X86" s="949">
        <f>COUNTIFS($D$307:$D$318,"&gt;79")</f>
        <v>0</v>
      </c>
      <c r="Y86" s="949">
        <f>COUNTIFS($E$307:$E$318,"&gt;79")</f>
        <v>0</v>
      </c>
      <c r="Z86" s="949">
        <f>COUNTIFS($F$307:$F$318,"&gt;79")</f>
        <v>0</v>
      </c>
      <c r="AA86" s="949">
        <f>COUNTIFS($G$307:$G$318,"&gt;79")</f>
        <v>0</v>
      </c>
      <c r="AB86" s="949">
        <f>COUNTIFS($O$307:$O$318,"&gt;79")</f>
        <v>0</v>
      </c>
    </row>
    <row r="87" spans="1:37" x14ac:dyDescent="0.2">
      <c r="A87" s="967">
        <v>5</v>
      </c>
      <c r="B87" s="966" t="s">
        <v>2454</v>
      </c>
      <c r="C87" s="966" t="s">
        <v>2453</v>
      </c>
      <c r="D87" s="923">
        <v>47.75419087590857</v>
      </c>
      <c r="E87" s="843">
        <v>54.254446890185143</v>
      </c>
      <c r="F87" s="842">
        <v>51.212906110973449</v>
      </c>
      <c r="G87" s="974">
        <v>50.912650671530905</v>
      </c>
      <c r="H87" s="869"/>
      <c r="I87" s="870"/>
      <c r="J87" s="870"/>
      <c r="K87" s="870"/>
      <c r="L87" s="870"/>
      <c r="M87" s="870"/>
      <c r="N87" s="870"/>
      <c r="O87" s="765">
        <v>54</v>
      </c>
      <c r="P87" s="886"/>
      <c r="Q87" s="886"/>
      <c r="R87" s="886"/>
      <c r="S87" s="886"/>
      <c r="T87" s="886"/>
      <c r="U87" s="886"/>
      <c r="V87" s="172" t="s">
        <v>2398</v>
      </c>
      <c r="W87" s="954" t="s">
        <v>1562</v>
      </c>
      <c r="X87" s="949">
        <f>COUNTIFS($D$307:$D$318,"&gt;51 ", $D$307:$D$318,"&lt;=79")</f>
        <v>5</v>
      </c>
      <c r="Y87" s="949">
        <f>COUNTIFS($E$307:$E$318,"&gt;51 ", $E$307:$E$318,"&lt;=79")</f>
        <v>9</v>
      </c>
      <c r="Z87" s="949">
        <f>COUNTIFS($F$307:$F$318,"&gt;51 ", $F$307:$F$318,"&lt;=79")</f>
        <v>8</v>
      </c>
      <c r="AA87" s="949">
        <f>COUNTIFS($G$307:$G$318,"&gt;51 ", $G$307:$G$318,"&lt;=79")</f>
        <v>8</v>
      </c>
      <c r="AB87" s="949">
        <f>COUNTIFS($O$307:$O$318,"&gt;51 ", $O$307:$O$318,"&lt;=79")</f>
        <v>11</v>
      </c>
    </row>
    <row r="88" spans="1:37" x14ac:dyDescent="0.2">
      <c r="A88" s="967">
        <v>5</v>
      </c>
      <c r="B88" s="966" t="s">
        <v>104</v>
      </c>
      <c r="C88" s="966" t="s">
        <v>2453</v>
      </c>
      <c r="D88" s="891" t="s">
        <v>501</v>
      </c>
      <c r="E88" s="891" t="s">
        <v>501</v>
      </c>
      <c r="F88" s="841">
        <v>60.76777567005368</v>
      </c>
      <c r="G88" s="841">
        <v>67.025322171512684</v>
      </c>
      <c r="H88" s="869"/>
      <c r="I88" s="870"/>
      <c r="J88" s="870"/>
      <c r="K88" s="870"/>
      <c r="L88" s="870"/>
      <c r="M88" s="870"/>
      <c r="N88" s="870"/>
      <c r="O88" s="765">
        <v>70</v>
      </c>
      <c r="P88" s="886"/>
      <c r="Q88" s="886"/>
      <c r="R88" s="886"/>
      <c r="S88" s="886"/>
      <c r="T88" s="886"/>
      <c r="U88" s="886"/>
      <c r="V88" s="172" t="s">
        <v>2397</v>
      </c>
      <c r="W88" s="953" t="s">
        <v>487</v>
      </c>
      <c r="X88" s="949">
        <f>COUNTIFS($D$307:$D$318,"&gt;36 ", $D$307:$D$318,"&lt;=51")</f>
        <v>1</v>
      </c>
      <c r="Y88" s="949">
        <f>COUNTIFS($E$307:$E$318,"&gt;36 ", $E$307:$E$318,"&lt;=51")</f>
        <v>1</v>
      </c>
      <c r="Z88" s="949">
        <f>COUNTIFS($F$307:$F$318,"&gt;36 ", $F$307:$F$318,"&lt;=51")</f>
        <v>2</v>
      </c>
      <c r="AA88" s="949">
        <f>COUNTIFS($G$307:$G$318,"&gt;36 ", $G$307:$G$318,"&lt;=51")</f>
        <v>2</v>
      </c>
      <c r="AB88" s="949">
        <f>COUNTIFS($O$307:$O$318,"&gt;36 ", $O$307:$O$318,"&lt;=51")</f>
        <v>0</v>
      </c>
    </row>
    <row r="89" spans="1:37" x14ac:dyDescent="0.2">
      <c r="A89" s="971">
        <v>5</v>
      </c>
      <c r="B89" s="969" t="s">
        <v>105</v>
      </c>
      <c r="C89" s="970" t="s">
        <v>2453</v>
      </c>
      <c r="D89" s="859" t="s">
        <v>501</v>
      </c>
      <c r="E89" s="859" t="s">
        <v>501</v>
      </c>
      <c r="F89" s="264" t="s">
        <v>501</v>
      </c>
      <c r="G89" s="841">
        <v>56.925077843541516</v>
      </c>
      <c r="H89" s="869"/>
      <c r="I89" s="870"/>
      <c r="J89" s="870"/>
      <c r="K89" s="870"/>
      <c r="L89" s="870"/>
      <c r="M89" s="870"/>
      <c r="N89" s="870"/>
      <c r="O89" s="765">
        <v>61</v>
      </c>
      <c r="P89" s="886"/>
      <c r="Q89" s="886"/>
      <c r="R89" s="886"/>
      <c r="S89" s="886"/>
      <c r="T89" s="886"/>
      <c r="U89" s="886"/>
      <c r="V89" s="172" t="s">
        <v>2395</v>
      </c>
      <c r="W89" s="951" t="s">
        <v>486</v>
      </c>
      <c r="X89" s="949">
        <f>COUNTIFS($D$307:$D$318,"&gt;19 ", $D$307:$D$318,"&lt;=36")</f>
        <v>0</v>
      </c>
      <c r="Y89" s="949">
        <f>COUNTIFS($E$307:$E$318,"&gt;19 ", $E$307:$E$318,"&lt;=36")</f>
        <v>0</v>
      </c>
      <c r="Z89" s="949">
        <f>COUNTIFS($F$307:$F$318,"&gt;19 ", $F$307:$F$318,"&lt;=36")</f>
        <v>0</v>
      </c>
      <c r="AA89" s="949">
        <f>COUNTIFS($G$307:$G$318,"&gt;19 ", $G$307:$G$318,"&lt;=36")</f>
        <v>0</v>
      </c>
      <c r="AB89" s="949">
        <f>COUNTIFS($O$307:$O$318,"&gt;19 ", $O$307:$O$318,"&lt;=36")</f>
        <v>0</v>
      </c>
    </row>
    <row r="90" spans="1:37" x14ac:dyDescent="0.2">
      <c r="A90" s="967">
        <v>5</v>
      </c>
      <c r="B90" s="966" t="s">
        <v>106</v>
      </c>
      <c r="C90" s="966" t="s">
        <v>2453</v>
      </c>
      <c r="D90" s="891" t="s">
        <v>501</v>
      </c>
      <c r="E90" s="891" t="s">
        <v>501</v>
      </c>
      <c r="F90" s="863">
        <v>51.689645126642652</v>
      </c>
      <c r="G90" s="841">
        <v>59.979707596605515</v>
      </c>
      <c r="H90" s="869"/>
      <c r="I90" s="870"/>
      <c r="J90" s="870"/>
      <c r="K90" s="870"/>
      <c r="L90" s="870"/>
      <c r="M90" s="870"/>
      <c r="N90" s="870"/>
      <c r="O90" s="765">
        <v>64</v>
      </c>
      <c r="P90" s="886"/>
      <c r="Q90" s="886"/>
      <c r="R90" s="886"/>
      <c r="S90" s="886"/>
      <c r="T90" s="886"/>
      <c r="U90" s="886"/>
      <c r="V90" s="172" t="s">
        <v>2393</v>
      </c>
      <c r="W90" s="950" t="s">
        <v>485</v>
      </c>
      <c r="X90" s="949">
        <f>COUNTIFS($D$307:$D$318,"&lt;=19")</f>
        <v>0</v>
      </c>
      <c r="Y90" s="949">
        <f>COUNTIFS($E$307:$E$318,"&lt;=19")</f>
        <v>0</v>
      </c>
      <c r="Z90" s="949">
        <f>COUNTIFS($F$307:$F$318,"&lt;=19")</f>
        <v>0</v>
      </c>
      <c r="AA90" s="949">
        <f>COUNTIFS($G$307:$G$318,"&lt;=19")</f>
        <v>0</v>
      </c>
      <c r="AB90" s="949">
        <f>COUNTIFS($O$307:$O$318,"&lt;=19")</f>
        <v>0</v>
      </c>
    </row>
    <row r="91" spans="1:37" x14ac:dyDescent="0.2">
      <c r="A91" s="967">
        <v>5</v>
      </c>
      <c r="B91" s="966" t="s">
        <v>107</v>
      </c>
      <c r="C91" s="966" t="s">
        <v>2453</v>
      </c>
      <c r="D91" s="836">
        <v>39.75893721593404</v>
      </c>
      <c r="E91" s="836">
        <v>40.890775626369788</v>
      </c>
      <c r="F91" s="842">
        <v>38.013631804963644</v>
      </c>
      <c r="G91" s="974">
        <v>40.821894489950544</v>
      </c>
      <c r="H91" s="869"/>
      <c r="I91" s="870"/>
      <c r="J91" s="870"/>
      <c r="K91" s="870"/>
      <c r="L91" s="870"/>
      <c r="M91" s="870"/>
      <c r="N91" s="870"/>
      <c r="O91" s="763">
        <v>44</v>
      </c>
      <c r="P91" s="886"/>
      <c r="Q91" s="886"/>
      <c r="R91" s="886"/>
      <c r="S91" s="886"/>
      <c r="T91" s="886"/>
      <c r="U91" s="886"/>
      <c r="V91" s="2439" t="s">
        <v>367</v>
      </c>
      <c r="W91" s="2439"/>
      <c r="X91" s="949">
        <v>6</v>
      </c>
      <c r="Y91" s="949">
        <v>10</v>
      </c>
      <c r="Z91" s="949">
        <v>10</v>
      </c>
      <c r="AA91" s="949">
        <f>SUM(AA87:AA90)</f>
        <v>10</v>
      </c>
      <c r="AB91" s="949">
        <f>SUM(AB86:AB90)</f>
        <v>11</v>
      </c>
    </row>
    <row r="92" spans="1:37" x14ac:dyDescent="0.2">
      <c r="A92" s="967">
        <v>5</v>
      </c>
      <c r="B92" s="966" t="s">
        <v>108</v>
      </c>
      <c r="C92" s="966" t="s">
        <v>2453</v>
      </c>
      <c r="D92" s="891" t="s">
        <v>501</v>
      </c>
      <c r="E92" s="891" t="s">
        <v>501</v>
      </c>
      <c r="F92" s="842">
        <v>47.669839373920126</v>
      </c>
      <c r="G92" s="974">
        <v>45.657618070602325</v>
      </c>
      <c r="H92" s="869"/>
      <c r="I92" s="870"/>
      <c r="J92" s="870"/>
      <c r="K92" s="870"/>
      <c r="L92" s="870"/>
      <c r="M92" s="870"/>
      <c r="N92" s="870"/>
      <c r="O92" s="763">
        <v>49</v>
      </c>
      <c r="P92" s="886"/>
      <c r="Q92" s="886"/>
      <c r="R92" s="886"/>
      <c r="S92" s="886"/>
      <c r="T92" s="886"/>
      <c r="U92" s="886"/>
    </row>
    <row r="93" spans="1:37" x14ac:dyDescent="0.2">
      <c r="A93" s="967">
        <v>5</v>
      </c>
      <c r="B93" s="966" t="s">
        <v>110</v>
      </c>
      <c r="C93" s="966" t="s">
        <v>2453</v>
      </c>
      <c r="D93" s="891" t="s">
        <v>501</v>
      </c>
      <c r="E93" s="891" t="s">
        <v>501</v>
      </c>
      <c r="F93" s="842">
        <v>45.892209851249788</v>
      </c>
      <c r="G93" s="974">
        <v>43.428900825659376</v>
      </c>
      <c r="H93" s="869"/>
      <c r="I93" s="870"/>
      <c r="J93" s="870"/>
      <c r="K93" s="870"/>
      <c r="L93" s="870"/>
      <c r="M93" s="870"/>
      <c r="N93" s="870"/>
      <c r="O93" s="763">
        <v>50</v>
      </c>
      <c r="P93" s="886"/>
      <c r="Q93" s="886"/>
      <c r="R93" s="886"/>
      <c r="S93" s="886"/>
      <c r="T93" s="886"/>
      <c r="U93" s="886"/>
      <c r="V93" s="56" t="s">
        <v>357</v>
      </c>
      <c r="W93" s="56"/>
      <c r="X93" s="956">
        <v>2007</v>
      </c>
      <c r="Y93" s="956">
        <v>2008</v>
      </c>
      <c r="Z93" s="956">
        <v>2009</v>
      </c>
      <c r="AA93" s="956">
        <v>2010</v>
      </c>
      <c r="AB93" s="956">
        <v>2011</v>
      </c>
    </row>
    <row r="94" spans="1:37" x14ac:dyDescent="0.2">
      <c r="A94" s="971">
        <v>5</v>
      </c>
      <c r="B94" s="969" t="s">
        <v>63</v>
      </c>
      <c r="C94" s="972" t="s">
        <v>2452</v>
      </c>
      <c r="D94" s="859" t="s">
        <v>501</v>
      </c>
      <c r="E94" s="859" t="s">
        <v>501</v>
      </c>
      <c r="F94" s="264" t="s">
        <v>501</v>
      </c>
      <c r="G94" s="841">
        <v>58.216748793659654</v>
      </c>
      <c r="H94" s="869"/>
      <c r="I94" s="870"/>
      <c r="J94" s="870"/>
      <c r="K94" s="870"/>
      <c r="L94" s="870"/>
      <c r="M94" s="870"/>
      <c r="N94" s="870"/>
      <c r="O94" s="765">
        <v>64</v>
      </c>
      <c r="P94" s="886"/>
      <c r="Q94" s="886"/>
      <c r="R94" s="886"/>
      <c r="S94" s="886"/>
      <c r="T94" s="886"/>
      <c r="U94" s="886"/>
      <c r="V94" s="172" t="s">
        <v>2400</v>
      </c>
      <c r="W94" s="955" t="s">
        <v>489</v>
      </c>
      <c r="X94" s="949">
        <f>COUNTIFS($D$319:$D$323,"&gt;79")</f>
        <v>0</v>
      </c>
      <c r="Y94" s="949">
        <f>COUNTIFS($E$319:$E$323,"&gt;79")</f>
        <v>0</v>
      </c>
      <c r="Z94" s="949">
        <f>COUNTIFS($F$319:$F$323,"&gt;79")</f>
        <v>0</v>
      </c>
      <c r="AA94" s="949">
        <f>COUNTIFS($G$319:$G$323,"&gt;79")</f>
        <v>0</v>
      </c>
      <c r="AB94" s="949">
        <f>COUNTIFS($O$319:$O$323,"&gt;79")</f>
        <v>0</v>
      </c>
    </row>
    <row r="95" spans="1:37" x14ac:dyDescent="0.2">
      <c r="A95" s="967">
        <v>5</v>
      </c>
      <c r="B95" s="966" t="s">
        <v>59</v>
      </c>
      <c r="C95" s="966" t="s">
        <v>2451</v>
      </c>
      <c r="D95" s="891" t="s">
        <v>501</v>
      </c>
      <c r="E95" s="891" t="s">
        <v>501</v>
      </c>
      <c r="F95" s="841">
        <v>53.468168906417304</v>
      </c>
      <c r="G95" s="841">
        <v>59.656328572029885</v>
      </c>
      <c r="H95" s="869"/>
      <c r="I95" s="870"/>
      <c r="J95" s="870"/>
      <c r="K95" s="870"/>
      <c r="L95" s="870"/>
      <c r="M95" s="870"/>
      <c r="N95" s="870"/>
      <c r="O95" s="765">
        <v>68</v>
      </c>
      <c r="P95" s="886"/>
      <c r="Q95" s="886"/>
      <c r="R95" s="886"/>
      <c r="S95" s="886"/>
      <c r="T95" s="886"/>
      <c r="U95" s="886"/>
      <c r="V95" s="172" t="s">
        <v>2398</v>
      </c>
      <c r="W95" s="954" t="s">
        <v>1562</v>
      </c>
      <c r="X95" s="949">
        <f>COUNTIFS($D$319:$D$323,"&gt;51 ", $D$319:$D$323,"&lt;=79")</f>
        <v>2</v>
      </c>
      <c r="Y95" s="949">
        <f>COUNTIFS($E$319:$E$323,"&gt;51 ", $E$319:$E$323,"&lt;=79")</f>
        <v>2</v>
      </c>
      <c r="Z95" s="949">
        <f>COUNTIFS($F$319:$F$323,"&gt;51 ", $F$319:$F$323,"&lt;=79")</f>
        <v>2</v>
      </c>
      <c r="AA95" s="949">
        <f>COUNTIFS($G$319:$G$323,"&gt;51 ", $G$319:$G$323,"&lt;=79")</f>
        <v>3</v>
      </c>
      <c r="AB95" s="949">
        <f>COUNTIFS($O$319:$O$323,"&gt;51 ", $O$319:$O$323,"&lt;=79")</f>
        <v>3</v>
      </c>
    </row>
    <row r="96" spans="1:37" x14ac:dyDescent="0.2">
      <c r="A96" s="967">
        <v>5</v>
      </c>
      <c r="B96" s="966" t="s">
        <v>60</v>
      </c>
      <c r="C96" s="966" t="s">
        <v>2451</v>
      </c>
      <c r="D96" s="891" t="s">
        <v>501</v>
      </c>
      <c r="E96" s="891" t="s">
        <v>501</v>
      </c>
      <c r="F96" s="841">
        <v>58.82721112481574</v>
      </c>
      <c r="G96" s="841">
        <v>65.32211601919596</v>
      </c>
      <c r="H96" s="869"/>
      <c r="I96" s="870"/>
      <c r="J96" s="870"/>
      <c r="K96" s="870"/>
      <c r="L96" s="870"/>
      <c r="M96" s="870"/>
      <c r="N96" s="870"/>
      <c r="O96" s="765">
        <v>69</v>
      </c>
      <c r="P96" s="886"/>
      <c r="Q96" s="886"/>
      <c r="R96" s="886"/>
      <c r="S96" s="886"/>
      <c r="T96" s="886"/>
      <c r="U96" s="886"/>
      <c r="V96" s="172" t="s">
        <v>2397</v>
      </c>
      <c r="W96" s="953" t="s">
        <v>487</v>
      </c>
      <c r="X96" s="949">
        <f>COUNTIFS($D$319:$D$323,"&gt;36 ", $D$319:$D$323,"&lt;=51")</f>
        <v>0</v>
      </c>
      <c r="Y96" s="949">
        <f>COUNTIFS($E$319:$E$323,"&gt;36 ", $E$319:$E$323,"&lt;=51")</f>
        <v>0</v>
      </c>
      <c r="Z96" s="949">
        <f>COUNTIFS($F$319:$F$323,"&gt;36 ", $F$319:$F$323,"&lt;=51")</f>
        <v>0</v>
      </c>
      <c r="AA96" s="949">
        <f>COUNTIFS($G$319:$G$323,"&gt;36 ", $G$319:$G$323,"&lt;=51")</f>
        <v>1</v>
      </c>
      <c r="AB96" s="949">
        <f>COUNTIFS($O$319:$O$323,"&gt;36 ", $O$319:$O$323,"&lt;=51")</f>
        <v>1</v>
      </c>
    </row>
    <row r="97" spans="1:37" x14ac:dyDescent="0.2">
      <c r="A97" s="967">
        <v>5</v>
      </c>
      <c r="B97" s="966" t="s">
        <v>136</v>
      </c>
      <c r="C97" s="966" t="s">
        <v>2448</v>
      </c>
      <c r="D97" s="843">
        <v>77.23067740192414</v>
      </c>
      <c r="E97" s="843">
        <v>57.024487617264384</v>
      </c>
      <c r="F97" s="841">
        <v>62.657341833113215</v>
      </c>
      <c r="G97" s="841">
        <v>68.431756872906817</v>
      </c>
      <c r="H97" s="869"/>
      <c r="I97" s="870"/>
      <c r="J97" s="870"/>
      <c r="K97" s="870"/>
      <c r="L97" s="870"/>
      <c r="M97" s="870"/>
      <c r="N97" s="870"/>
      <c r="O97" s="765">
        <v>61</v>
      </c>
      <c r="P97" s="886"/>
      <c r="Q97" s="886"/>
      <c r="R97" s="886"/>
      <c r="S97" s="886"/>
      <c r="T97" s="886"/>
      <c r="U97" s="886"/>
      <c r="V97" s="172" t="s">
        <v>2395</v>
      </c>
      <c r="W97" s="951" t="s">
        <v>486</v>
      </c>
      <c r="X97" s="949">
        <f>COUNTIFS($D$319:$D$323,"&gt;19 ", $D$319:$D$323,"&lt;=36")</f>
        <v>0</v>
      </c>
      <c r="Y97" s="949">
        <f>COUNTIFS($E$319:$E$323,"&gt;19 ", $E$319:$E$323,"&lt;=36")</f>
        <v>0</v>
      </c>
      <c r="Z97" s="949">
        <f>COUNTIFS($F$319:$F$323,"&gt;19 ", $F$319:$F$323,"&lt;=36")</f>
        <v>0</v>
      </c>
      <c r="AA97" s="949">
        <f>COUNTIFS($G$319:$G$323,"&gt;19 ", $G$319:$G$323,"&lt;=36")</f>
        <v>0</v>
      </c>
      <c r="AB97" s="949">
        <f>COUNTIFS($O$319:$O$323,"&gt;19 ", $O$319:$O$323,"&lt;=36")</f>
        <v>0</v>
      </c>
    </row>
    <row r="98" spans="1:37" x14ac:dyDescent="0.2">
      <c r="A98" s="971">
        <v>5</v>
      </c>
      <c r="B98" s="969" t="s">
        <v>137</v>
      </c>
      <c r="C98" s="970" t="s">
        <v>2448</v>
      </c>
      <c r="D98" s="859" t="s">
        <v>501</v>
      </c>
      <c r="E98" s="859" t="s">
        <v>501</v>
      </c>
      <c r="F98" s="841">
        <v>53</v>
      </c>
      <c r="G98" s="841">
        <v>54.514320267362571</v>
      </c>
      <c r="H98" s="869"/>
      <c r="I98" s="870"/>
      <c r="J98" s="870"/>
      <c r="K98" s="870"/>
      <c r="L98" s="870"/>
      <c r="M98" s="870"/>
      <c r="N98" s="870"/>
      <c r="O98" s="763">
        <v>48</v>
      </c>
      <c r="P98" s="886"/>
      <c r="Q98" s="886"/>
      <c r="R98" s="886"/>
      <c r="S98" s="886"/>
      <c r="T98" s="886"/>
      <c r="U98" s="886"/>
      <c r="V98" s="172" t="s">
        <v>2393</v>
      </c>
      <c r="W98" s="950" t="s">
        <v>485</v>
      </c>
      <c r="X98" s="949">
        <f>COUNTIFS($D$319:$D$323,"&lt;=19")</f>
        <v>0</v>
      </c>
      <c r="Y98" s="949">
        <f>COUNTIFS($E$319:$E$323,"&lt;=19")</f>
        <v>0</v>
      </c>
      <c r="Z98" s="949">
        <f>COUNTIFS($F$319:$F$323,"&lt;=19")</f>
        <v>0</v>
      </c>
      <c r="AA98" s="949">
        <f>COUNTIFS($G$319:$G$323,"&lt;=19")</f>
        <v>0</v>
      </c>
      <c r="AB98" s="949">
        <f>COUNTIFS($O$319:$O$323,"&lt;=19")</f>
        <v>0</v>
      </c>
    </row>
    <row r="99" spans="1:37" x14ac:dyDescent="0.2">
      <c r="A99" s="967">
        <v>5</v>
      </c>
      <c r="B99" s="966" t="s">
        <v>138</v>
      </c>
      <c r="C99" s="966" t="s">
        <v>2448</v>
      </c>
      <c r="D99" s="891" t="s">
        <v>501</v>
      </c>
      <c r="E99" s="891" t="s">
        <v>501</v>
      </c>
      <c r="F99" s="842">
        <v>45.677776038237155</v>
      </c>
      <c r="G99" s="974">
        <v>49.207849706182088</v>
      </c>
      <c r="H99" s="869"/>
      <c r="I99" s="870"/>
      <c r="J99" s="870"/>
      <c r="K99" s="870"/>
      <c r="L99" s="870"/>
      <c r="M99" s="870"/>
      <c r="N99" s="870"/>
      <c r="O99" s="763">
        <v>41</v>
      </c>
      <c r="P99" s="886"/>
      <c r="Q99" s="886"/>
      <c r="R99" s="886"/>
      <c r="S99" s="886"/>
      <c r="T99" s="886"/>
      <c r="U99" s="886"/>
      <c r="V99" s="2439" t="s">
        <v>368</v>
      </c>
      <c r="W99" s="2439"/>
      <c r="X99" s="949">
        <v>2</v>
      </c>
      <c r="Y99" s="949">
        <v>2</v>
      </c>
      <c r="Z99" s="949">
        <v>3</v>
      </c>
      <c r="AA99" s="949">
        <f>SUM(AA94:AA98)</f>
        <v>4</v>
      </c>
      <c r="AB99" s="949">
        <f>SUM(AB94:AB98)</f>
        <v>4</v>
      </c>
    </row>
    <row r="100" spans="1:37" x14ac:dyDescent="0.2">
      <c r="A100" s="967">
        <v>5</v>
      </c>
      <c r="B100" s="966" t="s">
        <v>139</v>
      </c>
      <c r="C100" s="966" t="s">
        <v>2448</v>
      </c>
      <c r="D100" s="891" t="s">
        <v>501</v>
      </c>
      <c r="E100" s="891" t="s">
        <v>501</v>
      </c>
      <c r="F100" s="842">
        <v>50.326859671898511</v>
      </c>
      <c r="G100" s="974">
        <v>49.495083495249979</v>
      </c>
      <c r="H100" s="869"/>
      <c r="I100" s="870"/>
      <c r="J100" s="870"/>
      <c r="K100" s="870"/>
      <c r="L100" s="870"/>
      <c r="M100" s="870"/>
      <c r="N100" s="870"/>
      <c r="O100" s="763">
        <v>44</v>
      </c>
      <c r="P100" s="886"/>
      <c r="Q100" s="886"/>
      <c r="R100" s="886"/>
      <c r="S100" s="886"/>
      <c r="T100" s="886"/>
      <c r="U100" s="886"/>
      <c r="AF100" s="34" t="s">
        <v>2450</v>
      </c>
      <c r="AK100" s="34" t="s">
        <v>2449</v>
      </c>
    </row>
    <row r="101" spans="1:37" x14ac:dyDescent="0.2">
      <c r="A101" s="967">
        <v>5</v>
      </c>
      <c r="B101" s="966" t="s">
        <v>140</v>
      </c>
      <c r="C101" s="966" t="s">
        <v>2448</v>
      </c>
      <c r="D101" s="891" t="s">
        <v>501</v>
      </c>
      <c r="E101" s="891" t="s">
        <v>501</v>
      </c>
      <c r="F101" s="842">
        <v>48.481002658739392</v>
      </c>
      <c r="G101" s="841">
        <v>52.935421444350055</v>
      </c>
      <c r="H101" s="869"/>
      <c r="I101" s="870"/>
      <c r="J101" s="870"/>
      <c r="K101" s="870"/>
      <c r="L101" s="870"/>
      <c r="M101" s="870"/>
      <c r="N101" s="870"/>
      <c r="O101" s="765">
        <v>53</v>
      </c>
      <c r="P101" s="886"/>
      <c r="Q101" s="886"/>
      <c r="R101" s="886"/>
      <c r="S101" s="886"/>
      <c r="T101" s="886"/>
      <c r="U101" s="886"/>
      <c r="V101" s="56" t="s">
        <v>357</v>
      </c>
      <c r="W101" s="56"/>
      <c r="X101" s="956">
        <v>2007</v>
      </c>
      <c r="Y101" s="956">
        <v>2008</v>
      </c>
      <c r="Z101" s="956">
        <v>2009</v>
      </c>
      <c r="AA101" s="956">
        <v>2010</v>
      </c>
      <c r="AB101" s="956">
        <v>2011</v>
      </c>
    </row>
    <row r="102" spans="1:37" x14ac:dyDescent="0.2">
      <c r="A102" s="967">
        <v>5</v>
      </c>
      <c r="B102" s="966" t="s">
        <v>141</v>
      </c>
      <c r="C102" s="966" t="s">
        <v>2448</v>
      </c>
      <c r="D102" s="841">
        <v>74</v>
      </c>
      <c r="E102" s="841">
        <v>64</v>
      </c>
      <c r="F102" s="842">
        <v>47.896145129862539</v>
      </c>
      <c r="G102" s="841">
        <v>62.96213573627378</v>
      </c>
      <c r="H102" s="869"/>
      <c r="I102" s="870"/>
      <c r="J102" s="870"/>
      <c r="K102" s="870"/>
      <c r="L102" s="870"/>
      <c r="M102" s="870"/>
      <c r="N102" s="870"/>
      <c r="O102" s="765">
        <v>66</v>
      </c>
      <c r="P102" s="886"/>
      <c r="Q102" s="886"/>
      <c r="R102" s="886"/>
      <c r="S102" s="886"/>
      <c r="T102" s="886"/>
      <c r="U102" s="886"/>
      <c r="V102" s="172" t="s">
        <v>2400</v>
      </c>
      <c r="W102" s="955" t="s">
        <v>489</v>
      </c>
      <c r="X102" s="949">
        <f>COUNTIFS($D$324:$D$333,"&gt;79")</f>
        <v>0</v>
      </c>
      <c r="Y102" s="949">
        <f>COUNTIFS($E$324:$E$333,"&gt;79")</f>
        <v>0</v>
      </c>
      <c r="Z102" s="949">
        <f>COUNTIFS($F$324:$F$333,"&gt;79")</f>
        <v>0</v>
      </c>
      <c r="AA102" s="949">
        <f>COUNTIFS($G$324:$G$333,"&gt;79")</f>
        <v>0</v>
      </c>
      <c r="AB102" s="949">
        <f>COUNTIFS($O$324:$O$333,"&gt;79")</f>
        <v>0</v>
      </c>
    </row>
    <row r="103" spans="1:37" x14ac:dyDescent="0.2">
      <c r="A103" s="967">
        <v>5</v>
      </c>
      <c r="B103" s="969" t="s">
        <v>111</v>
      </c>
      <c r="C103" s="966" t="s">
        <v>2447</v>
      </c>
      <c r="D103" s="891" t="s">
        <v>501</v>
      </c>
      <c r="E103" s="891" t="s">
        <v>501</v>
      </c>
      <c r="F103" s="841">
        <v>53.116315953777608</v>
      </c>
      <c r="G103" s="841">
        <v>55.982344983487508</v>
      </c>
      <c r="H103" s="869"/>
      <c r="I103" s="870"/>
      <c r="J103" s="870"/>
      <c r="K103" s="870"/>
      <c r="L103" s="870"/>
      <c r="M103" s="870"/>
      <c r="N103" s="870"/>
      <c r="O103" s="765">
        <v>62</v>
      </c>
      <c r="P103" s="886"/>
      <c r="Q103" s="886"/>
      <c r="R103" s="886"/>
      <c r="S103" s="886"/>
      <c r="T103" s="886"/>
      <c r="U103" s="886"/>
      <c r="V103" s="172" t="s">
        <v>2398</v>
      </c>
      <c r="W103" s="954" t="s">
        <v>1562</v>
      </c>
      <c r="X103" s="949">
        <f>COUNTIFS($D$324:$D$333,"&gt;51 ", $D$324:$D$333,"&lt;=79")</f>
        <v>5</v>
      </c>
      <c r="Y103" s="949">
        <f>COUNTIFS($E$324:$E$333,"&gt;51 ", $E$324:$E$333,"&lt;=79")</f>
        <v>6</v>
      </c>
      <c r="Z103" s="949">
        <f>COUNTIFS($F$324:$F$333,"&gt;51 ", $F$324:$F$333,"&lt;=79")</f>
        <v>6</v>
      </c>
      <c r="AA103" s="949">
        <f>COUNTIFS($G$324:$G$333,"&gt;51 ", $G$324:$G$333,"&lt;=79")</f>
        <v>6</v>
      </c>
      <c r="AB103" s="949">
        <f>COUNTIFS($O$324:$O$333,"&gt;51 ", $O$324:$O$333,"&lt;=79")</f>
        <v>8</v>
      </c>
    </row>
    <row r="104" spans="1:37" x14ac:dyDescent="0.2">
      <c r="A104" s="967">
        <v>5</v>
      </c>
      <c r="B104" s="969" t="s">
        <v>112</v>
      </c>
      <c r="C104" s="966" t="s">
        <v>2447</v>
      </c>
      <c r="D104" s="891" t="s">
        <v>501</v>
      </c>
      <c r="E104" s="891" t="s">
        <v>501</v>
      </c>
      <c r="F104" s="841">
        <v>63.498305186045819</v>
      </c>
      <c r="G104" s="841">
        <v>78.208255185086458</v>
      </c>
      <c r="H104" s="869"/>
      <c r="I104" s="870"/>
      <c r="J104" s="870"/>
      <c r="K104" s="870"/>
      <c r="L104" s="870"/>
      <c r="M104" s="870"/>
      <c r="N104" s="870"/>
      <c r="O104" s="765">
        <v>79</v>
      </c>
      <c r="P104" s="886"/>
      <c r="Q104" s="886"/>
      <c r="R104" s="886"/>
      <c r="S104" s="886"/>
      <c r="T104" s="886"/>
      <c r="U104" s="886"/>
      <c r="V104" s="172" t="s">
        <v>2397</v>
      </c>
      <c r="W104" s="953" t="s">
        <v>487</v>
      </c>
      <c r="X104" s="949">
        <f>COUNTIFS($D$324:$D$333,"&gt;36 ", $D$324:$D$333,"&lt;=51")</f>
        <v>0</v>
      </c>
      <c r="Y104" s="949">
        <f>COUNTIFS($E$324:$E$333,"&gt;36 ", $E$324:$E$333,"&lt;=51")</f>
        <v>1</v>
      </c>
      <c r="Z104" s="949">
        <f>COUNTIFS($F$324:$F$333,"&gt;36 ", $F$324:$F$333,"&lt;=51")</f>
        <v>1</v>
      </c>
      <c r="AA104" s="949">
        <f>COUNTIFS($G$324:$G$333,"&gt;36 ", $G$324:$G$333,"&lt;=51")</f>
        <v>2</v>
      </c>
      <c r="AB104" s="949">
        <f>COUNTIFS($O$324:$O$333,"&gt;36 ", $O$324:$O$333,"&lt;=51")</f>
        <v>1</v>
      </c>
    </row>
    <row r="105" spans="1:37" x14ac:dyDescent="0.2">
      <c r="A105" s="967">
        <v>5</v>
      </c>
      <c r="B105" s="969" t="s">
        <v>113</v>
      </c>
      <c r="C105" s="966" t="s">
        <v>2447</v>
      </c>
      <c r="D105" s="836">
        <v>50.027900949930974</v>
      </c>
      <c r="E105" s="841">
        <v>55</v>
      </c>
      <c r="F105" s="841">
        <v>54.514604798879894</v>
      </c>
      <c r="G105" s="841">
        <v>67.236637861497542</v>
      </c>
      <c r="H105" s="869"/>
      <c r="I105" s="870"/>
      <c r="J105" s="870"/>
      <c r="K105" s="870"/>
      <c r="L105" s="870"/>
      <c r="M105" s="870"/>
      <c r="N105" s="870"/>
      <c r="O105" s="765">
        <v>69</v>
      </c>
      <c r="P105" s="886"/>
      <c r="Q105" s="886"/>
      <c r="R105" s="886"/>
      <c r="S105" s="886"/>
      <c r="T105" s="886"/>
      <c r="U105" s="886"/>
      <c r="V105" s="172" t="s">
        <v>2395</v>
      </c>
      <c r="W105" s="951" t="s">
        <v>486</v>
      </c>
      <c r="X105" s="949">
        <f>COUNTIFS($D$324:$D$333,"&gt;19 ", $D$324:$D$333,"&lt;=36")</f>
        <v>0</v>
      </c>
      <c r="Y105" s="949">
        <f>COUNTIFS($E$324:$E$333,"&gt;19 ", $E$324:$E$333,"&lt;=36")</f>
        <v>0</v>
      </c>
      <c r="Z105" s="949">
        <f>COUNTIFS($F$324:$F$333,"&gt;19 ", $F$324:$F$333,"&lt;=36")</f>
        <v>0</v>
      </c>
      <c r="AA105" s="949">
        <f>COUNTIFS($G$324:$G$333,"&gt;19 ", $G$324:$G$333,"&lt;=36")</f>
        <v>0</v>
      </c>
      <c r="AB105" s="949">
        <f>COUNTIFS($O$324:$O$333,"&gt;19 ", $O$324:$O$333,"&lt;=36")</f>
        <v>1</v>
      </c>
    </row>
    <row r="106" spans="1:37" x14ac:dyDescent="0.2">
      <c r="A106" s="967">
        <v>5</v>
      </c>
      <c r="B106" s="969" t="s">
        <v>114</v>
      </c>
      <c r="C106" s="966" t="s">
        <v>2447</v>
      </c>
      <c r="D106" s="837">
        <v>36.292192109487033</v>
      </c>
      <c r="E106" s="836">
        <v>42.739604761457109</v>
      </c>
      <c r="F106" s="842">
        <v>43.121514836664225</v>
      </c>
      <c r="G106" s="974">
        <v>49.466319579882651</v>
      </c>
      <c r="H106" s="869"/>
      <c r="I106" s="870"/>
      <c r="J106" s="870"/>
      <c r="K106" s="870"/>
      <c r="L106" s="870"/>
      <c r="M106" s="870"/>
      <c r="N106" s="870"/>
      <c r="O106" s="763">
        <v>48</v>
      </c>
      <c r="P106" s="886"/>
      <c r="Q106" s="886"/>
      <c r="R106" s="886"/>
      <c r="S106" s="886"/>
      <c r="T106" s="886"/>
      <c r="U106" s="886"/>
      <c r="V106" s="172" t="s">
        <v>2393</v>
      </c>
      <c r="W106" s="950" t="s">
        <v>485</v>
      </c>
      <c r="X106" s="949">
        <f>COUNTIFS($D$324:$D$333,"&lt;=19")</f>
        <v>0</v>
      </c>
      <c r="Y106" s="949">
        <f>COUNTIFS($E$324:$E$333,"&lt;=19")</f>
        <v>0</v>
      </c>
      <c r="Z106" s="949">
        <f>COUNTIFS($F$324:$F$333,"&lt;=19")</f>
        <v>0</v>
      </c>
      <c r="AA106" s="949">
        <f>COUNTIFS($G$324:$G$333,"&lt;=19")</f>
        <v>0</v>
      </c>
      <c r="AB106" s="949">
        <f>COUNTIFS($O$324:$O$333,"&lt;=19")</f>
        <v>0</v>
      </c>
    </row>
    <row r="107" spans="1:37" x14ac:dyDescent="0.2">
      <c r="A107" s="967">
        <v>5</v>
      </c>
      <c r="B107" s="969" t="s">
        <v>115</v>
      </c>
      <c r="C107" s="966" t="s">
        <v>2447</v>
      </c>
      <c r="D107" s="843">
        <v>63.100290829597668</v>
      </c>
      <c r="E107" s="843">
        <v>56.704716202807106</v>
      </c>
      <c r="F107" s="841">
        <v>57.775714092656862</v>
      </c>
      <c r="G107" s="841">
        <v>61.126755732567524</v>
      </c>
      <c r="H107" s="869"/>
      <c r="I107" s="870"/>
      <c r="J107" s="870"/>
      <c r="K107" s="870"/>
      <c r="L107" s="870"/>
      <c r="M107" s="870"/>
      <c r="N107" s="870"/>
      <c r="O107" s="765">
        <v>62</v>
      </c>
      <c r="P107" s="886"/>
      <c r="Q107" s="886"/>
      <c r="R107" s="886"/>
      <c r="S107" s="886"/>
      <c r="T107" s="886"/>
      <c r="U107" s="886"/>
      <c r="V107" s="2439" t="s">
        <v>369</v>
      </c>
      <c r="W107" s="2439"/>
      <c r="X107" s="949">
        <v>5</v>
      </c>
      <c r="Y107" s="949">
        <v>7</v>
      </c>
      <c r="Z107" s="949">
        <v>7</v>
      </c>
      <c r="AA107" s="949">
        <f>SUM(AA102:AA106)</f>
        <v>8</v>
      </c>
      <c r="AB107" s="949">
        <f>SUM(AB102:AB106)</f>
        <v>10</v>
      </c>
    </row>
    <row r="108" spans="1:37" x14ac:dyDescent="0.2">
      <c r="A108" s="967">
        <v>5</v>
      </c>
      <c r="B108" s="969" t="s">
        <v>116</v>
      </c>
      <c r="C108" s="966" t="s">
        <v>2447</v>
      </c>
      <c r="D108" s="836">
        <v>43.845275649035216</v>
      </c>
      <c r="E108" s="836">
        <v>50.66146841477655</v>
      </c>
      <c r="F108" s="841">
        <v>52.356923123414141</v>
      </c>
      <c r="G108" s="841">
        <v>55.159559244582248</v>
      </c>
      <c r="H108" s="869"/>
      <c r="I108" s="870"/>
      <c r="J108" s="870"/>
      <c r="K108" s="870"/>
      <c r="L108" s="870"/>
      <c r="M108" s="870"/>
      <c r="N108" s="870"/>
      <c r="O108" s="765">
        <v>62</v>
      </c>
      <c r="P108" s="886"/>
      <c r="Q108" s="886"/>
      <c r="R108" s="886"/>
      <c r="S108" s="886"/>
      <c r="T108" s="886"/>
      <c r="U108" s="886"/>
    </row>
    <row r="109" spans="1:37" x14ac:dyDescent="0.2">
      <c r="A109" s="967">
        <v>5</v>
      </c>
      <c r="B109" s="969" t="s">
        <v>117</v>
      </c>
      <c r="C109" s="966" t="s">
        <v>2447</v>
      </c>
      <c r="D109" s="891" t="s">
        <v>501</v>
      </c>
      <c r="E109" s="891" t="s">
        <v>501</v>
      </c>
      <c r="F109" s="842">
        <v>47.43673383255453</v>
      </c>
      <c r="G109" s="841">
        <v>53.357714404046931</v>
      </c>
      <c r="H109" s="869"/>
      <c r="I109" s="870"/>
      <c r="J109" s="870"/>
      <c r="K109" s="870"/>
      <c r="L109" s="870"/>
      <c r="M109" s="870"/>
      <c r="N109" s="870"/>
      <c r="O109" s="765">
        <v>55</v>
      </c>
      <c r="P109" s="886"/>
      <c r="Q109" s="886"/>
      <c r="R109" s="886"/>
      <c r="S109" s="886"/>
      <c r="T109" s="886"/>
      <c r="U109" s="886"/>
      <c r="V109" s="56" t="s">
        <v>357</v>
      </c>
      <c r="W109" s="56"/>
      <c r="X109" s="956">
        <v>2007</v>
      </c>
      <c r="Y109" s="956">
        <v>2008</v>
      </c>
      <c r="Z109" s="956">
        <v>2009</v>
      </c>
      <c r="AA109" s="956">
        <v>2010</v>
      </c>
      <c r="AB109" s="956">
        <v>2011</v>
      </c>
    </row>
    <row r="110" spans="1:37" x14ac:dyDescent="0.2">
      <c r="A110" s="967">
        <v>5</v>
      </c>
      <c r="B110" s="969" t="s">
        <v>118</v>
      </c>
      <c r="C110" s="966" t="s">
        <v>2447</v>
      </c>
      <c r="D110" s="867">
        <v>51.765246435707688</v>
      </c>
      <c r="E110" s="867">
        <v>55.762021681935153</v>
      </c>
      <c r="F110" s="863">
        <v>51.702350292792609</v>
      </c>
      <c r="G110" s="863">
        <v>53.511892011944667</v>
      </c>
      <c r="H110" s="976"/>
      <c r="I110" s="975"/>
      <c r="J110" s="975"/>
      <c r="K110" s="975"/>
      <c r="L110" s="975"/>
      <c r="M110" s="975"/>
      <c r="N110" s="975"/>
      <c r="O110" s="764">
        <v>59</v>
      </c>
      <c r="P110" s="886"/>
      <c r="Q110" s="886"/>
      <c r="R110" s="886"/>
      <c r="S110" s="886"/>
      <c r="T110" s="886"/>
      <c r="U110" s="886"/>
      <c r="V110" s="172" t="s">
        <v>2400</v>
      </c>
      <c r="W110" s="955" t="s">
        <v>489</v>
      </c>
      <c r="X110" s="949">
        <f>COUNTIFS($D$334:$D$341,"&gt;79")</f>
        <v>1</v>
      </c>
      <c r="Y110" s="949">
        <f>COUNTIFS($E$334:$E$341,"&gt;79")</f>
        <v>1</v>
      </c>
      <c r="Z110" s="949">
        <f>COUNTIFS($F$334:$F$341,"&gt;79")</f>
        <v>1</v>
      </c>
      <c r="AA110" s="949">
        <f>COUNTIFS($G$334:$G$341,"&gt;79")</f>
        <v>1</v>
      </c>
      <c r="AB110" s="949">
        <f>COUNTIFS($O$334:$O$341,"&gt;79")</f>
        <v>1</v>
      </c>
    </row>
    <row r="111" spans="1:37" x14ac:dyDescent="0.2">
      <c r="A111" s="967">
        <v>5</v>
      </c>
      <c r="B111" s="969" t="s">
        <v>119</v>
      </c>
      <c r="C111" s="966" t="s">
        <v>2447</v>
      </c>
      <c r="D111" s="843">
        <v>55.015241490369121</v>
      </c>
      <c r="E111" s="843">
        <v>55.760764393182733</v>
      </c>
      <c r="F111" s="841">
        <v>53.753062708184444</v>
      </c>
      <c r="G111" s="841">
        <v>52.330363172629916</v>
      </c>
      <c r="H111" s="869"/>
      <c r="I111" s="870"/>
      <c r="J111" s="870"/>
      <c r="K111" s="870"/>
      <c r="L111" s="870"/>
      <c r="M111" s="870"/>
      <c r="N111" s="870"/>
      <c r="O111" s="765">
        <v>53</v>
      </c>
      <c r="P111" s="886"/>
      <c r="Q111" s="886"/>
      <c r="R111" s="886"/>
      <c r="S111" s="886"/>
      <c r="T111" s="886"/>
      <c r="U111" s="886"/>
      <c r="V111" s="172" t="s">
        <v>2398</v>
      </c>
      <c r="W111" s="954" t="s">
        <v>1562</v>
      </c>
      <c r="X111" s="949">
        <f>COUNTIFS($D$334:$D$341,"&gt;51 ", $D$334:$D$341,"&lt;=79")</f>
        <v>6</v>
      </c>
      <c r="Y111" s="949">
        <f>COUNTIFS($E$334:$E$341,"&gt;51 ", $E$334:$E$341,"&lt;=79")</f>
        <v>6</v>
      </c>
      <c r="Z111" s="949">
        <f>COUNTIFS($F$334:$F$341,"&gt;51 ", $F$334:$F$341,"&lt;=79")</f>
        <v>7</v>
      </c>
      <c r="AA111" s="949">
        <f>COUNTIFS($G$334:$G$341,"&gt;51 ", $G$334:$G$341,"&lt;=79")</f>
        <v>5</v>
      </c>
      <c r="AB111" s="949">
        <f>COUNTIFS($O$334:$O$341,"&gt;51 ", $O$334:$O$341,"&lt;=79")</f>
        <v>6</v>
      </c>
    </row>
    <row r="112" spans="1:37" x14ac:dyDescent="0.2">
      <c r="A112" s="967">
        <v>5</v>
      </c>
      <c r="B112" s="966" t="s">
        <v>61</v>
      </c>
      <c r="C112" s="966" t="s">
        <v>2446</v>
      </c>
      <c r="D112" s="891" t="s">
        <v>501</v>
      </c>
      <c r="E112" s="843">
        <v>78.830886519545672</v>
      </c>
      <c r="F112" s="841">
        <v>78.78334441490712</v>
      </c>
      <c r="G112" s="846">
        <v>85.04127253702346</v>
      </c>
      <c r="H112" s="869"/>
      <c r="I112" s="870"/>
      <c r="J112" s="870"/>
      <c r="K112" s="870"/>
      <c r="L112" s="870"/>
      <c r="M112" s="870"/>
      <c r="N112" s="870"/>
      <c r="O112" s="765">
        <v>84</v>
      </c>
      <c r="P112" s="886"/>
      <c r="Q112" s="886"/>
      <c r="R112" s="886"/>
      <c r="S112" s="886"/>
      <c r="T112" s="886"/>
      <c r="U112" s="886"/>
      <c r="V112" s="172" t="s">
        <v>2397</v>
      </c>
      <c r="W112" s="953" t="s">
        <v>487</v>
      </c>
      <c r="X112" s="949">
        <f>COUNTIFS($D$334:$D$341,"&gt;36 ", $D$334:$D$341,"&lt;=51")</f>
        <v>1</v>
      </c>
      <c r="Y112" s="949">
        <f>COUNTIFS($E$334:$E$341,"&gt;36 ", $E$334:$E$341,"&lt;=51")</f>
        <v>1</v>
      </c>
      <c r="Z112" s="949">
        <f>COUNTIFS($F$334:$F$341,"&gt;36 ", $F$334:$F$341,"&lt;=51")</f>
        <v>0</v>
      </c>
      <c r="AA112" s="949">
        <f>COUNTIFS($G$334:$G$341,"&gt;36 ", $G$334:$G$341,"&lt;=51")</f>
        <v>2</v>
      </c>
      <c r="AB112" s="949">
        <f>COUNTIFS($O$334:$O$341,"&gt;36 ", $O$334:$O$341,"&lt;=51")</f>
        <v>1</v>
      </c>
    </row>
    <row r="113" spans="1:37" x14ac:dyDescent="0.2">
      <c r="A113" s="967">
        <v>5</v>
      </c>
      <c r="B113" s="966" t="s">
        <v>66</v>
      </c>
      <c r="C113" s="966" t="s">
        <v>2443</v>
      </c>
      <c r="D113" s="891" t="s">
        <v>501</v>
      </c>
      <c r="E113" s="891" t="s">
        <v>501</v>
      </c>
      <c r="F113" s="841">
        <v>57.978267550658423</v>
      </c>
      <c r="G113" s="841">
        <v>66.127669340887621</v>
      </c>
      <c r="H113" s="869"/>
      <c r="I113" s="870"/>
      <c r="J113" s="870"/>
      <c r="K113" s="870"/>
      <c r="L113" s="870"/>
      <c r="M113" s="870"/>
      <c r="N113" s="870"/>
      <c r="O113" s="765">
        <v>65</v>
      </c>
      <c r="P113" s="886"/>
      <c r="Q113" s="886"/>
      <c r="R113" s="886"/>
      <c r="S113" s="886"/>
      <c r="T113" s="886"/>
      <c r="U113" s="886"/>
      <c r="V113" s="172" t="s">
        <v>2395</v>
      </c>
      <c r="W113" s="951" t="s">
        <v>486</v>
      </c>
      <c r="X113" s="949">
        <f>COUNTIFS($D$334:$D$341,"&gt;19 ", $D$334:$D$341,"&lt;=36")</f>
        <v>0</v>
      </c>
      <c r="Y113" s="949">
        <f>COUNTIFS($E$334:$E$341,"&gt;19 ", $E$334:$E$341,"&lt;=36")</f>
        <v>0</v>
      </c>
      <c r="Z113" s="949">
        <f>COUNTIFS($F$334:$F$341,"&gt;19 ", $F$334:$F$341,"&lt;=36")</f>
        <v>0</v>
      </c>
      <c r="AA113" s="949">
        <f>COUNTIFS($G$334:$G$341,"&gt;19 ", $G$334:$G$341,"&lt;=36")</f>
        <v>0</v>
      </c>
      <c r="AB113" s="949">
        <f>COUNTIFS($O$334:$O$341,"&gt;19 ", $O$334:$O$341,"&lt;=36")</f>
        <v>0</v>
      </c>
    </row>
    <row r="114" spans="1:37" x14ac:dyDescent="0.2">
      <c r="A114" s="967">
        <v>5</v>
      </c>
      <c r="B114" s="966" t="s">
        <v>67</v>
      </c>
      <c r="C114" s="966" t="s">
        <v>2443</v>
      </c>
      <c r="D114" s="891" t="s">
        <v>501</v>
      </c>
      <c r="E114" s="891" t="s">
        <v>501</v>
      </c>
      <c r="F114" s="841">
        <v>54.867423891804606</v>
      </c>
      <c r="G114" s="841">
        <v>64.66390539128183</v>
      </c>
      <c r="H114" s="869"/>
      <c r="I114" s="870"/>
      <c r="J114" s="870"/>
      <c r="K114" s="870"/>
      <c r="L114" s="870"/>
      <c r="M114" s="870"/>
      <c r="N114" s="870"/>
      <c r="O114" s="765">
        <v>70</v>
      </c>
      <c r="P114" s="886"/>
      <c r="Q114" s="886"/>
      <c r="R114" s="886"/>
      <c r="S114" s="886"/>
      <c r="T114" s="886"/>
      <c r="U114" s="886"/>
      <c r="V114" s="172" t="s">
        <v>2393</v>
      </c>
      <c r="W114" s="950" t="s">
        <v>485</v>
      </c>
      <c r="X114" s="949">
        <f>COUNTIFS($D$334:$D$341,"&lt;=19")</f>
        <v>0</v>
      </c>
      <c r="Y114" s="949">
        <f>COUNTIFS($E$334:$E$341,"&lt;=19")</f>
        <v>0</v>
      </c>
      <c r="Z114" s="949">
        <f>COUNTIFS($F$334:$F$341,"&lt;=19")</f>
        <v>0</v>
      </c>
      <c r="AA114" s="949">
        <f>COUNTIFS($G$334:$G$341,"&lt;=19")</f>
        <v>0</v>
      </c>
      <c r="AB114" s="949">
        <f>COUNTIFS($O$334:$O$341,"&lt;=19")</f>
        <v>0</v>
      </c>
    </row>
    <row r="115" spans="1:37" x14ac:dyDescent="0.2">
      <c r="A115" s="967">
        <v>5</v>
      </c>
      <c r="B115" s="966" t="s">
        <v>68</v>
      </c>
      <c r="C115" s="966" t="s">
        <v>2443</v>
      </c>
      <c r="D115" s="891" t="s">
        <v>501</v>
      </c>
      <c r="E115" s="891" t="s">
        <v>501</v>
      </c>
      <c r="F115" s="842">
        <v>51.12599830009691</v>
      </c>
      <c r="G115" s="841">
        <v>56.481479728887024</v>
      </c>
      <c r="H115" s="869"/>
      <c r="I115" s="870"/>
      <c r="J115" s="870"/>
      <c r="K115" s="870"/>
      <c r="L115" s="870"/>
      <c r="M115" s="870"/>
      <c r="N115" s="870"/>
      <c r="O115" s="765">
        <v>54</v>
      </c>
      <c r="P115" s="886"/>
      <c r="Q115" s="886"/>
      <c r="R115" s="886"/>
      <c r="S115" s="886"/>
      <c r="T115" s="886"/>
      <c r="U115" s="886"/>
      <c r="V115" s="2439" t="s">
        <v>370</v>
      </c>
      <c r="W115" s="2439"/>
      <c r="X115" s="949">
        <v>8</v>
      </c>
      <c r="Y115" s="949">
        <v>8</v>
      </c>
      <c r="Z115" s="949">
        <v>8</v>
      </c>
      <c r="AA115" s="949">
        <f>SUM(AA110:AA114)</f>
        <v>8</v>
      </c>
      <c r="AB115" s="949">
        <f>SUM(AB110:AB114)</f>
        <v>8</v>
      </c>
      <c r="AF115" s="34" t="s">
        <v>2445</v>
      </c>
      <c r="AK115" s="34" t="s">
        <v>2444</v>
      </c>
    </row>
    <row r="116" spans="1:37" x14ac:dyDescent="0.2">
      <c r="A116" s="967">
        <v>5</v>
      </c>
      <c r="B116" s="969" t="s">
        <v>69</v>
      </c>
      <c r="C116" s="966" t="s">
        <v>2443</v>
      </c>
      <c r="D116" s="843">
        <v>77.980285177899333</v>
      </c>
      <c r="E116" s="843">
        <v>76.506090315316172</v>
      </c>
      <c r="F116" s="841">
        <v>68.512976286071193</v>
      </c>
      <c r="G116" s="841">
        <v>72.985905910809876</v>
      </c>
      <c r="H116" s="869"/>
      <c r="I116" s="870"/>
      <c r="J116" s="870"/>
      <c r="K116" s="870"/>
      <c r="L116" s="870"/>
      <c r="M116" s="870"/>
      <c r="N116" s="870"/>
      <c r="O116" s="765">
        <v>71</v>
      </c>
      <c r="P116" s="886"/>
      <c r="Q116" s="886"/>
      <c r="R116" s="886"/>
      <c r="S116" s="886"/>
      <c r="T116" s="886"/>
      <c r="U116" s="886"/>
      <c r="AC116" s="833"/>
    </row>
    <row r="117" spans="1:37" x14ac:dyDescent="0.2">
      <c r="A117" s="967">
        <v>5</v>
      </c>
      <c r="B117" s="969" t="s">
        <v>120</v>
      </c>
      <c r="C117" s="966" t="s">
        <v>2441</v>
      </c>
      <c r="D117" s="923">
        <v>50.869779154961115</v>
      </c>
      <c r="E117" s="923">
        <v>46.735132784404733</v>
      </c>
      <c r="F117" s="842">
        <v>44.5145623572677</v>
      </c>
      <c r="G117" s="974">
        <v>43.915514025815526</v>
      </c>
      <c r="H117" s="869"/>
      <c r="I117" s="870"/>
      <c r="J117" s="870"/>
      <c r="K117" s="870"/>
      <c r="L117" s="870"/>
      <c r="M117" s="870"/>
      <c r="N117" s="870"/>
      <c r="O117" s="763">
        <v>48</v>
      </c>
      <c r="P117" s="886"/>
      <c r="Q117" s="886"/>
      <c r="R117" s="886"/>
      <c r="S117" s="886"/>
      <c r="T117" s="886"/>
      <c r="U117" s="886"/>
      <c r="V117" s="56" t="s">
        <v>357</v>
      </c>
      <c r="W117" s="56"/>
      <c r="X117" s="956">
        <v>2007</v>
      </c>
      <c r="Y117" s="956">
        <v>2008</v>
      </c>
      <c r="Z117" s="956">
        <v>2009</v>
      </c>
      <c r="AA117" s="956">
        <v>2010</v>
      </c>
      <c r="AB117" s="956">
        <v>2011</v>
      </c>
    </row>
    <row r="118" spans="1:37" x14ac:dyDescent="0.2">
      <c r="A118" s="967">
        <v>5</v>
      </c>
      <c r="B118" s="969" t="s">
        <v>121</v>
      </c>
      <c r="C118" s="966" t="s">
        <v>2441</v>
      </c>
      <c r="D118" s="836">
        <v>37.222511577249385</v>
      </c>
      <c r="E118" s="836">
        <v>37.280843238126863</v>
      </c>
      <c r="F118" s="842">
        <v>38.17066724279541</v>
      </c>
      <c r="G118" s="974">
        <v>40.023537381890151</v>
      </c>
      <c r="H118" s="869"/>
      <c r="I118" s="870"/>
      <c r="J118" s="870"/>
      <c r="K118" s="870"/>
      <c r="L118" s="870"/>
      <c r="M118" s="870"/>
      <c r="N118" s="870"/>
      <c r="O118" s="763">
        <v>45</v>
      </c>
      <c r="P118" s="886"/>
      <c r="Q118" s="886"/>
      <c r="R118" s="886"/>
      <c r="S118" s="886"/>
      <c r="T118" s="886"/>
      <c r="U118" s="886"/>
      <c r="V118" s="172" t="s">
        <v>2400</v>
      </c>
      <c r="W118" s="955" t="s">
        <v>489</v>
      </c>
      <c r="X118" s="949">
        <f>COUNTIFS($D$342:$D$359,"&gt;79")</f>
        <v>0</v>
      </c>
      <c r="Y118" s="949">
        <f>COUNTIFS($E$342:$E$359,"&gt;79")</f>
        <v>0</v>
      </c>
      <c r="Z118" s="949">
        <f>COUNTIFS($F$342:$F$359,"&gt;79")</f>
        <v>0</v>
      </c>
      <c r="AA118" s="949">
        <f>COUNTIFS($G$342:$G$359,"&gt;79")</f>
        <v>0</v>
      </c>
      <c r="AB118" s="949">
        <f>COUNTIFS($O$342:$O$359,"&gt;79")</f>
        <v>0</v>
      </c>
    </row>
    <row r="119" spans="1:37" x14ac:dyDescent="0.2">
      <c r="A119" s="967">
        <v>5</v>
      </c>
      <c r="B119" s="966" t="s">
        <v>122</v>
      </c>
      <c r="C119" s="966" t="s">
        <v>2441</v>
      </c>
      <c r="D119" s="891" t="s">
        <v>501</v>
      </c>
      <c r="E119" s="891" t="s">
        <v>501</v>
      </c>
      <c r="F119" s="835">
        <v>32.346657697925572</v>
      </c>
      <c r="G119" s="973">
        <v>35.414000129357113</v>
      </c>
      <c r="H119" s="869"/>
      <c r="I119" s="870"/>
      <c r="J119" s="870"/>
      <c r="K119" s="870"/>
      <c r="L119" s="870"/>
      <c r="M119" s="870"/>
      <c r="N119" s="870"/>
      <c r="O119" s="763">
        <v>40</v>
      </c>
      <c r="P119" s="886"/>
      <c r="Q119" s="886"/>
      <c r="R119" s="886"/>
      <c r="S119" s="886"/>
      <c r="T119" s="886"/>
      <c r="U119" s="886"/>
      <c r="V119" s="172" t="s">
        <v>2398</v>
      </c>
      <c r="W119" s="954" t="s">
        <v>1562</v>
      </c>
      <c r="X119" s="949">
        <f>COUNTIFS($D$342:$D$359,"&gt;51 ", $D$342:$D$359,"&lt;=79")</f>
        <v>4</v>
      </c>
      <c r="Y119" s="949">
        <f>COUNTIFS($E$342:$E$359,"&gt;51 ", $E$342:$E$359,"&lt;=79")</f>
        <v>4</v>
      </c>
      <c r="Z119" s="949">
        <f>COUNTIFS($F$342:$F$359,"&gt;51 ", $F$342:$F$359,"&lt;=79")</f>
        <v>4</v>
      </c>
      <c r="AA119" s="949">
        <f>COUNTIFS($G$342:$G$359,"&gt;51 ", $G$342:$G$359,"&lt;=79")</f>
        <v>7</v>
      </c>
      <c r="AB119" s="949">
        <f>COUNTIFS($O$342:$O$359,"&gt;51 ", $O$342:$O$359,"&lt;=79")</f>
        <v>9</v>
      </c>
    </row>
    <row r="120" spans="1:37" x14ac:dyDescent="0.2">
      <c r="A120" s="967">
        <v>5</v>
      </c>
      <c r="B120" s="966" t="s">
        <v>123</v>
      </c>
      <c r="C120" s="966" t="s">
        <v>2441</v>
      </c>
      <c r="D120" s="891" t="s">
        <v>501</v>
      </c>
      <c r="E120" s="891" t="s">
        <v>501</v>
      </c>
      <c r="F120" s="835">
        <v>23.345330655928517</v>
      </c>
      <c r="G120" s="973">
        <v>23.986519258596033</v>
      </c>
      <c r="H120" s="869"/>
      <c r="I120" s="870"/>
      <c r="J120" s="870"/>
      <c r="K120" s="870"/>
      <c r="L120" s="870"/>
      <c r="M120" s="870"/>
      <c r="N120" s="870"/>
      <c r="O120" s="765">
        <v>25</v>
      </c>
      <c r="P120" s="886"/>
      <c r="Q120" s="886"/>
      <c r="R120" s="886"/>
      <c r="S120" s="886"/>
      <c r="T120" s="886"/>
      <c r="U120" s="886"/>
      <c r="V120" s="172" t="s">
        <v>2397</v>
      </c>
      <c r="W120" s="953" t="s">
        <v>487</v>
      </c>
      <c r="X120" s="949">
        <f>COUNTIFS($D$342:$D$359,"&gt;36 ", $D$342:$D$359,"&lt;=51")</f>
        <v>2</v>
      </c>
      <c r="Y120" s="949">
        <f>COUNTIFS($E$342:$E$359,"&gt;36 ", $E$342:$E$359,"&lt;=51")</f>
        <v>4</v>
      </c>
      <c r="Z120" s="949">
        <f>COUNTIFS($F$342:$F$359,"&gt;36 ", $F$342:$F$359,"&lt;=51")</f>
        <v>3</v>
      </c>
      <c r="AA120" s="949">
        <f>COUNTIFS($G$342:$G$359,"&gt;36 ", $G$342:$G$359,"&lt;=51")</f>
        <v>1</v>
      </c>
      <c r="AB120" s="949">
        <f>COUNTIFS($O$342:$O$359,"&gt;36 ", $O$342:$O$359,"&lt;=51")</f>
        <v>1</v>
      </c>
    </row>
    <row r="121" spans="1:37" x14ac:dyDescent="0.2">
      <c r="A121" s="967">
        <v>5</v>
      </c>
      <c r="B121" s="966" t="s">
        <v>124</v>
      </c>
      <c r="C121" s="966" t="s">
        <v>2442</v>
      </c>
      <c r="D121" s="891" t="s">
        <v>501</v>
      </c>
      <c r="E121" s="891" t="s">
        <v>501</v>
      </c>
      <c r="F121" s="835">
        <v>29.163077179282794</v>
      </c>
      <c r="G121" s="973">
        <v>32.201511036784005</v>
      </c>
      <c r="H121" s="869"/>
      <c r="I121" s="870"/>
      <c r="J121" s="870"/>
      <c r="K121" s="870"/>
      <c r="L121" s="870"/>
      <c r="M121" s="870"/>
      <c r="N121" s="870"/>
      <c r="O121" s="765">
        <v>30</v>
      </c>
      <c r="P121" s="886"/>
      <c r="Q121" s="886"/>
      <c r="R121" s="886"/>
      <c r="S121" s="886"/>
      <c r="T121" s="886"/>
      <c r="U121" s="886"/>
      <c r="V121" s="172" t="s">
        <v>2395</v>
      </c>
      <c r="W121" s="951" t="s">
        <v>486</v>
      </c>
      <c r="X121" s="949">
        <f>COUNTIFS($D$342:$D$359,"&gt;19 ", $D$342:$D$359,"&lt;=36")</f>
        <v>4</v>
      </c>
      <c r="Y121" s="949">
        <f>COUNTIFS($E$342:$E$359,"&gt;19 ", $E$342:$E$359,"&lt;=36")</f>
        <v>2</v>
      </c>
      <c r="Z121" s="949">
        <f>COUNTIFS($F$342:$F$359,"&gt;19 ", $F$342:$F$359,"&lt;=36")</f>
        <v>3</v>
      </c>
      <c r="AA121" s="949">
        <f>COUNTIFS($G$342:$G$359,"&gt;19 ", $G$342:$G$359,"&lt;=36")</f>
        <v>1</v>
      </c>
      <c r="AB121" s="949">
        <f>COUNTIFS($O$342:$O$359,"&gt;19 ", $O$342:$O$359,"&lt;=36")</f>
        <v>1</v>
      </c>
    </row>
    <row r="122" spans="1:37" x14ac:dyDescent="0.2">
      <c r="A122" s="967">
        <v>5</v>
      </c>
      <c r="B122" s="966" t="s">
        <v>125</v>
      </c>
      <c r="C122" s="966" t="s">
        <v>2442</v>
      </c>
      <c r="D122" s="891" t="s">
        <v>501</v>
      </c>
      <c r="E122" s="891" t="s">
        <v>501</v>
      </c>
      <c r="F122" s="835">
        <v>32.162875077490042</v>
      </c>
      <c r="G122" s="973">
        <v>30.174647538710204</v>
      </c>
      <c r="H122" s="869"/>
      <c r="I122" s="870"/>
      <c r="J122" s="870"/>
      <c r="K122" s="870"/>
      <c r="L122" s="870"/>
      <c r="M122" s="870"/>
      <c r="N122" s="870"/>
      <c r="O122" s="765">
        <v>30</v>
      </c>
      <c r="P122" s="886"/>
      <c r="Q122" s="886"/>
      <c r="R122" s="886"/>
      <c r="S122" s="886"/>
      <c r="T122" s="886"/>
      <c r="U122" s="886"/>
      <c r="V122" s="172" t="s">
        <v>2393</v>
      </c>
      <c r="W122" s="950" t="s">
        <v>485</v>
      </c>
      <c r="X122" s="949">
        <f>COUNTIFS($D$342:$D$359,"&lt;=19")</f>
        <v>0</v>
      </c>
      <c r="Y122" s="949">
        <f>COUNTIFS($E$342:$E$359,"&lt;=19")</f>
        <v>0</v>
      </c>
      <c r="Z122" s="949">
        <f>COUNTIFS($F$342:$F$359,"&lt;=19")</f>
        <v>0</v>
      </c>
      <c r="AA122" s="949">
        <f>COUNTIFS($G$342:$G$359,"&lt;=19")</f>
        <v>0</v>
      </c>
      <c r="AB122" s="949">
        <f>COUNTIFS($O$342:$O$359,"&lt;=19")</f>
        <v>0</v>
      </c>
    </row>
    <row r="123" spans="1:37" x14ac:dyDescent="0.2">
      <c r="A123" s="967">
        <v>5</v>
      </c>
      <c r="B123" s="969" t="s">
        <v>126</v>
      </c>
      <c r="C123" s="966" t="s">
        <v>2441</v>
      </c>
      <c r="D123" s="836">
        <v>40.355349039409262</v>
      </c>
      <c r="E123" s="836">
        <v>40.608055308739402</v>
      </c>
      <c r="F123" s="842">
        <v>37.800517599873963</v>
      </c>
      <c r="G123" s="973">
        <v>31.088903743902776</v>
      </c>
      <c r="H123" s="869"/>
      <c r="I123" s="870"/>
      <c r="J123" s="870"/>
      <c r="K123" s="870"/>
      <c r="L123" s="870"/>
      <c r="M123" s="870"/>
      <c r="N123" s="870"/>
      <c r="O123" s="763">
        <v>37</v>
      </c>
      <c r="P123" s="886"/>
      <c r="Q123" s="886"/>
      <c r="R123" s="886"/>
      <c r="S123" s="886"/>
      <c r="T123" s="886"/>
      <c r="U123" s="886"/>
      <c r="V123" s="2439" t="s">
        <v>371</v>
      </c>
      <c r="W123" s="2439"/>
      <c r="X123" s="949">
        <v>10</v>
      </c>
      <c r="Y123" s="949">
        <v>10</v>
      </c>
      <c r="Z123" s="949">
        <v>14</v>
      </c>
      <c r="AA123" s="949">
        <f>SUM(AA118:AA122)</f>
        <v>9</v>
      </c>
      <c r="AB123" s="949">
        <f>SUM(AB118:AB122)</f>
        <v>11</v>
      </c>
    </row>
    <row r="124" spans="1:37" x14ac:dyDescent="0.2">
      <c r="A124" s="967">
        <v>5</v>
      </c>
      <c r="B124" s="966" t="s">
        <v>127</v>
      </c>
      <c r="C124" s="966" t="s">
        <v>2441</v>
      </c>
      <c r="D124" s="891" t="s">
        <v>501</v>
      </c>
      <c r="E124" s="891" t="s">
        <v>501</v>
      </c>
      <c r="F124" s="835">
        <v>36.178527345210483</v>
      </c>
      <c r="G124" s="974">
        <v>39.684552652500287</v>
      </c>
      <c r="H124" s="869"/>
      <c r="I124" s="870"/>
      <c r="J124" s="870"/>
      <c r="K124" s="870"/>
      <c r="L124" s="870"/>
      <c r="M124" s="870"/>
      <c r="N124" s="870"/>
      <c r="O124" s="763">
        <v>39</v>
      </c>
      <c r="P124" s="886"/>
      <c r="Q124" s="886"/>
      <c r="R124" s="886"/>
      <c r="S124" s="886"/>
      <c r="T124" s="886"/>
      <c r="U124" s="886"/>
    </row>
    <row r="125" spans="1:37" x14ac:dyDescent="0.2">
      <c r="A125" s="967">
        <v>5</v>
      </c>
      <c r="B125" s="969" t="s">
        <v>128</v>
      </c>
      <c r="C125" s="966" t="s">
        <v>2441</v>
      </c>
      <c r="D125" s="837">
        <v>23.654593772216373</v>
      </c>
      <c r="E125" s="837">
        <v>25.387086110571392</v>
      </c>
      <c r="F125" s="835">
        <v>30.808148416716183</v>
      </c>
      <c r="G125" s="973">
        <v>26.84805302682318</v>
      </c>
      <c r="H125" s="869"/>
      <c r="I125" s="870"/>
      <c r="J125" s="870"/>
      <c r="K125" s="870"/>
      <c r="L125" s="870"/>
      <c r="M125" s="870"/>
      <c r="N125" s="870"/>
      <c r="O125" s="765">
        <v>32</v>
      </c>
      <c r="P125" s="886"/>
      <c r="Q125" s="886"/>
      <c r="R125" s="886"/>
      <c r="S125" s="886"/>
      <c r="T125" s="886"/>
      <c r="U125" s="886"/>
      <c r="V125" s="56" t="s">
        <v>357</v>
      </c>
      <c r="W125" s="56"/>
      <c r="X125" s="956">
        <v>2007</v>
      </c>
      <c r="Y125" s="956">
        <v>2008</v>
      </c>
      <c r="Z125" s="956">
        <v>2009</v>
      </c>
      <c r="AA125" s="956">
        <v>2010</v>
      </c>
      <c r="AB125" s="956">
        <v>2011</v>
      </c>
    </row>
    <row r="126" spans="1:37" x14ac:dyDescent="0.2">
      <c r="A126" s="971">
        <v>5</v>
      </c>
      <c r="B126" s="969" t="s">
        <v>129</v>
      </c>
      <c r="C126" s="972" t="s">
        <v>2440</v>
      </c>
      <c r="D126" s="859" t="s">
        <v>501</v>
      </c>
      <c r="E126" s="859" t="s">
        <v>501</v>
      </c>
      <c r="F126" s="264" t="s">
        <v>501</v>
      </c>
      <c r="G126" s="843">
        <v>53.840173465697198</v>
      </c>
      <c r="H126" s="869"/>
      <c r="I126" s="870"/>
      <c r="J126" s="870"/>
      <c r="K126" s="870"/>
      <c r="L126" s="870"/>
      <c r="M126" s="870"/>
      <c r="N126" s="870"/>
      <c r="O126" s="765">
        <v>52</v>
      </c>
      <c r="P126" s="886"/>
      <c r="Q126" s="886"/>
      <c r="R126" s="886"/>
      <c r="S126" s="886"/>
      <c r="T126" s="886"/>
      <c r="U126" s="886"/>
      <c r="V126" s="172" t="s">
        <v>2400</v>
      </c>
      <c r="W126" s="955" t="s">
        <v>489</v>
      </c>
      <c r="X126" s="949">
        <f>COUNTIFS($D$360:$D$364,"&gt;79")</f>
        <v>2</v>
      </c>
      <c r="Y126" s="949">
        <f>COUNTIFS($E$360:$E$364,"&gt;79")</f>
        <v>2</v>
      </c>
      <c r="Z126" s="949">
        <f>COUNTIFS($F$360:$F$364,"&gt;79")</f>
        <v>1</v>
      </c>
      <c r="AA126" s="949">
        <f>COUNTIFS($G$360:$G$364,"&gt;79")</f>
        <v>1</v>
      </c>
      <c r="AB126" s="949">
        <f>COUNTIFS($O$360:$O$364,"&gt;79")</f>
        <v>2</v>
      </c>
    </row>
    <row r="127" spans="1:37" x14ac:dyDescent="0.2">
      <c r="A127" s="967">
        <v>5</v>
      </c>
      <c r="B127" s="966" t="s">
        <v>70</v>
      </c>
      <c r="C127" s="966" t="s">
        <v>2439</v>
      </c>
      <c r="D127" s="891" t="s">
        <v>501</v>
      </c>
      <c r="E127" s="891" t="s">
        <v>501</v>
      </c>
      <c r="F127" s="835">
        <v>30.673778847329373</v>
      </c>
      <c r="G127" s="834">
        <v>29.343579254692042</v>
      </c>
      <c r="H127" s="869"/>
      <c r="I127" s="870"/>
      <c r="J127" s="870"/>
      <c r="K127" s="870"/>
      <c r="L127" s="870"/>
      <c r="M127" s="870"/>
      <c r="N127" s="870"/>
      <c r="O127" s="765">
        <v>30</v>
      </c>
      <c r="P127" s="886"/>
      <c r="Q127" s="886"/>
      <c r="R127" s="886"/>
      <c r="S127" s="886"/>
      <c r="T127" s="886"/>
      <c r="U127" s="886"/>
      <c r="V127" s="172" t="s">
        <v>2398</v>
      </c>
      <c r="W127" s="954" t="s">
        <v>1562</v>
      </c>
      <c r="X127" s="949">
        <f>COUNTIFS($D$360:$D$364,"&gt;51 ", $D$360:$D$364,"&lt;=79")</f>
        <v>2</v>
      </c>
      <c r="Y127" s="949">
        <f>COUNTIFS($E$360:$E$364,"&gt;51 ", $E$360:$E$364,"&lt;=79")</f>
        <v>2</v>
      </c>
      <c r="Z127" s="949">
        <f>COUNTIFS($F$360:$F$364,"&gt;51 ", $F$360:$F$364,"&lt;=79")</f>
        <v>3</v>
      </c>
      <c r="AA127" s="949">
        <f>COUNTIFS($G$360:$G$364,"&gt;51 ", $G$360:$G$364,"&lt;=79")</f>
        <v>4</v>
      </c>
      <c r="AB127" s="949">
        <f>COUNTIFS($O$360:$O$364,"&gt;51 ", $O$360:$O$364,"&lt;=79")</f>
        <v>3</v>
      </c>
    </row>
    <row r="128" spans="1:37" x14ac:dyDescent="0.2">
      <c r="A128" s="971">
        <v>5</v>
      </c>
      <c r="B128" s="969" t="s">
        <v>102</v>
      </c>
      <c r="C128" s="970" t="s">
        <v>1789</v>
      </c>
      <c r="D128" s="859" t="s">
        <v>501</v>
      </c>
      <c r="E128" s="859" t="s">
        <v>501</v>
      </c>
      <c r="F128" s="264" t="s">
        <v>501</v>
      </c>
      <c r="G128" s="843">
        <v>64.850621472184159</v>
      </c>
      <c r="H128" s="869"/>
      <c r="I128" s="870"/>
      <c r="J128" s="870"/>
      <c r="K128" s="870"/>
      <c r="L128" s="870"/>
      <c r="M128" s="870"/>
      <c r="N128" s="870"/>
      <c r="O128" s="765">
        <v>65</v>
      </c>
      <c r="P128" s="886"/>
      <c r="Q128" s="886"/>
      <c r="R128" s="886"/>
      <c r="S128" s="886"/>
      <c r="T128" s="886"/>
      <c r="U128" s="886"/>
      <c r="V128" s="172" t="s">
        <v>2397</v>
      </c>
      <c r="W128" s="953" t="s">
        <v>487</v>
      </c>
      <c r="X128" s="949">
        <f>COUNTIFS($D$360:$D$364,"&gt;36 ", $D$360:$D$364,"&lt;=51")</f>
        <v>0</v>
      </c>
      <c r="Y128" s="949">
        <f>COUNTIFS($E$360:$E$364,"&gt;36 ", $E$360:$E$364,"&lt;=51")</f>
        <v>0</v>
      </c>
      <c r="Z128" s="949">
        <f>COUNTIFS($F$360:$F$364,"&gt;36 ", $F$360:$F$364,"&lt;=51")</f>
        <v>0</v>
      </c>
      <c r="AA128" s="949">
        <f>COUNTIFS($G$360:$G$364,"&gt;36 ", $G$360:$G$364,"&lt;=51")</f>
        <v>0</v>
      </c>
      <c r="AB128" s="949">
        <f>COUNTIFS($O$360:$O$364,"&gt;36 ", $O$360:$O$364,"&lt;=51")</f>
        <v>0</v>
      </c>
    </row>
    <row r="129" spans="1:37" x14ac:dyDescent="0.2">
      <c r="A129" s="967">
        <v>5</v>
      </c>
      <c r="B129" s="966" t="s">
        <v>103</v>
      </c>
      <c r="C129" s="966" t="s">
        <v>2438</v>
      </c>
      <c r="D129" s="891" t="s">
        <v>501</v>
      </c>
      <c r="E129" s="891" t="s">
        <v>501</v>
      </c>
      <c r="F129" s="842">
        <v>44.067746717305873</v>
      </c>
      <c r="G129" s="834">
        <v>39.05858388411216</v>
      </c>
      <c r="H129" s="869"/>
      <c r="I129" s="870"/>
      <c r="J129" s="870"/>
      <c r="K129" s="870"/>
      <c r="L129" s="870"/>
      <c r="M129" s="870"/>
      <c r="N129" s="870"/>
      <c r="O129" s="763">
        <v>50</v>
      </c>
      <c r="P129" s="886"/>
      <c r="Q129" s="886"/>
      <c r="R129" s="886"/>
      <c r="S129" s="886"/>
      <c r="T129" s="886"/>
      <c r="U129" s="886"/>
      <c r="V129" s="172" t="s">
        <v>2395</v>
      </c>
      <c r="W129" s="951" t="s">
        <v>486</v>
      </c>
      <c r="X129" s="949">
        <f>COUNTIFS($D$360:$D$364,"&gt;19 ", $D$360:$D$364,"&lt;=36")</f>
        <v>0</v>
      </c>
      <c r="Y129" s="949">
        <f>COUNTIFS($E$360:$E$364,"&gt;19 ", $E$360:$E$364,"&lt;=36")</f>
        <v>0</v>
      </c>
      <c r="Z129" s="949">
        <f>COUNTIFS($F$360:$F$364,"&gt;19 ", $F$360:$F$364,"&lt;=36")</f>
        <v>0</v>
      </c>
      <c r="AA129" s="949">
        <f>COUNTIFS($G$360:$G$364,"&gt;19 ", $G$360:$G$364,"&lt;=36")</f>
        <v>0</v>
      </c>
      <c r="AB129" s="949">
        <f>COUNTIFS($O$360:$O$364,"&gt;19 ", $O$360:$O$364,"&lt;=36")</f>
        <v>0</v>
      </c>
    </row>
    <row r="130" spans="1:37" x14ac:dyDescent="0.2">
      <c r="A130" s="967">
        <v>5</v>
      </c>
      <c r="B130" s="966" t="s">
        <v>62</v>
      </c>
      <c r="C130" s="966" t="s">
        <v>2437</v>
      </c>
      <c r="D130" s="891" t="s">
        <v>501</v>
      </c>
      <c r="E130" s="891" t="s">
        <v>501</v>
      </c>
      <c r="F130" s="842">
        <v>37.951403079779389</v>
      </c>
      <c r="G130" s="834">
        <v>40.518039331242555</v>
      </c>
      <c r="H130" s="869"/>
      <c r="I130" s="870"/>
      <c r="J130" s="870"/>
      <c r="K130" s="870"/>
      <c r="L130" s="870"/>
      <c r="M130" s="870"/>
      <c r="N130" s="870"/>
      <c r="O130" s="763">
        <v>40</v>
      </c>
      <c r="P130" s="886"/>
      <c r="Q130" s="886"/>
      <c r="R130" s="886"/>
      <c r="S130" s="886"/>
      <c r="T130" s="886"/>
      <c r="U130" s="886"/>
      <c r="V130" s="172" t="s">
        <v>2393</v>
      </c>
      <c r="W130" s="950" t="s">
        <v>485</v>
      </c>
      <c r="X130" s="949">
        <f>COUNTIFS($D$360:$D$364,"&lt;=19")</f>
        <v>0</v>
      </c>
      <c r="Y130" s="949">
        <f>COUNTIFS($E$360:$E$364,"&lt;=19")</f>
        <v>0</v>
      </c>
      <c r="Z130" s="949">
        <f>COUNTIFS($F$360:$F$364,"&lt;=19")</f>
        <v>0</v>
      </c>
      <c r="AA130" s="949">
        <f>COUNTIFS($G$360:$G$364,"&lt;=19")</f>
        <v>0</v>
      </c>
      <c r="AB130" s="949">
        <f>COUNTIFS($O$360:$O$364,"&lt;=19")</f>
        <v>0</v>
      </c>
    </row>
    <row r="131" spans="1:37" x14ac:dyDescent="0.2">
      <c r="A131" s="967">
        <v>5</v>
      </c>
      <c r="B131" s="969" t="s">
        <v>130</v>
      </c>
      <c r="C131" s="966" t="s">
        <v>2434</v>
      </c>
      <c r="D131" s="843">
        <v>53.400454728790557</v>
      </c>
      <c r="E131" s="843">
        <v>53.733708254712099</v>
      </c>
      <c r="F131" s="842">
        <v>47.272671100836497</v>
      </c>
      <c r="G131" s="843">
        <v>54.134944876289069</v>
      </c>
      <c r="H131" s="869"/>
      <c r="I131" s="870"/>
      <c r="J131" s="870"/>
      <c r="K131" s="870"/>
      <c r="L131" s="870"/>
      <c r="M131" s="870"/>
      <c r="N131" s="870"/>
      <c r="O131" s="765">
        <v>54</v>
      </c>
      <c r="P131" s="886"/>
      <c r="Q131" s="886"/>
      <c r="R131" s="886"/>
      <c r="S131" s="886"/>
      <c r="T131" s="886"/>
      <c r="U131" s="886"/>
      <c r="V131" s="2439" t="s">
        <v>372</v>
      </c>
      <c r="W131" s="2439"/>
      <c r="X131" s="949">
        <v>4</v>
      </c>
      <c r="Y131" s="949">
        <v>4</v>
      </c>
      <c r="Z131" s="949">
        <v>4</v>
      </c>
      <c r="AA131" s="949">
        <f>SUM(AA126:AA130)</f>
        <v>5</v>
      </c>
      <c r="AB131" s="949">
        <f>SUM(AB126:AB130)</f>
        <v>5</v>
      </c>
    </row>
    <row r="132" spans="1:37" x14ac:dyDescent="0.2">
      <c r="A132" s="967">
        <v>5</v>
      </c>
      <c r="B132" s="969" t="s">
        <v>131</v>
      </c>
      <c r="C132" s="966" t="s">
        <v>2434</v>
      </c>
      <c r="D132" s="837">
        <v>32.009266193061528</v>
      </c>
      <c r="E132" s="837">
        <v>35.536887401872981</v>
      </c>
      <c r="F132" s="835">
        <v>34.020139360773719</v>
      </c>
      <c r="G132" s="834">
        <v>37.244856541105641</v>
      </c>
      <c r="H132" s="869"/>
      <c r="I132" s="870"/>
      <c r="J132" s="870"/>
      <c r="K132" s="870"/>
      <c r="L132" s="870"/>
      <c r="M132" s="870"/>
      <c r="N132" s="870"/>
      <c r="O132" s="763">
        <v>37</v>
      </c>
      <c r="P132" s="886"/>
      <c r="Q132" s="886"/>
      <c r="R132" s="886"/>
      <c r="S132" s="886"/>
      <c r="T132" s="886"/>
      <c r="U132" s="886"/>
      <c r="AF132" s="34" t="s">
        <v>2436</v>
      </c>
      <c r="AK132" s="34" t="s">
        <v>2435</v>
      </c>
    </row>
    <row r="133" spans="1:37" x14ac:dyDescent="0.2">
      <c r="A133" s="967">
        <v>5</v>
      </c>
      <c r="B133" s="969" t="s">
        <v>132</v>
      </c>
      <c r="C133" s="966" t="s">
        <v>2434</v>
      </c>
      <c r="D133" s="836">
        <v>35.461899048007552</v>
      </c>
      <c r="E133" s="836">
        <v>36.531730715032417</v>
      </c>
      <c r="F133" s="835">
        <v>30.50007996127168</v>
      </c>
      <c r="G133" s="834">
        <v>36.823621757655125</v>
      </c>
      <c r="H133" s="869"/>
      <c r="I133" s="870"/>
      <c r="J133" s="870"/>
      <c r="K133" s="870"/>
      <c r="L133" s="870"/>
      <c r="M133" s="870"/>
      <c r="N133" s="870"/>
      <c r="O133" s="763">
        <v>39</v>
      </c>
      <c r="P133" s="886"/>
      <c r="Q133" s="886"/>
      <c r="R133" s="886"/>
      <c r="S133" s="886"/>
      <c r="T133" s="886"/>
      <c r="U133" s="886"/>
      <c r="V133" s="56" t="s">
        <v>357</v>
      </c>
      <c r="W133" s="56"/>
      <c r="X133" s="956">
        <v>2007</v>
      </c>
      <c r="Y133" s="956">
        <v>2008</v>
      </c>
      <c r="Z133" s="956">
        <v>2009</v>
      </c>
      <c r="AA133" s="956">
        <v>2010</v>
      </c>
      <c r="AB133" s="956">
        <v>2011</v>
      </c>
    </row>
    <row r="134" spans="1:37" x14ac:dyDescent="0.2">
      <c r="A134" s="967">
        <v>5</v>
      </c>
      <c r="B134" s="969" t="s">
        <v>133</v>
      </c>
      <c r="C134" s="966" t="s">
        <v>2434</v>
      </c>
      <c r="D134" s="836">
        <v>34.314425108752211</v>
      </c>
      <c r="E134" s="836">
        <v>37.148855836565431</v>
      </c>
      <c r="F134" s="835">
        <v>31.670730026899843</v>
      </c>
      <c r="G134" s="834">
        <v>37.625629970204599</v>
      </c>
      <c r="H134" s="869"/>
      <c r="I134" s="870"/>
      <c r="J134" s="870"/>
      <c r="K134" s="870"/>
      <c r="L134" s="870"/>
      <c r="M134" s="870"/>
      <c r="N134" s="870"/>
      <c r="O134" s="765">
        <v>35</v>
      </c>
      <c r="P134" s="886"/>
      <c r="Q134" s="886"/>
      <c r="R134" s="886"/>
      <c r="S134" s="886"/>
      <c r="T134" s="886"/>
      <c r="U134" s="886"/>
      <c r="V134" s="172" t="s">
        <v>2400</v>
      </c>
      <c r="W134" s="955" t="s">
        <v>489</v>
      </c>
      <c r="X134" s="949">
        <f>COUNTIFS($D$365:$D$368,"&gt;79")</f>
        <v>0</v>
      </c>
      <c r="Y134" s="949">
        <f>COUNTIFS($E$365:$E$368,"&gt;79")</f>
        <v>0</v>
      </c>
      <c r="Z134" s="949">
        <f>COUNTIFS($F$365:$F$368,"&gt;79")</f>
        <v>0</v>
      </c>
      <c r="AA134" s="949">
        <f>COUNTIFS($G$365:$G$368,"&gt;79")</f>
        <v>0</v>
      </c>
      <c r="AB134" s="949">
        <f>COUNTIFS($O$365:$O$368,"&gt;79")</f>
        <v>0</v>
      </c>
    </row>
    <row r="135" spans="1:37" x14ac:dyDescent="0.2">
      <c r="A135" s="967">
        <v>5</v>
      </c>
      <c r="B135" s="966" t="s">
        <v>134</v>
      </c>
      <c r="C135" s="966" t="s">
        <v>2434</v>
      </c>
      <c r="D135" s="891" t="s">
        <v>501</v>
      </c>
      <c r="E135" s="891" t="s">
        <v>501</v>
      </c>
      <c r="F135" s="842">
        <v>40.98969722677495</v>
      </c>
      <c r="G135" s="834">
        <v>41.481627543410148</v>
      </c>
      <c r="H135" s="869"/>
      <c r="I135" s="870"/>
      <c r="J135" s="870"/>
      <c r="K135" s="870"/>
      <c r="L135" s="870"/>
      <c r="M135" s="870"/>
      <c r="N135" s="870"/>
      <c r="O135" s="763">
        <v>41</v>
      </c>
      <c r="P135" s="886"/>
      <c r="Q135" s="886"/>
      <c r="R135" s="886"/>
      <c r="S135" s="886"/>
      <c r="T135" s="886"/>
      <c r="U135" s="886"/>
      <c r="V135" s="172" t="s">
        <v>2398</v>
      </c>
      <c r="W135" s="954" t="s">
        <v>1562</v>
      </c>
      <c r="X135" s="949">
        <f>COUNTIFS($D$365:$D$368,"&gt;51 ", $D$365:$D$368,"&lt;=79")</f>
        <v>3</v>
      </c>
      <c r="Y135" s="949">
        <f>COUNTIFS($E$365:$E$368,"&gt;51 ", $E$365:$E$368,"&lt;=79")</f>
        <v>3</v>
      </c>
      <c r="Z135" s="949">
        <f>COUNTIFS($F$365:$F$368,"&gt;51 ", $F$365:$F$368,"&lt;=79")</f>
        <v>3</v>
      </c>
      <c r="AA135" s="949">
        <f>COUNTIFS($G$365:$G$368,"&gt;51 ", $G$365:$G$368,"&lt;=79")</f>
        <v>4</v>
      </c>
      <c r="AB135" s="949">
        <f>COUNTIFS($O$365:$O$368,"&gt;51 ", $O$365:$O$368,"&lt;=79")</f>
        <v>4</v>
      </c>
    </row>
    <row r="136" spans="1:37" x14ac:dyDescent="0.2">
      <c r="A136" s="967">
        <v>5</v>
      </c>
      <c r="B136" s="969" t="s">
        <v>135</v>
      </c>
      <c r="C136" s="966" t="s">
        <v>2434</v>
      </c>
      <c r="D136" s="836">
        <v>39.122744133613388</v>
      </c>
      <c r="E136" s="836">
        <v>42.035039857707154</v>
      </c>
      <c r="F136" s="842">
        <v>38.402586693451326</v>
      </c>
      <c r="G136" s="834">
        <v>40.051477942489001</v>
      </c>
      <c r="H136" s="869"/>
      <c r="I136" s="870"/>
      <c r="J136" s="870"/>
      <c r="K136" s="870"/>
      <c r="L136" s="870"/>
      <c r="M136" s="870"/>
      <c r="N136" s="870"/>
      <c r="O136" s="763">
        <v>42</v>
      </c>
      <c r="P136" s="886"/>
      <c r="Q136" s="886"/>
      <c r="R136" s="886"/>
      <c r="S136" s="886"/>
      <c r="T136" s="886"/>
      <c r="U136" s="886"/>
      <c r="V136" s="172" t="s">
        <v>2397</v>
      </c>
      <c r="W136" s="953" t="s">
        <v>487</v>
      </c>
      <c r="X136" s="949">
        <f>COUNTIFS($D$365:$D$368,"&gt;36 ", $D$365:$D$368,"&lt;=51")</f>
        <v>0</v>
      </c>
      <c r="Y136" s="949">
        <f>COUNTIFS($E$365:$E$368,"&gt;36 ", $E$365:$E$368,"&lt;=51")</f>
        <v>0</v>
      </c>
      <c r="Z136" s="949">
        <f>COUNTIFS($F$365:$F$368,"&gt;36 ", $F$365:$F$368,"&lt;=51")</f>
        <v>0</v>
      </c>
      <c r="AA136" s="949">
        <f>COUNTIFS($G$365:$G$368,"&gt;36 ", $G$365:$G$368,"&lt;=51")</f>
        <v>0</v>
      </c>
      <c r="AB136" s="949">
        <f>COUNTIFS($O$365:$O$368,"&gt;36 ", $O$365:$O$368,"&lt;=51")</f>
        <v>0</v>
      </c>
    </row>
    <row r="137" spans="1:37" x14ac:dyDescent="0.2">
      <c r="A137" s="967">
        <v>5</v>
      </c>
      <c r="B137" s="969" t="s">
        <v>58</v>
      </c>
      <c r="C137" s="966" t="s">
        <v>2433</v>
      </c>
      <c r="D137" s="843">
        <v>77.017884399786382</v>
      </c>
      <c r="E137" s="843">
        <v>71.23710172138702</v>
      </c>
      <c r="F137" s="841">
        <v>64.479829566667448</v>
      </c>
      <c r="G137" s="841">
        <v>66.827808930639989</v>
      </c>
      <c r="H137" s="869"/>
      <c r="I137" s="870"/>
      <c r="J137" s="870"/>
      <c r="K137" s="870"/>
      <c r="L137" s="870"/>
      <c r="M137" s="870"/>
      <c r="N137" s="870"/>
      <c r="O137" s="765">
        <v>75</v>
      </c>
      <c r="P137" s="886"/>
      <c r="Q137" s="886"/>
      <c r="R137" s="886"/>
      <c r="S137" s="886"/>
      <c r="T137" s="886"/>
      <c r="U137" s="886"/>
      <c r="V137" s="172" t="s">
        <v>2395</v>
      </c>
      <c r="W137" s="951" t="s">
        <v>486</v>
      </c>
      <c r="X137" s="949">
        <f>COUNTIFS($D$365:$D$368,"&gt;19 ", $D$365:$D$368,"&lt;=36")</f>
        <v>0</v>
      </c>
      <c r="Y137" s="949">
        <f>COUNTIFS($E$365:$E$368,"&gt;19 ", $E$365:$E$368,"&lt;=36")</f>
        <v>0</v>
      </c>
      <c r="Z137" s="949">
        <f>COUNTIFS($F$365:$F$368,"&gt;19 ", $F$365:$F$368,"&lt;=36")</f>
        <v>0</v>
      </c>
      <c r="AA137" s="949">
        <f>COUNTIFS($G$365:$G$368,"&gt;19 ", $G$365:$G$368,"&lt;=36")</f>
        <v>0</v>
      </c>
      <c r="AB137" s="949">
        <f>COUNTIFS($O$365:$O$368,"&gt;19 ", $O$365:$O$368,"&lt;=36")</f>
        <v>0</v>
      </c>
    </row>
    <row r="138" spans="1:37" x14ac:dyDescent="0.2">
      <c r="A138" s="967">
        <v>5</v>
      </c>
      <c r="B138" s="966" t="s">
        <v>64</v>
      </c>
      <c r="C138" s="966" t="s">
        <v>2432</v>
      </c>
      <c r="D138" s="891" t="s">
        <v>501</v>
      </c>
      <c r="E138" s="891" t="s">
        <v>501</v>
      </c>
      <c r="F138" s="841">
        <v>58.080841124665511</v>
      </c>
      <c r="G138" s="841">
        <v>63.306166864383052</v>
      </c>
      <c r="H138" s="869"/>
      <c r="I138" s="870"/>
      <c r="J138" s="870"/>
      <c r="K138" s="870"/>
      <c r="L138" s="870"/>
      <c r="M138" s="870"/>
      <c r="N138" s="870"/>
      <c r="O138" s="765">
        <v>64</v>
      </c>
      <c r="P138" s="886"/>
      <c r="Q138" s="886"/>
      <c r="R138" s="886"/>
      <c r="S138" s="886"/>
      <c r="T138" s="886"/>
      <c r="U138" s="886"/>
      <c r="V138" s="172" t="s">
        <v>2393</v>
      </c>
      <c r="W138" s="950" t="s">
        <v>485</v>
      </c>
      <c r="X138" s="949">
        <f>COUNTIFS($D$365:$D$368,"&lt;=19")</f>
        <v>0</v>
      </c>
      <c r="Y138" s="949">
        <f>COUNTIFS($E$365:$E$368,"&lt;=19")</f>
        <v>0</v>
      </c>
      <c r="Z138" s="949">
        <f>COUNTIFS($F$365:$F$368,"&lt;=19")</f>
        <v>0</v>
      </c>
      <c r="AA138" s="949">
        <f>COUNTIFS($G$365:$G$368,"&lt;=19")</f>
        <v>0</v>
      </c>
      <c r="AB138" s="949">
        <f>COUNTIFS($O$365:$O$368,"&lt;=19")</f>
        <v>0</v>
      </c>
    </row>
    <row r="139" spans="1:37" x14ac:dyDescent="0.2">
      <c r="A139" s="967">
        <v>5</v>
      </c>
      <c r="B139" s="966" t="s">
        <v>73</v>
      </c>
      <c r="C139" s="966" t="s">
        <v>2431</v>
      </c>
      <c r="D139" s="891" t="s">
        <v>501</v>
      </c>
      <c r="E139" s="891" t="s">
        <v>501</v>
      </c>
      <c r="F139" s="842">
        <v>40.409502631588659</v>
      </c>
      <c r="G139" s="834">
        <v>43.082443625576978</v>
      </c>
      <c r="H139" s="869"/>
      <c r="I139" s="870"/>
      <c r="J139" s="870"/>
      <c r="K139" s="870"/>
      <c r="L139" s="870"/>
      <c r="M139" s="870"/>
      <c r="N139" s="870"/>
      <c r="O139" s="763">
        <v>46</v>
      </c>
      <c r="P139" s="886"/>
      <c r="Q139" s="886"/>
      <c r="R139" s="886"/>
      <c r="S139" s="886"/>
      <c r="T139" s="886"/>
      <c r="U139" s="886"/>
      <c r="V139" s="2440" t="s">
        <v>373</v>
      </c>
      <c r="W139" s="2441"/>
      <c r="X139" s="949">
        <v>3</v>
      </c>
      <c r="Y139" s="949">
        <v>3</v>
      </c>
      <c r="Z139" s="949">
        <v>3</v>
      </c>
      <c r="AA139" s="949">
        <f>SUM(AA134:AA138)</f>
        <v>4</v>
      </c>
      <c r="AB139" s="949">
        <f>SUM(AB134:AB138)</f>
        <v>4</v>
      </c>
    </row>
    <row r="140" spans="1:37" x14ac:dyDescent="0.2">
      <c r="A140" s="967">
        <v>5</v>
      </c>
      <c r="B140" s="966" t="s">
        <v>71</v>
      </c>
      <c r="C140" s="966" t="s">
        <v>2430</v>
      </c>
      <c r="D140" s="891" t="s">
        <v>501</v>
      </c>
      <c r="E140" s="891" t="s">
        <v>501</v>
      </c>
      <c r="F140" s="842">
        <v>38.151751860114508</v>
      </c>
      <c r="G140" s="834">
        <v>41.428883101788522</v>
      </c>
      <c r="H140" s="869"/>
      <c r="I140" s="870"/>
      <c r="J140" s="870"/>
      <c r="K140" s="870"/>
      <c r="L140" s="870"/>
      <c r="M140" s="870"/>
      <c r="N140" s="870"/>
      <c r="O140" s="763">
        <v>42</v>
      </c>
      <c r="P140" s="886"/>
      <c r="Q140" s="886"/>
      <c r="R140" s="886"/>
      <c r="S140" s="886"/>
      <c r="T140" s="886"/>
      <c r="U140" s="886"/>
    </row>
    <row r="141" spans="1:37" x14ac:dyDescent="0.2">
      <c r="A141" s="967">
        <v>5</v>
      </c>
      <c r="B141" s="966" t="s">
        <v>72</v>
      </c>
      <c r="C141" s="966" t="s">
        <v>2430</v>
      </c>
      <c r="D141" s="891" t="s">
        <v>501</v>
      </c>
      <c r="E141" s="891" t="s">
        <v>501</v>
      </c>
      <c r="F141" s="842">
        <v>38.57415050732866</v>
      </c>
      <c r="G141" s="834">
        <v>35.212467934097468</v>
      </c>
      <c r="H141" s="869"/>
      <c r="I141" s="870"/>
      <c r="J141" s="870"/>
      <c r="K141" s="870"/>
      <c r="L141" s="870"/>
      <c r="M141" s="870"/>
      <c r="N141" s="870"/>
      <c r="O141" s="763">
        <v>37</v>
      </c>
      <c r="P141" s="886"/>
      <c r="Q141" s="886"/>
      <c r="R141" s="886"/>
      <c r="S141" s="886"/>
      <c r="T141" s="886"/>
      <c r="U141" s="886"/>
      <c r="V141" s="56" t="s">
        <v>357</v>
      </c>
      <c r="W141" s="56"/>
      <c r="X141" s="956">
        <v>2007</v>
      </c>
      <c r="Y141" s="956">
        <v>2008</v>
      </c>
      <c r="Z141" s="956">
        <v>2009</v>
      </c>
      <c r="AA141" s="956">
        <v>2010</v>
      </c>
      <c r="AB141" s="956">
        <v>2011</v>
      </c>
    </row>
    <row r="142" spans="1:37" x14ac:dyDescent="0.2">
      <c r="A142" s="967">
        <v>5</v>
      </c>
      <c r="B142" s="966" t="s">
        <v>74</v>
      </c>
      <c r="C142" s="966" t="s">
        <v>2429</v>
      </c>
      <c r="D142" s="891" t="s">
        <v>501</v>
      </c>
      <c r="E142" s="891" t="s">
        <v>501</v>
      </c>
      <c r="F142" s="942">
        <v>19.332482626278843</v>
      </c>
      <c r="G142" s="834">
        <v>20.466353520861485</v>
      </c>
      <c r="H142" s="869"/>
      <c r="I142" s="870"/>
      <c r="J142" s="870"/>
      <c r="K142" s="870"/>
      <c r="L142" s="870"/>
      <c r="M142" s="870"/>
      <c r="N142" s="870"/>
      <c r="O142" s="765">
        <v>22</v>
      </c>
      <c r="P142" s="886"/>
      <c r="Q142" s="886"/>
      <c r="R142" s="886"/>
      <c r="S142" s="886"/>
      <c r="T142" s="886"/>
      <c r="U142" s="886"/>
      <c r="V142" s="172" t="s">
        <v>2400</v>
      </c>
      <c r="W142" s="955" t="s">
        <v>489</v>
      </c>
      <c r="X142" s="949">
        <f>COUNTIFS($D$369:$D$369,"&gt;79")</f>
        <v>0</v>
      </c>
      <c r="Y142" s="949">
        <f>COUNTIFS($E$369:$E$369,"&gt;79")</f>
        <v>0</v>
      </c>
      <c r="Z142" s="949">
        <f>COUNTIFS($F$369:$F$369,"&gt;79")</f>
        <v>0</v>
      </c>
      <c r="AA142" s="949">
        <f>COUNTIFS($G$369:$G$369,"&gt;79")</f>
        <v>0</v>
      </c>
      <c r="AB142" s="949">
        <f>COUNTIFS($O$369:$O$369,"&gt;79")</f>
        <v>0</v>
      </c>
    </row>
    <row r="143" spans="1:37" x14ac:dyDescent="0.2">
      <c r="A143" s="967">
        <v>5</v>
      </c>
      <c r="B143" s="966" t="s">
        <v>75</v>
      </c>
      <c r="C143" s="966" t="s">
        <v>2429</v>
      </c>
      <c r="D143" s="891" t="s">
        <v>501</v>
      </c>
      <c r="E143" s="891" t="s">
        <v>501</v>
      </c>
      <c r="F143" s="835">
        <v>27.479709131438796</v>
      </c>
      <c r="G143" s="968">
        <v>30.117886434557441</v>
      </c>
      <c r="H143" s="869"/>
      <c r="I143" s="870"/>
      <c r="J143" s="870"/>
      <c r="K143" s="870"/>
      <c r="L143" s="870"/>
      <c r="M143" s="870"/>
      <c r="N143" s="870"/>
      <c r="O143" s="765">
        <v>26</v>
      </c>
      <c r="P143" s="886"/>
      <c r="Q143" s="886"/>
      <c r="R143" s="886"/>
      <c r="S143" s="886"/>
      <c r="T143" s="886"/>
      <c r="U143" s="886"/>
      <c r="V143" s="172" t="s">
        <v>2398</v>
      </c>
      <c r="W143" s="954" t="s">
        <v>1562</v>
      </c>
      <c r="X143" s="949">
        <f>COUNTIFS($D$369:$D$369,"&gt;51 ", $D$369:$D$369,"&lt;=79")</f>
        <v>1</v>
      </c>
      <c r="Y143" s="949">
        <f>COUNTIFS($E$369:$E$369,"&gt;51 ", $E$369:$E$369,"&lt;=79")</f>
        <v>1</v>
      </c>
      <c r="Z143" s="949">
        <f>COUNTIFS($F$369:$F$369,"&gt;51 ", $F$369:$F$369,"&lt;=79")</f>
        <v>1</v>
      </c>
      <c r="AA143" s="949">
        <f>COUNTIFS($G$369:$G$369,"&gt;51 ", $G$369:$G$369,"&lt;=79")</f>
        <v>1</v>
      </c>
      <c r="AB143" s="949">
        <f>COUNTIFS($O$369:$O$369,"&gt;51 ", $O$369:$O$369,"&lt;=79")</f>
        <v>1</v>
      </c>
    </row>
    <row r="144" spans="1:37" x14ac:dyDescent="0.2">
      <c r="A144" s="967">
        <v>5</v>
      </c>
      <c r="B144" s="966" t="s">
        <v>2428</v>
      </c>
      <c r="C144" s="966" t="s">
        <v>2427</v>
      </c>
      <c r="D144" s="837">
        <v>21.570370362999967</v>
      </c>
      <c r="E144" s="837">
        <v>20.0854893189608</v>
      </c>
      <c r="F144" s="835">
        <v>20.031287821715981</v>
      </c>
      <c r="G144" s="834">
        <v>24.826012861271042</v>
      </c>
      <c r="H144" s="869"/>
      <c r="I144" s="870"/>
      <c r="J144" s="870"/>
      <c r="K144" s="870"/>
      <c r="L144" s="870"/>
      <c r="M144" s="870"/>
      <c r="N144" s="870"/>
      <c r="O144" s="765">
        <v>28</v>
      </c>
      <c r="P144" s="886"/>
      <c r="Q144" s="886"/>
      <c r="R144" s="886"/>
      <c r="S144" s="886"/>
      <c r="T144" s="886"/>
      <c r="U144" s="886"/>
      <c r="V144" s="172" t="s">
        <v>2397</v>
      </c>
      <c r="W144" s="953" t="s">
        <v>487</v>
      </c>
      <c r="X144" s="949">
        <f>COUNTIFS($D$369:$D$369,"&gt;36 ", $D$369:$D$369,"&lt;=51")</f>
        <v>0</v>
      </c>
      <c r="Y144" s="949">
        <f>COUNTIFS($E$369:$E$369,"&gt;36 ", $E$369:$E$369,"&lt;=51")</f>
        <v>0</v>
      </c>
      <c r="Z144" s="949">
        <f>COUNTIFS($F$369:$F$369,"&gt;36 ", $F$369:$F$369,"&lt;=51")</f>
        <v>0</v>
      </c>
      <c r="AA144" s="949">
        <f>COUNTIFS($G$369:$G$369,"&gt;36 ", $G$369:$G$369,"&lt;=51")</f>
        <v>0</v>
      </c>
      <c r="AB144" s="949">
        <f>COUNTIFS($O$369:$O$369,"&gt;36 ", $O$369:$O$369,"&lt;=51")</f>
        <v>0</v>
      </c>
    </row>
    <row r="145" spans="1:37" x14ac:dyDescent="0.2">
      <c r="A145" s="967">
        <v>5</v>
      </c>
      <c r="B145" s="966" t="s">
        <v>77</v>
      </c>
      <c r="C145" s="966" t="s">
        <v>2426</v>
      </c>
      <c r="D145" s="891" t="s">
        <v>501</v>
      </c>
      <c r="E145" s="891" t="s">
        <v>501</v>
      </c>
      <c r="F145" s="942">
        <v>17.420760416429761</v>
      </c>
      <c r="G145" s="834">
        <v>19.947976505029732</v>
      </c>
      <c r="H145" s="869"/>
      <c r="I145" s="870"/>
      <c r="J145" s="870"/>
      <c r="K145" s="870"/>
      <c r="L145" s="870"/>
      <c r="M145" s="870"/>
      <c r="N145" s="870"/>
      <c r="O145" s="765">
        <v>19</v>
      </c>
      <c r="P145" s="886"/>
      <c r="Q145" s="886"/>
      <c r="R145" s="886"/>
      <c r="S145" s="886"/>
      <c r="T145" s="886"/>
      <c r="U145" s="886"/>
      <c r="V145" s="172" t="s">
        <v>2395</v>
      </c>
      <c r="W145" s="951" t="s">
        <v>486</v>
      </c>
      <c r="X145" s="949">
        <f>COUNTIFS($D$369:$D$369,"&gt;19 ", $D$369:$D$369,"&lt;=36")</f>
        <v>0</v>
      </c>
      <c r="Y145" s="949">
        <f>COUNTIFS($E$369:$E$369,"&gt;19 ", $E$369:$E$369,"&lt;=36")</f>
        <v>0</v>
      </c>
      <c r="Z145" s="949">
        <f>COUNTIFS($F$369:$F$369,"&gt;19 ", $F$369:$F$369,"&lt;=36")</f>
        <v>0</v>
      </c>
      <c r="AA145" s="949">
        <f>COUNTIFS($G$369:$G$369,"&gt;19 ", $G$369:$G$369,"&lt;=36")</f>
        <v>0</v>
      </c>
      <c r="AB145" s="949">
        <f>COUNTIFS($O$369:$O$369,"&gt;19 ", $O$369:$O$369,"&lt;=36")</f>
        <v>0</v>
      </c>
    </row>
    <row r="146" spans="1:37" x14ac:dyDescent="0.2">
      <c r="A146" s="967">
        <v>5</v>
      </c>
      <c r="B146" s="966" t="s">
        <v>65</v>
      </c>
      <c r="C146" s="966" t="s">
        <v>2425</v>
      </c>
      <c r="D146" s="891" t="s">
        <v>501</v>
      </c>
      <c r="E146" s="891" t="s">
        <v>501</v>
      </c>
      <c r="F146" s="835">
        <v>28.601651947171096</v>
      </c>
      <c r="G146" s="834">
        <v>37.383322744031624</v>
      </c>
      <c r="H146" s="869"/>
      <c r="I146" s="870"/>
      <c r="J146" s="870"/>
      <c r="K146" s="870"/>
      <c r="L146" s="870"/>
      <c r="M146" s="870"/>
      <c r="N146" s="870"/>
      <c r="O146" s="765">
        <v>34</v>
      </c>
      <c r="P146" s="886"/>
      <c r="Q146" s="886"/>
      <c r="R146" s="886"/>
      <c r="S146" s="886"/>
      <c r="T146" s="886"/>
      <c r="U146" s="886"/>
      <c r="V146" s="172" t="s">
        <v>2393</v>
      </c>
      <c r="W146" s="950" t="s">
        <v>485</v>
      </c>
      <c r="X146" s="949">
        <f>COUNTIFS($D$369:$D$369,"&lt;=19")</f>
        <v>0</v>
      </c>
      <c r="Y146" s="949">
        <f>COUNTIFS($E$369:$E$369,"&lt;=19")</f>
        <v>0</v>
      </c>
      <c r="Z146" s="949">
        <f>COUNTIFS($F$369:$F$369,"&lt;=19")</f>
        <v>0</v>
      </c>
      <c r="AA146" s="949">
        <f>COUNTIFS($G$369:$G$369,"&lt;=19")</f>
        <v>0</v>
      </c>
      <c r="AB146" s="949">
        <f>COUNTIFS($O$369:$O$369,"&lt;=19")</f>
        <v>0</v>
      </c>
    </row>
    <row r="147" spans="1:37" x14ac:dyDescent="0.2">
      <c r="A147" s="967">
        <v>5</v>
      </c>
      <c r="B147" s="966" t="s">
        <v>78</v>
      </c>
      <c r="C147" s="966" t="s">
        <v>2424</v>
      </c>
      <c r="D147" s="891" t="s">
        <v>501</v>
      </c>
      <c r="E147" s="891" t="s">
        <v>501</v>
      </c>
      <c r="F147" s="942">
        <v>16.628045759536793</v>
      </c>
      <c r="G147" s="834">
        <v>20.412275714644579</v>
      </c>
      <c r="H147" s="869"/>
      <c r="I147" s="870"/>
      <c r="J147" s="870"/>
      <c r="K147" s="870"/>
      <c r="L147" s="870"/>
      <c r="M147" s="870"/>
      <c r="N147" s="870"/>
      <c r="O147" s="765">
        <v>22</v>
      </c>
      <c r="P147" s="886"/>
      <c r="Q147" s="886"/>
      <c r="R147" s="886"/>
      <c r="S147" s="886"/>
      <c r="T147" s="886"/>
      <c r="U147" s="886"/>
      <c r="V147" s="2439" t="s">
        <v>374</v>
      </c>
      <c r="W147" s="2439"/>
      <c r="X147" s="949">
        <v>1</v>
      </c>
      <c r="Y147" s="949">
        <v>1</v>
      </c>
      <c r="Z147" s="949">
        <v>1</v>
      </c>
      <c r="AA147" s="949">
        <f>SUM(AA142:AA146)</f>
        <v>1</v>
      </c>
      <c r="AB147" s="949">
        <f>SUM(AB142:AB146)</f>
        <v>1</v>
      </c>
    </row>
    <row r="148" spans="1:37" x14ac:dyDescent="0.2">
      <c r="A148" s="945">
        <v>6</v>
      </c>
      <c r="B148" s="944" t="s">
        <v>143</v>
      </c>
      <c r="C148" s="943" t="s">
        <v>2421</v>
      </c>
      <c r="D148" s="891" t="s">
        <v>501</v>
      </c>
      <c r="E148" s="843">
        <v>52.355904785998156</v>
      </c>
      <c r="F148" s="841">
        <v>52.507037077083133</v>
      </c>
      <c r="G148" s="834">
        <v>51.345209835074392</v>
      </c>
      <c r="H148" s="869"/>
      <c r="I148" s="870"/>
      <c r="J148" s="870"/>
      <c r="K148" s="870"/>
      <c r="L148" s="870"/>
      <c r="M148" s="870"/>
      <c r="N148" s="870"/>
      <c r="O148" s="763">
        <v>53</v>
      </c>
      <c r="P148" s="886"/>
      <c r="Q148" s="886"/>
      <c r="R148" s="886"/>
      <c r="S148" s="886"/>
      <c r="T148" s="886"/>
      <c r="U148" s="886"/>
      <c r="V148" s="886"/>
      <c r="W148" s="886"/>
      <c r="AF148" s="34" t="s">
        <v>2423</v>
      </c>
      <c r="AK148" s="34" t="s">
        <v>2422</v>
      </c>
    </row>
    <row r="149" spans="1:37" x14ac:dyDescent="0.2">
      <c r="A149" s="945">
        <v>6</v>
      </c>
      <c r="B149" s="944" t="s">
        <v>144</v>
      </c>
      <c r="C149" s="943" t="s">
        <v>2421</v>
      </c>
      <c r="D149" s="843">
        <v>61.556033291436741</v>
      </c>
      <c r="E149" s="843">
        <v>64.253765180381166</v>
      </c>
      <c r="F149" s="841">
        <v>65.450465270756368</v>
      </c>
      <c r="G149" s="841">
        <v>56.026514493418887</v>
      </c>
      <c r="H149" s="869"/>
      <c r="I149" s="870"/>
      <c r="J149" s="870"/>
      <c r="K149" s="870"/>
      <c r="L149" s="870"/>
      <c r="M149" s="870"/>
      <c r="N149" s="870"/>
      <c r="O149" s="765">
        <v>65</v>
      </c>
      <c r="P149" s="886"/>
      <c r="Q149" s="886"/>
      <c r="R149" s="886"/>
      <c r="S149" s="886"/>
      <c r="T149" s="886"/>
      <c r="U149" s="886"/>
      <c r="V149" s="56" t="s">
        <v>357</v>
      </c>
      <c r="W149" s="56"/>
      <c r="X149" s="956">
        <v>2007</v>
      </c>
      <c r="Y149" s="956">
        <v>2008</v>
      </c>
      <c r="Z149" s="956">
        <v>2009</v>
      </c>
      <c r="AA149" s="956">
        <v>2010</v>
      </c>
      <c r="AB149" s="956">
        <v>2011</v>
      </c>
    </row>
    <row r="150" spans="1:37" x14ac:dyDescent="0.2">
      <c r="A150" s="945">
        <v>6</v>
      </c>
      <c r="B150" s="944" t="s">
        <v>145</v>
      </c>
      <c r="C150" s="943" t="s">
        <v>2421</v>
      </c>
      <c r="D150" s="843">
        <v>73.88997188128856</v>
      </c>
      <c r="E150" s="847">
        <v>80.295841806764514</v>
      </c>
      <c r="F150" s="846">
        <v>80.980974552337287</v>
      </c>
      <c r="G150" s="841">
        <v>76.287916381652138</v>
      </c>
      <c r="H150" s="869"/>
      <c r="I150" s="870"/>
      <c r="J150" s="870"/>
      <c r="K150" s="870"/>
      <c r="L150" s="870"/>
      <c r="M150" s="870"/>
      <c r="N150" s="870"/>
      <c r="O150" s="765">
        <v>77</v>
      </c>
      <c r="P150" s="886"/>
      <c r="Q150" s="886"/>
      <c r="R150" s="886"/>
      <c r="S150" s="886"/>
      <c r="T150" s="886"/>
      <c r="U150" s="886"/>
      <c r="V150" s="172" t="s">
        <v>2400</v>
      </c>
      <c r="W150" s="955" t="s">
        <v>489</v>
      </c>
      <c r="X150" s="949">
        <f>COUNTIFS($D$370:$D$377,"&gt;79")</f>
        <v>4</v>
      </c>
      <c r="Y150" s="949">
        <f>COUNTIFS($E$370:$E$377,"&gt;79")</f>
        <v>4</v>
      </c>
      <c r="Z150" s="949">
        <f>COUNTIFS($F$370:$F$377,"&gt;79")</f>
        <v>4</v>
      </c>
      <c r="AA150" s="949">
        <f>COUNTIFS($G$370:$G$377,"&gt;79")</f>
        <v>4</v>
      </c>
      <c r="AB150" s="949">
        <f>COUNTIFS($O$370:$O$377,"&gt;79")</f>
        <v>4</v>
      </c>
      <c r="AC150" s="43"/>
    </row>
    <row r="151" spans="1:37" x14ac:dyDescent="0.2">
      <c r="A151" s="945">
        <v>6</v>
      </c>
      <c r="B151" s="944" t="s">
        <v>146</v>
      </c>
      <c r="C151" s="943" t="s">
        <v>2421</v>
      </c>
      <c r="D151" s="847">
        <v>79.810397602867241</v>
      </c>
      <c r="E151" s="847">
        <v>82.175375638702619</v>
      </c>
      <c r="F151" s="841">
        <v>76.880803464974207</v>
      </c>
      <c r="G151" s="846">
        <v>81.334634939857366</v>
      </c>
      <c r="H151" s="869"/>
      <c r="I151" s="870"/>
      <c r="J151" s="870"/>
      <c r="K151" s="870"/>
      <c r="L151" s="870"/>
      <c r="M151" s="870"/>
      <c r="N151" s="870"/>
      <c r="O151" s="965">
        <v>80</v>
      </c>
      <c r="P151" s="886"/>
      <c r="Q151" s="886"/>
      <c r="R151" s="886"/>
      <c r="S151" s="886"/>
      <c r="T151" s="886"/>
      <c r="U151" s="886"/>
      <c r="V151" s="172" t="s">
        <v>2398</v>
      </c>
      <c r="W151" s="954" t="s">
        <v>1562</v>
      </c>
      <c r="X151" s="949">
        <f>COUNTIFS($D$370:$D$377,"&gt;51 ", $D$370:$D$377,"&lt;=79")</f>
        <v>4</v>
      </c>
      <c r="Y151" s="949">
        <f>COUNTIFS($E$370:$E$377,"&gt;51 ", $E$370:$E$377,"&lt;=79")</f>
        <v>4</v>
      </c>
      <c r="Z151" s="949">
        <f>COUNTIFS($F$370:$F$377,"&gt;51 ", $F$370:$F$377,"&lt;=79")</f>
        <v>4</v>
      </c>
      <c r="AA151" s="949">
        <f>COUNTIFS($G$370:$G$377,"&gt;51 ", $G$370:$G$377,"&lt;=79")</f>
        <v>4</v>
      </c>
      <c r="AB151" s="949">
        <f>COUNTIFS($O$370:$O$377,"&gt;51 ", $O$370:$O$377,"&lt;=79")</f>
        <v>4</v>
      </c>
      <c r="AC151" s="43"/>
    </row>
    <row r="152" spans="1:37" x14ac:dyDescent="0.2">
      <c r="A152" s="945">
        <v>6</v>
      </c>
      <c r="B152" s="944" t="s">
        <v>142</v>
      </c>
      <c r="C152" s="943" t="s">
        <v>2420</v>
      </c>
      <c r="D152" s="843">
        <v>76.022733643247719</v>
      </c>
      <c r="E152" s="847">
        <v>84.219957093415019</v>
      </c>
      <c r="F152" s="846">
        <v>84.10883650561523</v>
      </c>
      <c r="G152" s="846">
        <v>82.883095020725875</v>
      </c>
      <c r="H152" s="869"/>
      <c r="I152" s="870"/>
      <c r="J152" s="870"/>
      <c r="K152" s="870"/>
      <c r="L152" s="870"/>
      <c r="M152" s="870"/>
      <c r="N152" s="870"/>
      <c r="O152" s="965">
        <v>85</v>
      </c>
      <c r="P152" s="886"/>
      <c r="Q152" s="886"/>
      <c r="R152" s="886"/>
      <c r="S152" s="886"/>
      <c r="T152" s="886"/>
      <c r="U152" s="886"/>
      <c r="V152" s="172" t="s">
        <v>2397</v>
      </c>
      <c r="W152" s="953" t="s">
        <v>487</v>
      </c>
      <c r="X152" s="949">
        <f>COUNTIFS($D$370:$D$377,"&gt;36 ", $D$370:$D$377,"&lt;=51")</f>
        <v>0</v>
      </c>
      <c r="Y152" s="949">
        <f>COUNTIFS($E$370:$E$377,"&gt;36 ", $E$370:$E$377,"&lt;=51")</f>
        <v>0</v>
      </c>
      <c r="Z152" s="949">
        <f>COUNTIFS($F$370:$F$377,"&gt;36 ", $F$370:$F$377,"&lt;=51")</f>
        <v>0</v>
      </c>
      <c r="AA152" s="949">
        <f>COUNTIFS($G$370:$G$377,"&gt;36 ", $G$370:$G$377,"&lt;=51")</f>
        <v>0</v>
      </c>
      <c r="AB152" s="949">
        <f>COUNTIFS($O$370:$O$377,"&gt;36 ", $O$370:$O$377,"&lt;=51")</f>
        <v>0</v>
      </c>
      <c r="AC152" s="43"/>
    </row>
    <row r="153" spans="1:37" x14ac:dyDescent="0.2">
      <c r="A153" s="945">
        <v>6</v>
      </c>
      <c r="B153" s="944" t="s">
        <v>169</v>
      </c>
      <c r="C153" s="943" t="s">
        <v>2419</v>
      </c>
      <c r="D153" s="843">
        <v>67.498467580894442</v>
      </c>
      <c r="E153" s="843">
        <v>73.547213419707205</v>
      </c>
      <c r="F153" s="841">
        <v>69.327770312897897</v>
      </c>
      <c r="G153" s="841">
        <v>73.148880577817479</v>
      </c>
      <c r="H153" s="869"/>
      <c r="I153" s="870"/>
      <c r="J153" s="870"/>
      <c r="K153" s="870"/>
      <c r="L153" s="870"/>
      <c r="M153" s="870"/>
      <c r="N153" s="870"/>
      <c r="O153" s="765">
        <v>74</v>
      </c>
      <c r="P153" s="886"/>
      <c r="Q153" s="886"/>
      <c r="R153" s="886"/>
      <c r="S153" s="886"/>
      <c r="T153" s="886"/>
      <c r="U153" s="886"/>
      <c r="V153" s="172" t="s">
        <v>2395</v>
      </c>
      <c r="W153" s="951" t="s">
        <v>486</v>
      </c>
      <c r="X153" s="949">
        <f>COUNTIFS($D$370:$D$377,"&gt;19 ", $D$370:$D$377,"&lt;=36")</f>
        <v>0</v>
      </c>
      <c r="Y153" s="949">
        <f>COUNTIFS($E$370:$E$377,"&gt;19 ", $E$370:$E$377,"&lt;=36")</f>
        <v>0</v>
      </c>
      <c r="Z153" s="949">
        <f>COUNTIFS($F$370:$F$377,"&gt;19 ", $F$370:$F$377,"&lt;=36")</f>
        <v>0</v>
      </c>
      <c r="AA153" s="949">
        <f>COUNTIFS($G$370:$G$377,"&gt;19 ", $G$370:$G$377,"&lt;=36")</f>
        <v>0</v>
      </c>
      <c r="AB153" s="949">
        <f>COUNTIFS($O$370:$O$377,"&gt;19 ", $O$370:$O$377,"&lt;=36")</f>
        <v>0</v>
      </c>
      <c r="AC153" s="43"/>
    </row>
    <row r="154" spans="1:37" x14ac:dyDescent="0.2">
      <c r="A154" s="945">
        <v>6</v>
      </c>
      <c r="B154" s="944" t="s">
        <v>167</v>
      </c>
      <c r="C154" s="943" t="s">
        <v>2418</v>
      </c>
      <c r="D154" s="891" t="s">
        <v>501</v>
      </c>
      <c r="E154" s="891" t="s">
        <v>501</v>
      </c>
      <c r="F154" s="891" t="s">
        <v>501</v>
      </c>
      <c r="G154" s="891" t="s">
        <v>501</v>
      </c>
      <c r="O154" s="763">
        <v>37</v>
      </c>
      <c r="P154" s="886"/>
      <c r="Q154" s="886"/>
      <c r="R154" s="886"/>
      <c r="S154" s="886"/>
      <c r="T154" s="886"/>
      <c r="U154" s="886"/>
      <c r="V154" s="172" t="s">
        <v>2393</v>
      </c>
      <c r="W154" s="950" t="s">
        <v>485</v>
      </c>
      <c r="X154" s="949">
        <f>COUNTIFS($D$370:$D$377,"&lt;=19")</f>
        <v>0</v>
      </c>
      <c r="Y154" s="949">
        <f>COUNTIFS($E$370:$E$377,"&lt;=19")</f>
        <v>0</v>
      </c>
      <c r="Z154" s="949">
        <f>COUNTIFS($F$370:$F$377,"&lt;=19")</f>
        <v>0</v>
      </c>
      <c r="AA154" s="949">
        <f>COUNTIFS($G$370:$G$377,"&lt;=19")</f>
        <v>0</v>
      </c>
      <c r="AB154" s="949">
        <f>COUNTIFS($O$370:$O$377,"&lt;=19")</f>
        <v>0</v>
      </c>
      <c r="AC154" s="43"/>
    </row>
    <row r="155" spans="1:37" x14ac:dyDescent="0.2">
      <c r="A155" s="945">
        <v>6</v>
      </c>
      <c r="B155" s="944" t="s">
        <v>385</v>
      </c>
      <c r="C155" s="943" t="s">
        <v>2418</v>
      </c>
      <c r="D155" s="837">
        <v>28.811774203823763</v>
      </c>
      <c r="E155" s="837">
        <v>27.083183622768001</v>
      </c>
      <c r="F155" s="835">
        <v>30.957736327854551</v>
      </c>
      <c r="G155" s="948">
        <v>25.590018775067175</v>
      </c>
      <c r="H155" s="869"/>
      <c r="I155" s="870"/>
      <c r="J155" s="870"/>
      <c r="K155" s="870"/>
      <c r="L155" s="870"/>
      <c r="M155" s="870"/>
      <c r="N155" s="870"/>
      <c r="O155" s="891" t="s">
        <v>501</v>
      </c>
      <c r="P155" s="886"/>
      <c r="Q155" s="886"/>
      <c r="R155" s="886"/>
      <c r="S155" s="886"/>
      <c r="T155" s="886"/>
      <c r="U155" s="886"/>
      <c r="V155" s="2439" t="s">
        <v>375</v>
      </c>
      <c r="W155" s="2439"/>
      <c r="X155" s="949">
        <v>8</v>
      </c>
      <c r="Y155" s="949">
        <v>8</v>
      </c>
      <c r="Z155" s="949">
        <v>8</v>
      </c>
      <c r="AA155" s="949">
        <f>SUM(AA150:AA154)</f>
        <v>8</v>
      </c>
      <c r="AB155" s="949">
        <f>SUM(AB150:AB154)</f>
        <v>8</v>
      </c>
    </row>
    <row r="156" spans="1:37" x14ac:dyDescent="0.2">
      <c r="A156" s="945">
        <v>6</v>
      </c>
      <c r="B156" s="944" t="s">
        <v>168</v>
      </c>
      <c r="C156" s="943" t="s">
        <v>2418</v>
      </c>
      <c r="D156" s="891" t="s">
        <v>501</v>
      </c>
      <c r="E156" s="891" t="s">
        <v>501</v>
      </c>
      <c r="F156" s="891" t="s">
        <v>501</v>
      </c>
      <c r="G156" s="964" t="s">
        <v>501</v>
      </c>
      <c r="H156" s="265"/>
      <c r="I156" s="265"/>
      <c r="J156" s="265"/>
      <c r="K156" s="265"/>
      <c r="L156" s="265"/>
      <c r="M156" s="265"/>
      <c r="N156" s="265"/>
      <c r="O156" s="265">
        <v>18</v>
      </c>
      <c r="P156" s="886"/>
      <c r="Q156" s="886"/>
      <c r="R156" s="886"/>
      <c r="S156" s="886"/>
      <c r="T156" s="886"/>
      <c r="U156" s="886"/>
    </row>
    <row r="157" spans="1:37" x14ac:dyDescent="0.2">
      <c r="A157" s="945">
        <v>6</v>
      </c>
      <c r="B157" s="944" t="s">
        <v>170</v>
      </c>
      <c r="C157" s="943" t="s">
        <v>2417</v>
      </c>
      <c r="D157" s="899">
        <v>14.608035389328299</v>
      </c>
      <c r="E157" s="899">
        <v>16.730480892298072</v>
      </c>
      <c r="F157" s="835">
        <v>21.723168555628074</v>
      </c>
      <c r="G157" s="834">
        <v>17.624608628648222</v>
      </c>
      <c r="H157" s="869"/>
      <c r="I157" s="870"/>
      <c r="J157" s="870"/>
      <c r="K157" s="870"/>
      <c r="L157" s="870"/>
      <c r="M157" s="870"/>
      <c r="N157" s="870"/>
      <c r="O157" s="765">
        <v>19</v>
      </c>
      <c r="P157" s="886"/>
      <c r="Q157" s="886"/>
      <c r="R157" s="886"/>
      <c r="S157" s="886"/>
      <c r="T157" s="886"/>
      <c r="U157" s="886"/>
      <c r="V157" s="56" t="s">
        <v>357</v>
      </c>
      <c r="W157" s="56"/>
      <c r="X157" s="956">
        <v>2007</v>
      </c>
      <c r="Y157" s="956">
        <v>2008</v>
      </c>
      <c r="Z157" s="956">
        <v>2009</v>
      </c>
      <c r="AA157" s="956">
        <v>2010</v>
      </c>
      <c r="AB157" s="956">
        <v>2011</v>
      </c>
    </row>
    <row r="158" spans="1:37" x14ac:dyDescent="0.2">
      <c r="A158" s="945">
        <v>6</v>
      </c>
      <c r="B158" s="943" t="s">
        <v>160</v>
      </c>
      <c r="C158" s="943" t="s">
        <v>2416</v>
      </c>
      <c r="D158" s="891" t="s">
        <v>501</v>
      </c>
      <c r="E158" s="891" t="s">
        <v>501</v>
      </c>
      <c r="F158" s="842">
        <v>46.122065498984853</v>
      </c>
      <c r="G158" s="834">
        <v>43.518683825853159</v>
      </c>
      <c r="H158" s="869"/>
      <c r="I158" s="870"/>
      <c r="J158" s="870"/>
      <c r="K158" s="870"/>
      <c r="L158" s="870"/>
      <c r="M158" s="870"/>
      <c r="N158" s="870"/>
      <c r="O158" s="763">
        <v>41</v>
      </c>
      <c r="P158" s="886"/>
      <c r="Q158" s="886"/>
      <c r="R158" s="886"/>
      <c r="S158" s="886"/>
      <c r="T158" s="886"/>
      <c r="U158" s="886"/>
      <c r="V158" s="172" t="s">
        <v>2400</v>
      </c>
      <c r="W158" s="955" t="s">
        <v>489</v>
      </c>
      <c r="X158" s="949">
        <f>COUNTIFS($D$378:$D$383,"&gt;79")</f>
        <v>0</v>
      </c>
      <c r="Y158" s="949">
        <f>COUNTIFS($E$378:$E$383,"&gt;79")</f>
        <v>0</v>
      </c>
      <c r="Z158" s="949">
        <f>COUNTIFS($F$378:$F$383,"&gt;79")</f>
        <v>0</v>
      </c>
      <c r="AA158" s="949">
        <f>COUNTIFS($G$378:$G$383,"&gt;79")</f>
        <v>0</v>
      </c>
      <c r="AB158" s="949">
        <f>COUNTIFS($O$378:$O$383,"&gt;79")</f>
        <v>0</v>
      </c>
    </row>
    <row r="159" spans="1:37" x14ac:dyDescent="0.2">
      <c r="A159" s="945">
        <v>6</v>
      </c>
      <c r="B159" s="944" t="s">
        <v>147</v>
      </c>
      <c r="C159" s="943" t="s">
        <v>2415</v>
      </c>
      <c r="D159" s="843">
        <v>75.931195440403371</v>
      </c>
      <c r="E159" s="843">
        <v>75.491937009227243</v>
      </c>
      <c r="F159" s="841">
        <v>77.196884524847675</v>
      </c>
      <c r="G159" s="841">
        <v>75.648612628939091</v>
      </c>
      <c r="H159" s="869"/>
      <c r="I159" s="870"/>
      <c r="J159" s="870"/>
      <c r="K159" s="870"/>
      <c r="L159" s="870"/>
      <c r="M159" s="870"/>
      <c r="N159" s="870"/>
      <c r="O159" s="765">
        <v>81</v>
      </c>
      <c r="P159" s="886"/>
      <c r="Q159" s="886"/>
      <c r="R159" s="963"/>
      <c r="S159" s="963"/>
      <c r="T159" s="962"/>
      <c r="U159" s="961"/>
      <c r="V159" s="172" t="s">
        <v>2398</v>
      </c>
      <c r="W159" s="954" t="s">
        <v>1562</v>
      </c>
      <c r="X159" s="949">
        <f>COUNTIFS($D$378:$D$383,"&gt;51 ", $D$378:$D$383,"&lt;=79")</f>
        <v>5</v>
      </c>
      <c r="Y159" s="949">
        <f>COUNTIFS($E$378:$E$383,"&gt;51 ", $E$378:$E$383,"&lt;=79")</f>
        <v>5</v>
      </c>
      <c r="Z159" s="949">
        <f>COUNTIFS($F$378:$F$383,"&gt;51 ", $F$378:$F$383,"&lt;=79")</f>
        <v>6</v>
      </c>
      <c r="AA159" s="949">
        <f>COUNTIFS($G$378:$G$383,"&gt;51 ", $G$378:$G$383,"&lt;=79")</f>
        <v>5</v>
      </c>
      <c r="AB159" s="949">
        <f>COUNTIFS($O$378:$O$383,"&gt;51 ", $O$378:$O$383,"&lt;=79")</f>
        <v>5</v>
      </c>
    </row>
    <row r="160" spans="1:37" x14ac:dyDescent="0.2">
      <c r="A160" s="945">
        <v>6</v>
      </c>
      <c r="B160" s="944" t="s">
        <v>171</v>
      </c>
      <c r="C160" s="943" t="s">
        <v>2414</v>
      </c>
      <c r="D160" s="837">
        <v>36.422665091924159</v>
      </c>
      <c r="E160" s="837">
        <v>34.945413003755256</v>
      </c>
      <c r="F160" s="842">
        <v>40.753336526339147</v>
      </c>
      <c r="G160" s="834">
        <v>42.638588921864731</v>
      </c>
      <c r="H160" s="869"/>
      <c r="I160" s="870"/>
      <c r="J160" s="870"/>
      <c r="K160" s="870"/>
      <c r="L160" s="870"/>
      <c r="M160" s="870"/>
      <c r="N160" s="870"/>
      <c r="O160" s="765">
        <v>34</v>
      </c>
      <c r="P160" s="886"/>
      <c r="Q160" s="886"/>
      <c r="R160" s="886"/>
      <c r="S160" s="886"/>
      <c r="T160" s="886"/>
      <c r="U160" s="886"/>
      <c r="V160" s="172" t="s">
        <v>2397</v>
      </c>
      <c r="W160" s="953" t="s">
        <v>487</v>
      </c>
      <c r="X160" s="949">
        <f>COUNTIFS($D$378:$D$383,"&gt;36 ", $D$378:$D$383,"&lt;=51")</f>
        <v>1</v>
      </c>
      <c r="Y160" s="949">
        <f>COUNTIFS($E$378:$E$383,"&gt;36 ", $E$378:$E$383,"&lt;=51")</f>
        <v>1</v>
      </c>
      <c r="Z160" s="949">
        <f>COUNTIFS($F$378:$F$383,"&gt;36 ", $F$378:$F$383,"&lt;=51")</f>
        <v>0</v>
      </c>
      <c r="AA160" s="949">
        <f>COUNTIFS($G$378:$G$383,"&gt;36 ", $G$378:$G$383,"&lt;=51")</f>
        <v>1</v>
      </c>
      <c r="AB160" s="949">
        <f>COUNTIFS($O$378:$O$383,"&gt;36 ", $O$378:$O$383,"&lt;=51")</f>
        <v>1</v>
      </c>
    </row>
    <row r="161" spans="1:38" x14ac:dyDescent="0.2">
      <c r="A161" s="945">
        <v>6</v>
      </c>
      <c r="B161" s="944" t="s">
        <v>172</v>
      </c>
      <c r="C161" s="943" t="s">
        <v>2414</v>
      </c>
      <c r="D161" s="836">
        <v>34.243101741645653</v>
      </c>
      <c r="E161" s="837">
        <v>36.41852923630811</v>
      </c>
      <c r="F161" s="842">
        <v>40.812255752726507</v>
      </c>
      <c r="G161" s="834">
        <v>38.094167792667733</v>
      </c>
      <c r="H161" s="869"/>
      <c r="I161" s="870"/>
      <c r="J161" s="870"/>
      <c r="K161" s="870"/>
      <c r="L161" s="870"/>
      <c r="M161" s="870"/>
      <c r="N161" s="870"/>
      <c r="O161" s="765">
        <v>30</v>
      </c>
      <c r="P161" s="886"/>
      <c r="Q161" s="886"/>
      <c r="R161" s="886"/>
      <c r="S161" s="886"/>
      <c r="T161" s="886"/>
      <c r="U161" s="886"/>
      <c r="V161" s="172" t="s">
        <v>2395</v>
      </c>
      <c r="W161" s="951" t="s">
        <v>486</v>
      </c>
      <c r="X161" s="949">
        <f>COUNTIFS($D$378:$D$383,"&gt;19 ", $D$378:$D$383,"&lt;=36")</f>
        <v>0</v>
      </c>
      <c r="Y161" s="949">
        <f>COUNTIFS($E$378:$E$383,"&gt;19 ", $E$378:$E$383,"&lt;=36")</f>
        <v>0</v>
      </c>
      <c r="Z161" s="949">
        <f>COUNTIFS($F$378:$F$383,"&gt;19 ", $F$378:$F$383,"&lt;=36")</f>
        <v>0</v>
      </c>
      <c r="AA161" s="949">
        <f>COUNTIFS($G$378:$G$383,"&gt;19 ", $G$378:$G$383,"&lt;=36")</f>
        <v>0</v>
      </c>
      <c r="AB161" s="949">
        <f>COUNTIFS($O$378:$O$383,"&gt;19 ", $O$378:$O$383,"&lt;=36")</f>
        <v>0</v>
      </c>
    </row>
    <row r="162" spans="1:38" x14ac:dyDescent="0.2">
      <c r="A162" s="945">
        <v>6</v>
      </c>
      <c r="B162" s="944" t="s">
        <v>161</v>
      </c>
      <c r="C162" s="943" t="s">
        <v>2413</v>
      </c>
      <c r="D162" s="843">
        <v>57.555888236450002</v>
      </c>
      <c r="E162" s="843">
        <v>64.222187460773014</v>
      </c>
      <c r="F162" s="841">
        <v>55.32125528091121</v>
      </c>
      <c r="G162" s="841">
        <v>56.299362171460437</v>
      </c>
      <c r="H162" s="869"/>
      <c r="I162" s="870"/>
      <c r="J162" s="870"/>
      <c r="K162" s="870"/>
      <c r="L162" s="870"/>
      <c r="M162" s="870"/>
      <c r="N162" s="870"/>
      <c r="O162" s="765">
        <v>62</v>
      </c>
      <c r="P162" s="886"/>
      <c r="Q162" s="886"/>
      <c r="R162" s="886"/>
      <c r="S162" s="886"/>
      <c r="T162" s="886"/>
      <c r="U162" s="886"/>
      <c r="V162" s="172" t="s">
        <v>2393</v>
      </c>
      <c r="W162" s="950" t="s">
        <v>485</v>
      </c>
      <c r="X162" s="949">
        <f>COUNTIFS($D$378:$D$383,"&lt;=19")</f>
        <v>0</v>
      </c>
      <c r="Y162" s="949">
        <f>COUNTIFS($E$378:$E$383,"&lt;=19")</f>
        <v>0</v>
      </c>
      <c r="Z162" s="949">
        <f>COUNTIFS($F$378:$F$383,"&lt;=19")</f>
        <v>0</v>
      </c>
      <c r="AA162" s="949">
        <f>COUNTIFS($G$378:$G$383,"&lt;=19")</f>
        <v>0</v>
      </c>
      <c r="AB162" s="949">
        <f>COUNTIFS($O$378:$O$383,"&lt;=19")</f>
        <v>0</v>
      </c>
    </row>
    <row r="163" spans="1:38" x14ac:dyDescent="0.2">
      <c r="A163" s="945">
        <v>6</v>
      </c>
      <c r="B163" s="944" t="s">
        <v>166</v>
      </c>
      <c r="C163" s="943" t="s">
        <v>2412</v>
      </c>
      <c r="D163" s="899">
        <v>18.013328335535842</v>
      </c>
      <c r="E163" s="899">
        <v>15.021282769825623</v>
      </c>
      <c r="F163" s="942">
        <v>18.315550025835851</v>
      </c>
      <c r="G163" s="834">
        <v>18.786052872386772</v>
      </c>
      <c r="H163" s="869"/>
      <c r="I163" s="870"/>
      <c r="J163" s="870"/>
      <c r="K163" s="870"/>
      <c r="L163" s="870"/>
      <c r="M163" s="870"/>
      <c r="N163" s="870"/>
      <c r="O163" s="765">
        <v>19</v>
      </c>
      <c r="P163" s="886"/>
      <c r="Q163" s="886"/>
      <c r="R163" s="886"/>
      <c r="S163" s="886"/>
      <c r="T163" s="886"/>
      <c r="U163" s="886"/>
      <c r="V163" s="2439" t="s">
        <v>376</v>
      </c>
      <c r="W163" s="2439"/>
      <c r="X163" s="949">
        <v>6</v>
      </c>
      <c r="Y163" s="949">
        <v>6</v>
      </c>
      <c r="Z163" s="949">
        <v>6</v>
      </c>
      <c r="AA163" s="949">
        <f>SUM(AA159:AA162)</f>
        <v>6</v>
      </c>
      <c r="AB163" s="949">
        <f>SUM(AB158:AB162)</f>
        <v>6</v>
      </c>
    </row>
    <row r="164" spans="1:38" x14ac:dyDescent="0.2">
      <c r="A164" s="945">
        <v>6</v>
      </c>
      <c r="B164" s="943" t="s">
        <v>428</v>
      </c>
      <c r="C164" s="943" t="s">
        <v>2409</v>
      </c>
      <c r="D164" s="843">
        <v>60.544763390693888</v>
      </c>
      <c r="E164" s="843">
        <v>70.250276371454817</v>
      </c>
      <c r="F164" s="891" t="s">
        <v>501</v>
      </c>
      <c r="G164" s="891" t="s">
        <v>501</v>
      </c>
      <c r="H164" s="891" t="s">
        <v>501</v>
      </c>
      <c r="I164" s="891" t="s">
        <v>501</v>
      </c>
      <c r="J164" s="891" t="s">
        <v>501</v>
      </c>
      <c r="K164" s="891" t="s">
        <v>501</v>
      </c>
      <c r="L164" s="891" t="s">
        <v>501</v>
      </c>
      <c r="M164" s="891" t="s">
        <v>501</v>
      </c>
      <c r="N164" s="891" t="s">
        <v>501</v>
      </c>
      <c r="O164" s="891" t="s">
        <v>501</v>
      </c>
      <c r="P164" s="886"/>
      <c r="Q164" s="886"/>
      <c r="R164" s="886"/>
      <c r="S164" s="886"/>
      <c r="T164" s="886"/>
      <c r="U164" s="886"/>
      <c r="AF164" s="960" t="s">
        <v>2411</v>
      </c>
      <c r="AL164" s="34" t="s">
        <v>2410</v>
      </c>
    </row>
    <row r="165" spans="1:38" x14ac:dyDescent="0.2">
      <c r="A165" s="945">
        <v>6</v>
      </c>
      <c r="B165" s="944" t="s">
        <v>173</v>
      </c>
      <c r="C165" s="943" t="s">
        <v>2409</v>
      </c>
      <c r="D165" s="843">
        <v>62.331290888194303</v>
      </c>
      <c r="E165" s="843">
        <v>69.357956220646201</v>
      </c>
      <c r="F165" s="841">
        <v>61.961639507714416</v>
      </c>
      <c r="G165" s="841">
        <v>56.709745438275682</v>
      </c>
      <c r="H165" s="869"/>
      <c r="I165" s="870"/>
      <c r="J165" s="870"/>
      <c r="K165" s="870"/>
      <c r="L165" s="870"/>
      <c r="M165" s="870"/>
      <c r="N165" s="870"/>
      <c r="O165" s="765">
        <v>60</v>
      </c>
      <c r="P165" s="886"/>
      <c r="Q165" s="886"/>
      <c r="R165" s="886"/>
      <c r="S165" s="886"/>
      <c r="T165" s="886"/>
      <c r="U165" s="886"/>
      <c r="V165" s="56" t="s">
        <v>357</v>
      </c>
      <c r="W165" s="56"/>
      <c r="X165" s="956">
        <v>2007</v>
      </c>
      <c r="Y165" s="956">
        <v>2008</v>
      </c>
      <c r="Z165" s="956">
        <v>2009</v>
      </c>
      <c r="AA165" s="956">
        <v>2010</v>
      </c>
      <c r="AB165" s="956">
        <v>2011</v>
      </c>
    </row>
    <row r="166" spans="1:38" x14ac:dyDescent="0.2">
      <c r="A166" s="945">
        <v>6</v>
      </c>
      <c r="B166" s="944" t="s">
        <v>174</v>
      </c>
      <c r="C166" s="943" t="s">
        <v>2408</v>
      </c>
      <c r="D166" s="923">
        <v>46.800843938533632</v>
      </c>
      <c r="E166" s="923">
        <v>50.905811414542846</v>
      </c>
      <c r="F166" s="959">
        <v>47.000610521306669</v>
      </c>
      <c r="G166" s="898">
        <v>40.566506997232239</v>
      </c>
      <c r="H166" s="958"/>
      <c r="I166" s="957"/>
      <c r="J166" s="957"/>
      <c r="K166" s="957"/>
      <c r="L166" s="957"/>
      <c r="M166" s="957"/>
      <c r="N166" s="957"/>
      <c r="O166" s="763">
        <v>47</v>
      </c>
      <c r="P166" s="886"/>
      <c r="Q166" s="886"/>
      <c r="R166" s="886"/>
      <c r="S166" s="886"/>
      <c r="T166" s="886"/>
      <c r="U166" s="886"/>
      <c r="V166" s="172" t="s">
        <v>2400</v>
      </c>
      <c r="W166" s="955" t="s">
        <v>489</v>
      </c>
      <c r="X166" s="949">
        <f>COUNTIFS($D$384:$D$387,"&gt;79")</f>
        <v>0</v>
      </c>
      <c r="Y166" s="949">
        <f>COUNTIFS($E$384:$E$387,"&gt;79")</f>
        <v>1</v>
      </c>
      <c r="Z166" s="949">
        <f>COUNTIFS($F$384:$F$387,"&gt;79")</f>
        <v>1</v>
      </c>
      <c r="AA166" s="949">
        <f>COUNTIFS($G$384:$G$387,"&gt;79")</f>
        <v>1</v>
      </c>
      <c r="AB166" s="949">
        <f>COUNTIFS($O$384:$O$387,"&gt;79")</f>
        <v>1</v>
      </c>
    </row>
    <row r="167" spans="1:38" x14ac:dyDescent="0.2">
      <c r="A167" s="945">
        <v>6</v>
      </c>
      <c r="B167" s="944" t="s">
        <v>175</v>
      </c>
      <c r="C167" s="943" t="s">
        <v>2407</v>
      </c>
      <c r="D167" s="836">
        <v>45.803655949728395</v>
      </c>
      <c r="E167" s="843">
        <v>54.491347688241859</v>
      </c>
      <c r="F167" s="841">
        <v>53.999451416294882</v>
      </c>
      <c r="G167" s="841">
        <v>56.443727584715532</v>
      </c>
      <c r="H167" s="869"/>
      <c r="I167" s="870"/>
      <c r="J167" s="870"/>
      <c r="K167" s="870"/>
      <c r="L167" s="870"/>
      <c r="M167" s="870"/>
      <c r="N167" s="870"/>
      <c r="O167" s="765">
        <v>55</v>
      </c>
      <c r="P167" s="886"/>
      <c r="Q167" s="886"/>
      <c r="R167" s="886"/>
      <c r="S167" s="886"/>
      <c r="T167" s="886"/>
      <c r="U167" s="886"/>
      <c r="V167" s="172" t="s">
        <v>2398</v>
      </c>
      <c r="W167" s="954" t="s">
        <v>1562</v>
      </c>
      <c r="X167" s="949">
        <f>COUNTIFS($D$384:$D$387,"&gt;51 ", $D$384:$D$387,"&lt;=79")</f>
        <v>2</v>
      </c>
      <c r="Y167" s="949">
        <f>COUNTIFS($E$384:$E$387,"&gt;51 ", $E$384:$E$387,"&lt;=79")</f>
        <v>1</v>
      </c>
      <c r="Z167" s="949">
        <f>COUNTIFS($F$384:$F$387,"&gt;51 ", $F$384:$F$387,"&lt;=79")</f>
        <v>1</v>
      </c>
      <c r="AA167" s="949">
        <f>COUNTIFS($G$384:$G$387,"&gt;51 ", $G$384:$G$387,"&lt;=79")</f>
        <v>2</v>
      </c>
      <c r="AB167" s="949">
        <f>COUNTIFS($O$384:$O$387,"&gt;51 ", $O$384:$O$387,"&lt;=79")</f>
        <v>3</v>
      </c>
    </row>
    <row r="168" spans="1:38" x14ac:dyDescent="0.2">
      <c r="A168" s="945">
        <v>6</v>
      </c>
      <c r="B168" s="944" t="s">
        <v>151</v>
      </c>
      <c r="C168" s="943" t="s">
        <v>2406</v>
      </c>
      <c r="D168" s="843">
        <v>64.727327529801869</v>
      </c>
      <c r="E168" s="843">
        <v>62.588008027420322</v>
      </c>
      <c r="F168" s="841">
        <v>59.788986192597804</v>
      </c>
      <c r="G168" s="841">
        <v>58.143711647690587</v>
      </c>
      <c r="H168" s="869"/>
      <c r="I168" s="870"/>
      <c r="J168" s="870"/>
      <c r="K168" s="870"/>
      <c r="L168" s="870"/>
      <c r="M168" s="870"/>
      <c r="N168" s="870"/>
      <c r="O168" s="765">
        <v>60</v>
      </c>
      <c r="P168" s="886"/>
      <c r="Q168" s="886"/>
      <c r="R168" s="886"/>
      <c r="S168" s="886"/>
      <c r="T168" s="886"/>
      <c r="U168" s="886"/>
      <c r="V168" s="172" t="s">
        <v>2397</v>
      </c>
      <c r="W168" s="953" t="s">
        <v>487</v>
      </c>
      <c r="X168" s="949">
        <f>COUNTIFS($D$384:$D$387,"&gt;36 ", $D$384:$D$387,"&lt;=51")</f>
        <v>1</v>
      </c>
      <c r="Y168" s="949">
        <f>COUNTIFS($E$384:$E$387,"&gt;36 ", $E$384:$E$387,"&lt;=51")</f>
        <v>1</v>
      </c>
      <c r="Z168" s="949">
        <f>COUNTIFS($F$384:$F$387,"&gt;36 ", $F$384:$F$387,"&lt;=51")</f>
        <v>1</v>
      </c>
      <c r="AA168" s="949">
        <f>COUNTIFS($G$384:$G$387,"&gt;36 ", $G$384:$G$387,"&lt;=51")</f>
        <v>0</v>
      </c>
      <c r="AB168" s="949">
        <f>COUNTIFS($O$384:$O$387,"&gt;36 ", $O$384:$O$387,"&lt;=51")</f>
        <v>0</v>
      </c>
    </row>
    <row r="169" spans="1:38" x14ac:dyDescent="0.2">
      <c r="A169" s="945">
        <v>6</v>
      </c>
      <c r="B169" s="944" t="s">
        <v>152</v>
      </c>
      <c r="C169" s="943" t="s">
        <v>2406</v>
      </c>
      <c r="D169" s="843">
        <v>76.575116721563887</v>
      </c>
      <c r="E169" s="843">
        <v>76.609256386115348</v>
      </c>
      <c r="F169" s="841">
        <v>73.43395570249659</v>
      </c>
      <c r="G169" s="841">
        <v>72.948648596549688</v>
      </c>
      <c r="H169" s="869"/>
      <c r="I169" s="870"/>
      <c r="J169" s="870"/>
      <c r="K169" s="870"/>
      <c r="L169" s="870"/>
      <c r="M169" s="870"/>
      <c r="N169" s="870"/>
      <c r="O169" s="765">
        <v>77</v>
      </c>
      <c r="P169" s="886"/>
      <c r="Q169" s="886"/>
      <c r="R169" s="886"/>
      <c r="S169" s="886"/>
      <c r="T169" s="886"/>
      <c r="U169" s="886"/>
      <c r="V169" s="172" t="s">
        <v>2395</v>
      </c>
      <c r="W169" s="951" t="s">
        <v>486</v>
      </c>
      <c r="X169" s="949">
        <f>COUNTIFS($D$384:$D$387,"&gt;19 ", $D$384:$D$387,"&lt;=36")</f>
        <v>0</v>
      </c>
      <c r="Y169" s="949">
        <f>COUNTIFS($E$384:$E$387,"&gt;19 ", $E$384:$E$387,"&lt;=36")</f>
        <v>0</v>
      </c>
      <c r="Z169" s="949">
        <f>COUNTIFS($F$384:$F$387,"&gt;19 ", $F$384:$F$387,"&lt;=36")</f>
        <v>0</v>
      </c>
      <c r="AA169" s="949">
        <f>COUNTIFS($G$384:$G$387,"&gt;19 ", $G$384:$G$387,"&lt;=36")</f>
        <v>0</v>
      </c>
      <c r="AB169" s="949">
        <f>COUNTIFS($O$384:$O$387,"&gt;19 ", $O$384:$O$387,"&lt;=36")</f>
        <v>0</v>
      </c>
    </row>
    <row r="170" spans="1:38" x14ac:dyDescent="0.2">
      <c r="A170" s="945">
        <v>6</v>
      </c>
      <c r="B170" s="944" t="s">
        <v>156</v>
      </c>
      <c r="C170" s="943" t="s">
        <v>2405</v>
      </c>
      <c r="D170" s="847">
        <v>82.632056081419947</v>
      </c>
      <c r="E170" s="847">
        <v>80.352988212099675</v>
      </c>
      <c r="F170" s="846">
        <v>79.87937019189151</v>
      </c>
      <c r="G170" s="846">
        <v>82.589781928431123</v>
      </c>
      <c r="H170" s="869"/>
      <c r="I170" s="870"/>
      <c r="J170" s="870"/>
      <c r="K170" s="870"/>
      <c r="L170" s="870"/>
      <c r="M170" s="870"/>
      <c r="N170" s="870"/>
      <c r="O170" s="765">
        <v>80</v>
      </c>
      <c r="P170" s="886"/>
      <c r="Q170" s="886"/>
      <c r="R170" s="886"/>
      <c r="S170" s="886"/>
      <c r="T170" s="886"/>
      <c r="U170" s="886"/>
      <c r="V170" s="172" t="s">
        <v>2393</v>
      </c>
      <c r="W170" s="950" t="s">
        <v>485</v>
      </c>
      <c r="X170" s="949">
        <f>COUNTIFS($D$384:$D$387,"&lt;=19")</f>
        <v>0</v>
      </c>
      <c r="Y170" s="949">
        <f>COUNTIFS($E$384:$E$387,"&lt;=19")</f>
        <v>0</v>
      </c>
      <c r="Z170" s="949">
        <f>COUNTIFS($F$384:$F$387,"&lt;=19")</f>
        <v>0</v>
      </c>
      <c r="AA170" s="949">
        <f>COUNTIFS($G$384:$G$387,"&lt;=19")</f>
        <v>0</v>
      </c>
      <c r="AB170" s="949">
        <f>COUNTIFS($O$384:$O$387,"&lt;=19")</f>
        <v>0</v>
      </c>
    </row>
    <row r="171" spans="1:38" x14ac:dyDescent="0.2">
      <c r="A171" s="945">
        <v>6</v>
      </c>
      <c r="B171" s="944" t="s">
        <v>153</v>
      </c>
      <c r="C171" s="943" t="s">
        <v>2404</v>
      </c>
      <c r="D171" s="843">
        <v>72.976994643647473</v>
      </c>
      <c r="E171" s="847">
        <v>82.078503585782499</v>
      </c>
      <c r="F171" s="841">
        <v>77.556556813455529</v>
      </c>
      <c r="G171" s="952">
        <v>79.013137270750875</v>
      </c>
      <c r="H171" s="869"/>
      <c r="I171" s="870"/>
      <c r="J171" s="870"/>
      <c r="K171" s="870"/>
      <c r="L171" s="870"/>
      <c r="M171" s="870"/>
      <c r="N171" s="870"/>
      <c r="O171" s="765">
        <v>79</v>
      </c>
      <c r="P171" s="886"/>
      <c r="Q171" s="886"/>
      <c r="R171" s="886"/>
      <c r="S171" s="886"/>
      <c r="T171" s="886"/>
      <c r="U171" s="886"/>
      <c r="V171" s="2439" t="s">
        <v>377</v>
      </c>
      <c r="W171" s="2439"/>
      <c r="X171" s="949">
        <v>3</v>
      </c>
      <c r="Y171" s="949">
        <v>3</v>
      </c>
      <c r="Z171" s="949">
        <v>3</v>
      </c>
      <c r="AA171" s="949">
        <f>SUM(AA166:AA170)</f>
        <v>3</v>
      </c>
      <c r="AB171" s="949">
        <f>SUM(AB166:AB170)</f>
        <v>4</v>
      </c>
    </row>
    <row r="172" spans="1:38" x14ac:dyDescent="0.2">
      <c r="A172" s="945">
        <v>6</v>
      </c>
      <c r="B172" s="944" t="s">
        <v>176</v>
      </c>
      <c r="C172" s="943" t="s">
        <v>2403</v>
      </c>
      <c r="D172" s="837">
        <v>28.85164922864691</v>
      </c>
      <c r="E172" s="837">
        <v>23.610228705825946</v>
      </c>
      <c r="F172" s="835">
        <v>30.753799360861198</v>
      </c>
      <c r="G172" s="834">
        <v>22.734648446629539</v>
      </c>
      <c r="H172" s="869"/>
      <c r="I172" s="870"/>
      <c r="J172" s="870"/>
      <c r="K172" s="870"/>
      <c r="L172" s="870"/>
      <c r="M172" s="870"/>
      <c r="N172" s="870"/>
      <c r="O172" s="765">
        <v>27</v>
      </c>
      <c r="P172" s="886"/>
      <c r="Q172" s="886"/>
      <c r="R172" s="886"/>
      <c r="S172" s="886"/>
      <c r="T172" s="886"/>
      <c r="U172" s="886"/>
    </row>
    <row r="173" spans="1:38" x14ac:dyDescent="0.2">
      <c r="A173" s="945">
        <v>6</v>
      </c>
      <c r="B173" s="943" t="s">
        <v>163</v>
      </c>
      <c r="C173" s="943" t="s">
        <v>2402</v>
      </c>
      <c r="D173" s="891" t="s">
        <v>501</v>
      </c>
      <c r="E173" s="891" t="s">
        <v>501</v>
      </c>
      <c r="F173" s="835">
        <v>19.759430976071936</v>
      </c>
      <c r="G173" s="834">
        <v>17.778291026299637</v>
      </c>
      <c r="H173" s="869"/>
      <c r="I173" s="870"/>
      <c r="J173" s="870"/>
      <c r="K173" s="870"/>
      <c r="L173" s="870"/>
      <c r="M173" s="870"/>
      <c r="N173" s="870"/>
      <c r="O173" s="765">
        <v>18</v>
      </c>
      <c r="P173" s="886"/>
      <c r="Q173" s="886"/>
      <c r="R173" s="886"/>
      <c r="S173" s="886"/>
      <c r="T173" s="886"/>
      <c r="U173" s="886"/>
      <c r="V173" s="56" t="s">
        <v>357</v>
      </c>
      <c r="W173" s="56"/>
      <c r="X173" s="956">
        <v>2007</v>
      </c>
      <c r="Y173" s="956">
        <v>2008</v>
      </c>
      <c r="Z173" s="956">
        <v>2009</v>
      </c>
      <c r="AA173" s="956">
        <v>2010</v>
      </c>
      <c r="AB173" s="956">
        <v>2011</v>
      </c>
    </row>
    <row r="174" spans="1:38" x14ac:dyDescent="0.2">
      <c r="A174" s="945">
        <v>6</v>
      </c>
      <c r="B174" s="944" t="s">
        <v>164</v>
      </c>
      <c r="C174" s="943" t="s">
        <v>2401</v>
      </c>
      <c r="D174" s="837">
        <v>26.334270276225141</v>
      </c>
      <c r="E174" s="837">
        <v>26.845581109988739</v>
      </c>
      <c r="F174" s="842">
        <v>39.671908453021111</v>
      </c>
      <c r="G174" s="834">
        <v>36.617472624005174</v>
      </c>
      <c r="H174" s="869"/>
      <c r="I174" s="870"/>
      <c r="J174" s="870"/>
      <c r="K174" s="870"/>
      <c r="L174" s="870"/>
      <c r="M174" s="870"/>
      <c r="N174" s="870"/>
      <c r="O174" s="763">
        <v>37</v>
      </c>
      <c r="P174" s="886"/>
      <c r="Q174" s="886"/>
      <c r="R174" s="886"/>
      <c r="S174" s="886"/>
      <c r="T174" s="886"/>
      <c r="U174" s="886"/>
      <c r="V174" s="172" t="s">
        <v>2400</v>
      </c>
      <c r="W174" s="955" t="s">
        <v>489</v>
      </c>
      <c r="X174" s="949">
        <f>COUNTIFS($D$388:$D$392,"&gt;79")</f>
        <v>3</v>
      </c>
      <c r="Y174" s="949">
        <f>COUNTIFS($E$388:$E$392,"&gt;79")</f>
        <v>3</v>
      </c>
      <c r="Z174" s="949">
        <f>COUNTIFS($F$388:$F$392,"&gt;79")</f>
        <v>3</v>
      </c>
      <c r="AA174" s="949">
        <f>COUNTIFS($G$388:$G$392,"&gt;79")</f>
        <v>3</v>
      </c>
      <c r="AB174" s="949">
        <f>COUNTIFS($O$388:$O$392,"&gt;79")</f>
        <v>3</v>
      </c>
    </row>
    <row r="175" spans="1:38" x14ac:dyDescent="0.2">
      <c r="A175" s="945">
        <v>6</v>
      </c>
      <c r="B175" s="944" t="s">
        <v>162</v>
      </c>
      <c r="C175" s="943" t="s">
        <v>2399</v>
      </c>
      <c r="D175" s="899">
        <v>13.963295285572588</v>
      </c>
      <c r="E175" s="899">
        <v>16.601660498314398</v>
      </c>
      <c r="F175" s="942">
        <v>18.133309678734943</v>
      </c>
      <c r="G175" s="834">
        <v>16.865015362375406</v>
      </c>
      <c r="H175" s="869"/>
      <c r="I175" s="870"/>
      <c r="J175" s="870"/>
      <c r="K175" s="870"/>
      <c r="L175" s="870"/>
      <c r="M175" s="870"/>
      <c r="N175" s="870"/>
      <c r="O175" s="765">
        <v>20</v>
      </c>
      <c r="P175" s="886"/>
      <c r="Q175" s="886"/>
      <c r="R175" s="886"/>
      <c r="S175" s="886"/>
      <c r="T175" s="886"/>
      <c r="U175" s="886"/>
      <c r="V175" s="172" t="s">
        <v>2398</v>
      </c>
      <c r="W175" s="954" t="s">
        <v>1562</v>
      </c>
      <c r="X175" s="949">
        <f>COUNTIFS($D$388:$D$392,"&gt;51 ", $D$388:$D$392,"&lt;=79")</f>
        <v>1</v>
      </c>
      <c r="Y175" s="949">
        <f>COUNTIFS($E$388:$E$392,"&gt;51 ", $E$388:$E$392,"&lt;=79")</f>
        <v>1</v>
      </c>
      <c r="Z175" s="949">
        <f>COUNTIFS($F$388:$F$392,"&gt;51 ", $F$388:$F$392,"&lt;=79")</f>
        <v>0</v>
      </c>
      <c r="AA175" s="949">
        <f>COUNTIFS($G$388:$G$392,"&gt;51 ", $G$388:$G$392,"&lt;=79")</f>
        <v>2</v>
      </c>
      <c r="AB175" s="949">
        <f>COUNTIFS($O$388:$O$392,"&gt;51 ", $O$388:$O$392,"&lt;=79")</f>
        <v>0</v>
      </c>
    </row>
    <row r="176" spans="1:38" x14ac:dyDescent="0.2">
      <c r="A176" s="945">
        <v>6</v>
      </c>
      <c r="B176" s="943" t="s">
        <v>429</v>
      </c>
      <c r="C176" s="943" t="s">
        <v>2396</v>
      </c>
      <c r="D176" s="843">
        <v>78.300707283018113</v>
      </c>
      <c r="E176" s="922">
        <v>87.269186909832399</v>
      </c>
      <c r="F176" s="891" t="s">
        <v>501</v>
      </c>
      <c r="G176" s="891" t="s">
        <v>501</v>
      </c>
      <c r="H176" s="891" t="s">
        <v>501</v>
      </c>
      <c r="I176" s="891" t="s">
        <v>501</v>
      </c>
      <c r="J176" s="891" t="s">
        <v>501</v>
      </c>
      <c r="K176" s="891" t="s">
        <v>501</v>
      </c>
      <c r="L176" s="891" t="s">
        <v>501</v>
      </c>
      <c r="M176" s="891" t="s">
        <v>501</v>
      </c>
      <c r="N176" s="891" t="s">
        <v>501</v>
      </c>
      <c r="O176" s="891" t="s">
        <v>501</v>
      </c>
      <c r="P176" s="886"/>
      <c r="Q176" s="886"/>
      <c r="R176" s="886"/>
      <c r="S176" s="886"/>
      <c r="T176" s="886"/>
      <c r="U176" s="886"/>
      <c r="V176" s="172" t="s">
        <v>2397</v>
      </c>
      <c r="W176" s="953" t="s">
        <v>487</v>
      </c>
      <c r="X176" s="949">
        <f>COUNTIFS($D$388:$D$392,"&gt;36 ", $D$388:$D$392,"&lt;=51")</f>
        <v>0</v>
      </c>
      <c r="Y176" s="949">
        <f>COUNTIFS($E$388:$E$392,"&gt;36 ", $E$388:$E$392,"&lt;=51")</f>
        <v>1</v>
      </c>
      <c r="Z176" s="949">
        <f>COUNTIFS($F$388:$F$392,"&gt;36 ", $F$388:$F$392,"&lt;=51")</f>
        <v>1</v>
      </c>
      <c r="AA176" s="949">
        <f>COUNTIFS($G$388:$G$392,"&gt;36 ", $G$388:$G$392,"&lt;=51")</f>
        <v>0</v>
      </c>
      <c r="AB176" s="949">
        <f>COUNTIFS($O$388:$O$392,"&gt;36 ", $O$388:$O$392,"&lt;=51")</f>
        <v>2</v>
      </c>
    </row>
    <row r="177" spans="1:28" x14ac:dyDescent="0.2">
      <c r="A177" s="945">
        <v>6</v>
      </c>
      <c r="B177" s="944" t="s">
        <v>158</v>
      </c>
      <c r="C177" s="943" t="s">
        <v>2396</v>
      </c>
      <c r="D177" s="847">
        <v>86.886178417519318</v>
      </c>
      <c r="E177" s="847">
        <v>87.876505359199882</v>
      </c>
      <c r="F177" s="952">
        <v>79.415733928900366</v>
      </c>
      <c r="G177" s="847">
        <v>81.142142689617927</v>
      </c>
      <c r="H177" s="869"/>
      <c r="I177" s="870"/>
      <c r="J177" s="870"/>
      <c r="K177" s="870"/>
      <c r="L177" s="870"/>
      <c r="M177" s="870"/>
      <c r="N177" s="870"/>
      <c r="O177" s="765">
        <v>85</v>
      </c>
      <c r="P177" s="886"/>
      <c r="Q177" s="886"/>
      <c r="R177" s="886"/>
      <c r="S177" s="886"/>
      <c r="T177" s="886"/>
      <c r="U177" s="886"/>
      <c r="V177" s="172" t="s">
        <v>2395</v>
      </c>
      <c r="W177" s="951" t="s">
        <v>486</v>
      </c>
      <c r="X177" s="949">
        <f>COUNTIFS($D$388:$D$392,"&gt;19 ", $D$388:$D$392,"&lt;=36")</f>
        <v>1</v>
      </c>
      <c r="Y177" s="949">
        <f>COUNTIFS($E$388:$E$392,"&gt;19 ", $E$388:$E$392,"&lt;=36")</f>
        <v>0</v>
      </c>
      <c r="Z177" s="949">
        <f>COUNTIFS($F$388:$F$392,"&gt;19 ", $F$388:$F$392,"&lt;=36")</f>
        <v>1</v>
      </c>
      <c r="AA177" s="949">
        <f>COUNTIFS($G$388:$G$392,"&gt;19 ", $G$388:$G$392,"&lt;=36")</f>
        <v>0</v>
      </c>
      <c r="AB177" s="949">
        <f>COUNTIFS($O$388:$O$392,"&gt;19 ", $O$388:$O$392,"&lt;=36")</f>
        <v>0</v>
      </c>
    </row>
    <row r="178" spans="1:28" x14ac:dyDescent="0.2">
      <c r="A178" s="945">
        <v>6</v>
      </c>
      <c r="B178" s="944" t="s">
        <v>159</v>
      </c>
      <c r="C178" s="943" t="s">
        <v>2394</v>
      </c>
      <c r="D178" s="836">
        <v>37.354124052375873</v>
      </c>
      <c r="E178" s="836">
        <v>36.754125448271552</v>
      </c>
      <c r="F178" s="835">
        <v>33.490196570888493</v>
      </c>
      <c r="G178" s="834">
        <v>25.175146666499451</v>
      </c>
      <c r="H178" s="869"/>
      <c r="I178" s="870"/>
      <c r="J178" s="870"/>
      <c r="K178" s="870"/>
      <c r="L178" s="870"/>
      <c r="M178" s="870"/>
      <c r="N178" s="870"/>
      <c r="O178" s="765">
        <v>21</v>
      </c>
      <c r="P178" s="886"/>
      <c r="Q178" s="886"/>
      <c r="R178" s="886"/>
      <c r="S178" s="886"/>
      <c r="T178" s="886"/>
      <c r="U178" s="886"/>
      <c r="V178" s="172" t="s">
        <v>2393</v>
      </c>
      <c r="W178" s="950" t="s">
        <v>485</v>
      </c>
      <c r="X178" s="949">
        <f>COUNTIFS($D$388:$D$392,"&lt;=19")</f>
        <v>0</v>
      </c>
      <c r="Y178" s="949">
        <f>COUNTIFS($E$388:$E$392,"&lt;=19")</f>
        <v>0</v>
      </c>
      <c r="Z178" s="949">
        <f>COUNTIFS($F$388:$F$392,"&lt;=19")</f>
        <v>0</v>
      </c>
      <c r="AA178" s="949">
        <f>COUNTIFS($G$388:$G$392,"&lt;=19")</f>
        <v>0</v>
      </c>
      <c r="AB178" s="949">
        <f>COUNTIFS($O$388:$O$392,"&lt;=19")</f>
        <v>0</v>
      </c>
    </row>
    <row r="179" spans="1:28" x14ac:dyDescent="0.2">
      <c r="A179" s="945">
        <v>6</v>
      </c>
      <c r="B179" s="943" t="s">
        <v>2392</v>
      </c>
      <c r="C179" s="943" t="s">
        <v>2391</v>
      </c>
      <c r="D179" s="899">
        <v>17.605708001371621</v>
      </c>
      <c r="E179" s="899">
        <v>15.309792902553673</v>
      </c>
      <c r="F179" s="835">
        <v>20.327382856055774</v>
      </c>
      <c r="G179" s="834">
        <v>16.343716516585548</v>
      </c>
      <c r="H179" s="869"/>
      <c r="I179" s="870"/>
      <c r="J179" s="870"/>
      <c r="K179" s="870"/>
      <c r="L179" s="870"/>
      <c r="M179" s="870"/>
      <c r="N179" s="870"/>
      <c r="O179" s="765">
        <v>15</v>
      </c>
      <c r="P179" s="886"/>
      <c r="Q179" s="886"/>
      <c r="R179" s="886"/>
      <c r="S179" s="886"/>
      <c r="T179" s="886"/>
      <c r="U179" s="886"/>
      <c r="V179" s="2439" t="s">
        <v>378</v>
      </c>
      <c r="W179" s="2439"/>
      <c r="X179" s="949">
        <v>5</v>
      </c>
      <c r="Y179" s="949">
        <v>5</v>
      </c>
      <c r="Z179" s="949">
        <v>5</v>
      </c>
      <c r="AA179" s="949">
        <f>SUM(AA174:AA178)</f>
        <v>5</v>
      </c>
      <c r="AB179" s="949">
        <f>SUM(AB174:AB178)</f>
        <v>5</v>
      </c>
    </row>
    <row r="180" spans="1:28" x14ac:dyDescent="0.2">
      <c r="A180" s="945">
        <v>6</v>
      </c>
      <c r="B180" s="944" t="s">
        <v>177</v>
      </c>
      <c r="C180" s="943" t="s">
        <v>2391</v>
      </c>
      <c r="D180" s="837">
        <v>36.305565119737132</v>
      </c>
      <c r="E180" s="837">
        <v>31.518681176881469</v>
      </c>
      <c r="F180" s="835">
        <v>28.197806076263376</v>
      </c>
      <c r="G180" s="948">
        <v>33.692803770257456</v>
      </c>
      <c r="H180" s="869"/>
      <c r="I180" s="870"/>
      <c r="J180" s="870"/>
      <c r="K180" s="870"/>
      <c r="L180" s="870"/>
      <c r="M180" s="870"/>
      <c r="N180" s="870"/>
      <c r="O180" s="763">
        <v>45</v>
      </c>
      <c r="P180" s="886"/>
      <c r="Q180" s="886"/>
      <c r="R180" s="886"/>
      <c r="S180" s="886"/>
      <c r="T180" s="886"/>
      <c r="U180" s="886"/>
    </row>
    <row r="181" spans="1:28" x14ac:dyDescent="0.2">
      <c r="A181" s="945">
        <v>6</v>
      </c>
      <c r="B181" s="944" t="s">
        <v>430</v>
      </c>
      <c r="C181" s="943" t="s">
        <v>2391</v>
      </c>
      <c r="D181" s="891" t="s">
        <v>501</v>
      </c>
      <c r="E181" s="837">
        <v>29</v>
      </c>
      <c r="F181" s="891" t="s">
        <v>501</v>
      </c>
      <c r="G181" s="891" t="s">
        <v>501</v>
      </c>
      <c r="H181" s="891" t="s">
        <v>501</v>
      </c>
      <c r="I181" s="891" t="s">
        <v>501</v>
      </c>
      <c r="J181" s="891" t="s">
        <v>501</v>
      </c>
      <c r="K181" s="891" t="s">
        <v>501</v>
      </c>
      <c r="L181" s="891" t="s">
        <v>501</v>
      </c>
      <c r="M181" s="891" t="s">
        <v>501</v>
      </c>
      <c r="N181" s="891" t="s">
        <v>501</v>
      </c>
      <c r="O181" s="891" t="s">
        <v>501</v>
      </c>
      <c r="P181" s="886"/>
      <c r="Q181" s="886"/>
      <c r="R181" s="886"/>
      <c r="S181" s="886"/>
      <c r="T181" s="886"/>
      <c r="U181" s="886"/>
    </row>
    <row r="182" spans="1:28" x14ac:dyDescent="0.2">
      <c r="A182" s="945">
        <v>6</v>
      </c>
      <c r="B182" s="944" t="s">
        <v>431</v>
      </c>
      <c r="C182" s="943" t="s">
        <v>2391</v>
      </c>
      <c r="D182" s="891" t="s">
        <v>501</v>
      </c>
      <c r="E182" s="899">
        <v>19</v>
      </c>
      <c r="F182" s="891" t="s">
        <v>501</v>
      </c>
      <c r="G182" s="891" t="s">
        <v>501</v>
      </c>
      <c r="H182" s="891" t="s">
        <v>501</v>
      </c>
      <c r="I182" s="891" t="s">
        <v>501</v>
      </c>
      <c r="J182" s="891" t="s">
        <v>501</v>
      </c>
      <c r="K182" s="891" t="s">
        <v>501</v>
      </c>
      <c r="L182" s="891" t="s">
        <v>501</v>
      </c>
      <c r="M182" s="891" t="s">
        <v>501</v>
      </c>
      <c r="N182" s="891" t="s">
        <v>501</v>
      </c>
      <c r="O182" s="891" t="s">
        <v>501</v>
      </c>
      <c r="P182" s="886"/>
      <c r="Q182" s="886"/>
      <c r="R182" s="886"/>
      <c r="S182" s="886"/>
      <c r="T182" s="886"/>
      <c r="U182" s="886"/>
    </row>
    <row r="183" spans="1:28" x14ac:dyDescent="0.2">
      <c r="A183" s="945">
        <v>6</v>
      </c>
      <c r="B183" s="944" t="s">
        <v>432</v>
      </c>
      <c r="C183" s="943" t="s">
        <v>2391</v>
      </c>
      <c r="D183" s="891" t="s">
        <v>501</v>
      </c>
      <c r="E183" s="837">
        <v>23</v>
      </c>
      <c r="F183" s="891" t="s">
        <v>501</v>
      </c>
      <c r="G183" s="891" t="s">
        <v>501</v>
      </c>
      <c r="H183" s="891" t="s">
        <v>501</v>
      </c>
      <c r="I183" s="891" t="s">
        <v>501</v>
      </c>
      <c r="J183" s="891" t="s">
        <v>501</v>
      </c>
      <c r="K183" s="891" t="s">
        <v>501</v>
      </c>
      <c r="L183" s="891" t="s">
        <v>501</v>
      </c>
      <c r="M183" s="891" t="s">
        <v>501</v>
      </c>
      <c r="N183" s="891" t="s">
        <v>501</v>
      </c>
      <c r="O183" s="891" t="s">
        <v>501</v>
      </c>
      <c r="P183" s="886"/>
      <c r="Q183" s="886"/>
      <c r="R183" s="886"/>
      <c r="S183" s="886"/>
      <c r="T183" s="886"/>
      <c r="U183" s="886"/>
    </row>
    <row r="184" spans="1:28" x14ac:dyDescent="0.2">
      <c r="A184" s="945">
        <v>6</v>
      </c>
      <c r="B184" s="944" t="s">
        <v>433</v>
      </c>
      <c r="C184" s="943" t="s">
        <v>2391</v>
      </c>
      <c r="D184" s="891" t="s">
        <v>501</v>
      </c>
      <c r="E184" s="899">
        <v>17</v>
      </c>
      <c r="F184" s="891" t="s">
        <v>501</v>
      </c>
      <c r="G184" s="891" t="s">
        <v>501</v>
      </c>
      <c r="H184" s="891" t="s">
        <v>501</v>
      </c>
      <c r="I184" s="891" t="s">
        <v>501</v>
      </c>
      <c r="J184" s="891" t="s">
        <v>501</v>
      </c>
      <c r="K184" s="891" t="s">
        <v>501</v>
      </c>
      <c r="L184" s="891" t="s">
        <v>501</v>
      </c>
      <c r="M184" s="891" t="s">
        <v>501</v>
      </c>
      <c r="N184" s="891" t="s">
        <v>501</v>
      </c>
      <c r="O184" s="891" t="s">
        <v>501</v>
      </c>
      <c r="P184" s="886"/>
      <c r="Q184" s="886"/>
      <c r="R184" s="886"/>
      <c r="S184" s="886"/>
      <c r="T184" s="886"/>
      <c r="U184" s="886"/>
    </row>
    <row r="185" spans="1:28" x14ac:dyDescent="0.2">
      <c r="A185" s="945">
        <v>6</v>
      </c>
      <c r="B185" s="943" t="s">
        <v>178</v>
      </c>
      <c r="C185" s="943" t="s">
        <v>2391</v>
      </c>
      <c r="D185" s="891" t="s">
        <v>501</v>
      </c>
      <c r="E185" s="891" t="s">
        <v>501</v>
      </c>
      <c r="F185" s="835">
        <v>22.548182431375078</v>
      </c>
      <c r="G185" s="834">
        <v>21.634783751589342</v>
      </c>
      <c r="H185" s="869"/>
      <c r="I185" s="870"/>
      <c r="J185" s="870"/>
      <c r="K185" s="870"/>
      <c r="L185" s="870"/>
      <c r="M185" s="870"/>
      <c r="N185" s="870"/>
      <c r="O185" s="765">
        <v>22</v>
      </c>
      <c r="P185" s="886"/>
      <c r="Q185" s="886"/>
      <c r="R185" s="886"/>
      <c r="S185" s="886"/>
      <c r="T185" s="886"/>
      <c r="U185" s="886"/>
    </row>
    <row r="186" spans="1:28" x14ac:dyDescent="0.2">
      <c r="A186" s="945">
        <v>6</v>
      </c>
      <c r="B186" s="943" t="s">
        <v>179</v>
      </c>
      <c r="C186" s="943" t="s">
        <v>2391</v>
      </c>
      <c r="D186" s="891" t="s">
        <v>501</v>
      </c>
      <c r="E186" s="891" t="s">
        <v>501</v>
      </c>
      <c r="F186" s="835">
        <v>22.537152009819327</v>
      </c>
      <c r="G186" s="834">
        <v>19.990600687923536</v>
      </c>
      <c r="H186" s="869"/>
      <c r="I186" s="870"/>
      <c r="J186" s="870"/>
      <c r="K186" s="870"/>
      <c r="L186" s="870"/>
      <c r="M186" s="870"/>
      <c r="N186" s="870"/>
      <c r="O186" s="765">
        <v>16</v>
      </c>
      <c r="P186" s="886"/>
      <c r="Q186" s="886"/>
      <c r="R186" s="886"/>
      <c r="S186" s="886"/>
      <c r="T186" s="886"/>
      <c r="U186" s="886"/>
    </row>
    <row r="187" spans="1:28" x14ac:dyDescent="0.2">
      <c r="A187" s="945">
        <v>6</v>
      </c>
      <c r="B187" s="943" t="s">
        <v>2390</v>
      </c>
      <c r="C187" s="943" t="s">
        <v>1712</v>
      </c>
      <c r="D187" s="837">
        <v>30.190526273500314</v>
      </c>
      <c r="E187" s="837">
        <v>29.5867862993336</v>
      </c>
      <c r="F187" s="835">
        <v>33.108012708313609</v>
      </c>
      <c r="G187" s="834">
        <v>33.442588367500775</v>
      </c>
      <c r="H187" s="869"/>
      <c r="I187" s="870"/>
      <c r="J187" s="870"/>
      <c r="K187" s="870"/>
      <c r="L187" s="870"/>
      <c r="M187" s="870"/>
      <c r="N187" s="870"/>
      <c r="O187" s="765">
        <v>29</v>
      </c>
      <c r="P187" s="886"/>
      <c r="Q187" s="886"/>
      <c r="R187" s="886"/>
      <c r="S187" s="886"/>
      <c r="T187" s="886"/>
      <c r="U187" s="886"/>
    </row>
    <row r="188" spans="1:28" x14ac:dyDescent="0.2">
      <c r="A188" s="947">
        <v>6</v>
      </c>
      <c r="B188" s="944" t="s">
        <v>150</v>
      </c>
      <c r="C188" s="946" t="s">
        <v>2389</v>
      </c>
      <c r="D188" s="859" t="s">
        <v>501</v>
      </c>
      <c r="E188" s="859" t="s">
        <v>501</v>
      </c>
      <c r="F188" s="264" t="s">
        <v>501</v>
      </c>
      <c r="G188" s="847">
        <v>81.183474926240009</v>
      </c>
      <c r="H188" s="869"/>
      <c r="I188" s="870"/>
      <c r="J188" s="870"/>
      <c r="K188" s="870"/>
      <c r="L188" s="870"/>
      <c r="M188" s="870"/>
      <c r="N188" s="870"/>
      <c r="O188" s="765">
        <v>78</v>
      </c>
      <c r="P188" s="886"/>
      <c r="Q188" s="886"/>
      <c r="R188" s="886"/>
      <c r="S188" s="886"/>
      <c r="T188" s="886"/>
      <c r="U188" s="886"/>
    </row>
    <row r="189" spans="1:28" x14ac:dyDescent="0.2">
      <c r="A189" s="945">
        <v>6</v>
      </c>
      <c r="B189" s="944" t="s">
        <v>154</v>
      </c>
      <c r="C189" s="943" t="s">
        <v>2388</v>
      </c>
      <c r="D189" s="843">
        <v>76.631106894418991</v>
      </c>
      <c r="E189" s="843">
        <v>72.203024214140058</v>
      </c>
      <c r="F189" s="841">
        <v>73.125649147986962</v>
      </c>
      <c r="G189" s="841">
        <v>74.066430967384775</v>
      </c>
      <c r="H189" s="869"/>
      <c r="I189" s="870"/>
      <c r="J189" s="870"/>
      <c r="K189" s="870"/>
      <c r="L189" s="870"/>
      <c r="M189" s="870"/>
      <c r="N189" s="870"/>
      <c r="O189" s="765">
        <v>71</v>
      </c>
      <c r="P189" s="886"/>
      <c r="Q189" s="886"/>
      <c r="R189" s="886"/>
      <c r="S189" s="886"/>
      <c r="T189" s="886"/>
      <c r="U189" s="886"/>
    </row>
    <row r="190" spans="1:28" x14ac:dyDescent="0.2">
      <c r="A190" s="945">
        <v>6</v>
      </c>
      <c r="B190" s="944" t="s">
        <v>155</v>
      </c>
      <c r="C190" s="943" t="s">
        <v>2388</v>
      </c>
      <c r="D190" s="843">
        <v>76.049526702191045</v>
      </c>
      <c r="E190" s="847">
        <v>82.027365243239259</v>
      </c>
      <c r="F190" s="841">
        <v>78.065875459714874</v>
      </c>
      <c r="G190" s="841">
        <v>77.707894045979486</v>
      </c>
      <c r="H190" s="869"/>
      <c r="I190" s="870"/>
      <c r="J190" s="870"/>
      <c r="K190" s="870"/>
      <c r="L190" s="870"/>
      <c r="M190" s="870"/>
      <c r="N190" s="870"/>
      <c r="O190" s="765">
        <v>83</v>
      </c>
      <c r="P190" s="886"/>
      <c r="Q190" s="886"/>
      <c r="R190" s="886"/>
      <c r="S190" s="886"/>
      <c r="T190" s="886"/>
      <c r="U190" s="886"/>
    </row>
    <row r="191" spans="1:28" x14ac:dyDescent="0.2">
      <c r="A191" s="945">
        <v>6</v>
      </c>
      <c r="B191" s="944" t="s">
        <v>181</v>
      </c>
      <c r="C191" s="943" t="s">
        <v>2387</v>
      </c>
      <c r="D191" s="891" t="s">
        <v>501</v>
      </c>
      <c r="E191" s="891" t="s">
        <v>501</v>
      </c>
      <c r="F191" s="841">
        <v>76.751481546688154</v>
      </c>
      <c r="G191" s="841">
        <v>78.211987474250137</v>
      </c>
      <c r="H191" s="869"/>
      <c r="I191" s="870"/>
      <c r="J191" s="870"/>
      <c r="K191" s="870"/>
      <c r="L191" s="870"/>
      <c r="M191" s="870"/>
      <c r="N191" s="870"/>
      <c r="O191" s="765">
        <v>79</v>
      </c>
      <c r="P191" s="886"/>
      <c r="Q191" s="886"/>
      <c r="R191" s="886"/>
      <c r="S191" s="886"/>
      <c r="T191" s="886"/>
      <c r="U191" s="886"/>
    </row>
    <row r="192" spans="1:28" x14ac:dyDescent="0.2">
      <c r="A192" s="945">
        <v>6</v>
      </c>
      <c r="B192" s="944" t="s">
        <v>182</v>
      </c>
      <c r="C192" s="943" t="s">
        <v>2386</v>
      </c>
      <c r="D192" s="891" t="s">
        <v>501</v>
      </c>
      <c r="E192" s="891" t="s">
        <v>501</v>
      </c>
      <c r="F192" s="842">
        <v>42.234462731714324</v>
      </c>
      <c r="G192" s="834">
        <v>46.264690274949885</v>
      </c>
      <c r="H192" s="869"/>
      <c r="I192" s="870"/>
      <c r="J192" s="870"/>
      <c r="K192" s="870"/>
      <c r="L192" s="870"/>
      <c r="M192" s="870"/>
      <c r="N192" s="870"/>
      <c r="O192" s="763">
        <v>42</v>
      </c>
      <c r="P192" s="886"/>
      <c r="Q192" s="886"/>
      <c r="R192" s="886"/>
      <c r="S192" s="886"/>
      <c r="T192" s="886"/>
      <c r="U192" s="886"/>
    </row>
    <row r="193" spans="1:21" s="34" customFormat="1" x14ac:dyDescent="0.2">
      <c r="A193" s="945">
        <v>6</v>
      </c>
      <c r="B193" s="944" t="s">
        <v>183</v>
      </c>
      <c r="C193" s="943" t="s">
        <v>2385</v>
      </c>
      <c r="D193" s="899">
        <v>15.524116387481495</v>
      </c>
      <c r="E193" s="899">
        <v>15.723400459627385</v>
      </c>
      <c r="F193" s="942">
        <v>15.561683237629699</v>
      </c>
      <c r="G193" s="834">
        <v>16.451678230001818</v>
      </c>
      <c r="H193" s="869"/>
      <c r="I193" s="870"/>
      <c r="J193" s="870"/>
      <c r="K193" s="870"/>
      <c r="L193" s="870"/>
      <c r="M193" s="870"/>
      <c r="N193" s="870"/>
      <c r="O193" s="765">
        <v>16</v>
      </c>
      <c r="P193" s="886"/>
      <c r="Q193" s="886"/>
      <c r="R193" s="886"/>
      <c r="S193" s="886"/>
      <c r="T193" s="886"/>
      <c r="U193" s="886"/>
    </row>
    <row r="194" spans="1:21" s="34" customFormat="1" x14ac:dyDescent="0.2">
      <c r="A194" s="945">
        <v>6</v>
      </c>
      <c r="B194" s="944" t="s">
        <v>184</v>
      </c>
      <c r="C194" s="943" t="s">
        <v>2385</v>
      </c>
      <c r="D194" s="899">
        <v>18.659206748549064</v>
      </c>
      <c r="E194" s="899">
        <v>13.700851139815326</v>
      </c>
      <c r="F194" s="942">
        <v>15.950175838338337</v>
      </c>
      <c r="G194" s="834">
        <v>15.374866457364162</v>
      </c>
      <c r="H194" s="869"/>
      <c r="I194" s="870"/>
      <c r="J194" s="870"/>
      <c r="K194" s="870"/>
      <c r="L194" s="870"/>
      <c r="M194" s="870"/>
      <c r="N194" s="870"/>
      <c r="O194" s="765">
        <v>16</v>
      </c>
      <c r="P194" s="886"/>
      <c r="Q194" s="886"/>
      <c r="R194" s="886"/>
      <c r="S194" s="886"/>
      <c r="T194" s="886"/>
      <c r="U194" s="886"/>
    </row>
    <row r="195" spans="1:21" s="34" customFormat="1" x14ac:dyDescent="0.2">
      <c r="A195" s="945">
        <v>6</v>
      </c>
      <c r="B195" s="944" t="s">
        <v>149</v>
      </c>
      <c r="C195" s="943" t="s">
        <v>2384</v>
      </c>
      <c r="D195" s="843">
        <v>69.823354003413343</v>
      </c>
      <c r="E195" s="843">
        <v>76.681348019596271</v>
      </c>
      <c r="F195" s="841">
        <v>70.061549363660603</v>
      </c>
      <c r="G195" s="841">
        <v>76.710410358219818</v>
      </c>
      <c r="H195" s="869"/>
      <c r="I195" s="870"/>
      <c r="J195" s="870"/>
      <c r="K195" s="870"/>
      <c r="L195" s="870"/>
      <c r="M195" s="870"/>
      <c r="N195" s="870"/>
      <c r="O195" s="765">
        <v>71</v>
      </c>
      <c r="P195" s="886"/>
      <c r="Q195" s="886"/>
      <c r="R195" s="886"/>
      <c r="S195" s="886"/>
      <c r="T195" s="886"/>
      <c r="U195" s="886"/>
    </row>
    <row r="196" spans="1:21" s="34" customFormat="1" x14ac:dyDescent="0.2">
      <c r="A196" s="945">
        <v>6</v>
      </c>
      <c r="B196" s="944" t="s">
        <v>157</v>
      </c>
      <c r="C196" s="943" t="s">
        <v>2383</v>
      </c>
      <c r="D196" s="899">
        <v>17.869056976004067</v>
      </c>
      <c r="E196" s="899">
        <v>18.756240262032787</v>
      </c>
      <c r="F196" s="835">
        <v>22.096355490054055</v>
      </c>
      <c r="G196" s="834">
        <v>17.027330795048986</v>
      </c>
      <c r="H196" s="869"/>
      <c r="I196" s="870"/>
      <c r="J196" s="870"/>
      <c r="K196" s="870"/>
      <c r="L196" s="870"/>
      <c r="M196" s="870"/>
      <c r="N196" s="870"/>
      <c r="O196" s="765">
        <v>17</v>
      </c>
      <c r="P196" s="886"/>
      <c r="Q196" s="886"/>
      <c r="R196" s="886"/>
      <c r="S196" s="886"/>
      <c r="T196" s="886"/>
      <c r="U196" s="886"/>
    </row>
    <row r="197" spans="1:21" s="34" customFormat="1" x14ac:dyDescent="0.2">
      <c r="A197" s="945">
        <v>6</v>
      </c>
      <c r="B197" s="944" t="s">
        <v>185</v>
      </c>
      <c r="C197" s="943" t="s">
        <v>2283</v>
      </c>
      <c r="D197" s="843">
        <v>61.405420847229486</v>
      </c>
      <c r="E197" s="843">
        <v>68.088918511089517</v>
      </c>
      <c r="F197" s="841">
        <v>64.115058707999367</v>
      </c>
      <c r="G197" s="841">
        <v>68.340149469200213</v>
      </c>
      <c r="H197" s="869"/>
      <c r="I197" s="870"/>
      <c r="J197" s="870"/>
      <c r="K197" s="870"/>
      <c r="L197" s="870"/>
      <c r="M197" s="870"/>
      <c r="N197" s="870"/>
      <c r="O197" s="765">
        <v>70</v>
      </c>
      <c r="P197" s="886"/>
      <c r="Q197" s="886"/>
      <c r="R197" s="886"/>
      <c r="S197" s="886"/>
      <c r="T197" s="886"/>
      <c r="U197" s="886"/>
    </row>
    <row r="198" spans="1:21" s="34" customFormat="1" x14ac:dyDescent="0.2">
      <c r="A198" s="945">
        <v>6</v>
      </c>
      <c r="B198" s="944" t="s">
        <v>186</v>
      </c>
      <c r="C198" s="943" t="s">
        <v>2283</v>
      </c>
      <c r="D198" s="843">
        <v>60.854266858590925</v>
      </c>
      <c r="E198" s="843">
        <v>66.112224492934232</v>
      </c>
      <c r="F198" s="841">
        <v>59.014889456403004</v>
      </c>
      <c r="G198" s="841">
        <v>64.437645955118725</v>
      </c>
      <c r="H198" s="869"/>
      <c r="I198" s="870"/>
      <c r="J198" s="870"/>
      <c r="K198" s="870"/>
      <c r="L198" s="870"/>
      <c r="M198" s="870"/>
      <c r="N198" s="870"/>
      <c r="O198" s="765">
        <v>68</v>
      </c>
      <c r="P198" s="886"/>
      <c r="Q198" s="886"/>
      <c r="R198" s="886"/>
      <c r="S198" s="886"/>
      <c r="T198" s="886"/>
      <c r="U198" s="886"/>
    </row>
    <row r="199" spans="1:21" s="34" customFormat="1" x14ac:dyDescent="0.2">
      <c r="A199" s="945">
        <v>6</v>
      </c>
      <c r="B199" s="944" t="s">
        <v>187</v>
      </c>
      <c r="C199" s="943" t="s">
        <v>2283</v>
      </c>
      <c r="D199" s="837">
        <v>30.165487227900133</v>
      </c>
      <c r="E199" s="837">
        <v>25.101008330049762</v>
      </c>
      <c r="F199" s="835">
        <v>29.105054746550838</v>
      </c>
      <c r="G199" s="834">
        <v>32.792096641056013</v>
      </c>
      <c r="H199" s="869"/>
      <c r="I199" s="870"/>
      <c r="J199" s="870"/>
      <c r="K199" s="870"/>
      <c r="L199" s="870"/>
      <c r="M199" s="870"/>
      <c r="N199" s="870"/>
      <c r="O199" s="765">
        <v>32</v>
      </c>
      <c r="P199" s="886"/>
      <c r="Q199" s="886"/>
      <c r="R199" s="886"/>
      <c r="S199" s="886"/>
      <c r="T199" s="886"/>
      <c r="U199" s="886"/>
    </row>
    <row r="200" spans="1:21" s="34" customFormat="1" x14ac:dyDescent="0.2">
      <c r="A200" s="945">
        <v>6</v>
      </c>
      <c r="B200" s="944" t="s">
        <v>188</v>
      </c>
      <c r="C200" s="943" t="s">
        <v>2283</v>
      </c>
      <c r="D200" s="899">
        <v>18.474063864578351</v>
      </c>
      <c r="E200" s="899">
        <v>15.992402094205406</v>
      </c>
      <c r="F200" s="835">
        <v>21.437007666401694</v>
      </c>
      <c r="G200" s="834">
        <v>18.649199647966434</v>
      </c>
      <c r="H200" s="869"/>
      <c r="I200" s="870"/>
      <c r="J200" s="870"/>
      <c r="K200" s="870"/>
      <c r="L200" s="870"/>
      <c r="M200" s="870"/>
      <c r="N200" s="870"/>
      <c r="O200" s="765">
        <v>19</v>
      </c>
      <c r="P200" s="886"/>
      <c r="Q200" s="886"/>
      <c r="R200" s="886"/>
      <c r="S200" s="886"/>
      <c r="T200" s="886"/>
      <c r="U200" s="886"/>
    </row>
    <row r="201" spans="1:21" s="34" customFormat="1" x14ac:dyDescent="0.2">
      <c r="A201" s="945">
        <v>6</v>
      </c>
      <c r="B201" s="944" t="s">
        <v>189</v>
      </c>
      <c r="C201" s="943" t="s">
        <v>2283</v>
      </c>
      <c r="D201" s="837">
        <v>26.884613937369263</v>
      </c>
      <c r="E201" s="899">
        <v>17.252000380444667</v>
      </c>
      <c r="F201" s="835">
        <v>23.297520046580548</v>
      </c>
      <c r="G201" s="834">
        <v>21.605833704460018</v>
      </c>
      <c r="H201" s="869"/>
      <c r="I201" s="870"/>
      <c r="J201" s="870"/>
      <c r="K201" s="870"/>
      <c r="L201" s="870"/>
      <c r="M201" s="870"/>
      <c r="N201" s="870"/>
      <c r="O201" s="765">
        <v>20</v>
      </c>
      <c r="P201" s="886"/>
      <c r="Q201" s="886"/>
      <c r="R201" s="886"/>
      <c r="S201" s="886"/>
      <c r="T201" s="886"/>
      <c r="U201" s="886"/>
    </row>
    <row r="202" spans="1:21" s="34" customFormat="1" x14ac:dyDescent="0.2">
      <c r="A202" s="945">
        <v>6</v>
      </c>
      <c r="B202" s="944" t="s">
        <v>190</v>
      </c>
      <c r="C202" s="943" t="s">
        <v>2283</v>
      </c>
      <c r="D202" s="899">
        <v>17.650887944499029</v>
      </c>
      <c r="E202" s="899">
        <v>19.30308952226008</v>
      </c>
      <c r="F202" s="835">
        <v>23.4993815231953</v>
      </c>
      <c r="G202" s="834">
        <v>20.014353941382836</v>
      </c>
      <c r="H202" s="869"/>
      <c r="I202" s="870"/>
      <c r="J202" s="870"/>
      <c r="K202" s="870"/>
      <c r="L202" s="870"/>
      <c r="M202" s="870"/>
      <c r="N202" s="870"/>
      <c r="O202" s="765">
        <v>17</v>
      </c>
      <c r="P202" s="886"/>
      <c r="Q202" s="886"/>
      <c r="R202" s="886"/>
      <c r="S202" s="886"/>
      <c r="T202" s="886"/>
      <c r="U202" s="886"/>
    </row>
    <row r="203" spans="1:21" s="34" customFormat="1" x14ac:dyDescent="0.2">
      <c r="A203" s="945">
        <v>6</v>
      </c>
      <c r="B203" s="944" t="s">
        <v>191</v>
      </c>
      <c r="C203" s="943" t="s">
        <v>2283</v>
      </c>
      <c r="D203" s="899">
        <v>15.926165383672412</v>
      </c>
      <c r="E203" s="899">
        <v>16.401121643800249</v>
      </c>
      <c r="F203" s="942">
        <v>18.40319809681235</v>
      </c>
      <c r="G203" s="834">
        <v>18.925516449464141</v>
      </c>
      <c r="H203" s="869"/>
      <c r="I203" s="870"/>
      <c r="J203" s="870"/>
      <c r="K203" s="870"/>
      <c r="L203" s="870"/>
      <c r="M203" s="870"/>
      <c r="N203" s="870"/>
      <c r="O203" s="765">
        <v>16</v>
      </c>
      <c r="P203" s="886"/>
      <c r="Q203" s="886"/>
      <c r="R203" s="886"/>
      <c r="S203" s="886"/>
      <c r="T203" s="886"/>
      <c r="U203" s="886"/>
    </row>
    <row r="204" spans="1:21" s="34" customFormat="1" x14ac:dyDescent="0.2">
      <c r="A204" s="945">
        <v>6</v>
      </c>
      <c r="B204" s="944" t="s">
        <v>148</v>
      </c>
      <c r="C204" s="943" t="s">
        <v>2382</v>
      </c>
      <c r="D204" s="837">
        <v>19.628957887692259</v>
      </c>
      <c r="E204" s="837">
        <v>21.87505702481101</v>
      </c>
      <c r="F204" s="942">
        <v>19.446842666058316</v>
      </c>
      <c r="G204" s="834">
        <v>18.55283378014029</v>
      </c>
      <c r="H204" s="869"/>
      <c r="I204" s="870"/>
      <c r="J204" s="870"/>
      <c r="K204" s="870"/>
      <c r="L204" s="870"/>
      <c r="M204" s="870"/>
      <c r="N204" s="870"/>
      <c r="O204" s="765">
        <v>16</v>
      </c>
      <c r="P204" s="886"/>
      <c r="Q204" s="886"/>
      <c r="R204" s="886"/>
      <c r="S204" s="886"/>
      <c r="T204" s="886"/>
      <c r="U204" s="886"/>
    </row>
    <row r="205" spans="1:21" s="34" customFormat="1" x14ac:dyDescent="0.2">
      <c r="A205" s="940">
        <v>7</v>
      </c>
      <c r="B205" s="939" t="s">
        <v>194</v>
      </c>
      <c r="C205" s="938" t="s">
        <v>2381</v>
      </c>
      <c r="D205" s="836">
        <v>39.319386200203098</v>
      </c>
      <c r="E205" s="836">
        <v>48.283403563999386</v>
      </c>
      <c r="F205" s="841">
        <v>53.162499379828965</v>
      </c>
      <c r="G205" s="841">
        <v>52.065746500136356</v>
      </c>
      <c r="H205" s="869"/>
      <c r="I205" s="870"/>
      <c r="J205" s="870"/>
      <c r="K205" s="870"/>
      <c r="L205" s="870"/>
      <c r="M205" s="870"/>
      <c r="N205" s="870"/>
      <c r="O205" s="763">
        <v>51</v>
      </c>
      <c r="P205" s="886"/>
      <c r="Q205" s="886"/>
      <c r="R205" s="886"/>
      <c r="S205" s="886"/>
      <c r="T205" s="886"/>
      <c r="U205" s="886"/>
    </row>
    <row r="206" spans="1:21" s="34" customFormat="1" x14ac:dyDescent="0.2">
      <c r="A206" s="940">
        <v>7</v>
      </c>
      <c r="B206" s="939" t="s">
        <v>195</v>
      </c>
      <c r="C206" s="938" t="s">
        <v>2380</v>
      </c>
      <c r="D206" s="891" t="s">
        <v>501</v>
      </c>
      <c r="E206" s="891" t="s">
        <v>501</v>
      </c>
      <c r="F206" s="841">
        <v>66.08277587601475</v>
      </c>
      <c r="G206" s="841">
        <v>62.725126460949042</v>
      </c>
      <c r="H206" s="869"/>
      <c r="I206" s="870"/>
      <c r="J206" s="870"/>
      <c r="K206" s="870"/>
      <c r="L206" s="870"/>
      <c r="M206" s="870"/>
      <c r="N206" s="870"/>
      <c r="O206" s="765">
        <v>69</v>
      </c>
      <c r="P206" s="886"/>
      <c r="Q206" s="886"/>
      <c r="R206" s="886"/>
      <c r="S206" s="886"/>
      <c r="T206" s="886"/>
      <c r="U206" s="886"/>
    </row>
    <row r="207" spans="1:21" s="34" customFormat="1" x14ac:dyDescent="0.2">
      <c r="A207" s="940">
        <v>7</v>
      </c>
      <c r="B207" s="939" t="s">
        <v>193</v>
      </c>
      <c r="C207" s="938" t="s">
        <v>2379</v>
      </c>
      <c r="D207" s="843">
        <v>64.043143023092554</v>
      </c>
      <c r="E207" s="843">
        <v>71.046375877255684</v>
      </c>
      <c r="F207" s="841">
        <v>69.748168471293937</v>
      </c>
      <c r="G207" s="841">
        <v>61.232018154956073</v>
      </c>
      <c r="H207" s="869"/>
      <c r="I207" s="870"/>
      <c r="J207" s="870"/>
      <c r="K207" s="870"/>
      <c r="L207" s="870"/>
      <c r="M207" s="870"/>
      <c r="N207" s="870"/>
      <c r="O207" s="765">
        <v>71</v>
      </c>
      <c r="P207" s="886"/>
      <c r="Q207" s="886"/>
      <c r="R207" s="886"/>
      <c r="S207" s="886"/>
      <c r="T207" s="886"/>
      <c r="U207" s="886"/>
    </row>
    <row r="208" spans="1:21" s="34" customFormat="1" x14ac:dyDescent="0.2">
      <c r="A208" s="940">
        <v>7</v>
      </c>
      <c r="B208" s="939" t="s">
        <v>192</v>
      </c>
      <c r="C208" s="941" t="s">
        <v>2378</v>
      </c>
      <c r="D208" s="843">
        <v>70.387068057630884</v>
      </c>
      <c r="E208" s="843">
        <v>73.032794099088804</v>
      </c>
      <c r="F208" s="841">
        <v>77.525749414249063</v>
      </c>
      <c r="G208" s="841">
        <v>72.205453994618821</v>
      </c>
      <c r="H208" s="869"/>
      <c r="I208" s="870"/>
      <c r="J208" s="870"/>
      <c r="K208" s="870"/>
      <c r="L208" s="870"/>
      <c r="M208" s="870"/>
      <c r="N208" s="870"/>
      <c r="O208" s="765">
        <v>76</v>
      </c>
      <c r="P208" s="886"/>
      <c r="Q208" s="886"/>
      <c r="R208" s="886"/>
      <c r="S208" s="886"/>
      <c r="T208" s="886"/>
      <c r="U208" s="886"/>
    </row>
    <row r="209" spans="1:21" s="34" customFormat="1" x14ac:dyDescent="0.2">
      <c r="A209" s="940">
        <v>7</v>
      </c>
      <c r="B209" s="939" t="s">
        <v>197</v>
      </c>
      <c r="C209" s="938" t="s">
        <v>2377</v>
      </c>
      <c r="D209" s="843">
        <v>61.735300554134703</v>
      </c>
      <c r="E209" s="843">
        <v>65.17159873484529</v>
      </c>
      <c r="F209" s="841">
        <v>63.280034777014272</v>
      </c>
      <c r="G209" s="841">
        <v>62.08501332998717</v>
      </c>
      <c r="H209" s="869"/>
      <c r="I209" s="870"/>
      <c r="J209" s="870"/>
      <c r="K209" s="870"/>
      <c r="L209" s="870"/>
      <c r="M209" s="870"/>
      <c r="N209" s="870"/>
      <c r="O209" s="765">
        <v>65</v>
      </c>
      <c r="P209" s="886"/>
      <c r="Q209" s="886"/>
      <c r="R209" s="886"/>
      <c r="S209" s="886"/>
      <c r="T209" s="886"/>
      <c r="U209" s="886"/>
    </row>
    <row r="210" spans="1:21" s="34" customFormat="1" x14ac:dyDescent="0.2">
      <c r="A210" s="940">
        <v>7</v>
      </c>
      <c r="B210" s="939" t="s">
        <v>198</v>
      </c>
      <c r="C210" s="938" t="s">
        <v>2377</v>
      </c>
      <c r="D210" s="843">
        <v>58.748932750782956</v>
      </c>
      <c r="E210" s="843">
        <v>55.928302320777071</v>
      </c>
      <c r="F210" s="841">
        <v>57.692363600871317</v>
      </c>
      <c r="G210" s="841">
        <v>58.025190824000312</v>
      </c>
      <c r="H210" s="869"/>
      <c r="I210" s="870"/>
      <c r="J210" s="870"/>
      <c r="K210" s="870"/>
      <c r="L210" s="870"/>
      <c r="M210" s="870"/>
      <c r="N210" s="870"/>
      <c r="O210" s="765">
        <v>58</v>
      </c>
      <c r="P210" s="886"/>
      <c r="Q210" s="886"/>
      <c r="R210" s="886"/>
      <c r="S210" s="886"/>
      <c r="T210" s="886"/>
      <c r="U210" s="886"/>
    </row>
    <row r="211" spans="1:21" s="34" customFormat="1" x14ac:dyDescent="0.2">
      <c r="A211" s="940">
        <v>7</v>
      </c>
      <c r="B211" s="939" t="s">
        <v>202</v>
      </c>
      <c r="C211" s="938" t="s">
        <v>2376</v>
      </c>
      <c r="D211" s="843">
        <v>59.385493209873211</v>
      </c>
      <c r="E211" s="843">
        <v>54.419805539080087</v>
      </c>
      <c r="F211" s="841">
        <v>55.898792823467112</v>
      </c>
      <c r="G211" s="841">
        <v>63.20369490411742</v>
      </c>
      <c r="H211" s="869"/>
      <c r="I211" s="870"/>
      <c r="J211" s="870"/>
      <c r="K211" s="870"/>
      <c r="L211" s="870"/>
      <c r="M211" s="870"/>
      <c r="N211" s="870"/>
      <c r="O211" s="765">
        <v>63</v>
      </c>
      <c r="P211" s="886"/>
      <c r="Q211" s="886"/>
      <c r="R211" s="886"/>
      <c r="S211" s="886"/>
      <c r="T211" s="886"/>
      <c r="U211" s="886"/>
    </row>
    <row r="212" spans="1:21" s="34" customFormat="1" x14ac:dyDescent="0.2">
      <c r="A212" s="940">
        <v>7</v>
      </c>
      <c r="B212" s="939" t="s">
        <v>200</v>
      </c>
      <c r="C212" s="938" t="s">
        <v>2375</v>
      </c>
      <c r="D212" s="843">
        <v>59.201259743816507</v>
      </c>
      <c r="E212" s="843">
        <v>60.797105305238006</v>
      </c>
      <c r="F212" s="841">
        <v>62.382547281280821</v>
      </c>
      <c r="G212" s="841">
        <v>64.956023970180922</v>
      </c>
      <c r="H212" s="869"/>
      <c r="I212" s="870"/>
      <c r="J212" s="870"/>
      <c r="K212" s="870"/>
      <c r="L212" s="870"/>
      <c r="M212" s="870"/>
      <c r="N212" s="870"/>
      <c r="O212" s="765">
        <v>67</v>
      </c>
      <c r="P212" s="886"/>
      <c r="Q212" s="886"/>
      <c r="R212" s="886"/>
      <c r="S212" s="886"/>
      <c r="T212" s="886"/>
      <c r="U212" s="886"/>
    </row>
    <row r="213" spans="1:21" s="34" customFormat="1" x14ac:dyDescent="0.2">
      <c r="A213" s="940">
        <v>7</v>
      </c>
      <c r="B213" s="939" t="s">
        <v>203</v>
      </c>
      <c r="C213" s="938" t="s">
        <v>2374</v>
      </c>
      <c r="D213" s="836">
        <v>43.726443367970468</v>
      </c>
      <c r="E213" s="836">
        <v>46.604838810697082</v>
      </c>
      <c r="F213" s="841">
        <v>54.802583261558347</v>
      </c>
      <c r="G213" s="834">
        <v>50.452621358896494</v>
      </c>
      <c r="H213" s="869"/>
      <c r="I213" s="870"/>
      <c r="J213" s="870"/>
      <c r="K213" s="870"/>
      <c r="L213" s="870"/>
      <c r="M213" s="870"/>
      <c r="N213" s="870"/>
      <c r="O213" s="763">
        <v>50</v>
      </c>
      <c r="P213" s="886"/>
      <c r="Q213" s="886"/>
      <c r="R213" s="886"/>
      <c r="S213" s="886"/>
      <c r="T213" s="886"/>
      <c r="U213" s="886"/>
    </row>
    <row r="214" spans="1:21" s="34" customFormat="1" x14ac:dyDescent="0.2">
      <c r="A214" s="940">
        <v>7</v>
      </c>
      <c r="B214" s="939" t="s">
        <v>201</v>
      </c>
      <c r="C214" s="938" t="s">
        <v>2373</v>
      </c>
      <c r="D214" s="836">
        <v>47.64633621351134</v>
      </c>
      <c r="E214" s="843">
        <v>59.433972932216264</v>
      </c>
      <c r="F214" s="841">
        <v>55.901003067599717</v>
      </c>
      <c r="G214" s="841">
        <v>55.793641452478234</v>
      </c>
      <c r="H214" s="869"/>
      <c r="I214" s="870"/>
      <c r="J214" s="870"/>
      <c r="K214" s="870"/>
      <c r="L214" s="870"/>
      <c r="M214" s="870"/>
      <c r="N214" s="870"/>
      <c r="O214" s="765">
        <v>62</v>
      </c>
      <c r="P214" s="886"/>
      <c r="Q214" s="886"/>
      <c r="R214" s="886"/>
      <c r="S214" s="886"/>
      <c r="T214" s="886"/>
      <c r="U214" s="886"/>
    </row>
    <row r="215" spans="1:21" s="34" customFormat="1" x14ac:dyDescent="0.2">
      <c r="A215" s="940">
        <v>7</v>
      </c>
      <c r="B215" s="939" t="s">
        <v>204</v>
      </c>
      <c r="C215" s="938" t="s">
        <v>2372</v>
      </c>
      <c r="D215" s="843">
        <v>65.216000373258751</v>
      </c>
      <c r="E215" s="843">
        <v>61.898926917589506</v>
      </c>
      <c r="F215" s="841">
        <v>68.641234778089583</v>
      </c>
      <c r="G215" s="841">
        <v>62.463484984351702</v>
      </c>
      <c r="H215" s="869"/>
      <c r="I215" s="870"/>
      <c r="J215" s="870"/>
      <c r="K215" s="870"/>
      <c r="L215" s="870"/>
      <c r="M215" s="870"/>
      <c r="N215" s="870"/>
      <c r="O215" s="765">
        <v>71</v>
      </c>
      <c r="P215" s="886"/>
      <c r="Q215" s="886"/>
      <c r="R215" s="886"/>
      <c r="S215" s="886"/>
      <c r="T215" s="886"/>
      <c r="U215" s="886"/>
    </row>
    <row r="216" spans="1:21" s="34" customFormat="1" x14ac:dyDescent="0.2">
      <c r="A216" s="940">
        <v>7</v>
      </c>
      <c r="B216" s="939" t="s">
        <v>206</v>
      </c>
      <c r="C216" s="938" t="s">
        <v>2298</v>
      </c>
      <c r="D216" s="836">
        <v>40.853744553554542</v>
      </c>
      <c r="E216" s="843">
        <v>52.560934014475855</v>
      </c>
      <c r="F216" s="842">
        <v>47.789369694284119</v>
      </c>
      <c r="G216" s="834">
        <v>49.900281304891443</v>
      </c>
      <c r="H216" s="869"/>
      <c r="I216" s="870"/>
      <c r="J216" s="870"/>
      <c r="K216" s="870"/>
      <c r="L216" s="870"/>
      <c r="M216" s="870"/>
      <c r="N216" s="870"/>
      <c r="O216" s="765">
        <v>56</v>
      </c>
      <c r="P216" s="886"/>
      <c r="Q216" s="886"/>
      <c r="R216" s="886"/>
      <c r="S216" s="886"/>
      <c r="T216" s="886"/>
      <c r="U216" s="886"/>
    </row>
    <row r="217" spans="1:21" s="34" customFormat="1" x14ac:dyDescent="0.2">
      <c r="A217" s="940">
        <v>7</v>
      </c>
      <c r="B217" s="939" t="s">
        <v>205</v>
      </c>
      <c r="C217" s="938" t="s">
        <v>2371</v>
      </c>
      <c r="D217" s="837">
        <v>33.742930167323728</v>
      </c>
      <c r="E217" s="836">
        <v>42.506662525295333</v>
      </c>
      <c r="F217" s="842">
        <v>45.173269708960021</v>
      </c>
      <c r="G217" s="834">
        <v>38.667472702295981</v>
      </c>
      <c r="H217" s="869"/>
      <c r="I217" s="870"/>
      <c r="J217" s="870"/>
      <c r="K217" s="870"/>
      <c r="L217" s="870"/>
      <c r="M217" s="870"/>
      <c r="N217" s="870"/>
      <c r="O217" s="763">
        <v>43</v>
      </c>
      <c r="P217" s="886"/>
      <c r="Q217" s="886"/>
      <c r="R217" s="886"/>
      <c r="S217" s="886"/>
      <c r="T217" s="886"/>
      <c r="U217" s="886"/>
    </row>
    <row r="218" spans="1:21" s="34" customFormat="1" x14ac:dyDescent="0.2">
      <c r="A218" s="940">
        <v>7</v>
      </c>
      <c r="B218" s="939" t="s">
        <v>196</v>
      </c>
      <c r="C218" s="938" t="s">
        <v>2370</v>
      </c>
      <c r="D218" s="836">
        <v>48.902070739835914</v>
      </c>
      <c r="E218" s="843">
        <v>57.129089903332513</v>
      </c>
      <c r="F218" s="841">
        <v>55.616997016979063</v>
      </c>
      <c r="G218" s="841">
        <v>53.870593832906593</v>
      </c>
      <c r="H218" s="869"/>
      <c r="I218" s="870"/>
      <c r="J218" s="870"/>
      <c r="K218" s="870"/>
      <c r="L218" s="870"/>
      <c r="M218" s="870"/>
      <c r="N218" s="870"/>
      <c r="O218" s="765">
        <v>55</v>
      </c>
      <c r="P218" s="886"/>
      <c r="Q218" s="886"/>
      <c r="R218" s="886"/>
      <c r="S218" s="886"/>
      <c r="T218" s="886"/>
      <c r="U218" s="886"/>
    </row>
    <row r="219" spans="1:21" s="34" customFormat="1" x14ac:dyDescent="0.2">
      <c r="A219" s="940">
        <v>7</v>
      </c>
      <c r="B219" s="939" t="s">
        <v>199</v>
      </c>
      <c r="C219" s="938" t="s">
        <v>2369</v>
      </c>
      <c r="D219" s="843">
        <v>57.238756083464104</v>
      </c>
      <c r="E219" s="843">
        <v>60.552550138338447</v>
      </c>
      <c r="F219" s="841">
        <v>63.244862438633589</v>
      </c>
      <c r="G219" s="841">
        <v>66.880262365013735</v>
      </c>
      <c r="H219" s="869"/>
      <c r="I219" s="870"/>
      <c r="J219" s="870"/>
      <c r="K219" s="870"/>
      <c r="L219" s="870"/>
      <c r="M219" s="870"/>
      <c r="N219" s="870"/>
      <c r="O219" s="765">
        <v>67</v>
      </c>
      <c r="P219" s="886"/>
      <c r="Q219" s="886"/>
      <c r="R219" s="886"/>
      <c r="S219" s="886"/>
      <c r="T219" s="886"/>
      <c r="U219" s="886"/>
    </row>
    <row r="220" spans="1:21" s="34" customFormat="1" x14ac:dyDescent="0.2">
      <c r="A220" s="937">
        <v>8</v>
      </c>
      <c r="B220" s="936" t="s">
        <v>207</v>
      </c>
      <c r="C220" s="935" t="s">
        <v>2368</v>
      </c>
      <c r="D220" s="891" t="s">
        <v>501</v>
      </c>
      <c r="E220" s="843">
        <v>66.665353956904511</v>
      </c>
      <c r="F220" s="841">
        <v>62.842698125607264</v>
      </c>
      <c r="G220" s="841">
        <v>65.121412278197809</v>
      </c>
      <c r="H220" s="869"/>
      <c r="I220" s="870"/>
      <c r="J220" s="870"/>
      <c r="K220" s="870"/>
      <c r="L220" s="870"/>
      <c r="M220" s="870"/>
      <c r="N220" s="870"/>
      <c r="O220" s="765">
        <v>67</v>
      </c>
      <c r="P220" s="886"/>
      <c r="Q220" s="886"/>
      <c r="R220" s="886"/>
      <c r="S220" s="886"/>
      <c r="T220" s="886"/>
      <c r="U220" s="886"/>
    </row>
    <row r="221" spans="1:21" s="34" customFormat="1" x14ac:dyDescent="0.2">
      <c r="A221" s="937">
        <v>8</v>
      </c>
      <c r="B221" s="936" t="s">
        <v>208</v>
      </c>
      <c r="C221" s="935" t="s">
        <v>2368</v>
      </c>
      <c r="D221" s="836">
        <v>48.91749757735704</v>
      </c>
      <c r="E221" s="899">
        <v>10.521318917014478</v>
      </c>
      <c r="F221" s="842">
        <v>45.114697531044008</v>
      </c>
      <c r="G221" s="834">
        <v>50.179098445055139</v>
      </c>
      <c r="H221" s="869"/>
      <c r="I221" s="870"/>
      <c r="J221" s="870"/>
      <c r="K221" s="870"/>
      <c r="L221" s="870"/>
      <c r="M221" s="870"/>
      <c r="N221" s="870"/>
      <c r="O221" s="763">
        <v>50</v>
      </c>
      <c r="P221" s="886"/>
      <c r="Q221" s="886"/>
      <c r="R221" s="886"/>
      <c r="S221" s="886"/>
      <c r="T221" s="886"/>
      <c r="U221" s="886"/>
    </row>
    <row r="222" spans="1:21" s="34" customFormat="1" x14ac:dyDescent="0.2">
      <c r="A222" s="937">
        <v>8</v>
      </c>
      <c r="B222" s="936" t="s">
        <v>209</v>
      </c>
      <c r="C222" s="935" t="s">
        <v>2368</v>
      </c>
      <c r="D222" s="836">
        <v>46.904051513357395</v>
      </c>
      <c r="E222" s="836">
        <v>48.236520796822425</v>
      </c>
      <c r="F222" s="863">
        <v>51.585768786278813</v>
      </c>
      <c r="G222" s="834">
        <v>50.558794576454318</v>
      </c>
      <c r="H222" s="869"/>
      <c r="I222" s="870"/>
      <c r="J222" s="870"/>
      <c r="K222" s="870"/>
      <c r="L222" s="870"/>
      <c r="M222" s="870"/>
      <c r="N222" s="870"/>
      <c r="O222" s="765">
        <v>55</v>
      </c>
      <c r="P222" s="886"/>
      <c r="Q222" s="886"/>
      <c r="R222" s="886"/>
      <c r="S222" s="886"/>
      <c r="T222" s="886"/>
      <c r="U222" s="886"/>
    </row>
    <row r="223" spans="1:21" s="34" customFormat="1" x14ac:dyDescent="0.2">
      <c r="A223" s="937">
        <v>8</v>
      </c>
      <c r="B223" s="936" t="s">
        <v>210</v>
      </c>
      <c r="C223" s="935" t="s">
        <v>2368</v>
      </c>
      <c r="D223" s="843">
        <v>54.337176055900208</v>
      </c>
      <c r="E223" s="843">
        <v>61.698150076012638</v>
      </c>
      <c r="F223" s="841">
        <v>52.002302882343507</v>
      </c>
      <c r="G223" s="834">
        <v>47.064644998094487</v>
      </c>
      <c r="H223" s="869"/>
      <c r="I223" s="870"/>
      <c r="J223" s="870"/>
      <c r="K223" s="870"/>
      <c r="L223" s="870"/>
      <c r="M223" s="870"/>
      <c r="N223" s="870"/>
      <c r="O223" s="765">
        <v>55</v>
      </c>
      <c r="P223" s="886"/>
      <c r="Q223" s="886"/>
      <c r="R223" s="886"/>
      <c r="S223" s="886"/>
      <c r="T223" s="886"/>
      <c r="U223" s="886"/>
    </row>
    <row r="224" spans="1:21" s="34" customFormat="1" x14ac:dyDescent="0.2">
      <c r="A224" s="937">
        <v>8</v>
      </c>
      <c r="B224" s="936" t="s">
        <v>211</v>
      </c>
      <c r="C224" s="935" t="s">
        <v>2367</v>
      </c>
      <c r="D224" s="891" t="s">
        <v>501</v>
      </c>
      <c r="E224" s="891" t="s">
        <v>501</v>
      </c>
      <c r="F224" s="842">
        <v>49.920075810189743</v>
      </c>
      <c r="G224" s="841">
        <v>60.964869426736847</v>
      </c>
      <c r="H224" s="869"/>
      <c r="I224" s="870"/>
      <c r="J224" s="870"/>
      <c r="K224" s="870"/>
      <c r="L224" s="870"/>
      <c r="M224" s="870"/>
      <c r="N224" s="870"/>
      <c r="O224" s="765">
        <v>69</v>
      </c>
      <c r="P224" s="886"/>
      <c r="Q224" s="886"/>
      <c r="R224" s="886"/>
      <c r="S224" s="886"/>
      <c r="T224" s="886"/>
      <c r="U224" s="886"/>
    </row>
    <row r="225" spans="1:21" s="34" customFormat="1" x14ac:dyDescent="0.2">
      <c r="A225" s="937">
        <v>8</v>
      </c>
      <c r="B225" s="936" t="s">
        <v>212</v>
      </c>
      <c r="C225" s="935" t="s">
        <v>2366</v>
      </c>
      <c r="D225" s="843">
        <v>78.969482504692124</v>
      </c>
      <c r="E225" s="847">
        <v>82.267883545791335</v>
      </c>
      <c r="F225" s="846">
        <v>85.508364397976322</v>
      </c>
      <c r="G225" s="846">
        <v>81.279596980089593</v>
      </c>
      <c r="H225" s="869"/>
      <c r="I225" s="870"/>
      <c r="J225" s="870"/>
      <c r="K225" s="870"/>
      <c r="L225" s="870"/>
      <c r="M225" s="870"/>
      <c r="N225" s="870"/>
      <c r="O225" s="765">
        <v>92</v>
      </c>
      <c r="P225" s="886"/>
      <c r="Q225" s="886"/>
      <c r="R225" s="886"/>
      <c r="S225" s="886"/>
      <c r="T225" s="886"/>
      <c r="U225" s="886"/>
    </row>
    <row r="226" spans="1:21" s="34" customFormat="1" x14ac:dyDescent="0.2">
      <c r="A226" s="937">
        <v>8</v>
      </c>
      <c r="B226" s="936" t="s">
        <v>213</v>
      </c>
      <c r="C226" s="935" t="s">
        <v>2365</v>
      </c>
      <c r="D226" s="891" t="s">
        <v>501</v>
      </c>
      <c r="E226" s="843">
        <v>76.81668733784548</v>
      </c>
      <c r="F226" s="841">
        <v>62.205780979831822</v>
      </c>
      <c r="G226" s="841">
        <v>66.878014517138709</v>
      </c>
      <c r="H226" s="869"/>
      <c r="I226" s="870"/>
      <c r="J226" s="870"/>
      <c r="K226" s="870"/>
      <c r="L226" s="870"/>
      <c r="M226" s="870"/>
      <c r="N226" s="870"/>
      <c r="O226" s="765">
        <v>72</v>
      </c>
      <c r="P226" s="886"/>
      <c r="Q226" s="886"/>
      <c r="R226" s="886"/>
      <c r="S226" s="886"/>
      <c r="T226" s="886"/>
      <c r="U226" s="886"/>
    </row>
    <row r="227" spans="1:21" s="34" customFormat="1" x14ac:dyDescent="0.2">
      <c r="A227" s="937">
        <v>8</v>
      </c>
      <c r="B227" s="936" t="s">
        <v>214</v>
      </c>
      <c r="C227" s="935" t="s">
        <v>2365</v>
      </c>
      <c r="D227" s="891" t="s">
        <v>501</v>
      </c>
      <c r="E227" s="843">
        <v>68.906054359160152</v>
      </c>
      <c r="F227" s="841">
        <v>52.383529462666807</v>
      </c>
      <c r="G227" s="841">
        <v>61.815398835807059</v>
      </c>
      <c r="H227" s="869"/>
      <c r="I227" s="870"/>
      <c r="J227" s="870"/>
      <c r="K227" s="870"/>
      <c r="L227" s="870"/>
      <c r="M227" s="870"/>
      <c r="N227" s="870"/>
      <c r="O227" s="765">
        <v>70</v>
      </c>
      <c r="P227" s="886"/>
      <c r="Q227" s="886"/>
      <c r="R227" s="886"/>
      <c r="S227" s="886"/>
      <c r="T227" s="886"/>
      <c r="U227" s="886"/>
    </row>
    <row r="228" spans="1:21" s="34" customFormat="1" x14ac:dyDescent="0.2">
      <c r="A228" s="937">
        <v>8</v>
      </c>
      <c r="B228" s="936" t="s">
        <v>215</v>
      </c>
      <c r="C228" s="935" t="s">
        <v>2365</v>
      </c>
      <c r="D228" s="843">
        <v>60.800893073586423</v>
      </c>
      <c r="E228" s="843">
        <v>59.418086152264706</v>
      </c>
      <c r="F228" s="841">
        <v>55.641886394839311</v>
      </c>
      <c r="G228" s="841">
        <v>60.521474408497625</v>
      </c>
      <c r="H228" s="869"/>
      <c r="I228" s="870"/>
      <c r="J228" s="870"/>
      <c r="K228" s="870"/>
      <c r="L228" s="870"/>
      <c r="M228" s="870"/>
      <c r="N228" s="870"/>
      <c r="O228" s="765">
        <v>65</v>
      </c>
      <c r="P228" s="886"/>
      <c r="Q228" s="886"/>
      <c r="R228" s="886"/>
      <c r="S228" s="886"/>
      <c r="T228" s="886"/>
      <c r="U228" s="886"/>
    </row>
    <row r="229" spans="1:21" s="34" customFormat="1" x14ac:dyDescent="0.2">
      <c r="A229" s="937">
        <v>8</v>
      </c>
      <c r="B229" s="936" t="s">
        <v>216</v>
      </c>
      <c r="C229" s="935" t="s">
        <v>2365</v>
      </c>
      <c r="D229" s="891" t="s">
        <v>501</v>
      </c>
      <c r="E229" s="891" t="s">
        <v>501</v>
      </c>
      <c r="F229" s="841">
        <v>56.873528622558844</v>
      </c>
      <c r="G229" s="841">
        <v>56.842876608809391</v>
      </c>
      <c r="H229" s="869"/>
      <c r="I229" s="870"/>
      <c r="J229" s="870"/>
      <c r="K229" s="870"/>
      <c r="L229" s="870"/>
      <c r="M229" s="870"/>
      <c r="N229" s="870"/>
      <c r="O229" s="765">
        <v>70</v>
      </c>
      <c r="P229" s="886"/>
      <c r="Q229" s="886"/>
      <c r="R229" s="886"/>
      <c r="S229" s="886"/>
      <c r="T229" s="886"/>
      <c r="U229" s="886"/>
    </row>
    <row r="230" spans="1:21" s="34" customFormat="1" x14ac:dyDescent="0.2">
      <c r="A230" s="937">
        <v>8</v>
      </c>
      <c r="B230" s="936" t="s">
        <v>217</v>
      </c>
      <c r="C230" s="935" t="s">
        <v>2365</v>
      </c>
      <c r="D230" s="843">
        <v>66.624641817143484</v>
      </c>
      <c r="E230" s="843">
        <v>65.455652653641536</v>
      </c>
      <c r="F230" s="841">
        <v>58.026227401530647</v>
      </c>
      <c r="G230" s="841">
        <v>73.590310913852051</v>
      </c>
      <c r="H230" s="869"/>
      <c r="I230" s="870"/>
      <c r="J230" s="870"/>
      <c r="K230" s="870"/>
      <c r="L230" s="870"/>
      <c r="M230" s="870"/>
      <c r="N230" s="870"/>
      <c r="O230" s="765">
        <v>74</v>
      </c>
      <c r="P230" s="886"/>
      <c r="Q230" s="886"/>
      <c r="R230" s="886"/>
      <c r="S230" s="886"/>
      <c r="T230" s="886"/>
      <c r="U230" s="886"/>
    </row>
    <row r="231" spans="1:21" s="34" customFormat="1" x14ac:dyDescent="0.2">
      <c r="A231" s="937">
        <v>8</v>
      </c>
      <c r="B231" s="936" t="s">
        <v>218</v>
      </c>
      <c r="C231" s="935" t="s">
        <v>2365</v>
      </c>
      <c r="D231" s="843">
        <v>61.154536733862095</v>
      </c>
      <c r="E231" s="843">
        <v>65.175906226046848</v>
      </c>
      <c r="F231" s="841">
        <v>56.526717274876752</v>
      </c>
      <c r="G231" s="841">
        <v>66.1685644766916</v>
      </c>
      <c r="H231" s="869"/>
      <c r="I231" s="870"/>
      <c r="J231" s="870"/>
      <c r="K231" s="870"/>
      <c r="L231" s="870"/>
      <c r="M231" s="870"/>
      <c r="N231" s="870"/>
      <c r="O231" s="765">
        <v>72</v>
      </c>
      <c r="P231" s="886"/>
      <c r="Q231" s="886"/>
      <c r="R231" s="886"/>
      <c r="S231" s="886"/>
      <c r="T231" s="886"/>
      <c r="U231" s="886"/>
    </row>
    <row r="232" spans="1:21" s="34" customFormat="1" x14ac:dyDescent="0.2">
      <c r="A232" s="937">
        <v>8</v>
      </c>
      <c r="B232" s="936" t="s">
        <v>219</v>
      </c>
      <c r="C232" s="935" t="s">
        <v>2365</v>
      </c>
      <c r="D232" s="843">
        <v>64.611595925724373</v>
      </c>
      <c r="E232" s="843">
        <v>57.906594263366877</v>
      </c>
      <c r="F232" s="841">
        <v>55.05514736285869</v>
      </c>
      <c r="G232" s="841">
        <v>69.449948557939294</v>
      </c>
      <c r="H232" s="869"/>
      <c r="I232" s="870"/>
      <c r="J232" s="870"/>
      <c r="K232" s="870"/>
      <c r="L232" s="870"/>
      <c r="M232" s="870"/>
      <c r="N232" s="870"/>
      <c r="O232" s="765">
        <v>75</v>
      </c>
      <c r="P232" s="886"/>
      <c r="Q232" s="886"/>
      <c r="R232" s="886"/>
      <c r="S232" s="886"/>
      <c r="T232" s="886"/>
      <c r="U232" s="886"/>
    </row>
    <row r="233" spans="1:21" s="34" customFormat="1" x14ac:dyDescent="0.2">
      <c r="A233" s="927">
        <v>9</v>
      </c>
      <c r="B233" s="929" t="s">
        <v>235</v>
      </c>
      <c r="C233" s="926" t="s">
        <v>2364</v>
      </c>
      <c r="D233" s="837">
        <v>30.338302711412489</v>
      </c>
      <c r="E233" s="837">
        <v>21.261633210898811</v>
      </c>
      <c r="F233" s="835">
        <v>21.855517889271361</v>
      </c>
      <c r="G233" s="834">
        <v>28.327755785291085</v>
      </c>
      <c r="H233" s="869"/>
      <c r="I233" s="870"/>
      <c r="J233" s="870"/>
      <c r="K233" s="870"/>
      <c r="L233" s="870"/>
      <c r="M233" s="870"/>
      <c r="N233" s="870"/>
      <c r="O233" s="763">
        <v>38</v>
      </c>
      <c r="P233" s="886"/>
      <c r="Q233" s="886"/>
      <c r="R233" s="886"/>
      <c r="S233" s="886"/>
      <c r="T233" s="886"/>
      <c r="U233" s="886"/>
    </row>
    <row r="234" spans="1:21" s="34" customFormat="1" x14ac:dyDescent="0.2">
      <c r="A234" s="927">
        <v>9</v>
      </c>
      <c r="B234" s="926" t="s">
        <v>398</v>
      </c>
      <c r="C234" s="926" t="s">
        <v>2364</v>
      </c>
      <c r="D234" s="836">
        <v>39.896255210727688</v>
      </c>
      <c r="E234" s="836">
        <v>46.419478396123957</v>
      </c>
      <c r="F234" s="842">
        <v>40.017630393559557</v>
      </c>
      <c r="G234" s="891" t="s">
        <v>501</v>
      </c>
      <c r="H234" s="891" t="s">
        <v>501</v>
      </c>
      <c r="I234" s="891" t="s">
        <v>501</v>
      </c>
      <c r="J234" s="891" t="s">
        <v>501</v>
      </c>
      <c r="K234" s="891" t="s">
        <v>501</v>
      </c>
      <c r="L234" s="891" t="s">
        <v>501</v>
      </c>
      <c r="M234" s="891" t="s">
        <v>501</v>
      </c>
      <c r="N234" s="891" t="s">
        <v>501</v>
      </c>
      <c r="O234" s="891" t="s">
        <v>501</v>
      </c>
      <c r="P234" s="886"/>
      <c r="Q234" s="886"/>
      <c r="R234" s="886"/>
      <c r="S234" s="886"/>
      <c r="T234" s="886"/>
      <c r="U234" s="886"/>
    </row>
    <row r="235" spans="1:21" s="34" customFormat="1" x14ac:dyDescent="0.2">
      <c r="A235" s="927">
        <v>9</v>
      </c>
      <c r="B235" s="926" t="s">
        <v>399</v>
      </c>
      <c r="C235" s="926" t="s">
        <v>2363</v>
      </c>
      <c r="D235" s="843">
        <v>57.849471543094815</v>
      </c>
      <c r="E235" s="843">
        <v>60.113555586002555</v>
      </c>
      <c r="F235" s="841">
        <v>57.202247025481597</v>
      </c>
      <c r="G235" s="891" t="s">
        <v>501</v>
      </c>
      <c r="H235" s="891" t="s">
        <v>501</v>
      </c>
      <c r="I235" s="891" t="s">
        <v>501</v>
      </c>
      <c r="J235" s="891" t="s">
        <v>501</v>
      </c>
      <c r="K235" s="891" t="s">
        <v>501</v>
      </c>
      <c r="L235" s="891" t="s">
        <v>501</v>
      </c>
      <c r="M235" s="891" t="s">
        <v>501</v>
      </c>
      <c r="N235" s="891" t="s">
        <v>501</v>
      </c>
      <c r="O235" s="891" t="s">
        <v>501</v>
      </c>
      <c r="P235" s="886"/>
      <c r="Q235" s="886"/>
      <c r="R235" s="886"/>
      <c r="S235" s="886"/>
      <c r="T235" s="886"/>
      <c r="U235" s="886"/>
    </row>
    <row r="236" spans="1:21" s="34" customFormat="1" x14ac:dyDescent="0.2">
      <c r="A236" s="927">
        <v>9</v>
      </c>
      <c r="B236" s="929" t="s">
        <v>232</v>
      </c>
      <c r="C236" s="926" t="s">
        <v>2362</v>
      </c>
      <c r="D236" s="843">
        <v>58.80161847424359</v>
      </c>
      <c r="E236" s="843">
        <v>58.238042989415476</v>
      </c>
      <c r="F236" s="841">
        <v>59.750945288128818</v>
      </c>
      <c r="G236" s="841">
        <v>61.269591214762926</v>
      </c>
      <c r="H236" s="869"/>
      <c r="I236" s="870"/>
      <c r="J236" s="870"/>
      <c r="K236" s="870"/>
      <c r="L236" s="870"/>
      <c r="M236" s="870"/>
      <c r="N236" s="870"/>
      <c r="O236" s="765">
        <v>68</v>
      </c>
      <c r="P236" s="886"/>
      <c r="Q236" s="886"/>
      <c r="R236" s="886"/>
      <c r="S236" s="886"/>
      <c r="T236" s="886"/>
      <c r="U236" s="886"/>
    </row>
    <row r="237" spans="1:21" s="34" customFormat="1" x14ac:dyDescent="0.2">
      <c r="A237" s="927">
        <v>9</v>
      </c>
      <c r="B237" s="929" t="s">
        <v>233</v>
      </c>
      <c r="C237" s="926" t="s">
        <v>2362</v>
      </c>
      <c r="D237" s="836">
        <v>46.166584574700181</v>
      </c>
      <c r="E237" s="836">
        <v>46.227099277580251</v>
      </c>
      <c r="F237" s="842">
        <v>46.729120264261603</v>
      </c>
      <c r="G237" s="834">
        <v>51.266654799890226</v>
      </c>
      <c r="H237" s="869"/>
      <c r="I237" s="870"/>
      <c r="J237" s="870"/>
      <c r="K237" s="870"/>
      <c r="L237" s="870"/>
      <c r="M237" s="870"/>
      <c r="N237" s="870"/>
      <c r="O237" s="765">
        <v>64</v>
      </c>
      <c r="P237" s="886"/>
      <c r="Q237" s="886"/>
      <c r="R237" s="886"/>
      <c r="S237" s="886"/>
      <c r="T237" s="886"/>
      <c r="U237" s="886"/>
    </row>
    <row r="238" spans="1:21" s="34" customFormat="1" x14ac:dyDescent="0.2">
      <c r="A238" s="927">
        <v>9</v>
      </c>
      <c r="B238" s="926" t="s">
        <v>400</v>
      </c>
      <c r="C238" s="926" t="s">
        <v>2361</v>
      </c>
      <c r="D238" s="899">
        <v>18.537979394343804</v>
      </c>
      <c r="E238" s="899">
        <v>15.160831505006744</v>
      </c>
      <c r="F238" s="842">
        <v>39.42670499092965</v>
      </c>
      <c r="G238" s="891" t="s">
        <v>501</v>
      </c>
      <c r="H238" s="891" t="s">
        <v>501</v>
      </c>
      <c r="I238" s="891" t="s">
        <v>501</v>
      </c>
      <c r="J238" s="891" t="s">
        <v>501</v>
      </c>
      <c r="K238" s="891" t="s">
        <v>501</v>
      </c>
      <c r="L238" s="891" t="s">
        <v>501</v>
      </c>
      <c r="M238" s="891" t="s">
        <v>501</v>
      </c>
      <c r="N238" s="891" t="s">
        <v>501</v>
      </c>
      <c r="O238" s="891" t="s">
        <v>501</v>
      </c>
      <c r="P238" s="886"/>
      <c r="Q238" s="886"/>
      <c r="R238" s="886"/>
      <c r="S238" s="886"/>
      <c r="T238" s="886"/>
      <c r="U238" s="886"/>
    </row>
    <row r="239" spans="1:21" s="34" customFormat="1" x14ac:dyDescent="0.2">
      <c r="A239" s="927">
        <v>9</v>
      </c>
      <c r="B239" s="926" t="s">
        <v>401</v>
      </c>
      <c r="C239" s="926" t="s">
        <v>2360</v>
      </c>
      <c r="D239" s="843">
        <v>59.139271857061509</v>
      </c>
      <c r="E239" s="843">
        <v>62.814813515181697</v>
      </c>
      <c r="F239" s="841">
        <v>61.334577674344082</v>
      </c>
      <c r="G239" s="891" t="s">
        <v>501</v>
      </c>
      <c r="H239" s="891" t="s">
        <v>501</v>
      </c>
      <c r="I239" s="891" t="s">
        <v>501</v>
      </c>
      <c r="J239" s="891" t="s">
        <v>501</v>
      </c>
      <c r="K239" s="891" t="s">
        <v>501</v>
      </c>
      <c r="L239" s="891" t="s">
        <v>501</v>
      </c>
      <c r="M239" s="891" t="s">
        <v>501</v>
      </c>
      <c r="N239" s="891" t="s">
        <v>501</v>
      </c>
      <c r="O239" s="891" t="s">
        <v>501</v>
      </c>
      <c r="P239" s="886"/>
      <c r="Q239" s="886"/>
      <c r="R239" s="886"/>
      <c r="S239" s="886"/>
      <c r="T239" s="886"/>
      <c r="U239" s="886"/>
    </row>
    <row r="240" spans="1:21" s="34" customFormat="1" x14ac:dyDescent="0.2">
      <c r="A240" s="927">
        <v>9</v>
      </c>
      <c r="B240" s="926" t="s">
        <v>402</v>
      </c>
      <c r="C240" s="926" t="s">
        <v>2359</v>
      </c>
      <c r="D240" s="843">
        <v>54.235502719146211</v>
      </c>
      <c r="E240" s="843">
        <v>59.433751370777564</v>
      </c>
      <c r="F240" s="841">
        <v>60.378204960501861</v>
      </c>
      <c r="G240" s="891" t="s">
        <v>501</v>
      </c>
      <c r="H240" s="891" t="s">
        <v>501</v>
      </c>
      <c r="I240" s="891" t="s">
        <v>501</v>
      </c>
      <c r="J240" s="891" t="s">
        <v>501</v>
      </c>
      <c r="K240" s="891" t="s">
        <v>501</v>
      </c>
      <c r="L240" s="891" t="s">
        <v>501</v>
      </c>
      <c r="M240" s="891" t="s">
        <v>501</v>
      </c>
      <c r="N240" s="891" t="s">
        <v>501</v>
      </c>
      <c r="O240" s="891" t="s">
        <v>501</v>
      </c>
      <c r="P240" s="886"/>
      <c r="Q240" s="886"/>
      <c r="R240" s="886"/>
      <c r="S240" s="886"/>
      <c r="T240" s="886"/>
      <c r="U240" s="886"/>
    </row>
    <row r="241" spans="1:21" s="34" customFormat="1" x14ac:dyDescent="0.2">
      <c r="A241" s="927">
        <v>9</v>
      </c>
      <c r="B241" s="926" t="s">
        <v>403</v>
      </c>
      <c r="C241" s="926" t="s">
        <v>2359</v>
      </c>
      <c r="D241" s="923">
        <v>50.301873078967404</v>
      </c>
      <c r="E241" s="836">
        <v>40.414910358931508</v>
      </c>
      <c r="F241" s="842">
        <v>48.944788637029184</v>
      </c>
      <c r="G241" s="891" t="s">
        <v>501</v>
      </c>
      <c r="H241" s="891" t="s">
        <v>501</v>
      </c>
      <c r="I241" s="891" t="s">
        <v>501</v>
      </c>
      <c r="J241" s="891" t="s">
        <v>501</v>
      </c>
      <c r="K241" s="891" t="s">
        <v>501</v>
      </c>
      <c r="L241" s="891" t="s">
        <v>501</v>
      </c>
      <c r="M241" s="891" t="s">
        <v>501</v>
      </c>
      <c r="N241" s="891" t="s">
        <v>501</v>
      </c>
      <c r="O241" s="891" t="s">
        <v>501</v>
      </c>
      <c r="P241" s="886"/>
      <c r="Q241" s="886"/>
      <c r="R241" s="886"/>
      <c r="S241" s="886"/>
      <c r="T241" s="886"/>
      <c r="U241" s="886"/>
    </row>
    <row r="242" spans="1:21" s="34" customFormat="1" x14ac:dyDescent="0.2">
      <c r="A242" s="927">
        <v>9</v>
      </c>
      <c r="B242" s="929" t="s">
        <v>237</v>
      </c>
      <c r="C242" s="926" t="s">
        <v>2359</v>
      </c>
      <c r="D242" s="843">
        <v>53.581101156871014</v>
      </c>
      <c r="E242" s="843">
        <v>60.941781081455105</v>
      </c>
      <c r="F242" s="841">
        <v>58.232295597855142</v>
      </c>
      <c r="G242" s="841">
        <v>62.692025158096833</v>
      </c>
      <c r="H242" s="869"/>
      <c r="I242" s="870"/>
      <c r="J242" s="870"/>
      <c r="K242" s="870"/>
      <c r="L242" s="870"/>
      <c r="M242" s="870"/>
      <c r="N242" s="870"/>
      <c r="O242" s="765">
        <v>60</v>
      </c>
      <c r="P242" s="886"/>
      <c r="Q242" s="886"/>
      <c r="R242" s="886"/>
      <c r="S242" s="886"/>
      <c r="T242" s="886"/>
      <c r="U242" s="886"/>
    </row>
    <row r="243" spans="1:21" s="34" customFormat="1" x14ac:dyDescent="0.2">
      <c r="A243" s="927">
        <v>9</v>
      </c>
      <c r="B243" s="929" t="s">
        <v>229</v>
      </c>
      <c r="C243" s="926" t="s">
        <v>2358</v>
      </c>
      <c r="D243" s="836">
        <v>39.955110448128551</v>
      </c>
      <c r="E243" s="837">
        <v>33.951179092492097</v>
      </c>
      <c r="F243" s="842">
        <v>45.623470348802876</v>
      </c>
      <c r="G243" s="834">
        <v>37.403742229955178</v>
      </c>
      <c r="H243" s="869"/>
      <c r="I243" s="870"/>
      <c r="J243" s="870"/>
      <c r="K243" s="870"/>
      <c r="L243" s="870"/>
      <c r="M243" s="870"/>
      <c r="N243" s="870"/>
      <c r="O243" s="763">
        <v>43</v>
      </c>
      <c r="P243" s="886"/>
      <c r="Q243" s="886"/>
      <c r="R243" s="886"/>
      <c r="S243" s="886"/>
      <c r="T243" s="886"/>
      <c r="U243" s="886"/>
    </row>
    <row r="244" spans="1:21" s="34" customFormat="1" x14ac:dyDescent="0.2">
      <c r="A244" s="927">
        <v>9</v>
      </c>
      <c r="B244" s="929" t="s">
        <v>224</v>
      </c>
      <c r="C244" s="926" t="s">
        <v>2357</v>
      </c>
      <c r="D244" s="843">
        <v>61.304822275669885</v>
      </c>
      <c r="E244" s="843">
        <v>57.967006990034953</v>
      </c>
      <c r="F244" s="841">
        <v>52.730495636009067</v>
      </c>
      <c r="G244" s="841">
        <v>64.763158155052437</v>
      </c>
      <c r="H244" s="869"/>
      <c r="I244" s="870"/>
      <c r="J244" s="870"/>
      <c r="K244" s="870"/>
      <c r="L244" s="870"/>
      <c r="M244" s="870"/>
      <c r="N244" s="870"/>
      <c r="O244" s="765">
        <v>71</v>
      </c>
      <c r="P244" s="886"/>
      <c r="Q244" s="886"/>
      <c r="R244" s="886"/>
      <c r="S244" s="886"/>
      <c r="T244" s="886"/>
      <c r="U244" s="886"/>
    </row>
    <row r="245" spans="1:21" s="34" customFormat="1" x14ac:dyDescent="0.2">
      <c r="A245" s="927">
        <v>9</v>
      </c>
      <c r="B245" s="929" t="s">
        <v>239</v>
      </c>
      <c r="C245" s="926" t="s">
        <v>2356</v>
      </c>
      <c r="D245" s="843">
        <v>57.420125326076139</v>
      </c>
      <c r="E245" s="843">
        <v>59.277641278278054</v>
      </c>
      <c r="F245" s="841">
        <v>55.666534959128839</v>
      </c>
      <c r="G245" s="841">
        <v>61.474018485138934</v>
      </c>
      <c r="H245" s="869"/>
      <c r="I245" s="870"/>
      <c r="J245" s="870"/>
      <c r="K245" s="870"/>
      <c r="L245" s="870"/>
      <c r="M245" s="870"/>
      <c r="N245" s="870"/>
      <c r="O245" s="765">
        <v>69</v>
      </c>
      <c r="P245" s="886"/>
      <c r="Q245" s="886"/>
      <c r="R245" s="886"/>
      <c r="S245" s="886"/>
      <c r="T245" s="886"/>
      <c r="U245" s="886"/>
    </row>
    <row r="246" spans="1:21" s="34" customFormat="1" x14ac:dyDescent="0.2">
      <c r="A246" s="927">
        <v>9</v>
      </c>
      <c r="B246" s="929" t="s">
        <v>240</v>
      </c>
      <c r="C246" s="926" t="s">
        <v>2356</v>
      </c>
      <c r="D246" s="836">
        <v>44.502886376865931</v>
      </c>
      <c r="E246" s="836">
        <v>50.574271311427893</v>
      </c>
      <c r="F246" s="842">
        <v>47.10111207053135</v>
      </c>
      <c r="G246" s="834">
        <v>50.500931900837678</v>
      </c>
      <c r="H246" s="869"/>
      <c r="I246" s="870"/>
      <c r="J246" s="870"/>
      <c r="K246" s="870"/>
      <c r="L246" s="870"/>
      <c r="M246" s="870"/>
      <c r="N246" s="870"/>
      <c r="O246" s="765">
        <v>60</v>
      </c>
      <c r="P246" s="886"/>
      <c r="Q246" s="886"/>
      <c r="R246" s="886"/>
      <c r="S246" s="886"/>
      <c r="T246" s="886"/>
      <c r="U246" s="886"/>
    </row>
    <row r="247" spans="1:21" s="34" customFormat="1" x14ac:dyDescent="0.2">
      <c r="A247" s="927">
        <v>9</v>
      </c>
      <c r="B247" s="929" t="s">
        <v>241</v>
      </c>
      <c r="C247" s="926" t="s">
        <v>2356</v>
      </c>
      <c r="D247" s="836">
        <v>44.746444153295258</v>
      </c>
      <c r="E247" s="836">
        <v>49.64364525836082</v>
      </c>
      <c r="F247" s="841">
        <v>53.698480516650072</v>
      </c>
      <c r="G247" s="841">
        <v>54.360619701080623</v>
      </c>
      <c r="H247" s="869"/>
      <c r="I247" s="870"/>
      <c r="J247" s="870"/>
      <c r="K247" s="870"/>
      <c r="L247" s="870"/>
      <c r="M247" s="870"/>
      <c r="N247" s="870"/>
      <c r="O247" s="765">
        <v>60</v>
      </c>
      <c r="P247" s="886"/>
      <c r="Q247" s="886"/>
      <c r="R247" s="886"/>
      <c r="S247" s="886"/>
      <c r="T247" s="886"/>
      <c r="U247" s="886"/>
    </row>
    <row r="248" spans="1:21" s="34" customFormat="1" x14ac:dyDescent="0.2">
      <c r="A248" s="927">
        <v>9</v>
      </c>
      <c r="B248" s="929" t="s">
        <v>242</v>
      </c>
      <c r="C248" s="926" t="s">
        <v>2356</v>
      </c>
      <c r="D248" s="843">
        <v>55.84797759395375</v>
      </c>
      <c r="E248" s="843">
        <v>55.43843688142082</v>
      </c>
      <c r="F248" s="841">
        <v>55.621542191874049</v>
      </c>
      <c r="G248" s="841">
        <v>57.801213035113257</v>
      </c>
      <c r="H248" s="869"/>
      <c r="I248" s="870"/>
      <c r="J248" s="870"/>
      <c r="K248" s="870"/>
      <c r="L248" s="870"/>
      <c r="M248" s="870"/>
      <c r="N248" s="870"/>
      <c r="O248" s="765">
        <v>63</v>
      </c>
      <c r="P248" s="886"/>
      <c r="Q248" s="886"/>
      <c r="R248" s="886"/>
      <c r="S248" s="886"/>
      <c r="T248" s="886"/>
      <c r="U248" s="886"/>
    </row>
    <row r="249" spans="1:21" s="34" customFormat="1" x14ac:dyDescent="0.2">
      <c r="A249" s="927">
        <v>9</v>
      </c>
      <c r="B249" s="929" t="s">
        <v>243</v>
      </c>
      <c r="C249" s="926" t="s">
        <v>2356</v>
      </c>
      <c r="D249" s="836">
        <v>48.590191313697304</v>
      </c>
      <c r="E249" s="836">
        <v>48.116932766743709</v>
      </c>
      <c r="F249" s="842">
        <v>45.852941236496527</v>
      </c>
      <c r="G249" s="841">
        <v>52.508669894771344</v>
      </c>
      <c r="H249" s="869"/>
      <c r="I249" s="870"/>
      <c r="J249" s="870"/>
      <c r="K249" s="870"/>
      <c r="L249" s="870"/>
      <c r="M249" s="870"/>
      <c r="N249" s="870"/>
      <c r="O249" s="765">
        <v>60</v>
      </c>
      <c r="P249" s="886"/>
      <c r="Q249" s="886"/>
      <c r="R249" s="886"/>
      <c r="S249" s="886"/>
      <c r="T249" s="886"/>
      <c r="U249" s="886"/>
    </row>
    <row r="250" spans="1:21" s="34" customFormat="1" x14ac:dyDescent="0.2">
      <c r="A250" s="927">
        <v>9</v>
      </c>
      <c r="B250" s="926" t="s">
        <v>404</v>
      </c>
      <c r="C250" s="926" t="s">
        <v>2356</v>
      </c>
      <c r="D250" s="836">
        <v>50.034513940947207</v>
      </c>
      <c r="E250" s="836">
        <v>47.434922478217757</v>
      </c>
      <c r="F250" s="841">
        <v>54.449554940390009</v>
      </c>
      <c r="G250" s="891" t="s">
        <v>501</v>
      </c>
      <c r="H250" s="891" t="s">
        <v>501</v>
      </c>
      <c r="I250" s="891" t="s">
        <v>501</v>
      </c>
      <c r="J250" s="891" t="s">
        <v>501</v>
      </c>
      <c r="K250" s="891" t="s">
        <v>501</v>
      </c>
      <c r="L250" s="891" t="s">
        <v>501</v>
      </c>
      <c r="M250" s="891" t="s">
        <v>501</v>
      </c>
      <c r="N250" s="891" t="s">
        <v>501</v>
      </c>
      <c r="O250" s="891" t="s">
        <v>501</v>
      </c>
      <c r="P250" s="886"/>
      <c r="Q250" s="886"/>
      <c r="R250" s="886"/>
      <c r="S250" s="886"/>
      <c r="T250" s="886"/>
      <c r="U250" s="886"/>
    </row>
    <row r="251" spans="1:21" s="34" customFormat="1" x14ac:dyDescent="0.2">
      <c r="A251" s="927">
        <v>9</v>
      </c>
      <c r="B251" s="926" t="s">
        <v>435</v>
      </c>
      <c r="C251" s="926" t="s">
        <v>2356</v>
      </c>
      <c r="D251" s="934">
        <v>53</v>
      </c>
      <c r="E251" s="836">
        <v>43</v>
      </c>
      <c r="F251" s="891" t="s">
        <v>501</v>
      </c>
      <c r="G251" s="891" t="s">
        <v>501</v>
      </c>
      <c r="H251" s="891" t="s">
        <v>501</v>
      </c>
      <c r="I251" s="891" t="s">
        <v>501</v>
      </c>
      <c r="J251" s="891" t="s">
        <v>501</v>
      </c>
      <c r="K251" s="891" t="s">
        <v>501</v>
      </c>
      <c r="L251" s="891" t="s">
        <v>501</v>
      </c>
      <c r="M251" s="891" t="s">
        <v>501</v>
      </c>
      <c r="N251" s="891" t="s">
        <v>501</v>
      </c>
      <c r="O251" s="891" t="s">
        <v>501</v>
      </c>
      <c r="P251" s="886"/>
      <c r="Q251" s="886"/>
      <c r="R251" s="886"/>
      <c r="S251" s="886"/>
      <c r="T251" s="886"/>
      <c r="U251" s="886"/>
    </row>
    <row r="252" spans="1:21" s="34" customFormat="1" x14ac:dyDescent="0.2">
      <c r="A252" s="927">
        <v>9</v>
      </c>
      <c r="B252" s="929" t="s">
        <v>244</v>
      </c>
      <c r="C252" s="926" t="s">
        <v>2356</v>
      </c>
      <c r="D252" s="843">
        <v>52.534329128639335</v>
      </c>
      <c r="E252" s="843">
        <v>55.226628693785379</v>
      </c>
      <c r="F252" s="841">
        <v>52.235052105164755</v>
      </c>
      <c r="G252" s="841">
        <v>58.190539758299174</v>
      </c>
      <c r="H252" s="869"/>
      <c r="I252" s="870"/>
      <c r="J252" s="870"/>
      <c r="K252" s="870"/>
      <c r="L252" s="870"/>
      <c r="M252" s="870"/>
      <c r="N252" s="870"/>
      <c r="O252" s="765">
        <v>63</v>
      </c>
      <c r="P252" s="886"/>
      <c r="Q252" s="886"/>
      <c r="R252" s="886"/>
      <c r="S252" s="886"/>
      <c r="T252" s="886"/>
      <c r="U252" s="886"/>
    </row>
    <row r="253" spans="1:21" s="34" customFormat="1" x14ac:dyDescent="0.2">
      <c r="A253" s="927">
        <v>9</v>
      </c>
      <c r="B253" s="929" t="s">
        <v>245</v>
      </c>
      <c r="C253" s="926" t="s">
        <v>2356</v>
      </c>
      <c r="D253" s="867">
        <v>51.516446986968013</v>
      </c>
      <c r="E253" s="843">
        <v>56.829382300106225</v>
      </c>
      <c r="F253" s="842">
        <v>50.653249733469465</v>
      </c>
      <c r="G253" s="841">
        <v>54.899298646534739</v>
      </c>
      <c r="H253" s="869"/>
      <c r="I253" s="870"/>
      <c r="J253" s="870"/>
      <c r="K253" s="870"/>
      <c r="L253" s="870"/>
      <c r="M253" s="870"/>
      <c r="N253" s="870"/>
      <c r="O253" s="765">
        <v>54</v>
      </c>
      <c r="P253" s="886"/>
      <c r="Q253" s="886"/>
      <c r="R253" s="886"/>
      <c r="S253" s="886"/>
      <c r="T253" s="886"/>
      <c r="U253" s="886"/>
    </row>
    <row r="254" spans="1:21" s="34" customFormat="1" x14ac:dyDescent="0.2">
      <c r="A254" s="927">
        <v>9</v>
      </c>
      <c r="B254" s="929" t="s">
        <v>246</v>
      </c>
      <c r="C254" s="926" t="s">
        <v>2356</v>
      </c>
      <c r="D254" s="843">
        <v>57.139249380881786</v>
      </c>
      <c r="E254" s="843">
        <v>59.662630313838577</v>
      </c>
      <c r="F254" s="841">
        <v>60.02077474311151</v>
      </c>
      <c r="G254" s="841">
        <v>61.441480949662271</v>
      </c>
      <c r="H254" s="869"/>
      <c r="I254" s="870"/>
      <c r="J254" s="870"/>
      <c r="K254" s="870"/>
      <c r="L254" s="870"/>
      <c r="M254" s="870"/>
      <c r="N254" s="870"/>
      <c r="O254" s="765">
        <v>64</v>
      </c>
      <c r="P254" s="886"/>
      <c r="Q254" s="886"/>
      <c r="R254" s="886"/>
      <c r="S254" s="886"/>
      <c r="T254" s="886"/>
      <c r="U254" s="886"/>
    </row>
    <row r="255" spans="1:21" s="34" customFormat="1" x14ac:dyDescent="0.2">
      <c r="A255" s="927">
        <v>9</v>
      </c>
      <c r="B255" s="926" t="s">
        <v>436</v>
      </c>
      <c r="C255" s="926" t="s">
        <v>2356</v>
      </c>
      <c r="D255" s="933">
        <v>57</v>
      </c>
      <c r="E255" s="843">
        <v>65</v>
      </c>
      <c r="F255" s="891" t="s">
        <v>501</v>
      </c>
      <c r="G255" s="891" t="s">
        <v>501</v>
      </c>
      <c r="H255" s="891" t="s">
        <v>501</v>
      </c>
      <c r="I255" s="891" t="s">
        <v>501</v>
      </c>
      <c r="J255" s="891" t="s">
        <v>501</v>
      </c>
      <c r="K255" s="891" t="s">
        <v>501</v>
      </c>
      <c r="L255" s="891" t="s">
        <v>501</v>
      </c>
      <c r="M255" s="891" t="s">
        <v>501</v>
      </c>
      <c r="N255" s="891" t="s">
        <v>501</v>
      </c>
      <c r="O255" s="891" t="s">
        <v>501</v>
      </c>
      <c r="P255" s="886"/>
      <c r="Q255" s="886"/>
      <c r="R255" s="886"/>
      <c r="S255" s="886"/>
      <c r="T255" s="886"/>
      <c r="U255" s="886"/>
    </row>
    <row r="256" spans="1:21" s="34" customFormat="1" x14ac:dyDescent="0.2">
      <c r="A256" s="927">
        <v>9</v>
      </c>
      <c r="B256" s="929" t="s">
        <v>247</v>
      </c>
      <c r="C256" s="926" t="s">
        <v>2356</v>
      </c>
      <c r="D256" s="843">
        <v>57.436805815672564</v>
      </c>
      <c r="E256" s="891" t="s">
        <v>501</v>
      </c>
      <c r="F256" s="841">
        <v>54.32178981847585</v>
      </c>
      <c r="G256" s="841">
        <v>60.742515167018986</v>
      </c>
      <c r="H256" s="869"/>
      <c r="I256" s="870"/>
      <c r="J256" s="870"/>
      <c r="K256" s="870"/>
      <c r="L256" s="870"/>
      <c r="M256" s="870"/>
      <c r="N256" s="870"/>
      <c r="O256" s="765">
        <v>65</v>
      </c>
      <c r="P256" s="886"/>
      <c r="Q256" s="886"/>
      <c r="R256" s="886"/>
      <c r="S256" s="886"/>
      <c r="T256" s="886"/>
      <c r="U256" s="886"/>
    </row>
    <row r="257" spans="1:23" s="34" customFormat="1" x14ac:dyDescent="0.2">
      <c r="A257" s="927">
        <v>9</v>
      </c>
      <c r="B257" s="929" t="s">
        <v>248</v>
      </c>
      <c r="C257" s="926" t="s">
        <v>2356</v>
      </c>
      <c r="D257" s="836">
        <v>50.771535269620777</v>
      </c>
      <c r="E257" s="836">
        <v>51.331167667078859</v>
      </c>
      <c r="F257" s="842">
        <v>49.986487553837925</v>
      </c>
      <c r="G257" s="841">
        <v>52.686997445571265</v>
      </c>
      <c r="H257" s="869"/>
      <c r="I257" s="870"/>
      <c r="J257" s="870"/>
      <c r="K257" s="870"/>
      <c r="L257" s="870"/>
      <c r="M257" s="870"/>
      <c r="N257" s="870"/>
      <c r="O257" s="765">
        <v>60</v>
      </c>
      <c r="P257" s="886"/>
      <c r="Q257" s="886"/>
      <c r="R257" s="886"/>
      <c r="S257" s="886"/>
      <c r="T257" s="886"/>
      <c r="U257" s="886"/>
      <c r="V257" s="46"/>
      <c r="W257" s="769"/>
    </row>
    <row r="258" spans="1:23" s="34" customFormat="1" x14ac:dyDescent="0.2">
      <c r="A258" s="927">
        <v>9</v>
      </c>
      <c r="B258" s="929" t="s">
        <v>249</v>
      </c>
      <c r="C258" s="926" t="s">
        <v>2356</v>
      </c>
      <c r="D258" s="843">
        <v>54.275077768132725</v>
      </c>
      <c r="E258" s="843">
        <v>56.140532246748705</v>
      </c>
      <c r="F258" s="863">
        <v>51.836624597132406</v>
      </c>
      <c r="G258" s="841">
        <v>59.627620621411005</v>
      </c>
      <c r="H258" s="869"/>
      <c r="I258" s="870"/>
      <c r="J258" s="870"/>
      <c r="K258" s="870"/>
      <c r="L258" s="870"/>
      <c r="M258" s="870"/>
      <c r="N258" s="870"/>
      <c r="O258" s="765">
        <v>58</v>
      </c>
      <c r="P258" s="886"/>
      <c r="Q258" s="886"/>
      <c r="R258" s="886"/>
      <c r="S258" s="886"/>
      <c r="T258" s="886"/>
      <c r="U258" s="886"/>
      <c r="V258" s="46"/>
      <c r="W258" s="769"/>
    </row>
    <row r="259" spans="1:23" s="34" customFormat="1" x14ac:dyDescent="0.2">
      <c r="A259" s="927">
        <v>9</v>
      </c>
      <c r="B259" s="929" t="s">
        <v>250</v>
      </c>
      <c r="C259" s="926" t="s">
        <v>2356</v>
      </c>
      <c r="D259" s="891" t="s">
        <v>501</v>
      </c>
      <c r="E259" s="891" t="s">
        <v>501</v>
      </c>
      <c r="F259" s="891" t="s">
        <v>501</v>
      </c>
      <c r="G259" s="841">
        <v>70.197246756382256</v>
      </c>
      <c r="H259" s="869"/>
      <c r="I259" s="870"/>
      <c r="J259" s="870"/>
      <c r="K259" s="870"/>
      <c r="L259" s="870"/>
      <c r="M259" s="870"/>
      <c r="N259" s="870"/>
      <c r="O259" s="765">
        <v>66</v>
      </c>
      <c r="P259" s="886"/>
      <c r="Q259" s="886"/>
      <c r="R259" s="886"/>
      <c r="S259" s="886"/>
      <c r="T259" s="886"/>
      <c r="U259" s="886"/>
      <c r="V259" s="46"/>
      <c r="W259" s="769"/>
    </row>
    <row r="260" spans="1:23" s="34" customFormat="1" x14ac:dyDescent="0.2">
      <c r="A260" s="930">
        <v>9</v>
      </c>
      <c r="B260" s="929" t="s">
        <v>251</v>
      </c>
      <c r="C260" s="928" t="s">
        <v>2356</v>
      </c>
      <c r="D260" s="932">
        <v>58</v>
      </c>
      <c r="E260" s="843">
        <v>63</v>
      </c>
      <c r="F260" s="843">
        <v>61</v>
      </c>
      <c r="G260" s="841">
        <v>62.957569207665387</v>
      </c>
      <c r="H260" s="869"/>
      <c r="I260" s="870"/>
      <c r="J260" s="870"/>
      <c r="K260" s="870"/>
      <c r="L260" s="870"/>
      <c r="M260" s="870"/>
      <c r="N260" s="870"/>
      <c r="O260" s="765">
        <v>66</v>
      </c>
      <c r="P260" s="886"/>
      <c r="Q260" s="886"/>
      <c r="R260" s="886"/>
      <c r="S260" s="886"/>
      <c r="T260" s="886"/>
      <c r="U260" s="886"/>
      <c r="V260" s="46"/>
      <c r="W260" s="769"/>
    </row>
    <row r="261" spans="1:23" s="34" customFormat="1" x14ac:dyDescent="0.2">
      <c r="A261" s="927">
        <v>9</v>
      </c>
      <c r="B261" s="926" t="s">
        <v>405</v>
      </c>
      <c r="C261" s="926" t="s">
        <v>2355</v>
      </c>
      <c r="D261" s="836">
        <v>38.329554043709713</v>
      </c>
      <c r="E261" s="843">
        <v>57.015997600288038</v>
      </c>
      <c r="F261" s="841">
        <v>53.025899988278461</v>
      </c>
      <c r="G261" s="891" t="s">
        <v>501</v>
      </c>
      <c r="H261" s="891" t="s">
        <v>501</v>
      </c>
      <c r="I261" s="891" t="s">
        <v>501</v>
      </c>
      <c r="J261" s="891" t="s">
        <v>501</v>
      </c>
      <c r="K261" s="891" t="s">
        <v>501</v>
      </c>
      <c r="L261" s="891" t="s">
        <v>501</v>
      </c>
      <c r="M261" s="891" t="s">
        <v>501</v>
      </c>
      <c r="N261" s="891" t="s">
        <v>501</v>
      </c>
      <c r="O261" s="890" t="s">
        <v>501</v>
      </c>
      <c r="P261" s="886"/>
      <c r="Q261" s="886"/>
      <c r="R261" s="886"/>
      <c r="S261" s="886"/>
      <c r="T261" s="886"/>
      <c r="U261" s="886"/>
      <c r="V261" s="46"/>
      <c r="W261" s="769"/>
    </row>
    <row r="262" spans="1:23" s="34" customFormat="1" x14ac:dyDescent="0.2">
      <c r="A262" s="927">
        <v>9</v>
      </c>
      <c r="B262" s="929" t="s">
        <v>238</v>
      </c>
      <c r="C262" s="926" t="s">
        <v>2355</v>
      </c>
      <c r="D262" s="837">
        <v>21.098152544112313</v>
      </c>
      <c r="E262" s="837">
        <v>20.021819199707426</v>
      </c>
      <c r="F262" s="835">
        <v>27.095257484850695</v>
      </c>
      <c r="G262" s="834">
        <v>23.364769050167524</v>
      </c>
      <c r="H262" s="869"/>
      <c r="I262" s="870"/>
      <c r="J262" s="870"/>
      <c r="K262" s="870"/>
      <c r="L262" s="870"/>
      <c r="M262" s="870"/>
      <c r="N262" s="870"/>
      <c r="O262" s="765">
        <v>29</v>
      </c>
      <c r="P262" s="886"/>
      <c r="Q262" s="886"/>
      <c r="R262" s="886"/>
      <c r="S262" s="886"/>
      <c r="T262" s="886"/>
      <c r="U262" s="886"/>
      <c r="V262" s="46"/>
      <c r="W262" s="769"/>
    </row>
    <row r="263" spans="1:23" s="34" customFormat="1" x14ac:dyDescent="0.2">
      <c r="A263" s="927">
        <v>9</v>
      </c>
      <c r="B263" s="929" t="s">
        <v>230</v>
      </c>
      <c r="C263" s="926" t="s">
        <v>2354</v>
      </c>
      <c r="D263" s="843">
        <v>63.009129010413467</v>
      </c>
      <c r="E263" s="843">
        <v>61.95458066036938</v>
      </c>
      <c r="F263" s="841">
        <v>61.360922529131336</v>
      </c>
      <c r="G263" s="841">
        <v>63.207249592947356</v>
      </c>
      <c r="H263" s="869"/>
      <c r="I263" s="870"/>
      <c r="J263" s="870"/>
      <c r="K263" s="870"/>
      <c r="L263" s="870"/>
      <c r="M263" s="870"/>
      <c r="N263" s="870"/>
      <c r="O263" s="765">
        <v>58</v>
      </c>
      <c r="P263" s="886"/>
      <c r="Q263" s="886"/>
      <c r="R263" s="886"/>
      <c r="S263" s="886"/>
      <c r="T263" s="886"/>
      <c r="U263" s="886"/>
      <c r="V263" s="46"/>
      <c r="W263" s="769"/>
    </row>
    <row r="264" spans="1:23" s="34" customFormat="1" x14ac:dyDescent="0.2">
      <c r="A264" s="927">
        <v>9</v>
      </c>
      <c r="B264" s="926" t="s">
        <v>406</v>
      </c>
      <c r="C264" s="926" t="s">
        <v>2353</v>
      </c>
      <c r="D264" s="836">
        <v>42.915539744301142</v>
      </c>
      <c r="E264" s="836">
        <v>44.352333148811255</v>
      </c>
      <c r="F264" s="842">
        <v>45.241349279272249</v>
      </c>
      <c r="G264" s="891" t="s">
        <v>501</v>
      </c>
      <c r="H264" s="891" t="s">
        <v>501</v>
      </c>
      <c r="I264" s="891" t="s">
        <v>501</v>
      </c>
      <c r="J264" s="891" t="s">
        <v>501</v>
      </c>
      <c r="K264" s="891" t="s">
        <v>501</v>
      </c>
      <c r="L264" s="891" t="s">
        <v>501</v>
      </c>
      <c r="M264" s="891" t="s">
        <v>501</v>
      </c>
      <c r="N264" s="891" t="s">
        <v>501</v>
      </c>
      <c r="O264" s="890" t="s">
        <v>501</v>
      </c>
      <c r="P264" s="886"/>
      <c r="Q264" s="886"/>
      <c r="R264" s="886"/>
      <c r="S264" s="886"/>
      <c r="T264" s="886"/>
      <c r="U264" s="886"/>
      <c r="V264" s="46"/>
      <c r="W264" s="769"/>
    </row>
    <row r="265" spans="1:23" s="34" customFormat="1" x14ac:dyDescent="0.2">
      <c r="A265" s="927">
        <v>9</v>
      </c>
      <c r="B265" s="929" t="s">
        <v>252</v>
      </c>
      <c r="C265" s="926" t="s">
        <v>2353</v>
      </c>
      <c r="D265" s="923">
        <v>48.332428526843515</v>
      </c>
      <c r="E265" s="843">
        <v>54.780592146869296</v>
      </c>
      <c r="F265" s="841">
        <v>53.528847102273858</v>
      </c>
      <c r="G265" s="841">
        <v>55.412179979310629</v>
      </c>
      <c r="H265" s="869"/>
      <c r="I265" s="870"/>
      <c r="J265" s="870"/>
      <c r="K265" s="870"/>
      <c r="L265" s="870"/>
      <c r="M265" s="870"/>
      <c r="N265" s="870"/>
      <c r="O265" s="765">
        <v>64</v>
      </c>
      <c r="P265" s="886"/>
      <c r="Q265" s="886"/>
      <c r="R265" s="886"/>
      <c r="S265" s="886"/>
      <c r="T265" s="886"/>
      <c r="U265" s="886"/>
      <c r="V265" s="46"/>
      <c r="W265" s="769"/>
    </row>
    <row r="266" spans="1:23" s="34" customFormat="1" x14ac:dyDescent="0.2">
      <c r="A266" s="927">
        <v>9</v>
      </c>
      <c r="B266" s="929" t="s">
        <v>234</v>
      </c>
      <c r="C266" s="926" t="s">
        <v>2352</v>
      </c>
      <c r="D266" s="843">
        <v>65.900645025251904</v>
      </c>
      <c r="E266" s="843">
        <v>66.968518677607904</v>
      </c>
      <c r="F266" s="841">
        <v>64.284794054226879</v>
      </c>
      <c r="G266" s="841">
        <v>62.666728380438371</v>
      </c>
      <c r="H266" s="869"/>
      <c r="I266" s="870"/>
      <c r="J266" s="870"/>
      <c r="K266" s="870"/>
      <c r="L266" s="870"/>
      <c r="M266" s="870"/>
      <c r="N266" s="870"/>
      <c r="O266" s="765">
        <v>65</v>
      </c>
      <c r="P266" s="886"/>
      <c r="Q266" s="886"/>
      <c r="R266" s="886"/>
      <c r="S266" s="886"/>
      <c r="T266" s="886"/>
      <c r="U266" s="886"/>
      <c r="V266" s="46"/>
      <c r="W266" s="931"/>
    </row>
    <row r="267" spans="1:23" s="34" customFormat="1" x14ac:dyDescent="0.2">
      <c r="A267" s="927">
        <v>9</v>
      </c>
      <c r="B267" s="926" t="s">
        <v>407</v>
      </c>
      <c r="C267" s="926" t="s">
        <v>2342</v>
      </c>
      <c r="D267" s="891" t="s">
        <v>501</v>
      </c>
      <c r="E267" s="891" t="s">
        <v>501</v>
      </c>
      <c r="F267" s="841">
        <v>60.089971108577878</v>
      </c>
      <c r="G267" s="891" t="s">
        <v>501</v>
      </c>
      <c r="H267" s="891" t="s">
        <v>501</v>
      </c>
      <c r="I267" s="891" t="s">
        <v>501</v>
      </c>
      <c r="J267" s="891" t="s">
        <v>501</v>
      </c>
      <c r="K267" s="891" t="s">
        <v>501</v>
      </c>
      <c r="L267" s="891" t="s">
        <v>501</v>
      </c>
      <c r="M267" s="891" t="s">
        <v>501</v>
      </c>
      <c r="N267" s="891" t="s">
        <v>501</v>
      </c>
      <c r="O267" s="890" t="s">
        <v>501</v>
      </c>
      <c r="P267" s="886"/>
      <c r="Q267" s="886"/>
      <c r="R267" s="886"/>
      <c r="S267" s="886"/>
      <c r="T267" s="886"/>
      <c r="U267" s="886"/>
      <c r="V267" s="46"/>
      <c r="W267" s="769"/>
    </row>
    <row r="268" spans="1:23" s="34" customFormat="1" x14ac:dyDescent="0.2">
      <c r="A268" s="927">
        <v>9</v>
      </c>
      <c r="B268" s="926" t="s">
        <v>236</v>
      </c>
      <c r="C268" s="926" t="s">
        <v>2342</v>
      </c>
      <c r="D268" s="891" t="s">
        <v>501</v>
      </c>
      <c r="E268" s="891" t="s">
        <v>501</v>
      </c>
      <c r="F268" s="842">
        <v>51.474680924049352</v>
      </c>
      <c r="G268" s="834">
        <v>48.130803035000277</v>
      </c>
      <c r="H268" s="869"/>
      <c r="I268" s="870"/>
      <c r="J268" s="870"/>
      <c r="K268" s="870"/>
      <c r="L268" s="870"/>
      <c r="M268" s="870"/>
      <c r="N268" s="870"/>
      <c r="O268" s="765">
        <v>52</v>
      </c>
      <c r="P268" s="886"/>
      <c r="Q268" s="886"/>
      <c r="R268" s="886"/>
      <c r="S268" s="886"/>
      <c r="T268" s="886"/>
      <c r="U268" s="886"/>
      <c r="V268" s="46"/>
      <c r="W268" s="769"/>
    </row>
    <row r="269" spans="1:23" s="34" customFormat="1" x14ac:dyDescent="0.2">
      <c r="A269" s="927">
        <v>9</v>
      </c>
      <c r="B269" s="926" t="s">
        <v>408</v>
      </c>
      <c r="C269" s="926" t="s">
        <v>2351</v>
      </c>
      <c r="D269" s="843">
        <v>54.672821135781838</v>
      </c>
      <c r="E269" s="843">
        <v>59.600166229451375</v>
      </c>
      <c r="F269" s="841">
        <v>60.37734792287791</v>
      </c>
      <c r="G269" s="891" t="s">
        <v>501</v>
      </c>
      <c r="H269" s="891" t="s">
        <v>501</v>
      </c>
      <c r="I269" s="891" t="s">
        <v>501</v>
      </c>
      <c r="J269" s="891" t="s">
        <v>501</v>
      </c>
      <c r="K269" s="891" t="s">
        <v>501</v>
      </c>
      <c r="L269" s="891" t="s">
        <v>501</v>
      </c>
      <c r="M269" s="891" t="s">
        <v>501</v>
      </c>
      <c r="N269" s="891" t="s">
        <v>501</v>
      </c>
      <c r="O269" s="890" t="s">
        <v>501</v>
      </c>
      <c r="P269" s="886"/>
      <c r="Q269" s="886"/>
      <c r="R269" s="886"/>
      <c r="S269" s="886"/>
      <c r="T269" s="886"/>
      <c r="U269" s="886"/>
      <c r="V269" s="46"/>
      <c r="W269" s="769"/>
    </row>
    <row r="270" spans="1:23" s="34" customFormat="1" x14ac:dyDescent="0.2">
      <c r="A270" s="927">
        <v>9</v>
      </c>
      <c r="B270" s="929" t="s">
        <v>231</v>
      </c>
      <c r="C270" s="926" t="s">
        <v>2351</v>
      </c>
      <c r="D270" s="836">
        <v>49.025582819868603</v>
      </c>
      <c r="E270" s="867">
        <v>51.84485691901024</v>
      </c>
      <c r="F270" s="842">
        <v>44.978918901062421</v>
      </c>
      <c r="G270" s="834">
        <v>41.419227370666128</v>
      </c>
      <c r="H270" s="869"/>
      <c r="I270" s="870"/>
      <c r="J270" s="870"/>
      <c r="K270" s="870"/>
      <c r="L270" s="870"/>
      <c r="M270" s="870"/>
      <c r="N270" s="870"/>
      <c r="O270" s="763">
        <v>49</v>
      </c>
      <c r="P270" s="886"/>
      <c r="Q270" s="886"/>
      <c r="R270" s="886"/>
      <c r="S270" s="886"/>
      <c r="T270" s="886"/>
      <c r="U270" s="886"/>
      <c r="V270" s="46"/>
      <c r="W270" s="769"/>
    </row>
    <row r="271" spans="1:23" s="34" customFormat="1" x14ac:dyDescent="0.2">
      <c r="A271" s="927">
        <v>9</v>
      </c>
      <c r="B271" s="926" t="s">
        <v>409</v>
      </c>
      <c r="C271" s="926" t="s">
        <v>2350</v>
      </c>
      <c r="D271" s="843">
        <v>61.282633080977028</v>
      </c>
      <c r="E271" s="843">
        <v>68.480375869169549</v>
      </c>
      <c r="F271" s="841">
        <v>65.424231251649758</v>
      </c>
      <c r="G271" s="891" t="s">
        <v>501</v>
      </c>
      <c r="H271" s="891" t="s">
        <v>501</v>
      </c>
      <c r="I271" s="891" t="s">
        <v>501</v>
      </c>
      <c r="J271" s="891" t="s">
        <v>501</v>
      </c>
      <c r="K271" s="891" t="s">
        <v>501</v>
      </c>
      <c r="L271" s="891" t="s">
        <v>501</v>
      </c>
      <c r="M271" s="891" t="s">
        <v>501</v>
      </c>
      <c r="N271" s="891" t="s">
        <v>501</v>
      </c>
      <c r="O271" s="890" t="s">
        <v>501</v>
      </c>
      <c r="P271" s="886"/>
      <c r="Q271" s="886"/>
      <c r="R271" s="886"/>
      <c r="S271" s="886"/>
      <c r="T271" s="886"/>
      <c r="U271" s="886"/>
      <c r="V271" s="46"/>
      <c r="W271" s="769"/>
    </row>
    <row r="272" spans="1:23" s="34" customFormat="1" x14ac:dyDescent="0.2">
      <c r="A272" s="930">
        <v>9</v>
      </c>
      <c r="B272" s="929" t="s">
        <v>220</v>
      </c>
      <c r="C272" s="928" t="s">
        <v>2349</v>
      </c>
      <c r="D272" s="859" t="s">
        <v>501</v>
      </c>
      <c r="E272" s="859" t="s">
        <v>501</v>
      </c>
      <c r="F272" s="264" t="s">
        <v>501</v>
      </c>
      <c r="G272" s="841">
        <v>72.817582450992248</v>
      </c>
      <c r="H272" s="869"/>
      <c r="I272" s="870"/>
      <c r="J272" s="870"/>
      <c r="K272" s="870"/>
      <c r="L272" s="870"/>
      <c r="M272" s="870"/>
      <c r="N272" s="870"/>
      <c r="O272" s="765">
        <v>75</v>
      </c>
      <c r="P272" s="886"/>
      <c r="Q272" s="886"/>
      <c r="R272" s="886"/>
      <c r="S272" s="886"/>
      <c r="T272" s="886"/>
      <c r="U272" s="886"/>
      <c r="V272" s="46"/>
      <c r="W272" s="769"/>
    </row>
    <row r="273" spans="1:21" s="34" customFormat="1" x14ac:dyDescent="0.2">
      <c r="A273" s="930">
        <v>9</v>
      </c>
      <c r="B273" s="929" t="s">
        <v>221</v>
      </c>
      <c r="C273" s="928" t="s">
        <v>2349</v>
      </c>
      <c r="D273" s="859" t="s">
        <v>501</v>
      </c>
      <c r="E273" s="859" t="s">
        <v>501</v>
      </c>
      <c r="F273" s="264" t="s">
        <v>501</v>
      </c>
      <c r="G273" s="841">
        <v>72.440626592218564</v>
      </c>
      <c r="H273" s="869"/>
      <c r="I273" s="870"/>
      <c r="J273" s="870"/>
      <c r="K273" s="870"/>
      <c r="L273" s="870"/>
      <c r="M273" s="870"/>
      <c r="N273" s="870"/>
      <c r="O273" s="765">
        <v>73</v>
      </c>
      <c r="P273" s="886"/>
      <c r="Q273" s="886"/>
      <c r="R273" s="886"/>
      <c r="S273" s="886"/>
      <c r="T273" s="886"/>
      <c r="U273" s="886"/>
    </row>
    <row r="274" spans="1:21" s="34" customFormat="1" x14ac:dyDescent="0.2">
      <c r="A274" s="930">
        <v>9</v>
      </c>
      <c r="B274" s="929" t="s">
        <v>222</v>
      </c>
      <c r="C274" s="928" t="s">
        <v>2349</v>
      </c>
      <c r="D274" s="859" t="s">
        <v>501</v>
      </c>
      <c r="E274" s="859" t="s">
        <v>501</v>
      </c>
      <c r="F274" s="264" t="s">
        <v>501</v>
      </c>
      <c r="G274" s="841">
        <v>64.481148639219427</v>
      </c>
      <c r="H274" s="869"/>
      <c r="I274" s="870"/>
      <c r="J274" s="870"/>
      <c r="K274" s="870"/>
      <c r="L274" s="870"/>
      <c r="M274" s="870"/>
      <c r="N274" s="870"/>
      <c r="O274" s="765">
        <v>62</v>
      </c>
      <c r="P274" s="886"/>
      <c r="Q274" s="886"/>
      <c r="R274" s="886"/>
      <c r="S274" s="886"/>
      <c r="T274" s="886"/>
      <c r="U274" s="886"/>
    </row>
    <row r="275" spans="1:21" s="34" customFormat="1" x14ac:dyDescent="0.2">
      <c r="A275" s="930">
        <v>9</v>
      </c>
      <c r="B275" s="929" t="s">
        <v>226</v>
      </c>
      <c r="C275" s="928" t="s">
        <v>2348</v>
      </c>
      <c r="D275" s="859" t="s">
        <v>501</v>
      </c>
      <c r="E275" s="859" t="s">
        <v>501</v>
      </c>
      <c r="F275" s="264" t="s">
        <v>501</v>
      </c>
      <c r="G275" s="841">
        <v>71.357340972808714</v>
      </c>
      <c r="H275" s="869"/>
      <c r="I275" s="870"/>
      <c r="J275" s="870"/>
      <c r="K275" s="870"/>
      <c r="L275" s="870"/>
      <c r="M275" s="870"/>
      <c r="N275" s="870"/>
      <c r="O275" s="765">
        <v>74</v>
      </c>
      <c r="P275" s="886"/>
      <c r="Q275" s="886"/>
      <c r="R275" s="886"/>
      <c r="S275" s="886"/>
      <c r="T275" s="886"/>
      <c r="U275" s="886"/>
    </row>
    <row r="276" spans="1:21" s="34" customFormat="1" x14ac:dyDescent="0.2">
      <c r="A276" s="930">
        <v>9</v>
      </c>
      <c r="B276" s="929" t="s">
        <v>227</v>
      </c>
      <c r="C276" s="928" t="s">
        <v>2348</v>
      </c>
      <c r="D276" s="859" t="s">
        <v>501</v>
      </c>
      <c r="E276" s="859" t="s">
        <v>501</v>
      </c>
      <c r="F276" s="264" t="s">
        <v>501</v>
      </c>
      <c r="G276" s="841">
        <v>74.701355435072429</v>
      </c>
      <c r="H276" s="869"/>
      <c r="I276" s="870"/>
      <c r="J276" s="870"/>
      <c r="K276" s="870"/>
      <c r="L276" s="870"/>
      <c r="M276" s="870"/>
      <c r="N276" s="870"/>
      <c r="O276" s="765">
        <v>75</v>
      </c>
      <c r="P276" s="886"/>
      <c r="Q276" s="886"/>
      <c r="R276" s="886"/>
      <c r="S276" s="886"/>
      <c r="T276" s="886"/>
      <c r="U276" s="886"/>
    </row>
    <row r="277" spans="1:21" s="34" customFormat="1" x14ac:dyDescent="0.2">
      <c r="A277" s="930">
        <v>9</v>
      </c>
      <c r="B277" s="929" t="s">
        <v>228</v>
      </c>
      <c r="C277" s="928" t="s">
        <v>2348</v>
      </c>
      <c r="D277" s="859" t="s">
        <v>501</v>
      </c>
      <c r="E277" s="859" t="s">
        <v>501</v>
      </c>
      <c r="F277" s="264" t="s">
        <v>501</v>
      </c>
      <c r="G277" s="841">
        <v>74.444789053092904</v>
      </c>
      <c r="H277" s="869"/>
      <c r="I277" s="870"/>
      <c r="J277" s="870"/>
      <c r="K277" s="870"/>
      <c r="L277" s="870"/>
      <c r="M277" s="870"/>
      <c r="N277" s="870"/>
      <c r="O277" s="765">
        <v>71</v>
      </c>
      <c r="P277" s="886"/>
      <c r="Q277" s="886"/>
      <c r="R277" s="886"/>
      <c r="S277" s="886"/>
      <c r="T277" s="886"/>
      <c r="U277" s="886"/>
    </row>
    <row r="278" spans="1:21" s="34" customFormat="1" x14ac:dyDescent="0.2">
      <c r="A278" s="930">
        <v>9</v>
      </c>
      <c r="B278" s="929" t="s">
        <v>225</v>
      </c>
      <c r="C278" s="928" t="s">
        <v>2347</v>
      </c>
      <c r="D278" s="859" t="s">
        <v>501</v>
      </c>
      <c r="E278" s="859" t="s">
        <v>501</v>
      </c>
      <c r="F278" s="859" t="s">
        <v>501</v>
      </c>
      <c r="G278" s="859" t="s">
        <v>501</v>
      </c>
      <c r="H278" s="265"/>
      <c r="I278" s="265"/>
      <c r="J278" s="265"/>
      <c r="K278" s="265"/>
      <c r="L278" s="265"/>
      <c r="M278" s="265"/>
      <c r="N278" s="265"/>
      <c r="O278" s="265">
        <v>33</v>
      </c>
      <c r="P278" s="886"/>
      <c r="Q278" s="886"/>
      <c r="R278" s="886"/>
      <c r="S278" s="886"/>
      <c r="T278" s="886"/>
      <c r="U278" s="886"/>
    </row>
    <row r="279" spans="1:21" s="34" customFormat="1" x14ac:dyDescent="0.2">
      <c r="A279" s="927">
        <v>9</v>
      </c>
      <c r="B279" s="926" t="s">
        <v>410</v>
      </c>
      <c r="C279" s="926" t="s">
        <v>2346</v>
      </c>
      <c r="D279" s="843">
        <v>56.267988402537569</v>
      </c>
      <c r="E279" s="843">
        <v>59.096997089719245</v>
      </c>
      <c r="F279" s="863">
        <v>51.654854316109493</v>
      </c>
      <c r="G279" s="891" t="s">
        <v>501</v>
      </c>
      <c r="H279" s="891" t="s">
        <v>501</v>
      </c>
      <c r="I279" s="891" t="s">
        <v>501</v>
      </c>
      <c r="J279" s="891" t="s">
        <v>501</v>
      </c>
      <c r="K279" s="891" t="s">
        <v>501</v>
      </c>
      <c r="L279" s="891" t="s">
        <v>501</v>
      </c>
      <c r="M279" s="891" t="s">
        <v>501</v>
      </c>
      <c r="N279" s="891" t="s">
        <v>501</v>
      </c>
      <c r="O279" s="890" t="s">
        <v>501</v>
      </c>
      <c r="P279" s="886"/>
      <c r="Q279" s="886"/>
      <c r="R279" s="886"/>
      <c r="S279" s="886"/>
      <c r="T279" s="886"/>
      <c r="U279" s="886"/>
    </row>
    <row r="280" spans="1:21" s="34" customFormat="1" x14ac:dyDescent="0.2">
      <c r="A280" s="927">
        <v>9</v>
      </c>
      <c r="B280" s="926" t="s">
        <v>223</v>
      </c>
      <c r="C280" s="926" t="s">
        <v>2346</v>
      </c>
      <c r="D280" s="843">
        <v>56.962311759647044</v>
      </c>
      <c r="E280" s="843">
        <v>53.774596435446504</v>
      </c>
      <c r="F280" s="841">
        <v>59.893324572551762</v>
      </c>
      <c r="G280" s="841">
        <v>59.35681929772371</v>
      </c>
      <c r="H280" s="869"/>
      <c r="I280" s="870"/>
      <c r="J280" s="870"/>
      <c r="K280" s="870"/>
      <c r="L280" s="870"/>
      <c r="M280" s="870"/>
      <c r="N280" s="870"/>
      <c r="O280" s="765">
        <v>65</v>
      </c>
      <c r="P280" s="886"/>
      <c r="Q280" s="886"/>
      <c r="R280" s="886"/>
      <c r="S280" s="886"/>
      <c r="T280" s="886"/>
      <c r="U280" s="886"/>
    </row>
    <row r="281" spans="1:21" s="34" customFormat="1" x14ac:dyDescent="0.2">
      <c r="A281" s="927">
        <v>9</v>
      </c>
      <c r="B281" s="926" t="s">
        <v>411</v>
      </c>
      <c r="C281" s="926" t="s">
        <v>2345</v>
      </c>
      <c r="D281" s="836">
        <v>42.126752021823542</v>
      </c>
      <c r="E281" s="836">
        <v>40.218443640114607</v>
      </c>
      <c r="F281" s="842">
        <v>50.801753233280301</v>
      </c>
      <c r="G281" s="891" t="s">
        <v>501</v>
      </c>
      <c r="H281" s="891" t="s">
        <v>501</v>
      </c>
      <c r="I281" s="891" t="s">
        <v>501</v>
      </c>
      <c r="J281" s="891" t="s">
        <v>501</v>
      </c>
      <c r="K281" s="891" t="s">
        <v>501</v>
      </c>
      <c r="L281" s="891" t="s">
        <v>501</v>
      </c>
      <c r="M281" s="891" t="s">
        <v>501</v>
      </c>
      <c r="N281" s="891" t="s">
        <v>501</v>
      </c>
      <c r="O281" s="890" t="s">
        <v>501</v>
      </c>
      <c r="P281" s="886"/>
      <c r="Q281" s="886"/>
      <c r="R281" s="886"/>
      <c r="S281" s="886"/>
      <c r="T281" s="886"/>
      <c r="U281" s="886"/>
    </row>
    <row r="282" spans="1:21" s="34" customFormat="1" x14ac:dyDescent="0.2">
      <c r="A282" s="921">
        <v>10</v>
      </c>
      <c r="B282" s="920" t="s">
        <v>254</v>
      </c>
      <c r="C282" s="919" t="s">
        <v>2344</v>
      </c>
      <c r="D282" s="836">
        <v>47.721105741901731</v>
      </c>
      <c r="E282" s="836">
        <v>46.172231808867252</v>
      </c>
      <c r="F282" s="842">
        <v>43.853590660756232</v>
      </c>
      <c r="G282" s="834">
        <v>46.945843177749062</v>
      </c>
      <c r="H282" s="869"/>
      <c r="I282" s="870"/>
      <c r="J282" s="870"/>
      <c r="K282" s="870"/>
      <c r="L282" s="870"/>
      <c r="M282" s="870"/>
      <c r="N282" s="870"/>
      <c r="O282" s="763">
        <v>50</v>
      </c>
      <c r="P282" s="886"/>
      <c r="Q282" s="886"/>
      <c r="R282" s="886"/>
      <c r="S282" s="886"/>
      <c r="T282" s="886"/>
      <c r="U282" s="886"/>
    </row>
    <row r="283" spans="1:21" s="34" customFormat="1" x14ac:dyDescent="0.2">
      <c r="A283" s="925">
        <v>10</v>
      </c>
      <c r="B283" s="920" t="s">
        <v>260</v>
      </c>
      <c r="C283" s="924" t="s">
        <v>2343</v>
      </c>
      <c r="D283" s="859" t="s">
        <v>501</v>
      </c>
      <c r="E283" s="859" t="s">
        <v>501</v>
      </c>
      <c r="F283" s="264" t="s">
        <v>501</v>
      </c>
      <c r="G283" s="834">
        <v>26.390328749361078</v>
      </c>
      <c r="H283" s="869"/>
      <c r="I283" s="870"/>
      <c r="J283" s="870"/>
      <c r="K283" s="870"/>
      <c r="L283" s="870"/>
      <c r="M283" s="870"/>
      <c r="N283" s="870"/>
      <c r="O283" s="765">
        <v>33</v>
      </c>
      <c r="P283" s="886"/>
      <c r="Q283" s="886"/>
      <c r="R283" s="886"/>
      <c r="S283" s="886"/>
      <c r="T283" s="886"/>
      <c r="U283" s="886"/>
    </row>
    <row r="284" spans="1:21" s="34" customFormat="1" x14ac:dyDescent="0.2">
      <c r="A284" s="925">
        <v>10</v>
      </c>
      <c r="B284" s="920" t="s">
        <v>261</v>
      </c>
      <c r="C284" s="924" t="s">
        <v>2342</v>
      </c>
      <c r="D284" s="859" t="s">
        <v>501</v>
      </c>
      <c r="E284" s="859" t="s">
        <v>501</v>
      </c>
      <c r="F284" s="264" t="s">
        <v>501</v>
      </c>
      <c r="G284" s="841">
        <v>67.391930384775989</v>
      </c>
      <c r="H284" s="869"/>
      <c r="I284" s="870"/>
      <c r="J284" s="870"/>
      <c r="K284" s="870"/>
      <c r="L284" s="870"/>
      <c r="M284" s="870"/>
      <c r="N284" s="870"/>
      <c r="O284" s="765">
        <v>66</v>
      </c>
      <c r="P284" s="886"/>
      <c r="Q284" s="886"/>
      <c r="R284" s="886"/>
      <c r="S284" s="886"/>
      <c r="T284" s="886"/>
      <c r="U284" s="886"/>
    </row>
    <row r="285" spans="1:21" s="34" customFormat="1" x14ac:dyDescent="0.2">
      <c r="A285" s="921">
        <v>10</v>
      </c>
      <c r="B285" s="920" t="s">
        <v>262</v>
      </c>
      <c r="C285" s="919" t="s">
        <v>2341</v>
      </c>
      <c r="D285" s="836">
        <v>39.478140505352386</v>
      </c>
      <c r="E285" s="836">
        <v>44.552187781476356</v>
      </c>
      <c r="F285" s="842">
        <v>43.58133058445852</v>
      </c>
      <c r="G285" s="834">
        <v>42.712060690766641</v>
      </c>
      <c r="H285" s="869"/>
      <c r="I285" s="870"/>
      <c r="J285" s="870"/>
      <c r="K285" s="870"/>
      <c r="L285" s="870"/>
      <c r="M285" s="870"/>
      <c r="N285" s="870"/>
      <c r="O285" s="763">
        <v>39</v>
      </c>
      <c r="P285" s="886"/>
      <c r="Q285" s="886"/>
      <c r="R285" s="886"/>
      <c r="S285" s="886"/>
      <c r="T285" s="886"/>
      <c r="U285" s="886"/>
    </row>
    <row r="286" spans="1:21" s="34" customFormat="1" x14ac:dyDescent="0.2">
      <c r="A286" s="925">
        <v>10</v>
      </c>
      <c r="B286" s="920" t="s">
        <v>263</v>
      </c>
      <c r="C286" s="924" t="s">
        <v>2340</v>
      </c>
      <c r="D286" s="859" t="s">
        <v>501</v>
      </c>
      <c r="E286" s="859" t="s">
        <v>501</v>
      </c>
      <c r="F286" s="264" t="s">
        <v>501</v>
      </c>
      <c r="G286" s="834">
        <v>47.476621641560179</v>
      </c>
      <c r="H286" s="869"/>
      <c r="I286" s="870"/>
      <c r="J286" s="870"/>
      <c r="K286" s="870"/>
      <c r="L286" s="870"/>
      <c r="M286" s="870"/>
      <c r="N286" s="870"/>
      <c r="O286" s="763">
        <v>48</v>
      </c>
      <c r="P286" s="886"/>
      <c r="Q286" s="886"/>
      <c r="R286" s="886"/>
      <c r="S286" s="886"/>
      <c r="T286" s="886"/>
      <c r="U286" s="886"/>
    </row>
    <row r="287" spans="1:21" s="34" customFormat="1" x14ac:dyDescent="0.2">
      <c r="A287" s="921">
        <v>10</v>
      </c>
      <c r="B287" s="920" t="s">
        <v>264</v>
      </c>
      <c r="C287" s="919" t="s">
        <v>2339</v>
      </c>
      <c r="D287" s="843">
        <v>69.740120040356729</v>
      </c>
      <c r="E287" s="843">
        <v>64.225625842922099</v>
      </c>
      <c r="F287" s="841">
        <v>63.147713237575232</v>
      </c>
      <c r="G287" s="841">
        <v>66.908261348681506</v>
      </c>
      <c r="H287" s="869"/>
      <c r="I287" s="870"/>
      <c r="J287" s="870"/>
      <c r="K287" s="870"/>
      <c r="L287" s="870"/>
      <c r="M287" s="870"/>
      <c r="N287" s="870"/>
      <c r="O287" s="765">
        <v>71</v>
      </c>
      <c r="P287" s="886"/>
      <c r="Q287" s="886"/>
      <c r="R287" s="886"/>
      <c r="S287" s="886"/>
      <c r="T287" s="886"/>
      <c r="U287" s="886"/>
    </row>
    <row r="288" spans="1:21" s="34" customFormat="1" x14ac:dyDescent="0.2">
      <c r="A288" s="921">
        <v>10</v>
      </c>
      <c r="B288" s="920" t="s">
        <v>271</v>
      </c>
      <c r="C288" s="919" t="s">
        <v>2338</v>
      </c>
      <c r="D288" s="843">
        <v>60.26832670066694</v>
      </c>
      <c r="E288" s="843">
        <v>63.343452621406783</v>
      </c>
      <c r="F288" s="841">
        <v>61.689287947089063</v>
      </c>
      <c r="G288" s="841">
        <v>65.469254221762682</v>
      </c>
      <c r="H288" s="869"/>
      <c r="I288" s="870"/>
      <c r="J288" s="870"/>
      <c r="K288" s="870"/>
      <c r="L288" s="870"/>
      <c r="M288" s="870"/>
      <c r="N288" s="870"/>
      <c r="O288" s="765">
        <v>67</v>
      </c>
      <c r="P288" s="886"/>
      <c r="Q288" s="886"/>
      <c r="R288" s="886"/>
      <c r="S288" s="886"/>
      <c r="T288" s="886"/>
      <c r="U288" s="886"/>
    </row>
    <row r="289" spans="1:21" s="34" customFormat="1" x14ac:dyDescent="0.2">
      <c r="A289" s="921">
        <v>10</v>
      </c>
      <c r="B289" s="920" t="s">
        <v>258</v>
      </c>
      <c r="C289" s="919" t="s">
        <v>2337</v>
      </c>
      <c r="D289" s="847">
        <v>87.196425786021933</v>
      </c>
      <c r="E289" s="847">
        <v>88.467511963442234</v>
      </c>
      <c r="F289" s="846">
        <v>88.021659053952661</v>
      </c>
      <c r="G289" s="846">
        <v>87.510914584738643</v>
      </c>
      <c r="H289" s="869"/>
      <c r="I289" s="870"/>
      <c r="J289" s="870"/>
      <c r="K289" s="870"/>
      <c r="L289" s="870"/>
      <c r="M289" s="870"/>
      <c r="N289" s="870"/>
      <c r="O289" s="765">
        <v>86</v>
      </c>
      <c r="P289" s="886"/>
      <c r="Q289" s="886"/>
      <c r="R289" s="886"/>
      <c r="S289" s="886"/>
      <c r="T289" s="886"/>
      <c r="U289" s="886"/>
    </row>
    <row r="290" spans="1:21" s="34" customFormat="1" x14ac:dyDescent="0.2">
      <c r="A290" s="921">
        <v>10</v>
      </c>
      <c r="B290" s="920" t="s">
        <v>259</v>
      </c>
      <c r="C290" s="919" t="s">
        <v>2337</v>
      </c>
      <c r="D290" s="847">
        <v>80.317118910262835</v>
      </c>
      <c r="E290" s="847">
        <v>85.472628447255076</v>
      </c>
      <c r="F290" s="846">
        <v>85.993089750956116</v>
      </c>
      <c r="G290" s="846">
        <v>88.540969990106575</v>
      </c>
      <c r="H290" s="869"/>
      <c r="I290" s="870"/>
      <c r="J290" s="870"/>
      <c r="K290" s="870"/>
      <c r="L290" s="870"/>
      <c r="M290" s="870"/>
      <c r="N290" s="870"/>
      <c r="O290" s="765">
        <v>85</v>
      </c>
      <c r="P290" s="886"/>
      <c r="Q290" s="886"/>
      <c r="R290" s="886"/>
      <c r="S290" s="886"/>
      <c r="T290" s="886"/>
      <c r="U290" s="886"/>
    </row>
    <row r="291" spans="1:21" s="34" customFormat="1" x14ac:dyDescent="0.2">
      <c r="A291" s="921">
        <v>10</v>
      </c>
      <c r="B291" s="920" t="s">
        <v>272</v>
      </c>
      <c r="C291" s="919" t="s">
        <v>2336</v>
      </c>
      <c r="D291" s="843">
        <v>61.961904649159614</v>
      </c>
      <c r="E291" s="843">
        <v>67.80864147405704</v>
      </c>
      <c r="F291" s="841">
        <v>60.253552343740374</v>
      </c>
      <c r="G291" s="841">
        <v>64.243469017898349</v>
      </c>
      <c r="H291" s="869"/>
      <c r="I291" s="870"/>
      <c r="J291" s="870"/>
      <c r="K291" s="870"/>
      <c r="L291" s="870"/>
      <c r="M291" s="870"/>
      <c r="N291" s="870"/>
      <c r="O291" s="765">
        <v>66</v>
      </c>
      <c r="P291" s="886"/>
      <c r="Q291" s="886"/>
      <c r="R291" s="886"/>
      <c r="S291" s="886"/>
      <c r="T291" s="886"/>
      <c r="U291" s="886"/>
    </row>
    <row r="292" spans="1:21" s="34" customFormat="1" x14ac:dyDescent="0.2">
      <c r="A292" s="921">
        <v>10</v>
      </c>
      <c r="B292" s="920" t="s">
        <v>265</v>
      </c>
      <c r="C292" s="919" t="s">
        <v>2335</v>
      </c>
      <c r="D292" s="859" t="s">
        <v>501</v>
      </c>
      <c r="E292" s="859" t="s">
        <v>501</v>
      </c>
      <c r="F292" s="859" t="s">
        <v>501</v>
      </c>
      <c r="G292" s="859" t="s">
        <v>501</v>
      </c>
      <c r="H292" s="265"/>
      <c r="I292" s="265"/>
      <c r="J292" s="265"/>
      <c r="K292" s="265"/>
      <c r="L292" s="265"/>
      <c r="M292" s="265"/>
      <c r="N292" s="265"/>
      <c r="O292" s="265">
        <v>52</v>
      </c>
      <c r="P292" s="886"/>
      <c r="Q292" s="886"/>
      <c r="R292" s="886"/>
      <c r="S292" s="886"/>
      <c r="T292" s="886"/>
      <c r="U292" s="886"/>
    </row>
    <row r="293" spans="1:21" s="34" customFormat="1" x14ac:dyDescent="0.2">
      <c r="A293" s="921">
        <v>10</v>
      </c>
      <c r="B293" s="920" t="s">
        <v>387</v>
      </c>
      <c r="C293" s="919" t="s">
        <v>2335</v>
      </c>
      <c r="D293" s="836">
        <v>45.235898385823042</v>
      </c>
      <c r="E293" s="843">
        <v>59.019109434491604</v>
      </c>
      <c r="F293" s="841">
        <v>52.486807046973809</v>
      </c>
      <c r="G293" s="841">
        <v>52.983490502217826</v>
      </c>
      <c r="H293" s="869"/>
      <c r="I293" s="870"/>
      <c r="J293" s="870"/>
      <c r="K293" s="870"/>
      <c r="L293" s="870"/>
      <c r="M293" s="870"/>
      <c r="N293" s="870"/>
      <c r="O293" s="859" t="s">
        <v>501</v>
      </c>
      <c r="P293" s="886"/>
      <c r="Q293" s="886"/>
      <c r="R293" s="886"/>
      <c r="S293" s="886"/>
      <c r="T293" s="886"/>
      <c r="U293" s="886"/>
    </row>
    <row r="294" spans="1:21" s="34" customFormat="1" x14ac:dyDescent="0.2">
      <c r="A294" s="921">
        <v>10</v>
      </c>
      <c r="B294" s="920" t="s">
        <v>266</v>
      </c>
      <c r="C294" s="919" t="s">
        <v>2335</v>
      </c>
      <c r="D294" s="836">
        <v>43.892056408240599</v>
      </c>
      <c r="E294" s="836">
        <v>46.700433800833245</v>
      </c>
      <c r="F294" s="842">
        <v>42.280254021412013</v>
      </c>
      <c r="G294" s="834">
        <v>41.196500194628918</v>
      </c>
      <c r="H294" s="869"/>
      <c r="I294" s="870"/>
      <c r="J294" s="870"/>
      <c r="K294" s="870"/>
      <c r="L294" s="870"/>
      <c r="M294" s="870"/>
      <c r="N294" s="870"/>
      <c r="O294" s="763">
        <v>43</v>
      </c>
      <c r="P294" s="886"/>
      <c r="Q294" s="886"/>
      <c r="R294" s="886"/>
      <c r="S294" s="886"/>
      <c r="T294" s="886"/>
      <c r="U294" s="886"/>
    </row>
    <row r="295" spans="1:21" s="34" customFormat="1" x14ac:dyDescent="0.2">
      <c r="A295" s="921">
        <v>10</v>
      </c>
      <c r="B295" s="920" t="s">
        <v>267</v>
      </c>
      <c r="C295" s="919" t="s">
        <v>2335</v>
      </c>
      <c r="D295" s="837">
        <v>36.31998914378012</v>
      </c>
      <c r="E295" s="836">
        <v>39.038297129737394</v>
      </c>
      <c r="F295" s="842">
        <v>37.325045599658864</v>
      </c>
      <c r="G295" s="834">
        <v>40.552360541235522</v>
      </c>
      <c r="H295" s="869"/>
      <c r="I295" s="870"/>
      <c r="J295" s="870"/>
      <c r="K295" s="870"/>
      <c r="L295" s="870"/>
      <c r="M295" s="870"/>
      <c r="N295" s="870"/>
      <c r="O295" s="765">
        <v>35</v>
      </c>
      <c r="P295" s="886"/>
      <c r="Q295" s="886"/>
      <c r="R295" s="886"/>
      <c r="S295" s="886"/>
      <c r="T295" s="886"/>
      <c r="U295" s="886"/>
    </row>
    <row r="296" spans="1:21" s="34" customFormat="1" x14ac:dyDescent="0.2">
      <c r="A296" s="921">
        <v>10</v>
      </c>
      <c r="B296" s="920" t="s">
        <v>268</v>
      </c>
      <c r="C296" s="919" t="s">
        <v>2335</v>
      </c>
      <c r="D296" s="843">
        <v>62.222810672102518</v>
      </c>
      <c r="E296" s="843">
        <v>56.741843427379827</v>
      </c>
      <c r="F296" s="841">
        <v>57.310741453857453</v>
      </c>
      <c r="G296" s="841">
        <v>67.512219603666722</v>
      </c>
      <c r="H296" s="869"/>
      <c r="I296" s="870"/>
      <c r="J296" s="870"/>
      <c r="K296" s="870"/>
      <c r="L296" s="870"/>
      <c r="M296" s="870"/>
      <c r="N296" s="870"/>
      <c r="O296" s="765">
        <v>66</v>
      </c>
      <c r="P296" s="886"/>
      <c r="Q296" s="886"/>
      <c r="R296" s="886"/>
      <c r="S296" s="886"/>
      <c r="T296" s="886"/>
      <c r="U296" s="886"/>
    </row>
    <row r="297" spans="1:21" s="34" customFormat="1" x14ac:dyDescent="0.2">
      <c r="A297" s="921">
        <v>10</v>
      </c>
      <c r="B297" s="920" t="s">
        <v>269</v>
      </c>
      <c r="C297" s="919" t="s">
        <v>2335</v>
      </c>
      <c r="D297" s="843">
        <v>57.324182898214779</v>
      </c>
      <c r="E297" s="843">
        <v>58.058803286808875</v>
      </c>
      <c r="F297" s="863">
        <v>51.546317240922868</v>
      </c>
      <c r="G297" s="841">
        <v>57.832835390533347</v>
      </c>
      <c r="H297" s="869"/>
      <c r="I297" s="870"/>
      <c r="J297" s="870"/>
      <c r="K297" s="870"/>
      <c r="L297" s="870"/>
      <c r="M297" s="870"/>
      <c r="N297" s="870"/>
      <c r="O297" s="765">
        <v>59</v>
      </c>
      <c r="P297" s="886"/>
      <c r="Q297" s="886"/>
      <c r="R297" s="886"/>
      <c r="S297" s="886"/>
      <c r="T297" s="886"/>
      <c r="U297" s="886"/>
    </row>
    <row r="298" spans="1:21" s="34" customFormat="1" x14ac:dyDescent="0.2">
      <c r="A298" s="921">
        <v>10</v>
      </c>
      <c r="B298" s="920" t="s">
        <v>270</v>
      </c>
      <c r="C298" s="919" t="s">
        <v>2335</v>
      </c>
      <c r="D298" s="923">
        <v>50.20859043993962</v>
      </c>
      <c r="E298" s="843">
        <v>55.90300826792798</v>
      </c>
      <c r="F298" s="842">
        <v>45.249234037864284</v>
      </c>
      <c r="G298" s="841">
        <v>57.393950635899152</v>
      </c>
      <c r="H298" s="869"/>
      <c r="I298" s="870"/>
      <c r="J298" s="870"/>
      <c r="K298" s="870"/>
      <c r="L298" s="870"/>
      <c r="M298" s="870"/>
      <c r="N298" s="870"/>
      <c r="O298" s="765">
        <v>57</v>
      </c>
      <c r="P298" s="886"/>
      <c r="Q298" s="886"/>
      <c r="R298" s="886"/>
      <c r="S298" s="886"/>
      <c r="T298" s="886"/>
      <c r="U298" s="886"/>
    </row>
    <row r="299" spans="1:21" s="34" customFormat="1" x14ac:dyDescent="0.2">
      <c r="A299" s="921">
        <v>10</v>
      </c>
      <c r="B299" s="920" t="s">
        <v>273</v>
      </c>
      <c r="C299" s="919" t="s">
        <v>2334</v>
      </c>
      <c r="D299" s="836">
        <v>39.410679654469995</v>
      </c>
      <c r="E299" s="836">
        <v>41.230567601271375</v>
      </c>
      <c r="F299" s="842">
        <v>38.555134915207837</v>
      </c>
      <c r="G299" s="834">
        <v>32.070086491399927</v>
      </c>
      <c r="H299" s="869"/>
      <c r="I299" s="870"/>
      <c r="J299" s="870"/>
      <c r="K299" s="870"/>
      <c r="L299" s="870"/>
      <c r="M299" s="870"/>
      <c r="N299" s="870"/>
      <c r="O299" s="763">
        <v>38</v>
      </c>
      <c r="P299" s="886"/>
      <c r="Q299" s="886"/>
      <c r="R299" s="886"/>
      <c r="S299" s="886"/>
      <c r="T299" s="886"/>
      <c r="U299" s="886"/>
    </row>
    <row r="300" spans="1:21" s="34" customFormat="1" x14ac:dyDescent="0.2">
      <c r="A300" s="921">
        <v>10</v>
      </c>
      <c r="B300" s="920" t="s">
        <v>255</v>
      </c>
      <c r="C300" s="919" t="s">
        <v>2333</v>
      </c>
      <c r="D300" s="843">
        <v>75.55326720910783</v>
      </c>
      <c r="E300" s="843">
        <v>77.432591164448198</v>
      </c>
      <c r="F300" s="841">
        <v>65.052348685862583</v>
      </c>
      <c r="G300" s="841">
        <v>68.690277567032908</v>
      </c>
      <c r="H300" s="869"/>
      <c r="I300" s="870"/>
      <c r="J300" s="870"/>
      <c r="K300" s="870"/>
      <c r="L300" s="870"/>
      <c r="M300" s="870"/>
      <c r="N300" s="870"/>
      <c r="O300" s="765">
        <v>72</v>
      </c>
      <c r="P300" s="886"/>
      <c r="Q300" s="886"/>
      <c r="R300" s="886"/>
      <c r="S300" s="886"/>
      <c r="T300" s="886"/>
      <c r="U300" s="886"/>
    </row>
    <row r="301" spans="1:21" s="34" customFormat="1" x14ac:dyDescent="0.2">
      <c r="A301" s="921">
        <v>10</v>
      </c>
      <c r="B301" s="920" t="s">
        <v>256</v>
      </c>
      <c r="C301" s="919" t="s">
        <v>2333</v>
      </c>
      <c r="D301" s="843">
        <v>75.43533419480724</v>
      </c>
      <c r="E301" s="922">
        <v>80.942931239305778</v>
      </c>
      <c r="F301" s="841">
        <v>62.413239960263674</v>
      </c>
      <c r="G301" s="841">
        <v>76.613597615343338</v>
      </c>
      <c r="H301" s="869"/>
      <c r="I301" s="870"/>
      <c r="J301" s="870"/>
      <c r="K301" s="870"/>
      <c r="L301" s="870"/>
      <c r="M301" s="870"/>
      <c r="N301" s="870"/>
      <c r="O301" s="765">
        <v>77</v>
      </c>
      <c r="P301" s="886"/>
      <c r="Q301" s="886"/>
      <c r="R301" s="886"/>
      <c r="S301" s="886"/>
      <c r="T301" s="886"/>
      <c r="U301" s="886"/>
    </row>
    <row r="302" spans="1:21" s="34" customFormat="1" x14ac:dyDescent="0.2">
      <c r="A302" s="921">
        <v>10</v>
      </c>
      <c r="B302" s="920" t="s">
        <v>253</v>
      </c>
      <c r="C302" s="919" t="s">
        <v>2332</v>
      </c>
      <c r="D302" s="843">
        <v>53.286526189889678</v>
      </c>
      <c r="E302" s="843">
        <v>59.003740345786412</v>
      </c>
      <c r="F302" s="841">
        <v>52.038479196461445</v>
      </c>
      <c r="G302" s="834">
        <v>44.338539731738358</v>
      </c>
      <c r="H302" s="869"/>
      <c r="I302" s="870"/>
      <c r="J302" s="870"/>
      <c r="K302" s="870"/>
      <c r="L302" s="870"/>
      <c r="M302" s="870"/>
      <c r="N302" s="870"/>
      <c r="O302" s="763">
        <v>49</v>
      </c>
      <c r="P302" s="886"/>
      <c r="Q302" s="886"/>
      <c r="R302" s="886"/>
      <c r="S302" s="886"/>
      <c r="T302" s="886"/>
      <c r="U302" s="886"/>
    </row>
    <row r="303" spans="1:21" s="34" customFormat="1" x14ac:dyDescent="0.2">
      <c r="A303" s="921">
        <v>10</v>
      </c>
      <c r="B303" s="920" t="s">
        <v>274</v>
      </c>
      <c r="C303" s="919" t="s">
        <v>2283</v>
      </c>
      <c r="D303" s="837">
        <v>35.182224453307221</v>
      </c>
      <c r="E303" s="837">
        <v>34.142069643538115</v>
      </c>
      <c r="F303" s="835">
        <v>31.429534738818678</v>
      </c>
      <c r="G303" s="834">
        <v>33.480417486099562</v>
      </c>
      <c r="H303" s="869"/>
      <c r="I303" s="870"/>
      <c r="J303" s="870"/>
      <c r="K303" s="870"/>
      <c r="L303" s="870"/>
      <c r="M303" s="870"/>
      <c r="N303" s="870"/>
      <c r="O303" s="765">
        <v>35</v>
      </c>
      <c r="P303" s="886"/>
      <c r="Q303" s="886"/>
      <c r="R303" s="886"/>
      <c r="S303" s="886"/>
      <c r="T303" s="886"/>
      <c r="U303" s="886"/>
    </row>
    <row r="304" spans="1:21" s="34" customFormat="1" x14ac:dyDescent="0.2">
      <c r="A304" s="921">
        <v>10</v>
      </c>
      <c r="B304" s="920" t="s">
        <v>275</v>
      </c>
      <c r="C304" s="919" t="s">
        <v>2283</v>
      </c>
      <c r="D304" s="837">
        <v>30.769694651598702</v>
      </c>
      <c r="E304" s="837">
        <v>31.891556128059676</v>
      </c>
      <c r="F304" s="835">
        <v>28.801786357812649</v>
      </c>
      <c r="G304" s="834">
        <v>23.723045643808149</v>
      </c>
      <c r="H304" s="869"/>
      <c r="I304" s="870"/>
      <c r="J304" s="870"/>
      <c r="K304" s="870"/>
      <c r="L304" s="870"/>
      <c r="M304" s="870"/>
      <c r="N304" s="870"/>
      <c r="O304" s="765">
        <v>30</v>
      </c>
      <c r="P304" s="886"/>
      <c r="Q304" s="886"/>
      <c r="R304" s="886"/>
      <c r="S304" s="886"/>
      <c r="T304" s="886"/>
      <c r="U304" s="886"/>
    </row>
    <row r="305" spans="1:21" s="34" customFormat="1" x14ac:dyDescent="0.2">
      <c r="A305" s="921">
        <v>10</v>
      </c>
      <c r="B305" s="920" t="s">
        <v>276</v>
      </c>
      <c r="C305" s="919" t="s">
        <v>2283</v>
      </c>
      <c r="D305" s="837">
        <v>32.631110851478752</v>
      </c>
      <c r="E305" s="837">
        <v>34.598175245751058</v>
      </c>
      <c r="F305" s="842">
        <v>41.969837192211536</v>
      </c>
      <c r="G305" s="834">
        <v>28.056017886125002</v>
      </c>
      <c r="H305" s="869"/>
      <c r="I305" s="870"/>
      <c r="J305" s="870"/>
      <c r="K305" s="870"/>
      <c r="L305" s="870"/>
      <c r="M305" s="870"/>
      <c r="N305" s="870"/>
      <c r="O305" s="765">
        <v>33</v>
      </c>
      <c r="P305" s="886"/>
      <c r="Q305" s="886"/>
      <c r="R305" s="886"/>
      <c r="S305" s="886"/>
      <c r="T305" s="886"/>
      <c r="U305" s="886"/>
    </row>
    <row r="306" spans="1:21" s="34" customFormat="1" x14ac:dyDescent="0.2">
      <c r="A306" s="921">
        <v>10</v>
      </c>
      <c r="B306" s="920" t="s">
        <v>257</v>
      </c>
      <c r="C306" s="919" t="s">
        <v>2331</v>
      </c>
      <c r="D306" s="837">
        <v>24.978976515759083</v>
      </c>
      <c r="E306" s="837">
        <v>24.980066592231022</v>
      </c>
      <c r="F306" s="835">
        <v>23.161592596844887</v>
      </c>
      <c r="G306" s="834">
        <v>21.609488042151764</v>
      </c>
      <c r="H306" s="869"/>
      <c r="I306" s="870"/>
      <c r="J306" s="870"/>
      <c r="K306" s="870"/>
      <c r="L306" s="870"/>
      <c r="M306" s="870"/>
      <c r="N306" s="870"/>
      <c r="O306" s="765">
        <v>17</v>
      </c>
      <c r="P306" s="886"/>
      <c r="Q306" s="886"/>
      <c r="R306" s="886"/>
      <c r="S306" s="886"/>
      <c r="T306" s="886"/>
      <c r="U306" s="886"/>
    </row>
    <row r="307" spans="1:21" s="34" customFormat="1" x14ac:dyDescent="0.2">
      <c r="A307" s="915">
        <v>11</v>
      </c>
      <c r="B307" s="914" t="s">
        <v>278</v>
      </c>
      <c r="C307" s="913" t="s">
        <v>2330</v>
      </c>
      <c r="D307" s="891" t="s">
        <v>501</v>
      </c>
      <c r="E307" s="843">
        <v>63.545980777219732</v>
      </c>
      <c r="F307" s="841">
        <v>71.444569792980047</v>
      </c>
      <c r="G307" s="841">
        <v>62.805503452562768</v>
      </c>
      <c r="H307" s="869"/>
      <c r="I307" s="870"/>
      <c r="J307" s="870"/>
      <c r="K307" s="870"/>
      <c r="L307" s="870"/>
      <c r="M307" s="870"/>
      <c r="N307" s="870"/>
      <c r="O307" s="765">
        <v>72</v>
      </c>
      <c r="P307" s="886"/>
      <c r="Q307" s="886"/>
      <c r="R307" s="886"/>
      <c r="S307" s="886"/>
      <c r="T307" s="886"/>
      <c r="U307" s="886"/>
    </row>
    <row r="308" spans="1:21" s="34" customFormat="1" x14ac:dyDescent="0.2">
      <c r="A308" s="915">
        <v>11</v>
      </c>
      <c r="B308" s="914" t="s">
        <v>2329</v>
      </c>
      <c r="C308" s="913" t="s">
        <v>2328</v>
      </c>
      <c r="D308" s="891" t="s">
        <v>501</v>
      </c>
      <c r="E308" s="891" t="s">
        <v>501</v>
      </c>
      <c r="F308" s="891" t="s">
        <v>501</v>
      </c>
      <c r="G308" s="891" t="s">
        <v>501</v>
      </c>
      <c r="H308" s="869"/>
      <c r="I308" s="870"/>
      <c r="J308" s="870"/>
      <c r="K308" s="870"/>
      <c r="L308" s="870"/>
      <c r="M308" s="870"/>
      <c r="N308" s="870"/>
      <c r="O308" s="765">
        <v>70</v>
      </c>
      <c r="P308" s="886"/>
      <c r="Q308" s="886"/>
      <c r="R308" s="886"/>
      <c r="S308" s="886"/>
      <c r="T308" s="886"/>
      <c r="U308" s="886"/>
    </row>
    <row r="309" spans="1:21" s="34" customFormat="1" x14ac:dyDescent="0.2">
      <c r="A309" s="915">
        <v>11</v>
      </c>
      <c r="B309" s="914" t="s">
        <v>281</v>
      </c>
      <c r="C309" s="913" t="s">
        <v>2327</v>
      </c>
      <c r="D309" s="891" t="s">
        <v>501</v>
      </c>
      <c r="E309" s="891" t="s">
        <v>501</v>
      </c>
      <c r="F309" s="891" t="s">
        <v>501</v>
      </c>
      <c r="G309" s="891" t="s">
        <v>501</v>
      </c>
      <c r="H309" s="918"/>
      <c r="I309" s="917"/>
      <c r="J309" s="917"/>
      <c r="K309" s="917"/>
      <c r="L309" s="917"/>
      <c r="M309" s="917"/>
      <c r="N309" s="917"/>
      <c r="O309" s="916">
        <v>66</v>
      </c>
      <c r="P309" s="886"/>
      <c r="Q309" s="886"/>
      <c r="R309" s="886"/>
      <c r="S309" s="886"/>
      <c r="T309" s="886"/>
      <c r="U309" s="886"/>
    </row>
    <row r="310" spans="1:21" s="34" customFormat="1" x14ac:dyDescent="0.2">
      <c r="A310" s="915">
        <v>11</v>
      </c>
      <c r="B310" s="914" t="s">
        <v>388</v>
      </c>
      <c r="C310" s="913" t="s">
        <v>2327</v>
      </c>
      <c r="D310" s="891" t="s">
        <v>501</v>
      </c>
      <c r="E310" s="836">
        <v>46.040863423261612</v>
      </c>
      <c r="F310" s="842">
        <v>48.833783560000164</v>
      </c>
      <c r="G310" s="834">
        <v>43.223137337916576</v>
      </c>
      <c r="H310" s="869"/>
      <c r="I310" s="870"/>
      <c r="J310" s="870"/>
      <c r="K310" s="870"/>
      <c r="L310" s="870"/>
      <c r="M310" s="870"/>
      <c r="N310" s="870"/>
      <c r="O310" s="891" t="s">
        <v>501</v>
      </c>
      <c r="P310" s="886"/>
      <c r="Q310" s="886"/>
      <c r="R310" s="886"/>
      <c r="S310" s="886"/>
      <c r="T310" s="886"/>
      <c r="U310" s="886"/>
    </row>
    <row r="311" spans="1:21" s="34" customFormat="1" x14ac:dyDescent="0.2">
      <c r="A311" s="915">
        <v>11</v>
      </c>
      <c r="B311" s="914" t="s">
        <v>280</v>
      </c>
      <c r="C311" s="913" t="s">
        <v>2326</v>
      </c>
      <c r="D311" s="836">
        <v>49.907067760296343</v>
      </c>
      <c r="E311" s="836">
        <v>51.039019684919509</v>
      </c>
      <c r="F311" s="842">
        <v>50.279422688586621</v>
      </c>
      <c r="G311" s="834">
        <v>44.992217900438384</v>
      </c>
      <c r="H311" s="869"/>
      <c r="I311" s="870"/>
      <c r="J311" s="870"/>
      <c r="K311" s="870"/>
      <c r="L311" s="870"/>
      <c r="M311" s="870"/>
      <c r="N311" s="870"/>
      <c r="O311" s="765">
        <v>52</v>
      </c>
      <c r="P311" s="886"/>
      <c r="Q311" s="886"/>
      <c r="R311" s="886"/>
      <c r="S311" s="886"/>
      <c r="T311" s="886"/>
      <c r="U311" s="886"/>
    </row>
    <row r="312" spans="1:21" s="34" customFormat="1" x14ac:dyDescent="0.2">
      <c r="A312" s="915">
        <v>11</v>
      </c>
      <c r="B312" s="914" t="s">
        <v>282</v>
      </c>
      <c r="C312" s="913" t="s">
        <v>2325</v>
      </c>
      <c r="D312" s="843">
        <v>71.101645092551749</v>
      </c>
      <c r="E312" s="843">
        <v>63.325414501959422</v>
      </c>
      <c r="F312" s="841">
        <v>67.089085623398503</v>
      </c>
      <c r="G312" s="841">
        <v>63.077573762823341</v>
      </c>
      <c r="H312" s="869"/>
      <c r="I312" s="870"/>
      <c r="J312" s="870"/>
      <c r="K312" s="870"/>
      <c r="L312" s="870"/>
      <c r="M312" s="870"/>
      <c r="N312" s="870"/>
      <c r="O312" s="765">
        <v>72</v>
      </c>
      <c r="P312" s="886"/>
      <c r="Q312" s="886"/>
      <c r="R312" s="886"/>
      <c r="S312" s="886"/>
      <c r="T312" s="886"/>
      <c r="U312" s="886"/>
    </row>
    <row r="313" spans="1:21" s="34" customFormat="1" x14ac:dyDescent="0.2">
      <c r="A313" s="915">
        <v>11</v>
      </c>
      <c r="B313" s="914" t="s">
        <v>283</v>
      </c>
      <c r="C313" s="913" t="s">
        <v>2325</v>
      </c>
      <c r="D313" s="843">
        <v>60.474300638883626</v>
      </c>
      <c r="E313" s="843">
        <v>63.946657794136399</v>
      </c>
      <c r="F313" s="841">
        <v>63.106073705868049</v>
      </c>
      <c r="G313" s="841">
        <v>58.891401275620687</v>
      </c>
      <c r="H313" s="869"/>
      <c r="I313" s="870"/>
      <c r="J313" s="870"/>
      <c r="K313" s="870"/>
      <c r="L313" s="870"/>
      <c r="M313" s="870"/>
      <c r="N313" s="870"/>
      <c r="O313" s="765">
        <v>64</v>
      </c>
      <c r="P313" s="886"/>
      <c r="Q313" s="886"/>
      <c r="R313" s="886"/>
      <c r="S313" s="886"/>
      <c r="T313" s="886"/>
      <c r="U313" s="886"/>
    </row>
    <row r="314" spans="1:21" s="34" customFormat="1" x14ac:dyDescent="0.2">
      <c r="A314" s="915">
        <v>11</v>
      </c>
      <c r="B314" s="914" t="s">
        <v>277</v>
      </c>
      <c r="C314" s="913" t="s">
        <v>2324</v>
      </c>
      <c r="D314" s="891" t="s">
        <v>501</v>
      </c>
      <c r="E314" s="843">
        <v>65.753781497687243</v>
      </c>
      <c r="F314" s="841">
        <v>65.844900806299222</v>
      </c>
      <c r="G314" s="841">
        <v>64.099509986302948</v>
      </c>
      <c r="H314" s="869"/>
      <c r="I314" s="870"/>
      <c r="J314" s="870"/>
      <c r="K314" s="870"/>
      <c r="L314" s="870"/>
      <c r="M314" s="870"/>
      <c r="N314" s="870"/>
      <c r="O314" s="765">
        <v>72</v>
      </c>
      <c r="P314" s="886"/>
      <c r="Q314" s="886"/>
      <c r="R314" s="886"/>
      <c r="S314" s="886"/>
      <c r="T314" s="886"/>
      <c r="U314" s="886"/>
    </row>
    <row r="315" spans="1:21" s="34" customFormat="1" x14ac:dyDescent="0.2">
      <c r="A315" s="915">
        <v>11</v>
      </c>
      <c r="B315" s="914" t="s">
        <v>284</v>
      </c>
      <c r="C315" s="913" t="s">
        <v>2323</v>
      </c>
      <c r="D315" s="843">
        <v>67.358349262041997</v>
      </c>
      <c r="E315" s="843">
        <v>68.640128802816633</v>
      </c>
      <c r="F315" s="841">
        <v>63.322094920091523</v>
      </c>
      <c r="G315" s="841">
        <v>64.012060180542889</v>
      </c>
      <c r="H315" s="869"/>
      <c r="I315" s="870"/>
      <c r="J315" s="870"/>
      <c r="K315" s="870"/>
      <c r="L315" s="870"/>
      <c r="M315" s="870"/>
      <c r="N315" s="870"/>
      <c r="O315" s="765">
        <v>68</v>
      </c>
      <c r="P315" s="886"/>
      <c r="Q315" s="886"/>
      <c r="R315" s="886"/>
      <c r="S315" s="886"/>
      <c r="T315" s="886"/>
      <c r="U315" s="886"/>
    </row>
    <row r="316" spans="1:21" s="34" customFormat="1" x14ac:dyDescent="0.2">
      <c r="A316" s="915">
        <v>11</v>
      </c>
      <c r="B316" s="914" t="s">
        <v>285</v>
      </c>
      <c r="C316" s="913" t="s">
        <v>2322</v>
      </c>
      <c r="D316" s="843">
        <v>58.5560723258439</v>
      </c>
      <c r="E316" s="843">
        <v>60.805786826586981</v>
      </c>
      <c r="F316" s="841">
        <v>56.823417122517185</v>
      </c>
      <c r="G316" s="841">
        <v>52.593113187750134</v>
      </c>
      <c r="H316" s="869"/>
      <c r="I316" s="870"/>
      <c r="J316" s="870"/>
      <c r="K316" s="870"/>
      <c r="L316" s="870"/>
      <c r="M316" s="870"/>
      <c r="N316" s="870"/>
      <c r="O316" s="765">
        <v>62</v>
      </c>
      <c r="P316" s="886"/>
      <c r="Q316" s="886"/>
      <c r="R316" s="886"/>
      <c r="S316" s="886"/>
      <c r="T316" s="886"/>
      <c r="U316" s="886"/>
    </row>
    <row r="317" spans="1:21" s="34" customFormat="1" x14ac:dyDescent="0.2">
      <c r="A317" s="915">
        <v>11</v>
      </c>
      <c r="B317" s="914" t="s">
        <v>286</v>
      </c>
      <c r="C317" s="913" t="s">
        <v>2322</v>
      </c>
      <c r="D317" s="843">
        <v>58.602180017168457</v>
      </c>
      <c r="E317" s="843">
        <v>59.970035393482611</v>
      </c>
      <c r="F317" s="841">
        <v>58.61211695852969</v>
      </c>
      <c r="G317" s="841">
        <v>59.587524160280736</v>
      </c>
      <c r="H317" s="869"/>
      <c r="I317" s="870"/>
      <c r="J317" s="870"/>
      <c r="K317" s="870"/>
      <c r="L317" s="870"/>
      <c r="M317" s="870"/>
      <c r="N317" s="870"/>
      <c r="O317" s="765">
        <v>62</v>
      </c>
      <c r="P317" s="886"/>
      <c r="Q317" s="886"/>
      <c r="R317" s="886"/>
      <c r="S317" s="886"/>
      <c r="T317" s="886"/>
      <c r="U317" s="886"/>
    </row>
    <row r="318" spans="1:21" s="34" customFormat="1" x14ac:dyDescent="0.2">
      <c r="A318" s="915">
        <v>11</v>
      </c>
      <c r="B318" s="914" t="s">
        <v>287</v>
      </c>
      <c r="C318" s="913" t="s">
        <v>2322</v>
      </c>
      <c r="D318" s="891" t="s">
        <v>501</v>
      </c>
      <c r="E318" s="843">
        <v>59.006306562326735</v>
      </c>
      <c r="F318" s="841">
        <v>55.717796984734171</v>
      </c>
      <c r="G318" s="841">
        <v>57.985826209488856</v>
      </c>
      <c r="H318" s="869"/>
      <c r="I318" s="870"/>
      <c r="J318" s="870"/>
      <c r="K318" s="870"/>
      <c r="L318" s="870"/>
      <c r="M318" s="870"/>
      <c r="N318" s="870"/>
      <c r="O318" s="765">
        <v>65</v>
      </c>
      <c r="P318" s="886"/>
      <c r="Q318" s="886"/>
      <c r="R318" s="886"/>
      <c r="S318" s="886"/>
      <c r="T318" s="886"/>
      <c r="U318" s="886"/>
    </row>
    <row r="319" spans="1:21" s="34" customFormat="1" x14ac:dyDescent="0.2">
      <c r="A319" s="910">
        <v>12</v>
      </c>
      <c r="B319" s="909" t="s">
        <v>288</v>
      </c>
      <c r="C319" s="908" t="s">
        <v>2321</v>
      </c>
      <c r="D319" s="859" t="s">
        <v>501</v>
      </c>
      <c r="E319" s="859" t="s">
        <v>501</v>
      </c>
      <c r="F319" s="264" t="s">
        <v>501</v>
      </c>
      <c r="G319" s="841">
        <v>65.270035705623798</v>
      </c>
      <c r="H319" s="869"/>
      <c r="I319" s="870"/>
      <c r="J319" s="870"/>
      <c r="K319" s="870"/>
      <c r="L319" s="870"/>
      <c r="M319" s="870"/>
      <c r="N319" s="870"/>
      <c r="O319" s="765">
        <v>68</v>
      </c>
      <c r="P319" s="886"/>
      <c r="Q319" s="886"/>
      <c r="R319" s="886"/>
      <c r="S319" s="886"/>
      <c r="T319" s="886"/>
      <c r="U319" s="886"/>
    </row>
    <row r="320" spans="1:21" s="34" customFormat="1" x14ac:dyDescent="0.2">
      <c r="A320" s="912">
        <v>12</v>
      </c>
      <c r="B320" s="911" t="s">
        <v>437</v>
      </c>
      <c r="C320" s="911" t="s">
        <v>2320</v>
      </c>
      <c r="D320" s="843">
        <v>59.199014373816162</v>
      </c>
      <c r="E320" s="843">
        <v>61.892929266299859</v>
      </c>
      <c r="F320" s="891" t="s">
        <v>501</v>
      </c>
      <c r="G320" s="891" t="s">
        <v>501</v>
      </c>
      <c r="H320" s="891" t="s">
        <v>501</v>
      </c>
      <c r="I320" s="891" t="s">
        <v>501</v>
      </c>
      <c r="J320" s="891" t="s">
        <v>501</v>
      </c>
      <c r="K320" s="891" t="s">
        <v>501</v>
      </c>
      <c r="L320" s="891" t="s">
        <v>501</v>
      </c>
      <c r="M320" s="891" t="s">
        <v>501</v>
      </c>
      <c r="N320" s="891" t="s">
        <v>501</v>
      </c>
      <c r="O320" s="891" t="s">
        <v>501</v>
      </c>
      <c r="P320" s="886"/>
      <c r="Q320" s="886"/>
      <c r="R320" s="886"/>
      <c r="S320" s="886"/>
      <c r="T320" s="886"/>
      <c r="U320" s="886"/>
    </row>
    <row r="321" spans="1:21" s="34" customFormat="1" x14ac:dyDescent="0.2">
      <c r="A321" s="912">
        <v>12</v>
      </c>
      <c r="B321" s="911" t="s">
        <v>290</v>
      </c>
      <c r="C321" s="911" t="s">
        <v>2288</v>
      </c>
      <c r="D321" s="891" t="s">
        <v>501</v>
      </c>
      <c r="E321" s="891" t="s">
        <v>501</v>
      </c>
      <c r="F321" s="841">
        <v>63.677686179164233</v>
      </c>
      <c r="G321" s="841">
        <v>66.795573070782467</v>
      </c>
      <c r="H321" s="869"/>
      <c r="I321" s="870"/>
      <c r="J321" s="870"/>
      <c r="K321" s="870"/>
      <c r="L321" s="870"/>
      <c r="M321" s="870"/>
      <c r="N321" s="870"/>
      <c r="O321" s="765">
        <v>69</v>
      </c>
      <c r="P321" s="886"/>
      <c r="Q321" s="886"/>
      <c r="R321" s="886"/>
      <c r="S321" s="886"/>
      <c r="T321" s="886"/>
      <c r="U321" s="886"/>
    </row>
    <row r="322" spans="1:21" s="34" customFormat="1" x14ac:dyDescent="0.2">
      <c r="A322" s="912">
        <v>12</v>
      </c>
      <c r="B322" s="909" t="s">
        <v>291</v>
      </c>
      <c r="C322" s="911" t="s">
        <v>2288</v>
      </c>
      <c r="D322" s="843">
        <v>64.279119002829191</v>
      </c>
      <c r="E322" s="843">
        <v>65.556411590200113</v>
      </c>
      <c r="F322" s="841">
        <v>63.07634254592287</v>
      </c>
      <c r="G322" s="841">
        <v>67.408720540507929</v>
      </c>
      <c r="H322" s="869"/>
      <c r="I322" s="870"/>
      <c r="J322" s="870"/>
      <c r="K322" s="870"/>
      <c r="L322" s="870"/>
      <c r="M322" s="870"/>
      <c r="N322" s="870"/>
      <c r="O322" s="765">
        <v>70</v>
      </c>
      <c r="P322" s="886"/>
      <c r="Q322" s="886"/>
      <c r="R322" s="886"/>
      <c r="S322" s="886"/>
      <c r="T322" s="886"/>
      <c r="U322" s="886"/>
    </row>
    <row r="323" spans="1:21" s="34" customFormat="1" x14ac:dyDescent="0.2">
      <c r="A323" s="910">
        <v>12</v>
      </c>
      <c r="B323" s="909" t="s">
        <v>289</v>
      </c>
      <c r="C323" s="908" t="s">
        <v>2319</v>
      </c>
      <c r="D323" s="859" t="s">
        <v>501</v>
      </c>
      <c r="E323" s="859" t="s">
        <v>501</v>
      </c>
      <c r="F323" s="264" t="s">
        <v>501</v>
      </c>
      <c r="G323" s="834">
        <v>36.617309356871324</v>
      </c>
      <c r="H323" s="869"/>
      <c r="I323" s="870"/>
      <c r="J323" s="870"/>
      <c r="K323" s="870"/>
      <c r="L323" s="870"/>
      <c r="M323" s="870"/>
      <c r="N323" s="870"/>
      <c r="O323" s="763">
        <v>41</v>
      </c>
      <c r="P323" s="886"/>
      <c r="Q323" s="886"/>
      <c r="R323" s="886"/>
      <c r="S323" s="886"/>
      <c r="T323" s="886"/>
      <c r="U323" s="886"/>
    </row>
    <row r="324" spans="1:21" s="34" customFormat="1" x14ac:dyDescent="0.2">
      <c r="A324" s="905">
        <v>13</v>
      </c>
      <c r="B324" s="904" t="s">
        <v>293</v>
      </c>
      <c r="C324" s="903" t="s">
        <v>2318</v>
      </c>
      <c r="D324" s="859" t="s">
        <v>501</v>
      </c>
      <c r="E324" s="859" t="s">
        <v>501</v>
      </c>
      <c r="F324" s="859" t="s">
        <v>501</v>
      </c>
      <c r="G324" s="859" t="s">
        <v>501</v>
      </c>
      <c r="H324" s="869"/>
      <c r="I324" s="870"/>
      <c r="J324" s="870"/>
      <c r="K324" s="870"/>
      <c r="L324" s="870"/>
      <c r="M324" s="870"/>
      <c r="N324" s="870"/>
      <c r="O324" s="765">
        <v>64</v>
      </c>
      <c r="P324" s="886"/>
      <c r="Q324" s="886"/>
      <c r="R324" s="886"/>
      <c r="S324" s="886"/>
      <c r="T324" s="886"/>
      <c r="U324" s="886"/>
    </row>
    <row r="325" spans="1:21" s="34" customFormat="1" x14ac:dyDescent="0.2">
      <c r="A325" s="905">
        <v>13</v>
      </c>
      <c r="B325" s="904" t="s">
        <v>294</v>
      </c>
      <c r="C325" s="903" t="s">
        <v>2318</v>
      </c>
      <c r="D325" s="843">
        <v>58.59252040868202</v>
      </c>
      <c r="E325" s="843">
        <v>60.702905978355147</v>
      </c>
      <c r="F325" s="841">
        <v>53.343879278713125</v>
      </c>
      <c r="G325" s="841">
        <v>67.283269099050401</v>
      </c>
      <c r="H325" s="869"/>
      <c r="I325" s="870"/>
      <c r="J325" s="870"/>
      <c r="K325" s="870"/>
      <c r="L325" s="870"/>
      <c r="M325" s="870"/>
      <c r="N325" s="870"/>
      <c r="O325" s="765">
        <v>66</v>
      </c>
      <c r="P325" s="886"/>
      <c r="Q325" s="886"/>
      <c r="R325" s="886"/>
      <c r="S325" s="886"/>
      <c r="T325" s="886"/>
      <c r="U325" s="886"/>
    </row>
    <row r="326" spans="1:21" s="34" customFormat="1" x14ac:dyDescent="0.2">
      <c r="A326" s="905">
        <v>13</v>
      </c>
      <c r="B326" s="904" t="s">
        <v>295</v>
      </c>
      <c r="C326" s="903" t="s">
        <v>2318</v>
      </c>
      <c r="D326" s="843">
        <v>58.378506916564127</v>
      </c>
      <c r="E326" s="843">
        <v>61.954738752510288</v>
      </c>
      <c r="F326" s="841">
        <v>60.276615321853662</v>
      </c>
      <c r="G326" s="841">
        <v>63.849905799821464</v>
      </c>
      <c r="H326" s="869"/>
      <c r="I326" s="870"/>
      <c r="J326" s="870"/>
      <c r="K326" s="870"/>
      <c r="L326" s="870"/>
      <c r="M326" s="870"/>
      <c r="N326" s="870"/>
      <c r="O326" s="765">
        <v>60</v>
      </c>
      <c r="P326" s="886"/>
      <c r="Q326" s="886"/>
      <c r="R326" s="886"/>
      <c r="S326" s="886"/>
      <c r="T326" s="886"/>
      <c r="U326" s="886"/>
    </row>
    <row r="327" spans="1:21" s="34" customFormat="1" x14ac:dyDescent="0.2">
      <c r="A327" s="905">
        <v>13</v>
      </c>
      <c r="B327" s="904" t="s">
        <v>296</v>
      </c>
      <c r="C327" s="903" t="s">
        <v>2317</v>
      </c>
      <c r="D327" s="843">
        <v>66.743562299504489</v>
      </c>
      <c r="E327" s="843">
        <v>69.540764177849738</v>
      </c>
      <c r="F327" s="841">
        <v>68.706063670760514</v>
      </c>
      <c r="G327" s="841">
        <v>74.043000380110655</v>
      </c>
      <c r="H327" s="869"/>
      <c r="I327" s="870"/>
      <c r="J327" s="870"/>
      <c r="K327" s="870"/>
      <c r="L327" s="870"/>
      <c r="M327" s="870"/>
      <c r="N327" s="870"/>
      <c r="O327" s="765">
        <v>70</v>
      </c>
      <c r="P327" s="886"/>
      <c r="Q327" s="886"/>
      <c r="R327" s="886"/>
      <c r="S327" s="886"/>
      <c r="T327" s="886"/>
      <c r="U327" s="886"/>
    </row>
    <row r="328" spans="1:21" s="34" customFormat="1" x14ac:dyDescent="0.2">
      <c r="A328" s="907">
        <v>13</v>
      </c>
      <c r="B328" s="904" t="s">
        <v>297</v>
      </c>
      <c r="C328" s="906" t="s">
        <v>2317</v>
      </c>
      <c r="D328" s="859" t="s">
        <v>501</v>
      </c>
      <c r="E328" s="859" t="s">
        <v>501</v>
      </c>
      <c r="F328" s="264" t="s">
        <v>501</v>
      </c>
      <c r="G328" s="841">
        <v>67.92480543146138</v>
      </c>
      <c r="H328" s="869"/>
      <c r="I328" s="870"/>
      <c r="J328" s="870"/>
      <c r="K328" s="870"/>
      <c r="L328" s="870"/>
      <c r="M328" s="870"/>
      <c r="N328" s="870"/>
      <c r="O328" s="765">
        <v>62</v>
      </c>
      <c r="P328" s="886"/>
      <c r="Q328" s="886"/>
      <c r="R328" s="886"/>
      <c r="S328" s="886"/>
      <c r="T328" s="886"/>
      <c r="U328" s="886"/>
    </row>
    <row r="329" spans="1:21" s="34" customFormat="1" x14ac:dyDescent="0.2">
      <c r="A329" s="905">
        <v>13</v>
      </c>
      <c r="B329" s="904" t="s">
        <v>298</v>
      </c>
      <c r="C329" s="903" t="s">
        <v>2316</v>
      </c>
      <c r="D329" s="843">
        <v>63.77641842453022</v>
      </c>
      <c r="E329" s="843">
        <v>57.338438723434152</v>
      </c>
      <c r="F329" s="841">
        <v>58.900916967967142</v>
      </c>
      <c r="G329" s="841">
        <v>63.639753420112946</v>
      </c>
      <c r="H329" s="869"/>
      <c r="I329" s="870"/>
      <c r="J329" s="870"/>
      <c r="K329" s="870"/>
      <c r="L329" s="870"/>
      <c r="M329" s="870"/>
      <c r="N329" s="870"/>
      <c r="O329" s="765">
        <v>66</v>
      </c>
      <c r="P329" s="886"/>
      <c r="Q329" s="886"/>
      <c r="R329" s="886"/>
      <c r="S329" s="886"/>
      <c r="T329" s="886"/>
      <c r="U329" s="886"/>
    </row>
    <row r="330" spans="1:21" s="34" customFormat="1" x14ac:dyDescent="0.2">
      <c r="A330" s="905">
        <v>13</v>
      </c>
      <c r="B330" s="904" t="s">
        <v>299</v>
      </c>
      <c r="C330" s="903" t="s">
        <v>2316</v>
      </c>
      <c r="D330" s="891" t="s">
        <v>501</v>
      </c>
      <c r="E330" s="843">
        <v>55.180817749695855</v>
      </c>
      <c r="F330" s="863">
        <v>51.648785818138514</v>
      </c>
      <c r="G330" s="834">
        <v>49.791857551089826</v>
      </c>
      <c r="H330" s="869"/>
      <c r="I330" s="870"/>
      <c r="J330" s="870"/>
      <c r="K330" s="870"/>
      <c r="L330" s="870"/>
      <c r="M330" s="870"/>
      <c r="N330" s="870"/>
      <c r="O330" s="765">
        <v>53</v>
      </c>
      <c r="P330" s="886"/>
      <c r="Q330" s="886"/>
      <c r="R330" s="886"/>
      <c r="S330" s="886"/>
      <c r="T330" s="886"/>
      <c r="U330" s="886"/>
    </row>
    <row r="331" spans="1:21" s="34" customFormat="1" x14ac:dyDescent="0.2">
      <c r="A331" s="905">
        <v>13</v>
      </c>
      <c r="B331" s="904" t="s">
        <v>300</v>
      </c>
      <c r="C331" s="903" t="s">
        <v>2315</v>
      </c>
      <c r="D331" s="891" t="s">
        <v>501</v>
      </c>
      <c r="E331" s="891" t="s">
        <v>501</v>
      </c>
      <c r="F331" s="891" t="s">
        <v>501</v>
      </c>
      <c r="G331" s="891" t="s">
        <v>501</v>
      </c>
      <c r="H331" s="265"/>
      <c r="I331" s="265"/>
      <c r="J331" s="265"/>
      <c r="K331" s="265"/>
      <c r="L331" s="265"/>
      <c r="M331" s="265"/>
      <c r="N331" s="265"/>
      <c r="O331" s="763">
        <v>44</v>
      </c>
      <c r="P331" s="886"/>
      <c r="Q331" s="886"/>
      <c r="R331" s="886"/>
      <c r="S331" s="886"/>
      <c r="T331" s="886"/>
      <c r="U331" s="886"/>
    </row>
    <row r="332" spans="1:21" s="34" customFormat="1" x14ac:dyDescent="0.2">
      <c r="A332" s="905">
        <v>13</v>
      </c>
      <c r="B332" s="904" t="s">
        <v>292</v>
      </c>
      <c r="C332" s="903" t="s">
        <v>1346</v>
      </c>
      <c r="D332" s="891" t="s">
        <v>501</v>
      </c>
      <c r="E332" s="836">
        <v>41.813296643584792</v>
      </c>
      <c r="F332" s="842">
        <v>43.471395208939157</v>
      </c>
      <c r="G332" s="834">
        <v>36.793023258969335</v>
      </c>
      <c r="H332" s="869"/>
      <c r="I332" s="870"/>
      <c r="J332" s="870"/>
      <c r="K332" s="870"/>
      <c r="L332" s="870"/>
      <c r="M332" s="870"/>
      <c r="N332" s="870"/>
      <c r="O332" s="765">
        <v>33</v>
      </c>
      <c r="P332" s="886"/>
      <c r="Q332" s="886"/>
      <c r="R332" s="886"/>
      <c r="S332" s="886"/>
      <c r="T332" s="886"/>
      <c r="U332" s="886"/>
    </row>
    <row r="333" spans="1:21" s="34" customFormat="1" x14ac:dyDescent="0.2">
      <c r="A333" s="905">
        <v>13</v>
      </c>
      <c r="B333" s="904" t="s">
        <v>301</v>
      </c>
      <c r="C333" s="903" t="s">
        <v>2283</v>
      </c>
      <c r="D333" s="843">
        <v>71.855399423415477</v>
      </c>
      <c r="E333" s="843">
        <v>70.323881411363828</v>
      </c>
      <c r="F333" s="841">
        <v>68.509969664979238</v>
      </c>
      <c r="G333" s="841">
        <v>70.652994038057102</v>
      </c>
      <c r="H333" s="869"/>
      <c r="I333" s="870"/>
      <c r="J333" s="870"/>
      <c r="K333" s="870"/>
      <c r="L333" s="870"/>
      <c r="M333" s="870"/>
      <c r="N333" s="870"/>
      <c r="O333" s="765">
        <v>71</v>
      </c>
      <c r="P333" s="886"/>
      <c r="Q333" s="886"/>
      <c r="R333" s="886"/>
      <c r="S333" s="886"/>
      <c r="T333" s="886"/>
      <c r="U333" s="886"/>
    </row>
    <row r="334" spans="1:21" s="34" customFormat="1" x14ac:dyDescent="0.2">
      <c r="A334" s="902">
        <v>14</v>
      </c>
      <c r="B334" s="901" t="s">
        <v>304</v>
      </c>
      <c r="C334" s="900" t="s">
        <v>2314</v>
      </c>
      <c r="D334" s="843">
        <v>60.875984065898315</v>
      </c>
      <c r="E334" s="843">
        <v>65.686688823655786</v>
      </c>
      <c r="F334" s="841">
        <v>59.174917928375713</v>
      </c>
      <c r="G334" s="841">
        <v>64.046059438873087</v>
      </c>
      <c r="H334" s="869"/>
      <c r="I334" s="870"/>
      <c r="J334" s="870"/>
      <c r="K334" s="870"/>
      <c r="L334" s="870"/>
      <c r="M334" s="870"/>
      <c r="N334" s="870"/>
      <c r="O334" s="765">
        <v>71</v>
      </c>
      <c r="P334" s="886"/>
      <c r="Q334" s="886"/>
      <c r="R334" s="886"/>
      <c r="S334" s="886"/>
      <c r="T334" s="886"/>
      <c r="U334" s="886"/>
    </row>
    <row r="335" spans="1:21" s="34" customFormat="1" x14ac:dyDescent="0.2">
      <c r="A335" s="902">
        <v>14</v>
      </c>
      <c r="B335" s="901" t="s">
        <v>305</v>
      </c>
      <c r="C335" s="900" t="s">
        <v>2313</v>
      </c>
      <c r="D335" s="843">
        <v>66.753452676786097</v>
      </c>
      <c r="E335" s="843">
        <v>63.964531601878299</v>
      </c>
      <c r="F335" s="841">
        <v>59.680863182170334</v>
      </c>
      <c r="G335" s="841">
        <v>65.830536642302377</v>
      </c>
      <c r="H335" s="869"/>
      <c r="I335" s="870"/>
      <c r="J335" s="870"/>
      <c r="K335" s="870"/>
      <c r="L335" s="870"/>
      <c r="M335" s="870"/>
      <c r="N335" s="870"/>
      <c r="O335" s="765">
        <v>69</v>
      </c>
      <c r="P335" s="886"/>
      <c r="Q335" s="886"/>
      <c r="R335" s="886"/>
      <c r="S335" s="886"/>
      <c r="T335" s="886"/>
      <c r="U335" s="886"/>
    </row>
    <row r="336" spans="1:21" s="34" customFormat="1" x14ac:dyDescent="0.2">
      <c r="A336" s="902">
        <v>14</v>
      </c>
      <c r="B336" s="901" t="s">
        <v>306</v>
      </c>
      <c r="C336" s="900" t="s">
        <v>2312</v>
      </c>
      <c r="D336" s="843">
        <v>70.577717572034643</v>
      </c>
      <c r="E336" s="843">
        <v>64.777573167748926</v>
      </c>
      <c r="F336" s="841">
        <v>69.816039748425382</v>
      </c>
      <c r="G336" s="841">
        <v>65.854104836101669</v>
      </c>
      <c r="H336" s="869"/>
      <c r="I336" s="870"/>
      <c r="J336" s="870"/>
      <c r="K336" s="870"/>
      <c r="L336" s="870"/>
      <c r="M336" s="870"/>
      <c r="N336" s="870"/>
      <c r="O336" s="765">
        <v>68</v>
      </c>
      <c r="P336" s="886"/>
      <c r="Q336" s="886"/>
      <c r="R336" s="886"/>
      <c r="S336" s="886"/>
      <c r="T336" s="886"/>
      <c r="U336" s="886"/>
    </row>
    <row r="337" spans="1:21" s="34" customFormat="1" x14ac:dyDescent="0.2">
      <c r="A337" s="902">
        <v>14</v>
      </c>
      <c r="B337" s="901" t="s">
        <v>302</v>
      </c>
      <c r="C337" s="900" t="s">
        <v>2311</v>
      </c>
      <c r="D337" s="847">
        <v>85.41827500382341</v>
      </c>
      <c r="E337" s="847">
        <v>84.314772387568937</v>
      </c>
      <c r="F337" s="846">
        <v>87.306326881649639</v>
      </c>
      <c r="G337" s="846">
        <v>84.015482179654597</v>
      </c>
      <c r="H337" s="869"/>
      <c r="I337" s="870"/>
      <c r="J337" s="870"/>
      <c r="K337" s="870"/>
      <c r="L337" s="870"/>
      <c r="M337" s="870"/>
      <c r="N337" s="870"/>
      <c r="O337" s="765">
        <v>87</v>
      </c>
      <c r="P337" s="886"/>
      <c r="Q337" s="886"/>
      <c r="R337" s="886"/>
      <c r="S337" s="886"/>
      <c r="T337" s="886"/>
      <c r="U337" s="886"/>
    </row>
    <row r="338" spans="1:21" s="34" customFormat="1" x14ac:dyDescent="0.2">
      <c r="A338" s="902">
        <v>14</v>
      </c>
      <c r="B338" s="901" t="s">
        <v>303</v>
      </c>
      <c r="C338" s="900" t="s">
        <v>2310</v>
      </c>
      <c r="D338" s="836">
        <v>44.169789829466495</v>
      </c>
      <c r="E338" s="836">
        <v>47.356418989808645</v>
      </c>
      <c r="F338" s="841">
        <v>55.592803301479393</v>
      </c>
      <c r="G338" s="834">
        <v>42.552048331772092</v>
      </c>
      <c r="H338" s="869"/>
      <c r="I338" s="870"/>
      <c r="J338" s="870"/>
      <c r="K338" s="870"/>
      <c r="L338" s="870"/>
      <c r="M338" s="870"/>
      <c r="N338" s="870"/>
      <c r="O338" s="763">
        <v>43</v>
      </c>
      <c r="P338" s="886"/>
      <c r="Q338" s="886"/>
      <c r="R338" s="886"/>
      <c r="S338" s="886"/>
      <c r="T338" s="886"/>
      <c r="U338" s="886"/>
    </row>
    <row r="339" spans="1:21" s="34" customFormat="1" x14ac:dyDescent="0.2">
      <c r="A339" s="902">
        <v>14</v>
      </c>
      <c r="B339" s="901" t="s">
        <v>307</v>
      </c>
      <c r="C339" s="900" t="s">
        <v>2268</v>
      </c>
      <c r="D339" s="843">
        <v>71.384627808113251</v>
      </c>
      <c r="E339" s="843">
        <v>68.60403945785967</v>
      </c>
      <c r="F339" s="841">
        <v>64.390842191077226</v>
      </c>
      <c r="G339" s="841">
        <v>65.642423857206168</v>
      </c>
      <c r="H339" s="869"/>
      <c r="I339" s="870"/>
      <c r="J339" s="870"/>
      <c r="K339" s="870"/>
      <c r="L339" s="870"/>
      <c r="M339" s="870"/>
      <c r="N339" s="870"/>
      <c r="O339" s="765">
        <v>70</v>
      </c>
      <c r="P339" s="886"/>
      <c r="Q339" s="886"/>
      <c r="R339" s="886"/>
      <c r="S339" s="886"/>
      <c r="T339" s="886"/>
      <c r="U339" s="886"/>
    </row>
    <row r="340" spans="1:21" s="34" customFormat="1" x14ac:dyDescent="0.2">
      <c r="A340" s="902">
        <v>14</v>
      </c>
      <c r="B340" s="901" t="s">
        <v>308</v>
      </c>
      <c r="C340" s="900" t="s">
        <v>2309</v>
      </c>
      <c r="D340" s="843">
        <v>54.539597743181233</v>
      </c>
      <c r="E340" s="843">
        <v>54.557297974109709</v>
      </c>
      <c r="F340" s="841">
        <v>53.967871390545817</v>
      </c>
      <c r="G340" s="834">
        <v>49.460940728171295</v>
      </c>
      <c r="H340" s="869"/>
      <c r="I340" s="870"/>
      <c r="J340" s="870"/>
      <c r="K340" s="870"/>
      <c r="L340" s="870"/>
      <c r="M340" s="870"/>
      <c r="N340" s="870"/>
      <c r="O340" s="765">
        <v>52</v>
      </c>
      <c r="P340" s="886"/>
      <c r="Q340" s="886"/>
      <c r="R340" s="886"/>
      <c r="S340" s="886"/>
      <c r="T340" s="886"/>
      <c r="U340" s="886"/>
    </row>
    <row r="341" spans="1:21" s="34" customFormat="1" x14ac:dyDescent="0.2">
      <c r="A341" s="902">
        <v>14</v>
      </c>
      <c r="B341" s="901" t="s">
        <v>309</v>
      </c>
      <c r="C341" s="900" t="s">
        <v>2308</v>
      </c>
      <c r="D341" s="843">
        <v>62.059526727101421</v>
      </c>
      <c r="E341" s="843">
        <v>58.761385436727437</v>
      </c>
      <c r="F341" s="841">
        <v>64.386059653389296</v>
      </c>
      <c r="G341" s="841">
        <v>57.315744870839815</v>
      </c>
      <c r="H341" s="869"/>
      <c r="I341" s="870"/>
      <c r="J341" s="870"/>
      <c r="K341" s="870"/>
      <c r="L341" s="870"/>
      <c r="M341" s="870"/>
      <c r="N341" s="870"/>
      <c r="O341" s="765">
        <v>64</v>
      </c>
      <c r="P341" s="886"/>
      <c r="Q341" s="886"/>
      <c r="R341" s="886"/>
      <c r="S341" s="886"/>
      <c r="T341" s="886"/>
      <c r="U341" s="886"/>
    </row>
    <row r="342" spans="1:21" s="34" customFormat="1" x14ac:dyDescent="0.2">
      <c r="A342" s="889">
        <v>15</v>
      </c>
      <c r="B342" s="887" t="s">
        <v>2307</v>
      </c>
      <c r="C342" s="887" t="s">
        <v>2306</v>
      </c>
      <c r="D342" s="891" t="s">
        <v>501</v>
      </c>
      <c r="E342" s="891" t="s">
        <v>501</v>
      </c>
      <c r="F342" s="891" t="s">
        <v>501</v>
      </c>
      <c r="G342" s="891" t="s">
        <v>501</v>
      </c>
      <c r="H342" s="891" t="s">
        <v>501</v>
      </c>
      <c r="I342" s="891" t="s">
        <v>501</v>
      </c>
      <c r="J342" s="891" t="s">
        <v>501</v>
      </c>
      <c r="K342" s="891" t="s">
        <v>501</v>
      </c>
      <c r="L342" s="891" t="s">
        <v>501</v>
      </c>
      <c r="M342" s="891" t="s">
        <v>501</v>
      </c>
      <c r="N342" s="891" t="s">
        <v>501</v>
      </c>
      <c r="O342" s="890" t="s">
        <v>501</v>
      </c>
      <c r="P342" s="886"/>
      <c r="Q342" s="886"/>
      <c r="R342" s="886"/>
      <c r="S342" s="886"/>
      <c r="T342" s="886"/>
      <c r="U342" s="886"/>
    </row>
    <row r="343" spans="1:21" s="34" customFormat="1" x14ac:dyDescent="0.2">
      <c r="A343" s="889">
        <v>15</v>
      </c>
      <c r="B343" s="887" t="s">
        <v>316</v>
      </c>
      <c r="C343" s="887" t="s">
        <v>2305</v>
      </c>
      <c r="D343" s="891" t="s">
        <v>501</v>
      </c>
      <c r="E343" s="891" t="s">
        <v>501</v>
      </c>
      <c r="F343" s="891" t="s">
        <v>501</v>
      </c>
      <c r="G343" s="891" t="s">
        <v>501</v>
      </c>
      <c r="H343" s="891"/>
      <c r="I343" s="891"/>
      <c r="J343" s="891"/>
      <c r="K343" s="891"/>
      <c r="L343" s="891"/>
      <c r="M343" s="891"/>
      <c r="N343" s="891"/>
      <c r="O343" s="890">
        <v>68</v>
      </c>
      <c r="P343" s="886"/>
      <c r="Q343" s="886"/>
      <c r="R343" s="886"/>
      <c r="S343" s="886"/>
      <c r="T343" s="886"/>
      <c r="U343" s="886"/>
    </row>
    <row r="344" spans="1:21" s="34" customFormat="1" x14ac:dyDescent="0.2">
      <c r="A344" s="889">
        <v>15</v>
      </c>
      <c r="B344" s="887" t="s">
        <v>2304</v>
      </c>
      <c r="C344" s="887" t="s">
        <v>2303</v>
      </c>
      <c r="D344" s="891" t="s">
        <v>501</v>
      </c>
      <c r="E344" s="891" t="s">
        <v>501</v>
      </c>
      <c r="F344" s="891" t="s">
        <v>501</v>
      </c>
      <c r="G344" s="891" t="s">
        <v>501</v>
      </c>
      <c r="H344" s="891" t="s">
        <v>501</v>
      </c>
      <c r="I344" s="891" t="s">
        <v>501</v>
      </c>
      <c r="J344" s="891" t="s">
        <v>501</v>
      </c>
      <c r="K344" s="891" t="s">
        <v>501</v>
      </c>
      <c r="L344" s="891" t="s">
        <v>501</v>
      </c>
      <c r="M344" s="891" t="s">
        <v>501</v>
      </c>
      <c r="N344" s="891" t="s">
        <v>501</v>
      </c>
      <c r="O344" s="890" t="s">
        <v>501</v>
      </c>
      <c r="P344" s="886"/>
      <c r="Q344" s="886"/>
      <c r="R344" s="886"/>
      <c r="S344" s="886"/>
      <c r="T344" s="886"/>
      <c r="U344" s="886"/>
    </row>
    <row r="345" spans="1:21" s="34" customFormat="1" x14ac:dyDescent="0.2">
      <c r="A345" s="889">
        <v>15</v>
      </c>
      <c r="B345" s="887" t="s">
        <v>2302</v>
      </c>
      <c r="C345" s="887" t="s">
        <v>2300</v>
      </c>
      <c r="D345" s="891" t="s">
        <v>501</v>
      </c>
      <c r="E345" s="891" t="s">
        <v>501</v>
      </c>
      <c r="F345" s="891" t="s">
        <v>501</v>
      </c>
      <c r="G345" s="891" t="s">
        <v>501</v>
      </c>
      <c r="H345" s="891" t="s">
        <v>501</v>
      </c>
      <c r="I345" s="891" t="s">
        <v>501</v>
      </c>
      <c r="J345" s="891" t="s">
        <v>501</v>
      </c>
      <c r="K345" s="891" t="s">
        <v>501</v>
      </c>
      <c r="L345" s="891" t="s">
        <v>501</v>
      </c>
      <c r="M345" s="891" t="s">
        <v>501</v>
      </c>
      <c r="N345" s="891" t="s">
        <v>501</v>
      </c>
      <c r="O345" s="890" t="s">
        <v>501</v>
      </c>
      <c r="P345" s="886"/>
      <c r="Q345" s="886"/>
      <c r="R345" s="886"/>
      <c r="S345" s="886"/>
      <c r="T345" s="886"/>
      <c r="U345" s="886"/>
    </row>
    <row r="346" spans="1:21" s="34" customFormat="1" x14ac:dyDescent="0.2">
      <c r="A346" s="889">
        <v>15</v>
      </c>
      <c r="B346" s="887" t="s">
        <v>2301</v>
      </c>
      <c r="C346" s="887" t="s">
        <v>2300</v>
      </c>
      <c r="D346" s="891" t="s">
        <v>501</v>
      </c>
      <c r="E346" s="891" t="s">
        <v>501</v>
      </c>
      <c r="F346" s="891" t="s">
        <v>501</v>
      </c>
      <c r="G346" s="891" t="s">
        <v>501</v>
      </c>
      <c r="H346" s="891" t="s">
        <v>501</v>
      </c>
      <c r="I346" s="891" t="s">
        <v>501</v>
      </c>
      <c r="J346" s="891" t="s">
        <v>501</v>
      </c>
      <c r="K346" s="891" t="s">
        <v>501</v>
      </c>
      <c r="L346" s="891" t="s">
        <v>501</v>
      </c>
      <c r="M346" s="891" t="s">
        <v>501</v>
      </c>
      <c r="N346" s="891" t="s">
        <v>501</v>
      </c>
      <c r="O346" s="890" t="s">
        <v>501</v>
      </c>
      <c r="P346" s="886"/>
      <c r="Q346" s="886"/>
      <c r="R346" s="886"/>
      <c r="S346" s="886"/>
      <c r="T346" s="886"/>
      <c r="U346" s="886"/>
    </row>
    <row r="347" spans="1:21" s="34" customFormat="1" x14ac:dyDescent="0.2">
      <c r="A347" s="889">
        <v>15</v>
      </c>
      <c r="B347" s="888" t="s">
        <v>312</v>
      </c>
      <c r="C347" s="887" t="s">
        <v>2299</v>
      </c>
      <c r="D347" s="836">
        <v>40.341318844521517</v>
      </c>
      <c r="E347" s="836">
        <v>43.259560376158568</v>
      </c>
      <c r="F347" s="842">
        <v>46.436646818075076</v>
      </c>
      <c r="G347" s="841">
        <v>55.187071752429951</v>
      </c>
      <c r="H347" s="869"/>
      <c r="I347" s="870"/>
      <c r="J347" s="870"/>
      <c r="K347" s="870"/>
      <c r="L347" s="870"/>
      <c r="M347" s="870"/>
      <c r="N347" s="870"/>
      <c r="O347" s="765">
        <v>70</v>
      </c>
      <c r="P347" s="886"/>
      <c r="Q347" s="886"/>
      <c r="R347" s="886"/>
      <c r="S347" s="886"/>
      <c r="T347" s="886"/>
      <c r="U347" s="886"/>
    </row>
    <row r="348" spans="1:21" s="34" customFormat="1" x14ac:dyDescent="0.2">
      <c r="A348" s="889">
        <v>15</v>
      </c>
      <c r="B348" s="888" t="s">
        <v>389</v>
      </c>
      <c r="C348" s="887" t="s">
        <v>2298</v>
      </c>
      <c r="D348" s="899">
        <v>19.193886934982498</v>
      </c>
      <c r="E348" s="837">
        <v>21.710886263248341</v>
      </c>
      <c r="F348" s="835">
        <v>20.713999036900812</v>
      </c>
      <c r="G348" s="898">
        <v>38.487364579444986</v>
      </c>
      <c r="H348" s="869"/>
      <c r="I348" s="870"/>
      <c r="J348" s="870"/>
      <c r="K348" s="870"/>
      <c r="L348" s="870"/>
      <c r="M348" s="870"/>
      <c r="N348" s="870"/>
      <c r="O348" s="890" t="s">
        <v>501</v>
      </c>
      <c r="P348" s="886"/>
      <c r="Q348" s="886"/>
      <c r="R348" s="886"/>
      <c r="S348" s="886"/>
      <c r="T348" s="886"/>
      <c r="U348" s="886"/>
    </row>
    <row r="349" spans="1:21" s="34" customFormat="1" x14ac:dyDescent="0.2">
      <c r="A349" s="889">
        <v>15</v>
      </c>
      <c r="B349" s="888" t="s">
        <v>318</v>
      </c>
      <c r="C349" s="887" t="s">
        <v>2298</v>
      </c>
      <c r="D349" s="843">
        <v>54.438148558213037</v>
      </c>
      <c r="E349" s="843">
        <v>53.98931754566329</v>
      </c>
      <c r="F349" s="841">
        <v>56.884034572182195</v>
      </c>
      <c r="G349" s="841">
        <v>63.265998131107757</v>
      </c>
      <c r="H349" s="869"/>
      <c r="I349" s="870"/>
      <c r="J349" s="870"/>
      <c r="K349" s="870"/>
      <c r="L349" s="870"/>
      <c r="M349" s="870"/>
      <c r="N349" s="870"/>
      <c r="O349" s="765">
        <v>71</v>
      </c>
      <c r="P349" s="886"/>
      <c r="Q349" s="886"/>
      <c r="R349" s="886"/>
      <c r="S349" s="886"/>
      <c r="T349" s="886"/>
      <c r="U349" s="886"/>
    </row>
    <row r="350" spans="1:21" s="34" customFormat="1" x14ac:dyDescent="0.2">
      <c r="A350" s="889">
        <v>15</v>
      </c>
      <c r="B350" s="887" t="s">
        <v>317</v>
      </c>
      <c r="C350" s="887" t="s">
        <v>2298</v>
      </c>
      <c r="D350" s="891" t="s">
        <v>501</v>
      </c>
      <c r="E350" s="891" t="s">
        <v>501</v>
      </c>
      <c r="F350" s="891" t="s">
        <v>501</v>
      </c>
      <c r="G350" s="891" t="s">
        <v>501</v>
      </c>
      <c r="H350" s="891"/>
      <c r="I350" s="891"/>
      <c r="J350" s="891"/>
      <c r="K350" s="891"/>
      <c r="L350" s="891"/>
      <c r="M350" s="891"/>
      <c r="N350" s="891"/>
      <c r="O350" s="897">
        <v>44</v>
      </c>
      <c r="P350" s="886"/>
      <c r="Q350" s="886"/>
      <c r="R350" s="886"/>
      <c r="S350" s="886"/>
      <c r="T350" s="886"/>
      <c r="U350" s="886"/>
    </row>
    <row r="351" spans="1:21" s="34" customFormat="1" x14ac:dyDescent="0.2">
      <c r="A351" s="896">
        <v>15</v>
      </c>
      <c r="B351" s="895" t="s">
        <v>310</v>
      </c>
      <c r="C351" s="894" t="s">
        <v>2297</v>
      </c>
      <c r="D351" s="890" t="s">
        <v>501</v>
      </c>
      <c r="E351" s="890" t="s">
        <v>501</v>
      </c>
      <c r="F351" s="890" t="s">
        <v>501</v>
      </c>
      <c r="G351" s="890" t="s">
        <v>501</v>
      </c>
      <c r="H351" s="766"/>
      <c r="I351" s="766"/>
      <c r="J351" s="766"/>
      <c r="K351" s="766"/>
      <c r="L351" s="766"/>
      <c r="M351" s="766"/>
      <c r="N351" s="766"/>
      <c r="O351" s="766">
        <v>68</v>
      </c>
      <c r="P351" s="886"/>
      <c r="Q351" s="886"/>
      <c r="R351" s="886"/>
      <c r="S351" s="886"/>
      <c r="T351" s="886"/>
      <c r="U351" s="886"/>
    </row>
    <row r="352" spans="1:21" s="34" customFormat="1" x14ac:dyDescent="0.2">
      <c r="A352" s="889">
        <v>15</v>
      </c>
      <c r="B352" s="888" t="s">
        <v>311</v>
      </c>
      <c r="C352" s="887" t="s">
        <v>2296</v>
      </c>
      <c r="D352" s="843">
        <v>69.269336145707101</v>
      </c>
      <c r="E352" s="843">
        <v>55.354565101260484</v>
      </c>
      <c r="F352" s="841">
        <v>61.23002529817385</v>
      </c>
      <c r="G352" s="841">
        <v>65.270237977847486</v>
      </c>
      <c r="H352" s="869"/>
      <c r="I352" s="870"/>
      <c r="J352" s="870"/>
      <c r="K352" s="870"/>
      <c r="L352" s="870"/>
      <c r="M352" s="870"/>
      <c r="N352" s="870"/>
      <c r="O352" s="765">
        <v>66</v>
      </c>
      <c r="P352" s="886"/>
      <c r="Q352" s="886"/>
      <c r="R352" s="886"/>
      <c r="S352" s="886"/>
      <c r="T352" s="886"/>
      <c r="U352" s="886"/>
    </row>
    <row r="353" spans="1:23" s="34" customFormat="1" x14ac:dyDescent="0.2">
      <c r="A353" s="889">
        <v>15</v>
      </c>
      <c r="B353" s="887" t="s">
        <v>418</v>
      </c>
      <c r="C353" s="887" t="s">
        <v>2294</v>
      </c>
      <c r="D353" s="837">
        <v>34.023173704877827</v>
      </c>
      <c r="E353" s="836">
        <v>41.068331294057046</v>
      </c>
      <c r="F353" s="842">
        <v>38.640106879171128</v>
      </c>
      <c r="G353" s="891" t="s">
        <v>501</v>
      </c>
      <c r="H353" s="891" t="s">
        <v>501</v>
      </c>
      <c r="I353" s="891" t="s">
        <v>501</v>
      </c>
      <c r="J353" s="891" t="s">
        <v>501</v>
      </c>
      <c r="K353" s="891" t="s">
        <v>501</v>
      </c>
      <c r="L353" s="891" t="s">
        <v>501</v>
      </c>
      <c r="M353" s="891" t="s">
        <v>501</v>
      </c>
      <c r="N353" s="891" t="s">
        <v>501</v>
      </c>
      <c r="O353" s="890" t="s">
        <v>501</v>
      </c>
      <c r="P353" s="886"/>
      <c r="Q353" s="886"/>
      <c r="R353" s="886"/>
      <c r="S353" s="886"/>
      <c r="T353" s="886"/>
      <c r="U353" s="886"/>
      <c r="V353" s="46"/>
      <c r="W353" s="769"/>
    </row>
    <row r="354" spans="1:23" s="34" customFormat="1" x14ac:dyDescent="0.2">
      <c r="A354" s="889">
        <v>15</v>
      </c>
      <c r="B354" s="888" t="s">
        <v>313</v>
      </c>
      <c r="C354" s="887" t="s">
        <v>2294</v>
      </c>
      <c r="D354" s="836">
        <v>46.866558336904596</v>
      </c>
      <c r="E354" s="836">
        <v>49.343853529445774</v>
      </c>
      <c r="F354" s="842">
        <v>50.67473494395341</v>
      </c>
      <c r="G354" s="863">
        <v>51.582833066126916</v>
      </c>
      <c r="H354" s="869"/>
      <c r="I354" s="870"/>
      <c r="J354" s="870"/>
      <c r="K354" s="870"/>
      <c r="L354" s="870"/>
      <c r="M354" s="870"/>
      <c r="N354" s="870"/>
      <c r="O354" s="765">
        <v>60</v>
      </c>
      <c r="P354" s="886"/>
      <c r="Q354" s="886"/>
      <c r="R354" s="886"/>
      <c r="S354" s="886"/>
      <c r="T354" s="886"/>
      <c r="U354" s="886"/>
      <c r="V354" s="46"/>
      <c r="W354" s="769"/>
    </row>
    <row r="355" spans="1:23" s="34" customFormat="1" x14ac:dyDescent="0.2">
      <c r="A355" s="893">
        <v>15</v>
      </c>
      <c r="B355" s="888" t="s">
        <v>314</v>
      </c>
      <c r="C355" s="892" t="s">
        <v>2295</v>
      </c>
      <c r="D355" s="859" t="s">
        <v>501</v>
      </c>
      <c r="E355" s="859" t="s">
        <v>501</v>
      </c>
      <c r="F355" s="264" t="s">
        <v>501</v>
      </c>
      <c r="G355" s="863">
        <v>51.8661636492578</v>
      </c>
      <c r="H355" s="869"/>
      <c r="I355" s="870"/>
      <c r="J355" s="870"/>
      <c r="K355" s="870"/>
      <c r="L355" s="870"/>
      <c r="M355" s="870"/>
      <c r="N355" s="870"/>
      <c r="O355" s="765">
        <v>57</v>
      </c>
      <c r="P355" s="886"/>
      <c r="Q355" s="886"/>
      <c r="R355" s="886"/>
      <c r="S355" s="886"/>
      <c r="T355" s="886"/>
      <c r="U355" s="886"/>
      <c r="V355" s="46"/>
      <c r="W355" s="769"/>
    </row>
    <row r="356" spans="1:23" s="34" customFormat="1" x14ac:dyDescent="0.2">
      <c r="A356" s="889">
        <v>15</v>
      </c>
      <c r="B356" s="888" t="s">
        <v>315</v>
      </c>
      <c r="C356" s="887" t="s">
        <v>2294</v>
      </c>
      <c r="D356" s="837">
        <v>24.198476002712408</v>
      </c>
      <c r="E356" s="837">
        <v>27.663654904235688</v>
      </c>
      <c r="F356" s="835">
        <v>25.951442412976558</v>
      </c>
      <c r="G356" s="834">
        <v>27.921845861239039</v>
      </c>
      <c r="H356" s="869"/>
      <c r="I356" s="870"/>
      <c r="J356" s="870"/>
      <c r="K356" s="870"/>
      <c r="L356" s="870"/>
      <c r="M356" s="870"/>
      <c r="N356" s="870"/>
      <c r="O356" s="765">
        <v>33</v>
      </c>
      <c r="P356" s="886"/>
      <c r="Q356" s="886"/>
      <c r="R356" s="886"/>
      <c r="S356" s="886"/>
      <c r="T356" s="886"/>
      <c r="U356" s="886"/>
      <c r="V356" s="46"/>
      <c r="W356" s="769"/>
    </row>
    <row r="357" spans="1:23" s="34" customFormat="1" x14ac:dyDescent="0.2">
      <c r="A357" s="889">
        <v>15</v>
      </c>
      <c r="B357" s="887" t="s">
        <v>419</v>
      </c>
      <c r="C357" s="887" t="s">
        <v>2294</v>
      </c>
      <c r="D357" s="837">
        <v>29.679438002378127</v>
      </c>
      <c r="E357" s="836">
        <v>36.733974288603854</v>
      </c>
      <c r="F357" s="835">
        <v>34.941452925077265</v>
      </c>
      <c r="G357" s="891" t="s">
        <v>501</v>
      </c>
      <c r="H357" s="891" t="s">
        <v>501</v>
      </c>
      <c r="I357" s="891" t="s">
        <v>501</v>
      </c>
      <c r="J357" s="891" t="s">
        <v>501</v>
      </c>
      <c r="K357" s="891" t="s">
        <v>501</v>
      </c>
      <c r="L357" s="891" t="s">
        <v>501</v>
      </c>
      <c r="M357" s="891" t="s">
        <v>501</v>
      </c>
      <c r="N357" s="891" t="s">
        <v>501</v>
      </c>
      <c r="O357" s="890" t="s">
        <v>501</v>
      </c>
      <c r="P357" s="886"/>
      <c r="Q357" s="886"/>
      <c r="R357" s="886"/>
      <c r="S357" s="886"/>
      <c r="T357" s="886"/>
      <c r="U357" s="886"/>
      <c r="V357" s="46"/>
      <c r="W357" s="769"/>
    </row>
    <row r="358" spans="1:23" s="34" customFormat="1" x14ac:dyDescent="0.2">
      <c r="A358" s="889">
        <v>15</v>
      </c>
      <c r="B358" s="888" t="s">
        <v>319</v>
      </c>
      <c r="C358" s="887" t="s">
        <v>2293</v>
      </c>
      <c r="D358" s="843">
        <v>58.482098960874112</v>
      </c>
      <c r="E358" s="843">
        <v>60.274477144510648</v>
      </c>
      <c r="F358" s="841">
        <v>59.241149803476937</v>
      </c>
      <c r="G358" s="841">
        <v>63.980790437099785</v>
      </c>
      <c r="H358" s="869"/>
      <c r="I358" s="870"/>
      <c r="J358" s="870"/>
      <c r="K358" s="870"/>
      <c r="L358" s="870"/>
      <c r="M358" s="870"/>
      <c r="N358" s="870"/>
      <c r="O358" s="765">
        <v>69</v>
      </c>
      <c r="P358" s="886"/>
      <c r="Q358" s="886"/>
      <c r="R358" s="886"/>
      <c r="S358" s="886"/>
      <c r="T358" s="886"/>
      <c r="U358" s="886"/>
      <c r="V358" s="46"/>
      <c r="W358" s="769"/>
    </row>
    <row r="359" spans="1:23" s="34" customFormat="1" x14ac:dyDescent="0.2">
      <c r="A359" s="889">
        <v>15</v>
      </c>
      <c r="B359" s="888" t="s">
        <v>320</v>
      </c>
      <c r="C359" s="887" t="s">
        <v>2293</v>
      </c>
      <c r="D359" s="843">
        <v>67.987482753490525</v>
      </c>
      <c r="E359" s="843">
        <v>56.604583415638785</v>
      </c>
      <c r="F359" s="841">
        <v>62.769626177724739</v>
      </c>
      <c r="G359" s="841">
        <v>68.19911478234124</v>
      </c>
      <c r="H359" s="869"/>
      <c r="I359" s="870"/>
      <c r="J359" s="870"/>
      <c r="K359" s="870"/>
      <c r="L359" s="870"/>
      <c r="M359" s="870"/>
      <c r="N359" s="870"/>
      <c r="O359" s="765">
        <v>69</v>
      </c>
      <c r="P359" s="886"/>
      <c r="Q359" s="886"/>
      <c r="R359" s="886"/>
      <c r="S359" s="886"/>
      <c r="T359" s="886"/>
      <c r="U359" s="886"/>
      <c r="V359" s="46"/>
      <c r="W359" s="769"/>
    </row>
    <row r="360" spans="1:23" s="34" customFormat="1" x14ac:dyDescent="0.2">
      <c r="A360" s="882">
        <v>16</v>
      </c>
      <c r="B360" s="881" t="s">
        <v>323</v>
      </c>
      <c r="C360" s="880" t="s">
        <v>2292</v>
      </c>
      <c r="D360" s="843">
        <v>73.160744518317202</v>
      </c>
      <c r="E360" s="843">
        <v>76.019937828384741</v>
      </c>
      <c r="F360" s="841">
        <v>70.087459232293753</v>
      </c>
      <c r="G360" s="841">
        <v>71.382979239535288</v>
      </c>
      <c r="H360" s="869"/>
      <c r="I360" s="870"/>
      <c r="J360" s="870"/>
      <c r="K360" s="870"/>
      <c r="L360" s="870"/>
      <c r="M360" s="870"/>
      <c r="N360" s="870"/>
      <c r="O360" s="765">
        <v>70</v>
      </c>
      <c r="P360" s="886"/>
      <c r="Q360" s="886"/>
      <c r="R360" s="886"/>
      <c r="S360" s="886"/>
      <c r="T360" s="886"/>
      <c r="U360" s="886"/>
      <c r="V360" s="46"/>
      <c r="W360" s="769"/>
    </row>
    <row r="361" spans="1:23" s="34" customFormat="1" x14ac:dyDescent="0.2">
      <c r="A361" s="882">
        <v>16</v>
      </c>
      <c r="B361" s="881" t="s">
        <v>324</v>
      </c>
      <c r="C361" s="880" t="s">
        <v>2292</v>
      </c>
      <c r="D361" s="843">
        <v>66.589125994672557</v>
      </c>
      <c r="E361" s="843">
        <v>67.170633328613988</v>
      </c>
      <c r="F361" s="841">
        <v>68.378227373039081</v>
      </c>
      <c r="G361" s="841">
        <v>70.642049522792234</v>
      </c>
      <c r="H361" s="869"/>
      <c r="I361" s="870"/>
      <c r="J361" s="870"/>
      <c r="K361" s="870"/>
      <c r="L361" s="870"/>
      <c r="M361" s="870"/>
      <c r="N361" s="870"/>
      <c r="O361" s="765">
        <v>71</v>
      </c>
      <c r="P361" s="886"/>
      <c r="Q361" s="886"/>
      <c r="R361" s="886"/>
      <c r="S361" s="886"/>
      <c r="T361" s="886"/>
      <c r="U361" s="886"/>
      <c r="V361" s="46"/>
      <c r="W361" s="769"/>
    </row>
    <row r="362" spans="1:23" s="34" customFormat="1" x14ac:dyDescent="0.2">
      <c r="A362" s="885">
        <v>16</v>
      </c>
      <c r="B362" s="881" t="s">
        <v>321</v>
      </c>
      <c r="C362" s="884" t="s">
        <v>2291</v>
      </c>
      <c r="D362" s="859" t="s">
        <v>501</v>
      </c>
      <c r="E362" s="859" t="s">
        <v>501</v>
      </c>
      <c r="F362" s="264" t="s">
        <v>501</v>
      </c>
      <c r="G362" s="841">
        <v>76.355866161465585</v>
      </c>
      <c r="H362" s="869"/>
      <c r="I362" s="870"/>
      <c r="J362" s="870"/>
      <c r="K362" s="870"/>
      <c r="L362" s="870"/>
      <c r="M362" s="870"/>
      <c r="N362" s="870"/>
      <c r="O362" s="765">
        <v>80</v>
      </c>
      <c r="P362" s="883"/>
      <c r="Q362" s="883"/>
      <c r="R362" s="883"/>
      <c r="S362" s="883"/>
      <c r="T362" s="883"/>
      <c r="U362" s="883"/>
      <c r="V362" s="46"/>
      <c r="W362" s="769"/>
    </row>
    <row r="363" spans="1:23" s="34" customFormat="1" x14ac:dyDescent="0.2">
      <c r="A363" s="882">
        <v>16</v>
      </c>
      <c r="B363" s="881" t="s">
        <v>325</v>
      </c>
      <c r="C363" s="880" t="s">
        <v>2283</v>
      </c>
      <c r="D363" s="847">
        <v>81.633734379826592</v>
      </c>
      <c r="E363" s="847">
        <v>83.738943650876365</v>
      </c>
      <c r="F363" s="846">
        <v>82.038594091899782</v>
      </c>
      <c r="G363" s="846">
        <v>84.173342605426754</v>
      </c>
      <c r="H363" s="869"/>
      <c r="I363" s="870"/>
      <c r="J363" s="870"/>
      <c r="K363" s="870"/>
      <c r="L363" s="870"/>
      <c r="M363" s="870"/>
      <c r="N363" s="870"/>
      <c r="O363" s="765">
        <v>78</v>
      </c>
      <c r="P363" s="770"/>
      <c r="Q363" s="770"/>
      <c r="R363" s="770"/>
      <c r="S363" s="770"/>
      <c r="T363" s="770"/>
      <c r="U363" s="770"/>
      <c r="V363" s="46"/>
      <c r="W363" s="769"/>
    </row>
    <row r="364" spans="1:23" s="34" customFormat="1" x14ac:dyDescent="0.2">
      <c r="A364" s="882">
        <v>16</v>
      </c>
      <c r="B364" s="881" t="s">
        <v>322</v>
      </c>
      <c r="C364" s="880" t="s">
        <v>2290</v>
      </c>
      <c r="D364" s="847">
        <v>81.344144768139614</v>
      </c>
      <c r="E364" s="847">
        <v>79.909995924575057</v>
      </c>
      <c r="F364" s="841">
        <v>74.36321899098661</v>
      </c>
      <c r="G364" s="841">
        <v>77.525592166167527</v>
      </c>
      <c r="H364" s="869"/>
      <c r="I364" s="870"/>
      <c r="J364" s="870"/>
      <c r="K364" s="870"/>
      <c r="L364" s="870"/>
      <c r="M364" s="870"/>
      <c r="N364" s="870"/>
      <c r="O364" s="765">
        <v>89</v>
      </c>
      <c r="P364" s="770"/>
      <c r="Q364" s="770"/>
      <c r="R364" s="770"/>
      <c r="S364" s="770"/>
      <c r="T364" s="770"/>
      <c r="U364" s="770"/>
      <c r="V364" s="46"/>
      <c r="W364" s="769"/>
    </row>
    <row r="365" spans="1:23" s="34" customFormat="1" x14ac:dyDescent="0.2">
      <c r="A365" s="879">
        <v>17</v>
      </c>
      <c r="B365" s="876" t="s">
        <v>326</v>
      </c>
      <c r="C365" s="878" t="s">
        <v>2289</v>
      </c>
      <c r="D365" s="859" t="s">
        <v>501</v>
      </c>
      <c r="E365" s="859" t="s">
        <v>501</v>
      </c>
      <c r="F365" s="264" t="s">
        <v>501</v>
      </c>
      <c r="G365" s="841">
        <v>69.17798468954534</v>
      </c>
      <c r="H365" s="869"/>
      <c r="I365" s="870"/>
      <c r="J365" s="870"/>
      <c r="K365" s="870"/>
      <c r="L365" s="870"/>
      <c r="M365" s="870"/>
      <c r="N365" s="870"/>
      <c r="O365" s="765">
        <v>72</v>
      </c>
      <c r="P365" s="770"/>
      <c r="Q365" s="770"/>
      <c r="R365" s="770"/>
      <c r="S365" s="770"/>
      <c r="T365" s="770"/>
      <c r="U365" s="770"/>
      <c r="V365" s="46"/>
      <c r="W365" s="769"/>
    </row>
    <row r="366" spans="1:23" s="34" customFormat="1" x14ac:dyDescent="0.2">
      <c r="A366" s="877">
        <v>17</v>
      </c>
      <c r="B366" s="876" t="s">
        <v>328</v>
      </c>
      <c r="C366" s="875" t="s">
        <v>2288</v>
      </c>
      <c r="D366" s="843">
        <v>71.320929336953597</v>
      </c>
      <c r="E366" s="843">
        <v>72.430286146137917</v>
      </c>
      <c r="F366" s="841">
        <v>62.089929452997069</v>
      </c>
      <c r="G366" s="841">
        <v>68.566492939251759</v>
      </c>
      <c r="H366" s="869"/>
      <c r="I366" s="870"/>
      <c r="J366" s="870"/>
      <c r="K366" s="870"/>
      <c r="L366" s="870"/>
      <c r="M366" s="870"/>
      <c r="N366" s="870"/>
      <c r="O366" s="765">
        <v>70</v>
      </c>
      <c r="P366" s="770"/>
      <c r="Q366" s="770"/>
      <c r="R366" s="770"/>
      <c r="S366" s="770"/>
      <c r="T366" s="770"/>
      <c r="U366" s="770"/>
      <c r="V366" s="46"/>
      <c r="W366" s="769"/>
    </row>
    <row r="367" spans="1:23" s="34" customFormat="1" x14ac:dyDescent="0.2">
      <c r="A367" s="877">
        <v>17</v>
      </c>
      <c r="B367" s="876" t="s">
        <v>329</v>
      </c>
      <c r="C367" s="875" t="s">
        <v>2288</v>
      </c>
      <c r="D367" s="843">
        <v>69.206611618104063</v>
      </c>
      <c r="E367" s="843">
        <v>60.68732021172702</v>
      </c>
      <c r="F367" s="841">
        <v>62.178943886854029</v>
      </c>
      <c r="G367" s="841">
        <v>65.157514725386747</v>
      </c>
      <c r="H367" s="869"/>
      <c r="I367" s="870"/>
      <c r="J367" s="870"/>
      <c r="K367" s="870"/>
      <c r="L367" s="870"/>
      <c r="M367" s="870"/>
      <c r="N367" s="870"/>
      <c r="O367" s="765">
        <v>66</v>
      </c>
      <c r="P367" s="770"/>
      <c r="Q367" s="770"/>
      <c r="R367" s="770"/>
      <c r="S367" s="770"/>
      <c r="T367" s="770"/>
      <c r="U367" s="770"/>
      <c r="V367" s="46"/>
      <c r="W367" s="769"/>
    </row>
    <row r="368" spans="1:23" s="34" customFormat="1" x14ac:dyDescent="0.2">
      <c r="A368" s="877">
        <v>17</v>
      </c>
      <c r="B368" s="876" t="s">
        <v>327</v>
      </c>
      <c r="C368" s="875" t="s">
        <v>2268</v>
      </c>
      <c r="D368" s="843">
        <v>76.445956827650463</v>
      </c>
      <c r="E368" s="843">
        <v>76.785963163983624</v>
      </c>
      <c r="F368" s="841">
        <v>77.116577120213933</v>
      </c>
      <c r="G368" s="841">
        <v>77.550535946486988</v>
      </c>
      <c r="H368" s="869"/>
      <c r="I368" s="870"/>
      <c r="J368" s="870"/>
      <c r="K368" s="870"/>
      <c r="L368" s="870"/>
      <c r="M368" s="870"/>
      <c r="N368" s="870"/>
      <c r="O368" s="765">
        <v>77</v>
      </c>
      <c r="P368" s="770"/>
      <c r="Q368" s="770"/>
      <c r="R368" s="770"/>
      <c r="S368" s="770"/>
      <c r="T368" s="770"/>
      <c r="U368" s="770"/>
      <c r="V368" s="874"/>
      <c r="W368" s="787"/>
    </row>
    <row r="369" spans="1:23" s="34" customFormat="1" x14ac:dyDescent="0.2">
      <c r="A369" s="873">
        <v>18</v>
      </c>
      <c r="B369" s="872" t="s">
        <v>330</v>
      </c>
      <c r="C369" s="871" t="s">
        <v>2287</v>
      </c>
      <c r="D369" s="843">
        <v>69.634612157180626</v>
      </c>
      <c r="E369" s="843">
        <v>68.67353329257412</v>
      </c>
      <c r="F369" s="841">
        <v>65.424053970522365</v>
      </c>
      <c r="G369" s="841">
        <v>70.665193775898587</v>
      </c>
      <c r="H369" s="869"/>
      <c r="I369" s="870"/>
      <c r="J369" s="870"/>
      <c r="K369" s="870"/>
      <c r="L369" s="870"/>
      <c r="M369" s="870"/>
      <c r="N369" s="870"/>
      <c r="O369" s="765">
        <v>68</v>
      </c>
      <c r="P369" s="770"/>
      <c r="Q369" s="770"/>
      <c r="R369" s="770"/>
      <c r="S369" s="770"/>
      <c r="T369" s="770"/>
      <c r="U369" s="770"/>
      <c r="V369" s="868"/>
      <c r="W369" s="787"/>
    </row>
    <row r="370" spans="1:23" s="34" customFormat="1" x14ac:dyDescent="0.2">
      <c r="A370" s="866">
        <v>19</v>
      </c>
      <c r="B370" s="865" t="s">
        <v>334</v>
      </c>
      <c r="C370" s="864" t="s">
        <v>2286</v>
      </c>
      <c r="D370" s="843">
        <v>54.050430906179109</v>
      </c>
      <c r="E370" s="843">
        <v>60.822241677694208</v>
      </c>
      <c r="F370" s="841">
        <v>53.173921976051084</v>
      </c>
      <c r="G370" s="841">
        <v>61.618251903885323</v>
      </c>
      <c r="H370" s="869"/>
      <c r="I370" s="870"/>
      <c r="J370" s="870"/>
      <c r="K370" s="870"/>
      <c r="L370" s="870"/>
      <c r="M370" s="870"/>
      <c r="N370" s="870"/>
      <c r="O370" s="765">
        <v>59</v>
      </c>
      <c r="P370" s="770"/>
      <c r="Q370" s="770"/>
      <c r="R370" s="770"/>
      <c r="S370" s="770"/>
      <c r="T370" s="770"/>
      <c r="U370" s="770"/>
      <c r="V370" s="868"/>
      <c r="W370" s="787"/>
    </row>
    <row r="371" spans="1:23" s="34" customFormat="1" x14ac:dyDescent="0.2">
      <c r="A371" s="866">
        <v>19</v>
      </c>
      <c r="B371" s="865" t="s">
        <v>336</v>
      </c>
      <c r="C371" s="864" t="s">
        <v>2285</v>
      </c>
      <c r="D371" s="843">
        <v>72.125091007366208</v>
      </c>
      <c r="E371" s="843">
        <v>64.373096387477389</v>
      </c>
      <c r="F371" s="841">
        <v>66.849395310982587</v>
      </c>
      <c r="G371" s="841">
        <v>69.920610615580912</v>
      </c>
      <c r="H371" s="265"/>
      <c r="I371" s="869"/>
      <c r="J371" s="869"/>
      <c r="K371" s="869"/>
      <c r="L371" s="869"/>
      <c r="M371" s="869"/>
      <c r="N371" s="869"/>
      <c r="O371" s="765">
        <v>71</v>
      </c>
      <c r="P371" s="770"/>
      <c r="Q371" s="770"/>
      <c r="R371" s="770"/>
      <c r="S371" s="770"/>
      <c r="T371" s="770"/>
      <c r="U371" s="770"/>
      <c r="V371" s="868"/>
      <c r="W371" s="787"/>
    </row>
    <row r="372" spans="1:23" s="34" customFormat="1" x14ac:dyDescent="0.2">
      <c r="A372" s="866">
        <v>19</v>
      </c>
      <c r="B372" s="865" t="s">
        <v>337</v>
      </c>
      <c r="C372" s="864" t="s">
        <v>2271</v>
      </c>
      <c r="D372" s="847">
        <v>85.058297122535564</v>
      </c>
      <c r="E372" s="847">
        <v>88.415332652257575</v>
      </c>
      <c r="F372" s="846">
        <v>84.573503381009019</v>
      </c>
      <c r="G372" s="846">
        <v>90.935769036702069</v>
      </c>
      <c r="H372" s="265"/>
      <c r="I372" s="265"/>
      <c r="J372" s="265"/>
      <c r="K372" s="265"/>
      <c r="L372" s="265"/>
      <c r="M372" s="265"/>
      <c r="N372" s="265"/>
      <c r="O372" s="765">
        <v>90</v>
      </c>
      <c r="P372" s="770"/>
      <c r="Q372" s="770"/>
      <c r="R372" s="770"/>
      <c r="S372" s="770"/>
      <c r="T372" s="770"/>
      <c r="U372" s="770"/>
      <c r="V372" s="868"/>
      <c r="W372" s="787"/>
    </row>
    <row r="373" spans="1:23" s="34" customFormat="1" x14ac:dyDescent="0.2">
      <c r="A373" s="866">
        <v>19</v>
      </c>
      <c r="B373" s="865" t="s">
        <v>335</v>
      </c>
      <c r="C373" s="864" t="s">
        <v>2284</v>
      </c>
      <c r="D373" s="867">
        <v>51.6256047612084</v>
      </c>
      <c r="E373" s="843">
        <v>54.231391282238803</v>
      </c>
      <c r="F373" s="841">
        <v>57.07502354918288</v>
      </c>
      <c r="G373" s="841">
        <v>60.138011617592873</v>
      </c>
      <c r="H373" s="265"/>
      <c r="I373" s="265"/>
      <c r="J373" s="265"/>
      <c r="K373" s="265"/>
      <c r="L373" s="265"/>
      <c r="M373" s="265"/>
      <c r="N373" s="265"/>
      <c r="O373" s="765">
        <v>65</v>
      </c>
      <c r="P373" s="770"/>
      <c r="Q373" s="770"/>
      <c r="R373" s="770"/>
      <c r="S373" s="770"/>
      <c r="T373" s="770"/>
      <c r="U373" s="770"/>
      <c r="W373" s="769"/>
    </row>
    <row r="374" spans="1:23" s="34" customFormat="1" x14ac:dyDescent="0.2">
      <c r="A374" s="866">
        <v>19</v>
      </c>
      <c r="B374" s="865" t="s">
        <v>338</v>
      </c>
      <c r="C374" s="864" t="s">
        <v>2283</v>
      </c>
      <c r="D374" s="847">
        <v>84.799631518225198</v>
      </c>
      <c r="E374" s="847">
        <v>85.634353391158427</v>
      </c>
      <c r="F374" s="846">
        <v>82.549344787521775</v>
      </c>
      <c r="G374" s="846">
        <v>87.918384206988534</v>
      </c>
      <c r="H374" s="265"/>
      <c r="I374" s="265"/>
      <c r="J374" s="265"/>
      <c r="K374" s="265"/>
      <c r="L374" s="265"/>
      <c r="M374" s="265"/>
      <c r="N374" s="265"/>
      <c r="O374" s="765">
        <v>89</v>
      </c>
      <c r="P374" s="770"/>
      <c r="Q374" s="770"/>
      <c r="R374" s="770"/>
      <c r="S374" s="770"/>
      <c r="T374" s="770"/>
      <c r="U374" s="770"/>
      <c r="W374" s="769"/>
    </row>
    <row r="375" spans="1:23" s="34" customFormat="1" x14ac:dyDescent="0.2">
      <c r="A375" s="866">
        <v>19</v>
      </c>
      <c r="B375" s="865" t="s">
        <v>332</v>
      </c>
      <c r="C375" s="864" t="s">
        <v>2282</v>
      </c>
      <c r="D375" s="847">
        <v>87.285956098801023</v>
      </c>
      <c r="E375" s="847">
        <v>84.923884972435545</v>
      </c>
      <c r="F375" s="846">
        <v>83.801514628696467</v>
      </c>
      <c r="G375" s="846">
        <v>83.870643561215076</v>
      </c>
      <c r="H375" s="265"/>
      <c r="I375" s="265"/>
      <c r="J375" s="265"/>
      <c r="K375" s="265"/>
      <c r="L375" s="265"/>
      <c r="M375" s="265"/>
      <c r="N375" s="265"/>
      <c r="O375" s="765">
        <v>89</v>
      </c>
      <c r="P375" s="770"/>
      <c r="Q375" s="770"/>
      <c r="R375" s="770"/>
      <c r="S375" s="770"/>
      <c r="T375" s="770"/>
      <c r="U375" s="770"/>
      <c r="V375" s="46"/>
      <c r="W375" s="769"/>
    </row>
    <row r="376" spans="1:23" s="34" customFormat="1" x14ac:dyDescent="0.2">
      <c r="A376" s="866">
        <v>19</v>
      </c>
      <c r="B376" s="865" t="s">
        <v>333</v>
      </c>
      <c r="C376" s="864" t="s">
        <v>2282</v>
      </c>
      <c r="D376" s="847">
        <v>84.642618284129469</v>
      </c>
      <c r="E376" s="847">
        <v>88.96336847559671</v>
      </c>
      <c r="F376" s="846">
        <v>86.265724373571288</v>
      </c>
      <c r="G376" s="846">
        <v>89.764360733666678</v>
      </c>
      <c r="H376" s="265"/>
      <c r="I376" s="265"/>
      <c r="J376" s="265"/>
      <c r="K376" s="265"/>
      <c r="L376" s="265"/>
      <c r="M376" s="265"/>
      <c r="N376" s="265"/>
      <c r="O376" s="765">
        <v>91</v>
      </c>
      <c r="P376" s="770"/>
      <c r="Q376" s="770"/>
      <c r="R376" s="770"/>
      <c r="S376" s="770"/>
      <c r="T376" s="770"/>
      <c r="U376" s="770"/>
      <c r="V376" s="46"/>
      <c r="W376" s="769"/>
    </row>
    <row r="377" spans="1:23" s="34" customFormat="1" x14ac:dyDescent="0.2">
      <c r="A377" s="866">
        <v>19</v>
      </c>
      <c r="B377" s="865" t="s">
        <v>331</v>
      </c>
      <c r="C377" s="864" t="s">
        <v>2281</v>
      </c>
      <c r="D377" s="843">
        <v>65.286370418702276</v>
      </c>
      <c r="E377" s="843">
        <v>59.153118905363051</v>
      </c>
      <c r="F377" s="841">
        <v>57.539592042950147</v>
      </c>
      <c r="G377" s="841">
        <v>65.013474221848284</v>
      </c>
      <c r="H377" s="265"/>
      <c r="I377" s="265"/>
      <c r="J377" s="265"/>
      <c r="K377" s="265"/>
      <c r="L377" s="265"/>
      <c r="M377" s="265"/>
      <c r="N377" s="265"/>
      <c r="O377" s="765">
        <v>62</v>
      </c>
      <c r="P377" s="770"/>
      <c r="Q377" s="770"/>
      <c r="R377" s="770"/>
      <c r="S377" s="770"/>
      <c r="T377" s="770"/>
      <c r="U377" s="770"/>
      <c r="V377" s="46"/>
      <c r="W377" s="769"/>
    </row>
    <row r="378" spans="1:23" s="34" customFormat="1" x14ac:dyDescent="0.2">
      <c r="A378" s="862">
        <v>20</v>
      </c>
      <c r="B378" s="861" t="s">
        <v>341</v>
      </c>
      <c r="C378" s="860" t="s">
        <v>2280</v>
      </c>
      <c r="D378" s="843">
        <v>69.810306518106657</v>
      </c>
      <c r="E378" s="843">
        <v>75.863643951345367</v>
      </c>
      <c r="F378" s="841">
        <v>66.108675338356733</v>
      </c>
      <c r="G378" s="841">
        <v>74.013517621255275</v>
      </c>
      <c r="H378" s="265"/>
      <c r="I378" s="265"/>
      <c r="J378" s="265"/>
      <c r="K378" s="265"/>
      <c r="L378" s="265"/>
      <c r="M378" s="265"/>
      <c r="N378" s="265"/>
      <c r="O378" s="766">
        <v>70</v>
      </c>
      <c r="P378" s="770"/>
      <c r="Q378" s="770"/>
      <c r="R378" s="770"/>
      <c r="S378" s="770"/>
      <c r="T378" s="770"/>
      <c r="U378" s="770"/>
      <c r="V378" s="46"/>
      <c r="W378" s="769"/>
    </row>
    <row r="379" spans="1:23" s="34" customFormat="1" x14ac:dyDescent="0.2">
      <c r="A379" s="862">
        <v>20</v>
      </c>
      <c r="B379" s="861" t="s">
        <v>342</v>
      </c>
      <c r="C379" s="860" t="s">
        <v>2280</v>
      </c>
      <c r="D379" s="843">
        <v>66.391018979870651</v>
      </c>
      <c r="E379" s="843">
        <v>70.331108574690433</v>
      </c>
      <c r="F379" s="841">
        <v>63.363159758452525</v>
      </c>
      <c r="G379" s="841">
        <v>67.380109110586275</v>
      </c>
      <c r="H379" s="265"/>
      <c r="I379" s="265"/>
      <c r="J379" s="265"/>
      <c r="K379" s="265"/>
      <c r="L379" s="265"/>
      <c r="M379" s="265"/>
      <c r="N379" s="265"/>
      <c r="O379" s="766">
        <v>69</v>
      </c>
      <c r="P379" s="770"/>
      <c r="Q379" s="770"/>
      <c r="R379" s="770"/>
      <c r="S379" s="770"/>
      <c r="T379" s="770"/>
      <c r="U379" s="770"/>
      <c r="V379" s="46"/>
      <c r="W379" s="769"/>
    </row>
    <row r="380" spans="1:23" s="34" customFormat="1" x14ac:dyDescent="0.2">
      <c r="A380" s="862">
        <v>20</v>
      </c>
      <c r="B380" s="861" t="s">
        <v>343</v>
      </c>
      <c r="C380" s="860" t="s">
        <v>2280</v>
      </c>
      <c r="D380" s="843">
        <v>66.813993474590447</v>
      </c>
      <c r="E380" s="843">
        <v>70.369121087541487</v>
      </c>
      <c r="F380" s="841">
        <v>58.278015205309153</v>
      </c>
      <c r="G380" s="841">
        <v>68.310934544438027</v>
      </c>
      <c r="H380" s="265"/>
      <c r="I380" s="265"/>
      <c r="J380" s="265"/>
      <c r="K380" s="265"/>
      <c r="L380" s="265"/>
      <c r="M380" s="265"/>
      <c r="N380" s="265"/>
      <c r="O380" s="766">
        <v>66</v>
      </c>
      <c r="P380" s="770"/>
      <c r="Q380" s="770"/>
      <c r="R380" s="770"/>
      <c r="S380" s="770"/>
      <c r="T380" s="770"/>
      <c r="U380" s="770"/>
      <c r="V380" s="46"/>
      <c r="W380" s="769"/>
    </row>
    <row r="381" spans="1:23" s="34" customFormat="1" x14ac:dyDescent="0.2">
      <c r="A381" s="862">
        <v>20</v>
      </c>
      <c r="B381" s="861" t="s">
        <v>339</v>
      </c>
      <c r="C381" s="860" t="s">
        <v>2279</v>
      </c>
      <c r="D381" s="843">
        <v>66.305292608098185</v>
      </c>
      <c r="E381" s="843">
        <v>56.313410596169078</v>
      </c>
      <c r="F381" s="863">
        <v>51.700945090803437</v>
      </c>
      <c r="G381" s="841">
        <v>69.893934731415087</v>
      </c>
      <c r="H381" s="265"/>
      <c r="I381" s="265"/>
      <c r="J381" s="265"/>
      <c r="K381" s="265"/>
      <c r="L381" s="265"/>
      <c r="M381" s="265"/>
      <c r="N381" s="265"/>
      <c r="O381" s="766">
        <v>68</v>
      </c>
      <c r="P381" s="770"/>
      <c r="Q381" s="770"/>
      <c r="R381" s="770"/>
      <c r="S381" s="770"/>
      <c r="T381" s="770"/>
      <c r="U381" s="770"/>
      <c r="V381" s="46"/>
      <c r="W381" s="769"/>
    </row>
    <row r="382" spans="1:23" s="34" customFormat="1" x14ac:dyDescent="0.2">
      <c r="A382" s="862">
        <v>20</v>
      </c>
      <c r="B382" s="861" t="s">
        <v>340</v>
      </c>
      <c r="C382" s="860" t="s">
        <v>2278</v>
      </c>
      <c r="D382" s="843">
        <v>64.074977052491491</v>
      </c>
      <c r="E382" s="843">
        <v>65.301677645185123</v>
      </c>
      <c r="F382" s="841">
        <v>68.985276042912872</v>
      </c>
      <c r="G382" s="841">
        <v>67.443837810387407</v>
      </c>
      <c r="H382" s="265"/>
      <c r="I382" s="265"/>
      <c r="J382" s="265"/>
      <c r="K382" s="265"/>
      <c r="L382" s="265"/>
      <c r="M382" s="265"/>
      <c r="N382" s="265"/>
      <c r="O382" s="766">
        <v>63</v>
      </c>
      <c r="P382" s="770"/>
      <c r="Q382" s="770"/>
      <c r="R382" s="770"/>
      <c r="S382" s="770"/>
      <c r="T382" s="770"/>
      <c r="U382" s="770"/>
      <c r="V382" s="46"/>
      <c r="W382" s="769"/>
    </row>
    <row r="383" spans="1:23" s="34" customFormat="1" x14ac:dyDescent="0.2">
      <c r="A383" s="862">
        <v>20</v>
      </c>
      <c r="B383" s="861" t="s">
        <v>344</v>
      </c>
      <c r="C383" s="860" t="s">
        <v>2277</v>
      </c>
      <c r="D383" s="836">
        <v>36.871227319041004</v>
      </c>
      <c r="E383" s="836">
        <v>45.135610645480575</v>
      </c>
      <c r="F383" s="841">
        <v>58.698144146582173</v>
      </c>
      <c r="G383" s="834">
        <v>47.735381106545042</v>
      </c>
      <c r="H383" s="265"/>
      <c r="I383" s="265"/>
      <c r="J383" s="265"/>
      <c r="K383" s="265"/>
      <c r="L383" s="265"/>
      <c r="M383" s="265"/>
      <c r="N383" s="265"/>
      <c r="O383" s="763">
        <v>51</v>
      </c>
      <c r="P383" s="770"/>
      <c r="Q383" s="770"/>
      <c r="R383" s="770"/>
      <c r="S383" s="770"/>
      <c r="T383" s="770"/>
      <c r="U383" s="770"/>
      <c r="V383" s="46"/>
      <c r="W383" s="769"/>
    </row>
    <row r="384" spans="1:23" s="34" customFormat="1" x14ac:dyDescent="0.2">
      <c r="A384" s="856">
        <v>21</v>
      </c>
      <c r="B384" s="855" t="s">
        <v>345</v>
      </c>
      <c r="C384" s="854" t="s">
        <v>2276</v>
      </c>
      <c r="D384" s="843">
        <v>72.591192234552125</v>
      </c>
      <c r="E384" s="847">
        <v>82.899931704585526</v>
      </c>
      <c r="F384" s="846">
        <v>80.199941372008524</v>
      </c>
      <c r="G384" s="846">
        <v>81.175046341046922</v>
      </c>
      <c r="H384" s="265"/>
      <c r="I384" s="265"/>
      <c r="J384" s="265"/>
      <c r="K384" s="265"/>
      <c r="L384" s="265"/>
      <c r="M384" s="265"/>
      <c r="N384" s="265"/>
      <c r="O384" s="765">
        <v>85</v>
      </c>
      <c r="P384" s="770"/>
      <c r="Q384" s="770"/>
      <c r="R384" s="770"/>
      <c r="S384" s="770"/>
      <c r="T384" s="770"/>
      <c r="U384" s="770"/>
      <c r="V384" s="46"/>
      <c r="W384" s="769"/>
    </row>
    <row r="385" spans="1:37" x14ac:dyDescent="0.2">
      <c r="A385" s="856">
        <v>21</v>
      </c>
      <c r="B385" s="855" t="s">
        <v>346</v>
      </c>
      <c r="C385" s="854" t="s">
        <v>2273</v>
      </c>
      <c r="D385" s="836">
        <v>46.651200587799416</v>
      </c>
      <c r="E385" s="836">
        <v>50.205585424825408</v>
      </c>
      <c r="F385" s="842">
        <v>45.125953957905359</v>
      </c>
      <c r="G385" s="841">
        <v>52.347218861700895</v>
      </c>
      <c r="H385" s="265"/>
      <c r="I385" s="265"/>
      <c r="J385" s="265"/>
      <c r="K385" s="265"/>
      <c r="L385" s="265"/>
      <c r="M385" s="265"/>
      <c r="N385" s="265"/>
      <c r="O385" s="765">
        <v>55</v>
      </c>
    </row>
    <row r="386" spans="1:37" x14ac:dyDescent="0.2">
      <c r="A386" s="856">
        <v>21</v>
      </c>
      <c r="B386" s="855" t="s">
        <v>347</v>
      </c>
      <c r="C386" s="854" t="s">
        <v>2273</v>
      </c>
      <c r="D386" s="859" t="s">
        <v>501</v>
      </c>
      <c r="E386" s="859" t="s">
        <v>501</v>
      </c>
      <c r="F386" s="859" t="s">
        <v>501</v>
      </c>
      <c r="G386" s="859" t="s">
        <v>501</v>
      </c>
      <c r="H386" s="265"/>
      <c r="I386" s="265"/>
      <c r="J386" s="265"/>
      <c r="K386" s="265"/>
      <c r="L386" s="265"/>
      <c r="M386" s="265"/>
      <c r="N386" s="265"/>
      <c r="O386" s="265">
        <v>53</v>
      </c>
      <c r="V386" s="858" t="s">
        <v>2275</v>
      </c>
      <c r="W386" s="857" t="s">
        <v>2274</v>
      </c>
    </row>
    <row r="387" spans="1:37" x14ac:dyDescent="0.2">
      <c r="A387" s="856">
        <v>21</v>
      </c>
      <c r="B387" s="855" t="s">
        <v>348</v>
      </c>
      <c r="C387" s="854" t="s">
        <v>2273</v>
      </c>
      <c r="D387" s="843">
        <v>60.073955776690077</v>
      </c>
      <c r="E387" s="843">
        <v>61.472317093074601</v>
      </c>
      <c r="F387" s="841">
        <v>54.111315951682904</v>
      </c>
      <c r="G387" s="841">
        <v>60.662125541395426</v>
      </c>
      <c r="H387" s="265"/>
      <c r="I387" s="265"/>
      <c r="J387" s="265"/>
      <c r="K387" s="265"/>
      <c r="L387" s="265"/>
      <c r="M387" s="265"/>
      <c r="N387" s="265"/>
      <c r="O387" s="765">
        <v>60</v>
      </c>
      <c r="V387" s="853" t="s">
        <v>2272</v>
      </c>
      <c r="W387" s="852" t="s">
        <v>1562</v>
      </c>
    </row>
    <row r="388" spans="1:37" x14ac:dyDescent="0.2">
      <c r="A388" s="840">
        <v>22</v>
      </c>
      <c r="B388" s="839" t="s">
        <v>349</v>
      </c>
      <c r="C388" s="838" t="s">
        <v>2271</v>
      </c>
      <c r="D388" s="847">
        <v>87.186874364256411</v>
      </c>
      <c r="E388" s="847">
        <v>88.956724402543941</v>
      </c>
      <c r="F388" s="846">
        <v>88.850794843349959</v>
      </c>
      <c r="G388" s="846">
        <v>91.557894998258348</v>
      </c>
      <c r="H388" s="265"/>
      <c r="I388" s="265"/>
      <c r="J388" s="265"/>
      <c r="K388" s="265"/>
      <c r="L388" s="265"/>
      <c r="M388" s="265"/>
      <c r="N388" s="265"/>
      <c r="O388" s="765">
        <v>92</v>
      </c>
      <c r="V388" s="851" t="s">
        <v>2270</v>
      </c>
      <c r="W388" s="850" t="s">
        <v>487</v>
      </c>
    </row>
    <row r="389" spans="1:37" x14ac:dyDescent="0.2">
      <c r="A389" s="840">
        <v>22</v>
      </c>
      <c r="B389" s="839" t="s">
        <v>350</v>
      </c>
      <c r="C389" s="838" t="s">
        <v>2268</v>
      </c>
      <c r="D389" s="847">
        <v>80.489247647094942</v>
      </c>
      <c r="E389" s="847">
        <v>84.423403663724585</v>
      </c>
      <c r="F389" s="846">
        <v>82.60706451224128</v>
      </c>
      <c r="G389" s="846">
        <v>87.780526345353508</v>
      </c>
      <c r="H389" s="265"/>
      <c r="I389" s="265"/>
      <c r="J389" s="265"/>
      <c r="K389" s="265"/>
      <c r="L389" s="265"/>
      <c r="M389" s="265"/>
      <c r="N389" s="265"/>
      <c r="O389" s="765">
        <v>86</v>
      </c>
      <c r="V389" s="849" t="s">
        <v>2269</v>
      </c>
      <c r="W389" s="848" t="s">
        <v>486</v>
      </c>
    </row>
    <row r="390" spans="1:37" x14ac:dyDescent="0.2">
      <c r="A390" s="840">
        <v>22</v>
      </c>
      <c r="B390" s="839" t="s">
        <v>351</v>
      </c>
      <c r="C390" s="838" t="s">
        <v>2268</v>
      </c>
      <c r="D390" s="847">
        <v>86.635232425135186</v>
      </c>
      <c r="E390" s="847">
        <v>88.124719774796958</v>
      </c>
      <c r="F390" s="846">
        <v>86.842446256469842</v>
      </c>
      <c r="G390" s="846">
        <v>86.685066296018604</v>
      </c>
      <c r="H390" s="265"/>
      <c r="I390" s="265"/>
      <c r="J390" s="265"/>
      <c r="K390" s="265"/>
      <c r="L390" s="265"/>
      <c r="M390" s="265"/>
      <c r="N390" s="265"/>
      <c r="O390" s="765">
        <v>91</v>
      </c>
      <c r="V390" s="845" t="s">
        <v>2267</v>
      </c>
      <c r="W390" s="844" t="s">
        <v>2254</v>
      </c>
    </row>
    <row r="391" spans="1:37" x14ac:dyDescent="0.2">
      <c r="A391" s="840">
        <v>22</v>
      </c>
      <c r="B391" s="839" t="s">
        <v>352</v>
      </c>
      <c r="C391" s="838" t="s">
        <v>2266</v>
      </c>
      <c r="D391" s="843">
        <v>55.064274424928158</v>
      </c>
      <c r="E391" s="843">
        <v>58.593057880425967</v>
      </c>
      <c r="F391" s="842">
        <v>49.917525721187694</v>
      </c>
      <c r="G391" s="841">
        <v>57.946989002041434</v>
      </c>
      <c r="H391" s="265"/>
      <c r="I391" s="265"/>
      <c r="J391" s="265"/>
      <c r="K391" s="265"/>
      <c r="L391" s="265"/>
      <c r="M391" s="265"/>
      <c r="N391" s="265"/>
      <c r="O391" s="763">
        <v>50</v>
      </c>
    </row>
    <row r="392" spans="1:37" x14ac:dyDescent="0.2">
      <c r="A392" s="840">
        <v>22</v>
      </c>
      <c r="B392" s="839" t="s">
        <v>353</v>
      </c>
      <c r="C392" s="838" t="s">
        <v>2266</v>
      </c>
      <c r="D392" s="837">
        <v>26.640087324557935</v>
      </c>
      <c r="E392" s="836">
        <v>37.057303726515805</v>
      </c>
      <c r="F392" s="835">
        <v>35.139688822866766</v>
      </c>
      <c r="G392" s="834">
        <v>51.099444363895216</v>
      </c>
      <c r="H392" s="265"/>
      <c r="I392" s="265"/>
      <c r="J392" s="265"/>
      <c r="K392" s="265"/>
      <c r="L392" s="265"/>
      <c r="M392" s="265"/>
      <c r="N392" s="265"/>
      <c r="O392" s="763">
        <v>44</v>
      </c>
      <c r="AE392" s="833"/>
      <c r="AF392" s="833"/>
      <c r="AG392" s="833"/>
      <c r="AH392" s="833"/>
      <c r="AI392" s="833"/>
      <c r="AJ392" s="833"/>
      <c r="AK392" s="833"/>
    </row>
    <row r="393" spans="1:37" s="38" customFormat="1" ht="15" customHeight="1" x14ac:dyDescent="0.2">
      <c r="A393" s="770"/>
      <c r="B393" s="774"/>
      <c r="C393" s="34"/>
      <c r="D393" s="832"/>
      <c r="E393" s="832"/>
      <c r="F393" s="831"/>
      <c r="G393" s="830"/>
      <c r="H393" s="770"/>
      <c r="I393" s="770"/>
      <c r="J393" s="770"/>
      <c r="K393" s="770"/>
      <c r="L393" s="770"/>
      <c r="M393" s="770"/>
      <c r="N393" s="770"/>
      <c r="O393" s="770"/>
      <c r="P393" s="829"/>
      <c r="Q393" s="828"/>
      <c r="R393" s="828"/>
      <c r="S393" s="828"/>
      <c r="T393" s="828"/>
      <c r="U393" s="828"/>
      <c r="V393" s="826"/>
      <c r="W393" s="826"/>
      <c r="X393" s="827"/>
      <c r="Y393" s="827"/>
      <c r="Z393" s="827"/>
      <c r="AA393" s="827"/>
      <c r="AB393" s="827"/>
      <c r="AC393" s="826"/>
      <c r="AD393" s="826"/>
      <c r="AE393" s="826"/>
      <c r="AF393" s="826"/>
      <c r="AG393" s="826"/>
      <c r="AH393" s="826"/>
      <c r="AI393" s="826"/>
      <c r="AJ393" s="826"/>
      <c r="AK393" s="825"/>
    </row>
    <row r="394" spans="1:37" ht="15.75" x14ac:dyDescent="0.2">
      <c r="A394" s="824"/>
      <c r="B394" s="823"/>
      <c r="C394" s="822" t="s">
        <v>2265</v>
      </c>
      <c r="D394" s="821">
        <f>COUNT(D5:D392)</f>
        <v>269</v>
      </c>
      <c r="E394" s="821">
        <f>COUNT(E5:E392)</f>
        <v>289</v>
      </c>
      <c r="F394" s="821">
        <f>COUNT(F5:F392)</f>
        <v>338</v>
      </c>
      <c r="G394" s="821">
        <f>COUNT(G5:G392)</f>
        <v>344</v>
      </c>
      <c r="H394" s="799"/>
      <c r="I394" s="799"/>
      <c r="J394" s="799"/>
      <c r="K394" s="799"/>
      <c r="L394" s="799"/>
      <c r="M394" s="799"/>
      <c r="N394" s="799"/>
      <c r="O394" s="820">
        <f>COUNT(O5:O392)</f>
        <v>354</v>
      </c>
      <c r="P394" s="789"/>
      <c r="Q394" s="788"/>
      <c r="R394" s="788"/>
      <c r="S394" s="788"/>
      <c r="T394" s="788"/>
      <c r="U394" s="788"/>
      <c r="V394" s="791">
        <v>2007</v>
      </c>
      <c r="W394" s="791">
        <v>2008</v>
      </c>
      <c r="X394" s="791">
        <v>2009</v>
      </c>
      <c r="Y394" s="791">
        <v>2010</v>
      </c>
      <c r="Z394" s="791">
        <v>2011</v>
      </c>
      <c r="AA394" s="775"/>
      <c r="AB394" s="775"/>
      <c r="AC394" s="791">
        <v>2009</v>
      </c>
      <c r="AD394" s="791">
        <v>2010</v>
      </c>
      <c r="AE394" s="787"/>
      <c r="AF394" s="791">
        <v>2007</v>
      </c>
      <c r="AG394" s="791">
        <v>2008</v>
      </c>
      <c r="AH394" s="791">
        <v>2009</v>
      </c>
      <c r="AI394" s="791">
        <v>2010</v>
      </c>
      <c r="AJ394" s="791">
        <v>2011</v>
      </c>
      <c r="AK394" s="786"/>
    </row>
    <row r="395" spans="1:37" ht="15" customHeight="1" x14ac:dyDescent="0.2">
      <c r="B395" s="780"/>
      <c r="C395" s="43"/>
      <c r="D395" s="819"/>
      <c r="E395" s="819"/>
      <c r="F395" s="818"/>
      <c r="G395" s="817"/>
      <c r="H395" s="776"/>
      <c r="I395" s="776"/>
      <c r="J395" s="776"/>
      <c r="K395" s="776"/>
      <c r="L395" s="776"/>
      <c r="M395" s="776"/>
      <c r="N395" s="776"/>
      <c r="O395" s="817"/>
      <c r="P395" s="789"/>
      <c r="Q395" s="788"/>
      <c r="R395" s="788"/>
      <c r="S395" s="788"/>
      <c r="T395" s="788"/>
      <c r="U395" s="788"/>
      <c r="V395" s="787"/>
      <c r="W395" s="787"/>
      <c r="X395" s="775"/>
      <c r="Y395" s="775"/>
      <c r="Z395" s="775"/>
      <c r="AA395" s="775"/>
      <c r="AB395" s="775"/>
      <c r="AC395" s="787"/>
      <c r="AD395" s="787"/>
      <c r="AE395" s="787"/>
      <c r="AF395" s="787"/>
      <c r="AG395" s="787"/>
      <c r="AH395" s="787"/>
      <c r="AI395" s="787"/>
      <c r="AJ395" s="787"/>
      <c r="AK395" s="786"/>
    </row>
    <row r="396" spans="1:37" ht="15" customHeight="1" x14ac:dyDescent="0.2">
      <c r="C396" s="816" t="s">
        <v>2264</v>
      </c>
      <c r="D396" s="815">
        <f>COUNTIF(D5:D392,"&gt;=79,5")</f>
        <v>17</v>
      </c>
      <c r="E396" s="815">
        <f>COUNTIF(E5:E392,"&gt;=79,5")</f>
        <v>26</v>
      </c>
      <c r="F396" s="815">
        <f>COUNTIF(F5:F392,"&gt;=79,5")</f>
        <v>23</v>
      </c>
      <c r="G396" s="815">
        <f>COUNTIF(G5:G392,"&gt;=79,5")</f>
        <v>26</v>
      </c>
      <c r="H396" s="799"/>
      <c r="I396" s="799"/>
      <c r="J396" s="799"/>
      <c r="K396" s="799"/>
      <c r="L396" s="799"/>
      <c r="M396" s="799"/>
      <c r="N396" s="799"/>
      <c r="O396" s="814">
        <f>COUNTIF(O5:O392,"&gt;=79,5")</f>
        <v>26</v>
      </c>
      <c r="P396" s="789"/>
      <c r="Q396" s="788"/>
      <c r="R396" s="788"/>
      <c r="S396" s="788"/>
      <c r="T396" s="788"/>
      <c r="U396" s="788"/>
      <c r="V396" s="787"/>
      <c r="W396" s="787"/>
      <c r="X396" s="775"/>
      <c r="Y396" s="775"/>
      <c r="Z396" s="775"/>
      <c r="AA396" s="775"/>
      <c r="AB396" s="775"/>
      <c r="AC396" s="787"/>
      <c r="AD396" s="787"/>
      <c r="AE396" s="787"/>
      <c r="AF396" s="787"/>
      <c r="AG396" s="787"/>
      <c r="AH396" s="787"/>
      <c r="AI396" s="787"/>
      <c r="AJ396" s="787"/>
      <c r="AK396" s="786"/>
    </row>
    <row r="397" spans="1:37" ht="15" customHeight="1" x14ac:dyDescent="0.2">
      <c r="C397" s="813" t="s">
        <v>2263</v>
      </c>
      <c r="D397" s="812">
        <f>COUNTIF(D5:D392,"&gt;=51,5")-COUNTIF(D5:D392,"&gt;79,49")</f>
        <v>155</v>
      </c>
      <c r="E397" s="811">
        <f>COUNTIF(E5:E392,"&gt;=51,5")-COUNTIF(E5:E392,"&gt;79,49")</f>
        <v>165</v>
      </c>
      <c r="F397" s="812">
        <f>COUNTIF(F5:F392,"&gt;=51,5")-COUNTIF(F5:F392,"&gt;79,49999")</f>
        <v>184</v>
      </c>
      <c r="G397" s="811">
        <f>COUNTIF(G5:G392,"&gt;=51,5")-COUNTIF(G5:G392,"&gt;79,49")</f>
        <v>206</v>
      </c>
      <c r="H397" s="799"/>
      <c r="I397" s="799"/>
      <c r="J397" s="799"/>
      <c r="K397" s="799"/>
      <c r="L397" s="799"/>
      <c r="M397" s="799"/>
      <c r="N397" s="799"/>
      <c r="O397" s="810">
        <f>COUNTIF(O5:O392,"&gt;=51,5")-COUNTIF(O5:O392,"&gt;79,49")</f>
        <v>222</v>
      </c>
      <c r="P397" s="789"/>
      <c r="Q397" s="788"/>
      <c r="R397" s="788"/>
      <c r="S397" s="788"/>
      <c r="T397" s="788"/>
      <c r="U397" s="788"/>
      <c r="V397" s="787"/>
      <c r="W397" s="787"/>
      <c r="X397" s="775"/>
      <c r="Y397" s="775"/>
      <c r="Z397" s="775"/>
      <c r="AA397" s="775"/>
      <c r="AB397" s="775"/>
      <c r="AC397" s="787"/>
      <c r="AD397" s="787"/>
      <c r="AE397" s="787"/>
      <c r="AF397" s="787"/>
      <c r="AG397" s="787"/>
      <c r="AH397" s="787"/>
      <c r="AI397" s="787"/>
      <c r="AJ397" s="787"/>
      <c r="AK397" s="786"/>
    </row>
    <row r="398" spans="1:37" ht="15" customHeight="1" x14ac:dyDescent="0.2">
      <c r="C398" s="809" t="s">
        <v>2262</v>
      </c>
      <c r="D398" s="808">
        <f>COUNTIF(D5:D392,"&gt;=36,5")-COUNTIF(D5:D392,"&gt;=51,49")</f>
        <v>56</v>
      </c>
      <c r="E398" s="807">
        <f>COUNTIF(E5:E392,"&gt;=36,5")-COUNTIF(E5:E392,"&gt;=51,49")</f>
        <v>58</v>
      </c>
      <c r="F398" s="808">
        <f>COUNTIF(F5:F392,"&gt;=36,5")-COUNTIF(F5:F392,"&gt;=51,49999")</f>
        <v>81</v>
      </c>
      <c r="G398" s="807">
        <f>COUNTIF(G5:G392,"&gt;=36,5")-COUNTIF(G5:G392,"&gt;=51,49")</f>
        <v>65</v>
      </c>
      <c r="H398" s="799"/>
      <c r="I398" s="799"/>
      <c r="J398" s="799"/>
      <c r="K398" s="799"/>
      <c r="L398" s="799"/>
      <c r="M398" s="799"/>
      <c r="N398" s="799"/>
      <c r="O398" s="806">
        <f>COUNTIF(O5:O392,"&gt;=36,5")-COUNTIF(O5:O392,"&gt;=51,49")</f>
        <v>58</v>
      </c>
      <c r="P398" s="789"/>
      <c r="Q398" s="788"/>
      <c r="R398" s="788"/>
      <c r="S398" s="788"/>
      <c r="T398" s="788"/>
      <c r="U398" s="788"/>
      <c r="V398" s="787"/>
      <c r="W398" s="787"/>
      <c r="X398" s="775"/>
      <c r="Y398" s="775"/>
      <c r="Z398" s="775"/>
      <c r="AA398" s="775"/>
      <c r="AB398" s="775"/>
      <c r="AC398" s="787"/>
      <c r="AD398" s="787"/>
      <c r="AE398" s="787"/>
      <c r="AF398" s="787"/>
      <c r="AG398" s="787"/>
      <c r="AH398" s="787"/>
      <c r="AI398" s="787"/>
      <c r="AJ398" s="787"/>
      <c r="AK398" s="786"/>
    </row>
    <row r="399" spans="1:37" ht="15" customHeight="1" x14ac:dyDescent="0.2">
      <c r="C399" s="805" t="s">
        <v>496</v>
      </c>
      <c r="D399" s="804">
        <f>COUNTIF(D5:D392,"&gt;=19,5")-COUNTIF(D5:D392,"&gt;36,49")</f>
        <v>29</v>
      </c>
      <c r="E399" s="803">
        <f>COUNTIF(E5:E392,"&gt;=19,5")-COUNTIF(E5:E392,"&gt;36,49")</f>
        <v>25</v>
      </c>
      <c r="F399" s="804">
        <f>COUNTIF(F5:F392,"&gt;=19,5")-COUNTIF(F5:F392,"&gt;36,499999")</f>
        <v>41</v>
      </c>
      <c r="G399" s="803">
        <f>COUNTIF(G5:G392,"&gt;=19,5")-COUNTIF(G5:G392,"&gt;36,49")</f>
        <v>36</v>
      </c>
      <c r="H399" s="799"/>
      <c r="I399" s="799"/>
      <c r="J399" s="799"/>
      <c r="K399" s="799"/>
      <c r="L399" s="799"/>
      <c r="M399" s="799"/>
      <c r="N399" s="799"/>
      <c r="O399" s="802">
        <f>COUNTIF(O5:O392,"&gt;=19,5")-COUNTIF(O5:O392,"&gt;36,49")</f>
        <v>33</v>
      </c>
      <c r="P399" s="789"/>
      <c r="Q399" s="788"/>
      <c r="R399" s="788"/>
      <c r="S399" s="788"/>
      <c r="T399" s="788"/>
      <c r="U399" s="788"/>
      <c r="V399" s="787"/>
      <c r="W399" s="787"/>
      <c r="X399" s="775"/>
      <c r="Y399" s="775"/>
      <c r="Z399" s="775"/>
      <c r="AA399" s="775"/>
      <c r="AB399" s="775"/>
      <c r="AC399" s="787"/>
      <c r="AD399" s="787"/>
      <c r="AE399" s="787"/>
      <c r="AF399" s="787"/>
      <c r="AG399" s="787"/>
      <c r="AH399" s="787"/>
      <c r="AI399" s="787"/>
      <c r="AJ399" s="787"/>
      <c r="AK399" s="786"/>
    </row>
    <row r="400" spans="1:37" x14ac:dyDescent="0.2">
      <c r="C400" s="801" t="s">
        <v>2261</v>
      </c>
      <c r="D400" s="800">
        <f>COUNTIF(D5:D392,"&lt;=19,49")</f>
        <v>12</v>
      </c>
      <c r="E400" s="800">
        <f>COUNTIF(E5:E392,"&lt;=19,49")</f>
        <v>15</v>
      </c>
      <c r="F400" s="800">
        <f>COUNTIF(F5:F392,"&lt;=19,49")</f>
        <v>9</v>
      </c>
      <c r="G400" s="800">
        <f>COUNTIF(G5:G392,"&lt;=19,49")</f>
        <v>11</v>
      </c>
      <c r="H400" s="799"/>
      <c r="I400" s="799"/>
      <c r="J400" s="799"/>
      <c r="K400" s="799"/>
      <c r="L400" s="799"/>
      <c r="M400" s="799"/>
      <c r="N400" s="799"/>
      <c r="O400" s="798">
        <f>COUNTIF(O5:O392,"&lt;=19,49")</f>
        <v>15</v>
      </c>
      <c r="P400" s="789"/>
      <c r="Q400" s="788"/>
      <c r="R400" s="788"/>
      <c r="S400" s="788"/>
      <c r="T400" s="788"/>
      <c r="U400" s="788"/>
      <c r="V400" s="787"/>
      <c r="W400" s="787"/>
      <c r="X400" s="775"/>
      <c r="Y400" s="775"/>
      <c r="Z400" s="775"/>
      <c r="AA400" s="775"/>
      <c r="AB400" s="775"/>
      <c r="AC400" s="787"/>
      <c r="AD400" s="787"/>
      <c r="AE400" s="787"/>
      <c r="AF400" s="787"/>
      <c r="AG400" s="787"/>
      <c r="AH400" s="787"/>
      <c r="AI400" s="787"/>
      <c r="AJ400" s="787"/>
      <c r="AK400" s="786"/>
    </row>
    <row r="401" spans="1:37" x14ac:dyDescent="0.2">
      <c r="B401" s="780"/>
      <c r="C401" s="43"/>
      <c r="D401" s="797"/>
      <c r="E401" s="797"/>
      <c r="F401" s="796"/>
      <c r="G401" s="795"/>
      <c r="H401" s="157"/>
      <c r="I401" s="157"/>
      <c r="J401" s="157"/>
      <c r="K401" s="157"/>
      <c r="L401" s="157"/>
      <c r="M401" s="157"/>
      <c r="N401" s="157"/>
      <c r="O401" s="795"/>
      <c r="P401" s="789"/>
      <c r="Q401" s="788"/>
      <c r="R401" s="788"/>
      <c r="S401" s="788"/>
      <c r="T401" s="788"/>
      <c r="U401" s="788"/>
      <c r="V401" s="787"/>
      <c r="W401" s="787"/>
      <c r="X401" s="775"/>
      <c r="Y401" s="775"/>
      <c r="Z401" s="775"/>
      <c r="AA401" s="775"/>
      <c r="AB401" s="775"/>
      <c r="AC401" s="787"/>
      <c r="AD401" s="787"/>
      <c r="AE401" s="787"/>
      <c r="AF401" s="787"/>
      <c r="AG401" s="787"/>
      <c r="AH401" s="787"/>
      <c r="AI401" s="787"/>
      <c r="AJ401" s="787"/>
      <c r="AK401" s="786"/>
    </row>
    <row r="402" spans="1:37" s="43" customFormat="1" x14ac:dyDescent="0.2">
      <c r="A402" s="770"/>
      <c r="B402" s="774"/>
      <c r="C402" s="176" t="s">
        <v>2260</v>
      </c>
      <c r="D402" s="794">
        <f>SUM(D396:D400)</f>
        <v>269</v>
      </c>
      <c r="E402" s="794">
        <f>SUM(E396:E400)</f>
        <v>289</v>
      </c>
      <c r="F402" s="794">
        <f>SUM(F396:F400)</f>
        <v>338</v>
      </c>
      <c r="G402" s="794">
        <f>SUM(G396:G400)</f>
        <v>344</v>
      </c>
      <c r="H402" s="64"/>
      <c r="I402" s="64"/>
      <c r="J402" s="64"/>
      <c r="K402" s="64"/>
      <c r="L402" s="64"/>
      <c r="M402" s="64"/>
      <c r="N402" s="64"/>
      <c r="O402" s="793">
        <f>SUM(O396:O400)</f>
        <v>354</v>
      </c>
      <c r="P402" s="789"/>
      <c r="Q402" s="788"/>
      <c r="R402" s="788"/>
      <c r="S402" s="788"/>
      <c r="T402" s="788"/>
      <c r="U402" s="788"/>
      <c r="V402" s="787"/>
      <c r="W402" s="787"/>
      <c r="X402" s="775"/>
      <c r="Y402" s="775"/>
      <c r="Z402" s="775"/>
      <c r="AA402" s="775"/>
      <c r="AB402" s="775"/>
      <c r="AC402" s="787"/>
      <c r="AD402" s="787"/>
      <c r="AE402" s="787"/>
      <c r="AF402" s="787"/>
      <c r="AG402" s="787"/>
      <c r="AH402" s="787"/>
      <c r="AI402" s="787"/>
      <c r="AJ402" s="787"/>
      <c r="AK402" s="786"/>
    </row>
    <row r="403" spans="1:37" s="43" customFormat="1" x14ac:dyDescent="0.2">
      <c r="A403" s="776"/>
      <c r="B403" s="780"/>
      <c r="D403" s="779"/>
      <c r="E403" s="779"/>
      <c r="F403" s="778"/>
      <c r="G403" s="777"/>
      <c r="H403" s="776"/>
      <c r="I403" s="776"/>
      <c r="J403" s="776"/>
      <c r="K403" s="776"/>
      <c r="L403" s="776"/>
      <c r="M403" s="776"/>
      <c r="N403" s="776"/>
      <c r="O403" s="776"/>
      <c r="P403" s="789"/>
      <c r="Q403" s="788"/>
      <c r="R403" s="788"/>
      <c r="S403" s="788"/>
      <c r="T403" s="788"/>
      <c r="U403" s="788"/>
      <c r="V403" s="787"/>
      <c r="W403" s="787"/>
      <c r="X403" s="775"/>
      <c r="Y403" s="775"/>
      <c r="Z403" s="775"/>
      <c r="AA403" s="775"/>
      <c r="AB403" s="775"/>
      <c r="AC403" s="787"/>
      <c r="AD403" s="787"/>
      <c r="AE403" s="787"/>
      <c r="AF403" s="787"/>
      <c r="AG403" s="787"/>
      <c r="AH403" s="787"/>
      <c r="AI403" s="787"/>
      <c r="AJ403" s="787"/>
      <c r="AK403" s="786"/>
    </row>
    <row r="404" spans="1:37" s="43" customFormat="1" x14ac:dyDescent="0.2">
      <c r="A404" s="776"/>
      <c r="B404" s="780"/>
      <c r="D404" s="779"/>
      <c r="E404" s="790"/>
      <c r="F404" s="778"/>
      <c r="G404" s="777"/>
      <c r="H404" s="776"/>
      <c r="I404" s="776"/>
      <c r="J404" s="776"/>
      <c r="K404" s="776"/>
      <c r="L404" s="776"/>
      <c r="M404" s="776"/>
      <c r="N404" s="776"/>
      <c r="O404" s="776"/>
      <c r="P404" s="789"/>
      <c r="Q404" s="788"/>
      <c r="R404" s="788"/>
      <c r="S404" s="788"/>
      <c r="T404" s="788"/>
      <c r="U404" s="788"/>
      <c r="V404" s="787"/>
      <c r="W404" s="787"/>
      <c r="X404" s="775"/>
      <c r="Y404" s="775"/>
      <c r="Z404" s="775"/>
      <c r="AA404" s="775"/>
      <c r="AB404" s="775"/>
      <c r="AC404" s="787"/>
      <c r="AD404" s="787"/>
      <c r="AE404" s="787"/>
      <c r="AF404" s="787"/>
      <c r="AG404" s="787"/>
      <c r="AH404" s="787"/>
      <c r="AI404" s="787"/>
      <c r="AJ404" s="787"/>
      <c r="AK404" s="786"/>
    </row>
    <row r="405" spans="1:37" s="43" customFormat="1" x14ac:dyDescent="0.2">
      <c r="A405" s="776"/>
      <c r="B405" s="780"/>
      <c r="D405" s="779"/>
      <c r="E405" s="790"/>
      <c r="F405" s="778"/>
      <c r="G405" s="777"/>
      <c r="H405" s="776"/>
      <c r="I405" s="776"/>
      <c r="J405" s="776"/>
      <c r="K405" s="776"/>
      <c r="L405" s="776"/>
      <c r="M405" s="776"/>
      <c r="N405" s="776"/>
      <c r="O405" s="776"/>
      <c r="P405" s="789"/>
      <c r="Q405" s="788"/>
      <c r="R405" s="788"/>
      <c r="S405" s="788"/>
      <c r="T405" s="788"/>
      <c r="U405" s="788"/>
      <c r="V405" s="787"/>
      <c r="W405" s="787"/>
      <c r="X405" s="775"/>
      <c r="Y405" s="775"/>
      <c r="Z405" s="775"/>
      <c r="AA405" s="775"/>
      <c r="AB405" s="775"/>
      <c r="AC405" s="787"/>
      <c r="AD405" s="787"/>
      <c r="AE405" s="787"/>
      <c r="AF405" s="787"/>
      <c r="AG405" s="787"/>
      <c r="AH405" s="787"/>
      <c r="AI405" s="787"/>
      <c r="AJ405" s="787"/>
      <c r="AK405" s="786"/>
    </row>
    <row r="406" spans="1:37" s="43" customFormat="1" x14ac:dyDescent="0.2">
      <c r="A406" s="776"/>
      <c r="B406" s="780"/>
      <c r="D406" s="779"/>
      <c r="E406" s="790"/>
      <c r="F406" s="778"/>
      <c r="G406" s="777"/>
      <c r="H406" s="776"/>
      <c r="I406" s="776"/>
      <c r="J406" s="776"/>
      <c r="K406" s="776"/>
      <c r="L406" s="776"/>
      <c r="M406" s="776"/>
      <c r="N406" s="776"/>
      <c r="O406" s="776"/>
      <c r="P406" s="789"/>
      <c r="Q406" s="788"/>
      <c r="R406" s="788"/>
      <c r="S406" s="788"/>
      <c r="T406" s="788"/>
      <c r="U406" s="788"/>
      <c r="V406" s="787"/>
      <c r="W406" s="787"/>
      <c r="X406" s="775"/>
      <c r="Y406" s="775"/>
      <c r="Z406" s="775"/>
      <c r="AA406" s="775"/>
      <c r="AB406" s="775"/>
      <c r="AC406" s="787"/>
      <c r="AD406" s="787"/>
      <c r="AE406" s="787"/>
      <c r="AF406" s="787"/>
      <c r="AG406" s="787"/>
      <c r="AH406" s="787"/>
      <c r="AI406" s="787"/>
      <c r="AJ406" s="787"/>
      <c r="AK406" s="786"/>
    </row>
    <row r="407" spans="1:37" s="43" customFormat="1" x14ac:dyDescent="0.2">
      <c r="A407" s="776"/>
      <c r="B407" s="780"/>
      <c r="D407" s="779"/>
      <c r="E407" s="790"/>
      <c r="F407" s="778"/>
      <c r="G407" s="777"/>
      <c r="H407" s="776"/>
      <c r="I407" s="776"/>
      <c r="J407" s="776"/>
      <c r="K407" s="776"/>
      <c r="L407" s="776"/>
      <c r="M407" s="776"/>
      <c r="N407" s="776"/>
      <c r="O407" s="776"/>
      <c r="P407" s="789"/>
      <c r="Q407" s="788"/>
      <c r="R407" s="788"/>
      <c r="S407" s="788"/>
      <c r="T407" s="788"/>
      <c r="U407" s="788"/>
      <c r="V407" s="787"/>
      <c r="W407" s="787"/>
      <c r="X407" s="775"/>
      <c r="Y407" s="775"/>
      <c r="Z407" s="775"/>
      <c r="AA407" s="775"/>
      <c r="AB407" s="775"/>
      <c r="AC407" s="787"/>
      <c r="AD407" s="787"/>
      <c r="AE407" s="787"/>
      <c r="AF407" s="787"/>
      <c r="AG407" s="787"/>
      <c r="AH407" s="787"/>
      <c r="AI407" s="787"/>
      <c r="AJ407" s="787"/>
      <c r="AK407" s="786"/>
    </row>
    <row r="408" spans="1:37" s="43" customFormat="1" x14ac:dyDescent="0.2">
      <c r="A408" s="776"/>
      <c r="B408" s="780"/>
      <c r="D408" s="779"/>
      <c r="E408" s="790"/>
      <c r="F408" s="778"/>
      <c r="G408" s="777"/>
      <c r="H408" s="776"/>
      <c r="I408" s="776"/>
      <c r="J408" s="776"/>
      <c r="K408" s="776"/>
      <c r="L408" s="776"/>
      <c r="M408" s="776"/>
      <c r="N408" s="776"/>
      <c r="O408" s="776"/>
      <c r="P408" s="789"/>
      <c r="Q408" s="788"/>
      <c r="R408" s="788"/>
      <c r="S408" s="788"/>
      <c r="T408" s="788"/>
      <c r="U408" s="788"/>
      <c r="V408" s="787"/>
      <c r="W408" s="787"/>
      <c r="X408" s="775"/>
      <c r="Y408" s="775"/>
      <c r="Z408" s="775"/>
      <c r="AA408" s="775"/>
      <c r="AB408" s="775"/>
      <c r="AC408" s="787"/>
      <c r="AD408" s="787"/>
      <c r="AE408" s="787"/>
      <c r="AF408" s="787"/>
      <c r="AG408" s="787"/>
      <c r="AH408" s="787"/>
      <c r="AI408" s="787"/>
      <c r="AJ408" s="787"/>
      <c r="AK408" s="786"/>
    </row>
    <row r="409" spans="1:37" s="43" customFormat="1" x14ac:dyDescent="0.2">
      <c r="A409" s="776"/>
      <c r="B409" s="780"/>
      <c r="D409" s="779"/>
      <c r="E409" s="790"/>
      <c r="F409" s="778"/>
      <c r="G409" s="792"/>
      <c r="H409" s="776"/>
      <c r="I409" s="776"/>
      <c r="J409" s="776"/>
      <c r="K409" s="776"/>
      <c r="L409" s="776"/>
      <c r="M409" s="776"/>
      <c r="N409" s="776"/>
      <c r="O409" s="776"/>
      <c r="P409" s="789"/>
      <c r="Q409" s="788"/>
      <c r="R409" s="788"/>
      <c r="S409" s="788"/>
      <c r="T409" s="788"/>
      <c r="U409" s="788"/>
      <c r="V409" s="787"/>
      <c r="W409" s="787"/>
      <c r="X409" s="775"/>
      <c r="Y409" s="775"/>
      <c r="Z409" s="775"/>
      <c r="AA409" s="775"/>
      <c r="AB409" s="775"/>
      <c r="AC409" s="787"/>
      <c r="AD409" s="787"/>
      <c r="AE409" s="787"/>
      <c r="AF409" s="787"/>
      <c r="AG409" s="787"/>
      <c r="AH409" s="787"/>
      <c r="AI409" s="787"/>
      <c r="AJ409" s="787"/>
      <c r="AK409" s="786"/>
    </row>
    <row r="410" spans="1:37" s="43" customFormat="1" x14ac:dyDescent="0.2">
      <c r="A410" s="776"/>
      <c r="B410" s="780"/>
      <c r="D410" s="779"/>
      <c r="E410" s="790"/>
      <c r="F410" s="778"/>
      <c r="G410" s="777"/>
      <c r="H410" s="776"/>
      <c r="I410" s="776"/>
      <c r="J410" s="776"/>
      <c r="K410" s="776"/>
      <c r="L410" s="776"/>
      <c r="M410" s="776"/>
      <c r="N410" s="776"/>
      <c r="O410" s="776"/>
      <c r="P410" s="789"/>
      <c r="Q410" s="788"/>
      <c r="R410" s="788"/>
      <c r="S410" s="788"/>
      <c r="T410" s="788"/>
      <c r="U410" s="788"/>
      <c r="V410" s="787"/>
      <c r="W410" s="787"/>
      <c r="X410" s="775"/>
      <c r="Y410" s="775"/>
      <c r="Z410" s="775"/>
      <c r="AA410" s="775"/>
      <c r="AB410" s="775"/>
      <c r="AC410" s="787"/>
      <c r="AD410" s="787"/>
      <c r="AE410" s="787"/>
      <c r="AF410" s="787"/>
      <c r="AG410" s="787"/>
      <c r="AH410" s="787"/>
      <c r="AI410" s="787"/>
      <c r="AJ410" s="787"/>
      <c r="AK410" s="786"/>
    </row>
    <row r="411" spans="1:37" s="43" customFormat="1" x14ac:dyDescent="0.2">
      <c r="A411" s="776"/>
      <c r="B411" s="780"/>
      <c r="D411" s="779"/>
      <c r="E411" s="790"/>
      <c r="F411" s="778"/>
      <c r="G411" s="777"/>
      <c r="H411" s="776"/>
      <c r="I411" s="776"/>
      <c r="J411" s="776"/>
      <c r="K411" s="776"/>
      <c r="L411" s="776"/>
      <c r="M411" s="776"/>
      <c r="N411" s="776"/>
      <c r="O411" s="776"/>
      <c r="P411" s="789"/>
      <c r="Q411" s="788"/>
      <c r="R411" s="788"/>
      <c r="S411" s="788"/>
      <c r="T411" s="788"/>
      <c r="U411" s="788"/>
      <c r="V411" s="787"/>
      <c r="W411" s="787"/>
      <c r="X411" s="775"/>
      <c r="Y411" s="775"/>
      <c r="Z411" s="775"/>
      <c r="AA411" s="775"/>
      <c r="AB411" s="775"/>
      <c r="AC411" s="787"/>
      <c r="AD411" s="787"/>
      <c r="AE411" s="787"/>
      <c r="AF411" s="787"/>
      <c r="AG411" s="787"/>
      <c r="AH411" s="787"/>
      <c r="AI411" s="787"/>
      <c r="AJ411" s="787"/>
      <c r="AK411" s="786"/>
    </row>
    <row r="412" spans="1:37" s="43" customFormat="1" x14ac:dyDescent="0.2">
      <c r="A412" s="776"/>
      <c r="B412" s="780"/>
      <c r="D412" s="779"/>
      <c r="E412" s="790"/>
      <c r="F412" s="778"/>
      <c r="G412" s="777"/>
      <c r="H412" s="776"/>
      <c r="I412" s="776"/>
      <c r="J412" s="776"/>
      <c r="K412" s="776"/>
      <c r="L412" s="776"/>
      <c r="M412" s="776"/>
      <c r="N412" s="776"/>
      <c r="O412" s="776"/>
      <c r="P412" s="789"/>
      <c r="Q412" s="788"/>
      <c r="R412" s="788"/>
      <c r="S412" s="788"/>
      <c r="T412" s="788"/>
      <c r="U412" s="788"/>
      <c r="V412" s="787"/>
      <c r="W412" s="787"/>
      <c r="X412" s="775"/>
      <c r="Y412" s="775"/>
      <c r="Z412" s="775"/>
      <c r="AA412" s="775"/>
      <c r="AB412" s="775"/>
      <c r="AC412" s="787"/>
      <c r="AD412" s="787"/>
      <c r="AE412" s="787"/>
      <c r="AF412" s="787"/>
      <c r="AG412" s="787"/>
      <c r="AH412" s="787"/>
      <c r="AI412" s="787"/>
      <c r="AJ412" s="787"/>
      <c r="AK412" s="786"/>
    </row>
    <row r="413" spans="1:37" s="43" customFormat="1" x14ac:dyDescent="0.2">
      <c r="A413" s="776"/>
      <c r="B413" s="780"/>
      <c r="D413" s="779"/>
      <c r="E413" s="790"/>
      <c r="F413" s="778"/>
      <c r="G413" s="777"/>
      <c r="H413" s="776"/>
      <c r="I413" s="776"/>
      <c r="J413" s="776"/>
      <c r="K413" s="776"/>
      <c r="L413" s="776"/>
      <c r="M413" s="776"/>
      <c r="N413" s="776"/>
      <c r="O413" s="776"/>
      <c r="P413" s="789"/>
      <c r="Q413" s="788"/>
      <c r="R413" s="788"/>
      <c r="S413" s="788"/>
      <c r="T413" s="788"/>
      <c r="U413" s="788"/>
      <c r="V413" s="787"/>
      <c r="W413" s="787"/>
      <c r="X413" s="775"/>
      <c r="Y413" s="775"/>
      <c r="Z413" s="775"/>
      <c r="AA413" s="775"/>
      <c r="AB413" s="775"/>
      <c r="AC413" s="787"/>
      <c r="AD413" s="787"/>
      <c r="AE413" s="787"/>
      <c r="AF413" s="787"/>
      <c r="AG413" s="787"/>
      <c r="AH413" s="787"/>
      <c r="AI413" s="787"/>
      <c r="AJ413" s="787"/>
      <c r="AK413" s="786"/>
    </row>
    <row r="414" spans="1:37" s="43" customFormat="1" x14ac:dyDescent="0.2">
      <c r="A414" s="776"/>
      <c r="B414" s="780"/>
      <c r="D414" s="779"/>
      <c r="E414" s="790"/>
      <c r="F414" s="778"/>
      <c r="G414" s="777"/>
      <c r="H414" s="776"/>
      <c r="I414" s="776"/>
      <c r="J414" s="776"/>
      <c r="K414" s="776"/>
      <c r="L414" s="776"/>
      <c r="M414" s="776"/>
      <c r="N414" s="776"/>
      <c r="O414" s="776"/>
      <c r="P414" s="789"/>
      <c r="Q414" s="788"/>
      <c r="R414" s="788"/>
      <c r="S414" s="788"/>
      <c r="T414" s="788"/>
      <c r="U414" s="788"/>
      <c r="V414" s="787"/>
      <c r="W414" s="787"/>
      <c r="X414" s="775"/>
      <c r="Y414" s="775"/>
      <c r="Z414" s="775"/>
      <c r="AA414" s="775"/>
      <c r="AB414" s="775"/>
      <c r="AC414" s="787"/>
      <c r="AD414" s="787"/>
      <c r="AE414" s="787"/>
      <c r="AF414" s="787"/>
      <c r="AG414" s="787"/>
      <c r="AH414" s="787"/>
      <c r="AI414" s="787"/>
      <c r="AJ414" s="787"/>
      <c r="AK414" s="786"/>
    </row>
    <row r="415" spans="1:37" s="43" customFormat="1" ht="15.75" x14ac:dyDescent="0.2">
      <c r="A415" s="776"/>
      <c r="B415" s="780"/>
      <c r="D415" s="779"/>
      <c r="E415" s="790"/>
      <c r="F415" s="778"/>
      <c r="G415" s="777"/>
      <c r="H415" s="776"/>
      <c r="I415" s="776"/>
      <c r="J415" s="776"/>
      <c r="K415" s="776"/>
      <c r="L415" s="776"/>
      <c r="M415" s="776"/>
      <c r="N415" s="776"/>
      <c r="O415" s="776"/>
      <c r="P415" s="789"/>
      <c r="Q415" s="788"/>
      <c r="R415" s="788"/>
      <c r="S415" s="788"/>
      <c r="T415" s="788"/>
      <c r="U415" s="788"/>
      <c r="V415" s="791">
        <v>2007</v>
      </c>
      <c r="W415" s="791">
        <v>2008</v>
      </c>
      <c r="X415" s="791">
        <v>2009</v>
      </c>
      <c r="Y415" s="791">
        <v>2010</v>
      </c>
      <c r="Z415" s="791">
        <v>2011</v>
      </c>
      <c r="AA415" s="775"/>
      <c r="AB415" s="775"/>
      <c r="AC415" s="791">
        <v>2009</v>
      </c>
      <c r="AD415" s="791">
        <v>2010</v>
      </c>
      <c r="AE415" s="787"/>
      <c r="AF415" s="787"/>
      <c r="AG415" s="787"/>
      <c r="AH415" s="787"/>
      <c r="AI415" s="787"/>
      <c r="AJ415" s="787"/>
      <c r="AK415" s="786"/>
    </row>
    <row r="416" spans="1:37" s="43" customFormat="1" x14ac:dyDescent="0.2">
      <c r="A416" s="776"/>
      <c r="B416" s="780"/>
      <c r="D416" s="779"/>
      <c r="E416" s="790"/>
      <c r="F416" s="778"/>
      <c r="G416" s="777"/>
      <c r="H416" s="776"/>
      <c r="I416" s="776"/>
      <c r="J416" s="776"/>
      <c r="K416" s="776"/>
      <c r="L416" s="776"/>
      <c r="M416" s="776"/>
      <c r="N416" s="776"/>
      <c r="O416" s="776"/>
      <c r="P416" s="789"/>
      <c r="Q416" s="788"/>
      <c r="R416" s="788"/>
      <c r="S416" s="788"/>
      <c r="T416" s="788"/>
      <c r="U416" s="788"/>
      <c r="V416" s="787"/>
      <c r="W416" s="787"/>
      <c r="X416" s="775"/>
      <c r="Y416" s="775"/>
      <c r="Z416" s="775"/>
      <c r="AA416" s="775"/>
      <c r="AB416" s="775"/>
      <c r="AC416" s="787"/>
      <c r="AD416" s="787"/>
      <c r="AE416" s="787"/>
      <c r="AF416" s="787"/>
      <c r="AG416" s="787"/>
      <c r="AH416" s="787"/>
      <c r="AI416" s="787"/>
      <c r="AJ416" s="787"/>
      <c r="AK416" s="786"/>
    </row>
    <row r="417" spans="1:37" s="43" customFormat="1" x14ac:dyDescent="0.2">
      <c r="A417" s="776"/>
      <c r="B417" s="780"/>
      <c r="D417" s="779"/>
      <c r="E417" s="790"/>
      <c r="F417" s="778"/>
      <c r="G417" s="777"/>
      <c r="H417" s="776"/>
      <c r="I417" s="776"/>
      <c r="J417" s="776"/>
      <c r="K417" s="776"/>
      <c r="L417" s="776"/>
      <c r="M417" s="776"/>
      <c r="N417" s="776"/>
      <c r="O417" s="776"/>
      <c r="P417" s="789"/>
      <c r="Q417" s="788"/>
      <c r="R417" s="788"/>
      <c r="S417" s="788"/>
      <c r="T417" s="788"/>
      <c r="U417" s="788"/>
      <c r="V417" s="787"/>
      <c r="W417" s="787"/>
      <c r="X417" s="775"/>
      <c r="Y417" s="775"/>
      <c r="Z417" s="775"/>
      <c r="AA417" s="775"/>
      <c r="AB417" s="775"/>
      <c r="AC417" s="787"/>
      <c r="AD417" s="787"/>
      <c r="AE417" s="787"/>
      <c r="AF417" s="787"/>
      <c r="AG417" s="787"/>
      <c r="AH417" s="787"/>
      <c r="AI417" s="787"/>
      <c r="AJ417" s="787"/>
      <c r="AK417" s="786"/>
    </row>
    <row r="418" spans="1:37" s="43" customFormat="1" x14ac:dyDescent="0.2">
      <c r="A418" s="776"/>
      <c r="B418" s="780"/>
      <c r="D418" s="779"/>
      <c r="E418" s="790"/>
      <c r="F418" s="778"/>
      <c r="G418" s="777"/>
      <c r="H418" s="776"/>
      <c r="I418" s="776"/>
      <c r="J418" s="776"/>
      <c r="K418" s="776"/>
      <c r="L418" s="776"/>
      <c r="M418" s="776"/>
      <c r="N418" s="776"/>
      <c r="O418" s="776"/>
      <c r="P418" s="789"/>
      <c r="Q418" s="788"/>
      <c r="R418" s="788"/>
      <c r="S418" s="788"/>
      <c r="T418" s="788"/>
      <c r="U418" s="788"/>
      <c r="V418" s="787"/>
      <c r="W418" s="787"/>
      <c r="X418" s="775"/>
      <c r="Y418" s="775"/>
      <c r="Z418" s="775"/>
      <c r="AA418" s="775"/>
      <c r="AB418" s="775"/>
      <c r="AC418" s="787"/>
      <c r="AD418" s="787"/>
      <c r="AE418" s="787"/>
      <c r="AF418" s="787"/>
      <c r="AG418" s="787"/>
      <c r="AH418" s="787"/>
      <c r="AI418" s="787"/>
      <c r="AJ418" s="787"/>
      <c r="AK418" s="786"/>
    </row>
    <row r="419" spans="1:37" s="43" customFormat="1" x14ac:dyDescent="0.2">
      <c r="A419" s="776"/>
      <c r="B419" s="780"/>
      <c r="D419" s="779"/>
      <c r="E419" s="790"/>
      <c r="F419" s="778"/>
      <c r="G419" s="777"/>
      <c r="H419" s="776"/>
      <c r="I419" s="776"/>
      <c r="J419" s="776"/>
      <c r="K419" s="776"/>
      <c r="L419" s="776"/>
      <c r="M419" s="776"/>
      <c r="N419" s="776"/>
      <c r="O419" s="776"/>
      <c r="P419" s="789"/>
      <c r="Q419" s="788"/>
      <c r="R419" s="788"/>
      <c r="S419" s="788"/>
      <c r="T419" s="788"/>
      <c r="U419" s="788"/>
      <c r="V419" s="787"/>
      <c r="W419" s="787"/>
      <c r="X419" s="775"/>
      <c r="Y419" s="775"/>
      <c r="Z419" s="775"/>
      <c r="AA419" s="775"/>
      <c r="AB419" s="775"/>
      <c r="AC419" s="787"/>
      <c r="AD419" s="787"/>
      <c r="AE419" s="787"/>
      <c r="AF419" s="787"/>
      <c r="AG419" s="787"/>
      <c r="AH419" s="787"/>
      <c r="AI419" s="787"/>
      <c r="AJ419" s="787"/>
      <c r="AK419" s="786"/>
    </row>
    <row r="420" spans="1:37" s="43" customFormat="1" x14ac:dyDescent="0.2">
      <c r="A420" s="776"/>
      <c r="B420" s="780"/>
      <c r="D420" s="779"/>
      <c r="E420" s="790"/>
      <c r="F420" s="778"/>
      <c r="G420" s="777"/>
      <c r="H420" s="776"/>
      <c r="I420" s="776"/>
      <c r="J420" s="776"/>
      <c r="K420" s="776"/>
      <c r="L420" s="776"/>
      <c r="M420" s="776"/>
      <c r="N420" s="776"/>
      <c r="O420" s="776"/>
      <c r="P420" s="789"/>
      <c r="Q420" s="788"/>
      <c r="R420" s="788"/>
      <c r="S420" s="788"/>
      <c r="T420" s="788"/>
      <c r="U420" s="788"/>
      <c r="V420" s="787"/>
      <c r="W420" s="787"/>
      <c r="X420" s="775"/>
      <c r="Y420" s="775"/>
      <c r="Z420" s="775"/>
      <c r="AA420" s="775"/>
      <c r="AB420" s="775"/>
      <c r="AC420" s="787"/>
      <c r="AD420" s="787"/>
      <c r="AE420" s="787"/>
      <c r="AF420" s="787"/>
      <c r="AG420" s="787"/>
      <c r="AH420" s="787"/>
      <c r="AI420" s="787"/>
      <c r="AJ420" s="787"/>
      <c r="AK420" s="786"/>
    </row>
    <row r="421" spans="1:37" s="43" customFormat="1" x14ac:dyDescent="0.2">
      <c r="A421" s="776"/>
      <c r="B421" s="780"/>
      <c r="D421" s="779"/>
      <c r="E421" s="790"/>
      <c r="F421" s="778"/>
      <c r="G421" s="777"/>
      <c r="H421" s="776"/>
      <c r="I421" s="776"/>
      <c r="J421" s="776"/>
      <c r="K421" s="776"/>
      <c r="L421" s="776"/>
      <c r="M421" s="776"/>
      <c r="N421" s="776"/>
      <c r="O421" s="776"/>
      <c r="P421" s="789"/>
      <c r="Q421" s="788"/>
      <c r="R421" s="788"/>
      <c r="S421" s="788"/>
      <c r="T421" s="788"/>
      <c r="U421" s="788"/>
      <c r="V421" s="787"/>
      <c r="W421" s="787"/>
      <c r="X421" s="775"/>
      <c r="Y421" s="775"/>
      <c r="Z421" s="775"/>
      <c r="AA421" s="775"/>
      <c r="AB421" s="775"/>
      <c r="AC421" s="787"/>
      <c r="AD421" s="787"/>
      <c r="AE421" s="787"/>
      <c r="AF421" s="787"/>
      <c r="AG421" s="787"/>
      <c r="AH421" s="787"/>
      <c r="AI421" s="787"/>
      <c r="AJ421" s="787"/>
      <c r="AK421" s="786"/>
    </row>
    <row r="422" spans="1:37" s="43" customFormat="1" x14ac:dyDescent="0.2">
      <c r="A422" s="776"/>
      <c r="B422" s="780"/>
      <c r="D422" s="779"/>
      <c r="E422" s="790"/>
      <c r="F422" s="778"/>
      <c r="G422" s="777"/>
      <c r="H422" s="776"/>
      <c r="I422" s="776"/>
      <c r="J422" s="776"/>
      <c r="K422" s="776"/>
      <c r="L422" s="776"/>
      <c r="M422" s="776"/>
      <c r="N422" s="776"/>
      <c r="O422" s="776"/>
      <c r="P422" s="789"/>
      <c r="Q422" s="788"/>
      <c r="R422" s="788"/>
      <c r="S422" s="788"/>
      <c r="T422" s="788"/>
      <c r="U422" s="788"/>
      <c r="V422" s="787"/>
      <c r="W422" s="787"/>
      <c r="X422" s="775"/>
      <c r="Y422" s="775"/>
      <c r="Z422" s="775"/>
      <c r="AA422" s="775"/>
      <c r="AB422" s="775"/>
      <c r="AC422" s="787"/>
      <c r="AD422" s="787"/>
      <c r="AE422" s="787"/>
      <c r="AF422" s="787"/>
      <c r="AG422" s="787"/>
      <c r="AH422" s="787"/>
      <c r="AI422" s="787"/>
      <c r="AJ422" s="787"/>
      <c r="AK422" s="786"/>
    </row>
    <row r="423" spans="1:37" s="43" customFormat="1" x14ac:dyDescent="0.2">
      <c r="A423" s="776"/>
      <c r="B423" s="780"/>
      <c r="D423" s="779"/>
      <c r="E423" s="790"/>
      <c r="F423" s="778"/>
      <c r="G423" s="777"/>
      <c r="H423" s="776"/>
      <c r="I423" s="776"/>
      <c r="J423" s="776"/>
      <c r="K423" s="776"/>
      <c r="L423" s="776"/>
      <c r="M423" s="776"/>
      <c r="N423" s="776"/>
      <c r="O423" s="776"/>
      <c r="P423" s="789"/>
      <c r="Q423" s="788"/>
      <c r="R423" s="788"/>
      <c r="S423" s="788"/>
      <c r="T423" s="788"/>
      <c r="U423" s="788"/>
      <c r="V423" s="787"/>
      <c r="W423" s="787"/>
      <c r="X423" s="775"/>
      <c r="Y423" s="775"/>
      <c r="Z423" s="775"/>
      <c r="AA423" s="775"/>
      <c r="AB423" s="775"/>
      <c r="AC423" s="787"/>
      <c r="AD423" s="787"/>
      <c r="AE423" s="787"/>
      <c r="AF423" s="787"/>
      <c r="AG423" s="787"/>
      <c r="AH423" s="787"/>
      <c r="AI423" s="787"/>
      <c r="AJ423" s="787"/>
      <c r="AK423" s="786"/>
    </row>
    <row r="424" spans="1:37" s="43" customFormat="1" x14ac:dyDescent="0.2">
      <c r="A424" s="776"/>
      <c r="B424" s="780"/>
      <c r="D424" s="779"/>
      <c r="E424" s="790"/>
      <c r="F424" s="778"/>
      <c r="G424" s="777"/>
      <c r="H424" s="776"/>
      <c r="I424" s="776"/>
      <c r="J424" s="776"/>
      <c r="K424" s="776"/>
      <c r="L424" s="776"/>
      <c r="M424" s="776"/>
      <c r="N424" s="776"/>
      <c r="O424" s="776"/>
      <c r="P424" s="789"/>
      <c r="Q424" s="788"/>
      <c r="R424" s="788"/>
      <c r="S424" s="788"/>
      <c r="T424" s="788"/>
      <c r="U424" s="788"/>
      <c r="V424" s="787"/>
      <c r="W424" s="787"/>
      <c r="X424" s="775"/>
      <c r="Y424" s="775"/>
      <c r="Z424" s="775"/>
      <c r="AA424" s="775"/>
      <c r="AB424" s="775"/>
      <c r="AC424" s="787"/>
      <c r="AD424" s="787"/>
      <c r="AE424" s="787"/>
      <c r="AF424" s="787"/>
      <c r="AG424" s="787"/>
      <c r="AH424" s="787"/>
      <c r="AI424" s="787"/>
      <c r="AJ424" s="787"/>
      <c r="AK424" s="786"/>
    </row>
    <row r="425" spans="1:37" s="43" customFormat="1" x14ac:dyDescent="0.2">
      <c r="A425" s="776"/>
      <c r="B425" s="780"/>
      <c r="D425" s="779"/>
      <c r="E425" s="790"/>
      <c r="F425" s="778"/>
      <c r="G425" s="777"/>
      <c r="H425" s="776"/>
      <c r="I425" s="776"/>
      <c r="J425" s="776"/>
      <c r="K425" s="776"/>
      <c r="L425" s="776"/>
      <c r="M425" s="776"/>
      <c r="N425" s="776"/>
      <c r="O425" s="776"/>
      <c r="P425" s="789"/>
      <c r="Q425" s="788"/>
      <c r="R425" s="788"/>
      <c r="S425" s="788"/>
      <c r="T425" s="788"/>
      <c r="U425" s="788"/>
      <c r="V425" s="787"/>
      <c r="W425" s="787"/>
      <c r="X425" s="775"/>
      <c r="Y425" s="775"/>
      <c r="Z425" s="775"/>
      <c r="AA425" s="775"/>
      <c r="AB425" s="775"/>
      <c r="AC425" s="787"/>
      <c r="AD425" s="787"/>
      <c r="AE425" s="787"/>
      <c r="AF425" s="787"/>
      <c r="AG425" s="787"/>
      <c r="AH425" s="787"/>
      <c r="AI425" s="787"/>
      <c r="AJ425" s="787"/>
      <c r="AK425" s="786"/>
    </row>
    <row r="426" spans="1:37" s="43" customFormat="1" x14ac:dyDescent="0.2">
      <c r="A426" s="776"/>
      <c r="B426" s="780"/>
      <c r="D426" s="779"/>
      <c r="E426" s="790"/>
      <c r="F426" s="778"/>
      <c r="G426" s="777"/>
      <c r="H426" s="776"/>
      <c r="I426" s="776"/>
      <c r="J426" s="776"/>
      <c r="K426" s="776"/>
      <c r="L426" s="776"/>
      <c r="M426" s="776"/>
      <c r="N426" s="776"/>
      <c r="O426" s="776"/>
      <c r="P426" s="789"/>
      <c r="Q426" s="788"/>
      <c r="R426" s="788"/>
      <c r="S426" s="788"/>
      <c r="T426" s="788"/>
      <c r="U426" s="788"/>
      <c r="V426" s="787"/>
      <c r="W426" s="787"/>
      <c r="X426" s="775"/>
      <c r="Y426" s="775"/>
      <c r="Z426" s="775"/>
      <c r="AA426" s="775"/>
      <c r="AB426" s="775"/>
      <c r="AC426" s="787"/>
      <c r="AD426" s="787"/>
      <c r="AE426" s="787"/>
      <c r="AF426" s="787"/>
      <c r="AG426" s="787"/>
      <c r="AH426" s="787"/>
      <c r="AI426" s="787"/>
      <c r="AJ426" s="787"/>
      <c r="AK426" s="786"/>
    </row>
    <row r="427" spans="1:37" s="43" customFormat="1" x14ac:dyDescent="0.2">
      <c r="A427" s="776"/>
      <c r="B427" s="780"/>
      <c r="D427" s="779"/>
      <c r="E427" s="790"/>
      <c r="F427" s="778"/>
      <c r="G427" s="777"/>
      <c r="H427" s="776"/>
      <c r="I427" s="776"/>
      <c r="J427" s="776"/>
      <c r="K427" s="776"/>
      <c r="L427" s="776"/>
      <c r="M427" s="776"/>
      <c r="N427" s="776"/>
      <c r="O427" s="776"/>
      <c r="P427" s="789"/>
      <c r="Q427" s="788"/>
      <c r="R427" s="788"/>
      <c r="S427" s="788"/>
      <c r="T427" s="788"/>
      <c r="U427" s="788"/>
      <c r="V427" s="787"/>
      <c r="W427" s="787"/>
      <c r="X427" s="775"/>
      <c r="Y427" s="775"/>
      <c r="Z427" s="775"/>
      <c r="AA427" s="775"/>
      <c r="AB427" s="775"/>
      <c r="AC427" s="787"/>
      <c r="AD427" s="787"/>
      <c r="AE427" s="787"/>
      <c r="AF427" s="787"/>
      <c r="AG427" s="787"/>
      <c r="AH427" s="787"/>
      <c r="AI427" s="787"/>
      <c r="AJ427" s="787"/>
      <c r="AK427" s="786"/>
    </row>
    <row r="428" spans="1:37" s="43" customFormat="1" x14ac:dyDescent="0.2">
      <c r="A428" s="776"/>
      <c r="B428" s="780"/>
      <c r="D428" s="779"/>
      <c r="E428" s="790"/>
      <c r="F428" s="778"/>
      <c r="G428" s="777"/>
      <c r="H428" s="776"/>
      <c r="I428" s="776"/>
      <c r="J428" s="776"/>
      <c r="K428" s="776"/>
      <c r="L428" s="776"/>
      <c r="M428" s="776"/>
      <c r="N428" s="776"/>
      <c r="O428" s="776"/>
      <c r="P428" s="789"/>
      <c r="Q428" s="788"/>
      <c r="R428" s="788"/>
      <c r="S428" s="788"/>
      <c r="T428" s="788"/>
      <c r="U428" s="788"/>
      <c r="V428" s="787"/>
      <c r="W428" s="787"/>
      <c r="X428" s="775"/>
      <c r="Y428" s="775"/>
      <c r="Z428" s="775"/>
      <c r="AA428" s="775"/>
      <c r="AB428" s="775"/>
      <c r="AC428" s="787"/>
      <c r="AD428" s="787"/>
      <c r="AE428" s="787"/>
      <c r="AF428" s="787"/>
      <c r="AG428" s="787"/>
      <c r="AH428" s="787"/>
      <c r="AI428" s="787"/>
      <c r="AJ428" s="787"/>
      <c r="AK428" s="786"/>
    </row>
    <row r="429" spans="1:37" s="43" customFormat="1" x14ac:dyDescent="0.2">
      <c r="A429" s="776"/>
      <c r="B429" s="780"/>
      <c r="D429" s="779"/>
      <c r="E429" s="790"/>
      <c r="F429" s="778"/>
      <c r="G429" s="777"/>
      <c r="H429" s="776"/>
      <c r="I429" s="776"/>
      <c r="J429" s="776"/>
      <c r="K429" s="776"/>
      <c r="L429" s="776"/>
      <c r="M429" s="776"/>
      <c r="N429" s="776"/>
      <c r="O429" s="776"/>
      <c r="P429" s="789"/>
      <c r="Q429" s="788"/>
      <c r="R429" s="788"/>
      <c r="S429" s="788"/>
      <c r="T429" s="788"/>
      <c r="U429" s="788"/>
      <c r="V429" s="787"/>
      <c r="W429" s="787"/>
      <c r="X429" s="775"/>
      <c r="Y429" s="775"/>
      <c r="Z429" s="775"/>
      <c r="AA429" s="775"/>
      <c r="AB429" s="775"/>
      <c r="AC429" s="787"/>
      <c r="AD429" s="787"/>
      <c r="AE429" s="787"/>
      <c r="AF429" s="787"/>
      <c r="AG429" s="787"/>
      <c r="AH429" s="787"/>
      <c r="AI429" s="787"/>
      <c r="AJ429" s="787"/>
      <c r="AK429" s="786"/>
    </row>
    <row r="430" spans="1:37" s="43" customFormat="1" x14ac:dyDescent="0.2">
      <c r="A430" s="776"/>
      <c r="B430" s="780"/>
      <c r="D430" s="779"/>
      <c r="E430" s="790"/>
      <c r="F430" s="778"/>
      <c r="G430" s="777"/>
      <c r="H430" s="776"/>
      <c r="I430" s="776"/>
      <c r="J430" s="776"/>
      <c r="K430" s="776"/>
      <c r="L430" s="776"/>
      <c r="M430" s="776"/>
      <c r="N430" s="776"/>
      <c r="O430" s="776"/>
      <c r="P430" s="789"/>
      <c r="Q430" s="788"/>
      <c r="R430" s="788"/>
      <c r="S430" s="788"/>
      <c r="T430" s="788"/>
      <c r="U430" s="788"/>
      <c r="V430" s="787"/>
      <c r="W430" s="787"/>
      <c r="X430" s="775"/>
      <c r="Y430" s="775"/>
      <c r="Z430" s="775"/>
      <c r="AA430" s="775"/>
      <c r="AB430" s="775"/>
      <c r="AC430" s="787"/>
      <c r="AD430" s="787"/>
      <c r="AE430" s="787"/>
      <c r="AF430" s="787"/>
      <c r="AG430" s="787"/>
      <c r="AH430" s="787"/>
      <c r="AI430" s="787"/>
      <c r="AJ430" s="787"/>
      <c r="AK430" s="786"/>
    </row>
    <row r="431" spans="1:37" s="43" customFormat="1" x14ac:dyDescent="0.2">
      <c r="A431" s="776"/>
      <c r="B431" s="780"/>
      <c r="D431" s="779"/>
      <c r="E431" s="790"/>
      <c r="F431" s="778"/>
      <c r="G431" s="777"/>
      <c r="H431" s="776"/>
      <c r="I431" s="776"/>
      <c r="J431" s="776"/>
      <c r="K431" s="776"/>
      <c r="L431" s="776"/>
      <c r="M431" s="776"/>
      <c r="N431" s="776"/>
      <c r="O431" s="776"/>
      <c r="P431" s="789"/>
      <c r="Q431" s="788"/>
      <c r="R431" s="788"/>
      <c r="S431" s="788"/>
      <c r="T431" s="788"/>
      <c r="U431" s="788"/>
      <c r="V431" s="787"/>
      <c r="W431" s="787"/>
      <c r="X431" s="775"/>
      <c r="Y431" s="775"/>
      <c r="Z431" s="775"/>
      <c r="AA431" s="775"/>
      <c r="AB431" s="775"/>
      <c r="AC431" s="787"/>
      <c r="AD431" s="787"/>
      <c r="AE431" s="787"/>
      <c r="AF431" s="787"/>
      <c r="AG431" s="787"/>
      <c r="AH431" s="787"/>
      <c r="AI431" s="787"/>
      <c r="AJ431" s="787"/>
      <c r="AK431" s="786"/>
    </row>
    <row r="432" spans="1:37" s="43" customFormat="1" x14ac:dyDescent="0.2">
      <c r="A432" s="776"/>
      <c r="B432" s="780"/>
      <c r="D432" s="779"/>
      <c r="E432" s="779"/>
      <c r="F432" s="778"/>
      <c r="G432" s="777"/>
      <c r="H432" s="776"/>
      <c r="I432" s="776"/>
      <c r="J432" s="776"/>
      <c r="K432" s="776"/>
      <c r="L432" s="776"/>
      <c r="M432" s="776"/>
      <c r="N432" s="776"/>
      <c r="O432" s="776"/>
      <c r="P432" s="789"/>
      <c r="Q432" s="788"/>
      <c r="R432" s="788"/>
      <c r="S432" s="788"/>
      <c r="T432" s="788"/>
      <c r="U432" s="788"/>
      <c r="V432" s="787"/>
      <c r="W432" s="787"/>
      <c r="X432" s="775"/>
      <c r="Y432" s="775"/>
      <c r="Z432" s="775"/>
      <c r="AA432" s="775"/>
      <c r="AB432" s="775"/>
      <c r="AC432" s="787"/>
      <c r="AD432" s="787"/>
      <c r="AE432" s="787"/>
      <c r="AF432" s="787"/>
      <c r="AG432" s="787"/>
      <c r="AH432" s="787"/>
      <c r="AI432" s="787"/>
      <c r="AJ432" s="787"/>
      <c r="AK432" s="786"/>
    </row>
    <row r="433" spans="1:37" s="43" customFormat="1" x14ac:dyDescent="0.2">
      <c r="A433" s="776"/>
      <c r="B433" s="780"/>
      <c r="D433" s="779"/>
      <c r="E433" s="779"/>
      <c r="F433" s="778"/>
      <c r="G433" s="777"/>
      <c r="H433" s="776"/>
      <c r="I433" s="776"/>
      <c r="J433" s="776"/>
      <c r="K433" s="776"/>
      <c r="L433" s="776"/>
      <c r="M433" s="776"/>
      <c r="N433" s="776"/>
      <c r="O433" s="776"/>
      <c r="P433" s="785"/>
      <c r="Q433" s="784"/>
      <c r="R433" s="784"/>
      <c r="S433" s="784"/>
      <c r="T433" s="784"/>
      <c r="U433" s="784"/>
      <c r="V433" s="782"/>
      <c r="W433" s="782"/>
      <c r="X433" s="783"/>
      <c r="Y433" s="783"/>
      <c r="Z433" s="783"/>
      <c r="AA433" s="783"/>
      <c r="AB433" s="783"/>
      <c r="AC433" s="782"/>
      <c r="AD433" s="782"/>
      <c r="AE433" s="782"/>
      <c r="AF433" s="782"/>
      <c r="AG433" s="782"/>
      <c r="AH433" s="782"/>
      <c r="AI433" s="782"/>
      <c r="AJ433" s="782"/>
      <c r="AK433" s="781"/>
    </row>
    <row r="434" spans="1:37" s="43" customFormat="1" x14ac:dyDescent="0.2">
      <c r="A434" s="776"/>
      <c r="B434" s="780"/>
      <c r="D434" s="779"/>
      <c r="E434" s="779"/>
      <c r="F434" s="778"/>
      <c r="G434" s="777"/>
      <c r="H434" s="776"/>
      <c r="I434" s="776"/>
      <c r="J434" s="776"/>
      <c r="K434" s="776"/>
      <c r="L434" s="776"/>
      <c r="M434" s="776"/>
      <c r="N434" s="776"/>
      <c r="O434" s="776"/>
      <c r="P434" s="776"/>
      <c r="Q434" s="776"/>
      <c r="R434" s="776"/>
      <c r="S434" s="776"/>
      <c r="T434" s="776"/>
      <c r="U434" s="776"/>
      <c r="V434" s="46"/>
      <c r="W434" s="46"/>
      <c r="X434" s="775"/>
      <c r="Y434" s="775"/>
      <c r="Z434" s="775"/>
      <c r="AA434" s="775"/>
      <c r="AB434" s="775"/>
    </row>
    <row r="435" spans="1:37" s="43" customFormat="1" x14ac:dyDescent="0.2">
      <c r="A435" s="776"/>
      <c r="B435" s="780"/>
      <c r="D435" s="779"/>
      <c r="E435" s="779"/>
      <c r="F435" s="778"/>
      <c r="G435" s="777"/>
      <c r="H435" s="776"/>
      <c r="I435" s="776"/>
      <c r="J435" s="776"/>
      <c r="K435" s="776"/>
      <c r="L435" s="776"/>
      <c r="M435" s="776"/>
      <c r="N435" s="776"/>
      <c r="O435" s="776"/>
      <c r="P435" s="776"/>
      <c r="Q435" s="776"/>
      <c r="R435" s="776"/>
      <c r="S435" s="776"/>
      <c r="T435" s="776"/>
      <c r="U435" s="776"/>
      <c r="V435" s="46"/>
      <c r="W435" s="46"/>
      <c r="X435" s="775"/>
      <c r="Y435" s="775"/>
      <c r="Z435" s="775"/>
      <c r="AA435" s="775"/>
      <c r="AB435" s="775"/>
    </row>
    <row r="436" spans="1:37" s="43" customFormat="1" x14ac:dyDescent="0.2">
      <c r="A436" s="776"/>
      <c r="B436" s="780"/>
      <c r="D436" s="779"/>
      <c r="E436" s="779"/>
      <c r="F436" s="778"/>
      <c r="G436" s="777"/>
      <c r="H436" s="776"/>
      <c r="I436" s="776"/>
      <c r="J436" s="776"/>
      <c r="K436" s="776"/>
      <c r="L436" s="776"/>
      <c r="M436" s="776"/>
      <c r="N436" s="776"/>
      <c r="O436" s="776"/>
      <c r="P436" s="776"/>
      <c r="Q436" s="776"/>
      <c r="R436" s="776"/>
      <c r="S436" s="776"/>
      <c r="T436" s="776"/>
      <c r="U436" s="776"/>
      <c r="V436" s="46"/>
      <c r="W436" s="46"/>
      <c r="X436" s="775"/>
      <c r="Y436" s="775"/>
      <c r="Z436" s="775"/>
      <c r="AA436" s="775"/>
      <c r="AB436" s="775"/>
    </row>
    <row r="437" spans="1:37" s="43" customFormat="1" x14ac:dyDescent="0.2">
      <c r="A437" s="776"/>
      <c r="B437" s="780"/>
      <c r="D437" s="779"/>
      <c r="E437" s="779"/>
      <c r="F437" s="778"/>
      <c r="G437" s="777"/>
      <c r="H437" s="776"/>
      <c r="I437" s="776"/>
      <c r="J437" s="776"/>
      <c r="K437" s="776"/>
      <c r="L437" s="776"/>
      <c r="M437" s="776"/>
      <c r="N437" s="776"/>
      <c r="O437" s="776"/>
      <c r="P437" s="776"/>
      <c r="Q437" s="776"/>
      <c r="R437" s="776"/>
      <c r="S437" s="776"/>
      <c r="T437" s="776"/>
      <c r="U437" s="776"/>
      <c r="V437" s="46"/>
      <c r="W437" s="46"/>
      <c r="X437" s="775"/>
      <c r="Y437" s="775"/>
      <c r="Z437" s="775"/>
      <c r="AA437" s="775"/>
      <c r="AB437" s="775"/>
    </row>
    <row r="438" spans="1:37" s="43" customFormat="1" x14ac:dyDescent="0.2">
      <c r="A438" s="776"/>
      <c r="B438" s="780"/>
      <c r="D438" s="779"/>
      <c r="E438" s="779"/>
      <c r="F438" s="778"/>
      <c r="G438" s="777"/>
      <c r="H438" s="776"/>
      <c r="I438" s="776"/>
      <c r="J438" s="776"/>
      <c r="K438" s="776"/>
      <c r="L438" s="776"/>
      <c r="M438" s="776"/>
      <c r="N438" s="776"/>
      <c r="O438" s="776"/>
      <c r="P438" s="776"/>
      <c r="Q438" s="776"/>
      <c r="R438" s="776"/>
      <c r="S438" s="776"/>
      <c r="T438" s="776"/>
      <c r="U438" s="776"/>
      <c r="V438" s="46"/>
      <c r="W438" s="46"/>
      <c r="X438" s="775"/>
      <c r="Y438" s="775"/>
      <c r="Z438" s="775"/>
      <c r="AA438" s="775"/>
      <c r="AB438" s="775"/>
    </row>
    <row r="439" spans="1:37" s="43" customFormat="1" x14ac:dyDescent="0.2">
      <c r="A439" s="776"/>
      <c r="B439" s="780"/>
      <c r="D439" s="779"/>
      <c r="E439" s="779"/>
      <c r="F439" s="778"/>
      <c r="G439" s="777"/>
      <c r="H439" s="776"/>
      <c r="I439" s="776"/>
      <c r="J439" s="776"/>
      <c r="K439" s="776"/>
      <c r="L439" s="776"/>
      <c r="M439" s="776"/>
      <c r="N439" s="776"/>
      <c r="O439" s="776"/>
      <c r="P439" s="776"/>
      <c r="Q439" s="776"/>
      <c r="R439" s="776"/>
      <c r="S439" s="776"/>
      <c r="T439" s="776"/>
      <c r="U439" s="776"/>
      <c r="V439" s="46"/>
      <c r="W439" s="46"/>
      <c r="X439" s="775"/>
      <c r="Y439" s="775"/>
      <c r="Z439" s="775"/>
      <c r="AA439" s="775"/>
      <c r="AB439" s="775"/>
    </row>
    <row r="440" spans="1:37" s="43" customFormat="1" x14ac:dyDescent="0.2">
      <c r="A440" s="776"/>
      <c r="B440" s="780"/>
      <c r="D440" s="779"/>
      <c r="E440" s="779"/>
      <c r="F440" s="778"/>
      <c r="G440" s="777"/>
      <c r="H440" s="776"/>
      <c r="I440" s="776"/>
      <c r="J440" s="776"/>
      <c r="K440" s="776"/>
      <c r="L440" s="776"/>
      <c r="M440" s="776"/>
      <c r="N440" s="776"/>
      <c r="O440" s="776"/>
      <c r="P440" s="776"/>
      <c r="Q440" s="776"/>
      <c r="R440" s="776"/>
      <c r="S440" s="776"/>
      <c r="T440" s="776"/>
      <c r="U440" s="776"/>
      <c r="V440" s="46"/>
      <c r="W440" s="46"/>
      <c r="X440" s="775"/>
      <c r="Y440" s="775"/>
      <c r="Z440" s="775"/>
      <c r="AA440" s="775"/>
      <c r="AB440" s="775"/>
    </row>
    <row r="441" spans="1:37" s="43" customFormat="1" x14ac:dyDescent="0.2">
      <c r="A441" s="776"/>
      <c r="B441" s="780"/>
      <c r="D441" s="779"/>
      <c r="E441" s="779"/>
      <c r="F441" s="778"/>
      <c r="G441" s="777"/>
      <c r="H441" s="776"/>
      <c r="I441" s="776"/>
      <c r="J441" s="776"/>
      <c r="K441" s="776"/>
      <c r="L441" s="776"/>
      <c r="M441" s="776"/>
      <c r="N441" s="776"/>
      <c r="O441" s="776"/>
      <c r="P441" s="776"/>
      <c r="Q441" s="776"/>
      <c r="R441" s="776"/>
      <c r="S441" s="776"/>
      <c r="T441" s="776"/>
      <c r="U441" s="776"/>
      <c r="V441" s="46"/>
      <c r="W441" s="46"/>
      <c r="X441" s="775"/>
      <c r="Y441" s="775"/>
      <c r="Z441" s="775"/>
      <c r="AA441" s="775"/>
      <c r="AB441" s="775"/>
    </row>
    <row r="442" spans="1:37" s="43" customFormat="1" x14ac:dyDescent="0.2">
      <c r="A442" s="776"/>
      <c r="B442" s="780"/>
      <c r="D442" s="779"/>
      <c r="E442" s="779"/>
      <c r="F442" s="778"/>
      <c r="G442" s="777"/>
      <c r="H442" s="776"/>
      <c r="I442" s="776"/>
      <c r="J442" s="776"/>
      <c r="K442" s="776"/>
      <c r="L442" s="776"/>
      <c r="M442" s="776"/>
      <c r="N442" s="776"/>
      <c r="O442" s="776"/>
      <c r="P442" s="776"/>
      <c r="Q442" s="776"/>
      <c r="R442" s="776"/>
      <c r="S442" s="776"/>
      <c r="T442" s="776"/>
      <c r="U442" s="776"/>
      <c r="V442" s="46"/>
      <c r="W442" s="46"/>
      <c r="X442" s="775"/>
      <c r="Y442" s="775"/>
      <c r="Z442" s="775"/>
      <c r="AA442" s="775"/>
      <c r="AB442" s="775"/>
    </row>
    <row r="443" spans="1:37" s="43" customFormat="1" x14ac:dyDescent="0.2">
      <c r="A443" s="776"/>
      <c r="B443" s="780"/>
      <c r="D443" s="779"/>
      <c r="E443" s="779"/>
      <c r="F443" s="778"/>
      <c r="G443" s="777"/>
      <c r="H443" s="776"/>
      <c r="I443" s="776"/>
      <c r="J443" s="776"/>
      <c r="K443" s="776"/>
      <c r="L443" s="776"/>
      <c r="M443" s="776"/>
      <c r="N443" s="776"/>
      <c r="O443" s="776"/>
      <c r="P443" s="776"/>
      <c r="Q443" s="776"/>
      <c r="R443" s="776"/>
      <c r="S443" s="776"/>
      <c r="T443" s="776"/>
      <c r="U443" s="776"/>
      <c r="V443" s="46"/>
      <c r="W443" s="46"/>
      <c r="X443" s="775"/>
      <c r="Y443" s="775"/>
      <c r="Z443" s="775"/>
      <c r="AA443" s="775"/>
      <c r="AB443" s="775"/>
    </row>
    <row r="444" spans="1:37" s="43" customFormat="1" x14ac:dyDescent="0.2">
      <c r="A444" s="776"/>
      <c r="B444" s="780"/>
      <c r="D444" s="779"/>
      <c r="E444" s="779"/>
      <c r="F444" s="778"/>
      <c r="G444" s="777"/>
      <c r="H444" s="776"/>
      <c r="I444" s="776"/>
      <c r="J444" s="776"/>
      <c r="K444" s="776"/>
      <c r="L444" s="776"/>
      <c r="M444" s="776"/>
      <c r="N444" s="776"/>
      <c r="O444" s="776"/>
      <c r="P444" s="776"/>
      <c r="Q444" s="776"/>
      <c r="R444" s="776"/>
      <c r="S444" s="776"/>
      <c r="T444" s="776"/>
      <c r="U444" s="776"/>
      <c r="V444" s="46"/>
      <c r="W444" s="46"/>
      <c r="X444" s="775"/>
      <c r="Y444" s="775"/>
      <c r="Z444" s="775"/>
      <c r="AA444" s="775"/>
      <c r="AB444" s="775"/>
    </row>
    <row r="445" spans="1:37" s="43" customFormat="1" x14ac:dyDescent="0.2">
      <c r="A445" s="776"/>
      <c r="B445" s="780"/>
      <c r="D445" s="779"/>
      <c r="E445" s="779"/>
      <c r="F445" s="778"/>
      <c r="G445" s="777"/>
      <c r="H445" s="776"/>
      <c r="I445" s="776"/>
      <c r="J445" s="776"/>
      <c r="K445" s="776"/>
      <c r="L445" s="776"/>
      <c r="M445" s="776"/>
      <c r="N445" s="776"/>
      <c r="O445" s="776"/>
      <c r="P445" s="776"/>
      <c r="Q445" s="776"/>
      <c r="R445" s="776"/>
      <c r="S445" s="776"/>
      <c r="T445" s="776"/>
      <c r="U445" s="776"/>
      <c r="V445" s="46"/>
      <c r="W445" s="46"/>
      <c r="X445" s="775"/>
      <c r="Y445" s="775"/>
      <c r="Z445" s="775"/>
      <c r="AA445" s="775"/>
      <c r="AB445" s="775"/>
    </row>
    <row r="446" spans="1:37" s="43" customFormat="1" x14ac:dyDescent="0.2">
      <c r="A446" s="776"/>
      <c r="B446" s="780"/>
      <c r="D446" s="779"/>
      <c r="E446" s="779"/>
      <c r="F446" s="778"/>
      <c r="G446" s="777"/>
      <c r="H446" s="776"/>
      <c r="I446" s="776"/>
      <c r="J446" s="776"/>
      <c r="K446" s="776"/>
      <c r="L446" s="776"/>
      <c r="M446" s="776"/>
      <c r="N446" s="776"/>
      <c r="O446" s="776"/>
      <c r="P446" s="776"/>
      <c r="Q446" s="776"/>
      <c r="R446" s="776"/>
      <c r="S446" s="776"/>
      <c r="T446" s="776"/>
      <c r="U446" s="776"/>
      <c r="V446" s="46"/>
      <c r="W446" s="46"/>
      <c r="X446" s="775"/>
      <c r="Y446" s="775"/>
      <c r="Z446" s="775"/>
      <c r="AA446" s="775"/>
      <c r="AB446" s="775"/>
    </row>
    <row r="447" spans="1:37" s="43" customFormat="1" x14ac:dyDescent="0.2">
      <c r="A447" s="776"/>
      <c r="B447" s="780"/>
      <c r="D447" s="779"/>
      <c r="E447" s="779"/>
      <c r="F447" s="778"/>
      <c r="G447" s="777"/>
      <c r="H447" s="776"/>
      <c r="I447" s="776"/>
      <c r="J447" s="776"/>
      <c r="K447" s="776"/>
      <c r="L447" s="776"/>
      <c r="M447" s="776"/>
      <c r="N447" s="776"/>
      <c r="O447" s="776"/>
      <c r="P447" s="776"/>
      <c r="Q447" s="776"/>
      <c r="R447" s="776"/>
      <c r="S447" s="776"/>
      <c r="T447" s="776"/>
      <c r="U447" s="776"/>
      <c r="V447" s="46"/>
      <c r="W447" s="46"/>
      <c r="X447" s="775"/>
      <c r="Y447" s="775"/>
      <c r="Z447" s="775"/>
      <c r="AA447" s="775"/>
      <c r="AB447" s="775"/>
    </row>
    <row r="448" spans="1:37" s="43" customFormat="1" x14ac:dyDescent="0.2">
      <c r="A448" s="776"/>
      <c r="B448" s="780"/>
      <c r="D448" s="779"/>
      <c r="E448" s="779"/>
      <c r="F448" s="778"/>
      <c r="G448" s="777"/>
      <c r="H448" s="776"/>
      <c r="I448" s="776"/>
      <c r="J448" s="776"/>
      <c r="K448" s="776"/>
      <c r="L448" s="776"/>
      <c r="M448" s="776"/>
      <c r="N448" s="776"/>
      <c r="O448" s="776"/>
      <c r="P448" s="776"/>
      <c r="Q448" s="776"/>
      <c r="R448" s="776"/>
      <c r="S448" s="776"/>
      <c r="T448" s="776"/>
      <c r="U448" s="776"/>
      <c r="V448" s="46"/>
      <c r="W448" s="46"/>
      <c r="X448" s="775"/>
      <c r="Y448" s="775"/>
      <c r="Z448" s="775"/>
      <c r="AA448" s="775"/>
      <c r="AB448" s="775"/>
    </row>
    <row r="449" spans="1:28" s="43" customFormat="1" x14ac:dyDescent="0.2">
      <c r="A449" s="776"/>
      <c r="B449" s="780"/>
      <c r="D449" s="779"/>
      <c r="E449" s="779"/>
      <c r="F449" s="778"/>
      <c r="G449" s="777"/>
      <c r="H449" s="776"/>
      <c r="I449" s="776"/>
      <c r="J449" s="776"/>
      <c r="K449" s="776"/>
      <c r="L449" s="776"/>
      <c r="M449" s="776"/>
      <c r="N449" s="776"/>
      <c r="O449" s="776"/>
      <c r="P449" s="776"/>
      <c r="Q449" s="776"/>
      <c r="R449" s="776"/>
      <c r="S449" s="776"/>
      <c r="T449" s="776"/>
      <c r="U449" s="776"/>
      <c r="V449" s="46"/>
      <c r="W449" s="46"/>
      <c r="X449" s="775"/>
      <c r="Y449" s="775"/>
      <c r="Z449" s="775"/>
      <c r="AA449" s="775"/>
      <c r="AB449" s="775"/>
    </row>
    <row r="450" spans="1:28" s="43" customFormat="1" x14ac:dyDescent="0.2">
      <c r="A450" s="776"/>
      <c r="B450" s="780"/>
      <c r="D450" s="779"/>
      <c r="E450" s="779"/>
      <c r="F450" s="778"/>
      <c r="G450" s="777"/>
      <c r="H450" s="776"/>
      <c r="I450" s="776"/>
      <c r="J450" s="776"/>
      <c r="K450" s="776"/>
      <c r="L450" s="776"/>
      <c r="M450" s="776"/>
      <c r="N450" s="776"/>
      <c r="O450" s="776"/>
      <c r="P450" s="776"/>
      <c r="Q450" s="776"/>
      <c r="R450" s="776"/>
      <c r="S450" s="776"/>
      <c r="T450" s="776"/>
      <c r="U450" s="776"/>
      <c r="V450" s="46"/>
      <c r="W450" s="46"/>
      <c r="X450" s="775"/>
      <c r="Y450" s="775"/>
      <c r="Z450" s="775"/>
      <c r="AA450" s="775"/>
      <c r="AB450" s="775"/>
    </row>
    <row r="451" spans="1:28" s="43" customFormat="1" x14ac:dyDescent="0.2">
      <c r="A451" s="776"/>
      <c r="B451" s="780"/>
      <c r="D451" s="779"/>
      <c r="E451" s="779"/>
      <c r="F451" s="778"/>
      <c r="G451" s="777"/>
      <c r="H451" s="776"/>
      <c r="I451" s="776"/>
      <c r="J451" s="776"/>
      <c r="K451" s="776"/>
      <c r="L451" s="776"/>
      <c r="M451" s="776"/>
      <c r="N451" s="776"/>
      <c r="O451" s="776"/>
      <c r="P451" s="776"/>
      <c r="Q451" s="776"/>
      <c r="R451" s="776"/>
      <c r="S451" s="776"/>
      <c r="T451" s="776"/>
      <c r="U451" s="776"/>
      <c r="V451" s="46"/>
      <c r="W451" s="46"/>
      <c r="X451" s="775"/>
      <c r="Y451" s="775"/>
      <c r="Z451" s="775"/>
      <c r="AA451" s="775"/>
      <c r="AB451" s="775"/>
    </row>
    <row r="452" spans="1:28" s="43" customFormat="1" x14ac:dyDescent="0.2">
      <c r="A452" s="776"/>
      <c r="B452" s="780"/>
      <c r="D452" s="779"/>
      <c r="E452" s="779"/>
      <c r="F452" s="778"/>
      <c r="G452" s="777"/>
      <c r="H452" s="776"/>
      <c r="I452" s="776"/>
      <c r="J452" s="776"/>
      <c r="K452" s="776"/>
      <c r="L452" s="776"/>
      <c r="M452" s="776"/>
      <c r="N452" s="776"/>
      <c r="O452" s="776"/>
      <c r="P452" s="776"/>
      <c r="Q452" s="776"/>
      <c r="R452" s="776"/>
      <c r="S452" s="776"/>
      <c r="T452" s="776"/>
      <c r="U452" s="776"/>
      <c r="V452" s="46"/>
      <c r="W452" s="46"/>
      <c r="X452" s="775"/>
      <c r="Y452" s="775"/>
      <c r="Z452" s="775"/>
      <c r="AA452" s="775"/>
      <c r="AB452" s="775"/>
    </row>
    <row r="453" spans="1:28" s="43" customFormat="1" x14ac:dyDescent="0.2">
      <c r="A453" s="776"/>
      <c r="B453" s="780"/>
      <c r="D453" s="779"/>
      <c r="E453" s="779"/>
      <c r="F453" s="778"/>
      <c r="G453" s="777"/>
      <c r="H453" s="776"/>
      <c r="I453" s="776"/>
      <c r="J453" s="776"/>
      <c r="K453" s="776"/>
      <c r="L453" s="776"/>
      <c r="M453" s="776"/>
      <c r="N453" s="776"/>
      <c r="O453" s="776"/>
      <c r="P453" s="776"/>
      <c r="Q453" s="776"/>
      <c r="R453" s="776"/>
      <c r="S453" s="776"/>
      <c r="T453" s="776"/>
      <c r="U453" s="776"/>
      <c r="V453" s="46"/>
      <c r="W453" s="46"/>
      <c r="X453" s="775"/>
      <c r="Y453" s="775"/>
      <c r="Z453" s="775"/>
      <c r="AA453" s="775"/>
      <c r="AB453" s="775"/>
    </row>
    <row r="454" spans="1:28" s="43" customFormat="1" x14ac:dyDescent="0.2">
      <c r="A454" s="776"/>
      <c r="B454" s="780"/>
      <c r="D454" s="779"/>
      <c r="E454" s="779"/>
      <c r="F454" s="778"/>
      <c r="G454" s="777"/>
      <c r="H454" s="776"/>
      <c r="I454" s="776"/>
      <c r="J454" s="776"/>
      <c r="K454" s="776"/>
      <c r="L454" s="776"/>
      <c r="M454" s="776"/>
      <c r="N454" s="776"/>
      <c r="O454" s="776"/>
      <c r="P454" s="776"/>
      <c r="Q454" s="776"/>
      <c r="R454" s="776"/>
      <c r="S454" s="776"/>
      <c r="T454" s="776"/>
      <c r="U454" s="776"/>
      <c r="V454" s="46"/>
      <c r="W454" s="46"/>
      <c r="X454" s="775"/>
      <c r="Y454" s="775"/>
      <c r="Z454" s="775"/>
      <c r="AA454" s="775"/>
      <c r="AB454" s="775"/>
    </row>
    <row r="455" spans="1:28" s="43" customFormat="1" x14ac:dyDescent="0.2">
      <c r="A455" s="776"/>
      <c r="B455" s="780"/>
      <c r="D455" s="779"/>
      <c r="E455" s="779"/>
      <c r="F455" s="778"/>
      <c r="G455" s="777"/>
      <c r="H455" s="776"/>
      <c r="I455" s="776"/>
      <c r="J455" s="776"/>
      <c r="K455" s="776"/>
      <c r="L455" s="776"/>
      <c r="M455" s="776"/>
      <c r="N455" s="776"/>
      <c r="O455" s="776"/>
      <c r="P455" s="776"/>
      <c r="Q455" s="776"/>
      <c r="R455" s="776"/>
      <c r="S455" s="776"/>
      <c r="T455" s="776"/>
      <c r="U455" s="776"/>
      <c r="V455" s="46"/>
      <c r="W455" s="46"/>
      <c r="X455" s="775"/>
      <c r="Y455" s="775"/>
      <c r="Z455" s="775"/>
      <c r="AA455" s="775"/>
      <c r="AB455" s="775"/>
    </row>
    <row r="456" spans="1:28" s="43" customFormat="1" x14ac:dyDescent="0.2">
      <c r="A456" s="776"/>
      <c r="B456" s="780"/>
      <c r="D456" s="779"/>
      <c r="E456" s="779"/>
      <c r="F456" s="778"/>
      <c r="G456" s="777"/>
      <c r="H456" s="776"/>
      <c r="I456" s="776"/>
      <c r="J456" s="776"/>
      <c r="K456" s="776"/>
      <c r="L456" s="776"/>
      <c r="M456" s="776"/>
      <c r="N456" s="776"/>
      <c r="O456" s="776"/>
      <c r="P456" s="776"/>
      <c r="Q456" s="776"/>
      <c r="R456" s="776"/>
      <c r="S456" s="776"/>
      <c r="T456" s="776"/>
      <c r="U456" s="776"/>
      <c r="V456" s="46"/>
      <c r="W456" s="46"/>
      <c r="X456" s="775"/>
      <c r="Y456" s="775"/>
      <c r="Z456" s="775"/>
      <c r="AA456" s="775"/>
      <c r="AB456" s="775"/>
    </row>
    <row r="457" spans="1:28" s="43" customFormat="1" x14ac:dyDescent="0.2">
      <c r="A457" s="776"/>
      <c r="B457" s="780"/>
      <c r="D457" s="779"/>
      <c r="E457" s="779"/>
      <c r="F457" s="778"/>
      <c r="G457" s="777"/>
      <c r="H457" s="776"/>
      <c r="I457" s="776"/>
      <c r="J457" s="776"/>
      <c r="K457" s="776"/>
      <c r="L457" s="776"/>
      <c r="M457" s="776"/>
      <c r="N457" s="776"/>
      <c r="O457" s="776"/>
      <c r="P457" s="776"/>
      <c r="Q457" s="776"/>
      <c r="R457" s="776"/>
      <c r="S457" s="776"/>
      <c r="T457" s="776"/>
      <c r="U457" s="776"/>
      <c r="V457" s="46"/>
      <c r="W457" s="46"/>
      <c r="X457" s="775"/>
      <c r="Y457" s="775"/>
      <c r="Z457" s="775"/>
      <c r="AA457" s="775"/>
      <c r="AB457" s="775"/>
    </row>
    <row r="458" spans="1:28" s="43" customFormat="1" x14ac:dyDescent="0.2">
      <c r="A458" s="776"/>
      <c r="B458" s="780"/>
      <c r="D458" s="779"/>
      <c r="E458" s="779"/>
      <c r="F458" s="778"/>
      <c r="G458" s="777"/>
      <c r="H458" s="776"/>
      <c r="I458" s="776"/>
      <c r="J458" s="776"/>
      <c r="K458" s="776"/>
      <c r="L458" s="776"/>
      <c r="M458" s="776"/>
      <c r="N458" s="776"/>
      <c r="O458" s="776"/>
      <c r="P458" s="776"/>
      <c r="Q458" s="776"/>
      <c r="R458" s="776"/>
      <c r="S458" s="776"/>
      <c r="T458" s="776"/>
      <c r="U458" s="776"/>
      <c r="V458" s="46"/>
      <c r="W458" s="46"/>
      <c r="X458" s="775"/>
      <c r="Y458" s="775"/>
      <c r="Z458" s="775"/>
      <c r="AA458" s="775"/>
      <c r="AB458" s="775"/>
    </row>
    <row r="459" spans="1:28" s="43" customFormat="1" x14ac:dyDescent="0.2">
      <c r="A459" s="776"/>
      <c r="B459" s="780"/>
      <c r="D459" s="779"/>
      <c r="E459" s="779"/>
      <c r="F459" s="778"/>
      <c r="G459" s="777"/>
      <c r="H459" s="776"/>
      <c r="I459" s="776"/>
      <c r="J459" s="776"/>
      <c r="K459" s="776"/>
      <c r="L459" s="776"/>
      <c r="M459" s="776"/>
      <c r="N459" s="776"/>
      <c r="O459" s="776"/>
      <c r="P459" s="776"/>
      <c r="Q459" s="776"/>
      <c r="R459" s="776"/>
      <c r="S459" s="776"/>
      <c r="T459" s="776"/>
      <c r="U459" s="776"/>
      <c r="V459" s="46"/>
      <c r="W459" s="46"/>
      <c r="X459" s="775"/>
      <c r="Y459" s="775"/>
      <c r="Z459" s="775"/>
      <c r="AA459" s="775"/>
      <c r="AB459" s="775"/>
    </row>
    <row r="460" spans="1:28" s="43" customFormat="1" x14ac:dyDescent="0.2">
      <c r="A460" s="776"/>
      <c r="B460" s="780"/>
      <c r="D460" s="779"/>
      <c r="E460" s="779"/>
      <c r="F460" s="778"/>
      <c r="G460" s="777"/>
      <c r="H460" s="776"/>
      <c r="I460" s="776"/>
      <c r="J460" s="776"/>
      <c r="K460" s="776"/>
      <c r="L460" s="776"/>
      <c r="M460" s="776"/>
      <c r="N460" s="776"/>
      <c r="O460" s="776"/>
      <c r="P460" s="776"/>
      <c r="Q460" s="776"/>
      <c r="R460" s="776"/>
      <c r="S460" s="776"/>
      <c r="T460" s="776"/>
      <c r="U460" s="776"/>
      <c r="V460" s="46"/>
      <c r="W460" s="46"/>
      <c r="X460" s="775"/>
      <c r="Y460" s="775"/>
      <c r="Z460" s="775"/>
      <c r="AA460" s="775"/>
      <c r="AB460" s="775"/>
    </row>
    <row r="461" spans="1:28" s="43" customFormat="1" x14ac:dyDescent="0.2">
      <c r="A461" s="776"/>
      <c r="B461" s="780"/>
      <c r="D461" s="779"/>
      <c r="E461" s="779"/>
      <c r="F461" s="778"/>
      <c r="G461" s="777"/>
      <c r="H461" s="776"/>
      <c r="I461" s="776"/>
      <c r="J461" s="776"/>
      <c r="K461" s="776"/>
      <c r="L461" s="776"/>
      <c r="M461" s="776"/>
      <c r="N461" s="776"/>
      <c r="O461" s="776"/>
      <c r="P461" s="776"/>
      <c r="Q461" s="776"/>
      <c r="R461" s="776"/>
      <c r="S461" s="776"/>
      <c r="T461" s="776"/>
      <c r="U461" s="776"/>
      <c r="V461" s="46"/>
      <c r="W461" s="46"/>
      <c r="X461" s="775"/>
      <c r="Y461" s="775"/>
      <c r="Z461" s="775"/>
      <c r="AA461" s="775"/>
      <c r="AB461" s="775"/>
    </row>
    <row r="462" spans="1:28" s="43" customFormat="1" x14ac:dyDescent="0.2">
      <c r="A462" s="776"/>
      <c r="B462" s="780"/>
      <c r="D462" s="779"/>
      <c r="E462" s="779"/>
      <c r="F462" s="778"/>
      <c r="G462" s="777"/>
      <c r="H462" s="776"/>
      <c r="I462" s="776"/>
      <c r="J462" s="776"/>
      <c r="K462" s="776"/>
      <c r="L462" s="776"/>
      <c r="M462" s="776"/>
      <c r="N462" s="776"/>
      <c r="O462" s="776"/>
      <c r="P462" s="776"/>
      <c r="Q462" s="776"/>
      <c r="R462" s="776"/>
      <c r="S462" s="776"/>
      <c r="T462" s="776"/>
      <c r="U462" s="776"/>
      <c r="V462" s="46"/>
      <c r="W462" s="46"/>
      <c r="X462" s="775"/>
      <c r="Y462" s="775"/>
      <c r="Z462" s="775"/>
      <c r="AA462" s="775"/>
      <c r="AB462" s="775"/>
    </row>
    <row r="463" spans="1:28" s="43" customFormat="1" x14ac:dyDescent="0.2">
      <c r="A463" s="776"/>
      <c r="B463" s="780"/>
      <c r="D463" s="779"/>
      <c r="E463" s="779"/>
      <c r="F463" s="778"/>
      <c r="G463" s="777"/>
      <c r="H463" s="776"/>
      <c r="I463" s="776"/>
      <c r="J463" s="776"/>
      <c r="K463" s="776"/>
      <c r="L463" s="776"/>
      <c r="M463" s="776"/>
      <c r="N463" s="776"/>
      <c r="O463" s="776"/>
      <c r="P463" s="776"/>
      <c r="Q463" s="776"/>
      <c r="R463" s="776"/>
      <c r="S463" s="776"/>
      <c r="T463" s="776"/>
      <c r="U463" s="776"/>
      <c r="V463" s="46"/>
      <c r="W463" s="46"/>
      <c r="X463" s="775"/>
      <c r="Y463" s="775"/>
      <c r="Z463" s="775"/>
      <c r="AA463" s="775"/>
      <c r="AB463" s="775"/>
    </row>
    <row r="464" spans="1:28" s="43" customFormat="1" x14ac:dyDescent="0.2">
      <c r="A464" s="776"/>
      <c r="B464" s="780"/>
      <c r="D464" s="779"/>
      <c r="E464" s="779"/>
      <c r="F464" s="778"/>
      <c r="G464" s="777"/>
      <c r="H464" s="776"/>
      <c r="I464" s="776"/>
      <c r="J464" s="776"/>
      <c r="K464" s="776"/>
      <c r="L464" s="776"/>
      <c r="M464" s="776"/>
      <c r="N464" s="776"/>
      <c r="O464" s="776"/>
      <c r="P464" s="776"/>
      <c r="Q464" s="776"/>
      <c r="R464" s="776"/>
      <c r="S464" s="776"/>
      <c r="T464" s="776"/>
      <c r="U464" s="776"/>
      <c r="V464" s="46"/>
      <c r="W464" s="46"/>
      <c r="X464" s="775"/>
      <c r="Y464" s="775"/>
      <c r="Z464" s="775"/>
      <c r="AA464" s="775"/>
      <c r="AB464" s="775"/>
    </row>
    <row r="465" spans="1:28" s="43" customFormat="1" x14ac:dyDescent="0.2">
      <c r="A465" s="776"/>
      <c r="B465" s="780"/>
      <c r="D465" s="779"/>
      <c r="E465" s="779"/>
      <c r="F465" s="778"/>
      <c r="G465" s="777"/>
      <c r="H465" s="776"/>
      <c r="I465" s="776"/>
      <c r="J465" s="776"/>
      <c r="K465" s="776"/>
      <c r="L465" s="776"/>
      <c r="M465" s="776"/>
      <c r="N465" s="776"/>
      <c r="O465" s="776"/>
      <c r="P465" s="776"/>
      <c r="Q465" s="776"/>
      <c r="R465" s="776"/>
      <c r="S465" s="776"/>
      <c r="T465" s="776"/>
      <c r="U465" s="776"/>
      <c r="V465" s="46"/>
      <c r="W465" s="46"/>
      <c r="X465" s="775"/>
      <c r="Y465" s="775"/>
      <c r="Z465" s="775"/>
      <c r="AA465" s="775"/>
      <c r="AB465" s="775"/>
    </row>
    <row r="466" spans="1:28" s="43" customFormat="1" x14ac:dyDescent="0.2">
      <c r="A466" s="776"/>
      <c r="B466" s="780"/>
      <c r="D466" s="779"/>
      <c r="E466" s="779"/>
      <c r="F466" s="778"/>
      <c r="G466" s="777"/>
      <c r="H466" s="776"/>
      <c r="I466" s="776"/>
      <c r="J466" s="776"/>
      <c r="K466" s="776"/>
      <c r="L466" s="776"/>
      <c r="M466" s="776"/>
      <c r="N466" s="776"/>
      <c r="O466" s="776"/>
      <c r="P466" s="776"/>
      <c r="Q466" s="776"/>
      <c r="R466" s="776"/>
      <c r="S466" s="776"/>
      <c r="T466" s="776"/>
      <c r="U466" s="776"/>
      <c r="V466" s="46"/>
      <c r="W466" s="46"/>
      <c r="X466" s="775"/>
      <c r="Y466" s="775"/>
      <c r="Z466" s="775"/>
      <c r="AA466" s="775"/>
      <c r="AB466" s="775"/>
    </row>
    <row r="467" spans="1:28" s="43" customFormat="1" x14ac:dyDescent="0.2">
      <c r="A467" s="776"/>
      <c r="B467" s="780"/>
      <c r="D467" s="779"/>
      <c r="E467" s="779"/>
      <c r="F467" s="778"/>
      <c r="G467" s="777"/>
      <c r="H467" s="776"/>
      <c r="I467" s="776"/>
      <c r="J467" s="776"/>
      <c r="K467" s="776"/>
      <c r="L467" s="776"/>
      <c r="M467" s="776"/>
      <c r="N467" s="776"/>
      <c r="O467" s="776"/>
      <c r="P467" s="776"/>
      <c r="Q467" s="776"/>
      <c r="R467" s="776"/>
      <c r="S467" s="776"/>
      <c r="T467" s="776"/>
      <c r="U467" s="776"/>
      <c r="V467" s="46"/>
      <c r="W467" s="46"/>
      <c r="X467" s="775"/>
      <c r="Y467" s="775"/>
      <c r="Z467" s="775"/>
      <c r="AA467" s="775"/>
      <c r="AB467" s="775"/>
    </row>
    <row r="468" spans="1:28" s="43" customFormat="1" x14ac:dyDescent="0.2">
      <c r="A468" s="776"/>
      <c r="B468" s="780"/>
      <c r="D468" s="779"/>
      <c r="E468" s="779"/>
      <c r="F468" s="778"/>
      <c r="G468" s="777"/>
      <c r="H468" s="776"/>
      <c r="I468" s="776"/>
      <c r="J468" s="776"/>
      <c r="K468" s="776"/>
      <c r="L468" s="776"/>
      <c r="M468" s="776"/>
      <c r="N468" s="776"/>
      <c r="O468" s="776"/>
      <c r="P468" s="776"/>
      <c r="Q468" s="776"/>
      <c r="R468" s="776"/>
      <c r="S468" s="776"/>
      <c r="T468" s="776"/>
      <c r="U468" s="776"/>
      <c r="V468" s="46"/>
      <c r="W468" s="46"/>
      <c r="X468" s="775"/>
      <c r="Y468" s="775"/>
      <c r="Z468" s="775"/>
      <c r="AA468" s="775"/>
      <c r="AB468" s="775"/>
    </row>
    <row r="469" spans="1:28" s="43" customFormat="1" x14ac:dyDescent="0.2">
      <c r="A469" s="776"/>
      <c r="B469" s="780"/>
      <c r="D469" s="779"/>
      <c r="E469" s="779"/>
      <c r="F469" s="778"/>
      <c r="G469" s="777"/>
      <c r="H469" s="776"/>
      <c r="I469" s="776"/>
      <c r="J469" s="776"/>
      <c r="K469" s="776"/>
      <c r="L469" s="776"/>
      <c r="M469" s="776"/>
      <c r="N469" s="776"/>
      <c r="O469" s="776"/>
      <c r="P469" s="776"/>
      <c r="Q469" s="776"/>
      <c r="R469" s="776"/>
      <c r="S469" s="776"/>
      <c r="T469" s="776"/>
      <c r="U469" s="776"/>
      <c r="V469" s="46"/>
      <c r="W469" s="46"/>
      <c r="X469" s="775"/>
      <c r="Y469" s="775"/>
      <c r="Z469" s="775"/>
      <c r="AA469" s="775"/>
      <c r="AB469" s="775"/>
    </row>
    <row r="470" spans="1:28" s="43" customFormat="1" x14ac:dyDescent="0.2">
      <c r="A470" s="776"/>
      <c r="B470" s="780"/>
      <c r="D470" s="779"/>
      <c r="E470" s="779"/>
      <c r="F470" s="778"/>
      <c r="G470" s="777"/>
      <c r="H470" s="776"/>
      <c r="I470" s="776"/>
      <c r="J470" s="776"/>
      <c r="K470" s="776"/>
      <c r="L470" s="776"/>
      <c r="M470" s="776"/>
      <c r="N470" s="776"/>
      <c r="O470" s="776"/>
      <c r="P470" s="776"/>
      <c r="Q470" s="776"/>
      <c r="R470" s="776"/>
      <c r="S470" s="776"/>
      <c r="T470" s="776"/>
      <c r="U470" s="776"/>
      <c r="V470" s="46"/>
      <c r="W470" s="46"/>
      <c r="X470" s="775"/>
      <c r="Y470" s="775"/>
      <c r="Z470" s="775"/>
      <c r="AA470" s="775"/>
      <c r="AB470" s="775"/>
    </row>
    <row r="471" spans="1:28" s="43" customFormat="1" x14ac:dyDescent="0.2">
      <c r="A471" s="776"/>
      <c r="B471" s="780"/>
      <c r="D471" s="779"/>
      <c r="E471" s="779"/>
      <c r="F471" s="778"/>
      <c r="G471" s="777"/>
      <c r="H471" s="776"/>
      <c r="I471" s="776"/>
      <c r="J471" s="776"/>
      <c r="K471" s="776"/>
      <c r="L471" s="776"/>
      <c r="M471" s="776"/>
      <c r="N471" s="776"/>
      <c r="O471" s="776"/>
      <c r="P471" s="776"/>
      <c r="Q471" s="776"/>
      <c r="R471" s="776"/>
      <c r="S471" s="776"/>
      <c r="T471" s="776"/>
      <c r="U471" s="776"/>
      <c r="V471" s="46"/>
      <c r="W471" s="46"/>
      <c r="X471" s="775"/>
      <c r="Y471" s="775"/>
      <c r="Z471" s="775"/>
      <c r="AA471" s="775"/>
      <c r="AB471" s="775"/>
    </row>
    <row r="472" spans="1:28" s="43" customFormat="1" x14ac:dyDescent="0.2">
      <c r="A472" s="776"/>
      <c r="B472" s="780"/>
      <c r="D472" s="779"/>
      <c r="E472" s="779"/>
      <c r="F472" s="778"/>
      <c r="G472" s="777"/>
      <c r="H472" s="776"/>
      <c r="I472" s="776"/>
      <c r="J472" s="776"/>
      <c r="K472" s="776"/>
      <c r="L472" s="776"/>
      <c r="M472" s="776"/>
      <c r="N472" s="776"/>
      <c r="O472" s="776"/>
      <c r="P472" s="776"/>
      <c r="Q472" s="776"/>
      <c r="R472" s="776"/>
      <c r="S472" s="776"/>
      <c r="T472" s="776"/>
      <c r="U472" s="776"/>
      <c r="V472" s="46"/>
      <c r="W472" s="46"/>
      <c r="X472" s="775"/>
      <c r="Y472" s="775"/>
      <c r="Z472" s="775"/>
      <c r="AA472" s="775"/>
      <c r="AB472" s="775"/>
    </row>
    <row r="473" spans="1:28" s="43" customFormat="1" x14ac:dyDescent="0.2">
      <c r="A473" s="776"/>
      <c r="B473" s="780"/>
      <c r="D473" s="779"/>
      <c r="E473" s="779"/>
      <c r="F473" s="778"/>
      <c r="G473" s="777"/>
      <c r="H473" s="776"/>
      <c r="I473" s="776"/>
      <c r="J473" s="776"/>
      <c r="K473" s="776"/>
      <c r="L473" s="776"/>
      <c r="M473" s="776"/>
      <c r="N473" s="776"/>
      <c r="O473" s="776"/>
      <c r="P473" s="776"/>
      <c r="Q473" s="776"/>
      <c r="R473" s="776"/>
      <c r="S473" s="776"/>
      <c r="T473" s="776"/>
      <c r="U473" s="776"/>
      <c r="V473" s="46"/>
      <c r="W473" s="46"/>
      <c r="X473" s="775"/>
      <c r="Y473" s="775"/>
      <c r="Z473" s="775"/>
      <c r="AA473" s="775"/>
      <c r="AB473" s="775"/>
    </row>
    <row r="474" spans="1:28" s="43" customFormat="1" x14ac:dyDescent="0.2">
      <c r="A474" s="776"/>
      <c r="B474" s="780"/>
      <c r="D474" s="779"/>
      <c r="E474" s="779"/>
      <c r="F474" s="778"/>
      <c r="G474" s="777"/>
      <c r="H474" s="776"/>
      <c r="I474" s="776"/>
      <c r="J474" s="776"/>
      <c r="K474" s="776"/>
      <c r="L474" s="776"/>
      <c r="M474" s="776"/>
      <c r="N474" s="776"/>
      <c r="O474" s="776"/>
      <c r="P474" s="776"/>
      <c r="Q474" s="776"/>
      <c r="R474" s="776"/>
      <c r="S474" s="776"/>
      <c r="T474" s="776"/>
      <c r="U474" s="776"/>
      <c r="V474" s="46"/>
      <c r="W474" s="46"/>
      <c r="X474" s="775"/>
      <c r="Y474" s="775"/>
      <c r="Z474" s="775"/>
      <c r="AA474" s="775"/>
      <c r="AB474" s="775"/>
    </row>
    <row r="475" spans="1:28" s="43" customFormat="1" x14ac:dyDescent="0.2">
      <c r="A475" s="776"/>
      <c r="B475" s="780"/>
      <c r="D475" s="779"/>
      <c r="E475" s="779"/>
      <c r="F475" s="778"/>
      <c r="G475" s="777"/>
      <c r="H475" s="776"/>
      <c r="I475" s="776"/>
      <c r="J475" s="776"/>
      <c r="K475" s="776"/>
      <c r="L475" s="776"/>
      <c r="M475" s="776"/>
      <c r="N475" s="776"/>
      <c r="O475" s="776"/>
      <c r="P475" s="776"/>
      <c r="Q475" s="776"/>
      <c r="R475" s="776"/>
      <c r="S475" s="776"/>
      <c r="T475" s="776"/>
      <c r="U475" s="776"/>
      <c r="V475" s="46"/>
      <c r="W475" s="46"/>
      <c r="X475" s="775"/>
      <c r="Y475" s="775"/>
      <c r="Z475" s="775"/>
      <c r="AA475" s="775"/>
      <c r="AB475" s="775"/>
    </row>
    <row r="476" spans="1:28" s="43" customFormat="1" x14ac:dyDescent="0.2">
      <c r="A476" s="776"/>
      <c r="B476" s="780"/>
      <c r="D476" s="779"/>
      <c r="E476" s="779"/>
      <c r="F476" s="778"/>
      <c r="G476" s="777"/>
      <c r="H476" s="776"/>
      <c r="I476" s="776"/>
      <c r="J476" s="776"/>
      <c r="K476" s="776"/>
      <c r="L476" s="776"/>
      <c r="M476" s="776"/>
      <c r="N476" s="776"/>
      <c r="O476" s="776"/>
      <c r="P476" s="776"/>
      <c r="Q476" s="776"/>
      <c r="R476" s="776"/>
      <c r="S476" s="776"/>
      <c r="T476" s="776"/>
      <c r="U476" s="776"/>
      <c r="V476" s="46"/>
      <c r="W476" s="46"/>
      <c r="X476" s="775"/>
      <c r="Y476" s="775"/>
      <c r="Z476" s="775"/>
      <c r="AA476" s="775"/>
      <c r="AB476" s="775"/>
    </row>
    <row r="477" spans="1:28" s="43" customFormat="1" x14ac:dyDescent="0.2">
      <c r="A477" s="776"/>
      <c r="B477" s="780"/>
      <c r="D477" s="779"/>
      <c r="E477" s="779"/>
      <c r="F477" s="778"/>
      <c r="G477" s="777"/>
      <c r="H477" s="776"/>
      <c r="I477" s="776"/>
      <c r="J477" s="776"/>
      <c r="K477" s="776"/>
      <c r="L477" s="776"/>
      <c r="M477" s="776"/>
      <c r="N477" s="776"/>
      <c r="O477" s="776"/>
      <c r="P477" s="776"/>
      <c r="Q477" s="776"/>
      <c r="R477" s="776"/>
      <c r="S477" s="776"/>
      <c r="T477" s="776"/>
      <c r="U477" s="776"/>
      <c r="V477" s="46"/>
      <c r="W477" s="46"/>
      <c r="X477" s="775"/>
      <c r="Y477" s="775"/>
      <c r="Z477" s="775"/>
      <c r="AA477" s="775"/>
      <c r="AB477" s="775"/>
    </row>
    <row r="478" spans="1:28" s="43" customFormat="1" x14ac:dyDescent="0.2">
      <c r="A478" s="776"/>
      <c r="B478" s="780"/>
      <c r="D478" s="779"/>
      <c r="E478" s="779"/>
      <c r="F478" s="778"/>
      <c r="G478" s="777"/>
      <c r="H478" s="776"/>
      <c r="I478" s="776"/>
      <c r="J478" s="776"/>
      <c r="K478" s="776"/>
      <c r="L478" s="776"/>
      <c r="M478" s="776"/>
      <c r="N478" s="776"/>
      <c r="O478" s="776"/>
      <c r="P478" s="776"/>
      <c r="Q478" s="776"/>
      <c r="R478" s="776"/>
      <c r="S478" s="776"/>
      <c r="T478" s="776"/>
      <c r="U478" s="776"/>
      <c r="V478" s="46"/>
      <c r="W478" s="46"/>
      <c r="X478" s="775"/>
      <c r="Y478" s="775"/>
      <c r="Z478" s="775"/>
      <c r="AA478" s="775"/>
      <c r="AB478" s="775"/>
    </row>
    <row r="479" spans="1:28" s="43" customFormat="1" x14ac:dyDescent="0.2">
      <c r="A479" s="776"/>
      <c r="B479" s="780"/>
      <c r="D479" s="779"/>
      <c r="E479" s="779"/>
      <c r="F479" s="778"/>
      <c r="G479" s="777"/>
      <c r="H479" s="776"/>
      <c r="I479" s="776"/>
      <c r="J479" s="776"/>
      <c r="K479" s="776"/>
      <c r="L479" s="776"/>
      <c r="M479" s="776"/>
      <c r="N479" s="776"/>
      <c r="O479" s="776"/>
      <c r="P479" s="776"/>
      <c r="Q479" s="776"/>
      <c r="R479" s="776"/>
      <c r="S479" s="776"/>
      <c r="T479" s="776"/>
      <c r="U479" s="776"/>
      <c r="V479" s="46"/>
      <c r="W479" s="46"/>
      <c r="X479" s="775"/>
      <c r="Y479" s="775"/>
      <c r="Z479" s="775"/>
      <c r="AA479" s="775"/>
      <c r="AB479" s="775"/>
    </row>
    <row r="480" spans="1:28" s="43" customFormat="1" x14ac:dyDescent="0.2">
      <c r="A480" s="776"/>
      <c r="B480" s="780"/>
      <c r="D480" s="779"/>
      <c r="E480" s="779"/>
      <c r="F480" s="778"/>
      <c r="G480" s="777"/>
      <c r="H480" s="776"/>
      <c r="I480" s="776"/>
      <c r="J480" s="776"/>
      <c r="K480" s="776"/>
      <c r="L480" s="776"/>
      <c r="M480" s="776"/>
      <c r="N480" s="776"/>
      <c r="O480" s="776"/>
      <c r="P480" s="776"/>
      <c r="Q480" s="776"/>
      <c r="R480" s="776"/>
      <c r="S480" s="776"/>
      <c r="T480" s="776"/>
      <c r="U480" s="776"/>
      <c r="V480" s="46"/>
      <c r="W480" s="46"/>
      <c r="X480" s="775"/>
      <c r="Y480" s="775"/>
      <c r="Z480" s="775"/>
      <c r="AA480" s="775"/>
      <c r="AB480" s="775"/>
    </row>
    <row r="481" spans="1:28" s="43" customFormat="1" x14ac:dyDescent="0.2">
      <c r="A481" s="776"/>
      <c r="B481" s="780"/>
      <c r="D481" s="779"/>
      <c r="E481" s="779"/>
      <c r="F481" s="778"/>
      <c r="G481" s="777"/>
      <c r="H481" s="776"/>
      <c r="I481" s="776"/>
      <c r="J481" s="776"/>
      <c r="K481" s="776"/>
      <c r="L481" s="776"/>
      <c r="M481" s="776"/>
      <c r="N481" s="776"/>
      <c r="O481" s="776"/>
      <c r="P481" s="776"/>
      <c r="Q481" s="776"/>
      <c r="R481" s="776"/>
      <c r="S481" s="776"/>
      <c r="T481" s="776"/>
      <c r="U481" s="776"/>
      <c r="V481" s="46"/>
      <c r="W481" s="46"/>
      <c r="X481" s="775"/>
      <c r="Y481" s="775"/>
      <c r="Z481" s="775"/>
      <c r="AA481" s="775"/>
      <c r="AB481" s="775"/>
    </row>
    <row r="482" spans="1:28" s="43" customFormat="1" x14ac:dyDescent="0.2">
      <c r="A482" s="776"/>
      <c r="B482" s="780"/>
      <c r="D482" s="779"/>
      <c r="E482" s="779"/>
      <c r="F482" s="778"/>
      <c r="G482" s="777"/>
      <c r="H482" s="776"/>
      <c r="I482" s="776"/>
      <c r="J482" s="776"/>
      <c r="K482" s="776"/>
      <c r="L482" s="776"/>
      <c r="M482" s="776"/>
      <c r="N482" s="776"/>
      <c r="O482" s="776"/>
      <c r="P482" s="776"/>
      <c r="Q482" s="776"/>
      <c r="R482" s="776"/>
      <c r="S482" s="776"/>
      <c r="T482" s="776"/>
      <c r="U482" s="776"/>
      <c r="V482" s="46"/>
      <c r="W482" s="46"/>
      <c r="X482" s="775"/>
      <c r="Y482" s="775"/>
      <c r="Z482" s="775"/>
      <c r="AA482" s="775"/>
      <c r="AB482" s="775"/>
    </row>
    <row r="483" spans="1:28" s="43" customFormat="1" x14ac:dyDescent="0.2">
      <c r="A483" s="776"/>
      <c r="B483" s="780"/>
      <c r="D483" s="779"/>
      <c r="E483" s="779"/>
      <c r="F483" s="778"/>
      <c r="G483" s="777"/>
      <c r="H483" s="776"/>
      <c r="I483" s="776"/>
      <c r="J483" s="776"/>
      <c r="K483" s="776"/>
      <c r="L483" s="776"/>
      <c r="M483" s="776"/>
      <c r="N483" s="776"/>
      <c r="O483" s="776"/>
      <c r="P483" s="776"/>
      <c r="Q483" s="776"/>
      <c r="R483" s="776"/>
      <c r="S483" s="776"/>
      <c r="T483" s="776"/>
      <c r="U483" s="776"/>
      <c r="V483" s="46"/>
      <c r="W483" s="46"/>
      <c r="X483" s="775"/>
      <c r="Y483" s="775"/>
      <c r="Z483" s="775"/>
      <c r="AA483" s="775"/>
      <c r="AB483" s="775"/>
    </row>
    <row r="484" spans="1:28" s="43" customFormat="1" x14ac:dyDescent="0.2">
      <c r="A484" s="776"/>
      <c r="B484" s="780"/>
      <c r="D484" s="779"/>
      <c r="E484" s="779"/>
      <c r="F484" s="778"/>
      <c r="G484" s="777"/>
      <c r="H484" s="776"/>
      <c r="I484" s="776"/>
      <c r="J484" s="776"/>
      <c r="K484" s="776"/>
      <c r="L484" s="776"/>
      <c r="M484" s="776"/>
      <c r="N484" s="776"/>
      <c r="O484" s="776"/>
      <c r="P484" s="776"/>
      <c r="Q484" s="776"/>
      <c r="R484" s="776"/>
      <c r="S484" s="776"/>
      <c r="T484" s="776"/>
      <c r="U484" s="776"/>
      <c r="V484" s="46"/>
      <c r="W484" s="46"/>
      <c r="X484" s="775"/>
      <c r="Y484" s="775"/>
      <c r="Z484" s="775"/>
      <c r="AA484" s="775"/>
      <c r="AB484" s="775"/>
    </row>
    <row r="485" spans="1:28" s="43" customFormat="1" x14ac:dyDescent="0.2">
      <c r="A485" s="776"/>
      <c r="B485" s="780"/>
      <c r="D485" s="779"/>
      <c r="E485" s="779"/>
      <c r="F485" s="778"/>
      <c r="G485" s="777"/>
      <c r="H485" s="776"/>
      <c r="I485" s="776"/>
      <c r="J485" s="776"/>
      <c r="K485" s="776"/>
      <c r="L485" s="776"/>
      <c r="M485" s="776"/>
      <c r="N485" s="776"/>
      <c r="O485" s="776"/>
      <c r="P485" s="776"/>
      <c r="Q485" s="776"/>
      <c r="R485" s="776"/>
      <c r="S485" s="776"/>
      <c r="T485" s="776"/>
      <c r="U485" s="776"/>
      <c r="V485" s="46"/>
      <c r="W485" s="46"/>
      <c r="X485" s="775"/>
      <c r="Y485" s="775"/>
      <c r="Z485" s="775"/>
      <c r="AA485" s="775"/>
      <c r="AB485" s="775"/>
    </row>
    <row r="486" spans="1:28" s="43" customFormat="1" x14ac:dyDescent="0.2">
      <c r="A486" s="776"/>
      <c r="B486" s="780"/>
      <c r="D486" s="779"/>
      <c r="E486" s="779"/>
      <c r="F486" s="778"/>
      <c r="G486" s="777"/>
      <c r="H486" s="776"/>
      <c r="I486" s="776"/>
      <c r="J486" s="776"/>
      <c r="K486" s="776"/>
      <c r="L486" s="776"/>
      <c r="M486" s="776"/>
      <c r="N486" s="776"/>
      <c r="O486" s="776"/>
      <c r="P486" s="776"/>
      <c r="Q486" s="776"/>
      <c r="R486" s="776"/>
      <c r="S486" s="776"/>
      <c r="T486" s="776"/>
      <c r="U486" s="776"/>
      <c r="V486" s="46"/>
      <c r="W486" s="46"/>
      <c r="X486" s="775"/>
      <c r="Y486" s="775"/>
      <c r="Z486" s="775"/>
      <c r="AA486" s="775"/>
      <c r="AB486" s="775"/>
    </row>
    <row r="487" spans="1:28" s="43" customFormat="1" x14ac:dyDescent="0.2">
      <c r="A487" s="776"/>
      <c r="B487" s="780"/>
      <c r="D487" s="779"/>
      <c r="E487" s="779"/>
      <c r="F487" s="778"/>
      <c r="G487" s="777"/>
      <c r="H487" s="776"/>
      <c r="I487" s="776"/>
      <c r="J487" s="776"/>
      <c r="K487" s="776"/>
      <c r="L487" s="776"/>
      <c r="M487" s="776"/>
      <c r="N487" s="776"/>
      <c r="O487" s="776"/>
      <c r="P487" s="776"/>
      <c r="Q487" s="776"/>
      <c r="R487" s="776"/>
      <c r="S487" s="776"/>
      <c r="T487" s="776"/>
      <c r="U487" s="776"/>
      <c r="V487" s="46"/>
      <c r="W487" s="46"/>
      <c r="X487" s="775"/>
      <c r="Y487" s="775"/>
      <c r="Z487" s="775"/>
      <c r="AA487" s="775"/>
      <c r="AB487" s="775"/>
    </row>
    <row r="488" spans="1:28" s="43" customFormat="1" x14ac:dyDescent="0.2">
      <c r="A488" s="776"/>
      <c r="B488" s="780"/>
      <c r="D488" s="779"/>
      <c r="E488" s="779"/>
      <c r="F488" s="778"/>
      <c r="G488" s="777"/>
      <c r="H488" s="776"/>
      <c r="I488" s="776"/>
      <c r="J488" s="776"/>
      <c r="K488" s="776"/>
      <c r="L488" s="776"/>
      <c r="M488" s="776"/>
      <c r="N488" s="776"/>
      <c r="O488" s="776"/>
      <c r="P488" s="776"/>
      <c r="Q488" s="776"/>
      <c r="R488" s="776"/>
      <c r="S488" s="776"/>
      <c r="T488" s="776"/>
      <c r="U488" s="776"/>
      <c r="V488" s="46"/>
      <c r="W488" s="46"/>
      <c r="X488" s="775"/>
      <c r="Y488" s="775"/>
      <c r="Z488" s="775"/>
      <c r="AA488" s="775"/>
      <c r="AB488" s="775"/>
    </row>
    <row r="489" spans="1:28" s="43" customFormat="1" x14ac:dyDescent="0.2">
      <c r="A489" s="776"/>
      <c r="B489" s="780"/>
      <c r="D489" s="779"/>
      <c r="E489" s="779"/>
      <c r="F489" s="778"/>
      <c r="G489" s="777"/>
      <c r="H489" s="776"/>
      <c r="I489" s="776"/>
      <c r="J489" s="776"/>
      <c r="K489" s="776"/>
      <c r="L489" s="776"/>
      <c r="M489" s="776"/>
      <c r="N489" s="776"/>
      <c r="O489" s="776"/>
      <c r="P489" s="776"/>
      <c r="Q489" s="776"/>
      <c r="R489" s="776"/>
      <c r="S489" s="776"/>
      <c r="T489" s="776"/>
      <c r="U489" s="776"/>
      <c r="V489" s="46"/>
      <c r="W489" s="46"/>
      <c r="X489" s="775"/>
      <c r="Y489" s="775"/>
      <c r="Z489" s="775"/>
      <c r="AA489" s="775"/>
      <c r="AB489" s="775"/>
    </row>
    <row r="490" spans="1:28" s="43" customFormat="1" x14ac:dyDescent="0.2">
      <c r="A490" s="776"/>
      <c r="B490" s="780"/>
      <c r="D490" s="779"/>
      <c r="E490" s="779"/>
      <c r="F490" s="778"/>
      <c r="G490" s="777"/>
      <c r="H490" s="776"/>
      <c r="I490" s="776"/>
      <c r="J490" s="776"/>
      <c r="K490" s="776"/>
      <c r="L490" s="776"/>
      <c r="M490" s="776"/>
      <c r="N490" s="776"/>
      <c r="O490" s="776"/>
      <c r="P490" s="776"/>
      <c r="Q490" s="776"/>
      <c r="R490" s="776"/>
      <c r="S490" s="776"/>
      <c r="T490" s="776"/>
      <c r="U490" s="776"/>
      <c r="V490" s="46"/>
      <c r="W490" s="46"/>
      <c r="X490" s="775"/>
      <c r="Y490" s="775"/>
      <c r="Z490" s="775"/>
      <c r="AA490" s="775"/>
      <c r="AB490" s="775"/>
    </row>
    <row r="491" spans="1:28" s="43" customFormat="1" x14ac:dyDescent="0.2">
      <c r="A491" s="776"/>
      <c r="B491" s="780"/>
      <c r="D491" s="779"/>
      <c r="E491" s="779"/>
      <c r="F491" s="778"/>
      <c r="G491" s="777"/>
      <c r="H491" s="776"/>
      <c r="I491" s="776"/>
      <c r="J491" s="776"/>
      <c r="K491" s="776"/>
      <c r="L491" s="776"/>
      <c r="M491" s="776"/>
      <c r="N491" s="776"/>
      <c r="O491" s="776"/>
      <c r="P491" s="776"/>
      <c r="Q491" s="776"/>
      <c r="R491" s="776"/>
      <c r="S491" s="776"/>
      <c r="T491" s="776"/>
      <c r="U491" s="776"/>
      <c r="V491" s="46"/>
      <c r="W491" s="46"/>
      <c r="X491" s="775"/>
      <c r="Y491" s="775"/>
      <c r="Z491" s="775"/>
      <c r="AA491" s="775"/>
      <c r="AB491" s="775"/>
    </row>
    <row r="492" spans="1:28" s="43" customFormat="1" x14ac:dyDescent="0.2">
      <c r="A492" s="776"/>
      <c r="B492" s="780"/>
      <c r="D492" s="779"/>
      <c r="E492" s="779"/>
      <c r="F492" s="778"/>
      <c r="G492" s="777"/>
      <c r="H492" s="776"/>
      <c r="I492" s="776"/>
      <c r="J492" s="776"/>
      <c r="K492" s="776"/>
      <c r="L492" s="776"/>
      <c r="M492" s="776"/>
      <c r="N492" s="776"/>
      <c r="O492" s="776"/>
      <c r="P492" s="776"/>
      <c r="Q492" s="776"/>
      <c r="R492" s="776"/>
      <c r="S492" s="776"/>
      <c r="T492" s="776"/>
      <c r="U492" s="776"/>
      <c r="V492" s="46"/>
      <c r="W492" s="46"/>
      <c r="X492" s="775"/>
      <c r="Y492" s="775"/>
      <c r="Z492" s="775"/>
      <c r="AA492" s="775"/>
      <c r="AB492" s="775"/>
    </row>
    <row r="493" spans="1:28" s="43" customFormat="1" x14ac:dyDescent="0.2">
      <c r="A493" s="776"/>
      <c r="B493" s="780"/>
      <c r="D493" s="779"/>
      <c r="E493" s="779"/>
      <c r="F493" s="778"/>
      <c r="G493" s="777"/>
      <c r="H493" s="776"/>
      <c r="I493" s="776"/>
      <c r="J493" s="776"/>
      <c r="K493" s="776"/>
      <c r="L493" s="776"/>
      <c r="M493" s="776"/>
      <c r="N493" s="776"/>
      <c r="O493" s="776"/>
      <c r="P493" s="776"/>
      <c r="Q493" s="776"/>
      <c r="R493" s="776"/>
      <c r="S493" s="776"/>
      <c r="T493" s="776"/>
      <c r="U493" s="776"/>
      <c r="V493" s="46"/>
      <c r="W493" s="46"/>
      <c r="X493" s="775"/>
      <c r="Y493" s="775"/>
      <c r="Z493" s="775"/>
      <c r="AA493" s="775"/>
      <c r="AB493" s="775"/>
    </row>
    <row r="494" spans="1:28" s="43" customFormat="1" x14ac:dyDescent="0.2">
      <c r="A494" s="776"/>
      <c r="B494" s="780"/>
      <c r="D494" s="779"/>
      <c r="E494" s="779"/>
      <c r="F494" s="778"/>
      <c r="G494" s="777"/>
      <c r="H494" s="776"/>
      <c r="I494" s="776"/>
      <c r="J494" s="776"/>
      <c r="K494" s="776"/>
      <c r="L494" s="776"/>
      <c r="M494" s="776"/>
      <c r="N494" s="776"/>
      <c r="O494" s="776"/>
      <c r="P494" s="776"/>
      <c r="Q494" s="776"/>
      <c r="R494" s="776"/>
      <c r="S494" s="776"/>
      <c r="T494" s="776"/>
      <c r="U494" s="776"/>
      <c r="V494" s="46"/>
      <c r="W494" s="46"/>
      <c r="X494" s="775"/>
      <c r="Y494" s="775"/>
      <c r="Z494" s="775"/>
      <c r="AA494" s="775"/>
      <c r="AB494" s="775"/>
    </row>
    <row r="495" spans="1:28" s="43" customFormat="1" x14ac:dyDescent="0.2">
      <c r="A495" s="776"/>
      <c r="B495" s="780"/>
      <c r="D495" s="779"/>
      <c r="E495" s="779"/>
      <c r="F495" s="778"/>
      <c r="G495" s="777"/>
      <c r="H495" s="776"/>
      <c r="I495" s="776"/>
      <c r="J495" s="776"/>
      <c r="K495" s="776"/>
      <c r="L495" s="776"/>
      <c r="M495" s="776"/>
      <c r="N495" s="776"/>
      <c r="O495" s="776"/>
      <c r="P495" s="776"/>
      <c r="Q495" s="776"/>
      <c r="R495" s="776"/>
      <c r="S495" s="776"/>
      <c r="T495" s="776"/>
      <c r="U495" s="776"/>
      <c r="V495" s="46"/>
      <c r="W495" s="46"/>
      <c r="X495" s="775"/>
      <c r="Y495" s="775"/>
      <c r="Z495" s="775"/>
      <c r="AA495" s="775"/>
      <c r="AB495" s="775"/>
    </row>
    <row r="496" spans="1:28" s="43" customFormat="1" x14ac:dyDescent="0.2">
      <c r="A496" s="776"/>
      <c r="B496" s="780"/>
      <c r="D496" s="779"/>
      <c r="E496" s="779"/>
      <c r="F496" s="778"/>
      <c r="G496" s="777"/>
      <c r="H496" s="776"/>
      <c r="I496" s="776"/>
      <c r="J496" s="776"/>
      <c r="K496" s="776"/>
      <c r="L496" s="776"/>
      <c r="M496" s="776"/>
      <c r="N496" s="776"/>
      <c r="O496" s="776"/>
      <c r="P496" s="776"/>
      <c r="Q496" s="776"/>
      <c r="R496" s="776"/>
      <c r="S496" s="776"/>
      <c r="T496" s="776"/>
      <c r="U496" s="776"/>
      <c r="V496" s="46"/>
      <c r="W496" s="46"/>
      <c r="X496" s="775"/>
      <c r="Y496" s="775"/>
      <c r="Z496" s="775"/>
      <c r="AA496" s="775"/>
      <c r="AB496" s="775"/>
    </row>
    <row r="497" spans="1:28" s="43" customFormat="1" x14ac:dyDescent="0.2">
      <c r="A497" s="776"/>
      <c r="B497" s="780"/>
      <c r="D497" s="779"/>
      <c r="E497" s="779"/>
      <c r="F497" s="778"/>
      <c r="G497" s="777"/>
      <c r="H497" s="776"/>
      <c r="I497" s="776"/>
      <c r="J497" s="776"/>
      <c r="K497" s="776"/>
      <c r="L497" s="776"/>
      <c r="M497" s="776"/>
      <c r="N497" s="776"/>
      <c r="O497" s="776"/>
      <c r="P497" s="776"/>
      <c r="Q497" s="776"/>
      <c r="R497" s="776"/>
      <c r="S497" s="776"/>
      <c r="T497" s="776"/>
      <c r="U497" s="776"/>
      <c r="V497" s="46"/>
      <c r="W497" s="46"/>
      <c r="X497" s="775"/>
      <c r="Y497" s="775"/>
      <c r="Z497" s="775"/>
      <c r="AA497" s="775"/>
      <c r="AB497" s="775"/>
    </row>
    <row r="498" spans="1:28" s="43" customFormat="1" x14ac:dyDescent="0.2">
      <c r="A498" s="776"/>
      <c r="B498" s="780"/>
      <c r="D498" s="779"/>
      <c r="E498" s="779"/>
      <c r="F498" s="778"/>
      <c r="G498" s="777"/>
      <c r="H498" s="776"/>
      <c r="I498" s="776"/>
      <c r="J498" s="776"/>
      <c r="K498" s="776"/>
      <c r="L498" s="776"/>
      <c r="M498" s="776"/>
      <c r="N498" s="776"/>
      <c r="O498" s="776"/>
      <c r="P498" s="776"/>
      <c r="Q498" s="776"/>
      <c r="R498" s="776"/>
      <c r="S498" s="776"/>
      <c r="T498" s="776"/>
      <c r="U498" s="776"/>
      <c r="V498" s="46"/>
      <c r="W498" s="46"/>
      <c r="X498" s="775"/>
      <c r="Y498" s="775"/>
      <c r="Z498" s="775"/>
      <c r="AA498" s="775"/>
      <c r="AB498" s="775"/>
    </row>
    <row r="499" spans="1:28" s="43" customFormat="1" x14ac:dyDescent="0.2">
      <c r="A499" s="776"/>
      <c r="B499" s="780"/>
      <c r="D499" s="779"/>
      <c r="E499" s="779"/>
      <c r="F499" s="778"/>
      <c r="G499" s="777"/>
      <c r="H499" s="776"/>
      <c r="I499" s="776"/>
      <c r="J499" s="776"/>
      <c r="K499" s="776"/>
      <c r="L499" s="776"/>
      <c r="M499" s="776"/>
      <c r="N499" s="776"/>
      <c r="O499" s="776"/>
      <c r="P499" s="776"/>
      <c r="Q499" s="776"/>
      <c r="R499" s="776"/>
      <c r="S499" s="776"/>
      <c r="T499" s="776"/>
      <c r="U499" s="776"/>
      <c r="V499" s="46"/>
      <c r="W499" s="46"/>
      <c r="X499" s="775"/>
      <c r="Y499" s="775"/>
      <c r="Z499" s="775"/>
      <c r="AA499" s="775"/>
      <c r="AB499" s="775"/>
    </row>
    <row r="500" spans="1:28" s="43" customFormat="1" x14ac:dyDescent="0.2">
      <c r="A500" s="776"/>
      <c r="B500" s="780"/>
      <c r="D500" s="779"/>
      <c r="E500" s="779"/>
      <c r="F500" s="778"/>
      <c r="G500" s="777"/>
      <c r="H500" s="776"/>
      <c r="I500" s="776"/>
      <c r="J500" s="776"/>
      <c r="K500" s="776"/>
      <c r="L500" s="776"/>
      <c r="M500" s="776"/>
      <c r="N500" s="776"/>
      <c r="O500" s="776"/>
      <c r="P500" s="776"/>
      <c r="Q500" s="776"/>
      <c r="R500" s="776"/>
      <c r="S500" s="776"/>
      <c r="T500" s="776"/>
      <c r="U500" s="776"/>
      <c r="V500" s="46"/>
      <c r="W500" s="46"/>
      <c r="X500" s="775"/>
      <c r="Y500" s="775"/>
      <c r="Z500" s="775"/>
      <c r="AA500" s="775"/>
      <c r="AB500" s="775"/>
    </row>
    <row r="501" spans="1:28" s="43" customFormat="1" x14ac:dyDescent="0.2">
      <c r="A501" s="776"/>
      <c r="B501" s="780"/>
      <c r="D501" s="779"/>
      <c r="E501" s="779"/>
      <c r="F501" s="778"/>
      <c r="G501" s="777"/>
      <c r="H501" s="776"/>
      <c r="I501" s="776"/>
      <c r="J501" s="776"/>
      <c r="K501" s="776"/>
      <c r="L501" s="776"/>
      <c r="M501" s="776"/>
      <c r="N501" s="776"/>
      <c r="O501" s="776"/>
      <c r="P501" s="776"/>
      <c r="Q501" s="776"/>
      <c r="R501" s="776"/>
      <c r="S501" s="776"/>
      <c r="T501" s="776"/>
      <c r="U501" s="776"/>
      <c r="V501" s="46"/>
      <c r="W501" s="46"/>
      <c r="X501" s="775"/>
      <c r="Y501" s="775"/>
      <c r="Z501" s="775"/>
      <c r="AA501" s="775"/>
      <c r="AB501" s="775"/>
    </row>
    <row r="502" spans="1:28" s="43" customFormat="1" x14ac:dyDescent="0.2">
      <c r="A502" s="776"/>
      <c r="B502" s="780"/>
      <c r="D502" s="779"/>
      <c r="E502" s="779"/>
      <c r="F502" s="778"/>
      <c r="G502" s="777"/>
      <c r="H502" s="776"/>
      <c r="I502" s="776"/>
      <c r="J502" s="776"/>
      <c r="K502" s="776"/>
      <c r="L502" s="776"/>
      <c r="M502" s="776"/>
      <c r="N502" s="776"/>
      <c r="O502" s="776"/>
      <c r="P502" s="776"/>
      <c r="Q502" s="776"/>
      <c r="R502" s="776"/>
      <c r="S502" s="776"/>
      <c r="T502" s="776"/>
      <c r="U502" s="776"/>
      <c r="V502" s="46"/>
      <c r="W502" s="46"/>
      <c r="X502" s="775"/>
      <c r="Y502" s="775"/>
      <c r="Z502" s="775"/>
      <c r="AA502" s="775"/>
      <c r="AB502" s="775"/>
    </row>
    <row r="503" spans="1:28" s="43" customFormat="1" x14ac:dyDescent="0.2">
      <c r="A503" s="776"/>
      <c r="B503" s="780"/>
      <c r="D503" s="779"/>
      <c r="E503" s="779"/>
      <c r="F503" s="778"/>
      <c r="G503" s="777"/>
      <c r="H503" s="776"/>
      <c r="I503" s="776"/>
      <c r="J503" s="776"/>
      <c r="K503" s="776"/>
      <c r="L503" s="776"/>
      <c r="M503" s="776"/>
      <c r="N503" s="776"/>
      <c r="O503" s="776"/>
      <c r="P503" s="776"/>
      <c r="Q503" s="776"/>
      <c r="R503" s="776"/>
      <c r="S503" s="776"/>
      <c r="T503" s="776"/>
      <c r="U503" s="776"/>
      <c r="V503" s="46"/>
      <c r="W503" s="46"/>
      <c r="X503" s="775"/>
      <c r="Y503" s="775"/>
      <c r="Z503" s="775"/>
      <c r="AA503" s="775"/>
      <c r="AB503" s="775"/>
    </row>
    <row r="504" spans="1:28" s="43" customFormat="1" x14ac:dyDescent="0.2">
      <c r="A504" s="776"/>
      <c r="B504" s="780"/>
      <c r="D504" s="779"/>
      <c r="E504" s="779"/>
      <c r="F504" s="778"/>
      <c r="G504" s="777"/>
      <c r="H504" s="776"/>
      <c r="I504" s="776"/>
      <c r="J504" s="776"/>
      <c r="K504" s="776"/>
      <c r="L504" s="776"/>
      <c r="M504" s="776"/>
      <c r="N504" s="776"/>
      <c r="O504" s="776"/>
      <c r="P504" s="776"/>
      <c r="Q504" s="776"/>
      <c r="R504" s="776"/>
      <c r="S504" s="776"/>
      <c r="T504" s="776"/>
      <c r="U504" s="776"/>
      <c r="V504" s="46"/>
      <c r="W504" s="46"/>
      <c r="X504" s="775"/>
      <c r="Y504" s="775"/>
      <c r="Z504" s="775"/>
      <c r="AA504" s="775"/>
      <c r="AB504" s="775"/>
    </row>
    <row r="505" spans="1:28" s="43" customFormat="1" x14ac:dyDescent="0.2">
      <c r="A505" s="776"/>
      <c r="B505" s="780"/>
      <c r="D505" s="779"/>
      <c r="E505" s="779"/>
      <c r="F505" s="778"/>
      <c r="G505" s="777"/>
      <c r="H505" s="776"/>
      <c r="I505" s="776"/>
      <c r="J505" s="776"/>
      <c r="K505" s="776"/>
      <c r="L505" s="776"/>
      <c r="M505" s="776"/>
      <c r="N505" s="776"/>
      <c r="O505" s="776"/>
      <c r="P505" s="776"/>
      <c r="Q505" s="776"/>
      <c r="R505" s="776"/>
      <c r="S505" s="776"/>
      <c r="T505" s="776"/>
      <c r="U505" s="776"/>
      <c r="V505" s="46"/>
      <c r="W505" s="46"/>
      <c r="X505" s="775"/>
      <c r="Y505" s="775"/>
      <c r="Z505" s="775"/>
      <c r="AA505" s="775"/>
      <c r="AB505" s="775"/>
    </row>
    <row r="506" spans="1:28" s="43" customFormat="1" x14ac:dyDescent="0.2">
      <c r="A506" s="776"/>
      <c r="B506" s="780"/>
      <c r="D506" s="779"/>
      <c r="E506" s="779"/>
      <c r="F506" s="778"/>
      <c r="G506" s="777"/>
      <c r="H506" s="776"/>
      <c r="I506" s="776"/>
      <c r="J506" s="776"/>
      <c r="K506" s="776"/>
      <c r="L506" s="776"/>
      <c r="M506" s="776"/>
      <c r="N506" s="776"/>
      <c r="O506" s="776"/>
      <c r="P506" s="776"/>
      <c r="Q506" s="776"/>
      <c r="R506" s="776"/>
      <c r="S506" s="776"/>
      <c r="T506" s="776"/>
      <c r="U506" s="776"/>
      <c r="V506" s="46"/>
      <c r="W506" s="46"/>
      <c r="X506" s="775"/>
      <c r="Y506" s="775"/>
      <c r="Z506" s="775"/>
      <c r="AA506" s="775"/>
      <c r="AB506" s="775"/>
    </row>
    <row r="507" spans="1:28" s="43" customFormat="1" x14ac:dyDescent="0.2">
      <c r="A507" s="776"/>
      <c r="B507" s="780"/>
      <c r="D507" s="779"/>
      <c r="E507" s="779"/>
      <c r="F507" s="778"/>
      <c r="G507" s="777"/>
      <c r="H507" s="776"/>
      <c r="I507" s="776"/>
      <c r="J507" s="776"/>
      <c r="K507" s="776"/>
      <c r="L507" s="776"/>
      <c r="M507" s="776"/>
      <c r="N507" s="776"/>
      <c r="O507" s="776"/>
      <c r="P507" s="776"/>
      <c r="Q507" s="776"/>
      <c r="R507" s="776"/>
      <c r="S507" s="776"/>
      <c r="T507" s="776"/>
      <c r="U507" s="776"/>
      <c r="V507" s="46"/>
      <c r="W507" s="46"/>
      <c r="X507" s="775"/>
      <c r="Y507" s="775"/>
      <c r="Z507" s="775"/>
      <c r="AA507" s="775"/>
      <c r="AB507" s="775"/>
    </row>
    <row r="508" spans="1:28" s="43" customFormat="1" x14ac:dyDescent="0.2">
      <c r="A508" s="776"/>
      <c r="B508" s="780"/>
      <c r="D508" s="779"/>
      <c r="E508" s="779"/>
      <c r="F508" s="778"/>
      <c r="G508" s="777"/>
      <c r="H508" s="776"/>
      <c r="I508" s="776"/>
      <c r="J508" s="776"/>
      <c r="K508" s="776"/>
      <c r="L508" s="776"/>
      <c r="M508" s="776"/>
      <c r="N508" s="776"/>
      <c r="O508" s="776"/>
      <c r="P508" s="776"/>
      <c r="Q508" s="776"/>
      <c r="R508" s="776"/>
      <c r="S508" s="776"/>
      <c r="T508" s="776"/>
      <c r="U508" s="776"/>
      <c r="V508" s="46"/>
      <c r="W508" s="46"/>
      <c r="X508" s="775"/>
      <c r="Y508" s="775"/>
      <c r="Z508" s="775"/>
      <c r="AA508" s="775"/>
      <c r="AB508" s="775"/>
    </row>
    <row r="509" spans="1:28" s="43" customFormat="1" x14ac:dyDescent="0.2">
      <c r="A509" s="776"/>
      <c r="B509" s="780"/>
      <c r="D509" s="779"/>
      <c r="E509" s="779"/>
      <c r="F509" s="778"/>
      <c r="G509" s="777"/>
      <c r="H509" s="776"/>
      <c r="I509" s="776"/>
      <c r="J509" s="776"/>
      <c r="K509" s="776"/>
      <c r="L509" s="776"/>
      <c r="M509" s="776"/>
      <c r="N509" s="776"/>
      <c r="O509" s="776"/>
      <c r="P509" s="776"/>
      <c r="Q509" s="776"/>
      <c r="R509" s="776"/>
      <c r="S509" s="776"/>
      <c r="T509" s="776"/>
      <c r="U509" s="776"/>
      <c r="V509" s="46"/>
      <c r="W509" s="46"/>
      <c r="X509" s="775"/>
      <c r="Y509" s="775"/>
      <c r="Z509" s="775"/>
      <c r="AA509" s="775"/>
      <c r="AB509" s="775"/>
    </row>
    <row r="510" spans="1:28" s="43" customFormat="1" x14ac:dyDescent="0.2">
      <c r="A510" s="776"/>
      <c r="B510" s="780"/>
      <c r="D510" s="779"/>
      <c r="E510" s="779"/>
      <c r="F510" s="778"/>
      <c r="G510" s="777"/>
      <c r="H510" s="776"/>
      <c r="I510" s="776"/>
      <c r="J510" s="776"/>
      <c r="K510" s="776"/>
      <c r="L510" s="776"/>
      <c r="M510" s="776"/>
      <c r="N510" s="776"/>
      <c r="O510" s="776"/>
      <c r="P510" s="776"/>
      <c r="Q510" s="776"/>
      <c r="R510" s="776"/>
      <c r="S510" s="776"/>
      <c r="T510" s="776"/>
      <c r="U510" s="776"/>
      <c r="V510" s="46"/>
      <c r="W510" s="46"/>
      <c r="X510" s="775"/>
      <c r="Y510" s="775"/>
      <c r="Z510" s="775"/>
      <c r="AA510" s="775"/>
      <c r="AB510" s="775"/>
    </row>
    <row r="511" spans="1:28" s="43" customFormat="1" x14ac:dyDescent="0.2">
      <c r="A511" s="776"/>
      <c r="B511" s="780"/>
      <c r="D511" s="779"/>
      <c r="E511" s="779"/>
      <c r="F511" s="778"/>
      <c r="G511" s="777"/>
      <c r="H511" s="776"/>
      <c r="I511" s="776"/>
      <c r="J511" s="776"/>
      <c r="K511" s="776"/>
      <c r="L511" s="776"/>
      <c r="M511" s="776"/>
      <c r="N511" s="776"/>
      <c r="O511" s="776"/>
      <c r="P511" s="776"/>
      <c r="Q511" s="776"/>
      <c r="R511" s="776"/>
      <c r="S511" s="776"/>
      <c r="T511" s="776"/>
      <c r="U511" s="776"/>
      <c r="V511" s="46"/>
      <c r="W511" s="46"/>
      <c r="X511" s="775"/>
      <c r="Y511" s="775"/>
      <c r="Z511" s="775"/>
      <c r="AA511" s="775"/>
      <c r="AB511" s="775"/>
    </row>
    <row r="512" spans="1:28" s="43" customFormat="1" x14ac:dyDescent="0.2">
      <c r="A512" s="776"/>
      <c r="B512" s="780"/>
      <c r="D512" s="779"/>
      <c r="E512" s="779"/>
      <c r="F512" s="778"/>
      <c r="G512" s="777"/>
      <c r="H512" s="776"/>
      <c r="I512" s="776"/>
      <c r="J512" s="776"/>
      <c r="K512" s="776"/>
      <c r="L512" s="776"/>
      <c r="M512" s="776"/>
      <c r="N512" s="776"/>
      <c r="O512" s="776"/>
      <c r="P512" s="776"/>
      <c r="Q512" s="776"/>
      <c r="R512" s="776"/>
      <c r="S512" s="776"/>
      <c r="T512" s="776"/>
      <c r="U512" s="776"/>
      <c r="V512" s="46"/>
      <c r="W512" s="46"/>
      <c r="X512" s="775"/>
      <c r="Y512" s="775"/>
      <c r="Z512" s="775"/>
      <c r="AA512" s="775"/>
      <c r="AB512" s="775"/>
    </row>
    <row r="513" spans="1:28" s="43" customFormat="1" x14ac:dyDescent="0.2">
      <c r="A513" s="776"/>
      <c r="B513" s="780"/>
      <c r="D513" s="779"/>
      <c r="E513" s="779"/>
      <c r="F513" s="778"/>
      <c r="G513" s="777"/>
      <c r="H513" s="776"/>
      <c r="I513" s="776"/>
      <c r="J513" s="776"/>
      <c r="K513" s="776"/>
      <c r="L513" s="776"/>
      <c r="M513" s="776"/>
      <c r="N513" s="776"/>
      <c r="O513" s="776"/>
      <c r="P513" s="776"/>
      <c r="Q513" s="776"/>
      <c r="R513" s="776"/>
      <c r="S513" s="776"/>
      <c r="T513" s="776"/>
      <c r="U513" s="776"/>
      <c r="V513" s="46"/>
      <c r="W513" s="46"/>
      <c r="X513" s="775"/>
      <c r="Y513" s="775"/>
      <c r="Z513" s="775"/>
      <c r="AA513" s="775"/>
      <c r="AB513" s="775"/>
    </row>
    <row r="514" spans="1:28" s="43" customFormat="1" x14ac:dyDescent="0.2">
      <c r="A514" s="776"/>
      <c r="B514" s="780"/>
      <c r="D514" s="779"/>
      <c r="E514" s="779"/>
      <c r="F514" s="778"/>
      <c r="G514" s="777"/>
      <c r="H514" s="776"/>
      <c r="I514" s="776"/>
      <c r="J514" s="776"/>
      <c r="K514" s="776"/>
      <c r="L514" s="776"/>
      <c r="M514" s="776"/>
      <c r="N514" s="776"/>
      <c r="O514" s="776"/>
      <c r="P514" s="776"/>
      <c r="Q514" s="776"/>
      <c r="R514" s="776"/>
      <c r="S514" s="776"/>
      <c r="T514" s="776"/>
      <c r="U514" s="776"/>
      <c r="V514" s="46"/>
      <c r="W514" s="46"/>
      <c r="X514" s="775"/>
      <c r="Y514" s="775"/>
      <c r="Z514" s="775"/>
      <c r="AA514" s="775"/>
      <c r="AB514" s="775"/>
    </row>
    <row r="515" spans="1:28" s="43" customFormat="1" x14ac:dyDescent="0.2">
      <c r="A515" s="776"/>
      <c r="B515" s="780"/>
      <c r="D515" s="779"/>
      <c r="E515" s="779"/>
      <c r="F515" s="778"/>
      <c r="G515" s="777"/>
      <c r="H515" s="776"/>
      <c r="I515" s="776"/>
      <c r="J515" s="776"/>
      <c r="K515" s="776"/>
      <c r="L515" s="776"/>
      <c r="M515" s="776"/>
      <c r="N515" s="776"/>
      <c r="O515" s="776"/>
      <c r="P515" s="776"/>
      <c r="Q515" s="776"/>
      <c r="R515" s="776"/>
      <c r="S515" s="776"/>
      <c r="T515" s="776"/>
      <c r="U515" s="776"/>
      <c r="V515" s="46"/>
      <c r="W515" s="46"/>
      <c r="X515" s="775"/>
      <c r="Y515" s="775"/>
      <c r="Z515" s="775"/>
      <c r="AA515" s="775"/>
      <c r="AB515" s="775"/>
    </row>
    <row r="516" spans="1:28" s="43" customFormat="1" x14ac:dyDescent="0.2">
      <c r="A516" s="776"/>
      <c r="B516" s="780"/>
      <c r="D516" s="779"/>
      <c r="E516" s="779"/>
      <c r="F516" s="778"/>
      <c r="G516" s="777"/>
      <c r="H516" s="776"/>
      <c r="I516" s="776"/>
      <c r="J516" s="776"/>
      <c r="K516" s="776"/>
      <c r="L516" s="776"/>
      <c r="M516" s="776"/>
      <c r="N516" s="776"/>
      <c r="O516" s="776"/>
      <c r="P516" s="776"/>
      <c r="Q516" s="776"/>
      <c r="R516" s="776"/>
      <c r="S516" s="776"/>
      <c r="T516" s="776"/>
      <c r="U516" s="776"/>
      <c r="V516" s="46"/>
      <c r="W516" s="46"/>
      <c r="X516" s="775"/>
      <c r="Y516" s="775"/>
      <c r="Z516" s="775"/>
      <c r="AA516" s="775"/>
      <c r="AB516" s="775"/>
    </row>
    <row r="517" spans="1:28" s="43" customFormat="1" x14ac:dyDescent="0.2">
      <c r="A517" s="776"/>
      <c r="B517" s="780"/>
      <c r="D517" s="779"/>
      <c r="E517" s="779"/>
      <c r="F517" s="778"/>
      <c r="G517" s="777"/>
      <c r="H517" s="776"/>
      <c r="I517" s="776"/>
      <c r="J517" s="776"/>
      <c r="K517" s="776"/>
      <c r="L517" s="776"/>
      <c r="M517" s="776"/>
      <c r="N517" s="776"/>
      <c r="O517" s="776"/>
      <c r="P517" s="776"/>
      <c r="Q517" s="776"/>
      <c r="R517" s="776"/>
      <c r="S517" s="776"/>
      <c r="T517" s="776"/>
      <c r="U517" s="776"/>
      <c r="V517" s="46"/>
      <c r="W517" s="46"/>
      <c r="X517" s="775"/>
      <c r="Y517" s="775"/>
      <c r="Z517" s="775"/>
      <c r="AA517" s="775"/>
      <c r="AB517" s="775"/>
    </row>
    <row r="518" spans="1:28" s="43" customFormat="1" x14ac:dyDescent="0.2">
      <c r="A518" s="776"/>
      <c r="B518" s="780"/>
      <c r="D518" s="779"/>
      <c r="E518" s="779"/>
      <c r="F518" s="778"/>
      <c r="G518" s="777"/>
      <c r="H518" s="776"/>
      <c r="I518" s="776"/>
      <c r="J518" s="776"/>
      <c r="K518" s="776"/>
      <c r="L518" s="776"/>
      <c r="M518" s="776"/>
      <c r="N518" s="776"/>
      <c r="O518" s="776"/>
      <c r="P518" s="776"/>
      <c r="Q518" s="776"/>
      <c r="R518" s="776"/>
      <c r="S518" s="776"/>
      <c r="T518" s="776"/>
      <c r="U518" s="776"/>
      <c r="V518" s="46"/>
      <c r="W518" s="46"/>
      <c r="X518" s="775"/>
      <c r="Y518" s="775"/>
      <c r="Z518" s="775"/>
      <c r="AA518" s="775"/>
      <c r="AB518" s="775"/>
    </row>
    <row r="519" spans="1:28" s="43" customFormat="1" x14ac:dyDescent="0.2">
      <c r="A519" s="776"/>
      <c r="B519" s="780"/>
      <c r="D519" s="779"/>
      <c r="E519" s="779"/>
      <c r="F519" s="778"/>
      <c r="G519" s="777"/>
      <c r="H519" s="776"/>
      <c r="I519" s="776"/>
      <c r="J519" s="776"/>
      <c r="K519" s="776"/>
      <c r="L519" s="776"/>
      <c r="M519" s="776"/>
      <c r="N519" s="776"/>
      <c r="O519" s="776"/>
      <c r="P519" s="776"/>
      <c r="Q519" s="776"/>
      <c r="R519" s="776"/>
      <c r="S519" s="776"/>
      <c r="T519" s="776"/>
      <c r="U519" s="776"/>
      <c r="V519" s="46"/>
      <c r="W519" s="46"/>
      <c r="X519" s="775"/>
      <c r="Y519" s="775"/>
      <c r="Z519" s="775"/>
      <c r="AA519" s="775"/>
      <c r="AB519" s="775"/>
    </row>
    <row r="520" spans="1:28" s="43" customFormat="1" x14ac:dyDescent="0.2">
      <c r="A520" s="776"/>
      <c r="B520" s="780"/>
      <c r="D520" s="779"/>
      <c r="E520" s="779"/>
      <c r="F520" s="778"/>
      <c r="G520" s="777"/>
      <c r="H520" s="776"/>
      <c r="I520" s="776"/>
      <c r="J520" s="776"/>
      <c r="K520" s="776"/>
      <c r="L520" s="776"/>
      <c r="M520" s="776"/>
      <c r="N520" s="776"/>
      <c r="O520" s="776"/>
      <c r="P520" s="776"/>
      <c r="Q520" s="776"/>
      <c r="R520" s="776"/>
      <c r="S520" s="776"/>
      <c r="T520" s="776"/>
      <c r="U520" s="776"/>
      <c r="V520" s="46"/>
      <c r="W520" s="46"/>
      <c r="X520" s="775"/>
      <c r="Y520" s="775"/>
      <c r="Z520" s="775"/>
      <c r="AA520" s="775"/>
      <c r="AB520" s="775"/>
    </row>
    <row r="521" spans="1:28" s="43" customFormat="1" x14ac:dyDescent="0.2">
      <c r="A521" s="776"/>
      <c r="B521" s="780"/>
      <c r="D521" s="779"/>
      <c r="E521" s="779"/>
      <c r="F521" s="778"/>
      <c r="G521" s="777"/>
      <c r="H521" s="776"/>
      <c r="I521" s="776"/>
      <c r="J521" s="776"/>
      <c r="K521" s="776"/>
      <c r="L521" s="776"/>
      <c r="M521" s="776"/>
      <c r="N521" s="776"/>
      <c r="O521" s="776"/>
      <c r="P521" s="776"/>
      <c r="Q521" s="776"/>
      <c r="R521" s="776"/>
      <c r="S521" s="776"/>
      <c r="T521" s="776"/>
      <c r="U521" s="776"/>
      <c r="V521" s="46"/>
      <c r="W521" s="46"/>
      <c r="X521" s="775"/>
      <c r="Y521" s="775"/>
      <c r="Z521" s="775"/>
      <c r="AA521" s="775"/>
      <c r="AB521" s="775"/>
    </row>
    <row r="522" spans="1:28" s="43" customFormat="1" x14ac:dyDescent="0.2">
      <c r="A522" s="776"/>
      <c r="B522" s="780"/>
      <c r="D522" s="779"/>
      <c r="E522" s="779"/>
      <c r="F522" s="778"/>
      <c r="G522" s="777"/>
      <c r="H522" s="776"/>
      <c r="I522" s="776"/>
      <c r="J522" s="776"/>
      <c r="K522" s="776"/>
      <c r="L522" s="776"/>
      <c r="M522" s="776"/>
      <c r="N522" s="776"/>
      <c r="O522" s="776"/>
      <c r="P522" s="776"/>
      <c r="Q522" s="776"/>
      <c r="R522" s="776"/>
      <c r="S522" s="776"/>
      <c r="T522" s="776"/>
      <c r="U522" s="776"/>
      <c r="V522" s="46"/>
      <c r="W522" s="46"/>
      <c r="X522" s="775"/>
      <c r="Y522" s="775"/>
      <c r="Z522" s="775"/>
      <c r="AA522" s="775"/>
      <c r="AB522" s="775"/>
    </row>
    <row r="523" spans="1:28" s="43" customFormat="1" x14ac:dyDescent="0.2">
      <c r="A523" s="776"/>
      <c r="B523" s="780"/>
      <c r="D523" s="779"/>
      <c r="E523" s="779"/>
      <c r="F523" s="778"/>
      <c r="G523" s="777"/>
      <c r="H523" s="776"/>
      <c r="I523" s="776"/>
      <c r="J523" s="776"/>
      <c r="K523" s="776"/>
      <c r="L523" s="776"/>
      <c r="M523" s="776"/>
      <c r="N523" s="776"/>
      <c r="O523" s="776"/>
      <c r="P523" s="776"/>
      <c r="Q523" s="776"/>
      <c r="R523" s="776"/>
      <c r="S523" s="776"/>
      <c r="T523" s="776"/>
      <c r="U523" s="776"/>
      <c r="V523" s="46"/>
      <c r="W523" s="46"/>
      <c r="X523" s="775"/>
      <c r="Y523" s="775"/>
      <c r="Z523" s="775"/>
      <c r="AA523" s="775"/>
      <c r="AB523" s="775"/>
    </row>
    <row r="524" spans="1:28" s="43" customFormat="1" x14ac:dyDescent="0.2">
      <c r="A524" s="776"/>
      <c r="B524" s="780"/>
      <c r="D524" s="779"/>
      <c r="E524" s="779"/>
      <c r="F524" s="778"/>
      <c r="G524" s="777"/>
      <c r="H524" s="776"/>
      <c r="I524" s="776"/>
      <c r="J524" s="776"/>
      <c r="K524" s="776"/>
      <c r="L524" s="776"/>
      <c r="M524" s="776"/>
      <c r="N524" s="776"/>
      <c r="O524" s="776"/>
      <c r="P524" s="776"/>
      <c r="Q524" s="776"/>
      <c r="R524" s="776"/>
      <c r="S524" s="776"/>
      <c r="T524" s="776"/>
      <c r="U524" s="776"/>
      <c r="V524" s="46"/>
      <c r="W524" s="46"/>
      <c r="X524" s="775"/>
      <c r="Y524" s="775"/>
      <c r="Z524" s="775"/>
      <c r="AA524" s="775"/>
      <c r="AB524" s="775"/>
    </row>
    <row r="525" spans="1:28" s="43" customFormat="1" x14ac:dyDescent="0.2">
      <c r="A525" s="776"/>
      <c r="B525" s="780"/>
      <c r="D525" s="779"/>
      <c r="E525" s="779"/>
      <c r="F525" s="778"/>
      <c r="G525" s="777"/>
      <c r="H525" s="776"/>
      <c r="I525" s="776"/>
      <c r="J525" s="776"/>
      <c r="K525" s="776"/>
      <c r="L525" s="776"/>
      <c r="M525" s="776"/>
      <c r="N525" s="776"/>
      <c r="O525" s="776"/>
      <c r="P525" s="776"/>
      <c r="Q525" s="776"/>
      <c r="R525" s="776"/>
      <c r="S525" s="776"/>
      <c r="T525" s="776"/>
      <c r="U525" s="776"/>
      <c r="V525" s="46"/>
      <c r="W525" s="46"/>
      <c r="X525" s="775"/>
      <c r="Y525" s="775"/>
      <c r="Z525" s="775"/>
      <c r="AA525" s="775"/>
      <c r="AB525" s="775"/>
    </row>
    <row r="526" spans="1:28" s="43" customFormat="1" x14ac:dyDescent="0.2">
      <c r="A526" s="776"/>
      <c r="B526" s="780"/>
      <c r="D526" s="779"/>
      <c r="E526" s="779"/>
      <c r="F526" s="778"/>
      <c r="G526" s="777"/>
      <c r="H526" s="776"/>
      <c r="I526" s="776"/>
      <c r="J526" s="776"/>
      <c r="K526" s="776"/>
      <c r="L526" s="776"/>
      <c r="M526" s="776"/>
      <c r="N526" s="776"/>
      <c r="O526" s="776"/>
      <c r="P526" s="776"/>
      <c r="Q526" s="776"/>
      <c r="R526" s="776"/>
      <c r="S526" s="776"/>
      <c r="T526" s="776"/>
      <c r="U526" s="776"/>
      <c r="V526" s="46"/>
      <c r="W526" s="46"/>
      <c r="X526" s="775"/>
      <c r="Y526" s="775"/>
      <c r="Z526" s="775"/>
      <c r="AA526" s="775"/>
      <c r="AB526" s="775"/>
    </row>
    <row r="527" spans="1:28" s="43" customFormat="1" x14ac:dyDescent="0.2">
      <c r="A527" s="776"/>
      <c r="B527" s="780"/>
      <c r="D527" s="779"/>
      <c r="E527" s="779"/>
      <c r="F527" s="778"/>
      <c r="G527" s="777"/>
      <c r="H527" s="776"/>
      <c r="I527" s="776"/>
      <c r="J527" s="776"/>
      <c r="K527" s="776"/>
      <c r="L527" s="776"/>
      <c r="M527" s="776"/>
      <c r="N527" s="776"/>
      <c r="O527" s="776"/>
      <c r="P527" s="776"/>
      <c r="Q527" s="776"/>
      <c r="R527" s="776"/>
      <c r="S527" s="776"/>
      <c r="T527" s="776"/>
      <c r="U527" s="776"/>
      <c r="V527" s="46"/>
      <c r="W527" s="46"/>
      <c r="X527" s="775"/>
      <c r="Y527" s="775"/>
      <c r="Z527" s="775"/>
      <c r="AA527" s="775"/>
      <c r="AB527" s="775"/>
    </row>
    <row r="528" spans="1:28" s="43" customFormat="1" x14ac:dyDescent="0.2">
      <c r="A528" s="776"/>
      <c r="B528" s="780"/>
      <c r="D528" s="779"/>
      <c r="E528" s="779"/>
      <c r="F528" s="778"/>
      <c r="G528" s="777"/>
      <c r="H528" s="776"/>
      <c r="I528" s="776"/>
      <c r="J528" s="776"/>
      <c r="K528" s="776"/>
      <c r="L528" s="776"/>
      <c r="M528" s="776"/>
      <c r="N528" s="776"/>
      <c r="O528" s="776"/>
      <c r="P528" s="776"/>
      <c r="Q528" s="776"/>
      <c r="R528" s="776"/>
      <c r="S528" s="776"/>
      <c r="T528" s="776"/>
      <c r="U528" s="776"/>
      <c r="V528" s="46"/>
      <c r="W528" s="46"/>
      <c r="X528" s="775"/>
      <c r="Y528" s="775"/>
      <c r="Z528" s="775"/>
      <c r="AA528" s="775"/>
      <c r="AB528" s="775"/>
    </row>
    <row r="529" spans="1:28" s="43" customFormat="1" x14ac:dyDescent="0.2">
      <c r="A529" s="776"/>
      <c r="B529" s="780"/>
      <c r="D529" s="779"/>
      <c r="E529" s="779"/>
      <c r="F529" s="778"/>
      <c r="G529" s="777"/>
      <c r="H529" s="776"/>
      <c r="I529" s="776"/>
      <c r="J529" s="776"/>
      <c r="K529" s="776"/>
      <c r="L529" s="776"/>
      <c r="M529" s="776"/>
      <c r="N529" s="776"/>
      <c r="O529" s="776"/>
      <c r="P529" s="776"/>
      <c r="Q529" s="776"/>
      <c r="R529" s="776"/>
      <c r="S529" s="776"/>
      <c r="T529" s="776"/>
      <c r="U529" s="776"/>
      <c r="V529" s="46"/>
      <c r="W529" s="46"/>
      <c r="X529" s="775"/>
      <c r="Y529" s="775"/>
      <c r="Z529" s="775"/>
      <c r="AA529" s="775"/>
      <c r="AB529" s="775"/>
    </row>
    <row r="530" spans="1:28" s="43" customFormat="1" x14ac:dyDescent="0.2">
      <c r="A530" s="776"/>
      <c r="B530" s="780"/>
      <c r="D530" s="779"/>
      <c r="E530" s="779"/>
      <c r="F530" s="778"/>
      <c r="G530" s="777"/>
      <c r="H530" s="776"/>
      <c r="I530" s="776"/>
      <c r="J530" s="776"/>
      <c r="K530" s="776"/>
      <c r="L530" s="776"/>
      <c r="M530" s="776"/>
      <c r="N530" s="776"/>
      <c r="O530" s="776"/>
      <c r="P530" s="776"/>
      <c r="Q530" s="776"/>
      <c r="R530" s="776"/>
      <c r="S530" s="776"/>
      <c r="T530" s="776"/>
      <c r="U530" s="776"/>
      <c r="V530" s="46"/>
      <c r="W530" s="46"/>
      <c r="X530" s="775"/>
      <c r="Y530" s="775"/>
      <c r="Z530" s="775"/>
      <c r="AA530" s="775"/>
      <c r="AB530" s="775"/>
    </row>
    <row r="531" spans="1:28" s="43" customFormat="1" x14ac:dyDescent="0.2">
      <c r="A531" s="776"/>
      <c r="B531" s="780"/>
      <c r="D531" s="779"/>
      <c r="E531" s="779"/>
      <c r="F531" s="778"/>
      <c r="G531" s="777"/>
      <c r="H531" s="776"/>
      <c r="I531" s="776"/>
      <c r="J531" s="776"/>
      <c r="K531" s="776"/>
      <c r="L531" s="776"/>
      <c r="M531" s="776"/>
      <c r="N531" s="776"/>
      <c r="O531" s="776"/>
      <c r="P531" s="776"/>
      <c r="Q531" s="776"/>
      <c r="R531" s="776"/>
      <c r="S531" s="776"/>
      <c r="T531" s="776"/>
      <c r="U531" s="776"/>
      <c r="V531" s="46"/>
      <c r="W531" s="46"/>
      <c r="X531" s="775"/>
      <c r="Y531" s="775"/>
      <c r="Z531" s="775"/>
      <c r="AA531" s="775"/>
      <c r="AB531" s="775"/>
    </row>
    <row r="532" spans="1:28" s="43" customFormat="1" x14ac:dyDescent="0.2">
      <c r="A532" s="776"/>
      <c r="B532" s="780"/>
      <c r="D532" s="779"/>
      <c r="E532" s="779"/>
      <c r="F532" s="778"/>
      <c r="G532" s="777"/>
      <c r="H532" s="776"/>
      <c r="I532" s="776"/>
      <c r="J532" s="776"/>
      <c r="K532" s="776"/>
      <c r="L532" s="776"/>
      <c r="M532" s="776"/>
      <c r="N532" s="776"/>
      <c r="O532" s="776"/>
      <c r="P532" s="776"/>
      <c r="Q532" s="776"/>
      <c r="R532" s="776"/>
      <c r="S532" s="776"/>
      <c r="T532" s="776"/>
      <c r="U532" s="776"/>
      <c r="V532" s="46"/>
      <c r="W532" s="46"/>
      <c r="X532" s="775"/>
      <c r="Y532" s="775"/>
      <c r="Z532" s="775"/>
      <c r="AA532" s="775"/>
      <c r="AB532" s="775"/>
    </row>
    <row r="533" spans="1:28" s="43" customFormat="1" x14ac:dyDescent="0.2">
      <c r="A533" s="776"/>
      <c r="B533" s="780"/>
      <c r="D533" s="779"/>
      <c r="E533" s="779"/>
      <c r="F533" s="778"/>
      <c r="G533" s="777"/>
      <c r="H533" s="776"/>
      <c r="I533" s="776"/>
      <c r="J533" s="776"/>
      <c r="K533" s="776"/>
      <c r="L533" s="776"/>
      <c r="M533" s="776"/>
      <c r="N533" s="776"/>
      <c r="O533" s="776"/>
      <c r="P533" s="776"/>
      <c r="Q533" s="776"/>
      <c r="R533" s="776"/>
      <c r="S533" s="776"/>
      <c r="T533" s="776"/>
      <c r="U533" s="776"/>
      <c r="V533" s="46"/>
      <c r="W533" s="46"/>
      <c r="X533" s="775"/>
      <c r="Y533" s="775"/>
      <c r="Z533" s="775"/>
      <c r="AA533" s="775"/>
      <c r="AB533" s="775"/>
    </row>
    <row r="534" spans="1:28" s="43" customFormat="1" x14ac:dyDescent="0.2">
      <c r="A534" s="776"/>
      <c r="B534" s="780"/>
      <c r="D534" s="779"/>
      <c r="E534" s="779"/>
      <c r="F534" s="778"/>
      <c r="G534" s="777"/>
      <c r="H534" s="776"/>
      <c r="I534" s="776"/>
      <c r="J534" s="776"/>
      <c r="K534" s="776"/>
      <c r="L534" s="776"/>
      <c r="M534" s="776"/>
      <c r="N534" s="776"/>
      <c r="O534" s="776"/>
      <c r="P534" s="776"/>
      <c r="Q534" s="776"/>
      <c r="R534" s="776"/>
      <c r="S534" s="776"/>
      <c r="T534" s="776"/>
      <c r="U534" s="776"/>
      <c r="V534" s="46"/>
      <c r="W534" s="46"/>
      <c r="X534" s="775"/>
      <c r="Y534" s="775"/>
      <c r="Z534" s="775"/>
      <c r="AA534" s="775"/>
      <c r="AB534" s="775"/>
    </row>
    <row r="535" spans="1:28" s="43" customFormat="1" x14ac:dyDescent="0.2">
      <c r="A535" s="776"/>
      <c r="B535" s="780"/>
      <c r="D535" s="779"/>
      <c r="E535" s="779"/>
      <c r="F535" s="778"/>
      <c r="G535" s="777"/>
      <c r="H535" s="776"/>
      <c r="I535" s="776"/>
      <c r="J535" s="776"/>
      <c r="K535" s="776"/>
      <c r="L535" s="776"/>
      <c r="M535" s="776"/>
      <c r="N535" s="776"/>
      <c r="O535" s="776"/>
      <c r="P535" s="776"/>
      <c r="Q535" s="776"/>
      <c r="R535" s="776"/>
      <c r="S535" s="776"/>
      <c r="T535" s="776"/>
      <c r="U535" s="776"/>
      <c r="V535" s="46"/>
      <c r="W535" s="46"/>
      <c r="X535" s="775"/>
      <c r="Y535" s="775"/>
      <c r="Z535" s="775"/>
      <c r="AA535" s="775"/>
      <c r="AB535" s="775"/>
    </row>
    <row r="536" spans="1:28" s="43" customFormat="1" x14ac:dyDescent="0.2">
      <c r="A536" s="776"/>
      <c r="B536" s="780"/>
      <c r="D536" s="779"/>
      <c r="E536" s="779"/>
      <c r="F536" s="778"/>
      <c r="G536" s="777"/>
      <c r="H536" s="776"/>
      <c r="I536" s="776"/>
      <c r="J536" s="776"/>
      <c r="K536" s="776"/>
      <c r="L536" s="776"/>
      <c r="M536" s="776"/>
      <c r="N536" s="776"/>
      <c r="O536" s="776"/>
      <c r="P536" s="776"/>
      <c r="Q536" s="776"/>
      <c r="R536" s="776"/>
      <c r="S536" s="776"/>
      <c r="T536" s="776"/>
      <c r="U536" s="776"/>
      <c r="V536" s="46"/>
      <c r="W536" s="46"/>
      <c r="X536" s="775"/>
      <c r="Y536" s="775"/>
      <c r="Z536" s="775"/>
      <c r="AA536" s="775"/>
      <c r="AB536" s="775"/>
    </row>
    <row r="537" spans="1:28" s="43" customFormat="1" x14ac:dyDescent="0.2">
      <c r="A537" s="776"/>
      <c r="B537" s="780"/>
      <c r="D537" s="779"/>
      <c r="E537" s="779"/>
      <c r="F537" s="778"/>
      <c r="G537" s="777"/>
      <c r="H537" s="776"/>
      <c r="I537" s="776"/>
      <c r="J537" s="776"/>
      <c r="K537" s="776"/>
      <c r="L537" s="776"/>
      <c r="M537" s="776"/>
      <c r="N537" s="776"/>
      <c r="O537" s="776"/>
      <c r="P537" s="776"/>
      <c r="Q537" s="776"/>
      <c r="R537" s="776"/>
      <c r="S537" s="776"/>
      <c r="T537" s="776"/>
      <c r="U537" s="776"/>
      <c r="V537" s="46"/>
      <c r="W537" s="46"/>
      <c r="X537" s="775"/>
      <c r="Y537" s="775"/>
      <c r="Z537" s="775"/>
      <c r="AA537" s="775"/>
      <c r="AB537" s="775"/>
    </row>
    <row r="538" spans="1:28" s="43" customFormat="1" x14ac:dyDescent="0.2">
      <c r="A538" s="776"/>
      <c r="B538" s="780"/>
      <c r="D538" s="779"/>
      <c r="E538" s="779"/>
      <c r="F538" s="778"/>
      <c r="G538" s="777"/>
      <c r="H538" s="776"/>
      <c r="I538" s="776"/>
      <c r="J538" s="776"/>
      <c r="K538" s="776"/>
      <c r="L538" s="776"/>
      <c r="M538" s="776"/>
      <c r="N538" s="776"/>
      <c r="O538" s="776"/>
      <c r="P538" s="776"/>
      <c r="Q538" s="776"/>
      <c r="R538" s="776"/>
      <c r="S538" s="776"/>
      <c r="T538" s="776"/>
      <c r="U538" s="776"/>
      <c r="V538" s="46"/>
      <c r="W538" s="46"/>
      <c r="X538" s="775"/>
      <c r="Y538" s="775"/>
      <c r="Z538" s="775"/>
      <c r="AA538" s="775"/>
      <c r="AB538" s="775"/>
    </row>
    <row r="539" spans="1:28" s="43" customFormat="1" x14ac:dyDescent="0.2">
      <c r="A539" s="776"/>
      <c r="B539" s="780"/>
      <c r="D539" s="779"/>
      <c r="E539" s="779"/>
      <c r="F539" s="778"/>
      <c r="G539" s="777"/>
      <c r="H539" s="776"/>
      <c r="I539" s="776"/>
      <c r="J539" s="776"/>
      <c r="K539" s="776"/>
      <c r="L539" s="776"/>
      <c r="M539" s="776"/>
      <c r="N539" s="776"/>
      <c r="O539" s="776"/>
      <c r="P539" s="776"/>
      <c r="Q539" s="776"/>
      <c r="R539" s="776"/>
      <c r="S539" s="776"/>
      <c r="T539" s="776"/>
      <c r="U539" s="776"/>
      <c r="V539" s="46"/>
      <c r="W539" s="46"/>
      <c r="X539" s="775"/>
      <c r="Y539" s="775"/>
      <c r="Z539" s="775"/>
      <c r="AA539" s="775"/>
      <c r="AB539" s="775"/>
    </row>
    <row r="540" spans="1:28" s="43" customFormat="1" x14ac:dyDescent="0.2">
      <c r="A540" s="776"/>
      <c r="B540" s="780"/>
      <c r="D540" s="779"/>
      <c r="E540" s="779"/>
      <c r="F540" s="778"/>
      <c r="G540" s="777"/>
      <c r="H540" s="776"/>
      <c r="I540" s="776"/>
      <c r="J540" s="776"/>
      <c r="K540" s="776"/>
      <c r="L540" s="776"/>
      <c r="M540" s="776"/>
      <c r="N540" s="776"/>
      <c r="O540" s="776"/>
      <c r="P540" s="776"/>
      <c r="Q540" s="776"/>
      <c r="R540" s="776"/>
      <c r="S540" s="776"/>
      <c r="T540" s="776"/>
      <c r="U540" s="776"/>
      <c r="V540" s="46"/>
      <c r="W540" s="46"/>
      <c r="X540" s="775"/>
      <c r="Y540" s="775"/>
      <c r="Z540" s="775"/>
      <c r="AA540" s="775"/>
      <c r="AB540" s="775"/>
    </row>
    <row r="541" spans="1:28" s="43" customFormat="1" x14ac:dyDescent="0.2">
      <c r="A541" s="776"/>
      <c r="B541" s="780"/>
      <c r="D541" s="779"/>
      <c r="E541" s="779"/>
      <c r="F541" s="778"/>
      <c r="G541" s="777"/>
      <c r="H541" s="776"/>
      <c r="I541" s="776"/>
      <c r="J541" s="776"/>
      <c r="K541" s="776"/>
      <c r="L541" s="776"/>
      <c r="M541" s="776"/>
      <c r="N541" s="776"/>
      <c r="O541" s="776"/>
      <c r="P541" s="776"/>
      <c r="Q541" s="776"/>
      <c r="R541" s="776"/>
      <c r="S541" s="776"/>
      <c r="T541" s="776"/>
      <c r="U541" s="776"/>
      <c r="V541" s="46"/>
      <c r="W541" s="46"/>
      <c r="X541" s="775"/>
      <c r="Y541" s="775"/>
      <c r="Z541" s="775"/>
      <c r="AA541" s="775"/>
      <c r="AB541" s="775"/>
    </row>
    <row r="542" spans="1:28" s="43" customFormat="1" x14ac:dyDescent="0.2">
      <c r="A542" s="776"/>
      <c r="B542" s="780"/>
      <c r="D542" s="779"/>
      <c r="E542" s="779"/>
      <c r="F542" s="778"/>
      <c r="G542" s="777"/>
      <c r="H542" s="776"/>
      <c r="I542" s="776"/>
      <c r="J542" s="776"/>
      <c r="K542" s="776"/>
      <c r="L542" s="776"/>
      <c r="M542" s="776"/>
      <c r="N542" s="776"/>
      <c r="O542" s="776"/>
      <c r="P542" s="776"/>
      <c r="Q542" s="776"/>
      <c r="R542" s="776"/>
      <c r="S542" s="776"/>
      <c r="T542" s="776"/>
      <c r="U542" s="776"/>
      <c r="V542" s="46"/>
      <c r="W542" s="46"/>
      <c r="X542" s="775"/>
      <c r="Y542" s="775"/>
      <c r="Z542" s="775"/>
      <c r="AA542" s="775"/>
      <c r="AB542" s="775"/>
    </row>
    <row r="543" spans="1:28" s="43" customFormat="1" x14ac:dyDescent="0.2">
      <c r="A543" s="776"/>
      <c r="B543" s="780"/>
      <c r="D543" s="779"/>
      <c r="E543" s="779"/>
      <c r="F543" s="778"/>
      <c r="G543" s="777"/>
      <c r="H543" s="776"/>
      <c r="I543" s="776"/>
      <c r="J543" s="776"/>
      <c r="K543" s="776"/>
      <c r="L543" s="776"/>
      <c r="M543" s="776"/>
      <c r="N543" s="776"/>
      <c r="O543" s="776"/>
      <c r="P543" s="776"/>
      <c r="Q543" s="776"/>
      <c r="R543" s="776"/>
      <c r="S543" s="776"/>
      <c r="T543" s="776"/>
      <c r="U543" s="776"/>
      <c r="V543" s="46"/>
      <c r="W543" s="46"/>
      <c r="X543" s="775"/>
      <c r="Y543" s="775"/>
      <c r="Z543" s="775"/>
      <c r="AA543" s="775"/>
      <c r="AB543" s="775"/>
    </row>
    <row r="544" spans="1:28" s="43" customFormat="1" x14ac:dyDescent="0.2">
      <c r="A544" s="776"/>
      <c r="B544" s="780"/>
      <c r="D544" s="779"/>
      <c r="E544" s="779"/>
      <c r="F544" s="778"/>
      <c r="G544" s="777"/>
      <c r="H544" s="776"/>
      <c r="I544" s="776"/>
      <c r="J544" s="776"/>
      <c r="K544" s="776"/>
      <c r="L544" s="776"/>
      <c r="M544" s="776"/>
      <c r="N544" s="776"/>
      <c r="O544" s="776"/>
      <c r="P544" s="776"/>
      <c r="Q544" s="776"/>
      <c r="R544" s="776"/>
      <c r="S544" s="776"/>
      <c r="T544" s="776"/>
      <c r="U544" s="776"/>
      <c r="V544" s="46"/>
      <c r="W544" s="46"/>
      <c r="X544" s="775"/>
      <c r="Y544" s="775"/>
      <c r="Z544" s="775"/>
      <c r="AA544" s="775"/>
      <c r="AB544" s="775"/>
    </row>
    <row r="545" spans="1:28" s="43" customFormat="1" x14ac:dyDescent="0.2">
      <c r="A545" s="776"/>
      <c r="B545" s="780"/>
      <c r="D545" s="779"/>
      <c r="E545" s="779"/>
      <c r="F545" s="778"/>
      <c r="G545" s="777"/>
      <c r="H545" s="776"/>
      <c r="I545" s="776"/>
      <c r="J545" s="776"/>
      <c r="K545" s="776"/>
      <c r="L545" s="776"/>
      <c r="M545" s="776"/>
      <c r="N545" s="776"/>
      <c r="O545" s="776"/>
      <c r="P545" s="776"/>
      <c r="Q545" s="776"/>
      <c r="R545" s="776"/>
      <c r="S545" s="776"/>
      <c r="T545" s="776"/>
      <c r="U545" s="776"/>
      <c r="V545" s="46"/>
      <c r="W545" s="46"/>
      <c r="X545" s="775"/>
      <c r="Y545" s="775"/>
      <c r="Z545" s="775"/>
      <c r="AA545" s="775"/>
      <c r="AB545" s="775"/>
    </row>
    <row r="546" spans="1:28" s="43" customFormat="1" x14ac:dyDescent="0.2">
      <c r="A546" s="776"/>
      <c r="B546" s="780"/>
      <c r="D546" s="779"/>
      <c r="E546" s="779"/>
      <c r="F546" s="778"/>
      <c r="G546" s="777"/>
      <c r="H546" s="776"/>
      <c r="I546" s="776"/>
      <c r="J546" s="776"/>
      <c r="K546" s="776"/>
      <c r="L546" s="776"/>
      <c r="M546" s="776"/>
      <c r="N546" s="776"/>
      <c r="O546" s="776"/>
      <c r="P546" s="776"/>
      <c r="Q546" s="776"/>
      <c r="R546" s="776"/>
      <c r="S546" s="776"/>
      <c r="T546" s="776"/>
      <c r="U546" s="776"/>
      <c r="V546" s="46"/>
      <c r="W546" s="46"/>
      <c r="X546" s="775"/>
      <c r="Y546" s="775"/>
      <c r="Z546" s="775"/>
      <c r="AA546" s="775"/>
      <c r="AB546" s="775"/>
    </row>
    <row r="547" spans="1:28" s="43" customFormat="1" x14ac:dyDescent="0.2">
      <c r="A547" s="776"/>
      <c r="B547" s="780"/>
      <c r="D547" s="779"/>
      <c r="E547" s="779"/>
      <c r="F547" s="778"/>
      <c r="G547" s="777"/>
      <c r="H547" s="776"/>
      <c r="I547" s="776"/>
      <c r="J547" s="776"/>
      <c r="K547" s="776"/>
      <c r="L547" s="776"/>
      <c r="M547" s="776"/>
      <c r="N547" s="776"/>
      <c r="O547" s="776"/>
      <c r="P547" s="776"/>
      <c r="Q547" s="776"/>
      <c r="R547" s="776"/>
      <c r="S547" s="776"/>
      <c r="T547" s="776"/>
      <c r="U547" s="776"/>
      <c r="V547" s="46"/>
      <c r="W547" s="46"/>
      <c r="X547" s="775"/>
      <c r="Y547" s="775"/>
      <c r="Z547" s="775"/>
      <c r="AA547" s="775"/>
      <c r="AB547" s="775"/>
    </row>
    <row r="548" spans="1:28" s="43" customFormat="1" x14ac:dyDescent="0.2">
      <c r="A548" s="776"/>
      <c r="B548" s="780"/>
      <c r="D548" s="779"/>
      <c r="E548" s="779"/>
      <c r="F548" s="778"/>
      <c r="G548" s="777"/>
      <c r="H548" s="776"/>
      <c r="I548" s="776"/>
      <c r="J548" s="776"/>
      <c r="K548" s="776"/>
      <c r="L548" s="776"/>
      <c r="M548" s="776"/>
      <c r="N548" s="776"/>
      <c r="O548" s="776"/>
      <c r="P548" s="776"/>
      <c r="Q548" s="776"/>
      <c r="R548" s="776"/>
      <c r="S548" s="776"/>
      <c r="T548" s="776"/>
      <c r="U548" s="776"/>
      <c r="V548" s="46"/>
      <c r="W548" s="46"/>
      <c r="X548" s="775"/>
      <c r="Y548" s="775"/>
      <c r="Z548" s="775"/>
      <c r="AA548" s="775"/>
      <c r="AB548" s="775"/>
    </row>
    <row r="549" spans="1:28" s="43" customFormat="1" x14ac:dyDescent="0.2">
      <c r="A549" s="776"/>
      <c r="B549" s="780"/>
      <c r="D549" s="779"/>
      <c r="E549" s="779"/>
      <c r="F549" s="778"/>
      <c r="G549" s="777"/>
      <c r="H549" s="776"/>
      <c r="I549" s="776"/>
      <c r="J549" s="776"/>
      <c r="K549" s="776"/>
      <c r="L549" s="776"/>
      <c r="M549" s="776"/>
      <c r="N549" s="776"/>
      <c r="O549" s="776"/>
      <c r="P549" s="776"/>
      <c r="Q549" s="776"/>
      <c r="R549" s="776"/>
      <c r="S549" s="776"/>
      <c r="T549" s="776"/>
      <c r="U549" s="776"/>
      <c r="V549" s="46"/>
      <c r="W549" s="46"/>
      <c r="X549" s="775"/>
      <c r="Y549" s="775"/>
      <c r="Z549" s="775"/>
      <c r="AA549" s="775"/>
      <c r="AB549" s="775"/>
    </row>
    <row r="550" spans="1:28" s="43" customFormat="1" x14ac:dyDescent="0.2">
      <c r="A550" s="776"/>
      <c r="B550" s="780"/>
      <c r="D550" s="779"/>
      <c r="E550" s="779"/>
      <c r="F550" s="778"/>
      <c r="G550" s="777"/>
      <c r="H550" s="776"/>
      <c r="I550" s="776"/>
      <c r="J550" s="776"/>
      <c r="K550" s="776"/>
      <c r="L550" s="776"/>
      <c r="M550" s="776"/>
      <c r="N550" s="776"/>
      <c r="O550" s="776"/>
      <c r="P550" s="776"/>
      <c r="Q550" s="776"/>
      <c r="R550" s="776"/>
      <c r="S550" s="776"/>
      <c r="T550" s="776"/>
      <c r="U550" s="776"/>
      <c r="V550" s="46"/>
      <c r="W550" s="46"/>
      <c r="X550" s="775"/>
      <c r="Y550" s="775"/>
      <c r="Z550" s="775"/>
      <c r="AA550" s="775"/>
      <c r="AB550" s="775"/>
    </row>
    <row r="551" spans="1:28" s="43" customFormat="1" x14ac:dyDescent="0.2">
      <c r="A551" s="776"/>
      <c r="B551" s="780"/>
      <c r="D551" s="779"/>
      <c r="E551" s="779"/>
      <c r="F551" s="778"/>
      <c r="G551" s="777"/>
      <c r="H551" s="776"/>
      <c r="I551" s="776"/>
      <c r="J551" s="776"/>
      <c r="K551" s="776"/>
      <c r="L551" s="776"/>
      <c r="M551" s="776"/>
      <c r="N551" s="776"/>
      <c r="O551" s="776"/>
      <c r="P551" s="776"/>
      <c r="Q551" s="776"/>
      <c r="R551" s="776"/>
      <c r="S551" s="776"/>
      <c r="T551" s="776"/>
      <c r="U551" s="776"/>
      <c r="V551" s="46"/>
      <c r="W551" s="46"/>
      <c r="X551" s="775"/>
      <c r="Y551" s="775"/>
      <c r="Z551" s="775"/>
      <c r="AA551" s="775"/>
      <c r="AB551" s="775"/>
    </row>
    <row r="552" spans="1:28" s="43" customFormat="1" x14ac:dyDescent="0.2">
      <c r="A552" s="776"/>
      <c r="B552" s="780"/>
      <c r="D552" s="779"/>
      <c r="E552" s="779"/>
      <c r="F552" s="778"/>
      <c r="G552" s="777"/>
      <c r="H552" s="776"/>
      <c r="I552" s="776"/>
      <c r="J552" s="776"/>
      <c r="K552" s="776"/>
      <c r="L552" s="776"/>
      <c r="M552" s="776"/>
      <c r="N552" s="776"/>
      <c r="O552" s="776"/>
      <c r="P552" s="776"/>
      <c r="Q552" s="776"/>
      <c r="R552" s="776"/>
      <c r="S552" s="776"/>
      <c r="T552" s="776"/>
      <c r="U552" s="776"/>
      <c r="V552" s="46"/>
      <c r="W552" s="46"/>
      <c r="X552" s="775"/>
      <c r="Y552" s="775"/>
      <c r="Z552" s="775"/>
      <c r="AA552" s="775"/>
      <c r="AB552" s="775"/>
    </row>
    <row r="553" spans="1:28" s="43" customFormat="1" x14ac:dyDescent="0.2">
      <c r="A553" s="776"/>
      <c r="B553" s="780"/>
      <c r="D553" s="779"/>
      <c r="E553" s="779"/>
      <c r="F553" s="778"/>
      <c r="G553" s="777"/>
      <c r="H553" s="776"/>
      <c r="I553" s="776"/>
      <c r="J553" s="776"/>
      <c r="K553" s="776"/>
      <c r="L553" s="776"/>
      <c r="M553" s="776"/>
      <c r="N553" s="776"/>
      <c r="O553" s="776"/>
      <c r="P553" s="776"/>
      <c r="Q553" s="776"/>
      <c r="R553" s="776"/>
      <c r="S553" s="776"/>
      <c r="T553" s="776"/>
      <c r="U553" s="776"/>
      <c r="V553" s="46"/>
      <c r="W553" s="46"/>
      <c r="X553" s="775"/>
      <c r="Y553" s="775"/>
      <c r="Z553" s="775"/>
      <c r="AA553" s="775"/>
      <c r="AB553" s="775"/>
    </row>
    <row r="554" spans="1:28" s="43" customFormat="1" x14ac:dyDescent="0.2">
      <c r="A554" s="776"/>
      <c r="B554" s="780"/>
      <c r="D554" s="779"/>
      <c r="E554" s="779"/>
      <c r="F554" s="778"/>
      <c r="G554" s="777"/>
      <c r="H554" s="776"/>
      <c r="I554" s="776"/>
      <c r="J554" s="776"/>
      <c r="K554" s="776"/>
      <c r="L554" s="776"/>
      <c r="M554" s="776"/>
      <c r="N554" s="776"/>
      <c r="O554" s="776"/>
      <c r="P554" s="776"/>
      <c r="Q554" s="776"/>
      <c r="R554" s="776"/>
      <c r="S554" s="776"/>
      <c r="T554" s="776"/>
      <c r="U554" s="776"/>
      <c r="V554" s="46"/>
      <c r="W554" s="46"/>
      <c r="X554" s="775"/>
      <c r="Y554" s="775"/>
      <c r="Z554" s="775"/>
      <c r="AA554" s="775"/>
      <c r="AB554" s="775"/>
    </row>
    <row r="555" spans="1:28" s="43" customFormat="1" x14ac:dyDescent="0.2">
      <c r="A555" s="776"/>
      <c r="B555" s="780"/>
      <c r="D555" s="779"/>
      <c r="E555" s="779"/>
      <c r="F555" s="778"/>
      <c r="G555" s="777"/>
      <c r="H555" s="776"/>
      <c r="I555" s="776"/>
      <c r="J555" s="776"/>
      <c r="K555" s="776"/>
      <c r="L555" s="776"/>
      <c r="M555" s="776"/>
      <c r="N555" s="776"/>
      <c r="O555" s="776"/>
      <c r="P555" s="776"/>
      <c r="Q555" s="776"/>
      <c r="R555" s="776"/>
      <c r="S555" s="776"/>
      <c r="T555" s="776"/>
      <c r="U555" s="776"/>
      <c r="V555" s="46"/>
      <c r="W555" s="46"/>
      <c r="X555" s="775"/>
      <c r="Y555" s="775"/>
      <c r="Z555" s="775"/>
      <c r="AA555" s="775"/>
      <c r="AB555" s="775"/>
    </row>
    <row r="556" spans="1:28" s="43" customFormat="1" x14ac:dyDescent="0.2">
      <c r="A556" s="776"/>
      <c r="B556" s="780"/>
      <c r="D556" s="779"/>
      <c r="E556" s="779"/>
      <c r="F556" s="778"/>
      <c r="G556" s="777"/>
      <c r="H556" s="776"/>
      <c r="I556" s="776"/>
      <c r="J556" s="776"/>
      <c r="K556" s="776"/>
      <c r="L556" s="776"/>
      <c r="M556" s="776"/>
      <c r="N556" s="776"/>
      <c r="O556" s="776"/>
      <c r="P556" s="776"/>
      <c r="Q556" s="776"/>
      <c r="R556" s="776"/>
      <c r="S556" s="776"/>
      <c r="T556" s="776"/>
      <c r="U556" s="776"/>
      <c r="V556" s="46"/>
      <c r="W556" s="46"/>
      <c r="X556" s="775"/>
      <c r="Y556" s="775"/>
      <c r="Z556" s="775"/>
      <c r="AA556" s="775"/>
      <c r="AB556" s="775"/>
    </row>
    <row r="557" spans="1:28" s="43" customFormat="1" x14ac:dyDescent="0.2">
      <c r="A557" s="776"/>
      <c r="B557" s="780"/>
      <c r="D557" s="779"/>
      <c r="E557" s="779"/>
      <c r="F557" s="778"/>
      <c r="G557" s="777"/>
      <c r="H557" s="776"/>
      <c r="I557" s="776"/>
      <c r="J557" s="776"/>
      <c r="K557" s="776"/>
      <c r="L557" s="776"/>
      <c r="M557" s="776"/>
      <c r="N557" s="776"/>
      <c r="O557" s="776"/>
      <c r="P557" s="776"/>
      <c r="Q557" s="776"/>
      <c r="R557" s="776"/>
      <c r="S557" s="776"/>
      <c r="T557" s="776"/>
      <c r="U557" s="776"/>
      <c r="V557" s="46"/>
      <c r="W557" s="46"/>
      <c r="X557" s="775"/>
      <c r="Y557" s="775"/>
      <c r="Z557" s="775"/>
      <c r="AA557" s="775"/>
      <c r="AB557" s="775"/>
    </row>
    <row r="558" spans="1:28" s="43" customFormat="1" x14ac:dyDescent="0.2">
      <c r="A558" s="776"/>
      <c r="B558" s="780"/>
      <c r="D558" s="779"/>
      <c r="E558" s="779"/>
      <c r="F558" s="778"/>
      <c r="G558" s="777"/>
      <c r="H558" s="776"/>
      <c r="I558" s="776"/>
      <c r="J558" s="776"/>
      <c r="K558" s="776"/>
      <c r="L558" s="776"/>
      <c r="M558" s="776"/>
      <c r="N558" s="776"/>
      <c r="O558" s="776"/>
      <c r="P558" s="776"/>
      <c r="Q558" s="776"/>
      <c r="R558" s="776"/>
      <c r="S558" s="776"/>
      <c r="T558" s="776"/>
      <c r="U558" s="776"/>
      <c r="V558" s="46"/>
      <c r="W558" s="46"/>
      <c r="X558" s="775"/>
      <c r="Y558" s="775"/>
      <c r="Z558" s="775"/>
      <c r="AA558" s="775"/>
      <c r="AB558" s="775"/>
    </row>
    <row r="559" spans="1:28" s="43" customFormat="1" x14ac:dyDescent="0.2">
      <c r="A559" s="776"/>
      <c r="B559" s="780"/>
      <c r="D559" s="779"/>
      <c r="E559" s="779"/>
      <c r="F559" s="778"/>
      <c r="G559" s="777"/>
      <c r="H559" s="776"/>
      <c r="I559" s="776"/>
      <c r="J559" s="776"/>
      <c r="K559" s="776"/>
      <c r="L559" s="776"/>
      <c r="M559" s="776"/>
      <c r="N559" s="776"/>
      <c r="O559" s="776"/>
      <c r="P559" s="776"/>
      <c r="Q559" s="776"/>
      <c r="R559" s="776"/>
      <c r="S559" s="776"/>
      <c r="T559" s="776"/>
      <c r="U559" s="776"/>
      <c r="V559" s="46"/>
      <c r="W559" s="46"/>
      <c r="X559" s="775"/>
      <c r="Y559" s="775"/>
      <c r="Z559" s="775"/>
      <c r="AA559" s="775"/>
      <c r="AB559" s="775"/>
    </row>
    <row r="560" spans="1:28" s="43" customFormat="1" x14ac:dyDescent="0.2">
      <c r="A560" s="776"/>
      <c r="B560" s="780"/>
      <c r="D560" s="779"/>
      <c r="E560" s="779"/>
      <c r="F560" s="778"/>
      <c r="G560" s="777"/>
      <c r="H560" s="776"/>
      <c r="I560" s="776"/>
      <c r="J560" s="776"/>
      <c r="K560" s="776"/>
      <c r="L560" s="776"/>
      <c r="M560" s="776"/>
      <c r="N560" s="776"/>
      <c r="O560" s="776"/>
      <c r="P560" s="776"/>
      <c r="Q560" s="776"/>
      <c r="R560" s="776"/>
      <c r="S560" s="776"/>
      <c r="T560" s="776"/>
      <c r="U560" s="776"/>
      <c r="V560" s="46"/>
      <c r="W560" s="46"/>
      <c r="X560" s="775"/>
      <c r="Y560" s="775"/>
      <c r="Z560" s="775"/>
      <c r="AA560" s="775"/>
      <c r="AB560" s="775"/>
    </row>
    <row r="561" spans="1:28" s="43" customFormat="1" x14ac:dyDescent="0.2">
      <c r="A561" s="776"/>
      <c r="B561" s="780"/>
      <c r="D561" s="779"/>
      <c r="E561" s="779"/>
      <c r="F561" s="778"/>
      <c r="G561" s="777"/>
      <c r="H561" s="776"/>
      <c r="I561" s="776"/>
      <c r="J561" s="776"/>
      <c r="K561" s="776"/>
      <c r="L561" s="776"/>
      <c r="M561" s="776"/>
      <c r="N561" s="776"/>
      <c r="O561" s="776"/>
      <c r="P561" s="776"/>
      <c r="Q561" s="776"/>
      <c r="R561" s="776"/>
      <c r="S561" s="776"/>
      <c r="T561" s="776"/>
      <c r="U561" s="776"/>
      <c r="V561" s="46"/>
      <c r="W561" s="46"/>
      <c r="X561" s="775"/>
      <c r="Y561" s="775"/>
      <c r="Z561" s="775"/>
      <c r="AA561" s="775"/>
      <c r="AB561" s="775"/>
    </row>
    <row r="562" spans="1:28" s="43" customFormat="1" x14ac:dyDescent="0.2">
      <c r="A562" s="776"/>
      <c r="B562" s="780"/>
      <c r="D562" s="779"/>
      <c r="E562" s="779"/>
      <c r="F562" s="778"/>
      <c r="G562" s="777"/>
      <c r="H562" s="776"/>
      <c r="I562" s="776"/>
      <c r="J562" s="776"/>
      <c r="K562" s="776"/>
      <c r="L562" s="776"/>
      <c r="M562" s="776"/>
      <c r="N562" s="776"/>
      <c r="O562" s="776"/>
      <c r="P562" s="776"/>
      <c r="Q562" s="776"/>
      <c r="R562" s="776"/>
      <c r="S562" s="776"/>
      <c r="T562" s="776"/>
      <c r="U562" s="776"/>
      <c r="V562" s="46"/>
      <c r="W562" s="46"/>
      <c r="X562" s="775"/>
      <c r="Y562" s="775"/>
      <c r="Z562" s="775"/>
      <c r="AA562" s="775"/>
      <c r="AB562" s="775"/>
    </row>
    <row r="563" spans="1:28" s="43" customFormat="1" x14ac:dyDescent="0.2">
      <c r="A563" s="776"/>
      <c r="B563" s="780"/>
      <c r="D563" s="779"/>
      <c r="E563" s="779"/>
      <c r="F563" s="778"/>
      <c r="G563" s="777"/>
      <c r="H563" s="776"/>
      <c r="I563" s="776"/>
      <c r="J563" s="776"/>
      <c r="K563" s="776"/>
      <c r="L563" s="776"/>
      <c r="M563" s="776"/>
      <c r="N563" s="776"/>
      <c r="O563" s="776"/>
      <c r="P563" s="776"/>
      <c r="Q563" s="776"/>
      <c r="R563" s="776"/>
      <c r="S563" s="776"/>
      <c r="T563" s="776"/>
      <c r="U563" s="776"/>
      <c r="V563" s="46"/>
      <c r="W563" s="46"/>
      <c r="X563" s="775"/>
      <c r="Y563" s="775"/>
      <c r="Z563" s="775"/>
      <c r="AA563" s="775"/>
      <c r="AB563" s="775"/>
    </row>
    <row r="564" spans="1:28" s="43" customFormat="1" x14ac:dyDescent="0.2">
      <c r="A564" s="776"/>
      <c r="B564" s="780"/>
      <c r="D564" s="779"/>
      <c r="E564" s="779"/>
      <c r="F564" s="778"/>
      <c r="G564" s="777"/>
      <c r="H564" s="776"/>
      <c r="I564" s="776"/>
      <c r="J564" s="776"/>
      <c r="K564" s="776"/>
      <c r="L564" s="776"/>
      <c r="M564" s="776"/>
      <c r="N564" s="776"/>
      <c r="O564" s="776"/>
      <c r="P564" s="776"/>
      <c r="Q564" s="776"/>
      <c r="R564" s="776"/>
      <c r="S564" s="776"/>
      <c r="T564" s="776"/>
      <c r="U564" s="776"/>
      <c r="V564" s="46"/>
      <c r="W564" s="46"/>
      <c r="X564" s="775"/>
      <c r="Y564" s="775"/>
      <c r="Z564" s="775"/>
      <c r="AA564" s="775"/>
      <c r="AB564" s="775"/>
    </row>
    <row r="565" spans="1:28" s="43" customFormat="1" x14ac:dyDescent="0.2">
      <c r="A565" s="776"/>
      <c r="B565" s="780"/>
      <c r="D565" s="779"/>
      <c r="E565" s="779"/>
      <c r="F565" s="778"/>
      <c r="G565" s="777"/>
      <c r="H565" s="776"/>
      <c r="I565" s="776"/>
      <c r="J565" s="776"/>
      <c r="K565" s="776"/>
      <c r="L565" s="776"/>
      <c r="M565" s="776"/>
      <c r="N565" s="776"/>
      <c r="O565" s="776"/>
      <c r="P565" s="776"/>
      <c r="Q565" s="776"/>
      <c r="R565" s="776"/>
      <c r="S565" s="776"/>
      <c r="T565" s="776"/>
      <c r="U565" s="776"/>
      <c r="V565" s="46"/>
      <c r="W565" s="46"/>
      <c r="X565" s="775"/>
      <c r="Y565" s="775"/>
      <c r="Z565" s="775"/>
      <c r="AA565" s="775"/>
      <c r="AB565" s="775"/>
    </row>
    <row r="566" spans="1:28" s="43" customFormat="1" x14ac:dyDescent="0.2">
      <c r="A566" s="776"/>
      <c r="B566" s="780"/>
      <c r="D566" s="779"/>
      <c r="E566" s="779"/>
      <c r="F566" s="778"/>
      <c r="G566" s="777"/>
      <c r="H566" s="776"/>
      <c r="I566" s="776"/>
      <c r="J566" s="776"/>
      <c r="K566" s="776"/>
      <c r="L566" s="776"/>
      <c r="M566" s="776"/>
      <c r="N566" s="776"/>
      <c r="O566" s="776"/>
      <c r="P566" s="776"/>
      <c r="Q566" s="776"/>
      <c r="R566" s="776"/>
      <c r="S566" s="776"/>
      <c r="T566" s="776"/>
      <c r="U566" s="776"/>
      <c r="V566" s="46"/>
      <c r="W566" s="46"/>
      <c r="X566" s="775"/>
      <c r="Y566" s="775"/>
      <c r="Z566" s="775"/>
      <c r="AA566" s="775"/>
      <c r="AB566" s="775"/>
    </row>
    <row r="567" spans="1:28" s="43" customFormat="1" x14ac:dyDescent="0.2">
      <c r="A567" s="776"/>
      <c r="B567" s="780"/>
      <c r="D567" s="779"/>
      <c r="E567" s="779"/>
      <c r="F567" s="778"/>
      <c r="G567" s="777"/>
      <c r="H567" s="776"/>
      <c r="I567" s="776"/>
      <c r="J567" s="776"/>
      <c r="K567" s="776"/>
      <c r="L567" s="776"/>
      <c r="M567" s="776"/>
      <c r="N567" s="776"/>
      <c r="O567" s="776"/>
      <c r="P567" s="776"/>
      <c r="Q567" s="776"/>
      <c r="R567" s="776"/>
      <c r="S567" s="776"/>
      <c r="T567" s="776"/>
      <c r="U567" s="776"/>
      <c r="V567" s="46"/>
      <c r="W567" s="46"/>
      <c r="X567" s="775"/>
      <c r="Y567" s="775"/>
      <c r="Z567" s="775"/>
      <c r="AA567" s="775"/>
      <c r="AB567" s="775"/>
    </row>
    <row r="568" spans="1:28" s="43" customFormat="1" x14ac:dyDescent="0.2">
      <c r="A568" s="776"/>
      <c r="B568" s="780"/>
      <c r="D568" s="779"/>
      <c r="E568" s="779"/>
      <c r="F568" s="778"/>
      <c r="G568" s="777"/>
      <c r="H568" s="776"/>
      <c r="I568" s="776"/>
      <c r="J568" s="776"/>
      <c r="K568" s="776"/>
      <c r="L568" s="776"/>
      <c r="M568" s="776"/>
      <c r="N568" s="776"/>
      <c r="O568" s="776"/>
      <c r="P568" s="776"/>
      <c r="Q568" s="776"/>
      <c r="R568" s="776"/>
      <c r="S568" s="776"/>
      <c r="T568" s="776"/>
      <c r="U568" s="776"/>
      <c r="V568" s="46"/>
      <c r="W568" s="46"/>
      <c r="X568" s="775"/>
      <c r="Y568" s="775"/>
      <c r="Z568" s="775"/>
      <c r="AA568" s="775"/>
      <c r="AB568" s="775"/>
    </row>
    <row r="569" spans="1:28" s="43" customFormat="1" x14ac:dyDescent="0.2">
      <c r="A569" s="776"/>
      <c r="B569" s="780"/>
      <c r="D569" s="779"/>
      <c r="E569" s="779"/>
      <c r="F569" s="778"/>
      <c r="G569" s="777"/>
      <c r="H569" s="776"/>
      <c r="I569" s="776"/>
      <c r="J569" s="776"/>
      <c r="K569" s="776"/>
      <c r="L569" s="776"/>
      <c r="M569" s="776"/>
      <c r="N569" s="776"/>
      <c r="O569" s="776"/>
      <c r="P569" s="776"/>
      <c r="Q569" s="776"/>
      <c r="R569" s="776"/>
      <c r="S569" s="776"/>
      <c r="T569" s="776"/>
      <c r="U569" s="776"/>
      <c r="V569" s="46"/>
      <c r="W569" s="46"/>
      <c r="X569" s="775"/>
      <c r="Y569" s="775"/>
      <c r="Z569" s="775"/>
      <c r="AA569" s="775"/>
      <c r="AB569" s="775"/>
    </row>
    <row r="570" spans="1:28" s="43" customFormat="1" x14ac:dyDescent="0.2">
      <c r="A570" s="776"/>
      <c r="B570" s="780"/>
      <c r="D570" s="779"/>
      <c r="E570" s="779"/>
      <c r="F570" s="778"/>
      <c r="G570" s="777"/>
      <c r="H570" s="776"/>
      <c r="I570" s="776"/>
      <c r="J570" s="776"/>
      <c r="K570" s="776"/>
      <c r="L570" s="776"/>
      <c r="M570" s="776"/>
      <c r="N570" s="776"/>
      <c r="O570" s="776"/>
      <c r="P570" s="776"/>
      <c r="Q570" s="776"/>
      <c r="R570" s="776"/>
      <c r="S570" s="776"/>
      <c r="T570" s="776"/>
      <c r="U570" s="776"/>
      <c r="V570" s="46"/>
      <c r="W570" s="46"/>
      <c r="X570" s="775"/>
      <c r="Y570" s="775"/>
      <c r="Z570" s="775"/>
      <c r="AA570" s="775"/>
      <c r="AB570" s="775"/>
    </row>
    <row r="571" spans="1:28" s="43" customFormat="1" x14ac:dyDescent="0.2">
      <c r="A571" s="776"/>
      <c r="B571" s="780"/>
      <c r="D571" s="779"/>
      <c r="E571" s="779"/>
      <c r="F571" s="778"/>
      <c r="G571" s="777"/>
      <c r="H571" s="776"/>
      <c r="I571" s="776"/>
      <c r="J571" s="776"/>
      <c r="K571" s="776"/>
      <c r="L571" s="776"/>
      <c r="M571" s="776"/>
      <c r="N571" s="776"/>
      <c r="O571" s="776"/>
      <c r="P571" s="776"/>
      <c r="Q571" s="776"/>
      <c r="R571" s="776"/>
      <c r="S571" s="776"/>
      <c r="T571" s="776"/>
      <c r="U571" s="776"/>
      <c r="V571" s="46"/>
      <c r="W571" s="46"/>
      <c r="X571" s="775"/>
      <c r="Y571" s="775"/>
      <c r="Z571" s="775"/>
      <c r="AA571" s="775"/>
      <c r="AB571" s="775"/>
    </row>
    <row r="572" spans="1:28" s="43" customFormat="1" x14ac:dyDescent="0.2">
      <c r="A572" s="776"/>
      <c r="B572" s="780"/>
      <c r="D572" s="779"/>
      <c r="E572" s="779"/>
      <c r="F572" s="778"/>
      <c r="G572" s="777"/>
      <c r="H572" s="776"/>
      <c r="I572" s="776"/>
      <c r="J572" s="776"/>
      <c r="K572" s="776"/>
      <c r="L572" s="776"/>
      <c r="M572" s="776"/>
      <c r="N572" s="776"/>
      <c r="O572" s="776"/>
      <c r="P572" s="776"/>
      <c r="Q572" s="776"/>
      <c r="R572" s="776"/>
      <c r="S572" s="776"/>
      <c r="T572" s="776"/>
      <c r="U572" s="776"/>
      <c r="V572" s="46"/>
      <c r="W572" s="46"/>
      <c r="X572" s="775"/>
      <c r="Y572" s="775"/>
      <c r="Z572" s="775"/>
      <c r="AA572" s="775"/>
      <c r="AB572" s="775"/>
    </row>
    <row r="573" spans="1:28" s="43" customFormat="1" x14ac:dyDescent="0.2">
      <c r="A573" s="776"/>
      <c r="B573" s="780"/>
      <c r="D573" s="779"/>
      <c r="E573" s="779"/>
      <c r="F573" s="778"/>
      <c r="G573" s="777"/>
      <c r="H573" s="776"/>
      <c r="I573" s="776"/>
      <c r="J573" s="776"/>
      <c r="K573" s="776"/>
      <c r="L573" s="776"/>
      <c r="M573" s="776"/>
      <c r="N573" s="776"/>
      <c r="O573" s="776"/>
      <c r="P573" s="776"/>
      <c r="Q573" s="776"/>
      <c r="R573" s="776"/>
      <c r="S573" s="776"/>
      <c r="T573" s="776"/>
      <c r="U573" s="776"/>
      <c r="V573" s="46"/>
      <c r="W573" s="46"/>
      <c r="X573" s="775"/>
      <c r="Y573" s="775"/>
      <c r="Z573" s="775"/>
      <c r="AA573" s="775"/>
      <c r="AB573" s="775"/>
    </row>
    <row r="574" spans="1:28" s="43" customFormat="1" x14ac:dyDescent="0.2">
      <c r="A574" s="776"/>
      <c r="B574" s="780"/>
      <c r="D574" s="779"/>
      <c r="E574" s="779"/>
      <c r="F574" s="778"/>
      <c r="G574" s="777"/>
      <c r="H574" s="776"/>
      <c r="I574" s="776"/>
      <c r="J574" s="776"/>
      <c r="K574" s="776"/>
      <c r="L574" s="776"/>
      <c r="M574" s="776"/>
      <c r="N574" s="776"/>
      <c r="O574" s="776"/>
      <c r="P574" s="776"/>
      <c r="Q574" s="776"/>
      <c r="R574" s="776"/>
      <c r="S574" s="776"/>
      <c r="T574" s="776"/>
      <c r="U574" s="776"/>
      <c r="V574" s="46"/>
      <c r="W574" s="46"/>
      <c r="X574" s="775"/>
      <c r="Y574" s="775"/>
      <c r="Z574" s="775"/>
      <c r="AA574" s="775"/>
      <c r="AB574" s="775"/>
    </row>
    <row r="575" spans="1:28" s="43" customFormat="1" x14ac:dyDescent="0.2">
      <c r="A575" s="776"/>
      <c r="B575" s="780"/>
      <c r="D575" s="779"/>
      <c r="E575" s="779"/>
      <c r="F575" s="778"/>
      <c r="G575" s="777"/>
      <c r="H575" s="776"/>
      <c r="I575" s="776"/>
      <c r="J575" s="776"/>
      <c r="K575" s="776"/>
      <c r="L575" s="776"/>
      <c r="M575" s="776"/>
      <c r="N575" s="776"/>
      <c r="O575" s="776"/>
      <c r="P575" s="776"/>
      <c r="Q575" s="776"/>
      <c r="R575" s="776"/>
      <c r="S575" s="776"/>
      <c r="T575" s="776"/>
      <c r="U575" s="776"/>
      <c r="V575" s="46"/>
      <c r="W575" s="46"/>
      <c r="X575" s="775"/>
      <c r="Y575" s="775"/>
      <c r="Z575" s="775"/>
      <c r="AA575" s="775"/>
      <c r="AB575" s="775"/>
    </row>
    <row r="576" spans="1:28" s="43" customFormat="1" x14ac:dyDescent="0.2">
      <c r="A576" s="776"/>
      <c r="B576" s="780"/>
      <c r="D576" s="779"/>
      <c r="E576" s="779"/>
      <c r="F576" s="778"/>
      <c r="G576" s="777"/>
      <c r="H576" s="776"/>
      <c r="I576" s="776"/>
      <c r="J576" s="776"/>
      <c r="K576" s="776"/>
      <c r="L576" s="776"/>
      <c r="M576" s="776"/>
      <c r="N576" s="776"/>
      <c r="O576" s="776"/>
      <c r="P576" s="776"/>
      <c r="Q576" s="776"/>
      <c r="R576" s="776"/>
      <c r="S576" s="776"/>
      <c r="T576" s="776"/>
      <c r="U576" s="776"/>
      <c r="V576" s="46"/>
      <c r="W576" s="46"/>
      <c r="X576" s="775"/>
      <c r="Y576" s="775"/>
      <c r="Z576" s="775"/>
      <c r="AA576" s="775"/>
      <c r="AB576" s="775"/>
    </row>
    <row r="577" spans="1:28" s="43" customFormat="1" x14ac:dyDescent="0.2">
      <c r="A577" s="776"/>
      <c r="B577" s="780"/>
      <c r="D577" s="779"/>
      <c r="E577" s="779"/>
      <c r="F577" s="778"/>
      <c r="G577" s="777"/>
      <c r="H577" s="776"/>
      <c r="I577" s="776"/>
      <c r="J577" s="776"/>
      <c r="K577" s="776"/>
      <c r="L577" s="776"/>
      <c r="M577" s="776"/>
      <c r="N577" s="776"/>
      <c r="O577" s="776"/>
      <c r="P577" s="776"/>
      <c r="Q577" s="776"/>
      <c r="R577" s="776"/>
      <c r="S577" s="776"/>
      <c r="T577" s="776"/>
      <c r="U577" s="776"/>
      <c r="V577" s="46"/>
      <c r="W577" s="46"/>
      <c r="X577" s="775"/>
      <c r="Y577" s="775"/>
      <c r="Z577" s="775"/>
      <c r="AA577" s="775"/>
      <c r="AB577" s="775"/>
    </row>
    <row r="578" spans="1:28" s="43" customFormat="1" x14ac:dyDescent="0.2">
      <c r="A578" s="776"/>
      <c r="B578" s="780"/>
      <c r="D578" s="779"/>
      <c r="E578" s="779"/>
      <c r="F578" s="778"/>
      <c r="G578" s="777"/>
      <c r="H578" s="776"/>
      <c r="I578" s="776"/>
      <c r="J578" s="776"/>
      <c r="K578" s="776"/>
      <c r="L578" s="776"/>
      <c r="M578" s="776"/>
      <c r="N578" s="776"/>
      <c r="O578" s="776"/>
      <c r="P578" s="776"/>
      <c r="Q578" s="776"/>
      <c r="R578" s="776"/>
      <c r="S578" s="776"/>
      <c r="T578" s="776"/>
      <c r="U578" s="776"/>
      <c r="V578" s="46"/>
      <c r="W578" s="46"/>
      <c r="X578" s="775"/>
      <c r="Y578" s="775"/>
      <c r="Z578" s="775"/>
      <c r="AA578" s="775"/>
      <c r="AB578" s="775"/>
    </row>
    <row r="579" spans="1:28" s="43" customFormat="1" x14ac:dyDescent="0.2">
      <c r="A579" s="776"/>
      <c r="B579" s="780"/>
      <c r="D579" s="779"/>
      <c r="E579" s="779"/>
      <c r="F579" s="778"/>
      <c r="G579" s="777"/>
      <c r="H579" s="776"/>
      <c r="I579" s="776"/>
      <c r="J579" s="776"/>
      <c r="K579" s="776"/>
      <c r="L579" s="776"/>
      <c r="M579" s="776"/>
      <c r="N579" s="776"/>
      <c r="O579" s="776"/>
      <c r="P579" s="776"/>
      <c r="Q579" s="776"/>
      <c r="R579" s="776"/>
      <c r="S579" s="776"/>
      <c r="T579" s="776"/>
      <c r="U579" s="776"/>
      <c r="V579" s="46"/>
      <c r="W579" s="46"/>
      <c r="X579" s="775"/>
      <c r="Y579" s="775"/>
      <c r="Z579" s="775"/>
      <c r="AA579" s="775"/>
      <c r="AB579" s="775"/>
    </row>
    <row r="580" spans="1:28" s="43" customFormat="1" x14ac:dyDescent="0.2">
      <c r="A580" s="776"/>
      <c r="B580" s="780"/>
      <c r="D580" s="779"/>
      <c r="E580" s="779"/>
      <c r="F580" s="778"/>
      <c r="G580" s="777"/>
      <c r="H580" s="776"/>
      <c r="I580" s="776"/>
      <c r="J580" s="776"/>
      <c r="K580" s="776"/>
      <c r="L580" s="776"/>
      <c r="M580" s="776"/>
      <c r="N580" s="776"/>
      <c r="O580" s="776"/>
      <c r="P580" s="776"/>
      <c r="Q580" s="776"/>
      <c r="R580" s="776"/>
      <c r="S580" s="776"/>
      <c r="T580" s="776"/>
      <c r="U580" s="776"/>
      <c r="V580" s="46"/>
      <c r="W580" s="46"/>
      <c r="X580" s="775"/>
      <c r="Y580" s="775"/>
      <c r="Z580" s="775"/>
      <c r="AA580" s="775"/>
      <c r="AB580" s="775"/>
    </row>
    <row r="581" spans="1:28" s="43" customFormat="1" x14ac:dyDescent="0.2">
      <c r="A581" s="776"/>
      <c r="B581" s="780"/>
      <c r="D581" s="779"/>
      <c r="E581" s="779"/>
      <c r="F581" s="778"/>
      <c r="G581" s="777"/>
      <c r="H581" s="776"/>
      <c r="I581" s="776"/>
      <c r="J581" s="776"/>
      <c r="K581" s="776"/>
      <c r="L581" s="776"/>
      <c r="M581" s="776"/>
      <c r="N581" s="776"/>
      <c r="O581" s="776"/>
      <c r="P581" s="776"/>
      <c r="Q581" s="776"/>
      <c r="R581" s="776"/>
      <c r="S581" s="776"/>
      <c r="T581" s="776"/>
      <c r="U581" s="776"/>
      <c r="V581" s="46"/>
      <c r="W581" s="46"/>
      <c r="X581" s="775"/>
      <c r="Y581" s="775"/>
      <c r="Z581" s="775"/>
      <c r="AA581" s="775"/>
      <c r="AB581" s="775"/>
    </row>
    <row r="582" spans="1:28" s="43" customFormat="1" x14ac:dyDescent="0.2">
      <c r="A582" s="776"/>
      <c r="B582" s="780"/>
      <c r="D582" s="779"/>
      <c r="E582" s="779"/>
      <c r="F582" s="778"/>
      <c r="G582" s="777"/>
      <c r="H582" s="776"/>
      <c r="I582" s="776"/>
      <c r="J582" s="776"/>
      <c r="K582" s="776"/>
      <c r="L582" s="776"/>
      <c r="M582" s="776"/>
      <c r="N582" s="776"/>
      <c r="O582" s="776"/>
      <c r="P582" s="776"/>
      <c r="Q582" s="776"/>
      <c r="R582" s="776"/>
      <c r="S582" s="776"/>
      <c r="T582" s="776"/>
      <c r="U582" s="776"/>
      <c r="V582" s="46"/>
      <c r="W582" s="46"/>
      <c r="X582" s="775"/>
      <c r="Y582" s="775"/>
      <c r="Z582" s="775"/>
      <c r="AA582" s="775"/>
      <c r="AB582" s="775"/>
    </row>
    <row r="583" spans="1:28" s="43" customFormat="1" x14ac:dyDescent="0.2">
      <c r="A583" s="776"/>
      <c r="B583" s="780"/>
      <c r="D583" s="779"/>
      <c r="E583" s="779"/>
      <c r="F583" s="778"/>
      <c r="G583" s="777"/>
      <c r="H583" s="776"/>
      <c r="I583" s="776"/>
      <c r="J583" s="776"/>
      <c r="K583" s="776"/>
      <c r="L583" s="776"/>
      <c r="M583" s="776"/>
      <c r="N583" s="776"/>
      <c r="O583" s="776"/>
      <c r="P583" s="776"/>
      <c r="Q583" s="776"/>
      <c r="R583" s="776"/>
      <c r="S583" s="776"/>
      <c r="T583" s="776"/>
      <c r="U583" s="776"/>
      <c r="V583" s="46"/>
      <c r="W583" s="46"/>
      <c r="X583" s="775"/>
      <c r="Y583" s="775"/>
      <c r="Z583" s="775"/>
      <c r="AA583" s="775"/>
      <c r="AB583" s="775"/>
    </row>
    <row r="584" spans="1:28" s="43" customFormat="1" x14ac:dyDescent="0.2">
      <c r="A584" s="776"/>
      <c r="B584" s="780"/>
      <c r="D584" s="779"/>
      <c r="E584" s="779"/>
      <c r="F584" s="778"/>
      <c r="G584" s="777"/>
      <c r="H584" s="776"/>
      <c r="I584" s="776"/>
      <c r="J584" s="776"/>
      <c r="K584" s="776"/>
      <c r="L584" s="776"/>
      <c r="M584" s="776"/>
      <c r="N584" s="776"/>
      <c r="O584" s="776"/>
      <c r="P584" s="776"/>
      <c r="Q584" s="776"/>
      <c r="R584" s="776"/>
      <c r="S584" s="776"/>
      <c r="T584" s="776"/>
      <c r="U584" s="776"/>
      <c r="V584" s="46"/>
      <c r="W584" s="46"/>
      <c r="X584" s="775"/>
      <c r="Y584" s="775"/>
      <c r="Z584" s="775"/>
      <c r="AA584" s="775"/>
      <c r="AB584" s="775"/>
    </row>
    <row r="585" spans="1:28" s="43" customFormat="1" x14ac:dyDescent="0.2">
      <c r="A585" s="776"/>
      <c r="B585" s="780"/>
      <c r="D585" s="779"/>
      <c r="E585" s="779"/>
      <c r="F585" s="778"/>
      <c r="G585" s="777"/>
      <c r="H585" s="776"/>
      <c r="I585" s="776"/>
      <c r="J585" s="776"/>
      <c r="K585" s="776"/>
      <c r="L585" s="776"/>
      <c r="M585" s="776"/>
      <c r="N585" s="776"/>
      <c r="O585" s="776"/>
      <c r="P585" s="776"/>
      <c r="Q585" s="776"/>
      <c r="R585" s="776"/>
      <c r="S585" s="776"/>
      <c r="T585" s="776"/>
      <c r="U585" s="776"/>
      <c r="V585" s="46"/>
      <c r="W585" s="46"/>
      <c r="X585" s="775"/>
      <c r="Y585" s="775"/>
      <c r="Z585" s="775"/>
      <c r="AA585" s="775"/>
      <c r="AB585" s="775"/>
    </row>
    <row r="586" spans="1:28" s="43" customFormat="1" x14ac:dyDescent="0.2">
      <c r="A586" s="776"/>
      <c r="B586" s="780"/>
      <c r="D586" s="779"/>
      <c r="E586" s="779"/>
      <c r="F586" s="778"/>
      <c r="G586" s="777"/>
      <c r="H586" s="776"/>
      <c r="I586" s="776"/>
      <c r="J586" s="776"/>
      <c r="K586" s="776"/>
      <c r="L586" s="776"/>
      <c r="M586" s="776"/>
      <c r="N586" s="776"/>
      <c r="O586" s="776"/>
      <c r="P586" s="776"/>
      <c r="Q586" s="776"/>
      <c r="R586" s="776"/>
      <c r="S586" s="776"/>
      <c r="T586" s="776"/>
      <c r="U586" s="776"/>
      <c r="V586" s="46"/>
      <c r="W586" s="46"/>
      <c r="X586" s="775"/>
      <c r="Y586" s="775"/>
      <c r="Z586" s="775"/>
      <c r="AA586" s="775"/>
      <c r="AB586" s="775"/>
    </row>
    <row r="587" spans="1:28" s="43" customFormat="1" x14ac:dyDescent="0.2">
      <c r="A587" s="776"/>
      <c r="B587" s="780"/>
      <c r="D587" s="779"/>
      <c r="E587" s="779"/>
      <c r="F587" s="778"/>
      <c r="G587" s="777"/>
      <c r="H587" s="776"/>
      <c r="I587" s="776"/>
      <c r="J587" s="776"/>
      <c r="K587" s="776"/>
      <c r="L587" s="776"/>
      <c r="M587" s="776"/>
      <c r="N587" s="776"/>
      <c r="O587" s="776"/>
      <c r="P587" s="776"/>
      <c r="Q587" s="776"/>
      <c r="R587" s="776"/>
      <c r="S587" s="776"/>
      <c r="T587" s="776"/>
      <c r="U587" s="776"/>
      <c r="V587" s="46"/>
      <c r="W587" s="46"/>
      <c r="X587" s="775"/>
      <c r="Y587" s="775"/>
      <c r="Z587" s="775"/>
      <c r="AA587" s="775"/>
      <c r="AB587" s="775"/>
    </row>
    <row r="588" spans="1:28" s="43" customFormat="1" x14ac:dyDescent="0.2">
      <c r="A588" s="776"/>
      <c r="B588" s="780"/>
      <c r="D588" s="779"/>
      <c r="E588" s="779"/>
      <c r="F588" s="778"/>
      <c r="G588" s="777"/>
      <c r="H588" s="776"/>
      <c r="I588" s="776"/>
      <c r="J588" s="776"/>
      <c r="K588" s="776"/>
      <c r="L588" s="776"/>
      <c r="M588" s="776"/>
      <c r="N588" s="776"/>
      <c r="O588" s="776"/>
      <c r="P588" s="776"/>
      <c r="Q588" s="776"/>
      <c r="R588" s="776"/>
      <c r="S588" s="776"/>
      <c r="T588" s="776"/>
      <c r="U588" s="776"/>
      <c r="V588" s="46"/>
      <c r="W588" s="46"/>
      <c r="X588" s="775"/>
      <c r="Y588" s="775"/>
      <c r="Z588" s="775"/>
      <c r="AA588" s="775"/>
      <c r="AB588" s="775"/>
    </row>
    <row r="589" spans="1:28" s="43" customFormat="1" x14ac:dyDescent="0.2">
      <c r="A589" s="776"/>
      <c r="B589" s="780"/>
      <c r="D589" s="779"/>
      <c r="E589" s="779"/>
      <c r="F589" s="778"/>
      <c r="G589" s="777"/>
      <c r="H589" s="776"/>
      <c r="I589" s="776"/>
      <c r="J589" s="776"/>
      <c r="K589" s="776"/>
      <c r="L589" s="776"/>
      <c r="M589" s="776"/>
      <c r="N589" s="776"/>
      <c r="O589" s="776"/>
      <c r="P589" s="776"/>
      <c r="Q589" s="776"/>
      <c r="R589" s="776"/>
      <c r="S589" s="776"/>
      <c r="T589" s="776"/>
      <c r="U589" s="776"/>
      <c r="V589" s="46"/>
      <c r="W589" s="46"/>
      <c r="X589" s="775"/>
      <c r="Y589" s="775"/>
      <c r="Z589" s="775"/>
      <c r="AA589" s="775"/>
      <c r="AB589" s="775"/>
    </row>
    <row r="590" spans="1:28" s="43" customFormat="1" x14ac:dyDescent="0.2">
      <c r="A590" s="776"/>
      <c r="B590" s="780"/>
      <c r="D590" s="779"/>
      <c r="E590" s="779"/>
      <c r="F590" s="778"/>
      <c r="G590" s="777"/>
      <c r="H590" s="776"/>
      <c r="I590" s="776"/>
      <c r="J590" s="776"/>
      <c r="K590" s="776"/>
      <c r="L590" s="776"/>
      <c r="M590" s="776"/>
      <c r="N590" s="776"/>
      <c r="O590" s="776"/>
      <c r="P590" s="776"/>
      <c r="Q590" s="776"/>
      <c r="R590" s="776"/>
      <c r="S590" s="776"/>
      <c r="T590" s="776"/>
      <c r="U590" s="776"/>
      <c r="V590" s="46"/>
      <c r="W590" s="46"/>
      <c r="X590" s="775"/>
      <c r="Y590" s="775"/>
      <c r="Z590" s="775"/>
      <c r="AA590" s="775"/>
      <c r="AB590" s="775"/>
    </row>
    <row r="591" spans="1:28" s="43" customFormat="1" x14ac:dyDescent="0.2">
      <c r="A591" s="776"/>
      <c r="B591" s="780"/>
      <c r="D591" s="779"/>
      <c r="E591" s="779"/>
      <c r="F591" s="778"/>
      <c r="G591" s="777"/>
      <c r="H591" s="776"/>
      <c r="I591" s="776"/>
      <c r="J591" s="776"/>
      <c r="K591" s="776"/>
      <c r="L591" s="776"/>
      <c r="M591" s="776"/>
      <c r="N591" s="776"/>
      <c r="O591" s="776"/>
      <c r="P591" s="776"/>
      <c r="Q591" s="776"/>
      <c r="R591" s="776"/>
      <c r="S591" s="776"/>
      <c r="T591" s="776"/>
      <c r="U591" s="776"/>
      <c r="V591" s="46"/>
      <c r="W591" s="46"/>
      <c r="X591" s="775"/>
      <c r="Y591" s="775"/>
      <c r="Z591" s="775"/>
      <c r="AA591" s="775"/>
      <c r="AB591" s="775"/>
    </row>
    <row r="592" spans="1:28" s="43" customFormat="1" x14ac:dyDescent="0.2">
      <c r="A592" s="776"/>
      <c r="B592" s="780"/>
      <c r="D592" s="779"/>
      <c r="E592" s="779"/>
      <c r="F592" s="778"/>
      <c r="G592" s="777"/>
      <c r="H592" s="776"/>
      <c r="I592" s="776"/>
      <c r="J592" s="776"/>
      <c r="K592" s="776"/>
      <c r="L592" s="776"/>
      <c r="M592" s="776"/>
      <c r="N592" s="776"/>
      <c r="O592" s="776"/>
      <c r="P592" s="776"/>
      <c r="Q592" s="776"/>
      <c r="R592" s="776"/>
      <c r="S592" s="776"/>
      <c r="T592" s="776"/>
      <c r="U592" s="776"/>
      <c r="V592" s="46"/>
      <c r="W592" s="46"/>
      <c r="X592" s="775"/>
      <c r="Y592" s="775"/>
      <c r="Z592" s="775"/>
      <c r="AA592" s="775"/>
      <c r="AB592" s="775"/>
    </row>
    <row r="593" spans="1:28" s="43" customFormat="1" x14ac:dyDescent="0.2">
      <c r="A593" s="776"/>
      <c r="B593" s="780"/>
      <c r="D593" s="779"/>
      <c r="E593" s="779"/>
      <c r="F593" s="778"/>
      <c r="G593" s="777"/>
      <c r="H593" s="776"/>
      <c r="I593" s="776"/>
      <c r="J593" s="776"/>
      <c r="K593" s="776"/>
      <c r="L593" s="776"/>
      <c r="M593" s="776"/>
      <c r="N593" s="776"/>
      <c r="O593" s="776"/>
      <c r="P593" s="776"/>
      <c r="Q593" s="776"/>
      <c r="R593" s="776"/>
      <c r="S593" s="776"/>
      <c r="T593" s="776"/>
      <c r="U593" s="776"/>
      <c r="V593" s="46"/>
      <c r="W593" s="46"/>
      <c r="X593" s="775"/>
      <c r="Y593" s="775"/>
      <c r="Z593" s="775"/>
      <c r="AA593" s="775"/>
      <c r="AB593" s="775"/>
    </row>
    <row r="594" spans="1:28" s="43" customFormat="1" x14ac:dyDescent="0.2">
      <c r="A594" s="776"/>
      <c r="B594" s="780"/>
      <c r="D594" s="779"/>
      <c r="E594" s="779"/>
      <c r="F594" s="778"/>
      <c r="G594" s="777"/>
      <c r="H594" s="776"/>
      <c r="I594" s="776"/>
      <c r="J594" s="776"/>
      <c r="K594" s="776"/>
      <c r="L594" s="776"/>
      <c r="M594" s="776"/>
      <c r="N594" s="776"/>
      <c r="O594" s="776"/>
      <c r="P594" s="776"/>
      <c r="Q594" s="776"/>
      <c r="R594" s="776"/>
      <c r="S594" s="776"/>
      <c r="T594" s="776"/>
      <c r="U594" s="776"/>
      <c r="V594" s="46"/>
      <c r="W594" s="46"/>
      <c r="X594" s="775"/>
      <c r="Y594" s="775"/>
      <c r="Z594" s="775"/>
      <c r="AA594" s="775"/>
      <c r="AB594" s="775"/>
    </row>
    <row r="595" spans="1:28" s="43" customFormat="1" x14ac:dyDescent="0.2">
      <c r="A595" s="776"/>
      <c r="B595" s="780"/>
      <c r="D595" s="779"/>
      <c r="E595" s="779"/>
      <c r="F595" s="778"/>
      <c r="G595" s="777"/>
      <c r="H595" s="776"/>
      <c r="I595" s="776"/>
      <c r="J595" s="776"/>
      <c r="K595" s="776"/>
      <c r="L595" s="776"/>
      <c r="M595" s="776"/>
      <c r="N595" s="776"/>
      <c r="O595" s="776"/>
      <c r="P595" s="776"/>
      <c r="Q595" s="776"/>
      <c r="R595" s="776"/>
      <c r="S595" s="776"/>
      <c r="T595" s="776"/>
      <c r="U595" s="776"/>
      <c r="V595" s="46"/>
      <c r="W595" s="46"/>
      <c r="X595" s="775"/>
      <c r="Y595" s="775"/>
      <c r="Z595" s="775"/>
      <c r="AA595" s="775"/>
      <c r="AB595" s="775"/>
    </row>
    <row r="596" spans="1:28" s="43" customFormat="1" x14ac:dyDescent="0.2">
      <c r="A596" s="776"/>
      <c r="B596" s="780"/>
      <c r="D596" s="779"/>
      <c r="E596" s="779"/>
      <c r="F596" s="778"/>
      <c r="G596" s="777"/>
      <c r="H596" s="776"/>
      <c r="I596" s="776"/>
      <c r="J596" s="776"/>
      <c r="K596" s="776"/>
      <c r="L596" s="776"/>
      <c r="M596" s="776"/>
      <c r="N596" s="776"/>
      <c r="O596" s="776"/>
      <c r="P596" s="776"/>
      <c r="Q596" s="776"/>
      <c r="R596" s="776"/>
      <c r="S596" s="776"/>
      <c r="T596" s="776"/>
      <c r="U596" s="776"/>
      <c r="V596" s="46"/>
      <c r="W596" s="46"/>
      <c r="X596" s="775"/>
      <c r="Y596" s="775"/>
      <c r="Z596" s="775"/>
      <c r="AA596" s="775"/>
      <c r="AB596" s="775"/>
    </row>
    <row r="597" spans="1:28" s="43" customFormat="1" x14ac:dyDescent="0.2">
      <c r="A597" s="776"/>
      <c r="B597" s="780"/>
      <c r="D597" s="779"/>
      <c r="E597" s="779"/>
      <c r="F597" s="778"/>
      <c r="G597" s="777"/>
      <c r="H597" s="776"/>
      <c r="I597" s="776"/>
      <c r="J597" s="776"/>
      <c r="K597" s="776"/>
      <c r="L597" s="776"/>
      <c r="M597" s="776"/>
      <c r="N597" s="776"/>
      <c r="O597" s="776"/>
      <c r="P597" s="776"/>
      <c r="Q597" s="776"/>
      <c r="R597" s="776"/>
      <c r="S597" s="776"/>
      <c r="T597" s="776"/>
      <c r="U597" s="776"/>
      <c r="V597" s="46"/>
      <c r="W597" s="46"/>
      <c r="X597" s="775"/>
      <c r="Y597" s="775"/>
      <c r="Z597" s="775"/>
      <c r="AA597" s="775"/>
      <c r="AB597" s="775"/>
    </row>
    <row r="598" spans="1:28" s="43" customFormat="1" x14ac:dyDescent="0.2">
      <c r="A598" s="776"/>
      <c r="B598" s="780"/>
      <c r="D598" s="779"/>
      <c r="E598" s="779"/>
      <c r="F598" s="778"/>
      <c r="G598" s="777"/>
      <c r="H598" s="776"/>
      <c r="I598" s="776"/>
      <c r="J598" s="776"/>
      <c r="K598" s="776"/>
      <c r="L598" s="776"/>
      <c r="M598" s="776"/>
      <c r="N598" s="776"/>
      <c r="O598" s="776"/>
      <c r="P598" s="776"/>
      <c r="Q598" s="776"/>
      <c r="R598" s="776"/>
      <c r="S598" s="776"/>
      <c r="T598" s="776"/>
      <c r="U598" s="776"/>
      <c r="V598" s="46"/>
      <c r="W598" s="46"/>
      <c r="X598" s="775"/>
      <c r="Y598" s="775"/>
      <c r="Z598" s="775"/>
      <c r="AA598" s="775"/>
      <c r="AB598" s="775"/>
    </row>
    <row r="599" spans="1:28" s="43" customFormat="1" x14ac:dyDescent="0.2">
      <c r="A599" s="776"/>
      <c r="B599" s="780"/>
      <c r="D599" s="779"/>
      <c r="E599" s="779"/>
      <c r="F599" s="778"/>
      <c r="G599" s="777"/>
      <c r="H599" s="776"/>
      <c r="I599" s="776"/>
      <c r="J599" s="776"/>
      <c r="K599" s="776"/>
      <c r="L599" s="776"/>
      <c r="M599" s="776"/>
      <c r="N599" s="776"/>
      <c r="O599" s="776"/>
      <c r="P599" s="776"/>
      <c r="Q599" s="776"/>
      <c r="R599" s="776"/>
      <c r="S599" s="776"/>
      <c r="T599" s="776"/>
      <c r="U599" s="776"/>
      <c r="V599" s="46"/>
      <c r="W599" s="46"/>
      <c r="X599" s="775"/>
      <c r="Y599" s="775"/>
      <c r="Z599" s="775"/>
      <c r="AA599" s="775"/>
      <c r="AB599" s="775"/>
    </row>
    <row r="600" spans="1:28" s="43" customFormat="1" x14ac:dyDescent="0.2">
      <c r="A600" s="776"/>
      <c r="B600" s="780"/>
      <c r="D600" s="779"/>
      <c r="E600" s="779"/>
      <c r="F600" s="778"/>
      <c r="G600" s="777"/>
      <c r="H600" s="776"/>
      <c r="I600" s="776"/>
      <c r="J600" s="776"/>
      <c r="K600" s="776"/>
      <c r="L600" s="776"/>
      <c r="M600" s="776"/>
      <c r="N600" s="776"/>
      <c r="O600" s="776"/>
      <c r="P600" s="776"/>
      <c r="Q600" s="776"/>
      <c r="R600" s="776"/>
      <c r="S600" s="776"/>
      <c r="T600" s="776"/>
      <c r="U600" s="776"/>
      <c r="V600" s="46"/>
      <c r="W600" s="46"/>
      <c r="X600" s="775"/>
      <c r="Y600" s="775"/>
      <c r="Z600" s="775"/>
      <c r="AA600" s="775"/>
      <c r="AB600" s="775"/>
    </row>
    <row r="601" spans="1:28" s="43" customFormat="1" x14ac:dyDescent="0.2">
      <c r="A601" s="776"/>
      <c r="B601" s="780"/>
      <c r="D601" s="779"/>
      <c r="E601" s="779"/>
      <c r="F601" s="778"/>
      <c r="G601" s="777"/>
      <c r="H601" s="776"/>
      <c r="I601" s="776"/>
      <c r="J601" s="776"/>
      <c r="K601" s="776"/>
      <c r="L601" s="776"/>
      <c r="M601" s="776"/>
      <c r="N601" s="776"/>
      <c r="O601" s="776"/>
      <c r="P601" s="776"/>
      <c r="Q601" s="776"/>
      <c r="R601" s="776"/>
      <c r="S601" s="776"/>
      <c r="T601" s="776"/>
      <c r="U601" s="776"/>
      <c r="V601" s="46"/>
      <c r="W601" s="46"/>
      <c r="X601" s="775"/>
      <c r="Y601" s="775"/>
      <c r="Z601" s="775"/>
      <c r="AA601" s="775"/>
      <c r="AB601" s="775"/>
    </row>
    <row r="602" spans="1:28" s="43" customFormat="1" x14ac:dyDescent="0.2">
      <c r="A602" s="776"/>
      <c r="B602" s="780"/>
      <c r="D602" s="779"/>
      <c r="E602" s="779"/>
      <c r="F602" s="778"/>
      <c r="G602" s="777"/>
      <c r="H602" s="776"/>
      <c r="I602" s="776"/>
      <c r="J602" s="776"/>
      <c r="K602" s="776"/>
      <c r="L602" s="776"/>
      <c r="M602" s="776"/>
      <c r="N602" s="776"/>
      <c r="O602" s="776"/>
      <c r="P602" s="776"/>
      <c r="Q602" s="776"/>
      <c r="R602" s="776"/>
      <c r="S602" s="776"/>
      <c r="T602" s="776"/>
      <c r="U602" s="776"/>
      <c r="V602" s="46"/>
      <c r="W602" s="46"/>
      <c r="X602" s="775"/>
      <c r="Y602" s="775"/>
      <c r="Z602" s="775"/>
      <c r="AA602" s="775"/>
      <c r="AB602" s="775"/>
    </row>
    <row r="603" spans="1:28" s="43" customFormat="1" x14ac:dyDescent="0.2">
      <c r="A603" s="776"/>
      <c r="B603" s="780"/>
      <c r="D603" s="779"/>
      <c r="E603" s="779"/>
      <c r="F603" s="778"/>
      <c r="G603" s="777"/>
      <c r="H603" s="776"/>
      <c r="I603" s="776"/>
      <c r="J603" s="776"/>
      <c r="K603" s="776"/>
      <c r="L603" s="776"/>
      <c r="M603" s="776"/>
      <c r="N603" s="776"/>
      <c r="O603" s="776"/>
      <c r="P603" s="776"/>
      <c r="Q603" s="776"/>
      <c r="R603" s="776"/>
      <c r="S603" s="776"/>
      <c r="T603" s="776"/>
      <c r="U603" s="776"/>
      <c r="V603" s="46"/>
      <c r="W603" s="46"/>
      <c r="X603" s="775"/>
      <c r="Y603" s="775"/>
      <c r="Z603" s="775"/>
      <c r="AA603" s="775"/>
      <c r="AB603" s="775"/>
    </row>
    <row r="604" spans="1:28" s="43" customFormat="1" x14ac:dyDescent="0.2">
      <c r="A604" s="776"/>
      <c r="B604" s="780"/>
      <c r="D604" s="779"/>
      <c r="E604" s="779"/>
      <c r="F604" s="778"/>
      <c r="G604" s="777"/>
      <c r="H604" s="776"/>
      <c r="I604" s="776"/>
      <c r="J604" s="776"/>
      <c r="K604" s="776"/>
      <c r="L604" s="776"/>
      <c r="M604" s="776"/>
      <c r="N604" s="776"/>
      <c r="O604" s="776"/>
      <c r="P604" s="776"/>
      <c r="Q604" s="776"/>
      <c r="R604" s="776"/>
      <c r="S604" s="776"/>
      <c r="T604" s="776"/>
      <c r="U604" s="776"/>
      <c r="V604" s="46"/>
      <c r="W604" s="46"/>
      <c r="X604" s="775"/>
      <c r="Y604" s="775"/>
      <c r="Z604" s="775"/>
      <c r="AA604" s="775"/>
      <c r="AB604" s="775"/>
    </row>
    <row r="605" spans="1:28" s="43" customFormat="1" x14ac:dyDescent="0.2">
      <c r="A605" s="776"/>
      <c r="B605" s="780"/>
      <c r="D605" s="779"/>
      <c r="E605" s="779"/>
      <c r="F605" s="778"/>
      <c r="G605" s="777"/>
      <c r="H605" s="776"/>
      <c r="I605" s="776"/>
      <c r="J605" s="776"/>
      <c r="K605" s="776"/>
      <c r="L605" s="776"/>
      <c r="M605" s="776"/>
      <c r="N605" s="776"/>
      <c r="O605" s="776"/>
      <c r="P605" s="776"/>
      <c r="Q605" s="776"/>
      <c r="R605" s="776"/>
      <c r="S605" s="776"/>
      <c r="T605" s="776"/>
      <c r="U605" s="776"/>
      <c r="V605" s="46"/>
      <c r="W605" s="46"/>
      <c r="X605" s="775"/>
      <c r="Y605" s="775"/>
      <c r="Z605" s="775"/>
      <c r="AA605" s="775"/>
      <c r="AB605" s="775"/>
    </row>
    <row r="606" spans="1:28" s="43" customFormat="1" x14ac:dyDescent="0.2">
      <c r="A606" s="776"/>
      <c r="B606" s="780"/>
      <c r="D606" s="779"/>
      <c r="E606" s="779"/>
      <c r="F606" s="778"/>
      <c r="G606" s="777"/>
      <c r="H606" s="776"/>
      <c r="I606" s="776"/>
      <c r="J606" s="776"/>
      <c r="K606" s="776"/>
      <c r="L606" s="776"/>
      <c r="M606" s="776"/>
      <c r="N606" s="776"/>
      <c r="O606" s="776"/>
      <c r="P606" s="776"/>
      <c r="Q606" s="776"/>
      <c r="R606" s="776"/>
      <c r="S606" s="776"/>
      <c r="T606" s="776"/>
      <c r="U606" s="776"/>
      <c r="V606" s="46"/>
      <c r="W606" s="46"/>
      <c r="X606" s="775"/>
      <c r="Y606" s="775"/>
      <c r="Z606" s="775"/>
      <c r="AA606" s="775"/>
      <c r="AB606" s="775"/>
    </row>
    <row r="607" spans="1:28" s="43" customFormat="1" x14ac:dyDescent="0.2">
      <c r="A607" s="776"/>
      <c r="B607" s="780"/>
      <c r="D607" s="779"/>
      <c r="E607" s="779"/>
      <c r="F607" s="778"/>
      <c r="G607" s="777"/>
      <c r="H607" s="776"/>
      <c r="I607" s="776"/>
      <c r="J607" s="776"/>
      <c r="K607" s="776"/>
      <c r="L607" s="776"/>
      <c r="M607" s="776"/>
      <c r="N607" s="776"/>
      <c r="O607" s="776"/>
      <c r="P607" s="776"/>
      <c r="Q607" s="776"/>
      <c r="R607" s="776"/>
      <c r="S607" s="776"/>
      <c r="T607" s="776"/>
      <c r="U607" s="776"/>
      <c r="V607" s="46"/>
      <c r="W607" s="46"/>
      <c r="X607" s="775"/>
      <c r="Y607" s="775"/>
      <c r="Z607" s="775"/>
      <c r="AA607" s="775"/>
      <c r="AB607" s="775"/>
    </row>
    <row r="608" spans="1:28" s="43" customFormat="1" x14ac:dyDescent="0.2">
      <c r="A608" s="776"/>
      <c r="B608" s="780"/>
      <c r="D608" s="779"/>
      <c r="E608" s="779"/>
      <c r="F608" s="778"/>
      <c r="G608" s="777"/>
      <c r="H608" s="776"/>
      <c r="I608" s="776"/>
      <c r="J608" s="776"/>
      <c r="K608" s="776"/>
      <c r="L608" s="776"/>
      <c r="M608" s="776"/>
      <c r="N608" s="776"/>
      <c r="O608" s="776"/>
      <c r="P608" s="776"/>
      <c r="Q608" s="776"/>
      <c r="R608" s="776"/>
      <c r="S608" s="776"/>
      <c r="T608" s="776"/>
      <c r="U608" s="776"/>
      <c r="V608" s="46"/>
      <c r="W608" s="46"/>
      <c r="X608" s="775"/>
      <c r="Y608" s="775"/>
      <c r="Z608" s="775"/>
      <c r="AA608" s="775"/>
      <c r="AB608" s="775"/>
    </row>
    <row r="609" spans="1:28" s="43" customFormat="1" x14ac:dyDescent="0.2">
      <c r="A609" s="776"/>
      <c r="B609" s="780"/>
      <c r="D609" s="779"/>
      <c r="E609" s="779"/>
      <c r="F609" s="778"/>
      <c r="G609" s="777"/>
      <c r="H609" s="776"/>
      <c r="I609" s="776"/>
      <c r="J609" s="776"/>
      <c r="K609" s="776"/>
      <c r="L609" s="776"/>
      <c r="M609" s="776"/>
      <c r="N609" s="776"/>
      <c r="O609" s="776"/>
      <c r="P609" s="776"/>
      <c r="Q609" s="776"/>
      <c r="R609" s="776"/>
      <c r="S609" s="776"/>
      <c r="T609" s="776"/>
      <c r="U609" s="776"/>
      <c r="V609" s="46"/>
      <c r="W609" s="46"/>
      <c r="X609" s="775"/>
      <c r="Y609" s="775"/>
      <c r="Z609" s="775"/>
      <c r="AA609" s="775"/>
      <c r="AB609" s="775"/>
    </row>
    <row r="610" spans="1:28" s="43" customFormat="1" x14ac:dyDescent="0.2">
      <c r="A610" s="776"/>
      <c r="B610" s="780"/>
      <c r="D610" s="779"/>
      <c r="E610" s="779"/>
      <c r="F610" s="778"/>
      <c r="G610" s="777"/>
      <c r="H610" s="776"/>
      <c r="I610" s="776"/>
      <c r="J610" s="776"/>
      <c r="K610" s="776"/>
      <c r="L610" s="776"/>
      <c r="M610" s="776"/>
      <c r="N610" s="776"/>
      <c r="O610" s="776"/>
      <c r="P610" s="776"/>
      <c r="Q610" s="776"/>
      <c r="R610" s="776"/>
      <c r="S610" s="776"/>
      <c r="T610" s="776"/>
      <c r="U610" s="776"/>
      <c r="V610" s="46"/>
      <c r="W610" s="46"/>
      <c r="X610" s="775"/>
      <c r="Y610" s="775"/>
      <c r="Z610" s="775"/>
      <c r="AA610" s="775"/>
      <c r="AB610" s="775"/>
    </row>
    <row r="611" spans="1:28" s="43" customFormat="1" x14ac:dyDescent="0.2">
      <c r="A611" s="776"/>
      <c r="B611" s="780"/>
      <c r="D611" s="779"/>
      <c r="E611" s="779"/>
      <c r="F611" s="778"/>
      <c r="G611" s="777"/>
      <c r="H611" s="776"/>
      <c r="I611" s="776"/>
      <c r="J611" s="776"/>
      <c r="K611" s="776"/>
      <c r="L611" s="776"/>
      <c r="M611" s="776"/>
      <c r="N611" s="776"/>
      <c r="O611" s="776"/>
      <c r="P611" s="776"/>
      <c r="Q611" s="776"/>
      <c r="R611" s="776"/>
      <c r="S611" s="776"/>
      <c r="T611" s="776"/>
      <c r="U611" s="776"/>
      <c r="V611" s="46"/>
      <c r="W611" s="46"/>
      <c r="X611" s="775"/>
      <c r="Y611" s="775"/>
      <c r="Z611" s="775"/>
      <c r="AA611" s="775"/>
      <c r="AB611" s="775"/>
    </row>
    <row r="612" spans="1:28" s="43" customFormat="1" x14ac:dyDescent="0.2">
      <c r="A612" s="776"/>
      <c r="B612" s="780"/>
      <c r="D612" s="779"/>
      <c r="E612" s="779"/>
      <c r="F612" s="778"/>
      <c r="G612" s="777"/>
      <c r="H612" s="776"/>
      <c r="I612" s="776"/>
      <c r="J612" s="776"/>
      <c r="K612" s="776"/>
      <c r="L612" s="776"/>
      <c r="M612" s="776"/>
      <c r="N612" s="776"/>
      <c r="O612" s="776"/>
      <c r="P612" s="776"/>
      <c r="Q612" s="776"/>
      <c r="R612" s="776"/>
      <c r="S612" s="776"/>
      <c r="T612" s="776"/>
      <c r="U612" s="776"/>
      <c r="V612" s="46"/>
      <c r="W612" s="46"/>
      <c r="X612" s="775"/>
      <c r="Y612" s="775"/>
      <c r="Z612" s="775"/>
      <c r="AA612" s="775"/>
      <c r="AB612" s="775"/>
    </row>
    <row r="613" spans="1:28" s="43" customFormat="1" x14ac:dyDescent="0.2">
      <c r="A613" s="776"/>
      <c r="B613" s="780"/>
      <c r="D613" s="779"/>
      <c r="E613" s="779"/>
      <c r="F613" s="778"/>
      <c r="G613" s="777"/>
      <c r="H613" s="776"/>
      <c r="I613" s="776"/>
      <c r="J613" s="776"/>
      <c r="K613" s="776"/>
      <c r="L613" s="776"/>
      <c r="M613" s="776"/>
      <c r="N613" s="776"/>
      <c r="O613" s="776"/>
      <c r="P613" s="776"/>
      <c r="Q613" s="776"/>
      <c r="R613" s="776"/>
      <c r="S613" s="776"/>
      <c r="T613" s="776"/>
      <c r="U613" s="776"/>
      <c r="V613" s="46"/>
      <c r="W613" s="46"/>
      <c r="X613" s="775"/>
      <c r="Y613" s="775"/>
      <c r="Z613" s="775"/>
      <c r="AA613" s="775"/>
      <c r="AB613" s="775"/>
    </row>
    <row r="614" spans="1:28" s="43" customFormat="1" x14ac:dyDescent="0.2">
      <c r="A614" s="776"/>
      <c r="B614" s="780"/>
      <c r="D614" s="779"/>
      <c r="E614" s="779"/>
      <c r="F614" s="778"/>
      <c r="G614" s="777"/>
      <c r="H614" s="776"/>
      <c r="I614" s="776"/>
      <c r="J614" s="776"/>
      <c r="K614" s="776"/>
      <c r="L614" s="776"/>
      <c r="M614" s="776"/>
      <c r="N614" s="776"/>
      <c r="O614" s="776"/>
      <c r="P614" s="776"/>
      <c r="Q614" s="776"/>
      <c r="R614" s="776"/>
      <c r="S614" s="776"/>
      <c r="T614" s="776"/>
      <c r="U614" s="776"/>
      <c r="V614" s="46"/>
      <c r="W614" s="46"/>
      <c r="X614" s="775"/>
      <c r="Y614" s="775"/>
      <c r="Z614" s="775"/>
      <c r="AA614" s="775"/>
      <c r="AB614" s="775"/>
    </row>
    <row r="615" spans="1:28" s="43" customFormat="1" x14ac:dyDescent="0.2">
      <c r="A615" s="776"/>
      <c r="B615" s="780"/>
      <c r="D615" s="779"/>
      <c r="E615" s="779"/>
      <c r="F615" s="778"/>
      <c r="G615" s="777"/>
      <c r="H615" s="776"/>
      <c r="I615" s="776"/>
      <c r="J615" s="776"/>
      <c r="K615" s="776"/>
      <c r="L615" s="776"/>
      <c r="M615" s="776"/>
      <c r="N615" s="776"/>
      <c r="O615" s="776"/>
      <c r="P615" s="776"/>
      <c r="Q615" s="776"/>
      <c r="R615" s="776"/>
      <c r="S615" s="776"/>
      <c r="T615" s="776"/>
      <c r="U615" s="776"/>
      <c r="V615" s="46"/>
      <c r="W615" s="46"/>
      <c r="X615" s="775"/>
      <c r="Y615" s="775"/>
      <c r="Z615" s="775"/>
      <c r="AA615" s="775"/>
      <c r="AB615" s="775"/>
    </row>
    <row r="616" spans="1:28" s="43" customFormat="1" x14ac:dyDescent="0.2">
      <c r="A616" s="776"/>
      <c r="B616" s="780"/>
      <c r="D616" s="779"/>
      <c r="E616" s="779"/>
      <c r="F616" s="778"/>
      <c r="G616" s="777"/>
      <c r="H616" s="776"/>
      <c r="I616" s="776"/>
      <c r="J616" s="776"/>
      <c r="K616" s="776"/>
      <c r="L616" s="776"/>
      <c r="M616" s="776"/>
      <c r="N616" s="776"/>
      <c r="O616" s="776"/>
      <c r="P616" s="776"/>
      <c r="Q616" s="776"/>
      <c r="R616" s="776"/>
      <c r="S616" s="776"/>
      <c r="T616" s="776"/>
      <c r="U616" s="776"/>
      <c r="V616" s="46"/>
      <c r="W616" s="46"/>
      <c r="X616" s="775"/>
      <c r="Y616" s="775"/>
      <c r="Z616" s="775"/>
      <c r="AA616" s="775"/>
      <c r="AB616" s="775"/>
    </row>
    <row r="617" spans="1:28" s="43" customFormat="1" x14ac:dyDescent="0.2">
      <c r="A617" s="776"/>
      <c r="B617" s="780"/>
      <c r="D617" s="779"/>
      <c r="E617" s="779"/>
      <c r="F617" s="778"/>
      <c r="G617" s="777"/>
      <c r="H617" s="776"/>
      <c r="I617" s="776"/>
      <c r="J617" s="776"/>
      <c r="K617" s="776"/>
      <c r="L617" s="776"/>
      <c r="M617" s="776"/>
      <c r="N617" s="776"/>
      <c r="O617" s="776"/>
      <c r="P617" s="776"/>
      <c r="Q617" s="776"/>
      <c r="R617" s="776"/>
      <c r="S617" s="776"/>
      <c r="T617" s="776"/>
      <c r="U617" s="776"/>
      <c r="V617" s="46"/>
      <c r="W617" s="46"/>
      <c r="X617" s="775"/>
      <c r="Y617" s="775"/>
      <c r="Z617" s="775"/>
      <c r="AA617" s="775"/>
      <c r="AB617" s="775"/>
    </row>
    <row r="618" spans="1:28" s="43" customFormat="1" x14ac:dyDescent="0.2">
      <c r="A618" s="776"/>
      <c r="B618" s="780"/>
      <c r="D618" s="779"/>
      <c r="E618" s="779"/>
      <c r="F618" s="778"/>
      <c r="G618" s="777"/>
      <c r="H618" s="776"/>
      <c r="I618" s="776"/>
      <c r="J618" s="776"/>
      <c r="K618" s="776"/>
      <c r="L618" s="776"/>
      <c r="M618" s="776"/>
      <c r="N618" s="776"/>
      <c r="O618" s="776"/>
      <c r="P618" s="776"/>
      <c r="Q618" s="776"/>
      <c r="R618" s="776"/>
      <c r="S618" s="776"/>
      <c r="T618" s="776"/>
      <c r="U618" s="776"/>
      <c r="V618" s="46"/>
      <c r="W618" s="46"/>
      <c r="X618" s="775"/>
      <c r="Y618" s="775"/>
      <c r="Z618" s="775"/>
      <c r="AA618" s="775"/>
      <c r="AB618" s="775"/>
    </row>
    <row r="619" spans="1:28" s="43" customFormat="1" x14ac:dyDescent="0.2">
      <c r="A619" s="776"/>
      <c r="B619" s="780"/>
      <c r="D619" s="779"/>
      <c r="E619" s="779"/>
      <c r="F619" s="778"/>
      <c r="G619" s="777"/>
      <c r="H619" s="776"/>
      <c r="I619" s="776"/>
      <c r="J619" s="776"/>
      <c r="K619" s="776"/>
      <c r="L619" s="776"/>
      <c r="M619" s="776"/>
      <c r="N619" s="776"/>
      <c r="O619" s="776"/>
      <c r="P619" s="776"/>
      <c r="Q619" s="776"/>
      <c r="R619" s="776"/>
      <c r="S619" s="776"/>
      <c r="T619" s="776"/>
      <c r="U619" s="776"/>
      <c r="V619" s="46"/>
      <c r="W619" s="46"/>
      <c r="X619" s="775"/>
      <c r="Y619" s="775"/>
      <c r="Z619" s="775"/>
      <c r="AA619" s="775"/>
      <c r="AB619" s="775"/>
    </row>
    <row r="620" spans="1:28" s="43" customFormat="1" x14ac:dyDescent="0.2">
      <c r="A620" s="776"/>
      <c r="B620" s="780"/>
      <c r="D620" s="779"/>
      <c r="E620" s="779"/>
      <c r="F620" s="778"/>
      <c r="G620" s="777"/>
      <c r="H620" s="776"/>
      <c r="I620" s="776"/>
      <c r="J620" s="776"/>
      <c r="K620" s="776"/>
      <c r="L620" s="776"/>
      <c r="M620" s="776"/>
      <c r="N620" s="776"/>
      <c r="O620" s="776"/>
      <c r="P620" s="776"/>
      <c r="Q620" s="776"/>
      <c r="R620" s="776"/>
      <c r="S620" s="776"/>
      <c r="T620" s="776"/>
      <c r="U620" s="776"/>
      <c r="V620" s="46"/>
      <c r="W620" s="46"/>
      <c r="X620" s="775"/>
      <c r="Y620" s="775"/>
      <c r="Z620" s="775"/>
      <c r="AA620" s="775"/>
      <c r="AB620" s="775"/>
    </row>
    <row r="621" spans="1:28" s="43" customFormat="1" x14ac:dyDescent="0.2">
      <c r="A621" s="776"/>
      <c r="B621" s="780"/>
      <c r="D621" s="779"/>
      <c r="E621" s="779"/>
      <c r="F621" s="778"/>
      <c r="G621" s="777"/>
      <c r="H621" s="776"/>
      <c r="I621" s="776"/>
      <c r="J621" s="776"/>
      <c r="K621" s="776"/>
      <c r="L621" s="776"/>
      <c r="M621" s="776"/>
      <c r="N621" s="776"/>
      <c r="O621" s="776"/>
      <c r="P621" s="776"/>
      <c r="Q621" s="776"/>
      <c r="R621" s="776"/>
      <c r="S621" s="776"/>
      <c r="T621" s="776"/>
      <c r="U621" s="776"/>
      <c r="V621" s="46"/>
      <c r="W621" s="46"/>
      <c r="X621" s="775"/>
      <c r="Y621" s="775"/>
      <c r="Z621" s="775"/>
      <c r="AA621" s="775"/>
      <c r="AB621" s="775"/>
    </row>
    <row r="622" spans="1:28" s="43" customFormat="1" x14ac:dyDescent="0.2">
      <c r="A622" s="776"/>
      <c r="B622" s="780"/>
      <c r="D622" s="779"/>
      <c r="E622" s="779"/>
      <c r="F622" s="778"/>
      <c r="G622" s="777"/>
      <c r="H622" s="776"/>
      <c r="I622" s="776"/>
      <c r="J622" s="776"/>
      <c r="K622" s="776"/>
      <c r="L622" s="776"/>
      <c r="M622" s="776"/>
      <c r="N622" s="776"/>
      <c r="O622" s="776"/>
      <c r="P622" s="776"/>
      <c r="Q622" s="776"/>
      <c r="R622" s="776"/>
      <c r="S622" s="776"/>
      <c r="T622" s="776"/>
      <c r="U622" s="776"/>
      <c r="V622" s="46"/>
      <c r="W622" s="46"/>
      <c r="X622" s="775"/>
      <c r="Y622" s="775"/>
      <c r="Z622" s="775"/>
      <c r="AA622" s="775"/>
      <c r="AB622" s="775"/>
    </row>
    <row r="623" spans="1:28" s="43" customFormat="1" x14ac:dyDescent="0.2">
      <c r="A623" s="776"/>
      <c r="B623" s="780"/>
      <c r="D623" s="779"/>
      <c r="E623" s="779"/>
      <c r="F623" s="778"/>
      <c r="G623" s="777"/>
      <c r="H623" s="776"/>
      <c r="I623" s="776"/>
      <c r="J623" s="776"/>
      <c r="K623" s="776"/>
      <c r="L623" s="776"/>
      <c r="M623" s="776"/>
      <c r="N623" s="776"/>
      <c r="O623" s="776"/>
      <c r="P623" s="776"/>
      <c r="Q623" s="776"/>
      <c r="R623" s="776"/>
      <c r="S623" s="776"/>
      <c r="T623" s="776"/>
      <c r="U623" s="776"/>
      <c r="V623" s="46"/>
      <c r="W623" s="46"/>
      <c r="X623" s="775"/>
      <c r="Y623" s="775"/>
      <c r="Z623" s="775"/>
      <c r="AA623" s="775"/>
      <c r="AB623" s="775"/>
    </row>
    <row r="624" spans="1:28" s="43" customFormat="1" x14ac:dyDescent="0.2">
      <c r="A624" s="776"/>
      <c r="B624" s="780"/>
      <c r="D624" s="779"/>
      <c r="E624" s="779"/>
      <c r="F624" s="778"/>
      <c r="G624" s="777"/>
      <c r="H624" s="776"/>
      <c r="I624" s="776"/>
      <c r="J624" s="776"/>
      <c r="K624" s="776"/>
      <c r="L624" s="776"/>
      <c r="M624" s="776"/>
      <c r="N624" s="776"/>
      <c r="O624" s="776"/>
      <c r="P624" s="776"/>
      <c r="Q624" s="776"/>
      <c r="R624" s="776"/>
      <c r="S624" s="776"/>
      <c r="T624" s="776"/>
      <c r="U624" s="776"/>
      <c r="V624" s="46"/>
      <c r="W624" s="46"/>
      <c r="X624" s="775"/>
      <c r="Y624" s="775"/>
      <c r="Z624" s="775"/>
      <c r="AA624" s="775"/>
      <c r="AB624" s="775"/>
    </row>
    <row r="625" spans="1:28" s="43" customFormat="1" x14ac:dyDescent="0.2">
      <c r="A625" s="776"/>
      <c r="B625" s="780"/>
      <c r="D625" s="779"/>
      <c r="E625" s="779"/>
      <c r="F625" s="778"/>
      <c r="G625" s="777"/>
      <c r="H625" s="776"/>
      <c r="I625" s="776"/>
      <c r="J625" s="776"/>
      <c r="K625" s="776"/>
      <c r="L625" s="776"/>
      <c r="M625" s="776"/>
      <c r="N625" s="776"/>
      <c r="O625" s="776"/>
      <c r="P625" s="776"/>
      <c r="Q625" s="776"/>
      <c r="R625" s="776"/>
      <c r="S625" s="776"/>
      <c r="T625" s="776"/>
      <c r="U625" s="776"/>
      <c r="V625" s="46"/>
      <c r="W625" s="46"/>
      <c r="X625" s="775"/>
      <c r="Y625" s="775"/>
      <c r="Z625" s="775"/>
      <c r="AA625" s="775"/>
      <c r="AB625" s="775"/>
    </row>
    <row r="626" spans="1:28" s="43" customFormat="1" x14ac:dyDescent="0.2">
      <c r="A626" s="776"/>
      <c r="B626" s="780"/>
      <c r="D626" s="779"/>
      <c r="E626" s="779"/>
      <c r="F626" s="778"/>
      <c r="G626" s="777"/>
      <c r="H626" s="776"/>
      <c r="I626" s="776"/>
      <c r="J626" s="776"/>
      <c r="K626" s="776"/>
      <c r="L626" s="776"/>
      <c r="M626" s="776"/>
      <c r="N626" s="776"/>
      <c r="O626" s="776"/>
      <c r="P626" s="776"/>
      <c r="Q626" s="776"/>
      <c r="R626" s="776"/>
      <c r="S626" s="776"/>
      <c r="T626" s="776"/>
      <c r="U626" s="776"/>
      <c r="V626" s="46"/>
      <c r="W626" s="46"/>
      <c r="X626" s="775"/>
      <c r="Y626" s="775"/>
      <c r="Z626" s="775"/>
      <c r="AA626" s="775"/>
      <c r="AB626" s="775"/>
    </row>
    <row r="627" spans="1:28" s="43" customFormat="1" x14ac:dyDescent="0.2">
      <c r="A627" s="776"/>
      <c r="B627" s="780"/>
      <c r="D627" s="779"/>
      <c r="E627" s="779"/>
      <c r="F627" s="778"/>
      <c r="G627" s="777"/>
      <c r="H627" s="776"/>
      <c r="I627" s="776"/>
      <c r="J627" s="776"/>
      <c r="K627" s="776"/>
      <c r="L627" s="776"/>
      <c r="M627" s="776"/>
      <c r="N627" s="776"/>
      <c r="O627" s="776"/>
      <c r="P627" s="776"/>
      <c r="Q627" s="776"/>
      <c r="R627" s="776"/>
      <c r="S627" s="776"/>
      <c r="T627" s="776"/>
      <c r="U627" s="776"/>
      <c r="V627" s="46"/>
      <c r="W627" s="46"/>
      <c r="X627" s="775"/>
      <c r="Y627" s="775"/>
      <c r="Z627" s="775"/>
      <c r="AA627" s="775"/>
      <c r="AB627" s="775"/>
    </row>
    <row r="628" spans="1:28" s="43" customFormat="1" x14ac:dyDescent="0.2">
      <c r="A628" s="776"/>
      <c r="B628" s="780"/>
      <c r="D628" s="779"/>
      <c r="E628" s="779"/>
      <c r="F628" s="778"/>
      <c r="G628" s="777"/>
      <c r="H628" s="776"/>
      <c r="I628" s="776"/>
      <c r="J628" s="776"/>
      <c r="K628" s="776"/>
      <c r="L628" s="776"/>
      <c r="M628" s="776"/>
      <c r="N628" s="776"/>
      <c r="O628" s="776"/>
      <c r="P628" s="776"/>
      <c r="Q628" s="776"/>
      <c r="R628" s="776"/>
      <c r="S628" s="776"/>
      <c r="T628" s="776"/>
      <c r="U628" s="776"/>
      <c r="V628" s="46"/>
      <c r="W628" s="46"/>
      <c r="X628" s="775"/>
      <c r="Y628" s="775"/>
      <c r="Z628" s="775"/>
      <c r="AA628" s="775"/>
      <c r="AB628" s="775"/>
    </row>
    <row r="629" spans="1:28" s="43" customFormat="1" x14ac:dyDescent="0.2">
      <c r="A629" s="776"/>
      <c r="B629" s="780"/>
      <c r="D629" s="779"/>
      <c r="E629" s="779"/>
      <c r="F629" s="778"/>
      <c r="G629" s="777"/>
      <c r="H629" s="776"/>
      <c r="I629" s="776"/>
      <c r="J629" s="776"/>
      <c r="K629" s="776"/>
      <c r="L629" s="776"/>
      <c r="M629" s="776"/>
      <c r="N629" s="776"/>
      <c r="O629" s="776"/>
      <c r="P629" s="776"/>
      <c r="Q629" s="776"/>
      <c r="R629" s="776"/>
      <c r="S629" s="776"/>
      <c r="T629" s="776"/>
      <c r="U629" s="776"/>
      <c r="V629" s="46"/>
      <c r="W629" s="46"/>
      <c r="X629" s="775"/>
      <c r="Y629" s="775"/>
      <c r="Z629" s="775"/>
      <c r="AA629" s="775"/>
      <c r="AB629" s="775"/>
    </row>
    <row r="630" spans="1:28" s="43" customFormat="1" x14ac:dyDescent="0.2">
      <c r="A630" s="776"/>
      <c r="B630" s="780"/>
      <c r="D630" s="779"/>
      <c r="E630" s="779"/>
      <c r="F630" s="778"/>
      <c r="G630" s="777"/>
      <c r="H630" s="776"/>
      <c r="I630" s="776"/>
      <c r="J630" s="776"/>
      <c r="K630" s="776"/>
      <c r="L630" s="776"/>
      <c r="M630" s="776"/>
      <c r="N630" s="776"/>
      <c r="O630" s="776"/>
      <c r="P630" s="776"/>
      <c r="Q630" s="776"/>
      <c r="R630" s="776"/>
      <c r="S630" s="776"/>
      <c r="T630" s="776"/>
      <c r="U630" s="776"/>
      <c r="V630" s="46"/>
      <c r="W630" s="46"/>
      <c r="X630" s="775"/>
      <c r="Y630" s="775"/>
      <c r="Z630" s="775"/>
      <c r="AA630" s="775"/>
      <c r="AB630" s="775"/>
    </row>
    <row r="631" spans="1:28" s="43" customFormat="1" x14ac:dyDescent="0.2">
      <c r="A631" s="776"/>
      <c r="B631" s="780"/>
      <c r="D631" s="779"/>
      <c r="E631" s="779"/>
      <c r="F631" s="778"/>
      <c r="G631" s="777"/>
      <c r="H631" s="776"/>
      <c r="I631" s="776"/>
      <c r="J631" s="776"/>
      <c r="K631" s="776"/>
      <c r="L631" s="776"/>
      <c r="M631" s="776"/>
      <c r="N631" s="776"/>
      <c r="O631" s="776"/>
      <c r="P631" s="776"/>
      <c r="Q631" s="776"/>
      <c r="R631" s="776"/>
      <c r="S631" s="776"/>
      <c r="T631" s="776"/>
      <c r="U631" s="776"/>
      <c r="V631" s="46"/>
      <c r="W631" s="46"/>
      <c r="X631" s="775"/>
      <c r="Y631" s="775"/>
      <c r="Z631" s="775"/>
      <c r="AA631" s="775"/>
      <c r="AB631" s="775"/>
    </row>
    <row r="632" spans="1:28" s="43" customFormat="1" x14ac:dyDescent="0.2">
      <c r="A632" s="776"/>
      <c r="B632" s="780"/>
      <c r="D632" s="779"/>
      <c r="E632" s="779"/>
      <c r="F632" s="778"/>
      <c r="G632" s="777"/>
      <c r="H632" s="776"/>
      <c r="I632" s="776"/>
      <c r="J632" s="776"/>
      <c r="K632" s="776"/>
      <c r="L632" s="776"/>
      <c r="M632" s="776"/>
      <c r="N632" s="776"/>
      <c r="O632" s="776"/>
      <c r="P632" s="776"/>
      <c r="Q632" s="776"/>
      <c r="R632" s="776"/>
      <c r="S632" s="776"/>
      <c r="T632" s="776"/>
      <c r="U632" s="776"/>
      <c r="V632" s="46"/>
      <c r="W632" s="46"/>
      <c r="X632" s="775"/>
      <c r="Y632" s="775"/>
      <c r="Z632" s="775"/>
      <c r="AA632" s="775"/>
      <c r="AB632" s="775"/>
    </row>
    <row r="633" spans="1:28" s="43" customFormat="1" x14ac:dyDescent="0.2">
      <c r="A633" s="776"/>
      <c r="B633" s="780"/>
      <c r="D633" s="779"/>
      <c r="E633" s="779"/>
      <c r="F633" s="778"/>
      <c r="G633" s="777"/>
      <c r="H633" s="776"/>
      <c r="I633" s="776"/>
      <c r="J633" s="776"/>
      <c r="K633" s="776"/>
      <c r="L633" s="776"/>
      <c r="M633" s="776"/>
      <c r="N633" s="776"/>
      <c r="O633" s="776"/>
      <c r="P633" s="776"/>
      <c r="Q633" s="776"/>
      <c r="R633" s="776"/>
      <c r="S633" s="776"/>
      <c r="T633" s="776"/>
      <c r="U633" s="776"/>
      <c r="V633" s="46"/>
      <c r="W633" s="46"/>
      <c r="X633" s="775"/>
      <c r="Y633" s="775"/>
      <c r="Z633" s="775"/>
      <c r="AA633" s="775"/>
      <c r="AB633" s="775"/>
    </row>
    <row r="634" spans="1:28" s="43" customFormat="1" x14ac:dyDescent="0.2">
      <c r="A634" s="776"/>
      <c r="B634" s="780"/>
      <c r="D634" s="779"/>
      <c r="E634" s="779"/>
      <c r="F634" s="778"/>
      <c r="G634" s="777"/>
      <c r="H634" s="776"/>
      <c r="I634" s="776"/>
      <c r="J634" s="776"/>
      <c r="K634" s="776"/>
      <c r="L634" s="776"/>
      <c r="M634" s="776"/>
      <c r="N634" s="776"/>
      <c r="O634" s="776"/>
      <c r="P634" s="776"/>
      <c r="Q634" s="776"/>
      <c r="R634" s="776"/>
      <c r="S634" s="776"/>
      <c r="T634" s="776"/>
      <c r="U634" s="776"/>
      <c r="V634" s="46"/>
      <c r="W634" s="46"/>
      <c r="X634" s="775"/>
      <c r="Y634" s="775"/>
      <c r="Z634" s="775"/>
      <c r="AA634" s="775"/>
      <c r="AB634" s="775"/>
    </row>
    <row r="635" spans="1:28" s="43" customFormat="1" x14ac:dyDescent="0.2">
      <c r="A635" s="776"/>
      <c r="B635" s="780"/>
      <c r="D635" s="779"/>
      <c r="E635" s="779"/>
      <c r="F635" s="778"/>
      <c r="G635" s="777"/>
      <c r="H635" s="776"/>
      <c r="I635" s="776"/>
      <c r="J635" s="776"/>
      <c r="K635" s="776"/>
      <c r="L635" s="776"/>
      <c r="M635" s="776"/>
      <c r="N635" s="776"/>
      <c r="O635" s="776"/>
      <c r="P635" s="776"/>
      <c r="Q635" s="776"/>
      <c r="R635" s="776"/>
      <c r="S635" s="776"/>
      <c r="T635" s="776"/>
      <c r="U635" s="776"/>
      <c r="V635" s="46"/>
      <c r="W635" s="46"/>
      <c r="X635" s="775"/>
      <c r="Y635" s="775"/>
      <c r="Z635" s="775"/>
      <c r="AA635" s="775"/>
      <c r="AB635" s="775"/>
    </row>
    <row r="636" spans="1:28" s="43" customFormat="1" x14ac:dyDescent="0.2">
      <c r="A636" s="776"/>
      <c r="B636" s="780"/>
      <c r="D636" s="779"/>
      <c r="E636" s="779"/>
      <c r="F636" s="778"/>
      <c r="G636" s="777"/>
      <c r="H636" s="776"/>
      <c r="I636" s="776"/>
      <c r="J636" s="776"/>
      <c r="K636" s="776"/>
      <c r="L636" s="776"/>
      <c r="M636" s="776"/>
      <c r="N636" s="776"/>
      <c r="O636" s="776"/>
      <c r="P636" s="776"/>
      <c r="Q636" s="776"/>
      <c r="R636" s="776"/>
      <c r="S636" s="776"/>
      <c r="T636" s="776"/>
      <c r="U636" s="776"/>
      <c r="V636" s="46"/>
      <c r="W636" s="46"/>
      <c r="X636" s="775"/>
      <c r="Y636" s="775"/>
      <c r="Z636" s="775"/>
      <c r="AA636" s="775"/>
      <c r="AB636" s="775"/>
    </row>
    <row r="637" spans="1:28" s="43" customFormat="1" x14ac:dyDescent="0.2">
      <c r="A637" s="776"/>
      <c r="B637" s="780"/>
      <c r="D637" s="779"/>
      <c r="E637" s="779"/>
      <c r="F637" s="778"/>
      <c r="G637" s="777"/>
      <c r="H637" s="776"/>
      <c r="I637" s="776"/>
      <c r="J637" s="776"/>
      <c r="K637" s="776"/>
      <c r="L637" s="776"/>
      <c r="M637" s="776"/>
      <c r="N637" s="776"/>
      <c r="O637" s="776"/>
      <c r="P637" s="776"/>
      <c r="Q637" s="776"/>
      <c r="R637" s="776"/>
      <c r="S637" s="776"/>
      <c r="T637" s="776"/>
      <c r="U637" s="776"/>
      <c r="V637" s="46"/>
      <c r="W637" s="46"/>
      <c r="X637" s="775"/>
      <c r="Y637" s="775"/>
      <c r="Z637" s="775"/>
      <c r="AA637" s="775"/>
      <c r="AB637" s="775"/>
    </row>
    <row r="638" spans="1:28" s="43" customFormat="1" x14ac:dyDescent="0.2">
      <c r="A638" s="776"/>
      <c r="B638" s="780"/>
      <c r="D638" s="779"/>
      <c r="E638" s="779"/>
      <c r="F638" s="778"/>
      <c r="G638" s="777"/>
      <c r="H638" s="776"/>
      <c r="I638" s="776"/>
      <c r="J638" s="776"/>
      <c r="K638" s="776"/>
      <c r="L638" s="776"/>
      <c r="M638" s="776"/>
      <c r="N638" s="776"/>
      <c r="O638" s="776"/>
      <c r="P638" s="776"/>
      <c r="Q638" s="776"/>
      <c r="R638" s="776"/>
      <c r="S638" s="776"/>
      <c r="T638" s="776"/>
      <c r="U638" s="776"/>
      <c r="V638" s="46"/>
      <c r="W638" s="46"/>
      <c r="X638" s="775"/>
      <c r="Y638" s="775"/>
      <c r="Z638" s="775"/>
      <c r="AA638" s="775"/>
      <c r="AB638" s="775"/>
    </row>
    <row r="639" spans="1:28" s="43" customFormat="1" x14ac:dyDescent="0.2">
      <c r="A639" s="776"/>
      <c r="B639" s="780"/>
      <c r="D639" s="779"/>
      <c r="E639" s="779"/>
      <c r="F639" s="778"/>
      <c r="G639" s="777"/>
      <c r="H639" s="776"/>
      <c r="I639" s="776"/>
      <c r="J639" s="776"/>
      <c r="K639" s="776"/>
      <c r="L639" s="776"/>
      <c r="M639" s="776"/>
      <c r="N639" s="776"/>
      <c r="O639" s="776"/>
      <c r="P639" s="776"/>
      <c r="Q639" s="776"/>
      <c r="R639" s="776"/>
      <c r="S639" s="776"/>
      <c r="T639" s="776"/>
      <c r="U639" s="776"/>
      <c r="V639" s="46"/>
      <c r="W639" s="46"/>
      <c r="X639" s="775"/>
      <c r="Y639" s="775"/>
      <c r="Z639" s="775"/>
      <c r="AA639" s="775"/>
      <c r="AB639" s="775"/>
    </row>
    <row r="640" spans="1:28" s="43" customFormat="1" x14ac:dyDescent="0.2">
      <c r="A640" s="776"/>
      <c r="B640" s="780"/>
      <c r="D640" s="779"/>
      <c r="E640" s="779"/>
      <c r="F640" s="778"/>
      <c r="G640" s="777"/>
      <c r="H640" s="776"/>
      <c r="I640" s="776"/>
      <c r="J640" s="776"/>
      <c r="K640" s="776"/>
      <c r="L640" s="776"/>
      <c r="M640" s="776"/>
      <c r="N640" s="776"/>
      <c r="O640" s="776"/>
      <c r="P640" s="776"/>
      <c r="Q640" s="776"/>
      <c r="R640" s="776"/>
      <c r="S640" s="776"/>
      <c r="T640" s="776"/>
      <c r="U640" s="776"/>
      <c r="V640" s="46"/>
      <c r="W640" s="46"/>
      <c r="X640" s="775"/>
      <c r="Y640" s="775"/>
      <c r="Z640" s="775"/>
      <c r="AA640" s="775"/>
      <c r="AB640" s="775"/>
    </row>
    <row r="641" spans="1:28" s="43" customFormat="1" x14ac:dyDescent="0.2">
      <c r="A641" s="776"/>
      <c r="B641" s="780"/>
      <c r="D641" s="779"/>
      <c r="E641" s="779"/>
      <c r="F641" s="778"/>
      <c r="G641" s="777"/>
      <c r="H641" s="776"/>
      <c r="I641" s="776"/>
      <c r="J641" s="776"/>
      <c r="K641" s="776"/>
      <c r="L641" s="776"/>
      <c r="M641" s="776"/>
      <c r="N641" s="776"/>
      <c r="O641" s="776"/>
      <c r="P641" s="776"/>
      <c r="Q641" s="776"/>
      <c r="R641" s="776"/>
      <c r="S641" s="776"/>
      <c r="T641" s="776"/>
      <c r="U641" s="776"/>
      <c r="V641" s="46"/>
      <c r="W641" s="46"/>
      <c r="X641" s="775"/>
      <c r="Y641" s="775"/>
      <c r="Z641" s="775"/>
      <c r="AA641" s="775"/>
      <c r="AB641" s="775"/>
    </row>
    <row r="642" spans="1:28" s="43" customFormat="1" x14ac:dyDescent="0.2">
      <c r="A642" s="776"/>
      <c r="B642" s="780"/>
      <c r="D642" s="779"/>
      <c r="E642" s="779"/>
      <c r="F642" s="778"/>
      <c r="G642" s="777"/>
      <c r="H642" s="776"/>
      <c r="I642" s="776"/>
      <c r="J642" s="776"/>
      <c r="K642" s="776"/>
      <c r="L642" s="776"/>
      <c r="M642" s="776"/>
      <c r="N642" s="776"/>
      <c r="O642" s="776"/>
      <c r="P642" s="776"/>
      <c r="Q642" s="776"/>
      <c r="R642" s="776"/>
      <c r="S642" s="776"/>
      <c r="T642" s="776"/>
      <c r="U642" s="776"/>
      <c r="V642" s="46"/>
      <c r="W642" s="46"/>
      <c r="X642" s="775"/>
      <c r="Y642" s="775"/>
      <c r="Z642" s="775"/>
      <c r="AA642" s="775"/>
      <c r="AB642" s="775"/>
    </row>
    <row r="643" spans="1:28" s="43" customFormat="1" x14ac:dyDescent="0.2">
      <c r="A643" s="776"/>
      <c r="B643" s="780"/>
      <c r="D643" s="779"/>
      <c r="E643" s="779"/>
      <c r="F643" s="778"/>
      <c r="G643" s="777"/>
      <c r="H643" s="776"/>
      <c r="I643" s="776"/>
      <c r="J643" s="776"/>
      <c r="K643" s="776"/>
      <c r="L643" s="776"/>
      <c r="M643" s="776"/>
      <c r="N643" s="776"/>
      <c r="O643" s="776"/>
      <c r="P643" s="776"/>
      <c r="Q643" s="776"/>
      <c r="R643" s="776"/>
      <c r="S643" s="776"/>
      <c r="T643" s="776"/>
      <c r="U643" s="776"/>
      <c r="V643" s="46"/>
      <c r="W643" s="46"/>
      <c r="X643" s="775"/>
      <c r="Y643" s="775"/>
      <c r="Z643" s="775"/>
      <c r="AA643" s="775"/>
      <c r="AB643" s="775"/>
    </row>
    <row r="644" spans="1:28" s="43" customFormat="1" x14ac:dyDescent="0.2">
      <c r="A644" s="776"/>
      <c r="B644" s="780"/>
      <c r="D644" s="779"/>
      <c r="E644" s="779"/>
      <c r="F644" s="778"/>
      <c r="G644" s="777"/>
      <c r="H644" s="776"/>
      <c r="I644" s="776"/>
      <c r="J644" s="776"/>
      <c r="K644" s="776"/>
      <c r="L644" s="776"/>
      <c r="M644" s="776"/>
      <c r="N644" s="776"/>
      <c r="O644" s="776"/>
      <c r="P644" s="776"/>
      <c r="Q644" s="776"/>
      <c r="R644" s="776"/>
      <c r="S644" s="776"/>
      <c r="T644" s="776"/>
      <c r="U644" s="776"/>
      <c r="V644" s="46"/>
      <c r="W644" s="46"/>
      <c r="X644" s="775"/>
      <c r="Y644" s="775"/>
      <c r="Z644" s="775"/>
      <c r="AA644" s="775"/>
      <c r="AB644" s="775"/>
    </row>
    <row r="645" spans="1:28" s="43" customFormat="1" x14ac:dyDescent="0.2">
      <c r="A645" s="776"/>
      <c r="B645" s="780"/>
      <c r="D645" s="779"/>
      <c r="E645" s="779"/>
      <c r="F645" s="778"/>
      <c r="G645" s="777"/>
      <c r="H645" s="776"/>
      <c r="I645" s="776"/>
      <c r="J645" s="776"/>
      <c r="K645" s="776"/>
      <c r="L645" s="776"/>
      <c r="M645" s="776"/>
      <c r="N645" s="776"/>
      <c r="O645" s="776"/>
      <c r="P645" s="776"/>
      <c r="Q645" s="776"/>
      <c r="R645" s="776"/>
      <c r="S645" s="776"/>
      <c r="T645" s="776"/>
      <c r="U645" s="776"/>
      <c r="V645" s="46"/>
      <c r="W645" s="46"/>
      <c r="X645" s="775"/>
      <c r="Y645" s="775"/>
      <c r="Z645" s="775"/>
      <c r="AA645" s="775"/>
      <c r="AB645" s="775"/>
    </row>
    <row r="646" spans="1:28" s="43" customFormat="1" x14ac:dyDescent="0.2">
      <c r="A646" s="776"/>
      <c r="B646" s="780"/>
      <c r="D646" s="779"/>
      <c r="E646" s="779"/>
      <c r="F646" s="778"/>
      <c r="G646" s="777"/>
      <c r="H646" s="776"/>
      <c r="I646" s="776"/>
      <c r="J646" s="776"/>
      <c r="K646" s="776"/>
      <c r="L646" s="776"/>
      <c r="M646" s="776"/>
      <c r="N646" s="776"/>
      <c r="O646" s="776"/>
      <c r="P646" s="776"/>
      <c r="Q646" s="776"/>
      <c r="R646" s="776"/>
      <c r="S646" s="776"/>
      <c r="T646" s="776"/>
      <c r="U646" s="776"/>
      <c r="V646" s="46"/>
      <c r="W646" s="46"/>
      <c r="X646" s="775"/>
      <c r="Y646" s="775"/>
      <c r="Z646" s="775"/>
      <c r="AA646" s="775"/>
      <c r="AB646" s="775"/>
    </row>
    <row r="647" spans="1:28" s="43" customFormat="1" x14ac:dyDescent="0.2">
      <c r="A647" s="776"/>
      <c r="B647" s="780"/>
      <c r="D647" s="779"/>
      <c r="E647" s="779"/>
      <c r="F647" s="778"/>
      <c r="G647" s="777"/>
      <c r="H647" s="776"/>
      <c r="I647" s="776"/>
      <c r="J647" s="776"/>
      <c r="K647" s="776"/>
      <c r="L647" s="776"/>
      <c r="M647" s="776"/>
      <c r="N647" s="776"/>
      <c r="O647" s="776"/>
      <c r="P647" s="776"/>
      <c r="Q647" s="776"/>
      <c r="R647" s="776"/>
      <c r="S647" s="776"/>
      <c r="T647" s="776"/>
      <c r="U647" s="776"/>
      <c r="V647" s="46"/>
      <c r="W647" s="46"/>
      <c r="X647" s="775"/>
      <c r="Y647" s="775"/>
      <c r="Z647" s="775"/>
      <c r="AA647" s="775"/>
      <c r="AB647" s="775"/>
    </row>
    <row r="648" spans="1:28" s="43" customFormat="1" x14ac:dyDescent="0.2">
      <c r="A648" s="776"/>
      <c r="B648" s="780"/>
      <c r="D648" s="779"/>
      <c r="E648" s="779"/>
      <c r="F648" s="778"/>
      <c r="G648" s="777"/>
      <c r="H648" s="776"/>
      <c r="I648" s="776"/>
      <c r="J648" s="776"/>
      <c r="K648" s="776"/>
      <c r="L648" s="776"/>
      <c r="M648" s="776"/>
      <c r="N648" s="776"/>
      <c r="O648" s="776"/>
      <c r="P648" s="776"/>
      <c r="Q648" s="776"/>
      <c r="R648" s="776"/>
      <c r="S648" s="776"/>
      <c r="T648" s="776"/>
      <c r="U648" s="776"/>
      <c r="V648" s="46"/>
      <c r="W648" s="46"/>
      <c r="X648" s="775"/>
      <c r="Y648" s="775"/>
      <c r="Z648" s="775"/>
      <c r="AA648" s="775"/>
      <c r="AB648" s="775"/>
    </row>
    <row r="649" spans="1:28" s="43" customFormat="1" x14ac:dyDescent="0.2">
      <c r="A649" s="776"/>
      <c r="B649" s="780"/>
      <c r="D649" s="779"/>
      <c r="E649" s="779"/>
      <c r="F649" s="778"/>
      <c r="G649" s="777"/>
      <c r="H649" s="776"/>
      <c r="I649" s="776"/>
      <c r="J649" s="776"/>
      <c r="K649" s="776"/>
      <c r="L649" s="776"/>
      <c r="M649" s="776"/>
      <c r="N649" s="776"/>
      <c r="O649" s="776"/>
      <c r="P649" s="776"/>
      <c r="Q649" s="776"/>
      <c r="R649" s="776"/>
      <c r="S649" s="776"/>
      <c r="T649" s="776"/>
      <c r="U649" s="776"/>
      <c r="V649" s="46"/>
      <c r="W649" s="46"/>
      <c r="X649" s="775"/>
      <c r="Y649" s="775"/>
      <c r="Z649" s="775"/>
      <c r="AA649" s="775"/>
      <c r="AB649" s="775"/>
    </row>
    <row r="650" spans="1:28" s="43" customFormat="1" x14ac:dyDescent="0.2">
      <c r="A650" s="776"/>
      <c r="B650" s="780"/>
      <c r="D650" s="779"/>
      <c r="E650" s="779"/>
      <c r="F650" s="778"/>
      <c r="G650" s="777"/>
      <c r="H650" s="776"/>
      <c r="I650" s="776"/>
      <c r="J650" s="776"/>
      <c r="K650" s="776"/>
      <c r="L650" s="776"/>
      <c r="M650" s="776"/>
      <c r="N650" s="776"/>
      <c r="O650" s="776"/>
      <c r="P650" s="776"/>
      <c r="Q650" s="776"/>
      <c r="R650" s="776"/>
      <c r="S650" s="776"/>
      <c r="T650" s="776"/>
      <c r="U650" s="776"/>
      <c r="V650" s="46"/>
      <c r="W650" s="46"/>
      <c r="X650" s="775"/>
      <c r="Y650" s="775"/>
      <c r="Z650" s="775"/>
      <c r="AA650" s="775"/>
      <c r="AB650" s="775"/>
    </row>
    <row r="651" spans="1:28" s="43" customFormat="1" x14ac:dyDescent="0.2">
      <c r="A651" s="776"/>
      <c r="B651" s="780"/>
      <c r="D651" s="779"/>
      <c r="E651" s="779"/>
      <c r="F651" s="778"/>
      <c r="G651" s="777"/>
      <c r="H651" s="776"/>
      <c r="I651" s="776"/>
      <c r="J651" s="776"/>
      <c r="K651" s="776"/>
      <c r="L651" s="776"/>
      <c r="M651" s="776"/>
      <c r="N651" s="776"/>
      <c r="O651" s="776"/>
      <c r="P651" s="776"/>
      <c r="Q651" s="776"/>
      <c r="R651" s="776"/>
      <c r="S651" s="776"/>
      <c r="T651" s="776"/>
      <c r="U651" s="776"/>
      <c r="V651" s="46"/>
      <c r="W651" s="46"/>
      <c r="X651" s="775"/>
      <c r="Y651" s="775"/>
      <c r="Z651" s="775"/>
      <c r="AA651" s="775"/>
      <c r="AB651" s="775"/>
    </row>
    <row r="652" spans="1:28" s="43" customFormat="1" x14ac:dyDescent="0.2">
      <c r="A652" s="776"/>
      <c r="B652" s="780"/>
      <c r="D652" s="779"/>
      <c r="E652" s="779"/>
      <c r="F652" s="778"/>
      <c r="G652" s="777"/>
      <c r="H652" s="776"/>
      <c r="I652" s="776"/>
      <c r="J652" s="776"/>
      <c r="K652" s="776"/>
      <c r="L652" s="776"/>
      <c r="M652" s="776"/>
      <c r="N652" s="776"/>
      <c r="O652" s="776"/>
      <c r="P652" s="776"/>
      <c r="Q652" s="776"/>
      <c r="R652" s="776"/>
      <c r="S652" s="776"/>
      <c r="T652" s="776"/>
      <c r="U652" s="776"/>
      <c r="V652" s="46"/>
      <c r="W652" s="46"/>
      <c r="X652" s="775"/>
      <c r="Y652" s="775"/>
      <c r="Z652" s="775"/>
      <c r="AA652" s="775"/>
      <c r="AB652" s="775"/>
    </row>
    <row r="653" spans="1:28" s="43" customFormat="1" x14ac:dyDescent="0.2">
      <c r="A653" s="776"/>
      <c r="B653" s="780"/>
      <c r="D653" s="779"/>
      <c r="E653" s="779"/>
      <c r="F653" s="778"/>
      <c r="G653" s="777"/>
      <c r="H653" s="776"/>
      <c r="I653" s="776"/>
      <c r="J653" s="776"/>
      <c r="K653" s="776"/>
      <c r="L653" s="776"/>
      <c r="M653" s="776"/>
      <c r="N653" s="776"/>
      <c r="O653" s="776"/>
      <c r="P653" s="776"/>
      <c r="Q653" s="776"/>
      <c r="R653" s="776"/>
      <c r="S653" s="776"/>
      <c r="T653" s="776"/>
      <c r="U653" s="776"/>
      <c r="V653" s="46"/>
      <c r="W653" s="46"/>
      <c r="X653" s="775"/>
      <c r="Y653" s="775"/>
      <c r="Z653" s="775"/>
      <c r="AA653" s="775"/>
      <c r="AB653" s="775"/>
    </row>
    <row r="654" spans="1:28" s="43" customFormat="1" x14ac:dyDescent="0.2">
      <c r="A654" s="776"/>
      <c r="B654" s="780"/>
      <c r="D654" s="779"/>
      <c r="E654" s="779"/>
      <c r="F654" s="778"/>
      <c r="G654" s="777"/>
      <c r="H654" s="776"/>
      <c r="I654" s="776"/>
      <c r="J654" s="776"/>
      <c r="K654" s="776"/>
      <c r="L654" s="776"/>
      <c r="M654" s="776"/>
      <c r="N654" s="776"/>
      <c r="O654" s="776"/>
      <c r="P654" s="776"/>
      <c r="Q654" s="776"/>
      <c r="R654" s="776"/>
      <c r="S654" s="776"/>
      <c r="T654" s="776"/>
      <c r="U654" s="776"/>
      <c r="V654" s="46"/>
      <c r="W654" s="46"/>
      <c r="X654" s="775"/>
      <c r="Y654" s="775"/>
      <c r="Z654" s="775"/>
      <c r="AA654" s="775"/>
      <c r="AB654" s="775"/>
    </row>
    <row r="655" spans="1:28" s="43" customFormat="1" x14ac:dyDescent="0.2">
      <c r="A655" s="776"/>
      <c r="B655" s="780"/>
      <c r="D655" s="779"/>
      <c r="E655" s="779"/>
      <c r="F655" s="778"/>
      <c r="G655" s="777"/>
      <c r="H655" s="776"/>
      <c r="I655" s="776"/>
      <c r="J655" s="776"/>
      <c r="K655" s="776"/>
      <c r="L655" s="776"/>
      <c r="M655" s="776"/>
      <c r="N655" s="776"/>
      <c r="O655" s="776"/>
      <c r="P655" s="776"/>
      <c r="Q655" s="776"/>
      <c r="R655" s="776"/>
      <c r="S655" s="776"/>
      <c r="T655" s="776"/>
      <c r="U655" s="776"/>
      <c r="V655" s="46"/>
      <c r="W655" s="46"/>
      <c r="X655" s="775"/>
      <c r="Y655" s="775"/>
      <c r="Z655" s="775"/>
      <c r="AA655" s="775"/>
      <c r="AB655" s="775"/>
    </row>
    <row r="656" spans="1:28" s="43" customFormat="1" x14ac:dyDescent="0.2">
      <c r="A656" s="776"/>
      <c r="B656" s="780"/>
      <c r="D656" s="779"/>
      <c r="E656" s="779"/>
      <c r="F656" s="778"/>
      <c r="G656" s="777"/>
      <c r="H656" s="776"/>
      <c r="I656" s="776"/>
      <c r="J656" s="776"/>
      <c r="K656" s="776"/>
      <c r="L656" s="776"/>
      <c r="M656" s="776"/>
      <c r="N656" s="776"/>
      <c r="O656" s="776"/>
      <c r="P656" s="776"/>
      <c r="Q656" s="776"/>
      <c r="R656" s="776"/>
      <c r="S656" s="776"/>
      <c r="T656" s="776"/>
      <c r="U656" s="776"/>
      <c r="V656" s="46"/>
      <c r="W656" s="46"/>
      <c r="X656" s="775"/>
      <c r="Y656" s="775"/>
      <c r="Z656" s="775"/>
      <c r="AA656" s="775"/>
      <c r="AB656" s="775"/>
    </row>
    <row r="657" spans="1:28" s="43" customFormat="1" x14ac:dyDescent="0.2">
      <c r="A657" s="776"/>
      <c r="B657" s="780"/>
      <c r="D657" s="779"/>
      <c r="E657" s="779"/>
      <c r="F657" s="778"/>
      <c r="G657" s="777"/>
      <c r="H657" s="776"/>
      <c r="I657" s="776"/>
      <c r="J657" s="776"/>
      <c r="K657" s="776"/>
      <c r="L657" s="776"/>
      <c r="M657" s="776"/>
      <c r="N657" s="776"/>
      <c r="O657" s="776"/>
      <c r="P657" s="776"/>
      <c r="Q657" s="776"/>
      <c r="R657" s="776"/>
      <c r="S657" s="776"/>
      <c r="T657" s="776"/>
      <c r="U657" s="776"/>
      <c r="V657" s="46"/>
      <c r="W657" s="46"/>
      <c r="X657" s="775"/>
      <c r="Y657" s="775"/>
      <c r="Z657" s="775"/>
      <c r="AA657" s="775"/>
      <c r="AB657" s="775"/>
    </row>
    <row r="658" spans="1:28" s="43" customFormat="1" x14ac:dyDescent="0.2">
      <c r="A658" s="776"/>
      <c r="B658" s="780"/>
      <c r="D658" s="779"/>
      <c r="E658" s="779"/>
      <c r="F658" s="778"/>
      <c r="G658" s="777"/>
      <c r="H658" s="776"/>
      <c r="I658" s="776"/>
      <c r="J658" s="776"/>
      <c r="K658" s="776"/>
      <c r="L658" s="776"/>
      <c r="M658" s="776"/>
      <c r="N658" s="776"/>
      <c r="O658" s="776"/>
      <c r="P658" s="776"/>
      <c r="Q658" s="776"/>
      <c r="R658" s="776"/>
      <c r="S658" s="776"/>
      <c r="T658" s="776"/>
      <c r="U658" s="776"/>
      <c r="V658" s="46"/>
      <c r="W658" s="46"/>
      <c r="X658" s="775"/>
      <c r="Y658" s="775"/>
      <c r="Z658" s="775"/>
      <c r="AA658" s="775"/>
      <c r="AB658" s="775"/>
    </row>
    <row r="659" spans="1:28" s="43" customFormat="1" x14ac:dyDescent="0.2">
      <c r="A659" s="776"/>
      <c r="B659" s="780"/>
      <c r="D659" s="779"/>
      <c r="E659" s="779"/>
      <c r="F659" s="778"/>
      <c r="G659" s="777"/>
      <c r="H659" s="776"/>
      <c r="I659" s="776"/>
      <c r="J659" s="776"/>
      <c r="K659" s="776"/>
      <c r="L659" s="776"/>
      <c r="M659" s="776"/>
      <c r="N659" s="776"/>
      <c r="O659" s="776"/>
      <c r="P659" s="776"/>
      <c r="Q659" s="776"/>
      <c r="R659" s="776"/>
      <c r="S659" s="776"/>
      <c r="T659" s="776"/>
      <c r="U659" s="776"/>
      <c r="V659" s="46"/>
      <c r="W659" s="46"/>
      <c r="X659" s="775"/>
      <c r="Y659" s="775"/>
      <c r="Z659" s="775"/>
      <c r="AA659" s="775"/>
      <c r="AB659" s="775"/>
    </row>
    <row r="660" spans="1:28" s="43" customFormat="1" x14ac:dyDescent="0.2">
      <c r="A660" s="776"/>
      <c r="B660" s="780"/>
      <c r="D660" s="779"/>
      <c r="E660" s="779"/>
      <c r="F660" s="778"/>
      <c r="G660" s="777"/>
      <c r="H660" s="776"/>
      <c r="I660" s="776"/>
      <c r="J660" s="776"/>
      <c r="K660" s="776"/>
      <c r="L660" s="776"/>
      <c r="M660" s="776"/>
      <c r="N660" s="776"/>
      <c r="O660" s="776"/>
      <c r="P660" s="776"/>
      <c r="Q660" s="776"/>
      <c r="R660" s="776"/>
      <c r="S660" s="776"/>
      <c r="T660" s="776"/>
      <c r="U660" s="776"/>
      <c r="V660" s="46"/>
      <c r="W660" s="46"/>
      <c r="X660" s="775"/>
      <c r="Y660" s="775"/>
      <c r="Z660" s="775"/>
      <c r="AA660" s="775"/>
      <c r="AB660" s="775"/>
    </row>
    <row r="661" spans="1:28" s="43" customFormat="1" x14ac:dyDescent="0.2">
      <c r="A661" s="776"/>
      <c r="B661" s="780"/>
      <c r="D661" s="779"/>
      <c r="E661" s="779"/>
      <c r="F661" s="778"/>
      <c r="G661" s="777"/>
      <c r="H661" s="776"/>
      <c r="I661" s="776"/>
      <c r="J661" s="776"/>
      <c r="K661" s="776"/>
      <c r="L661" s="776"/>
      <c r="M661" s="776"/>
      <c r="N661" s="776"/>
      <c r="O661" s="776"/>
      <c r="P661" s="776"/>
      <c r="Q661" s="776"/>
      <c r="R661" s="776"/>
      <c r="S661" s="776"/>
      <c r="T661" s="776"/>
      <c r="U661" s="776"/>
      <c r="V661" s="46"/>
      <c r="W661" s="46"/>
      <c r="X661" s="775"/>
      <c r="Y661" s="775"/>
      <c r="Z661" s="775"/>
      <c r="AA661" s="775"/>
      <c r="AB661" s="775"/>
    </row>
    <row r="662" spans="1:28" s="43" customFormat="1" x14ac:dyDescent="0.2">
      <c r="A662" s="776"/>
      <c r="B662" s="780"/>
      <c r="D662" s="779"/>
      <c r="E662" s="779"/>
      <c r="F662" s="778"/>
      <c r="G662" s="777"/>
      <c r="H662" s="776"/>
      <c r="I662" s="776"/>
      <c r="J662" s="776"/>
      <c r="K662" s="776"/>
      <c r="L662" s="776"/>
      <c r="M662" s="776"/>
      <c r="N662" s="776"/>
      <c r="O662" s="776"/>
      <c r="P662" s="776"/>
      <c r="Q662" s="776"/>
      <c r="R662" s="776"/>
      <c r="S662" s="776"/>
      <c r="T662" s="776"/>
      <c r="U662" s="776"/>
      <c r="V662" s="46"/>
      <c r="W662" s="46"/>
      <c r="X662" s="775"/>
      <c r="Y662" s="775"/>
      <c r="Z662" s="775"/>
      <c r="AA662" s="775"/>
      <c r="AB662" s="775"/>
    </row>
    <row r="663" spans="1:28" s="43" customFormat="1" x14ac:dyDescent="0.2">
      <c r="A663" s="776"/>
      <c r="B663" s="780"/>
      <c r="D663" s="779"/>
      <c r="E663" s="779"/>
      <c r="F663" s="778"/>
      <c r="G663" s="777"/>
      <c r="H663" s="776"/>
      <c r="I663" s="776"/>
      <c r="J663" s="776"/>
      <c r="K663" s="776"/>
      <c r="L663" s="776"/>
      <c r="M663" s="776"/>
      <c r="N663" s="776"/>
      <c r="O663" s="776"/>
      <c r="P663" s="776"/>
      <c r="Q663" s="776"/>
      <c r="R663" s="776"/>
      <c r="S663" s="776"/>
      <c r="T663" s="776"/>
      <c r="U663" s="776"/>
      <c r="V663" s="46"/>
      <c r="W663" s="46"/>
      <c r="X663" s="775"/>
      <c r="Y663" s="775"/>
      <c r="Z663" s="775"/>
      <c r="AA663" s="775"/>
      <c r="AB663" s="775"/>
    </row>
    <row r="664" spans="1:28" s="43" customFormat="1" x14ac:dyDescent="0.2">
      <c r="A664" s="776"/>
      <c r="B664" s="780"/>
      <c r="D664" s="779"/>
      <c r="E664" s="779"/>
      <c r="F664" s="778"/>
      <c r="G664" s="777"/>
      <c r="H664" s="776"/>
      <c r="I664" s="776"/>
      <c r="J664" s="776"/>
      <c r="K664" s="776"/>
      <c r="L664" s="776"/>
      <c r="M664" s="776"/>
      <c r="N664" s="776"/>
      <c r="O664" s="776"/>
      <c r="P664" s="776"/>
      <c r="Q664" s="776"/>
      <c r="R664" s="776"/>
      <c r="S664" s="776"/>
      <c r="T664" s="776"/>
      <c r="U664" s="776"/>
      <c r="V664" s="46"/>
      <c r="W664" s="46"/>
      <c r="X664" s="775"/>
      <c r="Y664" s="775"/>
      <c r="Z664" s="775"/>
      <c r="AA664" s="775"/>
      <c r="AB664" s="775"/>
    </row>
    <row r="665" spans="1:28" s="43" customFormat="1" x14ac:dyDescent="0.2">
      <c r="A665" s="776"/>
      <c r="B665" s="780"/>
      <c r="D665" s="779"/>
      <c r="E665" s="779"/>
      <c r="F665" s="778"/>
      <c r="G665" s="777"/>
      <c r="H665" s="776"/>
      <c r="I665" s="776"/>
      <c r="J665" s="776"/>
      <c r="K665" s="776"/>
      <c r="L665" s="776"/>
      <c r="M665" s="776"/>
      <c r="N665" s="776"/>
      <c r="O665" s="776"/>
      <c r="P665" s="776"/>
      <c r="Q665" s="776"/>
      <c r="R665" s="776"/>
      <c r="S665" s="776"/>
      <c r="T665" s="776"/>
      <c r="U665" s="776"/>
      <c r="V665" s="46"/>
      <c r="W665" s="46"/>
      <c r="X665" s="775"/>
      <c r="Y665" s="775"/>
      <c r="Z665" s="775"/>
      <c r="AA665" s="775"/>
      <c r="AB665" s="775"/>
    </row>
    <row r="666" spans="1:28" s="43" customFormat="1" x14ac:dyDescent="0.2">
      <c r="A666" s="776"/>
      <c r="B666" s="780"/>
      <c r="D666" s="779"/>
      <c r="E666" s="779"/>
      <c r="F666" s="778"/>
      <c r="G666" s="777"/>
      <c r="H666" s="776"/>
      <c r="I666" s="776"/>
      <c r="J666" s="776"/>
      <c r="K666" s="776"/>
      <c r="L666" s="776"/>
      <c r="M666" s="776"/>
      <c r="N666" s="776"/>
      <c r="O666" s="776"/>
      <c r="P666" s="776"/>
      <c r="Q666" s="776"/>
      <c r="R666" s="776"/>
      <c r="S666" s="776"/>
      <c r="T666" s="776"/>
      <c r="U666" s="776"/>
      <c r="V666" s="46"/>
      <c r="W666" s="46"/>
      <c r="X666" s="775"/>
      <c r="Y666" s="775"/>
      <c r="Z666" s="775"/>
      <c r="AA666" s="775"/>
      <c r="AB666" s="775"/>
    </row>
    <row r="667" spans="1:28" s="43" customFormat="1" x14ac:dyDescent="0.2">
      <c r="A667" s="776"/>
      <c r="B667" s="780"/>
      <c r="D667" s="779"/>
      <c r="E667" s="779"/>
      <c r="F667" s="778"/>
      <c r="G667" s="777"/>
      <c r="H667" s="776"/>
      <c r="I667" s="776"/>
      <c r="J667" s="776"/>
      <c r="K667" s="776"/>
      <c r="L667" s="776"/>
      <c r="M667" s="776"/>
      <c r="N667" s="776"/>
      <c r="O667" s="776"/>
      <c r="P667" s="776"/>
      <c r="Q667" s="776"/>
      <c r="R667" s="776"/>
      <c r="S667" s="776"/>
      <c r="T667" s="776"/>
      <c r="U667" s="776"/>
      <c r="V667" s="46"/>
      <c r="W667" s="46"/>
      <c r="X667" s="775"/>
      <c r="Y667" s="775"/>
      <c r="Z667" s="775"/>
      <c r="AA667" s="775"/>
      <c r="AB667" s="775"/>
    </row>
    <row r="668" spans="1:28" s="43" customFormat="1" x14ac:dyDescent="0.2">
      <c r="A668" s="776"/>
      <c r="B668" s="780"/>
      <c r="D668" s="779"/>
      <c r="E668" s="779"/>
      <c r="F668" s="778"/>
      <c r="G668" s="777"/>
      <c r="H668" s="776"/>
      <c r="I668" s="776"/>
      <c r="J668" s="776"/>
      <c r="K668" s="776"/>
      <c r="L668" s="776"/>
      <c r="M668" s="776"/>
      <c r="N668" s="776"/>
      <c r="O668" s="776"/>
      <c r="P668" s="776"/>
      <c r="Q668" s="776"/>
      <c r="R668" s="776"/>
      <c r="S668" s="776"/>
      <c r="T668" s="776"/>
      <c r="U668" s="776"/>
      <c r="V668" s="46"/>
      <c r="W668" s="46"/>
      <c r="X668" s="775"/>
      <c r="Y668" s="775"/>
      <c r="Z668" s="775"/>
      <c r="AA668" s="775"/>
      <c r="AB668" s="775"/>
    </row>
    <row r="669" spans="1:28" s="43" customFormat="1" x14ac:dyDescent="0.2">
      <c r="A669" s="776"/>
      <c r="B669" s="780"/>
      <c r="D669" s="779"/>
      <c r="E669" s="779"/>
      <c r="F669" s="778"/>
      <c r="G669" s="777"/>
      <c r="H669" s="776"/>
      <c r="I669" s="776"/>
      <c r="J669" s="776"/>
      <c r="K669" s="776"/>
      <c r="L669" s="776"/>
      <c r="M669" s="776"/>
      <c r="N669" s="776"/>
      <c r="O669" s="776"/>
      <c r="P669" s="776"/>
      <c r="Q669" s="776"/>
      <c r="R669" s="776"/>
      <c r="S669" s="776"/>
      <c r="T669" s="776"/>
      <c r="U669" s="776"/>
      <c r="V669" s="46"/>
      <c r="W669" s="46"/>
      <c r="X669" s="775"/>
      <c r="Y669" s="775"/>
      <c r="Z669" s="775"/>
      <c r="AA669" s="775"/>
      <c r="AB669" s="775"/>
    </row>
    <row r="670" spans="1:28" s="43" customFormat="1" x14ac:dyDescent="0.2">
      <c r="A670" s="776"/>
      <c r="B670" s="780"/>
      <c r="D670" s="779"/>
      <c r="E670" s="779"/>
      <c r="F670" s="778"/>
      <c r="G670" s="777"/>
      <c r="H670" s="776"/>
      <c r="I670" s="776"/>
      <c r="J670" s="776"/>
      <c r="K670" s="776"/>
      <c r="L670" s="776"/>
      <c r="M670" s="776"/>
      <c r="N670" s="776"/>
      <c r="O670" s="776"/>
      <c r="P670" s="776"/>
      <c r="Q670" s="776"/>
      <c r="R670" s="776"/>
      <c r="S670" s="776"/>
      <c r="T670" s="776"/>
      <c r="U670" s="776"/>
      <c r="V670" s="46"/>
      <c r="W670" s="46"/>
      <c r="X670" s="775"/>
      <c r="Y670" s="775"/>
      <c r="Z670" s="775"/>
      <c r="AA670" s="775"/>
      <c r="AB670" s="775"/>
    </row>
    <row r="671" spans="1:28" s="43" customFormat="1" x14ac:dyDescent="0.2">
      <c r="A671" s="776"/>
      <c r="B671" s="780"/>
      <c r="D671" s="779"/>
      <c r="E671" s="779"/>
      <c r="F671" s="778"/>
      <c r="G671" s="777"/>
      <c r="H671" s="776"/>
      <c r="I671" s="776"/>
      <c r="J671" s="776"/>
      <c r="K671" s="776"/>
      <c r="L671" s="776"/>
      <c r="M671" s="776"/>
      <c r="N671" s="776"/>
      <c r="O671" s="776"/>
      <c r="P671" s="776"/>
      <c r="Q671" s="776"/>
      <c r="R671" s="776"/>
      <c r="S671" s="776"/>
      <c r="T671" s="776"/>
      <c r="U671" s="776"/>
      <c r="V671" s="46"/>
      <c r="W671" s="46"/>
      <c r="X671" s="775"/>
      <c r="Y671" s="775"/>
      <c r="Z671" s="775"/>
      <c r="AA671" s="775"/>
      <c r="AB671" s="775"/>
    </row>
    <row r="672" spans="1:28" s="43" customFormat="1" x14ac:dyDescent="0.2">
      <c r="A672" s="776"/>
      <c r="B672" s="780"/>
      <c r="D672" s="779"/>
      <c r="E672" s="779"/>
      <c r="F672" s="778"/>
      <c r="G672" s="777"/>
      <c r="H672" s="776"/>
      <c r="I672" s="776"/>
      <c r="J672" s="776"/>
      <c r="K672" s="776"/>
      <c r="L672" s="776"/>
      <c r="M672" s="776"/>
      <c r="N672" s="776"/>
      <c r="O672" s="776"/>
      <c r="P672" s="776"/>
      <c r="Q672" s="776"/>
      <c r="R672" s="776"/>
      <c r="S672" s="776"/>
      <c r="T672" s="776"/>
      <c r="U672" s="776"/>
      <c r="V672" s="46"/>
      <c r="W672" s="46"/>
      <c r="X672" s="775"/>
      <c r="Y672" s="775"/>
      <c r="Z672" s="775"/>
      <c r="AA672" s="775"/>
      <c r="AB672" s="775"/>
    </row>
    <row r="673" spans="1:28" s="43" customFormat="1" x14ac:dyDescent="0.2">
      <c r="A673" s="776"/>
      <c r="B673" s="780"/>
      <c r="D673" s="779"/>
      <c r="E673" s="779"/>
      <c r="F673" s="778"/>
      <c r="G673" s="777"/>
      <c r="H673" s="776"/>
      <c r="I673" s="776"/>
      <c r="J673" s="776"/>
      <c r="K673" s="776"/>
      <c r="L673" s="776"/>
      <c r="M673" s="776"/>
      <c r="N673" s="776"/>
      <c r="O673" s="776"/>
      <c r="P673" s="776"/>
      <c r="Q673" s="776"/>
      <c r="R673" s="776"/>
      <c r="S673" s="776"/>
      <c r="T673" s="776"/>
      <c r="U673" s="776"/>
      <c r="V673" s="46"/>
      <c r="W673" s="46"/>
      <c r="X673" s="775"/>
      <c r="Y673" s="775"/>
      <c r="Z673" s="775"/>
      <c r="AA673" s="775"/>
      <c r="AB673" s="775"/>
    </row>
    <row r="674" spans="1:28" s="43" customFormat="1" x14ac:dyDescent="0.2">
      <c r="A674" s="776"/>
      <c r="B674" s="780"/>
      <c r="D674" s="779"/>
      <c r="E674" s="779"/>
      <c r="F674" s="778"/>
      <c r="G674" s="777"/>
      <c r="H674" s="776"/>
      <c r="I674" s="776"/>
      <c r="J674" s="776"/>
      <c r="K674" s="776"/>
      <c r="L674" s="776"/>
      <c r="M674" s="776"/>
      <c r="N674" s="776"/>
      <c r="O674" s="776"/>
      <c r="P674" s="776"/>
      <c r="Q674" s="776"/>
      <c r="R674" s="776"/>
      <c r="S674" s="776"/>
      <c r="T674" s="776"/>
      <c r="U674" s="776"/>
      <c r="V674" s="46"/>
      <c r="W674" s="46"/>
      <c r="X674" s="775"/>
      <c r="Y674" s="775"/>
      <c r="Z674" s="775"/>
      <c r="AA674" s="775"/>
      <c r="AB674" s="775"/>
    </row>
    <row r="675" spans="1:28" s="43" customFormat="1" x14ac:dyDescent="0.2">
      <c r="A675" s="776"/>
      <c r="B675" s="780"/>
      <c r="D675" s="779"/>
      <c r="E675" s="779"/>
      <c r="F675" s="778"/>
      <c r="G675" s="777"/>
      <c r="H675" s="776"/>
      <c r="I675" s="776"/>
      <c r="J675" s="776"/>
      <c r="K675" s="776"/>
      <c r="L675" s="776"/>
      <c r="M675" s="776"/>
      <c r="N675" s="776"/>
      <c r="O675" s="776"/>
      <c r="P675" s="776"/>
      <c r="Q675" s="776"/>
      <c r="R675" s="776"/>
      <c r="S675" s="776"/>
      <c r="T675" s="776"/>
      <c r="U675" s="776"/>
      <c r="V675" s="46"/>
      <c r="W675" s="46"/>
      <c r="X675" s="775"/>
      <c r="Y675" s="775"/>
      <c r="Z675" s="775"/>
      <c r="AA675" s="775"/>
      <c r="AB675" s="775"/>
    </row>
    <row r="676" spans="1:28" s="43" customFormat="1" x14ac:dyDescent="0.2">
      <c r="A676" s="776"/>
      <c r="B676" s="780"/>
      <c r="D676" s="779"/>
      <c r="E676" s="779"/>
      <c r="F676" s="778"/>
      <c r="G676" s="777"/>
      <c r="H676" s="776"/>
      <c r="I676" s="776"/>
      <c r="J676" s="776"/>
      <c r="K676" s="776"/>
      <c r="L676" s="776"/>
      <c r="M676" s="776"/>
      <c r="N676" s="776"/>
      <c r="O676" s="776"/>
      <c r="P676" s="776"/>
      <c r="Q676" s="776"/>
      <c r="R676" s="776"/>
      <c r="S676" s="776"/>
      <c r="T676" s="776"/>
      <c r="U676" s="776"/>
      <c r="V676" s="46"/>
      <c r="W676" s="46"/>
      <c r="X676" s="775"/>
      <c r="Y676" s="775"/>
      <c r="Z676" s="775"/>
      <c r="AA676" s="775"/>
      <c r="AB676" s="775"/>
    </row>
    <row r="677" spans="1:28" s="43" customFormat="1" x14ac:dyDescent="0.2">
      <c r="A677" s="776"/>
      <c r="B677" s="780"/>
      <c r="D677" s="779"/>
      <c r="E677" s="779"/>
      <c r="F677" s="778"/>
      <c r="G677" s="777"/>
      <c r="H677" s="776"/>
      <c r="I677" s="776"/>
      <c r="J677" s="776"/>
      <c r="K677" s="776"/>
      <c r="L677" s="776"/>
      <c r="M677" s="776"/>
      <c r="N677" s="776"/>
      <c r="O677" s="776"/>
      <c r="P677" s="776"/>
      <c r="Q677" s="776"/>
      <c r="R677" s="776"/>
      <c r="S677" s="776"/>
      <c r="T677" s="776"/>
      <c r="U677" s="776"/>
      <c r="V677" s="46"/>
      <c r="W677" s="46"/>
      <c r="X677" s="775"/>
      <c r="Y677" s="775"/>
      <c r="Z677" s="775"/>
      <c r="AA677" s="775"/>
      <c r="AB677" s="775"/>
    </row>
    <row r="678" spans="1:28" s="43" customFormat="1" x14ac:dyDescent="0.2">
      <c r="A678" s="776"/>
      <c r="B678" s="780"/>
      <c r="D678" s="779"/>
      <c r="E678" s="779"/>
      <c r="F678" s="778"/>
      <c r="G678" s="777"/>
      <c r="H678" s="776"/>
      <c r="I678" s="776"/>
      <c r="J678" s="776"/>
      <c r="K678" s="776"/>
      <c r="L678" s="776"/>
      <c r="M678" s="776"/>
      <c r="N678" s="776"/>
      <c r="O678" s="776"/>
      <c r="P678" s="776"/>
      <c r="Q678" s="776"/>
      <c r="R678" s="776"/>
      <c r="S678" s="776"/>
      <c r="T678" s="776"/>
      <c r="U678" s="776"/>
      <c r="V678" s="46"/>
      <c r="W678" s="46"/>
      <c r="X678" s="775"/>
      <c r="Y678" s="775"/>
      <c r="Z678" s="775"/>
      <c r="AA678" s="775"/>
      <c r="AB678" s="775"/>
    </row>
    <row r="679" spans="1:28" s="43" customFormat="1" x14ac:dyDescent="0.2">
      <c r="A679" s="776"/>
      <c r="B679" s="780"/>
      <c r="D679" s="779"/>
      <c r="E679" s="779"/>
      <c r="F679" s="778"/>
      <c r="G679" s="777"/>
      <c r="H679" s="776"/>
      <c r="I679" s="776"/>
      <c r="J679" s="776"/>
      <c r="K679" s="776"/>
      <c r="L679" s="776"/>
      <c r="M679" s="776"/>
      <c r="N679" s="776"/>
      <c r="O679" s="776"/>
      <c r="P679" s="776"/>
      <c r="Q679" s="776"/>
      <c r="R679" s="776"/>
      <c r="S679" s="776"/>
      <c r="T679" s="776"/>
      <c r="U679" s="776"/>
      <c r="V679" s="46"/>
      <c r="W679" s="46"/>
      <c r="X679" s="775"/>
      <c r="Y679" s="775"/>
      <c r="Z679" s="775"/>
      <c r="AA679" s="775"/>
      <c r="AB679" s="775"/>
    </row>
    <row r="680" spans="1:28" s="43" customFormat="1" x14ac:dyDescent="0.2">
      <c r="A680" s="776"/>
      <c r="B680" s="780"/>
      <c r="D680" s="779"/>
      <c r="E680" s="779"/>
      <c r="F680" s="778"/>
      <c r="G680" s="777"/>
      <c r="H680" s="776"/>
      <c r="I680" s="776"/>
      <c r="J680" s="776"/>
      <c r="K680" s="776"/>
      <c r="L680" s="776"/>
      <c r="M680" s="776"/>
      <c r="N680" s="776"/>
      <c r="O680" s="776"/>
      <c r="P680" s="776"/>
      <c r="Q680" s="776"/>
      <c r="R680" s="776"/>
      <c r="S680" s="776"/>
      <c r="T680" s="776"/>
      <c r="U680" s="776"/>
      <c r="V680" s="46"/>
      <c r="W680" s="46"/>
      <c r="X680" s="775"/>
      <c r="Y680" s="775"/>
      <c r="Z680" s="775"/>
      <c r="AA680" s="775"/>
      <c r="AB680" s="775"/>
    </row>
    <row r="681" spans="1:28" s="43" customFormat="1" x14ac:dyDescent="0.2">
      <c r="A681" s="776"/>
      <c r="B681" s="780"/>
      <c r="D681" s="779"/>
      <c r="E681" s="779"/>
      <c r="F681" s="778"/>
      <c r="G681" s="777"/>
      <c r="H681" s="776"/>
      <c r="I681" s="776"/>
      <c r="J681" s="776"/>
      <c r="K681" s="776"/>
      <c r="L681" s="776"/>
      <c r="M681" s="776"/>
      <c r="N681" s="776"/>
      <c r="O681" s="776"/>
      <c r="P681" s="776"/>
      <c r="Q681" s="776"/>
      <c r="R681" s="776"/>
      <c r="S681" s="776"/>
      <c r="T681" s="776"/>
      <c r="U681" s="776"/>
      <c r="V681" s="46"/>
      <c r="W681" s="46"/>
      <c r="X681" s="775"/>
      <c r="Y681" s="775"/>
      <c r="Z681" s="775"/>
      <c r="AA681" s="775"/>
      <c r="AB681" s="775"/>
    </row>
    <row r="682" spans="1:28" s="43" customFormat="1" x14ac:dyDescent="0.2">
      <c r="A682" s="776"/>
      <c r="B682" s="780"/>
      <c r="D682" s="779"/>
      <c r="E682" s="779"/>
      <c r="F682" s="778"/>
      <c r="G682" s="777"/>
      <c r="H682" s="776"/>
      <c r="I682" s="776"/>
      <c r="J682" s="776"/>
      <c r="K682" s="776"/>
      <c r="L682" s="776"/>
      <c r="M682" s="776"/>
      <c r="N682" s="776"/>
      <c r="O682" s="776"/>
      <c r="P682" s="776"/>
      <c r="Q682" s="776"/>
      <c r="R682" s="776"/>
      <c r="S682" s="776"/>
      <c r="T682" s="776"/>
      <c r="U682" s="776"/>
      <c r="V682" s="46"/>
      <c r="W682" s="46"/>
      <c r="X682" s="775"/>
      <c r="Y682" s="775"/>
      <c r="Z682" s="775"/>
      <c r="AA682" s="775"/>
      <c r="AB682" s="775"/>
    </row>
    <row r="683" spans="1:28" s="43" customFormat="1" x14ac:dyDescent="0.2">
      <c r="A683" s="776"/>
      <c r="B683" s="780"/>
      <c r="D683" s="779"/>
      <c r="E683" s="779"/>
      <c r="F683" s="778"/>
      <c r="G683" s="777"/>
      <c r="H683" s="776"/>
      <c r="I683" s="776"/>
      <c r="J683" s="776"/>
      <c r="K683" s="776"/>
      <c r="L683" s="776"/>
      <c r="M683" s="776"/>
      <c r="N683" s="776"/>
      <c r="O683" s="776"/>
      <c r="P683" s="776"/>
      <c r="Q683" s="776"/>
      <c r="R683" s="776"/>
      <c r="S683" s="776"/>
      <c r="T683" s="776"/>
      <c r="U683" s="776"/>
      <c r="V683" s="46"/>
      <c r="W683" s="46"/>
      <c r="X683" s="775"/>
      <c r="Y683" s="775"/>
      <c r="Z683" s="775"/>
      <c r="AA683" s="775"/>
      <c r="AB683" s="775"/>
    </row>
    <row r="684" spans="1:28" s="43" customFormat="1" x14ac:dyDescent="0.2">
      <c r="A684" s="776"/>
      <c r="B684" s="780"/>
      <c r="D684" s="779"/>
      <c r="E684" s="779"/>
      <c r="F684" s="778"/>
      <c r="G684" s="777"/>
      <c r="H684" s="776"/>
      <c r="I684" s="776"/>
      <c r="J684" s="776"/>
      <c r="K684" s="776"/>
      <c r="L684" s="776"/>
      <c r="M684" s="776"/>
      <c r="N684" s="776"/>
      <c r="O684" s="776"/>
      <c r="P684" s="776"/>
      <c r="Q684" s="776"/>
      <c r="R684" s="776"/>
      <c r="S684" s="776"/>
      <c r="T684" s="776"/>
      <c r="U684" s="776"/>
      <c r="V684" s="46"/>
      <c r="W684" s="46"/>
      <c r="X684" s="775"/>
      <c r="Y684" s="775"/>
      <c r="Z684" s="775"/>
      <c r="AA684" s="775"/>
      <c r="AB684" s="775"/>
    </row>
    <row r="685" spans="1:28" s="43" customFormat="1" x14ac:dyDescent="0.2">
      <c r="A685" s="776"/>
      <c r="B685" s="780"/>
      <c r="D685" s="779"/>
      <c r="E685" s="779"/>
      <c r="F685" s="778"/>
      <c r="G685" s="777"/>
      <c r="H685" s="776"/>
      <c r="I685" s="776"/>
      <c r="J685" s="776"/>
      <c r="K685" s="776"/>
      <c r="L685" s="776"/>
      <c r="M685" s="776"/>
      <c r="N685" s="776"/>
      <c r="O685" s="776"/>
      <c r="P685" s="776"/>
      <c r="Q685" s="776"/>
      <c r="R685" s="776"/>
      <c r="S685" s="776"/>
      <c r="T685" s="776"/>
      <c r="U685" s="776"/>
      <c r="V685" s="46"/>
      <c r="W685" s="46"/>
      <c r="X685" s="775"/>
      <c r="Y685" s="775"/>
      <c r="Z685" s="775"/>
      <c r="AA685" s="775"/>
      <c r="AB685" s="775"/>
    </row>
    <row r="686" spans="1:28" s="43" customFormat="1" x14ac:dyDescent="0.2">
      <c r="A686" s="776"/>
      <c r="B686" s="780"/>
      <c r="D686" s="779"/>
      <c r="E686" s="779"/>
      <c r="F686" s="778"/>
      <c r="G686" s="777"/>
      <c r="H686" s="776"/>
      <c r="I686" s="776"/>
      <c r="J686" s="776"/>
      <c r="K686" s="776"/>
      <c r="L686" s="776"/>
      <c r="M686" s="776"/>
      <c r="N686" s="776"/>
      <c r="O686" s="776"/>
      <c r="P686" s="776"/>
      <c r="Q686" s="776"/>
      <c r="R686" s="776"/>
      <c r="S686" s="776"/>
      <c r="T686" s="776"/>
      <c r="U686" s="776"/>
      <c r="V686" s="46"/>
      <c r="W686" s="46"/>
      <c r="X686" s="775"/>
      <c r="Y686" s="775"/>
      <c r="Z686" s="775"/>
      <c r="AA686" s="775"/>
      <c r="AB686" s="775"/>
    </row>
    <row r="687" spans="1:28" s="43" customFormat="1" x14ac:dyDescent="0.2">
      <c r="A687" s="776"/>
      <c r="B687" s="780"/>
      <c r="D687" s="779"/>
      <c r="E687" s="779"/>
      <c r="F687" s="778"/>
      <c r="G687" s="777"/>
      <c r="H687" s="776"/>
      <c r="I687" s="776"/>
      <c r="J687" s="776"/>
      <c r="K687" s="776"/>
      <c r="L687" s="776"/>
      <c r="M687" s="776"/>
      <c r="N687" s="776"/>
      <c r="O687" s="776"/>
      <c r="P687" s="776"/>
      <c r="Q687" s="776"/>
      <c r="R687" s="776"/>
      <c r="S687" s="776"/>
      <c r="T687" s="776"/>
      <c r="U687" s="776"/>
      <c r="V687" s="46"/>
      <c r="W687" s="46"/>
      <c r="X687" s="775"/>
      <c r="Y687" s="775"/>
      <c r="Z687" s="775"/>
      <c r="AA687" s="775"/>
      <c r="AB687" s="775"/>
    </row>
    <row r="688" spans="1:28" s="43" customFormat="1" x14ac:dyDescent="0.2">
      <c r="A688" s="776"/>
      <c r="B688" s="780"/>
      <c r="D688" s="779"/>
      <c r="E688" s="779"/>
      <c r="F688" s="778"/>
      <c r="G688" s="777"/>
      <c r="H688" s="776"/>
      <c r="I688" s="776"/>
      <c r="J688" s="776"/>
      <c r="K688" s="776"/>
      <c r="L688" s="776"/>
      <c r="M688" s="776"/>
      <c r="N688" s="776"/>
      <c r="O688" s="776"/>
      <c r="P688" s="776"/>
      <c r="Q688" s="776"/>
      <c r="R688" s="776"/>
      <c r="S688" s="776"/>
      <c r="T688" s="776"/>
      <c r="U688" s="776"/>
      <c r="V688" s="46"/>
      <c r="W688" s="46"/>
      <c r="X688" s="775"/>
      <c r="Y688" s="775"/>
      <c r="Z688" s="775"/>
      <c r="AA688" s="775"/>
      <c r="AB688" s="775"/>
    </row>
    <row r="689" spans="1:28" s="43" customFormat="1" x14ac:dyDescent="0.2">
      <c r="A689" s="776"/>
      <c r="B689" s="780"/>
      <c r="D689" s="779"/>
      <c r="E689" s="779"/>
      <c r="F689" s="778"/>
      <c r="G689" s="777"/>
      <c r="H689" s="776"/>
      <c r="I689" s="776"/>
      <c r="J689" s="776"/>
      <c r="K689" s="776"/>
      <c r="L689" s="776"/>
      <c r="M689" s="776"/>
      <c r="N689" s="776"/>
      <c r="O689" s="776"/>
      <c r="P689" s="776"/>
      <c r="Q689" s="776"/>
      <c r="R689" s="776"/>
      <c r="S689" s="776"/>
      <c r="T689" s="776"/>
      <c r="U689" s="776"/>
      <c r="V689" s="46"/>
      <c r="W689" s="46"/>
      <c r="X689" s="775"/>
      <c r="Y689" s="775"/>
      <c r="Z689" s="775"/>
      <c r="AA689" s="775"/>
      <c r="AB689" s="775"/>
    </row>
    <row r="690" spans="1:28" s="43" customFormat="1" x14ac:dyDescent="0.2">
      <c r="A690" s="776"/>
      <c r="B690" s="780"/>
      <c r="D690" s="779"/>
      <c r="E690" s="779"/>
      <c r="F690" s="778"/>
      <c r="G690" s="777"/>
      <c r="H690" s="776"/>
      <c r="I690" s="776"/>
      <c r="J690" s="776"/>
      <c r="K690" s="776"/>
      <c r="L690" s="776"/>
      <c r="M690" s="776"/>
      <c r="N690" s="776"/>
      <c r="O690" s="776"/>
      <c r="P690" s="776"/>
      <c r="Q690" s="776"/>
      <c r="R690" s="776"/>
      <c r="S690" s="776"/>
      <c r="T690" s="776"/>
      <c r="U690" s="776"/>
      <c r="V690" s="46"/>
      <c r="W690" s="46"/>
      <c r="X690" s="775"/>
      <c r="Y690" s="775"/>
      <c r="Z690" s="775"/>
      <c r="AA690" s="775"/>
      <c r="AB690" s="775"/>
    </row>
    <row r="691" spans="1:28" s="43" customFormat="1" x14ac:dyDescent="0.2">
      <c r="A691" s="776"/>
      <c r="B691" s="780"/>
      <c r="D691" s="779"/>
      <c r="E691" s="779"/>
      <c r="F691" s="778"/>
      <c r="G691" s="777"/>
      <c r="H691" s="776"/>
      <c r="I691" s="776"/>
      <c r="J691" s="776"/>
      <c r="K691" s="776"/>
      <c r="L691" s="776"/>
      <c r="M691" s="776"/>
      <c r="N691" s="776"/>
      <c r="O691" s="776"/>
      <c r="P691" s="776"/>
      <c r="Q691" s="776"/>
      <c r="R691" s="776"/>
      <c r="S691" s="776"/>
      <c r="T691" s="776"/>
      <c r="U691" s="776"/>
      <c r="V691" s="46"/>
      <c r="W691" s="46"/>
      <c r="X691" s="775"/>
      <c r="Y691" s="775"/>
      <c r="Z691" s="775"/>
      <c r="AA691" s="775"/>
      <c r="AB691" s="775"/>
    </row>
    <row r="692" spans="1:28" s="43" customFormat="1" x14ac:dyDescent="0.2">
      <c r="A692" s="776"/>
      <c r="B692" s="780"/>
      <c r="D692" s="779"/>
      <c r="E692" s="779"/>
      <c r="F692" s="778"/>
      <c r="G692" s="777"/>
      <c r="H692" s="776"/>
      <c r="I692" s="776"/>
      <c r="J692" s="776"/>
      <c r="K692" s="776"/>
      <c r="L692" s="776"/>
      <c r="M692" s="776"/>
      <c r="N692" s="776"/>
      <c r="O692" s="776"/>
      <c r="P692" s="776"/>
      <c r="Q692" s="776"/>
      <c r="R692" s="776"/>
      <c r="S692" s="776"/>
      <c r="T692" s="776"/>
      <c r="U692" s="776"/>
      <c r="V692" s="46"/>
      <c r="W692" s="46"/>
      <c r="X692" s="775"/>
      <c r="Y692" s="775"/>
      <c r="Z692" s="775"/>
      <c r="AA692" s="775"/>
      <c r="AB692" s="775"/>
    </row>
    <row r="693" spans="1:28" s="43" customFormat="1" x14ac:dyDescent="0.2">
      <c r="A693" s="776"/>
      <c r="B693" s="780"/>
      <c r="D693" s="779"/>
      <c r="E693" s="779"/>
      <c r="F693" s="778"/>
      <c r="G693" s="777"/>
      <c r="H693" s="776"/>
      <c r="I693" s="776"/>
      <c r="J693" s="776"/>
      <c r="K693" s="776"/>
      <c r="L693" s="776"/>
      <c r="M693" s="776"/>
      <c r="N693" s="776"/>
      <c r="O693" s="776"/>
      <c r="P693" s="776"/>
      <c r="Q693" s="776"/>
      <c r="R693" s="776"/>
      <c r="S693" s="776"/>
      <c r="T693" s="776"/>
      <c r="U693" s="776"/>
      <c r="V693" s="46"/>
      <c r="W693" s="46"/>
      <c r="X693" s="775"/>
      <c r="Y693" s="775"/>
      <c r="Z693" s="775"/>
      <c r="AA693" s="775"/>
      <c r="AB693" s="775"/>
    </row>
    <row r="694" spans="1:28" s="43" customFormat="1" x14ac:dyDescent="0.2">
      <c r="A694" s="776"/>
      <c r="B694" s="780"/>
      <c r="D694" s="779"/>
      <c r="E694" s="779"/>
      <c r="F694" s="778"/>
      <c r="G694" s="777"/>
      <c r="H694" s="776"/>
      <c r="I694" s="776"/>
      <c r="J694" s="776"/>
      <c r="K694" s="776"/>
      <c r="L694" s="776"/>
      <c r="M694" s="776"/>
      <c r="N694" s="776"/>
      <c r="O694" s="776"/>
      <c r="P694" s="776"/>
      <c r="Q694" s="776"/>
      <c r="R694" s="776"/>
      <c r="S694" s="776"/>
      <c r="T694" s="776"/>
      <c r="U694" s="776"/>
      <c r="V694" s="46"/>
      <c r="W694" s="46"/>
      <c r="X694" s="775"/>
      <c r="Y694" s="775"/>
      <c r="Z694" s="775"/>
      <c r="AA694" s="775"/>
      <c r="AB694" s="775"/>
    </row>
    <row r="695" spans="1:28" s="43" customFormat="1" x14ac:dyDescent="0.2">
      <c r="A695" s="776"/>
      <c r="B695" s="780"/>
      <c r="D695" s="779"/>
      <c r="E695" s="779"/>
      <c r="F695" s="778"/>
      <c r="G695" s="777"/>
      <c r="H695" s="776"/>
      <c r="I695" s="776"/>
      <c r="J695" s="776"/>
      <c r="K695" s="776"/>
      <c r="L695" s="776"/>
      <c r="M695" s="776"/>
      <c r="N695" s="776"/>
      <c r="O695" s="776"/>
      <c r="P695" s="776"/>
      <c r="Q695" s="776"/>
      <c r="R695" s="776"/>
      <c r="S695" s="776"/>
      <c r="T695" s="776"/>
      <c r="U695" s="776"/>
      <c r="V695" s="46"/>
      <c r="W695" s="46"/>
      <c r="X695" s="775"/>
      <c r="Y695" s="775"/>
      <c r="Z695" s="775"/>
      <c r="AA695" s="775"/>
      <c r="AB695" s="775"/>
    </row>
    <row r="696" spans="1:28" s="43" customFormat="1" x14ac:dyDescent="0.2">
      <c r="A696" s="776"/>
      <c r="B696" s="780"/>
      <c r="D696" s="779"/>
      <c r="E696" s="779"/>
      <c r="F696" s="778"/>
      <c r="G696" s="777"/>
      <c r="H696" s="776"/>
      <c r="I696" s="776"/>
      <c r="J696" s="776"/>
      <c r="K696" s="776"/>
      <c r="L696" s="776"/>
      <c r="M696" s="776"/>
      <c r="N696" s="776"/>
      <c r="O696" s="776"/>
      <c r="P696" s="776"/>
      <c r="Q696" s="776"/>
      <c r="R696" s="776"/>
      <c r="S696" s="776"/>
      <c r="T696" s="776"/>
      <c r="U696" s="776"/>
      <c r="V696" s="46"/>
      <c r="W696" s="46"/>
      <c r="X696" s="775"/>
      <c r="Y696" s="775"/>
      <c r="Z696" s="775"/>
      <c r="AA696" s="775"/>
      <c r="AB696" s="775"/>
    </row>
    <row r="697" spans="1:28" s="43" customFormat="1" x14ac:dyDescent="0.2">
      <c r="A697" s="776"/>
      <c r="B697" s="780"/>
      <c r="D697" s="779"/>
      <c r="E697" s="779"/>
      <c r="F697" s="778"/>
      <c r="G697" s="777"/>
      <c r="H697" s="776"/>
      <c r="I697" s="776"/>
      <c r="J697" s="776"/>
      <c r="K697" s="776"/>
      <c r="L697" s="776"/>
      <c r="M697" s="776"/>
      <c r="N697" s="776"/>
      <c r="O697" s="776"/>
      <c r="P697" s="776"/>
      <c r="Q697" s="776"/>
      <c r="R697" s="776"/>
      <c r="S697" s="776"/>
      <c r="T697" s="776"/>
      <c r="U697" s="776"/>
      <c r="V697" s="46"/>
      <c r="W697" s="46"/>
      <c r="X697" s="775"/>
      <c r="Y697" s="775"/>
      <c r="Z697" s="775"/>
      <c r="AA697" s="775"/>
      <c r="AB697" s="775"/>
    </row>
    <row r="698" spans="1:28" s="43" customFormat="1" x14ac:dyDescent="0.2">
      <c r="A698" s="776"/>
      <c r="B698" s="780"/>
      <c r="D698" s="779"/>
      <c r="E698" s="779"/>
      <c r="F698" s="778"/>
      <c r="G698" s="777"/>
      <c r="H698" s="776"/>
      <c r="I698" s="776"/>
      <c r="J698" s="776"/>
      <c r="K698" s="776"/>
      <c r="L698" s="776"/>
      <c r="M698" s="776"/>
      <c r="N698" s="776"/>
      <c r="O698" s="776"/>
      <c r="P698" s="776"/>
      <c r="Q698" s="776"/>
      <c r="R698" s="776"/>
      <c r="S698" s="776"/>
      <c r="T698" s="776"/>
      <c r="U698" s="776"/>
      <c r="V698" s="46"/>
      <c r="W698" s="46"/>
      <c r="X698" s="775"/>
      <c r="Y698" s="775"/>
      <c r="Z698" s="775"/>
      <c r="AA698" s="775"/>
      <c r="AB698" s="775"/>
    </row>
    <row r="699" spans="1:28" s="43" customFormat="1" x14ac:dyDescent="0.2">
      <c r="A699" s="776"/>
      <c r="B699" s="780"/>
      <c r="D699" s="779"/>
      <c r="E699" s="779"/>
      <c r="F699" s="778"/>
      <c r="G699" s="777"/>
      <c r="H699" s="776"/>
      <c r="I699" s="776"/>
      <c r="J699" s="776"/>
      <c r="K699" s="776"/>
      <c r="L699" s="776"/>
      <c r="M699" s="776"/>
      <c r="N699" s="776"/>
      <c r="O699" s="776"/>
      <c r="P699" s="776"/>
      <c r="Q699" s="776"/>
      <c r="R699" s="776"/>
      <c r="S699" s="776"/>
      <c r="T699" s="776"/>
      <c r="U699" s="776"/>
      <c r="V699" s="46"/>
      <c r="W699" s="46"/>
      <c r="X699" s="775"/>
      <c r="Y699" s="775"/>
      <c r="Z699" s="775"/>
      <c r="AA699" s="775"/>
      <c r="AB699" s="775"/>
    </row>
    <row r="700" spans="1:28" s="43" customFormat="1" x14ac:dyDescent="0.2">
      <c r="A700" s="776"/>
      <c r="B700" s="780"/>
      <c r="D700" s="779"/>
      <c r="E700" s="779"/>
      <c r="F700" s="778"/>
      <c r="G700" s="777"/>
      <c r="H700" s="776"/>
      <c r="I700" s="776"/>
      <c r="J700" s="776"/>
      <c r="K700" s="776"/>
      <c r="L700" s="776"/>
      <c r="M700" s="776"/>
      <c r="N700" s="776"/>
      <c r="O700" s="776"/>
      <c r="P700" s="776"/>
      <c r="Q700" s="776"/>
      <c r="R700" s="776"/>
      <c r="S700" s="776"/>
      <c r="T700" s="776"/>
      <c r="U700" s="776"/>
      <c r="V700" s="46"/>
      <c r="W700" s="46"/>
      <c r="X700" s="775"/>
      <c r="Y700" s="775"/>
      <c r="Z700" s="775"/>
      <c r="AA700" s="775"/>
      <c r="AB700" s="775"/>
    </row>
    <row r="701" spans="1:28" s="43" customFormat="1" x14ac:dyDescent="0.2">
      <c r="A701" s="776"/>
      <c r="B701" s="780"/>
      <c r="D701" s="779"/>
      <c r="E701" s="779"/>
      <c r="F701" s="778"/>
      <c r="G701" s="777"/>
      <c r="H701" s="776"/>
      <c r="I701" s="776"/>
      <c r="J701" s="776"/>
      <c r="K701" s="776"/>
      <c r="L701" s="776"/>
      <c r="M701" s="776"/>
      <c r="N701" s="776"/>
      <c r="O701" s="776"/>
      <c r="P701" s="776"/>
      <c r="Q701" s="776"/>
      <c r="R701" s="776"/>
      <c r="S701" s="776"/>
      <c r="T701" s="776"/>
      <c r="U701" s="776"/>
      <c r="V701" s="46"/>
      <c r="W701" s="46"/>
      <c r="X701" s="775"/>
      <c r="Y701" s="775"/>
      <c r="Z701" s="775"/>
      <c r="AA701" s="775"/>
      <c r="AB701" s="775"/>
    </row>
    <row r="702" spans="1:28" s="43" customFormat="1" x14ac:dyDescent="0.2">
      <c r="A702" s="776"/>
      <c r="B702" s="780"/>
      <c r="D702" s="779"/>
      <c r="E702" s="779"/>
      <c r="F702" s="778"/>
      <c r="G702" s="777"/>
      <c r="H702" s="776"/>
      <c r="I702" s="776"/>
      <c r="J702" s="776"/>
      <c r="K702" s="776"/>
      <c r="L702" s="776"/>
      <c r="M702" s="776"/>
      <c r="N702" s="776"/>
      <c r="O702" s="776"/>
      <c r="P702" s="776"/>
      <c r="Q702" s="776"/>
      <c r="R702" s="776"/>
      <c r="S702" s="776"/>
      <c r="T702" s="776"/>
      <c r="U702" s="776"/>
      <c r="V702" s="46"/>
      <c r="W702" s="46"/>
      <c r="X702" s="775"/>
      <c r="Y702" s="775"/>
      <c r="Z702" s="775"/>
      <c r="AA702" s="775"/>
      <c r="AB702" s="775"/>
    </row>
    <row r="703" spans="1:28" s="43" customFormat="1" x14ac:dyDescent="0.2">
      <c r="A703" s="776"/>
      <c r="B703" s="780"/>
      <c r="D703" s="779"/>
      <c r="E703" s="779"/>
      <c r="F703" s="778"/>
      <c r="G703" s="777"/>
      <c r="H703" s="776"/>
      <c r="I703" s="776"/>
      <c r="J703" s="776"/>
      <c r="K703" s="776"/>
      <c r="L703" s="776"/>
      <c r="M703" s="776"/>
      <c r="N703" s="776"/>
      <c r="O703" s="776"/>
      <c r="P703" s="776"/>
      <c r="Q703" s="776"/>
      <c r="R703" s="776"/>
      <c r="S703" s="776"/>
      <c r="T703" s="776"/>
      <c r="U703" s="776"/>
      <c r="V703" s="46"/>
      <c r="W703" s="46"/>
      <c r="X703" s="775"/>
      <c r="Y703" s="775"/>
      <c r="Z703" s="775"/>
      <c r="AA703" s="775"/>
      <c r="AB703" s="775"/>
    </row>
    <row r="704" spans="1:28" s="43" customFormat="1" x14ac:dyDescent="0.2">
      <c r="A704" s="776"/>
      <c r="B704" s="780"/>
      <c r="D704" s="779"/>
      <c r="E704" s="779"/>
      <c r="F704" s="778"/>
      <c r="G704" s="777"/>
      <c r="H704" s="776"/>
      <c r="I704" s="776"/>
      <c r="J704" s="776"/>
      <c r="K704" s="776"/>
      <c r="L704" s="776"/>
      <c r="M704" s="776"/>
      <c r="N704" s="776"/>
      <c r="O704" s="776"/>
      <c r="P704" s="776"/>
      <c r="Q704" s="776"/>
      <c r="R704" s="776"/>
      <c r="S704" s="776"/>
      <c r="T704" s="776"/>
      <c r="U704" s="776"/>
      <c r="V704" s="46"/>
      <c r="W704" s="46"/>
      <c r="X704" s="775"/>
      <c r="Y704" s="775"/>
      <c r="Z704" s="775"/>
      <c r="AA704" s="775"/>
      <c r="AB704" s="775"/>
    </row>
    <row r="705" spans="1:28" s="43" customFormat="1" x14ac:dyDescent="0.2">
      <c r="A705" s="776"/>
      <c r="B705" s="780"/>
      <c r="D705" s="779"/>
      <c r="E705" s="779"/>
      <c r="F705" s="778"/>
      <c r="G705" s="777"/>
      <c r="H705" s="776"/>
      <c r="I705" s="776"/>
      <c r="J705" s="776"/>
      <c r="K705" s="776"/>
      <c r="L705" s="776"/>
      <c r="M705" s="776"/>
      <c r="N705" s="776"/>
      <c r="O705" s="776"/>
      <c r="P705" s="776"/>
      <c r="Q705" s="776"/>
      <c r="R705" s="776"/>
      <c r="S705" s="776"/>
      <c r="T705" s="776"/>
      <c r="U705" s="776"/>
      <c r="V705" s="46"/>
      <c r="W705" s="46"/>
      <c r="X705" s="775"/>
      <c r="Y705" s="775"/>
      <c r="Z705" s="775"/>
      <c r="AA705" s="775"/>
      <c r="AB705" s="775"/>
    </row>
    <row r="706" spans="1:28" s="43" customFormat="1" x14ac:dyDescent="0.2">
      <c r="A706" s="776"/>
      <c r="B706" s="780"/>
      <c r="D706" s="779"/>
      <c r="E706" s="779"/>
      <c r="F706" s="778"/>
      <c r="G706" s="777"/>
      <c r="H706" s="776"/>
      <c r="I706" s="776"/>
      <c r="J706" s="776"/>
      <c r="K706" s="776"/>
      <c r="L706" s="776"/>
      <c r="M706" s="776"/>
      <c r="N706" s="776"/>
      <c r="O706" s="776"/>
      <c r="P706" s="776"/>
      <c r="Q706" s="776"/>
      <c r="R706" s="776"/>
      <c r="S706" s="776"/>
      <c r="T706" s="776"/>
      <c r="U706" s="776"/>
      <c r="V706" s="46"/>
      <c r="W706" s="46"/>
      <c r="X706" s="775"/>
      <c r="Y706" s="775"/>
      <c r="Z706" s="775"/>
      <c r="AA706" s="775"/>
      <c r="AB706" s="775"/>
    </row>
    <row r="707" spans="1:28" s="43" customFormat="1" x14ac:dyDescent="0.2">
      <c r="A707" s="776"/>
      <c r="B707" s="780"/>
      <c r="D707" s="779"/>
      <c r="E707" s="779"/>
      <c r="F707" s="778"/>
      <c r="G707" s="777"/>
      <c r="H707" s="776"/>
      <c r="I707" s="776"/>
      <c r="J707" s="776"/>
      <c r="K707" s="776"/>
      <c r="L707" s="776"/>
      <c r="M707" s="776"/>
      <c r="N707" s="776"/>
      <c r="O707" s="776"/>
      <c r="P707" s="776"/>
      <c r="Q707" s="776"/>
      <c r="R707" s="776"/>
      <c r="S707" s="776"/>
      <c r="T707" s="776"/>
      <c r="U707" s="776"/>
      <c r="V707" s="46"/>
      <c r="W707" s="46"/>
      <c r="X707" s="775"/>
      <c r="Y707" s="775"/>
      <c r="Z707" s="775"/>
      <c r="AA707" s="775"/>
      <c r="AB707" s="775"/>
    </row>
    <row r="708" spans="1:28" s="43" customFormat="1" x14ac:dyDescent="0.2">
      <c r="A708" s="776"/>
      <c r="B708" s="780"/>
      <c r="D708" s="779"/>
      <c r="E708" s="779"/>
      <c r="F708" s="778"/>
      <c r="G708" s="777"/>
      <c r="H708" s="776"/>
      <c r="I708" s="776"/>
      <c r="J708" s="776"/>
      <c r="K708" s="776"/>
      <c r="L708" s="776"/>
      <c r="M708" s="776"/>
      <c r="N708" s="776"/>
      <c r="O708" s="776"/>
      <c r="P708" s="776"/>
      <c r="Q708" s="776"/>
      <c r="R708" s="776"/>
      <c r="S708" s="776"/>
      <c r="T708" s="776"/>
      <c r="U708" s="776"/>
      <c r="V708" s="46"/>
      <c r="W708" s="46"/>
      <c r="X708" s="775"/>
      <c r="Y708" s="775"/>
      <c r="Z708" s="775"/>
      <c r="AA708" s="775"/>
      <c r="AB708" s="775"/>
    </row>
    <row r="709" spans="1:28" s="43" customFormat="1" x14ac:dyDescent="0.2">
      <c r="A709" s="776"/>
      <c r="B709" s="780"/>
      <c r="D709" s="779"/>
      <c r="E709" s="779"/>
      <c r="F709" s="778"/>
      <c r="G709" s="777"/>
      <c r="H709" s="776"/>
      <c r="I709" s="776"/>
      <c r="J709" s="776"/>
      <c r="K709" s="776"/>
      <c r="L709" s="776"/>
      <c r="M709" s="776"/>
      <c r="N709" s="776"/>
      <c r="O709" s="776"/>
      <c r="P709" s="776"/>
      <c r="Q709" s="776"/>
      <c r="R709" s="776"/>
      <c r="S709" s="776"/>
      <c r="T709" s="776"/>
      <c r="U709" s="776"/>
      <c r="V709" s="46"/>
      <c r="W709" s="46"/>
      <c r="X709" s="775"/>
      <c r="Y709" s="775"/>
      <c r="Z709" s="775"/>
      <c r="AA709" s="775"/>
      <c r="AB709" s="775"/>
    </row>
    <row r="710" spans="1:28" s="43" customFormat="1" x14ac:dyDescent="0.2">
      <c r="A710" s="776"/>
      <c r="B710" s="780"/>
      <c r="D710" s="779"/>
      <c r="E710" s="779"/>
      <c r="F710" s="778"/>
      <c r="G710" s="777"/>
      <c r="H710" s="776"/>
      <c r="I710" s="776"/>
      <c r="J710" s="776"/>
      <c r="K710" s="776"/>
      <c r="L710" s="776"/>
      <c r="M710" s="776"/>
      <c r="N710" s="776"/>
      <c r="O710" s="776"/>
      <c r="P710" s="776"/>
      <c r="Q710" s="776"/>
      <c r="R710" s="776"/>
      <c r="S710" s="776"/>
      <c r="T710" s="776"/>
      <c r="U710" s="776"/>
      <c r="V710" s="46"/>
      <c r="W710" s="46"/>
      <c r="X710" s="775"/>
      <c r="Y710" s="775"/>
      <c r="Z710" s="775"/>
      <c r="AA710" s="775"/>
      <c r="AB710" s="775"/>
    </row>
    <row r="711" spans="1:28" s="43" customFormat="1" x14ac:dyDescent="0.2">
      <c r="A711" s="776"/>
      <c r="B711" s="780"/>
      <c r="D711" s="779"/>
      <c r="E711" s="779"/>
      <c r="F711" s="778"/>
      <c r="G711" s="777"/>
      <c r="H711" s="776"/>
      <c r="I711" s="776"/>
      <c r="J711" s="776"/>
      <c r="K711" s="776"/>
      <c r="L711" s="776"/>
      <c r="M711" s="776"/>
      <c r="N711" s="776"/>
      <c r="O711" s="776"/>
      <c r="P711" s="776"/>
      <c r="Q711" s="776"/>
      <c r="R711" s="776"/>
      <c r="S711" s="776"/>
      <c r="T711" s="776"/>
      <c r="U711" s="776"/>
      <c r="V711" s="46"/>
      <c r="W711" s="46"/>
      <c r="X711" s="775"/>
      <c r="Y711" s="775"/>
      <c r="Z711" s="775"/>
      <c r="AA711" s="775"/>
      <c r="AB711" s="775"/>
    </row>
    <row r="712" spans="1:28" s="43" customFormat="1" x14ac:dyDescent="0.2">
      <c r="A712" s="776"/>
      <c r="B712" s="780"/>
      <c r="D712" s="779"/>
      <c r="E712" s="779"/>
      <c r="F712" s="778"/>
      <c r="G712" s="777"/>
      <c r="H712" s="776"/>
      <c r="I712" s="776"/>
      <c r="J712" s="776"/>
      <c r="K712" s="776"/>
      <c r="L712" s="776"/>
      <c r="M712" s="776"/>
      <c r="N712" s="776"/>
      <c r="O712" s="776"/>
      <c r="P712" s="776"/>
      <c r="Q712" s="776"/>
      <c r="R712" s="776"/>
      <c r="S712" s="776"/>
      <c r="T712" s="776"/>
      <c r="U712" s="776"/>
      <c r="V712" s="46"/>
      <c r="W712" s="46"/>
      <c r="X712" s="775"/>
      <c r="Y712" s="775"/>
      <c r="Z712" s="775"/>
      <c r="AA712" s="775"/>
      <c r="AB712" s="775"/>
    </row>
    <row r="713" spans="1:28" s="43" customFormat="1" x14ac:dyDescent="0.2">
      <c r="A713" s="776"/>
      <c r="B713" s="780"/>
      <c r="D713" s="779"/>
      <c r="E713" s="779"/>
      <c r="F713" s="778"/>
      <c r="G713" s="777"/>
      <c r="H713" s="776"/>
      <c r="I713" s="776"/>
      <c r="J713" s="776"/>
      <c r="K713" s="776"/>
      <c r="L713" s="776"/>
      <c r="M713" s="776"/>
      <c r="N713" s="776"/>
      <c r="O713" s="776"/>
      <c r="P713" s="776"/>
      <c r="Q713" s="776"/>
      <c r="R713" s="776"/>
      <c r="S713" s="776"/>
      <c r="T713" s="776"/>
      <c r="U713" s="776"/>
      <c r="V713" s="46"/>
      <c r="W713" s="46"/>
      <c r="X713" s="775"/>
      <c r="Y713" s="775"/>
      <c r="Z713" s="775"/>
      <c r="AA713" s="775"/>
      <c r="AB713" s="775"/>
    </row>
    <row r="714" spans="1:28" s="43" customFormat="1" x14ac:dyDescent="0.2">
      <c r="A714" s="776"/>
      <c r="B714" s="780"/>
      <c r="D714" s="779"/>
      <c r="E714" s="779"/>
      <c r="F714" s="778"/>
      <c r="G714" s="777"/>
      <c r="H714" s="776"/>
      <c r="I714" s="776"/>
      <c r="J714" s="776"/>
      <c r="K714" s="776"/>
      <c r="L714" s="776"/>
      <c r="M714" s="776"/>
      <c r="N714" s="776"/>
      <c r="O714" s="776"/>
      <c r="P714" s="776"/>
      <c r="Q714" s="776"/>
      <c r="R714" s="776"/>
      <c r="S714" s="776"/>
      <c r="T714" s="776"/>
      <c r="U714" s="776"/>
      <c r="V714" s="46"/>
      <c r="W714" s="46"/>
      <c r="X714" s="775"/>
      <c r="Y714" s="775"/>
      <c r="Z714" s="775"/>
      <c r="AA714" s="775"/>
      <c r="AB714" s="775"/>
    </row>
    <row r="715" spans="1:28" s="43" customFormat="1" x14ac:dyDescent="0.2">
      <c r="A715" s="776"/>
      <c r="B715" s="780"/>
      <c r="D715" s="779"/>
      <c r="E715" s="779"/>
      <c r="F715" s="778"/>
      <c r="G715" s="777"/>
      <c r="H715" s="776"/>
      <c r="I715" s="776"/>
      <c r="J715" s="776"/>
      <c r="K715" s="776"/>
      <c r="L715" s="776"/>
      <c r="M715" s="776"/>
      <c r="N715" s="776"/>
      <c r="O715" s="776"/>
      <c r="P715" s="776"/>
      <c r="Q715" s="776"/>
      <c r="R715" s="776"/>
      <c r="S715" s="776"/>
      <c r="T715" s="776"/>
      <c r="U715" s="776"/>
      <c r="V715" s="46"/>
      <c r="W715" s="46"/>
      <c r="X715" s="775"/>
      <c r="Y715" s="775"/>
      <c r="Z715" s="775"/>
      <c r="AA715" s="775"/>
      <c r="AB715" s="775"/>
    </row>
    <row r="716" spans="1:28" s="43" customFormat="1" x14ac:dyDescent="0.2">
      <c r="A716" s="776"/>
      <c r="B716" s="780"/>
      <c r="D716" s="779"/>
      <c r="E716" s="779"/>
      <c r="F716" s="778"/>
      <c r="G716" s="777"/>
      <c r="H716" s="776"/>
      <c r="I716" s="776"/>
      <c r="J716" s="776"/>
      <c r="K716" s="776"/>
      <c r="L716" s="776"/>
      <c r="M716" s="776"/>
      <c r="N716" s="776"/>
      <c r="O716" s="776"/>
      <c r="P716" s="776"/>
      <c r="Q716" s="776"/>
      <c r="R716" s="776"/>
      <c r="S716" s="776"/>
      <c r="T716" s="776"/>
      <c r="U716" s="776"/>
      <c r="V716" s="46"/>
      <c r="W716" s="46"/>
      <c r="X716" s="775"/>
      <c r="Y716" s="775"/>
      <c r="Z716" s="775"/>
      <c r="AA716" s="775"/>
      <c r="AB716" s="775"/>
    </row>
    <row r="717" spans="1:28" s="43" customFormat="1" x14ac:dyDescent="0.2">
      <c r="A717" s="776"/>
      <c r="B717" s="780"/>
      <c r="D717" s="779"/>
      <c r="E717" s="779"/>
      <c r="F717" s="778"/>
      <c r="G717" s="777"/>
      <c r="H717" s="776"/>
      <c r="I717" s="776"/>
      <c r="J717" s="776"/>
      <c r="K717" s="776"/>
      <c r="L717" s="776"/>
      <c r="M717" s="776"/>
      <c r="N717" s="776"/>
      <c r="O717" s="776"/>
      <c r="P717" s="776"/>
      <c r="Q717" s="776"/>
      <c r="R717" s="776"/>
      <c r="S717" s="776"/>
      <c r="T717" s="776"/>
      <c r="U717" s="776"/>
      <c r="V717" s="46"/>
      <c r="W717" s="46"/>
      <c r="X717" s="775"/>
      <c r="Y717" s="775"/>
      <c r="Z717" s="775"/>
      <c r="AA717" s="775"/>
      <c r="AB717" s="775"/>
    </row>
    <row r="718" spans="1:28" s="43" customFormat="1" x14ac:dyDescent="0.2">
      <c r="A718" s="776"/>
      <c r="B718" s="780"/>
      <c r="D718" s="779"/>
      <c r="E718" s="779"/>
      <c r="F718" s="778"/>
      <c r="G718" s="777"/>
      <c r="H718" s="776"/>
      <c r="I718" s="776"/>
      <c r="J718" s="776"/>
      <c r="K718" s="776"/>
      <c r="L718" s="776"/>
      <c r="M718" s="776"/>
      <c r="N718" s="776"/>
      <c r="O718" s="776"/>
      <c r="P718" s="776"/>
      <c r="Q718" s="776"/>
      <c r="R718" s="776"/>
      <c r="S718" s="776"/>
      <c r="T718" s="776"/>
      <c r="U718" s="776"/>
      <c r="V718" s="46"/>
      <c r="W718" s="46"/>
      <c r="X718" s="775"/>
      <c r="Y718" s="775"/>
      <c r="Z718" s="775"/>
      <c r="AA718" s="775"/>
      <c r="AB718" s="775"/>
    </row>
    <row r="719" spans="1:28" s="43" customFormat="1" x14ac:dyDescent="0.2">
      <c r="A719" s="776"/>
      <c r="B719" s="780"/>
      <c r="D719" s="779"/>
      <c r="E719" s="779"/>
      <c r="F719" s="778"/>
      <c r="G719" s="777"/>
      <c r="H719" s="776"/>
      <c r="I719" s="776"/>
      <c r="J719" s="776"/>
      <c r="K719" s="776"/>
      <c r="L719" s="776"/>
      <c r="M719" s="776"/>
      <c r="N719" s="776"/>
      <c r="O719" s="776"/>
      <c r="P719" s="776"/>
      <c r="Q719" s="776"/>
      <c r="R719" s="776"/>
      <c r="S719" s="776"/>
      <c r="T719" s="776"/>
      <c r="U719" s="776"/>
      <c r="V719" s="46"/>
      <c r="W719" s="46"/>
      <c r="X719" s="775"/>
      <c r="Y719" s="775"/>
      <c r="Z719" s="775"/>
      <c r="AA719" s="775"/>
      <c r="AB719" s="775"/>
    </row>
    <row r="720" spans="1:28" s="43" customFormat="1" x14ac:dyDescent="0.2">
      <c r="A720" s="776"/>
      <c r="B720" s="780"/>
      <c r="D720" s="779"/>
      <c r="E720" s="779"/>
      <c r="F720" s="778"/>
      <c r="G720" s="777"/>
      <c r="H720" s="776"/>
      <c r="I720" s="776"/>
      <c r="J720" s="776"/>
      <c r="K720" s="776"/>
      <c r="L720" s="776"/>
      <c r="M720" s="776"/>
      <c r="N720" s="776"/>
      <c r="O720" s="776"/>
      <c r="P720" s="776"/>
      <c r="Q720" s="776"/>
      <c r="R720" s="776"/>
      <c r="S720" s="776"/>
      <c r="T720" s="776"/>
      <c r="U720" s="776"/>
      <c r="V720" s="46"/>
      <c r="W720" s="46"/>
      <c r="X720" s="775"/>
      <c r="Y720" s="775"/>
      <c r="Z720" s="775"/>
      <c r="AA720" s="775"/>
      <c r="AB720" s="775"/>
    </row>
    <row r="721" spans="1:28" s="43" customFormat="1" x14ac:dyDescent="0.2">
      <c r="A721" s="776"/>
      <c r="B721" s="780"/>
      <c r="D721" s="779"/>
      <c r="E721" s="779"/>
      <c r="F721" s="778"/>
      <c r="G721" s="777"/>
      <c r="H721" s="776"/>
      <c r="I721" s="776"/>
      <c r="J721" s="776"/>
      <c r="K721" s="776"/>
      <c r="L721" s="776"/>
      <c r="M721" s="776"/>
      <c r="N721" s="776"/>
      <c r="O721" s="776"/>
      <c r="P721" s="776"/>
      <c r="Q721" s="776"/>
      <c r="R721" s="776"/>
      <c r="S721" s="776"/>
      <c r="T721" s="776"/>
      <c r="U721" s="776"/>
      <c r="V721" s="46"/>
      <c r="W721" s="46"/>
      <c r="X721" s="775"/>
      <c r="Y721" s="775"/>
      <c r="Z721" s="775"/>
      <c r="AA721" s="775"/>
      <c r="AB721" s="775"/>
    </row>
    <row r="722" spans="1:28" s="43" customFormat="1" x14ac:dyDescent="0.2">
      <c r="A722" s="776"/>
      <c r="B722" s="780"/>
      <c r="D722" s="779"/>
      <c r="E722" s="779"/>
      <c r="F722" s="778"/>
      <c r="G722" s="777"/>
      <c r="H722" s="776"/>
      <c r="I722" s="776"/>
      <c r="J722" s="776"/>
      <c r="K722" s="776"/>
      <c r="L722" s="776"/>
      <c r="M722" s="776"/>
      <c r="N722" s="776"/>
      <c r="O722" s="776"/>
      <c r="P722" s="776"/>
      <c r="Q722" s="776"/>
      <c r="R722" s="776"/>
      <c r="S722" s="776"/>
      <c r="T722" s="776"/>
      <c r="U722" s="776"/>
      <c r="V722" s="46"/>
      <c r="W722" s="46"/>
      <c r="X722" s="775"/>
      <c r="Y722" s="775"/>
      <c r="Z722" s="775"/>
      <c r="AA722" s="775"/>
      <c r="AB722" s="775"/>
    </row>
    <row r="723" spans="1:28" s="43" customFormat="1" x14ac:dyDescent="0.2">
      <c r="A723" s="776"/>
      <c r="B723" s="780"/>
      <c r="D723" s="779"/>
      <c r="E723" s="779"/>
      <c r="F723" s="778"/>
      <c r="G723" s="777"/>
      <c r="H723" s="776"/>
      <c r="I723" s="776"/>
      <c r="J723" s="776"/>
      <c r="K723" s="776"/>
      <c r="L723" s="776"/>
      <c r="M723" s="776"/>
      <c r="N723" s="776"/>
      <c r="O723" s="776"/>
      <c r="P723" s="776"/>
      <c r="Q723" s="776"/>
      <c r="R723" s="776"/>
      <c r="S723" s="776"/>
      <c r="T723" s="776"/>
      <c r="U723" s="776"/>
      <c r="V723" s="46"/>
      <c r="W723" s="46"/>
      <c r="X723" s="775"/>
      <c r="Y723" s="775"/>
      <c r="Z723" s="775"/>
      <c r="AA723" s="775"/>
      <c r="AB723" s="775"/>
    </row>
    <row r="724" spans="1:28" s="43" customFormat="1" x14ac:dyDescent="0.2">
      <c r="A724" s="776"/>
      <c r="B724" s="780"/>
      <c r="D724" s="779"/>
      <c r="E724" s="779"/>
      <c r="F724" s="778"/>
      <c r="G724" s="777"/>
      <c r="H724" s="776"/>
      <c r="I724" s="776"/>
      <c r="J724" s="776"/>
      <c r="K724" s="776"/>
      <c r="L724" s="776"/>
      <c r="M724" s="776"/>
      <c r="N724" s="776"/>
      <c r="O724" s="776"/>
      <c r="P724" s="776"/>
      <c r="Q724" s="776"/>
      <c r="R724" s="776"/>
      <c r="S724" s="776"/>
      <c r="T724" s="776"/>
      <c r="U724" s="776"/>
      <c r="V724" s="46"/>
      <c r="W724" s="46"/>
      <c r="X724" s="775"/>
      <c r="Y724" s="775"/>
      <c r="Z724" s="775"/>
      <c r="AA724" s="775"/>
      <c r="AB724" s="775"/>
    </row>
    <row r="725" spans="1:28" s="43" customFormat="1" x14ac:dyDescent="0.2">
      <c r="A725" s="776"/>
      <c r="B725" s="780"/>
      <c r="D725" s="779"/>
      <c r="E725" s="779"/>
      <c r="F725" s="778"/>
      <c r="G725" s="777"/>
      <c r="H725" s="776"/>
      <c r="I725" s="776"/>
      <c r="J725" s="776"/>
      <c r="K725" s="776"/>
      <c r="L725" s="776"/>
      <c r="M725" s="776"/>
      <c r="N725" s="776"/>
      <c r="O725" s="776"/>
      <c r="P725" s="776"/>
      <c r="Q725" s="776"/>
      <c r="R725" s="776"/>
      <c r="S725" s="776"/>
      <c r="T725" s="776"/>
      <c r="U725" s="776"/>
      <c r="V725" s="46"/>
      <c r="W725" s="46"/>
      <c r="X725" s="775"/>
      <c r="Y725" s="775"/>
      <c r="Z725" s="775"/>
      <c r="AA725" s="775"/>
      <c r="AB725" s="775"/>
    </row>
    <row r="726" spans="1:28" s="43" customFormat="1" x14ac:dyDescent="0.2">
      <c r="A726" s="776"/>
      <c r="B726" s="780"/>
      <c r="D726" s="779"/>
      <c r="E726" s="779"/>
      <c r="F726" s="778"/>
      <c r="G726" s="777"/>
      <c r="H726" s="776"/>
      <c r="I726" s="776"/>
      <c r="J726" s="776"/>
      <c r="K726" s="776"/>
      <c r="L726" s="776"/>
      <c r="M726" s="776"/>
      <c r="N726" s="776"/>
      <c r="O726" s="776"/>
      <c r="P726" s="776"/>
      <c r="Q726" s="776"/>
      <c r="R726" s="776"/>
      <c r="S726" s="776"/>
      <c r="T726" s="776"/>
      <c r="U726" s="776"/>
      <c r="V726" s="46"/>
      <c r="W726" s="46"/>
      <c r="X726" s="775"/>
      <c r="Y726" s="775"/>
      <c r="Z726" s="775"/>
      <c r="AA726" s="775"/>
      <c r="AB726" s="775"/>
    </row>
    <row r="727" spans="1:28" s="43" customFormat="1" x14ac:dyDescent="0.2">
      <c r="A727" s="776"/>
      <c r="B727" s="780"/>
      <c r="D727" s="779"/>
      <c r="E727" s="779"/>
      <c r="F727" s="778"/>
      <c r="G727" s="777"/>
      <c r="H727" s="776"/>
      <c r="I727" s="776"/>
      <c r="J727" s="776"/>
      <c r="K727" s="776"/>
      <c r="L727" s="776"/>
      <c r="M727" s="776"/>
      <c r="N727" s="776"/>
      <c r="O727" s="776"/>
      <c r="P727" s="776"/>
      <c r="Q727" s="776"/>
      <c r="R727" s="776"/>
      <c r="S727" s="776"/>
      <c r="T727" s="776"/>
      <c r="U727" s="776"/>
      <c r="V727" s="46"/>
      <c r="W727" s="46"/>
      <c r="X727" s="775"/>
      <c r="Y727" s="775"/>
      <c r="Z727" s="775"/>
      <c r="AA727" s="775"/>
      <c r="AB727" s="775"/>
    </row>
    <row r="728" spans="1:28" s="43" customFormat="1" x14ac:dyDescent="0.2">
      <c r="A728" s="776"/>
      <c r="B728" s="780"/>
      <c r="D728" s="779"/>
      <c r="E728" s="779"/>
      <c r="F728" s="778"/>
      <c r="G728" s="777"/>
      <c r="H728" s="776"/>
      <c r="I728" s="776"/>
      <c r="J728" s="776"/>
      <c r="K728" s="776"/>
      <c r="L728" s="776"/>
      <c r="M728" s="776"/>
      <c r="N728" s="776"/>
      <c r="O728" s="776"/>
      <c r="P728" s="776"/>
      <c r="Q728" s="776"/>
      <c r="R728" s="776"/>
      <c r="S728" s="776"/>
      <c r="T728" s="776"/>
      <c r="U728" s="776"/>
      <c r="V728" s="46"/>
      <c r="W728" s="46"/>
      <c r="X728" s="775"/>
      <c r="Y728" s="775"/>
      <c r="Z728" s="775"/>
      <c r="AA728" s="775"/>
      <c r="AB728" s="775"/>
    </row>
    <row r="729" spans="1:28" s="43" customFormat="1" x14ac:dyDescent="0.2">
      <c r="A729" s="776"/>
      <c r="B729" s="780"/>
      <c r="D729" s="779"/>
      <c r="E729" s="779"/>
      <c r="F729" s="778"/>
      <c r="G729" s="777"/>
      <c r="H729" s="776"/>
      <c r="I729" s="776"/>
      <c r="J729" s="776"/>
      <c r="K729" s="776"/>
      <c r="L729" s="776"/>
      <c r="M729" s="776"/>
      <c r="N729" s="776"/>
      <c r="O729" s="776"/>
      <c r="P729" s="776"/>
      <c r="Q729" s="776"/>
      <c r="R729" s="776"/>
      <c r="S729" s="776"/>
      <c r="T729" s="776"/>
      <c r="U729" s="776"/>
      <c r="V729" s="46"/>
      <c r="W729" s="46"/>
      <c r="X729" s="775"/>
      <c r="Y729" s="775"/>
      <c r="Z729" s="775"/>
      <c r="AA729" s="775"/>
      <c r="AB729" s="775"/>
    </row>
    <row r="730" spans="1:28" s="43" customFormat="1" x14ac:dyDescent="0.2">
      <c r="A730" s="776"/>
      <c r="B730" s="780"/>
      <c r="D730" s="779"/>
      <c r="E730" s="779"/>
      <c r="F730" s="778"/>
      <c r="G730" s="777"/>
      <c r="H730" s="776"/>
      <c r="I730" s="776"/>
      <c r="J730" s="776"/>
      <c r="K730" s="776"/>
      <c r="L730" s="776"/>
      <c r="M730" s="776"/>
      <c r="N730" s="776"/>
      <c r="O730" s="776"/>
      <c r="P730" s="776"/>
      <c r="Q730" s="776"/>
      <c r="R730" s="776"/>
      <c r="S730" s="776"/>
      <c r="T730" s="776"/>
      <c r="U730" s="776"/>
      <c r="V730" s="46"/>
      <c r="W730" s="46"/>
      <c r="X730" s="775"/>
      <c r="Y730" s="775"/>
      <c r="Z730" s="775"/>
      <c r="AA730" s="775"/>
      <c r="AB730" s="775"/>
    </row>
    <row r="731" spans="1:28" s="43" customFormat="1" x14ac:dyDescent="0.2">
      <c r="A731" s="776"/>
      <c r="B731" s="780"/>
      <c r="D731" s="779"/>
      <c r="E731" s="779"/>
      <c r="F731" s="778"/>
      <c r="G731" s="777"/>
      <c r="H731" s="776"/>
      <c r="I731" s="776"/>
      <c r="J731" s="776"/>
      <c r="K731" s="776"/>
      <c r="L731" s="776"/>
      <c r="M731" s="776"/>
      <c r="N731" s="776"/>
      <c r="O731" s="776"/>
      <c r="P731" s="776"/>
      <c r="Q731" s="776"/>
      <c r="R731" s="776"/>
      <c r="S731" s="776"/>
      <c r="T731" s="776"/>
      <c r="U731" s="776"/>
      <c r="V731" s="46"/>
      <c r="W731" s="46"/>
      <c r="X731" s="775"/>
      <c r="Y731" s="775"/>
      <c r="Z731" s="775"/>
      <c r="AA731" s="775"/>
      <c r="AB731" s="775"/>
    </row>
    <row r="732" spans="1:28" s="43" customFormat="1" x14ac:dyDescent="0.2">
      <c r="A732" s="776"/>
      <c r="B732" s="780"/>
      <c r="D732" s="779"/>
      <c r="E732" s="779"/>
      <c r="F732" s="778"/>
      <c r="G732" s="777"/>
      <c r="H732" s="776"/>
      <c r="I732" s="776"/>
      <c r="J732" s="776"/>
      <c r="K732" s="776"/>
      <c r="L732" s="776"/>
      <c r="M732" s="776"/>
      <c r="N732" s="776"/>
      <c r="O732" s="776"/>
      <c r="P732" s="776"/>
      <c r="Q732" s="776"/>
      <c r="R732" s="776"/>
      <c r="S732" s="776"/>
      <c r="T732" s="776"/>
      <c r="U732" s="776"/>
      <c r="V732" s="46"/>
      <c r="W732" s="46"/>
      <c r="X732" s="775"/>
      <c r="Y732" s="775"/>
      <c r="Z732" s="775"/>
      <c r="AA732" s="775"/>
      <c r="AB732" s="775"/>
    </row>
    <row r="733" spans="1:28" s="43" customFormat="1" x14ac:dyDescent="0.2">
      <c r="A733" s="776"/>
      <c r="B733" s="780"/>
      <c r="D733" s="779"/>
      <c r="E733" s="779"/>
      <c r="F733" s="778"/>
      <c r="G733" s="777"/>
      <c r="H733" s="776"/>
      <c r="I733" s="776"/>
      <c r="J733" s="776"/>
      <c r="K733" s="776"/>
      <c r="L733" s="776"/>
      <c r="M733" s="776"/>
      <c r="N733" s="776"/>
      <c r="O733" s="776"/>
      <c r="P733" s="776"/>
      <c r="Q733" s="776"/>
      <c r="R733" s="776"/>
      <c r="S733" s="776"/>
      <c r="T733" s="776"/>
      <c r="U733" s="776"/>
      <c r="V733" s="46"/>
      <c r="W733" s="46"/>
      <c r="X733" s="775"/>
      <c r="Y733" s="775"/>
      <c r="Z733" s="775"/>
      <c r="AA733" s="775"/>
      <c r="AB733" s="775"/>
    </row>
    <row r="734" spans="1:28" s="43" customFormat="1" x14ac:dyDescent="0.2">
      <c r="A734" s="776"/>
      <c r="B734" s="780"/>
      <c r="D734" s="779"/>
      <c r="E734" s="779"/>
      <c r="F734" s="778"/>
      <c r="G734" s="777"/>
      <c r="H734" s="776"/>
      <c r="I734" s="776"/>
      <c r="J734" s="776"/>
      <c r="K734" s="776"/>
      <c r="L734" s="776"/>
      <c r="M734" s="776"/>
      <c r="N734" s="776"/>
      <c r="O734" s="776"/>
      <c r="P734" s="776"/>
      <c r="Q734" s="776"/>
      <c r="R734" s="776"/>
      <c r="S734" s="776"/>
      <c r="T734" s="776"/>
      <c r="U734" s="776"/>
      <c r="V734" s="46"/>
      <c r="W734" s="46"/>
      <c r="X734" s="775"/>
      <c r="Y734" s="775"/>
      <c r="Z734" s="775"/>
      <c r="AA734" s="775"/>
      <c r="AB734" s="775"/>
    </row>
    <row r="735" spans="1:28" s="43" customFormat="1" x14ac:dyDescent="0.2">
      <c r="A735" s="776"/>
      <c r="B735" s="780"/>
      <c r="D735" s="779"/>
      <c r="E735" s="779"/>
      <c r="F735" s="778"/>
      <c r="G735" s="777"/>
      <c r="H735" s="776"/>
      <c r="I735" s="776"/>
      <c r="J735" s="776"/>
      <c r="K735" s="776"/>
      <c r="L735" s="776"/>
      <c r="M735" s="776"/>
      <c r="N735" s="776"/>
      <c r="O735" s="776"/>
      <c r="P735" s="776"/>
      <c r="Q735" s="776"/>
      <c r="R735" s="776"/>
      <c r="S735" s="776"/>
      <c r="T735" s="776"/>
      <c r="U735" s="776"/>
      <c r="V735" s="46"/>
      <c r="W735" s="46"/>
      <c r="X735" s="775"/>
      <c r="Y735" s="775"/>
      <c r="Z735" s="775"/>
      <c r="AA735" s="775"/>
      <c r="AB735" s="775"/>
    </row>
    <row r="736" spans="1:28" s="43" customFormat="1" x14ac:dyDescent="0.2">
      <c r="A736" s="776"/>
      <c r="B736" s="780"/>
      <c r="D736" s="779"/>
      <c r="E736" s="779"/>
      <c r="F736" s="778"/>
      <c r="G736" s="777"/>
      <c r="H736" s="776"/>
      <c r="I736" s="776"/>
      <c r="J736" s="776"/>
      <c r="K736" s="776"/>
      <c r="L736" s="776"/>
      <c r="M736" s="776"/>
      <c r="N736" s="776"/>
      <c r="O736" s="776"/>
      <c r="P736" s="776"/>
      <c r="Q736" s="776"/>
      <c r="R736" s="776"/>
      <c r="S736" s="776"/>
      <c r="T736" s="776"/>
      <c r="U736" s="776"/>
      <c r="V736" s="46"/>
      <c r="W736" s="46"/>
      <c r="X736" s="775"/>
      <c r="Y736" s="775"/>
      <c r="Z736" s="775"/>
      <c r="AA736" s="775"/>
      <c r="AB736" s="775"/>
    </row>
    <row r="737" spans="1:28" s="43" customFormat="1" x14ac:dyDescent="0.2">
      <c r="A737" s="776"/>
      <c r="B737" s="780"/>
      <c r="D737" s="779"/>
      <c r="E737" s="779"/>
      <c r="F737" s="778"/>
      <c r="G737" s="777"/>
      <c r="H737" s="776"/>
      <c r="I737" s="776"/>
      <c r="J737" s="776"/>
      <c r="K737" s="776"/>
      <c r="L737" s="776"/>
      <c r="M737" s="776"/>
      <c r="N737" s="776"/>
      <c r="O737" s="776"/>
      <c r="P737" s="776"/>
      <c r="Q737" s="776"/>
      <c r="R737" s="776"/>
      <c r="S737" s="776"/>
      <c r="T737" s="776"/>
      <c r="U737" s="776"/>
      <c r="V737" s="46"/>
      <c r="W737" s="46"/>
      <c r="X737" s="775"/>
      <c r="Y737" s="775"/>
      <c r="Z737" s="775"/>
      <c r="AA737" s="775"/>
      <c r="AB737" s="775"/>
    </row>
    <row r="738" spans="1:28" s="43" customFormat="1" x14ac:dyDescent="0.2">
      <c r="A738" s="776"/>
      <c r="B738" s="780"/>
      <c r="D738" s="779"/>
      <c r="E738" s="779"/>
      <c r="F738" s="778"/>
      <c r="G738" s="777"/>
      <c r="H738" s="776"/>
      <c r="I738" s="776"/>
      <c r="J738" s="776"/>
      <c r="K738" s="776"/>
      <c r="L738" s="776"/>
      <c r="M738" s="776"/>
      <c r="N738" s="776"/>
      <c r="O738" s="776"/>
      <c r="P738" s="776"/>
      <c r="Q738" s="776"/>
      <c r="R738" s="776"/>
      <c r="S738" s="776"/>
      <c r="T738" s="776"/>
      <c r="U738" s="776"/>
      <c r="V738" s="46"/>
      <c r="W738" s="46"/>
      <c r="X738" s="775"/>
      <c r="Y738" s="775"/>
      <c r="Z738" s="775"/>
      <c r="AA738" s="775"/>
      <c r="AB738" s="775"/>
    </row>
    <row r="739" spans="1:28" s="43" customFormat="1" x14ac:dyDescent="0.2">
      <c r="A739" s="776"/>
      <c r="B739" s="780"/>
      <c r="D739" s="779"/>
      <c r="E739" s="779"/>
      <c r="F739" s="778"/>
      <c r="G739" s="777"/>
      <c r="H739" s="776"/>
      <c r="I739" s="776"/>
      <c r="J739" s="776"/>
      <c r="K739" s="776"/>
      <c r="L739" s="776"/>
      <c r="M739" s="776"/>
      <c r="N739" s="776"/>
      <c r="O739" s="776"/>
      <c r="P739" s="776"/>
      <c r="Q739" s="776"/>
      <c r="R739" s="776"/>
      <c r="S739" s="776"/>
      <c r="T739" s="776"/>
      <c r="U739" s="776"/>
      <c r="V739" s="46"/>
      <c r="W739" s="46"/>
      <c r="X739" s="775"/>
      <c r="Y739" s="775"/>
      <c r="Z739" s="775"/>
      <c r="AA739" s="775"/>
      <c r="AB739" s="775"/>
    </row>
    <row r="740" spans="1:28" s="43" customFormat="1" x14ac:dyDescent="0.2">
      <c r="A740" s="776"/>
      <c r="B740" s="780"/>
      <c r="D740" s="779"/>
      <c r="E740" s="779"/>
      <c r="F740" s="778"/>
      <c r="G740" s="777"/>
      <c r="H740" s="776"/>
      <c r="I740" s="776"/>
      <c r="J740" s="776"/>
      <c r="K740" s="776"/>
      <c r="L740" s="776"/>
      <c r="M740" s="776"/>
      <c r="N740" s="776"/>
      <c r="O740" s="776"/>
      <c r="P740" s="776"/>
      <c r="Q740" s="776"/>
      <c r="R740" s="776"/>
      <c r="S740" s="776"/>
      <c r="T740" s="776"/>
      <c r="U740" s="776"/>
      <c r="V740" s="46"/>
      <c r="W740" s="46"/>
      <c r="X740" s="775"/>
      <c r="Y740" s="775"/>
      <c r="Z740" s="775"/>
      <c r="AA740" s="775"/>
      <c r="AB740" s="775"/>
    </row>
    <row r="741" spans="1:28" s="43" customFormat="1" x14ac:dyDescent="0.2">
      <c r="A741" s="776"/>
      <c r="B741" s="780"/>
      <c r="D741" s="779"/>
      <c r="E741" s="779"/>
      <c r="F741" s="778"/>
      <c r="G741" s="777"/>
      <c r="H741" s="776"/>
      <c r="I741" s="776"/>
      <c r="J741" s="776"/>
      <c r="K741" s="776"/>
      <c r="L741" s="776"/>
      <c r="M741" s="776"/>
      <c r="N741" s="776"/>
      <c r="O741" s="776"/>
      <c r="P741" s="776"/>
      <c r="Q741" s="776"/>
      <c r="R741" s="776"/>
      <c r="S741" s="776"/>
      <c r="T741" s="776"/>
      <c r="U741" s="776"/>
      <c r="V741" s="46"/>
      <c r="W741" s="46"/>
      <c r="X741" s="775"/>
      <c r="Y741" s="775"/>
      <c r="Z741" s="775"/>
      <c r="AA741" s="775"/>
      <c r="AB741" s="775"/>
    </row>
    <row r="742" spans="1:28" s="43" customFormat="1" x14ac:dyDescent="0.2">
      <c r="A742" s="776"/>
      <c r="B742" s="780"/>
      <c r="D742" s="779"/>
      <c r="E742" s="779"/>
      <c r="F742" s="778"/>
      <c r="G742" s="777"/>
      <c r="H742" s="776"/>
      <c r="I742" s="776"/>
      <c r="J742" s="776"/>
      <c r="K742" s="776"/>
      <c r="L742" s="776"/>
      <c r="M742" s="776"/>
      <c r="N742" s="776"/>
      <c r="O742" s="776"/>
      <c r="P742" s="776"/>
      <c r="Q742" s="776"/>
      <c r="R742" s="776"/>
      <c r="S742" s="776"/>
      <c r="T742" s="776"/>
      <c r="U742" s="776"/>
      <c r="V742" s="46"/>
      <c r="W742" s="46"/>
      <c r="X742" s="775"/>
      <c r="Y742" s="775"/>
      <c r="Z742" s="775"/>
      <c r="AA742" s="775"/>
      <c r="AB742" s="775"/>
    </row>
    <row r="743" spans="1:28" s="43" customFormat="1" x14ac:dyDescent="0.2">
      <c r="A743" s="776"/>
      <c r="B743" s="780"/>
      <c r="D743" s="779"/>
      <c r="E743" s="779"/>
      <c r="F743" s="778"/>
      <c r="G743" s="777"/>
      <c r="H743" s="776"/>
      <c r="I743" s="776"/>
      <c r="J743" s="776"/>
      <c r="K743" s="776"/>
      <c r="L743" s="776"/>
      <c r="M743" s="776"/>
      <c r="N743" s="776"/>
      <c r="O743" s="776"/>
      <c r="P743" s="776"/>
      <c r="Q743" s="776"/>
      <c r="R743" s="776"/>
      <c r="S743" s="776"/>
      <c r="T743" s="776"/>
      <c r="U743" s="776"/>
      <c r="V743" s="46"/>
      <c r="W743" s="46"/>
      <c r="X743" s="775"/>
      <c r="Y743" s="775"/>
      <c r="Z743" s="775"/>
      <c r="AA743" s="775"/>
      <c r="AB743" s="775"/>
    </row>
    <row r="744" spans="1:28" s="43" customFormat="1" x14ac:dyDescent="0.2">
      <c r="A744" s="776"/>
      <c r="B744" s="780"/>
      <c r="D744" s="779"/>
      <c r="E744" s="779"/>
      <c r="F744" s="778"/>
      <c r="G744" s="777"/>
      <c r="H744" s="776"/>
      <c r="I744" s="776"/>
      <c r="J744" s="776"/>
      <c r="K744" s="776"/>
      <c r="L744" s="776"/>
      <c r="M744" s="776"/>
      <c r="N744" s="776"/>
      <c r="O744" s="776"/>
      <c r="P744" s="776"/>
      <c r="Q744" s="776"/>
      <c r="R744" s="776"/>
      <c r="S744" s="776"/>
      <c r="T744" s="776"/>
      <c r="U744" s="776"/>
      <c r="V744" s="46"/>
      <c r="W744" s="46"/>
      <c r="X744" s="775"/>
      <c r="Y744" s="775"/>
      <c r="Z744" s="775"/>
      <c r="AA744" s="775"/>
      <c r="AB744" s="775"/>
    </row>
    <row r="745" spans="1:28" s="43" customFormat="1" x14ac:dyDescent="0.2">
      <c r="A745" s="776"/>
      <c r="B745" s="780"/>
      <c r="D745" s="779"/>
      <c r="E745" s="779"/>
      <c r="F745" s="778"/>
      <c r="G745" s="777"/>
      <c r="H745" s="776"/>
      <c r="I745" s="776"/>
      <c r="J745" s="776"/>
      <c r="K745" s="776"/>
      <c r="L745" s="776"/>
      <c r="M745" s="776"/>
      <c r="N745" s="776"/>
      <c r="O745" s="776"/>
      <c r="P745" s="776"/>
      <c r="Q745" s="776"/>
      <c r="R745" s="776"/>
      <c r="S745" s="776"/>
      <c r="T745" s="776"/>
      <c r="U745" s="776"/>
      <c r="V745" s="46"/>
      <c r="W745" s="46"/>
      <c r="X745" s="775"/>
      <c r="Y745" s="775"/>
      <c r="Z745" s="775"/>
      <c r="AA745" s="775"/>
      <c r="AB745" s="775"/>
    </row>
    <row r="746" spans="1:28" s="43" customFormat="1" x14ac:dyDescent="0.2">
      <c r="A746" s="776"/>
      <c r="B746" s="780"/>
      <c r="D746" s="779"/>
      <c r="E746" s="779"/>
      <c r="F746" s="778"/>
      <c r="G746" s="777"/>
      <c r="H746" s="776"/>
      <c r="I746" s="776"/>
      <c r="J746" s="776"/>
      <c r="K746" s="776"/>
      <c r="L746" s="776"/>
      <c r="M746" s="776"/>
      <c r="N746" s="776"/>
      <c r="O746" s="776"/>
      <c r="P746" s="776"/>
      <c r="Q746" s="776"/>
      <c r="R746" s="776"/>
      <c r="S746" s="776"/>
      <c r="T746" s="776"/>
      <c r="U746" s="776"/>
      <c r="V746" s="46"/>
      <c r="W746" s="46"/>
      <c r="X746" s="775"/>
      <c r="Y746" s="775"/>
      <c r="Z746" s="775"/>
      <c r="AA746" s="775"/>
      <c r="AB746" s="775"/>
    </row>
    <row r="747" spans="1:28" s="43" customFormat="1" x14ac:dyDescent="0.2">
      <c r="A747" s="776"/>
      <c r="B747" s="780"/>
      <c r="D747" s="779"/>
      <c r="E747" s="779"/>
      <c r="F747" s="778"/>
      <c r="G747" s="777"/>
      <c r="H747" s="776"/>
      <c r="I747" s="776"/>
      <c r="J747" s="776"/>
      <c r="K747" s="776"/>
      <c r="L747" s="776"/>
      <c r="M747" s="776"/>
      <c r="N747" s="776"/>
      <c r="O747" s="776"/>
      <c r="P747" s="776"/>
      <c r="Q747" s="776"/>
      <c r="R747" s="776"/>
      <c r="S747" s="776"/>
      <c r="T747" s="776"/>
      <c r="U747" s="776"/>
      <c r="V747" s="46"/>
      <c r="W747" s="46"/>
      <c r="X747" s="775"/>
      <c r="Y747" s="775"/>
      <c r="Z747" s="775"/>
      <c r="AA747" s="775"/>
      <c r="AB747" s="775"/>
    </row>
    <row r="748" spans="1:28" s="43" customFormat="1" x14ac:dyDescent="0.2">
      <c r="A748" s="776"/>
      <c r="B748" s="780"/>
      <c r="D748" s="779"/>
      <c r="E748" s="779"/>
      <c r="F748" s="778"/>
      <c r="G748" s="777"/>
      <c r="H748" s="776"/>
      <c r="I748" s="776"/>
      <c r="J748" s="776"/>
      <c r="K748" s="776"/>
      <c r="L748" s="776"/>
      <c r="M748" s="776"/>
      <c r="N748" s="776"/>
      <c r="O748" s="776"/>
      <c r="P748" s="776"/>
      <c r="Q748" s="776"/>
      <c r="R748" s="776"/>
      <c r="S748" s="776"/>
      <c r="T748" s="776"/>
      <c r="U748" s="776"/>
      <c r="V748" s="46"/>
      <c r="W748" s="46"/>
      <c r="X748" s="775"/>
      <c r="Y748" s="775"/>
      <c r="Z748" s="775"/>
      <c r="AA748" s="775"/>
      <c r="AB748" s="775"/>
    </row>
    <row r="749" spans="1:28" s="43" customFormat="1" x14ac:dyDescent="0.2">
      <c r="A749" s="776"/>
      <c r="B749" s="780"/>
      <c r="D749" s="779"/>
      <c r="E749" s="779"/>
      <c r="F749" s="778"/>
      <c r="G749" s="777"/>
      <c r="H749" s="776"/>
      <c r="I749" s="776"/>
      <c r="J749" s="776"/>
      <c r="K749" s="776"/>
      <c r="L749" s="776"/>
      <c r="M749" s="776"/>
      <c r="N749" s="776"/>
      <c r="O749" s="776"/>
      <c r="P749" s="776"/>
      <c r="Q749" s="776"/>
      <c r="R749" s="776"/>
      <c r="S749" s="776"/>
      <c r="T749" s="776"/>
      <c r="U749" s="776"/>
      <c r="V749" s="46"/>
      <c r="W749" s="46"/>
      <c r="X749" s="775"/>
      <c r="Y749" s="775"/>
      <c r="Z749" s="775"/>
      <c r="AA749" s="775"/>
      <c r="AB749" s="775"/>
    </row>
    <row r="750" spans="1:28" s="43" customFormat="1" x14ac:dyDescent="0.2">
      <c r="A750" s="776"/>
      <c r="B750" s="780"/>
      <c r="D750" s="779"/>
      <c r="E750" s="779"/>
      <c r="F750" s="778"/>
      <c r="G750" s="777"/>
      <c r="H750" s="776"/>
      <c r="I750" s="776"/>
      <c r="J750" s="776"/>
      <c r="K750" s="776"/>
      <c r="L750" s="776"/>
      <c r="M750" s="776"/>
      <c r="N750" s="776"/>
      <c r="O750" s="776"/>
      <c r="P750" s="776"/>
      <c r="Q750" s="776"/>
      <c r="R750" s="776"/>
      <c r="S750" s="776"/>
      <c r="T750" s="776"/>
      <c r="U750" s="776"/>
      <c r="V750" s="46"/>
      <c r="W750" s="46"/>
      <c r="X750" s="775"/>
      <c r="Y750" s="775"/>
      <c r="Z750" s="775"/>
      <c r="AA750" s="775"/>
      <c r="AB750" s="775"/>
    </row>
    <row r="751" spans="1:28" s="43" customFormat="1" x14ac:dyDescent="0.2">
      <c r="A751" s="776"/>
      <c r="B751" s="780"/>
      <c r="D751" s="779"/>
      <c r="E751" s="779"/>
      <c r="F751" s="778"/>
      <c r="G751" s="777"/>
      <c r="H751" s="776"/>
      <c r="I751" s="776"/>
      <c r="J751" s="776"/>
      <c r="K751" s="776"/>
      <c r="L751" s="776"/>
      <c r="M751" s="776"/>
      <c r="N751" s="776"/>
      <c r="O751" s="776"/>
      <c r="P751" s="776"/>
      <c r="Q751" s="776"/>
      <c r="R751" s="776"/>
      <c r="S751" s="776"/>
      <c r="T751" s="776"/>
      <c r="U751" s="776"/>
      <c r="V751" s="46"/>
      <c r="W751" s="46"/>
      <c r="X751" s="775"/>
      <c r="Y751" s="775"/>
      <c r="Z751" s="775"/>
      <c r="AA751" s="775"/>
      <c r="AB751" s="775"/>
    </row>
    <row r="752" spans="1:28" s="43" customFormat="1" x14ac:dyDescent="0.2">
      <c r="A752" s="776"/>
      <c r="B752" s="780"/>
      <c r="D752" s="779"/>
      <c r="E752" s="779"/>
      <c r="F752" s="778"/>
      <c r="G752" s="777"/>
      <c r="H752" s="776"/>
      <c r="I752" s="776"/>
      <c r="J752" s="776"/>
      <c r="K752" s="776"/>
      <c r="L752" s="776"/>
      <c r="M752" s="776"/>
      <c r="N752" s="776"/>
      <c r="O752" s="776"/>
      <c r="P752" s="776"/>
      <c r="Q752" s="776"/>
      <c r="R752" s="776"/>
      <c r="S752" s="776"/>
      <c r="T752" s="776"/>
      <c r="U752" s="776"/>
      <c r="V752" s="46"/>
      <c r="W752" s="46"/>
      <c r="X752" s="775"/>
      <c r="Y752" s="775"/>
      <c r="Z752" s="775"/>
      <c r="AA752" s="775"/>
      <c r="AB752" s="775"/>
    </row>
    <row r="753" spans="1:28" s="43" customFormat="1" x14ac:dyDescent="0.2">
      <c r="A753" s="776"/>
      <c r="B753" s="780"/>
      <c r="D753" s="779"/>
      <c r="E753" s="779"/>
      <c r="F753" s="778"/>
      <c r="G753" s="777"/>
      <c r="H753" s="776"/>
      <c r="I753" s="776"/>
      <c r="J753" s="776"/>
      <c r="K753" s="776"/>
      <c r="L753" s="776"/>
      <c r="M753" s="776"/>
      <c r="N753" s="776"/>
      <c r="O753" s="776"/>
      <c r="P753" s="776"/>
      <c r="Q753" s="776"/>
      <c r="R753" s="776"/>
      <c r="S753" s="776"/>
      <c r="T753" s="776"/>
      <c r="U753" s="776"/>
      <c r="V753" s="46"/>
      <c r="W753" s="46"/>
      <c r="X753" s="775"/>
      <c r="Y753" s="775"/>
      <c r="Z753" s="775"/>
      <c r="AA753" s="775"/>
      <c r="AB753" s="775"/>
    </row>
    <row r="754" spans="1:28" s="43" customFormat="1" x14ac:dyDescent="0.2">
      <c r="A754" s="776"/>
      <c r="B754" s="780"/>
      <c r="D754" s="779"/>
      <c r="E754" s="779"/>
      <c r="F754" s="778"/>
      <c r="G754" s="777"/>
      <c r="H754" s="776"/>
      <c r="I754" s="776"/>
      <c r="J754" s="776"/>
      <c r="K754" s="776"/>
      <c r="L754" s="776"/>
      <c r="M754" s="776"/>
      <c r="N754" s="776"/>
      <c r="O754" s="776"/>
      <c r="P754" s="776"/>
      <c r="Q754" s="776"/>
      <c r="R754" s="776"/>
      <c r="S754" s="776"/>
      <c r="T754" s="776"/>
      <c r="U754" s="776"/>
      <c r="V754" s="46"/>
      <c r="W754" s="46"/>
      <c r="X754" s="775"/>
      <c r="Y754" s="775"/>
      <c r="Z754" s="775"/>
      <c r="AA754" s="775"/>
      <c r="AB754" s="775"/>
    </row>
    <row r="755" spans="1:28" s="43" customFormat="1" x14ac:dyDescent="0.2">
      <c r="A755" s="776"/>
      <c r="B755" s="780"/>
      <c r="D755" s="779"/>
      <c r="E755" s="779"/>
      <c r="F755" s="778"/>
      <c r="G755" s="777"/>
      <c r="H755" s="776"/>
      <c r="I755" s="776"/>
      <c r="J755" s="776"/>
      <c r="K755" s="776"/>
      <c r="L755" s="776"/>
      <c r="M755" s="776"/>
      <c r="N755" s="776"/>
      <c r="O755" s="776"/>
      <c r="P755" s="776"/>
      <c r="Q755" s="776"/>
      <c r="R755" s="776"/>
      <c r="S755" s="776"/>
      <c r="T755" s="776"/>
      <c r="U755" s="776"/>
      <c r="V755" s="46"/>
      <c r="W755" s="46"/>
      <c r="X755" s="775"/>
      <c r="Y755" s="775"/>
      <c r="Z755" s="775"/>
      <c r="AA755" s="775"/>
      <c r="AB755" s="775"/>
    </row>
    <row r="756" spans="1:28" s="43" customFormat="1" x14ac:dyDescent="0.2">
      <c r="A756" s="776"/>
      <c r="B756" s="780"/>
      <c r="D756" s="779"/>
      <c r="E756" s="779"/>
      <c r="F756" s="778"/>
      <c r="G756" s="777"/>
      <c r="H756" s="776"/>
      <c r="I756" s="776"/>
      <c r="J756" s="776"/>
      <c r="K756" s="776"/>
      <c r="L756" s="776"/>
      <c r="M756" s="776"/>
      <c r="N756" s="776"/>
      <c r="O756" s="776"/>
      <c r="P756" s="776"/>
      <c r="Q756" s="776"/>
      <c r="R756" s="776"/>
      <c r="S756" s="776"/>
      <c r="T756" s="776"/>
      <c r="U756" s="776"/>
      <c r="V756" s="46"/>
      <c r="W756" s="46"/>
      <c r="X756" s="775"/>
      <c r="Y756" s="775"/>
      <c r="Z756" s="775"/>
      <c r="AA756" s="775"/>
      <c r="AB756" s="775"/>
    </row>
    <row r="757" spans="1:28" s="43" customFormat="1" x14ac:dyDescent="0.2">
      <c r="A757" s="776"/>
      <c r="B757" s="780"/>
      <c r="D757" s="779"/>
      <c r="E757" s="779"/>
      <c r="F757" s="778"/>
      <c r="G757" s="777"/>
      <c r="H757" s="776"/>
      <c r="I757" s="776"/>
      <c r="J757" s="776"/>
      <c r="K757" s="776"/>
      <c r="L757" s="776"/>
      <c r="M757" s="776"/>
      <c r="N757" s="776"/>
      <c r="O757" s="776"/>
      <c r="P757" s="776"/>
      <c r="Q757" s="776"/>
      <c r="R757" s="776"/>
      <c r="S757" s="776"/>
      <c r="T757" s="776"/>
      <c r="U757" s="776"/>
      <c r="V757" s="46"/>
      <c r="W757" s="46"/>
      <c r="X757" s="775"/>
      <c r="Y757" s="775"/>
      <c r="Z757" s="775"/>
      <c r="AA757" s="775"/>
      <c r="AB757" s="775"/>
    </row>
    <row r="758" spans="1:28" s="43" customFormat="1" x14ac:dyDescent="0.2">
      <c r="A758" s="776"/>
      <c r="B758" s="780"/>
      <c r="D758" s="779"/>
      <c r="E758" s="779"/>
      <c r="F758" s="778"/>
      <c r="G758" s="777"/>
      <c r="H758" s="776"/>
      <c r="I758" s="776"/>
      <c r="J758" s="776"/>
      <c r="K758" s="776"/>
      <c r="L758" s="776"/>
      <c r="M758" s="776"/>
      <c r="N758" s="776"/>
      <c r="O758" s="776"/>
      <c r="P758" s="776"/>
      <c r="Q758" s="776"/>
      <c r="R758" s="776"/>
      <c r="S758" s="776"/>
      <c r="T758" s="776"/>
      <c r="U758" s="776"/>
      <c r="V758" s="46"/>
      <c r="W758" s="46"/>
      <c r="X758" s="775"/>
      <c r="Y758" s="775"/>
      <c r="Z758" s="775"/>
      <c r="AA758" s="775"/>
      <c r="AB758" s="775"/>
    </row>
    <row r="759" spans="1:28" s="43" customFormat="1" x14ac:dyDescent="0.2">
      <c r="A759" s="776"/>
      <c r="B759" s="780"/>
      <c r="D759" s="779"/>
      <c r="E759" s="779"/>
      <c r="F759" s="778"/>
      <c r="G759" s="777"/>
      <c r="H759" s="776"/>
      <c r="I759" s="776"/>
      <c r="J759" s="776"/>
      <c r="K759" s="776"/>
      <c r="L759" s="776"/>
      <c r="M759" s="776"/>
      <c r="N759" s="776"/>
      <c r="O759" s="776"/>
      <c r="P759" s="776"/>
      <c r="Q759" s="776"/>
      <c r="R759" s="776"/>
      <c r="S759" s="776"/>
      <c r="T759" s="776"/>
      <c r="U759" s="776"/>
      <c r="V759" s="46"/>
      <c r="W759" s="46"/>
      <c r="X759" s="775"/>
      <c r="Y759" s="775"/>
      <c r="Z759" s="775"/>
      <c r="AA759" s="775"/>
      <c r="AB759" s="775"/>
    </row>
    <row r="760" spans="1:28" s="43" customFormat="1" x14ac:dyDescent="0.2">
      <c r="A760" s="776"/>
      <c r="B760" s="780"/>
      <c r="D760" s="779"/>
      <c r="E760" s="779"/>
      <c r="F760" s="778"/>
      <c r="G760" s="777"/>
      <c r="H760" s="776"/>
      <c r="I760" s="776"/>
      <c r="J760" s="776"/>
      <c r="K760" s="776"/>
      <c r="L760" s="776"/>
      <c r="M760" s="776"/>
      <c r="N760" s="776"/>
      <c r="O760" s="776"/>
      <c r="P760" s="776"/>
      <c r="Q760" s="776"/>
      <c r="R760" s="776"/>
      <c r="S760" s="776"/>
      <c r="T760" s="776"/>
      <c r="U760" s="776"/>
      <c r="V760" s="46"/>
      <c r="W760" s="46"/>
      <c r="X760" s="775"/>
      <c r="Y760" s="775"/>
      <c r="Z760" s="775"/>
      <c r="AA760" s="775"/>
      <c r="AB760" s="775"/>
    </row>
    <row r="761" spans="1:28" s="43" customFormat="1" x14ac:dyDescent="0.2">
      <c r="A761" s="776"/>
      <c r="B761" s="780"/>
      <c r="D761" s="779"/>
      <c r="E761" s="779"/>
      <c r="F761" s="778"/>
      <c r="G761" s="777"/>
      <c r="H761" s="776"/>
      <c r="I761" s="776"/>
      <c r="J761" s="776"/>
      <c r="K761" s="776"/>
      <c r="L761" s="776"/>
      <c r="M761" s="776"/>
      <c r="N761" s="776"/>
      <c r="O761" s="776"/>
      <c r="P761" s="776"/>
      <c r="Q761" s="776"/>
      <c r="R761" s="776"/>
      <c r="S761" s="776"/>
      <c r="T761" s="776"/>
      <c r="U761" s="776"/>
      <c r="V761" s="46"/>
      <c r="W761" s="46"/>
      <c r="X761" s="775"/>
      <c r="Y761" s="775"/>
      <c r="Z761" s="775"/>
      <c r="AA761" s="775"/>
      <c r="AB761" s="775"/>
    </row>
    <row r="762" spans="1:28" s="43" customFormat="1" x14ac:dyDescent="0.2">
      <c r="A762" s="776"/>
      <c r="B762" s="780"/>
      <c r="D762" s="779"/>
      <c r="E762" s="779"/>
      <c r="F762" s="778"/>
      <c r="G762" s="777"/>
      <c r="H762" s="776"/>
      <c r="I762" s="776"/>
      <c r="J762" s="776"/>
      <c r="K762" s="776"/>
      <c r="L762" s="776"/>
      <c r="M762" s="776"/>
      <c r="N762" s="776"/>
      <c r="O762" s="776"/>
      <c r="P762" s="776"/>
      <c r="Q762" s="776"/>
      <c r="R762" s="776"/>
      <c r="S762" s="776"/>
      <c r="T762" s="776"/>
      <c r="U762" s="776"/>
      <c r="V762" s="46"/>
      <c r="W762" s="46"/>
      <c r="X762" s="775"/>
      <c r="Y762" s="775"/>
      <c r="Z762" s="775"/>
      <c r="AA762" s="775"/>
      <c r="AB762" s="775"/>
    </row>
    <row r="763" spans="1:28" s="43" customFormat="1" x14ac:dyDescent="0.2">
      <c r="A763" s="776"/>
      <c r="B763" s="780"/>
      <c r="D763" s="779"/>
      <c r="E763" s="779"/>
      <c r="F763" s="778"/>
      <c r="G763" s="777"/>
      <c r="H763" s="776"/>
      <c r="I763" s="776"/>
      <c r="J763" s="776"/>
      <c r="K763" s="776"/>
      <c r="L763" s="776"/>
      <c r="M763" s="776"/>
      <c r="N763" s="776"/>
      <c r="O763" s="776"/>
      <c r="P763" s="776"/>
      <c r="Q763" s="776"/>
      <c r="R763" s="776"/>
      <c r="S763" s="776"/>
      <c r="T763" s="776"/>
      <c r="U763" s="776"/>
      <c r="V763" s="46"/>
      <c r="W763" s="46"/>
      <c r="X763" s="775"/>
      <c r="Y763" s="775"/>
      <c r="Z763" s="775"/>
      <c r="AA763" s="775"/>
      <c r="AB763" s="775"/>
    </row>
    <row r="764" spans="1:28" s="43" customFormat="1" x14ac:dyDescent="0.2">
      <c r="A764" s="776"/>
      <c r="B764" s="780"/>
      <c r="D764" s="779"/>
      <c r="E764" s="779"/>
      <c r="F764" s="778"/>
      <c r="G764" s="777"/>
      <c r="H764" s="776"/>
      <c r="I764" s="776"/>
      <c r="J764" s="776"/>
      <c r="K764" s="776"/>
      <c r="L764" s="776"/>
      <c r="M764" s="776"/>
      <c r="N764" s="776"/>
      <c r="O764" s="776"/>
      <c r="P764" s="776"/>
      <c r="Q764" s="776"/>
      <c r="R764" s="776"/>
      <c r="S764" s="776"/>
      <c r="T764" s="776"/>
      <c r="U764" s="776"/>
      <c r="V764" s="46"/>
      <c r="W764" s="46"/>
      <c r="X764" s="775"/>
      <c r="Y764" s="775"/>
      <c r="Z764" s="775"/>
      <c r="AA764" s="775"/>
      <c r="AB764" s="775"/>
    </row>
    <row r="765" spans="1:28" s="43" customFormat="1" x14ac:dyDescent="0.2">
      <c r="A765" s="776"/>
      <c r="B765" s="780"/>
      <c r="D765" s="779"/>
      <c r="E765" s="779"/>
      <c r="F765" s="778"/>
      <c r="G765" s="777"/>
      <c r="H765" s="776"/>
      <c r="I765" s="776"/>
      <c r="J765" s="776"/>
      <c r="K765" s="776"/>
      <c r="L765" s="776"/>
      <c r="M765" s="776"/>
      <c r="N765" s="776"/>
      <c r="O765" s="776"/>
      <c r="P765" s="776"/>
      <c r="Q765" s="776"/>
      <c r="R765" s="776"/>
      <c r="S765" s="776"/>
      <c r="T765" s="776"/>
      <c r="U765" s="776"/>
      <c r="V765" s="46"/>
      <c r="W765" s="46"/>
      <c r="X765" s="775"/>
      <c r="Y765" s="775"/>
      <c r="Z765" s="775"/>
      <c r="AA765" s="775"/>
      <c r="AB765" s="775"/>
    </row>
    <row r="766" spans="1:28" s="43" customFormat="1" x14ac:dyDescent="0.2">
      <c r="A766" s="776"/>
      <c r="B766" s="780"/>
      <c r="D766" s="779"/>
      <c r="E766" s="779"/>
      <c r="F766" s="778"/>
      <c r="G766" s="777"/>
      <c r="H766" s="776"/>
      <c r="I766" s="776"/>
      <c r="J766" s="776"/>
      <c r="K766" s="776"/>
      <c r="L766" s="776"/>
      <c r="M766" s="776"/>
      <c r="N766" s="776"/>
      <c r="O766" s="776"/>
      <c r="P766" s="776"/>
      <c r="Q766" s="776"/>
      <c r="R766" s="776"/>
      <c r="S766" s="776"/>
      <c r="T766" s="776"/>
      <c r="U766" s="776"/>
      <c r="V766" s="46"/>
      <c r="W766" s="46"/>
      <c r="X766" s="775"/>
      <c r="Y766" s="775"/>
      <c r="Z766" s="775"/>
      <c r="AA766" s="775"/>
      <c r="AB766" s="775"/>
    </row>
    <row r="767" spans="1:28" s="43" customFormat="1" x14ac:dyDescent="0.2">
      <c r="A767" s="776"/>
      <c r="B767" s="780"/>
      <c r="D767" s="779"/>
      <c r="E767" s="779"/>
      <c r="F767" s="778"/>
      <c r="G767" s="777"/>
      <c r="H767" s="776"/>
      <c r="I767" s="776"/>
      <c r="J767" s="776"/>
      <c r="K767" s="776"/>
      <c r="L767" s="776"/>
      <c r="M767" s="776"/>
      <c r="N767" s="776"/>
      <c r="O767" s="776"/>
      <c r="P767" s="776"/>
      <c r="Q767" s="776"/>
      <c r="R767" s="776"/>
      <c r="S767" s="776"/>
      <c r="T767" s="776"/>
      <c r="U767" s="776"/>
      <c r="V767" s="46"/>
      <c r="W767" s="46"/>
      <c r="X767" s="775"/>
      <c r="Y767" s="775"/>
      <c r="Z767" s="775"/>
      <c r="AA767" s="775"/>
      <c r="AB767" s="775"/>
    </row>
    <row r="768" spans="1:28" s="43" customFormat="1" x14ac:dyDescent="0.2">
      <c r="A768" s="776"/>
      <c r="B768" s="780"/>
      <c r="D768" s="779"/>
      <c r="E768" s="779"/>
      <c r="F768" s="778"/>
      <c r="G768" s="777"/>
      <c r="H768" s="776"/>
      <c r="I768" s="776"/>
      <c r="J768" s="776"/>
      <c r="K768" s="776"/>
      <c r="L768" s="776"/>
      <c r="M768" s="776"/>
      <c r="N768" s="776"/>
      <c r="O768" s="776"/>
      <c r="P768" s="776"/>
      <c r="Q768" s="776"/>
      <c r="R768" s="776"/>
      <c r="S768" s="776"/>
      <c r="T768" s="776"/>
      <c r="U768" s="776"/>
      <c r="V768" s="46"/>
      <c r="W768" s="46"/>
      <c r="X768" s="775"/>
      <c r="Y768" s="775"/>
      <c r="Z768" s="775"/>
      <c r="AA768" s="775"/>
      <c r="AB768" s="775"/>
    </row>
    <row r="769" spans="1:28" s="43" customFormat="1" x14ac:dyDescent="0.2">
      <c r="A769" s="776"/>
      <c r="B769" s="780"/>
      <c r="D769" s="779"/>
      <c r="E769" s="779"/>
      <c r="F769" s="778"/>
      <c r="G769" s="777"/>
      <c r="H769" s="776"/>
      <c r="I769" s="776"/>
      <c r="J769" s="776"/>
      <c r="K769" s="776"/>
      <c r="L769" s="776"/>
      <c r="M769" s="776"/>
      <c r="N769" s="776"/>
      <c r="O769" s="776"/>
      <c r="P769" s="776"/>
      <c r="Q769" s="776"/>
      <c r="R769" s="776"/>
      <c r="S769" s="776"/>
      <c r="T769" s="776"/>
      <c r="U769" s="776"/>
      <c r="V769" s="46"/>
      <c r="W769" s="46"/>
      <c r="X769" s="775"/>
      <c r="Y769" s="775"/>
      <c r="Z769" s="775"/>
      <c r="AA769" s="775"/>
      <c r="AB769" s="775"/>
    </row>
    <row r="770" spans="1:28" s="43" customFormat="1" x14ac:dyDescent="0.2">
      <c r="A770" s="776"/>
      <c r="B770" s="780"/>
      <c r="D770" s="779"/>
      <c r="E770" s="779"/>
      <c r="F770" s="778"/>
      <c r="G770" s="777"/>
      <c r="H770" s="776"/>
      <c r="I770" s="776"/>
      <c r="J770" s="776"/>
      <c r="K770" s="776"/>
      <c r="L770" s="776"/>
      <c r="M770" s="776"/>
      <c r="N770" s="776"/>
      <c r="O770" s="776"/>
      <c r="P770" s="776"/>
      <c r="Q770" s="776"/>
      <c r="R770" s="776"/>
      <c r="S770" s="776"/>
      <c r="T770" s="776"/>
      <c r="U770" s="776"/>
      <c r="V770" s="46"/>
      <c r="W770" s="46"/>
      <c r="X770" s="775"/>
      <c r="Y770" s="775"/>
      <c r="Z770" s="775"/>
      <c r="AA770" s="775"/>
      <c r="AB770" s="775"/>
    </row>
    <row r="771" spans="1:28" s="43" customFormat="1" x14ac:dyDescent="0.2">
      <c r="A771" s="776"/>
      <c r="B771" s="780"/>
      <c r="D771" s="779"/>
      <c r="E771" s="779"/>
      <c r="F771" s="778"/>
      <c r="G771" s="777"/>
      <c r="H771" s="776"/>
      <c r="I771" s="776"/>
      <c r="J771" s="776"/>
      <c r="K771" s="776"/>
      <c r="L771" s="776"/>
      <c r="M771" s="776"/>
      <c r="N771" s="776"/>
      <c r="O771" s="776"/>
      <c r="P771" s="776"/>
      <c r="Q771" s="776"/>
      <c r="R771" s="776"/>
      <c r="S771" s="776"/>
      <c r="T771" s="776"/>
      <c r="U771" s="776"/>
      <c r="V771" s="46"/>
      <c r="W771" s="46"/>
      <c r="X771" s="775"/>
      <c r="Y771" s="775"/>
      <c r="Z771" s="775"/>
      <c r="AA771" s="775"/>
      <c r="AB771" s="775"/>
    </row>
    <row r="772" spans="1:28" s="43" customFormat="1" x14ac:dyDescent="0.2">
      <c r="A772" s="776"/>
      <c r="B772" s="780"/>
      <c r="D772" s="779"/>
      <c r="E772" s="779"/>
      <c r="F772" s="778"/>
      <c r="G772" s="777"/>
      <c r="H772" s="776"/>
      <c r="I772" s="776"/>
      <c r="J772" s="776"/>
      <c r="K772" s="776"/>
      <c r="L772" s="776"/>
      <c r="M772" s="776"/>
      <c r="N772" s="776"/>
      <c r="O772" s="776"/>
      <c r="P772" s="776"/>
      <c r="Q772" s="776"/>
      <c r="R772" s="776"/>
      <c r="S772" s="776"/>
      <c r="T772" s="776"/>
      <c r="U772" s="776"/>
      <c r="V772" s="46"/>
      <c r="W772" s="46"/>
      <c r="X772" s="775"/>
      <c r="Y772" s="775"/>
      <c r="Z772" s="775"/>
      <c r="AA772" s="775"/>
      <c r="AB772" s="775"/>
    </row>
    <row r="773" spans="1:28" s="43" customFormat="1" x14ac:dyDescent="0.2">
      <c r="A773" s="776"/>
      <c r="B773" s="780"/>
      <c r="D773" s="779"/>
      <c r="E773" s="779"/>
      <c r="F773" s="778"/>
      <c r="G773" s="777"/>
      <c r="H773" s="776"/>
      <c r="I773" s="776"/>
      <c r="J773" s="776"/>
      <c r="K773" s="776"/>
      <c r="L773" s="776"/>
      <c r="M773" s="776"/>
      <c r="N773" s="776"/>
      <c r="O773" s="776"/>
      <c r="P773" s="776"/>
      <c r="Q773" s="776"/>
      <c r="R773" s="776"/>
      <c r="S773" s="776"/>
      <c r="T773" s="776"/>
      <c r="U773" s="776"/>
      <c r="V773" s="46"/>
      <c r="W773" s="46"/>
      <c r="X773" s="775"/>
      <c r="Y773" s="775"/>
      <c r="Z773" s="775"/>
      <c r="AA773" s="775"/>
      <c r="AB773" s="775"/>
    </row>
    <row r="774" spans="1:28" s="43" customFormat="1" x14ac:dyDescent="0.2">
      <c r="A774" s="776"/>
      <c r="B774" s="780"/>
      <c r="D774" s="779"/>
      <c r="E774" s="779"/>
      <c r="F774" s="778"/>
      <c r="G774" s="777"/>
      <c r="H774" s="776"/>
      <c r="I774" s="776"/>
      <c r="J774" s="776"/>
      <c r="K774" s="776"/>
      <c r="L774" s="776"/>
      <c r="M774" s="776"/>
      <c r="N774" s="776"/>
      <c r="O774" s="776"/>
      <c r="P774" s="776"/>
      <c r="Q774" s="776"/>
      <c r="R774" s="776"/>
      <c r="S774" s="776"/>
      <c r="T774" s="776"/>
      <c r="U774" s="776"/>
      <c r="V774" s="46"/>
      <c r="W774" s="46"/>
      <c r="X774" s="775"/>
      <c r="Y774" s="775"/>
      <c r="Z774" s="775"/>
      <c r="AA774" s="775"/>
      <c r="AB774" s="775"/>
    </row>
    <row r="775" spans="1:28" s="43" customFormat="1" x14ac:dyDescent="0.2">
      <c r="A775" s="776"/>
      <c r="B775" s="780"/>
      <c r="D775" s="779"/>
      <c r="E775" s="779"/>
      <c r="F775" s="778"/>
      <c r="G775" s="777"/>
      <c r="H775" s="776"/>
      <c r="I775" s="776"/>
      <c r="J775" s="776"/>
      <c r="K775" s="776"/>
      <c r="L775" s="776"/>
      <c r="M775" s="776"/>
      <c r="N775" s="776"/>
      <c r="O775" s="776"/>
      <c r="P775" s="776"/>
      <c r="Q775" s="776"/>
      <c r="R775" s="776"/>
      <c r="S775" s="776"/>
      <c r="T775" s="776"/>
      <c r="U775" s="776"/>
      <c r="V775" s="46"/>
      <c r="W775" s="46"/>
      <c r="X775" s="775"/>
      <c r="Y775" s="775"/>
      <c r="Z775" s="775"/>
      <c r="AA775" s="775"/>
      <c r="AB775" s="775"/>
    </row>
    <row r="776" spans="1:28" s="43" customFormat="1" x14ac:dyDescent="0.2">
      <c r="A776" s="776"/>
      <c r="B776" s="780"/>
      <c r="D776" s="779"/>
      <c r="E776" s="779"/>
      <c r="F776" s="778"/>
      <c r="G776" s="777"/>
      <c r="H776" s="776"/>
      <c r="I776" s="776"/>
      <c r="J776" s="776"/>
      <c r="K776" s="776"/>
      <c r="L776" s="776"/>
      <c r="M776" s="776"/>
      <c r="N776" s="776"/>
      <c r="O776" s="776"/>
      <c r="P776" s="776"/>
      <c r="Q776" s="776"/>
      <c r="R776" s="776"/>
      <c r="S776" s="776"/>
      <c r="T776" s="776"/>
      <c r="U776" s="776"/>
      <c r="V776" s="46"/>
      <c r="W776" s="46"/>
      <c r="X776" s="775"/>
      <c r="Y776" s="775"/>
      <c r="Z776" s="775"/>
      <c r="AA776" s="775"/>
      <c r="AB776" s="775"/>
    </row>
    <row r="777" spans="1:28" s="43" customFormat="1" x14ac:dyDescent="0.2">
      <c r="A777" s="776"/>
      <c r="B777" s="780"/>
      <c r="D777" s="779"/>
      <c r="E777" s="779"/>
      <c r="F777" s="778"/>
      <c r="G777" s="777"/>
      <c r="H777" s="776"/>
      <c r="I777" s="776"/>
      <c r="J777" s="776"/>
      <c r="K777" s="776"/>
      <c r="L777" s="776"/>
      <c r="M777" s="776"/>
      <c r="N777" s="776"/>
      <c r="O777" s="776"/>
      <c r="P777" s="776"/>
      <c r="Q777" s="776"/>
      <c r="R777" s="776"/>
      <c r="S777" s="776"/>
      <c r="T777" s="776"/>
      <c r="U777" s="776"/>
      <c r="V777" s="46"/>
      <c r="W777" s="46"/>
      <c r="X777" s="775"/>
      <c r="Y777" s="775"/>
      <c r="Z777" s="775"/>
      <c r="AA777" s="775"/>
      <c r="AB777" s="775"/>
    </row>
    <row r="778" spans="1:28" s="43" customFormat="1" x14ac:dyDescent="0.2">
      <c r="A778" s="776"/>
      <c r="B778" s="780"/>
      <c r="D778" s="779"/>
      <c r="E778" s="779"/>
      <c r="F778" s="778"/>
      <c r="G778" s="777"/>
      <c r="H778" s="776"/>
      <c r="I778" s="776"/>
      <c r="J778" s="776"/>
      <c r="K778" s="776"/>
      <c r="L778" s="776"/>
      <c r="M778" s="776"/>
      <c r="N778" s="776"/>
      <c r="O778" s="776"/>
      <c r="P778" s="776"/>
      <c r="Q778" s="776"/>
      <c r="R778" s="776"/>
      <c r="S778" s="776"/>
      <c r="T778" s="776"/>
      <c r="U778" s="776"/>
      <c r="V778" s="46"/>
      <c r="W778" s="46"/>
      <c r="X778" s="775"/>
      <c r="Y778" s="775"/>
      <c r="Z778" s="775"/>
      <c r="AA778" s="775"/>
      <c r="AB778" s="775"/>
    </row>
    <row r="779" spans="1:28" s="43" customFormat="1" x14ac:dyDescent="0.2">
      <c r="A779" s="776"/>
      <c r="B779" s="780"/>
      <c r="D779" s="779"/>
      <c r="E779" s="779"/>
      <c r="F779" s="778"/>
      <c r="G779" s="777"/>
      <c r="H779" s="776"/>
      <c r="I779" s="776"/>
      <c r="J779" s="776"/>
      <c r="K779" s="776"/>
      <c r="L779" s="776"/>
      <c r="M779" s="776"/>
      <c r="N779" s="776"/>
      <c r="O779" s="776"/>
      <c r="P779" s="776"/>
      <c r="Q779" s="776"/>
      <c r="R779" s="776"/>
      <c r="S779" s="776"/>
      <c r="T779" s="776"/>
      <c r="U779" s="776"/>
      <c r="V779" s="46"/>
      <c r="W779" s="46"/>
      <c r="X779" s="775"/>
      <c r="Y779" s="775"/>
      <c r="Z779" s="775"/>
      <c r="AA779" s="775"/>
      <c r="AB779" s="775"/>
    </row>
    <row r="780" spans="1:28" s="43" customFormat="1" x14ac:dyDescent="0.2">
      <c r="A780" s="776"/>
      <c r="B780" s="780"/>
      <c r="D780" s="779"/>
      <c r="E780" s="779"/>
      <c r="F780" s="778"/>
      <c r="G780" s="777"/>
      <c r="H780" s="776"/>
      <c r="I780" s="776"/>
      <c r="J780" s="776"/>
      <c r="K780" s="776"/>
      <c r="L780" s="776"/>
      <c r="M780" s="776"/>
      <c r="N780" s="776"/>
      <c r="O780" s="776"/>
      <c r="P780" s="776"/>
      <c r="Q780" s="776"/>
      <c r="R780" s="776"/>
      <c r="S780" s="776"/>
      <c r="T780" s="776"/>
      <c r="U780" s="776"/>
      <c r="V780" s="46"/>
      <c r="W780" s="46"/>
      <c r="X780" s="775"/>
      <c r="Y780" s="775"/>
      <c r="Z780" s="775"/>
      <c r="AA780" s="775"/>
      <c r="AB780" s="775"/>
    </row>
    <row r="781" spans="1:28" s="43" customFormat="1" x14ac:dyDescent="0.2">
      <c r="A781" s="776"/>
      <c r="B781" s="780"/>
      <c r="D781" s="779"/>
      <c r="E781" s="779"/>
      <c r="F781" s="778"/>
      <c r="G781" s="777"/>
      <c r="H781" s="776"/>
      <c r="I781" s="776"/>
      <c r="J781" s="776"/>
      <c r="K781" s="776"/>
      <c r="L781" s="776"/>
      <c r="M781" s="776"/>
      <c r="N781" s="776"/>
      <c r="O781" s="776"/>
      <c r="P781" s="776"/>
      <c r="Q781" s="776"/>
      <c r="R781" s="776"/>
      <c r="S781" s="776"/>
      <c r="T781" s="776"/>
      <c r="U781" s="776"/>
      <c r="V781" s="46"/>
      <c r="W781" s="46"/>
      <c r="X781" s="775"/>
      <c r="Y781" s="775"/>
      <c r="Z781" s="775"/>
      <c r="AA781" s="775"/>
      <c r="AB781" s="775"/>
    </row>
    <row r="782" spans="1:28" s="43" customFormat="1" x14ac:dyDescent="0.2">
      <c r="A782" s="776"/>
      <c r="B782" s="780"/>
      <c r="D782" s="779"/>
      <c r="E782" s="779"/>
      <c r="F782" s="778"/>
      <c r="G782" s="777"/>
      <c r="H782" s="776"/>
      <c r="I782" s="776"/>
      <c r="J782" s="776"/>
      <c r="K782" s="776"/>
      <c r="L782" s="776"/>
      <c r="M782" s="776"/>
      <c r="N782" s="776"/>
      <c r="O782" s="776"/>
      <c r="P782" s="776"/>
      <c r="Q782" s="776"/>
      <c r="R782" s="776"/>
      <c r="S782" s="776"/>
      <c r="T782" s="776"/>
      <c r="U782" s="776"/>
      <c r="V782" s="46"/>
      <c r="W782" s="46"/>
      <c r="X782" s="775"/>
      <c r="Y782" s="775"/>
      <c r="Z782" s="775"/>
      <c r="AA782" s="775"/>
      <c r="AB782" s="775"/>
    </row>
    <row r="783" spans="1:28" s="43" customFormat="1" x14ac:dyDescent="0.2">
      <c r="A783" s="776"/>
      <c r="B783" s="780"/>
      <c r="D783" s="779"/>
      <c r="E783" s="779"/>
      <c r="F783" s="778"/>
      <c r="G783" s="777"/>
      <c r="H783" s="776"/>
      <c r="I783" s="776"/>
      <c r="J783" s="776"/>
      <c r="K783" s="776"/>
      <c r="L783" s="776"/>
      <c r="M783" s="776"/>
      <c r="N783" s="776"/>
      <c r="O783" s="776"/>
      <c r="P783" s="776"/>
      <c r="Q783" s="776"/>
      <c r="R783" s="776"/>
      <c r="S783" s="776"/>
      <c r="T783" s="776"/>
      <c r="U783" s="776"/>
      <c r="V783" s="46"/>
      <c r="W783" s="46"/>
      <c r="X783" s="775"/>
      <c r="Y783" s="775"/>
      <c r="Z783" s="775"/>
      <c r="AA783" s="775"/>
      <c r="AB783" s="775"/>
    </row>
    <row r="784" spans="1:28" s="43" customFormat="1" x14ac:dyDescent="0.2">
      <c r="A784" s="776"/>
      <c r="B784" s="780"/>
      <c r="D784" s="779"/>
      <c r="E784" s="779"/>
      <c r="F784" s="778"/>
      <c r="G784" s="777"/>
      <c r="H784" s="776"/>
      <c r="I784" s="776"/>
      <c r="J784" s="776"/>
      <c r="K784" s="776"/>
      <c r="L784" s="776"/>
      <c r="M784" s="776"/>
      <c r="N784" s="776"/>
      <c r="O784" s="776"/>
      <c r="P784" s="776"/>
      <c r="Q784" s="776"/>
      <c r="R784" s="776"/>
      <c r="S784" s="776"/>
      <c r="T784" s="776"/>
      <c r="U784" s="776"/>
      <c r="V784" s="46"/>
      <c r="W784" s="46"/>
      <c r="X784" s="775"/>
      <c r="Y784" s="775"/>
      <c r="Z784" s="775"/>
      <c r="AA784" s="775"/>
      <c r="AB784" s="775"/>
    </row>
    <row r="785" spans="1:28" s="43" customFormat="1" x14ac:dyDescent="0.2">
      <c r="A785" s="776"/>
      <c r="B785" s="780"/>
      <c r="D785" s="779"/>
      <c r="E785" s="779"/>
      <c r="F785" s="778"/>
      <c r="G785" s="777"/>
      <c r="H785" s="776"/>
      <c r="I785" s="776"/>
      <c r="J785" s="776"/>
      <c r="K785" s="776"/>
      <c r="L785" s="776"/>
      <c r="M785" s="776"/>
      <c r="N785" s="776"/>
      <c r="O785" s="776"/>
      <c r="P785" s="776"/>
      <c r="Q785" s="776"/>
      <c r="R785" s="776"/>
      <c r="S785" s="776"/>
      <c r="T785" s="776"/>
      <c r="U785" s="776"/>
      <c r="V785" s="46"/>
      <c r="W785" s="46"/>
      <c r="X785" s="775"/>
      <c r="Y785" s="775"/>
      <c r="Z785" s="775"/>
      <c r="AA785" s="775"/>
      <c r="AB785" s="775"/>
    </row>
    <row r="786" spans="1:28" s="43" customFormat="1" x14ac:dyDescent="0.2">
      <c r="A786" s="776"/>
      <c r="B786" s="780"/>
      <c r="D786" s="779"/>
      <c r="E786" s="779"/>
      <c r="F786" s="778"/>
      <c r="G786" s="777"/>
      <c r="H786" s="776"/>
      <c r="I786" s="776"/>
      <c r="J786" s="776"/>
      <c r="K786" s="776"/>
      <c r="L786" s="776"/>
      <c r="M786" s="776"/>
      <c r="N786" s="776"/>
      <c r="O786" s="776"/>
      <c r="P786" s="776"/>
      <c r="Q786" s="776"/>
      <c r="R786" s="776"/>
      <c r="S786" s="776"/>
      <c r="T786" s="776"/>
      <c r="U786" s="776"/>
      <c r="V786" s="46"/>
      <c r="W786" s="46"/>
      <c r="X786" s="775"/>
      <c r="Y786" s="775"/>
      <c r="Z786" s="775"/>
      <c r="AA786" s="775"/>
      <c r="AB786" s="775"/>
    </row>
    <row r="787" spans="1:28" s="43" customFormat="1" x14ac:dyDescent="0.2">
      <c r="A787" s="776"/>
      <c r="B787" s="780"/>
      <c r="D787" s="779"/>
      <c r="E787" s="779"/>
      <c r="F787" s="778"/>
      <c r="G787" s="777"/>
      <c r="H787" s="776"/>
      <c r="I787" s="776"/>
      <c r="J787" s="776"/>
      <c r="K787" s="776"/>
      <c r="L787" s="776"/>
      <c r="M787" s="776"/>
      <c r="N787" s="776"/>
      <c r="O787" s="776"/>
      <c r="P787" s="776"/>
      <c r="Q787" s="776"/>
      <c r="R787" s="776"/>
      <c r="S787" s="776"/>
      <c r="T787" s="776"/>
      <c r="U787" s="776"/>
      <c r="V787" s="46"/>
      <c r="W787" s="46"/>
      <c r="X787" s="775"/>
      <c r="Y787" s="775"/>
      <c r="Z787" s="775"/>
      <c r="AA787" s="775"/>
      <c r="AB787" s="775"/>
    </row>
    <row r="788" spans="1:28" s="43" customFormat="1" x14ac:dyDescent="0.2">
      <c r="A788" s="776"/>
      <c r="B788" s="780"/>
      <c r="D788" s="779"/>
      <c r="E788" s="779"/>
      <c r="F788" s="778"/>
      <c r="G788" s="777"/>
      <c r="H788" s="776"/>
      <c r="I788" s="776"/>
      <c r="J788" s="776"/>
      <c r="K788" s="776"/>
      <c r="L788" s="776"/>
      <c r="M788" s="776"/>
      <c r="N788" s="776"/>
      <c r="O788" s="776"/>
      <c r="P788" s="776"/>
      <c r="Q788" s="776"/>
      <c r="R788" s="776"/>
      <c r="S788" s="776"/>
      <c r="T788" s="776"/>
      <c r="U788" s="776"/>
      <c r="V788" s="46"/>
      <c r="W788" s="46"/>
      <c r="X788" s="775"/>
      <c r="Y788" s="775"/>
      <c r="Z788" s="775"/>
      <c r="AA788" s="775"/>
      <c r="AB788" s="775"/>
    </row>
    <row r="789" spans="1:28" s="43" customFormat="1" x14ac:dyDescent="0.2">
      <c r="A789" s="776"/>
      <c r="B789" s="780"/>
      <c r="D789" s="779"/>
      <c r="E789" s="779"/>
      <c r="F789" s="778"/>
      <c r="G789" s="777"/>
      <c r="H789" s="776"/>
      <c r="I789" s="776"/>
      <c r="J789" s="776"/>
      <c r="K789" s="776"/>
      <c r="L789" s="776"/>
      <c r="M789" s="776"/>
      <c r="N789" s="776"/>
      <c r="O789" s="776"/>
      <c r="P789" s="776"/>
      <c r="Q789" s="776"/>
      <c r="R789" s="776"/>
      <c r="S789" s="776"/>
      <c r="T789" s="776"/>
      <c r="U789" s="776"/>
      <c r="V789" s="46"/>
      <c r="W789" s="46"/>
      <c r="X789" s="775"/>
      <c r="Y789" s="775"/>
      <c r="Z789" s="775"/>
      <c r="AA789" s="775"/>
      <c r="AB789" s="775"/>
    </row>
    <row r="790" spans="1:28" s="43" customFormat="1" x14ac:dyDescent="0.2">
      <c r="A790" s="776"/>
      <c r="B790" s="780"/>
      <c r="D790" s="779"/>
      <c r="E790" s="779"/>
      <c r="F790" s="778"/>
      <c r="G790" s="777"/>
      <c r="H790" s="776"/>
      <c r="I790" s="776"/>
      <c r="J790" s="776"/>
      <c r="K790" s="776"/>
      <c r="L790" s="776"/>
      <c r="M790" s="776"/>
      <c r="N790" s="776"/>
      <c r="O790" s="776"/>
      <c r="P790" s="776"/>
      <c r="Q790" s="776"/>
      <c r="R790" s="776"/>
      <c r="S790" s="776"/>
      <c r="T790" s="776"/>
      <c r="U790" s="776"/>
      <c r="V790" s="46"/>
      <c r="W790" s="46"/>
      <c r="X790" s="775"/>
      <c r="Y790" s="775"/>
      <c r="Z790" s="775"/>
      <c r="AA790" s="775"/>
      <c r="AB790" s="775"/>
    </row>
    <row r="791" spans="1:28" s="43" customFormat="1" x14ac:dyDescent="0.2">
      <c r="A791" s="776"/>
      <c r="B791" s="780"/>
      <c r="D791" s="779"/>
      <c r="E791" s="779"/>
      <c r="F791" s="778"/>
      <c r="G791" s="777"/>
      <c r="H791" s="776"/>
      <c r="I791" s="776"/>
      <c r="J791" s="776"/>
      <c r="K791" s="776"/>
      <c r="L791" s="776"/>
      <c r="M791" s="776"/>
      <c r="N791" s="776"/>
      <c r="O791" s="776"/>
      <c r="P791" s="776"/>
      <c r="Q791" s="776"/>
      <c r="R791" s="776"/>
      <c r="S791" s="776"/>
      <c r="T791" s="776"/>
      <c r="U791" s="776"/>
      <c r="V791" s="46"/>
      <c r="W791" s="46"/>
      <c r="X791" s="775"/>
      <c r="Y791" s="775"/>
      <c r="Z791" s="775"/>
      <c r="AA791" s="775"/>
      <c r="AB791" s="775"/>
    </row>
    <row r="792" spans="1:28" s="43" customFormat="1" x14ac:dyDescent="0.2">
      <c r="A792" s="776"/>
      <c r="B792" s="780"/>
      <c r="D792" s="779"/>
      <c r="E792" s="779"/>
      <c r="F792" s="778"/>
      <c r="G792" s="777"/>
      <c r="H792" s="776"/>
      <c r="I792" s="776"/>
      <c r="J792" s="776"/>
      <c r="K792" s="776"/>
      <c r="L792" s="776"/>
      <c r="M792" s="776"/>
      <c r="N792" s="776"/>
      <c r="O792" s="776"/>
      <c r="P792" s="776"/>
      <c r="Q792" s="776"/>
      <c r="R792" s="776"/>
      <c r="S792" s="776"/>
      <c r="T792" s="776"/>
      <c r="U792" s="776"/>
      <c r="V792" s="46"/>
      <c r="W792" s="46"/>
      <c r="X792" s="775"/>
      <c r="Y792" s="775"/>
      <c r="Z792" s="775"/>
      <c r="AA792" s="775"/>
      <c r="AB792" s="775"/>
    </row>
    <row r="793" spans="1:28" s="43" customFormat="1" x14ac:dyDescent="0.2">
      <c r="A793" s="776"/>
      <c r="B793" s="780"/>
      <c r="D793" s="779"/>
      <c r="E793" s="779"/>
      <c r="F793" s="778"/>
      <c r="G793" s="777"/>
      <c r="H793" s="776"/>
      <c r="I793" s="776"/>
      <c r="J793" s="776"/>
      <c r="K793" s="776"/>
      <c r="L793" s="776"/>
      <c r="M793" s="776"/>
      <c r="N793" s="776"/>
      <c r="O793" s="776"/>
      <c r="P793" s="776"/>
      <c r="Q793" s="776"/>
      <c r="R793" s="776"/>
      <c r="S793" s="776"/>
      <c r="T793" s="776"/>
      <c r="U793" s="776"/>
      <c r="V793" s="46"/>
      <c r="W793" s="46"/>
      <c r="X793" s="775"/>
      <c r="Y793" s="775"/>
      <c r="Z793" s="775"/>
      <c r="AA793" s="775"/>
      <c r="AB793" s="775"/>
    </row>
    <row r="794" spans="1:28" s="43" customFormat="1" x14ac:dyDescent="0.2">
      <c r="A794" s="776"/>
      <c r="B794" s="780"/>
      <c r="D794" s="779"/>
      <c r="E794" s="779"/>
      <c r="F794" s="778"/>
      <c r="G794" s="777"/>
      <c r="H794" s="776"/>
      <c r="I794" s="776"/>
      <c r="J794" s="776"/>
      <c r="K794" s="776"/>
      <c r="L794" s="776"/>
      <c r="M794" s="776"/>
      <c r="N794" s="776"/>
      <c r="O794" s="776"/>
      <c r="P794" s="776"/>
      <c r="Q794" s="776"/>
      <c r="R794" s="776"/>
      <c r="S794" s="776"/>
      <c r="T794" s="776"/>
      <c r="U794" s="776"/>
      <c r="V794" s="46"/>
      <c r="W794" s="46"/>
      <c r="X794" s="775"/>
      <c r="Y794" s="775"/>
      <c r="Z794" s="775"/>
      <c r="AA794" s="775"/>
      <c r="AB794" s="775"/>
    </row>
    <row r="795" spans="1:28" s="43" customFormat="1" x14ac:dyDescent="0.2">
      <c r="A795" s="776"/>
      <c r="B795" s="780"/>
      <c r="D795" s="779"/>
      <c r="E795" s="779"/>
      <c r="F795" s="778"/>
      <c r="G795" s="777"/>
      <c r="H795" s="776"/>
      <c r="I795" s="776"/>
      <c r="J795" s="776"/>
      <c r="K795" s="776"/>
      <c r="L795" s="776"/>
      <c r="M795" s="776"/>
      <c r="N795" s="776"/>
      <c r="O795" s="776"/>
      <c r="P795" s="776"/>
      <c r="Q795" s="776"/>
      <c r="R795" s="776"/>
      <c r="S795" s="776"/>
      <c r="T795" s="776"/>
      <c r="U795" s="776"/>
      <c r="V795" s="46"/>
      <c r="W795" s="46"/>
      <c r="X795" s="775"/>
      <c r="Y795" s="775"/>
      <c r="Z795" s="775"/>
      <c r="AA795" s="775"/>
      <c r="AB795" s="775"/>
    </row>
    <row r="796" spans="1:28" s="43" customFormat="1" x14ac:dyDescent="0.2">
      <c r="A796" s="776"/>
      <c r="B796" s="780"/>
      <c r="D796" s="779"/>
      <c r="E796" s="779"/>
      <c r="F796" s="778"/>
      <c r="G796" s="777"/>
      <c r="H796" s="776"/>
      <c r="I796" s="776"/>
      <c r="J796" s="776"/>
      <c r="K796" s="776"/>
      <c r="L796" s="776"/>
      <c r="M796" s="776"/>
      <c r="N796" s="776"/>
      <c r="O796" s="776"/>
      <c r="P796" s="776"/>
      <c r="Q796" s="776"/>
      <c r="R796" s="776"/>
      <c r="S796" s="776"/>
      <c r="T796" s="776"/>
      <c r="U796" s="776"/>
      <c r="V796" s="46"/>
      <c r="W796" s="46"/>
      <c r="X796" s="775"/>
      <c r="Y796" s="775"/>
      <c r="Z796" s="775"/>
      <c r="AA796" s="775"/>
      <c r="AB796" s="775"/>
    </row>
    <row r="797" spans="1:28" s="43" customFormat="1" x14ac:dyDescent="0.2">
      <c r="A797" s="776"/>
      <c r="B797" s="780"/>
      <c r="D797" s="779"/>
      <c r="E797" s="779"/>
      <c r="F797" s="778"/>
      <c r="G797" s="777"/>
      <c r="H797" s="776"/>
      <c r="I797" s="776"/>
      <c r="J797" s="776"/>
      <c r="K797" s="776"/>
      <c r="L797" s="776"/>
      <c r="M797" s="776"/>
      <c r="N797" s="776"/>
      <c r="O797" s="776"/>
      <c r="P797" s="776"/>
      <c r="Q797" s="776"/>
      <c r="R797" s="776"/>
      <c r="S797" s="776"/>
      <c r="T797" s="776"/>
      <c r="U797" s="776"/>
      <c r="V797" s="46"/>
      <c r="W797" s="46"/>
      <c r="X797" s="775"/>
      <c r="Y797" s="775"/>
      <c r="Z797" s="775"/>
      <c r="AA797" s="775"/>
      <c r="AB797" s="775"/>
    </row>
    <row r="798" spans="1:28" s="43" customFormat="1" x14ac:dyDescent="0.2">
      <c r="A798" s="776"/>
      <c r="B798" s="780"/>
      <c r="D798" s="779"/>
      <c r="E798" s="779"/>
      <c r="F798" s="778"/>
      <c r="G798" s="777"/>
      <c r="H798" s="776"/>
      <c r="I798" s="776"/>
      <c r="J798" s="776"/>
      <c r="K798" s="776"/>
      <c r="L798" s="776"/>
      <c r="M798" s="776"/>
      <c r="N798" s="776"/>
      <c r="O798" s="776"/>
      <c r="P798" s="776"/>
      <c r="Q798" s="776"/>
      <c r="R798" s="776"/>
      <c r="S798" s="776"/>
      <c r="T798" s="776"/>
      <c r="U798" s="776"/>
      <c r="V798" s="46"/>
      <c r="W798" s="46"/>
      <c r="X798" s="775"/>
      <c r="Y798" s="775"/>
      <c r="Z798" s="775"/>
      <c r="AA798" s="775"/>
      <c r="AB798" s="775"/>
    </row>
    <row r="799" spans="1:28" s="43" customFormat="1" x14ac:dyDescent="0.2">
      <c r="A799" s="776"/>
      <c r="B799" s="780"/>
      <c r="D799" s="779"/>
      <c r="E799" s="779"/>
      <c r="F799" s="778"/>
      <c r="G799" s="777"/>
      <c r="H799" s="776"/>
      <c r="I799" s="776"/>
      <c r="J799" s="776"/>
      <c r="K799" s="776"/>
      <c r="L799" s="776"/>
      <c r="M799" s="776"/>
      <c r="N799" s="776"/>
      <c r="O799" s="776"/>
      <c r="P799" s="776"/>
      <c r="Q799" s="776"/>
      <c r="R799" s="776"/>
      <c r="S799" s="776"/>
      <c r="T799" s="776"/>
      <c r="U799" s="776"/>
      <c r="V799" s="46"/>
      <c r="W799" s="46"/>
      <c r="X799" s="775"/>
      <c r="Y799" s="775"/>
      <c r="Z799" s="775"/>
      <c r="AA799" s="775"/>
      <c r="AB799" s="775"/>
    </row>
    <row r="800" spans="1:28" s="43" customFormat="1" x14ac:dyDescent="0.2">
      <c r="A800" s="776"/>
      <c r="B800" s="780"/>
      <c r="D800" s="779"/>
      <c r="E800" s="779"/>
      <c r="F800" s="778"/>
      <c r="G800" s="777"/>
      <c r="H800" s="776"/>
      <c r="I800" s="776"/>
      <c r="J800" s="776"/>
      <c r="K800" s="776"/>
      <c r="L800" s="776"/>
      <c r="M800" s="776"/>
      <c r="N800" s="776"/>
      <c r="O800" s="776"/>
      <c r="P800" s="776"/>
      <c r="Q800" s="776"/>
      <c r="R800" s="776"/>
      <c r="S800" s="776"/>
      <c r="T800" s="776"/>
      <c r="U800" s="776"/>
      <c r="V800" s="46"/>
      <c r="W800" s="46"/>
      <c r="X800" s="775"/>
      <c r="Y800" s="775"/>
      <c r="Z800" s="775"/>
      <c r="AA800" s="775"/>
      <c r="AB800" s="775"/>
    </row>
    <row r="801" spans="1:28" s="43" customFormat="1" x14ac:dyDescent="0.2">
      <c r="A801" s="776"/>
      <c r="B801" s="780"/>
      <c r="D801" s="779"/>
      <c r="E801" s="779"/>
      <c r="F801" s="778"/>
      <c r="G801" s="777"/>
      <c r="H801" s="776"/>
      <c r="I801" s="776"/>
      <c r="J801" s="776"/>
      <c r="K801" s="776"/>
      <c r="L801" s="776"/>
      <c r="M801" s="776"/>
      <c r="N801" s="776"/>
      <c r="O801" s="776"/>
      <c r="P801" s="776"/>
      <c r="Q801" s="776"/>
      <c r="R801" s="776"/>
      <c r="S801" s="776"/>
      <c r="T801" s="776"/>
      <c r="U801" s="776"/>
      <c r="V801" s="46"/>
      <c r="W801" s="46"/>
      <c r="X801" s="775"/>
      <c r="Y801" s="775"/>
      <c r="Z801" s="775"/>
      <c r="AA801" s="775"/>
      <c r="AB801" s="775"/>
    </row>
    <row r="802" spans="1:28" s="43" customFormat="1" x14ac:dyDescent="0.2">
      <c r="A802" s="776"/>
      <c r="B802" s="780"/>
      <c r="D802" s="779"/>
      <c r="E802" s="779"/>
      <c r="F802" s="778"/>
      <c r="G802" s="777"/>
      <c r="H802" s="776"/>
      <c r="I802" s="776"/>
      <c r="J802" s="776"/>
      <c r="K802" s="776"/>
      <c r="L802" s="776"/>
      <c r="M802" s="776"/>
      <c r="N802" s="776"/>
      <c r="O802" s="776"/>
      <c r="P802" s="776"/>
      <c r="Q802" s="776"/>
      <c r="R802" s="776"/>
      <c r="S802" s="776"/>
      <c r="T802" s="776"/>
      <c r="U802" s="776"/>
      <c r="V802" s="46"/>
      <c r="W802" s="46"/>
      <c r="X802" s="775"/>
      <c r="Y802" s="775"/>
      <c r="Z802" s="775"/>
      <c r="AA802" s="775"/>
      <c r="AB802" s="775"/>
    </row>
    <row r="803" spans="1:28" s="43" customFormat="1" x14ac:dyDescent="0.2">
      <c r="A803" s="776"/>
      <c r="B803" s="780"/>
      <c r="D803" s="779"/>
      <c r="E803" s="779"/>
      <c r="F803" s="778"/>
      <c r="G803" s="777"/>
      <c r="H803" s="776"/>
      <c r="I803" s="776"/>
      <c r="J803" s="776"/>
      <c r="K803" s="776"/>
      <c r="L803" s="776"/>
      <c r="M803" s="776"/>
      <c r="N803" s="776"/>
      <c r="O803" s="776"/>
      <c r="P803" s="776"/>
      <c r="Q803" s="776"/>
      <c r="R803" s="776"/>
      <c r="S803" s="776"/>
      <c r="T803" s="776"/>
      <c r="U803" s="776"/>
      <c r="V803" s="46"/>
      <c r="W803" s="46"/>
      <c r="X803" s="775"/>
      <c r="Y803" s="775"/>
      <c r="Z803" s="775"/>
      <c r="AA803" s="775"/>
      <c r="AB803" s="775"/>
    </row>
    <row r="804" spans="1:28" s="43" customFormat="1" x14ac:dyDescent="0.2">
      <c r="A804" s="776"/>
      <c r="B804" s="780"/>
      <c r="D804" s="779"/>
      <c r="E804" s="779"/>
      <c r="F804" s="778"/>
      <c r="G804" s="777"/>
      <c r="H804" s="776"/>
      <c r="I804" s="776"/>
      <c r="J804" s="776"/>
      <c r="K804" s="776"/>
      <c r="L804" s="776"/>
      <c r="M804" s="776"/>
      <c r="N804" s="776"/>
      <c r="O804" s="776"/>
      <c r="P804" s="776"/>
      <c r="Q804" s="776"/>
      <c r="R804" s="776"/>
      <c r="S804" s="776"/>
      <c r="T804" s="776"/>
      <c r="U804" s="776"/>
      <c r="V804" s="46"/>
      <c r="W804" s="46"/>
      <c r="X804" s="775"/>
      <c r="Y804" s="775"/>
      <c r="Z804" s="775"/>
      <c r="AA804" s="775"/>
      <c r="AB804" s="775"/>
    </row>
    <row r="805" spans="1:28" s="43" customFormat="1" x14ac:dyDescent="0.2">
      <c r="A805" s="776"/>
      <c r="B805" s="780"/>
      <c r="D805" s="779"/>
      <c r="E805" s="779"/>
      <c r="F805" s="778"/>
      <c r="G805" s="777"/>
      <c r="H805" s="776"/>
      <c r="I805" s="776"/>
      <c r="J805" s="776"/>
      <c r="K805" s="776"/>
      <c r="L805" s="776"/>
      <c r="M805" s="776"/>
      <c r="N805" s="776"/>
      <c r="O805" s="776"/>
      <c r="P805" s="776"/>
      <c r="Q805" s="776"/>
      <c r="R805" s="776"/>
      <c r="S805" s="776"/>
      <c r="T805" s="776"/>
      <c r="U805" s="776"/>
      <c r="V805" s="46"/>
      <c r="W805" s="46"/>
      <c r="X805" s="775"/>
      <c r="Y805" s="775"/>
      <c r="Z805" s="775"/>
      <c r="AA805" s="775"/>
      <c r="AB805" s="775"/>
    </row>
    <row r="806" spans="1:28" s="43" customFormat="1" x14ac:dyDescent="0.2">
      <c r="A806" s="776"/>
      <c r="B806" s="780"/>
      <c r="D806" s="779"/>
      <c r="E806" s="779"/>
      <c r="F806" s="778"/>
      <c r="G806" s="777"/>
      <c r="H806" s="776"/>
      <c r="I806" s="776"/>
      <c r="J806" s="776"/>
      <c r="K806" s="776"/>
      <c r="L806" s="776"/>
      <c r="M806" s="776"/>
      <c r="N806" s="776"/>
      <c r="O806" s="776"/>
      <c r="P806" s="776"/>
      <c r="Q806" s="776"/>
      <c r="R806" s="776"/>
      <c r="S806" s="776"/>
      <c r="T806" s="776"/>
      <c r="U806" s="776"/>
      <c r="V806" s="46"/>
      <c r="W806" s="46"/>
      <c r="X806" s="775"/>
      <c r="Y806" s="775"/>
      <c r="Z806" s="775"/>
      <c r="AA806" s="775"/>
      <c r="AB806" s="775"/>
    </row>
    <row r="807" spans="1:28" s="43" customFormat="1" x14ac:dyDescent="0.2">
      <c r="A807" s="776"/>
      <c r="B807" s="780"/>
      <c r="D807" s="779"/>
      <c r="E807" s="779"/>
      <c r="F807" s="778"/>
      <c r="G807" s="777"/>
      <c r="H807" s="776"/>
      <c r="I807" s="776"/>
      <c r="J807" s="776"/>
      <c r="K807" s="776"/>
      <c r="L807" s="776"/>
      <c r="M807" s="776"/>
      <c r="N807" s="776"/>
      <c r="O807" s="776"/>
      <c r="P807" s="776"/>
      <c r="Q807" s="776"/>
      <c r="R807" s="776"/>
      <c r="S807" s="776"/>
      <c r="T807" s="776"/>
      <c r="U807" s="776"/>
      <c r="V807" s="46"/>
      <c r="W807" s="46"/>
      <c r="X807" s="775"/>
      <c r="Y807" s="775"/>
      <c r="Z807" s="775"/>
      <c r="AA807" s="775"/>
      <c r="AB807" s="775"/>
    </row>
    <row r="808" spans="1:28" s="43" customFormat="1" x14ac:dyDescent="0.2">
      <c r="A808" s="776"/>
      <c r="B808" s="780"/>
      <c r="D808" s="779"/>
      <c r="E808" s="779"/>
      <c r="F808" s="778"/>
      <c r="G808" s="777"/>
      <c r="H808" s="776"/>
      <c r="I808" s="776"/>
      <c r="J808" s="776"/>
      <c r="K808" s="776"/>
      <c r="L808" s="776"/>
      <c r="M808" s="776"/>
      <c r="N808" s="776"/>
      <c r="O808" s="776"/>
      <c r="P808" s="776"/>
      <c r="Q808" s="776"/>
      <c r="R808" s="776"/>
      <c r="S808" s="776"/>
      <c r="T808" s="776"/>
      <c r="U808" s="776"/>
      <c r="V808" s="46"/>
      <c r="W808" s="46"/>
      <c r="X808" s="775"/>
      <c r="Y808" s="775"/>
      <c r="Z808" s="775"/>
      <c r="AA808" s="775"/>
      <c r="AB808" s="775"/>
    </row>
    <row r="809" spans="1:28" s="43" customFormat="1" x14ac:dyDescent="0.2">
      <c r="A809" s="776"/>
      <c r="B809" s="780"/>
      <c r="D809" s="779"/>
      <c r="E809" s="779"/>
      <c r="F809" s="778"/>
      <c r="G809" s="777"/>
      <c r="H809" s="776"/>
      <c r="I809" s="776"/>
      <c r="J809" s="776"/>
      <c r="K809" s="776"/>
      <c r="L809" s="776"/>
      <c r="M809" s="776"/>
      <c r="N809" s="776"/>
      <c r="O809" s="776"/>
      <c r="P809" s="776"/>
      <c r="Q809" s="776"/>
      <c r="R809" s="776"/>
      <c r="S809" s="776"/>
      <c r="T809" s="776"/>
      <c r="U809" s="776"/>
      <c r="V809" s="46"/>
      <c r="W809" s="46"/>
      <c r="X809" s="775"/>
      <c r="Y809" s="775"/>
      <c r="Z809" s="775"/>
      <c r="AA809" s="775"/>
      <c r="AB809" s="775"/>
    </row>
    <row r="810" spans="1:28" s="43" customFormat="1" x14ac:dyDescent="0.2">
      <c r="A810" s="776"/>
      <c r="B810" s="780"/>
      <c r="D810" s="779"/>
      <c r="E810" s="779"/>
      <c r="F810" s="778"/>
      <c r="G810" s="777"/>
      <c r="H810" s="776"/>
      <c r="I810" s="776"/>
      <c r="J810" s="776"/>
      <c r="K810" s="776"/>
      <c r="L810" s="776"/>
      <c r="M810" s="776"/>
      <c r="N810" s="776"/>
      <c r="O810" s="776"/>
      <c r="P810" s="776"/>
      <c r="Q810" s="776"/>
      <c r="R810" s="776"/>
      <c r="S810" s="776"/>
      <c r="T810" s="776"/>
      <c r="U810" s="776"/>
      <c r="V810" s="46"/>
      <c r="W810" s="46"/>
      <c r="X810" s="775"/>
      <c r="Y810" s="775"/>
      <c r="Z810" s="775"/>
      <c r="AA810" s="775"/>
      <c r="AB810" s="775"/>
    </row>
    <row r="811" spans="1:28" s="43" customFormat="1" x14ac:dyDescent="0.2">
      <c r="A811" s="776"/>
      <c r="B811" s="780"/>
      <c r="D811" s="779"/>
      <c r="E811" s="779"/>
      <c r="F811" s="778"/>
      <c r="G811" s="777"/>
      <c r="H811" s="776"/>
      <c r="I811" s="776"/>
      <c r="J811" s="776"/>
      <c r="K811" s="776"/>
      <c r="L811" s="776"/>
      <c r="M811" s="776"/>
      <c r="N811" s="776"/>
      <c r="O811" s="776"/>
      <c r="P811" s="776"/>
      <c r="Q811" s="776"/>
      <c r="R811" s="776"/>
      <c r="S811" s="776"/>
      <c r="T811" s="776"/>
      <c r="U811" s="776"/>
      <c r="V811" s="46"/>
      <c r="W811" s="46"/>
      <c r="X811" s="775"/>
      <c r="Y811" s="775"/>
      <c r="Z811" s="775"/>
      <c r="AA811" s="775"/>
      <c r="AB811" s="775"/>
    </row>
    <row r="812" spans="1:28" s="43" customFormat="1" x14ac:dyDescent="0.2">
      <c r="A812" s="776"/>
      <c r="B812" s="780"/>
      <c r="D812" s="779"/>
      <c r="E812" s="779"/>
      <c r="F812" s="778"/>
      <c r="G812" s="777"/>
      <c r="H812" s="776"/>
      <c r="I812" s="776"/>
      <c r="J812" s="776"/>
      <c r="K812" s="776"/>
      <c r="L812" s="776"/>
      <c r="M812" s="776"/>
      <c r="N812" s="776"/>
      <c r="O812" s="776"/>
      <c r="P812" s="776"/>
      <c r="Q812" s="776"/>
      <c r="R812" s="776"/>
      <c r="S812" s="776"/>
      <c r="T812" s="776"/>
      <c r="U812" s="776"/>
      <c r="V812" s="46"/>
      <c r="W812" s="46"/>
      <c r="X812" s="775"/>
      <c r="Y812" s="775"/>
      <c r="Z812" s="775"/>
      <c r="AA812" s="775"/>
      <c r="AB812" s="775"/>
    </row>
    <row r="813" spans="1:28" s="43" customFormat="1" x14ac:dyDescent="0.2">
      <c r="A813" s="776"/>
      <c r="B813" s="780"/>
      <c r="D813" s="779"/>
      <c r="E813" s="779"/>
      <c r="F813" s="778"/>
      <c r="G813" s="777"/>
      <c r="H813" s="776"/>
      <c r="I813" s="776"/>
      <c r="J813" s="776"/>
      <c r="K813" s="776"/>
      <c r="L813" s="776"/>
      <c r="M813" s="776"/>
      <c r="N813" s="776"/>
      <c r="O813" s="776"/>
      <c r="P813" s="776"/>
      <c r="Q813" s="776"/>
      <c r="R813" s="776"/>
      <c r="S813" s="776"/>
      <c r="T813" s="776"/>
      <c r="U813" s="776"/>
      <c r="V813" s="46"/>
      <c r="W813" s="46"/>
      <c r="X813" s="775"/>
      <c r="Y813" s="775"/>
      <c r="Z813" s="775"/>
      <c r="AA813" s="775"/>
      <c r="AB813" s="775"/>
    </row>
    <row r="814" spans="1:28" s="43" customFormat="1" x14ac:dyDescent="0.2">
      <c r="A814" s="776"/>
      <c r="B814" s="780"/>
      <c r="D814" s="779"/>
      <c r="E814" s="779"/>
      <c r="F814" s="778"/>
      <c r="G814" s="777"/>
      <c r="H814" s="776"/>
      <c r="I814" s="776"/>
      <c r="J814" s="776"/>
      <c r="K814" s="776"/>
      <c r="L814" s="776"/>
      <c r="M814" s="776"/>
      <c r="N814" s="776"/>
      <c r="O814" s="776"/>
      <c r="P814" s="776"/>
      <c r="Q814" s="776"/>
      <c r="R814" s="776"/>
      <c r="S814" s="776"/>
      <c r="T814" s="776"/>
      <c r="U814" s="776"/>
      <c r="V814" s="46"/>
      <c r="W814" s="46"/>
      <c r="X814" s="775"/>
      <c r="Y814" s="775"/>
      <c r="Z814" s="775"/>
      <c r="AA814" s="775"/>
      <c r="AB814" s="775"/>
    </row>
    <row r="815" spans="1:28" s="43" customFormat="1" x14ac:dyDescent="0.2">
      <c r="A815" s="776"/>
      <c r="B815" s="780"/>
      <c r="D815" s="779"/>
      <c r="E815" s="779"/>
      <c r="F815" s="778"/>
      <c r="G815" s="777"/>
      <c r="H815" s="776"/>
      <c r="I815" s="776"/>
      <c r="J815" s="776"/>
      <c r="K815" s="776"/>
      <c r="L815" s="776"/>
      <c r="M815" s="776"/>
      <c r="N815" s="776"/>
      <c r="O815" s="776"/>
      <c r="P815" s="776"/>
      <c r="Q815" s="776"/>
      <c r="R815" s="776"/>
      <c r="S815" s="776"/>
      <c r="T815" s="776"/>
      <c r="U815" s="776"/>
      <c r="V815" s="46"/>
      <c r="W815" s="46"/>
      <c r="X815" s="775"/>
      <c r="Y815" s="775"/>
      <c r="Z815" s="775"/>
      <c r="AA815" s="775"/>
      <c r="AB815" s="775"/>
    </row>
    <row r="816" spans="1:28" s="43" customFormat="1" x14ac:dyDescent="0.2">
      <c r="A816" s="776"/>
      <c r="B816" s="780"/>
      <c r="D816" s="779"/>
      <c r="E816" s="779"/>
      <c r="F816" s="778"/>
      <c r="G816" s="777"/>
      <c r="H816" s="776"/>
      <c r="I816" s="776"/>
      <c r="J816" s="776"/>
      <c r="K816" s="776"/>
      <c r="L816" s="776"/>
      <c r="M816" s="776"/>
      <c r="N816" s="776"/>
      <c r="O816" s="776"/>
      <c r="P816" s="776"/>
      <c r="Q816" s="776"/>
      <c r="R816" s="776"/>
      <c r="S816" s="776"/>
      <c r="T816" s="776"/>
      <c r="U816" s="776"/>
      <c r="V816" s="46"/>
      <c r="W816" s="46"/>
      <c r="X816" s="775"/>
      <c r="Y816" s="775"/>
      <c r="Z816" s="775"/>
      <c r="AA816" s="775"/>
      <c r="AB816" s="775"/>
    </row>
    <row r="817" spans="1:28" s="43" customFormat="1" x14ac:dyDescent="0.2">
      <c r="A817" s="776"/>
      <c r="B817" s="780"/>
      <c r="D817" s="779"/>
      <c r="E817" s="779"/>
      <c r="F817" s="778"/>
      <c r="G817" s="777"/>
      <c r="H817" s="776"/>
      <c r="I817" s="776"/>
      <c r="J817" s="776"/>
      <c r="K817" s="776"/>
      <c r="L817" s="776"/>
      <c r="M817" s="776"/>
      <c r="N817" s="776"/>
      <c r="O817" s="776"/>
      <c r="P817" s="776"/>
      <c r="Q817" s="776"/>
      <c r="R817" s="776"/>
      <c r="S817" s="776"/>
      <c r="T817" s="776"/>
      <c r="U817" s="776"/>
      <c r="V817" s="46"/>
      <c r="W817" s="46"/>
      <c r="X817" s="775"/>
      <c r="Y817" s="775"/>
      <c r="Z817" s="775"/>
      <c r="AA817" s="775"/>
      <c r="AB817" s="775"/>
    </row>
    <row r="818" spans="1:28" s="43" customFormat="1" x14ac:dyDescent="0.2">
      <c r="A818" s="776"/>
      <c r="B818" s="780"/>
      <c r="D818" s="779"/>
      <c r="E818" s="779"/>
      <c r="F818" s="778"/>
      <c r="G818" s="777"/>
      <c r="H818" s="776"/>
      <c r="I818" s="776"/>
      <c r="J818" s="776"/>
      <c r="K818" s="776"/>
      <c r="L818" s="776"/>
      <c r="M818" s="776"/>
      <c r="N818" s="776"/>
      <c r="O818" s="776"/>
      <c r="P818" s="776"/>
      <c r="Q818" s="776"/>
      <c r="R818" s="776"/>
      <c r="S818" s="776"/>
      <c r="T818" s="776"/>
      <c r="U818" s="776"/>
      <c r="V818" s="46"/>
      <c r="W818" s="46"/>
      <c r="X818" s="775"/>
      <c r="Y818" s="775"/>
      <c r="Z818" s="775"/>
      <c r="AA818" s="775"/>
      <c r="AB818" s="775"/>
    </row>
    <row r="819" spans="1:28" s="43" customFormat="1" x14ac:dyDescent="0.2">
      <c r="A819" s="776"/>
      <c r="B819" s="780"/>
      <c r="D819" s="779"/>
      <c r="E819" s="779"/>
      <c r="F819" s="778"/>
      <c r="G819" s="777"/>
      <c r="H819" s="776"/>
      <c r="I819" s="776"/>
      <c r="J819" s="776"/>
      <c r="K819" s="776"/>
      <c r="L819" s="776"/>
      <c r="M819" s="776"/>
      <c r="N819" s="776"/>
      <c r="O819" s="776"/>
      <c r="P819" s="776"/>
      <c r="Q819" s="776"/>
      <c r="R819" s="776"/>
      <c r="S819" s="776"/>
      <c r="T819" s="776"/>
      <c r="U819" s="776"/>
      <c r="V819" s="46"/>
      <c r="W819" s="46"/>
      <c r="X819" s="775"/>
      <c r="Y819" s="775"/>
      <c r="Z819" s="775"/>
      <c r="AA819" s="775"/>
      <c r="AB819" s="775"/>
    </row>
    <row r="820" spans="1:28" s="43" customFormat="1" x14ac:dyDescent="0.2">
      <c r="A820" s="776"/>
      <c r="B820" s="780"/>
      <c r="D820" s="779"/>
      <c r="E820" s="779"/>
      <c r="F820" s="778"/>
      <c r="G820" s="777"/>
      <c r="H820" s="776"/>
      <c r="I820" s="776"/>
      <c r="J820" s="776"/>
      <c r="K820" s="776"/>
      <c r="L820" s="776"/>
      <c r="M820" s="776"/>
      <c r="N820" s="776"/>
      <c r="O820" s="776"/>
      <c r="P820" s="776"/>
      <c r="Q820" s="776"/>
      <c r="R820" s="776"/>
      <c r="S820" s="776"/>
      <c r="T820" s="776"/>
      <c r="U820" s="776"/>
      <c r="V820" s="46"/>
      <c r="W820" s="46"/>
      <c r="X820" s="775"/>
      <c r="Y820" s="775"/>
      <c r="Z820" s="775"/>
      <c r="AA820" s="775"/>
      <c r="AB820" s="775"/>
    </row>
    <row r="821" spans="1:28" s="43" customFormat="1" x14ac:dyDescent="0.2">
      <c r="A821" s="776"/>
      <c r="B821" s="780"/>
      <c r="D821" s="779"/>
      <c r="E821" s="779"/>
      <c r="F821" s="778"/>
      <c r="G821" s="777"/>
      <c r="H821" s="776"/>
      <c r="I821" s="776"/>
      <c r="J821" s="776"/>
      <c r="K821" s="776"/>
      <c r="L821" s="776"/>
      <c r="M821" s="776"/>
      <c r="N821" s="776"/>
      <c r="O821" s="776"/>
      <c r="P821" s="776"/>
      <c r="Q821" s="776"/>
      <c r="R821" s="776"/>
      <c r="S821" s="776"/>
      <c r="T821" s="776"/>
      <c r="U821" s="776"/>
      <c r="V821" s="46"/>
      <c r="W821" s="46"/>
      <c r="X821" s="775"/>
      <c r="Y821" s="775"/>
      <c r="Z821" s="775"/>
      <c r="AA821" s="775"/>
      <c r="AB821" s="775"/>
    </row>
    <row r="822" spans="1:28" s="43" customFormat="1" x14ac:dyDescent="0.2">
      <c r="A822" s="776"/>
      <c r="B822" s="780"/>
      <c r="D822" s="779"/>
      <c r="E822" s="779"/>
      <c r="F822" s="778"/>
      <c r="G822" s="777"/>
      <c r="H822" s="776"/>
      <c r="I822" s="776"/>
      <c r="J822" s="776"/>
      <c r="K822" s="776"/>
      <c r="L822" s="776"/>
      <c r="M822" s="776"/>
      <c r="N822" s="776"/>
      <c r="O822" s="776"/>
      <c r="P822" s="776"/>
      <c r="Q822" s="776"/>
      <c r="R822" s="776"/>
      <c r="S822" s="776"/>
      <c r="T822" s="776"/>
      <c r="U822" s="776"/>
      <c r="V822" s="46"/>
      <c r="W822" s="46"/>
      <c r="X822" s="775"/>
      <c r="Y822" s="775"/>
      <c r="Z822" s="775"/>
      <c r="AA822" s="775"/>
      <c r="AB822" s="775"/>
    </row>
    <row r="823" spans="1:28" s="43" customFormat="1" x14ac:dyDescent="0.2">
      <c r="A823" s="776"/>
      <c r="B823" s="780"/>
      <c r="D823" s="779"/>
      <c r="E823" s="779"/>
      <c r="F823" s="778"/>
      <c r="G823" s="777"/>
      <c r="H823" s="776"/>
      <c r="I823" s="776"/>
      <c r="J823" s="776"/>
      <c r="K823" s="776"/>
      <c r="L823" s="776"/>
      <c r="M823" s="776"/>
      <c r="N823" s="776"/>
      <c r="O823" s="776"/>
      <c r="P823" s="776"/>
      <c r="Q823" s="776"/>
      <c r="R823" s="776"/>
      <c r="S823" s="776"/>
      <c r="T823" s="776"/>
      <c r="U823" s="776"/>
      <c r="V823" s="46"/>
      <c r="W823" s="46"/>
      <c r="X823" s="775"/>
      <c r="Y823" s="775"/>
      <c r="Z823" s="775"/>
      <c r="AA823" s="775"/>
      <c r="AB823" s="775"/>
    </row>
    <row r="824" spans="1:28" s="43" customFormat="1" x14ac:dyDescent="0.2">
      <c r="A824" s="776"/>
      <c r="B824" s="780"/>
      <c r="D824" s="779"/>
      <c r="E824" s="779"/>
      <c r="F824" s="778"/>
      <c r="G824" s="777"/>
      <c r="H824" s="776"/>
      <c r="I824" s="776"/>
      <c r="J824" s="776"/>
      <c r="K824" s="776"/>
      <c r="L824" s="776"/>
      <c r="M824" s="776"/>
      <c r="N824" s="776"/>
      <c r="O824" s="776"/>
      <c r="P824" s="776"/>
      <c r="Q824" s="776"/>
      <c r="R824" s="776"/>
      <c r="S824" s="776"/>
      <c r="T824" s="776"/>
      <c r="U824" s="776"/>
      <c r="V824" s="46"/>
      <c r="W824" s="46"/>
      <c r="X824" s="775"/>
      <c r="Y824" s="775"/>
      <c r="Z824" s="775"/>
      <c r="AA824" s="775"/>
      <c r="AB824" s="775"/>
    </row>
    <row r="825" spans="1:28" s="43" customFormat="1" x14ac:dyDescent="0.2">
      <c r="A825" s="776"/>
      <c r="B825" s="780"/>
      <c r="D825" s="779"/>
      <c r="E825" s="779"/>
      <c r="F825" s="778"/>
      <c r="G825" s="777"/>
      <c r="H825" s="776"/>
      <c r="I825" s="776"/>
      <c r="J825" s="776"/>
      <c r="K825" s="776"/>
      <c r="L825" s="776"/>
      <c r="M825" s="776"/>
      <c r="N825" s="776"/>
      <c r="O825" s="776"/>
      <c r="P825" s="776"/>
      <c r="Q825" s="776"/>
      <c r="R825" s="776"/>
      <c r="S825" s="776"/>
      <c r="T825" s="776"/>
      <c r="U825" s="776"/>
      <c r="V825" s="46"/>
      <c r="W825" s="46"/>
      <c r="X825" s="775"/>
      <c r="Y825" s="775"/>
      <c r="Z825" s="775"/>
      <c r="AA825" s="775"/>
      <c r="AB825" s="775"/>
    </row>
    <row r="826" spans="1:28" s="43" customFormat="1" x14ac:dyDescent="0.2">
      <c r="A826" s="776"/>
      <c r="B826" s="780"/>
      <c r="D826" s="779"/>
      <c r="E826" s="779"/>
      <c r="F826" s="778"/>
      <c r="G826" s="777"/>
      <c r="H826" s="776"/>
      <c r="I826" s="776"/>
      <c r="J826" s="776"/>
      <c r="K826" s="776"/>
      <c r="L826" s="776"/>
      <c r="M826" s="776"/>
      <c r="N826" s="776"/>
      <c r="O826" s="776"/>
      <c r="P826" s="776"/>
      <c r="Q826" s="776"/>
      <c r="R826" s="776"/>
      <c r="S826" s="776"/>
      <c r="T826" s="776"/>
      <c r="U826" s="776"/>
      <c r="V826" s="46"/>
      <c r="W826" s="46"/>
      <c r="X826" s="775"/>
      <c r="Y826" s="775"/>
      <c r="Z826" s="775"/>
      <c r="AA826" s="775"/>
      <c r="AB826" s="775"/>
    </row>
    <row r="827" spans="1:28" s="43" customFormat="1" x14ac:dyDescent="0.2">
      <c r="A827" s="776"/>
      <c r="B827" s="780"/>
      <c r="D827" s="779"/>
      <c r="E827" s="779"/>
      <c r="F827" s="778"/>
      <c r="G827" s="777"/>
      <c r="H827" s="776"/>
      <c r="I827" s="776"/>
      <c r="J827" s="776"/>
      <c r="K827" s="776"/>
      <c r="L827" s="776"/>
      <c r="M827" s="776"/>
      <c r="N827" s="776"/>
      <c r="O827" s="776"/>
      <c r="P827" s="776"/>
      <c r="Q827" s="776"/>
      <c r="R827" s="776"/>
      <c r="S827" s="776"/>
      <c r="T827" s="776"/>
      <c r="U827" s="776"/>
      <c r="V827" s="46"/>
      <c r="W827" s="46"/>
      <c r="X827" s="775"/>
      <c r="Y827" s="775"/>
      <c r="Z827" s="775"/>
      <c r="AA827" s="775"/>
      <c r="AB827" s="775"/>
    </row>
    <row r="828" spans="1:28" s="43" customFormat="1" x14ac:dyDescent="0.2">
      <c r="A828" s="776"/>
      <c r="B828" s="780"/>
      <c r="D828" s="779"/>
      <c r="E828" s="779"/>
      <c r="F828" s="778"/>
      <c r="G828" s="777"/>
      <c r="H828" s="776"/>
      <c r="I828" s="776"/>
      <c r="J828" s="776"/>
      <c r="K828" s="776"/>
      <c r="L828" s="776"/>
      <c r="M828" s="776"/>
      <c r="N828" s="776"/>
      <c r="O828" s="776"/>
      <c r="P828" s="776"/>
      <c r="Q828" s="776"/>
      <c r="R828" s="776"/>
      <c r="S828" s="776"/>
      <c r="T828" s="776"/>
      <c r="U828" s="776"/>
      <c r="V828" s="46"/>
      <c r="W828" s="46"/>
      <c r="X828" s="775"/>
      <c r="Y828" s="775"/>
      <c r="Z828" s="775"/>
      <c r="AA828" s="775"/>
      <c r="AB828" s="775"/>
    </row>
    <row r="829" spans="1:28" s="43" customFormat="1" x14ac:dyDescent="0.2">
      <c r="A829" s="776"/>
      <c r="B829" s="780"/>
      <c r="D829" s="779"/>
      <c r="E829" s="779"/>
      <c r="F829" s="778"/>
      <c r="G829" s="777"/>
      <c r="H829" s="776"/>
      <c r="I829" s="776"/>
      <c r="J829" s="776"/>
      <c r="K829" s="776"/>
      <c r="L829" s="776"/>
      <c r="M829" s="776"/>
      <c r="N829" s="776"/>
      <c r="O829" s="776"/>
      <c r="P829" s="776"/>
      <c r="Q829" s="776"/>
      <c r="R829" s="776"/>
      <c r="S829" s="776"/>
      <c r="T829" s="776"/>
      <c r="U829" s="776"/>
      <c r="V829" s="46"/>
      <c r="W829" s="46"/>
      <c r="X829" s="775"/>
      <c r="Y829" s="775"/>
      <c r="Z829" s="775"/>
      <c r="AA829" s="775"/>
      <c r="AB829" s="775"/>
    </row>
    <row r="830" spans="1:28" s="43" customFormat="1" x14ac:dyDescent="0.2">
      <c r="A830" s="776"/>
      <c r="B830" s="780"/>
      <c r="D830" s="779"/>
      <c r="E830" s="779"/>
      <c r="F830" s="778"/>
      <c r="G830" s="777"/>
      <c r="H830" s="776"/>
      <c r="I830" s="776"/>
      <c r="J830" s="776"/>
      <c r="K830" s="776"/>
      <c r="L830" s="776"/>
      <c r="M830" s="776"/>
      <c r="N830" s="776"/>
      <c r="O830" s="776"/>
      <c r="P830" s="776"/>
      <c r="Q830" s="776"/>
      <c r="R830" s="776"/>
      <c r="S830" s="776"/>
      <c r="T830" s="776"/>
      <c r="U830" s="776"/>
      <c r="V830" s="46"/>
      <c r="W830" s="46"/>
      <c r="X830" s="775"/>
      <c r="Y830" s="775"/>
      <c r="Z830" s="775"/>
      <c r="AA830" s="775"/>
      <c r="AB830" s="775"/>
    </row>
    <row r="831" spans="1:28" s="43" customFormat="1" x14ac:dyDescent="0.2">
      <c r="A831" s="776"/>
      <c r="B831" s="780"/>
      <c r="D831" s="779"/>
      <c r="E831" s="779"/>
      <c r="F831" s="778"/>
      <c r="G831" s="777"/>
      <c r="H831" s="776"/>
      <c r="I831" s="776"/>
      <c r="J831" s="776"/>
      <c r="K831" s="776"/>
      <c r="L831" s="776"/>
      <c r="M831" s="776"/>
      <c r="N831" s="776"/>
      <c r="O831" s="776"/>
      <c r="P831" s="776"/>
      <c r="Q831" s="776"/>
      <c r="R831" s="776"/>
      <c r="S831" s="776"/>
      <c r="T831" s="776"/>
      <c r="U831" s="776"/>
      <c r="V831" s="46"/>
      <c r="W831" s="46"/>
      <c r="X831" s="775"/>
      <c r="Y831" s="775"/>
      <c r="Z831" s="775"/>
      <c r="AA831" s="775"/>
      <c r="AB831" s="775"/>
    </row>
    <row r="832" spans="1:28" s="43" customFormat="1" x14ac:dyDescent="0.2">
      <c r="A832" s="776"/>
      <c r="B832" s="780"/>
      <c r="D832" s="779"/>
      <c r="E832" s="779"/>
      <c r="F832" s="778"/>
      <c r="G832" s="777"/>
      <c r="H832" s="776"/>
      <c r="I832" s="776"/>
      <c r="J832" s="776"/>
      <c r="K832" s="776"/>
      <c r="L832" s="776"/>
      <c r="M832" s="776"/>
      <c r="N832" s="776"/>
      <c r="O832" s="776"/>
      <c r="P832" s="776"/>
      <c r="Q832" s="776"/>
      <c r="R832" s="776"/>
      <c r="S832" s="776"/>
      <c r="T832" s="776"/>
      <c r="U832" s="776"/>
      <c r="V832" s="46"/>
      <c r="W832" s="46"/>
      <c r="X832" s="775"/>
      <c r="Y832" s="775"/>
      <c r="Z832" s="775"/>
      <c r="AA832" s="775"/>
      <c r="AB832" s="775"/>
    </row>
    <row r="833" spans="1:28" s="43" customFormat="1" x14ac:dyDescent="0.2">
      <c r="A833" s="776"/>
      <c r="B833" s="780"/>
      <c r="D833" s="779"/>
      <c r="E833" s="779"/>
      <c r="F833" s="778"/>
      <c r="G833" s="777"/>
      <c r="H833" s="776"/>
      <c r="I833" s="776"/>
      <c r="J833" s="776"/>
      <c r="K833" s="776"/>
      <c r="L833" s="776"/>
      <c r="M833" s="776"/>
      <c r="N833" s="776"/>
      <c r="O833" s="776"/>
      <c r="P833" s="776"/>
      <c r="Q833" s="776"/>
      <c r="R833" s="776"/>
      <c r="S833" s="776"/>
      <c r="T833" s="776"/>
      <c r="U833" s="776"/>
      <c r="V833" s="46"/>
      <c r="W833" s="46"/>
      <c r="X833" s="775"/>
      <c r="Y833" s="775"/>
      <c r="Z833" s="775"/>
      <c r="AA833" s="775"/>
      <c r="AB833" s="775"/>
    </row>
    <row r="834" spans="1:28" s="43" customFormat="1" x14ac:dyDescent="0.2">
      <c r="A834" s="776"/>
      <c r="B834" s="780"/>
      <c r="D834" s="779"/>
      <c r="E834" s="779"/>
      <c r="F834" s="778"/>
      <c r="G834" s="777"/>
      <c r="H834" s="776"/>
      <c r="I834" s="776"/>
      <c r="J834" s="776"/>
      <c r="K834" s="776"/>
      <c r="L834" s="776"/>
      <c r="M834" s="776"/>
      <c r="N834" s="776"/>
      <c r="O834" s="776"/>
      <c r="P834" s="776"/>
      <c r="Q834" s="776"/>
      <c r="R834" s="776"/>
      <c r="S834" s="776"/>
      <c r="T834" s="776"/>
      <c r="U834" s="776"/>
      <c r="V834" s="46"/>
      <c r="W834" s="46"/>
      <c r="X834" s="775"/>
      <c r="Y834" s="775"/>
      <c r="Z834" s="775"/>
      <c r="AA834" s="775"/>
      <c r="AB834" s="775"/>
    </row>
    <row r="835" spans="1:28" s="43" customFormat="1" x14ac:dyDescent="0.2">
      <c r="A835" s="776"/>
      <c r="B835" s="780"/>
      <c r="D835" s="779"/>
      <c r="E835" s="779"/>
      <c r="F835" s="778"/>
      <c r="G835" s="777"/>
      <c r="H835" s="776"/>
      <c r="I835" s="776"/>
      <c r="J835" s="776"/>
      <c r="K835" s="776"/>
      <c r="L835" s="776"/>
      <c r="M835" s="776"/>
      <c r="N835" s="776"/>
      <c r="O835" s="776"/>
      <c r="P835" s="776"/>
      <c r="Q835" s="776"/>
      <c r="R835" s="776"/>
      <c r="S835" s="776"/>
      <c r="T835" s="776"/>
      <c r="U835" s="776"/>
      <c r="V835" s="46"/>
      <c r="W835" s="46"/>
      <c r="X835" s="775"/>
      <c r="Y835" s="775"/>
      <c r="Z835" s="775"/>
      <c r="AA835" s="775"/>
      <c r="AB835" s="775"/>
    </row>
    <row r="836" spans="1:28" s="43" customFormat="1" x14ac:dyDescent="0.2">
      <c r="A836" s="776"/>
      <c r="B836" s="780"/>
      <c r="D836" s="779"/>
      <c r="E836" s="779"/>
      <c r="F836" s="778"/>
      <c r="G836" s="777"/>
      <c r="H836" s="776"/>
      <c r="I836" s="776"/>
      <c r="J836" s="776"/>
      <c r="K836" s="776"/>
      <c r="L836" s="776"/>
      <c r="M836" s="776"/>
      <c r="N836" s="776"/>
      <c r="O836" s="776"/>
      <c r="P836" s="776"/>
      <c r="Q836" s="776"/>
      <c r="R836" s="776"/>
      <c r="S836" s="776"/>
      <c r="T836" s="776"/>
      <c r="U836" s="776"/>
      <c r="V836" s="46"/>
      <c r="W836" s="46"/>
      <c r="X836" s="775"/>
      <c r="Y836" s="775"/>
      <c r="Z836" s="775"/>
      <c r="AA836" s="775"/>
      <c r="AB836" s="775"/>
    </row>
    <row r="837" spans="1:28" s="43" customFormat="1" x14ac:dyDescent="0.2">
      <c r="A837" s="776"/>
      <c r="B837" s="780"/>
      <c r="D837" s="779"/>
      <c r="E837" s="779"/>
      <c r="F837" s="778"/>
      <c r="G837" s="777"/>
      <c r="H837" s="776"/>
      <c r="I837" s="776"/>
      <c r="J837" s="776"/>
      <c r="K837" s="776"/>
      <c r="L837" s="776"/>
      <c r="M837" s="776"/>
      <c r="N837" s="776"/>
      <c r="O837" s="776"/>
      <c r="P837" s="776"/>
      <c r="Q837" s="776"/>
      <c r="R837" s="776"/>
      <c r="S837" s="776"/>
      <c r="T837" s="776"/>
      <c r="U837" s="776"/>
      <c r="V837" s="46"/>
      <c r="W837" s="46"/>
      <c r="X837" s="775"/>
      <c r="Y837" s="775"/>
      <c r="Z837" s="775"/>
      <c r="AA837" s="775"/>
      <c r="AB837" s="775"/>
    </row>
    <row r="838" spans="1:28" s="43" customFormat="1" x14ac:dyDescent="0.2">
      <c r="A838" s="776"/>
      <c r="B838" s="780"/>
      <c r="D838" s="779"/>
      <c r="E838" s="779"/>
      <c r="F838" s="778"/>
      <c r="G838" s="777"/>
      <c r="H838" s="776"/>
      <c r="I838" s="776"/>
      <c r="J838" s="776"/>
      <c r="K838" s="776"/>
      <c r="L838" s="776"/>
      <c r="M838" s="776"/>
      <c r="N838" s="776"/>
      <c r="O838" s="776"/>
      <c r="P838" s="776"/>
      <c r="Q838" s="776"/>
      <c r="R838" s="776"/>
      <c r="S838" s="776"/>
      <c r="T838" s="776"/>
      <c r="U838" s="776"/>
      <c r="V838" s="46"/>
      <c r="W838" s="46"/>
      <c r="X838" s="775"/>
      <c r="Y838" s="775"/>
      <c r="Z838" s="775"/>
      <c r="AA838" s="775"/>
      <c r="AB838" s="775"/>
    </row>
    <row r="839" spans="1:28" s="43" customFormat="1" x14ac:dyDescent="0.2">
      <c r="A839" s="776"/>
      <c r="B839" s="780"/>
      <c r="D839" s="779"/>
      <c r="E839" s="779"/>
      <c r="F839" s="778"/>
      <c r="G839" s="777"/>
      <c r="H839" s="776"/>
      <c r="I839" s="776"/>
      <c r="J839" s="776"/>
      <c r="K839" s="776"/>
      <c r="L839" s="776"/>
      <c r="M839" s="776"/>
      <c r="N839" s="776"/>
      <c r="O839" s="776"/>
      <c r="P839" s="776"/>
      <c r="Q839" s="776"/>
      <c r="R839" s="776"/>
      <c r="S839" s="776"/>
      <c r="T839" s="776"/>
      <c r="U839" s="776"/>
      <c r="V839" s="46"/>
      <c r="W839" s="46"/>
      <c r="X839" s="775"/>
      <c r="Y839" s="775"/>
      <c r="Z839" s="775"/>
      <c r="AA839" s="775"/>
      <c r="AB839" s="775"/>
    </row>
    <row r="840" spans="1:28" s="43" customFormat="1" x14ac:dyDescent="0.2">
      <c r="A840" s="776"/>
      <c r="B840" s="780"/>
      <c r="D840" s="779"/>
      <c r="E840" s="779"/>
      <c r="F840" s="778"/>
      <c r="G840" s="777"/>
      <c r="H840" s="776"/>
      <c r="I840" s="776"/>
      <c r="J840" s="776"/>
      <c r="K840" s="776"/>
      <c r="L840" s="776"/>
      <c r="M840" s="776"/>
      <c r="N840" s="776"/>
      <c r="O840" s="776"/>
      <c r="P840" s="776"/>
      <c r="Q840" s="776"/>
      <c r="R840" s="776"/>
      <c r="S840" s="776"/>
      <c r="T840" s="776"/>
      <c r="U840" s="776"/>
      <c r="V840" s="46"/>
      <c r="W840" s="46"/>
      <c r="X840" s="775"/>
      <c r="Y840" s="775"/>
      <c r="Z840" s="775"/>
      <c r="AA840" s="775"/>
      <c r="AB840" s="775"/>
    </row>
    <row r="841" spans="1:28" s="43" customFormat="1" x14ac:dyDescent="0.2">
      <c r="A841" s="776"/>
      <c r="B841" s="780"/>
      <c r="D841" s="779"/>
      <c r="E841" s="779"/>
      <c r="F841" s="778"/>
      <c r="G841" s="777"/>
      <c r="H841" s="776"/>
      <c r="I841" s="776"/>
      <c r="J841" s="776"/>
      <c r="K841" s="776"/>
      <c r="L841" s="776"/>
      <c r="M841" s="776"/>
      <c r="N841" s="776"/>
      <c r="O841" s="776"/>
      <c r="P841" s="776"/>
      <c r="Q841" s="776"/>
      <c r="R841" s="776"/>
      <c r="S841" s="776"/>
      <c r="T841" s="776"/>
      <c r="U841" s="776"/>
      <c r="V841" s="46"/>
      <c r="W841" s="46"/>
      <c r="X841" s="775"/>
      <c r="Y841" s="775"/>
      <c r="Z841" s="775"/>
      <c r="AA841" s="775"/>
      <c r="AB841" s="775"/>
    </row>
    <row r="842" spans="1:28" s="43" customFormat="1" x14ac:dyDescent="0.2">
      <c r="A842" s="776"/>
      <c r="B842" s="780"/>
      <c r="D842" s="779"/>
      <c r="E842" s="779"/>
      <c r="F842" s="778"/>
      <c r="G842" s="777"/>
      <c r="H842" s="776"/>
      <c r="I842" s="776"/>
      <c r="J842" s="776"/>
      <c r="K842" s="776"/>
      <c r="L842" s="776"/>
      <c r="M842" s="776"/>
      <c r="N842" s="776"/>
      <c r="O842" s="776"/>
      <c r="P842" s="776"/>
      <c r="Q842" s="776"/>
      <c r="R842" s="776"/>
      <c r="S842" s="776"/>
      <c r="T842" s="776"/>
      <c r="U842" s="776"/>
      <c r="V842" s="46"/>
      <c r="W842" s="46"/>
      <c r="X842" s="775"/>
      <c r="Y842" s="775"/>
      <c r="Z842" s="775"/>
      <c r="AA842" s="775"/>
      <c r="AB842" s="775"/>
    </row>
    <row r="843" spans="1:28" s="43" customFormat="1" x14ac:dyDescent="0.2">
      <c r="A843" s="776"/>
      <c r="B843" s="780"/>
      <c r="D843" s="779"/>
      <c r="E843" s="779"/>
      <c r="F843" s="778"/>
      <c r="G843" s="777"/>
      <c r="H843" s="776"/>
      <c r="I843" s="776"/>
      <c r="J843" s="776"/>
      <c r="K843" s="776"/>
      <c r="L843" s="776"/>
      <c r="M843" s="776"/>
      <c r="N843" s="776"/>
      <c r="O843" s="776"/>
      <c r="P843" s="776"/>
      <c r="Q843" s="776"/>
      <c r="R843" s="776"/>
      <c r="S843" s="776"/>
      <c r="T843" s="776"/>
      <c r="U843" s="776"/>
      <c r="V843" s="46"/>
      <c r="W843" s="46"/>
      <c r="X843" s="775"/>
      <c r="Y843" s="775"/>
      <c r="Z843" s="775"/>
      <c r="AA843" s="775"/>
      <c r="AB843" s="775"/>
    </row>
    <row r="844" spans="1:28" s="43" customFormat="1" x14ac:dyDescent="0.2">
      <c r="A844" s="776"/>
      <c r="B844" s="780"/>
      <c r="D844" s="779"/>
      <c r="E844" s="779"/>
      <c r="F844" s="778"/>
      <c r="G844" s="777"/>
      <c r="H844" s="776"/>
      <c r="I844" s="776"/>
      <c r="J844" s="776"/>
      <c r="K844" s="776"/>
      <c r="L844" s="776"/>
      <c r="M844" s="776"/>
      <c r="N844" s="776"/>
      <c r="O844" s="776"/>
      <c r="P844" s="776"/>
      <c r="Q844" s="776"/>
      <c r="R844" s="776"/>
      <c r="S844" s="776"/>
      <c r="T844" s="776"/>
      <c r="U844" s="776"/>
      <c r="V844" s="46"/>
      <c r="W844" s="46"/>
      <c r="X844" s="775"/>
      <c r="Y844" s="775"/>
      <c r="Z844" s="775"/>
      <c r="AA844" s="775"/>
      <c r="AB844" s="775"/>
    </row>
    <row r="845" spans="1:28" s="43" customFormat="1" x14ac:dyDescent="0.2">
      <c r="A845" s="776"/>
      <c r="B845" s="780"/>
      <c r="D845" s="779"/>
      <c r="E845" s="779"/>
      <c r="F845" s="778"/>
      <c r="G845" s="777"/>
      <c r="H845" s="776"/>
      <c r="I845" s="776"/>
      <c r="J845" s="776"/>
      <c r="K845" s="776"/>
      <c r="L845" s="776"/>
      <c r="M845" s="776"/>
      <c r="N845" s="776"/>
      <c r="O845" s="776"/>
      <c r="P845" s="776"/>
      <c r="Q845" s="776"/>
      <c r="R845" s="776"/>
      <c r="S845" s="776"/>
      <c r="T845" s="776"/>
      <c r="U845" s="776"/>
      <c r="V845" s="46"/>
      <c r="W845" s="46"/>
      <c r="X845" s="775"/>
      <c r="Y845" s="775"/>
      <c r="Z845" s="775"/>
      <c r="AA845" s="775"/>
      <c r="AB845" s="775"/>
    </row>
    <row r="846" spans="1:28" s="43" customFormat="1" x14ac:dyDescent="0.2">
      <c r="A846" s="776"/>
      <c r="B846" s="780"/>
      <c r="D846" s="779"/>
      <c r="E846" s="779"/>
      <c r="F846" s="778"/>
      <c r="G846" s="777"/>
      <c r="H846" s="776"/>
      <c r="I846" s="776"/>
      <c r="J846" s="776"/>
      <c r="K846" s="776"/>
      <c r="L846" s="776"/>
      <c r="M846" s="776"/>
      <c r="N846" s="776"/>
      <c r="O846" s="776"/>
      <c r="P846" s="776"/>
      <c r="Q846" s="776"/>
      <c r="R846" s="776"/>
      <c r="S846" s="776"/>
      <c r="T846" s="776"/>
      <c r="U846" s="776"/>
      <c r="V846" s="46"/>
      <c r="W846" s="46"/>
      <c r="X846" s="775"/>
      <c r="Y846" s="775"/>
      <c r="Z846" s="775"/>
      <c r="AA846" s="775"/>
      <c r="AB846" s="775"/>
    </row>
    <row r="847" spans="1:28" s="43" customFormat="1" x14ac:dyDescent="0.2">
      <c r="A847" s="776"/>
      <c r="B847" s="780"/>
      <c r="D847" s="779"/>
      <c r="E847" s="779"/>
      <c r="F847" s="778"/>
      <c r="G847" s="777"/>
      <c r="H847" s="776"/>
      <c r="I847" s="776"/>
      <c r="J847" s="776"/>
      <c r="K847" s="776"/>
      <c r="L847" s="776"/>
      <c r="M847" s="776"/>
      <c r="N847" s="776"/>
      <c r="O847" s="776"/>
      <c r="P847" s="776"/>
      <c r="Q847" s="776"/>
      <c r="R847" s="776"/>
      <c r="S847" s="776"/>
      <c r="T847" s="776"/>
      <c r="U847" s="776"/>
      <c r="V847" s="46"/>
      <c r="W847" s="46"/>
      <c r="X847" s="775"/>
      <c r="Y847" s="775"/>
      <c r="Z847" s="775"/>
      <c r="AA847" s="775"/>
      <c r="AB847" s="775"/>
    </row>
    <row r="848" spans="1:28" s="43" customFormat="1" x14ac:dyDescent="0.2">
      <c r="A848" s="776"/>
      <c r="B848" s="780"/>
      <c r="D848" s="779"/>
      <c r="E848" s="779"/>
      <c r="F848" s="778"/>
      <c r="G848" s="777"/>
      <c r="H848" s="776"/>
      <c r="I848" s="776"/>
      <c r="J848" s="776"/>
      <c r="K848" s="776"/>
      <c r="L848" s="776"/>
      <c r="M848" s="776"/>
      <c r="N848" s="776"/>
      <c r="O848" s="776"/>
      <c r="P848" s="776"/>
      <c r="Q848" s="776"/>
      <c r="R848" s="776"/>
      <c r="S848" s="776"/>
      <c r="T848" s="776"/>
      <c r="U848" s="776"/>
      <c r="V848" s="46"/>
      <c r="W848" s="46"/>
      <c r="X848" s="775"/>
      <c r="Y848" s="775"/>
      <c r="Z848" s="775"/>
      <c r="AA848" s="775"/>
      <c r="AB848" s="775"/>
    </row>
    <row r="849" spans="1:28" s="43" customFormat="1" x14ac:dyDescent="0.2">
      <c r="A849" s="776"/>
      <c r="B849" s="780"/>
      <c r="D849" s="779"/>
      <c r="E849" s="779"/>
      <c r="F849" s="778"/>
      <c r="G849" s="777"/>
      <c r="H849" s="776"/>
      <c r="I849" s="776"/>
      <c r="J849" s="776"/>
      <c r="K849" s="776"/>
      <c r="L849" s="776"/>
      <c r="M849" s="776"/>
      <c r="N849" s="776"/>
      <c r="O849" s="776"/>
      <c r="P849" s="776"/>
      <c r="Q849" s="776"/>
      <c r="R849" s="776"/>
      <c r="S849" s="776"/>
      <c r="T849" s="776"/>
      <c r="U849" s="776"/>
      <c r="V849" s="46"/>
      <c r="W849" s="46"/>
      <c r="X849" s="775"/>
      <c r="Y849" s="775"/>
      <c r="Z849" s="775"/>
      <c r="AA849" s="775"/>
      <c r="AB849" s="775"/>
    </row>
    <row r="850" spans="1:28" s="43" customFormat="1" x14ac:dyDescent="0.2">
      <c r="A850" s="776"/>
      <c r="B850" s="780"/>
      <c r="D850" s="779"/>
      <c r="E850" s="779"/>
      <c r="F850" s="778"/>
      <c r="G850" s="777"/>
      <c r="H850" s="776"/>
      <c r="I850" s="776"/>
      <c r="J850" s="776"/>
      <c r="K850" s="776"/>
      <c r="L850" s="776"/>
      <c r="M850" s="776"/>
      <c r="N850" s="776"/>
      <c r="O850" s="776"/>
      <c r="P850" s="776"/>
      <c r="Q850" s="776"/>
      <c r="R850" s="776"/>
      <c r="S850" s="776"/>
      <c r="T850" s="776"/>
      <c r="U850" s="776"/>
      <c r="V850" s="46"/>
      <c r="W850" s="46"/>
      <c r="X850" s="775"/>
      <c r="Y850" s="775"/>
      <c r="Z850" s="775"/>
      <c r="AA850" s="775"/>
      <c r="AB850" s="775"/>
    </row>
    <row r="851" spans="1:28" s="43" customFormat="1" x14ac:dyDescent="0.2">
      <c r="A851" s="776"/>
      <c r="B851" s="780"/>
      <c r="D851" s="779"/>
      <c r="E851" s="779"/>
      <c r="F851" s="778"/>
      <c r="G851" s="777"/>
      <c r="H851" s="776"/>
      <c r="I851" s="776"/>
      <c r="J851" s="776"/>
      <c r="K851" s="776"/>
      <c r="L851" s="776"/>
      <c r="M851" s="776"/>
      <c r="N851" s="776"/>
      <c r="O851" s="776"/>
      <c r="P851" s="776"/>
      <c r="Q851" s="776"/>
      <c r="R851" s="776"/>
      <c r="S851" s="776"/>
      <c r="T851" s="776"/>
      <c r="U851" s="776"/>
      <c r="V851" s="46"/>
      <c r="W851" s="46"/>
      <c r="X851" s="775"/>
      <c r="Y851" s="775"/>
      <c r="Z851" s="775"/>
      <c r="AA851" s="775"/>
      <c r="AB851" s="775"/>
    </row>
    <row r="852" spans="1:28" s="43" customFormat="1" x14ac:dyDescent="0.2">
      <c r="A852" s="776"/>
      <c r="B852" s="780"/>
      <c r="D852" s="779"/>
      <c r="E852" s="779"/>
      <c r="F852" s="778"/>
      <c r="G852" s="777"/>
      <c r="H852" s="776"/>
      <c r="I852" s="776"/>
      <c r="J852" s="776"/>
      <c r="K852" s="776"/>
      <c r="L852" s="776"/>
      <c r="M852" s="776"/>
      <c r="N852" s="776"/>
      <c r="O852" s="776"/>
      <c r="P852" s="776"/>
      <c r="Q852" s="776"/>
      <c r="R852" s="776"/>
      <c r="S852" s="776"/>
      <c r="T852" s="776"/>
      <c r="U852" s="776"/>
      <c r="V852" s="46"/>
      <c r="W852" s="46"/>
      <c r="X852" s="775"/>
      <c r="Y852" s="775"/>
      <c r="Z852" s="775"/>
      <c r="AA852" s="775"/>
      <c r="AB852" s="775"/>
    </row>
    <row r="853" spans="1:28" s="43" customFormat="1" x14ac:dyDescent="0.2">
      <c r="A853" s="776"/>
      <c r="B853" s="780"/>
      <c r="D853" s="779"/>
      <c r="E853" s="779"/>
      <c r="F853" s="778"/>
      <c r="G853" s="777"/>
      <c r="H853" s="776"/>
      <c r="I853" s="776"/>
      <c r="J853" s="776"/>
      <c r="K853" s="776"/>
      <c r="L853" s="776"/>
      <c r="M853" s="776"/>
      <c r="N853" s="776"/>
      <c r="O853" s="776"/>
      <c r="P853" s="776"/>
      <c r="Q853" s="776"/>
      <c r="R853" s="776"/>
      <c r="S853" s="776"/>
      <c r="T853" s="776"/>
      <c r="U853" s="776"/>
      <c r="V853" s="46"/>
      <c r="W853" s="46"/>
      <c r="X853" s="775"/>
      <c r="Y853" s="775"/>
      <c r="Z853" s="775"/>
      <c r="AA853" s="775"/>
      <c r="AB853" s="775"/>
    </row>
    <row r="854" spans="1:28" s="43" customFormat="1" x14ac:dyDescent="0.2">
      <c r="A854" s="776"/>
      <c r="B854" s="780"/>
      <c r="D854" s="779"/>
      <c r="E854" s="779"/>
      <c r="F854" s="778"/>
      <c r="G854" s="777"/>
      <c r="H854" s="776"/>
      <c r="I854" s="776"/>
      <c r="J854" s="776"/>
      <c r="K854" s="776"/>
      <c r="L854" s="776"/>
      <c r="M854" s="776"/>
      <c r="N854" s="776"/>
      <c r="O854" s="776"/>
      <c r="P854" s="776"/>
      <c r="Q854" s="776"/>
      <c r="R854" s="776"/>
      <c r="S854" s="776"/>
      <c r="T854" s="776"/>
      <c r="U854" s="776"/>
      <c r="V854" s="46"/>
      <c r="W854" s="46"/>
      <c r="X854" s="775"/>
      <c r="Y854" s="775"/>
      <c r="Z854" s="775"/>
      <c r="AA854" s="775"/>
      <c r="AB854" s="775"/>
    </row>
    <row r="855" spans="1:28" s="43" customFormat="1" x14ac:dyDescent="0.2">
      <c r="A855" s="776"/>
      <c r="B855" s="780"/>
      <c r="D855" s="779"/>
      <c r="E855" s="779"/>
      <c r="F855" s="778"/>
      <c r="G855" s="777"/>
      <c r="H855" s="776"/>
      <c r="I855" s="776"/>
      <c r="J855" s="776"/>
      <c r="K855" s="776"/>
      <c r="L855" s="776"/>
      <c r="M855" s="776"/>
      <c r="N855" s="776"/>
      <c r="O855" s="776"/>
      <c r="P855" s="776"/>
      <c r="Q855" s="776"/>
      <c r="R855" s="776"/>
      <c r="S855" s="776"/>
      <c r="T855" s="776"/>
      <c r="U855" s="776"/>
      <c r="V855" s="46"/>
      <c r="W855" s="46"/>
      <c r="X855" s="775"/>
      <c r="Y855" s="775"/>
      <c r="Z855" s="775"/>
      <c r="AA855" s="775"/>
      <c r="AB855" s="775"/>
    </row>
    <row r="856" spans="1:28" s="43" customFormat="1" x14ac:dyDescent="0.2">
      <c r="A856" s="776"/>
      <c r="B856" s="780"/>
      <c r="D856" s="779"/>
      <c r="E856" s="779"/>
      <c r="F856" s="778"/>
      <c r="G856" s="777"/>
      <c r="H856" s="776"/>
      <c r="I856" s="776"/>
      <c r="J856" s="776"/>
      <c r="K856" s="776"/>
      <c r="L856" s="776"/>
      <c r="M856" s="776"/>
      <c r="N856" s="776"/>
      <c r="O856" s="776"/>
      <c r="P856" s="776"/>
      <c r="Q856" s="776"/>
      <c r="R856" s="776"/>
      <c r="S856" s="776"/>
      <c r="T856" s="776"/>
      <c r="U856" s="776"/>
      <c r="V856" s="46"/>
      <c r="W856" s="46"/>
      <c r="X856" s="775"/>
      <c r="Y856" s="775"/>
      <c r="Z856" s="775"/>
      <c r="AA856" s="775"/>
      <c r="AB856" s="775"/>
    </row>
    <row r="857" spans="1:28" s="43" customFormat="1" x14ac:dyDescent="0.2">
      <c r="A857" s="776"/>
      <c r="B857" s="780"/>
      <c r="D857" s="779"/>
      <c r="E857" s="779"/>
      <c r="F857" s="778"/>
      <c r="G857" s="777"/>
      <c r="H857" s="776"/>
      <c r="I857" s="776"/>
      <c r="J857" s="776"/>
      <c r="K857" s="776"/>
      <c r="L857" s="776"/>
      <c r="M857" s="776"/>
      <c r="N857" s="776"/>
      <c r="O857" s="776"/>
      <c r="P857" s="776"/>
      <c r="Q857" s="776"/>
      <c r="R857" s="776"/>
      <c r="S857" s="776"/>
      <c r="T857" s="776"/>
      <c r="U857" s="776"/>
      <c r="V857" s="46"/>
      <c r="W857" s="46"/>
      <c r="X857" s="775"/>
      <c r="Y857" s="775"/>
      <c r="Z857" s="775"/>
      <c r="AA857" s="775"/>
      <c r="AB857" s="775"/>
    </row>
    <row r="858" spans="1:28" s="43" customFormat="1" x14ac:dyDescent="0.2">
      <c r="A858" s="776"/>
      <c r="B858" s="780"/>
      <c r="D858" s="779"/>
      <c r="E858" s="779"/>
      <c r="F858" s="778"/>
      <c r="G858" s="777"/>
      <c r="H858" s="776"/>
      <c r="I858" s="776"/>
      <c r="J858" s="776"/>
      <c r="K858" s="776"/>
      <c r="L858" s="776"/>
      <c r="M858" s="776"/>
      <c r="N858" s="776"/>
      <c r="O858" s="776"/>
      <c r="P858" s="776"/>
      <c r="Q858" s="776"/>
      <c r="R858" s="776"/>
      <c r="S858" s="776"/>
      <c r="T858" s="776"/>
      <c r="U858" s="776"/>
      <c r="V858" s="46"/>
      <c r="W858" s="46"/>
      <c r="X858" s="775"/>
      <c r="Y858" s="775"/>
      <c r="Z858" s="775"/>
      <c r="AA858" s="775"/>
      <c r="AB858" s="775"/>
    </row>
    <row r="859" spans="1:28" s="43" customFormat="1" x14ac:dyDescent="0.2">
      <c r="A859" s="776"/>
      <c r="B859" s="780"/>
      <c r="D859" s="779"/>
      <c r="E859" s="779"/>
      <c r="F859" s="778"/>
      <c r="G859" s="777"/>
      <c r="H859" s="776"/>
      <c r="I859" s="776"/>
      <c r="J859" s="776"/>
      <c r="K859" s="776"/>
      <c r="L859" s="776"/>
      <c r="M859" s="776"/>
      <c r="N859" s="776"/>
      <c r="O859" s="776"/>
      <c r="P859" s="776"/>
      <c r="Q859" s="776"/>
      <c r="R859" s="776"/>
      <c r="S859" s="776"/>
      <c r="T859" s="776"/>
      <c r="U859" s="776"/>
      <c r="V859" s="46"/>
      <c r="W859" s="46"/>
      <c r="X859" s="775"/>
      <c r="Y859" s="775"/>
      <c r="Z859" s="775"/>
      <c r="AA859" s="775"/>
      <c r="AB859" s="775"/>
    </row>
    <row r="860" spans="1:28" s="43" customFormat="1" x14ac:dyDescent="0.2">
      <c r="A860" s="776"/>
      <c r="B860" s="780"/>
      <c r="D860" s="779"/>
      <c r="E860" s="779"/>
      <c r="F860" s="778"/>
      <c r="G860" s="777"/>
      <c r="H860" s="776"/>
      <c r="I860" s="776"/>
      <c r="J860" s="776"/>
      <c r="K860" s="776"/>
      <c r="L860" s="776"/>
      <c r="M860" s="776"/>
      <c r="N860" s="776"/>
      <c r="O860" s="776"/>
      <c r="P860" s="776"/>
      <c r="Q860" s="776"/>
      <c r="R860" s="776"/>
      <c r="S860" s="776"/>
      <c r="T860" s="776"/>
      <c r="U860" s="776"/>
      <c r="V860" s="46"/>
      <c r="W860" s="46"/>
      <c r="X860" s="775"/>
      <c r="Y860" s="775"/>
      <c r="Z860" s="775"/>
      <c r="AA860" s="775"/>
      <c r="AB860" s="775"/>
    </row>
    <row r="861" spans="1:28" s="43" customFormat="1" x14ac:dyDescent="0.2">
      <c r="A861" s="776"/>
      <c r="B861" s="780"/>
      <c r="D861" s="779"/>
      <c r="E861" s="779"/>
      <c r="F861" s="778"/>
      <c r="G861" s="777"/>
      <c r="H861" s="776"/>
      <c r="I861" s="776"/>
      <c r="J861" s="776"/>
      <c r="K861" s="776"/>
      <c r="L861" s="776"/>
      <c r="M861" s="776"/>
      <c r="N861" s="776"/>
      <c r="O861" s="776"/>
      <c r="P861" s="776"/>
      <c r="Q861" s="776"/>
      <c r="R861" s="776"/>
      <c r="S861" s="776"/>
      <c r="T861" s="776"/>
      <c r="U861" s="776"/>
      <c r="V861" s="46"/>
      <c r="W861" s="46"/>
      <c r="X861" s="775"/>
      <c r="Y861" s="775"/>
      <c r="Z861" s="775"/>
      <c r="AA861" s="775"/>
      <c r="AB861" s="775"/>
    </row>
    <row r="862" spans="1:28" s="43" customFormat="1" x14ac:dyDescent="0.2">
      <c r="A862" s="776"/>
      <c r="B862" s="780"/>
      <c r="D862" s="779"/>
      <c r="E862" s="779"/>
      <c r="F862" s="778"/>
      <c r="G862" s="777"/>
      <c r="H862" s="776"/>
      <c r="I862" s="776"/>
      <c r="J862" s="776"/>
      <c r="K862" s="776"/>
      <c r="L862" s="776"/>
      <c r="M862" s="776"/>
      <c r="N862" s="776"/>
      <c r="O862" s="776"/>
      <c r="P862" s="776"/>
      <c r="Q862" s="776"/>
      <c r="R862" s="776"/>
      <c r="S862" s="776"/>
      <c r="T862" s="776"/>
      <c r="U862" s="776"/>
      <c r="V862" s="46"/>
      <c r="W862" s="46"/>
      <c r="X862" s="775"/>
      <c r="Y862" s="775"/>
      <c r="Z862" s="775"/>
      <c r="AA862" s="775"/>
      <c r="AB862" s="775"/>
    </row>
    <row r="863" spans="1:28" s="43" customFormat="1" x14ac:dyDescent="0.2">
      <c r="A863" s="776"/>
      <c r="B863" s="780"/>
      <c r="D863" s="779"/>
      <c r="E863" s="779"/>
      <c r="F863" s="778"/>
      <c r="G863" s="777"/>
      <c r="H863" s="776"/>
      <c r="I863" s="776"/>
      <c r="J863" s="776"/>
      <c r="K863" s="776"/>
      <c r="L863" s="776"/>
      <c r="M863" s="776"/>
      <c r="N863" s="776"/>
      <c r="O863" s="776"/>
      <c r="P863" s="776"/>
      <c r="Q863" s="776"/>
      <c r="R863" s="776"/>
      <c r="S863" s="776"/>
      <c r="T863" s="776"/>
      <c r="U863" s="776"/>
      <c r="V863" s="46"/>
      <c r="W863" s="46"/>
      <c r="X863" s="775"/>
      <c r="Y863" s="775"/>
      <c r="Z863" s="775"/>
      <c r="AA863" s="775"/>
      <c r="AB863" s="775"/>
    </row>
    <row r="864" spans="1:28" s="43" customFormat="1" x14ac:dyDescent="0.2">
      <c r="A864" s="776"/>
      <c r="B864" s="780"/>
      <c r="D864" s="779"/>
      <c r="E864" s="779"/>
      <c r="F864" s="778"/>
      <c r="G864" s="777"/>
      <c r="H864" s="776"/>
      <c r="I864" s="776"/>
      <c r="J864" s="776"/>
      <c r="K864" s="776"/>
      <c r="L864" s="776"/>
      <c r="M864" s="776"/>
      <c r="N864" s="776"/>
      <c r="O864" s="776"/>
      <c r="P864" s="776"/>
      <c r="Q864" s="776"/>
      <c r="R864" s="776"/>
      <c r="S864" s="776"/>
      <c r="T864" s="776"/>
      <c r="U864" s="776"/>
      <c r="V864" s="46"/>
      <c r="W864" s="46"/>
      <c r="X864" s="775"/>
      <c r="Y864" s="775"/>
      <c r="Z864" s="775"/>
      <c r="AA864" s="775"/>
      <c r="AB864" s="775"/>
    </row>
    <row r="865" spans="1:28" s="43" customFormat="1" x14ac:dyDescent="0.2">
      <c r="A865" s="776"/>
      <c r="B865" s="780"/>
      <c r="D865" s="779"/>
      <c r="E865" s="779"/>
      <c r="F865" s="778"/>
      <c r="G865" s="777"/>
      <c r="H865" s="776"/>
      <c r="I865" s="776"/>
      <c r="J865" s="776"/>
      <c r="K865" s="776"/>
      <c r="L865" s="776"/>
      <c r="M865" s="776"/>
      <c r="N865" s="776"/>
      <c r="O865" s="776"/>
      <c r="P865" s="776"/>
      <c r="Q865" s="776"/>
      <c r="R865" s="776"/>
      <c r="S865" s="776"/>
      <c r="T865" s="776"/>
      <c r="U865" s="776"/>
      <c r="V865" s="46"/>
      <c r="W865" s="46"/>
      <c r="X865" s="775"/>
      <c r="Y865" s="775"/>
      <c r="Z865" s="775"/>
      <c r="AA865" s="775"/>
      <c r="AB865" s="775"/>
    </row>
    <row r="866" spans="1:28" s="43" customFormat="1" x14ac:dyDescent="0.2">
      <c r="A866" s="776"/>
      <c r="B866" s="780"/>
      <c r="D866" s="779"/>
      <c r="E866" s="779"/>
      <c r="F866" s="778"/>
      <c r="G866" s="777"/>
      <c r="H866" s="776"/>
      <c r="I866" s="776"/>
      <c r="J866" s="776"/>
      <c r="K866" s="776"/>
      <c r="L866" s="776"/>
      <c r="M866" s="776"/>
      <c r="N866" s="776"/>
      <c r="O866" s="776"/>
      <c r="P866" s="776"/>
      <c r="Q866" s="776"/>
      <c r="R866" s="776"/>
      <c r="S866" s="776"/>
      <c r="T866" s="776"/>
      <c r="U866" s="776"/>
      <c r="V866" s="46"/>
      <c r="W866" s="46"/>
      <c r="X866" s="775"/>
      <c r="Y866" s="775"/>
      <c r="Z866" s="775"/>
      <c r="AA866" s="775"/>
      <c r="AB866" s="775"/>
    </row>
    <row r="867" spans="1:28" s="43" customFormat="1" x14ac:dyDescent="0.2">
      <c r="A867" s="776"/>
      <c r="B867" s="780"/>
      <c r="D867" s="779"/>
      <c r="E867" s="779"/>
      <c r="F867" s="778"/>
      <c r="G867" s="777"/>
      <c r="H867" s="776"/>
      <c r="I867" s="776"/>
      <c r="J867" s="776"/>
      <c r="K867" s="776"/>
      <c r="L867" s="776"/>
      <c r="M867" s="776"/>
      <c r="N867" s="776"/>
      <c r="O867" s="776"/>
      <c r="P867" s="776"/>
      <c r="Q867" s="776"/>
      <c r="R867" s="776"/>
      <c r="S867" s="776"/>
      <c r="T867" s="776"/>
      <c r="U867" s="776"/>
      <c r="V867" s="46"/>
      <c r="W867" s="46"/>
      <c r="X867" s="775"/>
      <c r="Y867" s="775"/>
      <c r="Z867" s="775"/>
      <c r="AA867" s="775"/>
      <c r="AB867" s="775"/>
    </row>
    <row r="868" spans="1:28" s="43" customFormat="1" x14ac:dyDescent="0.2">
      <c r="A868" s="776"/>
      <c r="B868" s="780"/>
      <c r="D868" s="779"/>
      <c r="E868" s="779"/>
      <c r="F868" s="778"/>
      <c r="G868" s="777"/>
      <c r="H868" s="776"/>
      <c r="I868" s="776"/>
      <c r="J868" s="776"/>
      <c r="K868" s="776"/>
      <c r="L868" s="776"/>
      <c r="M868" s="776"/>
      <c r="N868" s="776"/>
      <c r="O868" s="776"/>
      <c r="P868" s="776"/>
      <c r="Q868" s="776"/>
      <c r="R868" s="776"/>
      <c r="S868" s="776"/>
      <c r="T868" s="776"/>
      <c r="U868" s="776"/>
      <c r="V868" s="46"/>
      <c r="W868" s="46"/>
      <c r="X868" s="775"/>
      <c r="Y868" s="775"/>
      <c r="Z868" s="775"/>
      <c r="AA868" s="775"/>
      <c r="AB868" s="775"/>
    </row>
    <row r="869" spans="1:28" s="43" customFormat="1" x14ac:dyDescent="0.2">
      <c r="A869" s="776"/>
      <c r="B869" s="780"/>
      <c r="D869" s="779"/>
      <c r="E869" s="779"/>
      <c r="F869" s="778"/>
      <c r="G869" s="777"/>
      <c r="H869" s="776"/>
      <c r="I869" s="776"/>
      <c r="J869" s="776"/>
      <c r="K869" s="776"/>
      <c r="L869" s="776"/>
      <c r="M869" s="776"/>
      <c r="N869" s="776"/>
      <c r="O869" s="776"/>
      <c r="P869" s="776"/>
      <c r="Q869" s="776"/>
      <c r="R869" s="776"/>
      <c r="S869" s="776"/>
      <c r="T869" s="776"/>
      <c r="U869" s="776"/>
      <c r="V869" s="46"/>
      <c r="W869" s="46"/>
      <c r="X869" s="775"/>
      <c r="Y869" s="775"/>
      <c r="Z869" s="775"/>
      <c r="AA869" s="775"/>
      <c r="AB869" s="775"/>
    </row>
    <row r="870" spans="1:28" s="43" customFormat="1" x14ac:dyDescent="0.2">
      <c r="A870" s="776"/>
      <c r="B870" s="780"/>
      <c r="D870" s="779"/>
      <c r="E870" s="779"/>
      <c r="F870" s="778"/>
      <c r="G870" s="777"/>
      <c r="H870" s="776"/>
      <c r="I870" s="776"/>
      <c r="J870" s="776"/>
      <c r="K870" s="776"/>
      <c r="L870" s="776"/>
      <c r="M870" s="776"/>
      <c r="N870" s="776"/>
      <c r="O870" s="776"/>
      <c r="P870" s="776"/>
      <c r="Q870" s="776"/>
      <c r="R870" s="776"/>
      <c r="S870" s="776"/>
      <c r="T870" s="776"/>
      <c r="U870" s="776"/>
      <c r="V870" s="46"/>
      <c r="W870" s="46"/>
      <c r="X870" s="775"/>
      <c r="Y870" s="775"/>
      <c r="Z870" s="775"/>
      <c r="AA870" s="775"/>
      <c r="AB870" s="775"/>
    </row>
    <row r="871" spans="1:28" s="43" customFormat="1" x14ac:dyDescent="0.2">
      <c r="A871" s="776"/>
      <c r="B871" s="780"/>
      <c r="D871" s="779"/>
      <c r="E871" s="779"/>
      <c r="F871" s="778"/>
      <c r="G871" s="777"/>
      <c r="H871" s="776"/>
      <c r="I871" s="776"/>
      <c r="J871" s="776"/>
      <c r="K871" s="776"/>
      <c r="L871" s="776"/>
      <c r="M871" s="776"/>
      <c r="N871" s="776"/>
      <c r="O871" s="776"/>
      <c r="P871" s="776"/>
      <c r="Q871" s="776"/>
      <c r="R871" s="776"/>
      <c r="S871" s="776"/>
      <c r="T871" s="776"/>
      <c r="U871" s="776"/>
      <c r="V871" s="46"/>
      <c r="W871" s="46"/>
      <c r="X871" s="775"/>
      <c r="Y871" s="775"/>
      <c r="Z871" s="775"/>
      <c r="AA871" s="775"/>
      <c r="AB871" s="775"/>
    </row>
    <row r="872" spans="1:28" s="43" customFormat="1" x14ac:dyDescent="0.2">
      <c r="A872" s="776"/>
      <c r="B872" s="780"/>
      <c r="D872" s="779"/>
      <c r="E872" s="779"/>
      <c r="F872" s="778"/>
      <c r="G872" s="777"/>
      <c r="H872" s="776"/>
      <c r="I872" s="776"/>
      <c r="J872" s="776"/>
      <c r="K872" s="776"/>
      <c r="L872" s="776"/>
      <c r="M872" s="776"/>
      <c r="N872" s="776"/>
      <c r="O872" s="776"/>
      <c r="P872" s="776"/>
      <c r="Q872" s="776"/>
      <c r="R872" s="776"/>
      <c r="S872" s="776"/>
      <c r="T872" s="776"/>
      <c r="U872" s="776"/>
      <c r="V872" s="46"/>
      <c r="W872" s="46"/>
      <c r="X872" s="775"/>
      <c r="Y872" s="775"/>
      <c r="Z872" s="775"/>
      <c r="AA872" s="775"/>
      <c r="AB872" s="775"/>
    </row>
    <row r="873" spans="1:28" s="43" customFormat="1" x14ac:dyDescent="0.2">
      <c r="A873" s="776"/>
      <c r="B873" s="780"/>
      <c r="D873" s="779"/>
      <c r="E873" s="779"/>
      <c r="F873" s="778"/>
      <c r="G873" s="777"/>
      <c r="H873" s="776"/>
      <c r="I873" s="776"/>
      <c r="J873" s="776"/>
      <c r="K873" s="776"/>
      <c r="L873" s="776"/>
      <c r="M873" s="776"/>
      <c r="N873" s="776"/>
      <c r="O873" s="776"/>
      <c r="P873" s="776"/>
      <c r="Q873" s="776"/>
      <c r="R873" s="776"/>
      <c r="S873" s="776"/>
      <c r="T873" s="776"/>
      <c r="U873" s="776"/>
      <c r="V873" s="46"/>
      <c r="W873" s="46"/>
      <c r="X873" s="775"/>
      <c r="Y873" s="775"/>
      <c r="Z873" s="775"/>
      <c r="AA873" s="775"/>
      <c r="AB873" s="775"/>
    </row>
    <row r="874" spans="1:28" s="43" customFormat="1" x14ac:dyDescent="0.2">
      <c r="A874" s="776"/>
      <c r="B874" s="780"/>
      <c r="D874" s="779"/>
      <c r="E874" s="779"/>
      <c r="F874" s="778"/>
      <c r="G874" s="777"/>
      <c r="H874" s="776"/>
      <c r="I874" s="776"/>
      <c r="J874" s="776"/>
      <c r="K874" s="776"/>
      <c r="L874" s="776"/>
      <c r="M874" s="776"/>
      <c r="N874" s="776"/>
      <c r="O874" s="776"/>
      <c r="P874" s="776"/>
      <c r="Q874" s="776"/>
      <c r="R874" s="776"/>
      <c r="S874" s="776"/>
      <c r="T874" s="776"/>
      <c r="U874" s="776"/>
      <c r="V874" s="46"/>
      <c r="W874" s="46"/>
      <c r="X874" s="775"/>
      <c r="Y874" s="775"/>
      <c r="Z874" s="775"/>
      <c r="AA874" s="775"/>
      <c r="AB874" s="775"/>
    </row>
    <row r="875" spans="1:28" s="43" customFormat="1" x14ac:dyDescent="0.2">
      <c r="A875" s="776"/>
      <c r="B875" s="780"/>
      <c r="D875" s="779"/>
      <c r="E875" s="779"/>
      <c r="F875" s="778"/>
      <c r="G875" s="777"/>
      <c r="H875" s="776"/>
      <c r="I875" s="776"/>
      <c r="J875" s="776"/>
      <c r="K875" s="776"/>
      <c r="L875" s="776"/>
      <c r="M875" s="776"/>
      <c r="N875" s="776"/>
      <c r="O875" s="776"/>
      <c r="P875" s="776"/>
      <c r="Q875" s="776"/>
      <c r="R875" s="776"/>
      <c r="S875" s="776"/>
      <c r="T875" s="776"/>
      <c r="U875" s="776"/>
      <c r="V875" s="46"/>
      <c r="W875" s="46"/>
      <c r="X875" s="775"/>
      <c r="Y875" s="775"/>
      <c r="Z875" s="775"/>
      <c r="AA875" s="775"/>
      <c r="AB875" s="775"/>
    </row>
    <row r="876" spans="1:28" s="43" customFormat="1" x14ac:dyDescent="0.2">
      <c r="A876" s="776"/>
      <c r="B876" s="780"/>
      <c r="D876" s="779"/>
      <c r="E876" s="779"/>
      <c r="F876" s="778"/>
      <c r="G876" s="777"/>
      <c r="H876" s="776"/>
      <c r="I876" s="776"/>
      <c r="J876" s="776"/>
      <c r="K876" s="776"/>
      <c r="L876" s="776"/>
      <c r="M876" s="776"/>
      <c r="N876" s="776"/>
      <c r="O876" s="776"/>
      <c r="P876" s="776"/>
      <c r="Q876" s="776"/>
      <c r="R876" s="776"/>
      <c r="S876" s="776"/>
      <c r="T876" s="776"/>
      <c r="U876" s="776"/>
      <c r="V876" s="46"/>
      <c r="W876" s="46"/>
      <c r="X876" s="775"/>
      <c r="Y876" s="775"/>
      <c r="Z876" s="775"/>
      <c r="AA876" s="775"/>
      <c r="AB876" s="775"/>
    </row>
    <row r="877" spans="1:28" s="43" customFormat="1" x14ac:dyDescent="0.2">
      <c r="A877" s="776"/>
      <c r="B877" s="780"/>
      <c r="D877" s="779"/>
      <c r="E877" s="779"/>
      <c r="F877" s="778"/>
      <c r="G877" s="777"/>
      <c r="H877" s="776"/>
      <c r="I877" s="776"/>
      <c r="J877" s="776"/>
      <c r="K877" s="776"/>
      <c r="L877" s="776"/>
      <c r="M877" s="776"/>
      <c r="N877" s="776"/>
      <c r="O877" s="776"/>
      <c r="P877" s="776"/>
      <c r="Q877" s="776"/>
      <c r="R877" s="776"/>
      <c r="S877" s="776"/>
      <c r="T877" s="776"/>
      <c r="U877" s="776"/>
      <c r="V877" s="46"/>
      <c r="W877" s="46"/>
      <c r="X877" s="775"/>
      <c r="Y877" s="775"/>
      <c r="Z877" s="775"/>
      <c r="AA877" s="775"/>
      <c r="AB877" s="775"/>
    </row>
    <row r="878" spans="1:28" s="43" customFormat="1" x14ac:dyDescent="0.2">
      <c r="A878" s="776"/>
      <c r="B878" s="780"/>
      <c r="D878" s="779"/>
      <c r="E878" s="779"/>
      <c r="F878" s="778"/>
      <c r="G878" s="777"/>
      <c r="H878" s="776"/>
      <c r="I878" s="776"/>
      <c r="J878" s="776"/>
      <c r="K878" s="776"/>
      <c r="L878" s="776"/>
      <c r="M878" s="776"/>
      <c r="N878" s="776"/>
      <c r="O878" s="776"/>
      <c r="P878" s="776"/>
      <c r="Q878" s="776"/>
      <c r="R878" s="776"/>
      <c r="S878" s="776"/>
      <c r="T878" s="776"/>
      <c r="U878" s="776"/>
      <c r="V878" s="46"/>
      <c r="W878" s="46"/>
      <c r="X878" s="775"/>
      <c r="Y878" s="775"/>
      <c r="Z878" s="775"/>
      <c r="AA878" s="775"/>
      <c r="AB878" s="775"/>
    </row>
    <row r="879" spans="1:28" s="43" customFormat="1" x14ac:dyDescent="0.2">
      <c r="A879" s="776"/>
      <c r="B879" s="780"/>
      <c r="D879" s="779"/>
      <c r="E879" s="779"/>
      <c r="F879" s="778"/>
      <c r="G879" s="777"/>
      <c r="H879" s="776"/>
      <c r="I879" s="776"/>
      <c r="J879" s="776"/>
      <c r="K879" s="776"/>
      <c r="L879" s="776"/>
      <c r="M879" s="776"/>
      <c r="N879" s="776"/>
      <c r="O879" s="776"/>
      <c r="P879" s="776"/>
      <c r="Q879" s="776"/>
      <c r="R879" s="776"/>
      <c r="S879" s="776"/>
      <c r="T879" s="776"/>
      <c r="U879" s="776"/>
      <c r="V879" s="46"/>
      <c r="W879" s="46"/>
      <c r="X879" s="775"/>
      <c r="Y879" s="775"/>
      <c r="Z879" s="775"/>
      <c r="AA879" s="775"/>
      <c r="AB879" s="775"/>
    </row>
    <row r="880" spans="1:28" s="43" customFormat="1" x14ac:dyDescent="0.2">
      <c r="A880" s="776"/>
      <c r="B880" s="780"/>
      <c r="D880" s="779"/>
      <c r="E880" s="779"/>
      <c r="F880" s="778"/>
      <c r="G880" s="777"/>
      <c r="H880" s="776"/>
      <c r="I880" s="776"/>
      <c r="J880" s="776"/>
      <c r="K880" s="776"/>
      <c r="L880" s="776"/>
      <c r="M880" s="776"/>
      <c r="N880" s="776"/>
      <c r="O880" s="776"/>
      <c r="P880" s="776"/>
      <c r="Q880" s="776"/>
      <c r="R880" s="776"/>
      <c r="S880" s="776"/>
      <c r="T880" s="776"/>
      <c r="U880" s="776"/>
      <c r="V880" s="46"/>
      <c r="W880" s="46"/>
      <c r="X880" s="775"/>
      <c r="Y880" s="775"/>
      <c r="Z880" s="775"/>
      <c r="AA880" s="775"/>
      <c r="AB880" s="775"/>
    </row>
    <row r="881" spans="1:28" s="43" customFormat="1" x14ac:dyDescent="0.2">
      <c r="A881" s="776"/>
      <c r="B881" s="780"/>
      <c r="D881" s="779"/>
      <c r="E881" s="779"/>
      <c r="F881" s="778"/>
      <c r="G881" s="777"/>
      <c r="H881" s="776"/>
      <c r="I881" s="776"/>
      <c r="J881" s="776"/>
      <c r="K881" s="776"/>
      <c r="L881" s="776"/>
      <c r="M881" s="776"/>
      <c r="N881" s="776"/>
      <c r="O881" s="776"/>
      <c r="P881" s="776"/>
      <c r="Q881" s="776"/>
      <c r="R881" s="776"/>
      <c r="S881" s="776"/>
      <c r="T881" s="776"/>
      <c r="U881" s="776"/>
      <c r="V881" s="46"/>
      <c r="W881" s="46"/>
      <c r="X881" s="775"/>
      <c r="Y881" s="775"/>
      <c r="Z881" s="775"/>
      <c r="AA881" s="775"/>
      <c r="AB881" s="775"/>
    </row>
    <row r="882" spans="1:28" s="43" customFormat="1" x14ac:dyDescent="0.2">
      <c r="A882" s="776"/>
      <c r="B882" s="780"/>
      <c r="D882" s="779"/>
      <c r="E882" s="779"/>
      <c r="F882" s="778"/>
      <c r="G882" s="777"/>
      <c r="H882" s="776"/>
      <c r="I882" s="776"/>
      <c r="J882" s="776"/>
      <c r="K882" s="776"/>
      <c r="L882" s="776"/>
      <c r="M882" s="776"/>
      <c r="N882" s="776"/>
      <c r="O882" s="776"/>
      <c r="P882" s="776"/>
      <c r="Q882" s="776"/>
      <c r="R882" s="776"/>
      <c r="S882" s="776"/>
      <c r="T882" s="776"/>
      <c r="U882" s="776"/>
      <c r="V882" s="46"/>
      <c r="W882" s="46"/>
      <c r="X882" s="775"/>
      <c r="Y882" s="775"/>
      <c r="Z882" s="775"/>
      <c r="AA882" s="775"/>
      <c r="AB882" s="775"/>
    </row>
    <row r="883" spans="1:28" s="43" customFormat="1" x14ac:dyDescent="0.2">
      <c r="A883" s="776"/>
      <c r="B883" s="780"/>
      <c r="D883" s="779"/>
      <c r="E883" s="779"/>
      <c r="F883" s="778"/>
      <c r="G883" s="777"/>
      <c r="H883" s="776"/>
      <c r="I883" s="776"/>
      <c r="J883" s="776"/>
      <c r="K883" s="776"/>
      <c r="L883" s="776"/>
      <c r="M883" s="776"/>
      <c r="N883" s="776"/>
      <c r="O883" s="776"/>
      <c r="P883" s="776"/>
      <c r="Q883" s="776"/>
      <c r="R883" s="776"/>
      <c r="S883" s="776"/>
      <c r="T883" s="776"/>
      <c r="U883" s="776"/>
      <c r="V883" s="46"/>
      <c r="W883" s="46"/>
      <c r="X883" s="775"/>
      <c r="Y883" s="775"/>
      <c r="Z883" s="775"/>
      <c r="AA883" s="775"/>
      <c r="AB883" s="775"/>
    </row>
    <row r="884" spans="1:28" s="43" customFormat="1" x14ac:dyDescent="0.2">
      <c r="A884" s="776"/>
      <c r="B884" s="780"/>
      <c r="D884" s="779"/>
      <c r="E884" s="779"/>
      <c r="F884" s="778"/>
      <c r="G884" s="777"/>
      <c r="H884" s="776"/>
      <c r="I884" s="776"/>
      <c r="J884" s="776"/>
      <c r="K884" s="776"/>
      <c r="L884" s="776"/>
      <c r="M884" s="776"/>
      <c r="N884" s="776"/>
      <c r="O884" s="776"/>
      <c r="P884" s="776"/>
      <c r="Q884" s="776"/>
      <c r="R884" s="776"/>
      <c r="S884" s="776"/>
      <c r="T884" s="776"/>
      <c r="U884" s="776"/>
      <c r="V884" s="46"/>
      <c r="W884" s="46"/>
      <c r="X884" s="775"/>
      <c r="Y884" s="775"/>
      <c r="Z884" s="775"/>
      <c r="AA884" s="775"/>
      <c r="AB884" s="775"/>
    </row>
    <row r="885" spans="1:28" s="43" customFormat="1" x14ac:dyDescent="0.2">
      <c r="A885" s="776"/>
      <c r="B885" s="780"/>
      <c r="D885" s="779"/>
      <c r="E885" s="779"/>
      <c r="F885" s="778"/>
      <c r="G885" s="777"/>
      <c r="H885" s="776"/>
      <c r="I885" s="776"/>
      <c r="J885" s="776"/>
      <c r="K885" s="776"/>
      <c r="L885" s="776"/>
      <c r="M885" s="776"/>
      <c r="N885" s="776"/>
      <c r="O885" s="776"/>
      <c r="P885" s="776"/>
      <c r="Q885" s="776"/>
      <c r="R885" s="776"/>
      <c r="S885" s="776"/>
      <c r="T885" s="776"/>
      <c r="U885" s="776"/>
      <c r="V885" s="46"/>
      <c r="W885" s="46"/>
      <c r="X885" s="775"/>
      <c r="Y885" s="775"/>
      <c r="Z885" s="775"/>
      <c r="AA885" s="775"/>
      <c r="AB885" s="775"/>
    </row>
    <row r="886" spans="1:28" s="43" customFormat="1" x14ac:dyDescent="0.2">
      <c r="A886" s="776"/>
      <c r="B886" s="780"/>
      <c r="D886" s="779"/>
      <c r="E886" s="779"/>
      <c r="F886" s="778"/>
      <c r="G886" s="777"/>
      <c r="H886" s="776"/>
      <c r="I886" s="776"/>
      <c r="J886" s="776"/>
      <c r="K886" s="776"/>
      <c r="L886" s="776"/>
      <c r="M886" s="776"/>
      <c r="N886" s="776"/>
      <c r="O886" s="776"/>
      <c r="P886" s="776"/>
      <c r="Q886" s="776"/>
      <c r="R886" s="776"/>
      <c r="S886" s="776"/>
      <c r="T886" s="776"/>
      <c r="U886" s="776"/>
      <c r="V886" s="46"/>
      <c r="W886" s="46"/>
      <c r="X886" s="775"/>
      <c r="Y886" s="775"/>
      <c r="Z886" s="775"/>
      <c r="AA886" s="775"/>
      <c r="AB886" s="775"/>
    </row>
    <row r="887" spans="1:28" s="43" customFormat="1" x14ac:dyDescent="0.2">
      <c r="A887" s="776"/>
      <c r="B887" s="780"/>
      <c r="D887" s="779"/>
      <c r="E887" s="779"/>
      <c r="F887" s="778"/>
      <c r="G887" s="777"/>
      <c r="H887" s="776"/>
      <c r="I887" s="776"/>
      <c r="J887" s="776"/>
      <c r="K887" s="776"/>
      <c r="L887" s="776"/>
      <c r="M887" s="776"/>
      <c r="N887" s="776"/>
      <c r="O887" s="776"/>
      <c r="P887" s="776"/>
      <c r="Q887" s="776"/>
      <c r="R887" s="776"/>
      <c r="S887" s="776"/>
      <c r="T887" s="776"/>
      <c r="U887" s="776"/>
      <c r="V887" s="46"/>
      <c r="W887" s="46"/>
      <c r="X887" s="775"/>
      <c r="Y887" s="775"/>
      <c r="Z887" s="775"/>
      <c r="AA887" s="775"/>
      <c r="AB887" s="775"/>
    </row>
    <row r="888" spans="1:28" s="43" customFormat="1" x14ac:dyDescent="0.2">
      <c r="A888" s="776"/>
      <c r="B888" s="780"/>
      <c r="D888" s="779"/>
      <c r="E888" s="779"/>
      <c r="F888" s="778"/>
      <c r="G888" s="777"/>
      <c r="H888" s="776"/>
      <c r="I888" s="776"/>
      <c r="J888" s="776"/>
      <c r="K888" s="776"/>
      <c r="L888" s="776"/>
      <c r="M888" s="776"/>
      <c r="N888" s="776"/>
      <c r="O888" s="776"/>
      <c r="P888" s="776"/>
      <c r="Q888" s="776"/>
      <c r="R888" s="776"/>
      <c r="S888" s="776"/>
      <c r="T888" s="776"/>
      <c r="U888" s="776"/>
      <c r="V888" s="46"/>
      <c r="W888" s="46"/>
      <c r="X888" s="775"/>
      <c r="Y888" s="775"/>
      <c r="Z888" s="775"/>
      <c r="AA888" s="775"/>
      <c r="AB888" s="775"/>
    </row>
    <row r="889" spans="1:28" s="43" customFormat="1" x14ac:dyDescent="0.2">
      <c r="A889" s="776"/>
      <c r="B889" s="780"/>
      <c r="D889" s="779"/>
      <c r="E889" s="779"/>
      <c r="F889" s="778"/>
      <c r="G889" s="777"/>
      <c r="H889" s="776"/>
      <c r="I889" s="776"/>
      <c r="J889" s="776"/>
      <c r="K889" s="776"/>
      <c r="L889" s="776"/>
      <c r="M889" s="776"/>
      <c r="N889" s="776"/>
      <c r="O889" s="776"/>
      <c r="P889" s="776"/>
      <c r="Q889" s="776"/>
      <c r="R889" s="776"/>
      <c r="S889" s="776"/>
      <c r="T889" s="776"/>
      <c r="U889" s="776"/>
      <c r="V889" s="46"/>
      <c r="W889" s="46"/>
      <c r="X889" s="775"/>
      <c r="Y889" s="775"/>
      <c r="Z889" s="775"/>
      <c r="AA889" s="775"/>
      <c r="AB889" s="775"/>
    </row>
    <row r="890" spans="1:28" s="43" customFormat="1" x14ac:dyDescent="0.2">
      <c r="A890" s="776"/>
      <c r="B890" s="780"/>
      <c r="D890" s="779"/>
      <c r="E890" s="779"/>
      <c r="F890" s="778"/>
      <c r="G890" s="777"/>
      <c r="H890" s="776"/>
      <c r="I890" s="776"/>
      <c r="J890" s="776"/>
      <c r="K890" s="776"/>
      <c r="L890" s="776"/>
      <c r="M890" s="776"/>
      <c r="N890" s="776"/>
      <c r="O890" s="776"/>
      <c r="P890" s="776"/>
      <c r="Q890" s="776"/>
      <c r="R890" s="776"/>
      <c r="S890" s="776"/>
      <c r="T890" s="776"/>
      <c r="U890" s="776"/>
      <c r="V890" s="46"/>
      <c r="W890" s="46"/>
      <c r="X890" s="775"/>
      <c r="Y890" s="775"/>
      <c r="Z890" s="775"/>
      <c r="AA890" s="775"/>
      <c r="AB890" s="775"/>
    </row>
    <row r="891" spans="1:28" s="43" customFormat="1" x14ac:dyDescent="0.2">
      <c r="A891" s="776"/>
      <c r="B891" s="780"/>
      <c r="D891" s="779"/>
      <c r="E891" s="779"/>
      <c r="F891" s="778"/>
      <c r="G891" s="777"/>
      <c r="H891" s="776"/>
      <c r="I891" s="776"/>
      <c r="J891" s="776"/>
      <c r="K891" s="776"/>
      <c r="L891" s="776"/>
      <c r="M891" s="776"/>
      <c r="N891" s="776"/>
      <c r="O891" s="776"/>
      <c r="P891" s="776"/>
      <c r="Q891" s="776"/>
      <c r="R891" s="776"/>
      <c r="S891" s="776"/>
      <c r="T891" s="776"/>
      <c r="U891" s="776"/>
      <c r="V891" s="46"/>
      <c r="W891" s="46"/>
      <c r="X891" s="775"/>
      <c r="Y891" s="775"/>
      <c r="Z891" s="775"/>
      <c r="AA891" s="775"/>
      <c r="AB891" s="775"/>
    </row>
    <row r="892" spans="1:28" s="43" customFormat="1" x14ac:dyDescent="0.2">
      <c r="A892" s="776"/>
      <c r="B892" s="780"/>
      <c r="D892" s="779"/>
      <c r="E892" s="779"/>
      <c r="F892" s="778"/>
      <c r="G892" s="777"/>
      <c r="H892" s="776"/>
      <c r="I892" s="776"/>
      <c r="J892" s="776"/>
      <c r="K892" s="776"/>
      <c r="L892" s="776"/>
      <c r="M892" s="776"/>
      <c r="N892" s="776"/>
      <c r="O892" s="776"/>
      <c r="P892" s="776"/>
      <c r="Q892" s="776"/>
      <c r="R892" s="776"/>
      <c r="S892" s="776"/>
      <c r="T892" s="776"/>
      <c r="U892" s="776"/>
      <c r="V892" s="46"/>
      <c r="W892" s="46"/>
      <c r="X892" s="775"/>
      <c r="Y892" s="775"/>
      <c r="Z892" s="775"/>
      <c r="AA892" s="775"/>
      <c r="AB892" s="775"/>
    </row>
    <row r="893" spans="1:28" s="43" customFormat="1" x14ac:dyDescent="0.2">
      <c r="A893" s="776"/>
      <c r="B893" s="780"/>
      <c r="D893" s="779"/>
      <c r="E893" s="779"/>
      <c r="F893" s="778"/>
      <c r="G893" s="777"/>
      <c r="H893" s="776"/>
      <c r="I893" s="776"/>
      <c r="J893" s="776"/>
      <c r="K893" s="776"/>
      <c r="L893" s="776"/>
      <c r="M893" s="776"/>
      <c r="N893" s="776"/>
      <c r="O893" s="776"/>
      <c r="P893" s="776"/>
      <c r="Q893" s="776"/>
      <c r="R893" s="776"/>
      <c r="S893" s="776"/>
      <c r="T893" s="776"/>
      <c r="U893" s="776"/>
      <c r="V893" s="46"/>
      <c r="W893" s="46"/>
      <c r="X893" s="775"/>
      <c r="Y893" s="775"/>
      <c r="Z893" s="775"/>
      <c r="AA893" s="775"/>
      <c r="AB893" s="775"/>
    </row>
    <row r="894" spans="1:28" s="43" customFormat="1" x14ac:dyDescent="0.2">
      <c r="A894" s="776"/>
      <c r="B894" s="780"/>
      <c r="D894" s="779"/>
      <c r="E894" s="779"/>
      <c r="F894" s="778"/>
      <c r="G894" s="777"/>
      <c r="H894" s="776"/>
      <c r="I894" s="776"/>
      <c r="J894" s="776"/>
      <c r="K894" s="776"/>
      <c r="L894" s="776"/>
      <c r="M894" s="776"/>
      <c r="N894" s="776"/>
      <c r="O894" s="776"/>
      <c r="P894" s="776"/>
      <c r="Q894" s="776"/>
      <c r="R894" s="776"/>
      <c r="S894" s="776"/>
      <c r="T894" s="776"/>
      <c r="U894" s="776"/>
      <c r="V894" s="46"/>
      <c r="W894" s="46"/>
      <c r="X894" s="775"/>
      <c r="Y894" s="775"/>
      <c r="Z894" s="775"/>
      <c r="AA894" s="775"/>
      <c r="AB894" s="775"/>
    </row>
    <row r="895" spans="1:28" s="43" customFormat="1" x14ac:dyDescent="0.2">
      <c r="A895" s="776"/>
      <c r="B895" s="780"/>
      <c r="D895" s="779"/>
      <c r="E895" s="779"/>
      <c r="F895" s="778"/>
      <c r="G895" s="777"/>
      <c r="H895" s="776"/>
      <c r="I895" s="776"/>
      <c r="J895" s="776"/>
      <c r="K895" s="776"/>
      <c r="L895" s="776"/>
      <c r="M895" s="776"/>
      <c r="N895" s="776"/>
      <c r="O895" s="776"/>
      <c r="P895" s="776"/>
      <c r="Q895" s="776"/>
      <c r="R895" s="776"/>
      <c r="S895" s="776"/>
      <c r="T895" s="776"/>
      <c r="U895" s="776"/>
      <c r="V895" s="46"/>
      <c r="W895" s="46"/>
      <c r="X895" s="775"/>
      <c r="Y895" s="775"/>
      <c r="Z895" s="775"/>
      <c r="AA895" s="775"/>
      <c r="AB895" s="775"/>
    </row>
    <row r="896" spans="1:28" s="43" customFormat="1" x14ac:dyDescent="0.2">
      <c r="A896" s="776"/>
      <c r="B896" s="780"/>
      <c r="D896" s="779"/>
      <c r="E896" s="779"/>
      <c r="F896" s="778"/>
      <c r="G896" s="777"/>
      <c r="H896" s="776"/>
      <c r="I896" s="776"/>
      <c r="J896" s="776"/>
      <c r="K896" s="776"/>
      <c r="L896" s="776"/>
      <c r="M896" s="776"/>
      <c r="N896" s="776"/>
      <c r="O896" s="776"/>
      <c r="P896" s="776"/>
      <c r="Q896" s="776"/>
      <c r="R896" s="776"/>
      <c r="S896" s="776"/>
      <c r="T896" s="776"/>
      <c r="U896" s="776"/>
      <c r="V896" s="46"/>
      <c r="W896" s="46"/>
      <c r="X896" s="775"/>
      <c r="Y896" s="775"/>
      <c r="Z896" s="775"/>
      <c r="AA896" s="775"/>
      <c r="AB896" s="775"/>
    </row>
    <row r="897" spans="1:28" s="43" customFormat="1" x14ac:dyDescent="0.2">
      <c r="A897" s="776"/>
      <c r="B897" s="780"/>
      <c r="D897" s="779"/>
      <c r="E897" s="779"/>
      <c r="F897" s="778"/>
      <c r="G897" s="777"/>
      <c r="H897" s="776"/>
      <c r="I897" s="776"/>
      <c r="J897" s="776"/>
      <c r="K897" s="776"/>
      <c r="L897" s="776"/>
      <c r="M897" s="776"/>
      <c r="N897" s="776"/>
      <c r="O897" s="776"/>
      <c r="P897" s="776"/>
      <c r="Q897" s="776"/>
      <c r="R897" s="776"/>
      <c r="S897" s="776"/>
      <c r="T897" s="776"/>
      <c r="U897" s="776"/>
      <c r="V897" s="46"/>
      <c r="W897" s="46"/>
      <c r="X897" s="775"/>
      <c r="Y897" s="775"/>
      <c r="Z897" s="775"/>
      <c r="AA897" s="775"/>
      <c r="AB897" s="775"/>
    </row>
    <row r="898" spans="1:28" s="43" customFormat="1" x14ac:dyDescent="0.2">
      <c r="A898" s="776"/>
      <c r="B898" s="780"/>
      <c r="D898" s="779"/>
      <c r="E898" s="779"/>
      <c r="F898" s="778"/>
      <c r="G898" s="777"/>
      <c r="H898" s="776"/>
      <c r="I898" s="776"/>
      <c r="J898" s="776"/>
      <c r="K898" s="776"/>
      <c r="L898" s="776"/>
      <c r="M898" s="776"/>
      <c r="N898" s="776"/>
      <c r="O898" s="776"/>
      <c r="P898" s="776"/>
      <c r="Q898" s="776"/>
      <c r="R898" s="776"/>
      <c r="S898" s="776"/>
      <c r="T898" s="776"/>
      <c r="U898" s="776"/>
      <c r="V898" s="46"/>
      <c r="W898" s="46"/>
      <c r="X898" s="775"/>
      <c r="Y898" s="775"/>
      <c r="Z898" s="775"/>
      <c r="AA898" s="775"/>
      <c r="AB898" s="775"/>
    </row>
    <row r="899" spans="1:28" s="43" customFormat="1" x14ac:dyDescent="0.2">
      <c r="A899" s="776"/>
      <c r="B899" s="780"/>
      <c r="D899" s="779"/>
      <c r="E899" s="779"/>
      <c r="F899" s="778"/>
      <c r="G899" s="777"/>
      <c r="H899" s="776"/>
      <c r="I899" s="776"/>
      <c r="J899" s="776"/>
      <c r="K899" s="776"/>
      <c r="L899" s="776"/>
      <c r="M899" s="776"/>
      <c r="N899" s="776"/>
      <c r="O899" s="776"/>
      <c r="P899" s="776"/>
      <c r="Q899" s="776"/>
      <c r="R899" s="776"/>
      <c r="S899" s="776"/>
      <c r="T899" s="776"/>
      <c r="U899" s="776"/>
      <c r="V899" s="46"/>
      <c r="W899" s="46"/>
      <c r="X899" s="775"/>
      <c r="Y899" s="775"/>
      <c r="Z899" s="775"/>
      <c r="AA899" s="775"/>
      <c r="AB899" s="775"/>
    </row>
    <row r="900" spans="1:28" s="43" customFormat="1" x14ac:dyDescent="0.2">
      <c r="A900" s="776"/>
      <c r="B900" s="780"/>
      <c r="D900" s="779"/>
      <c r="E900" s="779"/>
      <c r="F900" s="778"/>
      <c r="G900" s="777"/>
      <c r="H900" s="776"/>
      <c r="I900" s="776"/>
      <c r="J900" s="776"/>
      <c r="K900" s="776"/>
      <c r="L900" s="776"/>
      <c r="M900" s="776"/>
      <c r="N900" s="776"/>
      <c r="O900" s="776"/>
      <c r="P900" s="776"/>
      <c r="Q900" s="776"/>
      <c r="R900" s="776"/>
      <c r="S900" s="776"/>
      <c r="T900" s="776"/>
      <c r="U900" s="776"/>
      <c r="V900" s="46"/>
      <c r="W900" s="46"/>
      <c r="X900" s="775"/>
      <c r="Y900" s="775"/>
      <c r="Z900" s="775"/>
      <c r="AA900" s="775"/>
      <c r="AB900" s="775"/>
    </row>
    <row r="901" spans="1:28" s="43" customFormat="1" x14ac:dyDescent="0.2">
      <c r="A901" s="776"/>
      <c r="B901" s="780"/>
      <c r="D901" s="779"/>
      <c r="E901" s="779"/>
      <c r="F901" s="778"/>
      <c r="G901" s="777"/>
      <c r="H901" s="776"/>
      <c r="I901" s="776"/>
      <c r="J901" s="776"/>
      <c r="K901" s="776"/>
      <c r="L901" s="776"/>
      <c r="M901" s="776"/>
      <c r="N901" s="776"/>
      <c r="O901" s="776"/>
      <c r="P901" s="776"/>
      <c r="Q901" s="776"/>
      <c r="R901" s="776"/>
      <c r="S901" s="776"/>
      <c r="T901" s="776"/>
      <c r="U901" s="776"/>
      <c r="V901" s="46"/>
      <c r="W901" s="46"/>
      <c r="X901" s="775"/>
      <c r="Y901" s="775"/>
      <c r="Z901" s="775"/>
      <c r="AA901" s="775"/>
      <c r="AB901" s="775"/>
    </row>
    <row r="902" spans="1:28" s="43" customFormat="1" x14ac:dyDescent="0.2">
      <c r="A902" s="776"/>
      <c r="B902" s="780"/>
      <c r="D902" s="779"/>
      <c r="E902" s="779"/>
      <c r="F902" s="778"/>
      <c r="G902" s="777"/>
      <c r="H902" s="776"/>
      <c r="I902" s="776"/>
      <c r="J902" s="776"/>
      <c r="K902" s="776"/>
      <c r="L902" s="776"/>
      <c r="M902" s="776"/>
      <c r="N902" s="776"/>
      <c r="O902" s="776"/>
      <c r="P902" s="776"/>
      <c r="Q902" s="776"/>
      <c r="R902" s="776"/>
      <c r="S902" s="776"/>
      <c r="T902" s="776"/>
      <c r="U902" s="776"/>
      <c r="V902" s="46"/>
      <c r="W902" s="46"/>
      <c r="X902" s="775"/>
      <c r="Y902" s="775"/>
      <c r="Z902" s="775"/>
      <c r="AA902" s="775"/>
      <c r="AB902" s="775"/>
    </row>
    <row r="903" spans="1:28" s="43" customFormat="1" x14ac:dyDescent="0.2">
      <c r="A903" s="776"/>
      <c r="B903" s="780"/>
      <c r="D903" s="779"/>
      <c r="E903" s="779"/>
      <c r="F903" s="778"/>
      <c r="G903" s="777"/>
      <c r="H903" s="776"/>
      <c r="I903" s="776"/>
      <c r="J903" s="776"/>
      <c r="K903" s="776"/>
      <c r="L903" s="776"/>
      <c r="M903" s="776"/>
      <c r="N903" s="776"/>
      <c r="O903" s="776"/>
      <c r="P903" s="776"/>
      <c r="Q903" s="776"/>
      <c r="R903" s="776"/>
      <c r="S903" s="776"/>
      <c r="T903" s="776"/>
      <c r="U903" s="776"/>
      <c r="V903" s="46"/>
      <c r="W903" s="46"/>
      <c r="X903" s="775"/>
      <c r="Y903" s="775"/>
      <c r="Z903" s="775"/>
      <c r="AA903" s="775"/>
      <c r="AB903" s="775"/>
    </row>
    <row r="904" spans="1:28" s="43" customFormat="1" x14ac:dyDescent="0.2">
      <c r="A904" s="776"/>
      <c r="B904" s="780"/>
      <c r="D904" s="779"/>
      <c r="E904" s="779"/>
      <c r="F904" s="778"/>
      <c r="G904" s="777"/>
      <c r="H904" s="776"/>
      <c r="I904" s="776"/>
      <c r="J904" s="776"/>
      <c r="K904" s="776"/>
      <c r="L904" s="776"/>
      <c r="M904" s="776"/>
      <c r="N904" s="776"/>
      <c r="O904" s="776"/>
      <c r="P904" s="776"/>
      <c r="Q904" s="776"/>
      <c r="R904" s="776"/>
      <c r="S904" s="776"/>
      <c r="T904" s="776"/>
      <c r="U904" s="776"/>
      <c r="V904" s="46"/>
      <c r="W904" s="46"/>
      <c r="X904" s="775"/>
      <c r="Y904" s="775"/>
      <c r="Z904" s="775"/>
      <c r="AA904" s="775"/>
      <c r="AB904" s="775"/>
    </row>
    <row r="905" spans="1:28" s="43" customFormat="1" x14ac:dyDescent="0.2">
      <c r="A905" s="776"/>
      <c r="B905" s="780"/>
      <c r="D905" s="779"/>
      <c r="E905" s="779"/>
      <c r="F905" s="778"/>
      <c r="G905" s="777"/>
      <c r="H905" s="776"/>
      <c r="I905" s="776"/>
      <c r="J905" s="776"/>
      <c r="K905" s="776"/>
      <c r="L905" s="776"/>
      <c r="M905" s="776"/>
      <c r="N905" s="776"/>
      <c r="O905" s="776"/>
      <c r="P905" s="776"/>
      <c r="Q905" s="776"/>
      <c r="R905" s="776"/>
      <c r="S905" s="776"/>
      <c r="T905" s="776"/>
      <c r="U905" s="776"/>
      <c r="V905" s="46"/>
      <c r="W905" s="46"/>
      <c r="X905" s="775"/>
      <c r="Y905" s="775"/>
      <c r="Z905" s="775"/>
      <c r="AA905" s="775"/>
      <c r="AB905" s="775"/>
    </row>
    <row r="906" spans="1:28" s="43" customFormat="1" x14ac:dyDescent="0.2">
      <c r="A906" s="776"/>
      <c r="B906" s="780"/>
      <c r="D906" s="779"/>
      <c r="E906" s="779"/>
      <c r="F906" s="778"/>
      <c r="G906" s="777"/>
      <c r="H906" s="776"/>
      <c r="I906" s="776"/>
      <c r="J906" s="776"/>
      <c r="K906" s="776"/>
      <c r="L906" s="776"/>
      <c r="M906" s="776"/>
      <c r="N906" s="776"/>
      <c r="O906" s="776"/>
      <c r="P906" s="776"/>
      <c r="Q906" s="776"/>
      <c r="R906" s="776"/>
      <c r="S906" s="776"/>
      <c r="T906" s="776"/>
      <c r="U906" s="776"/>
      <c r="V906" s="46"/>
      <c r="W906" s="46"/>
      <c r="X906" s="775"/>
      <c r="Y906" s="775"/>
      <c r="Z906" s="775"/>
      <c r="AA906" s="775"/>
      <c r="AB906" s="775"/>
    </row>
    <row r="907" spans="1:28" s="43" customFormat="1" x14ac:dyDescent="0.2">
      <c r="A907" s="776"/>
      <c r="B907" s="780"/>
      <c r="D907" s="779"/>
      <c r="E907" s="779"/>
      <c r="F907" s="778"/>
      <c r="G907" s="777"/>
      <c r="H907" s="776"/>
      <c r="I907" s="776"/>
      <c r="J907" s="776"/>
      <c r="K907" s="776"/>
      <c r="L907" s="776"/>
      <c r="M907" s="776"/>
      <c r="N907" s="776"/>
      <c r="O907" s="776"/>
      <c r="P907" s="776"/>
      <c r="Q907" s="776"/>
      <c r="R907" s="776"/>
      <c r="S907" s="776"/>
      <c r="T907" s="776"/>
      <c r="U907" s="776"/>
      <c r="V907" s="46"/>
      <c r="W907" s="46"/>
      <c r="X907" s="775"/>
      <c r="Y907" s="775"/>
      <c r="Z907" s="775"/>
      <c r="AA907" s="775"/>
      <c r="AB907" s="775"/>
    </row>
    <row r="908" spans="1:28" s="43" customFormat="1" x14ac:dyDescent="0.2">
      <c r="A908" s="776"/>
      <c r="B908" s="780"/>
      <c r="D908" s="779"/>
      <c r="E908" s="779"/>
      <c r="F908" s="778"/>
      <c r="G908" s="777"/>
      <c r="H908" s="776"/>
      <c r="I908" s="776"/>
      <c r="J908" s="776"/>
      <c r="K908" s="776"/>
      <c r="L908" s="776"/>
      <c r="M908" s="776"/>
      <c r="N908" s="776"/>
      <c r="O908" s="776"/>
      <c r="P908" s="776"/>
      <c r="Q908" s="776"/>
      <c r="R908" s="776"/>
      <c r="S908" s="776"/>
      <c r="T908" s="776"/>
      <c r="U908" s="776"/>
      <c r="V908" s="46"/>
      <c r="W908" s="46"/>
      <c r="X908" s="775"/>
      <c r="Y908" s="775"/>
      <c r="Z908" s="775"/>
      <c r="AA908" s="775"/>
      <c r="AB908" s="775"/>
    </row>
    <row r="909" spans="1:28" s="43" customFormat="1" x14ac:dyDescent="0.2">
      <c r="A909" s="776"/>
      <c r="B909" s="780"/>
      <c r="D909" s="779"/>
      <c r="E909" s="779"/>
      <c r="F909" s="778"/>
      <c r="G909" s="777"/>
      <c r="H909" s="776"/>
      <c r="I909" s="776"/>
      <c r="J909" s="776"/>
      <c r="K909" s="776"/>
      <c r="L909" s="776"/>
      <c r="M909" s="776"/>
      <c r="N909" s="776"/>
      <c r="O909" s="776"/>
      <c r="P909" s="776"/>
      <c r="Q909" s="776"/>
      <c r="R909" s="776"/>
      <c r="S909" s="776"/>
      <c r="T909" s="776"/>
      <c r="U909" s="776"/>
      <c r="V909" s="46"/>
      <c r="W909" s="46"/>
      <c r="X909" s="775"/>
      <c r="Y909" s="775"/>
      <c r="Z909" s="775"/>
      <c r="AA909" s="775"/>
      <c r="AB909" s="775"/>
    </row>
    <row r="910" spans="1:28" s="43" customFormat="1" x14ac:dyDescent="0.2">
      <c r="A910" s="776"/>
      <c r="B910" s="780"/>
      <c r="D910" s="779"/>
      <c r="E910" s="779"/>
      <c r="F910" s="778"/>
      <c r="G910" s="777"/>
      <c r="H910" s="776"/>
      <c r="I910" s="776"/>
      <c r="J910" s="776"/>
      <c r="K910" s="776"/>
      <c r="L910" s="776"/>
      <c r="M910" s="776"/>
      <c r="N910" s="776"/>
      <c r="O910" s="776"/>
      <c r="P910" s="776"/>
      <c r="Q910" s="776"/>
      <c r="R910" s="776"/>
      <c r="S910" s="776"/>
      <c r="T910" s="776"/>
      <c r="U910" s="776"/>
      <c r="V910" s="46"/>
      <c r="W910" s="46"/>
      <c r="X910" s="775"/>
      <c r="Y910" s="775"/>
      <c r="Z910" s="775"/>
      <c r="AA910" s="775"/>
      <c r="AB910" s="775"/>
    </row>
    <row r="911" spans="1:28" s="43" customFormat="1" x14ac:dyDescent="0.2">
      <c r="A911" s="776"/>
      <c r="B911" s="780"/>
      <c r="D911" s="779"/>
      <c r="E911" s="779"/>
      <c r="F911" s="778"/>
      <c r="G911" s="777"/>
      <c r="H911" s="776"/>
      <c r="I911" s="776"/>
      <c r="J911" s="776"/>
      <c r="K911" s="776"/>
      <c r="L911" s="776"/>
      <c r="M911" s="776"/>
      <c r="N911" s="776"/>
      <c r="O911" s="776"/>
      <c r="P911" s="776"/>
      <c r="Q911" s="776"/>
      <c r="R911" s="776"/>
      <c r="S911" s="776"/>
      <c r="T911" s="776"/>
      <c r="U911" s="776"/>
      <c r="V911" s="46"/>
      <c r="W911" s="46"/>
      <c r="X911" s="775"/>
      <c r="Y911" s="775"/>
      <c r="Z911" s="775"/>
      <c r="AA911" s="775"/>
      <c r="AB911" s="775"/>
    </row>
    <row r="912" spans="1:28" s="43" customFormat="1" x14ac:dyDescent="0.2">
      <c r="A912" s="776"/>
      <c r="B912" s="780"/>
      <c r="D912" s="779"/>
      <c r="E912" s="779"/>
      <c r="F912" s="778"/>
      <c r="G912" s="777"/>
      <c r="H912" s="776"/>
      <c r="I912" s="776"/>
      <c r="J912" s="776"/>
      <c r="K912" s="776"/>
      <c r="L912" s="776"/>
      <c r="M912" s="776"/>
      <c r="N912" s="776"/>
      <c r="O912" s="776"/>
      <c r="P912" s="776"/>
      <c r="Q912" s="776"/>
      <c r="R912" s="776"/>
      <c r="S912" s="776"/>
      <c r="T912" s="776"/>
      <c r="U912" s="776"/>
      <c r="V912" s="46"/>
      <c r="W912" s="46"/>
      <c r="X912" s="775"/>
      <c r="Y912" s="775"/>
      <c r="Z912" s="775"/>
      <c r="AA912" s="775"/>
      <c r="AB912" s="775"/>
    </row>
    <row r="913" spans="1:28" s="43" customFormat="1" x14ac:dyDescent="0.2">
      <c r="A913" s="776"/>
      <c r="B913" s="780"/>
      <c r="D913" s="779"/>
      <c r="E913" s="779"/>
      <c r="F913" s="778"/>
      <c r="G913" s="777"/>
      <c r="H913" s="776"/>
      <c r="I913" s="776"/>
      <c r="J913" s="776"/>
      <c r="K913" s="776"/>
      <c r="L913" s="776"/>
      <c r="M913" s="776"/>
      <c r="N913" s="776"/>
      <c r="O913" s="776"/>
      <c r="P913" s="776"/>
      <c r="Q913" s="776"/>
      <c r="R913" s="776"/>
      <c r="S913" s="776"/>
      <c r="T913" s="776"/>
      <c r="U913" s="776"/>
      <c r="V913" s="46"/>
      <c r="W913" s="46"/>
      <c r="X913" s="775"/>
      <c r="Y913" s="775"/>
      <c r="Z913" s="775"/>
      <c r="AA913" s="775"/>
      <c r="AB913" s="775"/>
    </row>
    <row r="914" spans="1:28" s="43" customFormat="1" x14ac:dyDescent="0.2">
      <c r="A914" s="776"/>
      <c r="B914" s="780"/>
      <c r="D914" s="779"/>
      <c r="E914" s="779"/>
      <c r="F914" s="778"/>
      <c r="G914" s="777"/>
      <c r="H914" s="776"/>
      <c r="I914" s="776"/>
      <c r="J914" s="776"/>
      <c r="K914" s="776"/>
      <c r="L914" s="776"/>
      <c r="M914" s="776"/>
      <c r="N914" s="776"/>
      <c r="O914" s="776"/>
      <c r="P914" s="776"/>
      <c r="Q914" s="776"/>
      <c r="R914" s="776"/>
      <c r="S914" s="776"/>
      <c r="T914" s="776"/>
      <c r="U914" s="776"/>
      <c r="V914" s="46"/>
      <c r="W914" s="46"/>
      <c r="X914" s="775"/>
      <c r="Y914" s="775"/>
      <c r="Z914" s="775"/>
      <c r="AA914" s="775"/>
      <c r="AB914" s="775"/>
    </row>
    <row r="915" spans="1:28" s="43" customFormat="1" x14ac:dyDescent="0.2">
      <c r="A915" s="776"/>
      <c r="B915" s="780"/>
      <c r="D915" s="779"/>
      <c r="E915" s="779"/>
      <c r="F915" s="778"/>
      <c r="G915" s="777"/>
      <c r="H915" s="776"/>
      <c r="I915" s="776"/>
      <c r="J915" s="776"/>
      <c r="K915" s="776"/>
      <c r="L915" s="776"/>
      <c r="M915" s="776"/>
      <c r="N915" s="776"/>
      <c r="O915" s="776"/>
      <c r="P915" s="776"/>
      <c r="Q915" s="776"/>
      <c r="R915" s="776"/>
      <c r="S915" s="776"/>
      <c r="T915" s="776"/>
      <c r="U915" s="776"/>
      <c r="V915" s="46"/>
      <c r="W915" s="46"/>
      <c r="X915" s="775"/>
      <c r="Y915" s="775"/>
      <c r="Z915" s="775"/>
      <c r="AA915" s="775"/>
      <c r="AB915" s="775"/>
    </row>
    <row r="916" spans="1:28" s="43" customFormat="1" x14ac:dyDescent="0.2">
      <c r="A916" s="776"/>
      <c r="B916" s="780"/>
      <c r="D916" s="779"/>
      <c r="E916" s="779"/>
      <c r="F916" s="778"/>
      <c r="G916" s="777"/>
      <c r="H916" s="776"/>
      <c r="I916" s="776"/>
      <c r="J916" s="776"/>
      <c r="K916" s="776"/>
      <c r="L916" s="776"/>
      <c r="M916" s="776"/>
      <c r="N916" s="776"/>
      <c r="O916" s="776"/>
      <c r="P916" s="776"/>
      <c r="Q916" s="776"/>
      <c r="R916" s="776"/>
      <c r="S916" s="776"/>
      <c r="T916" s="776"/>
      <c r="U916" s="776"/>
      <c r="V916" s="46"/>
      <c r="W916" s="46"/>
      <c r="X916" s="775"/>
      <c r="Y916" s="775"/>
      <c r="Z916" s="775"/>
      <c r="AA916" s="775"/>
      <c r="AB916" s="775"/>
    </row>
    <row r="917" spans="1:28" s="43" customFormat="1" x14ac:dyDescent="0.2">
      <c r="A917" s="776"/>
      <c r="B917" s="780"/>
      <c r="D917" s="779"/>
      <c r="E917" s="779"/>
      <c r="F917" s="778"/>
      <c r="G917" s="777"/>
      <c r="H917" s="776"/>
      <c r="I917" s="776"/>
      <c r="J917" s="776"/>
      <c r="K917" s="776"/>
      <c r="L917" s="776"/>
      <c r="M917" s="776"/>
      <c r="N917" s="776"/>
      <c r="O917" s="776"/>
      <c r="P917" s="776"/>
      <c r="Q917" s="776"/>
      <c r="R917" s="776"/>
      <c r="S917" s="776"/>
      <c r="T917" s="776"/>
      <c r="U917" s="776"/>
      <c r="V917" s="46"/>
      <c r="W917" s="46"/>
      <c r="X917" s="775"/>
      <c r="Y917" s="775"/>
      <c r="Z917" s="775"/>
      <c r="AA917" s="775"/>
      <c r="AB917" s="775"/>
    </row>
    <row r="918" spans="1:28" s="43" customFormat="1" x14ac:dyDescent="0.2">
      <c r="A918" s="776"/>
      <c r="B918" s="780"/>
      <c r="D918" s="779"/>
      <c r="E918" s="779"/>
      <c r="F918" s="778"/>
      <c r="G918" s="777"/>
      <c r="H918" s="776"/>
      <c r="I918" s="776"/>
      <c r="J918" s="776"/>
      <c r="K918" s="776"/>
      <c r="L918" s="776"/>
      <c r="M918" s="776"/>
      <c r="N918" s="776"/>
      <c r="O918" s="776"/>
      <c r="P918" s="776"/>
      <c r="Q918" s="776"/>
      <c r="R918" s="776"/>
      <c r="S918" s="776"/>
      <c r="T918" s="776"/>
      <c r="U918" s="776"/>
      <c r="V918" s="46"/>
      <c r="W918" s="46"/>
      <c r="X918" s="775"/>
      <c r="Y918" s="775"/>
      <c r="Z918" s="775"/>
      <c r="AA918" s="775"/>
      <c r="AB918" s="775"/>
    </row>
    <row r="919" spans="1:28" s="43" customFormat="1" x14ac:dyDescent="0.2">
      <c r="A919" s="776"/>
      <c r="B919" s="780"/>
      <c r="D919" s="779"/>
      <c r="E919" s="779"/>
      <c r="F919" s="778"/>
      <c r="G919" s="777"/>
      <c r="H919" s="776"/>
      <c r="I919" s="776"/>
      <c r="J919" s="776"/>
      <c r="K919" s="776"/>
      <c r="L919" s="776"/>
      <c r="M919" s="776"/>
      <c r="N919" s="776"/>
      <c r="O919" s="776"/>
      <c r="P919" s="776"/>
      <c r="Q919" s="776"/>
      <c r="R919" s="776"/>
      <c r="S919" s="776"/>
      <c r="T919" s="776"/>
      <c r="U919" s="776"/>
      <c r="V919" s="46"/>
      <c r="W919" s="46"/>
      <c r="X919" s="775"/>
      <c r="Y919" s="775"/>
      <c r="Z919" s="775"/>
      <c r="AA919" s="775"/>
      <c r="AB919" s="775"/>
    </row>
    <row r="920" spans="1:28" s="43" customFormat="1" x14ac:dyDescent="0.2">
      <c r="A920" s="776"/>
      <c r="B920" s="780"/>
      <c r="D920" s="779"/>
      <c r="E920" s="779"/>
      <c r="F920" s="778"/>
      <c r="G920" s="777"/>
      <c r="H920" s="776"/>
      <c r="I920" s="776"/>
      <c r="J920" s="776"/>
      <c r="K920" s="776"/>
      <c r="L920" s="776"/>
      <c r="M920" s="776"/>
      <c r="N920" s="776"/>
      <c r="O920" s="776"/>
      <c r="P920" s="776"/>
      <c r="Q920" s="776"/>
      <c r="R920" s="776"/>
      <c r="S920" s="776"/>
      <c r="T920" s="776"/>
      <c r="U920" s="776"/>
      <c r="V920" s="46"/>
      <c r="W920" s="46"/>
      <c r="X920" s="775"/>
      <c r="Y920" s="775"/>
      <c r="Z920" s="775"/>
      <c r="AA920" s="775"/>
      <c r="AB920" s="775"/>
    </row>
    <row r="921" spans="1:28" s="43" customFormat="1" x14ac:dyDescent="0.2">
      <c r="A921" s="776"/>
      <c r="B921" s="780"/>
      <c r="D921" s="779"/>
      <c r="E921" s="779"/>
      <c r="F921" s="778"/>
      <c r="G921" s="777"/>
      <c r="H921" s="776"/>
      <c r="I921" s="776"/>
      <c r="J921" s="776"/>
      <c r="K921" s="776"/>
      <c r="L921" s="776"/>
      <c r="M921" s="776"/>
      <c r="N921" s="776"/>
      <c r="O921" s="776"/>
      <c r="P921" s="776"/>
      <c r="Q921" s="776"/>
      <c r="R921" s="776"/>
      <c r="S921" s="776"/>
      <c r="T921" s="776"/>
      <c r="U921" s="776"/>
      <c r="V921" s="46"/>
      <c r="W921" s="46"/>
      <c r="X921" s="775"/>
      <c r="Y921" s="775"/>
      <c r="Z921" s="775"/>
      <c r="AA921" s="775"/>
      <c r="AB921" s="775"/>
    </row>
    <row r="922" spans="1:28" s="43" customFormat="1" x14ac:dyDescent="0.2">
      <c r="A922" s="776"/>
      <c r="B922" s="780"/>
      <c r="D922" s="779"/>
      <c r="E922" s="779"/>
      <c r="F922" s="778"/>
      <c r="G922" s="777"/>
      <c r="H922" s="776"/>
      <c r="I922" s="776"/>
      <c r="J922" s="776"/>
      <c r="K922" s="776"/>
      <c r="L922" s="776"/>
      <c r="M922" s="776"/>
      <c r="N922" s="776"/>
      <c r="O922" s="776"/>
      <c r="P922" s="776"/>
      <c r="Q922" s="776"/>
      <c r="R922" s="776"/>
      <c r="S922" s="776"/>
      <c r="T922" s="776"/>
      <c r="U922" s="776"/>
      <c r="V922" s="46"/>
      <c r="W922" s="46"/>
      <c r="X922" s="775"/>
      <c r="Y922" s="775"/>
      <c r="Z922" s="775"/>
      <c r="AA922" s="775"/>
      <c r="AB922" s="775"/>
    </row>
    <row r="923" spans="1:28" s="43" customFormat="1" x14ac:dyDescent="0.2">
      <c r="A923" s="776"/>
      <c r="B923" s="780"/>
      <c r="D923" s="779"/>
      <c r="E923" s="779"/>
      <c r="F923" s="778"/>
      <c r="G923" s="777"/>
      <c r="H923" s="776"/>
      <c r="I923" s="776"/>
      <c r="J923" s="776"/>
      <c r="K923" s="776"/>
      <c r="L923" s="776"/>
      <c r="M923" s="776"/>
      <c r="N923" s="776"/>
      <c r="O923" s="776"/>
      <c r="P923" s="776"/>
      <c r="Q923" s="776"/>
      <c r="R923" s="776"/>
      <c r="S923" s="776"/>
      <c r="T923" s="776"/>
      <c r="U923" s="776"/>
      <c r="V923" s="46"/>
      <c r="W923" s="46"/>
      <c r="X923" s="775"/>
      <c r="Y923" s="775"/>
      <c r="Z923" s="775"/>
      <c r="AA923" s="775"/>
      <c r="AB923" s="775"/>
    </row>
    <row r="924" spans="1:28" s="43" customFormat="1" x14ac:dyDescent="0.2">
      <c r="A924" s="776"/>
      <c r="B924" s="780"/>
      <c r="D924" s="779"/>
      <c r="E924" s="779"/>
      <c r="F924" s="778"/>
      <c r="G924" s="777"/>
      <c r="H924" s="776"/>
      <c r="I924" s="776"/>
      <c r="J924" s="776"/>
      <c r="K924" s="776"/>
      <c r="L924" s="776"/>
      <c r="M924" s="776"/>
      <c r="N924" s="776"/>
      <c r="O924" s="776"/>
      <c r="P924" s="776"/>
      <c r="Q924" s="776"/>
      <c r="R924" s="776"/>
      <c r="S924" s="776"/>
      <c r="T924" s="776"/>
      <c r="U924" s="776"/>
      <c r="V924" s="46"/>
      <c r="W924" s="46"/>
      <c r="X924" s="775"/>
      <c r="Y924" s="775"/>
      <c r="Z924" s="775"/>
      <c r="AA924" s="775"/>
      <c r="AB924" s="775"/>
    </row>
    <row r="925" spans="1:28" s="43" customFormat="1" x14ac:dyDescent="0.2">
      <c r="A925" s="776"/>
      <c r="B925" s="780"/>
      <c r="D925" s="779"/>
      <c r="E925" s="779"/>
      <c r="F925" s="778"/>
      <c r="G925" s="777"/>
      <c r="H925" s="776"/>
      <c r="I925" s="776"/>
      <c r="J925" s="776"/>
      <c r="K925" s="776"/>
      <c r="L925" s="776"/>
      <c r="M925" s="776"/>
      <c r="N925" s="776"/>
      <c r="O925" s="776"/>
      <c r="P925" s="776"/>
      <c r="Q925" s="776"/>
      <c r="R925" s="776"/>
      <c r="S925" s="776"/>
      <c r="T925" s="776"/>
      <c r="U925" s="776"/>
      <c r="V925" s="46"/>
      <c r="W925" s="46"/>
      <c r="X925" s="775"/>
      <c r="Y925" s="775"/>
      <c r="Z925" s="775"/>
      <c r="AA925" s="775"/>
      <c r="AB925" s="775"/>
    </row>
    <row r="926" spans="1:28" s="43" customFormat="1" x14ac:dyDescent="0.2">
      <c r="A926" s="776"/>
      <c r="B926" s="780"/>
      <c r="D926" s="779"/>
      <c r="E926" s="779"/>
      <c r="F926" s="778"/>
      <c r="G926" s="777"/>
      <c r="H926" s="776"/>
      <c r="I926" s="776"/>
      <c r="J926" s="776"/>
      <c r="K926" s="776"/>
      <c r="L926" s="776"/>
      <c r="M926" s="776"/>
      <c r="N926" s="776"/>
      <c r="O926" s="776"/>
      <c r="P926" s="776"/>
      <c r="Q926" s="776"/>
      <c r="R926" s="776"/>
      <c r="S926" s="776"/>
      <c r="T926" s="776"/>
      <c r="U926" s="776"/>
      <c r="V926" s="46"/>
      <c r="W926" s="46"/>
      <c r="X926" s="775"/>
      <c r="Y926" s="775"/>
      <c r="Z926" s="775"/>
      <c r="AA926" s="775"/>
      <c r="AB926" s="775"/>
    </row>
    <row r="927" spans="1:28" s="43" customFormat="1" x14ac:dyDescent="0.2">
      <c r="A927" s="776"/>
      <c r="B927" s="780"/>
      <c r="D927" s="779"/>
      <c r="E927" s="779"/>
      <c r="F927" s="778"/>
      <c r="G927" s="777"/>
      <c r="H927" s="776"/>
      <c r="I927" s="776"/>
      <c r="J927" s="776"/>
      <c r="K927" s="776"/>
      <c r="L927" s="776"/>
      <c r="M927" s="776"/>
      <c r="N927" s="776"/>
      <c r="O927" s="776"/>
      <c r="P927" s="776"/>
      <c r="Q927" s="776"/>
      <c r="R927" s="776"/>
      <c r="S927" s="776"/>
      <c r="T927" s="776"/>
      <c r="U927" s="776"/>
      <c r="V927" s="46"/>
      <c r="W927" s="46"/>
      <c r="X927" s="775"/>
      <c r="Y927" s="775"/>
      <c r="Z927" s="775"/>
      <c r="AA927" s="775"/>
      <c r="AB927" s="775"/>
    </row>
    <row r="928" spans="1:28" s="43" customFormat="1" x14ac:dyDescent="0.2">
      <c r="A928" s="776"/>
      <c r="B928" s="780"/>
      <c r="D928" s="779"/>
      <c r="E928" s="779"/>
      <c r="F928" s="778"/>
      <c r="G928" s="777"/>
      <c r="H928" s="776"/>
      <c r="I928" s="776"/>
      <c r="J928" s="776"/>
      <c r="K928" s="776"/>
      <c r="L928" s="776"/>
      <c r="M928" s="776"/>
      <c r="N928" s="776"/>
      <c r="O928" s="776"/>
      <c r="P928" s="776"/>
      <c r="Q928" s="776"/>
      <c r="R928" s="776"/>
      <c r="S928" s="776"/>
      <c r="T928" s="776"/>
      <c r="U928" s="776"/>
      <c r="V928" s="46"/>
      <c r="W928" s="46"/>
      <c r="X928" s="775"/>
      <c r="Y928" s="775"/>
      <c r="Z928" s="775"/>
      <c r="AA928" s="775"/>
      <c r="AB928" s="775"/>
    </row>
    <row r="929" spans="1:28" s="43" customFormat="1" x14ac:dyDescent="0.2">
      <c r="A929" s="776"/>
      <c r="B929" s="780"/>
      <c r="D929" s="779"/>
      <c r="E929" s="779"/>
      <c r="F929" s="778"/>
      <c r="G929" s="777"/>
      <c r="H929" s="776"/>
      <c r="I929" s="776"/>
      <c r="J929" s="776"/>
      <c r="K929" s="776"/>
      <c r="L929" s="776"/>
      <c r="M929" s="776"/>
      <c r="N929" s="776"/>
      <c r="O929" s="776"/>
      <c r="P929" s="776"/>
      <c r="Q929" s="776"/>
      <c r="R929" s="776"/>
      <c r="S929" s="776"/>
      <c r="T929" s="776"/>
      <c r="U929" s="776"/>
      <c r="V929" s="46"/>
      <c r="W929" s="46"/>
      <c r="X929" s="775"/>
      <c r="Y929" s="775"/>
      <c r="Z929" s="775"/>
      <c r="AA929" s="775"/>
      <c r="AB929" s="775"/>
    </row>
    <row r="930" spans="1:28" s="43" customFormat="1" x14ac:dyDescent="0.2">
      <c r="A930" s="776"/>
      <c r="B930" s="780"/>
      <c r="D930" s="779"/>
      <c r="E930" s="779"/>
      <c r="F930" s="778"/>
      <c r="G930" s="777"/>
      <c r="H930" s="776"/>
      <c r="I930" s="776"/>
      <c r="J930" s="776"/>
      <c r="K930" s="776"/>
      <c r="L930" s="776"/>
      <c r="M930" s="776"/>
      <c r="N930" s="776"/>
      <c r="O930" s="776"/>
      <c r="P930" s="776"/>
      <c r="Q930" s="776"/>
      <c r="R930" s="776"/>
      <c r="S930" s="776"/>
      <c r="T930" s="776"/>
      <c r="U930" s="776"/>
      <c r="V930" s="46"/>
      <c r="W930" s="46"/>
      <c r="X930" s="775"/>
      <c r="Y930" s="775"/>
      <c r="Z930" s="775"/>
      <c r="AA930" s="775"/>
      <c r="AB930" s="775"/>
    </row>
    <row r="931" spans="1:28" s="43" customFormat="1" x14ac:dyDescent="0.2">
      <c r="A931" s="776"/>
      <c r="B931" s="780"/>
      <c r="D931" s="779"/>
      <c r="E931" s="779"/>
      <c r="F931" s="778"/>
      <c r="G931" s="777"/>
      <c r="H931" s="776"/>
      <c r="I931" s="776"/>
      <c r="J931" s="776"/>
      <c r="K931" s="776"/>
      <c r="L931" s="776"/>
      <c r="M931" s="776"/>
      <c r="N931" s="776"/>
      <c r="O931" s="776"/>
      <c r="P931" s="776"/>
      <c r="Q931" s="776"/>
      <c r="R931" s="776"/>
      <c r="S931" s="776"/>
      <c r="T931" s="776"/>
      <c r="U931" s="776"/>
      <c r="V931" s="46"/>
      <c r="W931" s="46"/>
      <c r="X931" s="775"/>
      <c r="Y931" s="775"/>
      <c r="Z931" s="775"/>
      <c r="AA931" s="775"/>
      <c r="AB931" s="775"/>
    </row>
    <row r="932" spans="1:28" s="43" customFormat="1" x14ac:dyDescent="0.2">
      <c r="A932" s="776"/>
      <c r="B932" s="780"/>
      <c r="D932" s="779"/>
      <c r="E932" s="779"/>
      <c r="F932" s="778"/>
      <c r="G932" s="777"/>
      <c r="H932" s="776"/>
      <c r="I932" s="776"/>
      <c r="J932" s="776"/>
      <c r="K932" s="776"/>
      <c r="L932" s="776"/>
      <c r="M932" s="776"/>
      <c r="N932" s="776"/>
      <c r="O932" s="776"/>
      <c r="P932" s="776"/>
      <c r="Q932" s="776"/>
      <c r="R932" s="776"/>
      <c r="S932" s="776"/>
      <c r="T932" s="776"/>
      <c r="U932" s="776"/>
      <c r="V932" s="46"/>
      <c r="W932" s="46"/>
      <c r="X932" s="775"/>
      <c r="Y932" s="775"/>
      <c r="Z932" s="775"/>
      <c r="AA932" s="775"/>
      <c r="AB932" s="775"/>
    </row>
    <row r="933" spans="1:28" s="43" customFormat="1" x14ac:dyDescent="0.2">
      <c r="A933" s="776"/>
      <c r="B933" s="780"/>
      <c r="D933" s="779"/>
      <c r="E933" s="779"/>
      <c r="F933" s="778"/>
      <c r="G933" s="777"/>
      <c r="H933" s="776"/>
      <c r="I933" s="776"/>
      <c r="J933" s="776"/>
      <c r="K933" s="776"/>
      <c r="L933" s="776"/>
      <c r="M933" s="776"/>
      <c r="N933" s="776"/>
      <c r="O933" s="776"/>
      <c r="P933" s="776"/>
      <c r="Q933" s="776"/>
      <c r="R933" s="776"/>
      <c r="S933" s="776"/>
      <c r="T933" s="776"/>
      <c r="U933" s="776"/>
      <c r="V933" s="46"/>
      <c r="W933" s="46"/>
      <c r="X933" s="775"/>
      <c r="Y933" s="775"/>
      <c r="Z933" s="775"/>
      <c r="AA933" s="775"/>
      <c r="AB933" s="775"/>
    </row>
    <row r="934" spans="1:28" s="43" customFormat="1" x14ac:dyDescent="0.2">
      <c r="A934" s="776"/>
      <c r="B934" s="780"/>
      <c r="D934" s="779"/>
      <c r="E934" s="779"/>
      <c r="F934" s="778"/>
      <c r="G934" s="777"/>
      <c r="H934" s="776"/>
      <c r="I934" s="776"/>
      <c r="J934" s="776"/>
      <c r="K934" s="776"/>
      <c r="L934" s="776"/>
      <c r="M934" s="776"/>
      <c r="N934" s="776"/>
      <c r="O934" s="776"/>
      <c r="P934" s="776"/>
      <c r="Q934" s="776"/>
      <c r="R934" s="776"/>
      <c r="S934" s="776"/>
      <c r="T934" s="776"/>
      <c r="U934" s="776"/>
      <c r="V934" s="46"/>
      <c r="W934" s="46"/>
      <c r="X934" s="775"/>
      <c r="Y934" s="775"/>
      <c r="Z934" s="775"/>
      <c r="AA934" s="775"/>
      <c r="AB934" s="775"/>
    </row>
    <row r="935" spans="1:28" s="43" customFormat="1" x14ac:dyDescent="0.2">
      <c r="A935" s="776"/>
      <c r="B935" s="780"/>
      <c r="D935" s="779"/>
      <c r="E935" s="779"/>
      <c r="F935" s="778"/>
      <c r="G935" s="777"/>
      <c r="H935" s="776"/>
      <c r="I935" s="776"/>
      <c r="J935" s="776"/>
      <c r="K935" s="776"/>
      <c r="L935" s="776"/>
      <c r="M935" s="776"/>
      <c r="N935" s="776"/>
      <c r="O935" s="776"/>
      <c r="P935" s="776"/>
      <c r="Q935" s="776"/>
      <c r="R935" s="776"/>
      <c r="S935" s="776"/>
      <c r="T935" s="776"/>
      <c r="U935" s="776"/>
      <c r="V935" s="46"/>
      <c r="W935" s="46"/>
      <c r="X935" s="775"/>
      <c r="Y935" s="775"/>
      <c r="Z935" s="775"/>
      <c r="AA935" s="775"/>
      <c r="AB935" s="775"/>
    </row>
    <row r="936" spans="1:28" s="43" customFormat="1" x14ac:dyDescent="0.2">
      <c r="A936" s="776"/>
      <c r="B936" s="780"/>
      <c r="D936" s="779"/>
      <c r="E936" s="779"/>
      <c r="F936" s="778"/>
      <c r="G936" s="777"/>
      <c r="H936" s="776"/>
      <c r="I936" s="776"/>
      <c r="J936" s="776"/>
      <c r="K936" s="776"/>
      <c r="L936" s="776"/>
      <c r="M936" s="776"/>
      <c r="N936" s="776"/>
      <c r="O936" s="776"/>
      <c r="P936" s="776"/>
      <c r="Q936" s="776"/>
      <c r="R936" s="776"/>
      <c r="S936" s="776"/>
      <c r="T936" s="776"/>
      <c r="U936" s="776"/>
      <c r="V936" s="46"/>
      <c r="W936" s="46"/>
      <c r="X936" s="775"/>
      <c r="Y936" s="775"/>
      <c r="Z936" s="775"/>
      <c r="AA936" s="775"/>
      <c r="AB936" s="775"/>
    </row>
    <row r="937" spans="1:28" s="43" customFormat="1" x14ac:dyDescent="0.2">
      <c r="A937" s="776"/>
      <c r="B937" s="780"/>
      <c r="D937" s="779"/>
      <c r="E937" s="779"/>
      <c r="F937" s="778"/>
      <c r="G937" s="777"/>
      <c r="H937" s="776"/>
      <c r="I937" s="776"/>
      <c r="J937" s="776"/>
      <c r="K937" s="776"/>
      <c r="L937" s="776"/>
      <c r="M937" s="776"/>
      <c r="N937" s="776"/>
      <c r="O937" s="776"/>
      <c r="P937" s="776"/>
      <c r="Q937" s="776"/>
      <c r="R937" s="776"/>
      <c r="S937" s="776"/>
      <c r="T937" s="776"/>
      <c r="U937" s="776"/>
      <c r="V937" s="46"/>
      <c r="W937" s="46"/>
      <c r="X937" s="775"/>
      <c r="Y937" s="775"/>
      <c r="Z937" s="775"/>
      <c r="AA937" s="775"/>
      <c r="AB937" s="775"/>
    </row>
    <row r="938" spans="1:28" s="43" customFormat="1" x14ac:dyDescent="0.2">
      <c r="A938" s="776"/>
      <c r="B938" s="780"/>
      <c r="D938" s="779"/>
      <c r="E938" s="779"/>
      <c r="F938" s="778"/>
      <c r="G938" s="777"/>
      <c r="H938" s="776"/>
      <c r="I938" s="776"/>
      <c r="J938" s="776"/>
      <c r="K938" s="776"/>
      <c r="L938" s="776"/>
      <c r="M938" s="776"/>
      <c r="N938" s="776"/>
      <c r="O938" s="776"/>
      <c r="P938" s="776"/>
      <c r="Q938" s="776"/>
      <c r="R938" s="776"/>
      <c r="S938" s="776"/>
      <c r="T938" s="776"/>
      <c r="U938" s="776"/>
      <c r="V938" s="46"/>
      <c r="W938" s="46"/>
      <c r="X938" s="775"/>
      <c r="Y938" s="775"/>
      <c r="Z938" s="775"/>
      <c r="AA938" s="775"/>
      <c r="AB938" s="775"/>
    </row>
    <row r="939" spans="1:28" s="43" customFormat="1" x14ac:dyDescent="0.2">
      <c r="A939" s="776"/>
      <c r="B939" s="780"/>
      <c r="D939" s="779"/>
      <c r="E939" s="779"/>
      <c r="F939" s="778"/>
      <c r="G939" s="777"/>
      <c r="H939" s="776"/>
      <c r="I939" s="776"/>
      <c r="J939" s="776"/>
      <c r="K939" s="776"/>
      <c r="L939" s="776"/>
      <c r="M939" s="776"/>
      <c r="N939" s="776"/>
      <c r="O939" s="776"/>
      <c r="P939" s="776"/>
      <c r="Q939" s="776"/>
      <c r="R939" s="776"/>
      <c r="S939" s="776"/>
      <c r="T939" s="776"/>
      <c r="U939" s="776"/>
      <c r="V939" s="46"/>
      <c r="W939" s="46"/>
      <c r="X939" s="775"/>
      <c r="Y939" s="775"/>
      <c r="Z939" s="775"/>
      <c r="AA939" s="775"/>
      <c r="AB939" s="775"/>
    </row>
    <row r="940" spans="1:28" s="43" customFormat="1" x14ac:dyDescent="0.2">
      <c r="A940" s="776"/>
      <c r="B940" s="780"/>
      <c r="D940" s="779"/>
      <c r="E940" s="779"/>
      <c r="F940" s="778"/>
      <c r="G940" s="777"/>
      <c r="H940" s="776"/>
      <c r="I940" s="776"/>
      <c r="J940" s="776"/>
      <c r="K940" s="776"/>
      <c r="L940" s="776"/>
      <c r="M940" s="776"/>
      <c r="N940" s="776"/>
      <c r="O940" s="776"/>
      <c r="P940" s="776"/>
      <c r="Q940" s="776"/>
      <c r="R940" s="776"/>
      <c r="S940" s="776"/>
      <c r="T940" s="776"/>
      <c r="U940" s="776"/>
      <c r="V940" s="46"/>
      <c r="W940" s="46"/>
      <c r="X940" s="775"/>
      <c r="Y940" s="775"/>
      <c r="Z940" s="775"/>
      <c r="AA940" s="775"/>
      <c r="AB940" s="775"/>
    </row>
    <row r="941" spans="1:28" s="43" customFormat="1" x14ac:dyDescent="0.2">
      <c r="A941" s="776"/>
      <c r="B941" s="780"/>
      <c r="D941" s="779"/>
      <c r="E941" s="779"/>
      <c r="F941" s="778"/>
      <c r="G941" s="777"/>
      <c r="H941" s="776"/>
      <c r="I941" s="776"/>
      <c r="J941" s="776"/>
      <c r="K941" s="776"/>
      <c r="L941" s="776"/>
      <c r="M941" s="776"/>
      <c r="N941" s="776"/>
      <c r="O941" s="776"/>
      <c r="P941" s="776"/>
      <c r="Q941" s="776"/>
      <c r="R941" s="776"/>
      <c r="S941" s="776"/>
      <c r="T941" s="776"/>
      <c r="U941" s="776"/>
      <c r="V941" s="46"/>
      <c r="W941" s="46"/>
      <c r="X941" s="775"/>
      <c r="Y941" s="775"/>
      <c r="Z941" s="775"/>
      <c r="AA941" s="775"/>
      <c r="AB941" s="775"/>
    </row>
    <row r="942" spans="1:28" s="43" customFormat="1" x14ac:dyDescent="0.2">
      <c r="A942" s="776"/>
      <c r="B942" s="780"/>
      <c r="D942" s="779"/>
      <c r="E942" s="779"/>
      <c r="F942" s="778"/>
      <c r="G942" s="777"/>
      <c r="H942" s="776"/>
      <c r="I942" s="776"/>
      <c r="J942" s="776"/>
      <c r="K942" s="776"/>
      <c r="L942" s="776"/>
      <c r="M942" s="776"/>
      <c r="N942" s="776"/>
      <c r="O942" s="776"/>
      <c r="P942" s="776"/>
      <c r="Q942" s="776"/>
      <c r="R942" s="776"/>
      <c r="S942" s="776"/>
      <c r="T942" s="776"/>
      <c r="U942" s="776"/>
      <c r="V942" s="46"/>
      <c r="W942" s="46"/>
      <c r="X942" s="775"/>
      <c r="Y942" s="775"/>
      <c r="Z942" s="775"/>
      <c r="AA942" s="775"/>
      <c r="AB942" s="775"/>
    </row>
    <row r="943" spans="1:28" s="43" customFormat="1" x14ac:dyDescent="0.2">
      <c r="A943" s="776"/>
      <c r="B943" s="780"/>
      <c r="D943" s="779"/>
      <c r="E943" s="779"/>
      <c r="F943" s="778"/>
      <c r="G943" s="777"/>
      <c r="H943" s="776"/>
      <c r="I943" s="776"/>
      <c r="J943" s="776"/>
      <c r="K943" s="776"/>
      <c r="L943" s="776"/>
      <c r="M943" s="776"/>
      <c r="N943" s="776"/>
      <c r="O943" s="776"/>
      <c r="P943" s="776"/>
      <c r="Q943" s="776"/>
      <c r="R943" s="776"/>
      <c r="S943" s="776"/>
      <c r="T943" s="776"/>
      <c r="U943" s="776"/>
      <c r="V943" s="46"/>
      <c r="W943" s="46"/>
      <c r="X943" s="775"/>
      <c r="Y943" s="775"/>
      <c r="Z943" s="775"/>
      <c r="AA943" s="775"/>
      <c r="AB943" s="775"/>
    </row>
    <row r="944" spans="1:28" s="43" customFormat="1" x14ac:dyDescent="0.2">
      <c r="A944" s="776"/>
      <c r="B944" s="780"/>
      <c r="D944" s="779"/>
      <c r="E944" s="779"/>
      <c r="F944" s="778"/>
      <c r="G944" s="777"/>
      <c r="H944" s="776"/>
      <c r="I944" s="776"/>
      <c r="J944" s="776"/>
      <c r="K944" s="776"/>
      <c r="L944" s="776"/>
      <c r="M944" s="776"/>
      <c r="N944" s="776"/>
      <c r="O944" s="776"/>
      <c r="P944" s="776"/>
      <c r="Q944" s="776"/>
      <c r="R944" s="776"/>
      <c r="S944" s="776"/>
      <c r="T944" s="776"/>
      <c r="U944" s="776"/>
      <c r="V944" s="46"/>
      <c r="W944" s="46"/>
      <c r="X944" s="775"/>
      <c r="Y944" s="775"/>
      <c r="Z944" s="775"/>
      <c r="AA944" s="775"/>
      <c r="AB944" s="775"/>
    </row>
    <row r="945" spans="1:28" s="43" customFormat="1" x14ac:dyDescent="0.2">
      <c r="A945" s="776"/>
      <c r="B945" s="780"/>
      <c r="D945" s="779"/>
      <c r="E945" s="779"/>
      <c r="F945" s="778"/>
      <c r="G945" s="777"/>
      <c r="H945" s="776"/>
      <c r="I945" s="776"/>
      <c r="J945" s="776"/>
      <c r="K945" s="776"/>
      <c r="L945" s="776"/>
      <c r="M945" s="776"/>
      <c r="N945" s="776"/>
      <c r="O945" s="776"/>
      <c r="P945" s="776"/>
      <c r="Q945" s="776"/>
      <c r="R945" s="776"/>
      <c r="S945" s="776"/>
      <c r="T945" s="776"/>
      <c r="U945" s="776"/>
      <c r="V945" s="46"/>
      <c r="W945" s="46"/>
      <c r="X945" s="775"/>
      <c r="Y945" s="775"/>
      <c r="Z945" s="775"/>
      <c r="AA945" s="775"/>
      <c r="AB945" s="775"/>
    </row>
    <row r="946" spans="1:28" s="43" customFormat="1" x14ac:dyDescent="0.2">
      <c r="A946" s="776"/>
      <c r="B946" s="780"/>
      <c r="D946" s="779"/>
      <c r="E946" s="779"/>
      <c r="F946" s="778"/>
      <c r="G946" s="777"/>
      <c r="H946" s="776"/>
      <c r="I946" s="776"/>
      <c r="J946" s="776"/>
      <c r="K946" s="776"/>
      <c r="L946" s="776"/>
      <c r="M946" s="776"/>
      <c r="N946" s="776"/>
      <c r="O946" s="776"/>
      <c r="P946" s="776"/>
      <c r="Q946" s="776"/>
      <c r="R946" s="776"/>
      <c r="S946" s="776"/>
      <c r="T946" s="776"/>
      <c r="U946" s="776"/>
      <c r="V946" s="46"/>
      <c r="W946" s="46"/>
      <c r="X946" s="775"/>
      <c r="Y946" s="775"/>
      <c r="Z946" s="775"/>
      <c r="AA946" s="775"/>
      <c r="AB946" s="775"/>
    </row>
    <row r="947" spans="1:28" s="43" customFormat="1" x14ac:dyDescent="0.2">
      <c r="A947" s="776"/>
      <c r="B947" s="780"/>
      <c r="D947" s="779"/>
      <c r="E947" s="779"/>
      <c r="F947" s="778"/>
      <c r="G947" s="777"/>
      <c r="H947" s="776"/>
      <c r="I947" s="776"/>
      <c r="J947" s="776"/>
      <c r="K947" s="776"/>
      <c r="L947" s="776"/>
      <c r="M947" s="776"/>
      <c r="N947" s="776"/>
      <c r="O947" s="776"/>
      <c r="P947" s="776"/>
      <c r="Q947" s="776"/>
      <c r="R947" s="776"/>
      <c r="S947" s="776"/>
      <c r="T947" s="776"/>
      <c r="U947" s="776"/>
      <c r="V947" s="46"/>
      <c r="W947" s="46"/>
      <c r="X947" s="775"/>
      <c r="Y947" s="775"/>
      <c r="Z947" s="775"/>
      <c r="AA947" s="775"/>
      <c r="AB947" s="775"/>
    </row>
    <row r="948" spans="1:28" s="43" customFormat="1" x14ac:dyDescent="0.2">
      <c r="A948" s="776"/>
      <c r="B948" s="780"/>
      <c r="D948" s="779"/>
      <c r="E948" s="779"/>
      <c r="F948" s="778"/>
      <c r="G948" s="777"/>
      <c r="H948" s="776"/>
      <c r="I948" s="776"/>
      <c r="J948" s="776"/>
      <c r="K948" s="776"/>
      <c r="L948" s="776"/>
      <c r="M948" s="776"/>
      <c r="N948" s="776"/>
      <c r="O948" s="776"/>
      <c r="P948" s="776"/>
      <c r="Q948" s="776"/>
      <c r="R948" s="776"/>
      <c r="S948" s="776"/>
      <c r="T948" s="776"/>
      <c r="U948" s="776"/>
      <c r="V948" s="46"/>
      <c r="W948" s="46"/>
      <c r="X948" s="775"/>
      <c r="Y948" s="775"/>
      <c r="Z948" s="775"/>
      <c r="AA948" s="775"/>
      <c r="AB948" s="775"/>
    </row>
    <row r="949" spans="1:28" s="43" customFormat="1" x14ac:dyDescent="0.2">
      <c r="A949" s="776"/>
      <c r="B949" s="780"/>
      <c r="D949" s="779"/>
      <c r="E949" s="779"/>
      <c r="F949" s="778"/>
      <c r="G949" s="777"/>
      <c r="H949" s="776"/>
      <c r="I949" s="776"/>
      <c r="J949" s="776"/>
      <c r="K949" s="776"/>
      <c r="L949" s="776"/>
      <c r="M949" s="776"/>
      <c r="N949" s="776"/>
      <c r="O949" s="776"/>
      <c r="P949" s="776"/>
      <c r="Q949" s="776"/>
      <c r="R949" s="776"/>
      <c r="S949" s="776"/>
      <c r="T949" s="776"/>
      <c r="U949" s="776"/>
      <c r="V949" s="46"/>
      <c r="W949" s="46"/>
      <c r="X949" s="775"/>
      <c r="Y949" s="775"/>
      <c r="Z949" s="775"/>
      <c r="AA949" s="775"/>
      <c r="AB949" s="775"/>
    </row>
    <row r="950" spans="1:28" s="43" customFormat="1" x14ac:dyDescent="0.2">
      <c r="A950" s="776"/>
      <c r="B950" s="780"/>
      <c r="D950" s="779"/>
      <c r="E950" s="779"/>
      <c r="F950" s="778"/>
      <c r="G950" s="777"/>
      <c r="H950" s="776"/>
      <c r="I950" s="776"/>
      <c r="J950" s="776"/>
      <c r="K950" s="776"/>
      <c r="L950" s="776"/>
      <c r="M950" s="776"/>
      <c r="N950" s="776"/>
      <c r="O950" s="776"/>
      <c r="P950" s="776"/>
      <c r="Q950" s="776"/>
      <c r="R950" s="776"/>
      <c r="S950" s="776"/>
      <c r="T950" s="776"/>
      <c r="U950" s="776"/>
      <c r="V950" s="46"/>
      <c r="W950" s="46"/>
      <c r="X950" s="775"/>
      <c r="Y950" s="775"/>
      <c r="Z950" s="775"/>
      <c r="AA950" s="775"/>
      <c r="AB950" s="775"/>
    </row>
    <row r="951" spans="1:28" s="43" customFormat="1" x14ac:dyDescent="0.2">
      <c r="A951" s="776"/>
      <c r="B951" s="780"/>
      <c r="D951" s="779"/>
      <c r="E951" s="779"/>
      <c r="F951" s="778"/>
      <c r="G951" s="777"/>
      <c r="H951" s="776"/>
      <c r="I951" s="776"/>
      <c r="J951" s="776"/>
      <c r="K951" s="776"/>
      <c r="L951" s="776"/>
      <c r="M951" s="776"/>
      <c r="N951" s="776"/>
      <c r="O951" s="776"/>
      <c r="P951" s="776"/>
      <c r="Q951" s="776"/>
      <c r="R951" s="776"/>
      <c r="S951" s="776"/>
      <c r="T951" s="776"/>
      <c r="U951" s="776"/>
      <c r="V951" s="46"/>
      <c r="W951" s="46"/>
      <c r="X951" s="775"/>
      <c r="Y951" s="775"/>
      <c r="Z951" s="775"/>
      <c r="AA951" s="775"/>
      <c r="AB951" s="775"/>
    </row>
    <row r="952" spans="1:28" s="43" customFormat="1" x14ac:dyDescent="0.2">
      <c r="A952" s="776"/>
      <c r="B952" s="780"/>
      <c r="D952" s="779"/>
      <c r="E952" s="779"/>
      <c r="F952" s="778"/>
      <c r="G952" s="777"/>
      <c r="H952" s="776"/>
      <c r="I952" s="776"/>
      <c r="J952" s="776"/>
      <c r="K952" s="776"/>
      <c r="L952" s="776"/>
      <c r="M952" s="776"/>
      <c r="N952" s="776"/>
      <c r="O952" s="776"/>
      <c r="P952" s="776"/>
      <c r="Q952" s="776"/>
      <c r="R952" s="776"/>
      <c r="S952" s="776"/>
      <c r="T952" s="776"/>
      <c r="U952" s="776"/>
      <c r="V952" s="46"/>
      <c r="W952" s="46"/>
      <c r="X952" s="775"/>
      <c r="Y952" s="775"/>
      <c r="Z952" s="775"/>
      <c r="AA952" s="775"/>
      <c r="AB952" s="775"/>
    </row>
    <row r="953" spans="1:28" s="43" customFormat="1" x14ac:dyDescent="0.2">
      <c r="A953" s="776"/>
      <c r="B953" s="780"/>
      <c r="D953" s="779"/>
      <c r="E953" s="779"/>
      <c r="F953" s="778"/>
      <c r="G953" s="777"/>
      <c r="H953" s="776"/>
      <c r="I953" s="776"/>
      <c r="J953" s="776"/>
      <c r="K953" s="776"/>
      <c r="L953" s="776"/>
      <c r="M953" s="776"/>
      <c r="N953" s="776"/>
      <c r="O953" s="776"/>
      <c r="P953" s="776"/>
      <c r="Q953" s="776"/>
      <c r="R953" s="776"/>
      <c r="S953" s="776"/>
      <c r="T953" s="776"/>
      <c r="U953" s="776"/>
      <c r="V953" s="46"/>
      <c r="W953" s="46"/>
      <c r="X953" s="775"/>
      <c r="Y953" s="775"/>
      <c r="Z953" s="775"/>
      <c r="AA953" s="775"/>
      <c r="AB953" s="775"/>
    </row>
    <row r="954" spans="1:28" s="43" customFormat="1" x14ac:dyDescent="0.2">
      <c r="A954" s="776"/>
      <c r="B954" s="780"/>
      <c r="D954" s="779"/>
      <c r="E954" s="779"/>
      <c r="F954" s="778"/>
      <c r="G954" s="777"/>
      <c r="H954" s="776"/>
      <c r="I954" s="776"/>
      <c r="J954" s="776"/>
      <c r="K954" s="776"/>
      <c r="L954" s="776"/>
      <c r="M954" s="776"/>
      <c r="N954" s="776"/>
      <c r="O954" s="776"/>
      <c r="P954" s="776"/>
      <c r="Q954" s="776"/>
      <c r="R954" s="776"/>
      <c r="S954" s="776"/>
      <c r="T954" s="776"/>
      <c r="U954" s="776"/>
      <c r="V954" s="46"/>
      <c r="W954" s="46"/>
      <c r="X954" s="775"/>
      <c r="Y954" s="775"/>
      <c r="Z954" s="775"/>
      <c r="AA954" s="775"/>
      <c r="AB954" s="775"/>
    </row>
    <row r="955" spans="1:28" s="43" customFormat="1" x14ac:dyDescent="0.2">
      <c r="A955" s="776"/>
      <c r="B955" s="780"/>
      <c r="D955" s="779"/>
      <c r="E955" s="779"/>
      <c r="F955" s="778"/>
      <c r="G955" s="777"/>
      <c r="H955" s="776"/>
      <c r="I955" s="776"/>
      <c r="J955" s="776"/>
      <c r="K955" s="776"/>
      <c r="L955" s="776"/>
      <c r="M955" s="776"/>
      <c r="N955" s="776"/>
      <c r="O955" s="776"/>
      <c r="P955" s="776"/>
      <c r="Q955" s="776"/>
      <c r="R955" s="776"/>
      <c r="S955" s="776"/>
      <c r="T955" s="776"/>
      <c r="U955" s="776"/>
      <c r="V955" s="46"/>
      <c r="W955" s="46"/>
      <c r="X955" s="775"/>
      <c r="Y955" s="775"/>
      <c r="Z955" s="775"/>
      <c r="AA955" s="775"/>
      <c r="AB955" s="775"/>
    </row>
    <row r="956" spans="1:28" s="43" customFormat="1" x14ac:dyDescent="0.2">
      <c r="A956" s="776"/>
      <c r="B956" s="780"/>
      <c r="D956" s="779"/>
      <c r="E956" s="779"/>
      <c r="F956" s="778"/>
      <c r="G956" s="777"/>
      <c r="H956" s="776"/>
      <c r="I956" s="776"/>
      <c r="J956" s="776"/>
      <c r="K956" s="776"/>
      <c r="L956" s="776"/>
      <c r="M956" s="776"/>
      <c r="N956" s="776"/>
      <c r="O956" s="776"/>
      <c r="P956" s="776"/>
      <c r="Q956" s="776"/>
      <c r="R956" s="776"/>
      <c r="S956" s="776"/>
      <c r="T956" s="776"/>
      <c r="U956" s="776"/>
      <c r="V956" s="46"/>
      <c r="W956" s="46"/>
      <c r="X956" s="775"/>
      <c r="Y956" s="775"/>
      <c r="Z956" s="775"/>
      <c r="AA956" s="775"/>
      <c r="AB956" s="775"/>
    </row>
    <row r="957" spans="1:28" s="43" customFormat="1" x14ac:dyDescent="0.2">
      <c r="A957" s="776"/>
      <c r="B957" s="780"/>
      <c r="D957" s="779"/>
      <c r="E957" s="779"/>
      <c r="F957" s="778"/>
      <c r="G957" s="777"/>
      <c r="H957" s="776"/>
      <c r="I957" s="776"/>
      <c r="J957" s="776"/>
      <c r="K957" s="776"/>
      <c r="L957" s="776"/>
      <c r="M957" s="776"/>
      <c r="N957" s="776"/>
      <c r="O957" s="776"/>
      <c r="P957" s="776"/>
      <c r="Q957" s="776"/>
      <c r="R957" s="776"/>
      <c r="S957" s="776"/>
      <c r="T957" s="776"/>
      <c r="U957" s="776"/>
      <c r="V957" s="46"/>
      <c r="W957" s="46"/>
      <c r="X957" s="775"/>
      <c r="Y957" s="775"/>
      <c r="Z957" s="775"/>
      <c r="AA957" s="775"/>
      <c r="AB957" s="775"/>
    </row>
    <row r="958" spans="1:28" s="43" customFormat="1" x14ac:dyDescent="0.2">
      <c r="A958" s="776"/>
      <c r="B958" s="780"/>
      <c r="D958" s="779"/>
      <c r="E958" s="779"/>
      <c r="F958" s="778"/>
      <c r="G958" s="777"/>
      <c r="H958" s="776"/>
      <c r="I958" s="776"/>
      <c r="J958" s="776"/>
      <c r="K958" s="776"/>
      <c r="L958" s="776"/>
      <c r="M958" s="776"/>
      <c r="N958" s="776"/>
      <c r="O958" s="776"/>
      <c r="P958" s="776"/>
      <c r="Q958" s="776"/>
      <c r="R958" s="776"/>
      <c r="S958" s="776"/>
      <c r="T958" s="776"/>
      <c r="U958" s="776"/>
      <c r="V958" s="46"/>
      <c r="W958" s="46"/>
      <c r="X958" s="775"/>
      <c r="Y958" s="775"/>
      <c r="Z958" s="775"/>
      <c r="AA958" s="775"/>
      <c r="AB958" s="775"/>
    </row>
    <row r="959" spans="1:28" s="43" customFormat="1" x14ac:dyDescent="0.2">
      <c r="A959" s="776"/>
      <c r="B959" s="780"/>
      <c r="D959" s="779"/>
      <c r="E959" s="779"/>
      <c r="F959" s="778"/>
      <c r="G959" s="777"/>
      <c r="H959" s="776"/>
      <c r="I959" s="776"/>
      <c r="J959" s="776"/>
      <c r="K959" s="776"/>
      <c r="L959" s="776"/>
      <c r="M959" s="776"/>
      <c r="N959" s="776"/>
      <c r="O959" s="776"/>
      <c r="P959" s="776"/>
      <c r="Q959" s="776"/>
      <c r="R959" s="776"/>
      <c r="S959" s="776"/>
      <c r="T959" s="776"/>
      <c r="U959" s="776"/>
      <c r="V959" s="46"/>
      <c r="W959" s="46"/>
      <c r="X959" s="775"/>
      <c r="Y959" s="775"/>
      <c r="Z959" s="775"/>
      <c r="AA959" s="775"/>
      <c r="AB959" s="775"/>
    </row>
    <row r="960" spans="1:28" s="43" customFormat="1" x14ac:dyDescent="0.2">
      <c r="A960" s="776"/>
      <c r="B960" s="780"/>
      <c r="D960" s="779"/>
      <c r="E960" s="779"/>
      <c r="F960" s="778"/>
      <c r="G960" s="777"/>
      <c r="H960" s="776"/>
      <c r="I960" s="776"/>
      <c r="J960" s="776"/>
      <c r="K960" s="776"/>
      <c r="L960" s="776"/>
      <c r="M960" s="776"/>
      <c r="N960" s="776"/>
      <c r="O960" s="776"/>
      <c r="P960" s="776"/>
      <c r="Q960" s="776"/>
      <c r="R960" s="776"/>
      <c r="S960" s="776"/>
      <c r="T960" s="776"/>
      <c r="U960" s="776"/>
      <c r="V960" s="46"/>
      <c r="W960" s="46"/>
      <c r="X960" s="775"/>
      <c r="Y960" s="775"/>
      <c r="Z960" s="775"/>
      <c r="AA960" s="775"/>
      <c r="AB960" s="775"/>
    </row>
    <row r="961" spans="1:28" s="43" customFormat="1" x14ac:dyDescent="0.2">
      <c r="A961" s="776"/>
      <c r="B961" s="780"/>
      <c r="D961" s="779"/>
      <c r="E961" s="779"/>
      <c r="F961" s="778"/>
      <c r="G961" s="777"/>
      <c r="H961" s="776"/>
      <c r="I961" s="776"/>
      <c r="J961" s="776"/>
      <c r="K961" s="776"/>
      <c r="L961" s="776"/>
      <c r="M961" s="776"/>
      <c r="N961" s="776"/>
      <c r="O961" s="776"/>
      <c r="P961" s="776"/>
      <c r="Q961" s="776"/>
      <c r="R961" s="776"/>
      <c r="S961" s="776"/>
      <c r="T961" s="776"/>
      <c r="U961" s="776"/>
      <c r="V961" s="46"/>
      <c r="W961" s="46"/>
      <c r="X961" s="775"/>
      <c r="Y961" s="775"/>
      <c r="Z961" s="775"/>
      <c r="AA961" s="775"/>
      <c r="AB961" s="775"/>
    </row>
    <row r="962" spans="1:28" s="43" customFormat="1" x14ac:dyDescent="0.2">
      <c r="A962" s="776"/>
      <c r="B962" s="780"/>
      <c r="D962" s="779"/>
      <c r="E962" s="779"/>
      <c r="F962" s="778"/>
      <c r="G962" s="777"/>
      <c r="H962" s="776"/>
      <c r="I962" s="776"/>
      <c r="J962" s="776"/>
      <c r="K962" s="776"/>
      <c r="L962" s="776"/>
      <c r="M962" s="776"/>
      <c r="N962" s="776"/>
      <c r="O962" s="776"/>
      <c r="P962" s="776"/>
      <c r="Q962" s="776"/>
      <c r="R962" s="776"/>
      <c r="S962" s="776"/>
      <c r="T962" s="776"/>
      <c r="U962" s="776"/>
      <c r="V962" s="46"/>
      <c r="W962" s="46"/>
      <c r="X962" s="775"/>
      <c r="Y962" s="775"/>
      <c r="Z962" s="775"/>
      <c r="AA962" s="775"/>
      <c r="AB962" s="775"/>
    </row>
    <row r="963" spans="1:28" s="43" customFormat="1" x14ac:dyDescent="0.2">
      <c r="A963" s="776"/>
      <c r="B963" s="780"/>
      <c r="D963" s="779"/>
      <c r="E963" s="779"/>
      <c r="F963" s="778"/>
      <c r="G963" s="777"/>
      <c r="H963" s="776"/>
      <c r="I963" s="776"/>
      <c r="J963" s="776"/>
      <c r="K963" s="776"/>
      <c r="L963" s="776"/>
      <c r="M963" s="776"/>
      <c r="N963" s="776"/>
      <c r="O963" s="776"/>
      <c r="P963" s="776"/>
      <c r="Q963" s="776"/>
      <c r="R963" s="776"/>
      <c r="S963" s="776"/>
      <c r="T963" s="776"/>
      <c r="U963" s="776"/>
      <c r="V963" s="46"/>
      <c r="W963" s="46"/>
      <c r="X963" s="775"/>
      <c r="Y963" s="775"/>
      <c r="Z963" s="775"/>
      <c r="AA963" s="775"/>
      <c r="AB963" s="775"/>
    </row>
    <row r="964" spans="1:28" s="43" customFormat="1" x14ac:dyDescent="0.2">
      <c r="A964" s="776"/>
      <c r="B964" s="780"/>
      <c r="D964" s="779"/>
      <c r="E964" s="779"/>
      <c r="F964" s="778"/>
      <c r="G964" s="777"/>
      <c r="H964" s="776"/>
      <c r="I964" s="776"/>
      <c r="J964" s="776"/>
      <c r="K964" s="776"/>
      <c r="L964" s="776"/>
      <c r="M964" s="776"/>
      <c r="N964" s="776"/>
      <c r="O964" s="776"/>
      <c r="P964" s="776"/>
      <c r="Q964" s="776"/>
      <c r="R964" s="776"/>
      <c r="S964" s="776"/>
      <c r="T964" s="776"/>
      <c r="U964" s="776"/>
      <c r="V964" s="46"/>
      <c r="W964" s="46"/>
      <c r="X964" s="775"/>
      <c r="Y964" s="775"/>
      <c r="Z964" s="775"/>
      <c r="AA964" s="775"/>
      <c r="AB964" s="775"/>
    </row>
    <row r="965" spans="1:28" s="43" customFormat="1" x14ac:dyDescent="0.2">
      <c r="A965" s="776"/>
      <c r="B965" s="780"/>
      <c r="D965" s="779"/>
      <c r="E965" s="779"/>
      <c r="F965" s="778"/>
      <c r="G965" s="777"/>
      <c r="H965" s="776"/>
      <c r="I965" s="776"/>
      <c r="J965" s="776"/>
      <c r="K965" s="776"/>
      <c r="L965" s="776"/>
      <c r="M965" s="776"/>
      <c r="N965" s="776"/>
      <c r="O965" s="776"/>
      <c r="P965" s="776"/>
      <c r="Q965" s="776"/>
      <c r="R965" s="776"/>
      <c r="S965" s="776"/>
      <c r="T965" s="776"/>
      <c r="U965" s="776"/>
      <c r="V965" s="46"/>
      <c r="W965" s="46"/>
      <c r="X965" s="775"/>
      <c r="Y965" s="775"/>
      <c r="Z965" s="775"/>
      <c r="AA965" s="775"/>
      <c r="AB965" s="775"/>
    </row>
    <row r="966" spans="1:28" s="43" customFormat="1" x14ac:dyDescent="0.2">
      <c r="A966" s="776"/>
      <c r="B966" s="780"/>
      <c r="D966" s="779"/>
      <c r="E966" s="779"/>
      <c r="F966" s="778"/>
      <c r="G966" s="777"/>
      <c r="H966" s="776"/>
      <c r="I966" s="776"/>
      <c r="J966" s="776"/>
      <c r="K966" s="776"/>
      <c r="L966" s="776"/>
      <c r="M966" s="776"/>
      <c r="N966" s="776"/>
      <c r="O966" s="776"/>
      <c r="P966" s="776"/>
      <c r="Q966" s="776"/>
      <c r="R966" s="776"/>
      <c r="S966" s="776"/>
      <c r="T966" s="776"/>
      <c r="U966" s="776"/>
      <c r="V966" s="46"/>
      <c r="W966" s="46"/>
      <c r="X966" s="775"/>
      <c r="Y966" s="775"/>
      <c r="Z966" s="775"/>
      <c r="AA966" s="775"/>
      <c r="AB966" s="775"/>
    </row>
    <row r="967" spans="1:28" s="43" customFormat="1" x14ac:dyDescent="0.2">
      <c r="A967" s="776"/>
      <c r="B967" s="780"/>
      <c r="D967" s="779"/>
      <c r="E967" s="779"/>
      <c r="F967" s="778"/>
      <c r="G967" s="777"/>
      <c r="H967" s="776"/>
      <c r="I967" s="776"/>
      <c r="J967" s="776"/>
      <c r="K967" s="776"/>
      <c r="L967" s="776"/>
      <c r="M967" s="776"/>
      <c r="N967" s="776"/>
      <c r="O967" s="776"/>
      <c r="P967" s="776"/>
      <c r="Q967" s="776"/>
      <c r="R967" s="776"/>
      <c r="S967" s="776"/>
      <c r="T967" s="776"/>
      <c r="U967" s="776"/>
      <c r="V967" s="46"/>
      <c r="W967" s="46"/>
      <c r="X967" s="775"/>
      <c r="Y967" s="775"/>
      <c r="Z967" s="775"/>
      <c r="AA967" s="775"/>
      <c r="AB967" s="775"/>
    </row>
    <row r="968" spans="1:28" s="43" customFormat="1" x14ac:dyDescent="0.2">
      <c r="A968" s="776"/>
      <c r="B968" s="780"/>
      <c r="D968" s="779"/>
      <c r="E968" s="779"/>
      <c r="F968" s="778"/>
      <c r="G968" s="777"/>
      <c r="H968" s="776"/>
      <c r="I968" s="776"/>
      <c r="J968" s="776"/>
      <c r="K968" s="776"/>
      <c r="L968" s="776"/>
      <c r="M968" s="776"/>
      <c r="N968" s="776"/>
      <c r="O968" s="776"/>
      <c r="P968" s="776"/>
      <c r="Q968" s="776"/>
      <c r="R968" s="776"/>
      <c r="S968" s="776"/>
      <c r="T968" s="776"/>
      <c r="U968" s="776"/>
      <c r="V968" s="46"/>
      <c r="W968" s="46"/>
      <c r="X968" s="775"/>
      <c r="Y968" s="775"/>
      <c r="Z968" s="775"/>
      <c r="AA968" s="775"/>
      <c r="AB968" s="775"/>
    </row>
    <row r="969" spans="1:28" s="43" customFormat="1" x14ac:dyDescent="0.2">
      <c r="A969" s="776"/>
      <c r="B969" s="780"/>
      <c r="D969" s="779"/>
      <c r="E969" s="779"/>
      <c r="F969" s="778"/>
      <c r="G969" s="777"/>
      <c r="H969" s="776"/>
      <c r="I969" s="776"/>
      <c r="J969" s="776"/>
      <c r="K969" s="776"/>
      <c r="L969" s="776"/>
      <c r="M969" s="776"/>
      <c r="N969" s="776"/>
      <c r="O969" s="776"/>
      <c r="P969" s="776"/>
      <c r="Q969" s="776"/>
      <c r="R969" s="776"/>
      <c r="S969" s="776"/>
      <c r="T969" s="776"/>
      <c r="U969" s="776"/>
      <c r="V969" s="46"/>
      <c r="W969" s="46"/>
      <c r="X969" s="775"/>
      <c r="Y969" s="775"/>
      <c r="Z969" s="775"/>
      <c r="AA969" s="775"/>
      <c r="AB969" s="775"/>
    </row>
    <row r="970" spans="1:28" s="43" customFormat="1" x14ac:dyDescent="0.2">
      <c r="A970" s="776"/>
      <c r="B970" s="780"/>
      <c r="D970" s="779"/>
      <c r="E970" s="779"/>
      <c r="F970" s="778"/>
      <c r="G970" s="777"/>
      <c r="H970" s="776"/>
      <c r="I970" s="776"/>
      <c r="J970" s="776"/>
      <c r="K970" s="776"/>
      <c r="L970" s="776"/>
      <c r="M970" s="776"/>
      <c r="N970" s="776"/>
      <c r="O970" s="776"/>
      <c r="P970" s="776"/>
      <c r="Q970" s="776"/>
      <c r="R970" s="776"/>
      <c r="S970" s="776"/>
      <c r="T970" s="776"/>
      <c r="U970" s="776"/>
      <c r="V970" s="46"/>
      <c r="W970" s="46"/>
      <c r="X970" s="775"/>
      <c r="Y970" s="775"/>
      <c r="Z970" s="775"/>
      <c r="AA970" s="775"/>
      <c r="AB970" s="775"/>
    </row>
    <row r="971" spans="1:28" s="43" customFormat="1" x14ac:dyDescent="0.2">
      <c r="A971" s="776"/>
      <c r="B971" s="780"/>
      <c r="D971" s="779"/>
      <c r="E971" s="779"/>
      <c r="F971" s="778"/>
      <c r="G971" s="777"/>
      <c r="H971" s="776"/>
      <c r="I971" s="776"/>
      <c r="J971" s="776"/>
      <c r="K971" s="776"/>
      <c r="L971" s="776"/>
      <c r="M971" s="776"/>
      <c r="N971" s="776"/>
      <c r="O971" s="776"/>
      <c r="P971" s="776"/>
      <c r="Q971" s="776"/>
      <c r="R971" s="776"/>
      <c r="S971" s="776"/>
      <c r="T971" s="776"/>
      <c r="U971" s="776"/>
      <c r="V971" s="46"/>
      <c r="W971" s="46"/>
      <c r="X971" s="775"/>
      <c r="Y971" s="775"/>
      <c r="Z971" s="775"/>
      <c r="AA971" s="775"/>
      <c r="AB971" s="775"/>
    </row>
    <row r="972" spans="1:28" s="43" customFormat="1" x14ac:dyDescent="0.2">
      <c r="A972" s="776"/>
      <c r="B972" s="780"/>
      <c r="D972" s="779"/>
      <c r="E972" s="779"/>
      <c r="F972" s="778"/>
      <c r="G972" s="777"/>
      <c r="H972" s="776"/>
      <c r="I972" s="776"/>
      <c r="J972" s="776"/>
      <c r="K972" s="776"/>
      <c r="L972" s="776"/>
      <c r="M972" s="776"/>
      <c r="N972" s="776"/>
      <c r="O972" s="776"/>
      <c r="P972" s="776"/>
      <c r="Q972" s="776"/>
      <c r="R972" s="776"/>
      <c r="S972" s="776"/>
      <c r="T972" s="776"/>
      <c r="U972" s="776"/>
      <c r="V972" s="46"/>
      <c r="W972" s="46"/>
      <c r="X972" s="775"/>
      <c r="Y972" s="775"/>
      <c r="Z972" s="775"/>
      <c r="AA972" s="775"/>
      <c r="AB972" s="775"/>
    </row>
    <row r="973" spans="1:28" s="43" customFormat="1" x14ac:dyDescent="0.2">
      <c r="A973" s="776"/>
      <c r="B973" s="780"/>
      <c r="D973" s="779"/>
      <c r="E973" s="779"/>
      <c r="F973" s="778"/>
      <c r="G973" s="777"/>
      <c r="H973" s="776"/>
      <c r="I973" s="776"/>
      <c r="J973" s="776"/>
      <c r="K973" s="776"/>
      <c r="L973" s="776"/>
      <c r="M973" s="776"/>
      <c r="N973" s="776"/>
      <c r="O973" s="776"/>
      <c r="P973" s="776"/>
      <c r="Q973" s="776"/>
      <c r="R973" s="776"/>
      <c r="S973" s="776"/>
      <c r="T973" s="776"/>
      <c r="U973" s="776"/>
      <c r="V973" s="46"/>
      <c r="W973" s="46"/>
      <c r="X973" s="775"/>
      <c r="Y973" s="775"/>
      <c r="Z973" s="775"/>
      <c r="AA973" s="775"/>
      <c r="AB973" s="775"/>
    </row>
    <row r="974" spans="1:28" s="43" customFormat="1" x14ac:dyDescent="0.2">
      <c r="A974" s="776"/>
      <c r="B974" s="780"/>
      <c r="D974" s="779"/>
      <c r="E974" s="779"/>
      <c r="F974" s="778"/>
      <c r="G974" s="777"/>
      <c r="H974" s="776"/>
      <c r="I974" s="776"/>
      <c r="J974" s="776"/>
      <c r="K974" s="776"/>
      <c r="L974" s="776"/>
      <c r="M974" s="776"/>
      <c r="N974" s="776"/>
      <c r="O974" s="776"/>
      <c r="P974" s="776"/>
      <c r="Q974" s="776"/>
      <c r="R974" s="776"/>
      <c r="S974" s="776"/>
      <c r="T974" s="776"/>
      <c r="U974" s="776"/>
      <c r="V974" s="46"/>
      <c r="W974" s="46"/>
      <c r="X974" s="775"/>
      <c r="Y974" s="775"/>
      <c r="Z974" s="775"/>
      <c r="AA974" s="775"/>
      <c r="AB974" s="775"/>
    </row>
    <row r="975" spans="1:28" s="43" customFormat="1" x14ac:dyDescent="0.2">
      <c r="A975" s="776"/>
      <c r="B975" s="780"/>
      <c r="D975" s="779"/>
      <c r="E975" s="779"/>
      <c r="F975" s="778"/>
      <c r="G975" s="777"/>
      <c r="H975" s="776"/>
      <c r="I975" s="776"/>
      <c r="J975" s="776"/>
      <c r="K975" s="776"/>
      <c r="L975" s="776"/>
      <c r="M975" s="776"/>
      <c r="N975" s="776"/>
      <c r="O975" s="776"/>
      <c r="P975" s="776"/>
      <c r="Q975" s="776"/>
      <c r="R975" s="776"/>
      <c r="S975" s="776"/>
      <c r="T975" s="776"/>
      <c r="U975" s="776"/>
      <c r="V975" s="46"/>
      <c r="W975" s="46"/>
      <c r="X975" s="775"/>
      <c r="Y975" s="775"/>
      <c r="Z975" s="775"/>
      <c r="AA975" s="775"/>
      <c r="AB975" s="775"/>
    </row>
    <row r="976" spans="1:28" s="43" customFormat="1" x14ac:dyDescent="0.2">
      <c r="A976" s="776"/>
      <c r="B976" s="780"/>
      <c r="D976" s="779"/>
      <c r="E976" s="779"/>
      <c r="F976" s="778"/>
      <c r="G976" s="777"/>
      <c r="H976" s="776"/>
      <c r="I976" s="776"/>
      <c r="J976" s="776"/>
      <c r="K976" s="776"/>
      <c r="L976" s="776"/>
      <c r="M976" s="776"/>
      <c r="N976" s="776"/>
      <c r="O976" s="776"/>
      <c r="P976" s="776"/>
      <c r="Q976" s="776"/>
      <c r="R976" s="776"/>
      <c r="S976" s="776"/>
      <c r="T976" s="776"/>
      <c r="U976" s="776"/>
      <c r="V976" s="46"/>
      <c r="W976" s="46"/>
      <c r="X976" s="775"/>
      <c r="Y976" s="775"/>
      <c r="Z976" s="775"/>
      <c r="AA976" s="775"/>
      <c r="AB976" s="775"/>
    </row>
    <row r="977" spans="1:28" s="43" customFormat="1" x14ac:dyDescent="0.2">
      <c r="A977" s="776"/>
      <c r="B977" s="780"/>
      <c r="D977" s="779"/>
      <c r="E977" s="779"/>
      <c r="F977" s="778"/>
      <c r="G977" s="777"/>
      <c r="H977" s="776"/>
      <c r="I977" s="776"/>
      <c r="J977" s="776"/>
      <c r="K977" s="776"/>
      <c r="L977" s="776"/>
      <c r="M977" s="776"/>
      <c r="N977" s="776"/>
      <c r="O977" s="776"/>
      <c r="P977" s="776"/>
      <c r="Q977" s="776"/>
      <c r="R977" s="776"/>
      <c r="S977" s="776"/>
      <c r="T977" s="776"/>
      <c r="U977" s="776"/>
      <c r="V977" s="46"/>
      <c r="W977" s="46"/>
      <c r="X977" s="775"/>
      <c r="Y977" s="775"/>
      <c r="Z977" s="775"/>
      <c r="AA977" s="775"/>
      <c r="AB977" s="775"/>
    </row>
    <row r="978" spans="1:28" s="43" customFormat="1" x14ac:dyDescent="0.2">
      <c r="A978" s="776"/>
      <c r="B978" s="780"/>
      <c r="D978" s="779"/>
      <c r="E978" s="779"/>
      <c r="F978" s="778"/>
      <c r="G978" s="777"/>
      <c r="H978" s="776"/>
      <c r="I978" s="776"/>
      <c r="J978" s="776"/>
      <c r="K978" s="776"/>
      <c r="L978" s="776"/>
      <c r="M978" s="776"/>
      <c r="N978" s="776"/>
      <c r="O978" s="776"/>
      <c r="P978" s="776"/>
      <c r="Q978" s="776"/>
      <c r="R978" s="776"/>
      <c r="S978" s="776"/>
      <c r="T978" s="776"/>
      <c r="U978" s="776"/>
      <c r="V978" s="46"/>
      <c r="W978" s="46"/>
      <c r="X978" s="775"/>
      <c r="Y978" s="775"/>
      <c r="Z978" s="775"/>
      <c r="AA978" s="775"/>
      <c r="AB978" s="775"/>
    </row>
    <row r="979" spans="1:28" s="43" customFormat="1" x14ac:dyDescent="0.2">
      <c r="A979" s="776"/>
      <c r="B979" s="780"/>
      <c r="D979" s="779"/>
      <c r="E979" s="779"/>
      <c r="F979" s="778"/>
      <c r="G979" s="777"/>
      <c r="H979" s="776"/>
      <c r="I979" s="776"/>
      <c r="J979" s="776"/>
      <c r="K979" s="776"/>
      <c r="L979" s="776"/>
      <c r="M979" s="776"/>
      <c r="N979" s="776"/>
      <c r="O979" s="776"/>
      <c r="P979" s="776"/>
      <c r="Q979" s="776"/>
      <c r="R979" s="776"/>
      <c r="S979" s="776"/>
      <c r="T979" s="776"/>
      <c r="U979" s="776"/>
      <c r="V979" s="46"/>
      <c r="W979" s="46"/>
      <c r="X979" s="775"/>
      <c r="Y979" s="775"/>
      <c r="Z979" s="775"/>
      <c r="AA979" s="775"/>
      <c r="AB979" s="775"/>
    </row>
    <row r="980" spans="1:28" s="43" customFormat="1" x14ac:dyDescent="0.2">
      <c r="A980" s="776"/>
      <c r="B980" s="780"/>
      <c r="D980" s="779"/>
      <c r="E980" s="779"/>
      <c r="F980" s="778"/>
      <c r="G980" s="777"/>
      <c r="H980" s="776"/>
      <c r="I980" s="776"/>
      <c r="J980" s="776"/>
      <c r="K980" s="776"/>
      <c r="L980" s="776"/>
      <c r="M980" s="776"/>
      <c r="N980" s="776"/>
      <c r="O980" s="776"/>
      <c r="P980" s="776"/>
      <c r="Q980" s="776"/>
      <c r="R980" s="776"/>
      <c r="S980" s="776"/>
      <c r="T980" s="776"/>
      <c r="U980" s="776"/>
      <c r="V980" s="46"/>
      <c r="W980" s="46"/>
      <c r="X980" s="775"/>
      <c r="Y980" s="775"/>
      <c r="Z980" s="775"/>
      <c r="AA980" s="775"/>
      <c r="AB980" s="775"/>
    </row>
    <row r="981" spans="1:28" s="43" customFormat="1" x14ac:dyDescent="0.2">
      <c r="A981" s="776"/>
      <c r="B981" s="780"/>
      <c r="D981" s="779"/>
      <c r="E981" s="779"/>
      <c r="F981" s="778"/>
      <c r="G981" s="777"/>
      <c r="H981" s="776"/>
      <c r="I981" s="776"/>
      <c r="J981" s="776"/>
      <c r="K981" s="776"/>
      <c r="L981" s="776"/>
      <c r="M981" s="776"/>
      <c r="N981" s="776"/>
      <c r="O981" s="776"/>
      <c r="P981" s="776"/>
      <c r="Q981" s="776"/>
      <c r="R981" s="776"/>
      <c r="S981" s="776"/>
      <c r="T981" s="776"/>
      <c r="U981" s="776"/>
      <c r="V981" s="46"/>
      <c r="W981" s="46"/>
      <c r="X981" s="775"/>
      <c r="Y981" s="775"/>
      <c r="Z981" s="775"/>
      <c r="AA981" s="775"/>
      <c r="AB981" s="775"/>
    </row>
    <row r="982" spans="1:28" s="43" customFormat="1" x14ac:dyDescent="0.2">
      <c r="A982" s="776"/>
      <c r="B982" s="780"/>
      <c r="D982" s="779"/>
      <c r="E982" s="779"/>
      <c r="F982" s="778"/>
      <c r="G982" s="777"/>
      <c r="H982" s="776"/>
      <c r="I982" s="776"/>
      <c r="J982" s="776"/>
      <c r="K982" s="776"/>
      <c r="L982" s="776"/>
      <c r="M982" s="776"/>
      <c r="N982" s="776"/>
      <c r="O982" s="776"/>
      <c r="P982" s="776"/>
      <c r="Q982" s="776"/>
      <c r="R982" s="776"/>
      <c r="S982" s="776"/>
      <c r="T982" s="776"/>
      <c r="U982" s="776"/>
      <c r="V982" s="46"/>
      <c r="W982" s="46"/>
      <c r="X982" s="775"/>
      <c r="Y982" s="775"/>
      <c r="Z982" s="775"/>
      <c r="AA982" s="775"/>
      <c r="AB982" s="775"/>
    </row>
    <row r="983" spans="1:28" s="43" customFormat="1" x14ac:dyDescent="0.2">
      <c r="A983" s="776"/>
      <c r="B983" s="780"/>
      <c r="D983" s="779"/>
      <c r="E983" s="779"/>
      <c r="F983" s="778"/>
      <c r="G983" s="777"/>
      <c r="H983" s="776"/>
      <c r="I983" s="776"/>
      <c r="J983" s="776"/>
      <c r="K983" s="776"/>
      <c r="L983" s="776"/>
      <c r="M983" s="776"/>
      <c r="N983" s="776"/>
      <c r="O983" s="776"/>
      <c r="P983" s="776"/>
      <c r="Q983" s="776"/>
      <c r="R983" s="776"/>
      <c r="S983" s="776"/>
      <c r="T983" s="776"/>
      <c r="U983" s="776"/>
      <c r="V983" s="46"/>
      <c r="W983" s="46"/>
      <c r="X983" s="775"/>
      <c r="Y983" s="775"/>
      <c r="Z983" s="775"/>
      <c r="AA983" s="775"/>
      <c r="AB983" s="775"/>
    </row>
    <row r="984" spans="1:28" s="43" customFormat="1" x14ac:dyDescent="0.2">
      <c r="A984" s="776"/>
      <c r="B984" s="780"/>
      <c r="D984" s="779"/>
      <c r="E984" s="779"/>
      <c r="F984" s="778"/>
      <c r="G984" s="777"/>
      <c r="H984" s="776"/>
      <c r="I984" s="776"/>
      <c r="J984" s="776"/>
      <c r="K984" s="776"/>
      <c r="L984" s="776"/>
      <c r="M984" s="776"/>
      <c r="N984" s="776"/>
      <c r="O984" s="776"/>
      <c r="P984" s="776"/>
      <c r="Q984" s="776"/>
      <c r="R984" s="776"/>
      <c r="S984" s="776"/>
      <c r="T984" s="776"/>
      <c r="U984" s="776"/>
      <c r="V984" s="46"/>
      <c r="W984" s="46"/>
      <c r="X984" s="775"/>
      <c r="Y984" s="775"/>
      <c r="Z984" s="775"/>
      <c r="AA984" s="775"/>
      <c r="AB984" s="775"/>
    </row>
    <row r="985" spans="1:28" s="43" customFormat="1" x14ac:dyDescent="0.2">
      <c r="A985" s="776"/>
      <c r="B985" s="780"/>
      <c r="D985" s="779"/>
      <c r="E985" s="779"/>
      <c r="F985" s="778"/>
      <c r="G985" s="777"/>
      <c r="H985" s="776"/>
      <c r="I985" s="776"/>
      <c r="J985" s="776"/>
      <c r="K985" s="776"/>
      <c r="L985" s="776"/>
      <c r="M985" s="776"/>
      <c r="N985" s="776"/>
      <c r="O985" s="776"/>
      <c r="P985" s="776"/>
      <c r="Q985" s="776"/>
      <c r="R985" s="776"/>
      <c r="S985" s="776"/>
      <c r="T985" s="776"/>
      <c r="U985" s="776"/>
      <c r="V985" s="46"/>
      <c r="W985" s="46"/>
      <c r="X985" s="775"/>
      <c r="Y985" s="775"/>
      <c r="Z985" s="775"/>
      <c r="AA985" s="775"/>
      <c r="AB985" s="775"/>
    </row>
    <row r="986" spans="1:28" s="43" customFormat="1" x14ac:dyDescent="0.2">
      <c r="A986" s="776"/>
      <c r="B986" s="780"/>
      <c r="D986" s="779"/>
      <c r="E986" s="779"/>
      <c r="F986" s="778"/>
      <c r="G986" s="777"/>
      <c r="H986" s="776"/>
      <c r="I986" s="776"/>
      <c r="J986" s="776"/>
      <c r="K986" s="776"/>
      <c r="L986" s="776"/>
      <c r="M986" s="776"/>
      <c r="N986" s="776"/>
      <c r="O986" s="776"/>
      <c r="P986" s="776"/>
      <c r="Q986" s="776"/>
      <c r="R986" s="776"/>
      <c r="S986" s="776"/>
      <c r="T986" s="776"/>
      <c r="U986" s="776"/>
      <c r="V986" s="46"/>
      <c r="W986" s="46"/>
      <c r="X986" s="775"/>
      <c r="Y986" s="775"/>
      <c r="Z986" s="775"/>
      <c r="AA986" s="775"/>
      <c r="AB986" s="775"/>
    </row>
    <row r="987" spans="1:28" s="43" customFormat="1" x14ac:dyDescent="0.2">
      <c r="A987" s="776"/>
      <c r="B987" s="780"/>
      <c r="D987" s="779"/>
      <c r="E987" s="779"/>
      <c r="F987" s="778"/>
      <c r="G987" s="777"/>
      <c r="H987" s="776"/>
      <c r="I987" s="776"/>
      <c r="J987" s="776"/>
      <c r="K987" s="776"/>
      <c r="L987" s="776"/>
      <c r="M987" s="776"/>
      <c r="N987" s="776"/>
      <c r="O987" s="776"/>
      <c r="P987" s="776"/>
      <c r="Q987" s="776"/>
      <c r="R987" s="776"/>
      <c r="S987" s="776"/>
      <c r="T987" s="776"/>
      <c r="U987" s="776"/>
      <c r="V987" s="46"/>
      <c r="W987" s="46"/>
      <c r="X987" s="775"/>
      <c r="Y987" s="775"/>
      <c r="Z987" s="775"/>
      <c r="AA987" s="775"/>
      <c r="AB987" s="775"/>
    </row>
    <row r="988" spans="1:28" s="43" customFormat="1" x14ac:dyDescent="0.2">
      <c r="A988" s="776"/>
      <c r="B988" s="780"/>
      <c r="D988" s="779"/>
      <c r="E988" s="779"/>
      <c r="F988" s="778"/>
      <c r="G988" s="777"/>
      <c r="H988" s="776"/>
      <c r="I988" s="776"/>
      <c r="J988" s="776"/>
      <c r="K988" s="776"/>
      <c r="L988" s="776"/>
      <c r="M988" s="776"/>
      <c r="N988" s="776"/>
      <c r="O988" s="776"/>
      <c r="P988" s="776"/>
      <c r="Q988" s="776"/>
      <c r="R988" s="776"/>
      <c r="S988" s="776"/>
      <c r="T988" s="776"/>
      <c r="U988" s="776"/>
      <c r="V988" s="46"/>
      <c r="W988" s="46"/>
      <c r="X988" s="775"/>
      <c r="Y988" s="775"/>
      <c r="Z988" s="775"/>
      <c r="AA988" s="775"/>
      <c r="AB988" s="775"/>
    </row>
    <row r="989" spans="1:28" s="43" customFormat="1" x14ac:dyDescent="0.2">
      <c r="A989" s="776"/>
      <c r="B989" s="780"/>
      <c r="D989" s="779"/>
      <c r="E989" s="779"/>
      <c r="F989" s="778"/>
      <c r="G989" s="777"/>
      <c r="H989" s="776"/>
      <c r="I989" s="776"/>
      <c r="J989" s="776"/>
      <c r="K989" s="776"/>
      <c r="L989" s="776"/>
      <c r="M989" s="776"/>
      <c r="N989" s="776"/>
      <c r="O989" s="776"/>
      <c r="P989" s="776"/>
      <c r="Q989" s="776"/>
      <c r="R989" s="776"/>
      <c r="S989" s="776"/>
      <c r="T989" s="776"/>
      <c r="U989" s="776"/>
      <c r="V989" s="46"/>
      <c r="W989" s="46"/>
      <c r="X989" s="775"/>
      <c r="Y989" s="775"/>
      <c r="Z989" s="775"/>
      <c r="AA989" s="775"/>
      <c r="AB989" s="775"/>
    </row>
    <row r="990" spans="1:28" s="43" customFormat="1" x14ac:dyDescent="0.2">
      <c r="A990" s="776"/>
      <c r="B990" s="780"/>
      <c r="D990" s="779"/>
      <c r="E990" s="779"/>
      <c r="F990" s="778"/>
      <c r="G990" s="777"/>
      <c r="H990" s="776"/>
      <c r="I990" s="776"/>
      <c r="J990" s="776"/>
      <c r="K990" s="776"/>
      <c r="L990" s="776"/>
      <c r="M990" s="776"/>
      <c r="N990" s="776"/>
      <c r="O990" s="776"/>
      <c r="P990" s="776"/>
      <c r="Q990" s="776"/>
      <c r="R990" s="776"/>
      <c r="S990" s="776"/>
      <c r="T990" s="776"/>
      <c r="U990" s="776"/>
      <c r="V990" s="46"/>
      <c r="W990" s="46"/>
      <c r="X990" s="775"/>
      <c r="Y990" s="775"/>
      <c r="Z990" s="775"/>
      <c r="AA990" s="775"/>
      <c r="AB990" s="775"/>
    </row>
    <row r="991" spans="1:28" s="43" customFormat="1" x14ac:dyDescent="0.2">
      <c r="A991" s="776"/>
      <c r="B991" s="780"/>
      <c r="D991" s="779"/>
      <c r="E991" s="779"/>
      <c r="F991" s="778"/>
      <c r="G991" s="777"/>
      <c r="H991" s="776"/>
      <c r="I991" s="776"/>
      <c r="J991" s="776"/>
      <c r="K991" s="776"/>
      <c r="L991" s="776"/>
      <c r="M991" s="776"/>
      <c r="N991" s="776"/>
      <c r="O991" s="776"/>
      <c r="P991" s="776"/>
      <c r="Q991" s="776"/>
      <c r="R991" s="776"/>
      <c r="S991" s="776"/>
      <c r="T991" s="776"/>
      <c r="U991" s="776"/>
      <c r="V991" s="46"/>
      <c r="W991" s="46"/>
      <c r="X991" s="775"/>
      <c r="Y991" s="775"/>
      <c r="Z991" s="775"/>
      <c r="AA991" s="775"/>
      <c r="AB991" s="775"/>
    </row>
    <row r="992" spans="1:28" s="43" customFormat="1" x14ac:dyDescent="0.2">
      <c r="A992" s="776"/>
      <c r="B992" s="780"/>
      <c r="D992" s="779"/>
      <c r="E992" s="779"/>
      <c r="F992" s="778"/>
      <c r="G992" s="777"/>
      <c r="H992" s="776"/>
      <c r="I992" s="776"/>
      <c r="J992" s="776"/>
      <c r="K992" s="776"/>
      <c r="L992" s="776"/>
      <c r="M992" s="776"/>
      <c r="N992" s="776"/>
      <c r="O992" s="776"/>
      <c r="P992" s="776"/>
      <c r="Q992" s="776"/>
      <c r="R992" s="776"/>
      <c r="S992" s="776"/>
      <c r="T992" s="776"/>
      <c r="U992" s="776"/>
      <c r="V992" s="46"/>
      <c r="W992" s="46"/>
      <c r="X992" s="775"/>
      <c r="Y992" s="775"/>
      <c r="Z992" s="775"/>
      <c r="AA992" s="775"/>
      <c r="AB992" s="775"/>
    </row>
    <row r="993" spans="1:28" s="43" customFormat="1" x14ac:dyDescent="0.2">
      <c r="A993" s="776"/>
      <c r="B993" s="780"/>
      <c r="D993" s="779"/>
      <c r="E993" s="779"/>
      <c r="F993" s="778"/>
      <c r="G993" s="777"/>
      <c r="H993" s="776"/>
      <c r="I993" s="776"/>
      <c r="J993" s="776"/>
      <c r="K993" s="776"/>
      <c r="L993" s="776"/>
      <c r="M993" s="776"/>
      <c r="N993" s="776"/>
      <c r="O993" s="776"/>
      <c r="P993" s="776"/>
      <c r="Q993" s="776"/>
      <c r="R993" s="776"/>
      <c r="S993" s="776"/>
      <c r="T993" s="776"/>
      <c r="U993" s="776"/>
      <c r="V993" s="46"/>
      <c r="W993" s="46"/>
      <c r="X993" s="775"/>
      <c r="Y993" s="775"/>
      <c r="Z993" s="775"/>
      <c r="AA993" s="775"/>
      <c r="AB993" s="775"/>
    </row>
    <row r="994" spans="1:28" s="43" customFormat="1" x14ac:dyDescent="0.2">
      <c r="A994" s="776"/>
      <c r="B994" s="780"/>
      <c r="D994" s="779"/>
      <c r="E994" s="779"/>
      <c r="F994" s="778"/>
      <c r="G994" s="777"/>
      <c r="H994" s="776"/>
      <c r="I994" s="776"/>
      <c r="J994" s="776"/>
      <c r="K994" s="776"/>
      <c r="L994" s="776"/>
      <c r="M994" s="776"/>
      <c r="N994" s="776"/>
      <c r="O994" s="776"/>
      <c r="P994" s="776"/>
      <c r="Q994" s="776"/>
      <c r="R994" s="776"/>
      <c r="S994" s="776"/>
      <c r="T994" s="776"/>
      <c r="U994" s="776"/>
      <c r="V994" s="46"/>
      <c r="W994" s="46"/>
      <c r="X994" s="775"/>
      <c r="Y994" s="775"/>
      <c r="Z994" s="775"/>
      <c r="AA994" s="775"/>
      <c r="AB994" s="775"/>
    </row>
    <row r="995" spans="1:28" s="43" customFormat="1" x14ac:dyDescent="0.2">
      <c r="A995" s="776"/>
      <c r="B995" s="780"/>
      <c r="D995" s="779"/>
      <c r="E995" s="779"/>
      <c r="F995" s="778"/>
      <c r="G995" s="777"/>
      <c r="H995" s="776"/>
      <c r="I995" s="776"/>
      <c r="J995" s="776"/>
      <c r="K995" s="776"/>
      <c r="L995" s="776"/>
      <c r="M995" s="776"/>
      <c r="N995" s="776"/>
      <c r="O995" s="776"/>
      <c r="P995" s="776"/>
      <c r="Q995" s="776"/>
      <c r="R995" s="776"/>
      <c r="S995" s="776"/>
      <c r="T995" s="776"/>
      <c r="U995" s="776"/>
      <c r="V995" s="46"/>
      <c r="W995" s="46"/>
      <c r="X995" s="775"/>
      <c r="Y995" s="775"/>
      <c r="Z995" s="775"/>
      <c r="AA995" s="775"/>
      <c r="AB995" s="775"/>
    </row>
    <row r="996" spans="1:28" s="43" customFormat="1" x14ac:dyDescent="0.2">
      <c r="A996" s="776"/>
      <c r="B996" s="780"/>
      <c r="D996" s="779"/>
      <c r="E996" s="779"/>
      <c r="F996" s="778"/>
      <c r="G996" s="777"/>
      <c r="H996" s="776"/>
      <c r="I996" s="776"/>
      <c r="J996" s="776"/>
      <c r="K996" s="776"/>
      <c r="L996" s="776"/>
      <c r="M996" s="776"/>
      <c r="N996" s="776"/>
      <c r="O996" s="776"/>
      <c r="P996" s="776"/>
      <c r="Q996" s="776"/>
      <c r="R996" s="776"/>
      <c r="S996" s="776"/>
      <c r="T996" s="776"/>
      <c r="U996" s="776"/>
      <c r="V996" s="46"/>
      <c r="W996" s="46"/>
      <c r="X996" s="775"/>
      <c r="Y996" s="775"/>
      <c r="Z996" s="775"/>
      <c r="AA996" s="775"/>
      <c r="AB996" s="775"/>
    </row>
    <row r="997" spans="1:28" s="43" customFormat="1" x14ac:dyDescent="0.2">
      <c r="A997" s="776"/>
      <c r="B997" s="780"/>
      <c r="D997" s="779"/>
      <c r="E997" s="779"/>
      <c r="F997" s="778"/>
      <c r="G997" s="777"/>
      <c r="H997" s="776"/>
      <c r="I997" s="776"/>
      <c r="J997" s="776"/>
      <c r="K997" s="776"/>
      <c r="L997" s="776"/>
      <c r="M997" s="776"/>
      <c r="N997" s="776"/>
      <c r="O997" s="776"/>
      <c r="P997" s="776"/>
      <c r="Q997" s="776"/>
      <c r="R997" s="776"/>
      <c r="S997" s="776"/>
      <c r="T997" s="776"/>
      <c r="U997" s="776"/>
      <c r="V997" s="46"/>
      <c r="W997" s="46"/>
      <c r="X997" s="775"/>
      <c r="Y997" s="775"/>
      <c r="Z997" s="775"/>
      <c r="AA997" s="775"/>
      <c r="AB997" s="775"/>
    </row>
    <row r="998" spans="1:28" s="43" customFormat="1" x14ac:dyDescent="0.2">
      <c r="A998" s="776"/>
      <c r="B998" s="780"/>
      <c r="D998" s="779"/>
      <c r="E998" s="779"/>
      <c r="F998" s="778"/>
      <c r="G998" s="777"/>
      <c r="H998" s="776"/>
      <c r="I998" s="776"/>
      <c r="J998" s="776"/>
      <c r="K998" s="776"/>
      <c r="L998" s="776"/>
      <c r="M998" s="776"/>
      <c r="N998" s="776"/>
      <c r="O998" s="776"/>
      <c r="P998" s="776"/>
      <c r="Q998" s="776"/>
      <c r="R998" s="776"/>
      <c r="S998" s="776"/>
      <c r="T998" s="776"/>
      <c r="U998" s="776"/>
      <c r="V998" s="46"/>
      <c r="W998" s="46"/>
      <c r="X998" s="775"/>
      <c r="Y998" s="775"/>
      <c r="Z998" s="775"/>
      <c r="AA998" s="775"/>
      <c r="AB998" s="775"/>
    </row>
    <row r="999" spans="1:28" s="43" customFormat="1" x14ac:dyDescent="0.2">
      <c r="A999" s="776"/>
      <c r="B999" s="780"/>
      <c r="D999" s="779"/>
      <c r="E999" s="779"/>
      <c r="F999" s="778"/>
      <c r="G999" s="777"/>
      <c r="H999" s="776"/>
      <c r="I999" s="776"/>
      <c r="J999" s="776"/>
      <c r="K999" s="776"/>
      <c r="L999" s="776"/>
      <c r="M999" s="776"/>
      <c r="N999" s="776"/>
      <c r="O999" s="776"/>
      <c r="P999" s="776"/>
      <c r="Q999" s="776"/>
      <c r="R999" s="776"/>
      <c r="S999" s="776"/>
      <c r="T999" s="776"/>
      <c r="U999" s="776"/>
      <c r="V999" s="46"/>
      <c r="W999" s="46"/>
      <c r="X999" s="775"/>
      <c r="Y999" s="775"/>
      <c r="Z999" s="775"/>
      <c r="AA999" s="775"/>
      <c r="AB999" s="775"/>
    </row>
    <row r="1000" spans="1:28" s="43" customFormat="1" x14ac:dyDescent="0.2">
      <c r="A1000" s="776"/>
      <c r="B1000" s="780"/>
      <c r="D1000" s="779"/>
      <c r="E1000" s="779"/>
      <c r="F1000" s="778"/>
      <c r="G1000" s="777"/>
      <c r="H1000" s="776"/>
      <c r="I1000" s="776"/>
      <c r="J1000" s="776"/>
      <c r="K1000" s="776"/>
      <c r="L1000" s="776"/>
      <c r="M1000" s="776"/>
      <c r="N1000" s="776"/>
      <c r="O1000" s="776"/>
      <c r="P1000" s="776"/>
      <c r="Q1000" s="776"/>
      <c r="R1000" s="776"/>
      <c r="S1000" s="776"/>
      <c r="T1000" s="776"/>
      <c r="U1000" s="776"/>
      <c r="V1000" s="46"/>
      <c r="W1000" s="46"/>
      <c r="X1000" s="775"/>
      <c r="Y1000" s="775"/>
      <c r="Z1000" s="775"/>
      <c r="AA1000" s="775"/>
      <c r="AB1000" s="775"/>
    </row>
    <row r="1001" spans="1:28" s="43" customFormat="1" x14ac:dyDescent="0.2">
      <c r="A1001" s="776"/>
      <c r="B1001" s="780"/>
      <c r="D1001" s="779"/>
      <c r="E1001" s="779"/>
      <c r="F1001" s="778"/>
      <c r="G1001" s="777"/>
      <c r="H1001" s="776"/>
      <c r="I1001" s="776"/>
      <c r="J1001" s="776"/>
      <c r="K1001" s="776"/>
      <c r="L1001" s="776"/>
      <c r="M1001" s="776"/>
      <c r="N1001" s="776"/>
      <c r="O1001" s="776"/>
      <c r="P1001" s="776"/>
      <c r="Q1001" s="776"/>
      <c r="R1001" s="776"/>
      <c r="S1001" s="776"/>
      <c r="T1001" s="776"/>
      <c r="U1001" s="776"/>
      <c r="V1001" s="46"/>
      <c r="W1001" s="46"/>
      <c r="X1001" s="775"/>
      <c r="Y1001" s="775"/>
      <c r="Z1001" s="775"/>
      <c r="AA1001" s="775"/>
      <c r="AB1001" s="775"/>
    </row>
    <row r="1002" spans="1:28" s="43" customFormat="1" x14ac:dyDescent="0.2">
      <c r="A1002" s="776"/>
      <c r="B1002" s="780"/>
      <c r="D1002" s="779"/>
      <c r="E1002" s="779"/>
      <c r="F1002" s="778"/>
      <c r="G1002" s="777"/>
      <c r="H1002" s="776"/>
      <c r="I1002" s="776"/>
      <c r="J1002" s="776"/>
      <c r="K1002" s="776"/>
      <c r="L1002" s="776"/>
      <c r="M1002" s="776"/>
      <c r="N1002" s="776"/>
      <c r="O1002" s="776"/>
      <c r="P1002" s="776"/>
      <c r="Q1002" s="776"/>
      <c r="R1002" s="776"/>
      <c r="S1002" s="776"/>
      <c r="T1002" s="776"/>
      <c r="U1002" s="776"/>
      <c r="V1002" s="46"/>
      <c r="W1002" s="46"/>
      <c r="X1002" s="775"/>
      <c r="Y1002" s="775"/>
      <c r="Z1002" s="775"/>
      <c r="AA1002" s="775"/>
      <c r="AB1002" s="775"/>
    </row>
    <row r="1003" spans="1:28" s="43" customFormat="1" x14ac:dyDescent="0.2">
      <c r="A1003" s="776"/>
      <c r="B1003" s="780"/>
      <c r="D1003" s="779"/>
      <c r="E1003" s="779"/>
      <c r="F1003" s="778"/>
      <c r="G1003" s="777"/>
      <c r="H1003" s="776"/>
      <c r="I1003" s="776"/>
      <c r="J1003" s="776"/>
      <c r="K1003" s="776"/>
      <c r="L1003" s="776"/>
      <c r="M1003" s="776"/>
      <c r="N1003" s="776"/>
      <c r="O1003" s="776"/>
      <c r="P1003" s="776"/>
      <c r="Q1003" s="776"/>
      <c r="R1003" s="776"/>
      <c r="S1003" s="776"/>
      <c r="T1003" s="776"/>
      <c r="U1003" s="776"/>
      <c r="V1003" s="46"/>
      <c r="W1003" s="46"/>
      <c r="X1003" s="775"/>
      <c r="Y1003" s="775"/>
      <c r="Z1003" s="775"/>
      <c r="AA1003" s="775"/>
      <c r="AB1003" s="775"/>
    </row>
    <row r="1004" spans="1:28" s="43" customFormat="1" x14ac:dyDescent="0.2">
      <c r="A1004" s="776"/>
      <c r="B1004" s="780"/>
      <c r="D1004" s="779"/>
      <c r="E1004" s="779"/>
      <c r="F1004" s="778"/>
      <c r="G1004" s="777"/>
      <c r="H1004" s="776"/>
      <c r="I1004" s="776"/>
      <c r="J1004" s="776"/>
      <c r="K1004" s="776"/>
      <c r="L1004" s="776"/>
      <c r="M1004" s="776"/>
      <c r="N1004" s="776"/>
      <c r="O1004" s="776"/>
      <c r="P1004" s="776"/>
      <c r="Q1004" s="776"/>
      <c r="R1004" s="776"/>
      <c r="S1004" s="776"/>
      <c r="T1004" s="776"/>
      <c r="U1004" s="776"/>
      <c r="V1004" s="46"/>
      <c r="W1004" s="46"/>
      <c r="X1004" s="775"/>
      <c r="Y1004" s="775"/>
      <c r="Z1004" s="775"/>
      <c r="AA1004" s="775"/>
      <c r="AB1004" s="775"/>
    </row>
    <row r="1005" spans="1:28" s="43" customFormat="1" x14ac:dyDescent="0.2">
      <c r="A1005" s="776"/>
      <c r="B1005" s="780"/>
      <c r="D1005" s="779"/>
      <c r="E1005" s="779"/>
      <c r="F1005" s="778"/>
      <c r="G1005" s="777"/>
      <c r="H1005" s="776"/>
      <c r="I1005" s="776"/>
      <c r="J1005" s="776"/>
      <c r="K1005" s="776"/>
      <c r="L1005" s="776"/>
      <c r="M1005" s="776"/>
      <c r="N1005" s="776"/>
      <c r="O1005" s="776"/>
      <c r="P1005" s="776"/>
      <c r="Q1005" s="776"/>
      <c r="R1005" s="776"/>
      <c r="S1005" s="776"/>
      <c r="T1005" s="776"/>
      <c r="U1005" s="776"/>
      <c r="V1005" s="46"/>
      <c r="W1005" s="46"/>
      <c r="X1005" s="775"/>
      <c r="Y1005" s="775"/>
      <c r="Z1005" s="775"/>
      <c r="AA1005" s="775"/>
      <c r="AB1005" s="775"/>
    </row>
    <row r="1006" spans="1:28" s="43" customFormat="1" x14ac:dyDescent="0.2">
      <c r="A1006" s="776"/>
      <c r="B1006" s="780"/>
      <c r="D1006" s="779"/>
      <c r="E1006" s="779"/>
      <c r="F1006" s="778"/>
      <c r="G1006" s="777"/>
      <c r="H1006" s="776"/>
      <c r="I1006" s="776"/>
      <c r="J1006" s="776"/>
      <c r="K1006" s="776"/>
      <c r="L1006" s="776"/>
      <c r="M1006" s="776"/>
      <c r="N1006" s="776"/>
      <c r="O1006" s="776"/>
      <c r="P1006" s="776"/>
      <c r="Q1006" s="776"/>
      <c r="R1006" s="776"/>
      <c r="S1006" s="776"/>
      <c r="T1006" s="776"/>
      <c r="U1006" s="776"/>
      <c r="V1006" s="46"/>
      <c r="W1006" s="46"/>
      <c r="X1006" s="775"/>
      <c r="Y1006" s="775"/>
      <c r="Z1006" s="775"/>
      <c r="AA1006" s="775"/>
      <c r="AB1006" s="775"/>
    </row>
    <row r="1007" spans="1:28" s="43" customFormat="1" x14ac:dyDescent="0.2">
      <c r="A1007" s="776"/>
      <c r="B1007" s="780"/>
      <c r="D1007" s="779"/>
      <c r="E1007" s="779"/>
      <c r="F1007" s="778"/>
      <c r="G1007" s="777"/>
      <c r="H1007" s="776"/>
      <c r="I1007" s="776"/>
      <c r="J1007" s="776"/>
      <c r="K1007" s="776"/>
      <c r="L1007" s="776"/>
      <c r="M1007" s="776"/>
      <c r="N1007" s="776"/>
      <c r="O1007" s="776"/>
      <c r="P1007" s="776"/>
      <c r="Q1007" s="776"/>
      <c r="R1007" s="776"/>
      <c r="S1007" s="776"/>
      <c r="T1007" s="776"/>
      <c r="U1007" s="776"/>
      <c r="V1007" s="46"/>
      <c r="W1007" s="46"/>
      <c r="X1007" s="775"/>
      <c r="Y1007" s="775"/>
      <c r="Z1007" s="775"/>
      <c r="AA1007" s="775"/>
      <c r="AB1007" s="775"/>
    </row>
    <row r="1008" spans="1:28" s="43" customFormat="1" x14ac:dyDescent="0.2">
      <c r="A1008" s="776"/>
      <c r="B1008" s="780"/>
      <c r="D1008" s="779"/>
      <c r="E1008" s="779"/>
      <c r="F1008" s="778"/>
      <c r="G1008" s="777"/>
      <c r="H1008" s="776"/>
      <c r="I1008" s="776"/>
      <c r="J1008" s="776"/>
      <c r="K1008" s="776"/>
      <c r="L1008" s="776"/>
      <c r="M1008" s="776"/>
      <c r="N1008" s="776"/>
      <c r="O1008" s="776"/>
      <c r="P1008" s="776"/>
      <c r="Q1008" s="776"/>
      <c r="R1008" s="776"/>
      <c r="S1008" s="776"/>
      <c r="T1008" s="776"/>
      <c r="U1008" s="776"/>
      <c r="V1008" s="46"/>
      <c r="W1008" s="46"/>
      <c r="X1008" s="775"/>
      <c r="Y1008" s="775"/>
      <c r="Z1008" s="775"/>
      <c r="AA1008" s="775"/>
      <c r="AB1008" s="775"/>
    </row>
    <row r="1009" spans="1:28" s="43" customFormat="1" x14ac:dyDescent="0.2">
      <c r="A1009" s="776"/>
      <c r="B1009" s="780"/>
      <c r="D1009" s="779"/>
      <c r="E1009" s="779"/>
      <c r="F1009" s="778"/>
      <c r="G1009" s="777"/>
      <c r="H1009" s="776"/>
      <c r="I1009" s="776"/>
      <c r="J1009" s="776"/>
      <c r="K1009" s="776"/>
      <c r="L1009" s="776"/>
      <c r="M1009" s="776"/>
      <c r="N1009" s="776"/>
      <c r="O1009" s="776"/>
      <c r="P1009" s="776"/>
      <c r="Q1009" s="776"/>
      <c r="R1009" s="776"/>
      <c r="S1009" s="776"/>
      <c r="T1009" s="776"/>
      <c r="U1009" s="776"/>
      <c r="V1009" s="46"/>
      <c r="W1009" s="46"/>
      <c r="X1009" s="775"/>
      <c r="Y1009" s="775"/>
      <c r="Z1009" s="775"/>
      <c r="AA1009" s="775"/>
      <c r="AB1009" s="775"/>
    </row>
    <row r="1010" spans="1:28" s="43" customFormat="1" x14ac:dyDescent="0.2">
      <c r="A1010" s="776"/>
      <c r="B1010" s="780"/>
      <c r="D1010" s="779"/>
      <c r="E1010" s="779"/>
      <c r="F1010" s="778"/>
      <c r="G1010" s="777"/>
      <c r="H1010" s="776"/>
      <c r="I1010" s="776"/>
      <c r="J1010" s="776"/>
      <c r="K1010" s="776"/>
      <c r="L1010" s="776"/>
      <c r="M1010" s="776"/>
      <c r="N1010" s="776"/>
      <c r="O1010" s="776"/>
      <c r="P1010" s="776"/>
      <c r="Q1010" s="776"/>
      <c r="R1010" s="776"/>
      <c r="S1010" s="776"/>
      <c r="T1010" s="776"/>
      <c r="U1010" s="776"/>
      <c r="V1010" s="46"/>
      <c r="W1010" s="46"/>
      <c r="X1010" s="775"/>
      <c r="Y1010" s="775"/>
      <c r="Z1010" s="775"/>
      <c r="AA1010" s="775"/>
      <c r="AB1010" s="775"/>
    </row>
    <row r="1011" spans="1:28" s="43" customFormat="1" x14ac:dyDescent="0.2">
      <c r="A1011" s="776"/>
      <c r="B1011" s="780"/>
      <c r="D1011" s="779"/>
      <c r="E1011" s="779"/>
      <c r="F1011" s="778"/>
      <c r="G1011" s="777"/>
      <c r="H1011" s="776"/>
      <c r="I1011" s="776"/>
      <c r="J1011" s="776"/>
      <c r="K1011" s="776"/>
      <c r="L1011" s="776"/>
      <c r="M1011" s="776"/>
      <c r="N1011" s="776"/>
      <c r="O1011" s="776"/>
      <c r="P1011" s="776"/>
      <c r="Q1011" s="776"/>
      <c r="R1011" s="776"/>
      <c r="S1011" s="776"/>
      <c r="T1011" s="776"/>
      <c r="U1011" s="776"/>
      <c r="V1011" s="46"/>
      <c r="W1011" s="46"/>
      <c r="X1011" s="775"/>
      <c r="Y1011" s="775"/>
      <c r="Z1011" s="775"/>
      <c r="AA1011" s="775"/>
      <c r="AB1011" s="775"/>
    </row>
    <row r="1012" spans="1:28" s="43" customFormat="1" x14ac:dyDescent="0.2">
      <c r="A1012" s="776"/>
      <c r="B1012" s="780"/>
      <c r="D1012" s="779"/>
      <c r="E1012" s="779"/>
      <c r="F1012" s="778"/>
      <c r="G1012" s="777"/>
      <c r="H1012" s="776"/>
      <c r="I1012" s="776"/>
      <c r="J1012" s="776"/>
      <c r="K1012" s="776"/>
      <c r="L1012" s="776"/>
      <c r="M1012" s="776"/>
      <c r="N1012" s="776"/>
      <c r="O1012" s="776"/>
      <c r="P1012" s="776"/>
      <c r="Q1012" s="776"/>
      <c r="R1012" s="776"/>
      <c r="S1012" s="776"/>
      <c r="T1012" s="776"/>
      <c r="U1012" s="776"/>
      <c r="V1012" s="46"/>
      <c r="W1012" s="46"/>
      <c r="X1012" s="775"/>
      <c r="Y1012" s="775"/>
      <c r="Z1012" s="775"/>
      <c r="AA1012" s="775"/>
      <c r="AB1012" s="775"/>
    </row>
    <row r="1013" spans="1:28" s="43" customFormat="1" x14ac:dyDescent="0.2">
      <c r="A1013" s="776"/>
      <c r="B1013" s="780"/>
      <c r="D1013" s="779"/>
      <c r="E1013" s="779"/>
      <c r="F1013" s="778"/>
      <c r="G1013" s="777"/>
      <c r="H1013" s="776"/>
      <c r="I1013" s="776"/>
      <c r="J1013" s="776"/>
      <c r="K1013" s="776"/>
      <c r="L1013" s="776"/>
      <c r="M1013" s="776"/>
      <c r="N1013" s="776"/>
      <c r="O1013" s="776"/>
      <c r="P1013" s="776"/>
      <c r="Q1013" s="776"/>
      <c r="R1013" s="776"/>
      <c r="S1013" s="776"/>
      <c r="T1013" s="776"/>
      <c r="U1013" s="776"/>
      <c r="V1013" s="46"/>
      <c r="W1013" s="46"/>
      <c r="X1013" s="775"/>
      <c r="Y1013" s="775"/>
      <c r="Z1013" s="775"/>
      <c r="AA1013" s="775"/>
      <c r="AB1013" s="775"/>
    </row>
    <row r="1014" spans="1:28" s="43" customFormat="1" x14ac:dyDescent="0.2">
      <c r="A1014" s="776"/>
      <c r="B1014" s="780"/>
      <c r="D1014" s="779"/>
      <c r="E1014" s="779"/>
      <c r="F1014" s="778"/>
      <c r="G1014" s="777"/>
      <c r="H1014" s="776"/>
      <c r="I1014" s="776"/>
      <c r="J1014" s="776"/>
      <c r="K1014" s="776"/>
      <c r="L1014" s="776"/>
      <c r="M1014" s="776"/>
      <c r="N1014" s="776"/>
      <c r="O1014" s="776"/>
      <c r="P1014" s="776"/>
      <c r="Q1014" s="776"/>
      <c r="R1014" s="776"/>
      <c r="S1014" s="776"/>
      <c r="T1014" s="776"/>
      <c r="U1014" s="776"/>
      <c r="V1014" s="46"/>
      <c r="W1014" s="46"/>
      <c r="X1014" s="775"/>
      <c r="Y1014" s="775"/>
      <c r="Z1014" s="775"/>
      <c r="AA1014" s="775"/>
      <c r="AB1014" s="775"/>
    </row>
    <row r="1015" spans="1:28" s="43" customFormat="1" x14ac:dyDescent="0.2">
      <c r="A1015" s="776"/>
      <c r="B1015" s="780"/>
      <c r="D1015" s="779"/>
      <c r="E1015" s="779"/>
      <c r="F1015" s="778"/>
      <c r="G1015" s="777"/>
      <c r="H1015" s="776"/>
      <c r="I1015" s="776"/>
      <c r="J1015" s="776"/>
      <c r="K1015" s="776"/>
      <c r="L1015" s="776"/>
      <c r="M1015" s="776"/>
      <c r="N1015" s="776"/>
      <c r="O1015" s="776"/>
      <c r="P1015" s="776"/>
      <c r="Q1015" s="776"/>
      <c r="R1015" s="776"/>
      <c r="S1015" s="776"/>
      <c r="T1015" s="776"/>
      <c r="U1015" s="776"/>
      <c r="V1015" s="46"/>
      <c r="W1015" s="46"/>
      <c r="X1015" s="775"/>
      <c r="Y1015" s="775"/>
      <c r="Z1015" s="775"/>
      <c r="AA1015" s="775"/>
      <c r="AB1015" s="775"/>
    </row>
    <row r="1016" spans="1:28" s="43" customFormat="1" x14ac:dyDescent="0.2">
      <c r="A1016" s="776"/>
      <c r="B1016" s="780"/>
      <c r="D1016" s="779"/>
      <c r="E1016" s="779"/>
      <c r="F1016" s="778"/>
      <c r="G1016" s="777"/>
      <c r="H1016" s="776"/>
      <c r="I1016" s="776"/>
      <c r="J1016" s="776"/>
      <c r="K1016" s="776"/>
      <c r="L1016" s="776"/>
      <c r="M1016" s="776"/>
      <c r="N1016" s="776"/>
      <c r="O1016" s="776"/>
      <c r="P1016" s="776"/>
      <c r="Q1016" s="776"/>
      <c r="R1016" s="776"/>
      <c r="S1016" s="776"/>
      <c r="T1016" s="776"/>
      <c r="U1016" s="776"/>
      <c r="V1016" s="46"/>
      <c r="W1016" s="46"/>
      <c r="X1016" s="775"/>
      <c r="Y1016" s="775"/>
      <c r="Z1016" s="775"/>
      <c r="AA1016" s="775"/>
      <c r="AB1016" s="775"/>
    </row>
    <row r="1017" spans="1:28" s="43" customFormat="1" x14ac:dyDescent="0.2">
      <c r="A1017" s="776"/>
      <c r="B1017" s="780"/>
      <c r="D1017" s="779"/>
      <c r="E1017" s="779"/>
      <c r="F1017" s="778"/>
      <c r="G1017" s="777"/>
      <c r="H1017" s="776"/>
      <c r="I1017" s="776"/>
      <c r="J1017" s="776"/>
      <c r="K1017" s="776"/>
      <c r="L1017" s="776"/>
      <c r="M1017" s="776"/>
      <c r="N1017" s="776"/>
      <c r="O1017" s="776"/>
      <c r="P1017" s="776"/>
      <c r="Q1017" s="776"/>
      <c r="R1017" s="776"/>
      <c r="S1017" s="776"/>
      <c r="T1017" s="776"/>
      <c r="U1017" s="776"/>
      <c r="V1017" s="46"/>
      <c r="W1017" s="46"/>
      <c r="X1017" s="775"/>
      <c r="Y1017" s="775"/>
      <c r="Z1017" s="775"/>
      <c r="AA1017" s="775"/>
      <c r="AB1017" s="775"/>
    </row>
    <row r="1018" spans="1:28" s="43" customFormat="1" x14ac:dyDescent="0.2">
      <c r="A1018" s="776"/>
      <c r="B1018" s="780"/>
      <c r="D1018" s="779"/>
      <c r="E1018" s="779"/>
      <c r="F1018" s="778"/>
      <c r="G1018" s="777"/>
      <c r="H1018" s="776"/>
      <c r="I1018" s="776"/>
      <c r="J1018" s="776"/>
      <c r="K1018" s="776"/>
      <c r="L1018" s="776"/>
      <c r="M1018" s="776"/>
      <c r="N1018" s="776"/>
      <c r="O1018" s="776"/>
      <c r="P1018" s="776"/>
      <c r="Q1018" s="776"/>
      <c r="R1018" s="776"/>
      <c r="S1018" s="776"/>
      <c r="T1018" s="776"/>
      <c r="U1018" s="776"/>
      <c r="V1018" s="46"/>
      <c r="W1018" s="46"/>
      <c r="X1018" s="775"/>
      <c r="Y1018" s="775"/>
      <c r="Z1018" s="775"/>
      <c r="AA1018" s="775"/>
      <c r="AB1018" s="775"/>
    </row>
    <row r="1019" spans="1:28" s="43" customFormat="1" x14ac:dyDescent="0.2">
      <c r="A1019" s="776"/>
      <c r="B1019" s="780"/>
      <c r="D1019" s="779"/>
      <c r="E1019" s="779"/>
      <c r="F1019" s="778"/>
      <c r="G1019" s="777"/>
      <c r="H1019" s="776"/>
      <c r="I1019" s="776"/>
      <c r="J1019" s="776"/>
      <c r="K1019" s="776"/>
      <c r="L1019" s="776"/>
      <c r="M1019" s="776"/>
      <c r="N1019" s="776"/>
      <c r="O1019" s="776"/>
      <c r="P1019" s="776"/>
      <c r="Q1019" s="776"/>
      <c r="R1019" s="776"/>
      <c r="S1019" s="776"/>
      <c r="T1019" s="776"/>
      <c r="U1019" s="776"/>
      <c r="V1019" s="46"/>
      <c r="W1019" s="46"/>
      <c r="X1019" s="775"/>
      <c r="Y1019" s="775"/>
      <c r="Z1019" s="775"/>
      <c r="AA1019" s="775"/>
      <c r="AB1019" s="775"/>
    </row>
    <row r="1020" spans="1:28" s="43" customFormat="1" x14ac:dyDescent="0.2">
      <c r="A1020" s="776"/>
      <c r="B1020" s="780"/>
      <c r="D1020" s="779"/>
      <c r="E1020" s="779"/>
      <c r="F1020" s="778"/>
      <c r="G1020" s="777"/>
      <c r="H1020" s="776"/>
      <c r="I1020" s="776"/>
      <c r="J1020" s="776"/>
      <c r="K1020" s="776"/>
      <c r="L1020" s="776"/>
      <c r="M1020" s="776"/>
      <c r="N1020" s="776"/>
      <c r="O1020" s="776"/>
      <c r="P1020" s="776"/>
      <c r="Q1020" s="776"/>
      <c r="R1020" s="776"/>
      <c r="S1020" s="776"/>
      <c r="T1020" s="776"/>
      <c r="U1020" s="776"/>
      <c r="V1020" s="46"/>
      <c r="W1020" s="46"/>
      <c r="X1020" s="775"/>
      <c r="Y1020" s="775"/>
      <c r="Z1020" s="775"/>
      <c r="AA1020" s="775"/>
      <c r="AB1020" s="775"/>
    </row>
    <row r="1021" spans="1:28" s="43" customFormat="1" x14ac:dyDescent="0.2">
      <c r="A1021" s="776"/>
      <c r="B1021" s="780"/>
      <c r="D1021" s="779"/>
      <c r="E1021" s="779"/>
      <c r="F1021" s="778"/>
      <c r="G1021" s="777"/>
      <c r="H1021" s="776"/>
      <c r="I1021" s="776"/>
      <c r="J1021" s="776"/>
      <c r="K1021" s="776"/>
      <c r="L1021" s="776"/>
      <c r="M1021" s="776"/>
      <c r="N1021" s="776"/>
      <c r="O1021" s="776"/>
      <c r="P1021" s="776"/>
      <c r="Q1021" s="776"/>
      <c r="R1021" s="776"/>
      <c r="S1021" s="776"/>
      <c r="T1021" s="776"/>
      <c r="U1021" s="776"/>
      <c r="V1021" s="46"/>
      <c r="W1021" s="46"/>
      <c r="X1021" s="775"/>
      <c r="Y1021" s="775"/>
      <c r="Z1021" s="775"/>
      <c r="AA1021" s="775"/>
      <c r="AB1021" s="775"/>
    </row>
    <row r="1022" spans="1:28" s="43" customFormat="1" x14ac:dyDescent="0.2">
      <c r="A1022" s="776"/>
      <c r="B1022" s="780"/>
      <c r="D1022" s="779"/>
      <c r="E1022" s="779"/>
      <c r="F1022" s="778"/>
      <c r="G1022" s="777"/>
      <c r="H1022" s="776"/>
      <c r="I1022" s="776"/>
      <c r="J1022" s="776"/>
      <c r="K1022" s="776"/>
      <c r="L1022" s="776"/>
      <c r="M1022" s="776"/>
      <c r="N1022" s="776"/>
      <c r="O1022" s="776"/>
      <c r="P1022" s="776"/>
      <c r="Q1022" s="776"/>
      <c r="R1022" s="776"/>
      <c r="S1022" s="776"/>
      <c r="T1022" s="776"/>
      <c r="U1022" s="776"/>
      <c r="V1022" s="46"/>
      <c r="W1022" s="46"/>
      <c r="X1022" s="775"/>
      <c r="Y1022" s="775"/>
      <c r="Z1022" s="775"/>
      <c r="AA1022" s="775"/>
      <c r="AB1022" s="775"/>
    </row>
    <row r="1023" spans="1:28" s="43" customFormat="1" x14ac:dyDescent="0.2">
      <c r="A1023" s="776"/>
      <c r="B1023" s="780"/>
      <c r="D1023" s="779"/>
      <c r="E1023" s="779"/>
      <c r="F1023" s="778"/>
      <c r="G1023" s="777"/>
      <c r="H1023" s="776"/>
      <c r="I1023" s="776"/>
      <c r="J1023" s="776"/>
      <c r="K1023" s="776"/>
      <c r="L1023" s="776"/>
      <c r="M1023" s="776"/>
      <c r="N1023" s="776"/>
      <c r="O1023" s="776"/>
      <c r="P1023" s="776"/>
      <c r="Q1023" s="776"/>
      <c r="R1023" s="776"/>
      <c r="S1023" s="776"/>
      <c r="T1023" s="776"/>
      <c r="U1023" s="776"/>
      <c r="V1023" s="46"/>
      <c r="W1023" s="46"/>
      <c r="X1023" s="775"/>
      <c r="Y1023" s="775"/>
      <c r="Z1023" s="775"/>
      <c r="AA1023" s="775"/>
      <c r="AB1023" s="775"/>
    </row>
    <row r="1024" spans="1:28" s="43" customFormat="1" x14ac:dyDescent="0.2">
      <c r="A1024" s="776"/>
      <c r="B1024" s="780"/>
      <c r="D1024" s="779"/>
      <c r="E1024" s="779"/>
      <c r="F1024" s="778"/>
      <c r="G1024" s="777"/>
      <c r="H1024" s="776"/>
      <c r="I1024" s="776"/>
      <c r="J1024" s="776"/>
      <c r="K1024" s="776"/>
      <c r="L1024" s="776"/>
      <c r="M1024" s="776"/>
      <c r="N1024" s="776"/>
      <c r="O1024" s="776"/>
      <c r="P1024" s="776"/>
      <c r="Q1024" s="776"/>
      <c r="R1024" s="776"/>
      <c r="S1024" s="776"/>
      <c r="T1024" s="776"/>
      <c r="U1024" s="776"/>
      <c r="V1024" s="46"/>
      <c r="W1024" s="46"/>
      <c r="X1024" s="775"/>
      <c r="Y1024" s="775"/>
      <c r="Z1024" s="775"/>
      <c r="AA1024" s="775"/>
      <c r="AB1024" s="775"/>
    </row>
    <row r="1025" spans="1:28" s="43" customFormat="1" x14ac:dyDescent="0.2">
      <c r="A1025" s="776"/>
      <c r="B1025" s="780"/>
      <c r="D1025" s="779"/>
      <c r="E1025" s="779"/>
      <c r="F1025" s="778"/>
      <c r="G1025" s="777"/>
      <c r="H1025" s="776"/>
      <c r="I1025" s="776"/>
      <c r="J1025" s="776"/>
      <c r="K1025" s="776"/>
      <c r="L1025" s="776"/>
      <c r="M1025" s="776"/>
      <c r="N1025" s="776"/>
      <c r="O1025" s="776"/>
      <c r="P1025" s="776"/>
      <c r="Q1025" s="776"/>
      <c r="R1025" s="776"/>
      <c r="S1025" s="776"/>
      <c r="T1025" s="776"/>
      <c r="U1025" s="776"/>
      <c r="V1025" s="46"/>
      <c r="W1025" s="46"/>
      <c r="X1025" s="775"/>
      <c r="Y1025" s="775"/>
      <c r="Z1025" s="775"/>
      <c r="AA1025" s="775"/>
      <c r="AB1025" s="775"/>
    </row>
    <row r="1026" spans="1:28" s="43" customFormat="1" x14ac:dyDescent="0.2">
      <c r="A1026" s="776"/>
      <c r="B1026" s="780"/>
      <c r="D1026" s="779"/>
      <c r="E1026" s="779"/>
      <c r="F1026" s="778"/>
      <c r="G1026" s="777"/>
      <c r="H1026" s="776"/>
      <c r="I1026" s="776"/>
      <c r="J1026" s="776"/>
      <c r="K1026" s="776"/>
      <c r="L1026" s="776"/>
      <c r="M1026" s="776"/>
      <c r="N1026" s="776"/>
      <c r="O1026" s="776"/>
      <c r="P1026" s="776"/>
      <c r="Q1026" s="776"/>
      <c r="R1026" s="776"/>
      <c r="S1026" s="776"/>
      <c r="T1026" s="776"/>
      <c r="U1026" s="776"/>
      <c r="V1026" s="46"/>
      <c r="W1026" s="46"/>
      <c r="X1026" s="775"/>
      <c r="Y1026" s="775"/>
      <c r="Z1026" s="775"/>
      <c r="AA1026" s="775"/>
      <c r="AB1026" s="775"/>
    </row>
    <row r="1027" spans="1:28" s="43" customFormat="1" x14ac:dyDescent="0.2">
      <c r="A1027" s="776"/>
      <c r="B1027" s="780"/>
      <c r="D1027" s="779"/>
      <c r="E1027" s="779"/>
      <c r="F1027" s="778"/>
      <c r="G1027" s="777"/>
      <c r="H1027" s="776"/>
      <c r="I1027" s="776"/>
      <c r="J1027" s="776"/>
      <c r="K1027" s="776"/>
      <c r="L1027" s="776"/>
      <c r="M1027" s="776"/>
      <c r="N1027" s="776"/>
      <c r="O1027" s="776"/>
      <c r="P1027" s="776"/>
      <c r="Q1027" s="776"/>
      <c r="R1027" s="776"/>
      <c r="S1027" s="776"/>
      <c r="T1027" s="776"/>
      <c r="U1027" s="776"/>
      <c r="V1027" s="46"/>
      <c r="W1027" s="46"/>
      <c r="X1027" s="775"/>
      <c r="Y1027" s="775"/>
      <c r="Z1027" s="775"/>
      <c r="AA1027" s="775"/>
      <c r="AB1027" s="775"/>
    </row>
    <row r="1028" spans="1:28" s="43" customFormat="1" x14ac:dyDescent="0.2">
      <c r="A1028" s="776"/>
      <c r="B1028" s="780"/>
      <c r="D1028" s="779"/>
      <c r="E1028" s="779"/>
      <c r="F1028" s="778"/>
      <c r="G1028" s="777"/>
      <c r="H1028" s="776"/>
      <c r="I1028" s="776"/>
      <c r="J1028" s="776"/>
      <c r="K1028" s="776"/>
      <c r="L1028" s="776"/>
      <c r="M1028" s="776"/>
      <c r="N1028" s="776"/>
      <c r="O1028" s="776"/>
      <c r="P1028" s="776"/>
      <c r="Q1028" s="776"/>
      <c r="R1028" s="776"/>
      <c r="S1028" s="776"/>
      <c r="T1028" s="776"/>
      <c r="U1028" s="776"/>
      <c r="V1028" s="46"/>
      <c r="W1028" s="46"/>
      <c r="X1028" s="775"/>
      <c r="Y1028" s="775"/>
      <c r="Z1028" s="775"/>
      <c r="AA1028" s="775"/>
      <c r="AB1028" s="775"/>
    </row>
    <row r="1029" spans="1:28" s="43" customFormat="1" x14ac:dyDescent="0.2">
      <c r="A1029" s="776"/>
      <c r="B1029" s="780"/>
      <c r="D1029" s="779"/>
      <c r="E1029" s="779"/>
      <c r="F1029" s="778"/>
      <c r="G1029" s="777"/>
      <c r="H1029" s="776"/>
      <c r="I1029" s="776"/>
      <c r="J1029" s="776"/>
      <c r="K1029" s="776"/>
      <c r="L1029" s="776"/>
      <c r="M1029" s="776"/>
      <c r="N1029" s="776"/>
      <c r="O1029" s="776"/>
      <c r="P1029" s="776"/>
      <c r="Q1029" s="776"/>
      <c r="R1029" s="776"/>
      <c r="S1029" s="776"/>
      <c r="T1029" s="776"/>
      <c r="U1029" s="776"/>
      <c r="V1029" s="46"/>
      <c r="W1029" s="46"/>
      <c r="X1029" s="775"/>
      <c r="Y1029" s="775"/>
      <c r="Z1029" s="775"/>
      <c r="AA1029" s="775"/>
      <c r="AB1029" s="775"/>
    </row>
    <row r="1030" spans="1:28" s="43" customFormat="1" x14ac:dyDescent="0.2">
      <c r="A1030" s="776"/>
      <c r="B1030" s="780"/>
      <c r="D1030" s="779"/>
      <c r="E1030" s="779"/>
      <c r="F1030" s="778"/>
      <c r="G1030" s="777"/>
      <c r="H1030" s="776"/>
      <c r="I1030" s="776"/>
      <c r="J1030" s="776"/>
      <c r="K1030" s="776"/>
      <c r="L1030" s="776"/>
      <c r="M1030" s="776"/>
      <c r="N1030" s="776"/>
      <c r="O1030" s="776"/>
      <c r="P1030" s="776"/>
      <c r="Q1030" s="776"/>
      <c r="R1030" s="776"/>
      <c r="S1030" s="776"/>
      <c r="T1030" s="776"/>
      <c r="U1030" s="776"/>
      <c r="V1030" s="46"/>
      <c r="W1030" s="46"/>
      <c r="X1030" s="775"/>
      <c r="Y1030" s="775"/>
      <c r="Z1030" s="775"/>
      <c r="AA1030" s="775"/>
      <c r="AB1030" s="775"/>
    </row>
    <row r="1031" spans="1:28" s="43" customFormat="1" x14ac:dyDescent="0.2">
      <c r="A1031" s="776"/>
      <c r="B1031" s="780"/>
      <c r="D1031" s="779"/>
      <c r="E1031" s="779"/>
      <c r="F1031" s="778"/>
      <c r="G1031" s="777"/>
      <c r="H1031" s="776"/>
      <c r="I1031" s="776"/>
      <c r="J1031" s="776"/>
      <c r="K1031" s="776"/>
      <c r="L1031" s="776"/>
      <c r="M1031" s="776"/>
      <c r="N1031" s="776"/>
      <c r="O1031" s="776"/>
      <c r="P1031" s="776"/>
      <c r="Q1031" s="776"/>
      <c r="R1031" s="776"/>
      <c r="S1031" s="776"/>
      <c r="T1031" s="776"/>
      <c r="U1031" s="776"/>
      <c r="V1031" s="46"/>
      <c r="W1031" s="46"/>
      <c r="X1031" s="775"/>
      <c r="Y1031" s="775"/>
      <c r="Z1031" s="775"/>
      <c r="AA1031" s="775"/>
      <c r="AB1031" s="775"/>
    </row>
    <row r="1032" spans="1:28" s="43" customFormat="1" x14ac:dyDescent="0.2">
      <c r="A1032" s="776"/>
      <c r="B1032" s="780"/>
      <c r="D1032" s="779"/>
      <c r="E1032" s="779"/>
      <c r="F1032" s="778"/>
      <c r="G1032" s="777"/>
      <c r="H1032" s="776"/>
      <c r="I1032" s="776"/>
      <c r="J1032" s="776"/>
      <c r="K1032" s="776"/>
      <c r="L1032" s="776"/>
      <c r="M1032" s="776"/>
      <c r="N1032" s="776"/>
      <c r="O1032" s="776"/>
      <c r="P1032" s="776"/>
      <c r="Q1032" s="776"/>
      <c r="R1032" s="776"/>
      <c r="S1032" s="776"/>
      <c r="T1032" s="776"/>
      <c r="U1032" s="776"/>
      <c r="V1032" s="46"/>
      <c r="W1032" s="46"/>
      <c r="X1032" s="775"/>
      <c r="Y1032" s="775"/>
      <c r="Z1032" s="775"/>
      <c r="AA1032" s="775"/>
      <c r="AB1032" s="775"/>
    </row>
    <row r="1033" spans="1:28" s="43" customFormat="1" x14ac:dyDescent="0.2">
      <c r="A1033" s="776"/>
      <c r="B1033" s="780"/>
      <c r="D1033" s="779"/>
      <c r="E1033" s="779"/>
      <c r="F1033" s="778"/>
      <c r="G1033" s="777"/>
      <c r="H1033" s="776"/>
      <c r="I1033" s="776"/>
      <c r="J1033" s="776"/>
      <c r="K1033" s="776"/>
      <c r="L1033" s="776"/>
      <c r="M1033" s="776"/>
      <c r="N1033" s="776"/>
      <c r="O1033" s="776"/>
      <c r="P1033" s="776"/>
      <c r="Q1033" s="776"/>
      <c r="R1033" s="776"/>
      <c r="S1033" s="776"/>
      <c r="T1033" s="776"/>
      <c r="U1033" s="776"/>
      <c r="V1033" s="46"/>
      <c r="W1033" s="46"/>
      <c r="X1033" s="775"/>
      <c r="Y1033" s="775"/>
      <c r="Z1033" s="775"/>
      <c r="AA1033" s="775"/>
      <c r="AB1033" s="775"/>
    </row>
    <row r="1034" spans="1:28" s="43" customFormat="1" x14ac:dyDescent="0.2">
      <c r="A1034" s="776"/>
      <c r="B1034" s="780"/>
      <c r="D1034" s="779"/>
      <c r="E1034" s="779"/>
      <c r="F1034" s="778"/>
      <c r="G1034" s="777"/>
      <c r="H1034" s="776"/>
      <c r="I1034" s="776"/>
      <c r="J1034" s="776"/>
      <c r="K1034" s="776"/>
      <c r="L1034" s="776"/>
      <c r="M1034" s="776"/>
      <c r="N1034" s="776"/>
      <c r="O1034" s="776"/>
      <c r="P1034" s="776"/>
      <c r="Q1034" s="776"/>
      <c r="R1034" s="776"/>
      <c r="S1034" s="776"/>
      <c r="T1034" s="776"/>
      <c r="U1034" s="776"/>
      <c r="V1034" s="46"/>
      <c r="W1034" s="46"/>
      <c r="X1034" s="775"/>
      <c r="Y1034" s="775"/>
      <c r="Z1034" s="775"/>
      <c r="AA1034" s="775"/>
      <c r="AB1034" s="775"/>
    </row>
    <row r="1035" spans="1:28" s="43" customFormat="1" x14ac:dyDescent="0.2">
      <c r="A1035" s="776"/>
      <c r="B1035" s="780"/>
      <c r="D1035" s="779"/>
      <c r="E1035" s="779"/>
      <c r="F1035" s="778"/>
      <c r="G1035" s="777"/>
      <c r="H1035" s="776"/>
      <c r="I1035" s="776"/>
      <c r="J1035" s="776"/>
      <c r="K1035" s="776"/>
      <c r="L1035" s="776"/>
      <c r="M1035" s="776"/>
      <c r="N1035" s="776"/>
      <c r="O1035" s="776"/>
      <c r="P1035" s="776"/>
      <c r="Q1035" s="776"/>
      <c r="R1035" s="776"/>
      <c r="S1035" s="776"/>
      <c r="T1035" s="776"/>
      <c r="U1035" s="776"/>
      <c r="V1035" s="46"/>
      <c r="W1035" s="46"/>
      <c r="X1035" s="775"/>
      <c r="Y1035" s="775"/>
      <c r="Z1035" s="775"/>
      <c r="AA1035" s="775"/>
      <c r="AB1035" s="775"/>
    </row>
    <row r="1036" spans="1:28" s="43" customFormat="1" x14ac:dyDescent="0.2">
      <c r="A1036" s="776"/>
      <c r="B1036" s="780"/>
      <c r="D1036" s="779"/>
      <c r="E1036" s="779"/>
      <c r="F1036" s="778"/>
      <c r="G1036" s="777"/>
      <c r="H1036" s="776"/>
      <c r="I1036" s="776"/>
      <c r="J1036" s="776"/>
      <c r="K1036" s="776"/>
      <c r="L1036" s="776"/>
      <c r="M1036" s="776"/>
      <c r="N1036" s="776"/>
      <c r="O1036" s="776"/>
      <c r="P1036" s="776"/>
      <c r="Q1036" s="776"/>
      <c r="R1036" s="776"/>
      <c r="S1036" s="776"/>
      <c r="T1036" s="776"/>
      <c r="U1036" s="776"/>
      <c r="V1036" s="46"/>
      <c r="W1036" s="46"/>
      <c r="X1036" s="775"/>
      <c r="Y1036" s="775"/>
      <c r="Z1036" s="775"/>
      <c r="AA1036" s="775"/>
      <c r="AB1036" s="775"/>
    </row>
    <row r="1037" spans="1:28" s="43" customFormat="1" x14ac:dyDescent="0.2">
      <c r="A1037" s="776"/>
      <c r="B1037" s="780"/>
      <c r="D1037" s="779"/>
      <c r="E1037" s="779"/>
      <c r="F1037" s="778"/>
      <c r="G1037" s="777"/>
      <c r="H1037" s="776"/>
      <c r="I1037" s="776"/>
      <c r="J1037" s="776"/>
      <c r="K1037" s="776"/>
      <c r="L1037" s="776"/>
      <c r="M1037" s="776"/>
      <c r="N1037" s="776"/>
      <c r="O1037" s="776"/>
      <c r="P1037" s="776"/>
      <c r="Q1037" s="776"/>
      <c r="R1037" s="776"/>
      <c r="S1037" s="776"/>
      <c r="T1037" s="776"/>
      <c r="U1037" s="776"/>
      <c r="V1037" s="46"/>
      <c r="W1037" s="46"/>
      <c r="X1037" s="775"/>
      <c r="Y1037" s="775"/>
      <c r="Z1037" s="775"/>
      <c r="AA1037" s="775"/>
      <c r="AB1037" s="775"/>
    </row>
    <row r="1038" spans="1:28" s="43" customFormat="1" x14ac:dyDescent="0.2">
      <c r="A1038" s="776"/>
      <c r="B1038" s="780"/>
      <c r="D1038" s="779"/>
      <c r="E1038" s="779"/>
      <c r="F1038" s="778"/>
      <c r="G1038" s="777"/>
      <c r="H1038" s="776"/>
      <c r="I1038" s="776"/>
      <c r="J1038" s="776"/>
      <c r="K1038" s="776"/>
      <c r="L1038" s="776"/>
      <c r="M1038" s="776"/>
      <c r="N1038" s="776"/>
      <c r="O1038" s="776"/>
      <c r="P1038" s="776"/>
      <c r="Q1038" s="776"/>
      <c r="R1038" s="776"/>
      <c r="S1038" s="776"/>
      <c r="T1038" s="776"/>
      <c r="U1038" s="776"/>
      <c r="V1038" s="46"/>
      <c r="W1038" s="46"/>
      <c r="X1038" s="775"/>
      <c r="Y1038" s="775"/>
      <c r="Z1038" s="775"/>
      <c r="AA1038" s="775"/>
      <c r="AB1038" s="775"/>
    </row>
    <row r="1039" spans="1:28" s="43" customFormat="1" x14ac:dyDescent="0.2">
      <c r="A1039" s="776"/>
      <c r="B1039" s="780"/>
      <c r="D1039" s="779"/>
      <c r="E1039" s="779"/>
      <c r="F1039" s="778"/>
      <c r="G1039" s="777"/>
      <c r="H1039" s="776"/>
      <c r="I1039" s="776"/>
      <c r="J1039" s="776"/>
      <c r="K1039" s="776"/>
      <c r="L1039" s="776"/>
      <c r="M1039" s="776"/>
      <c r="N1039" s="776"/>
      <c r="O1039" s="776"/>
      <c r="P1039" s="776"/>
      <c r="Q1039" s="776"/>
      <c r="R1039" s="776"/>
      <c r="S1039" s="776"/>
      <c r="T1039" s="776"/>
      <c r="U1039" s="776"/>
      <c r="V1039" s="46"/>
      <c r="W1039" s="46"/>
      <c r="X1039" s="775"/>
      <c r="Y1039" s="775"/>
      <c r="Z1039" s="775"/>
      <c r="AA1039" s="775"/>
      <c r="AB1039" s="775"/>
    </row>
    <row r="1040" spans="1:28" s="43" customFormat="1" x14ac:dyDescent="0.2">
      <c r="A1040" s="776"/>
      <c r="B1040" s="780"/>
      <c r="D1040" s="779"/>
      <c r="E1040" s="779"/>
      <c r="F1040" s="778"/>
      <c r="G1040" s="777"/>
      <c r="H1040" s="776"/>
      <c r="I1040" s="776"/>
      <c r="J1040" s="776"/>
      <c r="K1040" s="776"/>
      <c r="L1040" s="776"/>
      <c r="M1040" s="776"/>
      <c r="N1040" s="776"/>
      <c r="O1040" s="776"/>
      <c r="P1040" s="776"/>
      <c r="Q1040" s="776"/>
      <c r="R1040" s="776"/>
      <c r="S1040" s="776"/>
      <c r="T1040" s="776"/>
      <c r="U1040" s="776"/>
      <c r="V1040" s="46"/>
      <c r="W1040" s="46"/>
      <c r="X1040" s="775"/>
      <c r="Y1040" s="775"/>
      <c r="Z1040" s="775"/>
      <c r="AA1040" s="775"/>
      <c r="AB1040" s="775"/>
    </row>
    <row r="1041" spans="1:28" s="43" customFormat="1" x14ac:dyDescent="0.2">
      <c r="A1041" s="776"/>
      <c r="B1041" s="780"/>
      <c r="D1041" s="779"/>
      <c r="E1041" s="779"/>
      <c r="F1041" s="778"/>
      <c r="G1041" s="777"/>
      <c r="H1041" s="776"/>
      <c r="I1041" s="776"/>
      <c r="J1041" s="776"/>
      <c r="K1041" s="776"/>
      <c r="L1041" s="776"/>
      <c r="M1041" s="776"/>
      <c r="N1041" s="776"/>
      <c r="O1041" s="776"/>
      <c r="P1041" s="776"/>
      <c r="Q1041" s="776"/>
      <c r="R1041" s="776"/>
      <c r="S1041" s="776"/>
      <c r="T1041" s="776"/>
      <c r="U1041" s="776"/>
      <c r="V1041" s="46"/>
      <c r="W1041" s="46"/>
      <c r="X1041" s="775"/>
      <c r="Y1041" s="775"/>
      <c r="Z1041" s="775"/>
      <c r="AA1041" s="775"/>
      <c r="AB1041" s="775"/>
    </row>
    <row r="1042" spans="1:28" s="43" customFormat="1" x14ac:dyDescent="0.2">
      <c r="A1042" s="776"/>
      <c r="B1042" s="780"/>
      <c r="D1042" s="779"/>
      <c r="E1042" s="779"/>
      <c r="F1042" s="778"/>
      <c r="G1042" s="777"/>
      <c r="H1042" s="776"/>
      <c r="I1042" s="776"/>
      <c r="J1042" s="776"/>
      <c r="K1042" s="776"/>
      <c r="L1042" s="776"/>
      <c r="M1042" s="776"/>
      <c r="N1042" s="776"/>
      <c r="O1042" s="776"/>
      <c r="P1042" s="776"/>
      <c r="Q1042" s="776"/>
      <c r="R1042" s="776"/>
      <c r="S1042" s="776"/>
      <c r="T1042" s="776"/>
      <c r="U1042" s="776"/>
      <c r="V1042" s="46"/>
      <c r="W1042" s="46"/>
      <c r="X1042" s="775"/>
      <c r="Y1042" s="775"/>
      <c r="Z1042" s="775"/>
      <c r="AA1042" s="775"/>
      <c r="AB1042" s="775"/>
    </row>
    <row r="1043" spans="1:28" s="43" customFormat="1" x14ac:dyDescent="0.2">
      <c r="A1043" s="776"/>
      <c r="B1043" s="780"/>
      <c r="D1043" s="779"/>
      <c r="E1043" s="779"/>
      <c r="F1043" s="778"/>
      <c r="G1043" s="777"/>
      <c r="H1043" s="776"/>
      <c r="I1043" s="776"/>
      <c r="J1043" s="776"/>
      <c r="K1043" s="776"/>
      <c r="L1043" s="776"/>
      <c r="M1043" s="776"/>
      <c r="N1043" s="776"/>
      <c r="O1043" s="776"/>
      <c r="P1043" s="776"/>
      <c r="Q1043" s="776"/>
      <c r="R1043" s="776"/>
      <c r="S1043" s="776"/>
      <c r="T1043" s="776"/>
      <c r="U1043" s="776"/>
      <c r="V1043" s="46"/>
      <c r="W1043" s="46"/>
      <c r="X1043" s="775"/>
      <c r="Y1043" s="775"/>
      <c r="Z1043" s="775"/>
      <c r="AA1043" s="775"/>
      <c r="AB1043" s="775"/>
    </row>
    <row r="1044" spans="1:28" s="43" customFormat="1" x14ac:dyDescent="0.2">
      <c r="A1044" s="776"/>
      <c r="B1044" s="780"/>
      <c r="D1044" s="779"/>
      <c r="E1044" s="779"/>
      <c r="F1044" s="778"/>
      <c r="G1044" s="777"/>
      <c r="H1044" s="776"/>
      <c r="I1044" s="776"/>
      <c r="J1044" s="776"/>
      <c r="K1044" s="776"/>
      <c r="L1044" s="776"/>
      <c r="M1044" s="776"/>
      <c r="N1044" s="776"/>
      <c r="O1044" s="776"/>
      <c r="P1044" s="776"/>
      <c r="Q1044" s="776"/>
      <c r="R1044" s="776"/>
      <c r="S1044" s="776"/>
      <c r="T1044" s="776"/>
      <c r="U1044" s="776"/>
      <c r="V1044" s="46"/>
      <c r="W1044" s="46"/>
      <c r="X1044" s="775"/>
      <c r="Y1044" s="775"/>
      <c r="Z1044" s="775"/>
      <c r="AA1044" s="775"/>
      <c r="AB1044" s="775"/>
    </row>
    <row r="1045" spans="1:28" s="43" customFormat="1" x14ac:dyDescent="0.2">
      <c r="A1045" s="776"/>
      <c r="B1045" s="780"/>
      <c r="D1045" s="779"/>
      <c r="E1045" s="779"/>
      <c r="F1045" s="778"/>
      <c r="G1045" s="777"/>
      <c r="H1045" s="776"/>
      <c r="I1045" s="776"/>
      <c r="J1045" s="776"/>
      <c r="K1045" s="776"/>
      <c r="L1045" s="776"/>
      <c r="M1045" s="776"/>
      <c r="N1045" s="776"/>
      <c r="O1045" s="776"/>
      <c r="P1045" s="776"/>
      <c r="Q1045" s="776"/>
      <c r="R1045" s="776"/>
      <c r="S1045" s="776"/>
      <c r="T1045" s="776"/>
      <c r="U1045" s="776"/>
      <c r="V1045" s="46"/>
      <c r="W1045" s="46"/>
      <c r="X1045" s="775"/>
      <c r="Y1045" s="775"/>
      <c r="Z1045" s="775"/>
      <c r="AA1045" s="775"/>
      <c r="AB1045" s="775"/>
    </row>
    <row r="1046" spans="1:28" s="43" customFormat="1" x14ac:dyDescent="0.2">
      <c r="A1046" s="776"/>
      <c r="B1046" s="780"/>
      <c r="D1046" s="779"/>
      <c r="E1046" s="779"/>
      <c r="F1046" s="778"/>
      <c r="G1046" s="777"/>
      <c r="H1046" s="776"/>
      <c r="I1046" s="776"/>
      <c r="J1046" s="776"/>
      <c r="K1046" s="776"/>
      <c r="L1046" s="776"/>
      <c r="M1046" s="776"/>
      <c r="N1046" s="776"/>
      <c r="O1046" s="776"/>
      <c r="P1046" s="776"/>
      <c r="Q1046" s="776"/>
      <c r="R1046" s="776"/>
      <c r="S1046" s="776"/>
      <c r="T1046" s="776"/>
      <c r="U1046" s="776"/>
      <c r="V1046" s="46"/>
      <c r="W1046" s="46"/>
      <c r="X1046" s="775"/>
      <c r="Y1046" s="775"/>
      <c r="Z1046" s="775"/>
      <c r="AA1046" s="775"/>
      <c r="AB1046" s="775"/>
    </row>
    <row r="1047" spans="1:28" s="43" customFormat="1" x14ac:dyDescent="0.2">
      <c r="A1047" s="776"/>
      <c r="B1047" s="780"/>
      <c r="D1047" s="779"/>
      <c r="E1047" s="779"/>
      <c r="F1047" s="778"/>
      <c r="G1047" s="777"/>
      <c r="H1047" s="776"/>
      <c r="I1047" s="776"/>
      <c r="J1047" s="776"/>
      <c r="K1047" s="776"/>
      <c r="L1047" s="776"/>
      <c r="M1047" s="776"/>
      <c r="N1047" s="776"/>
      <c r="O1047" s="776"/>
      <c r="P1047" s="776"/>
      <c r="Q1047" s="776"/>
      <c r="R1047" s="776"/>
      <c r="S1047" s="776"/>
      <c r="T1047" s="776"/>
      <c r="U1047" s="776"/>
      <c r="V1047" s="46"/>
      <c r="W1047" s="46"/>
      <c r="X1047" s="775"/>
      <c r="Y1047" s="775"/>
      <c r="Z1047" s="775"/>
      <c r="AA1047" s="775"/>
      <c r="AB1047" s="775"/>
    </row>
    <row r="1048" spans="1:28" s="43" customFormat="1" x14ac:dyDescent="0.2">
      <c r="A1048" s="776"/>
      <c r="B1048" s="780"/>
      <c r="D1048" s="779"/>
      <c r="E1048" s="779"/>
      <c r="F1048" s="778"/>
      <c r="G1048" s="777"/>
      <c r="H1048" s="776"/>
      <c r="I1048" s="776"/>
      <c r="J1048" s="776"/>
      <c r="K1048" s="776"/>
      <c r="L1048" s="776"/>
      <c r="M1048" s="776"/>
      <c r="N1048" s="776"/>
      <c r="O1048" s="776"/>
      <c r="P1048" s="776"/>
      <c r="Q1048" s="776"/>
      <c r="R1048" s="776"/>
      <c r="S1048" s="776"/>
      <c r="T1048" s="776"/>
      <c r="U1048" s="776"/>
      <c r="V1048" s="46"/>
      <c r="W1048" s="46"/>
      <c r="X1048" s="775"/>
      <c r="Y1048" s="775"/>
      <c r="Z1048" s="775"/>
      <c r="AA1048" s="775"/>
      <c r="AB1048" s="775"/>
    </row>
    <row r="1049" spans="1:28" s="43" customFormat="1" x14ac:dyDescent="0.2">
      <c r="A1049" s="776"/>
      <c r="B1049" s="780"/>
      <c r="D1049" s="779"/>
      <c r="E1049" s="779"/>
      <c r="F1049" s="778"/>
      <c r="G1049" s="777"/>
      <c r="H1049" s="776"/>
      <c r="I1049" s="776"/>
      <c r="J1049" s="776"/>
      <c r="K1049" s="776"/>
      <c r="L1049" s="776"/>
      <c r="M1049" s="776"/>
      <c r="N1049" s="776"/>
      <c r="O1049" s="776"/>
      <c r="P1049" s="776"/>
      <c r="Q1049" s="776"/>
      <c r="R1049" s="776"/>
      <c r="S1049" s="776"/>
      <c r="T1049" s="776"/>
      <c r="U1049" s="776"/>
      <c r="V1049" s="46"/>
      <c r="W1049" s="46"/>
      <c r="X1049" s="775"/>
      <c r="Y1049" s="775"/>
      <c r="Z1049" s="775"/>
      <c r="AA1049" s="775"/>
      <c r="AB1049" s="775"/>
    </row>
    <row r="1050" spans="1:28" s="43" customFormat="1" x14ac:dyDescent="0.2">
      <c r="A1050" s="776"/>
      <c r="B1050" s="780"/>
      <c r="D1050" s="779"/>
      <c r="E1050" s="779"/>
      <c r="F1050" s="778"/>
      <c r="G1050" s="777"/>
      <c r="H1050" s="776"/>
      <c r="I1050" s="776"/>
      <c r="J1050" s="776"/>
      <c r="K1050" s="776"/>
      <c r="L1050" s="776"/>
      <c r="M1050" s="776"/>
      <c r="N1050" s="776"/>
      <c r="O1050" s="776"/>
      <c r="P1050" s="776"/>
      <c r="Q1050" s="776"/>
      <c r="R1050" s="776"/>
      <c r="S1050" s="776"/>
      <c r="T1050" s="776"/>
      <c r="U1050" s="776"/>
      <c r="V1050" s="46"/>
      <c r="W1050" s="46"/>
      <c r="X1050" s="775"/>
      <c r="Y1050" s="775"/>
      <c r="Z1050" s="775"/>
      <c r="AA1050" s="775"/>
      <c r="AB1050" s="775"/>
    </row>
    <row r="1051" spans="1:28" s="43" customFormat="1" x14ac:dyDescent="0.2">
      <c r="A1051" s="776"/>
      <c r="B1051" s="780"/>
      <c r="D1051" s="779"/>
      <c r="E1051" s="779"/>
      <c r="F1051" s="778"/>
      <c r="G1051" s="777"/>
      <c r="H1051" s="776"/>
      <c r="I1051" s="776"/>
      <c r="J1051" s="776"/>
      <c r="K1051" s="776"/>
      <c r="L1051" s="776"/>
      <c r="M1051" s="776"/>
      <c r="N1051" s="776"/>
      <c r="O1051" s="776"/>
      <c r="P1051" s="776"/>
      <c r="Q1051" s="776"/>
      <c r="R1051" s="776"/>
      <c r="S1051" s="776"/>
      <c r="T1051" s="776"/>
      <c r="U1051" s="776"/>
      <c r="V1051" s="46"/>
      <c r="W1051" s="46"/>
      <c r="X1051" s="775"/>
      <c r="Y1051" s="775"/>
      <c r="Z1051" s="775"/>
      <c r="AA1051" s="775"/>
      <c r="AB1051" s="775"/>
    </row>
    <row r="1052" spans="1:28" s="43" customFormat="1" x14ac:dyDescent="0.2">
      <c r="A1052" s="776"/>
      <c r="B1052" s="780"/>
      <c r="D1052" s="779"/>
      <c r="E1052" s="779"/>
      <c r="F1052" s="778"/>
      <c r="G1052" s="777"/>
      <c r="H1052" s="776"/>
      <c r="I1052" s="776"/>
      <c r="J1052" s="776"/>
      <c r="K1052" s="776"/>
      <c r="L1052" s="776"/>
      <c r="M1052" s="776"/>
      <c r="N1052" s="776"/>
      <c r="O1052" s="776"/>
      <c r="P1052" s="776"/>
      <c r="Q1052" s="776"/>
      <c r="R1052" s="776"/>
      <c r="S1052" s="776"/>
      <c r="T1052" s="776"/>
      <c r="U1052" s="776"/>
      <c r="V1052" s="46"/>
      <c r="W1052" s="46"/>
      <c r="X1052" s="775"/>
      <c r="Y1052" s="775"/>
      <c r="Z1052" s="775"/>
      <c r="AA1052" s="775"/>
      <c r="AB1052" s="775"/>
    </row>
    <row r="1053" spans="1:28" s="43" customFormat="1" x14ac:dyDescent="0.2">
      <c r="A1053" s="776"/>
      <c r="B1053" s="780"/>
      <c r="D1053" s="779"/>
      <c r="E1053" s="779"/>
      <c r="F1053" s="778"/>
      <c r="G1053" s="777"/>
      <c r="H1053" s="776"/>
      <c r="I1053" s="776"/>
      <c r="J1053" s="776"/>
      <c r="K1053" s="776"/>
      <c r="L1053" s="776"/>
      <c r="M1053" s="776"/>
      <c r="N1053" s="776"/>
      <c r="O1053" s="776"/>
      <c r="P1053" s="776"/>
      <c r="Q1053" s="776"/>
      <c r="R1053" s="776"/>
      <c r="S1053" s="776"/>
      <c r="T1053" s="776"/>
      <c r="U1053" s="776"/>
      <c r="V1053" s="46"/>
      <c r="W1053" s="46"/>
      <c r="X1053" s="775"/>
      <c r="Y1053" s="775"/>
      <c r="Z1053" s="775"/>
      <c r="AA1053" s="775"/>
      <c r="AB1053" s="775"/>
    </row>
    <row r="1054" spans="1:28" s="43" customFormat="1" x14ac:dyDescent="0.2">
      <c r="A1054" s="776"/>
      <c r="B1054" s="780"/>
      <c r="D1054" s="779"/>
      <c r="E1054" s="779"/>
      <c r="F1054" s="778"/>
      <c r="G1054" s="777"/>
      <c r="H1054" s="776"/>
      <c r="I1054" s="776"/>
      <c r="J1054" s="776"/>
      <c r="K1054" s="776"/>
      <c r="L1054" s="776"/>
      <c r="M1054" s="776"/>
      <c r="N1054" s="776"/>
      <c r="O1054" s="776"/>
      <c r="P1054" s="776"/>
      <c r="Q1054" s="776"/>
      <c r="R1054" s="776"/>
      <c r="S1054" s="776"/>
      <c r="T1054" s="776"/>
      <c r="U1054" s="776"/>
      <c r="V1054" s="46"/>
      <c r="W1054" s="46"/>
      <c r="X1054" s="775"/>
      <c r="Y1054" s="775"/>
      <c r="Z1054" s="775"/>
      <c r="AA1054" s="775"/>
      <c r="AB1054" s="775"/>
    </row>
    <row r="1055" spans="1:28" s="43" customFormat="1" x14ac:dyDescent="0.2">
      <c r="A1055" s="776"/>
      <c r="B1055" s="780"/>
      <c r="D1055" s="779"/>
      <c r="E1055" s="779"/>
      <c r="F1055" s="778"/>
      <c r="G1055" s="777"/>
      <c r="H1055" s="776"/>
      <c r="I1055" s="776"/>
      <c r="J1055" s="776"/>
      <c r="K1055" s="776"/>
      <c r="L1055" s="776"/>
      <c r="M1055" s="776"/>
      <c r="N1055" s="776"/>
      <c r="O1055" s="776"/>
      <c r="P1055" s="776"/>
      <c r="Q1055" s="776"/>
      <c r="R1055" s="776"/>
      <c r="S1055" s="776"/>
      <c r="T1055" s="776"/>
      <c r="U1055" s="776"/>
      <c r="V1055" s="46"/>
      <c r="W1055" s="46"/>
      <c r="X1055" s="775"/>
      <c r="Y1055" s="775"/>
      <c r="Z1055" s="775"/>
      <c r="AA1055" s="775"/>
      <c r="AB1055" s="775"/>
    </row>
    <row r="1056" spans="1:28" s="43" customFormat="1" x14ac:dyDescent="0.2">
      <c r="A1056" s="776"/>
      <c r="B1056" s="780"/>
      <c r="D1056" s="779"/>
      <c r="E1056" s="779"/>
      <c r="F1056" s="778"/>
      <c r="G1056" s="777"/>
      <c r="H1056" s="776"/>
      <c r="I1056" s="776"/>
      <c r="J1056" s="776"/>
      <c r="K1056" s="776"/>
      <c r="L1056" s="776"/>
      <c r="M1056" s="776"/>
      <c r="N1056" s="776"/>
      <c r="O1056" s="776"/>
      <c r="P1056" s="776"/>
      <c r="Q1056" s="776"/>
      <c r="R1056" s="776"/>
      <c r="S1056" s="776"/>
      <c r="T1056" s="776"/>
      <c r="U1056" s="776"/>
      <c r="V1056" s="46"/>
      <c r="W1056" s="46"/>
      <c r="X1056" s="775"/>
      <c r="Y1056" s="775"/>
      <c r="Z1056" s="775"/>
      <c r="AA1056" s="775"/>
      <c r="AB1056" s="775"/>
    </row>
    <row r="1057" spans="1:28" s="43" customFormat="1" x14ac:dyDescent="0.2">
      <c r="A1057" s="776"/>
      <c r="B1057" s="780"/>
      <c r="D1057" s="779"/>
      <c r="E1057" s="779"/>
      <c r="F1057" s="778"/>
      <c r="G1057" s="777"/>
      <c r="H1057" s="776"/>
      <c r="I1057" s="776"/>
      <c r="J1057" s="776"/>
      <c r="K1057" s="776"/>
      <c r="L1057" s="776"/>
      <c r="M1057" s="776"/>
      <c r="N1057" s="776"/>
      <c r="O1057" s="776"/>
      <c r="P1057" s="776"/>
      <c r="Q1057" s="776"/>
      <c r="R1057" s="776"/>
      <c r="S1057" s="776"/>
      <c r="T1057" s="776"/>
      <c r="U1057" s="776"/>
      <c r="V1057" s="46"/>
      <c r="W1057" s="46"/>
      <c r="X1057" s="775"/>
      <c r="Y1057" s="775"/>
      <c r="Z1057" s="775"/>
      <c r="AA1057" s="775"/>
      <c r="AB1057" s="775"/>
    </row>
    <row r="1058" spans="1:28" s="43" customFormat="1" x14ac:dyDescent="0.2">
      <c r="A1058" s="776"/>
      <c r="B1058" s="780"/>
      <c r="D1058" s="779"/>
      <c r="E1058" s="779"/>
      <c r="F1058" s="778"/>
      <c r="G1058" s="777"/>
      <c r="H1058" s="776"/>
      <c r="I1058" s="776"/>
      <c r="J1058" s="776"/>
      <c r="K1058" s="776"/>
      <c r="L1058" s="776"/>
      <c r="M1058" s="776"/>
      <c r="N1058" s="776"/>
      <c r="O1058" s="776"/>
      <c r="P1058" s="776"/>
      <c r="Q1058" s="776"/>
      <c r="R1058" s="776"/>
      <c r="S1058" s="776"/>
      <c r="T1058" s="776"/>
      <c r="U1058" s="776"/>
      <c r="V1058" s="46"/>
      <c r="W1058" s="46"/>
      <c r="X1058" s="775"/>
      <c r="Y1058" s="775"/>
      <c r="Z1058" s="775"/>
      <c r="AA1058" s="775"/>
      <c r="AB1058" s="775"/>
    </row>
    <row r="1059" spans="1:28" s="43" customFormat="1" x14ac:dyDescent="0.2">
      <c r="A1059" s="776"/>
      <c r="B1059" s="780"/>
      <c r="D1059" s="779"/>
      <c r="E1059" s="779"/>
      <c r="F1059" s="778"/>
      <c r="G1059" s="777"/>
      <c r="H1059" s="776"/>
      <c r="I1059" s="776"/>
      <c r="J1059" s="776"/>
      <c r="K1059" s="776"/>
      <c r="L1059" s="776"/>
      <c r="M1059" s="776"/>
      <c r="N1059" s="776"/>
      <c r="O1059" s="776"/>
      <c r="P1059" s="776"/>
      <c r="Q1059" s="776"/>
      <c r="R1059" s="776"/>
      <c r="S1059" s="776"/>
      <c r="T1059" s="776"/>
      <c r="U1059" s="776"/>
      <c r="V1059" s="46"/>
      <c r="W1059" s="46"/>
      <c r="X1059" s="775"/>
      <c r="Y1059" s="775"/>
      <c r="Z1059" s="775"/>
      <c r="AA1059" s="775"/>
      <c r="AB1059" s="775"/>
    </row>
    <row r="1060" spans="1:28" s="43" customFormat="1" x14ac:dyDescent="0.2">
      <c r="A1060" s="776"/>
      <c r="B1060" s="780"/>
      <c r="D1060" s="779"/>
      <c r="E1060" s="779"/>
      <c r="F1060" s="778"/>
      <c r="G1060" s="777"/>
      <c r="H1060" s="776"/>
      <c r="I1060" s="776"/>
      <c r="J1060" s="776"/>
      <c r="K1060" s="776"/>
      <c r="L1060" s="776"/>
      <c r="M1060" s="776"/>
      <c r="N1060" s="776"/>
      <c r="O1060" s="776"/>
      <c r="P1060" s="776"/>
      <c r="Q1060" s="776"/>
      <c r="R1060" s="776"/>
      <c r="S1060" s="776"/>
      <c r="T1060" s="776"/>
      <c r="U1060" s="776"/>
      <c r="V1060" s="46"/>
      <c r="W1060" s="46"/>
      <c r="X1060" s="775"/>
      <c r="Y1060" s="775"/>
      <c r="Z1060" s="775"/>
      <c r="AA1060" s="775"/>
      <c r="AB1060" s="775"/>
    </row>
    <row r="1061" spans="1:28" s="43" customFormat="1" x14ac:dyDescent="0.2">
      <c r="A1061" s="776"/>
      <c r="B1061" s="780"/>
      <c r="D1061" s="779"/>
      <c r="E1061" s="779"/>
      <c r="F1061" s="778"/>
      <c r="G1061" s="777"/>
      <c r="H1061" s="776"/>
      <c r="I1061" s="776"/>
      <c r="J1061" s="776"/>
      <c r="K1061" s="776"/>
      <c r="L1061" s="776"/>
      <c r="M1061" s="776"/>
      <c r="N1061" s="776"/>
      <c r="O1061" s="776"/>
      <c r="P1061" s="776"/>
      <c r="Q1061" s="776"/>
      <c r="R1061" s="776"/>
      <c r="S1061" s="776"/>
      <c r="T1061" s="776"/>
      <c r="U1061" s="776"/>
      <c r="V1061" s="46"/>
      <c r="W1061" s="46"/>
      <c r="X1061" s="775"/>
      <c r="Y1061" s="775"/>
      <c r="Z1061" s="775"/>
      <c r="AA1061" s="775"/>
      <c r="AB1061" s="775"/>
    </row>
    <row r="1062" spans="1:28" s="43" customFormat="1" x14ac:dyDescent="0.2">
      <c r="A1062" s="776"/>
      <c r="B1062" s="780"/>
      <c r="D1062" s="779"/>
      <c r="E1062" s="779"/>
      <c r="F1062" s="778"/>
      <c r="G1062" s="777"/>
      <c r="H1062" s="776"/>
      <c r="I1062" s="776"/>
      <c r="J1062" s="776"/>
      <c r="K1062" s="776"/>
      <c r="L1062" s="776"/>
      <c r="M1062" s="776"/>
      <c r="N1062" s="776"/>
      <c r="O1062" s="776"/>
      <c r="P1062" s="776"/>
      <c r="Q1062" s="776"/>
      <c r="R1062" s="776"/>
      <c r="S1062" s="776"/>
      <c r="T1062" s="776"/>
      <c r="U1062" s="776"/>
      <c r="V1062" s="46"/>
      <c r="W1062" s="46"/>
      <c r="X1062" s="775"/>
      <c r="Y1062" s="775"/>
      <c r="Z1062" s="775"/>
      <c r="AA1062" s="775"/>
      <c r="AB1062" s="775"/>
    </row>
    <row r="1063" spans="1:28" s="43" customFormat="1" x14ac:dyDescent="0.2">
      <c r="A1063" s="776"/>
      <c r="B1063" s="780"/>
      <c r="D1063" s="779"/>
      <c r="E1063" s="779"/>
      <c r="F1063" s="778"/>
      <c r="G1063" s="777"/>
      <c r="H1063" s="776"/>
      <c r="I1063" s="776"/>
      <c r="J1063" s="776"/>
      <c r="K1063" s="776"/>
      <c r="L1063" s="776"/>
      <c r="M1063" s="776"/>
      <c r="N1063" s="776"/>
      <c r="O1063" s="776"/>
      <c r="P1063" s="776"/>
      <c r="Q1063" s="776"/>
      <c r="R1063" s="776"/>
      <c r="S1063" s="776"/>
      <c r="T1063" s="776"/>
      <c r="U1063" s="776"/>
      <c r="V1063" s="46"/>
      <c r="W1063" s="46"/>
      <c r="X1063" s="775"/>
      <c r="Y1063" s="775"/>
      <c r="Z1063" s="775"/>
      <c r="AA1063" s="775"/>
      <c r="AB1063" s="775"/>
    </row>
    <row r="1064" spans="1:28" s="43" customFormat="1" x14ac:dyDescent="0.2">
      <c r="A1064" s="776"/>
      <c r="B1064" s="780"/>
      <c r="D1064" s="779"/>
      <c r="E1064" s="779"/>
      <c r="F1064" s="778"/>
      <c r="G1064" s="777"/>
      <c r="H1064" s="776"/>
      <c r="I1064" s="776"/>
      <c r="J1064" s="776"/>
      <c r="K1064" s="776"/>
      <c r="L1064" s="776"/>
      <c r="M1064" s="776"/>
      <c r="N1064" s="776"/>
      <c r="O1064" s="776"/>
      <c r="P1064" s="776"/>
      <c r="Q1064" s="776"/>
      <c r="R1064" s="776"/>
      <c r="S1064" s="776"/>
      <c r="T1064" s="776"/>
      <c r="U1064" s="776"/>
      <c r="V1064" s="46"/>
      <c r="W1064" s="46"/>
      <c r="X1064" s="775"/>
      <c r="Y1064" s="775"/>
      <c r="Z1064" s="775"/>
      <c r="AA1064" s="775"/>
      <c r="AB1064" s="775"/>
    </row>
    <row r="1065" spans="1:28" s="43" customFormat="1" x14ac:dyDescent="0.2">
      <c r="A1065" s="776"/>
      <c r="B1065" s="780"/>
      <c r="D1065" s="779"/>
      <c r="E1065" s="779"/>
      <c r="F1065" s="778"/>
      <c r="G1065" s="777"/>
      <c r="H1065" s="776"/>
      <c r="I1065" s="776"/>
      <c r="J1065" s="776"/>
      <c r="K1065" s="776"/>
      <c r="L1065" s="776"/>
      <c r="M1065" s="776"/>
      <c r="N1065" s="776"/>
      <c r="O1065" s="776"/>
      <c r="P1065" s="776"/>
      <c r="Q1065" s="776"/>
      <c r="R1065" s="776"/>
      <c r="S1065" s="776"/>
      <c r="T1065" s="776"/>
      <c r="U1065" s="776"/>
      <c r="V1065" s="46"/>
      <c r="W1065" s="46"/>
      <c r="X1065" s="775"/>
      <c r="Y1065" s="775"/>
      <c r="Z1065" s="775"/>
      <c r="AA1065" s="775"/>
      <c r="AB1065" s="775"/>
    </row>
    <row r="1066" spans="1:28" s="43" customFormat="1" x14ac:dyDescent="0.2">
      <c r="A1066" s="776"/>
      <c r="B1066" s="780"/>
      <c r="D1066" s="779"/>
      <c r="E1066" s="779"/>
      <c r="F1066" s="778"/>
      <c r="G1066" s="777"/>
      <c r="H1066" s="776"/>
      <c r="I1066" s="776"/>
      <c r="J1066" s="776"/>
      <c r="K1066" s="776"/>
      <c r="L1066" s="776"/>
      <c r="M1066" s="776"/>
      <c r="N1066" s="776"/>
      <c r="O1066" s="776"/>
      <c r="P1066" s="776"/>
      <c r="Q1066" s="776"/>
      <c r="R1066" s="776"/>
      <c r="S1066" s="776"/>
      <c r="T1066" s="776"/>
      <c r="U1066" s="776"/>
      <c r="V1066" s="46"/>
      <c r="W1066" s="46"/>
      <c r="X1066" s="775"/>
      <c r="Y1066" s="775"/>
      <c r="Z1066" s="775"/>
      <c r="AA1066" s="775"/>
      <c r="AB1066" s="775"/>
    </row>
    <row r="1067" spans="1:28" s="43" customFormat="1" x14ac:dyDescent="0.2">
      <c r="A1067" s="776"/>
      <c r="B1067" s="780"/>
      <c r="D1067" s="779"/>
      <c r="E1067" s="779"/>
      <c r="F1067" s="778"/>
      <c r="G1067" s="777"/>
      <c r="H1067" s="776"/>
      <c r="I1067" s="776"/>
      <c r="J1067" s="776"/>
      <c r="K1067" s="776"/>
      <c r="L1067" s="776"/>
      <c r="M1067" s="776"/>
      <c r="N1067" s="776"/>
      <c r="O1067" s="776"/>
      <c r="P1067" s="776"/>
      <c r="Q1067" s="776"/>
      <c r="R1067" s="776"/>
      <c r="S1067" s="776"/>
      <c r="T1067" s="776"/>
      <c r="U1067" s="776"/>
      <c r="V1067" s="46"/>
      <c r="W1067" s="46"/>
      <c r="X1067" s="775"/>
      <c r="Y1067" s="775"/>
      <c r="Z1067" s="775"/>
      <c r="AA1067" s="775"/>
      <c r="AB1067" s="775"/>
    </row>
    <row r="1068" spans="1:28" s="43" customFormat="1" x14ac:dyDescent="0.2">
      <c r="A1068" s="776"/>
      <c r="B1068" s="780"/>
      <c r="D1068" s="779"/>
      <c r="E1068" s="779"/>
      <c r="F1068" s="778"/>
      <c r="G1068" s="777"/>
      <c r="H1068" s="776"/>
      <c r="I1068" s="776"/>
      <c r="J1068" s="776"/>
      <c r="K1068" s="776"/>
      <c r="L1068" s="776"/>
      <c r="M1068" s="776"/>
      <c r="N1068" s="776"/>
      <c r="O1068" s="776"/>
      <c r="P1068" s="776"/>
      <c r="Q1068" s="776"/>
      <c r="R1068" s="776"/>
      <c r="S1068" s="776"/>
      <c r="T1068" s="776"/>
      <c r="U1068" s="776"/>
      <c r="V1068" s="46"/>
      <c r="W1068" s="46"/>
      <c r="X1068" s="775"/>
      <c r="Y1068" s="775"/>
      <c r="Z1068" s="775"/>
      <c r="AA1068" s="775"/>
      <c r="AB1068" s="775"/>
    </row>
    <row r="1069" spans="1:28" s="43" customFormat="1" x14ac:dyDescent="0.2">
      <c r="A1069" s="776"/>
      <c r="B1069" s="780"/>
      <c r="D1069" s="779"/>
      <c r="E1069" s="779"/>
      <c r="F1069" s="778"/>
      <c r="G1069" s="777"/>
      <c r="H1069" s="776"/>
      <c r="I1069" s="776"/>
      <c r="J1069" s="776"/>
      <c r="K1069" s="776"/>
      <c r="L1069" s="776"/>
      <c r="M1069" s="776"/>
      <c r="N1069" s="776"/>
      <c r="O1069" s="776"/>
      <c r="P1069" s="776"/>
      <c r="Q1069" s="776"/>
      <c r="R1069" s="776"/>
      <c r="S1069" s="776"/>
      <c r="T1069" s="776"/>
      <c r="U1069" s="776"/>
      <c r="V1069" s="46"/>
      <c r="W1069" s="46"/>
      <c r="X1069" s="775"/>
      <c r="Y1069" s="775"/>
      <c r="Z1069" s="775"/>
      <c r="AA1069" s="775"/>
      <c r="AB1069" s="775"/>
    </row>
    <row r="1070" spans="1:28" s="43" customFormat="1" x14ac:dyDescent="0.2">
      <c r="A1070" s="776"/>
      <c r="B1070" s="780"/>
      <c r="D1070" s="779"/>
      <c r="E1070" s="779"/>
      <c r="F1070" s="778"/>
      <c r="G1070" s="777"/>
      <c r="H1070" s="776"/>
      <c r="I1070" s="776"/>
      <c r="J1070" s="776"/>
      <c r="K1070" s="776"/>
      <c r="L1070" s="776"/>
      <c r="M1070" s="776"/>
      <c r="N1070" s="776"/>
      <c r="O1070" s="776"/>
      <c r="P1070" s="776"/>
      <c r="Q1070" s="776"/>
      <c r="R1070" s="776"/>
      <c r="S1070" s="776"/>
      <c r="T1070" s="776"/>
      <c r="U1070" s="776"/>
      <c r="V1070" s="46"/>
      <c r="W1070" s="46"/>
      <c r="X1070" s="775"/>
      <c r="Y1070" s="775"/>
      <c r="Z1070" s="775"/>
      <c r="AA1070" s="775"/>
      <c r="AB1070" s="775"/>
    </row>
    <row r="1071" spans="1:28" s="43" customFormat="1" x14ac:dyDescent="0.2">
      <c r="A1071" s="776"/>
      <c r="B1071" s="780"/>
      <c r="D1071" s="779"/>
      <c r="E1071" s="779"/>
      <c r="F1071" s="778"/>
      <c r="G1071" s="777"/>
      <c r="H1071" s="776"/>
      <c r="I1071" s="776"/>
      <c r="J1071" s="776"/>
      <c r="K1071" s="776"/>
      <c r="L1071" s="776"/>
      <c r="M1071" s="776"/>
      <c r="N1071" s="776"/>
      <c r="O1071" s="776"/>
      <c r="P1071" s="776"/>
      <c r="Q1071" s="776"/>
      <c r="R1071" s="776"/>
      <c r="S1071" s="776"/>
      <c r="T1071" s="776"/>
      <c r="U1071" s="776"/>
      <c r="V1071" s="46"/>
      <c r="W1071" s="46"/>
      <c r="X1071" s="775"/>
      <c r="Y1071" s="775"/>
      <c r="Z1071" s="775"/>
      <c r="AA1071" s="775"/>
      <c r="AB1071" s="775"/>
    </row>
    <row r="1072" spans="1:28" s="43" customFormat="1" x14ac:dyDescent="0.2">
      <c r="A1072" s="776"/>
      <c r="B1072" s="780"/>
      <c r="D1072" s="779"/>
      <c r="E1072" s="779"/>
      <c r="F1072" s="778"/>
      <c r="G1072" s="777"/>
      <c r="H1072" s="776"/>
      <c r="I1072" s="776"/>
      <c r="J1072" s="776"/>
      <c r="K1072" s="776"/>
      <c r="L1072" s="776"/>
      <c r="M1072" s="776"/>
      <c r="N1072" s="776"/>
      <c r="O1072" s="776"/>
      <c r="P1072" s="776"/>
      <c r="Q1072" s="776"/>
      <c r="R1072" s="776"/>
      <c r="S1072" s="776"/>
      <c r="T1072" s="776"/>
      <c r="U1072" s="776"/>
      <c r="V1072" s="46"/>
      <c r="W1072" s="46"/>
      <c r="X1072" s="775"/>
      <c r="Y1072" s="775"/>
      <c r="Z1072" s="775"/>
      <c r="AA1072" s="775"/>
      <c r="AB1072" s="775"/>
    </row>
    <row r="1073" spans="1:28" s="43" customFormat="1" x14ac:dyDescent="0.2">
      <c r="A1073" s="776"/>
      <c r="B1073" s="780"/>
      <c r="D1073" s="779"/>
      <c r="E1073" s="779"/>
      <c r="F1073" s="778"/>
      <c r="G1073" s="777"/>
      <c r="H1073" s="776"/>
      <c r="I1073" s="776"/>
      <c r="J1073" s="776"/>
      <c r="K1073" s="776"/>
      <c r="L1073" s="776"/>
      <c r="M1073" s="776"/>
      <c r="N1073" s="776"/>
      <c r="O1073" s="776"/>
      <c r="P1073" s="776"/>
      <c r="Q1073" s="776"/>
      <c r="R1073" s="776"/>
      <c r="S1073" s="776"/>
      <c r="T1073" s="776"/>
      <c r="U1073" s="776"/>
      <c r="V1073" s="46"/>
      <c r="W1073" s="46"/>
      <c r="X1073" s="775"/>
      <c r="Y1073" s="775"/>
      <c r="Z1073" s="775"/>
      <c r="AA1073" s="775"/>
      <c r="AB1073" s="775"/>
    </row>
    <row r="1074" spans="1:28" s="43" customFormat="1" x14ac:dyDescent="0.2">
      <c r="A1074" s="776"/>
      <c r="B1074" s="780"/>
      <c r="D1074" s="779"/>
      <c r="E1074" s="779"/>
      <c r="F1074" s="778"/>
      <c r="G1074" s="777"/>
      <c r="H1074" s="776"/>
      <c r="I1074" s="776"/>
      <c r="J1074" s="776"/>
      <c r="K1074" s="776"/>
      <c r="L1074" s="776"/>
      <c r="M1074" s="776"/>
      <c r="N1074" s="776"/>
      <c r="O1074" s="776"/>
      <c r="P1074" s="776"/>
      <c r="Q1074" s="776"/>
      <c r="R1074" s="776"/>
      <c r="S1074" s="776"/>
      <c r="T1074" s="776"/>
      <c r="U1074" s="776"/>
      <c r="V1074" s="46"/>
      <c r="W1074" s="46"/>
      <c r="X1074" s="775"/>
      <c r="Y1074" s="775"/>
      <c r="Z1074" s="775"/>
      <c r="AA1074" s="775"/>
      <c r="AB1074" s="775"/>
    </row>
    <row r="1075" spans="1:28" s="43" customFormat="1" x14ac:dyDescent="0.2">
      <c r="A1075" s="776"/>
      <c r="B1075" s="780"/>
      <c r="D1075" s="779"/>
      <c r="E1075" s="779"/>
      <c r="F1075" s="778"/>
      <c r="G1075" s="777"/>
      <c r="H1075" s="776"/>
      <c r="I1075" s="776"/>
      <c r="J1075" s="776"/>
      <c r="K1075" s="776"/>
      <c r="L1075" s="776"/>
      <c r="M1075" s="776"/>
      <c r="N1075" s="776"/>
      <c r="O1075" s="776"/>
      <c r="P1075" s="776"/>
      <c r="Q1075" s="776"/>
      <c r="R1075" s="776"/>
      <c r="S1075" s="776"/>
      <c r="T1075" s="776"/>
      <c r="U1075" s="776"/>
      <c r="V1075" s="46"/>
      <c r="W1075" s="46"/>
      <c r="X1075" s="775"/>
      <c r="Y1075" s="775"/>
      <c r="Z1075" s="775"/>
      <c r="AA1075" s="775"/>
      <c r="AB1075" s="775"/>
    </row>
    <row r="1076" spans="1:28" s="43" customFormat="1" x14ac:dyDescent="0.2">
      <c r="A1076" s="776"/>
      <c r="B1076" s="780"/>
      <c r="D1076" s="779"/>
      <c r="E1076" s="779"/>
      <c r="F1076" s="778"/>
      <c r="G1076" s="777"/>
      <c r="H1076" s="776"/>
      <c r="I1076" s="776"/>
      <c r="J1076" s="776"/>
      <c r="K1076" s="776"/>
      <c r="L1076" s="776"/>
      <c r="M1076" s="776"/>
      <c r="N1076" s="776"/>
      <c r="O1076" s="776"/>
      <c r="P1076" s="776"/>
      <c r="Q1076" s="776"/>
      <c r="R1076" s="776"/>
      <c r="S1076" s="776"/>
      <c r="T1076" s="776"/>
      <c r="U1076" s="776"/>
      <c r="V1076" s="46"/>
      <c r="W1076" s="46"/>
      <c r="X1076" s="775"/>
      <c r="Y1076" s="775"/>
      <c r="Z1076" s="775"/>
      <c r="AA1076" s="775"/>
      <c r="AB1076" s="775"/>
    </row>
    <row r="1077" spans="1:28" s="43" customFormat="1" x14ac:dyDescent="0.2">
      <c r="A1077" s="776"/>
      <c r="B1077" s="780"/>
      <c r="D1077" s="779"/>
      <c r="E1077" s="779"/>
      <c r="F1077" s="778"/>
      <c r="G1077" s="777"/>
      <c r="H1077" s="776"/>
      <c r="I1077" s="776"/>
      <c r="J1077" s="776"/>
      <c r="K1077" s="776"/>
      <c r="L1077" s="776"/>
      <c r="M1077" s="776"/>
      <c r="N1077" s="776"/>
      <c r="O1077" s="776"/>
      <c r="P1077" s="776"/>
      <c r="Q1077" s="776"/>
      <c r="R1077" s="776"/>
      <c r="S1077" s="776"/>
      <c r="T1077" s="776"/>
      <c r="U1077" s="776"/>
      <c r="V1077" s="46"/>
      <c r="W1077" s="46"/>
      <c r="X1077" s="775"/>
      <c r="Y1077" s="775"/>
      <c r="Z1077" s="775"/>
      <c r="AA1077" s="775"/>
      <c r="AB1077" s="775"/>
    </row>
    <row r="1078" spans="1:28" s="43" customFormat="1" x14ac:dyDescent="0.2">
      <c r="A1078" s="776"/>
      <c r="B1078" s="780"/>
      <c r="D1078" s="779"/>
      <c r="E1078" s="779"/>
      <c r="F1078" s="778"/>
      <c r="G1078" s="777"/>
      <c r="H1078" s="776"/>
      <c r="I1078" s="776"/>
      <c r="J1078" s="776"/>
      <c r="K1078" s="776"/>
      <c r="L1078" s="776"/>
      <c r="M1078" s="776"/>
      <c r="N1078" s="776"/>
      <c r="O1078" s="776"/>
      <c r="P1078" s="776"/>
      <c r="Q1078" s="776"/>
      <c r="R1078" s="776"/>
      <c r="S1078" s="776"/>
      <c r="T1078" s="776"/>
      <c r="U1078" s="776"/>
      <c r="V1078" s="46"/>
      <c r="W1078" s="46"/>
      <c r="X1078" s="775"/>
      <c r="Y1078" s="775"/>
      <c r="Z1078" s="775"/>
      <c r="AA1078" s="775"/>
      <c r="AB1078" s="775"/>
    </row>
    <row r="1079" spans="1:28" s="43" customFormat="1" x14ac:dyDescent="0.2">
      <c r="A1079" s="776"/>
      <c r="B1079" s="780"/>
      <c r="D1079" s="779"/>
      <c r="E1079" s="779"/>
      <c r="F1079" s="778"/>
      <c r="G1079" s="777"/>
      <c r="H1079" s="776"/>
      <c r="I1079" s="776"/>
      <c r="J1079" s="776"/>
      <c r="K1079" s="776"/>
      <c r="L1079" s="776"/>
      <c r="M1079" s="776"/>
      <c r="N1079" s="776"/>
      <c r="O1079" s="776"/>
      <c r="P1079" s="776"/>
      <c r="Q1079" s="776"/>
      <c r="R1079" s="776"/>
      <c r="S1079" s="776"/>
      <c r="T1079" s="776"/>
      <c r="U1079" s="776"/>
      <c r="V1079" s="46"/>
      <c r="W1079" s="46"/>
      <c r="X1079" s="775"/>
      <c r="Y1079" s="775"/>
      <c r="Z1079" s="775"/>
      <c r="AA1079" s="775"/>
      <c r="AB1079" s="775"/>
    </row>
    <row r="1080" spans="1:28" s="43" customFormat="1" x14ac:dyDescent="0.2">
      <c r="A1080" s="776"/>
      <c r="B1080" s="780"/>
      <c r="D1080" s="779"/>
      <c r="E1080" s="779"/>
      <c r="F1080" s="778"/>
      <c r="G1080" s="777"/>
      <c r="H1080" s="776"/>
      <c r="I1080" s="776"/>
      <c r="J1080" s="776"/>
      <c r="K1080" s="776"/>
      <c r="L1080" s="776"/>
      <c r="M1080" s="776"/>
      <c r="N1080" s="776"/>
      <c r="O1080" s="776"/>
      <c r="P1080" s="776"/>
      <c r="Q1080" s="776"/>
      <c r="R1080" s="776"/>
      <c r="S1080" s="776"/>
      <c r="T1080" s="776"/>
      <c r="U1080" s="776"/>
      <c r="V1080" s="46"/>
      <c r="W1080" s="46"/>
      <c r="X1080" s="775"/>
      <c r="Y1080" s="775"/>
      <c r="Z1080" s="775"/>
      <c r="AA1080" s="775"/>
      <c r="AB1080" s="775"/>
    </row>
    <row r="1081" spans="1:28" s="43" customFormat="1" x14ac:dyDescent="0.2">
      <c r="A1081" s="776"/>
      <c r="B1081" s="780"/>
      <c r="D1081" s="779"/>
      <c r="E1081" s="779"/>
      <c r="F1081" s="778"/>
      <c r="G1081" s="777"/>
      <c r="H1081" s="776"/>
      <c r="I1081" s="776"/>
      <c r="J1081" s="776"/>
      <c r="K1081" s="776"/>
      <c r="L1081" s="776"/>
      <c r="M1081" s="776"/>
      <c r="N1081" s="776"/>
      <c r="O1081" s="776"/>
      <c r="P1081" s="776"/>
      <c r="Q1081" s="776"/>
      <c r="R1081" s="776"/>
      <c r="S1081" s="776"/>
      <c r="T1081" s="776"/>
      <c r="U1081" s="776"/>
      <c r="V1081" s="46"/>
      <c r="W1081" s="46"/>
      <c r="X1081" s="775"/>
      <c r="Y1081" s="775"/>
      <c r="Z1081" s="775"/>
      <c r="AA1081" s="775"/>
      <c r="AB1081" s="775"/>
    </row>
    <row r="1082" spans="1:28" s="43" customFormat="1" x14ac:dyDescent="0.2">
      <c r="A1082" s="776"/>
      <c r="B1082" s="780"/>
      <c r="D1082" s="779"/>
      <c r="E1082" s="779"/>
      <c r="F1082" s="778"/>
      <c r="G1082" s="777"/>
      <c r="H1082" s="776"/>
      <c r="I1082" s="776"/>
      <c r="J1082" s="776"/>
      <c r="K1082" s="776"/>
      <c r="L1082" s="776"/>
      <c r="M1082" s="776"/>
      <c r="N1082" s="776"/>
      <c r="O1082" s="776"/>
      <c r="P1082" s="776"/>
      <c r="Q1082" s="776"/>
      <c r="R1082" s="776"/>
      <c r="S1082" s="776"/>
      <c r="T1082" s="776"/>
      <c r="U1082" s="776"/>
      <c r="V1082" s="46"/>
      <c r="W1082" s="46"/>
      <c r="X1082" s="775"/>
      <c r="Y1082" s="775"/>
      <c r="Z1082" s="775"/>
      <c r="AA1082" s="775"/>
      <c r="AB1082" s="775"/>
    </row>
    <row r="1083" spans="1:28" s="43" customFormat="1" x14ac:dyDescent="0.2">
      <c r="A1083" s="776"/>
      <c r="B1083" s="780"/>
      <c r="D1083" s="779"/>
      <c r="E1083" s="779"/>
      <c r="F1083" s="778"/>
      <c r="G1083" s="777"/>
      <c r="H1083" s="776"/>
      <c r="I1083" s="776"/>
      <c r="J1083" s="776"/>
      <c r="K1083" s="776"/>
      <c r="L1083" s="776"/>
      <c r="M1083" s="776"/>
      <c r="N1083" s="776"/>
      <c r="O1083" s="776"/>
      <c r="P1083" s="776"/>
      <c r="Q1083" s="776"/>
      <c r="R1083" s="776"/>
      <c r="S1083" s="776"/>
      <c r="T1083" s="776"/>
      <c r="U1083" s="776"/>
      <c r="V1083" s="46"/>
      <c r="W1083" s="46"/>
      <c r="X1083" s="775"/>
      <c r="Y1083" s="775"/>
      <c r="Z1083" s="775"/>
      <c r="AA1083" s="775"/>
      <c r="AB1083" s="775"/>
    </row>
    <row r="1084" spans="1:28" s="43" customFormat="1" x14ac:dyDescent="0.2">
      <c r="A1084" s="776"/>
      <c r="B1084" s="780"/>
      <c r="D1084" s="779"/>
      <c r="E1084" s="779"/>
      <c r="F1084" s="778"/>
      <c r="G1084" s="777"/>
      <c r="H1084" s="776"/>
      <c r="I1084" s="776"/>
      <c r="J1084" s="776"/>
      <c r="K1084" s="776"/>
      <c r="L1084" s="776"/>
      <c r="M1084" s="776"/>
      <c r="N1084" s="776"/>
      <c r="O1084" s="776"/>
      <c r="P1084" s="776"/>
      <c r="Q1084" s="776"/>
      <c r="R1084" s="776"/>
      <c r="S1084" s="776"/>
      <c r="T1084" s="776"/>
      <c r="U1084" s="776"/>
      <c r="V1084" s="46"/>
      <c r="W1084" s="46"/>
      <c r="X1084" s="775"/>
      <c r="Y1084" s="775"/>
      <c r="Z1084" s="775"/>
      <c r="AA1084" s="775"/>
      <c r="AB1084" s="775"/>
    </row>
    <row r="1085" spans="1:28" s="43" customFormat="1" x14ac:dyDescent="0.2">
      <c r="A1085" s="776"/>
      <c r="B1085" s="780"/>
      <c r="D1085" s="779"/>
      <c r="E1085" s="779"/>
      <c r="F1085" s="778"/>
      <c r="G1085" s="777"/>
      <c r="H1085" s="776"/>
      <c r="I1085" s="776"/>
      <c r="J1085" s="776"/>
      <c r="K1085" s="776"/>
      <c r="L1085" s="776"/>
      <c r="M1085" s="776"/>
      <c r="N1085" s="776"/>
      <c r="O1085" s="776"/>
      <c r="P1085" s="776"/>
      <c r="Q1085" s="776"/>
      <c r="R1085" s="776"/>
      <c r="S1085" s="776"/>
      <c r="T1085" s="776"/>
      <c r="U1085" s="776"/>
      <c r="V1085" s="46"/>
      <c r="W1085" s="46"/>
      <c r="X1085" s="775"/>
      <c r="Y1085" s="775"/>
      <c r="Z1085" s="775"/>
      <c r="AA1085" s="775"/>
      <c r="AB1085" s="775"/>
    </row>
    <row r="1086" spans="1:28" s="43" customFormat="1" x14ac:dyDescent="0.2">
      <c r="A1086" s="776"/>
      <c r="B1086" s="780"/>
      <c r="D1086" s="779"/>
      <c r="E1086" s="779"/>
      <c r="F1086" s="778"/>
      <c r="G1086" s="777"/>
      <c r="H1086" s="776"/>
      <c r="I1086" s="776"/>
      <c r="J1086" s="776"/>
      <c r="K1086" s="776"/>
      <c r="L1086" s="776"/>
      <c r="M1086" s="776"/>
      <c r="N1086" s="776"/>
      <c r="O1086" s="776"/>
      <c r="P1086" s="776"/>
      <c r="Q1086" s="776"/>
      <c r="R1086" s="776"/>
      <c r="S1086" s="776"/>
      <c r="T1086" s="776"/>
      <c r="U1086" s="776"/>
      <c r="V1086" s="46"/>
      <c r="W1086" s="46"/>
      <c r="X1086" s="775"/>
      <c r="Y1086" s="775"/>
      <c r="Z1086" s="775"/>
      <c r="AA1086" s="775"/>
      <c r="AB1086" s="775"/>
    </row>
    <row r="1087" spans="1:28" s="43" customFormat="1" x14ac:dyDescent="0.2">
      <c r="A1087" s="776"/>
      <c r="B1087" s="780"/>
      <c r="D1087" s="779"/>
      <c r="E1087" s="779"/>
      <c r="F1087" s="778"/>
      <c r="G1087" s="777"/>
      <c r="H1087" s="776"/>
      <c r="I1087" s="776"/>
      <c r="J1087" s="776"/>
      <c r="K1087" s="776"/>
      <c r="L1087" s="776"/>
      <c r="M1087" s="776"/>
      <c r="N1087" s="776"/>
      <c r="O1087" s="776"/>
      <c r="P1087" s="776"/>
      <c r="Q1087" s="776"/>
      <c r="R1087" s="776"/>
      <c r="S1087" s="776"/>
      <c r="T1087" s="776"/>
      <c r="U1087" s="776"/>
      <c r="V1087" s="46"/>
      <c r="W1087" s="46"/>
      <c r="X1087" s="775"/>
      <c r="Y1087" s="775"/>
      <c r="Z1087" s="775"/>
      <c r="AA1087" s="775"/>
      <c r="AB1087" s="775"/>
    </row>
    <row r="1088" spans="1:28" s="43" customFormat="1" x14ac:dyDescent="0.2">
      <c r="A1088" s="776"/>
      <c r="B1088" s="780"/>
      <c r="D1088" s="779"/>
      <c r="E1088" s="779"/>
      <c r="F1088" s="778"/>
      <c r="G1088" s="777"/>
      <c r="H1088" s="776"/>
      <c r="I1088" s="776"/>
      <c r="J1088" s="776"/>
      <c r="K1088" s="776"/>
      <c r="L1088" s="776"/>
      <c r="M1088" s="776"/>
      <c r="N1088" s="776"/>
      <c r="O1088" s="776"/>
      <c r="P1088" s="776"/>
      <c r="Q1088" s="776"/>
      <c r="R1088" s="776"/>
      <c r="S1088" s="776"/>
      <c r="T1088" s="776"/>
      <c r="U1088" s="776"/>
      <c r="V1088" s="46"/>
      <c r="W1088" s="46"/>
      <c r="X1088" s="775"/>
      <c r="Y1088" s="775"/>
      <c r="Z1088" s="775"/>
      <c r="AA1088" s="775"/>
      <c r="AB1088" s="775"/>
    </row>
    <row r="1089" spans="1:28" s="43" customFormat="1" x14ac:dyDescent="0.2">
      <c r="A1089" s="776"/>
      <c r="B1089" s="780"/>
      <c r="D1089" s="779"/>
      <c r="E1089" s="779"/>
      <c r="F1089" s="778"/>
      <c r="G1089" s="777"/>
      <c r="H1089" s="776"/>
      <c r="I1089" s="776"/>
      <c r="J1089" s="776"/>
      <c r="K1089" s="776"/>
      <c r="L1089" s="776"/>
      <c r="M1089" s="776"/>
      <c r="N1089" s="776"/>
      <c r="O1089" s="776"/>
      <c r="P1089" s="776"/>
      <c r="Q1089" s="776"/>
      <c r="R1089" s="776"/>
      <c r="S1089" s="776"/>
      <c r="T1089" s="776"/>
      <c r="U1089" s="776"/>
      <c r="V1089" s="46"/>
      <c r="W1089" s="46"/>
      <c r="X1089" s="775"/>
      <c r="Y1089" s="775"/>
      <c r="Z1089" s="775"/>
      <c r="AA1089" s="775"/>
      <c r="AB1089" s="775"/>
    </row>
    <row r="1090" spans="1:28" s="43" customFormat="1" x14ac:dyDescent="0.2">
      <c r="A1090" s="776"/>
      <c r="B1090" s="780"/>
      <c r="D1090" s="779"/>
      <c r="E1090" s="779"/>
      <c r="F1090" s="778"/>
      <c r="G1090" s="777"/>
      <c r="H1090" s="776"/>
      <c r="I1090" s="776"/>
      <c r="J1090" s="776"/>
      <c r="K1090" s="776"/>
      <c r="L1090" s="776"/>
      <c r="M1090" s="776"/>
      <c r="N1090" s="776"/>
      <c r="O1090" s="776"/>
      <c r="P1090" s="776"/>
      <c r="Q1090" s="776"/>
      <c r="R1090" s="776"/>
      <c r="S1090" s="776"/>
      <c r="T1090" s="776"/>
      <c r="U1090" s="776"/>
      <c r="V1090" s="46"/>
      <c r="W1090" s="46"/>
      <c r="X1090" s="775"/>
      <c r="Y1090" s="775"/>
      <c r="Z1090" s="775"/>
      <c r="AA1090" s="775"/>
      <c r="AB1090" s="775"/>
    </row>
    <row r="1091" spans="1:28" s="43" customFormat="1" x14ac:dyDescent="0.2">
      <c r="A1091" s="776"/>
      <c r="B1091" s="780"/>
      <c r="D1091" s="779"/>
      <c r="E1091" s="779"/>
      <c r="F1091" s="778"/>
      <c r="G1091" s="777"/>
      <c r="H1091" s="776"/>
      <c r="I1091" s="776"/>
      <c r="J1091" s="776"/>
      <c r="K1091" s="776"/>
      <c r="L1091" s="776"/>
      <c r="M1091" s="776"/>
      <c r="N1091" s="776"/>
      <c r="O1091" s="776"/>
      <c r="P1091" s="776"/>
      <c r="Q1091" s="776"/>
      <c r="R1091" s="776"/>
      <c r="S1091" s="776"/>
      <c r="T1091" s="776"/>
      <c r="U1091" s="776"/>
      <c r="V1091" s="46"/>
      <c r="W1091" s="46"/>
      <c r="X1091" s="775"/>
      <c r="Y1091" s="775"/>
      <c r="Z1091" s="775"/>
      <c r="AA1091" s="775"/>
      <c r="AB1091" s="775"/>
    </row>
    <row r="1092" spans="1:28" s="43" customFormat="1" x14ac:dyDescent="0.2">
      <c r="A1092" s="776"/>
      <c r="B1092" s="780"/>
      <c r="D1092" s="779"/>
      <c r="E1092" s="779"/>
      <c r="F1092" s="778"/>
      <c r="G1092" s="777"/>
      <c r="H1092" s="776"/>
      <c r="I1092" s="776"/>
      <c r="J1092" s="776"/>
      <c r="K1092" s="776"/>
      <c r="L1092" s="776"/>
      <c r="M1092" s="776"/>
      <c r="N1092" s="776"/>
      <c r="O1092" s="776"/>
      <c r="P1092" s="776"/>
      <c r="Q1092" s="776"/>
      <c r="R1092" s="776"/>
      <c r="S1092" s="776"/>
      <c r="T1092" s="776"/>
      <c r="U1092" s="776"/>
      <c r="V1092" s="46"/>
      <c r="W1092" s="46"/>
      <c r="X1092" s="775"/>
      <c r="Y1092" s="775"/>
      <c r="Z1092" s="775"/>
      <c r="AA1092" s="775"/>
      <c r="AB1092" s="775"/>
    </row>
    <row r="1093" spans="1:28" s="43" customFormat="1" x14ac:dyDescent="0.2">
      <c r="A1093" s="776"/>
      <c r="B1093" s="780"/>
      <c r="D1093" s="779"/>
      <c r="E1093" s="779"/>
      <c r="F1093" s="778"/>
      <c r="G1093" s="777"/>
      <c r="H1093" s="776"/>
      <c r="I1093" s="776"/>
      <c r="J1093" s="776"/>
      <c r="K1093" s="776"/>
      <c r="L1093" s="776"/>
      <c r="M1093" s="776"/>
      <c r="N1093" s="776"/>
      <c r="O1093" s="776"/>
      <c r="P1093" s="776"/>
      <c r="Q1093" s="776"/>
      <c r="R1093" s="776"/>
      <c r="S1093" s="776"/>
      <c r="T1093" s="776"/>
      <c r="U1093" s="776"/>
      <c r="V1093" s="46"/>
      <c r="W1093" s="46"/>
      <c r="X1093" s="775"/>
      <c r="Y1093" s="775"/>
      <c r="Z1093" s="775"/>
      <c r="AA1093" s="775"/>
      <c r="AB1093" s="775"/>
    </row>
    <row r="1094" spans="1:28" s="43" customFormat="1" x14ac:dyDescent="0.2">
      <c r="A1094" s="776"/>
      <c r="B1094" s="780"/>
      <c r="D1094" s="779"/>
      <c r="E1094" s="779"/>
      <c r="F1094" s="778"/>
      <c r="G1094" s="777"/>
      <c r="H1094" s="776"/>
      <c r="I1094" s="776"/>
      <c r="J1094" s="776"/>
      <c r="K1094" s="776"/>
      <c r="L1094" s="776"/>
      <c r="M1094" s="776"/>
      <c r="N1094" s="776"/>
      <c r="O1094" s="776"/>
      <c r="P1094" s="776"/>
      <c r="Q1094" s="776"/>
      <c r="R1094" s="776"/>
      <c r="S1094" s="776"/>
      <c r="T1094" s="776"/>
      <c r="U1094" s="776"/>
      <c r="V1094" s="46"/>
      <c r="W1094" s="46"/>
      <c r="X1094" s="775"/>
      <c r="Y1094" s="775"/>
      <c r="Z1094" s="775"/>
      <c r="AA1094" s="775"/>
      <c r="AB1094" s="775"/>
    </row>
    <row r="1095" spans="1:28" s="43" customFormat="1" x14ac:dyDescent="0.2">
      <c r="A1095" s="776"/>
      <c r="B1095" s="780"/>
      <c r="D1095" s="779"/>
      <c r="E1095" s="779"/>
      <c r="F1095" s="778"/>
      <c r="G1095" s="777"/>
      <c r="H1095" s="776"/>
      <c r="I1095" s="776"/>
      <c r="J1095" s="776"/>
      <c r="K1095" s="776"/>
      <c r="L1095" s="776"/>
      <c r="M1095" s="776"/>
      <c r="N1095" s="776"/>
      <c r="O1095" s="776"/>
      <c r="P1095" s="776"/>
      <c r="Q1095" s="776"/>
      <c r="R1095" s="776"/>
      <c r="S1095" s="776"/>
      <c r="T1095" s="776"/>
      <c r="U1095" s="776"/>
      <c r="V1095" s="46"/>
      <c r="W1095" s="46"/>
      <c r="X1095" s="775"/>
      <c r="Y1095" s="775"/>
      <c r="Z1095" s="775"/>
      <c r="AA1095" s="775"/>
      <c r="AB1095" s="775"/>
    </row>
    <row r="1096" spans="1:28" s="43" customFormat="1" x14ac:dyDescent="0.2">
      <c r="A1096" s="776"/>
      <c r="B1096" s="780"/>
      <c r="D1096" s="779"/>
      <c r="E1096" s="779"/>
      <c r="F1096" s="778"/>
      <c r="G1096" s="777"/>
      <c r="H1096" s="776"/>
      <c r="I1096" s="776"/>
      <c r="J1096" s="776"/>
      <c r="K1096" s="776"/>
      <c r="L1096" s="776"/>
      <c r="M1096" s="776"/>
      <c r="N1096" s="776"/>
      <c r="O1096" s="776"/>
      <c r="P1096" s="776"/>
      <c r="Q1096" s="776"/>
      <c r="R1096" s="776"/>
      <c r="S1096" s="776"/>
      <c r="T1096" s="776"/>
      <c r="U1096" s="776"/>
      <c r="V1096" s="46"/>
      <c r="W1096" s="46"/>
      <c r="X1096" s="775"/>
      <c r="Y1096" s="775"/>
      <c r="Z1096" s="775"/>
      <c r="AA1096" s="775"/>
      <c r="AB1096" s="775"/>
    </row>
    <row r="1097" spans="1:28" s="43" customFormat="1" x14ac:dyDescent="0.2">
      <c r="A1097" s="776"/>
      <c r="B1097" s="780"/>
      <c r="D1097" s="779"/>
      <c r="E1097" s="779"/>
      <c r="F1097" s="778"/>
      <c r="G1097" s="777"/>
      <c r="H1097" s="776"/>
      <c r="I1097" s="776"/>
      <c r="J1097" s="776"/>
      <c r="K1097" s="776"/>
      <c r="L1097" s="776"/>
      <c r="M1097" s="776"/>
      <c r="N1097" s="776"/>
      <c r="O1097" s="776"/>
      <c r="P1097" s="776"/>
      <c r="Q1097" s="776"/>
      <c r="R1097" s="776"/>
      <c r="S1097" s="776"/>
      <c r="T1097" s="776"/>
      <c r="U1097" s="776"/>
      <c r="V1097" s="46"/>
      <c r="W1097" s="46"/>
      <c r="X1097" s="775"/>
      <c r="Y1097" s="775"/>
      <c r="Z1097" s="775"/>
      <c r="AA1097" s="775"/>
      <c r="AB1097" s="775"/>
    </row>
    <row r="1098" spans="1:28" s="43" customFormat="1" x14ac:dyDescent="0.2">
      <c r="A1098" s="776"/>
      <c r="B1098" s="780"/>
      <c r="D1098" s="779"/>
      <c r="E1098" s="779"/>
      <c r="F1098" s="778"/>
      <c r="G1098" s="777"/>
      <c r="H1098" s="776"/>
      <c r="I1098" s="776"/>
      <c r="J1098" s="776"/>
      <c r="K1098" s="776"/>
      <c r="L1098" s="776"/>
      <c r="M1098" s="776"/>
      <c r="N1098" s="776"/>
      <c r="O1098" s="776"/>
      <c r="P1098" s="776"/>
      <c r="Q1098" s="776"/>
      <c r="R1098" s="776"/>
      <c r="S1098" s="776"/>
      <c r="T1098" s="776"/>
      <c r="U1098" s="776"/>
      <c r="V1098" s="46"/>
      <c r="W1098" s="46"/>
      <c r="X1098" s="775"/>
      <c r="Y1098" s="775"/>
      <c r="Z1098" s="775"/>
      <c r="AA1098" s="775"/>
      <c r="AB1098" s="775"/>
    </row>
    <row r="1099" spans="1:28" s="43" customFormat="1" x14ac:dyDescent="0.2">
      <c r="A1099" s="776"/>
      <c r="B1099" s="780"/>
      <c r="D1099" s="779"/>
      <c r="E1099" s="779"/>
      <c r="F1099" s="778"/>
      <c r="G1099" s="777"/>
      <c r="H1099" s="776"/>
      <c r="I1099" s="776"/>
      <c r="J1099" s="776"/>
      <c r="K1099" s="776"/>
      <c r="L1099" s="776"/>
      <c r="M1099" s="776"/>
      <c r="N1099" s="776"/>
      <c r="O1099" s="776"/>
      <c r="P1099" s="776"/>
      <c r="Q1099" s="776"/>
      <c r="R1099" s="776"/>
      <c r="S1099" s="776"/>
      <c r="T1099" s="776"/>
      <c r="U1099" s="776"/>
      <c r="V1099" s="46"/>
      <c r="W1099" s="46"/>
      <c r="X1099" s="775"/>
      <c r="Y1099" s="775"/>
      <c r="Z1099" s="775"/>
      <c r="AA1099" s="775"/>
      <c r="AB1099" s="775"/>
    </row>
    <row r="1100" spans="1:28" s="43" customFormat="1" x14ac:dyDescent="0.2">
      <c r="A1100" s="776"/>
      <c r="B1100" s="780"/>
      <c r="D1100" s="779"/>
      <c r="E1100" s="779"/>
      <c r="F1100" s="778"/>
      <c r="G1100" s="777"/>
      <c r="H1100" s="776"/>
      <c r="I1100" s="776"/>
      <c r="J1100" s="776"/>
      <c r="K1100" s="776"/>
      <c r="L1100" s="776"/>
      <c r="M1100" s="776"/>
      <c r="N1100" s="776"/>
      <c r="O1100" s="776"/>
      <c r="P1100" s="776"/>
      <c r="Q1100" s="776"/>
      <c r="R1100" s="776"/>
      <c r="S1100" s="776"/>
      <c r="T1100" s="776"/>
      <c r="U1100" s="776"/>
      <c r="V1100" s="46"/>
      <c r="W1100" s="46"/>
      <c r="X1100" s="775"/>
      <c r="Y1100" s="775"/>
      <c r="Z1100" s="775"/>
      <c r="AA1100" s="775"/>
      <c r="AB1100" s="775"/>
    </row>
    <row r="1101" spans="1:28" s="43" customFormat="1" x14ac:dyDescent="0.2">
      <c r="A1101" s="776"/>
      <c r="B1101" s="780"/>
      <c r="D1101" s="779"/>
      <c r="E1101" s="779"/>
      <c r="F1101" s="778"/>
      <c r="G1101" s="777"/>
      <c r="H1101" s="776"/>
      <c r="I1101" s="776"/>
      <c r="J1101" s="776"/>
      <c r="K1101" s="776"/>
      <c r="L1101" s="776"/>
      <c r="M1101" s="776"/>
      <c r="N1101" s="776"/>
      <c r="O1101" s="776"/>
      <c r="P1101" s="776"/>
      <c r="Q1101" s="776"/>
      <c r="R1101" s="776"/>
      <c r="S1101" s="776"/>
      <c r="T1101" s="776"/>
      <c r="U1101" s="776"/>
      <c r="V1101" s="46"/>
      <c r="W1101" s="46"/>
      <c r="X1101" s="775"/>
      <c r="Y1101" s="775"/>
      <c r="Z1101" s="775"/>
      <c r="AA1101" s="775"/>
      <c r="AB1101" s="775"/>
    </row>
    <row r="1102" spans="1:28" s="43" customFormat="1" x14ac:dyDescent="0.2">
      <c r="A1102" s="776"/>
      <c r="B1102" s="780"/>
      <c r="D1102" s="779"/>
      <c r="E1102" s="779"/>
      <c r="F1102" s="778"/>
      <c r="G1102" s="777"/>
      <c r="H1102" s="776"/>
      <c r="I1102" s="776"/>
      <c r="J1102" s="776"/>
      <c r="K1102" s="776"/>
      <c r="L1102" s="776"/>
      <c r="M1102" s="776"/>
      <c r="N1102" s="776"/>
      <c r="O1102" s="776"/>
      <c r="P1102" s="776"/>
      <c r="Q1102" s="776"/>
      <c r="R1102" s="776"/>
      <c r="S1102" s="776"/>
      <c r="T1102" s="776"/>
      <c r="U1102" s="776"/>
      <c r="V1102" s="46"/>
      <c r="W1102" s="46"/>
      <c r="X1102" s="775"/>
      <c r="Y1102" s="775"/>
      <c r="Z1102" s="775"/>
      <c r="AA1102" s="775"/>
      <c r="AB1102" s="775"/>
    </row>
    <row r="1103" spans="1:28" s="43" customFormat="1" x14ac:dyDescent="0.2">
      <c r="A1103" s="776"/>
      <c r="B1103" s="780"/>
      <c r="D1103" s="779"/>
      <c r="E1103" s="779"/>
      <c r="F1103" s="778"/>
      <c r="G1103" s="777"/>
      <c r="H1103" s="776"/>
      <c r="I1103" s="776"/>
      <c r="J1103" s="776"/>
      <c r="K1103" s="776"/>
      <c r="L1103" s="776"/>
      <c r="M1103" s="776"/>
      <c r="N1103" s="776"/>
      <c r="O1103" s="776"/>
      <c r="P1103" s="776"/>
      <c r="Q1103" s="776"/>
      <c r="R1103" s="776"/>
      <c r="S1103" s="776"/>
      <c r="T1103" s="776"/>
      <c r="U1103" s="776"/>
      <c r="V1103" s="46"/>
      <c r="W1103" s="46"/>
      <c r="X1103" s="775"/>
      <c r="Y1103" s="775"/>
      <c r="Z1103" s="775"/>
      <c r="AA1103" s="775"/>
      <c r="AB1103" s="775"/>
    </row>
    <row r="1104" spans="1:28" s="43" customFormat="1" x14ac:dyDescent="0.2">
      <c r="A1104" s="776"/>
      <c r="B1104" s="780"/>
      <c r="D1104" s="779"/>
      <c r="E1104" s="779"/>
      <c r="F1104" s="778"/>
      <c r="G1104" s="777"/>
      <c r="H1104" s="776"/>
      <c r="I1104" s="776"/>
      <c r="J1104" s="776"/>
      <c r="K1104" s="776"/>
      <c r="L1104" s="776"/>
      <c r="M1104" s="776"/>
      <c r="N1104" s="776"/>
      <c r="O1104" s="776"/>
      <c r="P1104" s="776"/>
      <c r="Q1104" s="776"/>
      <c r="R1104" s="776"/>
      <c r="S1104" s="776"/>
      <c r="T1104" s="776"/>
      <c r="U1104" s="776"/>
      <c r="V1104" s="46"/>
      <c r="W1104" s="46"/>
      <c r="X1104" s="775"/>
      <c r="Y1104" s="775"/>
      <c r="Z1104" s="775"/>
      <c r="AA1104" s="775"/>
      <c r="AB1104" s="775"/>
    </row>
    <row r="1105" spans="1:28" s="43" customFormat="1" x14ac:dyDescent="0.2">
      <c r="A1105" s="776"/>
      <c r="B1105" s="780"/>
      <c r="D1105" s="779"/>
      <c r="E1105" s="779"/>
      <c r="F1105" s="778"/>
      <c r="G1105" s="777"/>
      <c r="H1105" s="776"/>
      <c r="I1105" s="776"/>
      <c r="J1105" s="776"/>
      <c r="K1105" s="776"/>
      <c r="L1105" s="776"/>
      <c r="M1105" s="776"/>
      <c r="N1105" s="776"/>
      <c r="O1105" s="776"/>
      <c r="P1105" s="776"/>
      <c r="Q1105" s="776"/>
      <c r="R1105" s="776"/>
      <c r="S1105" s="776"/>
      <c r="T1105" s="776"/>
      <c r="U1105" s="776"/>
      <c r="V1105" s="46"/>
      <c r="W1105" s="46"/>
      <c r="X1105" s="775"/>
      <c r="Y1105" s="775"/>
      <c r="Z1105" s="775"/>
      <c r="AA1105" s="775"/>
      <c r="AB1105" s="775"/>
    </row>
    <row r="1106" spans="1:28" s="43" customFormat="1" x14ac:dyDescent="0.2">
      <c r="A1106" s="776"/>
      <c r="B1106" s="780"/>
      <c r="D1106" s="779"/>
      <c r="E1106" s="779"/>
      <c r="F1106" s="778"/>
      <c r="G1106" s="777"/>
      <c r="H1106" s="776"/>
      <c r="I1106" s="776"/>
      <c r="J1106" s="776"/>
      <c r="K1106" s="776"/>
      <c r="L1106" s="776"/>
      <c r="M1106" s="776"/>
      <c r="N1106" s="776"/>
      <c r="O1106" s="776"/>
      <c r="P1106" s="776"/>
      <c r="Q1106" s="776"/>
      <c r="R1106" s="776"/>
      <c r="S1106" s="776"/>
      <c r="T1106" s="776"/>
      <c r="U1106" s="776"/>
      <c r="V1106" s="46"/>
      <c r="W1106" s="46"/>
      <c r="X1106" s="775"/>
      <c r="Y1106" s="775"/>
      <c r="Z1106" s="775"/>
      <c r="AA1106" s="775"/>
      <c r="AB1106" s="775"/>
    </row>
    <row r="1107" spans="1:28" s="43" customFormat="1" x14ac:dyDescent="0.2">
      <c r="A1107" s="776"/>
      <c r="B1107" s="780"/>
      <c r="D1107" s="779"/>
      <c r="E1107" s="779"/>
      <c r="F1107" s="778"/>
      <c r="G1107" s="777"/>
      <c r="H1107" s="776"/>
      <c r="I1107" s="776"/>
      <c r="J1107" s="776"/>
      <c r="K1107" s="776"/>
      <c r="L1107" s="776"/>
      <c r="M1107" s="776"/>
      <c r="N1107" s="776"/>
      <c r="O1107" s="776"/>
      <c r="P1107" s="776"/>
      <c r="Q1107" s="776"/>
      <c r="R1107" s="776"/>
      <c r="S1107" s="776"/>
      <c r="T1107" s="776"/>
      <c r="U1107" s="776"/>
      <c r="V1107" s="46"/>
      <c r="W1107" s="46"/>
      <c r="X1107" s="775"/>
      <c r="Y1107" s="775"/>
      <c r="Z1107" s="775"/>
      <c r="AA1107" s="775"/>
      <c r="AB1107" s="775"/>
    </row>
    <row r="1108" spans="1:28" s="43" customFormat="1" x14ac:dyDescent="0.2">
      <c r="A1108" s="776"/>
      <c r="B1108" s="780"/>
      <c r="D1108" s="779"/>
      <c r="E1108" s="779"/>
      <c r="F1108" s="778"/>
      <c r="G1108" s="777"/>
      <c r="H1108" s="776"/>
      <c r="I1108" s="776"/>
      <c r="J1108" s="776"/>
      <c r="K1108" s="776"/>
      <c r="L1108" s="776"/>
      <c r="M1108" s="776"/>
      <c r="N1108" s="776"/>
      <c r="O1108" s="776"/>
      <c r="P1108" s="776"/>
      <c r="Q1108" s="776"/>
      <c r="R1108" s="776"/>
      <c r="S1108" s="776"/>
      <c r="T1108" s="776"/>
      <c r="U1108" s="776"/>
      <c r="V1108" s="46"/>
      <c r="W1108" s="46"/>
      <c r="X1108" s="775"/>
      <c r="Y1108" s="775"/>
      <c r="Z1108" s="775"/>
      <c r="AA1108" s="775"/>
      <c r="AB1108" s="775"/>
    </row>
    <row r="1109" spans="1:28" s="43" customFormat="1" x14ac:dyDescent="0.2">
      <c r="A1109" s="776"/>
      <c r="B1109" s="780"/>
      <c r="D1109" s="779"/>
      <c r="E1109" s="779"/>
      <c r="F1109" s="778"/>
      <c r="G1109" s="777"/>
      <c r="H1109" s="776"/>
      <c r="I1109" s="776"/>
      <c r="J1109" s="776"/>
      <c r="K1109" s="776"/>
      <c r="L1109" s="776"/>
      <c r="M1109" s="776"/>
      <c r="N1109" s="776"/>
      <c r="O1109" s="776"/>
      <c r="P1109" s="776"/>
      <c r="Q1109" s="776"/>
      <c r="R1109" s="776"/>
      <c r="S1109" s="776"/>
      <c r="T1109" s="776"/>
      <c r="U1109" s="776"/>
      <c r="V1109" s="46"/>
      <c r="W1109" s="46"/>
      <c r="X1109" s="775"/>
      <c r="Y1109" s="775"/>
      <c r="Z1109" s="775"/>
      <c r="AA1109" s="775"/>
      <c r="AB1109" s="775"/>
    </row>
    <row r="1110" spans="1:28" s="43" customFormat="1" x14ac:dyDescent="0.2">
      <c r="A1110" s="776"/>
      <c r="B1110" s="780"/>
      <c r="D1110" s="779"/>
      <c r="E1110" s="779"/>
      <c r="F1110" s="778"/>
      <c r="G1110" s="777"/>
      <c r="H1110" s="776"/>
      <c r="I1110" s="776"/>
      <c r="J1110" s="776"/>
      <c r="K1110" s="776"/>
      <c r="L1110" s="776"/>
      <c r="M1110" s="776"/>
      <c r="N1110" s="776"/>
      <c r="O1110" s="776"/>
      <c r="P1110" s="776"/>
      <c r="Q1110" s="776"/>
      <c r="R1110" s="776"/>
      <c r="S1110" s="776"/>
      <c r="T1110" s="776"/>
      <c r="U1110" s="776"/>
      <c r="V1110" s="46"/>
      <c r="W1110" s="46"/>
      <c r="X1110" s="775"/>
      <c r="Y1110" s="775"/>
      <c r="Z1110" s="775"/>
      <c r="AA1110" s="775"/>
      <c r="AB1110" s="775"/>
    </row>
    <row r="1111" spans="1:28" s="43" customFormat="1" x14ac:dyDescent="0.2">
      <c r="A1111" s="776"/>
      <c r="B1111" s="780"/>
      <c r="D1111" s="779"/>
      <c r="E1111" s="779"/>
      <c r="F1111" s="778"/>
      <c r="G1111" s="777"/>
      <c r="H1111" s="776"/>
      <c r="I1111" s="776"/>
      <c r="J1111" s="776"/>
      <c r="K1111" s="776"/>
      <c r="L1111" s="776"/>
      <c r="M1111" s="776"/>
      <c r="N1111" s="776"/>
      <c r="O1111" s="776"/>
      <c r="P1111" s="776"/>
      <c r="Q1111" s="776"/>
      <c r="R1111" s="776"/>
      <c r="S1111" s="776"/>
      <c r="T1111" s="776"/>
      <c r="U1111" s="776"/>
      <c r="V1111" s="46"/>
      <c r="W1111" s="46"/>
      <c r="X1111" s="775"/>
      <c r="Y1111" s="775"/>
      <c r="Z1111" s="775"/>
      <c r="AA1111" s="775"/>
      <c r="AB1111" s="775"/>
    </row>
    <row r="1112" spans="1:28" s="43" customFormat="1" x14ac:dyDescent="0.2">
      <c r="A1112" s="776"/>
      <c r="B1112" s="780"/>
      <c r="D1112" s="779"/>
      <c r="E1112" s="779"/>
      <c r="F1112" s="778"/>
      <c r="G1112" s="777"/>
      <c r="H1112" s="776"/>
      <c r="I1112" s="776"/>
      <c r="J1112" s="776"/>
      <c r="K1112" s="776"/>
      <c r="L1112" s="776"/>
      <c r="M1112" s="776"/>
      <c r="N1112" s="776"/>
      <c r="O1112" s="776"/>
      <c r="P1112" s="776"/>
      <c r="Q1112" s="776"/>
      <c r="R1112" s="776"/>
      <c r="S1112" s="776"/>
      <c r="T1112" s="776"/>
      <c r="U1112" s="776"/>
      <c r="V1112" s="46"/>
      <c r="W1112" s="46"/>
      <c r="X1112" s="775"/>
      <c r="Y1112" s="775"/>
      <c r="Z1112" s="775"/>
      <c r="AA1112" s="775"/>
      <c r="AB1112" s="775"/>
    </row>
    <row r="1113" spans="1:28" s="43" customFormat="1" x14ac:dyDescent="0.2">
      <c r="A1113" s="776"/>
      <c r="B1113" s="780"/>
      <c r="D1113" s="779"/>
      <c r="E1113" s="779"/>
      <c r="F1113" s="778"/>
      <c r="G1113" s="777"/>
      <c r="H1113" s="776"/>
      <c r="I1113" s="776"/>
      <c r="J1113" s="776"/>
      <c r="K1113" s="776"/>
      <c r="L1113" s="776"/>
      <c r="M1113" s="776"/>
      <c r="N1113" s="776"/>
      <c r="O1113" s="776"/>
      <c r="P1113" s="776"/>
      <c r="Q1113" s="776"/>
      <c r="R1113" s="776"/>
      <c r="S1113" s="776"/>
      <c r="T1113" s="776"/>
      <c r="U1113" s="776"/>
      <c r="V1113" s="46"/>
      <c r="W1113" s="46"/>
      <c r="X1113" s="775"/>
      <c r="Y1113" s="775"/>
      <c r="Z1113" s="775"/>
      <c r="AA1113" s="775"/>
      <c r="AB1113" s="775"/>
    </row>
    <row r="1114" spans="1:28" s="43" customFormat="1" x14ac:dyDescent="0.2">
      <c r="A1114" s="776"/>
      <c r="B1114" s="780"/>
      <c r="D1114" s="779"/>
      <c r="E1114" s="779"/>
      <c r="F1114" s="778"/>
      <c r="G1114" s="777"/>
      <c r="H1114" s="776"/>
      <c r="I1114" s="776"/>
      <c r="J1114" s="776"/>
      <c r="K1114" s="776"/>
      <c r="L1114" s="776"/>
      <c r="M1114" s="776"/>
      <c r="N1114" s="776"/>
      <c r="O1114" s="776"/>
      <c r="P1114" s="776"/>
      <c r="Q1114" s="776"/>
      <c r="R1114" s="776"/>
      <c r="S1114" s="776"/>
      <c r="T1114" s="776"/>
      <c r="U1114" s="776"/>
      <c r="V1114" s="46"/>
      <c r="W1114" s="46"/>
      <c r="X1114" s="775"/>
      <c r="Y1114" s="775"/>
      <c r="Z1114" s="775"/>
      <c r="AA1114" s="775"/>
      <c r="AB1114" s="775"/>
    </row>
    <row r="1115" spans="1:28" s="43" customFormat="1" x14ac:dyDescent="0.2">
      <c r="A1115" s="776"/>
      <c r="B1115" s="780"/>
      <c r="D1115" s="779"/>
      <c r="E1115" s="779"/>
      <c r="F1115" s="778"/>
      <c r="G1115" s="777"/>
      <c r="H1115" s="776"/>
      <c r="I1115" s="776"/>
      <c r="J1115" s="776"/>
      <c r="K1115" s="776"/>
      <c r="L1115" s="776"/>
      <c r="M1115" s="776"/>
      <c r="N1115" s="776"/>
      <c r="O1115" s="776"/>
      <c r="P1115" s="776"/>
      <c r="Q1115" s="776"/>
      <c r="R1115" s="776"/>
      <c r="S1115" s="776"/>
      <c r="T1115" s="776"/>
      <c r="U1115" s="776"/>
      <c r="V1115" s="46"/>
      <c r="W1115" s="46"/>
      <c r="X1115" s="775"/>
      <c r="Y1115" s="775"/>
      <c r="Z1115" s="775"/>
      <c r="AA1115" s="775"/>
      <c r="AB1115" s="775"/>
    </row>
    <row r="1116" spans="1:28" s="43" customFormat="1" x14ac:dyDescent="0.2">
      <c r="A1116" s="776"/>
      <c r="B1116" s="780"/>
      <c r="D1116" s="779"/>
      <c r="E1116" s="779"/>
      <c r="F1116" s="778"/>
      <c r="G1116" s="777"/>
      <c r="H1116" s="776"/>
      <c r="I1116" s="776"/>
      <c r="J1116" s="776"/>
      <c r="K1116" s="776"/>
      <c r="L1116" s="776"/>
      <c r="M1116" s="776"/>
      <c r="N1116" s="776"/>
      <c r="O1116" s="776"/>
      <c r="P1116" s="776"/>
      <c r="Q1116" s="776"/>
      <c r="R1116" s="776"/>
      <c r="S1116" s="776"/>
      <c r="T1116" s="776"/>
      <c r="U1116" s="776"/>
      <c r="V1116" s="46"/>
      <c r="W1116" s="46"/>
      <c r="X1116" s="775"/>
      <c r="Y1116" s="775"/>
      <c r="Z1116" s="775"/>
      <c r="AA1116" s="775"/>
      <c r="AB1116" s="775"/>
    </row>
    <row r="1117" spans="1:28" s="43" customFormat="1" x14ac:dyDescent="0.2">
      <c r="A1117" s="776"/>
      <c r="B1117" s="780"/>
      <c r="D1117" s="779"/>
      <c r="E1117" s="779"/>
      <c r="F1117" s="778"/>
      <c r="G1117" s="777"/>
      <c r="H1117" s="776"/>
      <c r="I1117" s="776"/>
      <c r="J1117" s="776"/>
      <c r="K1117" s="776"/>
      <c r="L1117" s="776"/>
      <c r="M1117" s="776"/>
      <c r="N1117" s="776"/>
      <c r="O1117" s="776"/>
      <c r="P1117" s="776"/>
      <c r="Q1117" s="776"/>
      <c r="R1117" s="776"/>
      <c r="S1117" s="776"/>
      <c r="T1117" s="776"/>
      <c r="U1117" s="776"/>
      <c r="V1117" s="46"/>
      <c r="W1117" s="46"/>
      <c r="X1117" s="775"/>
      <c r="Y1117" s="775"/>
      <c r="Z1117" s="775"/>
      <c r="AA1117" s="775"/>
      <c r="AB1117" s="775"/>
    </row>
    <row r="1118" spans="1:28" s="43" customFormat="1" x14ac:dyDescent="0.2">
      <c r="A1118" s="776"/>
      <c r="B1118" s="780"/>
      <c r="D1118" s="779"/>
      <c r="E1118" s="779"/>
      <c r="F1118" s="778"/>
      <c r="G1118" s="777"/>
      <c r="H1118" s="776"/>
      <c r="I1118" s="776"/>
      <c r="J1118" s="776"/>
      <c r="K1118" s="776"/>
      <c r="L1118" s="776"/>
      <c r="M1118" s="776"/>
      <c r="N1118" s="776"/>
      <c r="O1118" s="776"/>
      <c r="P1118" s="776"/>
      <c r="Q1118" s="776"/>
      <c r="R1118" s="776"/>
      <c r="S1118" s="776"/>
      <c r="T1118" s="776"/>
      <c r="U1118" s="776"/>
      <c r="V1118" s="46"/>
      <c r="W1118" s="46"/>
      <c r="X1118" s="775"/>
      <c r="Y1118" s="775"/>
      <c r="Z1118" s="775"/>
      <c r="AA1118" s="775"/>
      <c r="AB1118" s="775"/>
    </row>
    <row r="1119" spans="1:28" s="43" customFormat="1" x14ac:dyDescent="0.2">
      <c r="A1119" s="776"/>
      <c r="B1119" s="780"/>
      <c r="D1119" s="779"/>
      <c r="E1119" s="779"/>
      <c r="F1119" s="778"/>
      <c r="G1119" s="777"/>
      <c r="H1119" s="776"/>
      <c r="I1119" s="776"/>
      <c r="J1119" s="776"/>
      <c r="K1119" s="776"/>
      <c r="L1119" s="776"/>
      <c r="M1119" s="776"/>
      <c r="N1119" s="776"/>
      <c r="O1119" s="776"/>
      <c r="P1119" s="776"/>
      <c r="Q1119" s="776"/>
      <c r="R1119" s="776"/>
      <c r="S1119" s="776"/>
      <c r="T1119" s="776"/>
      <c r="U1119" s="776"/>
      <c r="V1119" s="46"/>
      <c r="W1119" s="46"/>
      <c r="X1119" s="775"/>
      <c r="Y1119" s="775"/>
      <c r="Z1119" s="775"/>
      <c r="AA1119" s="775"/>
      <c r="AB1119" s="775"/>
    </row>
    <row r="1120" spans="1:28" s="43" customFormat="1" x14ac:dyDescent="0.2">
      <c r="A1120" s="776"/>
      <c r="B1120" s="780"/>
      <c r="D1120" s="779"/>
      <c r="E1120" s="779"/>
      <c r="F1120" s="778"/>
      <c r="G1120" s="777"/>
      <c r="H1120" s="776"/>
      <c r="I1120" s="776"/>
      <c r="J1120" s="776"/>
      <c r="K1120" s="776"/>
      <c r="L1120" s="776"/>
      <c r="M1120" s="776"/>
      <c r="N1120" s="776"/>
      <c r="O1120" s="776"/>
      <c r="P1120" s="776"/>
      <c r="Q1120" s="776"/>
      <c r="R1120" s="776"/>
      <c r="S1120" s="776"/>
      <c r="T1120" s="776"/>
      <c r="U1120" s="776"/>
      <c r="V1120" s="46"/>
      <c r="W1120" s="46"/>
      <c r="X1120" s="775"/>
      <c r="Y1120" s="775"/>
      <c r="Z1120" s="775"/>
      <c r="AA1120" s="775"/>
      <c r="AB1120" s="775"/>
    </row>
    <row r="1121" spans="1:28" s="43" customFormat="1" x14ac:dyDescent="0.2">
      <c r="A1121" s="776"/>
      <c r="B1121" s="780"/>
      <c r="D1121" s="779"/>
      <c r="E1121" s="779"/>
      <c r="F1121" s="778"/>
      <c r="G1121" s="777"/>
      <c r="H1121" s="776"/>
      <c r="I1121" s="776"/>
      <c r="J1121" s="776"/>
      <c r="K1121" s="776"/>
      <c r="L1121" s="776"/>
      <c r="M1121" s="776"/>
      <c r="N1121" s="776"/>
      <c r="O1121" s="776"/>
      <c r="P1121" s="776"/>
      <c r="Q1121" s="776"/>
      <c r="R1121" s="776"/>
      <c r="S1121" s="776"/>
      <c r="T1121" s="776"/>
      <c r="U1121" s="776"/>
      <c r="V1121" s="46"/>
      <c r="W1121" s="46"/>
      <c r="X1121" s="775"/>
      <c r="Y1121" s="775"/>
      <c r="Z1121" s="775"/>
      <c r="AA1121" s="775"/>
      <c r="AB1121" s="775"/>
    </row>
    <row r="1122" spans="1:28" s="43" customFormat="1" x14ac:dyDescent="0.2">
      <c r="A1122" s="776"/>
      <c r="B1122" s="780"/>
      <c r="D1122" s="779"/>
      <c r="E1122" s="779"/>
      <c r="F1122" s="778"/>
      <c r="G1122" s="777"/>
      <c r="H1122" s="776"/>
      <c r="I1122" s="776"/>
      <c r="J1122" s="776"/>
      <c r="K1122" s="776"/>
      <c r="L1122" s="776"/>
      <c r="M1122" s="776"/>
      <c r="N1122" s="776"/>
      <c r="O1122" s="776"/>
      <c r="P1122" s="776"/>
      <c r="Q1122" s="776"/>
      <c r="R1122" s="776"/>
      <c r="S1122" s="776"/>
      <c r="T1122" s="776"/>
      <c r="U1122" s="776"/>
      <c r="V1122" s="46"/>
      <c r="W1122" s="46"/>
      <c r="X1122" s="775"/>
      <c r="Y1122" s="775"/>
      <c r="Z1122" s="775"/>
      <c r="AA1122" s="775"/>
      <c r="AB1122" s="775"/>
    </row>
    <row r="1123" spans="1:28" s="43" customFormat="1" x14ac:dyDescent="0.2">
      <c r="A1123" s="776"/>
      <c r="B1123" s="780"/>
      <c r="D1123" s="779"/>
      <c r="E1123" s="779"/>
      <c r="F1123" s="778"/>
      <c r="G1123" s="777"/>
      <c r="H1123" s="776"/>
      <c r="I1123" s="776"/>
      <c r="J1123" s="776"/>
      <c r="K1123" s="776"/>
      <c r="L1123" s="776"/>
      <c r="M1123" s="776"/>
      <c r="N1123" s="776"/>
      <c r="O1123" s="776"/>
      <c r="P1123" s="776"/>
      <c r="Q1123" s="776"/>
      <c r="R1123" s="776"/>
      <c r="S1123" s="776"/>
      <c r="T1123" s="776"/>
      <c r="U1123" s="776"/>
      <c r="V1123" s="46"/>
      <c r="W1123" s="46"/>
      <c r="X1123" s="775"/>
      <c r="Y1123" s="775"/>
      <c r="Z1123" s="775"/>
      <c r="AA1123" s="775"/>
      <c r="AB1123" s="775"/>
    </row>
    <row r="1124" spans="1:28" s="43" customFormat="1" x14ac:dyDescent="0.2">
      <c r="A1124" s="776"/>
      <c r="B1124" s="780"/>
      <c r="D1124" s="779"/>
      <c r="E1124" s="779"/>
      <c r="F1124" s="778"/>
      <c r="G1124" s="777"/>
      <c r="H1124" s="776"/>
      <c r="I1124" s="776"/>
      <c r="J1124" s="776"/>
      <c r="K1124" s="776"/>
      <c r="L1124" s="776"/>
      <c r="M1124" s="776"/>
      <c r="N1124" s="776"/>
      <c r="O1124" s="776"/>
      <c r="P1124" s="776"/>
      <c r="Q1124" s="776"/>
      <c r="R1124" s="776"/>
      <c r="S1124" s="776"/>
      <c r="T1124" s="776"/>
      <c r="U1124" s="776"/>
      <c r="V1124" s="46"/>
      <c r="W1124" s="46"/>
      <c r="X1124" s="775"/>
      <c r="Y1124" s="775"/>
      <c r="Z1124" s="775"/>
      <c r="AA1124" s="775"/>
      <c r="AB1124" s="775"/>
    </row>
    <row r="1125" spans="1:28" s="43" customFormat="1" x14ac:dyDescent="0.2">
      <c r="A1125" s="776"/>
      <c r="B1125" s="780"/>
      <c r="D1125" s="779"/>
      <c r="E1125" s="779"/>
      <c r="F1125" s="778"/>
      <c r="G1125" s="777"/>
      <c r="H1125" s="776"/>
      <c r="I1125" s="776"/>
      <c r="J1125" s="776"/>
      <c r="K1125" s="776"/>
      <c r="L1125" s="776"/>
      <c r="M1125" s="776"/>
      <c r="N1125" s="776"/>
      <c r="O1125" s="776"/>
      <c r="P1125" s="776"/>
      <c r="Q1125" s="776"/>
      <c r="R1125" s="776"/>
      <c r="S1125" s="776"/>
      <c r="T1125" s="776"/>
      <c r="U1125" s="776"/>
      <c r="V1125" s="46"/>
      <c r="W1125" s="46"/>
      <c r="X1125" s="775"/>
      <c r="Y1125" s="775"/>
      <c r="Z1125" s="775"/>
      <c r="AA1125" s="775"/>
      <c r="AB1125" s="775"/>
    </row>
    <row r="1126" spans="1:28" s="43" customFormat="1" x14ac:dyDescent="0.2">
      <c r="A1126" s="776"/>
      <c r="B1126" s="780"/>
      <c r="D1126" s="779"/>
      <c r="E1126" s="779"/>
      <c r="F1126" s="778"/>
      <c r="G1126" s="777"/>
      <c r="H1126" s="776"/>
      <c r="I1126" s="776"/>
      <c r="J1126" s="776"/>
      <c r="K1126" s="776"/>
      <c r="L1126" s="776"/>
      <c r="M1126" s="776"/>
      <c r="N1126" s="776"/>
      <c r="O1126" s="776"/>
      <c r="P1126" s="776"/>
      <c r="Q1126" s="776"/>
      <c r="R1126" s="776"/>
      <c r="S1126" s="776"/>
      <c r="T1126" s="776"/>
      <c r="U1126" s="776"/>
      <c r="V1126" s="46"/>
      <c r="W1126" s="46"/>
      <c r="X1126" s="775"/>
      <c r="Y1126" s="775"/>
      <c r="Z1126" s="775"/>
      <c r="AA1126" s="775"/>
      <c r="AB1126" s="775"/>
    </row>
    <row r="1127" spans="1:28" s="43" customFormat="1" x14ac:dyDescent="0.2">
      <c r="A1127" s="776"/>
      <c r="B1127" s="780"/>
      <c r="D1127" s="779"/>
      <c r="E1127" s="779"/>
      <c r="F1127" s="778"/>
      <c r="G1127" s="777"/>
      <c r="H1127" s="776"/>
      <c r="I1127" s="776"/>
      <c r="J1127" s="776"/>
      <c r="K1127" s="776"/>
      <c r="L1127" s="776"/>
      <c r="M1127" s="776"/>
      <c r="N1127" s="776"/>
      <c r="O1127" s="776"/>
      <c r="P1127" s="776"/>
      <c r="Q1127" s="776"/>
      <c r="R1127" s="776"/>
      <c r="S1127" s="776"/>
      <c r="T1127" s="776"/>
      <c r="U1127" s="776"/>
      <c r="V1127" s="46"/>
      <c r="W1127" s="46"/>
      <c r="X1127" s="775"/>
      <c r="Y1127" s="775"/>
      <c r="Z1127" s="775"/>
      <c r="AA1127" s="775"/>
      <c r="AB1127" s="775"/>
    </row>
    <row r="1128" spans="1:28" s="43" customFormat="1" x14ac:dyDescent="0.2">
      <c r="A1128" s="776"/>
      <c r="B1128" s="780"/>
      <c r="D1128" s="779"/>
      <c r="E1128" s="779"/>
      <c r="F1128" s="778"/>
      <c r="G1128" s="777"/>
      <c r="H1128" s="776"/>
      <c r="I1128" s="776"/>
      <c r="J1128" s="776"/>
      <c r="K1128" s="776"/>
      <c r="L1128" s="776"/>
      <c r="M1128" s="776"/>
      <c r="N1128" s="776"/>
      <c r="O1128" s="776"/>
      <c r="P1128" s="776"/>
      <c r="Q1128" s="776"/>
      <c r="R1128" s="776"/>
      <c r="S1128" s="776"/>
      <c r="T1128" s="776"/>
      <c r="U1128" s="776"/>
      <c r="V1128" s="46"/>
      <c r="W1128" s="46"/>
      <c r="X1128" s="775"/>
      <c r="Y1128" s="775"/>
      <c r="Z1128" s="775"/>
      <c r="AA1128" s="775"/>
      <c r="AB1128" s="775"/>
    </row>
    <row r="1129" spans="1:28" s="43" customFormat="1" x14ac:dyDescent="0.2">
      <c r="A1129" s="776"/>
      <c r="B1129" s="780"/>
      <c r="D1129" s="779"/>
      <c r="E1129" s="779"/>
      <c r="F1129" s="778"/>
      <c r="G1129" s="777"/>
      <c r="H1129" s="776"/>
      <c r="I1129" s="776"/>
      <c r="J1129" s="776"/>
      <c r="K1129" s="776"/>
      <c r="L1129" s="776"/>
      <c r="M1129" s="776"/>
      <c r="N1129" s="776"/>
      <c r="O1129" s="776"/>
      <c r="P1129" s="776"/>
      <c r="Q1129" s="776"/>
      <c r="R1129" s="776"/>
      <c r="S1129" s="776"/>
      <c r="T1129" s="776"/>
      <c r="U1129" s="776"/>
      <c r="V1129" s="46"/>
      <c r="W1129" s="46"/>
      <c r="X1129" s="775"/>
      <c r="Y1129" s="775"/>
      <c r="Z1129" s="775"/>
      <c r="AA1129" s="775"/>
      <c r="AB1129" s="775"/>
    </row>
    <row r="1130" spans="1:28" s="43" customFormat="1" x14ac:dyDescent="0.2">
      <c r="A1130" s="776"/>
      <c r="B1130" s="780"/>
      <c r="D1130" s="779"/>
      <c r="E1130" s="779"/>
      <c r="F1130" s="778"/>
      <c r="G1130" s="777"/>
      <c r="H1130" s="776"/>
      <c r="I1130" s="776"/>
      <c r="J1130" s="776"/>
      <c r="K1130" s="776"/>
      <c r="L1130" s="776"/>
      <c r="M1130" s="776"/>
      <c r="N1130" s="776"/>
      <c r="O1130" s="776"/>
      <c r="P1130" s="776"/>
      <c r="Q1130" s="776"/>
      <c r="R1130" s="776"/>
      <c r="S1130" s="776"/>
      <c r="T1130" s="776"/>
      <c r="U1130" s="776"/>
      <c r="V1130" s="46"/>
      <c r="W1130" s="46"/>
      <c r="X1130" s="775"/>
      <c r="Y1130" s="775"/>
      <c r="Z1130" s="775"/>
      <c r="AA1130" s="775"/>
      <c r="AB1130" s="775"/>
    </row>
    <row r="1131" spans="1:28" s="43" customFormat="1" x14ac:dyDescent="0.2">
      <c r="A1131" s="776"/>
      <c r="B1131" s="780"/>
      <c r="D1131" s="779"/>
      <c r="E1131" s="779"/>
      <c r="F1131" s="778"/>
      <c r="G1131" s="777"/>
      <c r="H1131" s="776"/>
      <c r="I1131" s="776"/>
      <c r="J1131" s="776"/>
      <c r="K1131" s="776"/>
      <c r="L1131" s="776"/>
      <c r="M1131" s="776"/>
      <c r="N1131" s="776"/>
      <c r="O1131" s="776"/>
      <c r="P1131" s="776"/>
      <c r="Q1131" s="776"/>
      <c r="R1131" s="776"/>
      <c r="S1131" s="776"/>
      <c r="T1131" s="776"/>
      <c r="U1131" s="776"/>
      <c r="V1131" s="46"/>
      <c r="W1131" s="46"/>
      <c r="X1131" s="775"/>
      <c r="Y1131" s="775"/>
      <c r="Z1131" s="775"/>
      <c r="AA1131" s="775"/>
      <c r="AB1131" s="775"/>
    </row>
    <row r="1132" spans="1:28" s="43" customFormat="1" x14ac:dyDescent="0.2">
      <c r="A1132" s="776"/>
      <c r="B1132" s="780"/>
      <c r="D1132" s="779"/>
      <c r="E1132" s="779"/>
      <c r="F1132" s="778"/>
      <c r="G1132" s="777"/>
      <c r="H1132" s="776"/>
      <c r="I1132" s="776"/>
      <c r="J1132" s="776"/>
      <c r="K1132" s="776"/>
      <c r="L1132" s="776"/>
      <c r="M1132" s="776"/>
      <c r="N1132" s="776"/>
      <c r="O1132" s="776"/>
      <c r="P1132" s="776"/>
      <c r="Q1132" s="776"/>
      <c r="R1132" s="776"/>
      <c r="S1132" s="776"/>
      <c r="T1132" s="776"/>
      <c r="U1132" s="776"/>
      <c r="V1132" s="46"/>
      <c r="W1132" s="46"/>
      <c r="X1132" s="775"/>
      <c r="Y1132" s="775"/>
      <c r="Z1132" s="775"/>
      <c r="AA1132" s="775"/>
      <c r="AB1132" s="775"/>
    </row>
    <row r="1133" spans="1:28" s="43" customFormat="1" x14ac:dyDescent="0.2">
      <c r="A1133" s="776"/>
      <c r="B1133" s="780"/>
      <c r="D1133" s="779"/>
      <c r="E1133" s="779"/>
      <c r="F1133" s="778"/>
      <c r="G1133" s="777"/>
      <c r="H1133" s="776"/>
      <c r="I1133" s="776"/>
      <c r="J1133" s="776"/>
      <c r="K1133" s="776"/>
      <c r="L1133" s="776"/>
      <c r="M1133" s="776"/>
      <c r="N1133" s="776"/>
      <c r="O1133" s="776"/>
      <c r="P1133" s="776"/>
      <c r="Q1133" s="776"/>
      <c r="R1133" s="776"/>
      <c r="S1133" s="776"/>
      <c r="T1133" s="776"/>
      <c r="U1133" s="776"/>
      <c r="V1133" s="46"/>
      <c r="W1133" s="46"/>
      <c r="X1133" s="775"/>
      <c r="Y1133" s="775"/>
      <c r="Z1133" s="775"/>
      <c r="AA1133" s="775"/>
      <c r="AB1133" s="775"/>
    </row>
    <row r="1134" spans="1:28" s="43" customFormat="1" x14ac:dyDescent="0.2">
      <c r="A1134" s="776"/>
      <c r="B1134" s="780"/>
      <c r="D1134" s="779"/>
      <c r="E1134" s="779"/>
      <c r="F1134" s="778"/>
      <c r="G1134" s="777"/>
      <c r="H1134" s="776"/>
      <c r="I1134" s="776"/>
      <c r="J1134" s="776"/>
      <c r="K1134" s="776"/>
      <c r="L1134" s="776"/>
      <c r="M1134" s="776"/>
      <c r="N1134" s="776"/>
      <c r="O1134" s="776"/>
      <c r="P1134" s="776"/>
      <c r="Q1134" s="776"/>
      <c r="R1134" s="776"/>
      <c r="S1134" s="776"/>
      <c r="T1134" s="776"/>
      <c r="U1134" s="776"/>
      <c r="V1134" s="46"/>
      <c r="W1134" s="46"/>
      <c r="X1134" s="775"/>
      <c r="Y1134" s="775"/>
      <c r="Z1134" s="775"/>
      <c r="AA1134" s="775"/>
      <c r="AB1134" s="775"/>
    </row>
    <row r="1135" spans="1:28" s="43" customFormat="1" x14ac:dyDescent="0.2">
      <c r="A1135" s="776"/>
      <c r="B1135" s="780"/>
      <c r="D1135" s="779"/>
      <c r="E1135" s="779"/>
      <c r="F1135" s="778"/>
      <c r="G1135" s="777"/>
      <c r="H1135" s="776"/>
      <c r="I1135" s="776"/>
      <c r="J1135" s="776"/>
      <c r="K1135" s="776"/>
      <c r="L1135" s="776"/>
      <c r="M1135" s="776"/>
      <c r="N1135" s="776"/>
      <c r="O1135" s="776"/>
      <c r="P1135" s="776"/>
      <c r="Q1135" s="776"/>
      <c r="R1135" s="776"/>
      <c r="S1135" s="776"/>
      <c r="T1135" s="776"/>
      <c r="U1135" s="776"/>
      <c r="V1135" s="46"/>
      <c r="W1135" s="46"/>
      <c r="X1135" s="775"/>
      <c r="Y1135" s="775"/>
      <c r="Z1135" s="775"/>
      <c r="AA1135" s="775"/>
      <c r="AB1135" s="775"/>
    </row>
    <row r="1136" spans="1:28" s="43" customFormat="1" x14ac:dyDescent="0.2">
      <c r="A1136" s="776"/>
      <c r="B1136" s="780"/>
      <c r="D1136" s="779"/>
      <c r="E1136" s="779"/>
      <c r="F1136" s="778"/>
      <c r="G1136" s="777"/>
      <c r="H1136" s="776"/>
      <c r="I1136" s="776"/>
      <c r="J1136" s="776"/>
      <c r="K1136" s="776"/>
      <c r="L1136" s="776"/>
      <c r="M1136" s="776"/>
      <c r="N1136" s="776"/>
      <c r="O1136" s="776"/>
      <c r="P1136" s="776"/>
      <c r="Q1136" s="776"/>
      <c r="R1136" s="776"/>
      <c r="S1136" s="776"/>
      <c r="T1136" s="776"/>
      <c r="U1136" s="776"/>
      <c r="V1136" s="46"/>
      <c r="W1136" s="46"/>
      <c r="X1136" s="775"/>
      <c r="Y1136" s="775"/>
      <c r="Z1136" s="775"/>
      <c r="AA1136" s="775"/>
      <c r="AB1136" s="775"/>
    </row>
    <row r="1137" spans="1:28" s="43" customFormat="1" x14ac:dyDescent="0.2">
      <c r="A1137" s="776"/>
      <c r="B1137" s="780"/>
      <c r="D1137" s="779"/>
      <c r="E1137" s="779"/>
      <c r="F1137" s="778"/>
      <c r="G1137" s="777"/>
      <c r="H1137" s="776"/>
      <c r="I1137" s="776"/>
      <c r="J1137" s="776"/>
      <c r="K1137" s="776"/>
      <c r="L1137" s="776"/>
      <c r="M1137" s="776"/>
      <c r="N1137" s="776"/>
      <c r="O1137" s="776"/>
      <c r="P1137" s="776"/>
      <c r="Q1137" s="776"/>
      <c r="R1137" s="776"/>
      <c r="S1137" s="776"/>
      <c r="T1137" s="776"/>
      <c r="U1137" s="776"/>
      <c r="V1137" s="46"/>
      <c r="W1137" s="46"/>
      <c r="X1137" s="775"/>
      <c r="Y1137" s="775"/>
      <c r="Z1137" s="775"/>
      <c r="AA1137" s="775"/>
      <c r="AB1137" s="775"/>
    </row>
    <row r="1138" spans="1:28" s="43" customFormat="1" x14ac:dyDescent="0.2">
      <c r="A1138" s="776"/>
      <c r="B1138" s="780"/>
      <c r="D1138" s="779"/>
      <c r="E1138" s="779"/>
      <c r="F1138" s="778"/>
      <c r="G1138" s="777"/>
      <c r="H1138" s="776"/>
      <c r="I1138" s="776"/>
      <c r="J1138" s="776"/>
      <c r="K1138" s="776"/>
      <c r="L1138" s="776"/>
      <c r="M1138" s="776"/>
      <c r="N1138" s="776"/>
      <c r="O1138" s="776"/>
      <c r="P1138" s="776"/>
      <c r="Q1138" s="776"/>
      <c r="R1138" s="776"/>
      <c r="S1138" s="776"/>
      <c r="T1138" s="776"/>
      <c r="U1138" s="776"/>
      <c r="V1138" s="46"/>
      <c r="W1138" s="46"/>
      <c r="X1138" s="775"/>
      <c r="Y1138" s="775"/>
      <c r="Z1138" s="775"/>
      <c r="AA1138" s="775"/>
      <c r="AB1138" s="775"/>
    </row>
    <row r="1139" spans="1:28" s="43" customFormat="1" x14ac:dyDescent="0.2">
      <c r="A1139" s="776"/>
      <c r="B1139" s="780"/>
      <c r="D1139" s="779"/>
      <c r="E1139" s="779"/>
      <c r="F1139" s="778"/>
      <c r="G1139" s="777"/>
      <c r="H1139" s="776"/>
      <c r="I1139" s="776"/>
      <c r="J1139" s="776"/>
      <c r="K1139" s="776"/>
      <c r="L1139" s="776"/>
      <c r="M1139" s="776"/>
      <c r="N1139" s="776"/>
      <c r="O1139" s="776"/>
      <c r="P1139" s="776"/>
      <c r="Q1139" s="776"/>
      <c r="R1139" s="776"/>
      <c r="S1139" s="776"/>
      <c r="T1139" s="776"/>
      <c r="U1139" s="776"/>
      <c r="V1139" s="46"/>
      <c r="W1139" s="46"/>
      <c r="X1139" s="775"/>
      <c r="Y1139" s="775"/>
      <c r="Z1139" s="775"/>
      <c r="AA1139" s="775"/>
      <c r="AB1139" s="775"/>
    </row>
    <row r="1140" spans="1:28" s="43" customFormat="1" x14ac:dyDescent="0.2">
      <c r="A1140" s="776"/>
      <c r="B1140" s="780"/>
      <c r="D1140" s="779"/>
      <c r="E1140" s="779"/>
      <c r="F1140" s="778"/>
      <c r="G1140" s="777"/>
      <c r="H1140" s="776"/>
      <c r="I1140" s="776"/>
      <c r="J1140" s="776"/>
      <c r="K1140" s="776"/>
      <c r="L1140" s="776"/>
      <c r="M1140" s="776"/>
      <c r="N1140" s="776"/>
      <c r="O1140" s="776"/>
      <c r="P1140" s="776"/>
      <c r="Q1140" s="776"/>
      <c r="R1140" s="776"/>
      <c r="S1140" s="776"/>
      <c r="T1140" s="776"/>
      <c r="U1140" s="776"/>
      <c r="V1140" s="46"/>
      <c r="W1140" s="46"/>
      <c r="X1140" s="775"/>
      <c r="Y1140" s="775"/>
      <c r="Z1140" s="775"/>
      <c r="AA1140" s="775"/>
      <c r="AB1140" s="775"/>
    </row>
    <row r="1141" spans="1:28" s="43" customFormat="1" x14ac:dyDescent="0.2">
      <c r="A1141" s="776"/>
      <c r="B1141" s="780"/>
      <c r="D1141" s="779"/>
      <c r="E1141" s="779"/>
      <c r="F1141" s="778"/>
      <c r="G1141" s="777"/>
      <c r="H1141" s="776"/>
      <c r="I1141" s="776"/>
      <c r="J1141" s="776"/>
      <c r="K1141" s="776"/>
      <c r="L1141" s="776"/>
      <c r="M1141" s="776"/>
      <c r="N1141" s="776"/>
      <c r="O1141" s="776"/>
      <c r="P1141" s="776"/>
      <c r="Q1141" s="776"/>
      <c r="R1141" s="776"/>
      <c r="S1141" s="776"/>
      <c r="T1141" s="776"/>
      <c r="U1141" s="776"/>
      <c r="V1141" s="46"/>
      <c r="W1141" s="46"/>
      <c r="X1141" s="775"/>
      <c r="Y1141" s="775"/>
      <c r="Z1141" s="775"/>
      <c r="AA1141" s="775"/>
      <c r="AB1141" s="775"/>
    </row>
    <row r="1142" spans="1:28" s="43" customFormat="1" x14ac:dyDescent="0.2">
      <c r="A1142" s="776"/>
      <c r="B1142" s="780"/>
      <c r="D1142" s="779"/>
      <c r="E1142" s="779"/>
      <c r="F1142" s="778"/>
      <c r="G1142" s="777"/>
      <c r="H1142" s="776"/>
      <c r="I1142" s="776"/>
      <c r="J1142" s="776"/>
      <c r="K1142" s="776"/>
      <c r="L1142" s="776"/>
      <c r="M1142" s="776"/>
      <c r="N1142" s="776"/>
      <c r="O1142" s="776"/>
      <c r="P1142" s="776"/>
      <c r="Q1142" s="776"/>
      <c r="R1142" s="776"/>
      <c r="S1142" s="776"/>
      <c r="T1142" s="776"/>
      <c r="U1142" s="776"/>
      <c r="V1142" s="46"/>
      <c r="W1142" s="46"/>
      <c r="X1142" s="775"/>
      <c r="Y1142" s="775"/>
      <c r="Z1142" s="775"/>
      <c r="AA1142" s="775"/>
      <c r="AB1142" s="775"/>
    </row>
    <row r="1143" spans="1:28" s="43" customFormat="1" x14ac:dyDescent="0.2">
      <c r="A1143" s="776"/>
      <c r="B1143" s="780"/>
      <c r="D1143" s="779"/>
      <c r="E1143" s="779"/>
      <c r="F1143" s="778"/>
      <c r="G1143" s="777"/>
      <c r="H1143" s="776"/>
      <c r="I1143" s="776"/>
      <c r="J1143" s="776"/>
      <c r="K1143" s="776"/>
      <c r="L1143" s="776"/>
      <c r="M1143" s="776"/>
      <c r="N1143" s="776"/>
      <c r="O1143" s="776"/>
      <c r="P1143" s="776"/>
      <c r="Q1143" s="776"/>
      <c r="R1143" s="776"/>
      <c r="S1143" s="776"/>
      <c r="T1143" s="776"/>
      <c r="U1143" s="776"/>
      <c r="V1143" s="46"/>
      <c r="W1143" s="46"/>
      <c r="X1143" s="775"/>
      <c r="Y1143" s="775"/>
      <c r="Z1143" s="775"/>
      <c r="AA1143" s="775"/>
      <c r="AB1143" s="775"/>
    </row>
    <row r="1144" spans="1:28" s="43" customFormat="1" x14ac:dyDescent="0.2">
      <c r="A1144" s="776"/>
      <c r="B1144" s="780"/>
      <c r="D1144" s="779"/>
      <c r="E1144" s="779"/>
      <c r="F1144" s="778"/>
      <c r="G1144" s="777"/>
      <c r="H1144" s="776"/>
      <c r="I1144" s="776"/>
      <c r="J1144" s="776"/>
      <c r="K1144" s="776"/>
      <c r="L1144" s="776"/>
      <c r="M1144" s="776"/>
      <c r="N1144" s="776"/>
      <c r="O1144" s="776"/>
      <c r="P1144" s="776"/>
      <c r="Q1144" s="776"/>
      <c r="R1144" s="776"/>
      <c r="S1144" s="776"/>
      <c r="T1144" s="776"/>
      <c r="U1144" s="776"/>
      <c r="V1144" s="46"/>
      <c r="W1144" s="46"/>
      <c r="X1144" s="775"/>
      <c r="Y1144" s="775"/>
      <c r="Z1144" s="775"/>
      <c r="AA1144" s="775"/>
      <c r="AB1144" s="775"/>
    </row>
    <row r="1145" spans="1:28" s="43" customFormat="1" x14ac:dyDescent="0.2">
      <c r="A1145" s="776"/>
      <c r="B1145" s="780"/>
      <c r="D1145" s="779"/>
      <c r="E1145" s="779"/>
      <c r="F1145" s="778"/>
      <c r="G1145" s="777"/>
      <c r="H1145" s="776"/>
      <c r="I1145" s="776"/>
      <c r="J1145" s="776"/>
      <c r="K1145" s="776"/>
      <c r="L1145" s="776"/>
      <c r="M1145" s="776"/>
      <c r="N1145" s="776"/>
      <c r="O1145" s="776"/>
      <c r="P1145" s="776"/>
      <c r="Q1145" s="776"/>
      <c r="R1145" s="776"/>
      <c r="S1145" s="776"/>
      <c r="T1145" s="776"/>
      <c r="U1145" s="776"/>
      <c r="V1145" s="46"/>
      <c r="W1145" s="46"/>
      <c r="X1145" s="775"/>
      <c r="Y1145" s="775"/>
      <c r="Z1145" s="775"/>
      <c r="AA1145" s="775"/>
      <c r="AB1145" s="775"/>
    </row>
    <row r="1146" spans="1:28" s="43" customFormat="1" x14ac:dyDescent="0.2">
      <c r="A1146" s="776"/>
      <c r="B1146" s="780"/>
      <c r="D1146" s="779"/>
      <c r="E1146" s="779"/>
      <c r="F1146" s="778"/>
      <c r="G1146" s="777"/>
      <c r="H1146" s="776"/>
      <c r="I1146" s="776"/>
      <c r="J1146" s="776"/>
      <c r="K1146" s="776"/>
      <c r="L1146" s="776"/>
      <c r="M1146" s="776"/>
      <c r="N1146" s="776"/>
      <c r="O1146" s="776"/>
      <c r="P1146" s="776"/>
      <c r="Q1146" s="776"/>
      <c r="R1146" s="776"/>
      <c r="S1146" s="776"/>
      <c r="T1146" s="776"/>
      <c r="U1146" s="776"/>
      <c r="V1146" s="46"/>
      <c r="W1146" s="46"/>
      <c r="X1146" s="775"/>
      <c r="Y1146" s="775"/>
      <c r="Z1146" s="775"/>
      <c r="AA1146" s="775"/>
      <c r="AB1146" s="775"/>
    </row>
    <row r="1147" spans="1:28" s="43" customFormat="1" x14ac:dyDescent="0.2">
      <c r="A1147" s="776"/>
      <c r="B1147" s="780"/>
      <c r="D1147" s="779"/>
      <c r="E1147" s="779"/>
      <c r="F1147" s="778"/>
      <c r="G1147" s="777"/>
      <c r="H1147" s="776"/>
      <c r="I1147" s="776"/>
      <c r="J1147" s="776"/>
      <c r="K1147" s="776"/>
      <c r="L1147" s="776"/>
      <c r="M1147" s="776"/>
      <c r="N1147" s="776"/>
      <c r="O1147" s="776"/>
      <c r="P1147" s="776"/>
      <c r="Q1147" s="776"/>
      <c r="R1147" s="776"/>
      <c r="S1147" s="776"/>
      <c r="T1147" s="776"/>
      <c r="U1147" s="776"/>
      <c r="V1147" s="46"/>
      <c r="W1147" s="46"/>
      <c r="X1147" s="775"/>
      <c r="Y1147" s="775"/>
      <c r="Z1147" s="775"/>
      <c r="AA1147" s="775"/>
      <c r="AB1147" s="775"/>
    </row>
    <row r="1148" spans="1:28" s="43" customFormat="1" x14ac:dyDescent="0.2">
      <c r="A1148" s="776"/>
      <c r="B1148" s="780"/>
      <c r="D1148" s="779"/>
      <c r="E1148" s="779"/>
      <c r="F1148" s="778"/>
      <c r="G1148" s="777"/>
      <c r="H1148" s="776"/>
      <c r="I1148" s="776"/>
      <c r="J1148" s="776"/>
      <c r="K1148" s="776"/>
      <c r="L1148" s="776"/>
      <c r="M1148" s="776"/>
      <c r="N1148" s="776"/>
      <c r="O1148" s="776"/>
      <c r="P1148" s="776"/>
      <c r="Q1148" s="776"/>
      <c r="R1148" s="776"/>
      <c r="S1148" s="776"/>
      <c r="T1148" s="776"/>
      <c r="U1148" s="776"/>
      <c r="V1148" s="46"/>
      <c r="W1148" s="46"/>
      <c r="X1148" s="775"/>
      <c r="Y1148" s="775"/>
      <c r="Z1148" s="775"/>
      <c r="AA1148" s="775"/>
      <c r="AB1148" s="775"/>
    </row>
    <row r="1149" spans="1:28" s="43" customFormat="1" x14ac:dyDescent="0.2">
      <c r="A1149" s="776"/>
      <c r="B1149" s="780"/>
      <c r="D1149" s="779"/>
      <c r="E1149" s="779"/>
      <c r="F1149" s="778"/>
      <c r="G1149" s="777"/>
      <c r="H1149" s="776"/>
      <c r="I1149" s="776"/>
      <c r="J1149" s="776"/>
      <c r="K1149" s="776"/>
      <c r="L1149" s="776"/>
      <c r="M1149" s="776"/>
      <c r="N1149" s="776"/>
      <c r="O1149" s="776"/>
      <c r="P1149" s="776"/>
      <c r="Q1149" s="776"/>
      <c r="R1149" s="776"/>
      <c r="S1149" s="776"/>
      <c r="T1149" s="776"/>
      <c r="U1149" s="776"/>
      <c r="V1149" s="46"/>
      <c r="W1149" s="46"/>
      <c r="X1149" s="775"/>
      <c r="Y1149" s="775"/>
      <c r="Z1149" s="775"/>
      <c r="AA1149" s="775"/>
      <c r="AB1149" s="775"/>
    </row>
    <row r="1150" spans="1:28" s="43" customFormat="1" x14ac:dyDescent="0.2">
      <c r="A1150" s="776"/>
      <c r="B1150" s="780"/>
      <c r="D1150" s="779"/>
      <c r="E1150" s="779"/>
      <c r="F1150" s="778"/>
      <c r="G1150" s="777"/>
      <c r="H1150" s="776"/>
      <c r="I1150" s="776"/>
      <c r="J1150" s="776"/>
      <c r="K1150" s="776"/>
      <c r="L1150" s="776"/>
      <c r="M1150" s="776"/>
      <c r="N1150" s="776"/>
      <c r="O1150" s="776"/>
      <c r="P1150" s="776"/>
      <c r="Q1150" s="776"/>
      <c r="R1150" s="776"/>
      <c r="S1150" s="776"/>
      <c r="T1150" s="776"/>
      <c r="U1150" s="776"/>
      <c r="V1150" s="46"/>
      <c r="W1150" s="46"/>
      <c r="X1150" s="775"/>
      <c r="Y1150" s="775"/>
      <c r="Z1150" s="775"/>
      <c r="AA1150" s="775"/>
      <c r="AB1150" s="775"/>
    </row>
    <row r="1151" spans="1:28" s="43" customFormat="1" x14ac:dyDescent="0.2">
      <c r="A1151" s="776"/>
      <c r="B1151" s="780"/>
      <c r="D1151" s="779"/>
      <c r="E1151" s="779"/>
      <c r="F1151" s="778"/>
      <c r="G1151" s="777"/>
      <c r="H1151" s="776"/>
      <c r="I1151" s="776"/>
      <c r="J1151" s="776"/>
      <c r="K1151" s="776"/>
      <c r="L1151" s="776"/>
      <c r="M1151" s="776"/>
      <c r="N1151" s="776"/>
      <c r="O1151" s="776"/>
      <c r="P1151" s="776"/>
      <c r="Q1151" s="776"/>
      <c r="R1151" s="776"/>
      <c r="S1151" s="776"/>
      <c r="T1151" s="776"/>
      <c r="U1151" s="776"/>
      <c r="V1151" s="46"/>
      <c r="W1151" s="46"/>
      <c r="X1151" s="775"/>
      <c r="Y1151" s="775"/>
      <c r="Z1151" s="775"/>
      <c r="AA1151" s="775"/>
      <c r="AB1151" s="775"/>
    </row>
    <row r="1152" spans="1:28" s="43" customFormat="1" x14ac:dyDescent="0.2">
      <c r="A1152" s="776"/>
      <c r="B1152" s="780"/>
      <c r="D1152" s="779"/>
      <c r="E1152" s="779"/>
      <c r="F1152" s="778"/>
      <c r="G1152" s="777"/>
      <c r="H1152" s="776"/>
      <c r="I1152" s="776"/>
      <c r="J1152" s="776"/>
      <c r="K1152" s="776"/>
      <c r="L1152" s="776"/>
      <c r="M1152" s="776"/>
      <c r="N1152" s="776"/>
      <c r="O1152" s="776"/>
      <c r="P1152" s="776"/>
      <c r="Q1152" s="776"/>
      <c r="R1152" s="776"/>
      <c r="S1152" s="776"/>
      <c r="T1152" s="776"/>
      <c r="U1152" s="776"/>
      <c r="V1152" s="46"/>
      <c r="W1152" s="46"/>
      <c r="X1152" s="775"/>
      <c r="Y1152" s="775"/>
      <c r="Z1152" s="775"/>
      <c r="AA1152" s="775"/>
      <c r="AB1152" s="775"/>
    </row>
    <row r="1153" spans="1:28" s="43" customFormat="1" x14ac:dyDescent="0.2">
      <c r="A1153" s="776"/>
      <c r="B1153" s="780"/>
      <c r="D1153" s="779"/>
      <c r="E1153" s="779"/>
      <c r="F1153" s="778"/>
      <c r="G1153" s="777"/>
      <c r="H1153" s="776"/>
      <c r="I1153" s="776"/>
      <c r="J1153" s="776"/>
      <c r="K1153" s="776"/>
      <c r="L1153" s="776"/>
      <c r="M1153" s="776"/>
      <c r="N1153" s="776"/>
      <c r="O1153" s="776"/>
      <c r="P1153" s="776"/>
      <c r="Q1153" s="776"/>
      <c r="R1153" s="776"/>
      <c r="S1153" s="776"/>
      <c r="T1153" s="776"/>
      <c r="U1153" s="776"/>
      <c r="V1153" s="46"/>
      <c r="W1153" s="46"/>
      <c r="X1153" s="775"/>
      <c r="Y1153" s="775"/>
      <c r="Z1153" s="775"/>
      <c r="AA1153" s="775"/>
      <c r="AB1153" s="775"/>
    </row>
    <row r="1154" spans="1:28" s="43" customFormat="1" x14ac:dyDescent="0.2">
      <c r="A1154" s="776"/>
      <c r="B1154" s="780"/>
      <c r="D1154" s="779"/>
      <c r="E1154" s="779"/>
      <c r="F1154" s="778"/>
      <c r="G1154" s="777"/>
      <c r="H1154" s="776"/>
      <c r="I1154" s="776"/>
      <c r="J1154" s="776"/>
      <c r="K1154" s="776"/>
      <c r="L1154" s="776"/>
      <c r="M1154" s="776"/>
      <c r="N1154" s="776"/>
      <c r="O1154" s="776"/>
      <c r="P1154" s="776"/>
      <c r="Q1154" s="776"/>
      <c r="R1154" s="776"/>
      <c r="S1154" s="776"/>
      <c r="T1154" s="776"/>
      <c r="U1154" s="776"/>
      <c r="V1154" s="46"/>
      <c r="W1154" s="46"/>
      <c r="X1154" s="775"/>
      <c r="Y1154" s="775"/>
      <c r="Z1154" s="775"/>
      <c r="AA1154" s="775"/>
      <c r="AB1154" s="775"/>
    </row>
    <row r="1155" spans="1:28" s="43" customFormat="1" x14ac:dyDescent="0.2">
      <c r="A1155" s="776"/>
      <c r="B1155" s="780"/>
      <c r="D1155" s="779"/>
      <c r="E1155" s="779"/>
      <c r="F1155" s="778"/>
      <c r="G1155" s="777"/>
      <c r="H1155" s="776"/>
      <c r="I1155" s="776"/>
      <c r="J1155" s="776"/>
      <c r="K1155" s="776"/>
      <c r="L1155" s="776"/>
      <c r="M1155" s="776"/>
      <c r="N1155" s="776"/>
      <c r="O1155" s="776"/>
      <c r="P1155" s="776"/>
      <c r="Q1155" s="776"/>
      <c r="R1155" s="776"/>
      <c r="S1155" s="776"/>
      <c r="T1155" s="776"/>
      <c r="U1155" s="776"/>
      <c r="V1155" s="46"/>
      <c r="W1155" s="46"/>
      <c r="X1155" s="775"/>
      <c r="Y1155" s="775"/>
      <c r="Z1155" s="775"/>
      <c r="AA1155" s="775"/>
      <c r="AB1155" s="775"/>
    </row>
    <row r="1156" spans="1:28" s="43" customFormat="1" x14ac:dyDescent="0.2">
      <c r="A1156" s="776"/>
      <c r="B1156" s="780"/>
      <c r="D1156" s="779"/>
      <c r="E1156" s="779"/>
      <c r="F1156" s="778"/>
      <c r="G1156" s="777"/>
      <c r="H1156" s="776"/>
      <c r="I1156" s="776"/>
      <c r="J1156" s="776"/>
      <c r="K1156" s="776"/>
      <c r="L1156" s="776"/>
      <c r="M1156" s="776"/>
      <c r="N1156" s="776"/>
      <c r="O1156" s="776"/>
      <c r="P1156" s="776"/>
      <c r="Q1156" s="776"/>
      <c r="R1156" s="776"/>
      <c r="S1156" s="776"/>
      <c r="T1156" s="776"/>
      <c r="U1156" s="776"/>
      <c r="V1156" s="46"/>
      <c r="W1156" s="46"/>
      <c r="X1156" s="775"/>
      <c r="Y1156" s="775"/>
      <c r="Z1156" s="775"/>
      <c r="AA1156" s="775"/>
      <c r="AB1156" s="775"/>
    </row>
    <row r="1157" spans="1:28" s="43" customFormat="1" x14ac:dyDescent="0.2">
      <c r="A1157" s="776"/>
      <c r="B1157" s="780"/>
      <c r="D1157" s="779"/>
      <c r="E1157" s="779"/>
      <c r="F1157" s="778"/>
      <c r="G1157" s="777"/>
      <c r="H1157" s="776"/>
      <c r="I1157" s="776"/>
      <c r="J1157" s="776"/>
      <c r="K1157" s="776"/>
      <c r="L1157" s="776"/>
      <c r="M1157" s="776"/>
      <c r="N1157" s="776"/>
      <c r="O1157" s="776"/>
      <c r="P1157" s="776"/>
      <c r="Q1157" s="776"/>
      <c r="R1157" s="776"/>
      <c r="S1157" s="776"/>
      <c r="T1157" s="776"/>
      <c r="U1157" s="776"/>
      <c r="V1157" s="46"/>
      <c r="W1157" s="46"/>
      <c r="X1157" s="775"/>
      <c r="Y1157" s="775"/>
      <c r="Z1157" s="775"/>
      <c r="AA1157" s="775"/>
      <c r="AB1157" s="775"/>
    </row>
    <row r="1158" spans="1:28" s="43" customFormat="1" x14ac:dyDescent="0.2">
      <c r="A1158" s="776"/>
      <c r="B1158" s="780"/>
      <c r="D1158" s="779"/>
      <c r="E1158" s="779"/>
      <c r="F1158" s="778"/>
      <c r="G1158" s="777"/>
      <c r="H1158" s="776"/>
      <c r="I1158" s="776"/>
      <c r="J1158" s="776"/>
      <c r="K1158" s="776"/>
      <c r="L1158" s="776"/>
      <c r="M1158" s="776"/>
      <c r="N1158" s="776"/>
      <c r="O1158" s="776"/>
      <c r="P1158" s="776"/>
      <c r="Q1158" s="776"/>
      <c r="R1158" s="776"/>
      <c r="S1158" s="776"/>
      <c r="T1158" s="776"/>
      <c r="U1158" s="776"/>
      <c r="V1158" s="46"/>
      <c r="W1158" s="46"/>
      <c r="X1158" s="775"/>
      <c r="Y1158" s="775"/>
      <c r="Z1158" s="775"/>
      <c r="AA1158" s="775"/>
      <c r="AB1158" s="775"/>
    </row>
    <row r="1159" spans="1:28" s="43" customFormat="1" x14ac:dyDescent="0.2">
      <c r="A1159" s="776"/>
      <c r="B1159" s="780"/>
      <c r="D1159" s="779"/>
      <c r="E1159" s="779"/>
      <c r="F1159" s="778"/>
      <c r="G1159" s="777"/>
      <c r="H1159" s="776"/>
      <c r="I1159" s="776"/>
      <c r="J1159" s="776"/>
      <c r="K1159" s="776"/>
      <c r="L1159" s="776"/>
      <c r="M1159" s="776"/>
      <c r="N1159" s="776"/>
      <c r="O1159" s="776"/>
      <c r="P1159" s="776"/>
      <c r="Q1159" s="776"/>
      <c r="R1159" s="776"/>
      <c r="S1159" s="776"/>
      <c r="T1159" s="776"/>
      <c r="U1159" s="776"/>
      <c r="V1159" s="46"/>
      <c r="W1159" s="46"/>
      <c r="X1159" s="775"/>
      <c r="Y1159" s="775"/>
      <c r="Z1159" s="775"/>
      <c r="AA1159" s="775"/>
      <c r="AB1159" s="775"/>
    </row>
    <row r="1160" spans="1:28" s="43" customFormat="1" x14ac:dyDescent="0.2">
      <c r="A1160" s="776"/>
      <c r="B1160" s="780"/>
      <c r="D1160" s="779"/>
      <c r="E1160" s="779"/>
      <c r="F1160" s="778"/>
      <c r="G1160" s="777"/>
      <c r="H1160" s="776"/>
      <c r="I1160" s="776"/>
      <c r="J1160" s="776"/>
      <c r="K1160" s="776"/>
      <c r="L1160" s="776"/>
      <c r="M1160" s="776"/>
      <c r="N1160" s="776"/>
      <c r="O1160" s="776"/>
      <c r="P1160" s="776"/>
      <c r="Q1160" s="776"/>
      <c r="R1160" s="776"/>
      <c r="S1160" s="776"/>
      <c r="T1160" s="776"/>
      <c r="U1160" s="776"/>
      <c r="V1160" s="46"/>
      <c r="W1160" s="46"/>
      <c r="X1160" s="775"/>
      <c r="Y1160" s="775"/>
      <c r="Z1160" s="775"/>
      <c r="AA1160" s="775"/>
      <c r="AB1160" s="775"/>
    </row>
    <row r="1161" spans="1:28" s="43" customFormat="1" x14ac:dyDescent="0.2">
      <c r="A1161" s="776"/>
      <c r="B1161" s="780"/>
      <c r="D1161" s="779"/>
      <c r="E1161" s="779"/>
      <c r="F1161" s="778"/>
      <c r="G1161" s="777"/>
      <c r="H1161" s="776"/>
      <c r="I1161" s="776"/>
      <c r="J1161" s="776"/>
      <c r="K1161" s="776"/>
      <c r="L1161" s="776"/>
      <c r="M1161" s="776"/>
      <c r="N1161" s="776"/>
      <c r="O1161" s="776"/>
      <c r="P1161" s="776"/>
      <c r="Q1161" s="776"/>
      <c r="R1161" s="776"/>
      <c r="S1161" s="776"/>
      <c r="T1161" s="776"/>
      <c r="U1161" s="776"/>
      <c r="V1161" s="46"/>
      <c r="W1161" s="46"/>
      <c r="X1161" s="775"/>
      <c r="Y1161" s="775"/>
      <c r="Z1161" s="775"/>
      <c r="AA1161" s="775"/>
      <c r="AB1161" s="775"/>
    </row>
    <row r="1162" spans="1:28" s="43" customFormat="1" x14ac:dyDescent="0.2">
      <c r="A1162" s="776"/>
      <c r="B1162" s="780"/>
      <c r="D1162" s="779"/>
      <c r="E1162" s="779"/>
      <c r="F1162" s="778"/>
      <c r="G1162" s="777"/>
      <c r="H1162" s="776"/>
      <c r="I1162" s="776"/>
      <c r="J1162" s="776"/>
      <c r="K1162" s="776"/>
      <c r="L1162" s="776"/>
      <c r="M1162" s="776"/>
      <c r="N1162" s="776"/>
      <c r="O1162" s="776"/>
      <c r="P1162" s="776"/>
      <c r="Q1162" s="776"/>
      <c r="R1162" s="776"/>
      <c r="S1162" s="776"/>
      <c r="T1162" s="776"/>
      <c r="U1162" s="776"/>
      <c r="V1162" s="46"/>
      <c r="W1162" s="46"/>
      <c r="X1162" s="775"/>
      <c r="Y1162" s="775"/>
      <c r="Z1162" s="775"/>
      <c r="AA1162" s="775"/>
      <c r="AB1162" s="775"/>
    </row>
    <row r="1163" spans="1:28" s="43" customFormat="1" x14ac:dyDescent="0.2">
      <c r="A1163" s="776"/>
      <c r="B1163" s="780"/>
      <c r="D1163" s="779"/>
      <c r="E1163" s="779"/>
      <c r="F1163" s="778"/>
      <c r="G1163" s="777"/>
      <c r="H1163" s="776"/>
      <c r="I1163" s="776"/>
      <c r="J1163" s="776"/>
      <c r="K1163" s="776"/>
      <c r="L1163" s="776"/>
      <c r="M1163" s="776"/>
      <c r="N1163" s="776"/>
      <c r="O1163" s="776"/>
      <c r="P1163" s="776"/>
      <c r="Q1163" s="776"/>
      <c r="R1163" s="776"/>
      <c r="S1163" s="776"/>
      <c r="T1163" s="776"/>
      <c r="U1163" s="776"/>
      <c r="V1163" s="46"/>
      <c r="W1163" s="46"/>
      <c r="X1163" s="775"/>
      <c r="Y1163" s="775"/>
      <c r="Z1163" s="775"/>
      <c r="AA1163" s="775"/>
      <c r="AB1163" s="775"/>
    </row>
    <row r="1164" spans="1:28" s="43" customFormat="1" x14ac:dyDescent="0.2">
      <c r="A1164" s="776"/>
      <c r="B1164" s="780"/>
      <c r="D1164" s="779"/>
      <c r="E1164" s="779"/>
      <c r="F1164" s="778"/>
      <c r="G1164" s="777"/>
      <c r="H1164" s="776"/>
      <c r="I1164" s="776"/>
      <c r="J1164" s="776"/>
      <c r="K1164" s="776"/>
      <c r="L1164" s="776"/>
      <c r="M1164" s="776"/>
      <c r="N1164" s="776"/>
      <c r="O1164" s="776"/>
      <c r="P1164" s="776"/>
      <c r="Q1164" s="776"/>
      <c r="R1164" s="776"/>
      <c r="S1164" s="776"/>
      <c r="T1164" s="776"/>
      <c r="U1164" s="776"/>
      <c r="V1164" s="46"/>
      <c r="W1164" s="46"/>
      <c r="X1164" s="775"/>
      <c r="Y1164" s="775"/>
      <c r="Z1164" s="775"/>
      <c r="AA1164" s="775"/>
      <c r="AB1164" s="775"/>
    </row>
    <row r="1165" spans="1:28" s="43" customFormat="1" x14ac:dyDescent="0.2">
      <c r="A1165" s="776"/>
      <c r="B1165" s="780"/>
      <c r="D1165" s="779"/>
      <c r="E1165" s="779"/>
      <c r="F1165" s="778"/>
      <c r="G1165" s="777"/>
      <c r="H1165" s="776"/>
      <c r="I1165" s="776"/>
      <c r="J1165" s="776"/>
      <c r="K1165" s="776"/>
      <c r="L1165" s="776"/>
      <c r="M1165" s="776"/>
      <c r="N1165" s="776"/>
      <c r="O1165" s="776"/>
      <c r="P1165" s="776"/>
      <c r="Q1165" s="776"/>
      <c r="R1165" s="776"/>
      <c r="S1165" s="776"/>
      <c r="T1165" s="776"/>
      <c r="U1165" s="776"/>
      <c r="V1165" s="46"/>
      <c r="W1165" s="46"/>
      <c r="X1165" s="775"/>
      <c r="Y1165" s="775"/>
      <c r="Z1165" s="775"/>
      <c r="AA1165" s="775"/>
      <c r="AB1165" s="775"/>
    </row>
    <row r="1166" spans="1:28" s="43" customFormat="1" x14ac:dyDescent="0.2">
      <c r="A1166" s="776"/>
      <c r="B1166" s="780"/>
      <c r="D1166" s="779"/>
      <c r="E1166" s="779"/>
      <c r="F1166" s="778"/>
      <c r="G1166" s="777"/>
      <c r="H1166" s="776"/>
      <c r="I1166" s="776"/>
      <c r="J1166" s="776"/>
      <c r="K1166" s="776"/>
      <c r="L1166" s="776"/>
      <c r="M1166" s="776"/>
      <c r="N1166" s="776"/>
      <c r="O1166" s="776"/>
      <c r="P1166" s="776"/>
      <c r="Q1166" s="776"/>
      <c r="R1166" s="776"/>
      <c r="S1166" s="776"/>
      <c r="T1166" s="776"/>
      <c r="U1166" s="776"/>
      <c r="V1166" s="46"/>
      <c r="W1166" s="46"/>
      <c r="X1166" s="775"/>
      <c r="Y1166" s="775"/>
      <c r="Z1166" s="775"/>
      <c r="AA1166" s="775"/>
      <c r="AB1166" s="775"/>
    </row>
    <row r="1167" spans="1:28" s="43" customFormat="1" x14ac:dyDescent="0.2">
      <c r="A1167" s="776"/>
      <c r="B1167" s="780"/>
      <c r="D1167" s="779"/>
      <c r="E1167" s="779"/>
      <c r="F1167" s="778"/>
      <c r="G1167" s="777"/>
      <c r="H1167" s="776"/>
      <c r="I1167" s="776"/>
      <c r="J1167" s="776"/>
      <c r="K1167" s="776"/>
      <c r="L1167" s="776"/>
      <c r="M1167" s="776"/>
      <c r="N1167" s="776"/>
      <c r="O1167" s="776"/>
      <c r="P1167" s="776"/>
      <c r="Q1167" s="776"/>
      <c r="R1167" s="776"/>
      <c r="S1167" s="776"/>
      <c r="T1167" s="776"/>
      <c r="U1167" s="776"/>
      <c r="V1167" s="46"/>
      <c r="W1167" s="46"/>
      <c r="X1167" s="775"/>
      <c r="Y1167" s="775"/>
      <c r="Z1167" s="775"/>
      <c r="AA1167" s="775"/>
      <c r="AB1167" s="775"/>
    </row>
    <row r="1168" spans="1:28" s="43" customFormat="1" x14ac:dyDescent="0.2">
      <c r="A1168" s="776"/>
      <c r="B1168" s="780"/>
      <c r="D1168" s="779"/>
      <c r="E1168" s="779"/>
      <c r="F1168" s="778"/>
      <c r="G1168" s="777"/>
      <c r="H1168" s="776"/>
      <c r="I1168" s="776"/>
      <c r="J1168" s="776"/>
      <c r="K1168" s="776"/>
      <c r="L1168" s="776"/>
      <c r="M1168" s="776"/>
      <c r="N1168" s="776"/>
      <c r="O1168" s="776"/>
      <c r="P1168" s="776"/>
      <c r="Q1168" s="776"/>
      <c r="R1168" s="776"/>
      <c r="S1168" s="776"/>
      <c r="T1168" s="776"/>
      <c r="U1168" s="776"/>
      <c r="V1168" s="46"/>
      <c r="W1168" s="46"/>
      <c r="X1168" s="775"/>
      <c r="Y1168" s="775"/>
      <c r="Z1168" s="775"/>
      <c r="AA1168" s="775"/>
      <c r="AB1168" s="775"/>
    </row>
    <row r="1169" spans="1:28" s="43" customFormat="1" x14ac:dyDescent="0.2">
      <c r="A1169" s="776"/>
      <c r="B1169" s="780"/>
      <c r="D1169" s="779"/>
      <c r="E1169" s="779"/>
      <c r="F1169" s="778"/>
      <c r="G1169" s="777"/>
      <c r="H1169" s="776"/>
      <c r="I1169" s="776"/>
      <c r="J1169" s="776"/>
      <c r="K1169" s="776"/>
      <c r="L1169" s="776"/>
      <c r="M1169" s="776"/>
      <c r="N1169" s="776"/>
      <c r="O1169" s="776"/>
      <c r="P1169" s="776"/>
      <c r="Q1169" s="776"/>
      <c r="R1169" s="776"/>
      <c r="S1169" s="776"/>
      <c r="T1169" s="776"/>
      <c r="U1169" s="776"/>
      <c r="V1169" s="46"/>
      <c r="W1169" s="46"/>
      <c r="X1169" s="775"/>
      <c r="Y1169" s="775"/>
      <c r="Z1169" s="775"/>
      <c r="AA1169" s="775"/>
      <c r="AB1169" s="775"/>
    </row>
    <row r="1170" spans="1:28" s="43" customFormat="1" x14ac:dyDescent="0.2">
      <c r="A1170" s="776"/>
      <c r="B1170" s="780"/>
      <c r="D1170" s="779"/>
      <c r="E1170" s="779"/>
      <c r="F1170" s="778"/>
      <c r="G1170" s="777"/>
      <c r="H1170" s="776"/>
      <c r="I1170" s="776"/>
      <c r="J1170" s="776"/>
      <c r="K1170" s="776"/>
      <c r="L1170" s="776"/>
      <c r="M1170" s="776"/>
      <c r="N1170" s="776"/>
      <c r="O1170" s="776"/>
      <c r="P1170" s="776"/>
      <c r="Q1170" s="776"/>
      <c r="R1170" s="776"/>
      <c r="S1170" s="776"/>
      <c r="T1170" s="776"/>
      <c r="U1170" s="776"/>
      <c r="V1170" s="46"/>
      <c r="W1170" s="46"/>
      <c r="X1170" s="775"/>
      <c r="Y1170" s="775"/>
      <c r="Z1170" s="775"/>
      <c r="AA1170" s="775"/>
      <c r="AB1170" s="775"/>
    </row>
    <row r="1171" spans="1:28" s="43" customFormat="1" x14ac:dyDescent="0.2">
      <c r="A1171" s="776"/>
      <c r="B1171" s="780"/>
      <c r="D1171" s="779"/>
      <c r="E1171" s="779"/>
      <c r="F1171" s="778"/>
      <c r="G1171" s="777"/>
      <c r="H1171" s="776"/>
      <c r="I1171" s="776"/>
      <c r="J1171" s="776"/>
      <c r="K1171" s="776"/>
      <c r="L1171" s="776"/>
      <c r="M1171" s="776"/>
      <c r="N1171" s="776"/>
      <c r="O1171" s="776"/>
      <c r="P1171" s="776"/>
      <c r="Q1171" s="776"/>
      <c r="R1171" s="776"/>
      <c r="S1171" s="776"/>
      <c r="T1171" s="776"/>
      <c r="U1171" s="776"/>
      <c r="V1171" s="46"/>
      <c r="W1171" s="46"/>
      <c r="X1171" s="775"/>
      <c r="Y1171" s="775"/>
      <c r="Z1171" s="775"/>
      <c r="AA1171" s="775"/>
      <c r="AB1171" s="775"/>
    </row>
    <row r="1172" spans="1:28" s="43" customFormat="1" x14ac:dyDescent="0.2">
      <c r="A1172" s="776"/>
      <c r="B1172" s="780"/>
      <c r="D1172" s="779"/>
      <c r="E1172" s="779"/>
      <c r="F1172" s="778"/>
      <c r="G1172" s="777"/>
      <c r="H1172" s="776"/>
      <c r="I1172" s="776"/>
      <c r="J1172" s="776"/>
      <c r="K1172" s="776"/>
      <c r="L1172" s="776"/>
      <c r="M1172" s="776"/>
      <c r="N1172" s="776"/>
      <c r="O1172" s="776"/>
      <c r="P1172" s="776"/>
      <c r="Q1172" s="776"/>
      <c r="R1172" s="776"/>
      <c r="S1172" s="776"/>
      <c r="T1172" s="776"/>
      <c r="U1172" s="776"/>
      <c r="V1172" s="46"/>
      <c r="W1172" s="46"/>
      <c r="X1172" s="775"/>
      <c r="Y1172" s="775"/>
      <c r="Z1172" s="775"/>
      <c r="AA1172" s="775"/>
      <c r="AB1172" s="775"/>
    </row>
    <row r="1173" spans="1:28" s="43" customFormat="1" x14ac:dyDescent="0.2">
      <c r="A1173" s="776"/>
      <c r="B1173" s="780"/>
      <c r="D1173" s="779"/>
      <c r="E1173" s="779"/>
      <c r="F1173" s="778"/>
      <c r="G1173" s="777"/>
      <c r="H1173" s="776"/>
      <c r="I1173" s="776"/>
      <c r="J1173" s="776"/>
      <c r="K1173" s="776"/>
      <c r="L1173" s="776"/>
      <c r="M1173" s="776"/>
      <c r="N1173" s="776"/>
      <c r="O1173" s="776"/>
      <c r="P1173" s="776"/>
      <c r="Q1173" s="776"/>
      <c r="R1173" s="776"/>
      <c r="S1173" s="776"/>
      <c r="T1173" s="776"/>
      <c r="U1173" s="776"/>
      <c r="V1173" s="46"/>
      <c r="W1173" s="46"/>
      <c r="X1173" s="775"/>
      <c r="Y1173" s="775"/>
      <c r="Z1173" s="775"/>
      <c r="AA1173" s="775"/>
      <c r="AB1173" s="775"/>
    </row>
    <row r="1174" spans="1:28" s="43" customFormat="1" x14ac:dyDescent="0.2">
      <c r="A1174" s="776"/>
      <c r="B1174" s="780"/>
      <c r="D1174" s="779"/>
      <c r="E1174" s="779"/>
      <c r="F1174" s="778"/>
      <c r="G1174" s="777"/>
      <c r="H1174" s="776"/>
      <c r="I1174" s="776"/>
      <c r="J1174" s="776"/>
      <c r="K1174" s="776"/>
      <c r="L1174" s="776"/>
      <c r="M1174" s="776"/>
      <c r="N1174" s="776"/>
      <c r="O1174" s="776"/>
      <c r="P1174" s="776"/>
      <c r="Q1174" s="776"/>
      <c r="R1174" s="776"/>
      <c r="S1174" s="776"/>
      <c r="T1174" s="776"/>
      <c r="U1174" s="776"/>
      <c r="V1174" s="46"/>
      <c r="W1174" s="46"/>
      <c r="X1174" s="775"/>
      <c r="Y1174" s="775"/>
      <c r="Z1174" s="775"/>
      <c r="AA1174" s="775"/>
      <c r="AB1174" s="775"/>
    </row>
    <row r="1175" spans="1:28" s="43" customFormat="1" x14ac:dyDescent="0.2">
      <c r="A1175" s="776"/>
      <c r="B1175" s="780"/>
      <c r="D1175" s="779"/>
      <c r="E1175" s="779"/>
      <c r="F1175" s="778"/>
      <c r="G1175" s="777"/>
      <c r="H1175" s="776"/>
      <c r="I1175" s="776"/>
      <c r="J1175" s="776"/>
      <c r="K1175" s="776"/>
      <c r="L1175" s="776"/>
      <c r="M1175" s="776"/>
      <c r="N1175" s="776"/>
      <c r="O1175" s="776"/>
      <c r="P1175" s="776"/>
      <c r="Q1175" s="776"/>
      <c r="R1175" s="776"/>
      <c r="S1175" s="776"/>
      <c r="T1175" s="776"/>
      <c r="U1175" s="776"/>
      <c r="V1175" s="46"/>
      <c r="W1175" s="46"/>
      <c r="X1175" s="775"/>
      <c r="Y1175" s="775"/>
      <c r="Z1175" s="775"/>
      <c r="AA1175" s="775"/>
      <c r="AB1175" s="775"/>
    </row>
    <row r="1176" spans="1:28" s="43" customFormat="1" x14ac:dyDescent="0.2">
      <c r="A1176" s="776"/>
      <c r="B1176" s="780"/>
      <c r="D1176" s="779"/>
      <c r="E1176" s="779"/>
      <c r="F1176" s="778"/>
      <c r="G1176" s="777"/>
      <c r="H1176" s="776"/>
      <c r="I1176" s="776"/>
      <c r="J1176" s="776"/>
      <c r="K1176" s="776"/>
      <c r="L1176" s="776"/>
      <c r="M1176" s="776"/>
      <c r="N1176" s="776"/>
      <c r="O1176" s="776"/>
      <c r="P1176" s="776"/>
      <c r="Q1176" s="776"/>
      <c r="R1176" s="776"/>
      <c r="S1176" s="776"/>
      <c r="T1176" s="776"/>
      <c r="U1176" s="776"/>
      <c r="V1176" s="46"/>
      <c r="W1176" s="46"/>
      <c r="X1176" s="775"/>
      <c r="Y1176" s="775"/>
      <c r="Z1176" s="775"/>
      <c r="AA1176" s="775"/>
      <c r="AB1176" s="775"/>
    </row>
    <row r="1177" spans="1:28" s="43" customFormat="1" x14ac:dyDescent="0.2">
      <c r="A1177" s="776"/>
      <c r="B1177" s="780"/>
      <c r="D1177" s="779"/>
      <c r="E1177" s="779"/>
      <c r="F1177" s="778"/>
      <c r="G1177" s="777"/>
      <c r="H1177" s="776"/>
      <c r="I1177" s="776"/>
      <c r="J1177" s="776"/>
      <c r="K1177" s="776"/>
      <c r="L1177" s="776"/>
      <c r="M1177" s="776"/>
      <c r="N1177" s="776"/>
      <c r="O1177" s="776"/>
      <c r="P1177" s="776"/>
      <c r="Q1177" s="776"/>
      <c r="R1177" s="776"/>
      <c r="S1177" s="776"/>
      <c r="T1177" s="776"/>
      <c r="U1177" s="776"/>
      <c r="V1177" s="46"/>
      <c r="W1177" s="46"/>
      <c r="X1177" s="775"/>
      <c r="Y1177" s="775"/>
      <c r="Z1177" s="775"/>
      <c r="AA1177" s="775"/>
      <c r="AB1177" s="775"/>
    </row>
    <row r="1178" spans="1:28" s="43" customFormat="1" x14ac:dyDescent="0.2">
      <c r="A1178" s="776"/>
      <c r="B1178" s="780"/>
      <c r="D1178" s="779"/>
      <c r="E1178" s="779"/>
      <c r="F1178" s="778"/>
      <c r="G1178" s="777"/>
      <c r="H1178" s="776"/>
      <c r="I1178" s="776"/>
      <c r="J1178" s="776"/>
      <c r="K1178" s="776"/>
      <c r="L1178" s="776"/>
      <c r="M1178" s="776"/>
      <c r="N1178" s="776"/>
      <c r="O1178" s="776"/>
      <c r="P1178" s="776"/>
      <c r="Q1178" s="776"/>
      <c r="R1178" s="776"/>
      <c r="S1178" s="776"/>
      <c r="T1178" s="776"/>
      <c r="U1178" s="776"/>
      <c r="V1178" s="46"/>
      <c r="W1178" s="46"/>
      <c r="X1178" s="775"/>
      <c r="Y1178" s="775"/>
      <c r="Z1178" s="775"/>
      <c r="AA1178" s="775"/>
      <c r="AB1178" s="775"/>
    </row>
    <row r="1179" spans="1:28" s="43" customFormat="1" x14ac:dyDescent="0.2">
      <c r="A1179" s="776"/>
      <c r="B1179" s="780"/>
      <c r="D1179" s="779"/>
      <c r="E1179" s="779"/>
      <c r="F1179" s="778"/>
      <c r="G1179" s="777"/>
      <c r="H1179" s="776"/>
      <c r="I1179" s="776"/>
      <c r="J1179" s="776"/>
      <c r="K1179" s="776"/>
      <c r="L1179" s="776"/>
      <c r="M1179" s="776"/>
      <c r="N1179" s="776"/>
      <c r="O1179" s="776"/>
      <c r="P1179" s="776"/>
      <c r="Q1179" s="776"/>
      <c r="R1179" s="776"/>
      <c r="S1179" s="776"/>
      <c r="T1179" s="776"/>
      <c r="U1179" s="776"/>
      <c r="V1179" s="46"/>
      <c r="W1179" s="46"/>
      <c r="X1179" s="775"/>
      <c r="Y1179" s="775"/>
      <c r="Z1179" s="775"/>
      <c r="AA1179" s="775"/>
      <c r="AB1179" s="775"/>
    </row>
    <row r="1180" spans="1:28" s="43" customFormat="1" x14ac:dyDescent="0.2">
      <c r="A1180" s="776"/>
      <c r="B1180" s="780"/>
      <c r="D1180" s="779"/>
      <c r="E1180" s="779"/>
      <c r="F1180" s="778"/>
      <c r="G1180" s="777"/>
      <c r="H1180" s="776"/>
      <c r="I1180" s="776"/>
      <c r="J1180" s="776"/>
      <c r="K1180" s="776"/>
      <c r="L1180" s="776"/>
      <c r="M1180" s="776"/>
      <c r="N1180" s="776"/>
      <c r="O1180" s="776"/>
      <c r="P1180" s="776"/>
      <c r="Q1180" s="776"/>
      <c r="R1180" s="776"/>
      <c r="S1180" s="776"/>
      <c r="T1180" s="776"/>
      <c r="U1180" s="776"/>
      <c r="V1180" s="46"/>
      <c r="W1180" s="46"/>
      <c r="X1180" s="775"/>
      <c r="Y1180" s="775"/>
      <c r="Z1180" s="775"/>
      <c r="AA1180" s="775"/>
      <c r="AB1180" s="775"/>
    </row>
    <row r="1181" spans="1:28" s="43" customFormat="1" x14ac:dyDescent="0.2">
      <c r="A1181" s="776"/>
      <c r="B1181" s="780"/>
      <c r="D1181" s="779"/>
      <c r="E1181" s="779"/>
      <c r="F1181" s="778"/>
      <c r="G1181" s="777"/>
      <c r="H1181" s="776"/>
      <c r="I1181" s="776"/>
      <c r="J1181" s="776"/>
      <c r="K1181" s="776"/>
      <c r="L1181" s="776"/>
      <c r="M1181" s="776"/>
      <c r="N1181" s="776"/>
      <c r="O1181" s="776"/>
      <c r="P1181" s="776"/>
      <c r="Q1181" s="776"/>
      <c r="R1181" s="776"/>
      <c r="S1181" s="776"/>
      <c r="T1181" s="776"/>
      <c r="U1181" s="776"/>
      <c r="V1181" s="46"/>
      <c r="W1181" s="46"/>
      <c r="X1181" s="775"/>
      <c r="Y1181" s="775"/>
      <c r="Z1181" s="775"/>
      <c r="AA1181" s="775"/>
      <c r="AB1181" s="775"/>
    </row>
    <row r="1182" spans="1:28" s="43" customFormat="1" x14ac:dyDescent="0.2">
      <c r="A1182" s="776"/>
      <c r="B1182" s="780"/>
      <c r="D1182" s="779"/>
      <c r="E1182" s="779"/>
      <c r="F1182" s="778"/>
      <c r="G1182" s="777"/>
      <c r="H1182" s="776"/>
      <c r="I1182" s="776"/>
      <c r="J1182" s="776"/>
      <c r="K1182" s="776"/>
      <c r="L1182" s="776"/>
      <c r="M1182" s="776"/>
      <c r="N1182" s="776"/>
      <c r="O1182" s="776"/>
      <c r="P1182" s="776"/>
      <c r="Q1182" s="776"/>
      <c r="R1182" s="776"/>
      <c r="S1182" s="776"/>
      <c r="T1182" s="776"/>
      <c r="U1182" s="776"/>
      <c r="V1182" s="46"/>
      <c r="W1182" s="46"/>
      <c r="X1182" s="775"/>
      <c r="Y1182" s="775"/>
      <c r="Z1182" s="775"/>
      <c r="AA1182" s="775"/>
      <c r="AB1182" s="775"/>
    </row>
    <row r="1183" spans="1:28" s="43" customFormat="1" x14ac:dyDescent="0.2">
      <c r="A1183" s="776"/>
      <c r="B1183" s="780"/>
      <c r="D1183" s="779"/>
      <c r="E1183" s="779"/>
      <c r="F1183" s="778"/>
      <c r="G1183" s="777"/>
      <c r="H1183" s="776"/>
      <c r="I1183" s="776"/>
      <c r="J1183" s="776"/>
      <c r="K1183" s="776"/>
      <c r="L1183" s="776"/>
      <c r="M1183" s="776"/>
      <c r="N1183" s="776"/>
      <c r="O1183" s="776"/>
      <c r="P1183" s="776"/>
      <c r="Q1183" s="776"/>
      <c r="R1183" s="776"/>
      <c r="S1183" s="776"/>
      <c r="T1183" s="776"/>
      <c r="U1183" s="776"/>
      <c r="V1183" s="46"/>
      <c r="W1183" s="46"/>
      <c r="X1183" s="775"/>
      <c r="Y1183" s="775"/>
      <c r="Z1183" s="775"/>
      <c r="AA1183" s="775"/>
      <c r="AB1183" s="775"/>
    </row>
    <row r="1184" spans="1:28" s="43" customFormat="1" x14ac:dyDescent="0.2">
      <c r="A1184" s="776"/>
      <c r="B1184" s="780"/>
      <c r="D1184" s="779"/>
      <c r="E1184" s="779"/>
      <c r="F1184" s="778"/>
      <c r="G1184" s="777"/>
      <c r="H1184" s="776"/>
      <c r="I1184" s="776"/>
      <c r="J1184" s="776"/>
      <c r="K1184" s="776"/>
      <c r="L1184" s="776"/>
      <c r="M1184" s="776"/>
      <c r="N1184" s="776"/>
      <c r="O1184" s="776"/>
      <c r="P1184" s="776"/>
      <c r="Q1184" s="776"/>
      <c r="R1184" s="776"/>
      <c r="S1184" s="776"/>
      <c r="T1184" s="776"/>
      <c r="U1184" s="776"/>
      <c r="V1184" s="46"/>
      <c r="W1184" s="46"/>
      <c r="X1184" s="775"/>
      <c r="Y1184" s="775"/>
      <c r="Z1184" s="775"/>
      <c r="AA1184" s="775"/>
      <c r="AB1184" s="775"/>
    </row>
    <row r="1185" spans="1:28" s="43" customFormat="1" x14ac:dyDescent="0.2">
      <c r="A1185" s="776"/>
      <c r="B1185" s="780"/>
      <c r="D1185" s="779"/>
      <c r="E1185" s="779"/>
      <c r="F1185" s="778"/>
      <c r="G1185" s="777"/>
      <c r="H1185" s="776"/>
      <c r="I1185" s="776"/>
      <c r="J1185" s="776"/>
      <c r="K1185" s="776"/>
      <c r="L1185" s="776"/>
      <c r="M1185" s="776"/>
      <c r="N1185" s="776"/>
      <c r="O1185" s="776"/>
      <c r="P1185" s="776"/>
      <c r="Q1185" s="776"/>
      <c r="R1185" s="776"/>
      <c r="S1185" s="776"/>
      <c r="T1185" s="776"/>
      <c r="U1185" s="776"/>
      <c r="V1185" s="46"/>
      <c r="W1185" s="46"/>
      <c r="X1185" s="775"/>
      <c r="Y1185" s="775"/>
      <c r="Z1185" s="775"/>
      <c r="AA1185" s="775"/>
      <c r="AB1185" s="775"/>
    </row>
    <row r="1186" spans="1:28" s="43" customFormat="1" x14ac:dyDescent="0.2">
      <c r="A1186" s="776"/>
      <c r="B1186" s="780"/>
      <c r="D1186" s="779"/>
      <c r="E1186" s="779"/>
      <c r="F1186" s="778"/>
      <c r="G1186" s="777"/>
      <c r="H1186" s="776"/>
      <c r="I1186" s="776"/>
      <c r="J1186" s="776"/>
      <c r="K1186" s="776"/>
      <c r="L1186" s="776"/>
      <c r="M1186" s="776"/>
      <c r="N1186" s="776"/>
      <c r="O1186" s="776"/>
      <c r="P1186" s="776"/>
      <c r="Q1186" s="776"/>
      <c r="R1186" s="776"/>
      <c r="S1186" s="776"/>
      <c r="T1186" s="776"/>
      <c r="U1186" s="776"/>
      <c r="V1186" s="46"/>
      <c r="W1186" s="46"/>
      <c r="X1186" s="775"/>
      <c r="Y1186" s="775"/>
      <c r="Z1186" s="775"/>
      <c r="AA1186" s="775"/>
      <c r="AB1186" s="775"/>
    </row>
    <row r="1187" spans="1:28" s="43" customFormat="1" x14ac:dyDescent="0.2">
      <c r="A1187" s="776"/>
      <c r="B1187" s="780"/>
      <c r="D1187" s="779"/>
      <c r="E1187" s="779"/>
      <c r="F1187" s="778"/>
      <c r="G1187" s="777"/>
      <c r="H1187" s="776"/>
      <c r="I1187" s="776"/>
      <c r="J1187" s="776"/>
      <c r="K1187" s="776"/>
      <c r="L1187" s="776"/>
      <c r="M1187" s="776"/>
      <c r="N1187" s="776"/>
      <c r="O1187" s="776"/>
      <c r="P1187" s="776"/>
      <c r="Q1187" s="776"/>
      <c r="R1187" s="776"/>
      <c r="S1187" s="776"/>
      <c r="T1187" s="776"/>
      <c r="U1187" s="776"/>
      <c r="V1187" s="46"/>
      <c r="W1187" s="46"/>
      <c r="X1187" s="775"/>
      <c r="Y1187" s="775"/>
      <c r="Z1187" s="775"/>
      <c r="AA1187" s="775"/>
      <c r="AB1187" s="775"/>
    </row>
    <row r="1188" spans="1:28" s="43" customFormat="1" x14ac:dyDescent="0.2">
      <c r="A1188" s="776"/>
      <c r="B1188" s="780"/>
      <c r="D1188" s="779"/>
      <c r="E1188" s="779"/>
      <c r="F1188" s="778"/>
      <c r="G1188" s="777"/>
      <c r="H1188" s="776"/>
      <c r="I1188" s="776"/>
      <c r="J1188" s="776"/>
      <c r="K1188" s="776"/>
      <c r="L1188" s="776"/>
      <c r="M1188" s="776"/>
      <c r="N1188" s="776"/>
      <c r="O1188" s="776"/>
      <c r="P1188" s="776"/>
      <c r="Q1188" s="776"/>
      <c r="R1188" s="776"/>
      <c r="S1188" s="776"/>
      <c r="T1188" s="776"/>
      <c r="U1188" s="776"/>
      <c r="V1188" s="46"/>
      <c r="W1188" s="46"/>
      <c r="X1188" s="775"/>
      <c r="Y1188" s="775"/>
      <c r="Z1188" s="775"/>
      <c r="AA1188" s="775"/>
      <c r="AB1188" s="775"/>
    </row>
    <row r="1189" spans="1:28" s="43" customFormat="1" x14ac:dyDescent="0.2">
      <c r="A1189" s="776"/>
      <c r="B1189" s="780"/>
      <c r="D1189" s="779"/>
      <c r="E1189" s="779"/>
      <c r="F1189" s="778"/>
      <c r="G1189" s="777"/>
      <c r="H1189" s="776"/>
      <c r="I1189" s="776"/>
      <c r="J1189" s="776"/>
      <c r="K1189" s="776"/>
      <c r="L1189" s="776"/>
      <c r="M1189" s="776"/>
      <c r="N1189" s="776"/>
      <c r="O1189" s="776"/>
      <c r="P1189" s="776"/>
      <c r="Q1189" s="776"/>
      <c r="R1189" s="776"/>
      <c r="S1189" s="776"/>
      <c r="T1189" s="776"/>
      <c r="U1189" s="776"/>
      <c r="V1189" s="46"/>
      <c r="W1189" s="46"/>
      <c r="X1189" s="775"/>
      <c r="Y1189" s="775"/>
      <c r="Z1189" s="775"/>
      <c r="AA1189" s="775"/>
      <c r="AB1189" s="775"/>
    </row>
    <row r="1190" spans="1:28" s="43" customFormat="1" x14ac:dyDescent="0.2">
      <c r="A1190" s="776"/>
      <c r="B1190" s="780"/>
      <c r="D1190" s="779"/>
      <c r="E1190" s="779"/>
      <c r="F1190" s="778"/>
      <c r="G1190" s="777"/>
      <c r="H1190" s="776"/>
      <c r="I1190" s="776"/>
      <c r="J1190" s="776"/>
      <c r="K1190" s="776"/>
      <c r="L1190" s="776"/>
      <c r="M1190" s="776"/>
      <c r="N1190" s="776"/>
      <c r="O1190" s="776"/>
      <c r="P1190" s="776"/>
      <c r="Q1190" s="776"/>
      <c r="R1190" s="776"/>
      <c r="S1190" s="776"/>
      <c r="T1190" s="776"/>
      <c r="U1190" s="776"/>
      <c r="V1190" s="46"/>
      <c r="W1190" s="46"/>
      <c r="X1190" s="775"/>
      <c r="Y1190" s="775"/>
      <c r="Z1190" s="775"/>
      <c r="AA1190" s="775"/>
      <c r="AB1190" s="775"/>
    </row>
    <row r="1191" spans="1:28" s="43" customFormat="1" x14ac:dyDescent="0.2">
      <c r="A1191" s="776"/>
      <c r="B1191" s="780"/>
      <c r="D1191" s="779"/>
      <c r="E1191" s="779"/>
      <c r="F1191" s="778"/>
      <c r="G1191" s="777"/>
      <c r="H1191" s="776"/>
      <c r="I1191" s="776"/>
      <c r="J1191" s="776"/>
      <c r="K1191" s="776"/>
      <c r="L1191" s="776"/>
      <c r="M1191" s="776"/>
      <c r="N1191" s="776"/>
      <c r="O1191" s="776"/>
      <c r="P1191" s="776"/>
      <c r="Q1191" s="776"/>
      <c r="R1191" s="776"/>
      <c r="S1191" s="776"/>
      <c r="T1191" s="776"/>
      <c r="U1191" s="776"/>
      <c r="V1191" s="46"/>
      <c r="W1191" s="46"/>
      <c r="X1191" s="775"/>
      <c r="Y1191" s="775"/>
      <c r="Z1191" s="775"/>
      <c r="AA1191" s="775"/>
      <c r="AB1191" s="775"/>
    </row>
    <row r="1192" spans="1:28" s="43" customFormat="1" x14ac:dyDescent="0.2">
      <c r="A1192" s="776"/>
      <c r="B1192" s="780"/>
      <c r="D1192" s="779"/>
      <c r="E1192" s="779"/>
      <c r="F1192" s="778"/>
      <c r="G1192" s="777"/>
      <c r="H1192" s="776"/>
      <c r="I1192" s="776"/>
      <c r="J1192" s="776"/>
      <c r="K1192" s="776"/>
      <c r="L1192" s="776"/>
      <c r="M1192" s="776"/>
      <c r="N1192" s="776"/>
      <c r="O1192" s="776"/>
      <c r="P1192" s="776"/>
      <c r="Q1192" s="776"/>
      <c r="R1192" s="776"/>
      <c r="S1192" s="776"/>
      <c r="T1192" s="776"/>
      <c r="U1192" s="776"/>
      <c r="V1192" s="46"/>
      <c r="W1192" s="46"/>
      <c r="X1192" s="775"/>
      <c r="Y1192" s="775"/>
      <c r="Z1192" s="775"/>
      <c r="AA1192" s="775"/>
      <c r="AB1192" s="775"/>
    </row>
    <row r="1193" spans="1:28" s="43" customFormat="1" x14ac:dyDescent="0.2">
      <c r="A1193" s="776"/>
      <c r="B1193" s="780"/>
      <c r="D1193" s="779"/>
      <c r="E1193" s="779"/>
      <c r="F1193" s="778"/>
      <c r="G1193" s="777"/>
      <c r="H1193" s="776"/>
      <c r="I1193" s="776"/>
      <c r="J1193" s="776"/>
      <c r="K1193" s="776"/>
      <c r="L1193" s="776"/>
      <c r="M1193" s="776"/>
      <c r="N1193" s="776"/>
      <c r="O1193" s="776"/>
      <c r="P1193" s="776"/>
      <c r="Q1193" s="776"/>
      <c r="R1193" s="776"/>
      <c r="S1193" s="776"/>
      <c r="T1193" s="776"/>
      <c r="U1193" s="776"/>
      <c r="V1193" s="46"/>
      <c r="W1193" s="46"/>
      <c r="X1193" s="775"/>
      <c r="Y1193" s="775"/>
      <c r="Z1193" s="775"/>
      <c r="AA1193" s="775"/>
      <c r="AB1193" s="775"/>
    </row>
    <row r="1194" spans="1:28" s="43" customFormat="1" x14ac:dyDescent="0.2">
      <c r="A1194" s="776"/>
      <c r="B1194" s="780"/>
      <c r="D1194" s="779"/>
      <c r="E1194" s="779"/>
      <c r="F1194" s="778"/>
      <c r="G1194" s="777"/>
      <c r="H1194" s="776"/>
      <c r="I1194" s="776"/>
      <c r="J1194" s="776"/>
      <c r="K1194" s="776"/>
      <c r="L1194" s="776"/>
      <c r="M1194" s="776"/>
      <c r="N1194" s="776"/>
      <c r="O1194" s="776"/>
      <c r="P1194" s="776"/>
      <c r="Q1194" s="776"/>
      <c r="R1194" s="776"/>
      <c r="S1194" s="776"/>
      <c r="T1194" s="776"/>
      <c r="U1194" s="776"/>
      <c r="V1194" s="46"/>
      <c r="W1194" s="46"/>
      <c r="X1194" s="775"/>
      <c r="Y1194" s="775"/>
      <c r="Z1194" s="775"/>
      <c r="AA1194" s="775"/>
      <c r="AB1194" s="775"/>
    </row>
    <row r="1195" spans="1:28" s="43" customFormat="1" x14ac:dyDescent="0.2">
      <c r="A1195" s="776"/>
      <c r="B1195" s="780"/>
      <c r="D1195" s="779"/>
      <c r="E1195" s="779"/>
      <c r="F1195" s="778"/>
      <c r="G1195" s="777"/>
      <c r="H1195" s="776"/>
      <c r="I1195" s="776"/>
      <c r="J1195" s="776"/>
      <c r="K1195" s="776"/>
      <c r="L1195" s="776"/>
      <c r="M1195" s="776"/>
      <c r="N1195" s="776"/>
      <c r="O1195" s="776"/>
      <c r="P1195" s="776"/>
      <c r="Q1195" s="776"/>
      <c r="R1195" s="776"/>
      <c r="S1195" s="776"/>
      <c r="T1195" s="776"/>
      <c r="U1195" s="776"/>
      <c r="V1195" s="46"/>
      <c r="W1195" s="46"/>
      <c r="X1195" s="775"/>
      <c r="Y1195" s="775"/>
      <c r="Z1195" s="775"/>
      <c r="AA1195" s="775"/>
      <c r="AB1195" s="775"/>
    </row>
    <row r="1196" spans="1:28" s="43" customFormat="1" x14ac:dyDescent="0.2">
      <c r="A1196" s="776"/>
      <c r="B1196" s="780"/>
      <c r="D1196" s="779"/>
      <c r="E1196" s="779"/>
      <c r="F1196" s="778"/>
      <c r="G1196" s="777"/>
      <c r="H1196" s="776"/>
      <c r="I1196" s="776"/>
      <c r="J1196" s="776"/>
      <c r="K1196" s="776"/>
      <c r="L1196" s="776"/>
      <c r="M1196" s="776"/>
      <c r="N1196" s="776"/>
      <c r="O1196" s="776"/>
      <c r="P1196" s="776"/>
      <c r="Q1196" s="776"/>
      <c r="R1196" s="776"/>
      <c r="S1196" s="776"/>
      <c r="T1196" s="776"/>
      <c r="U1196" s="776"/>
      <c r="V1196" s="46"/>
      <c r="W1196" s="46"/>
      <c r="X1196" s="775"/>
      <c r="Y1196" s="775"/>
      <c r="Z1196" s="775"/>
      <c r="AA1196" s="775"/>
      <c r="AB1196" s="775"/>
    </row>
    <row r="1197" spans="1:28" s="43" customFormat="1" x14ac:dyDescent="0.2">
      <c r="A1197" s="776"/>
      <c r="B1197" s="780"/>
      <c r="D1197" s="779"/>
      <c r="E1197" s="779"/>
      <c r="F1197" s="778"/>
      <c r="G1197" s="777"/>
      <c r="H1197" s="776"/>
      <c r="I1197" s="776"/>
      <c r="J1197" s="776"/>
      <c r="K1197" s="776"/>
      <c r="L1197" s="776"/>
      <c r="M1197" s="776"/>
      <c r="N1197" s="776"/>
      <c r="O1197" s="776"/>
      <c r="P1197" s="776"/>
      <c r="Q1197" s="776"/>
      <c r="R1197" s="776"/>
      <c r="S1197" s="776"/>
      <c r="T1197" s="776"/>
      <c r="U1197" s="776"/>
      <c r="V1197" s="46"/>
      <c r="W1197" s="46"/>
      <c r="X1197" s="775"/>
      <c r="Y1197" s="775"/>
      <c r="Z1197" s="775"/>
      <c r="AA1197" s="775"/>
      <c r="AB1197" s="775"/>
    </row>
    <row r="1198" spans="1:28" s="43" customFormat="1" x14ac:dyDescent="0.2">
      <c r="A1198" s="776"/>
      <c r="B1198" s="780"/>
      <c r="D1198" s="779"/>
      <c r="E1198" s="779"/>
      <c r="F1198" s="778"/>
      <c r="G1198" s="777"/>
      <c r="H1198" s="776"/>
      <c r="I1198" s="776"/>
      <c r="J1198" s="776"/>
      <c r="K1198" s="776"/>
      <c r="L1198" s="776"/>
      <c r="M1198" s="776"/>
      <c r="N1198" s="776"/>
      <c r="O1198" s="776"/>
      <c r="P1198" s="776"/>
      <c r="Q1198" s="776"/>
      <c r="R1198" s="776"/>
      <c r="S1198" s="776"/>
      <c r="T1198" s="776"/>
      <c r="U1198" s="776"/>
      <c r="V1198" s="46"/>
      <c r="W1198" s="46"/>
      <c r="X1198" s="775"/>
      <c r="Y1198" s="775"/>
      <c r="Z1198" s="775"/>
      <c r="AA1198" s="775"/>
      <c r="AB1198" s="775"/>
    </row>
    <row r="1199" spans="1:28" s="43" customFormat="1" x14ac:dyDescent="0.2">
      <c r="A1199" s="776"/>
      <c r="B1199" s="780"/>
      <c r="D1199" s="779"/>
      <c r="E1199" s="779"/>
      <c r="F1199" s="778"/>
      <c r="G1199" s="777"/>
      <c r="H1199" s="776"/>
      <c r="I1199" s="776"/>
      <c r="J1199" s="776"/>
      <c r="K1199" s="776"/>
      <c r="L1199" s="776"/>
      <c r="M1199" s="776"/>
      <c r="N1199" s="776"/>
      <c r="O1199" s="776"/>
      <c r="P1199" s="776"/>
      <c r="Q1199" s="776"/>
      <c r="R1199" s="776"/>
      <c r="S1199" s="776"/>
      <c r="T1199" s="776"/>
      <c r="U1199" s="776"/>
      <c r="V1199" s="46"/>
      <c r="W1199" s="46"/>
      <c r="X1199" s="775"/>
      <c r="Y1199" s="775"/>
      <c r="Z1199" s="775"/>
      <c r="AA1199" s="775"/>
      <c r="AB1199" s="775"/>
    </row>
    <row r="1200" spans="1:28" s="43" customFormat="1" x14ac:dyDescent="0.2">
      <c r="A1200" s="776"/>
      <c r="B1200" s="780"/>
      <c r="D1200" s="779"/>
      <c r="E1200" s="779"/>
      <c r="F1200" s="778"/>
      <c r="G1200" s="777"/>
      <c r="H1200" s="776"/>
      <c r="I1200" s="776"/>
      <c r="J1200" s="776"/>
      <c r="K1200" s="776"/>
      <c r="L1200" s="776"/>
      <c r="M1200" s="776"/>
      <c r="N1200" s="776"/>
      <c r="O1200" s="776"/>
      <c r="P1200" s="776"/>
      <c r="Q1200" s="776"/>
      <c r="R1200" s="776"/>
      <c r="S1200" s="776"/>
      <c r="T1200" s="776"/>
      <c r="U1200" s="776"/>
      <c r="V1200" s="46"/>
      <c r="W1200" s="46"/>
      <c r="X1200" s="775"/>
      <c r="Y1200" s="775"/>
      <c r="Z1200" s="775"/>
      <c r="AA1200" s="775"/>
      <c r="AB1200" s="775"/>
    </row>
    <row r="1201" spans="1:28" s="43" customFormat="1" x14ac:dyDescent="0.2">
      <c r="A1201" s="776"/>
      <c r="B1201" s="780"/>
      <c r="D1201" s="779"/>
      <c r="E1201" s="779"/>
      <c r="F1201" s="778"/>
      <c r="G1201" s="777"/>
      <c r="H1201" s="776"/>
      <c r="I1201" s="776"/>
      <c r="J1201" s="776"/>
      <c r="K1201" s="776"/>
      <c r="L1201" s="776"/>
      <c r="M1201" s="776"/>
      <c r="N1201" s="776"/>
      <c r="O1201" s="776"/>
      <c r="P1201" s="776"/>
      <c r="Q1201" s="776"/>
      <c r="R1201" s="776"/>
      <c r="S1201" s="776"/>
      <c r="T1201" s="776"/>
      <c r="U1201" s="776"/>
      <c r="V1201" s="46"/>
      <c r="W1201" s="46"/>
      <c r="X1201" s="775"/>
      <c r="Y1201" s="775"/>
      <c r="Z1201" s="775"/>
      <c r="AA1201" s="775"/>
      <c r="AB1201" s="775"/>
    </row>
    <row r="1202" spans="1:28" s="43" customFormat="1" x14ac:dyDescent="0.2">
      <c r="A1202" s="776"/>
      <c r="B1202" s="780"/>
      <c r="D1202" s="779"/>
      <c r="E1202" s="779"/>
      <c r="F1202" s="778"/>
      <c r="G1202" s="777"/>
      <c r="H1202" s="776"/>
      <c r="I1202" s="776"/>
      <c r="J1202" s="776"/>
      <c r="K1202" s="776"/>
      <c r="L1202" s="776"/>
      <c r="M1202" s="776"/>
      <c r="N1202" s="776"/>
      <c r="O1202" s="776"/>
      <c r="P1202" s="776"/>
      <c r="Q1202" s="776"/>
      <c r="R1202" s="776"/>
      <c r="S1202" s="776"/>
      <c r="T1202" s="776"/>
      <c r="U1202" s="776"/>
      <c r="V1202" s="46"/>
      <c r="W1202" s="46"/>
      <c r="X1202" s="775"/>
      <c r="Y1202" s="775"/>
      <c r="Z1202" s="775"/>
      <c r="AA1202" s="775"/>
      <c r="AB1202" s="775"/>
    </row>
    <row r="1203" spans="1:28" s="43" customFormat="1" x14ac:dyDescent="0.2">
      <c r="A1203" s="776"/>
      <c r="B1203" s="780"/>
      <c r="D1203" s="779"/>
      <c r="E1203" s="779"/>
      <c r="F1203" s="778"/>
      <c r="G1203" s="777"/>
      <c r="H1203" s="776"/>
      <c r="I1203" s="776"/>
      <c r="J1203" s="776"/>
      <c r="K1203" s="776"/>
      <c r="L1203" s="776"/>
      <c r="M1203" s="776"/>
      <c r="N1203" s="776"/>
      <c r="O1203" s="776"/>
      <c r="P1203" s="776"/>
      <c r="Q1203" s="776"/>
      <c r="R1203" s="776"/>
      <c r="S1203" s="776"/>
      <c r="T1203" s="776"/>
      <c r="U1203" s="776"/>
      <c r="V1203" s="46"/>
      <c r="W1203" s="46"/>
      <c r="X1203" s="775"/>
      <c r="Y1203" s="775"/>
      <c r="Z1203" s="775"/>
      <c r="AA1203" s="775"/>
      <c r="AB1203" s="775"/>
    </row>
    <row r="1204" spans="1:28" s="43" customFormat="1" x14ac:dyDescent="0.2">
      <c r="A1204" s="776"/>
      <c r="B1204" s="780"/>
      <c r="D1204" s="779"/>
      <c r="E1204" s="779"/>
      <c r="F1204" s="778"/>
      <c r="G1204" s="777"/>
      <c r="H1204" s="776"/>
      <c r="I1204" s="776"/>
      <c r="J1204" s="776"/>
      <c r="K1204" s="776"/>
      <c r="L1204" s="776"/>
      <c r="M1204" s="776"/>
      <c r="N1204" s="776"/>
      <c r="O1204" s="776"/>
      <c r="P1204" s="776"/>
      <c r="Q1204" s="776"/>
      <c r="R1204" s="776"/>
      <c r="S1204" s="776"/>
      <c r="T1204" s="776"/>
      <c r="U1204" s="776"/>
      <c r="V1204" s="46"/>
      <c r="W1204" s="46"/>
      <c r="X1204" s="775"/>
      <c r="Y1204" s="775"/>
      <c r="Z1204" s="775"/>
      <c r="AA1204" s="775"/>
      <c r="AB1204" s="775"/>
    </row>
    <row r="1205" spans="1:28" s="43" customFormat="1" x14ac:dyDescent="0.2">
      <c r="A1205" s="776"/>
      <c r="B1205" s="780"/>
      <c r="D1205" s="779"/>
      <c r="E1205" s="779"/>
      <c r="F1205" s="778"/>
      <c r="G1205" s="777"/>
      <c r="H1205" s="776"/>
      <c r="I1205" s="776"/>
      <c r="J1205" s="776"/>
      <c r="K1205" s="776"/>
      <c r="L1205" s="776"/>
      <c r="M1205" s="776"/>
      <c r="N1205" s="776"/>
      <c r="O1205" s="776"/>
      <c r="P1205" s="776"/>
      <c r="Q1205" s="776"/>
      <c r="R1205" s="776"/>
      <c r="S1205" s="776"/>
      <c r="T1205" s="776"/>
      <c r="U1205" s="776"/>
      <c r="V1205" s="46"/>
      <c r="W1205" s="46"/>
      <c r="X1205" s="775"/>
      <c r="Y1205" s="775"/>
      <c r="Z1205" s="775"/>
      <c r="AA1205" s="775"/>
      <c r="AB1205" s="775"/>
    </row>
    <row r="1206" spans="1:28" s="43" customFormat="1" x14ac:dyDescent="0.2">
      <c r="A1206" s="776"/>
      <c r="B1206" s="780"/>
      <c r="D1206" s="779"/>
      <c r="E1206" s="779"/>
      <c r="F1206" s="778"/>
      <c r="G1206" s="777"/>
      <c r="H1206" s="776"/>
      <c r="I1206" s="776"/>
      <c r="J1206" s="776"/>
      <c r="K1206" s="776"/>
      <c r="L1206" s="776"/>
      <c r="M1206" s="776"/>
      <c r="N1206" s="776"/>
      <c r="O1206" s="776"/>
      <c r="P1206" s="776"/>
      <c r="Q1206" s="776"/>
      <c r="R1206" s="776"/>
      <c r="S1206" s="776"/>
      <c r="T1206" s="776"/>
      <c r="U1206" s="776"/>
      <c r="V1206" s="46"/>
      <c r="W1206" s="46"/>
      <c r="X1206" s="775"/>
      <c r="Y1206" s="775"/>
      <c r="Z1206" s="775"/>
      <c r="AA1206" s="775"/>
      <c r="AB1206" s="775"/>
    </row>
    <row r="1207" spans="1:28" s="43" customFormat="1" x14ac:dyDescent="0.2">
      <c r="A1207" s="776"/>
      <c r="B1207" s="780"/>
      <c r="D1207" s="779"/>
      <c r="E1207" s="779"/>
      <c r="F1207" s="778"/>
      <c r="G1207" s="777"/>
      <c r="H1207" s="776"/>
      <c r="I1207" s="776"/>
      <c r="J1207" s="776"/>
      <c r="K1207" s="776"/>
      <c r="L1207" s="776"/>
      <c r="M1207" s="776"/>
      <c r="N1207" s="776"/>
      <c r="O1207" s="776"/>
      <c r="P1207" s="776"/>
      <c r="Q1207" s="776"/>
      <c r="R1207" s="776"/>
      <c r="S1207" s="776"/>
      <c r="T1207" s="776"/>
      <c r="U1207" s="776"/>
      <c r="V1207" s="46"/>
      <c r="W1207" s="46"/>
      <c r="X1207" s="775"/>
      <c r="Y1207" s="775"/>
      <c r="Z1207" s="775"/>
      <c r="AA1207" s="775"/>
      <c r="AB1207" s="775"/>
    </row>
    <row r="1208" spans="1:28" s="43" customFormat="1" x14ac:dyDescent="0.2">
      <c r="A1208" s="776"/>
      <c r="B1208" s="780"/>
      <c r="D1208" s="779"/>
      <c r="E1208" s="779"/>
      <c r="F1208" s="778"/>
      <c r="G1208" s="777"/>
      <c r="H1208" s="776"/>
      <c r="I1208" s="776"/>
      <c r="J1208" s="776"/>
      <c r="K1208" s="776"/>
      <c r="L1208" s="776"/>
      <c r="M1208" s="776"/>
      <c r="N1208" s="776"/>
      <c r="O1208" s="776"/>
      <c r="P1208" s="776"/>
      <c r="Q1208" s="776"/>
      <c r="R1208" s="776"/>
      <c r="S1208" s="776"/>
      <c r="T1208" s="776"/>
      <c r="U1208" s="776"/>
      <c r="V1208" s="46"/>
      <c r="W1208" s="46"/>
      <c r="X1208" s="775"/>
      <c r="Y1208" s="775"/>
      <c r="Z1208" s="775"/>
      <c r="AA1208" s="775"/>
      <c r="AB1208" s="775"/>
    </row>
    <row r="1209" spans="1:28" s="43" customFormat="1" x14ac:dyDescent="0.2">
      <c r="A1209" s="776"/>
      <c r="B1209" s="780"/>
      <c r="D1209" s="779"/>
      <c r="E1209" s="779"/>
      <c r="F1209" s="778"/>
      <c r="G1209" s="777"/>
      <c r="H1209" s="776"/>
      <c r="I1209" s="776"/>
      <c r="J1209" s="776"/>
      <c r="K1209" s="776"/>
      <c r="L1209" s="776"/>
      <c r="M1209" s="776"/>
      <c r="N1209" s="776"/>
      <c r="O1209" s="776"/>
      <c r="P1209" s="776"/>
      <c r="Q1209" s="776"/>
      <c r="R1209" s="776"/>
      <c r="S1209" s="776"/>
      <c r="T1209" s="776"/>
      <c r="U1209" s="776"/>
      <c r="V1209" s="46"/>
      <c r="W1209" s="46"/>
      <c r="X1209" s="775"/>
      <c r="Y1209" s="775"/>
      <c r="Z1209" s="775"/>
      <c r="AA1209" s="775"/>
      <c r="AB1209" s="775"/>
    </row>
    <row r="1210" spans="1:28" s="43" customFormat="1" x14ac:dyDescent="0.2">
      <c r="A1210" s="776"/>
      <c r="B1210" s="780"/>
      <c r="D1210" s="779"/>
      <c r="E1210" s="779"/>
      <c r="F1210" s="778"/>
      <c r="G1210" s="777"/>
      <c r="H1210" s="776"/>
      <c r="I1210" s="776"/>
      <c r="J1210" s="776"/>
      <c r="K1210" s="776"/>
      <c r="L1210" s="776"/>
      <c r="M1210" s="776"/>
      <c r="N1210" s="776"/>
      <c r="O1210" s="776"/>
      <c r="P1210" s="776"/>
      <c r="Q1210" s="776"/>
      <c r="R1210" s="776"/>
      <c r="S1210" s="776"/>
      <c r="T1210" s="776"/>
      <c r="U1210" s="776"/>
      <c r="V1210" s="46"/>
      <c r="W1210" s="46"/>
      <c r="X1210" s="775"/>
      <c r="Y1210" s="775"/>
      <c r="Z1210" s="775"/>
      <c r="AA1210" s="775"/>
      <c r="AB1210" s="775"/>
    </row>
    <row r="1211" spans="1:28" s="43" customFormat="1" x14ac:dyDescent="0.2">
      <c r="A1211" s="776"/>
      <c r="B1211" s="780"/>
      <c r="D1211" s="779"/>
      <c r="E1211" s="779"/>
      <c r="F1211" s="778"/>
      <c r="G1211" s="777"/>
      <c r="H1211" s="776"/>
      <c r="I1211" s="776"/>
      <c r="J1211" s="776"/>
      <c r="K1211" s="776"/>
      <c r="L1211" s="776"/>
      <c r="M1211" s="776"/>
      <c r="N1211" s="776"/>
      <c r="O1211" s="776"/>
      <c r="P1211" s="776"/>
      <c r="Q1211" s="776"/>
      <c r="R1211" s="776"/>
      <c r="S1211" s="776"/>
      <c r="T1211" s="776"/>
      <c r="U1211" s="776"/>
      <c r="V1211" s="46"/>
      <c r="W1211" s="46"/>
      <c r="X1211" s="775"/>
      <c r="Y1211" s="775"/>
      <c r="Z1211" s="775"/>
      <c r="AA1211" s="775"/>
      <c r="AB1211" s="775"/>
    </row>
    <row r="1212" spans="1:28" s="43" customFormat="1" x14ac:dyDescent="0.2">
      <c r="A1212" s="776"/>
      <c r="B1212" s="780"/>
      <c r="D1212" s="779"/>
      <c r="E1212" s="779"/>
      <c r="F1212" s="778"/>
      <c r="G1212" s="777"/>
      <c r="H1212" s="776"/>
      <c r="I1212" s="776"/>
      <c r="J1212" s="776"/>
      <c r="K1212" s="776"/>
      <c r="L1212" s="776"/>
      <c r="M1212" s="776"/>
      <c r="N1212" s="776"/>
      <c r="O1212" s="776"/>
      <c r="P1212" s="776"/>
      <c r="Q1212" s="776"/>
      <c r="R1212" s="776"/>
      <c r="S1212" s="776"/>
      <c r="T1212" s="776"/>
      <c r="U1212" s="776"/>
      <c r="V1212" s="46"/>
      <c r="W1212" s="46"/>
      <c r="X1212" s="775"/>
      <c r="Y1212" s="775"/>
      <c r="Z1212" s="775"/>
      <c r="AA1212" s="775"/>
      <c r="AB1212" s="775"/>
    </row>
    <row r="1213" spans="1:28" s="43" customFormat="1" x14ac:dyDescent="0.2">
      <c r="A1213" s="776"/>
      <c r="B1213" s="780"/>
      <c r="D1213" s="779"/>
      <c r="E1213" s="779"/>
      <c r="F1213" s="778"/>
      <c r="G1213" s="777"/>
      <c r="H1213" s="776"/>
      <c r="I1213" s="776"/>
      <c r="J1213" s="776"/>
      <c r="K1213" s="776"/>
      <c r="L1213" s="776"/>
      <c r="M1213" s="776"/>
      <c r="N1213" s="776"/>
      <c r="O1213" s="776"/>
      <c r="P1213" s="776"/>
      <c r="Q1213" s="776"/>
      <c r="R1213" s="776"/>
      <c r="S1213" s="776"/>
      <c r="T1213" s="776"/>
      <c r="U1213" s="776"/>
      <c r="V1213" s="46"/>
      <c r="W1213" s="46"/>
      <c r="X1213" s="775"/>
      <c r="Y1213" s="775"/>
      <c r="Z1213" s="775"/>
      <c r="AA1213" s="775"/>
      <c r="AB1213" s="775"/>
    </row>
    <row r="1214" spans="1:28" s="43" customFormat="1" x14ac:dyDescent="0.2">
      <c r="A1214" s="776"/>
      <c r="B1214" s="780"/>
      <c r="D1214" s="779"/>
      <c r="E1214" s="779"/>
      <c r="F1214" s="778"/>
      <c r="G1214" s="777"/>
      <c r="H1214" s="776"/>
      <c r="I1214" s="776"/>
      <c r="J1214" s="776"/>
      <c r="K1214" s="776"/>
      <c r="L1214" s="776"/>
      <c r="M1214" s="776"/>
      <c r="N1214" s="776"/>
      <c r="O1214" s="776"/>
      <c r="P1214" s="776"/>
      <c r="Q1214" s="776"/>
      <c r="R1214" s="776"/>
      <c r="S1214" s="776"/>
      <c r="T1214" s="776"/>
      <c r="U1214" s="776"/>
      <c r="V1214" s="46"/>
      <c r="W1214" s="46"/>
      <c r="X1214" s="775"/>
      <c r="Y1214" s="775"/>
      <c r="Z1214" s="775"/>
      <c r="AA1214" s="775"/>
      <c r="AB1214" s="775"/>
    </row>
    <row r="1215" spans="1:28" s="43" customFormat="1" x14ac:dyDescent="0.2">
      <c r="A1215" s="776"/>
      <c r="B1215" s="780"/>
      <c r="D1215" s="779"/>
      <c r="E1215" s="779"/>
      <c r="F1215" s="778"/>
      <c r="G1215" s="777"/>
      <c r="H1215" s="776"/>
      <c r="I1215" s="776"/>
      <c r="J1215" s="776"/>
      <c r="K1215" s="776"/>
      <c r="L1215" s="776"/>
      <c r="M1215" s="776"/>
      <c r="N1215" s="776"/>
      <c r="O1215" s="776"/>
      <c r="P1215" s="776"/>
      <c r="Q1215" s="776"/>
      <c r="R1215" s="776"/>
      <c r="S1215" s="776"/>
      <c r="T1215" s="776"/>
      <c r="U1215" s="776"/>
      <c r="V1215" s="46"/>
      <c r="W1215" s="46"/>
      <c r="X1215" s="775"/>
      <c r="Y1215" s="775"/>
      <c r="Z1215" s="775"/>
      <c r="AA1215" s="775"/>
      <c r="AB1215" s="775"/>
    </row>
    <row r="1216" spans="1:28" s="43" customFormat="1" x14ac:dyDescent="0.2">
      <c r="A1216" s="776"/>
      <c r="B1216" s="780"/>
      <c r="D1216" s="779"/>
      <c r="E1216" s="779"/>
      <c r="F1216" s="778"/>
      <c r="G1216" s="777"/>
      <c r="H1216" s="776"/>
      <c r="I1216" s="776"/>
      <c r="J1216" s="776"/>
      <c r="K1216" s="776"/>
      <c r="L1216" s="776"/>
      <c r="M1216" s="776"/>
      <c r="N1216" s="776"/>
      <c r="O1216" s="776"/>
      <c r="P1216" s="776"/>
      <c r="Q1216" s="776"/>
      <c r="R1216" s="776"/>
      <c r="S1216" s="776"/>
      <c r="T1216" s="776"/>
      <c r="U1216" s="776"/>
      <c r="V1216" s="46"/>
      <c r="W1216" s="46"/>
      <c r="X1216" s="775"/>
      <c r="Y1216" s="775"/>
      <c r="Z1216" s="775"/>
      <c r="AA1216" s="775"/>
      <c r="AB1216" s="775"/>
    </row>
    <row r="1217" spans="1:28" s="43" customFormat="1" x14ac:dyDescent="0.2">
      <c r="A1217" s="776"/>
      <c r="B1217" s="780"/>
      <c r="D1217" s="779"/>
      <c r="E1217" s="779"/>
      <c r="F1217" s="778"/>
      <c r="G1217" s="777"/>
      <c r="H1217" s="776"/>
      <c r="I1217" s="776"/>
      <c r="J1217" s="776"/>
      <c r="K1217" s="776"/>
      <c r="L1217" s="776"/>
      <c r="M1217" s="776"/>
      <c r="N1217" s="776"/>
      <c r="O1217" s="776"/>
      <c r="P1217" s="776"/>
      <c r="Q1217" s="776"/>
      <c r="R1217" s="776"/>
      <c r="S1217" s="776"/>
      <c r="T1217" s="776"/>
      <c r="U1217" s="776"/>
      <c r="V1217" s="46"/>
      <c r="W1217" s="46"/>
      <c r="X1217" s="775"/>
      <c r="Y1217" s="775"/>
      <c r="Z1217" s="775"/>
      <c r="AA1217" s="775"/>
      <c r="AB1217" s="775"/>
    </row>
    <row r="1218" spans="1:28" s="43" customFormat="1" x14ac:dyDescent="0.2">
      <c r="A1218" s="776"/>
      <c r="B1218" s="780"/>
      <c r="D1218" s="779"/>
      <c r="E1218" s="779"/>
      <c r="F1218" s="778"/>
      <c r="G1218" s="777"/>
      <c r="H1218" s="776"/>
      <c r="I1218" s="776"/>
      <c r="J1218" s="776"/>
      <c r="K1218" s="776"/>
      <c r="L1218" s="776"/>
      <c r="M1218" s="776"/>
      <c r="N1218" s="776"/>
      <c r="O1218" s="776"/>
      <c r="P1218" s="776"/>
      <c r="Q1218" s="776"/>
      <c r="R1218" s="776"/>
      <c r="S1218" s="776"/>
      <c r="T1218" s="776"/>
      <c r="U1218" s="776"/>
      <c r="V1218" s="46"/>
      <c r="W1218" s="46"/>
      <c r="X1218" s="775"/>
      <c r="Y1218" s="775"/>
      <c r="Z1218" s="775"/>
      <c r="AA1218" s="775"/>
      <c r="AB1218" s="775"/>
    </row>
    <row r="1219" spans="1:28" s="43" customFormat="1" x14ac:dyDescent="0.2">
      <c r="A1219" s="776"/>
      <c r="B1219" s="780"/>
      <c r="D1219" s="779"/>
      <c r="E1219" s="779"/>
      <c r="F1219" s="778"/>
      <c r="G1219" s="777"/>
      <c r="H1219" s="776"/>
      <c r="I1219" s="776"/>
      <c r="J1219" s="776"/>
      <c r="K1219" s="776"/>
      <c r="L1219" s="776"/>
      <c r="M1219" s="776"/>
      <c r="N1219" s="776"/>
      <c r="O1219" s="776"/>
      <c r="P1219" s="776"/>
      <c r="Q1219" s="776"/>
      <c r="R1219" s="776"/>
      <c r="S1219" s="776"/>
      <c r="T1219" s="776"/>
      <c r="U1219" s="776"/>
      <c r="V1219" s="46"/>
      <c r="W1219" s="46"/>
      <c r="X1219" s="775"/>
      <c r="Y1219" s="775"/>
      <c r="Z1219" s="775"/>
      <c r="AA1219" s="775"/>
      <c r="AB1219" s="775"/>
    </row>
    <row r="1220" spans="1:28" s="43" customFormat="1" x14ac:dyDescent="0.2">
      <c r="A1220" s="776"/>
      <c r="B1220" s="780"/>
      <c r="D1220" s="779"/>
      <c r="E1220" s="779"/>
      <c r="F1220" s="778"/>
      <c r="G1220" s="777"/>
      <c r="H1220" s="776"/>
      <c r="I1220" s="776"/>
      <c r="J1220" s="776"/>
      <c r="K1220" s="776"/>
      <c r="L1220" s="776"/>
      <c r="M1220" s="776"/>
      <c r="N1220" s="776"/>
      <c r="O1220" s="776"/>
      <c r="P1220" s="776"/>
      <c r="Q1220" s="776"/>
      <c r="R1220" s="776"/>
      <c r="S1220" s="776"/>
      <c r="T1220" s="776"/>
      <c r="U1220" s="776"/>
      <c r="V1220" s="46"/>
      <c r="W1220" s="46"/>
      <c r="X1220" s="775"/>
      <c r="Y1220" s="775"/>
      <c r="Z1220" s="775"/>
      <c r="AA1220" s="775"/>
      <c r="AB1220" s="775"/>
    </row>
    <row r="1221" spans="1:28" s="43" customFormat="1" x14ac:dyDescent="0.2">
      <c r="A1221" s="776"/>
      <c r="B1221" s="780"/>
      <c r="D1221" s="779"/>
      <c r="E1221" s="779"/>
      <c r="F1221" s="778"/>
      <c r="G1221" s="777"/>
      <c r="H1221" s="776"/>
      <c r="I1221" s="776"/>
      <c r="J1221" s="776"/>
      <c r="K1221" s="776"/>
      <c r="L1221" s="776"/>
      <c r="M1221" s="776"/>
      <c r="N1221" s="776"/>
      <c r="O1221" s="776"/>
      <c r="P1221" s="776"/>
      <c r="Q1221" s="776"/>
      <c r="R1221" s="776"/>
      <c r="S1221" s="776"/>
      <c r="T1221" s="776"/>
      <c r="U1221" s="776"/>
      <c r="V1221" s="46"/>
      <c r="W1221" s="46"/>
      <c r="X1221" s="775"/>
      <c r="Y1221" s="775"/>
      <c r="Z1221" s="775"/>
      <c r="AA1221" s="775"/>
      <c r="AB1221" s="775"/>
    </row>
    <row r="1222" spans="1:28" s="43" customFormat="1" x14ac:dyDescent="0.2">
      <c r="A1222" s="776"/>
      <c r="B1222" s="780"/>
      <c r="D1222" s="779"/>
      <c r="E1222" s="779"/>
      <c r="F1222" s="778"/>
      <c r="G1222" s="777"/>
      <c r="H1222" s="776"/>
      <c r="I1222" s="776"/>
      <c r="J1222" s="776"/>
      <c r="K1222" s="776"/>
      <c r="L1222" s="776"/>
      <c r="M1222" s="776"/>
      <c r="N1222" s="776"/>
      <c r="O1222" s="776"/>
      <c r="P1222" s="776"/>
      <c r="Q1222" s="776"/>
      <c r="R1222" s="776"/>
      <c r="S1222" s="776"/>
      <c r="T1222" s="776"/>
      <c r="U1222" s="776"/>
      <c r="V1222" s="46"/>
      <c r="W1222" s="46"/>
      <c r="X1222" s="775"/>
      <c r="Y1222" s="775"/>
      <c r="Z1222" s="775"/>
      <c r="AA1222" s="775"/>
      <c r="AB1222" s="775"/>
    </row>
    <row r="1223" spans="1:28" s="43" customFormat="1" x14ac:dyDescent="0.2">
      <c r="A1223" s="776"/>
      <c r="B1223" s="780"/>
      <c r="D1223" s="779"/>
      <c r="E1223" s="779"/>
      <c r="F1223" s="778"/>
      <c r="G1223" s="777"/>
      <c r="H1223" s="776"/>
      <c r="I1223" s="776"/>
      <c r="J1223" s="776"/>
      <c r="K1223" s="776"/>
      <c r="L1223" s="776"/>
      <c r="M1223" s="776"/>
      <c r="N1223" s="776"/>
      <c r="O1223" s="776"/>
      <c r="P1223" s="776"/>
      <c r="Q1223" s="776"/>
      <c r="R1223" s="776"/>
      <c r="S1223" s="776"/>
      <c r="T1223" s="776"/>
      <c r="U1223" s="776"/>
      <c r="V1223" s="46"/>
      <c r="W1223" s="46"/>
      <c r="X1223" s="775"/>
      <c r="Y1223" s="775"/>
      <c r="Z1223" s="775"/>
      <c r="AA1223" s="775"/>
      <c r="AB1223" s="775"/>
    </row>
    <row r="1224" spans="1:28" s="43" customFormat="1" x14ac:dyDescent="0.2">
      <c r="A1224" s="776"/>
      <c r="B1224" s="780"/>
      <c r="D1224" s="779"/>
      <c r="E1224" s="779"/>
      <c r="F1224" s="778"/>
      <c r="G1224" s="777"/>
      <c r="H1224" s="776"/>
      <c r="I1224" s="776"/>
      <c r="J1224" s="776"/>
      <c r="K1224" s="776"/>
      <c r="L1224" s="776"/>
      <c r="M1224" s="776"/>
      <c r="N1224" s="776"/>
      <c r="O1224" s="776"/>
      <c r="P1224" s="776"/>
      <c r="Q1224" s="776"/>
      <c r="R1224" s="776"/>
      <c r="S1224" s="776"/>
      <c r="T1224" s="776"/>
      <c r="U1224" s="776"/>
      <c r="V1224" s="46"/>
      <c r="W1224" s="46"/>
      <c r="X1224" s="775"/>
      <c r="Y1224" s="775"/>
      <c r="Z1224" s="775"/>
      <c r="AA1224" s="775"/>
      <c r="AB1224" s="775"/>
    </row>
    <row r="1225" spans="1:28" s="43" customFormat="1" x14ac:dyDescent="0.2">
      <c r="A1225" s="776"/>
      <c r="B1225" s="780"/>
      <c r="D1225" s="779"/>
      <c r="E1225" s="779"/>
      <c r="F1225" s="778"/>
      <c r="G1225" s="777"/>
      <c r="H1225" s="776"/>
      <c r="I1225" s="776"/>
      <c r="J1225" s="776"/>
      <c r="K1225" s="776"/>
      <c r="L1225" s="776"/>
      <c r="M1225" s="776"/>
      <c r="N1225" s="776"/>
      <c r="O1225" s="776"/>
      <c r="P1225" s="776"/>
      <c r="Q1225" s="776"/>
      <c r="R1225" s="776"/>
      <c r="S1225" s="776"/>
      <c r="T1225" s="776"/>
      <c r="U1225" s="776"/>
      <c r="V1225" s="46"/>
      <c r="W1225" s="46"/>
      <c r="X1225" s="775"/>
      <c r="Y1225" s="775"/>
      <c r="Z1225" s="775"/>
      <c r="AA1225" s="775"/>
      <c r="AB1225" s="775"/>
    </row>
    <row r="1226" spans="1:28" s="43" customFormat="1" x14ac:dyDescent="0.2">
      <c r="A1226" s="776"/>
      <c r="B1226" s="780"/>
      <c r="D1226" s="779"/>
      <c r="E1226" s="779"/>
      <c r="F1226" s="778"/>
      <c r="G1226" s="777"/>
      <c r="H1226" s="776"/>
      <c r="I1226" s="776"/>
      <c r="J1226" s="776"/>
      <c r="K1226" s="776"/>
      <c r="L1226" s="776"/>
      <c r="M1226" s="776"/>
      <c r="N1226" s="776"/>
      <c r="O1226" s="776"/>
      <c r="P1226" s="776"/>
      <c r="Q1226" s="776"/>
      <c r="R1226" s="776"/>
      <c r="S1226" s="776"/>
      <c r="T1226" s="776"/>
      <c r="U1226" s="776"/>
      <c r="V1226" s="46"/>
      <c r="W1226" s="46"/>
      <c r="X1226" s="775"/>
      <c r="Y1226" s="775"/>
      <c r="Z1226" s="775"/>
      <c r="AA1226" s="775"/>
      <c r="AB1226" s="775"/>
    </row>
    <row r="1227" spans="1:28" s="43" customFormat="1" x14ac:dyDescent="0.2">
      <c r="A1227" s="776"/>
      <c r="B1227" s="780"/>
      <c r="D1227" s="779"/>
      <c r="E1227" s="779"/>
      <c r="F1227" s="778"/>
      <c r="G1227" s="777"/>
      <c r="H1227" s="776"/>
      <c r="I1227" s="776"/>
      <c r="J1227" s="776"/>
      <c r="K1227" s="776"/>
      <c r="L1227" s="776"/>
      <c r="M1227" s="776"/>
      <c r="N1227" s="776"/>
      <c r="O1227" s="776"/>
      <c r="P1227" s="776"/>
      <c r="Q1227" s="776"/>
      <c r="R1227" s="776"/>
      <c r="S1227" s="776"/>
      <c r="T1227" s="776"/>
      <c r="U1227" s="776"/>
      <c r="V1227" s="46"/>
      <c r="W1227" s="46"/>
      <c r="X1227" s="775"/>
      <c r="Y1227" s="775"/>
      <c r="Z1227" s="775"/>
      <c r="AA1227" s="775"/>
      <c r="AB1227" s="775"/>
    </row>
    <row r="1228" spans="1:28" s="43" customFormat="1" x14ac:dyDescent="0.2">
      <c r="A1228" s="776"/>
      <c r="B1228" s="780"/>
      <c r="D1228" s="779"/>
      <c r="E1228" s="779"/>
      <c r="F1228" s="778"/>
      <c r="G1228" s="777"/>
      <c r="H1228" s="776"/>
      <c r="I1228" s="776"/>
      <c r="J1228" s="776"/>
      <c r="K1228" s="776"/>
      <c r="L1228" s="776"/>
      <c r="M1228" s="776"/>
      <c r="N1228" s="776"/>
      <c r="O1228" s="776"/>
      <c r="P1228" s="776"/>
      <c r="Q1228" s="776"/>
      <c r="R1228" s="776"/>
      <c r="S1228" s="776"/>
      <c r="T1228" s="776"/>
      <c r="U1228" s="776"/>
      <c r="V1228" s="46"/>
      <c r="W1228" s="46"/>
      <c r="X1228" s="775"/>
      <c r="Y1228" s="775"/>
      <c r="Z1228" s="775"/>
      <c r="AA1228" s="775"/>
      <c r="AB1228" s="775"/>
    </row>
    <row r="1229" spans="1:28" s="43" customFormat="1" x14ac:dyDescent="0.2">
      <c r="A1229" s="776"/>
      <c r="B1229" s="780"/>
      <c r="D1229" s="779"/>
      <c r="E1229" s="779"/>
      <c r="F1229" s="778"/>
      <c r="G1229" s="777"/>
      <c r="H1229" s="776"/>
      <c r="I1229" s="776"/>
      <c r="J1229" s="776"/>
      <c r="K1229" s="776"/>
      <c r="L1229" s="776"/>
      <c r="M1229" s="776"/>
      <c r="N1229" s="776"/>
      <c r="O1229" s="776"/>
      <c r="P1229" s="776"/>
      <c r="Q1229" s="776"/>
      <c r="R1229" s="776"/>
      <c r="S1229" s="776"/>
      <c r="T1229" s="776"/>
      <c r="U1229" s="776"/>
      <c r="V1229" s="46"/>
      <c r="W1229" s="46"/>
      <c r="X1229" s="775"/>
      <c r="Y1229" s="775"/>
      <c r="Z1229" s="775"/>
      <c r="AA1229" s="775"/>
      <c r="AB1229" s="775"/>
    </row>
    <row r="1230" spans="1:28" s="43" customFormat="1" x14ac:dyDescent="0.2">
      <c r="A1230" s="776"/>
      <c r="B1230" s="780"/>
      <c r="D1230" s="779"/>
      <c r="E1230" s="779"/>
      <c r="F1230" s="778"/>
      <c r="G1230" s="777"/>
      <c r="H1230" s="776"/>
      <c r="I1230" s="776"/>
      <c r="J1230" s="776"/>
      <c r="K1230" s="776"/>
      <c r="L1230" s="776"/>
      <c r="M1230" s="776"/>
      <c r="N1230" s="776"/>
      <c r="O1230" s="776"/>
      <c r="P1230" s="776"/>
      <c r="Q1230" s="776"/>
      <c r="R1230" s="776"/>
      <c r="S1230" s="776"/>
      <c r="T1230" s="776"/>
      <c r="U1230" s="776"/>
      <c r="V1230" s="46"/>
      <c r="W1230" s="46"/>
      <c r="X1230" s="775"/>
      <c r="Y1230" s="775"/>
      <c r="Z1230" s="775"/>
      <c r="AA1230" s="775"/>
      <c r="AB1230" s="775"/>
    </row>
    <row r="1231" spans="1:28" s="43" customFormat="1" x14ac:dyDescent="0.2">
      <c r="A1231" s="776"/>
      <c r="B1231" s="780"/>
      <c r="D1231" s="779"/>
      <c r="E1231" s="779"/>
      <c r="F1231" s="778"/>
      <c r="G1231" s="777"/>
      <c r="H1231" s="776"/>
      <c r="I1231" s="776"/>
      <c r="J1231" s="776"/>
      <c r="K1231" s="776"/>
      <c r="L1231" s="776"/>
      <c r="M1231" s="776"/>
      <c r="N1231" s="776"/>
      <c r="O1231" s="776"/>
      <c r="P1231" s="776"/>
      <c r="Q1231" s="776"/>
      <c r="R1231" s="776"/>
      <c r="S1231" s="776"/>
      <c r="T1231" s="776"/>
      <c r="U1231" s="776"/>
      <c r="V1231" s="46"/>
      <c r="W1231" s="46"/>
      <c r="X1231" s="775"/>
      <c r="Y1231" s="775"/>
      <c r="Z1231" s="775"/>
      <c r="AA1231" s="775"/>
      <c r="AB1231" s="775"/>
    </row>
    <row r="1232" spans="1:28" s="43" customFormat="1" x14ac:dyDescent="0.2">
      <c r="A1232" s="776"/>
      <c r="B1232" s="780"/>
      <c r="D1232" s="779"/>
      <c r="E1232" s="779"/>
      <c r="F1232" s="778"/>
      <c r="G1232" s="777"/>
      <c r="H1232" s="776"/>
      <c r="I1232" s="776"/>
      <c r="J1232" s="776"/>
      <c r="K1232" s="776"/>
      <c r="L1232" s="776"/>
      <c r="M1232" s="776"/>
      <c r="N1232" s="776"/>
      <c r="O1232" s="776"/>
      <c r="P1232" s="776"/>
      <c r="Q1232" s="776"/>
      <c r="R1232" s="776"/>
      <c r="S1232" s="776"/>
      <c r="T1232" s="776"/>
      <c r="U1232" s="776"/>
      <c r="V1232" s="46"/>
      <c r="W1232" s="46"/>
      <c r="X1232" s="775"/>
      <c r="Y1232" s="775"/>
      <c r="Z1232" s="775"/>
      <c r="AA1232" s="775"/>
      <c r="AB1232" s="775"/>
    </row>
    <row r="1233" spans="1:28" s="43" customFormat="1" x14ac:dyDescent="0.2">
      <c r="A1233" s="776"/>
      <c r="B1233" s="780"/>
      <c r="D1233" s="779"/>
      <c r="E1233" s="779"/>
      <c r="F1233" s="778"/>
      <c r="G1233" s="777"/>
      <c r="H1233" s="776"/>
      <c r="I1233" s="776"/>
      <c r="J1233" s="776"/>
      <c r="K1233" s="776"/>
      <c r="L1233" s="776"/>
      <c r="M1233" s="776"/>
      <c r="N1233" s="776"/>
      <c r="O1233" s="776"/>
      <c r="P1233" s="776"/>
      <c r="Q1233" s="776"/>
      <c r="R1233" s="776"/>
      <c r="S1233" s="776"/>
      <c r="T1233" s="776"/>
      <c r="U1233" s="776"/>
      <c r="V1233" s="46"/>
      <c r="W1233" s="46"/>
      <c r="X1233" s="775"/>
      <c r="Y1233" s="775"/>
      <c r="Z1233" s="775"/>
      <c r="AA1233" s="775"/>
      <c r="AB1233" s="775"/>
    </row>
    <row r="1234" spans="1:28" s="43" customFormat="1" x14ac:dyDescent="0.2">
      <c r="A1234" s="776"/>
      <c r="B1234" s="780"/>
      <c r="D1234" s="779"/>
      <c r="E1234" s="779"/>
      <c r="F1234" s="778"/>
      <c r="G1234" s="777"/>
      <c r="H1234" s="776"/>
      <c r="I1234" s="776"/>
      <c r="J1234" s="776"/>
      <c r="K1234" s="776"/>
      <c r="L1234" s="776"/>
      <c r="M1234" s="776"/>
      <c r="N1234" s="776"/>
      <c r="O1234" s="776"/>
      <c r="P1234" s="776"/>
      <c r="Q1234" s="776"/>
      <c r="R1234" s="776"/>
      <c r="S1234" s="776"/>
      <c r="T1234" s="776"/>
      <c r="U1234" s="776"/>
      <c r="V1234" s="46"/>
      <c r="W1234" s="46"/>
      <c r="X1234" s="775"/>
      <c r="Y1234" s="775"/>
      <c r="Z1234" s="775"/>
      <c r="AA1234" s="775"/>
      <c r="AB1234" s="775"/>
    </row>
    <row r="1235" spans="1:28" s="43" customFormat="1" x14ac:dyDescent="0.2">
      <c r="A1235" s="776"/>
      <c r="B1235" s="780"/>
      <c r="D1235" s="779"/>
      <c r="E1235" s="779"/>
      <c r="F1235" s="778"/>
      <c r="G1235" s="777"/>
      <c r="H1235" s="776"/>
      <c r="I1235" s="776"/>
      <c r="J1235" s="776"/>
      <c r="K1235" s="776"/>
      <c r="L1235" s="776"/>
      <c r="M1235" s="776"/>
      <c r="N1235" s="776"/>
      <c r="O1235" s="776"/>
      <c r="P1235" s="776"/>
      <c r="Q1235" s="776"/>
      <c r="R1235" s="776"/>
      <c r="S1235" s="776"/>
      <c r="T1235" s="776"/>
      <c r="U1235" s="776"/>
      <c r="V1235" s="46"/>
      <c r="W1235" s="46"/>
      <c r="X1235" s="775"/>
      <c r="Y1235" s="775"/>
      <c r="Z1235" s="775"/>
      <c r="AA1235" s="775"/>
      <c r="AB1235" s="775"/>
    </row>
    <row r="1236" spans="1:28" s="43" customFormat="1" x14ac:dyDescent="0.2">
      <c r="A1236" s="776"/>
      <c r="B1236" s="780"/>
      <c r="D1236" s="779"/>
      <c r="E1236" s="779"/>
      <c r="F1236" s="778"/>
      <c r="G1236" s="777"/>
      <c r="H1236" s="776"/>
      <c r="I1236" s="776"/>
      <c r="J1236" s="776"/>
      <c r="K1236" s="776"/>
      <c r="L1236" s="776"/>
      <c r="M1236" s="776"/>
      <c r="N1236" s="776"/>
      <c r="O1236" s="776"/>
      <c r="P1236" s="776"/>
      <c r="Q1236" s="776"/>
      <c r="R1236" s="776"/>
      <c r="S1236" s="776"/>
      <c r="T1236" s="776"/>
      <c r="U1236" s="776"/>
      <c r="V1236" s="46"/>
      <c r="W1236" s="46"/>
      <c r="X1236" s="775"/>
      <c r="Y1236" s="775"/>
      <c r="Z1236" s="775"/>
      <c r="AA1236" s="775"/>
      <c r="AB1236" s="775"/>
    </row>
    <row r="1237" spans="1:28" s="43" customFormat="1" x14ac:dyDescent="0.2">
      <c r="A1237" s="776"/>
      <c r="B1237" s="780"/>
      <c r="D1237" s="779"/>
      <c r="E1237" s="779"/>
      <c r="F1237" s="778"/>
      <c r="G1237" s="777"/>
      <c r="H1237" s="776"/>
      <c r="I1237" s="776"/>
      <c r="J1237" s="776"/>
      <c r="K1237" s="776"/>
      <c r="L1237" s="776"/>
      <c r="M1237" s="776"/>
      <c r="N1237" s="776"/>
      <c r="O1237" s="776"/>
      <c r="P1237" s="776"/>
      <c r="Q1237" s="776"/>
      <c r="R1237" s="776"/>
      <c r="S1237" s="776"/>
      <c r="T1237" s="776"/>
      <c r="U1237" s="776"/>
      <c r="V1237" s="46"/>
      <c r="W1237" s="46"/>
      <c r="X1237" s="775"/>
      <c r="Y1237" s="775"/>
      <c r="Z1237" s="775"/>
      <c r="AA1237" s="775"/>
      <c r="AB1237" s="775"/>
    </row>
    <row r="1238" spans="1:28" s="43" customFormat="1" x14ac:dyDescent="0.2">
      <c r="A1238" s="776"/>
      <c r="B1238" s="780"/>
      <c r="D1238" s="779"/>
      <c r="E1238" s="779"/>
      <c r="F1238" s="778"/>
      <c r="G1238" s="777"/>
      <c r="H1238" s="776"/>
      <c r="I1238" s="776"/>
      <c r="J1238" s="776"/>
      <c r="K1238" s="776"/>
      <c r="L1238" s="776"/>
      <c r="M1238" s="776"/>
      <c r="N1238" s="776"/>
      <c r="O1238" s="776"/>
      <c r="P1238" s="776"/>
      <c r="Q1238" s="776"/>
      <c r="R1238" s="776"/>
      <c r="S1238" s="776"/>
      <c r="T1238" s="776"/>
      <c r="U1238" s="776"/>
      <c r="V1238" s="46"/>
      <c r="W1238" s="46"/>
      <c r="X1238" s="775"/>
      <c r="Y1238" s="775"/>
      <c r="Z1238" s="775"/>
      <c r="AA1238" s="775"/>
      <c r="AB1238" s="775"/>
    </row>
    <row r="1239" spans="1:28" s="43" customFormat="1" x14ac:dyDescent="0.2">
      <c r="A1239" s="776"/>
      <c r="B1239" s="780"/>
      <c r="D1239" s="779"/>
      <c r="E1239" s="779"/>
      <c r="F1239" s="778"/>
      <c r="G1239" s="777"/>
      <c r="H1239" s="776"/>
      <c r="I1239" s="776"/>
      <c r="J1239" s="776"/>
      <c r="K1239" s="776"/>
      <c r="L1239" s="776"/>
      <c r="M1239" s="776"/>
      <c r="N1239" s="776"/>
      <c r="O1239" s="776"/>
      <c r="P1239" s="776"/>
      <c r="Q1239" s="776"/>
      <c r="R1239" s="776"/>
      <c r="S1239" s="776"/>
      <c r="T1239" s="776"/>
      <c r="U1239" s="776"/>
      <c r="V1239" s="46"/>
      <c r="W1239" s="46"/>
      <c r="X1239" s="775"/>
      <c r="Y1239" s="775"/>
      <c r="Z1239" s="775"/>
      <c r="AA1239" s="775"/>
      <c r="AB1239" s="775"/>
    </row>
    <row r="1240" spans="1:28" s="43" customFormat="1" x14ac:dyDescent="0.2">
      <c r="A1240" s="776"/>
      <c r="B1240" s="780"/>
      <c r="D1240" s="779"/>
      <c r="E1240" s="779"/>
      <c r="F1240" s="778"/>
      <c r="G1240" s="777"/>
      <c r="H1240" s="776"/>
      <c r="I1240" s="776"/>
      <c r="J1240" s="776"/>
      <c r="K1240" s="776"/>
      <c r="L1240" s="776"/>
      <c r="M1240" s="776"/>
      <c r="N1240" s="776"/>
      <c r="O1240" s="776"/>
      <c r="P1240" s="776"/>
      <c r="Q1240" s="776"/>
      <c r="R1240" s="776"/>
      <c r="S1240" s="776"/>
      <c r="T1240" s="776"/>
      <c r="U1240" s="776"/>
      <c r="V1240" s="46"/>
      <c r="W1240" s="46"/>
      <c r="X1240" s="775"/>
      <c r="Y1240" s="775"/>
      <c r="Z1240" s="775"/>
      <c r="AA1240" s="775"/>
      <c r="AB1240" s="775"/>
    </row>
    <row r="1241" spans="1:28" s="43" customFormat="1" x14ac:dyDescent="0.2">
      <c r="A1241" s="776"/>
      <c r="B1241" s="780"/>
      <c r="D1241" s="779"/>
      <c r="E1241" s="779"/>
      <c r="F1241" s="778"/>
      <c r="G1241" s="777"/>
      <c r="H1241" s="776"/>
      <c r="I1241" s="776"/>
      <c r="J1241" s="776"/>
      <c r="K1241" s="776"/>
      <c r="L1241" s="776"/>
      <c r="M1241" s="776"/>
      <c r="N1241" s="776"/>
      <c r="O1241" s="776"/>
      <c r="P1241" s="776"/>
      <c r="Q1241" s="776"/>
      <c r="R1241" s="776"/>
      <c r="S1241" s="776"/>
      <c r="T1241" s="776"/>
      <c r="U1241" s="776"/>
      <c r="V1241" s="46"/>
      <c r="W1241" s="46"/>
      <c r="X1241" s="775"/>
      <c r="Y1241" s="775"/>
      <c r="Z1241" s="775"/>
      <c r="AA1241" s="775"/>
      <c r="AB1241" s="775"/>
    </row>
    <row r="1242" spans="1:28" s="43" customFormat="1" x14ac:dyDescent="0.2">
      <c r="A1242" s="776"/>
      <c r="B1242" s="780"/>
      <c r="D1242" s="779"/>
      <c r="E1242" s="779"/>
      <c r="F1242" s="778"/>
      <c r="G1242" s="777"/>
      <c r="H1242" s="776"/>
      <c r="I1242" s="776"/>
      <c r="J1242" s="776"/>
      <c r="K1242" s="776"/>
      <c r="L1242" s="776"/>
      <c r="M1242" s="776"/>
      <c r="N1242" s="776"/>
      <c r="O1242" s="776"/>
      <c r="P1242" s="776"/>
      <c r="Q1242" s="776"/>
      <c r="R1242" s="776"/>
      <c r="S1242" s="776"/>
      <c r="T1242" s="776"/>
      <c r="U1242" s="776"/>
      <c r="V1242" s="46"/>
      <c r="W1242" s="46"/>
      <c r="X1242" s="775"/>
      <c r="Y1242" s="775"/>
      <c r="Z1242" s="775"/>
      <c r="AA1242" s="775"/>
      <c r="AB1242" s="775"/>
    </row>
    <row r="1243" spans="1:28" s="43" customFormat="1" x14ac:dyDescent="0.2">
      <c r="A1243" s="776"/>
      <c r="B1243" s="780"/>
      <c r="D1243" s="779"/>
      <c r="E1243" s="779"/>
      <c r="F1243" s="778"/>
      <c r="G1243" s="777"/>
      <c r="H1243" s="776"/>
      <c r="I1243" s="776"/>
      <c r="J1243" s="776"/>
      <c r="K1243" s="776"/>
      <c r="L1243" s="776"/>
      <c r="M1243" s="776"/>
      <c r="N1243" s="776"/>
      <c r="O1243" s="776"/>
      <c r="P1243" s="776"/>
      <c r="Q1243" s="776"/>
      <c r="R1243" s="776"/>
      <c r="S1243" s="776"/>
      <c r="T1243" s="776"/>
      <c r="U1243" s="776"/>
      <c r="V1243" s="46"/>
      <c r="W1243" s="46"/>
      <c r="X1243" s="775"/>
      <c r="Y1243" s="775"/>
      <c r="Z1243" s="775"/>
      <c r="AA1243" s="775"/>
      <c r="AB1243" s="775"/>
    </row>
    <row r="1244" spans="1:28" s="43" customFormat="1" x14ac:dyDescent="0.2">
      <c r="A1244" s="776"/>
      <c r="B1244" s="780"/>
      <c r="D1244" s="779"/>
      <c r="E1244" s="779"/>
      <c r="F1244" s="778"/>
      <c r="G1244" s="777"/>
      <c r="H1244" s="776"/>
      <c r="I1244" s="776"/>
      <c r="J1244" s="776"/>
      <c r="K1244" s="776"/>
      <c r="L1244" s="776"/>
      <c r="M1244" s="776"/>
      <c r="N1244" s="776"/>
      <c r="O1244" s="776"/>
      <c r="P1244" s="776"/>
      <c r="Q1244" s="776"/>
      <c r="R1244" s="776"/>
      <c r="S1244" s="776"/>
      <c r="T1244" s="776"/>
      <c r="U1244" s="776"/>
      <c r="V1244" s="46"/>
      <c r="W1244" s="46"/>
      <c r="X1244" s="775"/>
      <c r="Y1244" s="775"/>
      <c r="Z1244" s="775"/>
      <c r="AA1244" s="775"/>
      <c r="AB1244" s="775"/>
    </row>
    <row r="1245" spans="1:28" s="43" customFormat="1" x14ac:dyDescent="0.2">
      <c r="A1245" s="776"/>
      <c r="B1245" s="780"/>
      <c r="D1245" s="779"/>
      <c r="E1245" s="779"/>
      <c r="F1245" s="778"/>
      <c r="G1245" s="777"/>
      <c r="H1245" s="776"/>
      <c r="I1245" s="776"/>
      <c r="J1245" s="776"/>
      <c r="K1245" s="776"/>
      <c r="L1245" s="776"/>
      <c r="M1245" s="776"/>
      <c r="N1245" s="776"/>
      <c r="O1245" s="776"/>
      <c r="P1245" s="776"/>
      <c r="Q1245" s="776"/>
      <c r="R1245" s="776"/>
      <c r="S1245" s="776"/>
      <c r="T1245" s="776"/>
      <c r="U1245" s="776"/>
      <c r="V1245" s="46"/>
      <c r="W1245" s="46"/>
      <c r="X1245" s="775"/>
      <c r="Y1245" s="775"/>
      <c r="Z1245" s="775"/>
      <c r="AA1245" s="775"/>
      <c r="AB1245" s="775"/>
    </row>
    <row r="1246" spans="1:28" s="43" customFormat="1" x14ac:dyDescent="0.2">
      <c r="A1246" s="776"/>
      <c r="B1246" s="780"/>
      <c r="D1246" s="779"/>
      <c r="E1246" s="779"/>
      <c r="F1246" s="778"/>
      <c r="G1246" s="777"/>
      <c r="H1246" s="776"/>
      <c r="I1246" s="776"/>
      <c r="J1246" s="776"/>
      <c r="K1246" s="776"/>
      <c r="L1246" s="776"/>
      <c r="M1246" s="776"/>
      <c r="N1246" s="776"/>
      <c r="O1246" s="776"/>
      <c r="P1246" s="776"/>
      <c r="Q1246" s="776"/>
      <c r="R1246" s="776"/>
      <c r="S1246" s="776"/>
      <c r="T1246" s="776"/>
      <c r="U1246" s="776"/>
      <c r="V1246" s="46"/>
      <c r="W1246" s="46"/>
      <c r="X1246" s="775"/>
      <c r="Y1246" s="775"/>
      <c r="Z1246" s="775"/>
      <c r="AA1246" s="775"/>
      <c r="AB1246" s="775"/>
    </row>
    <row r="1247" spans="1:28" s="43" customFormat="1" x14ac:dyDescent="0.2">
      <c r="A1247" s="776"/>
      <c r="B1247" s="780"/>
      <c r="D1247" s="779"/>
      <c r="E1247" s="779"/>
      <c r="F1247" s="778"/>
      <c r="G1247" s="777"/>
      <c r="H1247" s="776"/>
      <c r="I1247" s="776"/>
      <c r="J1247" s="776"/>
      <c r="K1247" s="776"/>
      <c r="L1247" s="776"/>
      <c r="M1247" s="776"/>
      <c r="N1247" s="776"/>
      <c r="O1247" s="776"/>
      <c r="P1247" s="776"/>
      <c r="Q1247" s="776"/>
      <c r="R1247" s="776"/>
      <c r="S1247" s="776"/>
      <c r="T1247" s="776"/>
      <c r="U1247" s="776"/>
      <c r="V1247" s="46"/>
      <c r="W1247" s="46"/>
      <c r="X1247" s="775"/>
      <c r="Y1247" s="775"/>
      <c r="Z1247" s="775"/>
      <c r="AA1247" s="775"/>
      <c r="AB1247" s="775"/>
    </row>
    <row r="1248" spans="1:28" s="43" customFormat="1" x14ac:dyDescent="0.2">
      <c r="A1248" s="776"/>
      <c r="B1248" s="780"/>
      <c r="D1248" s="779"/>
      <c r="E1248" s="779"/>
      <c r="F1248" s="778"/>
      <c r="G1248" s="777"/>
      <c r="H1248" s="776"/>
      <c r="I1248" s="776"/>
      <c r="J1248" s="776"/>
      <c r="K1248" s="776"/>
      <c r="L1248" s="776"/>
      <c r="M1248" s="776"/>
      <c r="N1248" s="776"/>
      <c r="O1248" s="776"/>
      <c r="P1248" s="776"/>
      <c r="Q1248" s="776"/>
      <c r="R1248" s="776"/>
      <c r="S1248" s="776"/>
      <c r="T1248" s="776"/>
      <c r="U1248" s="776"/>
      <c r="V1248" s="46"/>
      <c r="W1248" s="46"/>
      <c r="X1248" s="775"/>
      <c r="Y1248" s="775"/>
      <c r="Z1248" s="775"/>
      <c r="AA1248" s="775"/>
      <c r="AB1248" s="775"/>
    </row>
    <row r="1249" spans="1:28" s="43" customFormat="1" x14ac:dyDescent="0.2">
      <c r="A1249" s="776"/>
      <c r="B1249" s="780"/>
      <c r="D1249" s="779"/>
      <c r="E1249" s="779"/>
      <c r="F1249" s="778"/>
      <c r="G1249" s="777"/>
      <c r="H1249" s="776"/>
      <c r="I1249" s="776"/>
      <c r="J1249" s="776"/>
      <c r="K1249" s="776"/>
      <c r="L1249" s="776"/>
      <c r="M1249" s="776"/>
      <c r="N1249" s="776"/>
      <c r="O1249" s="776"/>
      <c r="P1249" s="776"/>
      <c r="Q1249" s="776"/>
      <c r="R1249" s="776"/>
      <c r="S1249" s="776"/>
      <c r="T1249" s="776"/>
      <c r="U1249" s="776"/>
      <c r="V1249" s="46"/>
      <c r="W1249" s="46"/>
      <c r="X1249" s="775"/>
      <c r="Y1249" s="775"/>
      <c r="Z1249" s="775"/>
      <c r="AA1249" s="775"/>
      <c r="AB1249" s="775"/>
    </row>
    <row r="1250" spans="1:28" s="43" customFormat="1" x14ac:dyDescent="0.2">
      <c r="A1250" s="776"/>
      <c r="B1250" s="780"/>
      <c r="D1250" s="779"/>
      <c r="E1250" s="779"/>
      <c r="F1250" s="778"/>
      <c r="G1250" s="777"/>
      <c r="H1250" s="776"/>
      <c r="I1250" s="776"/>
      <c r="J1250" s="776"/>
      <c r="K1250" s="776"/>
      <c r="L1250" s="776"/>
      <c r="M1250" s="776"/>
      <c r="N1250" s="776"/>
      <c r="O1250" s="776"/>
      <c r="P1250" s="776"/>
      <c r="Q1250" s="776"/>
      <c r="R1250" s="776"/>
      <c r="S1250" s="776"/>
      <c r="T1250" s="776"/>
      <c r="U1250" s="776"/>
      <c r="V1250" s="46"/>
      <c r="W1250" s="46"/>
      <c r="X1250" s="775"/>
      <c r="Y1250" s="775"/>
      <c r="Z1250" s="775"/>
      <c r="AA1250" s="775"/>
      <c r="AB1250" s="775"/>
    </row>
    <row r="1251" spans="1:28" s="43" customFormat="1" x14ac:dyDescent="0.2">
      <c r="A1251" s="776"/>
      <c r="B1251" s="780"/>
      <c r="D1251" s="779"/>
      <c r="E1251" s="779"/>
      <c r="F1251" s="778"/>
      <c r="G1251" s="777"/>
      <c r="H1251" s="776"/>
      <c r="I1251" s="776"/>
      <c r="J1251" s="776"/>
      <c r="K1251" s="776"/>
      <c r="L1251" s="776"/>
      <c r="M1251" s="776"/>
      <c r="N1251" s="776"/>
      <c r="O1251" s="776"/>
      <c r="P1251" s="776"/>
      <c r="Q1251" s="776"/>
      <c r="R1251" s="776"/>
      <c r="S1251" s="776"/>
      <c r="T1251" s="776"/>
      <c r="U1251" s="776"/>
      <c r="V1251" s="46"/>
      <c r="W1251" s="46"/>
      <c r="X1251" s="775"/>
      <c r="Y1251" s="775"/>
      <c r="Z1251" s="775"/>
      <c r="AA1251" s="775"/>
      <c r="AB1251" s="775"/>
    </row>
    <row r="1252" spans="1:28" s="43" customFormat="1" x14ac:dyDescent="0.2">
      <c r="A1252" s="776"/>
      <c r="B1252" s="780"/>
      <c r="D1252" s="779"/>
      <c r="E1252" s="779"/>
      <c r="F1252" s="778"/>
      <c r="G1252" s="777"/>
      <c r="H1252" s="776"/>
      <c r="I1252" s="776"/>
      <c r="J1252" s="776"/>
      <c r="K1252" s="776"/>
      <c r="L1252" s="776"/>
      <c r="M1252" s="776"/>
      <c r="N1252" s="776"/>
      <c r="O1252" s="776"/>
      <c r="P1252" s="776"/>
      <c r="Q1252" s="776"/>
      <c r="R1252" s="776"/>
      <c r="S1252" s="776"/>
      <c r="T1252" s="776"/>
      <c r="U1252" s="776"/>
      <c r="V1252" s="46"/>
      <c r="W1252" s="46"/>
      <c r="X1252" s="775"/>
      <c r="Y1252" s="775"/>
      <c r="Z1252" s="775"/>
      <c r="AA1252" s="775"/>
      <c r="AB1252" s="775"/>
    </row>
    <row r="1253" spans="1:28" s="43" customFormat="1" x14ac:dyDescent="0.2">
      <c r="A1253" s="776"/>
      <c r="B1253" s="780"/>
      <c r="D1253" s="779"/>
      <c r="E1253" s="779"/>
      <c r="F1253" s="778"/>
      <c r="G1253" s="777"/>
      <c r="H1253" s="776"/>
      <c r="I1253" s="776"/>
      <c r="J1253" s="776"/>
      <c r="K1253" s="776"/>
      <c r="L1253" s="776"/>
      <c r="M1253" s="776"/>
      <c r="N1253" s="776"/>
      <c r="O1253" s="776"/>
      <c r="P1253" s="776"/>
      <c r="Q1253" s="776"/>
      <c r="R1253" s="776"/>
      <c r="S1253" s="776"/>
      <c r="T1253" s="776"/>
      <c r="U1253" s="776"/>
      <c r="V1253" s="46"/>
      <c r="W1253" s="46"/>
      <c r="X1253" s="775"/>
      <c r="Y1253" s="775"/>
      <c r="Z1253" s="775"/>
      <c r="AA1253" s="775"/>
      <c r="AB1253" s="775"/>
    </row>
    <row r="1254" spans="1:28" s="43" customFormat="1" x14ac:dyDescent="0.2">
      <c r="A1254" s="776"/>
      <c r="B1254" s="780"/>
      <c r="D1254" s="779"/>
      <c r="E1254" s="779"/>
      <c r="F1254" s="778"/>
      <c r="G1254" s="777"/>
      <c r="H1254" s="776"/>
      <c r="I1254" s="776"/>
      <c r="J1254" s="776"/>
      <c r="K1254" s="776"/>
      <c r="L1254" s="776"/>
      <c r="M1254" s="776"/>
      <c r="N1254" s="776"/>
      <c r="O1254" s="776"/>
      <c r="P1254" s="776"/>
      <c r="Q1254" s="776"/>
      <c r="R1254" s="776"/>
      <c r="S1254" s="776"/>
      <c r="T1254" s="776"/>
      <c r="U1254" s="776"/>
      <c r="V1254" s="46"/>
      <c r="W1254" s="46"/>
      <c r="X1254" s="775"/>
      <c r="Y1254" s="775"/>
      <c r="Z1254" s="775"/>
      <c r="AA1254" s="775"/>
      <c r="AB1254" s="775"/>
    </row>
    <row r="1255" spans="1:28" s="43" customFormat="1" x14ac:dyDescent="0.2">
      <c r="A1255" s="776"/>
      <c r="B1255" s="780"/>
      <c r="D1255" s="779"/>
      <c r="E1255" s="779"/>
      <c r="F1255" s="778"/>
      <c r="G1255" s="777"/>
      <c r="H1255" s="776"/>
      <c r="I1255" s="776"/>
      <c r="J1255" s="776"/>
      <c r="K1255" s="776"/>
      <c r="L1255" s="776"/>
      <c r="M1255" s="776"/>
      <c r="N1255" s="776"/>
      <c r="O1255" s="776"/>
      <c r="P1255" s="776"/>
      <c r="Q1255" s="776"/>
      <c r="R1255" s="776"/>
      <c r="S1255" s="776"/>
      <c r="T1255" s="776"/>
      <c r="U1255" s="776"/>
      <c r="V1255" s="46"/>
      <c r="W1255" s="46"/>
      <c r="X1255" s="775"/>
      <c r="Y1255" s="775"/>
      <c r="Z1255" s="775"/>
      <c r="AA1255" s="775"/>
      <c r="AB1255" s="775"/>
    </row>
    <row r="1256" spans="1:28" s="43" customFormat="1" x14ac:dyDescent="0.2">
      <c r="A1256" s="776"/>
      <c r="B1256" s="780"/>
      <c r="D1256" s="779"/>
      <c r="E1256" s="779"/>
      <c r="F1256" s="778"/>
      <c r="G1256" s="777"/>
      <c r="H1256" s="776"/>
      <c r="I1256" s="776"/>
      <c r="J1256" s="776"/>
      <c r="K1256" s="776"/>
      <c r="L1256" s="776"/>
      <c r="M1256" s="776"/>
      <c r="N1256" s="776"/>
      <c r="O1256" s="776"/>
      <c r="P1256" s="776"/>
      <c r="Q1256" s="776"/>
      <c r="R1256" s="776"/>
      <c r="S1256" s="776"/>
      <c r="T1256" s="776"/>
      <c r="U1256" s="776"/>
      <c r="V1256" s="46"/>
      <c r="W1256" s="46"/>
      <c r="X1256" s="775"/>
      <c r="Y1256" s="775"/>
      <c r="Z1256" s="775"/>
      <c r="AA1256" s="775"/>
      <c r="AB1256" s="775"/>
    </row>
    <row r="1257" spans="1:28" s="43" customFormat="1" x14ac:dyDescent="0.2">
      <c r="A1257" s="776"/>
      <c r="B1257" s="780"/>
      <c r="D1257" s="779"/>
      <c r="E1257" s="779"/>
      <c r="F1257" s="778"/>
      <c r="G1257" s="777"/>
      <c r="H1257" s="776"/>
      <c r="I1257" s="776"/>
      <c r="J1257" s="776"/>
      <c r="K1257" s="776"/>
      <c r="L1257" s="776"/>
      <c r="M1257" s="776"/>
      <c r="N1257" s="776"/>
      <c r="O1257" s="776"/>
      <c r="P1257" s="776"/>
      <c r="Q1257" s="776"/>
      <c r="R1257" s="776"/>
      <c r="S1257" s="776"/>
      <c r="T1257" s="776"/>
      <c r="U1257" s="776"/>
      <c r="V1257" s="46"/>
      <c r="W1257" s="46"/>
      <c r="X1257" s="775"/>
      <c r="Y1257" s="775"/>
      <c r="Z1257" s="775"/>
      <c r="AA1257" s="775"/>
      <c r="AB1257" s="775"/>
    </row>
    <row r="1258" spans="1:28" s="43" customFormat="1" x14ac:dyDescent="0.2">
      <c r="A1258" s="776"/>
      <c r="B1258" s="780"/>
      <c r="D1258" s="779"/>
      <c r="E1258" s="779"/>
      <c r="F1258" s="778"/>
      <c r="G1258" s="777"/>
      <c r="H1258" s="776"/>
      <c r="I1258" s="776"/>
      <c r="J1258" s="776"/>
      <c r="K1258" s="776"/>
      <c r="L1258" s="776"/>
      <c r="M1258" s="776"/>
      <c r="N1258" s="776"/>
      <c r="O1258" s="776"/>
      <c r="P1258" s="776"/>
      <c r="Q1258" s="776"/>
      <c r="R1258" s="776"/>
      <c r="S1258" s="776"/>
      <c r="T1258" s="776"/>
      <c r="U1258" s="776"/>
      <c r="V1258" s="46"/>
      <c r="W1258" s="46"/>
      <c r="X1258" s="775"/>
      <c r="Y1258" s="775"/>
      <c r="Z1258" s="775"/>
      <c r="AA1258" s="775"/>
      <c r="AB1258" s="775"/>
    </row>
    <row r="1259" spans="1:28" s="43" customFormat="1" x14ac:dyDescent="0.2">
      <c r="A1259" s="776"/>
      <c r="B1259" s="780"/>
      <c r="D1259" s="779"/>
      <c r="E1259" s="779"/>
      <c r="F1259" s="778"/>
      <c r="G1259" s="777"/>
      <c r="H1259" s="776"/>
      <c r="I1259" s="776"/>
      <c r="J1259" s="776"/>
      <c r="K1259" s="776"/>
      <c r="L1259" s="776"/>
      <c r="M1259" s="776"/>
      <c r="N1259" s="776"/>
      <c r="O1259" s="776"/>
      <c r="P1259" s="776"/>
      <c r="Q1259" s="776"/>
      <c r="R1259" s="776"/>
      <c r="S1259" s="776"/>
      <c r="T1259" s="776"/>
      <c r="U1259" s="776"/>
      <c r="V1259" s="46"/>
      <c r="W1259" s="46"/>
      <c r="X1259" s="775"/>
      <c r="Y1259" s="775"/>
      <c r="Z1259" s="775"/>
      <c r="AA1259" s="775"/>
      <c r="AB1259" s="775"/>
    </row>
    <row r="1260" spans="1:28" s="43" customFormat="1" x14ac:dyDescent="0.2">
      <c r="A1260" s="776"/>
      <c r="B1260" s="780"/>
      <c r="D1260" s="779"/>
      <c r="E1260" s="779"/>
      <c r="F1260" s="778"/>
      <c r="G1260" s="777"/>
      <c r="H1260" s="776"/>
      <c r="I1260" s="776"/>
      <c r="J1260" s="776"/>
      <c r="K1260" s="776"/>
      <c r="L1260" s="776"/>
      <c r="M1260" s="776"/>
      <c r="N1260" s="776"/>
      <c r="O1260" s="776"/>
      <c r="P1260" s="776"/>
      <c r="Q1260" s="776"/>
      <c r="R1260" s="776"/>
      <c r="S1260" s="776"/>
      <c r="T1260" s="776"/>
      <c r="U1260" s="776"/>
      <c r="V1260" s="46"/>
      <c r="W1260" s="46"/>
      <c r="X1260" s="775"/>
      <c r="Y1260" s="775"/>
      <c r="Z1260" s="775"/>
      <c r="AA1260" s="775"/>
      <c r="AB1260" s="775"/>
    </row>
    <row r="1261" spans="1:28" s="43" customFormat="1" x14ac:dyDescent="0.2">
      <c r="A1261" s="776"/>
      <c r="B1261" s="780"/>
      <c r="D1261" s="779"/>
      <c r="E1261" s="779"/>
      <c r="F1261" s="778"/>
      <c r="G1261" s="777"/>
      <c r="H1261" s="776"/>
      <c r="I1261" s="776"/>
      <c r="J1261" s="776"/>
      <c r="K1261" s="776"/>
      <c r="L1261" s="776"/>
      <c r="M1261" s="776"/>
      <c r="N1261" s="776"/>
      <c r="O1261" s="776"/>
      <c r="P1261" s="776"/>
      <c r="Q1261" s="776"/>
      <c r="R1261" s="776"/>
      <c r="S1261" s="776"/>
      <c r="T1261" s="776"/>
      <c r="U1261" s="776"/>
      <c r="V1261" s="46"/>
      <c r="W1261" s="46"/>
      <c r="X1261" s="775"/>
      <c r="Y1261" s="775"/>
      <c r="Z1261" s="775"/>
      <c r="AA1261" s="775"/>
      <c r="AB1261" s="775"/>
    </row>
    <row r="1262" spans="1:28" s="43" customFormat="1" x14ac:dyDescent="0.2">
      <c r="A1262" s="776"/>
      <c r="B1262" s="780"/>
      <c r="D1262" s="779"/>
      <c r="E1262" s="779"/>
      <c r="F1262" s="778"/>
      <c r="G1262" s="777"/>
      <c r="H1262" s="776"/>
      <c r="I1262" s="776"/>
      <c r="J1262" s="776"/>
      <c r="K1262" s="776"/>
      <c r="L1262" s="776"/>
      <c r="M1262" s="776"/>
      <c r="N1262" s="776"/>
      <c r="O1262" s="776"/>
      <c r="P1262" s="776"/>
      <c r="Q1262" s="776"/>
      <c r="R1262" s="776"/>
      <c r="S1262" s="776"/>
      <c r="T1262" s="776"/>
      <c r="U1262" s="776"/>
      <c r="V1262" s="46"/>
      <c r="W1262" s="46"/>
      <c r="X1262" s="775"/>
      <c r="Y1262" s="775"/>
      <c r="Z1262" s="775"/>
      <c r="AA1262" s="775"/>
      <c r="AB1262" s="775"/>
    </row>
    <row r="1263" spans="1:28" s="43" customFormat="1" x14ac:dyDescent="0.2">
      <c r="A1263" s="776"/>
      <c r="B1263" s="780"/>
      <c r="D1263" s="779"/>
      <c r="E1263" s="779"/>
      <c r="F1263" s="778"/>
      <c r="G1263" s="777"/>
      <c r="H1263" s="776"/>
      <c r="I1263" s="776"/>
      <c r="J1263" s="776"/>
      <c r="K1263" s="776"/>
      <c r="L1263" s="776"/>
      <c r="M1263" s="776"/>
      <c r="N1263" s="776"/>
      <c r="O1263" s="776"/>
      <c r="P1263" s="776"/>
      <c r="Q1263" s="776"/>
      <c r="R1263" s="776"/>
      <c r="S1263" s="776"/>
      <c r="T1263" s="776"/>
      <c r="U1263" s="776"/>
      <c r="V1263" s="46"/>
      <c r="W1263" s="46"/>
      <c r="X1263" s="775"/>
      <c r="Y1263" s="775"/>
      <c r="Z1263" s="775"/>
      <c r="AA1263" s="775"/>
      <c r="AB1263" s="775"/>
    </row>
    <row r="1264" spans="1:28" s="43" customFormat="1" x14ac:dyDescent="0.2">
      <c r="A1264" s="776"/>
      <c r="B1264" s="780"/>
      <c r="D1264" s="779"/>
      <c r="E1264" s="779"/>
      <c r="F1264" s="778"/>
      <c r="G1264" s="777"/>
      <c r="H1264" s="776"/>
      <c r="I1264" s="776"/>
      <c r="J1264" s="776"/>
      <c r="K1264" s="776"/>
      <c r="L1264" s="776"/>
      <c r="M1264" s="776"/>
      <c r="N1264" s="776"/>
      <c r="O1264" s="776"/>
      <c r="P1264" s="776"/>
      <c r="Q1264" s="776"/>
      <c r="R1264" s="776"/>
      <c r="S1264" s="776"/>
      <c r="T1264" s="776"/>
      <c r="U1264" s="776"/>
      <c r="V1264" s="46"/>
      <c r="W1264" s="46"/>
      <c r="X1264" s="775"/>
      <c r="Y1264" s="775"/>
      <c r="Z1264" s="775"/>
      <c r="AA1264" s="775"/>
      <c r="AB1264" s="775"/>
    </row>
    <row r="1265" spans="1:28" s="43" customFormat="1" x14ac:dyDescent="0.2">
      <c r="A1265" s="776"/>
      <c r="B1265" s="780"/>
      <c r="D1265" s="779"/>
      <c r="E1265" s="779"/>
      <c r="F1265" s="778"/>
      <c r="G1265" s="777"/>
      <c r="H1265" s="776"/>
      <c r="I1265" s="776"/>
      <c r="J1265" s="776"/>
      <c r="K1265" s="776"/>
      <c r="L1265" s="776"/>
      <c r="M1265" s="776"/>
      <c r="N1265" s="776"/>
      <c r="O1265" s="776"/>
      <c r="P1265" s="776"/>
      <c r="Q1265" s="776"/>
      <c r="R1265" s="776"/>
      <c r="S1265" s="776"/>
      <c r="T1265" s="776"/>
      <c r="U1265" s="776"/>
      <c r="V1265" s="46"/>
      <c r="W1265" s="46"/>
      <c r="X1265" s="775"/>
      <c r="Y1265" s="775"/>
      <c r="Z1265" s="775"/>
      <c r="AA1265" s="775"/>
      <c r="AB1265" s="775"/>
    </row>
    <row r="1266" spans="1:28" s="43" customFormat="1" x14ac:dyDescent="0.2">
      <c r="A1266" s="776"/>
      <c r="B1266" s="780"/>
      <c r="D1266" s="779"/>
      <c r="E1266" s="779"/>
      <c r="F1266" s="778"/>
      <c r="G1266" s="777"/>
      <c r="H1266" s="776"/>
      <c r="I1266" s="776"/>
      <c r="J1266" s="776"/>
      <c r="K1266" s="776"/>
      <c r="L1266" s="776"/>
      <c r="M1266" s="776"/>
      <c r="N1266" s="776"/>
      <c r="O1266" s="776"/>
      <c r="P1266" s="776"/>
      <c r="Q1266" s="776"/>
      <c r="R1266" s="776"/>
      <c r="S1266" s="776"/>
      <c r="T1266" s="776"/>
      <c r="U1266" s="776"/>
      <c r="V1266" s="46"/>
      <c r="W1266" s="46"/>
      <c r="X1266" s="775"/>
      <c r="Y1266" s="775"/>
      <c r="Z1266" s="775"/>
      <c r="AA1266" s="775"/>
      <c r="AB1266" s="775"/>
    </row>
    <row r="1267" spans="1:28" s="43" customFormat="1" x14ac:dyDescent="0.2">
      <c r="A1267" s="776"/>
      <c r="B1267" s="780"/>
      <c r="D1267" s="779"/>
      <c r="E1267" s="779"/>
      <c r="F1267" s="778"/>
      <c r="G1267" s="777"/>
      <c r="H1267" s="776"/>
      <c r="I1267" s="776"/>
      <c r="J1267" s="776"/>
      <c r="K1267" s="776"/>
      <c r="L1267" s="776"/>
      <c r="M1267" s="776"/>
      <c r="N1267" s="776"/>
      <c r="O1267" s="776"/>
      <c r="P1267" s="776"/>
      <c r="Q1267" s="776"/>
      <c r="R1267" s="776"/>
      <c r="S1267" s="776"/>
      <c r="T1267" s="776"/>
      <c r="U1267" s="776"/>
      <c r="V1267" s="46"/>
      <c r="W1267" s="46"/>
      <c r="X1267" s="775"/>
      <c r="Y1267" s="775"/>
      <c r="Z1267" s="775"/>
      <c r="AA1267" s="775"/>
      <c r="AB1267" s="775"/>
    </row>
    <row r="1268" spans="1:28" s="43" customFormat="1" x14ac:dyDescent="0.2">
      <c r="A1268" s="776"/>
      <c r="B1268" s="780"/>
      <c r="D1268" s="779"/>
      <c r="E1268" s="779"/>
      <c r="F1268" s="778"/>
      <c r="G1268" s="777"/>
      <c r="H1268" s="776"/>
      <c r="I1268" s="776"/>
      <c r="J1268" s="776"/>
      <c r="K1268" s="776"/>
      <c r="L1268" s="776"/>
      <c r="M1268" s="776"/>
      <c r="N1268" s="776"/>
      <c r="O1268" s="776"/>
      <c r="P1268" s="776"/>
      <c r="Q1268" s="776"/>
      <c r="R1268" s="776"/>
      <c r="S1268" s="776"/>
      <c r="T1268" s="776"/>
      <c r="U1268" s="776"/>
      <c r="V1268" s="46"/>
      <c r="W1268" s="46"/>
      <c r="X1268" s="775"/>
      <c r="Y1268" s="775"/>
      <c r="Z1268" s="775"/>
      <c r="AA1268" s="775"/>
      <c r="AB1268" s="775"/>
    </row>
    <row r="1269" spans="1:28" s="43" customFormat="1" x14ac:dyDescent="0.2">
      <c r="A1269" s="776"/>
      <c r="B1269" s="780"/>
      <c r="D1269" s="779"/>
      <c r="E1269" s="779"/>
      <c r="F1269" s="778"/>
      <c r="G1269" s="777"/>
      <c r="H1269" s="776"/>
      <c r="I1269" s="776"/>
      <c r="J1269" s="776"/>
      <c r="K1269" s="776"/>
      <c r="L1269" s="776"/>
      <c r="M1269" s="776"/>
      <c r="N1269" s="776"/>
      <c r="O1269" s="776"/>
      <c r="P1269" s="776"/>
      <c r="Q1269" s="776"/>
      <c r="R1269" s="776"/>
      <c r="S1269" s="776"/>
      <c r="T1269" s="776"/>
      <c r="U1269" s="776"/>
      <c r="V1269" s="46"/>
      <c r="W1269" s="46"/>
      <c r="X1269" s="775"/>
      <c r="Y1269" s="775"/>
      <c r="Z1269" s="775"/>
      <c r="AA1269" s="775"/>
      <c r="AB1269" s="775"/>
    </row>
    <row r="1270" spans="1:28" s="43" customFormat="1" x14ac:dyDescent="0.2">
      <c r="A1270" s="776"/>
      <c r="B1270" s="780"/>
      <c r="D1270" s="779"/>
      <c r="E1270" s="779"/>
      <c r="F1270" s="778"/>
      <c r="G1270" s="777"/>
      <c r="H1270" s="776"/>
      <c r="I1270" s="776"/>
      <c r="J1270" s="776"/>
      <c r="K1270" s="776"/>
      <c r="L1270" s="776"/>
      <c r="M1270" s="776"/>
      <c r="N1270" s="776"/>
      <c r="O1270" s="776"/>
      <c r="P1270" s="776"/>
      <c r="Q1270" s="776"/>
      <c r="R1270" s="776"/>
      <c r="S1270" s="776"/>
      <c r="T1270" s="776"/>
      <c r="U1270" s="776"/>
      <c r="V1270" s="46"/>
      <c r="W1270" s="46"/>
      <c r="X1270" s="775"/>
      <c r="Y1270" s="775"/>
      <c r="Z1270" s="775"/>
      <c r="AA1270" s="775"/>
      <c r="AB1270" s="775"/>
    </row>
    <row r="1271" spans="1:28" s="43" customFormat="1" x14ac:dyDescent="0.2">
      <c r="A1271" s="776"/>
      <c r="B1271" s="780"/>
      <c r="D1271" s="779"/>
      <c r="E1271" s="779"/>
      <c r="F1271" s="778"/>
      <c r="G1271" s="777"/>
      <c r="H1271" s="776"/>
      <c r="I1271" s="776"/>
      <c r="J1271" s="776"/>
      <c r="K1271" s="776"/>
      <c r="L1271" s="776"/>
      <c r="M1271" s="776"/>
      <c r="N1271" s="776"/>
      <c r="O1271" s="776"/>
      <c r="P1271" s="776"/>
      <c r="Q1271" s="776"/>
      <c r="R1271" s="776"/>
      <c r="S1271" s="776"/>
      <c r="T1271" s="776"/>
      <c r="U1271" s="776"/>
      <c r="V1271" s="46"/>
      <c r="W1271" s="46"/>
      <c r="X1271" s="775"/>
      <c r="Y1271" s="775"/>
      <c r="Z1271" s="775"/>
      <c r="AA1271" s="775"/>
      <c r="AB1271" s="775"/>
    </row>
    <row r="1272" spans="1:28" s="43" customFormat="1" x14ac:dyDescent="0.2">
      <c r="A1272" s="776"/>
      <c r="B1272" s="780"/>
      <c r="D1272" s="779"/>
      <c r="E1272" s="779"/>
      <c r="F1272" s="778"/>
      <c r="G1272" s="777"/>
      <c r="H1272" s="776"/>
      <c r="I1272" s="776"/>
      <c r="J1272" s="776"/>
      <c r="K1272" s="776"/>
      <c r="L1272" s="776"/>
      <c r="M1272" s="776"/>
      <c r="N1272" s="776"/>
      <c r="O1272" s="776"/>
      <c r="P1272" s="776"/>
      <c r="Q1272" s="776"/>
      <c r="R1272" s="776"/>
      <c r="S1272" s="776"/>
      <c r="T1272" s="776"/>
      <c r="U1272" s="776"/>
      <c r="V1272" s="46"/>
      <c r="W1272" s="46"/>
      <c r="X1272" s="775"/>
      <c r="Y1272" s="775"/>
      <c r="Z1272" s="775"/>
      <c r="AA1272" s="775"/>
      <c r="AB1272" s="775"/>
    </row>
    <row r="1273" spans="1:28" s="43" customFormat="1" x14ac:dyDescent="0.2">
      <c r="A1273" s="776"/>
      <c r="B1273" s="780"/>
      <c r="D1273" s="779"/>
      <c r="E1273" s="779"/>
      <c r="F1273" s="778"/>
      <c r="G1273" s="777"/>
      <c r="H1273" s="776"/>
      <c r="I1273" s="776"/>
      <c r="J1273" s="776"/>
      <c r="K1273" s="776"/>
      <c r="L1273" s="776"/>
      <c r="M1273" s="776"/>
      <c r="N1273" s="776"/>
      <c r="O1273" s="776"/>
      <c r="P1273" s="776"/>
      <c r="Q1273" s="776"/>
      <c r="R1273" s="776"/>
      <c r="S1273" s="776"/>
      <c r="T1273" s="776"/>
      <c r="U1273" s="776"/>
      <c r="V1273" s="46"/>
      <c r="W1273" s="46"/>
      <c r="X1273" s="775"/>
      <c r="Y1273" s="775"/>
      <c r="Z1273" s="775"/>
      <c r="AA1273" s="775"/>
      <c r="AB1273" s="775"/>
    </row>
    <row r="1274" spans="1:28" s="43" customFormat="1" x14ac:dyDescent="0.2">
      <c r="A1274" s="776"/>
      <c r="B1274" s="780"/>
      <c r="D1274" s="779"/>
      <c r="E1274" s="779"/>
      <c r="F1274" s="778"/>
      <c r="G1274" s="777"/>
      <c r="H1274" s="776"/>
      <c r="I1274" s="776"/>
      <c r="J1274" s="776"/>
      <c r="K1274" s="776"/>
      <c r="L1274" s="776"/>
      <c r="M1274" s="776"/>
      <c r="N1274" s="776"/>
      <c r="O1274" s="776"/>
      <c r="P1274" s="776"/>
      <c r="Q1274" s="776"/>
      <c r="R1274" s="776"/>
      <c r="S1274" s="776"/>
      <c r="T1274" s="776"/>
      <c r="U1274" s="776"/>
      <c r="V1274" s="46"/>
      <c r="W1274" s="46"/>
      <c r="X1274" s="775"/>
      <c r="Y1274" s="775"/>
      <c r="Z1274" s="775"/>
      <c r="AA1274" s="775"/>
      <c r="AB1274" s="775"/>
    </row>
    <row r="1275" spans="1:28" s="43" customFormat="1" x14ac:dyDescent="0.2">
      <c r="A1275" s="776"/>
      <c r="B1275" s="780"/>
      <c r="D1275" s="779"/>
      <c r="E1275" s="779"/>
      <c r="F1275" s="778"/>
      <c r="G1275" s="777"/>
      <c r="H1275" s="776"/>
      <c r="I1275" s="776"/>
      <c r="J1275" s="776"/>
      <c r="K1275" s="776"/>
      <c r="L1275" s="776"/>
      <c r="M1275" s="776"/>
      <c r="N1275" s="776"/>
      <c r="O1275" s="776"/>
      <c r="P1275" s="776"/>
      <c r="Q1275" s="776"/>
      <c r="R1275" s="776"/>
      <c r="S1275" s="776"/>
      <c r="T1275" s="776"/>
      <c r="U1275" s="776"/>
      <c r="V1275" s="46"/>
      <c r="W1275" s="46"/>
      <c r="X1275" s="775"/>
      <c r="Y1275" s="775"/>
      <c r="Z1275" s="775"/>
      <c r="AA1275" s="775"/>
      <c r="AB1275" s="775"/>
    </row>
    <row r="1276" spans="1:28" s="43" customFormat="1" x14ac:dyDescent="0.2">
      <c r="A1276" s="776"/>
      <c r="B1276" s="780"/>
      <c r="D1276" s="779"/>
      <c r="E1276" s="779"/>
      <c r="F1276" s="778"/>
      <c r="G1276" s="777"/>
      <c r="H1276" s="776"/>
      <c r="I1276" s="776"/>
      <c r="J1276" s="776"/>
      <c r="K1276" s="776"/>
      <c r="L1276" s="776"/>
      <c r="M1276" s="776"/>
      <c r="N1276" s="776"/>
      <c r="O1276" s="776"/>
      <c r="P1276" s="776"/>
      <c r="Q1276" s="776"/>
      <c r="R1276" s="776"/>
      <c r="S1276" s="776"/>
      <c r="T1276" s="776"/>
      <c r="U1276" s="776"/>
      <c r="V1276" s="46"/>
      <c r="W1276" s="46"/>
      <c r="X1276" s="775"/>
      <c r="Y1276" s="775"/>
      <c r="Z1276" s="775"/>
      <c r="AA1276" s="775"/>
      <c r="AB1276" s="775"/>
    </row>
    <row r="1277" spans="1:28" s="43" customFormat="1" x14ac:dyDescent="0.2">
      <c r="A1277" s="776"/>
      <c r="B1277" s="780"/>
      <c r="D1277" s="779"/>
      <c r="E1277" s="779"/>
      <c r="F1277" s="778"/>
      <c r="G1277" s="777"/>
      <c r="H1277" s="776"/>
      <c r="I1277" s="776"/>
      <c r="J1277" s="776"/>
      <c r="K1277" s="776"/>
      <c r="L1277" s="776"/>
      <c r="M1277" s="776"/>
      <c r="N1277" s="776"/>
      <c r="O1277" s="776"/>
      <c r="P1277" s="776"/>
      <c r="Q1277" s="776"/>
      <c r="R1277" s="776"/>
      <c r="S1277" s="776"/>
      <c r="T1277" s="776"/>
      <c r="U1277" s="776"/>
      <c r="V1277" s="46"/>
      <c r="W1277" s="46"/>
      <c r="X1277" s="775"/>
      <c r="Y1277" s="775"/>
      <c r="Z1277" s="775"/>
      <c r="AA1277" s="775"/>
      <c r="AB1277" s="775"/>
    </row>
    <row r="1278" spans="1:28" s="43" customFormat="1" x14ac:dyDescent="0.2">
      <c r="A1278" s="776"/>
      <c r="B1278" s="780"/>
      <c r="D1278" s="779"/>
      <c r="E1278" s="779"/>
      <c r="F1278" s="778"/>
      <c r="G1278" s="777"/>
      <c r="H1278" s="776"/>
      <c r="I1278" s="776"/>
      <c r="J1278" s="776"/>
      <c r="K1278" s="776"/>
      <c r="L1278" s="776"/>
      <c r="M1278" s="776"/>
      <c r="N1278" s="776"/>
      <c r="O1278" s="776"/>
      <c r="P1278" s="776"/>
      <c r="Q1278" s="776"/>
      <c r="R1278" s="776"/>
      <c r="S1278" s="776"/>
      <c r="T1278" s="776"/>
      <c r="U1278" s="776"/>
      <c r="V1278" s="46"/>
      <c r="W1278" s="46"/>
      <c r="X1278" s="775"/>
      <c r="Y1278" s="775"/>
      <c r="Z1278" s="775"/>
      <c r="AA1278" s="775"/>
      <c r="AB1278" s="775"/>
    </row>
    <row r="1279" spans="1:28" s="43" customFormat="1" x14ac:dyDescent="0.2">
      <c r="A1279" s="776"/>
      <c r="B1279" s="780"/>
      <c r="D1279" s="779"/>
      <c r="E1279" s="779"/>
      <c r="F1279" s="778"/>
      <c r="G1279" s="777"/>
      <c r="H1279" s="776"/>
      <c r="I1279" s="776"/>
      <c r="J1279" s="776"/>
      <c r="K1279" s="776"/>
      <c r="L1279" s="776"/>
      <c r="M1279" s="776"/>
      <c r="N1279" s="776"/>
      <c r="O1279" s="776"/>
      <c r="P1279" s="776"/>
      <c r="Q1279" s="776"/>
      <c r="R1279" s="776"/>
      <c r="S1279" s="776"/>
      <c r="T1279" s="776"/>
      <c r="U1279" s="776"/>
      <c r="V1279" s="46"/>
      <c r="W1279" s="46"/>
      <c r="X1279" s="775"/>
      <c r="Y1279" s="775"/>
      <c r="Z1279" s="775"/>
      <c r="AA1279" s="775"/>
      <c r="AB1279" s="775"/>
    </row>
    <row r="1280" spans="1:28" s="43" customFormat="1" x14ac:dyDescent="0.2">
      <c r="A1280" s="776"/>
      <c r="B1280" s="780"/>
      <c r="D1280" s="779"/>
      <c r="E1280" s="779"/>
      <c r="F1280" s="778"/>
      <c r="G1280" s="777"/>
      <c r="H1280" s="776"/>
      <c r="I1280" s="776"/>
      <c r="J1280" s="776"/>
      <c r="K1280" s="776"/>
      <c r="L1280" s="776"/>
      <c r="M1280" s="776"/>
      <c r="N1280" s="776"/>
      <c r="O1280" s="776"/>
      <c r="P1280" s="776"/>
      <c r="Q1280" s="776"/>
      <c r="R1280" s="776"/>
      <c r="S1280" s="776"/>
      <c r="T1280" s="776"/>
      <c r="U1280" s="776"/>
      <c r="V1280" s="46"/>
      <c r="W1280" s="46"/>
      <c r="X1280" s="775"/>
      <c r="Y1280" s="775"/>
      <c r="Z1280" s="775"/>
      <c r="AA1280" s="775"/>
      <c r="AB1280" s="775"/>
    </row>
    <row r="1281" spans="1:28" s="43" customFormat="1" x14ac:dyDescent="0.2">
      <c r="A1281" s="776"/>
      <c r="B1281" s="780"/>
      <c r="D1281" s="779"/>
      <c r="E1281" s="779"/>
      <c r="F1281" s="778"/>
      <c r="G1281" s="777"/>
      <c r="H1281" s="776"/>
      <c r="I1281" s="776"/>
      <c r="J1281" s="776"/>
      <c r="K1281" s="776"/>
      <c r="L1281" s="776"/>
      <c r="M1281" s="776"/>
      <c r="N1281" s="776"/>
      <c r="O1281" s="776"/>
      <c r="P1281" s="776"/>
      <c r="Q1281" s="776"/>
      <c r="R1281" s="776"/>
      <c r="S1281" s="776"/>
      <c r="T1281" s="776"/>
      <c r="U1281" s="776"/>
      <c r="V1281" s="46"/>
      <c r="W1281" s="46"/>
      <c r="X1281" s="775"/>
      <c r="Y1281" s="775"/>
      <c r="Z1281" s="775"/>
      <c r="AA1281" s="775"/>
      <c r="AB1281" s="775"/>
    </row>
    <row r="1282" spans="1:28" s="43" customFormat="1" x14ac:dyDescent="0.2">
      <c r="A1282" s="776"/>
      <c r="B1282" s="780"/>
      <c r="D1282" s="779"/>
      <c r="E1282" s="779"/>
      <c r="F1282" s="778"/>
      <c r="G1282" s="777"/>
      <c r="H1282" s="776"/>
      <c r="I1282" s="776"/>
      <c r="J1282" s="776"/>
      <c r="K1282" s="776"/>
      <c r="L1282" s="776"/>
      <c r="M1282" s="776"/>
      <c r="N1282" s="776"/>
      <c r="O1282" s="776"/>
      <c r="P1282" s="776"/>
      <c r="Q1282" s="776"/>
      <c r="R1282" s="776"/>
      <c r="S1282" s="776"/>
      <c r="T1282" s="776"/>
      <c r="U1282" s="776"/>
      <c r="V1282" s="46"/>
      <c r="W1282" s="46"/>
      <c r="X1282" s="775"/>
      <c r="Y1282" s="775"/>
      <c r="Z1282" s="775"/>
      <c r="AA1282" s="775"/>
      <c r="AB1282" s="775"/>
    </row>
    <row r="1283" spans="1:28" s="43" customFormat="1" x14ac:dyDescent="0.2">
      <c r="A1283" s="776"/>
      <c r="B1283" s="780"/>
      <c r="D1283" s="779"/>
      <c r="E1283" s="779"/>
      <c r="F1283" s="778"/>
      <c r="G1283" s="777"/>
      <c r="H1283" s="776"/>
      <c r="I1283" s="776"/>
      <c r="J1283" s="776"/>
      <c r="K1283" s="776"/>
      <c r="L1283" s="776"/>
      <c r="M1283" s="776"/>
      <c r="N1283" s="776"/>
      <c r="O1283" s="776"/>
      <c r="P1283" s="776"/>
      <c r="Q1283" s="776"/>
      <c r="R1283" s="776"/>
      <c r="S1283" s="776"/>
      <c r="T1283" s="776"/>
      <c r="U1283" s="776"/>
      <c r="V1283" s="46"/>
      <c r="W1283" s="46"/>
      <c r="X1283" s="775"/>
      <c r="Y1283" s="775"/>
      <c r="Z1283" s="775"/>
      <c r="AA1283" s="775"/>
      <c r="AB1283" s="775"/>
    </row>
    <row r="1284" spans="1:28" s="43" customFormat="1" x14ac:dyDescent="0.2">
      <c r="A1284" s="776"/>
      <c r="B1284" s="780"/>
      <c r="D1284" s="779"/>
      <c r="E1284" s="779"/>
      <c r="F1284" s="778"/>
      <c r="G1284" s="777"/>
      <c r="H1284" s="776"/>
      <c r="I1284" s="776"/>
      <c r="J1284" s="776"/>
      <c r="K1284" s="776"/>
      <c r="L1284" s="776"/>
      <c r="M1284" s="776"/>
      <c r="N1284" s="776"/>
      <c r="O1284" s="776"/>
      <c r="P1284" s="776"/>
      <c r="Q1284" s="776"/>
      <c r="R1284" s="776"/>
      <c r="S1284" s="776"/>
      <c r="T1284" s="776"/>
      <c r="U1284" s="776"/>
      <c r="V1284" s="46"/>
      <c r="W1284" s="46"/>
      <c r="X1284" s="775"/>
      <c r="Y1284" s="775"/>
      <c r="Z1284" s="775"/>
      <c r="AA1284" s="775"/>
      <c r="AB1284" s="775"/>
    </row>
    <row r="1285" spans="1:28" s="43" customFormat="1" x14ac:dyDescent="0.2">
      <c r="A1285" s="776"/>
      <c r="B1285" s="780"/>
      <c r="D1285" s="779"/>
      <c r="E1285" s="779"/>
      <c r="F1285" s="778"/>
      <c r="G1285" s="777"/>
      <c r="H1285" s="776"/>
      <c r="I1285" s="776"/>
      <c r="J1285" s="776"/>
      <c r="K1285" s="776"/>
      <c r="L1285" s="776"/>
      <c r="M1285" s="776"/>
      <c r="N1285" s="776"/>
      <c r="O1285" s="776"/>
      <c r="P1285" s="776"/>
      <c r="Q1285" s="776"/>
      <c r="R1285" s="776"/>
      <c r="S1285" s="776"/>
      <c r="T1285" s="776"/>
      <c r="U1285" s="776"/>
      <c r="V1285" s="46"/>
      <c r="W1285" s="46"/>
      <c r="X1285" s="775"/>
      <c r="Y1285" s="775"/>
      <c r="Z1285" s="775"/>
      <c r="AA1285" s="775"/>
      <c r="AB1285" s="775"/>
    </row>
    <row r="1286" spans="1:28" s="43" customFormat="1" x14ac:dyDescent="0.2">
      <c r="A1286" s="776"/>
      <c r="B1286" s="780"/>
      <c r="D1286" s="779"/>
      <c r="E1286" s="779"/>
      <c r="F1286" s="778"/>
      <c r="G1286" s="777"/>
      <c r="H1286" s="776"/>
      <c r="I1286" s="776"/>
      <c r="J1286" s="776"/>
      <c r="K1286" s="776"/>
      <c r="L1286" s="776"/>
      <c r="M1286" s="776"/>
      <c r="N1286" s="776"/>
      <c r="O1286" s="776"/>
      <c r="P1286" s="776"/>
      <c r="Q1286" s="776"/>
      <c r="R1286" s="776"/>
      <c r="S1286" s="776"/>
      <c r="T1286" s="776"/>
      <c r="U1286" s="776"/>
      <c r="V1286" s="46"/>
      <c r="W1286" s="46"/>
      <c r="X1286" s="775"/>
      <c r="Y1286" s="775"/>
      <c r="Z1286" s="775"/>
      <c r="AA1286" s="775"/>
      <c r="AB1286" s="775"/>
    </row>
    <row r="1287" spans="1:28" s="43" customFormat="1" x14ac:dyDescent="0.2">
      <c r="A1287" s="776"/>
      <c r="B1287" s="780"/>
      <c r="D1287" s="779"/>
      <c r="E1287" s="779"/>
      <c r="F1287" s="778"/>
      <c r="G1287" s="777"/>
      <c r="H1287" s="776"/>
      <c r="I1287" s="776"/>
      <c r="J1287" s="776"/>
      <c r="K1287" s="776"/>
      <c r="L1287" s="776"/>
      <c r="M1287" s="776"/>
      <c r="N1287" s="776"/>
      <c r="O1287" s="776"/>
      <c r="P1287" s="776"/>
      <c r="Q1287" s="776"/>
      <c r="R1287" s="776"/>
      <c r="S1287" s="776"/>
      <c r="T1287" s="776"/>
      <c r="U1287" s="776"/>
      <c r="V1287" s="46"/>
      <c r="W1287" s="46"/>
      <c r="X1287" s="775"/>
      <c r="Y1287" s="775"/>
      <c r="Z1287" s="775"/>
      <c r="AA1287" s="775"/>
      <c r="AB1287" s="775"/>
    </row>
    <row r="1288" spans="1:28" s="43" customFormat="1" x14ac:dyDescent="0.2">
      <c r="A1288" s="776"/>
      <c r="B1288" s="780"/>
      <c r="D1288" s="779"/>
      <c r="E1288" s="779"/>
      <c r="F1288" s="778"/>
      <c r="G1288" s="777"/>
      <c r="H1288" s="776"/>
      <c r="I1288" s="776"/>
      <c r="J1288" s="776"/>
      <c r="K1288" s="776"/>
      <c r="L1288" s="776"/>
      <c r="M1288" s="776"/>
      <c r="N1288" s="776"/>
      <c r="O1288" s="776"/>
      <c r="P1288" s="776"/>
      <c r="Q1288" s="776"/>
      <c r="R1288" s="776"/>
      <c r="S1288" s="776"/>
      <c r="T1288" s="776"/>
      <c r="U1288" s="776"/>
      <c r="V1288" s="46"/>
      <c r="W1288" s="46"/>
      <c r="X1288" s="775"/>
      <c r="Y1288" s="775"/>
      <c r="Z1288" s="775"/>
      <c r="AA1288" s="775"/>
      <c r="AB1288" s="775"/>
    </row>
    <row r="1289" spans="1:28" s="43" customFormat="1" x14ac:dyDescent="0.2">
      <c r="A1289" s="776"/>
      <c r="B1289" s="780"/>
      <c r="D1289" s="779"/>
      <c r="E1289" s="779"/>
      <c r="F1289" s="778"/>
      <c r="G1289" s="777"/>
      <c r="H1289" s="776"/>
      <c r="I1289" s="776"/>
      <c r="J1289" s="776"/>
      <c r="K1289" s="776"/>
      <c r="L1289" s="776"/>
      <c r="M1289" s="776"/>
      <c r="N1289" s="776"/>
      <c r="O1289" s="776"/>
      <c r="P1289" s="776"/>
      <c r="Q1289" s="776"/>
      <c r="R1289" s="776"/>
      <c r="S1289" s="776"/>
      <c r="T1289" s="776"/>
      <c r="U1289" s="776"/>
      <c r="V1289" s="46"/>
      <c r="W1289" s="46"/>
      <c r="X1289" s="775"/>
      <c r="Y1289" s="775"/>
      <c r="Z1289" s="775"/>
      <c r="AA1289" s="775"/>
      <c r="AB1289" s="775"/>
    </row>
    <row r="1290" spans="1:28" s="43" customFormat="1" x14ac:dyDescent="0.2">
      <c r="A1290" s="776"/>
      <c r="B1290" s="780"/>
      <c r="D1290" s="779"/>
      <c r="E1290" s="779"/>
      <c r="F1290" s="778"/>
      <c r="G1290" s="777"/>
      <c r="H1290" s="776"/>
      <c r="I1290" s="776"/>
      <c r="J1290" s="776"/>
      <c r="K1290" s="776"/>
      <c r="L1290" s="776"/>
      <c r="M1290" s="776"/>
      <c r="N1290" s="776"/>
      <c r="O1290" s="776"/>
      <c r="P1290" s="776"/>
      <c r="Q1290" s="776"/>
      <c r="R1290" s="776"/>
      <c r="S1290" s="776"/>
      <c r="T1290" s="776"/>
      <c r="U1290" s="776"/>
      <c r="V1290" s="46"/>
      <c r="W1290" s="46"/>
      <c r="X1290" s="775"/>
      <c r="Y1290" s="775"/>
      <c r="Z1290" s="775"/>
      <c r="AA1290" s="775"/>
      <c r="AB1290" s="775"/>
    </row>
    <row r="1291" spans="1:28" s="43" customFormat="1" x14ac:dyDescent="0.2">
      <c r="A1291" s="776"/>
      <c r="B1291" s="780"/>
      <c r="D1291" s="779"/>
      <c r="E1291" s="779"/>
      <c r="F1291" s="778"/>
      <c r="G1291" s="777"/>
      <c r="H1291" s="776"/>
      <c r="I1291" s="776"/>
      <c r="J1291" s="776"/>
      <c r="K1291" s="776"/>
      <c r="L1291" s="776"/>
      <c r="M1291" s="776"/>
      <c r="N1291" s="776"/>
      <c r="O1291" s="776"/>
      <c r="P1291" s="776"/>
      <c r="Q1291" s="776"/>
      <c r="R1291" s="776"/>
      <c r="S1291" s="776"/>
      <c r="T1291" s="776"/>
      <c r="U1291" s="776"/>
      <c r="V1291" s="46"/>
      <c r="W1291" s="46"/>
      <c r="X1291" s="775"/>
      <c r="Y1291" s="775"/>
      <c r="Z1291" s="775"/>
      <c r="AA1291" s="775"/>
      <c r="AB1291" s="775"/>
    </row>
    <row r="1292" spans="1:28" s="43" customFormat="1" x14ac:dyDescent="0.2">
      <c r="A1292" s="776"/>
      <c r="B1292" s="780"/>
      <c r="D1292" s="779"/>
      <c r="E1292" s="779"/>
      <c r="F1292" s="778"/>
      <c r="G1292" s="777"/>
      <c r="H1292" s="776"/>
      <c r="I1292" s="776"/>
      <c r="J1292" s="776"/>
      <c r="K1292" s="776"/>
      <c r="L1292" s="776"/>
      <c r="M1292" s="776"/>
      <c r="N1292" s="776"/>
      <c r="O1292" s="776"/>
      <c r="P1292" s="776"/>
      <c r="Q1292" s="776"/>
      <c r="R1292" s="776"/>
      <c r="S1292" s="776"/>
      <c r="T1292" s="776"/>
      <c r="U1292" s="776"/>
      <c r="V1292" s="46"/>
      <c r="W1292" s="46"/>
      <c r="X1292" s="775"/>
      <c r="Y1292" s="775"/>
      <c r="Z1292" s="775"/>
      <c r="AA1292" s="775"/>
      <c r="AB1292" s="775"/>
    </row>
    <row r="1293" spans="1:28" s="43" customFormat="1" x14ac:dyDescent="0.2">
      <c r="A1293" s="776"/>
      <c r="B1293" s="780"/>
      <c r="D1293" s="779"/>
      <c r="E1293" s="779"/>
      <c r="F1293" s="778"/>
      <c r="G1293" s="777"/>
      <c r="H1293" s="776"/>
      <c r="I1293" s="776"/>
      <c r="J1293" s="776"/>
      <c r="K1293" s="776"/>
      <c r="L1293" s="776"/>
      <c r="M1293" s="776"/>
      <c r="N1293" s="776"/>
      <c r="O1293" s="776"/>
      <c r="P1293" s="776"/>
      <c r="Q1293" s="776"/>
      <c r="R1293" s="776"/>
      <c r="S1293" s="776"/>
      <c r="T1293" s="776"/>
      <c r="U1293" s="776"/>
      <c r="V1293" s="46"/>
      <c r="W1293" s="46"/>
      <c r="X1293" s="775"/>
      <c r="Y1293" s="775"/>
      <c r="Z1293" s="775"/>
      <c r="AA1293" s="775"/>
      <c r="AB1293" s="775"/>
    </row>
    <row r="1294" spans="1:28" s="43" customFormat="1" x14ac:dyDescent="0.2">
      <c r="A1294" s="776"/>
      <c r="B1294" s="780"/>
      <c r="D1294" s="779"/>
      <c r="E1294" s="779"/>
      <c r="F1294" s="778"/>
      <c r="G1294" s="777"/>
      <c r="H1294" s="776"/>
      <c r="I1294" s="776"/>
      <c r="J1294" s="776"/>
      <c r="K1294" s="776"/>
      <c r="L1294" s="776"/>
      <c r="M1294" s="776"/>
      <c r="N1294" s="776"/>
      <c r="O1294" s="776"/>
      <c r="P1294" s="776"/>
      <c r="Q1294" s="776"/>
      <c r="R1294" s="776"/>
      <c r="S1294" s="776"/>
      <c r="T1294" s="776"/>
      <c r="U1294" s="776"/>
      <c r="V1294" s="46"/>
      <c r="W1294" s="46"/>
      <c r="X1294" s="775"/>
      <c r="Y1294" s="775"/>
      <c r="Z1294" s="775"/>
      <c r="AA1294" s="775"/>
      <c r="AB1294" s="775"/>
    </row>
    <row r="1295" spans="1:28" s="43" customFormat="1" x14ac:dyDescent="0.2">
      <c r="A1295" s="776"/>
      <c r="B1295" s="780"/>
      <c r="D1295" s="779"/>
      <c r="E1295" s="779"/>
      <c r="F1295" s="778"/>
      <c r="G1295" s="777"/>
      <c r="H1295" s="776"/>
      <c r="I1295" s="776"/>
      <c r="J1295" s="776"/>
      <c r="K1295" s="776"/>
      <c r="L1295" s="776"/>
      <c r="M1295" s="776"/>
      <c r="N1295" s="776"/>
      <c r="O1295" s="776"/>
      <c r="P1295" s="776"/>
      <c r="Q1295" s="776"/>
      <c r="R1295" s="776"/>
      <c r="S1295" s="776"/>
      <c r="T1295" s="776"/>
      <c r="U1295" s="776"/>
      <c r="V1295" s="46"/>
      <c r="W1295" s="46"/>
      <c r="X1295" s="775"/>
      <c r="Y1295" s="775"/>
      <c r="Z1295" s="775"/>
      <c r="AA1295" s="775"/>
      <c r="AB1295" s="775"/>
    </row>
    <row r="1296" spans="1:28" s="43" customFormat="1" x14ac:dyDescent="0.2">
      <c r="A1296" s="776"/>
      <c r="B1296" s="780"/>
      <c r="D1296" s="779"/>
      <c r="E1296" s="779"/>
      <c r="F1296" s="778"/>
      <c r="G1296" s="777"/>
      <c r="H1296" s="776"/>
      <c r="I1296" s="776"/>
      <c r="J1296" s="776"/>
      <c r="K1296" s="776"/>
      <c r="L1296" s="776"/>
      <c r="M1296" s="776"/>
      <c r="N1296" s="776"/>
      <c r="O1296" s="776"/>
      <c r="P1296" s="776"/>
      <c r="Q1296" s="776"/>
      <c r="R1296" s="776"/>
      <c r="S1296" s="776"/>
      <c r="T1296" s="776"/>
      <c r="U1296" s="776"/>
      <c r="V1296" s="46"/>
      <c r="W1296" s="46"/>
      <c r="X1296" s="775"/>
      <c r="Y1296" s="775"/>
      <c r="Z1296" s="775"/>
      <c r="AA1296" s="775"/>
      <c r="AB1296" s="775"/>
    </row>
    <row r="1297" spans="1:28" s="43" customFormat="1" x14ac:dyDescent="0.2">
      <c r="A1297" s="776"/>
      <c r="B1297" s="780"/>
      <c r="D1297" s="779"/>
      <c r="E1297" s="779"/>
      <c r="F1297" s="778"/>
      <c r="G1297" s="777"/>
      <c r="H1297" s="776"/>
      <c r="I1297" s="776"/>
      <c r="J1297" s="776"/>
      <c r="K1297" s="776"/>
      <c r="L1297" s="776"/>
      <c r="M1297" s="776"/>
      <c r="N1297" s="776"/>
      <c r="O1297" s="776"/>
      <c r="P1297" s="776"/>
      <c r="Q1297" s="776"/>
      <c r="R1297" s="776"/>
      <c r="S1297" s="776"/>
      <c r="T1297" s="776"/>
      <c r="U1297" s="776"/>
      <c r="V1297" s="46"/>
      <c r="W1297" s="46"/>
      <c r="X1297" s="775"/>
      <c r="Y1297" s="775"/>
      <c r="Z1297" s="775"/>
      <c r="AA1297" s="775"/>
      <c r="AB1297" s="775"/>
    </row>
    <row r="1298" spans="1:28" s="43" customFormat="1" x14ac:dyDescent="0.2">
      <c r="A1298" s="776"/>
      <c r="B1298" s="780"/>
      <c r="D1298" s="779"/>
      <c r="E1298" s="779"/>
      <c r="F1298" s="778"/>
      <c r="G1298" s="777"/>
      <c r="H1298" s="776"/>
      <c r="I1298" s="776"/>
      <c r="J1298" s="776"/>
      <c r="K1298" s="776"/>
      <c r="L1298" s="776"/>
      <c r="M1298" s="776"/>
      <c r="N1298" s="776"/>
      <c r="O1298" s="776"/>
      <c r="P1298" s="776"/>
      <c r="Q1298" s="776"/>
      <c r="R1298" s="776"/>
      <c r="S1298" s="776"/>
      <c r="T1298" s="776"/>
      <c r="U1298" s="776"/>
      <c r="V1298" s="46"/>
      <c r="W1298" s="46"/>
      <c r="X1298" s="775"/>
      <c r="Y1298" s="775"/>
      <c r="Z1298" s="775"/>
      <c r="AA1298" s="775"/>
      <c r="AB1298" s="775"/>
    </row>
    <row r="1299" spans="1:28" s="43" customFormat="1" x14ac:dyDescent="0.2">
      <c r="A1299" s="776"/>
      <c r="B1299" s="780"/>
      <c r="D1299" s="779"/>
      <c r="E1299" s="779"/>
      <c r="F1299" s="778"/>
      <c r="G1299" s="777"/>
      <c r="H1299" s="776"/>
      <c r="I1299" s="776"/>
      <c r="J1299" s="776"/>
      <c r="K1299" s="776"/>
      <c r="L1299" s="776"/>
      <c r="M1299" s="776"/>
      <c r="N1299" s="776"/>
      <c r="O1299" s="776"/>
      <c r="P1299" s="776"/>
      <c r="Q1299" s="776"/>
      <c r="R1299" s="776"/>
      <c r="S1299" s="776"/>
      <c r="T1299" s="776"/>
      <c r="U1299" s="776"/>
      <c r="V1299" s="46"/>
      <c r="W1299" s="46"/>
      <c r="X1299" s="775"/>
      <c r="Y1299" s="775"/>
      <c r="Z1299" s="775"/>
      <c r="AA1299" s="775"/>
      <c r="AB1299" s="775"/>
    </row>
    <row r="1300" spans="1:28" s="43" customFormat="1" x14ac:dyDescent="0.2">
      <c r="A1300" s="776"/>
      <c r="B1300" s="780"/>
      <c r="D1300" s="779"/>
      <c r="E1300" s="779"/>
      <c r="F1300" s="778"/>
      <c r="G1300" s="777"/>
      <c r="H1300" s="776"/>
      <c r="I1300" s="776"/>
      <c r="J1300" s="776"/>
      <c r="K1300" s="776"/>
      <c r="L1300" s="776"/>
      <c r="M1300" s="776"/>
      <c r="N1300" s="776"/>
      <c r="O1300" s="776"/>
      <c r="P1300" s="776"/>
      <c r="Q1300" s="776"/>
      <c r="R1300" s="776"/>
      <c r="S1300" s="776"/>
      <c r="T1300" s="776"/>
      <c r="U1300" s="776"/>
      <c r="V1300" s="46"/>
      <c r="W1300" s="46"/>
      <c r="X1300" s="775"/>
      <c r="Y1300" s="775"/>
      <c r="Z1300" s="775"/>
      <c r="AA1300" s="775"/>
      <c r="AB1300" s="775"/>
    </row>
    <row r="1301" spans="1:28" s="43" customFormat="1" x14ac:dyDescent="0.2">
      <c r="A1301" s="776"/>
      <c r="B1301" s="780"/>
      <c r="D1301" s="779"/>
      <c r="E1301" s="779"/>
      <c r="F1301" s="778"/>
      <c r="G1301" s="777"/>
      <c r="H1301" s="776"/>
      <c r="I1301" s="776"/>
      <c r="J1301" s="776"/>
      <c r="K1301" s="776"/>
      <c r="L1301" s="776"/>
      <c r="M1301" s="776"/>
      <c r="N1301" s="776"/>
      <c r="O1301" s="776"/>
      <c r="P1301" s="776"/>
      <c r="Q1301" s="776"/>
      <c r="R1301" s="776"/>
      <c r="S1301" s="776"/>
      <c r="T1301" s="776"/>
      <c r="U1301" s="776"/>
      <c r="V1301" s="46"/>
      <c r="W1301" s="46"/>
      <c r="X1301" s="775"/>
      <c r="Y1301" s="775"/>
      <c r="Z1301" s="775"/>
      <c r="AA1301" s="775"/>
      <c r="AB1301" s="775"/>
    </row>
    <row r="1302" spans="1:28" s="43" customFormat="1" x14ac:dyDescent="0.2">
      <c r="A1302" s="776"/>
      <c r="B1302" s="780"/>
      <c r="D1302" s="779"/>
      <c r="E1302" s="779"/>
      <c r="F1302" s="778"/>
      <c r="G1302" s="777"/>
      <c r="H1302" s="776"/>
      <c r="I1302" s="776"/>
      <c r="J1302" s="776"/>
      <c r="K1302" s="776"/>
      <c r="L1302" s="776"/>
      <c r="M1302" s="776"/>
      <c r="N1302" s="776"/>
      <c r="O1302" s="776"/>
      <c r="P1302" s="776"/>
      <c r="Q1302" s="776"/>
      <c r="R1302" s="776"/>
      <c r="S1302" s="776"/>
      <c r="T1302" s="776"/>
      <c r="U1302" s="776"/>
      <c r="V1302" s="46"/>
      <c r="W1302" s="46"/>
      <c r="X1302" s="775"/>
      <c r="Y1302" s="775"/>
      <c r="Z1302" s="775"/>
      <c r="AA1302" s="775"/>
      <c r="AB1302" s="775"/>
    </row>
    <row r="1303" spans="1:28" s="43" customFormat="1" x14ac:dyDescent="0.2">
      <c r="A1303" s="776"/>
      <c r="B1303" s="780"/>
      <c r="D1303" s="779"/>
      <c r="E1303" s="779"/>
      <c r="F1303" s="778"/>
      <c r="G1303" s="777"/>
      <c r="H1303" s="776"/>
      <c r="I1303" s="776"/>
      <c r="J1303" s="776"/>
      <c r="K1303" s="776"/>
      <c r="L1303" s="776"/>
      <c r="M1303" s="776"/>
      <c r="N1303" s="776"/>
      <c r="O1303" s="776"/>
      <c r="P1303" s="776"/>
      <c r="Q1303" s="776"/>
      <c r="R1303" s="776"/>
      <c r="S1303" s="776"/>
      <c r="T1303" s="776"/>
      <c r="U1303" s="776"/>
      <c r="V1303" s="46"/>
      <c r="W1303" s="46"/>
      <c r="X1303" s="775"/>
      <c r="Y1303" s="775"/>
      <c r="Z1303" s="775"/>
      <c r="AA1303" s="775"/>
      <c r="AB1303" s="775"/>
    </row>
    <row r="1304" spans="1:28" s="43" customFormat="1" x14ac:dyDescent="0.2">
      <c r="A1304" s="776"/>
      <c r="B1304" s="780"/>
      <c r="D1304" s="779"/>
      <c r="E1304" s="779"/>
      <c r="F1304" s="778"/>
      <c r="G1304" s="777"/>
      <c r="H1304" s="776"/>
      <c r="I1304" s="776"/>
      <c r="J1304" s="776"/>
      <c r="K1304" s="776"/>
      <c r="L1304" s="776"/>
      <c r="M1304" s="776"/>
      <c r="N1304" s="776"/>
      <c r="O1304" s="776"/>
      <c r="P1304" s="776"/>
      <c r="Q1304" s="776"/>
      <c r="R1304" s="776"/>
      <c r="S1304" s="776"/>
      <c r="T1304" s="776"/>
      <c r="U1304" s="776"/>
      <c r="V1304" s="46"/>
      <c r="W1304" s="46"/>
      <c r="X1304" s="775"/>
      <c r="Y1304" s="775"/>
      <c r="Z1304" s="775"/>
      <c r="AA1304" s="775"/>
      <c r="AB1304" s="775"/>
    </row>
    <row r="1305" spans="1:28" s="43" customFormat="1" x14ac:dyDescent="0.2">
      <c r="A1305" s="776"/>
      <c r="B1305" s="780"/>
      <c r="D1305" s="779"/>
      <c r="E1305" s="779"/>
      <c r="F1305" s="778"/>
      <c r="G1305" s="777"/>
      <c r="H1305" s="776"/>
      <c r="I1305" s="776"/>
      <c r="J1305" s="776"/>
      <c r="K1305" s="776"/>
      <c r="L1305" s="776"/>
      <c r="M1305" s="776"/>
      <c r="N1305" s="776"/>
      <c r="O1305" s="776"/>
      <c r="P1305" s="776"/>
      <c r="Q1305" s="776"/>
      <c r="R1305" s="776"/>
      <c r="S1305" s="776"/>
      <c r="T1305" s="776"/>
      <c r="U1305" s="776"/>
      <c r="V1305" s="46"/>
      <c r="W1305" s="46"/>
      <c r="X1305" s="775"/>
      <c r="Y1305" s="775"/>
      <c r="Z1305" s="775"/>
      <c r="AA1305" s="775"/>
      <c r="AB1305" s="775"/>
    </row>
    <row r="1306" spans="1:28" s="43" customFormat="1" x14ac:dyDescent="0.2">
      <c r="A1306" s="776"/>
      <c r="B1306" s="780"/>
      <c r="D1306" s="779"/>
      <c r="E1306" s="779"/>
      <c r="F1306" s="778"/>
      <c r="G1306" s="777"/>
      <c r="H1306" s="776"/>
      <c r="I1306" s="776"/>
      <c r="J1306" s="776"/>
      <c r="K1306" s="776"/>
      <c r="L1306" s="776"/>
      <c r="M1306" s="776"/>
      <c r="N1306" s="776"/>
      <c r="O1306" s="776"/>
      <c r="P1306" s="776"/>
      <c r="Q1306" s="776"/>
      <c r="R1306" s="776"/>
      <c r="S1306" s="776"/>
      <c r="T1306" s="776"/>
      <c r="U1306" s="776"/>
      <c r="V1306" s="46"/>
      <c r="W1306" s="46"/>
      <c r="X1306" s="775"/>
      <c r="Y1306" s="775"/>
      <c r="Z1306" s="775"/>
      <c r="AA1306" s="775"/>
      <c r="AB1306" s="775"/>
    </row>
    <row r="1307" spans="1:28" s="43" customFormat="1" x14ac:dyDescent="0.2">
      <c r="A1307" s="776"/>
      <c r="B1307" s="780"/>
      <c r="D1307" s="779"/>
      <c r="E1307" s="779"/>
      <c r="F1307" s="778"/>
      <c r="G1307" s="777"/>
      <c r="H1307" s="776"/>
      <c r="I1307" s="776"/>
      <c r="J1307" s="776"/>
      <c r="K1307" s="776"/>
      <c r="L1307" s="776"/>
      <c r="M1307" s="776"/>
      <c r="N1307" s="776"/>
      <c r="O1307" s="776"/>
      <c r="P1307" s="776"/>
      <c r="Q1307" s="776"/>
      <c r="R1307" s="776"/>
      <c r="S1307" s="776"/>
      <c r="T1307" s="776"/>
      <c r="U1307" s="776"/>
      <c r="V1307" s="46"/>
      <c r="W1307" s="46"/>
      <c r="X1307" s="775"/>
      <c r="Y1307" s="775"/>
      <c r="Z1307" s="775"/>
      <c r="AA1307" s="775"/>
      <c r="AB1307" s="775"/>
    </row>
    <row r="1308" spans="1:28" s="43" customFormat="1" x14ac:dyDescent="0.2">
      <c r="A1308" s="776"/>
      <c r="B1308" s="780"/>
      <c r="D1308" s="779"/>
      <c r="E1308" s="779"/>
      <c r="F1308" s="778"/>
      <c r="G1308" s="777"/>
      <c r="H1308" s="776"/>
      <c r="I1308" s="776"/>
      <c r="J1308" s="776"/>
      <c r="K1308" s="776"/>
      <c r="L1308" s="776"/>
      <c r="M1308" s="776"/>
      <c r="N1308" s="776"/>
      <c r="O1308" s="776"/>
      <c r="P1308" s="776"/>
      <c r="Q1308" s="776"/>
      <c r="R1308" s="776"/>
      <c r="S1308" s="776"/>
      <c r="T1308" s="776"/>
      <c r="U1308" s="776"/>
      <c r="V1308" s="46"/>
      <c r="W1308" s="46"/>
      <c r="X1308" s="775"/>
      <c r="Y1308" s="775"/>
      <c r="Z1308" s="775"/>
      <c r="AA1308" s="775"/>
      <c r="AB1308" s="775"/>
    </row>
    <row r="1309" spans="1:28" s="43" customFormat="1" x14ac:dyDescent="0.2">
      <c r="A1309" s="776"/>
      <c r="B1309" s="780"/>
      <c r="D1309" s="779"/>
      <c r="E1309" s="779"/>
      <c r="F1309" s="778"/>
      <c r="G1309" s="777"/>
      <c r="H1309" s="776"/>
      <c r="I1309" s="776"/>
      <c r="J1309" s="776"/>
      <c r="K1309" s="776"/>
      <c r="L1309" s="776"/>
      <c r="M1309" s="776"/>
      <c r="N1309" s="776"/>
      <c r="O1309" s="776"/>
      <c r="P1309" s="776"/>
      <c r="Q1309" s="776"/>
      <c r="R1309" s="776"/>
      <c r="S1309" s="776"/>
      <c r="T1309" s="776"/>
      <c r="U1309" s="776"/>
      <c r="V1309" s="46"/>
      <c r="W1309" s="46"/>
      <c r="X1309" s="775"/>
      <c r="Y1309" s="775"/>
      <c r="Z1309" s="775"/>
      <c r="AA1309" s="775"/>
      <c r="AB1309" s="775"/>
    </row>
    <row r="1310" spans="1:28" s="43" customFormat="1" x14ac:dyDescent="0.2">
      <c r="A1310" s="776"/>
      <c r="B1310" s="780"/>
      <c r="D1310" s="779"/>
      <c r="E1310" s="779"/>
      <c r="F1310" s="778"/>
      <c r="G1310" s="777"/>
      <c r="H1310" s="776"/>
      <c r="I1310" s="776"/>
      <c r="J1310" s="776"/>
      <c r="K1310" s="776"/>
      <c r="L1310" s="776"/>
      <c r="M1310" s="776"/>
      <c r="N1310" s="776"/>
      <c r="O1310" s="776"/>
      <c r="P1310" s="776"/>
      <c r="Q1310" s="776"/>
      <c r="R1310" s="776"/>
      <c r="S1310" s="776"/>
      <c r="T1310" s="776"/>
      <c r="U1310" s="776"/>
      <c r="V1310" s="46"/>
      <c r="W1310" s="46"/>
      <c r="X1310" s="775"/>
      <c r="Y1310" s="775"/>
      <c r="Z1310" s="775"/>
      <c r="AA1310" s="775"/>
      <c r="AB1310" s="775"/>
    </row>
    <row r="1311" spans="1:28" s="43" customFormat="1" x14ac:dyDescent="0.2">
      <c r="A1311" s="776"/>
      <c r="B1311" s="780"/>
      <c r="D1311" s="779"/>
      <c r="E1311" s="779"/>
      <c r="F1311" s="778"/>
      <c r="G1311" s="777"/>
      <c r="H1311" s="776"/>
      <c r="I1311" s="776"/>
      <c r="J1311" s="776"/>
      <c r="K1311" s="776"/>
      <c r="L1311" s="776"/>
      <c r="M1311" s="776"/>
      <c r="N1311" s="776"/>
      <c r="O1311" s="776"/>
      <c r="P1311" s="776"/>
      <c r="Q1311" s="776"/>
      <c r="R1311" s="776"/>
      <c r="S1311" s="776"/>
      <c r="T1311" s="776"/>
      <c r="U1311" s="776"/>
      <c r="V1311" s="46"/>
      <c r="W1311" s="46"/>
      <c r="X1311" s="775"/>
      <c r="Y1311" s="775"/>
      <c r="Z1311" s="775"/>
      <c r="AA1311" s="775"/>
      <c r="AB1311" s="775"/>
    </row>
    <row r="1312" spans="1:28" s="43" customFormat="1" x14ac:dyDescent="0.2">
      <c r="A1312" s="776"/>
      <c r="B1312" s="780"/>
      <c r="D1312" s="779"/>
      <c r="E1312" s="779"/>
      <c r="F1312" s="778"/>
      <c r="G1312" s="777"/>
      <c r="H1312" s="776"/>
      <c r="I1312" s="776"/>
      <c r="J1312" s="776"/>
      <c r="K1312" s="776"/>
      <c r="L1312" s="776"/>
      <c r="M1312" s="776"/>
      <c r="N1312" s="776"/>
      <c r="O1312" s="776"/>
      <c r="P1312" s="776"/>
      <c r="Q1312" s="776"/>
      <c r="R1312" s="776"/>
      <c r="S1312" s="776"/>
      <c r="T1312" s="776"/>
      <c r="U1312" s="776"/>
      <c r="V1312" s="46"/>
      <c r="W1312" s="46"/>
      <c r="X1312" s="775"/>
      <c r="Y1312" s="775"/>
      <c r="Z1312" s="775"/>
      <c r="AA1312" s="775"/>
      <c r="AB1312" s="775"/>
    </row>
    <row r="1313" spans="1:28" s="43" customFormat="1" x14ac:dyDescent="0.2">
      <c r="A1313" s="776"/>
      <c r="B1313" s="780"/>
      <c r="D1313" s="779"/>
      <c r="E1313" s="779"/>
      <c r="F1313" s="778"/>
      <c r="G1313" s="777"/>
      <c r="H1313" s="776"/>
      <c r="I1313" s="776"/>
      <c r="J1313" s="776"/>
      <c r="K1313" s="776"/>
      <c r="L1313" s="776"/>
      <c r="M1313" s="776"/>
      <c r="N1313" s="776"/>
      <c r="O1313" s="776"/>
      <c r="P1313" s="776"/>
      <c r="Q1313" s="776"/>
      <c r="R1313" s="776"/>
      <c r="S1313" s="776"/>
      <c r="T1313" s="776"/>
      <c r="U1313" s="776"/>
      <c r="V1313" s="46"/>
      <c r="W1313" s="46"/>
      <c r="X1313" s="775"/>
      <c r="Y1313" s="775"/>
      <c r="Z1313" s="775"/>
      <c r="AA1313" s="775"/>
      <c r="AB1313" s="775"/>
    </row>
    <row r="1314" spans="1:28" s="43" customFormat="1" x14ac:dyDescent="0.2">
      <c r="A1314" s="776"/>
      <c r="B1314" s="780"/>
      <c r="D1314" s="779"/>
      <c r="E1314" s="779"/>
      <c r="F1314" s="778"/>
      <c r="G1314" s="777"/>
      <c r="H1314" s="776"/>
      <c r="I1314" s="776"/>
      <c r="J1314" s="776"/>
      <c r="K1314" s="776"/>
      <c r="L1314" s="776"/>
      <c r="M1314" s="776"/>
      <c r="N1314" s="776"/>
      <c r="O1314" s="776"/>
      <c r="P1314" s="776"/>
      <c r="Q1314" s="776"/>
      <c r="R1314" s="776"/>
      <c r="S1314" s="776"/>
      <c r="T1314" s="776"/>
      <c r="U1314" s="776"/>
      <c r="V1314" s="46"/>
      <c r="W1314" s="46"/>
      <c r="X1314" s="775"/>
      <c r="Y1314" s="775"/>
      <c r="Z1314" s="775"/>
      <c r="AA1314" s="775"/>
      <c r="AB1314" s="775"/>
    </row>
    <row r="1315" spans="1:28" s="43" customFormat="1" x14ac:dyDescent="0.2">
      <c r="A1315" s="776"/>
      <c r="B1315" s="780"/>
      <c r="D1315" s="779"/>
      <c r="E1315" s="779"/>
      <c r="F1315" s="778"/>
      <c r="G1315" s="777"/>
      <c r="H1315" s="776"/>
      <c r="I1315" s="776"/>
      <c r="J1315" s="776"/>
      <c r="K1315" s="776"/>
      <c r="L1315" s="776"/>
      <c r="M1315" s="776"/>
      <c r="N1315" s="776"/>
      <c r="O1315" s="776"/>
      <c r="P1315" s="776"/>
      <c r="Q1315" s="776"/>
      <c r="R1315" s="776"/>
      <c r="S1315" s="776"/>
      <c r="T1315" s="776"/>
      <c r="U1315" s="776"/>
      <c r="V1315" s="46"/>
      <c r="W1315" s="46"/>
      <c r="X1315" s="775"/>
      <c r="Y1315" s="775"/>
      <c r="Z1315" s="775"/>
      <c r="AA1315" s="775"/>
      <c r="AB1315" s="775"/>
    </row>
    <row r="1316" spans="1:28" s="43" customFormat="1" x14ac:dyDescent="0.2">
      <c r="A1316" s="776"/>
      <c r="B1316" s="780"/>
      <c r="D1316" s="779"/>
      <c r="E1316" s="779"/>
      <c r="F1316" s="778"/>
      <c r="G1316" s="777"/>
      <c r="H1316" s="776"/>
      <c r="I1316" s="776"/>
      <c r="J1316" s="776"/>
      <c r="K1316" s="776"/>
      <c r="L1316" s="776"/>
      <c r="M1316" s="776"/>
      <c r="N1316" s="776"/>
      <c r="O1316" s="776"/>
      <c r="P1316" s="776"/>
      <c r="Q1316" s="776"/>
      <c r="R1316" s="776"/>
      <c r="S1316" s="776"/>
      <c r="T1316" s="776"/>
      <c r="U1316" s="776"/>
      <c r="V1316" s="46"/>
      <c r="W1316" s="46"/>
      <c r="X1316" s="775"/>
      <c r="Y1316" s="775"/>
      <c r="Z1316" s="775"/>
      <c r="AA1316" s="775"/>
      <c r="AB1316" s="775"/>
    </row>
    <row r="1317" spans="1:28" s="43" customFormat="1" x14ac:dyDescent="0.2">
      <c r="A1317" s="776"/>
      <c r="B1317" s="780"/>
      <c r="D1317" s="779"/>
      <c r="E1317" s="779"/>
      <c r="F1317" s="778"/>
      <c r="G1317" s="777"/>
      <c r="H1317" s="776"/>
      <c r="I1317" s="776"/>
      <c r="J1317" s="776"/>
      <c r="K1317" s="776"/>
      <c r="L1317" s="776"/>
      <c r="M1317" s="776"/>
      <c r="N1317" s="776"/>
      <c r="O1317" s="776"/>
      <c r="P1317" s="776"/>
      <c r="Q1317" s="776"/>
      <c r="R1317" s="776"/>
      <c r="S1317" s="776"/>
      <c r="T1317" s="776"/>
      <c r="U1317" s="776"/>
      <c r="V1317" s="46"/>
      <c r="W1317" s="46"/>
      <c r="X1317" s="775"/>
      <c r="Y1317" s="775"/>
      <c r="Z1317" s="775"/>
      <c r="AA1317" s="775"/>
      <c r="AB1317" s="775"/>
    </row>
    <row r="1318" spans="1:28" s="43" customFormat="1" x14ac:dyDescent="0.2">
      <c r="A1318" s="776"/>
      <c r="B1318" s="780"/>
      <c r="D1318" s="779"/>
      <c r="E1318" s="779"/>
      <c r="F1318" s="778"/>
      <c r="G1318" s="777"/>
      <c r="H1318" s="776"/>
      <c r="I1318" s="776"/>
      <c r="J1318" s="776"/>
      <c r="K1318" s="776"/>
      <c r="L1318" s="776"/>
      <c r="M1318" s="776"/>
      <c r="N1318" s="776"/>
      <c r="O1318" s="776"/>
      <c r="P1318" s="776"/>
      <c r="Q1318" s="776"/>
      <c r="R1318" s="776"/>
      <c r="S1318" s="776"/>
      <c r="T1318" s="776"/>
      <c r="U1318" s="776"/>
      <c r="V1318" s="46"/>
      <c r="W1318" s="46"/>
      <c r="X1318" s="775"/>
      <c r="Y1318" s="775"/>
      <c r="Z1318" s="775"/>
      <c r="AA1318" s="775"/>
      <c r="AB1318" s="775"/>
    </row>
    <row r="1319" spans="1:28" s="43" customFormat="1" x14ac:dyDescent="0.2">
      <c r="A1319" s="776"/>
      <c r="B1319" s="780"/>
      <c r="D1319" s="779"/>
      <c r="E1319" s="779"/>
      <c r="F1319" s="778"/>
      <c r="G1319" s="777"/>
      <c r="H1319" s="776"/>
      <c r="I1319" s="776"/>
      <c r="J1319" s="776"/>
      <c r="K1319" s="776"/>
      <c r="L1319" s="776"/>
      <c r="M1319" s="776"/>
      <c r="N1319" s="776"/>
      <c r="O1319" s="776"/>
      <c r="P1319" s="776"/>
      <c r="Q1319" s="776"/>
      <c r="R1319" s="776"/>
      <c r="S1319" s="776"/>
      <c r="T1319" s="776"/>
      <c r="U1319" s="776"/>
      <c r="V1319" s="46"/>
      <c r="W1319" s="46"/>
      <c r="X1319" s="775"/>
      <c r="Y1319" s="775"/>
      <c r="Z1319" s="775"/>
      <c r="AA1319" s="775"/>
      <c r="AB1319" s="775"/>
    </row>
    <row r="1320" spans="1:28" s="43" customFormat="1" x14ac:dyDescent="0.2">
      <c r="A1320" s="776"/>
      <c r="B1320" s="780"/>
      <c r="D1320" s="779"/>
      <c r="E1320" s="779"/>
      <c r="F1320" s="778"/>
      <c r="G1320" s="777"/>
      <c r="H1320" s="776"/>
      <c r="I1320" s="776"/>
      <c r="J1320" s="776"/>
      <c r="K1320" s="776"/>
      <c r="L1320" s="776"/>
      <c r="M1320" s="776"/>
      <c r="N1320" s="776"/>
      <c r="O1320" s="776"/>
      <c r="P1320" s="776"/>
      <c r="Q1320" s="776"/>
      <c r="R1320" s="776"/>
      <c r="S1320" s="776"/>
      <c r="T1320" s="776"/>
      <c r="U1320" s="776"/>
      <c r="V1320" s="46"/>
      <c r="W1320" s="46"/>
      <c r="X1320" s="775"/>
      <c r="Y1320" s="775"/>
      <c r="Z1320" s="775"/>
      <c r="AA1320" s="775"/>
      <c r="AB1320" s="775"/>
    </row>
    <row r="1321" spans="1:28" s="43" customFormat="1" x14ac:dyDescent="0.2">
      <c r="A1321" s="776"/>
      <c r="B1321" s="780"/>
      <c r="D1321" s="779"/>
      <c r="E1321" s="779"/>
      <c r="F1321" s="778"/>
      <c r="G1321" s="777"/>
      <c r="H1321" s="776"/>
      <c r="I1321" s="776"/>
      <c r="J1321" s="776"/>
      <c r="K1321" s="776"/>
      <c r="L1321" s="776"/>
      <c r="M1321" s="776"/>
      <c r="N1321" s="776"/>
      <c r="O1321" s="776"/>
      <c r="P1321" s="776"/>
      <c r="Q1321" s="776"/>
      <c r="R1321" s="776"/>
      <c r="S1321" s="776"/>
      <c r="T1321" s="776"/>
      <c r="U1321" s="776"/>
      <c r="V1321" s="46"/>
      <c r="W1321" s="46"/>
      <c r="X1321" s="775"/>
      <c r="Y1321" s="775"/>
      <c r="Z1321" s="775"/>
      <c r="AA1321" s="775"/>
      <c r="AB1321" s="775"/>
    </row>
    <row r="1322" spans="1:28" s="43" customFormat="1" x14ac:dyDescent="0.2">
      <c r="A1322" s="776"/>
      <c r="B1322" s="780"/>
      <c r="D1322" s="779"/>
      <c r="E1322" s="779"/>
      <c r="F1322" s="778"/>
      <c r="G1322" s="777"/>
      <c r="H1322" s="776"/>
      <c r="I1322" s="776"/>
      <c r="J1322" s="776"/>
      <c r="K1322" s="776"/>
      <c r="L1322" s="776"/>
      <c r="M1322" s="776"/>
      <c r="N1322" s="776"/>
      <c r="O1322" s="776"/>
      <c r="P1322" s="776"/>
      <c r="Q1322" s="776"/>
      <c r="R1322" s="776"/>
      <c r="S1322" s="776"/>
      <c r="T1322" s="776"/>
      <c r="U1322" s="776"/>
      <c r="V1322" s="46"/>
      <c r="W1322" s="46"/>
      <c r="X1322" s="775"/>
      <c r="Y1322" s="775"/>
      <c r="Z1322" s="775"/>
      <c r="AA1322" s="775"/>
      <c r="AB1322" s="775"/>
    </row>
    <row r="1323" spans="1:28" s="43" customFormat="1" x14ac:dyDescent="0.2">
      <c r="A1323" s="776"/>
      <c r="B1323" s="780"/>
      <c r="D1323" s="779"/>
      <c r="E1323" s="779"/>
      <c r="F1323" s="778"/>
      <c r="G1323" s="777"/>
      <c r="H1323" s="776"/>
      <c r="I1323" s="776"/>
      <c r="J1323" s="776"/>
      <c r="K1323" s="776"/>
      <c r="L1323" s="776"/>
      <c r="M1323" s="776"/>
      <c r="N1323" s="776"/>
      <c r="O1323" s="776"/>
      <c r="P1323" s="776"/>
      <c r="Q1323" s="776"/>
      <c r="R1323" s="776"/>
      <c r="S1323" s="776"/>
      <c r="T1323" s="776"/>
      <c r="U1323" s="776"/>
      <c r="V1323" s="46"/>
      <c r="W1323" s="46"/>
      <c r="X1323" s="775"/>
      <c r="Y1323" s="775"/>
      <c r="Z1323" s="775"/>
      <c r="AA1323" s="775"/>
      <c r="AB1323" s="775"/>
    </row>
    <row r="1324" spans="1:28" s="43" customFormat="1" x14ac:dyDescent="0.2">
      <c r="A1324" s="776"/>
      <c r="B1324" s="780"/>
      <c r="D1324" s="779"/>
      <c r="E1324" s="779"/>
      <c r="F1324" s="778"/>
      <c r="G1324" s="777"/>
      <c r="H1324" s="776"/>
      <c r="I1324" s="776"/>
      <c r="J1324" s="776"/>
      <c r="K1324" s="776"/>
      <c r="L1324" s="776"/>
      <c r="M1324" s="776"/>
      <c r="N1324" s="776"/>
      <c r="O1324" s="776"/>
      <c r="P1324" s="776"/>
      <c r="Q1324" s="776"/>
      <c r="R1324" s="776"/>
      <c r="S1324" s="776"/>
      <c r="T1324" s="776"/>
      <c r="U1324" s="776"/>
      <c r="V1324" s="46"/>
      <c r="W1324" s="46"/>
      <c r="X1324" s="775"/>
      <c r="Y1324" s="775"/>
      <c r="Z1324" s="775"/>
      <c r="AA1324" s="775"/>
      <c r="AB1324" s="775"/>
    </row>
    <row r="1325" spans="1:28" s="43" customFormat="1" x14ac:dyDescent="0.2">
      <c r="A1325" s="776"/>
      <c r="B1325" s="780"/>
      <c r="D1325" s="779"/>
      <c r="E1325" s="779"/>
      <c r="F1325" s="778"/>
      <c r="G1325" s="777"/>
      <c r="H1325" s="776"/>
      <c r="I1325" s="776"/>
      <c r="J1325" s="776"/>
      <c r="K1325" s="776"/>
      <c r="L1325" s="776"/>
      <c r="M1325" s="776"/>
      <c r="N1325" s="776"/>
      <c r="O1325" s="776"/>
      <c r="P1325" s="776"/>
      <c r="Q1325" s="776"/>
      <c r="R1325" s="776"/>
      <c r="S1325" s="776"/>
      <c r="T1325" s="776"/>
      <c r="U1325" s="776"/>
      <c r="V1325" s="46"/>
      <c r="W1325" s="46"/>
      <c r="X1325" s="775"/>
      <c r="Y1325" s="775"/>
      <c r="Z1325" s="775"/>
      <c r="AA1325" s="775"/>
      <c r="AB1325" s="775"/>
    </row>
    <row r="1326" spans="1:28" s="43" customFormat="1" x14ac:dyDescent="0.2">
      <c r="A1326" s="776"/>
      <c r="B1326" s="780"/>
      <c r="D1326" s="779"/>
      <c r="E1326" s="779"/>
      <c r="F1326" s="778"/>
      <c r="G1326" s="777"/>
      <c r="H1326" s="776"/>
      <c r="I1326" s="776"/>
      <c r="J1326" s="776"/>
      <c r="K1326" s="776"/>
      <c r="L1326" s="776"/>
      <c r="M1326" s="776"/>
      <c r="N1326" s="776"/>
      <c r="O1326" s="776"/>
      <c r="P1326" s="776"/>
      <c r="Q1326" s="776"/>
      <c r="R1326" s="776"/>
      <c r="S1326" s="776"/>
      <c r="T1326" s="776"/>
      <c r="U1326" s="776"/>
      <c r="V1326" s="46"/>
      <c r="W1326" s="46"/>
      <c r="X1326" s="775"/>
      <c r="Y1326" s="775"/>
      <c r="Z1326" s="775"/>
      <c r="AA1326" s="775"/>
      <c r="AB1326" s="775"/>
    </row>
    <row r="1327" spans="1:28" s="43" customFormat="1" x14ac:dyDescent="0.2">
      <c r="A1327" s="776"/>
      <c r="B1327" s="780"/>
      <c r="D1327" s="779"/>
      <c r="E1327" s="779"/>
      <c r="F1327" s="778"/>
      <c r="G1327" s="777"/>
      <c r="H1327" s="776"/>
      <c r="I1327" s="776"/>
      <c r="J1327" s="776"/>
      <c r="K1327" s="776"/>
      <c r="L1327" s="776"/>
      <c r="M1327" s="776"/>
      <c r="N1327" s="776"/>
      <c r="O1327" s="776"/>
      <c r="P1327" s="776"/>
      <c r="Q1327" s="776"/>
      <c r="R1327" s="776"/>
      <c r="S1327" s="776"/>
      <c r="T1327" s="776"/>
      <c r="U1327" s="776"/>
      <c r="V1327" s="46"/>
      <c r="W1327" s="46"/>
      <c r="X1327" s="775"/>
      <c r="Y1327" s="775"/>
      <c r="Z1327" s="775"/>
      <c r="AA1327" s="775"/>
      <c r="AB1327" s="775"/>
    </row>
    <row r="1328" spans="1:28" s="43" customFormat="1" x14ac:dyDescent="0.2">
      <c r="A1328" s="776"/>
      <c r="B1328" s="780"/>
      <c r="D1328" s="779"/>
      <c r="E1328" s="779"/>
      <c r="F1328" s="778"/>
      <c r="G1328" s="777"/>
      <c r="H1328" s="776"/>
      <c r="I1328" s="776"/>
      <c r="J1328" s="776"/>
      <c r="K1328" s="776"/>
      <c r="L1328" s="776"/>
      <c r="M1328" s="776"/>
      <c r="N1328" s="776"/>
      <c r="O1328" s="776"/>
      <c r="P1328" s="776"/>
      <c r="Q1328" s="776"/>
      <c r="R1328" s="776"/>
      <c r="S1328" s="776"/>
      <c r="T1328" s="776"/>
      <c r="U1328" s="776"/>
      <c r="V1328" s="46"/>
      <c r="W1328" s="46"/>
      <c r="X1328" s="775"/>
      <c r="Y1328" s="775"/>
      <c r="Z1328" s="775"/>
      <c r="AA1328" s="775"/>
      <c r="AB1328" s="775"/>
    </row>
    <row r="1329" spans="1:28" s="43" customFormat="1" x14ac:dyDescent="0.2">
      <c r="A1329" s="776"/>
      <c r="B1329" s="780"/>
      <c r="D1329" s="779"/>
      <c r="E1329" s="779"/>
      <c r="F1329" s="778"/>
      <c r="G1329" s="777"/>
      <c r="H1329" s="776"/>
      <c r="I1329" s="776"/>
      <c r="J1329" s="776"/>
      <c r="K1329" s="776"/>
      <c r="L1329" s="776"/>
      <c r="M1329" s="776"/>
      <c r="N1329" s="776"/>
      <c r="O1329" s="776"/>
      <c r="P1329" s="776"/>
      <c r="Q1329" s="776"/>
      <c r="R1329" s="776"/>
      <c r="S1329" s="776"/>
      <c r="T1329" s="776"/>
      <c r="U1329" s="776"/>
      <c r="V1329" s="46"/>
      <c r="W1329" s="46"/>
      <c r="X1329" s="775"/>
      <c r="Y1329" s="775"/>
      <c r="Z1329" s="775"/>
      <c r="AA1329" s="775"/>
      <c r="AB1329" s="775"/>
    </row>
    <row r="1330" spans="1:28" s="43" customFormat="1" x14ac:dyDescent="0.2">
      <c r="A1330" s="776"/>
      <c r="B1330" s="780"/>
      <c r="D1330" s="779"/>
      <c r="E1330" s="779"/>
      <c r="F1330" s="778"/>
      <c r="G1330" s="777"/>
      <c r="H1330" s="776"/>
      <c r="I1330" s="776"/>
      <c r="J1330" s="776"/>
      <c r="K1330" s="776"/>
      <c r="L1330" s="776"/>
      <c r="M1330" s="776"/>
      <c r="N1330" s="776"/>
      <c r="O1330" s="776"/>
      <c r="P1330" s="776"/>
      <c r="Q1330" s="776"/>
      <c r="R1330" s="776"/>
      <c r="S1330" s="776"/>
      <c r="T1330" s="776"/>
      <c r="U1330" s="776"/>
      <c r="V1330" s="46"/>
      <c r="W1330" s="46"/>
      <c r="X1330" s="775"/>
      <c r="Y1330" s="775"/>
      <c r="Z1330" s="775"/>
      <c r="AA1330" s="775"/>
      <c r="AB1330" s="775"/>
    </row>
    <row r="1331" spans="1:28" s="43" customFormat="1" x14ac:dyDescent="0.2">
      <c r="A1331" s="776"/>
      <c r="B1331" s="780"/>
      <c r="D1331" s="779"/>
      <c r="E1331" s="779"/>
      <c r="F1331" s="778"/>
      <c r="G1331" s="777"/>
      <c r="H1331" s="776"/>
      <c r="I1331" s="776"/>
      <c r="J1331" s="776"/>
      <c r="K1331" s="776"/>
      <c r="L1331" s="776"/>
      <c r="M1331" s="776"/>
      <c r="N1331" s="776"/>
      <c r="O1331" s="776"/>
      <c r="P1331" s="776"/>
      <c r="Q1331" s="776"/>
      <c r="R1331" s="776"/>
      <c r="S1331" s="776"/>
      <c r="T1331" s="776"/>
      <c r="U1331" s="776"/>
      <c r="V1331" s="46"/>
      <c r="W1331" s="46"/>
      <c r="X1331" s="775"/>
      <c r="Y1331" s="775"/>
      <c r="Z1331" s="775"/>
      <c r="AA1331" s="775"/>
      <c r="AB1331" s="775"/>
    </row>
    <row r="1332" spans="1:28" s="43" customFormat="1" x14ac:dyDescent="0.2">
      <c r="A1332" s="776"/>
      <c r="B1332" s="780"/>
      <c r="D1332" s="779"/>
      <c r="E1332" s="779"/>
      <c r="F1332" s="778"/>
      <c r="G1332" s="777"/>
      <c r="H1332" s="776"/>
      <c r="I1332" s="776"/>
      <c r="J1332" s="776"/>
      <c r="K1332" s="776"/>
      <c r="L1332" s="776"/>
      <c r="M1332" s="776"/>
      <c r="N1332" s="776"/>
      <c r="O1332" s="776"/>
      <c r="P1332" s="776"/>
      <c r="Q1332" s="776"/>
      <c r="R1332" s="776"/>
      <c r="S1332" s="776"/>
      <c r="T1332" s="776"/>
      <c r="U1332" s="776"/>
      <c r="V1332" s="46"/>
      <c r="W1332" s="46"/>
      <c r="X1332" s="775"/>
      <c r="Y1332" s="775"/>
      <c r="Z1332" s="775"/>
      <c r="AA1332" s="775"/>
      <c r="AB1332" s="775"/>
    </row>
    <row r="1333" spans="1:28" s="43" customFormat="1" x14ac:dyDescent="0.2">
      <c r="A1333" s="776"/>
      <c r="B1333" s="780"/>
      <c r="D1333" s="779"/>
      <c r="E1333" s="779"/>
      <c r="F1333" s="778"/>
      <c r="G1333" s="777"/>
      <c r="H1333" s="776"/>
      <c r="I1333" s="776"/>
      <c r="J1333" s="776"/>
      <c r="K1333" s="776"/>
      <c r="L1333" s="776"/>
      <c r="M1333" s="776"/>
      <c r="N1333" s="776"/>
      <c r="O1333" s="776"/>
      <c r="P1333" s="776"/>
      <c r="Q1333" s="776"/>
      <c r="R1333" s="776"/>
      <c r="S1333" s="776"/>
      <c r="T1333" s="776"/>
      <c r="U1333" s="776"/>
      <c r="V1333" s="46"/>
      <c r="W1333" s="46"/>
      <c r="X1333" s="775"/>
      <c r="Y1333" s="775"/>
      <c r="Z1333" s="775"/>
      <c r="AA1333" s="775"/>
      <c r="AB1333" s="775"/>
    </row>
    <row r="1334" spans="1:28" s="43" customFormat="1" x14ac:dyDescent="0.2">
      <c r="A1334" s="776"/>
      <c r="B1334" s="780"/>
      <c r="D1334" s="779"/>
      <c r="E1334" s="779"/>
      <c r="F1334" s="778"/>
      <c r="G1334" s="777"/>
      <c r="H1334" s="776"/>
      <c r="I1334" s="776"/>
      <c r="J1334" s="776"/>
      <c r="K1334" s="776"/>
      <c r="L1334" s="776"/>
      <c r="M1334" s="776"/>
      <c r="N1334" s="776"/>
      <c r="O1334" s="776"/>
      <c r="P1334" s="776"/>
      <c r="Q1334" s="776"/>
      <c r="R1334" s="776"/>
      <c r="S1334" s="776"/>
      <c r="T1334" s="776"/>
      <c r="U1334" s="776"/>
      <c r="V1334" s="46"/>
      <c r="W1334" s="46"/>
      <c r="X1334" s="775"/>
      <c r="Y1334" s="775"/>
      <c r="Z1334" s="775"/>
      <c r="AA1334" s="775"/>
      <c r="AB1334" s="775"/>
    </row>
    <row r="1335" spans="1:28" s="43" customFormat="1" x14ac:dyDescent="0.2">
      <c r="A1335" s="776"/>
      <c r="B1335" s="780"/>
      <c r="D1335" s="779"/>
      <c r="E1335" s="779"/>
      <c r="F1335" s="778"/>
      <c r="G1335" s="777"/>
      <c r="H1335" s="776"/>
      <c r="I1335" s="776"/>
      <c r="J1335" s="776"/>
      <c r="K1335" s="776"/>
      <c r="L1335" s="776"/>
      <c r="M1335" s="776"/>
      <c r="N1335" s="776"/>
      <c r="O1335" s="776"/>
      <c r="P1335" s="776"/>
      <c r="Q1335" s="776"/>
      <c r="R1335" s="776"/>
      <c r="S1335" s="776"/>
      <c r="T1335" s="776"/>
      <c r="U1335" s="776"/>
      <c r="V1335" s="46"/>
      <c r="W1335" s="46"/>
      <c r="X1335" s="775"/>
      <c r="Y1335" s="775"/>
      <c r="Z1335" s="775"/>
      <c r="AA1335" s="775"/>
      <c r="AB1335" s="775"/>
    </row>
    <row r="1336" spans="1:28" s="43" customFormat="1" x14ac:dyDescent="0.2">
      <c r="A1336" s="776"/>
      <c r="B1336" s="780"/>
      <c r="D1336" s="779"/>
      <c r="E1336" s="779"/>
      <c r="F1336" s="778"/>
      <c r="G1336" s="777"/>
      <c r="H1336" s="776"/>
      <c r="I1336" s="776"/>
      <c r="J1336" s="776"/>
      <c r="K1336" s="776"/>
      <c r="L1336" s="776"/>
      <c r="M1336" s="776"/>
      <c r="N1336" s="776"/>
      <c r="O1336" s="776"/>
      <c r="P1336" s="776"/>
      <c r="Q1336" s="776"/>
      <c r="R1336" s="776"/>
      <c r="S1336" s="776"/>
      <c r="T1336" s="776"/>
      <c r="U1336" s="776"/>
      <c r="V1336" s="46"/>
      <c r="W1336" s="46"/>
      <c r="X1336" s="775"/>
      <c r="Y1336" s="775"/>
      <c r="Z1336" s="775"/>
      <c r="AA1336" s="775"/>
      <c r="AB1336" s="775"/>
    </row>
    <row r="1337" spans="1:28" s="43" customFormat="1" x14ac:dyDescent="0.2">
      <c r="A1337" s="776"/>
      <c r="B1337" s="780"/>
      <c r="D1337" s="779"/>
      <c r="E1337" s="779"/>
      <c r="F1337" s="778"/>
      <c r="G1337" s="777"/>
      <c r="H1337" s="776"/>
      <c r="I1337" s="776"/>
      <c r="J1337" s="776"/>
      <c r="K1337" s="776"/>
      <c r="L1337" s="776"/>
      <c r="M1337" s="776"/>
      <c r="N1337" s="776"/>
      <c r="O1337" s="776"/>
      <c r="P1337" s="776"/>
      <c r="Q1337" s="776"/>
      <c r="R1337" s="776"/>
      <c r="S1337" s="776"/>
      <c r="T1337" s="776"/>
      <c r="U1337" s="776"/>
      <c r="V1337" s="46"/>
      <c r="W1337" s="46"/>
      <c r="X1337" s="775"/>
      <c r="Y1337" s="775"/>
      <c r="Z1337" s="775"/>
      <c r="AA1337" s="775"/>
      <c r="AB1337" s="775"/>
    </row>
    <row r="1338" spans="1:28" s="43" customFormat="1" x14ac:dyDescent="0.2">
      <c r="A1338" s="776"/>
      <c r="B1338" s="780"/>
      <c r="D1338" s="779"/>
      <c r="E1338" s="779"/>
      <c r="F1338" s="778"/>
      <c r="G1338" s="777"/>
      <c r="H1338" s="776"/>
      <c r="I1338" s="776"/>
      <c r="J1338" s="776"/>
      <c r="K1338" s="776"/>
      <c r="L1338" s="776"/>
      <c r="M1338" s="776"/>
      <c r="N1338" s="776"/>
      <c r="O1338" s="776"/>
      <c r="P1338" s="776"/>
      <c r="Q1338" s="776"/>
      <c r="R1338" s="776"/>
      <c r="S1338" s="776"/>
      <c r="T1338" s="776"/>
      <c r="U1338" s="776"/>
      <c r="V1338" s="46"/>
      <c r="W1338" s="46"/>
      <c r="X1338" s="775"/>
      <c r="Y1338" s="775"/>
      <c r="Z1338" s="775"/>
      <c r="AA1338" s="775"/>
      <c r="AB1338" s="775"/>
    </row>
    <row r="1339" spans="1:28" s="43" customFormat="1" x14ac:dyDescent="0.2">
      <c r="A1339" s="776"/>
      <c r="B1339" s="780"/>
      <c r="D1339" s="779"/>
      <c r="E1339" s="779"/>
      <c r="F1339" s="778"/>
      <c r="G1339" s="777"/>
      <c r="H1339" s="776"/>
      <c r="I1339" s="776"/>
      <c r="J1339" s="776"/>
      <c r="K1339" s="776"/>
      <c r="L1339" s="776"/>
      <c r="M1339" s="776"/>
      <c r="N1339" s="776"/>
      <c r="O1339" s="776"/>
      <c r="P1339" s="776"/>
      <c r="Q1339" s="776"/>
      <c r="R1339" s="776"/>
      <c r="S1339" s="776"/>
      <c r="T1339" s="776"/>
      <c r="U1339" s="776"/>
      <c r="V1339" s="46"/>
      <c r="W1339" s="46"/>
      <c r="X1339" s="775"/>
      <c r="Y1339" s="775"/>
      <c r="Z1339" s="775"/>
      <c r="AA1339" s="775"/>
      <c r="AB1339" s="775"/>
    </row>
    <row r="1340" spans="1:28" s="43" customFormat="1" x14ac:dyDescent="0.2">
      <c r="A1340" s="776"/>
      <c r="B1340" s="780"/>
      <c r="D1340" s="779"/>
      <c r="E1340" s="779"/>
      <c r="F1340" s="778"/>
      <c r="G1340" s="777"/>
      <c r="H1340" s="776"/>
      <c r="I1340" s="776"/>
      <c r="J1340" s="776"/>
      <c r="K1340" s="776"/>
      <c r="L1340" s="776"/>
      <c r="M1340" s="776"/>
      <c r="N1340" s="776"/>
      <c r="O1340" s="776"/>
      <c r="P1340" s="776"/>
      <c r="Q1340" s="776"/>
      <c r="R1340" s="776"/>
      <c r="S1340" s="776"/>
      <c r="T1340" s="776"/>
      <c r="U1340" s="776"/>
      <c r="V1340" s="46"/>
      <c r="W1340" s="46"/>
      <c r="X1340" s="775"/>
      <c r="Y1340" s="775"/>
      <c r="Z1340" s="775"/>
      <c r="AA1340" s="775"/>
      <c r="AB1340" s="775"/>
    </row>
    <row r="1341" spans="1:28" s="43" customFormat="1" x14ac:dyDescent="0.2">
      <c r="A1341" s="776"/>
      <c r="B1341" s="780"/>
      <c r="D1341" s="779"/>
      <c r="E1341" s="779"/>
      <c r="F1341" s="778"/>
      <c r="G1341" s="777"/>
      <c r="H1341" s="776"/>
      <c r="I1341" s="776"/>
      <c r="J1341" s="776"/>
      <c r="K1341" s="776"/>
      <c r="L1341" s="776"/>
      <c r="M1341" s="776"/>
      <c r="N1341" s="776"/>
      <c r="O1341" s="776"/>
      <c r="P1341" s="776"/>
      <c r="Q1341" s="776"/>
      <c r="R1341" s="776"/>
      <c r="S1341" s="776"/>
      <c r="T1341" s="776"/>
      <c r="U1341" s="776"/>
      <c r="V1341" s="46"/>
      <c r="W1341" s="46"/>
      <c r="X1341" s="775"/>
      <c r="Y1341" s="775"/>
      <c r="Z1341" s="775"/>
      <c r="AA1341" s="775"/>
      <c r="AB1341" s="775"/>
    </row>
    <row r="1342" spans="1:28" s="43" customFormat="1" x14ac:dyDescent="0.2">
      <c r="A1342" s="776"/>
      <c r="B1342" s="780"/>
      <c r="D1342" s="779"/>
      <c r="E1342" s="779"/>
      <c r="F1342" s="778"/>
      <c r="G1342" s="777"/>
      <c r="H1342" s="776"/>
      <c r="I1342" s="776"/>
      <c r="J1342" s="776"/>
      <c r="K1342" s="776"/>
      <c r="L1342" s="776"/>
      <c r="M1342" s="776"/>
      <c r="N1342" s="776"/>
      <c r="O1342" s="776"/>
      <c r="P1342" s="776"/>
      <c r="Q1342" s="776"/>
      <c r="R1342" s="776"/>
      <c r="S1342" s="776"/>
      <c r="T1342" s="776"/>
      <c r="U1342" s="776"/>
      <c r="V1342" s="46"/>
      <c r="W1342" s="46"/>
      <c r="X1342" s="775"/>
      <c r="Y1342" s="775"/>
      <c r="Z1342" s="775"/>
      <c r="AA1342" s="775"/>
      <c r="AB1342" s="775"/>
    </row>
    <row r="1343" spans="1:28" s="43" customFormat="1" x14ac:dyDescent="0.2">
      <c r="A1343" s="776"/>
      <c r="B1343" s="780"/>
      <c r="D1343" s="779"/>
      <c r="E1343" s="779"/>
      <c r="F1343" s="778"/>
      <c r="G1343" s="777"/>
      <c r="H1343" s="776"/>
      <c r="I1343" s="776"/>
      <c r="J1343" s="776"/>
      <c r="K1343" s="776"/>
      <c r="L1343" s="776"/>
      <c r="M1343" s="776"/>
      <c r="N1343" s="776"/>
      <c r="O1343" s="776"/>
      <c r="P1343" s="776"/>
      <c r="Q1343" s="776"/>
      <c r="R1343" s="776"/>
      <c r="S1343" s="776"/>
      <c r="T1343" s="776"/>
      <c r="U1343" s="776"/>
      <c r="V1343" s="46"/>
      <c r="W1343" s="46"/>
      <c r="X1343" s="775"/>
      <c r="Y1343" s="775"/>
      <c r="Z1343" s="775"/>
      <c r="AA1343" s="775"/>
      <c r="AB1343" s="775"/>
    </row>
    <row r="1344" spans="1:28" s="43" customFormat="1" x14ac:dyDescent="0.2">
      <c r="A1344" s="776"/>
      <c r="B1344" s="780"/>
      <c r="D1344" s="779"/>
      <c r="E1344" s="779"/>
      <c r="F1344" s="778"/>
      <c r="G1344" s="777"/>
      <c r="H1344" s="776"/>
      <c r="I1344" s="776"/>
      <c r="J1344" s="776"/>
      <c r="K1344" s="776"/>
      <c r="L1344" s="776"/>
      <c r="M1344" s="776"/>
      <c r="N1344" s="776"/>
      <c r="O1344" s="776"/>
      <c r="P1344" s="776"/>
      <c r="Q1344" s="776"/>
      <c r="R1344" s="776"/>
      <c r="S1344" s="776"/>
      <c r="T1344" s="776"/>
      <c r="U1344" s="776"/>
      <c r="V1344" s="46"/>
      <c r="W1344" s="46"/>
      <c r="X1344" s="775"/>
      <c r="Y1344" s="775"/>
      <c r="Z1344" s="775"/>
      <c r="AA1344" s="775"/>
      <c r="AB1344" s="775"/>
    </row>
    <row r="1345" spans="1:28" s="43" customFormat="1" x14ac:dyDescent="0.2">
      <c r="A1345" s="776"/>
      <c r="B1345" s="780"/>
      <c r="D1345" s="779"/>
      <c r="E1345" s="779"/>
      <c r="F1345" s="778"/>
      <c r="G1345" s="777"/>
      <c r="H1345" s="776"/>
      <c r="I1345" s="776"/>
      <c r="J1345" s="776"/>
      <c r="K1345" s="776"/>
      <c r="L1345" s="776"/>
      <c r="M1345" s="776"/>
      <c r="N1345" s="776"/>
      <c r="O1345" s="776"/>
      <c r="P1345" s="776"/>
      <c r="Q1345" s="776"/>
      <c r="R1345" s="776"/>
      <c r="S1345" s="776"/>
      <c r="T1345" s="776"/>
      <c r="U1345" s="776"/>
      <c r="V1345" s="46"/>
      <c r="W1345" s="46"/>
      <c r="X1345" s="775"/>
      <c r="Y1345" s="775"/>
      <c r="Z1345" s="775"/>
      <c r="AA1345" s="775"/>
      <c r="AB1345" s="775"/>
    </row>
    <row r="1346" spans="1:28" s="43" customFormat="1" x14ac:dyDescent="0.2">
      <c r="A1346" s="776"/>
      <c r="B1346" s="780"/>
      <c r="D1346" s="779"/>
      <c r="E1346" s="779"/>
      <c r="F1346" s="778"/>
      <c r="G1346" s="777"/>
      <c r="H1346" s="776"/>
      <c r="I1346" s="776"/>
      <c r="J1346" s="776"/>
      <c r="K1346" s="776"/>
      <c r="L1346" s="776"/>
      <c r="M1346" s="776"/>
      <c r="N1346" s="776"/>
      <c r="O1346" s="776"/>
      <c r="P1346" s="776"/>
      <c r="Q1346" s="776"/>
      <c r="R1346" s="776"/>
      <c r="S1346" s="776"/>
      <c r="T1346" s="776"/>
      <c r="U1346" s="776"/>
      <c r="V1346" s="46"/>
      <c r="W1346" s="46"/>
      <c r="X1346" s="775"/>
      <c r="Y1346" s="775"/>
      <c r="Z1346" s="775"/>
      <c r="AA1346" s="775"/>
      <c r="AB1346" s="775"/>
    </row>
    <row r="1347" spans="1:28" s="43" customFormat="1" x14ac:dyDescent="0.2">
      <c r="A1347" s="776"/>
      <c r="B1347" s="780"/>
      <c r="D1347" s="779"/>
      <c r="E1347" s="779"/>
      <c r="F1347" s="778"/>
      <c r="G1347" s="777"/>
      <c r="H1347" s="776"/>
      <c r="I1347" s="776"/>
      <c r="J1347" s="776"/>
      <c r="K1347" s="776"/>
      <c r="L1347" s="776"/>
      <c r="M1347" s="776"/>
      <c r="N1347" s="776"/>
      <c r="O1347" s="776"/>
      <c r="P1347" s="776"/>
      <c r="Q1347" s="776"/>
      <c r="R1347" s="776"/>
      <c r="S1347" s="776"/>
      <c r="T1347" s="776"/>
      <c r="U1347" s="776"/>
      <c r="V1347" s="46"/>
      <c r="W1347" s="46"/>
      <c r="X1347" s="775"/>
      <c r="Y1347" s="775"/>
      <c r="Z1347" s="775"/>
      <c r="AA1347" s="775"/>
      <c r="AB1347" s="775"/>
    </row>
    <row r="1348" spans="1:28" s="43" customFormat="1" x14ac:dyDescent="0.2">
      <c r="A1348" s="776"/>
      <c r="B1348" s="780"/>
      <c r="D1348" s="779"/>
      <c r="E1348" s="779"/>
      <c r="F1348" s="778"/>
      <c r="G1348" s="777"/>
      <c r="H1348" s="776"/>
      <c r="I1348" s="776"/>
      <c r="J1348" s="776"/>
      <c r="K1348" s="776"/>
      <c r="L1348" s="776"/>
      <c r="M1348" s="776"/>
      <c r="N1348" s="776"/>
      <c r="O1348" s="776"/>
      <c r="P1348" s="776"/>
      <c r="Q1348" s="776"/>
      <c r="R1348" s="776"/>
      <c r="S1348" s="776"/>
      <c r="T1348" s="776"/>
      <c r="U1348" s="776"/>
      <c r="V1348" s="46"/>
      <c r="W1348" s="46"/>
      <c r="X1348" s="775"/>
      <c r="Y1348" s="775"/>
      <c r="Z1348" s="775"/>
      <c r="AA1348" s="775"/>
      <c r="AB1348" s="775"/>
    </row>
    <row r="1349" spans="1:28" s="43" customFormat="1" x14ac:dyDescent="0.2">
      <c r="A1349" s="776"/>
      <c r="B1349" s="780"/>
      <c r="D1349" s="779"/>
      <c r="E1349" s="779"/>
      <c r="F1349" s="778"/>
      <c r="G1349" s="777"/>
      <c r="H1349" s="776"/>
      <c r="I1349" s="776"/>
      <c r="J1349" s="776"/>
      <c r="K1349" s="776"/>
      <c r="L1349" s="776"/>
      <c r="M1349" s="776"/>
      <c r="N1349" s="776"/>
      <c r="O1349" s="776"/>
      <c r="P1349" s="776"/>
      <c r="Q1349" s="776"/>
      <c r="R1349" s="776"/>
      <c r="S1349" s="776"/>
      <c r="T1349" s="776"/>
      <c r="U1349" s="776"/>
      <c r="V1349" s="46"/>
      <c r="W1349" s="46"/>
      <c r="X1349" s="775"/>
      <c r="Y1349" s="775"/>
      <c r="Z1349" s="775"/>
      <c r="AA1349" s="775"/>
      <c r="AB1349" s="775"/>
    </row>
    <row r="1350" spans="1:28" s="43" customFormat="1" x14ac:dyDescent="0.2">
      <c r="A1350" s="776"/>
      <c r="B1350" s="780"/>
      <c r="D1350" s="779"/>
      <c r="E1350" s="779"/>
      <c r="F1350" s="778"/>
      <c r="G1350" s="777"/>
      <c r="H1350" s="776"/>
      <c r="I1350" s="776"/>
      <c r="J1350" s="776"/>
      <c r="K1350" s="776"/>
      <c r="L1350" s="776"/>
      <c r="M1350" s="776"/>
      <c r="N1350" s="776"/>
      <c r="O1350" s="776"/>
      <c r="P1350" s="776"/>
      <c r="Q1350" s="776"/>
      <c r="R1350" s="776"/>
      <c r="S1350" s="776"/>
      <c r="T1350" s="776"/>
      <c r="U1350" s="776"/>
      <c r="V1350" s="46"/>
      <c r="W1350" s="46"/>
      <c r="X1350" s="775"/>
      <c r="Y1350" s="775"/>
      <c r="Z1350" s="775"/>
      <c r="AA1350" s="775"/>
      <c r="AB1350" s="775"/>
    </row>
    <row r="1351" spans="1:28" s="43" customFormat="1" x14ac:dyDescent="0.2">
      <c r="A1351" s="776"/>
      <c r="B1351" s="780"/>
      <c r="D1351" s="779"/>
      <c r="E1351" s="779"/>
      <c r="F1351" s="778"/>
      <c r="G1351" s="777"/>
      <c r="H1351" s="776"/>
      <c r="I1351" s="776"/>
      <c r="J1351" s="776"/>
      <c r="K1351" s="776"/>
      <c r="L1351" s="776"/>
      <c r="M1351" s="776"/>
      <c r="N1351" s="776"/>
      <c r="O1351" s="776"/>
      <c r="P1351" s="776"/>
      <c r="Q1351" s="776"/>
      <c r="R1351" s="776"/>
      <c r="S1351" s="776"/>
      <c r="T1351" s="776"/>
      <c r="U1351" s="776"/>
      <c r="V1351" s="46"/>
      <c r="W1351" s="46"/>
      <c r="X1351" s="775"/>
      <c r="Y1351" s="775"/>
      <c r="Z1351" s="775"/>
      <c r="AA1351" s="775"/>
      <c r="AB1351" s="775"/>
    </row>
    <row r="1352" spans="1:28" s="43" customFormat="1" x14ac:dyDescent="0.2">
      <c r="A1352" s="776"/>
      <c r="B1352" s="780"/>
      <c r="D1352" s="779"/>
      <c r="E1352" s="779"/>
      <c r="F1352" s="778"/>
      <c r="G1352" s="777"/>
      <c r="H1352" s="776"/>
      <c r="I1352" s="776"/>
      <c r="J1352" s="776"/>
      <c r="K1352" s="776"/>
      <c r="L1352" s="776"/>
      <c r="M1352" s="776"/>
      <c r="N1352" s="776"/>
      <c r="O1352" s="776"/>
      <c r="P1352" s="776"/>
      <c r="Q1352" s="776"/>
      <c r="R1352" s="776"/>
      <c r="S1352" s="776"/>
      <c r="T1352" s="776"/>
      <c r="U1352" s="776"/>
      <c r="V1352" s="46"/>
      <c r="W1352" s="46"/>
      <c r="X1352" s="775"/>
      <c r="Y1352" s="775"/>
      <c r="Z1352" s="775"/>
      <c r="AA1352" s="775"/>
      <c r="AB1352" s="775"/>
    </row>
    <row r="1353" spans="1:28" s="43" customFormat="1" x14ac:dyDescent="0.2">
      <c r="A1353" s="776"/>
      <c r="B1353" s="780"/>
      <c r="D1353" s="779"/>
      <c r="E1353" s="779"/>
      <c r="F1353" s="778"/>
      <c r="G1353" s="777"/>
      <c r="H1353" s="776"/>
      <c r="I1353" s="776"/>
      <c r="J1353" s="776"/>
      <c r="K1353" s="776"/>
      <c r="L1353" s="776"/>
      <c r="M1353" s="776"/>
      <c r="N1353" s="776"/>
      <c r="O1353" s="776"/>
      <c r="P1353" s="776"/>
      <c r="Q1353" s="776"/>
      <c r="R1353" s="776"/>
      <c r="S1353" s="776"/>
      <c r="T1353" s="776"/>
      <c r="U1353" s="776"/>
      <c r="V1353" s="46"/>
      <c r="W1353" s="46"/>
      <c r="X1353" s="775"/>
      <c r="Y1353" s="775"/>
      <c r="Z1353" s="775"/>
      <c r="AA1353" s="775"/>
      <c r="AB1353" s="775"/>
    </row>
    <row r="1354" spans="1:28" s="43" customFormat="1" x14ac:dyDescent="0.2">
      <c r="A1354" s="776"/>
      <c r="B1354" s="780"/>
      <c r="D1354" s="779"/>
      <c r="E1354" s="779"/>
      <c r="F1354" s="778"/>
      <c r="G1354" s="777"/>
      <c r="H1354" s="776"/>
      <c r="I1354" s="776"/>
      <c r="J1354" s="776"/>
      <c r="K1354" s="776"/>
      <c r="L1354" s="776"/>
      <c r="M1354" s="776"/>
      <c r="N1354" s="776"/>
      <c r="O1354" s="776"/>
      <c r="P1354" s="776"/>
      <c r="Q1354" s="776"/>
      <c r="R1354" s="776"/>
      <c r="S1354" s="776"/>
      <c r="T1354" s="776"/>
      <c r="U1354" s="776"/>
      <c r="V1354" s="46"/>
      <c r="W1354" s="46"/>
      <c r="X1354" s="775"/>
      <c r="Y1354" s="775"/>
      <c r="Z1354" s="775"/>
      <c r="AA1354" s="775"/>
      <c r="AB1354" s="775"/>
    </row>
    <row r="1355" spans="1:28" s="43" customFormat="1" x14ac:dyDescent="0.2">
      <c r="A1355" s="776"/>
      <c r="B1355" s="780"/>
      <c r="D1355" s="779"/>
      <c r="E1355" s="779"/>
      <c r="F1355" s="778"/>
      <c r="G1355" s="777"/>
      <c r="H1355" s="776"/>
      <c r="I1355" s="776"/>
      <c r="J1355" s="776"/>
      <c r="K1355" s="776"/>
      <c r="L1355" s="776"/>
      <c r="M1355" s="776"/>
      <c r="N1355" s="776"/>
      <c r="O1355" s="776"/>
      <c r="P1355" s="776"/>
      <c r="Q1355" s="776"/>
      <c r="R1355" s="776"/>
      <c r="S1355" s="776"/>
      <c r="T1355" s="776"/>
      <c r="U1355" s="776"/>
      <c r="V1355" s="46"/>
      <c r="W1355" s="46"/>
      <c r="X1355" s="775"/>
      <c r="Y1355" s="775"/>
      <c r="Z1355" s="775"/>
      <c r="AA1355" s="775"/>
      <c r="AB1355" s="775"/>
    </row>
    <row r="1356" spans="1:28" s="43" customFormat="1" x14ac:dyDescent="0.2">
      <c r="A1356" s="776"/>
      <c r="B1356" s="780"/>
      <c r="D1356" s="779"/>
      <c r="E1356" s="779"/>
      <c r="F1356" s="778"/>
      <c r="G1356" s="777"/>
      <c r="H1356" s="776"/>
      <c r="I1356" s="776"/>
      <c r="J1356" s="776"/>
      <c r="K1356" s="776"/>
      <c r="L1356" s="776"/>
      <c r="M1356" s="776"/>
      <c r="N1356" s="776"/>
      <c r="O1356" s="776"/>
      <c r="P1356" s="776"/>
      <c r="Q1356" s="776"/>
      <c r="R1356" s="776"/>
      <c r="S1356" s="776"/>
      <c r="T1356" s="776"/>
      <c r="U1356" s="776"/>
      <c r="V1356" s="46"/>
      <c r="W1356" s="46"/>
      <c r="X1356" s="775"/>
      <c r="Y1356" s="775"/>
      <c r="Z1356" s="775"/>
      <c r="AA1356" s="775"/>
      <c r="AB1356" s="775"/>
    </row>
    <row r="1357" spans="1:28" s="43" customFormat="1" x14ac:dyDescent="0.2">
      <c r="A1357" s="776"/>
      <c r="B1357" s="780"/>
      <c r="D1357" s="779"/>
      <c r="E1357" s="779"/>
      <c r="F1357" s="778"/>
      <c r="G1357" s="777"/>
      <c r="H1357" s="776"/>
      <c r="I1357" s="776"/>
      <c r="J1357" s="776"/>
      <c r="K1357" s="776"/>
      <c r="L1357" s="776"/>
      <c r="M1357" s="776"/>
      <c r="N1357" s="776"/>
      <c r="O1357" s="776"/>
      <c r="P1357" s="776"/>
      <c r="Q1357" s="776"/>
      <c r="R1357" s="776"/>
      <c r="S1357" s="776"/>
      <c r="T1357" s="776"/>
      <c r="U1357" s="776"/>
      <c r="V1357" s="46"/>
      <c r="W1357" s="46"/>
      <c r="X1357" s="775"/>
      <c r="Y1357" s="775"/>
      <c r="Z1357" s="775"/>
      <c r="AA1357" s="775"/>
      <c r="AB1357" s="775"/>
    </row>
    <row r="1358" spans="1:28" s="43" customFormat="1" x14ac:dyDescent="0.2">
      <c r="A1358" s="776"/>
      <c r="B1358" s="780"/>
      <c r="D1358" s="779"/>
      <c r="E1358" s="779"/>
      <c r="F1358" s="778"/>
      <c r="G1358" s="777"/>
      <c r="H1358" s="776"/>
      <c r="I1358" s="776"/>
      <c r="J1358" s="776"/>
      <c r="K1358" s="776"/>
      <c r="L1358" s="776"/>
      <c r="M1358" s="776"/>
      <c r="N1358" s="776"/>
      <c r="O1358" s="776"/>
      <c r="P1358" s="776"/>
      <c r="Q1358" s="776"/>
      <c r="R1358" s="776"/>
      <c r="S1358" s="776"/>
      <c r="T1358" s="776"/>
      <c r="U1358" s="776"/>
      <c r="V1358" s="46"/>
      <c r="W1358" s="46"/>
      <c r="X1358" s="775"/>
      <c r="Y1358" s="775"/>
      <c r="Z1358" s="775"/>
      <c r="AA1358" s="775"/>
      <c r="AB1358" s="775"/>
    </row>
    <row r="1359" spans="1:28" s="43" customFormat="1" x14ac:dyDescent="0.2">
      <c r="A1359" s="776"/>
      <c r="B1359" s="780"/>
      <c r="D1359" s="779"/>
      <c r="E1359" s="779"/>
      <c r="F1359" s="778"/>
      <c r="G1359" s="777"/>
      <c r="H1359" s="776"/>
      <c r="I1359" s="776"/>
      <c r="J1359" s="776"/>
      <c r="K1359" s="776"/>
      <c r="L1359" s="776"/>
      <c r="M1359" s="776"/>
      <c r="N1359" s="776"/>
      <c r="O1359" s="776"/>
      <c r="P1359" s="776"/>
      <c r="Q1359" s="776"/>
      <c r="R1359" s="776"/>
      <c r="S1359" s="776"/>
      <c r="T1359" s="776"/>
      <c r="U1359" s="776"/>
      <c r="V1359" s="46"/>
      <c r="W1359" s="46"/>
      <c r="X1359" s="775"/>
      <c r="Y1359" s="775"/>
      <c r="Z1359" s="775"/>
      <c r="AA1359" s="775"/>
      <c r="AB1359" s="775"/>
    </row>
    <row r="1360" spans="1:28" s="43" customFormat="1" x14ac:dyDescent="0.2">
      <c r="A1360" s="776"/>
      <c r="B1360" s="780"/>
      <c r="D1360" s="779"/>
      <c r="E1360" s="779"/>
      <c r="F1360" s="778"/>
      <c r="G1360" s="777"/>
      <c r="H1360" s="776"/>
      <c r="I1360" s="776"/>
      <c r="J1360" s="776"/>
      <c r="K1360" s="776"/>
      <c r="L1360" s="776"/>
      <c r="M1360" s="776"/>
      <c r="N1360" s="776"/>
      <c r="O1360" s="776"/>
      <c r="P1360" s="776"/>
      <c r="Q1360" s="776"/>
      <c r="R1360" s="776"/>
      <c r="S1360" s="776"/>
      <c r="T1360" s="776"/>
      <c r="U1360" s="776"/>
      <c r="V1360" s="46"/>
      <c r="W1360" s="46"/>
      <c r="X1360" s="775"/>
      <c r="Y1360" s="775"/>
      <c r="Z1360" s="775"/>
      <c r="AA1360" s="775"/>
      <c r="AB1360" s="775"/>
    </row>
    <row r="1361" spans="1:28" s="43" customFormat="1" x14ac:dyDescent="0.2">
      <c r="A1361" s="776"/>
      <c r="B1361" s="780"/>
      <c r="D1361" s="779"/>
      <c r="E1361" s="779"/>
      <c r="F1361" s="778"/>
      <c r="G1361" s="777"/>
      <c r="H1361" s="776"/>
      <c r="I1361" s="776"/>
      <c r="J1361" s="776"/>
      <c r="K1361" s="776"/>
      <c r="L1361" s="776"/>
      <c r="M1361" s="776"/>
      <c r="N1361" s="776"/>
      <c r="O1361" s="776"/>
      <c r="P1361" s="776"/>
      <c r="Q1361" s="776"/>
      <c r="R1361" s="776"/>
      <c r="S1361" s="776"/>
      <c r="T1361" s="776"/>
      <c r="U1361" s="776"/>
      <c r="V1361" s="46"/>
      <c r="W1361" s="46"/>
      <c r="X1361" s="775"/>
      <c r="Y1361" s="775"/>
      <c r="Z1361" s="775"/>
      <c r="AA1361" s="775"/>
      <c r="AB1361" s="775"/>
    </row>
    <row r="1362" spans="1:28" s="43" customFormat="1" x14ac:dyDescent="0.2">
      <c r="A1362" s="776"/>
      <c r="B1362" s="780"/>
      <c r="D1362" s="779"/>
      <c r="E1362" s="779"/>
      <c r="F1362" s="778"/>
      <c r="G1362" s="777"/>
      <c r="H1362" s="776"/>
      <c r="I1362" s="776"/>
      <c r="J1362" s="776"/>
      <c r="K1362" s="776"/>
      <c r="L1362" s="776"/>
      <c r="M1362" s="776"/>
      <c r="N1362" s="776"/>
      <c r="O1362" s="776"/>
      <c r="P1362" s="776"/>
      <c r="Q1362" s="776"/>
      <c r="R1362" s="776"/>
      <c r="S1362" s="776"/>
      <c r="T1362" s="776"/>
      <c r="U1362" s="776"/>
      <c r="V1362" s="46"/>
      <c r="W1362" s="46"/>
      <c r="X1362" s="775"/>
      <c r="Y1362" s="775"/>
      <c r="Z1362" s="775"/>
      <c r="AA1362" s="775"/>
      <c r="AB1362" s="775"/>
    </row>
    <row r="1363" spans="1:28" s="43" customFormat="1" x14ac:dyDescent="0.2">
      <c r="A1363" s="776"/>
      <c r="B1363" s="780"/>
      <c r="D1363" s="779"/>
      <c r="E1363" s="779"/>
      <c r="F1363" s="778"/>
      <c r="G1363" s="777"/>
      <c r="H1363" s="776"/>
      <c r="I1363" s="776"/>
      <c r="J1363" s="776"/>
      <c r="K1363" s="776"/>
      <c r="L1363" s="776"/>
      <c r="M1363" s="776"/>
      <c r="N1363" s="776"/>
      <c r="O1363" s="776"/>
      <c r="P1363" s="776"/>
      <c r="Q1363" s="776"/>
      <c r="R1363" s="776"/>
      <c r="S1363" s="776"/>
      <c r="T1363" s="776"/>
      <c r="U1363" s="776"/>
      <c r="V1363" s="46"/>
      <c r="W1363" s="46"/>
      <c r="X1363" s="775"/>
      <c r="Y1363" s="775"/>
      <c r="Z1363" s="775"/>
      <c r="AA1363" s="775"/>
      <c r="AB1363" s="775"/>
    </row>
    <row r="1364" spans="1:28" s="43" customFormat="1" x14ac:dyDescent="0.2">
      <c r="A1364" s="776"/>
      <c r="B1364" s="780"/>
      <c r="D1364" s="779"/>
      <c r="E1364" s="779"/>
      <c r="F1364" s="778"/>
      <c r="G1364" s="777"/>
      <c r="H1364" s="776"/>
      <c r="I1364" s="776"/>
      <c r="J1364" s="776"/>
      <c r="K1364" s="776"/>
      <c r="L1364" s="776"/>
      <c r="M1364" s="776"/>
      <c r="N1364" s="776"/>
      <c r="O1364" s="776"/>
      <c r="P1364" s="776"/>
      <c r="Q1364" s="776"/>
      <c r="R1364" s="776"/>
      <c r="S1364" s="776"/>
      <c r="T1364" s="776"/>
      <c r="U1364" s="776"/>
      <c r="V1364" s="46"/>
      <c r="W1364" s="46"/>
      <c r="X1364" s="775"/>
      <c r="Y1364" s="775"/>
      <c r="Z1364" s="775"/>
      <c r="AA1364" s="775"/>
      <c r="AB1364" s="775"/>
    </row>
    <row r="1365" spans="1:28" s="43" customFormat="1" x14ac:dyDescent="0.2">
      <c r="A1365" s="776"/>
      <c r="B1365" s="780"/>
      <c r="D1365" s="779"/>
      <c r="E1365" s="779"/>
      <c r="F1365" s="778"/>
      <c r="G1365" s="777"/>
      <c r="H1365" s="776"/>
      <c r="I1365" s="776"/>
      <c r="J1365" s="776"/>
      <c r="K1365" s="776"/>
      <c r="L1365" s="776"/>
      <c r="M1365" s="776"/>
      <c r="N1365" s="776"/>
      <c r="O1365" s="776"/>
      <c r="P1365" s="776"/>
      <c r="Q1365" s="776"/>
      <c r="R1365" s="776"/>
      <c r="S1365" s="776"/>
      <c r="T1365" s="776"/>
      <c r="U1365" s="776"/>
      <c r="V1365" s="46"/>
      <c r="W1365" s="46"/>
      <c r="X1365" s="775"/>
      <c r="Y1365" s="775"/>
      <c r="Z1365" s="775"/>
      <c r="AA1365" s="775"/>
      <c r="AB1365" s="775"/>
    </row>
    <row r="1366" spans="1:28" s="43" customFormat="1" x14ac:dyDescent="0.2">
      <c r="A1366" s="776"/>
      <c r="B1366" s="780"/>
      <c r="D1366" s="779"/>
      <c r="E1366" s="779"/>
      <c r="F1366" s="778"/>
      <c r="G1366" s="777"/>
      <c r="H1366" s="776"/>
      <c r="I1366" s="776"/>
      <c r="J1366" s="776"/>
      <c r="K1366" s="776"/>
      <c r="L1366" s="776"/>
      <c r="M1366" s="776"/>
      <c r="N1366" s="776"/>
      <c r="O1366" s="776"/>
      <c r="P1366" s="776"/>
      <c r="Q1366" s="776"/>
      <c r="R1366" s="776"/>
      <c r="S1366" s="776"/>
      <c r="T1366" s="776"/>
      <c r="U1366" s="776"/>
      <c r="V1366" s="46"/>
      <c r="W1366" s="46"/>
      <c r="X1366" s="775"/>
      <c r="Y1366" s="775"/>
      <c r="Z1366" s="775"/>
      <c r="AA1366" s="775"/>
      <c r="AB1366" s="775"/>
    </row>
    <row r="1367" spans="1:28" s="43" customFormat="1" x14ac:dyDescent="0.2">
      <c r="A1367" s="776"/>
      <c r="B1367" s="780"/>
      <c r="D1367" s="779"/>
      <c r="E1367" s="779"/>
      <c r="F1367" s="778"/>
      <c r="G1367" s="777"/>
      <c r="H1367" s="776"/>
      <c r="I1367" s="776"/>
      <c r="J1367" s="776"/>
      <c r="K1367" s="776"/>
      <c r="L1367" s="776"/>
      <c r="M1367" s="776"/>
      <c r="N1367" s="776"/>
      <c r="O1367" s="776"/>
      <c r="P1367" s="776"/>
      <c r="Q1367" s="776"/>
      <c r="R1367" s="776"/>
      <c r="S1367" s="776"/>
      <c r="T1367" s="776"/>
      <c r="U1367" s="776"/>
      <c r="V1367" s="46"/>
      <c r="W1367" s="46"/>
      <c r="X1367" s="775"/>
      <c r="Y1367" s="775"/>
      <c r="Z1367" s="775"/>
      <c r="AA1367" s="775"/>
      <c r="AB1367" s="775"/>
    </row>
    <row r="1368" spans="1:28" s="43" customFormat="1" x14ac:dyDescent="0.2">
      <c r="A1368" s="776"/>
      <c r="B1368" s="780"/>
      <c r="D1368" s="779"/>
      <c r="E1368" s="779"/>
      <c r="F1368" s="778"/>
      <c r="G1368" s="777"/>
      <c r="H1368" s="776"/>
      <c r="I1368" s="776"/>
      <c r="J1368" s="776"/>
      <c r="K1368" s="776"/>
      <c r="L1368" s="776"/>
      <c r="M1368" s="776"/>
      <c r="N1368" s="776"/>
      <c r="O1368" s="776"/>
      <c r="P1368" s="776"/>
      <c r="Q1368" s="776"/>
      <c r="R1368" s="776"/>
      <c r="S1368" s="776"/>
      <c r="T1368" s="776"/>
      <c r="U1368" s="776"/>
      <c r="V1368" s="46"/>
      <c r="W1368" s="46"/>
      <c r="X1368" s="775"/>
      <c r="Y1368" s="775"/>
      <c r="Z1368" s="775"/>
      <c r="AA1368" s="775"/>
      <c r="AB1368" s="775"/>
    </row>
    <row r="1369" spans="1:28" s="43" customFormat="1" x14ac:dyDescent="0.2">
      <c r="A1369" s="776"/>
      <c r="B1369" s="780"/>
      <c r="D1369" s="779"/>
      <c r="E1369" s="779"/>
      <c r="F1369" s="778"/>
      <c r="G1369" s="777"/>
      <c r="H1369" s="776"/>
      <c r="I1369" s="776"/>
      <c r="J1369" s="776"/>
      <c r="K1369" s="776"/>
      <c r="L1369" s="776"/>
      <c r="M1369" s="776"/>
      <c r="N1369" s="776"/>
      <c r="O1369" s="776"/>
      <c r="P1369" s="776"/>
      <c r="Q1369" s="776"/>
      <c r="R1369" s="776"/>
      <c r="S1369" s="776"/>
      <c r="T1369" s="776"/>
      <c r="U1369" s="776"/>
      <c r="V1369" s="46"/>
      <c r="W1369" s="46"/>
      <c r="X1369" s="775"/>
      <c r="Y1369" s="775"/>
      <c r="Z1369" s="775"/>
      <c r="AA1369" s="775"/>
      <c r="AB1369" s="775"/>
    </row>
    <row r="1370" spans="1:28" s="43" customFormat="1" x14ac:dyDescent="0.2">
      <c r="A1370" s="776"/>
      <c r="B1370" s="780"/>
      <c r="D1370" s="779"/>
      <c r="E1370" s="779"/>
      <c r="F1370" s="778"/>
      <c r="G1370" s="777"/>
      <c r="H1370" s="776"/>
      <c r="I1370" s="776"/>
      <c r="J1370" s="776"/>
      <c r="K1370" s="776"/>
      <c r="L1370" s="776"/>
      <c r="M1370" s="776"/>
      <c r="N1370" s="776"/>
      <c r="O1370" s="776"/>
      <c r="P1370" s="776"/>
      <c r="Q1370" s="776"/>
      <c r="R1370" s="776"/>
      <c r="S1370" s="776"/>
      <c r="T1370" s="776"/>
      <c r="U1370" s="776"/>
      <c r="V1370" s="46"/>
      <c r="W1370" s="46"/>
      <c r="X1370" s="775"/>
      <c r="Y1370" s="775"/>
      <c r="Z1370" s="775"/>
      <c r="AA1370" s="775"/>
      <c r="AB1370" s="775"/>
    </row>
    <row r="1371" spans="1:28" s="43" customFormat="1" x14ac:dyDescent="0.2">
      <c r="A1371" s="776"/>
      <c r="B1371" s="780"/>
      <c r="D1371" s="779"/>
      <c r="E1371" s="779"/>
      <c r="F1371" s="778"/>
      <c r="G1371" s="777"/>
      <c r="H1371" s="776"/>
      <c r="I1371" s="776"/>
      <c r="J1371" s="776"/>
      <c r="K1371" s="776"/>
      <c r="L1371" s="776"/>
      <c r="M1371" s="776"/>
      <c r="N1371" s="776"/>
      <c r="O1371" s="776"/>
      <c r="P1371" s="776"/>
      <c r="Q1371" s="776"/>
      <c r="R1371" s="776"/>
      <c r="S1371" s="776"/>
      <c r="T1371" s="776"/>
      <c r="U1371" s="776"/>
      <c r="V1371" s="46"/>
      <c r="W1371" s="46"/>
      <c r="X1371" s="775"/>
      <c r="Y1371" s="775"/>
      <c r="Z1371" s="775"/>
      <c r="AA1371" s="775"/>
      <c r="AB1371" s="775"/>
    </row>
    <row r="1372" spans="1:28" s="43" customFormat="1" x14ac:dyDescent="0.2">
      <c r="A1372" s="776"/>
      <c r="B1372" s="780"/>
      <c r="D1372" s="779"/>
      <c r="E1372" s="779"/>
      <c r="F1372" s="778"/>
      <c r="G1372" s="777"/>
      <c r="H1372" s="776"/>
      <c r="I1372" s="776"/>
      <c r="J1372" s="776"/>
      <c r="K1372" s="776"/>
      <c r="L1372" s="776"/>
      <c r="M1372" s="776"/>
      <c r="N1372" s="776"/>
      <c r="O1372" s="776"/>
      <c r="P1372" s="776"/>
      <c r="Q1372" s="776"/>
      <c r="R1372" s="776"/>
      <c r="S1372" s="776"/>
      <c r="T1372" s="776"/>
      <c r="U1372" s="776"/>
      <c r="V1372" s="46"/>
      <c r="W1372" s="46"/>
      <c r="X1372" s="775"/>
      <c r="Y1372" s="775"/>
      <c r="Z1372" s="775"/>
      <c r="AA1372" s="775"/>
      <c r="AB1372" s="775"/>
    </row>
    <row r="1373" spans="1:28" s="43" customFormat="1" x14ac:dyDescent="0.2">
      <c r="A1373" s="776"/>
      <c r="B1373" s="780"/>
      <c r="D1373" s="779"/>
      <c r="E1373" s="779"/>
      <c r="F1373" s="778"/>
      <c r="G1373" s="777"/>
      <c r="H1373" s="776"/>
      <c r="I1373" s="776"/>
      <c r="J1373" s="776"/>
      <c r="K1373" s="776"/>
      <c r="L1373" s="776"/>
      <c r="M1373" s="776"/>
      <c r="N1373" s="776"/>
      <c r="O1373" s="776"/>
      <c r="P1373" s="776"/>
      <c r="Q1373" s="776"/>
      <c r="R1373" s="776"/>
      <c r="S1373" s="776"/>
      <c r="T1373" s="776"/>
      <c r="U1373" s="776"/>
      <c r="V1373" s="46"/>
      <c r="W1373" s="46"/>
      <c r="X1373" s="775"/>
      <c r="Y1373" s="775"/>
      <c r="Z1373" s="775"/>
      <c r="AA1373" s="775"/>
      <c r="AB1373" s="775"/>
    </row>
    <row r="1374" spans="1:28" s="43" customFormat="1" x14ac:dyDescent="0.2">
      <c r="A1374" s="776"/>
      <c r="B1374" s="780"/>
      <c r="D1374" s="779"/>
      <c r="E1374" s="779"/>
      <c r="F1374" s="778"/>
      <c r="G1374" s="777"/>
      <c r="H1374" s="776"/>
      <c r="I1374" s="776"/>
      <c r="J1374" s="776"/>
      <c r="K1374" s="776"/>
      <c r="L1374" s="776"/>
      <c r="M1374" s="776"/>
      <c r="N1374" s="776"/>
      <c r="O1374" s="776"/>
      <c r="P1374" s="776"/>
      <c r="Q1374" s="776"/>
      <c r="R1374" s="776"/>
      <c r="S1374" s="776"/>
      <c r="T1374" s="776"/>
      <c r="U1374" s="776"/>
      <c r="V1374" s="46"/>
      <c r="W1374" s="46"/>
      <c r="X1374" s="775"/>
      <c r="Y1374" s="775"/>
      <c r="Z1374" s="775"/>
      <c r="AA1374" s="775"/>
      <c r="AB1374" s="775"/>
    </row>
    <row r="1375" spans="1:28" s="43" customFormat="1" x14ac:dyDescent="0.2">
      <c r="A1375" s="776"/>
      <c r="B1375" s="780"/>
      <c r="D1375" s="779"/>
      <c r="E1375" s="779"/>
      <c r="F1375" s="778"/>
      <c r="G1375" s="777"/>
      <c r="H1375" s="776"/>
      <c r="I1375" s="776"/>
      <c r="J1375" s="776"/>
      <c r="K1375" s="776"/>
      <c r="L1375" s="776"/>
      <c r="M1375" s="776"/>
      <c r="N1375" s="776"/>
      <c r="O1375" s="776"/>
      <c r="P1375" s="776"/>
      <c r="Q1375" s="776"/>
      <c r="R1375" s="776"/>
      <c r="S1375" s="776"/>
      <c r="T1375" s="776"/>
      <c r="U1375" s="776"/>
      <c r="V1375" s="46"/>
      <c r="W1375" s="46"/>
      <c r="X1375" s="775"/>
      <c r="Y1375" s="775"/>
      <c r="Z1375" s="775"/>
      <c r="AA1375" s="775"/>
      <c r="AB1375" s="775"/>
    </row>
    <row r="1376" spans="1:28" s="43" customFormat="1" x14ac:dyDescent="0.2">
      <c r="A1376" s="776"/>
      <c r="B1376" s="780"/>
      <c r="D1376" s="779"/>
      <c r="E1376" s="779"/>
      <c r="F1376" s="778"/>
      <c r="G1376" s="777"/>
      <c r="H1376" s="776"/>
      <c r="I1376" s="776"/>
      <c r="J1376" s="776"/>
      <c r="K1376" s="776"/>
      <c r="L1376" s="776"/>
      <c r="M1376" s="776"/>
      <c r="N1376" s="776"/>
      <c r="O1376" s="776"/>
      <c r="P1376" s="776"/>
      <c r="Q1376" s="776"/>
      <c r="R1376" s="776"/>
      <c r="S1376" s="776"/>
      <c r="T1376" s="776"/>
      <c r="U1376" s="776"/>
      <c r="V1376" s="46"/>
      <c r="W1376" s="46"/>
      <c r="X1376" s="775"/>
      <c r="Y1376" s="775"/>
      <c r="Z1376" s="775"/>
      <c r="AA1376" s="775"/>
      <c r="AB1376" s="775"/>
    </row>
    <row r="1377" spans="1:28" s="43" customFormat="1" x14ac:dyDescent="0.2">
      <c r="A1377" s="776"/>
      <c r="B1377" s="780"/>
      <c r="D1377" s="779"/>
      <c r="E1377" s="779"/>
      <c r="F1377" s="778"/>
      <c r="G1377" s="777"/>
      <c r="H1377" s="776"/>
      <c r="I1377" s="776"/>
      <c r="J1377" s="776"/>
      <c r="K1377" s="776"/>
      <c r="L1377" s="776"/>
      <c r="M1377" s="776"/>
      <c r="N1377" s="776"/>
      <c r="O1377" s="776"/>
      <c r="P1377" s="776"/>
      <c r="Q1377" s="776"/>
      <c r="R1377" s="776"/>
      <c r="S1377" s="776"/>
      <c r="T1377" s="776"/>
      <c r="U1377" s="776"/>
      <c r="V1377" s="46"/>
      <c r="W1377" s="46"/>
      <c r="X1377" s="775"/>
      <c r="Y1377" s="775"/>
      <c r="Z1377" s="775"/>
      <c r="AA1377" s="775"/>
      <c r="AB1377" s="775"/>
    </row>
    <row r="1378" spans="1:28" s="43" customFormat="1" x14ac:dyDescent="0.2">
      <c r="A1378" s="776"/>
      <c r="B1378" s="780"/>
      <c r="D1378" s="779"/>
      <c r="E1378" s="779"/>
      <c r="F1378" s="778"/>
      <c r="G1378" s="777"/>
      <c r="H1378" s="776"/>
      <c r="I1378" s="776"/>
      <c r="J1378" s="776"/>
      <c r="K1378" s="776"/>
      <c r="L1378" s="776"/>
      <c r="M1378" s="776"/>
      <c r="N1378" s="776"/>
      <c r="O1378" s="776"/>
      <c r="P1378" s="776"/>
      <c r="Q1378" s="776"/>
      <c r="R1378" s="776"/>
      <c r="S1378" s="776"/>
      <c r="T1378" s="776"/>
      <c r="U1378" s="776"/>
      <c r="V1378" s="46"/>
      <c r="W1378" s="46"/>
      <c r="X1378" s="775"/>
      <c r="Y1378" s="775"/>
      <c r="Z1378" s="775"/>
      <c r="AA1378" s="775"/>
      <c r="AB1378" s="775"/>
    </row>
    <row r="1379" spans="1:28" s="43" customFormat="1" x14ac:dyDescent="0.2">
      <c r="A1379" s="776"/>
      <c r="B1379" s="780"/>
      <c r="D1379" s="779"/>
      <c r="E1379" s="779"/>
      <c r="F1379" s="778"/>
      <c r="G1379" s="777"/>
      <c r="H1379" s="776"/>
      <c r="I1379" s="776"/>
      <c r="J1379" s="776"/>
      <c r="K1379" s="776"/>
      <c r="L1379" s="776"/>
      <c r="M1379" s="776"/>
      <c r="N1379" s="776"/>
      <c r="O1379" s="776"/>
      <c r="P1379" s="776"/>
      <c r="Q1379" s="776"/>
      <c r="R1379" s="776"/>
      <c r="S1379" s="776"/>
      <c r="T1379" s="776"/>
      <c r="U1379" s="776"/>
      <c r="V1379" s="46"/>
      <c r="W1379" s="46"/>
      <c r="X1379" s="775"/>
      <c r="Y1379" s="775"/>
      <c r="Z1379" s="775"/>
      <c r="AA1379" s="775"/>
      <c r="AB1379" s="775"/>
    </row>
    <row r="1380" spans="1:28" s="43" customFormat="1" x14ac:dyDescent="0.2">
      <c r="A1380" s="776"/>
      <c r="B1380" s="780"/>
      <c r="D1380" s="779"/>
      <c r="E1380" s="779"/>
      <c r="F1380" s="778"/>
      <c r="G1380" s="777"/>
      <c r="H1380" s="776"/>
      <c r="I1380" s="776"/>
      <c r="J1380" s="776"/>
      <c r="K1380" s="776"/>
      <c r="L1380" s="776"/>
      <c r="M1380" s="776"/>
      <c r="N1380" s="776"/>
      <c r="O1380" s="776"/>
      <c r="P1380" s="776"/>
      <c r="Q1380" s="776"/>
      <c r="R1380" s="776"/>
      <c r="S1380" s="776"/>
      <c r="T1380" s="776"/>
      <c r="U1380" s="776"/>
      <c r="V1380" s="46"/>
      <c r="W1380" s="46"/>
      <c r="X1380" s="775"/>
      <c r="Y1380" s="775"/>
      <c r="Z1380" s="775"/>
      <c r="AA1380" s="775"/>
      <c r="AB1380" s="775"/>
    </row>
    <row r="1381" spans="1:28" s="43" customFormat="1" x14ac:dyDescent="0.2">
      <c r="A1381" s="776"/>
      <c r="B1381" s="780"/>
      <c r="D1381" s="779"/>
      <c r="E1381" s="779"/>
      <c r="F1381" s="778"/>
      <c r="G1381" s="777"/>
      <c r="H1381" s="776"/>
      <c r="I1381" s="776"/>
      <c r="J1381" s="776"/>
      <c r="K1381" s="776"/>
      <c r="L1381" s="776"/>
      <c r="M1381" s="776"/>
      <c r="N1381" s="776"/>
      <c r="O1381" s="776"/>
      <c r="P1381" s="776"/>
      <c r="Q1381" s="776"/>
      <c r="R1381" s="776"/>
      <c r="S1381" s="776"/>
      <c r="T1381" s="776"/>
      <c r="U1381" s="776"/>
      <c r="V1381" s="46"/>
      <c r="W1381" s="46"/>
      <c r="X1381" s="775"/>
      <c r="Y1381" s="775"/>
      <c r="Z1381" s="775"/>
      <c r="AA1381" s="775"/>
      <c r="AB1381" s="775"/>
    </row>
    <row r="1382" spans="1:28" s="43" customFormat="1" x14ac:dyDescent="0.2">
      <c r="A1382" s="776"/>
      <c r="B1382" s="780"/>
      <c r="D1382" s="779"/>
      <c r="E1382" s="779"/>
      <c r="F1382" s="778"/>
      <c r="G1382" s="777"/>
      <c r="H1382" s="776"/>
      <c r="I1382" s="776"/>
      <c r="J1382" s="776"/>
      <c r="K1382" s="776"/>
      <c r="L1382" s="776"/>
      <c r="M1382" s="776"/>
      <c r="N1382" s="776"/>
      <c r="O1382" s="776"/>
      <c r="P1382" s="776"/>
      <c r="Q1382" s="776"/>
      <c r="R1382" s="776"/>
      <c r="S1382" s="776"/>
      <c r="T1382" s="776"/>
      <c r="U1382" s="776"/>
      <c r="V1382" s="46"/>
      <c r="W1382" s="46"/>
      <c r="X1382" s="775"/>
      <c r="Y1382" s="775"/>
      <c r="Z1382" s="775"/>
      <c r="AA1382" s="775"/>
      <c r="AB1382" s="775"/>
    </row>
    <row r="1383" spans="1:28" s="43" customFormat="1" x14ac:dyDescent="0.2">
      <c r="A1383" s="776"/>
      <c r="B1383" s="780"/>
      <c r="D1383" s="779"/>
      <c r="E1383" s="779"/>
      <c r="F1383" s="778"/>
      <c r="G1383" s="777"/>
      <c r="H1383" s="776"/>
      <c r="I1383" s="776"/>
      <c r="J1383" s="776"/>
      <c r="K1383" s="776"/>
      <c r="L1383" s="776"/>
      <c r="M1383" s="776"/>
      <c r="N1383" s="776"/>
      <c r="O1383" s="776"/>
      <c r="P1383" s="776"/>
      <c r="Q1383" s="776"/>
      <c r="R1383" s="776"/>
      <c r="S1383" s="776"/>
      <c r="T1383" s="776"/>
      <c r="U1383" s="776"/>
      <c r="V1383" s="46"/>
      <c r="W1383" s="46"/>
      <c r="X1383" s="775"/>
      <c r="Y1383" s="775"/>
      <c r="Z1383" s="775"/>
      <c r="AA1383" s="775"/>
      <c r="AB1383" s="775"/>
    </row>
    <row r="1384" spans="1:28" s="43" customFormat="1" x14ac:dyDescent="0.2">
      <c r="A1384" s="776"/>
      <c r="B1384" s="780"/>
      <c r="D1384" s="779"/>
      <c r="E1384" s="779"/>
      <c r="F1384" s="778"/>
      <c r="G1384" s="777"/>
      <c r="H1384" s="776"/>
      <c r="I1384" s="776"/>
      <c r="J1384" s="776"/>
      <c r="K1384" s="776"/>
      <c r="L1384" s="776"/>
      <c r="M1384" s="776"/>
      <c r="N1384" s="776"/>
      <c r="O1384" s="776"/>
      <c r="P1384" s="776"/>
      <c r="Q1384" s="776"/>
      <c r="R1384" s="776"/>
      <c r="S1384" s="776"/>
      <c r="T1384" s="776"/>
      <c r="U1384" s="776"/>
      <c r="V1384" s="46"/>
      <c r="W1384" s="46"/>
      <c r="X1384" s="775"/>
      <c r="Y1384" s="775"/>
      <c r="Z1384" s="775"/>
      <c r="AA1384" s="775"/>
      <c r="AB1384" s="775"/>
    </row>
    <row r="1385" spans="1:28" s="43" customFormat="1" x14ac:dyDescent="0.2">
      <c r="A1385" s="776"/>
      <c r="B1385" s="780"/>
      <c r="D1385" s="779"/>
      <c r="E1385" s="779"/>
      <c r="F1385" s="778"/>
      <c r="G1385" s="777"/>
      <c r="H1385" s="776"/>
      <c r="I1385" s="776"/>
      <c r="J1385" s="776"/>
      <c r="K1385" s="776"/>
      <c r="L1385" s="776"/>
      <c r="M1385" s="776"/>
      <c r="N1385" s="776"/>
      <c r="O1385" s="776"/>
      <c r="P1385" s="776"/>
      <c r="Q1385" s="776"/>
      <c r="R1385" s="776"/>
      <c r="S1385" s="776"/>
      <c r="T1385" s="776"/>
      <c r="U1385" s="776"/>
      <c r="V1385" s="46"/>
      <c r="W1385" s="46"/>
      <c r="X1385" s="775"/>
      <c r="Y1385" s="775"/>
      <c r="Z1385" s="775"/>
      <c r="AA1385" s="775"/>
      <c r="AB1385" s="775"/>
    </row>
    <row r="1386" spans="1:28" s="43" customFormat="1" x14ac:dyDescent="0.2">
      <c r="A1386" s="776"/>
      <c r="B1386" s="780"/>
      <c r="D1386" s="779"/>
      <c r="E1386" s="779"/>
      <c r="F1386" s="778"/>
      <c r="G1386" s="777"/>
      <c r="H1386" s="776"/>
      <c r="I1386" s="776"/>
      <c r="J1386" s="776"/>
      <c r="K1386" s="776"/>
      <c r="L1386" s="776"/>
      <c r="M1386" s="776"/>
      <c r="N1386" s="776"/>
      <c r="O1386" s="776"/>
      <c r="P1386" s="776"/>
      <c r="Q1386" s="776"/>
      <c r="R1386" s="776"/>
      <c r="S1386" s="776"/>
      <c r="T1386" s="776"/>
      <c r="U1386" s="776"/>
      <c r="V1386" s="46"/>
      <c r="W1386" s="46"/>
      <c r="X1386" s="775"/>
      <c r="Y1386" s="775"/>
      <c r="Z1386" s="775"/>
      <c r="AA1386" s="775"/>
      <c r="AB1386" s="775"/>
    </row>
    <row r="1387" spans="1:28" s="43" customFormat="1" x14ac:dyDescent="0.2">
      <c r="A1387" s="776"/>
      <c r="B1387" s="780"/>
      <c r="D1387" s="779"/>
      <c r="E1387" s="779"/>
      <c r="F1387" s="778"/>
      <c r="G1387" s="777"/>
      <c r="H1387" s="776"/>
      <c r="I1387" s="776"/>
      <c r="J1387" s="776"/>
      <c r="K1387" s="776"/>
      <c r="L1387" s="776"/>
      <c r="M1387" s="776"/>
      <c r="N1387" s="776"/>
      <c r="O1387" s="776"/>
      <c r="P1387" s="776"/>
      <c r="Q1387" s="776"/>
      <c r="R1387" s="776"/>
      <c r="S1387" s="776"/>
      <c r="T1387" s="776"/>
      <c r="U1387" s="776"/>
      <c r="V1387" s="46"/>
      <c r="W1387" s="46"/>
      <c r="X1387" s="775"/>
      <c r="Y1387" s="775"/>
      <c r="Z1387" s="775"/>
      <c r="AA1387" s="775"/>
      <c r="AB1387" s="775"/>
    </row>
    <row r="1388" spans="1:28" s="43" customFormat="1" x14ac:dyDescent="0.2">
      <c r="A1388" s="776"/>
      <c r="B1388" s="780"/>
      <c r="D1388" s="779"/>
      <c r="E1388" s="779"/>
      <c r="F1388" s="778"/>
      <c r="G1388" s="777"/>
      <c r="H1388" s="776"/>
      <c r="I1388" s="776"/>
      <c r="J1388" s="776"/>
      <c r="K1388" s="776"/>
      <c r="L1388" s="776"/>
      <c r="M1388" s="776"/>
      <c r="N1388" s="776"/>
      <c r="O1388" s="776"/>
      <c r="P1388" s="776"/>
      <c r="Q1388" s="776"/>
      <c r="R1388" s="776"/>
      <c r="S1388" s="776"/>
      <c r="T1388" s="776"/>
      <c r="U1388" s="776"/>
      <c r="V1388" s="46"/>
      <c r="W1388" s="46"/>
      <c r="X1388" s="775"/>
      <c r="Y1388" s="775"/>
      <c r="Z1388" s="775"/>
      <c r="AA1388" s="775"/>
      <c r="AB1388" s="775"/>
    </row>
    <row r="1389" spans="1:28" s="43" customFormat="1" x14ac:dyDescent="0.2">
      <c r="A1389" s="776"/>
      <c r="B1389" s="780"/>
      <c r="D1389" s="779"/>
      <c r="E1389" s="779"/>
      <c r="F1389" s="778"/>
      <c r="G1389" s="777"/>
      <c r="H1389" s="776"/>
      <c r="I1389" s="776"/>
      <c r="J1389" s="776"/>
      <c r="K1389" s="776"/>
      <c r="L1389" s="776"/>
      <c r="M1389" s="776"/>
      <c r="N1389" s="776"/>
      <c r="O1389" s="776"/>
      <c r="P1389" s="776"/>
      <c r="Q1389" s="776"/>
      <c r="R1389" s="776"/>
      <c r="S1389" s="776"/>
      <c r="T1389" s="776"/>
      <c r="U1389" s="776"/>
      <c r="V1389" s="46"/>
      <c r="W1389" s="46"/>
      <c r="X1389" s="775"/>
      <c r="Y1389" s="775"/>
      <c r="Z1389" s="775"/>
      <c r="AA1389" s="775"/>
      <c r="AB1389" s="775"/>
    </row>
    <row r="1390" spans="1:28" s="43" customFormat="1" x14ac:dyDescent="0.2">
      <c r="A1390" s="776"/>
      <c r="B1390" s="780"/>
      <c r="D1390" s="779"/>
      <c r="E1390" s="779"/>
      <c r="F1390" s="778"/>
      <c r="G1390" s="777"/>
      <c r="H1390" s="776"/>
      <c r="I1390" s="776"/>
      <c r="J1390" s="776"/>
      <c r="K1390" s="776"/>
      <c r="L1390" s="776"/>
      <c r="M1390" s="776"/>
      <c r="N1390" s="776"/>
      <c r="O1390" s="776"/>
      <c r="P1390" s="776"/>
      <c r="Q1390" s="776"/>
      <c r="R1390" s="776"/>
      <c r="S1390" s="776"/>
      <c r="T1390" s="776"/>
      <c r="U1390" s="776"/>
      <c r="V1390" s="46"/>
      <c r="W1390" s="46"/>
      <c r="X1390" s="775"/>
      <c r="Y1390" s="775"/>
      <c r="Z1390" s="775"/>
      <c r="AA1390" s="775"/>
      <c r="AB1390" s="775"/>
    </row>
    <row r="1391" spans="1:28" s="43" customFormat="1" x14ac:dyDescent="0.2">
      <c r="A1391" s="776"/>
      <c r="B1391" s="780"/>
      <c r="D1391" s="779"/>
      <c r="E1391" s="779"/>
      <c r="F1391" s="778"/>
      <c r="G1391" s="777"/>
      <c r="H1391" s="776"/>
      <c r="I1391" s="776"/>
      <c r="J1391" s="776"/>
      <c r="K1391" s="776"/>
      <c r="L1391" s="776"/>
      <c r="M1391" s="776"/>
      <c r="N1391" s="776"/>
      <c r="O1391" s="776"/>
      <c r="P1391" s="776"/>
      <c r="Q1391" s="776"/>
      <c r="R1391" s="776"/>
      <c r="S1391" s="776"/>
      <c r="T1391" s="776"/>
      <c r="U1391" s="776"/>
      <c r="V1391" s="46"/>
      <c r="W1391" s="46"/>
      <c r="X1391" s="775"/>
      <c r="Y1391" s="775"/>
      <c r="Z1391" s="775"/>
      <c r="AA1391" s="775"/>
      <c r="AB1391" s="775"/>
    </row>
    <row r="1392" spans="1:28" s="43" customFormat="1" x14ac:dyDescent="0.2">
      <c r="A1392" s="776"/>
      <c r="B1392" s="780"/>
      <c r="D1392" s="779"/>
      <c r="E1392" s="779"/>
      <c r="F1392" s="778"/>
      <c r="G1392" s="777"/>
      <c r="H1392" s="776"/>
      <c r="I1392" s="776"/>
      <c r="J1392" s="776"/>
      <c r="K1392" s="776"/>
      <c r="L1392" s="776"/>
      <c r="M1392" s="776"/>
      <c r="N1392" s="776"/>
      <c r="O1392" s="776"/>
      <c r="P1392" s="776"/>
      <c r="Q1392" s="776"/>
      <c r="R1392" s="776"/>
      <c r="S1392" s="776"/>
      <c r="T1392" s="776"/>
      <c r="U1392" s="776"/>
      <c r="V1392" s="46"/>
      <c r="W1392" s="46"/>
      <c r="X1392" s="775"/>
      <c r="Y1392" s="775"/>
      <c r="Z1392" s="775"/>
      <c r="AA1392" s="775"/>
      <c r="AB1392" s="775"/>
    </row>
    <row r="1393" spans="1:28" s="43" customFormat="1" x14ac:dyDescent="0.2">
      <c r="A1393" s="776"/>
      <c r="B1393" s="780"/>
      <c r="D1393" s="779"/>
      <c r="E1393" s="779"/>
      <c r="F1393" s="778"/>
      <c r="G1393" s="777"/>
      <c r="H1393" s="776"/>
      <c r="I1393" s="776"/>
      <c r="J1393" s="776"/>
      <c r="K1393" s="776"/>
      <c r="L1393" s="776"/>
      <c r="M1393" s="776"/>
      <c r="N1393" s="776"/>
      <c r="O1393" s="776"/>
      <c r="P1393" s="776"/>
      <c r="Q1393" s="776"/>
      <c r="R1393" s="776"/>
      <c r="S1393" s="776"/>
      <c r="T1393" s="776"/>
      <c r="U1393" s="776"/>
      <c r="V1393" s="46"/>
      <c r="W1393" s="46"/>
      <c r="X1393" s="775"/>
      <c r="Y1393" s="775"/>
      <c r="Z1393" s="775"/>
      <c r="AA1393" s="775"/>
      <c r="AB1393" s="775"/>
    </row>
    <row r="1394" spans="1:28" s="43" customFormat="1" x14ac:dyDescent="0.2">
      <c r="A1394" s="776"/>
      <c r="B1394" s="780"/>
      <c r="D1394" s="779"/>
      <c r="E1394" s="779"/>
      <c r="F1394" s="778"/>
      <c r="G1394" s="777"/>
      <c r="H1394" s="776"/>
      <c r="I1394" s="776"/>
      <c r="J1394" s="776"/>
      <c r="K1394" s="776"/>
      <c r="L1394" s="776"/>
      <c r="M1394" s="776"/>
      <c r="N1394" s="776"/>
      <c r="O1394" s="776"/>
      <c r="P1394" s="776"/>
      <c r="Q1394" s="776"/>
      <c r="R1394" s="776"/>
      <c r="S1394" s="776"/>
      <c r="T1394" s="776"/>
      <c r="U1394" s="776"/>
      <c r="V1394" s="46"/>
      <c r="W1394" s="46"/>
      <c r="X1394" s="775"/>
      <c r="Y1394" s="775"/>
      <c r="Z1394" s="775"/>
      <c r="AA1394" s="775"/>
      <c r="AB1394" s="775"/>
    </row>
    <row r="1395" spans="1:28" s="43" customFormat="1" x14ac:dyDescent="0.2">
      <c r="A1395" s="776"/>
      <c r="B1395" s="780"/>
      <c r="D1395" s="779"/>
      <c r="E1395" s="779"/>
      <c r="F1395" s="778"/>
      <c r="G1395" s="777"/>
      <c r="H1395" s="776"/>
      <c r="I1395" s="776"/>
      <c r="J1395" s="776"/>
      <c r="K1395" s="776"/>
      <c r="L1395" s="776"/>
      <c r="M1395" s="776"/>
      <c r="N1395" s="776"/>
      <c r="O1395" s="776"/>
      <c r="P1395" s="776"/>
      <c r="Q1395" s="776"/>
      <c r="R1395" s="776"/>
      <c r="S1395" s="776"/>
      <c r="T1395" s="776"/>
      <c r="U1395" s="776"/>
      <c r="V1395" s="46"/>
      <c r="W1395" s="46"/>
      <c r="X1395" s="775"/>
      <c r="Y1395" s="775"/>
      <c r="Z1395" s="775"/>
      <c r="AA1395" s="775"/>
      <c r="AB1395" s="775"/>
    </row>
    <row r="1396" spans="1:28" s="43" customFormat="1" x14ac:dyDescent="0.2">
      <c r="A1396" s="776"/>
      <c r="B1396" s="780"/>
      <c r="D1396" s="779"/>
      <c r="E1396" s="779"/>
      <c r="F1396" s="778"/>
      <c r="G1396" s="777"/>
      <c r="H1396" s="776"/>
      <c r="I1396" s="776"/>
      <c r="J1396" s="776"/>
      <c r="K1396" s="776"/>
      <c r="L1396" s="776"/>
      <c r="M1396" s="776"/>
      <c r="N1396" s="776"/>
      <c r="O1396" s="776"/>
      <c r="P1396" s="776"/>
      <c r="Q1396" s="776"/>
      <c r="R1396" s="776"/>
      <c r="S1396" s="776"/>
      <c r="T1396" s="776"/>
      <c r="U1396" s="776"/>
      <c r="V1396" s="46"/>
      <c r="W1396" s="46"/>
      <c r="X1396" s="775"/>
      <c r="Y1396" s="775"/>
      <c r="Z1396" s="775"/>
      <c r="AA1396" s="775"/>
      <c r="AB1396" s="775"/>
    </row>
    <row r="1397" spans="1:28" s="43" customFormat="1" x14ac:dyDescent="0.2">
      <c r="A1397" s="776"/>
      <c r="B1397" s="780"/>
      <c r="D1397" s="779"/>
      <c r="E1397" s="779"/>
      <c r="F1397" s="778"/>
      <c r="G1397" s="777"/>
      <c r="H1397" s="776"/>
      <c r="I1397" s="776"/>
      <c r="J1397" s="776"/>
      <c r="K1397" s="776"/>
      <c r="L1397" s="776"/>
      <c r="M1397" s="776"/>
      <c r="N1397" s="776"/>
      <c r="O1397" s="776"/>
      <c r="P1397" s="776"/>
      <c r="Q1397" s="776"/>
      <c r="R1397" s="776"/>
      <c r="S1397" s="776"/>
      <c r="T1397" s="776"/>
      <c r="U1397" s="776"/>
      <c r="V1397" s="46"/>
      <c r="W1397" s="46"/>
      <c r="X1397" s="775"/>
      <c r="Y1397" s="775"/>
      <c r="Z1397" s="775"/>
      <c r="AA1397" s="775"/>
      <c r="AB1397" s="775"/>
    </row>
    <row r="1398" spans="1:28" s="43" customFormat="1" x14ac:dyDescent="0.2">
      <c r="A1398" s="776"/>
      <c r="B1398" s="780"/>
      <c r="D1398" s="779"/>
      <c r="E1398" s="779"/>
      <c r="F1398" s="778"/>
      <c r="G1398" s="777"/>
      <c r="H1398" s="776"/>
      <c r="I1398" s="776"/>
      <c r="J1398" s="776"/>
      <c r="K1398" s="776"/>
      <c r="L1398" s="776"/>
      <c r="M1398" s="776"/>
      <c r="N1398" s="776"/>
      <c r="O1398" s="776"/>
      <c r="P1398" s="776"/>
      <c r="Q1398" s="776"/>
      <c r="R1398" s="776"/>
      <c r="S1398" s="776"/>
      <c r="T1398" s="776"/>
      <c r="U1398" s="776"/>
      <c r="V1398" s="46"/>
      <c r="W1398" s="46"/>
      <c r="X1398" s="775"/>
      <c r="Y1398" s="775"/>
      <c r="Z1398" s="775"/>
      <c r="AA1398" s="775"/>
      <c r="AB1398" s="775"/>
    </row>
    <row r="1399" spans="1:28" s="43" customFormat="1" x14ac:dyDescent="0.2">
      <c r="A1399" s="776"/>
      <c r="B1399" s="780"/>
      <c r="D1399" s="779"/>
      <c r="E1399" s="779"/>
      <c r="F1399" s="778"/>
      <c r="G1399" s="777"/>
      <c r="H1399" s="776"/>
      <c r="I1399" s="776"/>
      <c r="J1399" s="776"/>
      <c r="K1399" s="776"/>
      <c r="L1399" s="776"/>
      <c r="M1399" s="776"/>
      <c r="N1399" s="776"/>
      <c r="O1399" s="776"/>
      <c r="P1399" s="776"/>
      <c r="Q1399" s="776"/>
      <c r="R1399" s="776"/>
      <c r="S1399" s="776"/>
      <c r="T1399" s="776"/>
      <c r="U1399" s="776"/>
      <c r="V1399" s="46"/>
      <c r="W1399" s="46"/>
      <c r="X1399" s="775"/>
      <c r="Y1399" s="775"/>
      <c r="Z1399" s="775"/>
      <c r="AA1399" s="775"/>
      <c r="AB1399" s="775"/>
    </row>
    <row r="1400" spans="1:28" s="43" customFormat="1" x14ac:dyDescent="0.2">
      <c r="A1400" s="776"/>
      <c r="B1400" s="780"/>
      <c r="D1400" s="779"/>
      <c r="E1400" s="779"/>
      <c r="F1400" s="778"/>
      <c r="G1400" s="777"/>
      <c r="H1400" s="776"/>
      <c r="I1400" s="776"/>
      <c r="J1400" s="776"/>
      <c r="K1400" s="776"/>
      <c r="L1400" s="776"/>
      <c r="M1400" s="776"/>
      <c r="N1400" s="776"/>
      <c r="O1400" s="776"/>
      <c r="P1400" s="776"/>
      <c r="Q1400" s="776"/>
      <c r="R1400" s="776"/>
      <c r="S1400" s="776"/>
      <c r="T1400" s="776"/>
      <c r="U1400" s="776"/>
      <c r="V1400" s="46"/>
      <c r="W1400" s="46"/>
      <c r="X1400" s="775"/>
      <c r="Y1400" s="775"/>
      <c r="Z1400" s="775"/>
      <c r="AA1400" s="775"/>
      <c r="AB1400" s="775"/>
    </row>
    <row r="1401" spans="1:28" s="43" customFormat="1" x14ac:dyDescent="0.2">
      <c r="A1401" s="776"/>
      <c r="B1401" s="780"/>
      <c r="D1401" s="779"/>
      <c r="E1401" s="779"/>
      <c r="F1401" s="778"/>
      <c r="G1401" s="777"/>
      <c r="H1401" s="776"/>
      <c r="I1401" s="776"/>
      <c r="J1401" s="776"/>
      <c r="K1401" s="776"/>
      <c r="L1401" s="776"/>
      <c r="M1401" s="776"/>
      <c r="N1401" s="776"/>
      <c r="O1401" s="776"/>
      <c r="P1401" s="776"/>
      <c r="Q1401" s="776"/>
      <c r="R1401" s="776"/>
      <c r="S1401" s="776"/>
      <c r="T1401" s="776"/>
      <c r="U1401" s="776"/>
      <c r="V1401" s="46"/>
      <c r="W1401" s="46"/>
      <c r="X1401" s="775"/>
      <c r="Y1401" s="775"/>
      <c r="Z1401" s="775"/>
      <c r="AA1401" s="775"/>
      <c r="AB1401" s="775"/>
    </row>
    <row r="1402" spans="1:28" s="43" customFormat="1" x14ac:dyDescent="0.2">
      <c r="A1402" s="776"/>
      <c r="B1402" s="780"/>
      <c r="D1402" s="779"/>
      <c r="E1402" s="779"/>
      <c r="F1402" s="778"/>
      <c r="G1402" s="777"/>
      <c r="H1402" s="776"/>
      <c r="I1402" s="776"/>
      <c r="J1402" s="776"/>
      <c r="K1402" s="776"/>
      <c r="L1402" s="776"/>
      <c r="M1402" s="776"/>
      <c r="N1402" s="776"/>
      <c r="O1402" s="776"/>
      <c r="P1402" s="776"/>
      <c r="Q1402" s="776"/>
      <c r="R1402" s="776"/>
      <c r="S1402" s="776"/>
      <c r="T1402" s="776"/>
      <c r="U1402" s="776"/>
      <c r="V1402" s="46"/>
      <c r="W1402" s="46"/>
      <c r="X1402" s="775"/>
      <c r="Y1402" s="775"/>
      <c r="Z1402" s="775"/>
      <c r="AA1402" s="775"/>
      <c r="AB1402" s="775"/>
    </row>
    <row r="1403" spans="1:28" s="43" customFormat="1" x14ac:dyDescent="0.2">
      <c r="A1403" s="776"/>
      <c r="B1403" s="780"/>
      <c r="D1403" s="779"/>
      <c r="E1403" s="779"/>
      <c r="F1403" s="778"/>
      <c r="G1403" s="777"/>
      <c r="H1403" s="776"/>
      <c r="I1403" s="776"/>
      <c r="J1403" s="776"/>
      <c r="K1403" s="776"/>
      <c r="L1403" s="776"/>
      <c r="M1403" s="776"/>
      <c r="N1403" s="776"/>
      <c r="O1403" s="776"/>
      <c r="P1403" s="776"/>
      <c r="Q1403" s="776"/>
      <c r="R1403" s="776"/>
      <c r="S1403" s="776"/>
      <c r="T1403" s="776"/>
      <c r="U1403" s="776"/>
      <c r="V1403" s="46"/>
      <c r="W1403" s="46"/>
      <c r="X1403" s="775"/>
      <c r="Y1403" s="775"/>
      <c r="Z1403" s="775"/>
      <c r="AA1403" s="775"/>
      <c r="AB1403" s="775"/>
    </row>
    <row r="1404" spans="1:28" s="43" customFormat="1" x14ac:dyDescent="0.2">
      <c r="A1404" s="776"/>
      <c r="B1404" s="780"/>
      <c r="D1404" s="779"/>
      <c r="E1404" s="779"/>
      <c r="F1404" s="778"/>
      <c r="G1404" s="777"/>
      <c r="H1404" s="776"/>
      <c r="I1404" s="776"/>
      <c r="J1404" s="776"/>
      <c r="K1404" s="776"/>
      <c r="L1404" s="776"/>
      <c r="M1404" s="776"/>
      <c r="N1404" s="776"/>
      <c r="O1404" s="776"/>
      <c r="P1404" s="776"/>
      <c r="Q1404" s="776"/>
      <c r="R1404" s="776"/>
      <c r="S1404" s="776"/>
      <c r="T1404" s="776"/>
      <c r="U1404" s="776"/>
      <c r="V1404" s="46"/>
      <c r="W1404" s="46"/>
      <c r="X1404" s="775"/>
      <c r="Y1404" s="775"/>
      <c r="Z1404" s="775"/>
      <c r="AA1404" s="775"/>
      <c r="AB1404" s="775"/>
    </row>
    <row r="1405" spans="1:28" s="43" customFormat="1" x14ac:dyDescent="0.2">
      <c r="A1405" s="776"/>
      <c r="B1405" s="780"/>
      <c r="D1405" s="779"/>
      <c r="E1405" s="779"/>
      <c r="F1405" s="778"/>
      <c r="G1405" s="777"/>
      <c r="H1405" s="776"/>
      <c r="I1405" s="776"/>
      <c r="J1405" s="776"/>
      <c r="K1405" s="776"/>
      <c r="L1405" s="776"/>
      <c r="M1405" s="776"/>
      <c r="N1405" s="776"/>
      <c r="O1405" s="776"/>
      <c r="P1405" s="776"/>
      <c r="Q1405" s="776"/>
      <c r="R1405" s="776"/>
      <c r="S1405" s="776"/>
      <c r="T1405" s="776"/>
      <c r="U1405" s="776"/>
      <c r="V1405" s="46"/>
      <c r="W1405" s="46"/>
      <c r="X1405" s="775"/>
      <c r="Y1405" s="775"/>
      <c r="Z1405" s="775"/>
      <c r="AA1405" s="775"/>
      <c r="AB1405" s="775"/>
    </row>
    <row r="1406" spans="1:28" s="43" customFormat="1" x14ac:dyDescent="0.2">
      <c r="A1406" s="776"/>
      <c r="B1406" s="780"/>
      <c r="D1406" s="779"/>
      <c r="E1406" s="779"/>
      <c r="F1406" s="778"/>
      <c r="G1406" s="777"/>
      <c r="H1406" s="776"/>
      <c r="I1406" s="776"/>
      <c r="J1406" s="776"/>
      <c r="K1406" s="776"/>
      <c r="L1406" s="776"/>
      <c r="M1406" s="776"/>
      <c r="N1406" s="776"/>
      <c r="O1406" s="776"/>
      <c r="P1406" s="776"/>
      <c r="Q1406" s="776"/>
      <c r="R1406" s="776"/>
      <c r="S1406" s="776"/>
      <c r="T1406" s="776"/>
      <c r="U1406" s="776"/>
      <c r="V1406" s="46"/>
      <c r="W1406" s="46"/>
      <c r="X1406" s="775"/>
      <c r="Y1406" s="775"/>
      <c r="Z1406" s="775"/>
      <c r="AA1406" s="775"/>
      <c r="AB1406" s="775"/>
    </row>
    <row r="1407" spans="1:28" s="43" customFormat="1" x14ac:dyDescent="0.2">
      <c r="A1407" s="776"/>
      <c r="B1407" s="780"/>
      <c r="D1407" s="779"/>
      <c r="E1407" s="779"/>
      <c r="F1407" s="778"/>
      <c r="G1407" s="777"/>
      <c r="H1407" s="776"/>
      <c r="I1407" s="776"/>
      <c r="J1407" s="776"/>
      <c r="K1407" s="776"/>
      <c r="L1407" s="776"/>
      <c r="M1407" s="776"/>
      <c r="N1407" s="776"/>
      <c r="O1407" s="776"/>
      <c r="P1407" s="776"/>
      <c r="Q1407" s="776"/>
      <c r="R1407" s="776"/>
      <c r="S1407" s="776"/>
      <c r="T1407" s="776"/>
      <c r="U1407" s="776"/>
      <c r="V1407" s="46"/>
      <c r="W1407" s="46"/>
      <c r="X1407" s="775"/>
      <c r="Y1407" s="775"/>
      <c r="Z1407" s="775"/>
      <c r="AA1407" s="775"/>
      <c r="AB1407" s="775"/>
    </row>
    <row r="1408" spans="1:28" s="43" customFormat="1" x14ac:dyDescent="0.2">
      <c r="A1408" s="776"/>
      <c r="B1408" s="780"/>
      <c r="D1408" s="779"/>
      <c r="E1408" s="779"/>
      <c r="F1408" s="778"/>
      <c r="G1408" s="777"/>
      <c r="H1408" s="776"/>
      <c r="I1408" s="776"/>
      <c r="J1408" s="776"/>
      <c r="K1408" s="776"/>
      <c r="L1408" s="776"/>
      <c r="M1408" s="776"/>
      <c r="N1408" s="776"/>
      <c r="O1408" s="776"/>
      <c r="P1408" s="776"/>
      <c r="Q1408" s="776"/>
      <c r="R1408" s="776"/>
      <c r="S1408" s="776"/>
      <c r="T1408" s="776"/>
      <c r="U1408" s="776"/>
      <c r="V1408" s="46"/>
      <c r="W1408" s="46"/>
      <c r="X1408" s="775"/>
      <c r="Y1408" s="775"/>
      <c r="Z1408" s="775"/>
      <c r="AA1408" s="775"/>
      <c r="AB1408" s="775"/>
    </row>
    <row r="1409" spans="1:28" s="43" customFormat="1" x14ac:dyDescent="0.2">
      <c r="A1409" s="776"/>
      <c r="B1409" s="780"/>
      <c r="D1409" s="779"/>
      <c r="E1409" s="779"/>
      <c r="F1409" s="778"/>
      <c r="G1409" s="777"/>
      <c r="H1409" s="776"/>
      <c r="I1409" s="776"/>
      <c r="J1409" s="776"/>
      <c r="K1409" s="776"/>
      <c r="L1409" s="776"/>
      <c r="M1409" s="776"/>
      <c r="N1409" s="776"/>
      <c r="O1409" s="776"/>
      <c r="P1409" s="776"/>
      <c r="Q1409" s="776"/>
      <c r="R1409" s="776"/>
      <c r="S1409" s="776"/>
      <c r="T1409" s="776"/>
      <c r="U1409" s="776"/>
      <c r="V1409" s="46"/>
      <c r="W1409" s="46"/>
      <c r="X1409" s="775"/>
      <c r="Y1409" s="775"/>
      <c r="Z1409" s="775"/>
      <c r="AA1409" s="775"/>
      <c r="AB1409" s="775"/>
    </row>
    <row r="1410" spans="1:28" s="43" customFormat="1" x14ac:dyDescent="0.2">
      <c r="A1410" s="776"/>
      <c r="B1410" s="780"/>
      <c r="D1410" s="779"/>
      <c r="E1410" s="779"/>
      <c r="F1410" s="778"/>
      <c r="G1410" s="777"/>
      <c r="H1410" s="776"/>
      <c r="I1410" s="776"/>
      <c r="J1410" s="776"/>
      <c r="K1410" s="776"/>
      <c r="L1410" s="776"/>
      <c r="M1410" s="776"/>
      <c r="N1410" s="776"/>
      <c r="O1410" s="776"/>
      <c r="P1410" s="776"/>
      <c r="Q1410" s="776"/>
      <c r="R1410" s="776"/>
      <c r="S1410" s="776"/>
      <c r="T1410" s="776"/>
      <c r="U1410" s="776"/>
      <c r="V1410" s="46"/>
      <c r="W1410" s="46"/>
      <c r="X1410" s="775"/>
      <c r="Y1410" s="775"/>
      <c r="Z1410" s="775"/>
      <c r="AA1410" s="775"/>
      <c r="AB1410" s="775"/>
    </row>
    <row r="1411" spans="1:28" s="43" customFormat="1" x14ac:dyDescent="0.2">
      <c r="A1411" s="776"/>
      <c r="B1411" s="780"/>
      <c r="D1411" s="779"/>
      <c r="E1411" s="779"/>
      <c r="F1411" s="778"/>
      <c r="G1411" s="777"/>
      <c r="H1411" s="776"/>
      <c r="I1411" s="776"/>
      <c r="J1411" s="776"/>
      <c r="K1411" s="776"/>
      <c r="L1411" s="776"/>
      <c r="M1411" s="776"/>
      <c r="N1411" s="776"/>
      <c r="O1411" s="776"/>
      <c r="P1411" s="776"/>
      <c r="Q1411" s="776"/>
      <c r="R1411" s="776"/>
      <c r="S1411" s="776"/>
      <c r="T1411" s="776"/>
      <c r="U1411" s="776"/>
      <c r="V1411" s="46"/>
      <c r="W1411" s="46"/>
      <c r="X1411" s="775"/>
      <c r="Y1411" s="775"/>
      <c r="Z1411" s="775"/>
      <c r="AA1411" s="775"/>
      <c r="AB1411" s="775"/>
    </row>
    <row r="1412" spans="1:28" s="43" customFormat="1" x14ac:dyDescent="0.2">
      <c r="A1412" s="776"/>
      <c r="B1412" s="780"/>
      <c r="D1412" s="779"/>
      <c r="E1412" s="779"/>
      <c r="F1412" s="778"/>
      <c r="G1412" s="777"/>
      <c r="H1412" s="776"/>
      <c r="I1412" s="776"/>
      <c r="J1412" s="776"/>
      <c r="K1412" s="776"/>
      <c r="L1412" s="776"/>
      <c r="M1412" s="776"/>
      <c r="N1412" s="776"/>
      <c r="O1412" s="776"/>
      <c r="P1412" s="776"/>
      <c r="Q1412" s="776"/>
      <c r="R1412" s="776"/>
      <c r="S1412" s="776"/>
      <c r="T1412" s="776"/>
      <c r="U1412" s="776"/>
      <c r="V1412" s="46"/>
      <c r="W1412" s="46"/>
      <c r="X1412" s="775"/>
      <c r="Y1412" s="775"/>
      <c r="Z1412" s="775"/>
      <c r="AA1412" s="775"/>
      <c r="AB1412" s="775"/>
    </row>
    <row r="1413" spans="1:28" s="43" customFormat="1" x14ac:dyDescent="0.2">
      <c r="A1413" s="776"/>
      <c r="B1413" s="780"/>
      <c r="D1413" s="779"/>
      <c r="E1413" s="779"/>
      <c r="F1413" s="778"/>
      <c r="G1413" s="777"/>
      <c r="H1413" s="776"/>
      <c r="I1413" s="776"/>
      <c r="J1413" s="776"/>
      <c r="K1413" s="776"/>
      <c r="L1413" s="776"/>
      <c r="M1413" s="776"/>
      <c r="N1413" s="776"/>
      <c r="O1413" s="776"/>
      <c r="P1413" s="776"/>
      <c r="Q1413" s="776"/>
      <c r="R1413" s="776"/>
      <c r="S1413" s="776"/>
      <c r="T1413" s="776"/>
      <c r="U1413" s="776"/>
      <c r="V1413" s="46"/>
      <c r="W1413" s="46"/>
      <c r="X1413" s="775"/>
      <c r="Y1413" s="775"/>
      <c r="Z1413" s="775"/>
      <c r="AA1413" s="775"/>
      <c r="AB1413" s="775"/>
    </row>
    <row r="1414" spans="1:28" s="43" customFormat="1" x14ac:dyDescent="0.2">
      <c r="A1414" s="776"/>
      <c r="B1414" s="780"/>
      <c r="D1414" s="779"/>
      <c r="E1414" s="779"/>
      <c r="F1414" s="778"/>
      <c r="G1414" s="777"/>
      <c r="H1414" s="776"/>
      <c r="I1414" s="776"/>
      <c r="J1414" s="776"/>
      <c r="K1414" s="776"/>
      <c r="L1414" s="776"/>
      <c r="M1414" s="776"/>
      <c r="N1414" s="776"/>
      <c r="O1414" s="776"/>
      <c r="P1414" s="776"/>
      <c r="Q1414" s="776"/>
      <c r="R1414" s="776"/>
      <c r="S1414" s="776"/>
      <c r="T1414" s="776"/>
      <c r="U1414" s="776"/>
      <c r="V1414" s="46"/>
      <c r="W1414" s="46"/>
      <c r="X1414" s="775"/>
      <c r="Y1414" s="775"/>
      <c r="Z1414" s="775"/>
      <c r="AA1414" s="775"/>
      <c r="AB1414" s="775"/>
    </row>
    <row r="1415" spans="1:28" s="43" customFormat="1" x14ac:dyDescent="0.2">
      <c r="A1415" s="776"/>
      <c r="B1415" s="780"/>
      <c r="D1415" s="779"/>
      <c r="E1415" s="779"/>
      <c r="F1415" s="778"/>
      <c r="G1415" s="777"/>
      <c r="H1415" s="776"/>
      <c r="I1415" s="776"/>
      <c r="J1415" s="776"/>
      <c r="K1415" s="776"/>
      <c r="L1415" s="776"/>
      <c r="M1415" s="776"/>
      <c r="N1415" s="776"/>
      <c r="O1415" s="776"/>
      <c r="P1415" s="776"/>
      <c r="Q1415" s="776"/>
      <c r="R1415" s="776"/>
      <c r="S1415" s="776"/>
      <c r="T1415" s="776"/>
      <c r="U1415" s="776"/>
      <c r="V1415" s="46"/>
      <c r="W1415" s="46"/>
      <c r="X1415" s="775"/>
      <c r="Y1415" s="775"/>
      <c r="Z1415" s="775"/>
      <c r="AA1415" s="775"/>
      <c r="AB1415" s="775"/>
    </row>
    <row r="1416" spans="1:28" s="43" customFormat="1" x14ac:dyDescent="0.2">
      <c r="A1416" s="776"/>
      <c r="B1416" s="780"/>
      <c r="D1416" s="779"/>
      <c r="E1416" s="779"/>
      <c r="F1416" s="778"/>
      <c r="G1416" s="777"/>
      <c r="H1416" s="776"/>
      <c r="I1416" s="776"/>
      <c r="J1416" s="776"/>
      <c r="K1416" s="776"/>
      <c r="L1416" s="776"/>
      <c r="M1416" s="776"/>
      <c r="N1416" s="776"/>
      <c r="O1416" s="776"/>
      <c r="P1416" s="776"/>
      <c r="Q1416" s="776"/>
      <c r="R1416" s="776"/>
      <c r="S1416" s="776"/>
      <c r="T1416" s="776"/>
      <c r="U1416" s="776"/>
      <c r="V1416" s="46"/>
      <c r="W1416" s="46"/>
      <c r="X1416" s="775"/>
      <c r="Y1416" s="775"/>
      <c r="Z1416" s="775"/>
      <c r="AA1416" s="775"/>
      <c r="AB1416" s="775"/>
    </row>
    <row r="1417" spans="1:28" s="43" customFormat="1" x14ac:dyDescent="0.2">
      <c r="A1417" s="776"/>
      <c r="B1417" s="780"/>
      <c r="D1417" s="779"/>
      <c r="E1417" s="779"/>
      <c r="F1417" s="778"/>
      <c r="G1417" s="777"/>
      <c r="H1417" s="776"/>
      <c r="I1417" s="776"/>
      <c r="J1417" s="776"/>
      <c r="K1417" s="776"/>
      <c r="L1417" s="776"/>
      <c r="M1417" s="776"/>
      <c r="N1417" s="776"/>
      <c r="O1417" s="776"/>
      <c r="P1417" s="776"/>
      <c r="Q1417" s="776"/>
      <c r="R1417" s="776"/>
      <c r="S1417" s="776"/>
      <c r="T1417" s="776"/>
      <c r="U1417" s="776"/>
      <c r="V1417" s="46"/>
      <c r="W1417" s="46"/>
      <c r="X1417" s="775"/>
      <c r="Y1417" s="775"/>
      <c r="Z1417" s="775"/>
      <c r="AA1417" s="775"/>
      <c r="AB1417" s="775"/>
    </row>
    <row r="1418" spans="1:28" s="43" customFormat="1" x14ac:dyDescent="0.2">
      <c r="A1418" s="776"/>
      <c r="B1418" s="780"/>
      <c r="D1418" s="779"/>
      <c r="E1418" s="779"/>
      <c r="F1418" s="778"/>
      <c r="G1418" s="777"/>
      <c r="H1418" s="776"/>
      <c r="I1418" s="776"/>
      <c r="J1418" s="776"/>
      <c r="K1418" s="776"/>
      <c r="L1418" s="776"/>
      <c r="M1418" s="776"/>
      <c r="N1418" s="776"/>
      <c r="O1418" s="776"/>
      <c r="P1418" s="776"/>
      <c r="Q1418" s="776"/>
      <c r="R1418" s="776"/>
      <c r="S1418" s="776"/>
      <c r="T1418" s="776"/>
      <c r="U1418" s="776"/>
      <c r="V1418" s="46"/>
      <c r="W1418" s="46"/>
      <c r="X1418" s="775"/>
      <c r="Y1418" s="775"/>
      <c r="Z1418" s="775"/>
      <c r="AA1418" s="775"/>
      <c r="AB1418" s="775"/>
    </row>
    <row r="1419" spans="1:28" s="43" customFormat="1" x14ac:dyDescent="0.2">
      <c r="A1419" s="776"/>
      <c r="B1419" s="780"/>
      <c r="D1419" s="779"/>
      <c r="E1419" s="779"/>
      <c r="F1419" s="778"/>
      <c r="G1419" s="777"/>
      <c r="H1419" s="776"/>
      <c r="I1419" s="776"/>
      <c r="J1419" s="776"/>
      <c r="K1419" s="776"/>
      <c r="L1419" s="776"/>
      <c r="M1419" s="776"/>
      <c r="N1419" s="776"/>
      <c r="O1419" s="776"/>
      <c r="P1419" s="776"/>
      <c r="Q1419" s="776"/>
      <c r="R1419" s="776"/>
      <c r="S1419" s="776"/>
      <c r="T1419" s="776"/>
      <c r="U1419" s="776"/>
      <c r="V1419" s="46"/>
      <c r="W1419" s="46"/>
      <c r="X1419" s="775"/>
      <c r="Y1419" s="775"/>
      <c r="Z1419" s="775"/>
      <c r="AA1419" s="775"/>
      <c r="AB1419" s="775"/>
    </row>
    <row r="1420" spans="1:28" s="43" customFormat="1" x14ac:dyDescent="0.2">
      <c r="A1420" s="776"/>
      <c r="B1420" s="780"/>
      <c r="D1420" s="779"/>
      <c r="E1420" s="779"/>
      <c r="F1420" s="778"/>
      <c r="G1420" s="777"/>
      <c r="H1420" s="776"/>
      <c r="I1420" s="776"/>
      <c r="J1420" s="776"/>
      <c r="K1420" s="776"/>
      <c r="L1420" s="776"/>
      <c r="M1420" s="776"/>
      <c r="N1420" s="776"/>
      <c r="O1420" s="776"/>
      <c r="P1420" s="776"/>
      <c r="Q1420" s="776"/>
      <c r="R1420" s="776"/>
      <c r="S1420" s="776"/>
      <c r="T1420" s="776"/>
      <c r="U1420" s="776"/>
      <c r="V1420" s="46"/>
      <c r="W1420" s="46"/>
      <c r="X1420" s="775"/>
      <c r="Y1420" s="775"/>
      <c r="Z1420" s="775"/>
      <c r="AA1420" s="775"/>
      <c r="AB1420" s="775"/>
    </row>
    <row r="1421" spans="1:28" s="43" customFormat="1" x14ac:dyDescent="0.2">
      <c r="A1421" s="776"/>
      <c r="B1421" s="780"/>
      <c r="D1421" s="779"/>
      <c r="E1421" s="779"/>
      <c r="F1421" s="778"/>
      <c r="G1421" s="777"/>
      <c r="H1421" s="776"/>
      <c r="I1421" s="776"/>
      <c r="J1421" s="776"/>
      <c r="K1421" s="776"/>
      <c r="L1421" s="776"/>
      <c r="M1421" s="776"/>
      <c r="N1421" s="776"/>
      <c r="O1421" s="776"/>
      <c r="P1421" s="776"/>
      <c r="Q1421" s="776"/>
      <c r="R1421" s="776"/>
      <c r="S1421" s="776"/>
      <c r="T1421" s="776"/>
      <c r="U1421" s="776"/>
      <c r="V1421" s="46"/>
      <c r="W1421" s="46"/>
      <c r="X1421" s="775"/>
      <c r="Y1421" s="775"/>
      <c r="Z1421" s="775"/>
      <c r="AA1421" s="775"/>
      <c r="AB1421" s="775"/>
    </row>
    <row r="1422" spans="1:28" s="43" customFormat="1" x14ac:dyDescent="0.2">
      <c r="A1422" s="776"/>
      <c r="B1422" s="780"/>
      <c r="D1422" s="779"/>
      <c r="E1422" s="779"/>
      <c r="F1422" s="778"/>
      <c r="G1422" s="777"/>
      <c r="H1422" s="776"/>
      <c r="I1422" s="776"/>
      <c r="J1422" s="776"/>
      <c r="K1422" s="776"/>
      <c r="L1422" s="776"/>
      <c r="M1422" s="776"/>
      <c r="N1422" s="776"/>
      <c r="O1422" s="776"/>
      <c r="P1422" s="776"/>
      <c r="Q1422" s="776"/>
      <c r="R1422" s="776"/>
      <c r="S1422" s="776"/>
      <c r="T1422" s="776"/>
      <c r="U1422" s="776"/>
      <c r="V1422" s="46"/>
      <c r="W1422" s="46"/>
      <c r="X1422" s="775"/>
      <c r="Y1422" s="775"/>
      <c r="Z1422" s="775"/>
      <c r="AA1422" s="775"/>
      <c r="AB1422" s="775"/>
    </row>
    <row r="1423" spans="1:28" s="43" customFormat="1" x14ac:dyDescent="0.2">
      <c r="A1423" s="776"/>
      <c r="B1423" s="780"/>
      <c r="D1423" s="779"/>
      <c r="E1423" s="779"/>
      <c r="F1423" s="778"/>
      <c r="G1423" s="777"/>
      <c r="H1423" s="776"/>
      <c r="I1423" s="776"/>
      <c r="J1423" s="776"/>
      <c r="K1423" s="776"/>
      <c r="L1423" s="776"/>
      <c r="M1423" s="776"/>
      <c r="N1423" s="776"/>
      <c r="O1423" s="776"/>
      <c r="P1423" s="776"/>
      <c r="Q1423" s="776"/>
      <c r="R1423" s="776"/>
      <c r="S1423" s="776"/>
      <c r="T1423" s="776"/>
      <c r="U1423" s="776"/>
      <c r="V1423" s="46"/>
      <c r="W1423" s="46"/>
      <c r="X1423" s="775"/>
      <c r="Y1423" s="775"/>
      <c r="Z1423" s="775"/>
      <c r="AA1423" s="775"/>
      <c r="AB1423" s="775"/>
    </row>
    <row r="1424" spans="1:28" s="43" customFormat="1" x14ac:dyDescent="0.2">
      <c r="A1424" s="776"/>
      <c r="B1424" s="780"/>
      <c r="D1424" s="779"/>
      <c r="E1424" s="779"/>
      <c r="F1424" s="778"/>
      <c r="G1424" s="777"/>
      <c r="H1424" s="776"/>
      <c r="I1424" s="776"/>
      <c r="J1424" s="776"/>
      <c r="K1424" s="776"/>
      <c r="L1424" s="776"/>
      <c r="M1424" s="776"/>
      <c r="N1424" s="776"/>
      <c r="O1424" s="776"/>
      <c r="P1424" s="776"/>
      <c r="Q1424" s="776"/>
      <c r="R1424" s="776"/>
      <c r="S1424" s="776"/>
      <c r="T1424" s="776"/>
      <c r="U1424" s="776"/>
      <c r="V1424" s="46"/>
      <c r="W1424" s="46"/>
      <c r="X1424" s="775"/>
      <c r="Y1424" s="775"/>
      <c r="Z1424" s="775"/>
      <c r="AA1424" s="775"/>
      <c r="AB1424" s="775"/>
    </row>
    <row r="1425" spans="1:28" s="43" customFormat="1" x14ac:dyDescent="0.2">
      <c r="A1425" s="776"/>
      <c r="B1425" s="780"/>
      <c r="D1425" s="779"/>
      <c r="E1425" s="779"/>
      <c r="F1425" s="778"/>
      <c r="G1425" s="777"/>
      <c r="H1425" s="776"/>
      <c r="I1425" s="776"/>
      <c r="J1425" s="776"/>
      <c r="K1425" s="776"/>
      <c r="L1425" s="776"/>
      <c r="M1425" s="776"/>
      <c r="N1425" s="776"/>
      <c r="O1425" s="776"/>
      <c r="P1425" s="776"/>
      <c r="Q1425" s="776"/>
      <c r="R1425" s="776"/>
      <c r="S1425" s="776"/>
      <c r="T1425" s="776"/>
      <c r="U1425" s="776"/>
      <c r="V1425" s="46"/>
      <c r="W1425" s="46"/>
      <c r="X1425" s="775"/>
      <c r="Y1425" s="775"/>
      <c r="Z1425" s="775"/>
      <c r="AA1425" s="775"/>
      <c r="AB1425" s="775"/>
    </row>
    <row r="1426" spans="1:28" s="43" customFormat="1" x14ac:dyDescent="0.2">
      <c r="A1426" s="776"/>
      <c r="B1426" s="780"/>
      <c r="D1426" s="779"/>
      <c r="E1426" s="779"/>
      <c r="F1426" s="778"/>
      <c r="G1426" s="777"/>
      <c r="H1426" s="776"/>
      <c r="I1426" s="776"/>
      <c r="J1426" s="776"/>
      <c r="K1426" s="776"/>
      <c r="L1426" s="776"/>
      <c r="M1426" s="776"/>
      <c r="N1426" s="776"/>
      <c r="O1426" s="776"/>
      <c r="P1426" s="776"/>
      <c r="Q1426" s="776"/>
      <c r="R1426" s="776"/>
      <c r="S1426" s="776"/>
      <c r="T1426" s="776"/>
      <c r="U1426" s="776"/>
      <c r="V1426" s="46"/>
      <c r="W1426" s="46"/>
      <c r="X1426" s="775"/>
      <c r="Y1426" s="775"/>
      <c r="Z1426" s="775"/>
      <c r="AA1426" s="775"/>
      <c r="AB1426" s="775"/>
    </row>
    <row r="1427" spans="1:28" s="43" customFormat="1" x14ac:dyDescent="0.2">
      <c r="A1427" s="776"/>
      <c r="B1427" s="780"/>
      <c r="D1427" s="779"/>
      <c r="E1427" s="779"/>
      <c r="F1427" s="778"/>
      <c r="G1427" s="777"/>
      <c r="H1427" s="776"/>
      <c r="I1427" s="776"/>
      <c r="J1427" s="776"/>
      <c r="K1427" s="776"/>
      <c r="L1427" s="776"/>
      <c r="M1427" s="776"/>
      <c r="N1427" s="776"/>
      <c r="O1427" s="776"/>
      <c r="P1427" s="776"/>
      <c r="Q1427" s="776"/>
      <c r="R1427" s="776"/>
      <c r="S1427" s="776"/>
      <c r="T1427" s="776"/>
      <c r="U1427" s="776"/>
      <c r="V1427" s="46"/>
      <c r="W1427" s="46"/>
      <c r="X1427" s="775"/>
      <c r="Y1427" s="775"/>
      <c r="Z1427" s="775"/>
      <c r="AA1427" s="775"/>
      <c r="AB1427" s="775"/>
    </row>
    <row r="1428" spans="1:28" s="43" customFormat="1" x14ac:dyDescent="0.2">
      <c r="A1428" s="776"/>
      <c r="B1428" s="780"/>
      <c r="D1428" s="779"/>
      <c r="E1428" s="779"/>
      <c r="F1428" s="778"/>
      <c r="G1428" s="777"/>
      <c r="H1428" s="776"/>
      <c r="I1428" s="776"/>
      <c r="J1428" s="776"/>
      <c r="K1428" s="776"/>
      <c r="L1428" s="776"/>
      <c r="M1428" s="776"/>
      <c r="N1428" s="776"/>
      <c r="O1428" s="776"/>
      <c r="P1428" s="776"/>
      <c r="Q1428" s="776"/>
      <c r="R1428" s="776"/>
      <c r="S1428" s="776"/>
      <c r="T1428" s="776"/>
      <c r="U1428" s="776"/>
      <c r="V1428" s="46"/>
      <c r="W1428" s="46"/>
      <c r="X1428" s="775"/>
      <c r="Y1428" s="775"/>
      <c r="Z1428" s="775"/>
      <c r="AA1428" s="775"/>
      <c r="AB1428" s="775"/>
    </row>
    <row r="1429" spans="1:28" s="43" customFormat="1" x14ac:dyDescent="0.2">
      <c r="A1429" s="776"/>
      <c r="B1429" s="780"/>
      <c r="D1429" s="779"/>
      <c r="E1429" s="779"/>
      <c r="F1429" s="778"/>
      <c r="G1429" s="777"/>
      <c r="H1429" s="776"/>
      <c r="I1429" s="776"/>
      <c r="J1429" s="776"/>
      <c r="K1429" s="776"/>
      <c r="L1429" s="776"/>
      <c r="M1429" s="776"/>
      <c r="N1429" s="776"/>
      <c r="O1429" s="776"/>
      <c r="P1429" s="776"/>
      <c r="Q1429" s="776"/>
      <c r="R1429" s="776"/>
      <c r="S1429" s="776"/>
      <c r="T1429" s="776"/>
      <c r="U1429" s="776"/>
      <c r="V1429" s="46"/>
      <c r="W1429" s="46"/>
      <c r="X1429" s="775"/>
      <c r="Y1429" s="775"/>
      <c r="Z1429" s="775"/>
      <c r="AA1429" s="775"/>
      <c r="AB1429" s="775"/>
    </row>
    <row r="1430" spans="1:28" s="43" customFormat="1" x14ac:dyDescent="0.2">
      <c r="A1430" s="776"/>
      <c r="B1430" s="780"/>
      <c r="D1430" s="779"/>
      <c r="E1430" s="779"/>
      <c r="F1430" s="778"/>
      <c r="G1430" s="777"/>
      <c r="H1430" s="776"/>
      <c r="I1430" s="776"/>
      <c r="J1430" s="776"/>
      <c r="K1430" s="776"/>
      <c r="L1430" s="776"/>
      <c r="M1430" s="776"/>
      <c r="N1430" s="776"/>
      <c r="O1430" s="776"/>
      <c r="P1430" s="776"/>
      <c r="Q1430" s="776"/>
      <c r="R1430" s="776"/>
      <c r="S1430" s="776"/>
      <c r="T1430" s="776"/>
      <c r="U1430" s="776"/>
      <c r="V1430" s="46"/>
      <c r="W1430" s="46"/>
      <c r="X1430" s="775"/>
      <c r="Y1430" s="775"/>
      <c r="Z1430" s="775"/>
      <c r="AA1430" s="775"/>
      <c r="AB1430" s="775"/>
    </row>
    <row r="1431" spans="1:28" s="43" customFormat="1" x14ac:dyDescent="0.2">
      <c r="A1431" s="776"/>
      <c r="B1431" s="780"/>
      <c r="D1431" s="779"/>
      <c r="E1431" s="779"/>
      <c r="F1431" s="778"/>
      <c r="G1431" s="777"/>
      <c r="H1431" s="776"/>
      <c r="I1431" s="776"/>
      <c r="J1431" s="776"/>
      <c r="K1431" s="776"/>
      <c r="L1431" s="776"/>
      <c r="M1431" s="776"/>
      <c r="N1431" s="776"/>
      <c r="O1431" s="776"/>
      <c r="P1431" s="776"/>
      <c r="Q1431" s="776"/>
      <c r="R1431" s="776"/>
      <c r="S1431" s="776"/>
      <c r="T1431" s="776"/>
      <c r="U1431" s="776"/>
      <c r="V1431" s="46"/>
      <c r="W1431" s="46"/>
      <c r="X1431" s="775"/>
      <c r="Y1431" s="775"/>
      <c r="Z1431" s="775"/>
      <c r="AA1431" s="775"/>
      <c r="AB1431" s="775"/>
    </row>
    <row r="1432" spans="1:28" s="43" customFormat="1" x14ac:dyDescent="0.2">
      <c r="A1432" s="776"/>
      <c r="B1432" s="780"/>
      <c r="D1432" s="779"/>
      <c r="E1432" s="779"/>
      <c r="F1432" s="778"/>
      <c r="G1432" s="777"/>
      <c r="H1432" s="776"/>
      <c r="I1432" s="776"/>
      <c r="J1432" s="776"/>
      <c r="K1432" s="776"/>
      <c r="L1432" s="776"/>
      <c r="M1432" s="776"/>
      <c r="N1432" s="776"/>
      <c r="O1432" s="776"/>
      <c r="P1432" s="776"/>
      <c r="Q1432" s="776"/>
      <c r="R1432" s="776"/>
      <c r="S1432" s="776"/>
      <c r="T1432" s="776"/>
      <c r="U1432" s="776"/>
      <c r="V1432" s="46"/>
      <c r="W1432" s="46"/>
      <c r="X1432" s="775"/>
      <c r="Y1432" s="775"/>
      <c r="Z1432" s="775"/>
      <c r="AA1432" s="775"/>
      <c r="AB1432" s="775"/>
    </row>
    <row r="1433" spans="1:28" s="43" customFormat="1" x14ac:dyDescent="0.2">
      <c r="A1433" s="776"/>
      <c r="B1433" s="780"/>
      <c r="D1433" s="779"/>
      <c r="E1433" s="779"/>
      <c r="F1433" s="778"/>
      <c r="G1433" s="777"/>
      <c r="H1433" s="776"/>
      <c r="I1433" s="776"/>
      <c r="J1433" s="776"/>
      <c r="K1433" s="776"/>
      <c r="L1433" s="776"/>
      <c r="M1433" s="776"/>
      <c r="N1433" s="776"/>
      <c r="O1433" s="776"/>
      <c r="P1433" s="776"/>
      <c r="Q1433" s="776"/>
      <c r="R1433" s="776"/>
      <c r="S1433" s="776"/>
      <c r="T1433" s="776"/>
      <c r="U1433" s="776"/>
      <c r="V1433" s="46"/>
      <c r="W1433" s="46"/>
      <c r="X1433" s="775"/>
      <c r="Y1433" s="775"/>
      <c r="Z1433" s="775"/>
      <c r="AA1433" s="775"/>
      <c r="AB1433" s="775"/>
    </row>
    <row r="1434" spans="1:28" s="43" customFormat="1" x14ac:dyDescent="0.2">
      <c r="A1434" s="776"/>
      <c r="B1434" s="780"/>
      <c r="D1434" s="779"/>
      <c r="E1434" s="779"/>
      <c r="F1434" s="778"/>
      <c r="G1434" s="777"/>
      <c r="H1434" s="776"/>
      <c r="I1434" s="776"/>
      <c r="J1434" s="776"/>
      <c r="K1434" s="776"/>
      <c r="L1434" s="776"/>
      <c r="M1434" s="776"/>
      <c r="N1434" s="776"/>
      <c r="O1434" s="776"/>
      <c r="P1434" s="776"/>
      <c r="Q1434" s="776"/>
      <c r="R1434" s="776"/>
      <c r="S1434" s="776"/>
      <c r="T1434" s="776"/>
      <c r="U1434" s="776"/>
      <c r="V1434" s="46"/>
      <c r="W1434" s="46"/>
      <c r="X1434" s="775"/>
      <c r="Y1434" s="775"/>
      <c r="Z1434" s="775"/>
      <c r="AA1434" s="775"/>
      <c r="AB1434" s="775"/>
    </row>
    <row r="1435" spans="1:28" s="43" customFormat="1" x14ac:dyDescent="0.2">
      <c r="A1435" s="776"/>
      <c r="B1435" s="780"/>
      <c r="D1435" s="779"/>
      <c r="E1435" s="779"/>
      <c r="F1435" s="778"/>
      <c r="G1435" s="777"/>
      <c r="H1435" s="776"/>
      <c r="I1435" s="776"/>
      <c r="J1435" s="776"/>
      <c r="K1435" s="776"/>
      <c r="L1435" s="776"/>
      <c r="M1435" s="776"/>
      <c r="N1435" s="776"/>
      <c r="O1435" s="776"/>
      <c r="P1435" s="776"/>
      <c r="Q1435" s="776"/>
      <c r="R1435" s="776"/>
      <c r="S1435" s="776"/>
      <c r="T1435" s="776"/>
      <c r="U1435" s="776"/>
      <c r="V1435" s="46"/>
      <c r="W1435" s="46"/>
      <c r="X1435" s="775"/>
      <c r="Y1435" s="775"/>
      <c r="Z1435" s="775"/>
      <c r="AA1435" s="775"/>
      <c r="AB1435" s="775"/>
    </row>
    <row r="1436" spans="1:28" s="43" customFormat="1" x14ac:dyDescent="0.2">
      <c r="A1436" s="776"/>
      <c r="B1436" s="780"/>
      <c r="D1436" s="779"/>
      <c r="E1436" s="779"/>
      <c r="F1436" s="778"/>
      <c r="G1436" s="777"/>
      <c r="H1436" s="776"/>
      <c r="I1436" s="776"/>
      <c r="J1436" s="776"/>
      <c r="K1436" s="776"/>
      <c r="L1436" s="776"/>
      <c r="M1436" s="776"/>
      <c r="N1436" s="776"/>
      <c r="O1436" s="776"/>
      <c r="P1436" s="776"/>
      <c r="Q1436" s="776"/>
      <c r="R1436" s="776"/>
      <c r="S1436" s="776"/>
      <c r="T1436" s="776"/>
      <c r="U1436" s="776"/>
      <c r="V1436" s="46"/>
      <c r="W1436" s="46"/>
      <c r="X1436" s="775"/>
      <c r="Y1436" s="775"/>
      <c r="Z1436" s="775"/>
      <c r="AA1436" s="775"/>
      <c r="AB1436" s="775"/>
    </row>
    <row r="1437" spans="1:28" s="43" customFormat="1" x14ac:dyDescent="0.2">
      <c r="A1437" s="776"/>
      <c r="B1437" s="780"/>
      <c r="D1437" s="779"/>
      <c r="E1437" s="779"/>
      <c r="F1437" s="778"/>
      <c r="G1437" s="777"/>
      <c r="H1437" s="776"/>
      <c r="I1437" s="776"/>
      <c r="J1437" s="776"/>
      <c r="K1437" s="776"/>
      <c r="L1437" s="776"/>
      <c r="M1437" s="776"/>
      <c r="N1437" s="776"/>
      <c r="O1437" s="776"/>
      <c r="P1437" s="776"/>
      <c r="Q1437" s="776"/>
      <c r="R1437" s="776"/>
      <c r="S1437" s="776"/>
      <c r="T1437" s="776"/>
      <c r="U1437" s="776"/>
      <c r="V1437" s="46"/>
      <c r="W1437" s="46"/>
      <c r="X1437" s="775"/>
      <c r="Y1437" s="775"/>
      <c r="Z1437" s="775"/>
      <c r="AA1437" s="775"/>
      <c r="AB1437" s="775"/>
    </row>
    <row r="1438" spans="1:28" s="43" customFormat="1" x14ac:dyDescent="0.2">
      <c r="A1438" s="776"/>
      <c r="B1438" s="780"/>
      <c r="D1438" s="779"/>
      <c r="E1438" s="779"/>
      <c r="F1438" s="778"/>
      <c r="G1438" s="777"/>
      <c r="H1438" s="776"/>
      <c r="I1438" s="776"/>
      <c r="J1438" s="776"/>
      <c r="K1438" s="776"/>
      <c r="L1438" s="776"/>
      <c r="M1438" s="776"/>
      <c r="N1438" s="776"/>
      <c r="O1438" s="776"/>
      <c r="P1438" s="776"/>
      <c r="Q1438" s="776"/>
      <c r="R1438" s="776"/>
      <c r="S1438" s="776"/>
      <c r="T1438" s="776"/>
      <c r="U1438" s="776"/>
      <c r="V1438" s="46"/>
      <c r="W1438" s="46"/>
      <c r="X1438" s="775"/>
      <c r="Y1438" s="775"/>
      <c r="Z1438" s="775"/>
      <c r="AA1438" s="775"/>
      <c r="AB1438" s="775"/>
    </row>
    <row r="1439" spans="1:28" s="43" customFormat="1" x14ac:dyDescent="0.2">
      <c r="A1439" s="776"/>
      <c r="B1439" s="780"/>
      <c r="D1439" s="779"/>
      <c r="E1439" s="779"/>
      <c r="F1439" s="778"/>
      <c r="G1439" s="777"/>
      <c r="H1439" s="776"/>
      <c r="I1439" s="776"/>
      <c r="J1439" s="776"/>
      <c r="K1439" s="776"/>
      <c r="L1439" s="776"/>
      <c r="M1439" s="776"/>
      <c r="N1439" s="776"/>
      <c r="O1439" s="776"/>
      <c r="P1439" s="776"/>
      <c r="Q1439" s="776"/>
      <c r="R1439" s="776"/>
      <c r="S1439" s="776"/>
      <c r="T1439" s="776"/>
      <c r="U1439" s="776"/>
      <c r="V1439" s="46"/>
      <c r="W1439" s="46"/>
      <c r="X1439" s="775"/>
      <c r="Y1439" s="775"/>
      <c r="Z1439" s="775"/>
      <c r="AA1439" s="775"/>
      <c r="AB1439" s="775"/>
    </row>
    <row r="1440" spans="1:28" s="43" customFormat="1" x14ac:dyDescent="0.2">
      <c r="A1440" s="776"/>
      <c r="B1440" s="780"/>
      <c r="D1440" s="779"/>
      <c r="E1440" s="779"/>
      <c r="F1440" s="778"/>
      <c r="G1440" s="777"/>
      <c r="H1440" s="776"/>
      <c r="I1440" s="776"/>
      <c r="J1440" s="776"/>
      <c r="K1440" s="776"/>
      <c r="L1440" s="776"/>
      <c r="M1440" s="776"/>
      <c r="N1440" s="776"/>
      <c r="O1440" s="776"/>
      <c r="P1440" s="776"/>
      <c r="Q1440" s="776"/>
      <c r="R1440" s="776"/>
      <c r="S1440" s="776"/>
      <c r="T1440" s="776"/>
      <c r="U1440" s="776"/>
      <c r="V1440" s="46"/>
      <c r="W1440" s="46"/>
      <c r="X1440" s="775"/>
      <c r="Y1440" s="775"/>
      <c r="Z1440" s="775"/>
      <c r="AA1440" s="775"/>
      <c r="AB1440" s="775"/>
    </row>
    <row r="1441" spans="1:28" s="43" customFormat="1" x14ac:dyDescent="0.2">
      <c r="A1441" s="776"/>
      <c r="B1441" s="780"/>
      <c r="D1441" s="779"/>
      <c r="E1441" s="779"/>
      <c r="F1441" s="778"/>
      <c r="G1441" s="777"/>
      <c r="H1441" s="776"/>
      <c r="I1441" s="776"/>
      <c r="J1441" s="776"/>
      <c r="K1441" s="776"/>
      <c r="L1441" s="776"/>
      <c r="M1441" s="776"/>
      <c r="N1441" s="776"/>
      <c r="O1441" s="776"/>
      <c r="P1441" s="776"/>
      <c r="Q1441" s="776"/>
      <c r="R1441" s="776"/>
      <c r="S1441" s="776"/>
      <c r="T1441" s="776"/>
      <c r="U1441" s="776"/>
      <c r="V1441" s="46"/>
      <c r="W1441" s="46"/>
      <c r="X1441" s="775"/>
      <c r="Y1441" s="775"/>
      <c r="Z1441" s="775"/>
      <c r="AA1441" s="775"/>
      <c r="AB1441" s="775"/>
    </row>
    <row r="1442" spans="1:28" s="43" customFormat="1" x14ac:dyDescent="0.2">
      <c r="A1442" s="776"/>
      <c r="B1442" s="780"/>
      <c r="D1442" s="779"/>
      <c r="E1442" s="779"/>
      <c r="F1442" s="778"/>
      <c r="G1442" s="777"/>
      <c r="H1442" s="776"/>
      <c r="I1442" s="776"/>
      <c r="J1442" s="776"/>
      <c r="K1442" s="776"/>
      <c r="L1442" s="776"/>
      <c r="M1442" s="776"/>
      <c r="N1442" s="776"/>
      <c r="O1442" s="776"/>
      <c r="P1442" s="776"/>
      <c r="Q1442" s="776"/>
      <c r="R1442" s="776"/>
      <c r="S1442" s="776"/>
      <c r="T1442" s="776"/>
      <c r="U1442" s="776"/>
      <c r="V1442" s="46"/>
      <c r="W1442" s="46"/>
      <c r="X1442" s="775"/>
      <c r="Y1442" s="775"/>
      <c r="Z1442" s="775"/>
      <c r="AA1442" s="775"/>
      <c r="AB1442" s="775"/>
    </row>
    <row r="1443" spans="1:28" s="43" customFormat="1" x14ac:dyDescent="0.2">
      <c r="A1443" s="776"/>
      <c r="B1443" s="780"/>
      <c r="D1443" s="779"/>
      <c r="E1443" s="779"/>
      <c r="F1443" s="778"/>
      <c r="G1443" s="777"/>
      <c r="H1443" s="776"/>
      <c r="I1443" s="776"/>
      <c r="J1443" s="776"/>
      <c r="K1443" s="776"/>
      <c r="L1443" s="776"/>
      <c r="M1443" s="776"/>
      <c r="N1443" s="776"/>
      <c r="O1443" s="776"/>
      <c r="P1443" s="776"/>
      <c r="Q1443" s="776"/>
      <c r="R1443" s="776"/>
      <c r="S1443" s="776"/>
      <c r="T1443" s="776"/>
      <c r="U1443" s="776"/>
      <c r="V1443" s="46"/>
      <c r="W1443" s="46"/>
      <c r="X1443" s="775"/>
      <c r="Y1443" s="775"/>
      <c r="Z1443" s="775"/>
      <c r="AA1443" s="775"/>
      <c r="AB1443" s="775"/>
    </row>
    <row r="1444" spans="1:28" s="43" customFormat="1" x14ac:dyDescent="0.2">
      <c r="A1444" s="776"/>
      <c r="B1444" s="780"/>
      <c r="D1444" s="779"/>
      <c r="E1444" s="779"/>
      <c r="F1444" s="778"/>
      <c r="G1444" s="777"/>
      <c r="H1444" s="776"/>
      <c r="I1444" s="776"/>
      <c r="J1444" s="776"/>
      <c r="K1444" s="776"/>
      <c r="L1444" s="776"/>
      <c r="M1444" s="776"/>
      <c r="N1444" s="776"/>
      <c r="O1444" s="776"/>
      <c r="P1444" s="776"/>
      <c r="Q1444" s="776"/>
      <c r="R1444" s="776"/>
      <c r="S1444" s="776"/>
      <c r="T1444" s="776"/>
      <c r="U1444" s="776"/>
      <c r="V1444" s="46"/>
      <c r="W1444" s="46"/>
      <c r="X1444" s="775"/>
      <c r="Y1444" s="775"/>
      <c r="Z1444" s="775"/>
      <c r="AA1444" s="775"/>
      <c r="AB1444" s="775"/>
    </row>
    <row r="1445" spans="1:28" s="43" customFormat="1" x14ac:dyDescent="0.2">
      <c r="A1445" s="776"/>
      <c r="B1445" s="780"/>
      <c r="D1445" s="779"/>
      <c r="E1445" s="779"/>
      <c r="F1445" s="778"/>
      <c r="G1445" s="777"/>
      <c r="H1445" s="776"/>
      <c r="I1445" s="776"/>
      <c r="J1445" s="776"/>
      <c r="K1445" s="776"/>
      <c r="L1445" s="776"/>
      <c r="M1445" s="776"/>
      <c r="N1445" s="776"/>
      <c r="O1445" s="776"/>
      <c r="P1445" s="776"/>
      <c r="Q1445" s="776"/>
      <c r="R1445" s="776"/>
      <c r="S1445" s="776"/>
      <c r="T1445" s="776"/>
      <c r="U1445" s="776"/>
      <c r="V1445" s="46"/>
      <c r="W1445" s="46"/>
      <c r="X1445" s="775"/>
      <c r="Y1445" s="775"/>
      <c r="Z1445" s="775"/>
      <c r="AA1445" s="775"/>
      <c r="AB1445" s="775"/>
    </row>
    <row r="1446" spans="1:28" s="43" customFormat="1" x14ac:dyDescent="0.2">
      <c r="A1446" s="776"/>
      <c r="B1446" s="780"/>
      <c r="D1446" s="779"/>
      <c r="E1446" s="779"/>
      <c r="F1446" s="778"/>
      <c r="G1446" s="777"/>
      <c r="H1446" s="776"/>
      <c r="I1446" s="776"/>
      <c r="J1446" s="776"/>
      <c r="K1446" s="776"/>
      <c r="L1446" s="776"/>
      <c r="M1446" s="776"/>
      <c r="N1446" s="776"/>
      <c r="O1446" s="776"/>
      <c r="P1446" s="776"/>
      <c r="Q1446" s="776"/>
      <c r="R1446" s="776"/>
      <c r="S1446" s="776"/>
      <c r="T1446" s="776"/>
      <c r="U1446" s="776"/>
      <c r="V1446" s="46"/>
      <c r="W1446" s="46"/>
      <c r="X1446" s="775"/>
      <c r="Y1446" s="775"/>
      <c r="Z1446" s="775"/>
      <c r="AA1446" s="775"/>
      <c r="AB1446" s="775"/>
    </row>
    <row r="1447" spans="1:28" s="43" customFormat="1" x14ac:dyDescent="0.2">
      <c r="A1447" s="776"/>
      <c r="B1447" s="780"/>
      <c r="D1447" s="779"/>
      <c r="E1447" s="779"/>
      <c r="F1447" s="778"/>
      <c r="G1447" s="777"/>
      <c r="H1447" s="776"/>
      <c r="I1447" s="776"/>
      <c r="J1447" s="776"/>
      <c r="K1447" s="776"/>
      <c r="L1447" s="776"/>
      <c r="M1447" s="776"/>
      <c r="N1447" s="776"/>
      <c r="O1447" s="776"/>
      <c r="P1447" s="776"/>
      <c r="Q1447" s="776"/>
      <c r="R1447" s="776"/>
      <c r="S1447" s="776"/>
      <c r="T1447" s="776"/>
      <c r="U1447" s="776"/>
      <c r="V1447" s="46"/>
      <c r="W1447" s="46"/>
      <c r="X1447" s="775"/>
      <c r="Y1447" s="775"/>
      <c r="Z1447" s="775"/>
      <c r="AA1447" s="775"/>
      <c r="AB1447" s="775"/>
    </row>
    <row r="1448" spans="1:28" s="43" customFormat="1" x14ac:dyDescent="0.2">
      <c r="A1448" s="776"/>
      <c r="B1448" s="780"/>
      <c r="D1448" s="779"/>
      <c r="E1448" s="779"/>
      <c r="F1448" s="778"/>
      <c r="G1448" s="777"/>
      <c r="H1448" s="776"/>
      <c r="I1448" s="776"/>
      <c r="J1448" s="776"/>
      <c r="K1448" s="776"/>
      <c r="L1448" s="776"/>
      <c r="M1448" s="776"/>
      <c r="N1448" s="776"/>
      <c r="O1448" s="776"/>
      <c r="P1448" s="776"/>
      <c r="Q1448" s="776"/>
      <c r="R1448" s="776"/>
      <c r="S1448" s="776"/>
      <c r="T1448" s="776"/>
      <c r="U1448" s="776"/>
      <c r="V1448" s="46"/>
      <c r="W1448" s="46"/>
      <c r="X1448" s="775"/>
      <c r="Y1448" s="775"/>
      <c r="Z1448" s="775"/>
      <c r="AA1448" s="775"/>
      <c r="AB1448" s="775"/>
    </row>
    <row r="1449" spans="1:28" s="43" customFormat="1" x14ac:dyDescent="0.2">
      <c r="A1449" s="776"/>
      <c r="B1449" s="780"/>
      <c r="D1449" s="779"/>
      <c r="E1449" s="779"/>
      <c r="F1449" s="778"/>
      <c r="G1449" s="777"/>
      <c r="H1449" s="776"/>
      <c r="I1449" s="776"/>
      <c r="J1449" s="776"/>
      <c r="K1449" s="776"/>
      <c r="L1449" s="776"/>
      <c r="M1449" s="776"/>
      <c r="N1449" s="776"/>
      <c r="O1449" s="776"/>
      <c r="P1449" s="776"/>
      <c r="Q1449" s="776"/>
      <c r="R1449" s="776"/>
      <c r="S1449" s="776"/>
      <c r="T1449" s="776"/>
      <c r="U1449" s="776"/>
      <c r="V1449" s="46"/>
      <c r="W1449" s="46"/>
      <c r="X1449" s="775"/>
      <c r="Y1449" s="775"/>
      <c r="Z1449" s="775"/>
      <c r="AA1449" s="775"/>
      <c r="AB1449" s="775"/>
    </row>
    <row r="1450" spans="1:28" s="43" customFormat="1" x14ac:dyDescent="0.2">
      <c r="A1450" s="776"/>
      <c r="B1450" s="780"/>
      <c r="D1450" s="779"/>
      <c r="E1450" s="779"/>
      <c r="F1450" s="778"/>
      <c r="G1450" s="777"/>
      <c r="H1450" s="776"/>
      <c r="I1450" s="776"/>
      <c r="J1450" s="776"/>
      <c r="K1450" s="776"/>
      <c r="L1450" s="776"/>
      <c r="M1450" s="776"/>
      <c r="N1450" s="776"/>
      <c r="O1450" s="776"/>
      <c r="P1450" s="776"/>
      <c r="Q1450" s="776"/>
      <c r="R1450" s="776"/>
      <c r="S1450" s="776"/>
      <c r="T1450" s="776"/>
      <c r="U1450" s="776"/>
      <c r="V1450" s="46"/>
      <c r="W1450" s="46"/>
      <c r="X1450" s="775"/>
      <c r="Y1450" s="775"/>
      <c r="Z1450" s="775"/>
      <c r="AA1450" s="775"/>
      <c r="AB1450" s="775"/>
    </row>
    <row r="1451" spans="1:28" s="43" customFormat="1" x14ac:dyDescent="0.2">
      <c r="A1451" s="776"/>
      <c r="B1451" s="780"/>
      <c r="D1451" s="779"/>
      <c r="E1451" s="779"/>
      <c r="F1451" s="778"/>
      <c r="G1451" s="777"/>
      <c r="H1451" s="776"/>
      <c r="I1451" s="776"/>
      <c r="J1451" s="776"/>
      <c r="K1451" s="776"/>
      <c r="L1451" s="776"/>
      <c r="M1451" s="776"/>
      <c r="N1451" s="776"/>
      <c r="O1451" s="776"/>
      <c r="P1451" s="776"/>
      <c r="Q1451" s="776"/>
      <c r="R1451" s="776"/>
      <c r="S1451" s="776"/>
      <c r="T1451" s="776"/>
      <c r="U1451" s="776"/>
      <c r="V1451" s="46"/>
      <c r="W1451" s="46"/>
      <c r="X1451" s="775"/>
      <c r="Y1451" s="775"/>
      <c r="Z1451" s="775"/>
      <c r="AA1451" s="775"/>
      <c r="AB1451" s="775"/>
    </row>
    <row r="1452" spans="1:28" s="43" customFormat="1" x14ac:dyDescent="0.2">
      <c r="A1452" s="776"/>
      <c r="B1452" s="780"/>
      <c r="D1452" s="779"/>
      <c r="E1452" s="779"/>
      <c r="F1452" s="778"/>
      <c r="G1452" s="777"/>
      <c r="H1452" s="776"/>
      <c r="I1452" s="776"/>
      <c r="J1452" s="776"/>
      <c r="K1452" s="776"/>
      <c r="L1452" s="776"/>
      <c r="M1452" s="776"/>
      <c r="N1452" s="776"/>
      <c r="O1452" s="776"/>
      <c r="P1452" s="776"/>
      <c r="Q1452" s="776"/>
      <c r="R1452" s="776"/>
      <c r="S1452" s="776"/>
      <c r="T1452" s="776"/>
      <c r="U1452" s="776"/>
      <c r="V1452" s="46"/>
      <c r="W1452" s="46"/>
      <c r="X1452" s="775"/>
      <c r="Y1452" s="775"/>
      <c r="Z1452" s="775"/>
      <c r="AA1452" s="775"/>
      <c r="AB1452" s="775"/>
    </row>
    <row r="1453" spans="1:28" s="43" customFormat="1" x14ac:dyDescent="0.2">
      <c r="A1453" s="776"/>
      <c r="B1453" s="780"/>
      <c r="D1453" s="779"/>
      <c r="E1453" s="779"/>
      <c r="F1453" s="778"/>
      <c r="G1453" s="777"/>
      <c r="H1453" s="776"/>
      <c r="I1453" s="776"/>
      <c r="J1453" s="776"/>
      <c r="K1453" s="776"/>
      <c r="L1453" s="776"/>
      <c r="M1453" s="776"/>
      <c r="N1453" s="776"/>
      <c r="O1453" s="776"/>
      <c r="P1453" s="776"/>
      <c r="Q1453" s="776"/>
      <c r="R1453" s="776"/>
      <c r="S1453" s="776"/>
      <c r="T1453" s="776"/>
      <c r="U1453" s="776"/>
      <c r="V1453" s="46"/>
      <c r="W1453" s="46"/>
      <c r="X1453" s="775"/>
      <c r="Y1453" s="775"/>
      <c r="Z1453" s="775"/>
      <c r="AA1453" s="775"/>
      <c r="AB1453" s="775"/>
    </row>
    <row r="1454" spans="1:28" s="43" customFormat="1" x14ac:dyDescent="0.2">
      <c r="A1454" s="776"/>
      <c r="B1454" s="780"/>
      <c r="D1454" s="779"/>
      <c r="E1454" s="779"/>
      <c r="F1454" s="778"/>
      <c r="G1454" s="777"/>
      <c r="H1454" s="776"/>
      <c r="I1454" s="776"/>
      <c r="J1454" s="776"/>
      <c r="K1454" s="776"/>
      <c r="L1454" s="776"/>
      <c r="M1454" s="776"/>
      <c r="N1454" s="776"/>
      <c r="O1454" s="776"/>
      <c r="P1454" s="776"/>
      <c r="Q1454" s="776"/>
      <c r="R1454" s="776"/>
      <c r="S1454" s="776"/>
      <c r="T1454" s="776"/>
      <c r="U1454" s="776"/>
      <c r="V1454" s="46"/>
      <c r="W1454" s="46"/>
      <c r="X1454" s="775"/>
      <c r="Y1454" s="775"/>
      <c r="Z1454" s="775"/>
      <c r="AA1454" s="775"/>
      <c r="AB1454" s="775"/>
    </row>
    <row r="1455" spans="1:28" s="43" customFormat="1" x14ac:dyDescent="0.2">
      <c r="A1455" s="776"/>
      <c r="B1455" s="780"/>
      <c r="D1455" s="779"/>
      <c r="E1455" s="779"/>
      <c r="F1455" s="778"/>
      <c r="G1455" s="777"/>
      <c r="H1455" s="776"/>
      <c r="I1455" s="776"/>
      <c r="J1455" s="776"/>
      <c r="K1455" s="776"/>
      <c r="L1455" s="776"/>
      <c r="M1455" s="776"/>
      <c r="N1455" s="776"/>
      <c r="O1455" s="776"/>
      <c r="P1455" s="776"/>
      <c r="Q1455" s="776"/>
      <c r="R1455" s="776"/>
      <c r="S1455" s="776"/>
      <c r="T1455" s="776"/>
      <c r="U1455" s="776"/>
      <c r="V1455" s="46"/>
      <c r="W1455" s="46"/>
      <c r="X1455" s="775"/>
      <c r="Y1455" s="775"/>
      <c r="Z1455" s="775"/>
      <c r="AA1455" s="775"/>
      <c r="AB1455" s="775"/>
    </row>
    <row r="1456" spans="1:28" s="43" customFormat="1" x14ac:dyDescent="0.2">
      <c r="A1456" s="776"/>
      <c r="B1456" s="780"/>
      <c r="D1456" s="779"/>
      <c r="E1456" s="779"/>
      <c r="F1456" s="778"/>
      <c r="G1456" s="777"/>
      <c r="H1456" s="776"/>
      <c r="I1456" s="776"/>
      <c r="J1456" s="776"/>
      <c r="K1456" s="776"/>
      <c r="L1456" s="776"/>
      <c r="M1456" s="776"/>
      <c r="N1456" s="776"/>
      <c r="O1456" s="776"/>
      <c r="P1456" s="776"/>
      <c r="Q1456" s="776"/>
      <c r="R1456" s="776"/>
      <c r="S1456" s="776"/>
      <c r="T1456" s="776"/>
      <c r="U1456" s="776"/>
      <c r="V1456" s="46"/>
      <c r="W1456" s="46"/>
      <c r="X1456" s="775"/>
      <c r="Y1456" s="775"/>
      <c r="Z1456" s="775"/>
      <c r="AA1456" s="775"/>
      <c r="AB1456" s="775"/>
    </row>
    <row r="1457" spans="1:28" s="43" customFormat="1" x14ac:dyDescent="0.2">
      <c r="A1457" s="776"/>
      <c r="B1457" s="780"/>
      <c r="D1457" s="779"/>
      <c r="E1457" s="779"/>
      <c r="F1457" s="778"/>
      <c r="G1457" s="777"/>
      <c r="H1457" s="776"/>
      <c r="I1457" s="776"/>
      <c r="J1457" s="776"/>
      <c r="K1457" s="776"/>
      <c r="L1457" s="776"/>
      <c r="M1457" s="776"/>
      <c r="N1457" s="776"/>
      <c r="O1457" s="776"/>
      <c r="P1457" s="776"/>
      <c r="Q1457" s="776"/>
      <c r="R1457" s="776"/>
      <c r="S1457" s="776"/>
      <c r="T1457" s="776"/>
      <c r="U1457" s="776"/>
      <c r="V1457" s="46"/>
      <c r="W1457" s="46"/>
      <c r="X1457" s="775"/>
      <c r="Y1457" s="775"/>
      <c r="Z1457" s="775"/>
      <c r="AA1457" s="775"/>
      <c r="AB1457" s="775"/>
    </row>
    <row r="1458" spans="1:28" s="43" customFormat="1" x14ac:dyDescent="0.2">
      <c r="A1458" s="776"/>
      <c r="B1458" s="780"/>
      <c r="D1458" s="779"/>
      <c r="E1458" s="779"/>
      <c r="F1458" s="778"/>
      <c r="G1458" s="777"/>
      <c r="H1458" s="776"/>
      <c r="I1458" s="776"/>
      <c r="J1458" s="776"/>
      <c r="K1458" s="776"/>
      <c r="L1458" s="776"/>
      <c r="M1458" s="776"/>
      <c r="N1458" s="776"/>
      <c r="O1458" s="776"/>
      <c r="P1458" s="776"/>
      <c r="Q1458" s="776"/>
      <c r="R1458" s="776"/>
      <c r="S1458" s="776"/>
      <c r="T1458" s="776"/>
      <c r="U1458" s="776"/>
      <c r="V1458" s="46"/>
      <c r="W1458" s="46"/>
      <c r="X1458" s="775"/>
      <c r="Y1458" s="775"/>
      <c r="Z1458" s="775"/>
      <c r="AA1458" s="775"/>
      <c r="AB1458" s="775"/>
    </row>
    <row r="1459" spans="1:28" s="43" customFormat="1" x14ac:dyDescent="0.2">
      <c r="A1459" s="776"/>
      <c r="B1459" s="780"/>
      <c r="D1459" s="779"/>
      <c r="E1459" s="779"/>
      <c r="F1459" s="778"/>
      <c r="G1459" s="777"/>
      <c r="H1459" s="776"/>
      <c r="I1459" s="776"/>
      <c r="J1459" s="776"/>
      <c r="K1459" s="776"/>
      <c r="L1459" s="776"/>
      <c r="M1459" s="776"/>
      <c r="N1459" s="776"/>
      <c r="O1459" s="776"/>
      <c r="P1459" s="776"/>
      <c r="Q1459" s="776"/>
      <c r="R1459" s="776"/>
      <c r="S1459" s="776"/>
      <c r="T1459" s="776"/>
      <c r="U1459" s="776"/>
      <c r="V1459" s="46"/>
      <c r="W1459" s="46"/>
      <c r="X1459" s="775"/>
      <c r="Y1459" s="775"/>
      <c r="Z1459" s="775"/>
      <c r="AA1459" s="775"/>
      <c r="AB1459" s="775"/>
    </row>
    <row r="1460" spans="1:28" s="43" customFormat="1" x14ac:dyDescent="0.2">
      <c r="A1460" s="776"/>
      <c r="B1460" s="780"/>
      <c r="D1460" s="779"/>
      <c r="E1460" s="779"/>
      <c r="F1460" s="778"/>
      <c r="G1460" s="777"/>
      <c r="H1460" s="776"/>
      <c r="I1460" s="776"/>
      <c r="J1460" s="776"/>
      <c r="K1460" s="776"/>
      <c r="L1460" s="776"/>
      <c r="M1460" s="776"/>
      <c r="N1460" s="776"/>
      <c r="O1460" s="776"/>
      <c r="P1460" s="776"/>
      <c r="Q1460" s="776"/>
      <c r="R1460" s="776"/>
      <c r="S1460" s="776"/>
      <c r="T1460" s="776"/>
      <c r="U1460" s="776"/>
      <c r="V1460" s="46"/>
      <c r="W1460" s="46"/>
      <c r="X1460" s="775"/>
      <c r="Y1460" s="775"/>
      <c r="Z1460" s="775"/>
      <c r="AA1460" s="775"/>
      <c r="AB1460" s="775"/>
    </row>
    <row r="1461" spans="1:28" s="43" customFormat="1" x14ac:dyDescent="0.2">
      <c r="A1461" s="776"/>
      <c r="B1461" s="780"/>
      <c r="D1461" s="779"/>
      <c r="E1461" s="779"/>
      <c r="F1461" s="778"/>
      <c r="G1461" s="777"/>
      <c r="H1461" s="776"/>
      <c r="I1461" s="776"/>
      <c r="J1461" s="776"/>
      <c r="K1461" s="776"/>
      <c r="L1461" s="776"/>
      <c r="M1461" s="776"/>
      <c r="N1461" s="776"/>
      <c r="O1461" s="776"/>
      <c r="P1461" s="776"/>
      <c r="Q1461" s="776"/>
      <c r="R1461" s="776"/>
      <c r="S1461" s="776"/>
      <c r="T1461" s="776"/>
      <c r="U1461" s="776"/>
      <c r="V1461" s="46"/>
      <c r="W1461" s="46"/>
      <c r="X1461" s="775"/>
      <c r="Y1461" s="775"/>
      <c r="Z1461" s="775"/>
      <c r="AA1461" s="775"/>
      <c r="AB1461" s="775"/>
    </row>
    <row r="1462" spans="1:28" s="43" customFormat="1" x14ac:dyDescent="0.2">
      <c r="A1462" s="776"/>
      <c r="B1462" s="780"/>
      <c r="D1462" s="779"/>
      <c r="E1462" s="779"/>
      <c r="F1462" s="778"/>
      <c r="G1462" s="777"/>
      <c r="H1462" s="776"/>
      <c r="I1462" s="776"/>
      <c r="J1462" s="776"/>
      <c r="K1462" s="776"/>
      <c r="L1462" s="776"/>
      <c r="M1462" s="776"/>
      <c r="N1462" s="776"/>
      <c r="O1462" s="776"/>
      <c r="P1462" s="776"/>
      <c r="Q1462" s="776"/>
      <c r="R1462" s="776"/>
      <c r="S1462" s="776"/>
      <c r="T1462" s="776"/>
      <c r="U1462" s="776"/>
      <c r="V1462" s="46"/>
      <c r="W1462" s="46"/>
      <c r="X1462" s="775"/>
      <c r="Y1462" s="775"/>
      <c r="Z1462" s="775"/>
      <c r="AA1462" s="775"/>
      <c r="AB1462" s="775"/>
    </row>
    <row r="1463" spans="1:28" s="43" customFormat="1" x14ac:dyDescent="0.2">
      <c r="A1463" s="776"/>
      <c r="B1463" s="780"/>
      <c r="D1463" s="779"/>
      <c r="E1463" s="779"/>
      <c r="F1463" s="778"/>
      <c r="G1463" s="777"/>
      <c r="H1463" s="776"/>
      <c r="I1463" s="776"/>
      <c r="J1463" s="776"/>
      <c r="K1463" s="776"/>
      <c r="L1463" s="776"/>
      <c r="M1463" s="776"/>
      <c r="N1463" s="776"/>
      <c r="O1463" s="776"/>
      <c r="P1463" s="776"/>
      <c r="Q1463" s="776"/>
      <c r="R1463" s="776"/>
      <c r="S1463" s="776"/>
      <c r="T1463" s="776"/>
      <c r="U1463" s="776"/>
      <c r="V1463" s="46"/>
      <c r="W1463" s="46"/>
      <c r="X1463" s="775"/>
      <c r="Y1463" s="775"/>
      <c r="Z1463" s="775"/>
      <c r="AA1463" s="775"/>
      <c r="AB1463" s="775"/>
    </row>
    <row r="1464" spans="1:28" s="43" customFormat="1" x14ac:dyDescent="0.2">
      <c r="A1464" s="776"/>
      <c r="B1464" s="780"/>
      <c r="D1464" s="779"/>
      <c r="E1464" s="779"/>
      <c r="F1464" s="778"/>
      <c r="G1464" s="777"/>
      <c r="H1464" s="776"/>
      <c r="I1464" s="776"/>
      <c r="J1464" s="776"/>
      <c r="K1464" s="776"/>
      <c r="L1464" s="776"/>
      <c r="M1464" s="776"/>
      <c r="N1464" s="776"/>
      <c r="O1464" s="776"/>
      <c r="P1464" s="776"/>
      <c r="Q1464" s="776"/>
      <c r="R1464" s="776"/>
      <c r="S1464" s="776"/>
      <c r="T1464" s="776"/>
      <c r="U1464" s="776"/>
      <c r="V1464" s="46"/>
      <c r="W1464" s="46"/>
      <c r="X1464" s="775"/>
      <c r="Y1464" s="775"/>
      <c r="Z1464" s="775"/>
      <c r="AA1464" s="775"/>
      <c r="AB1464" s="775"/>
    </row>
    <row r="1465" spans="1:28" s="43" customFormat="1" x14ac:dyDescent="0.2">
      <c r="A1465" s="776"/>
      <c r="B1465" s="780"/>
      <c r="D1465" s="779"/>
      <c r="E1465" s="779"/>
      <c r="F1465" s="778"/>
      <c r="G1465" s="777"/>
      <c r="H1465" s="776"/>
      <c r="I1465" s="776"/>
      <c r="J1465" s="776"/>
      <c r="K1465" s="776"/>
      <c r="L1465" s="776"/>
      <c r="M1465" s="776"/>
      <c r="N1465" s="776"/>
      <c r="O1465" s="776"/>
      <c r="P1465" s="776"/>
      <c r="Q1465" s="776"/>
      <c r="R1465" s="776"/>
      <c r="S1465" s="776"/>
      <c r="T1465" s="776"/>
      <c r="U1465" s="776"/>
      <c r="V1465" s="46"/>
      <c r="W1465" s="46"/>
      <c r="X1465" s="775"/>
      <c r="Y1465" s="775"/>
      <c r="Z1465" s="775"/>
      <c r="AA1465" s="775"/>
      <c r="AB1465" s="775"/>
    </row>
    <row r="1466" spans="1:28" s="43" customFormat="1" x14ac:dyDescent="0.2">
      <c r="A1466" s="776"/>
      <c r="B1466" s="780"/>
      <c r="D1466" s="779"/>
      <c r="E1466" s="779"/>
      <c r="F1466" s="778"/>
      <c r="G1466" s="777"/>
      <c r="H1466" s="776"/>
      <c r="I1466" s="776"/>
      <c r="J1466" s="776"/>
      <c r="K1466" s="776"/>
      <c r="L1466" s="776"/>
      <c r="M1466" s="776"/>
      <c r="N1466" s="776"/>
      <c r="O1466" s="776"/>
      <c r="P1466" s="776"/>
      <c r="Q1466" s="776"/>
      <c r="R1466" s="776"/>
      <c r="S1466" s="776"/>
      <c r="T1466" s="776"/>
      <c r="U1466" s="776"/>
      <c r="V1466" s="46"/>
      <c r="W1466" s="46"/>
      <c r="X1466" s="775"/>
      <c r="Y1466" s="775"/>
      <c r="Z1466" s="775"/>
      <c r="AA1466" s="775"/>
      <c r="AB1466" s="775"/>
    </row>
    <row r="1467" spans="1:28" s="43" customFormat="1" x14ac:dyDescent="0.2">
      <c r="A1467" s="776"/>
      <c r="B1467" s="780"/>
      <c r="D1467" s="779"/>
      <c r="E1467" s="779"/>
      <c r="F1467" s="778"/>
      <c r="G1467" s="777"/>
      <c r="H1467" s="776"/>
      <c r="I1467" s="776"/>
      <c r="J1467" s="776"/>
      <c r="K1467" s="776"/>
      <c r="L1467" s="776"/>
      <c r="M1467" s="776"/>
      <c r="N1467" s="776"/>
      <c r="O1467" s="776"/>
      <c r="P1467" s="776"/>
      <c r="Q1467" s="776"/>
      <c r="R1467" s="776"/>
      <c r="S1467" s="776"/>
      <c r="T1467" s="776"/>
      <c r="U1467" s="776"/>
      <c r="V1467" s="46"/>
      <c r="W1467" s="46"/>
      <c r="X1467" s="775"/>
      <c r="Y1467" s="775"/>
      <c r="Z1467" s="775"/>
      <c r="AA1467" s="775"/>
      <c r="AB1467" s="775"/>
    </row>
    <row r="1468" spans="1:28" s="43" customFormat="1" x14ac:dyDescent="0.2">
      <c r="A1468" s="776"/>
      <c r="B1468" s="780"/>
      <c r="D1468" s="779"/>
      <c r="E1468" s="779"/>
      <c r="F1468" s="778"/>
      <c r="G1468" s="777"/>
      <c r="H1468" s="776"/>
      <c r="I1468" s="776"/>
      <c r="J1468" s="776"/>
      <c r="K1468" s="776"/>
      <c r="L1468" s="776"/>
      <c r="M1468" s="776"/>
      <c r="N1468" s="776"/>
      <c r="O1468" s="776"/>
      <c r="P1468" s="776"/>
      <c r="Q1468" s="776"/>
      <c r="R1468" s="776"/>
      <c r="S1468" s="776"/>
      <c r="T1468" s="776"/>
      <c r="U1468" s="776"/>
      <c r="V1468" s="46"/>
      <c r="W1468" s="46"/>
      <c r="X1468" s="775"/>
      <c r="Y1468" s="775"/>
      <c r="Z1468" s="775"/>
      <c r="AA1468" s="775"/>
      <c r="AB1468" s="775"/>
    </row>
    <row r="1469" spans="1:28" s="43" customFormat="1" x14ac:dyDescent="0.2">
      <c r="A1469" s="776"/>
      <c r="B1469" s="780"/>
      <c r="D1469" s="779"/>
      <c r="E1469" s="779"/>
      <c r="F1469" s="778"/>
      <c r="G1469" s="777"/>
      <c r="H1469" s="776"/>
      <c r="I1469" s="776"/>
      <c r="J1469" s="776"/>
      <c r="K1469" s="776"/>
      <c r="L1469" s="776"/>
      <c r="M1469" s="776"/>
      <c r="N1469" s="776"/>
      <c r="O1469" s="776"/>
      <c r="P1469" s="776"/>
      <c r="Q1469" s="776"/>
      <c r="R1469" s="776"/>
      <c r="S1469" s="776"/>
      <c r="T1469" s="776"/>
      <c r="U1469" s="776"/>
      <c r="V1469" s="46"/>
      <c r="W1469" s="46"/>
      <c r="X1469" s="775"/>
      <c r="Y1469" s="775"/>
      <c r="Z1469" s="775"/>
      <c r="AA1469" s="775"/>
      <c r="AB1469" s="775"/>
    </row>
    <row r="1470" spans="1:28" s="43" customFormat="1" x14ac:dyDescent="0.2">
      <c r="A1470" s="776"/>
      <c r="B1470" s="780"/>
      <c r="D1470" s="779"/>
      <c r="E1470" s="779"/>
      <c r="F1470" s="778"/>
      <c r="G1470" s="777"/>
      <c r="H1470" s="776"/>
      <c r="I1470" s="776"/>
      <c r="J1470" s="776"/>
      <c r="K1470" s="776"/>
      <c r="L1470" s="776"/>
      <c r="M1470" s="776"/>
      <c r="N1470" s="776"/>
      <c r="O1470" s="776"/>
      <c r="P1470" s="776"/>
      <c r="Q1470" s="776"/>
      <c r="R1470" s="776"/>
      <c r="S1470" s="776"/>
      <c r="T1470" s="776"/>
      <c r="U1470" s="776"/>
      <c r="V1470" s="46"/>
      <c r="W1470" s="46"/>
      <c r="X1470" s="775"/>
      <c r="Y1470" s="775"/>
      <c r="Z1470" s="775"/>
      <c r="AA1470" s="775"/>
      <c r="AB1470" s="775"/>
    </row>
    <row r="1471" spans="1:28" s="43" customFormat="1" x14ac:dyDescent="0.2">
      <c r="A1471" s="776"/>
      <c r="B1471" s="780"/>
      <c r="D1471" s="779"/>
      <c r="E1471" s="779"/>
      <c r="F1471" s="778"/>
      <c r="G1471" s="777"/>
      <c r="H1471" s="776"/>
      <c r="I1471" s="776"/>
      <c r="J1471" s="776"/>
      <c r="K1471" s="776"/>
      <c r="L1471" s="776"/>
      <c r="M1471" s="776"/>
      <c r="N1471" s="776"/>
      <c r="O1471" s="776"/>
      <c r="P1471" s="776"/>
      <c r="Q1471" s="776"/>
      <c r="R1471" s="776"/>
      <c r="S1471" s="776"/>
      <c r="T1471" s="776"/>
      <c r="U1471" s="776"/>
      <c r="V1471" s="46"/>
      <c r="W1471" s="46"/>
      <c r="X1471" s="775"/>
      <c r="Y1471" s="775"/>
      <c r="Z1471" s="775"/>
      <c r="AA1471" s="775"/>
      <c r="AB1471" s="775"/>
    </row>
    <row r="1472" spans="1:28" s="43" customFormat="1" x14ac:dyDescent="0.2">
      <c r="A1472" s="776"/>
      <c r="B1472" s="780"/>
      <c r="D1472" s="779"/>
      <c r="E1472" s="779"/>
      <c r="F1472" s="778"/>
      <c r="G1472" s="777"/>
      <c r="H1472" s="776"/>
      <c r="I1472" s="776"/>
      <c r="J1472" s="776"/>
      <c r="K1472" s="776"/>
      <c r="L1472" s="776"/>
      <c r="M1472" s="776"/>
      <c r="N1472" s="776"/>
      <c r="O1472" s="776"/>
      <c r="P1472" s="776"/>
      <c r="Q1472" s="776"/>
      <c r="R1472" s="776"/>
      <c r="S1472" s="776"/>
      <c r="T1472" s="776"/>
      <c r="U1472" s="776"/>
      <c r="V1472" s="46"/>
      <c r="W1472" s="46"/>
      <c r="X1472" s="775"/>
      <c r="Y1472" s="775"/>
      <c r="Z1472" s="775"/>
      <c r="AA1472" s="775"/>
      <c r="AB1472" s="775"/>
    </row>
    <row r="1473" spans="1:28" s="43" customFormat="1" x14ac:dyDescent="0.2">
      <c r="A1473" s="776"/>
      <c r="B1473" s="780"/>
      <c r="D1473" s="779"/>
      <c r="E1473" s="779"/>
      <c r="F1473" s="778"/>
      <c r="G1473" s="777"/>
      <c r="H1473" s="776"/>
      <c r="I1473" s="776"/>
      <c r="J1473" s="776"/>
      <c r="K1473" s="776"/>
      <c r="L1473" s="776"/>
      <c r="M1473" s="776"/>
      <c r="N1473" s="776"/>
      <c r="O1473" s="776"/>
      <c r="P1473" s="776"/>
      <c r="Q1473" s="776"/>
      <c r="R1473" s="776"/>
      <c r="S1473" s="776"/>
      <c r="T1473" s="776"/>
      <c r="U1473" s="776"/>
      <c r="V1473" s="46"/>
      <c r="W1473" s="46"/>
      <c r="X1473" s="775"/>
      <c r="Y1473" s="775"/>
      <c r="Z1473" s="775"/>
      <c r="AA1473" s="775"/>
      <c r="AB1473" s="775"/>
    </row>
    <row r="1474" spans="1:28" s="43" customFormat="1" x14ac:dyDescent="0.2">
      <c r="A1474" s="776"/>
      <c r="B1474" s="780"/>
      <c r="D1474" s="779"/>
      <c r="E1474" s="779"/>
      <c r="F1474" s="778"/>
      <c r="G1474" s="777"/>
      <c r="H1474" s="776"/>
      <c r="I1474" s="776"/>
      <c r="J1474" s="776"/>
      <c r="K1474" s="776"/>
      <c r="L1474" s="776"/>
      <c r="M1474" s="776"/>
      <c r="N1474" s="776"/>
      <c r="O1474" s="776"/>
      <c r="P1474" s="776"/>
      <c r="Q1474" s="776"/>
      <c r="R1474" s="776"/>
      <c r="S1474" s="776"/>
      <c r="T1474" s="776"/>
      <c r="U1474" s="776"/>
      <c r="V1474" s="46"/>
      <c r="W1474" s="46"/>
      <c r="X1474" s="775"/>
      <c r="Y1474" s="775"/>
      <c r="Z1474" s="775"/>
      <c r="AA1474" s="775"/>
      <c r="AB1474" s="775"/>
    </row>
    <row r="1475" spans="1:28" s="43" customFormat="1" x14ac:dyDescent="0.2">
      <c r="A1475" s="776"/>
      <c r="B1475" s="780"/>
      <c r="D1475" s="779"/>
      <c r="E1475" s="779"/>
      <c r="F1475" s="778"/>
      <c r="G1475" s="777"/>
      <c r="H1475" s="776"/>
      <c r="I1475" s="776"/>
      <c r="J1475" s="776"/>
      <c r="K1475" s="776"/>
      <c r="L1475" s="776"/>
      <c r="M1475" s="776"/>
      <c r="N1475" s="776"/>
      <c r="O1475" s="776"/>
      <c r="P1475" s="776"/>
      <c r="Q1475" s="776"/>
      <c r="R1475" s="776"/>
      <c r="S1475" s="776"/>
      <c r="T1475" s="776"/>
      <c r="U1475" s="776"/>
      <c r="V1475" s="46"/>
      <c r="W1475" s="46"/>
      <c r="X1475" s="775"/>
      <c r="Y1475" s="775"/>
      <c r="Z1475" s="775"/>
      <c r="AA1475" s="775"/>
      <c r="AB1475" s="775"/>
    </row>
    <row r="1476" spans="1:28" s="43" customFormat="1" x14ac:dyDescent="0.2">
      <c r="A1476" s="776"/>
      <c r="B1476" s="780"/>
      <c r="D1476" s="779"/>
      <c r="E1476" s="779"/>
      <c r="F1476" s="778"/>
      <c r="G1476" s="777"/>
      <c r="H1476" s="776"/>
      <c r="I1476" s="776"/>
      <c r="J1476" s="776"/>
      <c r="K1476" s="776"/>
      <c r="L1476" s="776"/>
      <c r="M1476" s="776"/>
      <c r="N1476" s="776"/>
      <c r="O1476" s="776"/>
      <c r="P1476" s="776"/>
      <c r="Q1476" s="776"/>
      <c r="R1476" s="776"/>
      <c r="S1476" s="776"/>
      <c r="T1476" s="776"/>
      <c r="U1476" s="776"/>
      <c r="V1476" s="46"/>
      <c r="W1476" s="46"/>
      <c r="X1476" s="775"/>
      <c r="Y1476" s="775"/>
      <c r="Z1476" s="775"/>
      <c r="AA1476" s="775"/>
      <c r="AB1476" s="775"/>
    </row>
    <row r="1477" spans="1:28" s="43" customFormat="1" x14ac:dyDescent="0.2">
      <c r="A1477" s="776"/>
      <c r="B1477" s="780"/>
      <c r="D1477" s="779"/>
      <c r="E1477" s="779"/>
      <c r="F1477" s="778"/>
      <c r="G1477" s="777"/>
      <c r="H1477" s="776"/>
      <c r="I1477" s="776"/>
      <c r="J1477" s="776"/>
      <c r="K1477" s="776"/>
      <c r="L1477" s="776"/>
      <c r="M1477" s="776"/>
      <c r="N1477" s="776"/>
      <c r="O1477" s="776"/>
      <c r="P1477" s="776"/>
      <c r="Q1477" s="776"/>
      <c r="R1477" s="776"/>
      <c r="S1477" s="776"/>
      <c r="T1477" s="776"/>
      <c r="U1477" s="776"/>
      <c r="V1477" s="46"/>
      <c r="W1477" s="46"/>
      <c r="X1477" s="775"/>
      <c r="Y1477" s="775"/>
      <c r="Z1477" s="775"/>
      <c r="AA1477" s="775"/>
      <c r="AB1477" s="775"/>
    </row>
    <row r="1478" spans="1:28" s="43" customFormat="1" x14ac:dyDescent="0.2">
      <c r="A1478" s="776"/>
      <c r="B1478" s="780"/>
      <c r="D1478" s="779"/>
      <c r="E1478" s="779"/>
      <c r="F1478" s="778"/>
      <c r="G1478" s="777"/>
      <c r="H1478" s="776"/>
      <c r="I1478" s="776"/>
      <c r="J1478" s="776"/>
      <c r="K1478" s="776"/>
      <c r="L1478" s="776"/>
      <c r="M1478" s="776"/>
      <c r="N1478" s="776"/>
      <c r="O1478" s="776"/>
      <c r="P1478" s="776"/>
      <c r="Q1478" s="776"/>
      <c r="R1478" s="776"/>
      <c r="S1478" s="776"/>
      <c r="T1478" s="776"/>
      <c r="U1478" s="776"/>
      <c r="V1478" s="46"/>
      <c r="W1478" s="46"/>
      <c r="X1478" s="775"/>
      <c r="Y1478" s="775"/>
      <c r="Z1478" s="775"/>
      <c r="AA1478" s="775"/>
      <c r="AB1478" s="775"/>
    </row>
    <row r="1479" spans="1:28" s="43" customFormat="1" x14ac:dyDescent="0.2">
      <c r="A1479" s="776"/>
      <c r="B1479" s="780"/>
      <c r="D1479" s="779"/>
      <c r="E1479" s="779"/>
      <c r="F1479" s="778"/>
      <c r="G1479" s="777"/>
      <c r="H1479" s="776"/>
      <c r="I1479" s="776"/>
      <c r="J1479" s="776"/>
      <c r="K1479" s="776"/>
      <c r="L1479" s="776"/>
      <c r="M1479" s="776"/>
      <c r="N1479" s="776"/>
      <c r="O1479" s="776"/>
      <c r="P1479" s="776"/>
      <c r="Q1479" s="776"/>
      <c r="R1479" s="776"/>
      <c r="S1479" s="776"/>
      <c r="T1479" s="776"/>
      <c r="U1479" s="776"/>
      <c r="V1479" s="46"/>
      <c r="W1479" s="46"/>
      <c r="X1479" s="775"/>
      <c r="Y1479" s="775"/>
      <c r="Z1479" s="775"/>
      <c r="AA1479" s="775"/>
      <c r="AB1479" s="775"/>
    </row>
    <row r="1480" spans="1:28" s="43" customFormat="1" x14ac:dyDescent="0.2">
      <c r="A1480" s="776"/>
      <c r="B1480" s="780"/>
      <c r="D1480" s="779"/>
      <c r="E1480" s="779"/>
      <c r="F1480" s="778"/>
      <c r="G1480" s="777"/>
      <c r="H1480" s="776"/>
      <c r="I1480" s="776"/>
      <c r="J1480" s="776"/>
      <c r="K1480" s="776"/>
      <c r="L1480" s="776"/>
      <c r="M1480" s="776"/>
      <c r="N1480" s="776"/>
      <c r="O1480" s="776"/>
      <c r="P1480" s="776"/>
      <c r="Q1480" s="776"/>
      <c r="R1480" s="776"/>
      <c r="S1480" s="776"/>
      <c r="T1480" s="776"/>
      <c r="U1480" s="776"/>
      <c r="V1480" s="46"/>
      <c r="W1480" s="46"/>
      <c r="X1480" s="775"/>
      <c r="Y1480" s="775"/>
      <c r="Z1480" s="775"/>
      <c r="AA1480" s="775"/>
      <c r="AB1480" s="775"/>
    </row>
    <row r="1481" spans="1:28" s="43" customFormat="1" x14ac:dyDescent="0.2">
      <c r="A1481" s="776"/>
      <c r="B1481" s="780"/>
      <c r="D1481" s="779"/>
      <c r="E1481" s="779"/>
      <c r="F1481" s="778"/>
      <c r="G1481" s="777"/>
      <c r="H1481" s="776"/>
      <c r="I1481" s="776"/>
      <c r="J1481" s="776"/>
      <c r="K1481" s="776"/>
      <c r="L1481" s="776"/>
      <c r="M1481" s="776"/>
      <c r="N1481" s="776"/>
      <c r="O1481" s="776"/>
      <c r="P1481" s="776"/>
      <c r="Q1481" s="776"/>
      <c r="R1481" s="776"/>
      <c r="S1481" s="776"/>
      <c r="T1481" s="776"/>
      <c r="U1481" s="776"/>
      <c r="V1481" s="46"/>
      <c r="W1481" s="46"/>
      <c r="X1481" s="775"/>
      <c r="Y1481" s="775"/>
      <c r="Z1481" s="775"/>
      <c r="AA1481" s="775"/>
      <c r="AB1481" s="775"/>
    </row>
    <row r="1482" spans="1:28" s="43" customFormat="1" x14ac:dyDescent="0.2">
      <c r="A1482" s="776"/>
      <c r="B1482" s="780"/>
      <c r="D1482" s="779"/>
      <c r="E1482" s="779"/>
      <c r="F1482" s="778"/>
      <c r="G1482" s="777"/>
      <c r="H1482" s="776"/>
      <c r="I1482" s="776"/>
      <c r="J1482" s="776"/>
      <c r="K1482" s="776"/>
      <c r="L1482" s="776"/>
      <c r="M1482" s="776"/>
      <c r="N1482" s="776"/>
      <c r="O1482" s="776"/>
      <c r="P1482" s="776"/>
      <c r="Q1482" s="776"/>
      <c r="R1482" s="776"/>
      <c r="S1482" s="776"/>
      <c r="T1482" s="776"/>
      <c r="U1482" s="776"/>
      <c r="V1482" s="46"/>
      <c r="W1482" s="46"/>
      <c r="X1482" s="775"/>
      <c r="Y1482" s="775"/>
      <c r="Z1482" s="775"/>
      <c r="AA1482" s="775"/>
      <c r="AB1482" s="775"/>
    </row>
    <row r="1483" spans="1:28" s="43" customFormat="1" x14ac:dyDescent="0.2">
      <c r="A1483" s="776"/>
      <c r="B1483" s="780"/>
      <c r="D1483" s="779"/>
      <c r="E1483" s="779"/>
      <c r="F1483" s="778"/>
      <c r="G1483" s="777"/>
      <c r="H1483" s="776"/>
      <c r="I1483" s="776"/>
      <c r="J1483" s="776"/>
      <c r="K1483" s="776"/>
      <c r="L1483" s="776"/>
      <c r="M1483" s="776"/>
      <c r="N1483" s="776"/>
      <c r="O1483" s="776"/>
      <c r="P1483" s="776"/>
      <c r="Q1483" s="776"/>
      <c r="R1483" s="776"/>
      <c r="S1483" s="776"/>
      <c r="T1483" s="776"/>
      <c r="U1483" s="776"/>
      <c r="V1483" s="46"/>
      <c r="W1483" s="46"/>
      <c r="X1483" s="775"/>
      <c r="Y1483" s="775"/>
      <c r="Z1483" s="775"/>
      <c r="AA1483" s="775"/>
      <c r="AB1483" s="775"/>
    </row>
    <row r="1484" spans="1:28" s="43" customFormat="1" x14ac:dyDescent="0.2">
      <c r="A1484" s="776"/>
      <c r="B1484" s="780"/>
      <c r="D1484" s="779"/>
      <c r="E1484" s="779"/>
      <c r="F1484" s="778"/>
      <c r="G1484" s="777"/>
      <c r="H1484" s="776"/>
      <c r="I1484" s="776"/>
      <c r="J1484" s="776"/>
      <c r="K1484" s="776"/>
      <c r="L1484" s="776"/>
      <c r="M1484" s="776"/>
      <c r="N1484" s="776"/>
      <c r="O1484" s="776"/>
      <c r="P1484" s="776"/>
      <c r="Q1484" s="776"/>
      <c r="R1484" s="776"/>
      <c r="S1484" s="776"/>
      <c r="T1484" s="776"/>
      <c r="U1484" s="776"/>
      <c r="V1484" s="46"/>
      <c r="W1484" s="46"/>
      <c r="X1484" s="775"/>
      <c r="Y1484" s="775"/>
      <c r="Z1484" s="775"/>
      <c r="AA1484" s="775"/>
      <c r="AB1484" s="775"/>
    </row>
    <row r="1485" spans="1:28" s="43" customFormat="1" x14ac:dyDescent="0.2">
      <c r="A1485" s="776"/>
      <c r="B1485" s="780"/>
      <c r="D1485" s="779"/>
      <c r="E1485" s="779"/>
      <c r="F1485" s="778"/>
      <c r="G1485" s="777"/>
      <c r="H1485" s="776"/>
      <c r="I1485" s="776"/>
      <c r="J1485" s="776"/>
      <c r="K1485" s="776"/>
      <c r="L1485" s="776"/>
      <c r="M1485" s="776"/>
      <c r="N1485" s="776"/>
      <c r="O1485" s="776"/>
      <c r="P1485" s="776"/>
      <c r="Q1485" s="776"/>
      <c r="R1485" s="776"/>
      <c r="S1485" s="776"/>
      <c r="T1485" s="776"/>
      <c r="U1485" s="776"/>
      <c r="V1485" s="46"/>
      <c r="W1485" s="46"/>
      <c r="X1485" s="775"/>
      <c r="Y1485" s="775"/>
      <c r="Z1485" s="775"/>
      <c r="AA1485" s="775"/>
      <c r="AB1485" s="775"/>
    </row>
    <row r="1486" spans="1:28" s="43" customFormat="1" x14ac:dyDescent="0.2">
      <c r="A1486" s="776"/>
      <c r="B1486" s="780"/>
      <c r="D1486" s="779"/>
      <c r="E1486" s="779"/>
      <c r="F1486" s="778"/>
      <c r="G1486" s="777"/>
      <c r="H1486" s="776"/>
      <c r="I1486" s="776"/>
      <c r="J1486" s="776"/>
      <c r="K1486" s="776"/>
      <c r="L1486" s="776"/>
      <c r="M1486" s="776"/>
      <c r="N1486" s="776"/>
      <c r="O1486" s="776"/>
      <c r="P1486" s="776"/>
      <c r="Q1486" s="776"/>
      <c r="R1486" s="776"/>
      <c r="S1486" s="776"/>
      <c r="T1486" s="776"/>
      <c r="U1486" s="776"/>
      <c r="V1486" s="46"/>
      <c r="W1486" s="46"/>
      <c r="X1486" s="775"/>
      <c r="Y1486" s="775"/>
      <c r="Z1486" s="775"/>
      <c r="AA1486" s="775"/>
      <c r="AB1486" s="775"/>
    </row>
    <row r="1487" spans="1:28" s="43" customFormat="1" x14ac:dyDescent="0.2">
      <c r="A1487" s="776"/>
      <c r="B1487" s="780"/>
      <c r="D1487" s="779"/>
      <c r="E1487" s="779"/>
      <c r="F1487" s="778"/>
      <c r="G1487" s="777"/>
      <c r="H1487" s="776"/>
      <c r="I1487" s="776"/>
      <c r="J1487" s="776"/>
      <c r="K1487" s="776"/>
      <c r="L1487" s="776"/>
      <c r="M1487" s="776"/>
      <c r="N1487" s="776"/>
      <c r="O1487" s="776"/>
      <c r="P1487" s="776"/>
      <c r="Q1487" s="776"/>
      <c r="R1487" s="776"/>
      <c r="S1487" s="776"/>
      <c r="T1487" s="776"/>
      <c r="U1487" s="776"/>
      <c r="V1487" s="46"/>
      <c r="W1487" s="46"/>
      <c r="X1487" s="775"/>
      <c r="Y1487" s="775"/>
      <c r="Z1487" s="775"/>
      <c r="AA1487" s="775"/>
      <c r="AB1487" s="775"/>
    </row>
    <row r="1488" spans="1:28" s="43" customFormat="1" x14ac:dyDescent="0.2">
      <c r="A1488" s="776"/>
      <c r="B1488" s="780"/>
      <c r="D1488" s="779"/>
      <c r="E1488" s="779"/>
      <c r="F1488" s="778"/>
      <c r="G1488" s="777"/>
      <c r="H1488" s="776"/>
      <c r="I1488" s="776"/>
      <c r="J1488" s="776"/>
      <c r="K1488" s="776"/>
      <c r="L1488" s="776"/>
      <c r="M1488" s="776"/>
      <c r="N1488" s="776"/>
      <c r="O1488" s="776"/>
      <c r="P1488" s="776"/>
      <c r="Q1488" s="776"/>
      <c r="R1488" s="776"/>
      <c r="S1488" s="776"/>
      <c r="T1488" s="776"/>
      <c r="U1488" s="776"/>
      <c r="V1488" s="46"/>
      <c r="W1488" s="46"/>
      <c r="X1488" s="775"/>
      <c r="Y1488" s="775"/>
      <c r="Z1488" s="775"/>
      <c r="AA1488" s="775"/>
      <c r="AB1488" s="775"/>
    </row>
    <row r="1489" spans="1:28" s="43" customFormat="1" x14ac:dyDescent="0.2">
      <c r="A1489" s="776"/>
      <c r="B1489" s="780"/>
      <c r="D1489" s="779"/>
      <c r="E1489" s="779"/>
      <c r="F1489" s="778"/>
      <c r="G1489" s="777"/>
      <c r="H1489" s="776"/>
      <c r="I1489" s="776"/>
      <c r="J1489" s="776"/>
      <c r="K1489" s="776"/>
      <c r="L1489" s="776"/>
      <c r="M1489" s="776"/>
      <c r="N1489" s="776"/>
      <c r="O1489" s="776"/>
      <c r="P1489" s="776"/>
      <c r="Q1489" s="776"/>
      <c r="R1489" s="776"/>
      <c r="S1489" s="776"/>
      <c r="T1489" s="776"/>
      <c r="U1489" s="776"/>
      <c r="V1489" s="46"/>
      <c r="W1489" s="46"/>
      <c r="X1489" s="775"/>
      <c r="Y1489" s="775"/>
      <c r="Z1489" s="775"/>
      <c r="AA1489" s="775"/>
      <c r="AB1489" s="775"/>
    </row>
    <row r="1490" spans="1:28" s="43" customFormat="1" x14ac:dyDescent="0.2">
      <c r="A1490" s="776"/>
      <c r="B1490" s="780"/>
      <c r="D1490" s="779"/>
      <c r="E1490" s="779"/>
      <c r="F1490" s="778"/>
      <c r="G1490" s="777"/>
      <c r="H1490" s="776"/>
      <c r="I1490" s="776"/>
      <c r="J1490" s="776"/>
      <c r="K1490" s="776"/>
      <c r="L1490" s="776"/>
      <c r="M1490" s="776"/>
      <c r="N1490" s="776"/>
      <c r="O1490" s="776"/>
      <c r="P1490" s="776"/>
      <c r="Q1490" s="776"/>
      <c r="R1490" s="776"/>
      <c r="S1490" s="776"/>
      <c r="T1490" s="776"/>
      <c r="U1490" s="776"/>
      <c r="V1490" s="46"/>
      <c r="W1490" s="46"/>
      <c r="X1490" s="775"/>
      <c r="Y1490" s="775"/>
      <c r="Z1490" s="775"/>
      <c r="AA1490" s="775"/>
      <c r="AB1490" s="775"/>
    </row>
    <row r="1491" spans="1:28" s="43" customFormat="1" x14ac:dyDescent="0.2">
      <c r="A1491" s="776"/>
      <c r="B1491" s="780"/>
      <c r="D1491" s="779"/>
      <c r="E1491" s="779"/>
      <c r="F1491" s="778"/>
      <c r="G1491" s="777"/>
      <c r="H1491" s="776"/>
      <c r="I1491" s="776"/>
      <c r="J1491" s="776"/>
      <c r="K1491" s="776"/>
      <c r="L1491" s="776"/>
      <c r="M1491" s="776"/>
      <c r="N1491" s="776"/>
      <c r="O1491" s="776"/>
      <c r="P1491" s="776"/>
      <c r="Q1491" s="776"/>
      <c r="R1491" s="776"/>
      <c r="S1491" s="776"/>
      <c r="T1491" s="776"/>
      <c r="U1491" s="776"/>
      <c r="V1491" s="46"/>
      <c r="W1491" s="46"/>
      <c r="X1491" s="775"/>
      <c r="Y1491" s="775"/>
      <c r="Z1491" s="775"/>
      <c r="AA1491" s="775"/>
      <c r="AB1491" s="775"/>
    </row>
    <row r="1492" spans="1:28" s="43" customFormat="1" x14ac:dyDescent="0.2">
      <c r="A1492" s="776"/>
      <c r="B1492" s="780"/>
      <c r="D1492" s="779"/>
      <c r="E1492" s="779"/>
      <c r="F1492" s="778"/>
      <c r="G1492" s="777"/>
      <c r="H1492" s="776"/>
      <c r="I1492" s="776"/>
      <c r="J1492" s="776"/>
      <c r="K1492" s="776"/>
      <c r="L1492" s="776"/>
      <c r="M1492" s="776"/>
      <c r="N1492" s="776"/>
      <c r="O1492" s="776"/>
      <c r="P1492" s="776"/>
      <c r="Q1492" s="776"/>
      <c r="R1492" s="776"/>
      <c r="S1492" s="776"/>
      <c r="T1492" s="776"/>
      <c r="U1492" s="776"/>
      <c r="V1492" s="46"/>
      <c r="W1492" s="46"/>
      <c r="X1492" s="775"/>
      <c r="Y1492" s="775"/>
      <c r="Z1492" s="775"/>
      <c r="AA1492" s="775"/>
      <c r="AB1492" s="775"/>
    </row>
    <row r="1493" spans="1:28" s="43" customFormat="1" x14ac:dyDescent="0.2">
      <c r="A1493" s="776"/>
      <c r="B1493" s="780"/>
      <c r="D1493" s="779"/>
      <c r="E1493" s="779"/>
      <c r="F1493" s="778"/>
      <c r="G1493" s="777"/>
      <c r="H1493" s="776"/>
      <c r="I1493" s="776"/>
      <c r="J1493" s="776"/>
      <c r="K1493" s="776"/>
      <c r="L1493" s="776"/>
      <c r="M1493" s="776"/>
      <c r="N1493" s="776"/>
      <c r="O1493" s="776"/>
      <c r="P1493" s="776"/>
      <c r="Q1493" s="776"/>
      <c r="R1493" s="776"/>
      <c r="S1493" s="776"/>
      <c r="T1493" s="776"/>
      <c r="U1493" s="776"/>
      <c r="V1493" s="46"/>
      <c r="W1493" s="46"/>
      <c r="X1493" s="775"/>
      <c r="Y1493" s="775"/>
      <c r="Z1493" s="775"/>
      <c r="AA1493" s="775"/>
      <c r="AB1493" s="775"/>
    </row>
    <row r="1494" spans="1:28" s="43" customFormat="1" x14ac:dyDescent="0.2">
      <c r="A1494" s="776"/>
      <c r="B1494" s="780"/>
      <c r="D1494" s="779"/>
      <c r="E1494" s="779"/>
      <c r="F1494" s="778"/>
      <c r="G1494" s="777"/>
      <c r="H1494" s="776"/>
      <c r="I1494" s="776"/>
      <c r="J1494" s="776"/>
      <c r="K1494" s="776"/>
      <c r="L1494" s="776"/>
      <c r="M1494" s="776"/>
      <c r="N1494" s="776"/>
      <c r="O1494" s="776"/>
      <c r="P1494" s="776"/>
      <c r="Q1494" s="776"/>
      <c r="R1494" s="776"/>
      <c r="S1494" s="776"/>
      <c r="T1494" s="776"/>
      <c r="U1494" s="776"/>
      <c r="V1494" s="46"/>
      <c r="W1494" s="46"/>
      <c r="X1494" s="775"/>
      <c r="Y1494" s="775"/>
      <c r="Z1494" s="775"/>
      <c r="AA1494" s="775"/>
      <c r="AB1494" s="775"/>
    </row>
    <row r="1495" spans="1:28" s="43" customFormat="1" x14ac:dyDescent="0.2">
      <c r="A1495" s="776"/>
      <c r="B1495" s="780"/>
      <c r="D1495" s="779"/>
      <c r="E1495" s="779"/>
      <c r="F1495" s="778"/>
      <c r="G1495" s="777"/>
      <c r="H1495" s="776"/>
      <c r="I1495" s="776"/>
      <c r="J1495" s="776"/>
      <c r="K1495" s="776"/>
      <c r="L1495" s="776"/>
      <c r="M1495" s="776"/>
      <c r="N1495" s="776"/>
      <c r="O1495" s="776"/>
      <c r="P1495" s="776"/>
      <c r="Q1495" s="776"/>
      <c r="R1495" s="776"/>
      <c r="S1495" s="776"/>
      <c r="T1495" s="776"/>
      <c r="U1495" s="776"/>
      <c r="V1495" s="46"/>
      <c r="W1495" s="46"/>
      <c r="X1495" s="775"/>
      <c r="Y1495" s="775"/>
      <c r="Z1495" s="775"/>
      <c r="AA1495" s="775"/>
      <c r="AB1495" s="775"/>
    </row>
    <row r="1496" spans="1:28" s="43" customFormat="1" x14ac:dyDescent="0.2">
      <c r="A1496" s="776"/>
      <c r="B1496" s="780"/>
      <c r="D1496" s="779"/>
      <c r="E1496" s="779"/>
      <c r="F1496" s="778"/>
      <c r="G1496" s="777"/>
      <c r="H1496" s="776"/>
      <c r="I1496" s="776"/>
      <c r="J1496" s="776"/>
      <c r="K1496" s="776"/>
      <c r="L1496" s="776"/>
      <c r="M1496" s="776"/>
      <c r="N1496" s="776"/>
      <c r="O1496" s="776"/>
      <c r="P1496" s="776"/>
      <c r="Q1496" s="776"/>
      <c r="R1496" s="776"/>
      <c r="S1496" s="776"/>
      <c r="T1496" s="776"/>
      <c r="U1496" s="776"/>
      <c r="V1496" s="46"/>
      <c r="W1496" s="46"/>
      <c r="X1496" s="775"/>
      <c r="Y1496" s="775"/>
      <c r="Z1496" s="775"/>
      <c r="AA1496" s="775"/>
      <c r="AB1496" s="775"/>
    </row>
    <row r="1497" spans="1:28" s="43" customFormat="1" x14ac:dyDescent="0.2">
      <c r="A1497" s="776"/>
      <c r="B1497" s="780"/>
      <c r="D1497" s="779"/>
      <c r="E1497" s="779"/>
      <c r="F1497" s="778"/>
      <c r="G1497" s="777"/>
      <c r="H1497" s="776"/>
      <c r="I1497" s="776"/>
      <c r="J1497" s="776"/>
      <c r="K1497" s="776"/>
      <c r="L1497" s="776"/>
      <c r="M1497" s="776"/>
      <c r="N1497" s="776"/>
      <c r="O1497" s="776"/>
      <c r="P1497" s="776"/>
      <c r="Q1497" s="776"/>
      <c r="R1497" s="776"/>
      <c r="S1497" s="776"/>
      <c r="T1497" s="776"/>
      <c r="U1497" s="776"/>
      <c r="V1497" s="46"/>
      <c r="W1497" s="46"/>
      <c r="X1497" s="775"/>
      <c r="Y1497" s="775"/>
      <c r="Z1497" s="775"/>
      <c r="AA1497" s="775"/>
      <c r="AB1497" s="775"/>
    </row>
    <row r="1498" spans="1:28" s="43" customFormat="1" x14ac:dyDescent="0.2">
      <c r="A1498" s="776"/>
      <c r="B1498" s="780"/>
      <c r="D1498" s="779"/>
      <c r="E1498" s="779"/>
      <c r="F1498" s="778"/>
      <c r="G1498" s="777"/>
      <c r="H1498" s="776"/>
      <c r="I1498" s="776"/>
      <c r="J1498" s="776"/>
      <c r="K1498" s="776"/>
      <c r="L1498" s="776"/>
      <c r="M1498" s="776"/>
      <c r="N1498" s="776"/>
      <c r="O1498" s="776"/>
      <c r="P1498" s="776"/>
      <c r="Q1498" s="776"/>
      <c r="R1498" s="776"/>
      <c r="S1498" s="776"/>
      <c r="T1498" s="776"/>
      <c r="U1498" s="776"/>
      <c r="V1498" s="46"/>
      <c r="W1498" s="46"/>
      <c r="X1498" s="775"/>
      <c r="Y1498" s="775"/>
      <c r="Z1498" s="775"/>
      <c r="AA1498" s="775"/>
      <c r="AB1498" s="775"/>
    </row>
    <row r="1499" spans="1:28" s="43" customFormat="1" x14ac:dyDescent="0.2">
      <c r="A1499" s="776"/>
      <c r="B1499" s="780"/>
      <c r="D1499" s="779"/>
      <c r="E1499" s="779"/>
      <c r="F1499" s="778"/>
      <c r="G1499" s="777"/>
      <c r="H1499" s="776"/>
      <c r="I1499" s="776"/>
      <c r="J1499" s="776"/>
      <c r="K1499" s="776"/>
      <c r="L1499" s="776"/>
      <c r="M1499" s="776"/>
      <c r="N1499" s="776"/>
      <c r="O1499" s="776"/>
      <c r="P1499" s="776"/>
      <c r="Q1499" s="776"/>
      <c r="R1499" s="776"/>
      <c r="S1499" s="776"/>
      <c r="T1499" s="776"/>
      <c r="U1499" s="776"/>
      <c r="V1499" s="46"/>
      <c r="W1499" s="46"/>
      <c r="X1499" s="775"/>
      <c r="Y1499" s="775"/>
      <c r="Z1499" s="775"/>
      <c r="AA1499" s="775"/>
      <c r="AB1499" s="775"/>
    </row>
    <row r="1500" spans="1:28" s="43" customFormat="1" x14ac:dyDescent="0.2">
      <c r="A1500" s="776"/>
      <c r="B1500" s="780"/>
      <c r="D1500" s="779"/>
      <c r="E1500" s="779"/>
      <c r="F1500" s="778"/>
      <c r="G1500" s="777"/>
      <c r="H1500" s="776"/>
      <c r="I1500" s="776"/>
      <c r="J1500" s="776"/>
      <c r="K1500" s="776"/>
      <c r="L1500" s="776"/>
      <c r="M1500" s="776"/>
      <c r="N1500" s="776"/>
      <c r="O1500" s="776"/>
      <c r="P1500" s="776"/>
      <c r="Q1500" s="776"/>
      <c r="R1500" s="776"/>
      <c r="S1500" s="776"/>
      <c r="T1500" s="776"/>
      <c r="U1500" s="776"/>
      <c r="V1500" s="46"/>
      <c r="W1500" s="46"/>
      <c r="X1500" s="775"/>
      <c r="Y1500" s="775"/>
      <c r="Z1500" s="775"/>
      <c r="AA1500" s="775"/>
      <c r="AB1500" s="775"/>
    </row>
    <row r="1501" spans="1:28" s="43" customFormat="1" x14ac:dyDescent="0.2">
      <c r="A1501" s="776"/>
      <c r="B1501" s="780"/>
      <c r="D1501" s="779"/>
      <c r="E1501" s="779"/>
      <c r="F1501" s="778"/>
      <c r="G1501" s="777"/>
      <c r="H1501" s="776"/>
      <c r="I1501" s="776"/>
      <c r="J1501" s="776"/>
      <c r="K1501" s="776"/>
      <c r="L1501" s="776"/>
      <c r="M1501" s="776"/>
      <c r="N1501" s="776"/>
      <c r="O1501" s="776"/>
      <c r="P1501" s="776"/>
      <c r="Q1501" s="776"/>
      <c r="R1501" s="776"/>
      <c r="S1501" s="776"/>
      <c r="T1501" s="776"/>
      <c r="U1501" s="776"/>
      <c r="V1501" s="46"/>
      <c r="W1501" s="46"/>
      <c r="X1501" s="775"/>
      <c r="Y1501" s="775"/>
      <c r="Z1501" s="775"/>
      <c r="AA1501" s="775"/>
      <c r="AB1501" s="775"/>
    </row>
    <row r="1502" spans="1:28" s="43" customFormat="1" x14ac:dyDescent="0.2">
      <c r="A1502" s="776"/>
      <c r="B1502" s="780"/>
      <c r="D1502" s="779"/>
      <c r="E1502" s="779"/>
      <c r="F1502" s="778"/>
      <c r="G1502" s="777"/>
      <c r="H1502" s="776"/>
      <c r="I1502" s="776"/>
      <c r="J1502" s="776"/>
      <c r="K1502" s="776"/>
      <c r="L1502" s="776"/>
      <c r="M1502" s="776"/>
      <c r="N1502" s="776"/>
      <c r="O1502" s="776"/>
      <c r="P1502" s="776"/>
      <c r="Q1502" s="776"/>
      <c r="R1502" s="776"/>
      <c r="S1502" s="776"/>
      <c r="T1502" s="776"/>
      <c r="U1502" s="776"/>
      <c r="V1502" s="46"/>
      <c r="W1502" s="46"/>
      <c r="X1502" s="775"/>
      <c r="Y1502" s="775"/>
      <c r="Z1502" s="775"/>
      <c r="AA1502" s="775"/>
      <c r="AB1502" s="775"/>
    </row>
    <row r="1503" spans="1:28" s="43" customFormat="1" x14ac:dyDescent="0.2">
      <c r="A1503" s="776"/>
      <c r="B1503" s="780"/>
      <c r="D1503" s="779"/>
      <c r="E1503" s="779"/>
      <c r="F1503" s="778"/>
      <c r="G1503" s="777"/>
      <c r="H1503" s="776"/>
      <c r="I1503" s="776"/>
      <c r="J1503" s="776"/>
      <c r="K1503" s="776"/>
      <c r="L1503" s="776"/>
      <c r="M1503" s="776"/>
      <c r="N1503" s="776"/>
      <c r="O1503" s="776"/>
      <c r="P1503" s="776"/>
      <c r="Q1503" s="776"/>
      <c r="R1503" s="776"/>
      <c r="S1503" s="776"/>
      <c r="T1503" s="776"/>
      <c r="U1503" s="776"/>
      <c r="V1503" s="46"/>
      <c r="W1503" s="46"/>
      <c r="X1503" s="775"/>
      <c r="Y1503" s="775"/>
      <c r="Z1503" s="775"/>
      <c r="AA1503" s="775"/>
      <c r="AB1503" s="775"/>
    </row>
    <row r="1504" spans="1:28" s="43" customFormat="1" x14ac:dyDescent="0.2">
      <c r="A1504" s="776"/>
      <c r="B1504" s="780"/>
      <c r="D1504" s="779"/>
      <c r="E1504" s="779"/>
      <c r="F1504" s="778"/>
      <c r="G1504" s="777"/>
      <c r="H1504" s="776"/>
      <c r="I1504" s="776"/>
      <c r="J1504" s="776"/>
      <c r="K1504" s="776"/>
      <c r="L1504" s="776"/>
      <c r="M1504" s="776"/>
      <c r="N1504" s="776"/>
      <c r="O1504" s="776"/>
      <c r="P1504" s="776"/>
      <c r="Q1504" s="776"/>
      <c r="R1504" s="776"/>
      <c r="S1504" s="776"/>
      <c r="T1504" s="776"/>
      <c r="U1504" s="776"/>
      <c r="V1504" s="46"/>
      <c r="W1504" s="46"/>
      <c r="X1504" s="775"/>
      <c r="Y1504" s="775"/>
      <c r="Z1504" s="775"/>
      <c r="AA1504" s="775"/>
      <c r="AB1504" s="775"/>
    </row>
    <row r="1505" spans="1:28" s="43" customFormat="1" x14ac:dyDescent="0.2">
      <c r="A1505" s="776"/>
      <c r="B1505" s="780"/>
      <c r="D1505" s="779"/>
      <c r="E1505" s="779"/>
      <c r="F1505" s="778"/>
      <c r="G1505" s="777"/>
      <c r="H1505" s="776"/>
      <c r="I1505" s="776"/>
      <c r="J1505" s="776"/>
      <c r="K1505" s="776"/>
      <c r="L1505" s="776"/>
      <c r="M1505" s="776"/>
      <c r="N1505" s="776"/>
      <c r="O1505" s="776"/>
      <c r="P1505" s="776"/>
      <c r="Q1505" s="776"/>
      <c r="R1505" s="776"/>
      <c r="S1505" s="776"/>
      <c r="T1505" s="776"/>
      <c r="U1505" s="776"/>
      <c r="V1505" s="46"/>
      <c r="W1505" s="46"/>
      <c r="X1505" s="775"/>
      <c r="Y1505" s="775"/>
      <c r="Z1505" s="775"/>
      <c r="AA1505" s="775"/>
      <c r="AB1505" s="775"/>
    </row>
    <row r="1506" spans="1:28" s="43" customFormat="1" x14ac:dyDescent="0.2">
      <c r="A1506" s="776"/>
      <c r="B1506" s="780"/>
      <c r="D1506" s="779"/>
      <c r="E1506" s="779"/>
      <c r="F1506" s="778"/>
      <c r="G1506" s="777"/>
      <c r="H1506" s="776"/>
      <c r="I1506" s="776"/>
      <c r="J1506" s="776"/>
      <c r="K1506" s="776"/>
      <c r="L1506" s="776"/>
      <c r="M1506" s="776"/>
      <c r="N1506" s="776"/>
      <c r="O1506" s="776"/>
      <c r="P1506" s="776"/>
      <c r="Q1506" s="776"/>
      <c r="R1506" s="776"/>
      <c r="S1506" s="776"/>
      <c r="T1506" s="776"/>
      <c r="U1506" s="776"/>
      <c r="V1506" s="46"/>
      <c r="W1506" s="46"/>
      <c r="X1506" s="775"/>
      <c r="Y1506" s="775"/>
      <c r="Z1506" s="775"/>
      <c r="AA1506" s="775"/>
      <c r="AB1506" s="775"/>
    </row>
    <row r="1507" spans="1:28" s="43" customFormat="1" x14ac:dyDescent="0.2">
      <c r="A1507" s="776"/>
      <c r="B1507" s="780"/>
      <c r="D1507" s="779"/>
      <c r="E1507" s="779"/>
      <c r="F1507" s="778"/>
      <c r="G1507" s="777"/>
      <c r="H1507" s="776"/>
      <c r="I1507" s="776"/>
      <c r="J1507" s="776"/>
      <c r="K1507" s="776"/>
      <c r="L1507" s="776"/>
      <c r="M1507" s="776"/>
      <c r="N1507" s="776"/>
      <c r="O1507" s="776"/>
      <c r="P1507" s="776"/>
      <c r="Q1507" s="776"/>
      <c r="R1507" s="776"/>
      <c r="S1507" s="776"/>
      <c r="T1507" s="776"/>
      <c r="U1507" s="776"/>
      <c r="V1507" s="46"/>
      <c r="W1507" s="46"/>
      <c r="X1507" s="775"/>
      <c r="Y1507" s="775"/>
      <c r="Z1507" s="775"/>
      <c r="AA1507" s="775"/>
      <c r="AB1507" s="775"/>
    </row>
    <row r="1508" spans="1:28" s="43" customFormat="1" x14ac:dyDescent="0.2">
      <c r="A1508" s="776"/>
      <c r="B1508" s="780"/>
      <c r="D1508" s="779"/>
      <c r="E1508" s="779"/>
      <c r="F1508" s="778"/>
      <c r="G1508" s="777"/>
      <c r="H1508" s="776"/>
      <c r="I1508" s="776"/>
      <c r="J1508" s="776"/>
      <c r="K1508" s="776"/>
      <c r="L1508" s="776"/>
      <c r="M1508" s="776"/>
      <c r="N1508" s="776"/>
      <c r="O1508" s="776"/>
      <c r="P1508" s="776"/>
      <c r="Q1508" s="776"/>
      <c r="R1508" s="776"/>
      <c r="S1508" s="776"/>
      <c r="T1508" s="776"/>
      <c r="U1508" s="776"/>
      <c r="V1508" s="46"/>
      <c r="W1508" s="46"/>
      <c r="X1508" s="775"/>
      <c r="Y1508" s="775"/>
      <c r="Z1508" s="775"/>
      <c r="AA1508" s="775"/>
      <c r="AB1508" s="775"/>
    </row>
    <row r="1509" spans="1:28" s="43" customFormat="1" x14ac:dyDescent="0.2">
      <c r="A1509" s="776"/>
      <c r="B1509" s="780"/>
      <c r="D1509" s="779"/>
      <c r="E1509" s="779"/>
      <c r="F1509" s="778"/>
      <c r="G1509" s="777"/>
      <c r="H1509" s="776"/>
      <c r="I1509" s="776"/>
      <c r="J1509" s="776"/>
      <c r="K1509" s="776"/>
      <c r="L1509" s="776"/>
      <c r="M1509" s="776"/>
      <c r="N1509" s="776"/>
      <c r="O1509" s="776"/>
      <c r="P1509" s="776"/>
      <c r="Q1509" s="776"/>
      <c r="R1509" s="776"/>
      <c r="S1509" s="776"/>
      <c r="T1509" s="776"/>
      <c r="U1509" s="776"/>
      <c r="V1509" s="46"/>
      <c r="W1509" s="46"/>
      <c r="X1509" s="775"/>
      <c r="Y1509" s="775"/>
      <c r="Z1509" s="775"/>
      <c r="AA1509" s="775"/>
      <c r="AB1509" s="775"/>
    </row>
    <row r="1510" spans="1:28" s="43" customFormat="1" x14ac:dyDescent="0.2">
      <c r="A1510" s="776"/>
      <c r="B1510" s="780"/>
      <c r="D1510" s="779"/>
      <c r="E1510" s="779"/>
      <c r="F1510" s="778"/>
      <c r="G1510" s="777"/>
      <c r="H1510" s="776"/>
      <c r="I1510" s="776"/>
      <c r="J1510" s="776"/>
      <c r="K1510" s="776"/>
      <c r="L1510" s="776"/>
      <c r="M1510" s="776"/>
      <c r="N1510" s="776"/>
      <c r="O1510" s="776"/>
      <c r="P1510" s="776"/>
      <c r="Q1510" s="776"/>
      <c r="R1510" s="776"/>
      <c r="S1510" s="776"/>
      <c r="T1510" s="776"/>
      <c r="U1510" s="776"/>
      <c r="V1510" s="46"/>
      <c r="W1510" s="46"/>
      <c r="X1510" s="775"/>
      <c r="Y1510" s="775"/>
      <c r="Z1510" s="775"/>
      <c r="AA1510" s="775"/>
      <c r="AB1510" s="775"/>
    </row>
    <row r="1511" spans="1:28" s="43" customFormat="1" x14ac:dyDescent="0.2">
      <c r="A1511" s="776"/>
      <c r="B1511" s="780"/>
      <c r="D1511" s="779"/>
      <c r="E1511" s="779"/>
      <c r="F1511" s="778"/>
      <c r="G1511" s="777"/>
      <c r="H1511" s="776"/>
      <c r="I1511" s="776"/>
      <c r="J1511" s="776"/>
      <c r="K1511" s="776"/>
      <c r="L1511" s="776"/>
      <c r="M1511" s="776"/>
      <c r="N1511" s="776"/>
      <c r="O1511" s="776"/>
      <c r="P1511" s="776"/>
      <c r="Q1511" s="776"/>
      <c r="R1511" s="776"/>
      <c r="S1511" s="776"/>
      <c r="T1511" s="776"/>
      <c r="U1511" s="776"/>
      <c r="V1511" s="46"/>
      <c r="W1511" s="46"/>
      <c r="X1511" s="775"/>
      <c r="Y1511" s="775"/>
      <c r="Z1511" s="775"/>
      <c r="AA1511" s="775"/>
      <c r="AB1511" s="775"/>
    </row>
    <row r="1512" spans="1:28" s="43" customFormat="1" x14ac:dyDescent="0.2">
      <c r="A1512" s="776"/>
      <c r="B1512" s="780"/>
      <c r="D1512" s="779"/>
      <c r="E1512" s="779"/>
      <c r="F1512" s="778"/>
      <c r="G1512" s="777"/>
      <c r="H1512" s="776"/>
      <c r="I1512" s="776"/>
      <c r="J1512" s="776"/>
      <c r="K1512" s="776"/>
      <c r="L1512" s="776"/>
      <c r="M1512" s="776"/>
      <c r="N1512" s="776"/>
      <c r="O1512" s="776"/>
      <c r="P1512" s="776"/>
      <c r="Q1512" s="776"/>
      <c r="R1512" s="776"/>
      <c r="S1512" s="776"/>
      <c r="T1512" s="776"/>
      <c r="U1512" s="776"/>
      <c r="V1512" s="46"/>
      <c r="W1512" s="46"/>
      <c r="X1512" s="775"/>
      <c r="Y1512" s="775"/>
      <c r="Z1512" s="775"/>
      <c r="AA1512" s="775"/>
      <c r="AB1512" s="775"/>
    </row>
    <row r="1513" spans="1:28" s="43" customFormat="1" x14ac:dyDescent="0.2">
      <c r="A1513" s="776"/>
      <c r="B1513" s="780"/>
      <c r="D1513" s="779"/>
      <c r="E1513" s="779"/>
      <c r="F1513" s="778"/>
      <c r="G1513" s="777"/>
      <c r="H1513" s="776"/>
      <c r="I1513" s="776"/>
      <c r="J1513" s="776"/>
      <c r="K1513" s="776"/>
      <c r="L1513" s="776"/>
      <c r="M1513" s="776"/>
      <c r="N1513" s="776"/>
      <c r="O1513" s="776"/>
      <c r="P1513" s="776"/>
      <c r="Q1513" s="776"/>
      <c r="R1513" s="776"/>
      <c r="S1513" s="776"/>
      <c r="T1513" s="776"/>
      <c r="U1513" s="776"/>
      <c r="V1513" s="46"/>
      <c r="W1513" s="46"/>
      <c r="X1513" s="775"/>
      <c r="Y1513" s="775"/>
      <c r="Z1513" s="775"/>
      <c r="AA1513" s="775"/>
      <c r="AB1513" s="775"/>
    </row>
    <row r="1514" spans="1:28" s="43" customFormat="1" x14ac:dyDescent="0.2">
      <c r="A1514" s="776"/>
      <c r="B1514" s="780"/>
      <c r="D1514" s="779"/>
      <c r="E1514" s="779"/>
      <c r="F1514" s="778"/>
      <c r="G1514" s="777"/>
      <c r="H1514" s="776"/>
      <c r="I1514" s="776"/>
      <c r="J1514" s="776"/>
      <c r="K1514" s="776"/>
      <c r="L1514" s="776"/>
      <c r="M1514" s="776"/>
      <c r="N1514" s="776"/>
      <c r="O1514" s="776"/>
      <c r="P1514" s="776"/>
      <c r="Q1514" s="776"/>
      <c r="R1514" s="776"/>
      <c r="S1514" s="776"/>
      <c r="T1514" s="776"/>
      <c r="U1514" s="776"/>
      <c r="V1514" s="46"/>
      <c r="W1514" s="46"/>
      <c r="X1514" s="775"/>
      <c r="Y1514" s="775"/>
      <c r="Z1514" s="775"/>
      <c r="AA1514" s="775"/>
      <c r="AB1514" s="775"/>
    </row>
    <row r="1515" spans="1:28" s="43" customFormat="1" x14ac:dyDescent="0.2">
      <c r="A1515" s="776"/>
      <c r="B1515" s="780"/>
      <c r="D1515" s="779"/>
      <c r="E1515" s="779"/>
      <c r="F1515" s="778"/>
      <c r="G1515" s="777"/>
      <c r="H1515" s="776"/>
      <c r="I1515" s="776"/>
      <c r="J1515" s="776"/>
      <c r="K1515" s="776"/>
      <c r="L1515" s="776"/>
      <c r="M1515" s="776"/>
      <c r="N1515" s="776"/>
      <c r="O1515" s="776"/>
      <c r="P1515" s="776"/>
      <c r="Q1515" s="776"/>
      <c r="R1515" s="776"/>
      <c r="S1515" s="776"/>
      <c r="T1515" s="776"/>
      <c r="U1515" s="776"/>
      <c r="V1515" s="46"/>
      <c r="W1515" s="46"/>
      <c r="X1515" s="775"/>
      <c r="Y1515" s="775"/>
      <c r="Z1515" s="775"/>
      <c r="AA1515" s="775"/>
      <c r="AB1515" s="775"/>
    </row>
    <row r="1516" spans="1:28" s="43" customFormat="1" x14ac:dyDescent="0.2">
      <c r="A1516" s="776"/>
      <c r="B1516" s="780"/>
      <c r="D1516" s="779"/>
      <c r="E1516" s="779"/>
      <c r="F1516" s="778"/>
      <c r="G1516" s="777"/>
      <c r="H1516" s="776"/>
      <c r="I1516" s="776"/>
      <c r="J1516" s="776"/>
      <c r="K1516" s="776"/>
      <c r="L1516" s="776"/>
      <c r="M1516" s="776"/>
      <c r="N1516" s="776"/>
      <c r="O1516" s="776"/>
      <c r="P1516" s="776"/>
      <c r="Q1516" s="776"/>
      <c r="R1516" s="776"/>
      <c r="S1516" s="776"/>
      <c r="T1516" s="776"/>
      <c r="U1516" s="776"/>
      <c r="V1516" s="46"/>
      <c r="W1516" s="46"/>
      <c r="X1516" s="775"/>
      <c r="Y1516" s="775"/>
      <c r="Z1516" s="775"/>
      <c r="AA1516" s="775"/>
      <c r="AB1516" s="775"/>
    </row>
    <row r="1517" spans="1:28" s="43" customFormat="1" x14ac:dyDescent="0.2">
      <c r="A1517" s="776"/>
      <c r="B1517" s="780"/>
      <c r="D1517" s="779"/>
      <c r="E1517" s="779"/>
      <c r="F1517" s="778"/>
      <c r="G1517" s="777"/>
      <c r="H1517" s="776"/>
      <c r="I1517" s="776"/>
      <c r="J1517" s="776"/>
      <c r="K1517" s="776"/>
      <c r="L1517" s="776"/>
      <c r="M1517" s="776"/>
      <c r="N1517" s="776"/>
      <c r="O1517" s="776"/>
      <c r="P1517" s="776"/>
      <c r="Q1517" s="776"/>
      <c r="R1517" s="776"/>
      <c r="S1517" s="776"/>
      <c r="T1517" s="776"/>
      <c r="U1517" s="776"/>
      <c r="V1517" s="46"/>
      <c r="W1517" s="46"/>
      <c r="X1517" s="775"/>
      <c r="Y1517" s="775"/>
      <c r="Z1517" s="775"/>
      <c r="AA1517" s="775"/>
      <c r="AB1517" s="775"/>
    </row>
    <row r="1518" spans="1:28" s="43" customFormat="1" x14ac:dyDescent="0.2">
      <c r="A1518" s="776"/>
      <c r="B1518" s="780"/>
      <c r="D1518" s="779"/>
      <c r="E1518" s="779"/>
      <c r="F1518" s="778"/>
      <c r="G1518" s="777"/>
      <c r="H1518" s="776"/>
      <c r="I1518" s="776"/>
      <c r="J1518" s="776"/>
      <c r="K1518" s="776"/>
      <c r="L1518" s="776"/>
      <c r="M1518" s="776"/>
      <c r="N1518" s="776"/>
      <c r="O1518" s="776"/>
      <c r="P1518" s="776"/>
      <c r="Q1518" s="776"/>
      <c r="R1518" s="776"/>
      <c r="S1518" s="776"/>
      <c r="T1518" s="776"/>
      <c r="U1518" s="776"/>
      <c r="V1518" s="46"/>
      <c r="W1518" s="46"/>
      <c r="X1518" s="775"/>
      <c r="Y1518" s="775"/>
      <c r="Z1518" s="775"/>
      <c r="AA1518" s="775"/>
      <c r="AB1518" s="775"/>
    </row>
    <row r="1519" spans="1:28" s="43" customFormat="1" x14ac:dyDescent="0.2">
      <c r="A1519" s="776"/>
      <c r="B1519" s="780"/>
      <c r="D1519" s="779"/>
      <c r="E1519" s="779"/>
      <c r="F1519" s="778"/>
      <c r="G1519" s="777"/>
      <c r="H1519" s="776"/>
      <c r="I1519" s="776"/>
      <c r="J1519" s="776"/>
      <c r="K1519" s="776"/>
      <c r="L1519" s="776"/>
      <c r="M1519" s="776"/>
      <c r="N1519" s="776"/>
      <c r="O1519" s="776"/>
      <c r="P1519" s="776"/>
      <c r="Q1519" s="776"/>
      <c r="R1519" s="776"/>
      <c r="S1519" s="776"/>
      <c r="T1519" s="776"/>
      <c r="U1519" s="776"/>
      <c r="V1519" s="46"/>
      <c r="W1519" s="46"/>
      <c r="X1519" s="775"/>
      <c r="Y1519" s="775"/>
      <c r="Z1519" s="775"/>
      <c r="AA1519" s="775"/>
      <c r="AB1519" s="775"/>
    </row>
    <row r="1520" spans="1:28" s="43" customFormat="1" x14ac:dyDescent="0.2">
      <c r="A1520" s="776"/>
      <c r="B1520" s="780"/>
      <c r="D1520" s="779"/>
      <c r="E1520" s="779"/>
      <c r="F1520" s="778"/>
      <c r="G1520" s="777"/>
      <c r="H1520" s="776"/>
      <c r="I1520" s="776"/>
      <c r="J1520" s="776"/>
      <c r="K1520" s="776"/>
      <c r="L1520" s="776"/>
      <c r="M1520" s="776"/>
      <c r="N1520" s="776"/>
      <c r="O1520" s="776"/>
      <c r="P1520" s="776"/>
      <c r="Q1520" s="776"/>
      <c r="R1520" s="776"/>
      <c r="S1520" s="776"/>
      <c r="T1520" s="776"/>
      <c r="U1520" s="776"/>
      <c r="V1520" s="46"/>
      <c r="W1520" s="46"/>
      <c r="X1520" s="775"/>
      <c r="Y1520" s="775"/>
      <c r="Z1520" s="775"/>
      <c r="AA1520" s="775"/>
      <c r="AB1520" s="775"/>
    </row>
    <row r="1521" spans="1:28" s="43" customFormat="1" x14ac:dyDescent="0.2">
      <c r="A1521" s="776"/>
      <c r="B1521" s="780"/>
      <c r="D1521" s="779"/>
      <c r="E1521" s="779"/>
      <c r="F1521" s="778"/>
      <c r="G1521" s="777"/>
      <c r="H1521" s="776"/>
      <c r="I1521" s="776"/>
      <c r="J1521" s="776"/>
      <c r="K1521" s="776"/>
      <c r="L1521" s="776"/>
      <c r="M1521" s="776"/>
      <c r="N1521" s="776"/>
      <c r="O1521" s="776"/>
      <c r="P1521" s="776"/>
      <c r="Q1521" s="776"/>
      <c r="R1521" s="776"/>
      <c r="S1521" s="776"/>
      <c r="T1521" s="776"/>
      <c r="U1521" s="776"/>
      <c r="V1521" s="46"/>
      <c r="W1521" s="46"/>
      <c r="X1521" s="775"/>
      <c r="Y1521" s="775"/>
      <c r="Z1521" s="775"/>
      <c r="AA1521" s="775"/>
      <c r="AB1521" s="775"/>
    </row>
    <row r="1522" spans="1:28" s="43" customFormat="1" x14ac:dyDescent="0.2">
      <c r="A1522" s="776"/>
      <c r="B1522" s="780"/>
      <c r="D1522" s="779"/>
      <c r="E1522" s="779"/>
      <c r="F1522" s="778"/>
      <c r="G1522" s="777"/>
      <c r="H1522" s="776"/>
      <c r="I1522" s="776"/>
      <c r="J1522" s="776"/>
      <c r="K1522" s="776"/>
      <c r="L1522" s="776"/>
      <c r="M1522" s="776"/>
      <c r="N1522" s="776"/>
      <c r="O1522" s="776"/>
      <c r="P1522" s="776"/>
      <c r="Q1522" s="776"/>
      <c r="R1522" s="776"/>
      <c r="S1522" s="776"/>
      <c r="T1522" s="776"/>
      <c r="U1522" s="776"/>
      <c r="V1522" s="46"/>
      <c r="W1522" s="46"/>
      <c r="X1522" s="775"/>
      <c r="Y1522" s="775"/>
      <c r="Z1522" s="775"/>
      <c r="AA1522" s="775"/>
      <c r="AB1522" s="775"/>
    </row>
    <row r="1523" spans="1:28" s="43" customFormat="1" x14ac:dyDescent="0.2">
      <c r="A1523" s="776"/>
      <c r="B1523" s="780"/>
      <c r="D1523" s="779"/>
      <c r="E1523" s="779"/>
      <c r="F1523" s="778"/>
      <c r="G1523" s="777"/>
      <c r="H1523" s="776"/>
      <c r="I1523" s="776"/>
      <c r="J1523" s="776"/>
      <c r="K1523" s="776"/>
      <c r="L1523" s="776"/>
      <c r="M1523" s="776"/>
      <c r="N1523" s="776"/>
      <c r="O1523" s="776"/>
      <c r="P1523" s="776"/>
      <c r="Q1523" s="776"/>
      <c r="R1523" s="776"/>
      <c r="S1523" s="776"/>
      <c r="T1523" s="776"/>
      <c r="U1523" s="776"/>
      <c r="V1523" s="46"/>
      <c r="W1523" s="46"/>
      <c r="X1523" s="775"/>
      <c r="Y1523" s="775"/>
      <c r="Z1523" s="775"/>
      <c r="AA1523" s="775"/>
      <c r="AB1523" s="775"/>
    </row>
    <row r="1524" spans="1:28" s="43" customFormat="1" x14ac:dyDescent="0.2">
      <c r="A1524" s="776"/>
      <c r="B1524" s="780"/>
      <c r="D1524" s="779"/>
      <c r="E1524" s="779"/>
      <c r="F1524" s="778"/>
      <c r="G1524" s="777"/>
      <c r="H1524" s="776"/>
      <c r="I1524" s="776"/>
      <c r="J1524" s="776"/>
      <c r="K1524" s="776"/>
      <c r="L1524" s="776"/>
      <c r="M1524" s="776"/>
      <c r="N1524" s="776"/>
      <c r="O1524" s="776"/>
      <c r="P1524" s="776"/>
      <c r="Q1524" s="776"/>
      <c r="R1524" s="776"/>
      <c r="S1524" s="776"/>
      <c r="T1524" s="776"/>
      <c r="U1524" s="776"/>
      <c r="V1524" s="46"/>
      <c r="W1524" s="46"/>
      <c r="X1524" s="775"/>
      <c r="Y1524" s="775"/>
      <c r="Z1524" s="775"/>
      <c r="AA1524" s="775"/>
      <c r="AB1524" s="775"/>
    </row>
    <row r="1525" spans="1:28" s="43" customFormat="1" x14ac:dyDescent="0.2">
      <c r="A1525" s="776"/>
      <c r="B1525" s="780"/>
      <c r="D1525" s="779"/>
      <c r="E1525" s="779"/>
      <c r="F1525" s="778"/>
      <c r="G1525" s="777"/>
      <c r="H1525" s="776"/>
      <c r="I1525" s="776"/>
      <c r="J1525" s="776"/>
      <c r="K1525" s="776"/>
      <c r="L1525" s="776"/>
      <c r="M1525" s="776"/>
      <c r="N1525" s="776"/>
      <c r="O1525" s="776"/>
      <c r="P1525" s="776"/>
      <c r="Q1525" s="776"/>
      <c r="R1525" s="776"/>
      <c r="S1525" s="776"/>
      <c r="T1525" s="776"/>
      <c r="U1525" s="776"/>
      <c r="V1525" s="46"/>
      <c r="W1525" s="46"/>
      <c r="X1525" s="775"/>
      <c r="Y1525" s="775"/>
      <c r="Z1525" s="775"/>
      <c r="AA1525" s="775"/>
      <c r="AB1525" s="775"/>
    </row>
    <row r="1526" spans="1:28" s="43" customFormat="1" x14ac:dyDescent="0.2">
      <c r="A1526" s="776"/>
      <c r="B1526" s="780"/>
      <c r="D1526" s="779"/>
      <c r="E1526" s="779"/>
      <c r="F1526" s="778"/>
      <c r="G1526" s="777"/>
      <c r="H1526" s="776"/>
      <c r="I1526" s="776"/>
      <c r="J1526" s="776"/>
      <c r="K1526" s="776"/>
      <c r="L1526" s="776"/>
      <c r="M1526" s="776"/>
      <c r="N1526" s="776"/>
      <c r="O1526" s="776"/>
      <c r="P1526" s="776"/>
      <c r="Q1526" s="776"/>
      <c r="R1526" s="776"/>
      <c r="S1526" s="776"/>
      <c r="T1526" s="776"/>
      <c r="U1526" s="776"/>
      <c r="V1526" s="46"/>
      <c r="W1526" s="46"/>
      <c r="X1526" s="775"/>
      <c r="Y1526" s="775"/>
      <c r="Z1526" s="775"/>
      <c r="AA1526" s="775"/>
      <c r="AB1526" s="775"/>
    </row>
    <row r="1527" spans="1:28" s="43" customFormat="1" x14ac:dyDescent="0.2">
      <c r="A1527" s="776"/>
      <c r="B1527" s="780"/>
      <c r="D1527" s="779"/>
      <c r="E1527" s="779"/>
      <c r="F1527" s="778"/>
      <c r="G1527" s="777"/>
      <c r="H1527" s="776"/>
      <c r="I1527" s="776"/>
      <c r="J1527" s="776"/>
      <c r="K1527" s="776"/>
      <c r="L1527" s="776"/>
      <c r="M1527" s="776"/>
      <c r="N1527" s="776"/>
      <c r="O1527" s="776"/>
      <c r="P1527" s="776"/>
      <c r="Q1527" s="776"/>
      <c r="R1527" s="776"/>
      <c r="S1527" s="776"/>
      <c r="T1527" s="776"/>
      <c r="U1527" s="776"/>
      <c r="V1527" s="46"/>
      <c r="W1527" s="46"/>
      <c r="X1527" s="775"/>
      <c r="Y1527" s="775"/>
      <c r="Z1527" s="775"/>
      <c r="AA1527" s="775"/>
      <c r="AB1527" s="775"/>
    </row>
    <row r="1528" spans="1:28" s="43" customFormat="1" x14ac:dyDescent="0.2">
      <c r="A1528" s="776"/>
      <c r="B1528" s="780"/>
      <c r="D1528" s="779"/>
      <c r="E1528" s="779"/>
      <c r="F1528" s="778"/>
      <c r="G1528" s="777"/>
      <c r="H1528" s="776"/>
      <c r="I1528" s="776"/>
      <c r="J1528" s="776"/>
      <c r="K1528" s="776"/>
      <c r="L1528" s="776"/>
      <c r="M1528" s="776"/>
      <c r="N1528" s="776"/>
      <c r="O1528" s="776"/>
      <c r="P1528" s="776"/>
      <c r="Q1528" s="776"/>
      <c r="R1528" s="776"/>
      <c r="S1528" s="776"/>
      <c r="T1528" s="776"/>
      <c r="U1528" s="776"/>
      <c r="V1528" s="46"/>
      <c r="W1528" s="46"/>
      <c r="X1528" s="775"/>
      <c r="Y1528" s="775"/>
      <c r="Z1528" s="775"/>
      <c r="AA1528" s="775"/>
      <c r="AB1528" s="775"/>
    </row>
    <row r="1529" spans="1:28" s="43" customFormat="1" x14ac:dyDescent="0.2">
      <c r="A1529" s="776"/>
      <c r="B1529" s="780"/>
      <c r="D1529" s="779"/>
      <c r="E1529" s="779"/>
      <c r="F1529" s="778"/>
      <c r="G1529" s="777"/>
      <c r="H1529" s="776"/>
      <c r="I1529" s="776"/>
      <c r="J1529" s="776"/>
      <c r="K1529" s="776"/>
      <c r="L1529" s="776"/>
      <c r="M1529" s="776"/>
      <c r="N1529" s="776"/>
      <c r="O1529" s="776"/>
      <c r="P1529" s="776"/>
      <c r="Q1529" s="776"/>
      <c r="R1529" s="776"/>
      <c r="S1529" s="776"/>
      <c r="T1529" s="776"/>
      <c r="U1529" s="776"/>
      <c r="V1529" s="46"/>
      <c r="W1529" s="46"/>
      <c r="X1529" s="775"/>
      <c r="Y1529" s="775"/>
      <c r="Z1529" s="775"/>
      <c r="AA1529" s="775"/>
      <c r="AB1529" s="775"/>
    </row>
    <row r="1530" spans="1:28" s="43" customFormat="1" x14ac:dyDescent="0.2">
      <c r="A1530" s="776"/>
      <c r="B1530" s="780"/>
      <c r="D1530" s="779"/>
      <c r="E1530" s="779"/>
      <c r="F1530" s="778"/>
      <c r="G1530" s="777"/>
      <c r="H1530" s="776"/>
      <c r="I1530" s="776"/>
      <c r="J1530" s="776"/>
      <c r="K1530" s="776"/>
      <c r="L1530" s="776"/>
      <c r="M1530" s="776"/>
      <c r="N1530" s="776"/>
      <c r="O1530" s="776"/>
      <c r="P1530" s="776"/>
      <c r="Q1530" s="776"/>
      <c r="R1530" s="776"/>
      <c r="S1530" s="776"/>
      <c r="T1530" s="776"/>
      <c r="U1530" s="776"/>
      <c r="V1530" s="46"/>
      <c r="W1530" s="46"/>
      <c r="X1530" s="775"/>
      <c r="Y1530" s="775"/>
      <c r="Z1530" s="775"/>
      <c r="AA1530" s="775"/>
      <c r="AB1530" s="775"/>
    </row>
    <row r="1531" spans="1:28" s="43" customFormat="1" x14ac:dyDescent="0.2">
      <c r="A1531" s="776"/>
      <c r="B1531" s="780"/>
      <c r="D1531" s="779"/>
      <c r="E1531" s="779"/>
      <c r="F1531" s="778"/>
      <c r="G1531" s="777"/>
      <c r="H1531" s="776"/>
      <c r="I1531" s="776"/>
      <c r="J1531" s="776"/>
      <c r="K1531" s="776"/>
      <c r="L1531" s="776"/>
      <c r="M1531" s="776"/>
      <c r="N1531" s="776"/>
      <c r="O1531" s="776"/>
      <c r="P1531" s="776"/>
      <c r="Q1531" s="776"/>
      <c r="R1531" s="776"/>
      <c r="S1531" s="776"/>
      <c r="T1531" s="776"/>
      <c r="U1531" s="776"/>
      <c r="V1531" s="46"/>
      <c r="W1531" s="46"/>
      <c r="X1531" s="775"/>
      <c r="Y1531" s="775"/>
      <c r="Z1531" s="775"/>
      <c r="AA1531" s="775"/>
      <c r="AB1531" s="775"/>
    </row>
    <row r="1532" spans="1:28" s="43" customFormat="1" x14ac:dyDescent="0.2">
      <c r="A1532" s="776"/>
      <c r="B1532" s="780"/>
      <c r="D1532" s="779"/>
      <c r="E1532" s="779"/>
      <c r="F1532" s="778"/>
      <c r="G1532" s="777"/>
      <c r="H1532" s="776"/>
      <c r="I1532" s="776"/>
      <c r="J1532" s="776"/>
      <c r="K1532" s="776"/>
      <c r="L1532" s="776"/>
      <c r="M1532" s="776"/>
      <c r="N1532" s="776"/>
      <c r="O1532" s="776"/>
      <c r="P1532" s="776"/>
      <c r="Q1532" s="776"/>
      <c r="R1532" s="776"/>
      <c r="S1532" s="776"/>
      <c r="T1532" s="776"/>
      <c r="U1532" s="776"/>
      <c r="V1532" s="46"/>
      <c r="W1532" s="46"/>
      <c r="X1532" s="775"/>
      <c r="Y1532" s="775"/>
      <c r="Z1532" s="775"/>
      <c r="AA1532" s="775"/>
      <c r="AB1532" s="775"/>
    </row>
    <row r="1533" spans="1:28" s="43" customFormat="1" x14ac:dyDescent="0.2">
      <c r="A1533" s="776"/>
      <c r="B1533" s="780"/>
      <c r="D1533" s="779"/>
      <c r="E1533" s="779"/>
      <c r="F1533" s="778"/>
      <c r="G1533" s="777"/>
      <c r="H1533" s="776"/>
      <c r="I1533" s="776"/>
      <c r="J1533" s="776"/>
      <c r="K1533" s="776"/>
      <c r="L1533" s="776"/>
      <c r="M1533" s="776"/>
      <c r="N1533" s="776"/>
      <c r="O1533" s="776"/>
      <c r="P1533" s="776"/>
      <c r="Q1533" s="776"/>
      <c r="R1533" s="776"/>
      <c r="S1533" s="776"/>
      <c r="T1533" s="776"/>
      <c r="U1533" s="776"/>
      <c r="V1533" s="46"/>
      <c r="W1533" s="46"/>
      <c r="X1533" s="775"/>
      <c r="Y1533" s="775"/>
      <c r="Z1533" s="775"/>
      <c r="AA1533" s="775"/>
      <c r="AB1533" s="775"/>
    </row>
    <row r="1534" spans="1:28" s="43" customFormat="1" x14ac:dyDescent="0.2">
      <c r="A1534" s="776"/>
      <c r="B1534" s="780"/>
      <c r="D1534" s="779"/>
      <c r="E1534" s="779"/>
      <c r="F1534" s="778"/>
      <c r="G1534" s="777"/>
      <c r="H1534" s="776"/>
      <c r="I1534" s="776"/>
      <c r="J1534" s="776"/>
      <c r="K1534" s="776"/>
      <c r="L1534" s="776"/>
      <c r="M1534" s="776"/>
      <c r="N1534" s="776"/>
      <c r="O1534" s="776"/>
      <c r="P1534" s="776"/>
      <c r="Q1534" s="776"/>
      <c r="R1534" s="776"/>
      <c r="S1534" s="776"/>
      <c r="T1534" s="776"/>
      <c r="U1534" s="776"/>
      <c r="V1534" s="46"/>
      <c r="W1534" s="46"/>
      <c r="X1534" s="775"/>
      <c r="Y1534" s="775"/>
      <c r="Z1534" s="775"/>
      <c r="AA1534" s="775"/>
      <c r="AB1534" s="775"/>
    </row>
    <row r="1535" spans="1:28" s="43" customFormat="1" x14ac:dyDescent="0.2">
      <c r="A1535" s="776"/>
      <c r="B1535" s="780"/>
      <c r="D1535" s="779"/>
      <c r="E1535" s="779"/>
      <c r="F1535" s="778"/>
      <c r="G1535" s="777"/>
      <c r="H1535" s="776"/>
      <c r="I1535" s="776"/>
      <c r="J1535" s="776"/>
      <c r="K1535" s="776"/>
      <c r="L1535" s="776"/>
      <c r="M1535" s="776"/>
      <c r="N1535" s="776"/>
      <c r="O1535" s="776"/>
      <c r="P1535" s="776"/>
      <c r="Q1535" s="776"/>
      <c r="R1535" s="776"/>
      <c r="S1535" s="776"/>
      <c r="T1535" s="776"/>
      <c r="U1535" s="776"/>
      <c r="V1535" s="46"/>
      <c r="W1535" s="46"/>
      <c r="X1535" s="775"/>
      <c r="Y1535" s="775"/>
      <c r="Z1535" s="775"/>
      <c r="AA1535" s="775"/>
      <c r="AB1535" s="775"/>
    </row>
    <row r="1536" spans="1:28" s="43" customFormat="1" x14ac:dyDescent="0.2">
      <c r="A1536" s="776"/>
      <c r="B1536" s="780"/>
      <c r="D1536" s="779"/>
      <c r="E1536" s="779"/>
      <c r="F1536" s="778"/>
      <c r="G1536" s="777"/>
      <c r="H1536" s="776"/>
      <c r="I1536" s="776"/>
      <c r="J1536" s="776"/>
      <c r="K1536" s="776"/>
      <c r="L1536" s="776"/>
      <c r="M1536" s="776"/>
      <c r="N1536" s="776"/>
      <c r="O1536" s="776"/>
      <c r="P1536" s="776"/>
      <c r="Q1536" s="776"/>
      <c r="R1536" s="776"/>
      <c r="S1536" s="776"/>
      <c r="T1536" s="776"/>
      <c r="U1536" s="776"/>
      <c r="V1536" s="46"/>
      <c r="W1536" s="46"/>
      <c r="X1536" s="775"/>
      <c r="Y1536" s="775"/>
      <c r="Z1536" s="775"/>
      <c r="AA1536" s="775"/>
      <c r="AB1536" s="775"/>
    </row>
    <row r="1537" spans="1:28" s="43" customFormat="1" x14ac:dyDescent="0.2">
      <c r="A1537" s="776"/>
      <c r="B1537" s="780"/>
      <c r="D1537" s="779"/>
      <c r="E1537" s="779"/>
      <c r="F1537" s="778"/>
      <c r="G1537" s="777"/>
      <c r="H1537" s="776"/>
      <c r="I1537" s="776"/>
      <c r="J1537" s="776"/>
      <c r="K1537" s="776"/>
      <c r="L1537" s="776"/>
      <c r="M1537" s="776"/>
      <c r="N1537" s="776"/>
      <c r="O1537" s="776"/>
      <c r="P1537" s="776"/>
      <c r="Q1537" s="776"/>
      <c r="R1537" s="776"/>
      <c r="S1537" s="776"/>
      <c r="T1537" s="776"/>
      <c r="U1537" s="776"/>
      <c r="V1537" s="46"/>
      <c r="W1537" s="46"/>
      <c r="X1537" s="775"/>
      <c r="Y1537" s="775"/>
      <c r="Z1537" s="775"/>
      <c r="AA1537" s="775"/>
      <c r="AB1537" s="775"/>
    </row>
    <row r="1538" spans="1:28" s="43" customFormat="1" x14ac:dyDescent="0.2">
      <c r="A1538" s="776"/>
      <c r="B1538" s="780"/>
      <c r="D1538" s="779"/>
      <c r="E1538" s="779"/>
      <c r="F1538" s="778"/>
      <c r="G1538" s="777"/>
      <c r="H1538" s="776"/>
      <c r="I1538" s="776"/>
      <c r="J1538" s="776"/>
      <c r="K1538" s="776"/>
      <c r="L1538" s="776"/>
      <c r="M1538" s="776"/>
      <c r="N1538" s="776"/>
      <c r="O1538" s="776"/>
      <c r="P1538" s="776"/>
      <c r="Q1538" s="776"/>
      <c r="R1538" s="776"/>
      <c r="S1538" s="776"/>
      <c r="T1538" s="776"/>
      <c r="U1538" s="776"/>
      <c r="V1538" s="46"/>
      <c r="W1538" s="46"/>
      <c r="X1538" s="775"/>
      <c r="Y1538" s="775"/>
      <c r="Z1538" s="775"/>
      <c r="AA1538" s="775"/>
      <c r="AB1538" s="775"/>
    </row>
    <row r="1539" spans="1:28" s="43" customFormat="1" x14ac:dyDescent="0.2">
      <c r="A1539" s="776"/>
      <c r="B1539" s="780"/>
      <c r="D1539" s="779"/>
      <c r="E1539" s="779"/>
      <c r="F1539" s="778"/>
      <c r="G1539" s="777"/>
      <c r="H1539" s="776"/>
      <c r="I1539" s="776"/>
      <c r="J1539" s="776"/>
      <c r="K1539" s="776"/>
      <c r="L1539" s="776"/>
      <c r="M1539" s="776"/>
      <c r="N1539" s="776"/>
      <c r="O1539" s="776"/>
      <c r="P1539" s="776"/>
      <c r="Q1539" s="776"/>
      <c r="R1539" s="776"/>
      <c r="S1539" s="776"/>
      <c r="T1539" s="776"/>
      <c r="U1539" s="776"/>
      <c r="V1539" s="46"/>
      <c r="W1539" s="46"/>
      <c r="X1539" s="775"/>
      <c r="Y1539" s="775"/>
      <c r="Z1539" s="775"/>
      <c r="AA1539" s="775"/>
      <c r="AB1539" s="775"/>
    </row>
    <row r="1540" spans="1:28" s="43" customFormat="1" x14ac:dyDescent="0.2">
      <c r="A1540" s="776"/>
      <c r="B1540" s="780"/>
      <c r="D1540" s="779"/>
      <c r="E1540" s="779"/>
      <c r="F1540" s="778"/>
      <c r="G1540" s="777"/>
      <c r="H1540" s="776"/>
      <c r="I1540" s="776"/>
      <c r="J1540" s="776"/>
      <c r="K1540" s="776"/>
      <c r="L1540" s="776"/>
      <c r="M1540" s="776"/>
      <c r="N1540" s="776"/>
      <c r="O1540" s="776"/>
      <c r="P1540" s="776"/>
      <c r="Q1540" s="776"/>
      <c r="R1540" s="776"/>
      <c r="S1540" s="776"/>
      <c r="T1540" s="776"/>
      <c r="U1540" s="776"/>
      <c r="V1540" s="46"/>
      <c r="W1540" s="46"/>
      <c r="X1540" s="775"/>
      <c r="Y1540" s="775"/>
      <c r="Z1540" s="775"/>
      <c r="AA1540" s="775"/>
      <c r="AB1540" s="775"/>
    </row>
    <row r="1541" spans="1:28" s="43" customFormat="1" x14ac:dyDescent="0.2">
      <c r="A1541" s="776"/>
      <c r="B1541" s="780"/>
      <c r="D1541" s="779"/>
      <c r="E1541" s="779"/>
      <c r="F1541" s="778"/>
      <c r="G1541" s="777"/>
      <c r="H1541" s="776"/>
      <c r="I1541" s="776"/>
      <c r="J1541" s="776"/>
      <c r="K1541" s="776"/>
      <c r="L1541" s="776"/>
      <c r="M1541" s="776"/>
      <c r="N1541" s="776"/>
      <c r="O1541" s="776"/>
      <c r="P1541" s="776"/>
      <c r="Q1541" s="776"/>
      <c r="R1541" s="776"/>
      <c r="S1541" s="776"/>
      <c r="T1541" s="776"/>
      <c r="U1541" s="776"/>
      <c r="V1541" s="46"/>
      <c r="W1541" s="46"/>
      <c r="X1541" s="775"/>
      <c r="Y1541" s="775"/>
      <c r="Z1541" s="775"/>
      <c r="AA1541" s="775"/>
      <c r="AB1541" s="775"/>
    </row>
    <row r="1542" spans="1:28" s="43" customFormat="1" x14ac:dyDescent="0.2">
      <c r="A1542" s="776"/>
      <c r="B1542" s="780"/>
      <c r="D1542" s="779"/>
      <c r="E1542" s="779"/>
      <c r="F1542" s="778"/>
      <c r="G1542" s="777"/>
      <c r="H1542" s="776"/>
      <c r="I1542" s="776"/>
      <c r="J1542" s="776"/>
      <c r="K1542" s="776"/>
      <c r="L1542" s="776"/>
      <c r="M1542" s="776"/>
      <c r="N1542" s="776"/>
      <c r="O1542" s="776"/>
      <c r="P1542" s="776"/>
      <c r="Q1542" s="776"/>
      <c r="R1542" s="776"/>
      <c r="S1542" s="776"/>
      <c r="T1542" s="776"/>
      <c r="U1542" s="776"/>
      <c r="V1542" s="46"/>
      <c r="W1542" s="46"/>
      <c r="X1542" s="775"/>
      <c r="Y1542" s="775"/>
      <c r="Z1542" s="775"/>
      <c r="AA1542" s="775"/>
      <c r="AB1542" s="775"/>
    </row>
    <row r="1543" spans="1:28" s="43" customFormat="1" x14ac:dyDescent="0.2">
      <c r="A1543" s="776"/>
      <c r="B1543" s="780"/>
      <c r="D1543" s="779"/>
      <c r="E1543" s="779"/>
      <c r="F1543" s="778"/>
      <c r="G1543" s="777"/>
      <c r="H1543" s="776"/>
      <c r="I1543" s="776"/>
      <c r="J1543" s="776"/>
      <c r="K1543" s="776"/>
      <c r="L1543" s="776"/>
      <c r="M1543" s="776"/>
      <c r="N1543" s="776"/>
      <c r="O1543" s="776"/>
      <c r="P1543" s="776"/>
      <c r="Q1543" s="776"/>
      <c r="R1543" s="776"/>
      <c r="S1543" s="776"/>
      <c r="T1543" s="776"/>
      <c r="U1543" s="776"/>
      <c r="V1543" s="46"/>
      <c r="W1543" s="46"/>
      <c r="X1543" s="775"/>
      <c r="Y1543" s="775"/>
      <c r="Z1543" s="775"/>
      <c r="AA1543" s="775"/>
      <c r="AB1543" s="775"/>
    </row>
    <row r="1544" spans="1:28" s="43" customFormat="1" x14ac:dyDescent="0.2">
      <c r="A1544" s="776"/>
      <c r="B1544" s="780"/>
      <c r="D1544" s="779"/>
      <c r="E1544" s="779"/>
      <c r="F1544" s="778"/>
      <c r="G1544" s="777"/>
      <c r="H1544" s="776"/>
      <c r="I1544" s="776"/>
      <c r="J1544" s="776"/>
      <c r="K1544" s="776"/>
      <c r="L1544" s="776"/>
      <c r="M1544" s="776"/>
      <c r="N1544" s="776"/>
      <c r="O1544" s="776"/>
      <c r="P1544" s="776"/>
      <c r="Q1544" s="776"/>
      <c r="R1544" s="776"/>
      <c r="S1544" s="776"/>
      <c r="T1544" s="776"/>
      <c r="U1544" s="776"/>
      <c r="V1544" s="46"/>
      <c r="W1544" s="46"/>
      <c r="X1544" s="775"/>
      <c r="Y1544" s="775"/>
      <c r="Z1544" s="775"/>
      <c r="AA1544" s="775"/>
      <c r="AB1544" s="775"/>
    </row>
    <row r="1545" spans="1:28" s="43" customFormat="1" x14ac:dyDescent="0.2">
      <c r="A1545" s="776"/>
      <c r="B1545" s="780"/>
      <c r="D1545" s="779"/>
      <c r="E1545" s="779"/>
      <c r="F1545" s="778"/>
      <c r="G1545" s="777"/>
      <c r="H1545" s="776"/>
      <c r="I1545" s="776"/>
      <c r="J1545" s="776"/>
      <c r="K1545" s="776"/>
      <c r="L1545" s="776"/>
      <c r="M1545" s="776"/>
      <c r="N1545" s="776"/>
      <c r="O1545" s="776"/>
      <c r="P1545" s="776"/>
      <c r="Q1545" s="776"/>
      <c r="R1545" s="776"/>
      <c r="S1545" s="776"/>
      <c r="T1545" s="776"/>
      <c r="U1545" s="776"/>
      <c r="V1545" s="46"/>
      <c r="W1545" s="46"/>
      <c r="X1545" s="775"/>
      <c r="Y1545" s="775"/>
      <c r="Z1545" s="775"/>
      <c r="AA1545" s="775"/>
      <c r="AB1545" s="775"/>
    </row>
    <row r="1546" spans="1:28" s="43" customFormat="1" x14ac:dyDescent="0.2">
      <c r="A1546" s="776"/>
      <c r="B1546" s="780"/>
      <c r="D1546" s="779"/>
      <c r="E1546" s="779"/>
      <c r="F1546" s="778"/>
      <c r="G1546" s="777"/>
      <c r="H1546" s="776"/>
      <c r="I1546" s="776"/>
      <c r="J1546" s="776"/>
      <c r="K1546" s="776"/>
      <c r="L1546" s="776"/>
      <c r="M1546" s="776"/>
      <c r="N1546" s="776"/>
      <c r="O1546" s="776"/>
      <c r="P1546" s="776"/>
      <c r="Q1546" s="776"/>
      <c r="R1546" s="776"/>
      <c r="S1546" s="776"/>
      <c r="T1546" s="776"/>
      <c r="U1546" s="776"/>
      <c r="V1546" s="46"/>
      <c r="W1546" s="46"/>
      <c r="X1546" s="775"/>
      <c r="Y1546" s="775"/>
      <c r="Z1546" s="775"/>
      <c r="AA1546" s="775"/>
      <c r="AB1546" s="775"/>
    </row>
    <row r="1547" spans="1:28" s="43" customFormat="1" x14ac:dyDescent="0.2">
      <c r="A1547" s="776"/>
      <c r="B1547" s="780"/>
      <c r="D1547" s="779"/>
      <c r="E1547" s="779"/>
      <c r="F1547" s="778"/>
      <c r="G1547" s="777"/>
      <c r="H1547" s="776"/>
      <c r="I1547" s="776"/>
      <c r="J1547" s="776"/>
      <c r="K1547" s="776"/>
      <c r="L1547" s="776"/>
      <c r="M1547" s="776"/>
      <c r="N1547" s="776"/>
      <c r="O1547" s="776"/>
      <c r="P1547" s="776"/>
      <c r="Q1547" s="776"/>
      <c r="R1547" s="776"/>
      <c r="S1547" s="776"/>
      <c r="T1547" s="776"/>
      <c r="U1547" s="776"/>
      <c r="V1547" s="46"/>
      <c r="W1547" s="46"/>
      <c r="X1547" s="775"/>
      <c r="Y1547" s="775"/>
      <c r="Z1547" s="775"/>
      <c r="AA1547" s="775"/>
      <c r="AB1547" s="775"/>
    </row>
    <row r="1548" spans="1:28" s="43" customFormat="1" x14ac:dyDescent="0.2">
      <c r="A1548" s="776"/>
      <c r="B1548" s="780"/>
      <c r="D1548" s="779"/>
      <c r="E1548" s="779"/>
      <c r="F1548" s="778"/>
      <c r="G1548" s="777"/>
      <c r="H1548" s="776"/>
      <c r="I1548" s="776"/>
      <c r="J1548" s="776"/>
      <c r="K1548" s="776"/>
      <c r="L1548" s="776"/>
      <c r="M1548" s="776"/>
      <c r="N1548" s="776"/>
      <c r="O1548" s="776"/>
      <c r="P1548" s="776"/>
      <c r="Q1548" s="776"/>
      <c r="R1548" s="776"/>
      <c r="S1548" s="776"/>
      <c r="T1548" s="776"/>
      <c r="U1548" s="776"/>
      <c r="V1548" s="46"/>
      <c r="W1548" s="46"/>
      <c r="X1548" s="775"/>
      <c r="Y1548" s="775"/>
      <c r="Z1548" s="775"/>
      <c r="AA1548" s="775"/>
      <c r="AB1548" s="775"/>
    </row>
    <row r="1549" spans="1:28" s="43" customFormat="1" x14ac:dyDescent="0.2">
      <c r="A1549" s="776"/>
      <c r="B1549" s="780"/>
      <c r="D1549" s="779"/>
      <c r="E1549" s="779"/>
      <c r="F1549" s="778"/>
      <c r="G1549" s="777"/>
      <c r="H1549" s="776"/>
      <c r="I1549" s="776"/>
      <c r="J1549" s="776"/>
      <c r="K1549" s="776"/>
      <c r="L1549" s="776"/>
      <c r="M1549" s="776"/>
      <c r="N1549" s="776"/>
      <c r="O1549" s="776"/>
      <c r="P1549" s="776"/>
      <c r="Q1549" s="776"/>
      <c r="R1549" s="776"/>
      <c r="S1549" s="776"/>
      <c r="T1549" s="776"/>
      <c r="U1549" s="776"/>
      <c r="V1549" s="46"/>
      <c r="W1549" s="46"/>
      <c r="X1549" s="775"/>
      <c r="Y1549" s="775"/>
      <c r="Z1549" s="775"/>
      <c r="AA1549" s="775"/>
      <c r="AB1549" s="775"/>
    </row>
    <row r="1550" spans="1:28" s="43" customFormat="1" x14ac:dyDescent="0.2">
      <c r="A1550" s="776"/>
      <c r="B1550" s="780"/>
      <c r="D1550" s="779"/>
      <c r="E1550" s="779"/>
      <c r="F1550" s="778"/>
      <c r="G1550" s="777"/>
      <c r="H1550" s="776"/>
      <c r="I1550" s="776"/>
      <c r="J1550" s="776"/>
      <c r="K1550" s="776"/>
      <c r="L1550" s="776"/>
      <c r="M1550" s="776"/>
      <c r="N1550" s="776"/>
      <c r="O1550" s="776"/>
      <c r="P1550" s="776"/>
      <c r="Q1550" s="776"/>
      <c r="R1550" s="776"/>
      <c r="S1550" s="776"/>
      <c r="T1550" s="776"/>
      <c r="U1550" s="776"/>
      <c r="V1550" s="46"/>
      <c r="W1550" s="46"/>
      <c r="X1550" s="775"/>
      <c r="Y1550" s="775"/>
      <c r="Z1550" s="775"/>
      <c r="AA1550" s="775"/>
      <c r="AB1550" s="775"/>
    </row>
    <row r="1551" spans="1:28" s="43" customFormat="1" x14ac:dyDescent="0.2">
      <c r="A1551" s="776"/>
      <c r="B1551" s="780"/>
      <c r="D1551" s="779"/>
      <c r="E1551" s="779"/>
      <c r="F1551" s="778"/>
      <c r="G1551" s="777"/>
      <c r="H1551" s="776"/>
      <c r="I1551" s="776"/>
      <c r="J1551" s="776"/>
      <c r="K1551" s="776"/>
      <c r="L1551" s="776"/>
      <c r="M1551" s="776"/>
      <c r="N1551" s="776"/>
      <c r="O1551" s="776"/>
      <c r="P1551" s="776"/>
      <c r="Q1551" s="776"/>
      <c r="R1551" s="776"/>
      <c r="S1551" s="776"/>
      <c r="T1551" s="776"/>
      <c r="U1551" s="776"/>
      <c r="V1551" s="46"/>
      <c r="W1551" s="46"/>
      <c r="X1551" s="775"/>
      <c r="Y1551" s="775"/>
      <c r="Z1551" s="775"/>
      <c r="AA1551" s="775"/>
      <c r="AB1551" s="775"/>
    </row>
    <row r="1552" spans="1:28" s="43" customFormat="1" x14ac:dyDescent="0.2">
      <c r="A1552" s="776"/>
      <c r="B1552" s="780"/>
      <c r="D1552" s="779"/>
      <c r="E1552" s="779"/>
      <c r="F1552" s="778"/>
      <c r="G1552" s="777"/>
      <c r="H1552" s="776"/>
      <c r="I1552" s="776"/>
      <c r="J1552" s="776"/>
      <c r="K1552" s="776"/>
      <c r="L1552" s="776"/>
      <c r="M1552" s="776"/>
      <c r="N1552" s="776"/>
      <c r="O1552" s="776"/>
      <c r="P1552" s="776"/>
      <c r="Q1552" s="776"/>
      <c r="R1552" s="776"/>
      <c r="S1552" s="776"/>
      <c r="T1552" s="776"/>
      <c r="U1552" s="776"/>
      <c r="V1552" s="46"/>
      <c r="W1552" s="46"/>
      <c r="X1552" s="775"/>
      <c r="Y1552" s="775"/>
      <c r="Z1552" s="775"/>
      <c r="AA1552" s="775"/>
      <c r="AB1552" s="775"/>
    </row>
    <row r="1553" spans="1:28" s="43" customFormat="1" x14ac:dyDescent="0.2">
      <c r="A1553" s="776"/>
      <c r="B1553" s="780"/>
      <c r="D1553" s="779"/>
      <c r="E1553" s="779"/>
      <c r="F1553" s="778"/>
      <c r="G1553" s="777"/>
      <c r="H1553" s="776"/>
      <c r="I1553" s="776"/>
      <c r="J1553" s="776"/>
      <c r="K1553" s="776"/>
      <c r="L1553" s="776"/>
      <c r="M1553" s="776"/>
      <c r="N1553" s="776"/>
      <c r="O1553" s="776"/>
      <c r="P1553" s="776"/>
      <c r="Q1553" s="776"/>
      <c r="R1553" s="776"/>
      <c r="S1553" s="776"/>
      <c r="T1553" s="776"/>
      <c r="U1553" s="776"/>
      <c r="V1553" s="46"/>
      <c r="W1553" s="46"/>
      <c r="X1553" s="775"/>
      <c r="Y1553" s="775"/>
      <c r="Z1553" s="775"/>
      <c r="AA1553" s="775"/>
      <c r="AB1553" s="775"/>
    </row>
    <row r="1554" spans="1:28" s="43" customFormat="1" x14ac:dyDescent="0.2">
      <c r="A1554" s="776"/>
      <c r="B1554" s="780"/>
      <c r="D1554" s="779"/>
      <c r="E1554" s="779"/>
      <c r="F1554" s="778"/>
      <c r="G1554" s="777"/>
      <c r="H1554" s="776"/>
      <c r="I1554" s="776"/>
      <c r="J1554" s="776"/>
      <c r="K1554" s="776"/>
      <c r="L1554" s="776"/>
      <c r="M1554" s="776"/>
      <c r="N1554" s="776"/>
      <c r="O1554" s="776"/>
      <c r="P1554" s="776"/>
      <c r="Q1554" s="776"/>
      <c r="R1554" s="776"/>
      <c r="S1554" s="776"/>
      <c r="T1554" s="776"/>
      <c r="U1554" s="776"/>
      <c r="V1554" s="46"/>
      <c r="W1554" s="46"/>
      <c r="X1554" s="775"/>
      <c r="Y1554" s="775"/>
      <c r="Z1554" s="775"/>
      <c r="AA1554" s="775"/>
      <c r="AB1554" s="775"/>
    </row>
    <row r="1555" spans="1:28" s="43" customFormat="1" x14ac:dyDescent="0.2">
      <c r="A1555" s="776"/>
      <c r="B1555" s="780"/>
      <c r="D1555" s="779"/>
      <c r="E1555" s="779"/>
      <c r="F1555" s="778"/>
      <c r="G1555" s="777"/>
      <c r="H1555" s="776"/>
      <c r="I1555" s="776"/>
      <c r="J1555" s="776"/>
      <c r="K1555" s="776"/>
      <c r="L1555" s="776"/>
      <c r="M1555" s="776"/>
      <c r="N1555" s="776"/>
      <c r="O1555" s="776"/>
      <c r="P1555" s="776"/>
      <c r="Q1555" s="776"/>
      <c r="R1555" s="776"/>
      <c r="S1555" s="776"/>
      <c r="T1555" s="776"/>
      <c r="U1555" s="776"/>
      <c r="V1555" s="46"/>
      <c r="W1555" s="46"/>
      <c r="X1555" s="775"/>
      <c r="Y1555" s="775"/>
      <c r="Z1555" s="775"/>
      <c r="AA1555" s="775"/>
      <c r="AB1555" s="775"/>
    </row>
    <row r="1556" spans="1:28" s="43" customFormat="1" x14ac:dyDescent="0.2">
      <c r="A1556" s="776"/>
      <c r="B1556" s="780"/>
      <c r="D1556" s="779"/>
      <c r="E1556" s="779"/>
      <c r="F1556" s="778"/>
      <c r="G1556" s="777"/>
      <c r="H1556" s="776"/>
      <c r="I1556" s="776"/>
      <c r="J1556" s="776"/>
      <c r="K1556" s="776"/>
      <c r="L1556" s="776"/>
      <c r="M1556" s="776"/>
      <c r="N1556" s="776"/>
      <c r="O1556" s="776"/>
      <c r="P1556" s="776"/>
      <c r="Q1556" s="776"/>
      <c r="R1556" s="776"/>
      <c r="S1556" s="776"/>
      <c r="T1556" s="776"/>
      <c r="U1556" s="776"/>
      <c r="V1556" s="46"/>
      <c r="W1556" s="46"/>
      <c r="X1556" s="775"/>
      <c r="Y1556" s="775"/>
      <c r="Z1556" s="775"/>
      <c r="AA1556" s="775"/>
      <c r="AB1556" s="775"/>
    </row>
    <row r="1557" spans="1:28" s="43" customFormat="1" x14ac:dyDescent="0.2">
      <c r="A1557" s="776"/>
      <c r="B1557" s="780"/>
      <c r="D1557" s="779"/>
      <c r="E1557" s="779"/>
      <c r="F1557" s="778"/>
      <c r="G1557" s="777"/>
      <c r="H1557" s="776"/>
      <c r="I1557" s="776"/>
      <c r="J1557" s="776"/>
      <c r="K1557" s="776"/>
      <c r="L1557" s="776"/>
      <c r="M1557" s="776"/>
      <c r="N1557" s="776"/>
      <c r="O1557" s="776"/>
      <c r="P1557" s="776"/>
      <c r="Q1557" s="776"/>
      <c r="R1557" s="776"/>
      <c r="S1557" s="776"/>
      <c r="T1557" s="776"/>
      <c r="U1557" s="776"/>
      <c r="V1557" s="46"/>
      <c r="W1557" s="46"/>
      <c r="X1557" s="775"/>
      <c r="Y1557" s="775"/>
      <c r="Z1557" s="775"/>
      <c r="AA1557" s="775"/>
      <c r="AB1557" s="775"/>
    </row>
    <row r="1558" spans="1:28" s="43" customFormat="1" x14ac:dyDescent="0.2">
      <c r="A1558" s="776"/>
      <c r="B1558" s="780"/>
      <c r="D1558" s="779"/>
      <c r="E1558" s="779"/>
      <c r="F1558" s="778"/>
      <c r="G1558" s="777"/>
      <c r="H1558" s="776"/>
      <c r="I1558" s="776"/>
      <c r="J1558" s="776"/>
      <c r="K1558" s="776"/>
      <c r="L1558" s="776"/>
      <c r="M1558" s="776"/>
      <c r="N1558" s="776"/>
      <c r="O1558" s="776"/>
      <c r="P1558" s="776"/>
      <c r="Q1558" s="776"/>
      <c r="R1558" s="776"/>
      <c r="S1558" s="776"/>
      <c r="T1558" s="776"/>
      <c r="U1558" s="776"/>
      <c r="V1558" s="46"/>
      <c r="W1558" s="46"/>
      <c r="X1558" s="775"/>
      <c r="Y1558" s="775"/>
      <c r="Z1558" s="775"/>
      <c r="AA1558" s="775"/>
      <c r="AB1558" s="775"/>
    </row>
    <row r="1559" spans="1:28" s="43" customFormat="1" x14ac:dyDescent="0.2">
      <c r="A1559" s="776"/>
      <c r="B1559" s="780"/>
      <c r="D1559" s="779"/>
      <c r="E1559" s="779"/>
      <c r="F1559" s="778"/>
      <c r="G1559" s="777"/>
      <c r="H1559" s="776"/>
      <c r="I1559" s="776"/>
      <c r="J1559" s="776"/>
      <c r="K1559" s="776"/>
      <c r="L1559" s="776"/>
      <c r="M1559" s="776"/>
      <c r="N1559" s="776"/>
      <c r="O1559" s="776"/>
      <c r="P1559" s="776"/>
      <c r="Q1559" s="776"/>
      <c r="R1559" s="776"/>
      <c r="S1559" s="776"/>
      <c r="T1559" s="776"/>
      <c r="U1559" s="776"/>
      <c r="V1559" s="46"/>
      <c r="W1559" s="46"/>
      <c r="X1559" s="775"/>
      <c r="Y1559" s="775"/>
      <c r="Z1559" s="775"/>
      <c r="AA1559" s="775"/>
      <c r="AB1559" s="775"/>
    </row>
    <row r="1560" spans="1:28" s="43" customFormat="1" x14ac:dyDescent="0.2">
      <c r="A1560" s="776"/>
      <c r="B1560" s="780"/>
      <c r="D1560" s="779"/>
      <c r="E1560" s="779"/>
      <c r="F1560" s="778"/>
      <c r="G1560" s="777"/>
      <c r="H1560" s="776"/>
      <c r="I1560" s="776"/>
      <c r="J1560" s="776"/>
      <c r="K1560" s="776"/>
      <c r="L1560" s="776"/>
      <c r="M1560" s="776"/>
      <c r="N1560" s="776"/>
      <c r="O1560" s="776"/>
      <c r="P1560" s="776"/>
      <c r="Q1560" s="776"/>
      <c r="R1560" s="776"/>
      <c r="S1560" s="776"/>
      <c r="T1560" s="776"/>
      <c r="U1560" s="776"/>
      <c r="V1560" s="46"/>
      <c r="W1560" s="46"/>
      <c r="X1560" s="775"/>
      <c r="Y1560" s="775"/>
      <c r="Z1560" s="775"/>
      <c r="AA1560" s="775"/>
      <c r="AB1560" s="775"/>
    </row>
    <row r="1561" spans="1:28" s="43" customFormat="1" x14ac:dyDescent="0.2">
      <c r="A1561" s="776"/>
      <c r="B1561" s="780"/>
      <c r="D1561" s="779"/>
      <c r="E1561" s="779"/>
      <c r="F1561" s="778"/>
      <c r="G1561" s="777"/>
      <c r="H1561" s="776"/>
      <c r="I1561" s="776"/>
      <c r="J1561" s="776"/>
      <c r="K1561" s="776"/>
      <c r="L1561" s="776"/>
      <c r="M1561" s="776"/>
      <c r="N1561" s="776"/>
      <c r="O1561" s="776"/>
      <c r="P1561" s="776"/>
      <c r="Q1561" s="776"/>
      <c r="R1561" s="776"/>
      <c r="S1561" s="776"/>
      <c r="T1561" s="776"/>
      <c r="U1561" s="776"/>
      <c r="V1561" s="46"/>
      <c r="W1561" s="46"/>
      <c r="X1561" s="775"/>
      <c r="Y1561" s="775"/>
      <c r="Z1561" s="775"/>
      <c r="AA1561" s="775"/>
      <c r="AB1561" s="775"/>
    </row>
    <row r="1562" spans="1:28" s="43" customFormat="1" x14ac:dyDescent="0.2">
      <c r="A1562" s="776"/>
      <c r="B1562" s="780"/>
      <c r="D1562" s="779"/>
      <c r="E1562" s="779"/>
      <c r="F1562" s="778"/>
      <c r="G1562" s="777"/>
      <c r="H1562" s="776"/>
      <c r="I1562" s="776"/>
      <c r="J1562" s="776"/>
      <c r="K1562" s="776"/>
      <c r="L1562" s="776"/>
      <c r="M1562" s="776"/>
      <c r="N1562" s="776"/>
      <c r="O1562" s="776"/>
      <c r="P1562" s="776"/>
      <c r="Q1562" s="776"/>
      <c r="R1562" s="776"/>
      <c r="S1562" s="776"/>
      <c r="T1562" s="776"/>
      <c r="U1562" s="776"/>
      <c r="V1562" s="46"/>
      <c r="W1562" s="46"/>
      <c r="X1562" s="775"/>
      <c r="Y1562" s="775"/>
      <c r="Z1562" s="775"/>
      <c r="AA1562" s="775"/>
      <c r="AB1562" s="775"/>
    </row>
    <row r="1563" spans="1:28" s="43" customFormat="1" x14ac:dyDescent="0.2">
      <c r="A1563" s="776"/>
      <c r="B1563" s="780"/>
      <c r="D1563" s="779"/>
      <c r="E1563" s="779"/>
      <c r="F1563" s="778"/>
      <c r="G1563" s="777"/>
      <c r="H1563" s="776"/>
      <c r="I1563" s="776"/>
      <c r="J1563" s="776"/>
      <c r="K1563" s="776"/>
      <c r="L1563" s="776"/>
      <c r="M1563" s="776"/>
      <c r="N1563" s="776"/>
      <c r="O1563" s="776"/>
      <c r="P1563" s="776"/>
      <c r="Q1563" s="776"/>
      <c r="R1563" s="776"/>
      <c r="S1563" s="776"/>
      <c r="T1563" s="776"/>
      <c r="U1563" s="776"/>
      <c r="V1563" s="46"/>
      <c r="W1563" s="46"/>
      <c r="X1563" s="775"/>
      <c r="Y1563" s="775"/>
      <c r="Z1563" s="775"/>
      <c r="AA1563" s="775"/>
      <c r="AB1563" s="775"/>
    </row>
    <row r="1564" spans="1:28" s="43" customFormat="1" x14ac:dyDescent="0.2">
      <c r="A1564" s="776"/>
      <c r="B1564" s="780"/>
      <c r="D1564" s="779"/>
      <c r="E1564" s="779"/>
      <c r="F1564" s="778"/>
      <c r="G1564" s="777"/>
      <c r="H1564" s="776"/>
      <c r="I1564" s="776"/>
      <c r="J1564" s="776"/>
      <c r="K1564" s="776"/>
      <c r="L1564" s="776"/>
      <c r="M1564" s="776"/>
      <c r="N1564" s="776"/>
      <c r="O1564" s="776"/>
      <c r="P1564" s="776"/>
      <c r="Q1564" s="776"/>
      <c r="R1564" s="776"/>
      <c r="S1564" s="776"/>
      <c r="T1564" s="776"/>
      <c r="U1564" s="776"/>
      <c r="V1564" s="46"/>
      <c r="W1564" s="46"/>
      <c r="X1564" s="775"/>
      <c r="Y1564" s="775"/>
      <c r="Z1564" s="775"/>
      <c r="AA1564" s="775"/>
      <c r="AB1564" s="775"/>
    </row>
    <row r="1565" spans="1:28" s="43" customFormat="1" x14ac:dyDescent="0.2">
      <c r="A1565" s="776"/>
      <c r="B1565" s="780"/>
      <c r="D1565" s="779"/>
      <c r="E1565" s="779"/>
      <c r="F1565" s="778"/>
      <c r="G1565" s="777"/>
      <c r="H1565" s="776"/>
      <c r="I1565" s="776"/>
      <c r="J1565" s="776"/>
      <c r="K1565" s="776"/>
      <c r="L1565" s="776"/>
      <c r="M1565" s="776"/>
      <c r="N1565" s="776"/>
      <c r="O1565" s="776"/>
      <c r="P1565" s="776"/>
      <c r="Q1565" s="776"/>
      <c r="R1565" s="776"/>
      <c r="S1565" s="776"/>
      <c r="T1565" s="776"/>
      <c r="U1565" s="776"/>
      <c r="V1565" s="46"/>
      <c r="W1565" s="46"/>
      <c r="X1565" s="775"/>
      <c r="Y1565" s="775"/>
      <c r="Z1565" s="775"/>
      <c r="AA1565" s="775"/>
      <c r="AB1565" s="775"/>
    </row>
    <row r="1566" spans="1:28" s="43" customFormat="1" x14ac:dyDescent="0.2">
      <c r="A1566" s="776"/>
      <c r="B1566" s="780"/>
      <c r="D1566" s="779"/>
      <c r="E1566" s="779"/>
      <c r="F1566" s="778"/>
      <c r="G1566" s="777"/>
      <c r="H1566" s="776"/>
      <c r="I1566" s="776"/>
      <c r="J1566" s="776"/>
      <c r="K1566" s="776"/>
      <c r="L1566" s="776"/>
      <c r="M1566" s="776"/>
      <c r="N1566" s="776"/>
      <c r="O1566" s="776"/>
      <c r="P1566" s="776"/>
      <c r="Q1566" s="776"/>
      <c r="R1566" s="776"/>
      <c r="S1566" s="776"/>
      <c r="T1566" s="776"/>
      <c r="U1566" s="776"/>
      <c r="V1566" s="46"/>
      <c r="W1566" s="46"/>
      <c r="X1566" s="775"/>
      <c r="Y1566" s="775"/>
      <c r="Z1566" s="775"/>
      <c r="AA1566" s="775"/>
      <c r="AB1566" s="775"/>
    </row>
    <row r="1567" spans="1:28" s="43" customFormat="1" x14ac:dyDescent="0.2">
      <c r="A1567" s="776"/>
      <c r="B1567" s="780"/>
      <c r="D1567" s="779"/>
      <c r="E1567" s="779"/>
      <c r="F1567" s="778"/>
      <c r="G1567" s="777"/>
      <c r="H1567" s="776"/>
      <c r="I1567" s="776"/>
      <c r="J1567" s="776"/>
      <c r="K1567" s="776"/>
      <c r="L1567" s="776"/>
      <c r="M1567" s="776"/>
      <c r="N1567" s="776"/>
      <c r="O1567" s="776"/>
      <c r="P1567" s="776"/>
      <c r="Q1567" s="776"/>
      <c r="R1567" s="776"/>
      <c r="S1567" s="776"/>
      <c r="T1567" s="776"/>
      <c r="U1567" s="776"/>
      <c r="V1567" s="46"/>
      <c r="W1567" s="46"/>
      <c r="X1567" s="775"/>
      <c r="Y1567" s="775"/>
      <c r="Z1567" s="775"/>
      <c r="AA1567" s="775"/>
      <c r="AB1567" s="775"/>
    </row>
    <row r="1568" spans="1:28" s="43" customFormat="1" x14ac:dyDescent="0.2">
      <c r="A1568" s="776"/>
      <c r="B1568" s="780"/>
      <c r="D1568" s="779"/>
      <c r="E1568" s="779"/>
      <c r="F1568" s="778"/>
      <c r="G1568" s="777"/>
      <c r="H1568" s="776"/>
      <c r="I1568" s="776"/>
      <c r="J1568" s="776"/>
      <c r="K1568" s="776"/>
      <c r="L1568" s="776"/>
      <c r="M1568" s="776"/>
      <c r="N1568" s="776"/>
      <c r="O1568" s="776"/>
      <c r="P1568" s="776"/>
      <c r="Q1568" s="776"/>
      <c r="R1568" s="776"/>
      <c r="S1568" s="776"/>
      <c r="T1568" s="776"/>
      <c r="U1568" s="776"/>
      <c r="V1568" s="46"/>
      <c r="W1568" s="46"/>
      <c r="X1568" s="775"/>
      <c r="Y1568" s="775"/>
      <c r="Z1568" s="775"/>
      <c r="AA1568" s="775"/>
      <c r="AB1568" s="775"/>
    </row>
    <row r="1569" spans="1:28" s="43" customFormat="1" x14ac:dyDescent="0.2">
      <c r="A1569" s="776"/>
      <c r="B1569" s="780"/>
      <c r="D1569" s="779"/>
      <c r="E1569" s="779"/>
      <c r="F1569" s="778"/>
      <c r="G1569" s="777"/>
      <c r="H1569" s="776"/>
      <c r="I1569" s="776"/>
      <c r="J1569" s="776"/>
      <c r="K1569" s="776"/>
      <c r="L1569" s="776"/>
      <c r="M1569" s="776"/>
      <c r="N1569" s="776"/>
      <c r="O1569" s="776"/>
      <c r="P1569" s="776"/>
      <c r="Q1569" s="776"/>
      <c r="R1569" s="776"/>
      <c r="S1569" s="776"/>
      <c r="T1569" s="776"/>
      <c r="U1569" s="776"/>
      <c r="V1569" s="46"/>
      <c r="W1569" s="46"/>
      <c r="X1569" s="775"/>
      <c r="Y1569" s="775"/>
      <c r="Z1569" s="775"/>
      <c r="AA1569" s="775"/>
      <c r="AB1569" s="775"/>
    </row>
    <row r="1570" spans="1:28" s="43" customFormat="1" x14ac:dyDescent="0.2">
      <c r="A1570" s="776"/>
      <c r="B1570" s="780"/>
      <c r="D1570" s="779"/>
      <c r="E1570" s="779"/>
      <c r="F1570" s="778"/>
      <c r="G1570" s="777"/>
      <c r="H1570" s="776"/>
      <c r="I1570" s="776"/>
      <c r="J1570" s="776"/>
      <c r="K1570" s="776"/>
      <c r="L1570" s="776"/>
      <c r="M1570" s="776"/>
      <c r="N1570" s="776"/>
      <c r="O1570" s="776"/>
      <c r="P1570" s="776"/>
      <c r="Q1570" s="776"/>
      <c r="R1570" s="776"/>
      <c r="S1570" s="776"/>
      <c r="T1570" s="776"/>
      <c r="U1570" s="776"/>
      <c r="V1570" s="46"/>
      <c r="W1570" s="46"/>
      <c r="X1570" s="775"/>
      <c r="Y1570" s="775"/>
      <c r="Z1570" s="775"/>
      <c r="AA1570" s="775"/>
      <c r="AB1570" s="775"/>
    </row>
    <row r="1571" spans="1:28" s="43" customFormat="1" x14ac:dyDescent="0.2">
      <c r="A1571" s="776"/>
      <c r="B1571" s="780"/>
      <c r="D1571" s="779"/>
      <c r="E1571" s="779"/>
      <c r="F1571" s="778"/>
      <c r="G1571" s="777"/>
      <c r="H1571" s="776"/>
      <c r="I1571" s="776"/>
      <c r="J1571" s="776"/>
      <c r="K1571" s="776"/>
      <c r="L1571" s="776"/>
      <c r="M1571" s="776"/>
      <c r="N1571" s="776"/>
      <c r="O1571" s="776"/>
      <c r="P1571" s="776"/>
      <c r="Q1571" s="776"/>
      <c r="R1571" s="776"/>
      <c r="S1571" s="776"/>
      <c r="T1571" s="776"/>
      <c r="U1571" s="776"/>
      <c r="V1571" s="46"/>
      <c r="W1571" s="46"/>
      <c r="X1571" s="775"/>
      <c r="Y1571" s="775"/>
      <c r="Z1571" s="775"/>
      <c r="AA1571" s="775"/>
      <c r="AB1571" s="775"/>
    </row>
    <row r="1572" spans="1:28" s="43" customFormat="1" x14ac:dyDescent="0.2">
      <c r="A1572" s="776"/>
      <c r="B1572" s="780"/>
      <c r="D1572" s="779"/>
      <c r="E1572" s="779"/>
      <c r="F1572" s="778"/>
      <c r="G1572" s="777"/>
      <c r="H1572" s="776"/>
      <c r="I1572" s="776"/>
      <c r="J1572" s="776"/>
      <c r="K1572" s="776"/>
      <c r="L1572" s="776"/>
      <c r="M1572" s="776"/>
      <c r="N1572" s="776"/>
      <c r="O1572" s="776"/>
      <c r="P1572" s="776"/>
      <c r="Q1572" s="776"/>
      <c r="R1572" s="776"/>
      <c r="S1572" s="776"/>
      <c r="T1572" s="776"/>
      <c r="U1572" s="776"/>
      <c r="V1572" s="46"/>
      <c r="W1572" s="46"/>
      <c r="X1572" s="775"/>
      <c r="Y1572" s="775"/>
      <c r="Z1572" s="775"/>
      <c r="AA1572" s="775"/>
      <c r="AB1572" s="775"/>
    </row>
    <row r="1573" spans="1:28" s="43" customFormat="1" x14ac:dyDescent="0.2">
      <c r="A1573" s="776"/>
      <c r="B1573" s="780"/>
      <c r="D1573" s="779"/>
      <c r="E1573" s="779"/>
      <c r="F1573" s="778"/>
      <c r="G1573" s="777"/>
      <c r="H1573" s="776"/>
      <c r="I1573" s="776"/>
      <c r="J1573" s="776"/>
      <c r="K1573" s="776"/>
      <c r="L1573" s="776"/>
      <c r="M1573" s="776"/>
      <c r="N1573" s="776"/>
      <c r="O1573" s="776"/>
      <c r="P1573" s="776"/>
      <c r="Q1573" s="776"/>
      <c r="R1573" s="776"/>
      <c r="S1573" s="776"/>
      <c r="T1573" s="776"/>
      <c r="U1573" s="776"/>
      <c r="V1573" s="46"/>
      <c r="W1573" s="46"/>
      <c r="X1573" s="775"/>
      <c r="Y1573" s="775"/>
      <c r="Z1573" s="775"/>
      <c r="AA1573" s="775"/>
      <c r="AB1573" s="775"/>
    </row>
    <row r="1574" spans="1:28" s="43" customFormat="1" x14ac:dyDescent="0.2">
      <c r="A1574" s="776"/>
      <c r="B1574" s="780"/>
      <c r="D1574" s="779"/>
      <c r="E1574" s="779"/>
      <c r="F1574" s="778"/>
      <c r="G1574" s="777"/>
      <c r="H1574" s="776"/>
      <c r="I1574" s="776"/>
      <c r="J1574" s="776"/>
      <c r="K1574" s="776"/>
      <c r="L1574" s="776"/>
      <c r="M1574" s="776"/>
      <c r="N1574" s="776"/>
      <c r="O1574" s="776"/>
      <c r="P1574" s="776"/>
      <c r="Q1574" s="776"/>
      <c r="R1574" s="776"/>
      <c r="S1574" s="776"/>
      <c r="T1574" s="776"/>
      <c r="U1574" s="776"/>
      <c r="V1574" s="46"/>
      <c r="W1574" s="46"/>
      <c r="X1574" s="775"/>
      <c r="Y1574" s="775"/>
      <c r="Z1574" s="775"/>
      <c r="AA1574" s="775"/>
      <c r="AB1574" s="775"/>
    </row>
    <row r="1575" spans="1:28" s="43" customFormat="1" x14ac:dyDescent="0.2">
      <c r="A1575" s="776"/>
      <c r="B1575" s="780"/>
      <c r="D1575" s="779"/>
      <c r="E1575" s="779"/>
      <c r="F1575" s="778"/>
      <c r="G1575" s="777"/>
      <c r="H1575" s="776"/>
      <c r="I1575" s="776"/>
      <c r="J1575" s="776"/>
      <c r="K1575" s="776"/>
      <c r="L1575" s="776"/>
      <c r="M1575" s="776"/>
      <c r="N1575" s="776"/>
      <c r="O1575" s="776"/>
      <c r="P1575" s="776"/>
      <c r="Q1575" s="776"/>
      <c r="R1575" s="776"/>
      <c r="S1575" s="776"/>
      <c r="T1575" s="776"/>
      <c r="U1575" s="776"/>
      <c r="V1575" s="46"/>
      <c r="W1575" s="46"/>
      <c r="X1575" s="775"/>
      <c r="Y1575" s="775"/>
      <c r="Z1575" s="775"/>
      <c r="AA1575" s="775"/>
      <c r="AB1575" s="775"/>
    </row>
    <row r="1576" spans="1:28" s="43" customFormat="1" x14ac:dyDescent="0.2">
      <c r="A1576" s="776"/>
      <c r="B1576" s="780"/>
      <c r="D1576" s="779"/>
      <c r="E1576" s="779"/>
      <c r="F1576" s="778"/>
      <c r="G1576" s="777"/>
      <c r="H1576" s="776"/>
      <c r="I1576" s="776"/>
      <c r="J1576" s="776"/>
      <c r="K1576" s="776"/>
      <c r="L1576" s="776"/>
      <c r="M1576" s="776"/>
      <c r="N1576" s="776"/>
      <c r="O1576" s="776"/>
      <c r="P1576" s="776"/>
      <c r="Q1576" s="776"/>
      <c r="R1576" s="776"/>
      <c r="S1576" s="776"/>
      <c r="T1576" s="776"/>
      <c r="U1576" s="776"/>
      <c r="V1576" s="46"/>
      <c r="W1576" s="46"/>
      <c r="X1576" s="775"/>
      <c r="Y1576" s="775"/>
      <c r="Z1576" s="775"/>
      <c r="AA1576" s="775"/>
      <c r="AB1576" s="775"/>
    </row>
    <row r="1577" spans="1:28" s="43" customFormat="1" x14ac:dyDescent="0.2">
      <c r="A1577" s="776"/>
      <c r="B1577" s="780"/>
      <c r="D1577" s="779"/>
      <c r="E1577" s="779"/>
      <c r="F1577" s="778"/>
      <c r="G1577" s="777"/>
      <c r="H1577" s="776"/>
      <c r="I1577" s="776"/>
      <c r="J1577" s="776"/>
      <c r="K1577" s="776"/>
      <c r="L1577" s="776"/>
      <c r="M1577" s="776"/>
      <c r="N1577" s="776"/>
      <c r="O1577" s="776"/>
      <c r="P1577" s="776"/>
      <c r="Q1577" s="776"/>
      <c r="R1577" s="776"/>
      <c r="S1577" s="776"/>
      <c r="T1577" s="776"/>
      <c r="U1577" s="776"/>
      <c r="V1577" s="46"/>
      <c r="W1577" s="46"/>
      <c r="X1577" s="775"/>
      <c r="Y1577" s="775"/>
      <c r="Z1577" s="775"/>
      <c r="AA1577" s="775"/>
      <c r="AB1577" s="775"/>
    </row>
    <row r="1578" spans="1:28" s="43" customFormat="1" x14ac:dyDescent="0.2">
      <c r="A1578" s="776"/>
      <c r="B1578" s="780"/>
      <c r="D1578" s="779"/>
      <c r="E1578" s="779"/>
      <c r="F1578" s="778"/>
      <c r="G1578" s="777"/>
      <c r="H1578" s="776"/>
      <c r="I1578" s="776"/>
      <c r="J1578" s="776"/>
      <c r="K1578" s="776"/>
      <c r="L1578" s="776"/>
      <c r="M1578" s="776"/>
      <c r="N1578" s="776"/>
      <c r="O1578" s="776"/>
      <c r="P1578" s="776"/>
      <c r="Q1578" s="776"/>
      <c r="R1578" s="776"/>
      <c r="S1578" s="776"/>
      <c r="T1578" s="776"/>
      <c r="U1578" s="776"/>
      <c r="V1578" s="46"/>
      <c r="W1578" s="46"/>
      <c r="X1578" s="775"/>
      <c r="Y1578" s="775"/>
      <c r="Z1578" s="775"/>
      <c r="AA1578" s="775"/>
      <c r="AB1578" s="775"/>
    </row>
    <row r="1579" spans="1:28" s="43" customFormat="1" x14ac:dyDescent="0.2">
      <c r="A1579" s="776"/>
      <c r="B1579" s="780"/>
      <c r="D1579" s="779"/>
      <c r="E1579" s="779"/>
      <c r="F1579" s="778"/>
      <c r="G1579" s="777"/>
      <c r="H1579" s="776"/>
      <c r="I1579" s="776"/>
      <c r="J1579" s="776"/>
      <c r="K1579" s="776"/>
      <c r="L1579" s="776"/>
      <c r="M1579" s="776"/>
      <c r="N1579" s="776"/>
      <c r="O1579" s="776"/>
      <c r="P1579" s="776"/>
      <c r="Q1579" s="776"/>
      <c r="R1579" s="776"/>
      <c r="S1579" s="776"/>
      <c r="T1579" s="776"/>
      <c r="U1579" s="776"/>
      <c r="V1579" s="46"/>
      <c r="W1579" s="46"/>
      <c r="X1579" s="775"/>
      <c r="Y1579" s="775"/>
      <c r="Z1579" s="775"/>
      <c r="AA1579" s="775"/>
      <c r="AB1579" s="775"/>
    </row>
    <row r="1580" spans="1:28" s="43" customFormat="1" x14ac:dyDescent="0.2">
      <c r="A1580" s="776"/>
      <c r="B1580" s="780"/>
      <c r="D1580" s="779"/>
      <c r="E1580" s="779"/>
      <c r="F1580" s="778"/>
      <c r="G1580" s="777"/>
      <c r="H1580" s="776"/>
      <c r="I1580" s="776"/>
      <c r="J1580" s="776"/>
      <c r="K1580" s="776"/>
      <c r="L1580" s="776"/>
      <c r="M1580" s="776"/>
      <c r="N1580" s="776"/>
      <c r="O1580" s="776"/>
      <c r="P1580" s="776"/>
      <c r="Q1580" s="776"/>
      <c r="R1580" s="776"/>
      <c r="S1580" s="776"/>
      <c r="T1580" s="776"/>
      <c r="U1580" s="776"/>
      <c r="V1580" s="46"/>
      <c r="W1580" s="46"/>
      <c r="X1580" s="775"/>
      <c r="Y1580" s="775"/>
      <c r="Z1580" s="775"/>
      <c r="AA1580" s="775"/>
      <c r="AB1580" s="775"/>
    </row>
    <row r="1581" spans="1:28" s="43" customFormat="1" x14ac:dyDescent="0.2">
      <c r="A1581" s="776"/>
      <c r="B1581" s="780"/>
      <c r="D1581" s="779"/>
      <c r="E1581" s="779"/>
      <c r="F1581" s="778"/>
      <c r="G1581" s="777"/>
      <c r="H1581" s="776"/>
      <c r="I1581" s="776"/>
      <c r="J1581" s="776"/>
      <c r="K1581" s="776"/>
      <c r="L1581" s="776"/>
      <c r="M1581" s="776"/>
      <c r="N1581" s="776"/>
      <c r="O1581" s="776"/>
      <c r="P1581" s="776"/>
      <c r="Q1581" s="776"/>
      <c r="R1581" s="776"/>
      <c r="S1581" s="776"/>
      <c r="T1581" s="776"/>
      <c r="U1581" s="776"/>
      <c r="V1581" s="46"/>
      <c r="W1581" s="46"/>
      <c r="X1581" s="775"/>
      <c r="Y1581" s="775"/>
      <c r="Z1581" s="775"/>
      <c r="AA1581" s="775"/>
      <c r="AB1581" s="775"/>
    </row>
    <row r="1582" spans="1:28" s="43" customFormat="1" x14ac:dyDescent="0.2">
      <c r="A1582" s="776"/>
      <c r="B1582" s="780"/>
      <c r="D1582" s="779"/>
      <c r="E1582" s="779"/>
      <c r="F1582" s="778"/>
      <c r="G1582" s="777"/>
      <c r="H1582" s="776"/>
      <c r="I1582" s="776"/>
      <c r="J1582" s="776"/>
      <c r="K1582" s="776"/>
      <c r="L1582" s="776"/>
      <c r="M1582" s="776"/>
      <c r="N1582" s="776"/>
      <c r="O1582" s="776"/>
      <c r="P1582" s="776"/>
      <c r="Q1582" s="776"/>
      <c r="R1582" s="776"/>
      <c r="S1582" s="776"/>
      <c r="T1582" s="776"/>
      <c r="U1582" s="776"/>
      <c r="V1582" s="46"/>
      <c r="W1582" s="46"/>
      <c r="X1582" s="775"/>
      <c r="Y1582" s="775"/>
      <c r="Z1582" s="775"/>
      <c r="AA1582" s="775"/>
      <c r="AB1582" s="775"/>
    </row>
    <row r="1583" spans="1:28" s="43" customFormat="1" x14ac:dyDescent="0.2">
      <c r="A1583" s="776"/>
      <c r="B1583" s="780"/>
      <c r="D1583" s="779"/>
      <c r="E1583" s="779"/>
      <c r="F1583" s="778"/>
      <c r="G1583" s="777"/>
      <c r="H1583" s="776"/>
      <c r="I1583" s="776"/>
      <c r="J1583" s="776"/>
      <c r="K1583" s="776"/>
      <c r="L1583" s="776"/>
      <c r="M1583" s="776"/>
      <c r="N1583" s="776"/>
      <c r="O1583" s="776"/>
      <c r="P1583" s="776"/>
      <c r="Q1583" s="776"/>
      <c r="R1583" s="776"/>
      <c r="S1583" s="776"/>
      <c r="T1583" s="776"/>
      <c r="U1583" s="776"/>
      <c r="V1583" s="46"/>
      <c r="W1583" s="46"/>
      <c r="X1583" s="775"/>
      <c r="Y1583" s="775"/>
      <c r="Z1583" s="775"/>
      <c r="AA1583" s="775"/>
      <c r="AB1583" s="775"/>
    </row>
    <row r="1584" spans="1:28" s="43" customFormat="1" x14ac:dyDescent="0.2">
      <c r="A1584" s="776"/>
      <c r="B1584" s="780"/>
      <c r="D1584" s="779"/>
      <c r="E1584" s="779"/>
      <c r="F1584" s="778"/>
      <c r="G1584" s="777"/>
      <c r="H1584" s="776"/>
      <c r="I1584" s="776"/>
      <c r="J1584" s="776"/>
      <c r="K1584" s="776"/>
      <c r="L1584" s="776"/>
      <c r="M1584" s="776"/>
      <c r="N1584" s="776"/>
      <c r="O1584" s="776"/>
      <c r="P1584" s="776"/>
      <c r="Q1584" s="776"/>
      <c r="R1584" s="776"/>
      <c r="S1584" s="776"/>
      <c r="T1584" s="776"/>
      <c r="U1584" s="776"/>
      <c r="V1584" s="46"/>
      <c r="W1584" s="46"/>
      <c r="X1584" s="775"/>
      <c r="Y1584" s="775"/>
      <c r="Z1584" s="775"/>
      <c r="AA1584" s="775"/>
      <c r="AB1584" s="775"/>
    </row>
    <row r="1585" spans="1:28" s="43" customFormat="1" x14ac:dyDescent="0.2">
      <c r="A1585" s="776"/>
      <c r="B1585" s="780"/>
      <c r="D1585" s="779"/>
      <c r="E1585" s="779"/>
      <c r="F1585" s="778"/>
      <c r="G1585" s="777"/>
      <c r="H1585" s="776"/>
      <c r="I1585" s="776"/>
      <c r="J1585" s="776"/>
      <c r="K1585" s="776"/>
      <c r="L1585" s="776"/>
      <c r="M1585" s="776"/>
      <c r="N1585" s="776"/>
      <c r="O1585" s="776"/>
      <c r="P1585" s="776"/>
      <c r="Q1585" s="776"/>
      <c r="R1585" s="776"/>
      <c r="S1585" s="776"/>
      <c r="T1585" s="776"/>
      <c r="U1585" s="776"/>
      <c r="V1585" s="46"/>
      <c r="W1585" s="46"/>
      <c r="X1585" s="775"/>
      <c r="Y1585" s="775"/>
      <c r="Z1585" s="775"/>
      <c r="AA1585" s="775"/>
      <c r="AB1585" s="775"/>
    </row>
    <row r="1586" spans="1:28" s="43" customFormat="1" x14ac:dyDescent="0.2">
      <c r="A1586" s="776"/>
      <c r="B1586" s="780"/>
      <c r="D1586" s="779"/>
      <c r="E1586" s="779"/>
      <c r="F1586" s="778"/>
      <c r="G1586" s="777"/>
      <c r="H1586" s="776"/>
      <c r="I1586" s="776"/>
      <c r="J1586" s="776"/>
      <c r="K1586" s="776"/>
      <c r="L1586" s="776"/>
      <c r="M1586" s="776"/>
      <c r="N1586" s="776"/>
      <c r="O1586" s="776"/>
      <c r="P1586" s="776"/>
      <c r="Q1586" s="776"/>
      <c r="R1586" s="776"/>
      <c r="S1586" s="776"/>
      <c r="T1586" s="776"/>
      <c r="U1586" s="776"/>
      <c r="V1586" s="46"/>
      <c r="W1586" s="46"/>
      <c r="X1586" s="775"/>
      <c r="Y1586" s="775"/>
      <c r="Z1586" s="775"/>
      <c r="AA1586" s="775"/>
      <c r="AB1586" s="775"/>
    </row>
    <row r="1587" spans="1:28" s="43" customFormat="1" x14ac:dyDescent="0.2">
      <c r="A1587" s="776"/>
      <c r="B1587" s="780"/>
      <c r="D1587" s="779"/>
      <c r="E1587" s="779"/>
      <c r="F1587" s="778"/>
      <c r="G1587" s="777"/>
      <c r="H1587" s="776"/>
      <c r="I1587" s="776"/>
      <c r="J1587" s="776"/>
      <c r="K1587" s="776"/>
      <c r="L1587" s="776"/>
      <c r="M1587" s="776"/>
      <c r="N1587" s="776"/>
      <c r="O1587" s="776"/>
      <c r="P1587" s="776"/>
      <c r="Q1587" s="776"/>
      <c r="R1587" s="776"/>
      <c r="S1587" s="776"/>
      <c r="T1587" s="776"/>
      <c r="U1587" s="776"/>
      <c r="V1587" s="46"/>
      <c r="W1587" s="46"/>
      <c r="X1587" s="775"/>
      <c r="Y1587" s="775"/>
      <c r="Z1587" s="775"/>
      <c r="AA1587" s="775"/>
      <c r="AB1587" s="775"/>
    </row>
    <row r="1588" spans="1:28" s="43" customFormat="1" x14ac:dyDescent="0.2">
      <c r="A1588" s="776"/>
      <c r="B1588" s="780"/>
      <c r="D1588" s="779"/>
      <c r="E1588" s="779"/>
      <c r="F1588" s="778"/>
      <c r="G1588" s="777"/>
      <c r="H1588" s="776"/>
      <c r="I1588" s="776"/>
      <c r="J1588" s="776"/>
      <c r="K1588" s="776"/>
      <c r="L1588" s="776"/>
      <c r="M1588" s="776"/>
      <c r="N1588" s="776"/>
      <c r="O1588" s="776"/>
      <c r="P1588" s="776"/>
      <c r="Q1588" s="776"/>
      <c r="R1588" s="776"/>
      <c r="S1588" s="776"/>
      <c r="T1588" s="776"/>
      <c r="U1588" s="776"/>
      <c r="V1588" s="46"/>
      <c r="W1588" s="46"/>
      <c r="X1588" s="775"/>
      <c r="Y1588" s="775"/>
      <c r="Z1588" s="775"/>
      <c r="AA1588" s="775"/>
      <c r="AB1588" s="775"/>
    </row>
    <row r="1589" spans="1:28" s="43" customFormat="1" x14ac:dyDescent="0.2">
      <c r="A1589" s="776"/>
      <c r="B1589" s="780"/>
      <c r="D1589" s="779"/>
      <c r="E1589" s="779"/>
      <c r="F1589" s="778"/>
      <c r="G1589" s="777"/>
      <c r="H1589" s="776"/>
      <c r="I1589" s="776"/>
      <c r="J1589" s="776"/>
      <c r="K1589" s="776"/>
      <c r="L1589" s="776"/>
      <c r="M1589" s="776"/>
      <c r="N1589" s="776"/>
      <c r="O1589" s="776"/>
      <c r="P1589" s="776"/>
      <c r="Q1589" s="776"/>
      <c r="R1589" s="776"/>
      <c r="S1589" s="776"/>
      <c r="T1589" s="776"/>
      <c r="U1589" s="776"/>
      <c r="V1589" s="46"/>
      <c r="W1589" s="46"/>
      <c r="X1589" s="775"/>
      <c r="Y1589" s="775"/>
      <c r="Z1589" s="775"/>
      <c r="AA1589" s="775"/>
      <c r="AB1589" s="775"/>
    </row>
    <row r="1590" spans="1:28" s="43" customFormat="1" x14ac:dyDescent="0.2">
      <c r="A1590" s="776"/>
      <c r="B1590" s="780"/>
      <c r="D1590" s="779"/>
      <c r="E1590" s="779"/>
      <c r="F1590" s="778"/>
      <c r="G1590" s="777"/>
      <c r="H1590" s="776"/>
      <c r="I1590" s="776"/>
      <c r="J1590" s="776"/>
      <c r="K1590" s="776"/>
      <c r="L1590" s="776"/>
      <c r="M1590" s="776"/>
      <c r="N1590" s="776"/>
      <c r="O1590" s="776"/>
      <c r="P1590" s="776"/>
      <c r="Q1590" s="776"/>
      <c r="R1590" s="776"/>
      <c r="S1590" s="776"/>
      <c r="T1590" s="776"/>
      <c r="U1590" s="776"/>
      <c r="V1590" s="46"/>
      <c r="W1590" s="46"/>
      <c r="X1590" s="775"/>
      <c r="Y1590" s="775"/>
      <c r="Z1590" s="775"/>
      <c r="AA1590" s="775"/>
      <c r="AB1590" s="775"/>
    </row>
    <row r="1591" spans="1:28" s="43" customFormat="1" x14ac:dyDescent="0.2">
      <c r="A1591" s="776"/>
      <c r="B1591" s="780"/>
      <c r="D1591" s="779"/>
      <c r="E1591" s="779"/>
      <c r="F1591" s="778"/>
      <c r="G1591" s="777"/>
      <c r="H1591" s="776"/>
      <c r="I1591" s="776"/>
      <c r="J1591" s="776"/>
      <c r="K1591" s="776"/>
      <c r="L1591" s="776"/>
      <c r="M1591" s="776"/>
      <c r="N1591" s="776"/>
      <c r="O1591" s="776"/>
      <c r="P1591" s="776"/>
      <c r="Q1591" s="776"/>
      <c r="R1591" s="776"/>
      <c r="S1591" s="776"/>
      <c r="T1591" s="776"/>
      <c r="U1591" s="776"/>
      <c r="V1591" s="46"/>
      <c r="W1591" s="46"/>
      <c r="X1591" s="775"/>
      <c r="Y1591" s="775"/>
      <c r="Z1591" s="775"/>
      <c r="AA1591" s="775"/>
      <c r="AB1591" s="775"/>
    </row>
    <row r="1592" spans="1:28" s="43" customFormat="1" x14ac:dyDescent="0.2">
      <c r="A1592" s="776"/>
      <c r="B1592" s="780"/>
      <c r="D1592" s="779"/>
      <c r="E1592" s="779"/>
      <c r="F1592" s="778"/>
      <c r="G1592" s="777"/>
      <c r="H1592" s="776"/>
      <c r="I1592" s="776"/>
      <c r="J1592" s="776"/>
      <c r="K1592" s="776"/>
      <c r="L1592" s="776"/>
      <c r="M1592" s="776"/>
      <c r="N1592" s="776"/>
      <c r="O1592" s="776"/>
      <c r="P1592" s="776"/>
      <c r="Q1592" s="776"/>
      <c r="R1592" s="776"/>
      <c r="S1592" s="776"/>
      <c r="T1592" s="776"/>
      <c r="U1592" s="776"/>
      <c r="V1592" s="46"/>
      <c r="W1592" s="46"/>
      <c r="X1592" s="775"/>
      <c r="Y1592" s="775"/>
      <c r="Z1592" s="775"/>
      <c r="AA1592" s="775"/>
      <c r="AB1592" s="775"/>
    </row>
    <row r="1593" spans="1:28" s="43" customFormat="1" x14ac:dyDescent="0.2">
      <c r="A1593" s="776"/>
      <c r="B1593" s="780"/>
      <c r="D1593" s="779"/>
      <c r="E1593" s="779"/>
      <c r="F1593" s="778"/>
      <c r="G1593" s="777"/>
      <c r="H1593" s="776"/>
      <c r="I1593" s="776"/>
      <c r="J1593" s="776"/>
      <c r="K1593" s="776"/>
      <c r="L1593" s="776"/>
      <c r="M1593" s="776"/>
      <c r="N1593" s="776"/>
      <c r="O1593" s="776"/>
      <c r="P1593" s="776"/>
      <c r="Q1593" s="776"/>
      <c r="R1593" s="776"/>
      <c r="S1593" s="776"/>
      <c r="T1593" s="776"/>
      <c r="U1593" s="776"/>
      <c r="V1593" s="46"/>
      <c r="W1593" s="46"/>
      <c r="X1593" s="775"/>
      <c r="Y1593" s="775"/>
      <c r="Z1593" s="775"/>
      <c r="AA1593" s="775"/>
      <c r="AB1593" s="775"/>
    </row>
    <row r="1594" spans="1:28" s="43" customFormat="1" x14ac:dyDescent="0.2">
      <c r="A1594" s="776"/>
      <c r="B1594" s="780"/>
      <c r="D1594" s="779"/>
      <c r="E1594" s="779"/>
      <c r="F1594" s="778"/>
      <c r="G1594" s="777"/>
      <c r="H1594" s="776"/>
      <c r="I1594" s="776"/>
      <c r="J1594" s="776"/>
      <c r="K1594" s="776"/>
      <c r="L1594" s="776"/>
      <c r="M1594" s="776"/>
      <c r="N1594" s="776"/>
      <c r="O1594" s="776"/>
      <c r="P1594" s="776"/>
      <c r="Q1594" s="776"/>
      <c r="R1594" s="776"/>
      <c r="S1594" s="776"/>
      <c r="T1594" s="776"/>
      <c r="U1594" s="776"/>
      <c r="V1594" s="46"/>
      <c r="W1594" s="46"/>
      <c r="X1594" s="775"/>
      <c r="Y1594" s="775"/>
      <c r="Z1594" s="775"/>
      <c r="AA1594" s="775"/>
      <c r="AB1594" s="775"/>
    </row>
    <row r="1595" spans="1:28" s="43" customFormat="1" x14ac:dyDescent="0.2">
      <c r="A1595" s="776"/>
      <c r="B1595" s="780"/>
      <c r="D1595" s="779"/>
      <c r="E1595" s="779"/>
      <c r="F1595" s="778"/>
      <c r="G1595" s="777"/>
      <c r="H1595" s="776"/>
      <c r="I1595" s="776"/>
      <c r="J1595" s="776"/>
      <c r="K1595" s="776"/>
      <c r="L1595" s="776"/>
      <c r="M1595" s="776"/>
      <c r="N1595" s="776"/>
      <c r="O1595" s="776"/>
      <c r="P1595" s="776"/>
      <c r="Q1595" s="776"/>
      <c r="R1595" s="776"/>
      <c r="S1595" s="776"/>
      <c r="T1595" s="776"/>
      <c r="U1595" s="776"/>
      <c r="V1595" s="46"/>
      <c r="W1595" s="46"/>
      <c r="X1595" s="775"/>
      <c r="Y1595" s="775"/>
      <c r="Z1595" s="775"/>
      <c r="AA1595" s="775"/>
      <c r="AB1595" s="775"/>
    </row>
    <row r="1596" spans="1:28" s="43" customFormat="1" x14ac:dyDescent="0.2">
      <c r="A1596" s="776"/>
      <c r="B1596" s="780"/>
      <c r="D1596" s="779"/>
      <c r="E1596" s="779"/>
      <c r="F1596" s="778"/>
      <c r="G1596" s="777"/>
      <c r="H1596" s="776"/>
      <c r="I1596" s="776"/>
      <c r="J1596" s="776"/>
      <c r="K1596" s="776"/>
      <c r="L1596" s="776"/>
      <c r="M1596" s="776"/>
      <c r="N1596" s="776"/>
      <c r="O1596" s="776"/>
      <c r="P1596" s="776"/>
      <c r="Q1596" s="776"/>
      <c r="R1596" s="776"/>
      <c r="S1596" s="776"/>
      <c r="T1596" s="776"/>
      <c r="U1596" s="776"/>
      <c r="V1596" s="46"/>
      <c r="W1596" s="46"/>
      <c r="X1596" s="775"/>
      <c r="Y1596" s="775"/>
      <c r="Z1596" s="775"/>
      <c r="AA1596" s="775"/>
      <c r="AB1596" s="775"/>
    </row>
    <row r="1597" spans="1:28" s="43" customFormat="1" x14ac:dyDescent="0.2">
      <c r="A1597" s="776"/>
      <c r="B1597" s="780"/>
      <c r="D1597" s="779"/>
      <c r="E1597" s="779"/>
      <c r="F1597" s="778"/>
      <c r="G1597" s="777"/>
      <c r="H1597" s="776"/>
      <c r="I1597" s="776"/>
      <c r="J1597" s="776"/>
      <c r="K1597" s="776"/>
      <c r="L1597" s="776"/>
      <c r="M1597" s="776"/>
      <c r="N1597" s="776"/>
      <c r="O1597" s="776"/>
      <c r="P1597" s="776"/>
      <c r="Q1597" s="776"/>
      <c r="R1597" s="776"/>
      <c r="S1597" s="776"/>
      <c r="T1597" s="776"/>
      <c r="U1597" s="776"/>
      <c r="V1597" s="46"/>
      <c r="W1597" s="46"/>
      <c r="X1597" s="775"/>
      <c r="Y1597" s="775"/>
      <c r="Z1597" s="775"/>
      <c r="AA1597" s="775"/>
      <c r="AB1597" s="775"/>
    </row>
    <row r="1598" spans="1:28" s="43" customFormat="1" x14ac:dyDescent="0.2">
      <c r="A1598" s="776"/>
      <c r="B1598" s="780"/>
      <c r="D1598" s="779"/>
      <c r="E1598" s="779"/>
      <c r="F1598" s="778"/>
      <c r="G1598" s="777"/>
      <c r="H1598" s="776"/>
      <c r="I1598" s="776"/>
      <c r="J1598" s="776"/>
      <c r="K1598" s="776"/>
      <c r="L1598" s="776"/>
      <c r="M1598" s="776"/>
      <c r="N1598" s="776"/>
      <c r="O1598" s="776"/>
      <c r="P1598" s="776"/>
      <c r="Q1598" s="776"/>
      <c r="R1598" s="776"/>
      <c r="S1598" s="776"/>
      <c r="T1598" s="776"/>
      <c r="U1598" s="776"/>
      <c r="V1598" s="46"/>
      <c r="W1598" s="46"/>
      <c r="X1598" s="775"/>
      <c r="Y1598" s="775"/>
      <c r="Z1598" s="775"/>
      <c r="AA1598" s="775"/>
      <c r="AB1598" s="775"/>
    </row>
    <row r="1599" spans="1:28" s="43" customFormat="1" x14ac:dyDescent="0.2">
      <c r="A1599" s="776"/>
      <c r="B1599" s="780"/>
      <c r="D1599" s="779"/>
      <c r="E1599" s="779"/>
      <c r="F1599" s="778"/>
      <c r="G1599" s="777"/>
      <c r="H1599" s="776"/>
      <c r="I1599" s="776"/>
      <c r="J1599" s="776"/>
      <c r="K1599" s="776"/>
      <c r="L1599" s="776"/>
      <c r="M1599" s="776"/>
      <c r="N1599" s="776"/>
      <c r="O1599" s="776"/>
      <c r="P1599" s="776"/>
      <c r="Q1599" s="776"/>
      <c r="R1599" s="776"/>
      <c r="S1599" s="776"/>
      <c r="T1599" s="776"/>
      <c r="U1599" s="776"/>
      <c r="V1599" s="46"/>
      <c r="W1599" s="46"/>
      <c r="X1599" s="775"/>
      <c r="Y1599" s="775"/>
      <c r="Z1599" s="775"/>
      <c r="AA1599" s="775"/>
      <c r="AB1599" s="775"/>
    </row>
    <row r="1600" spans="1:28" s="43" customFormat="1" x14ac:dyDescent="0.2">
      <c r="A1600" s="776"/>
      <c r="B1600" s="780"/>
      <c r="D1600" s="779"/>
      <c r="E1600" s="779"/>
      <c r="F1600" s="778"/>
      <c r="G1600" s="777"/>
      <c r="H1600" s="776"/>
      <c r="I1600" s="776"/>
      <c r="J1600" s="776"/>
      <c r="K1600" s="776"/>
      <c r="L1600" s="776"/>
      <c r="M1600" s="776"/>
      <c r="N1600" s="776"/>
      <c r="O1600" s="776"/>
      <c r="P1600" s="776"/>
      <c r="Q1600" s="776"/>
      <c r="R1600" s="776"/>
      <c r="S1600" s="776"/>
      <c r="T1600" s="776"/>
      <c r="U1600" s="776"/>
      <c r="V1600" s="46"/>
      <c r="W1600" s="46"/>
      <c r="X1600" s="775"/>
      <c r="Y1600" s="775"/>
      <c r="Z1600" s="775"/>
      <c r="AA1600" s="775"/>
      <c r="AB1600" s="775"/>
    </row>
    <row r="1601" spans="1:28" s="43" customFormat="1" x14ac:dyDescent="0.2">
      <c r="A1601" s="776"/>
      <c r="B1601" s="780"/>
      <c r="D1601" s="779"/>
      <c r="E1601" s="779"/>
      <c r="F1601" s="778"/>
      <c r="G1601" s="777"/>
      <c r="H1601" s="776"/>
      <c r="I1601" s="776"/>
      <c r="J1601" s="776"/>
      <c r="K1601" s="776"/>
      <c r="L1601" s="776"/>
      <c r="M1601" s="776"/>
      <c r="N1601" s="776"/>
      <c r="O1601" s="776"/>
      <c r="P1601" s="776"/>
      <c r="Q1601" s="776"/>
      <c r="R1601" s="776"/>
      <c r="S1601" s="776"/>
      <c r="T1601" s="776"/>
      <c r="U1601" s="776"/>
      <c r="V1601" s="46"/>
      <c r="W1601" s="46"/>
      <c r="X1601" s="775"/>
      <c r="Y1601" s="775"/>
      <c r="Z1601" s="775"/>
      <c r="AA1601" s="775"/>
      <c r="AB1601" s="775"/>
    </row>
    <row r="1602" spans="1:28" s="43" customFormat="1" x14ac:dyDescent="0.2">
      <c r="A1602" s="776"/>
      <c r="B1602" s="780"/>
      <c r="D1602" s="779"/>
      <c r="E1602" s="779"/>
      <c r="F1602" s="778"/>
      <c r="G1602" s="777"/>
      <c r="H1602" s="776"/>
      <c r="I1602" s="776"/>
      <c r="J1602" s="776"/>
      <c r="K1602" s="776"/>
      <c r="L1602" s="776"/>
      <c r="M1602" s="776"/>
      <c r="N1602" s="776"/>
      <c r="O1602" s="776"/>
      <c r="P1602" s="776"/>
      <c r="Q1602" s="776"/>
      <c r="R1602" s="776"/>
      <c r="S1602" s="776"/>
      <c r="T1602" s="776"/>
      <c r="U1602" s="776"/>
      <c r="V1602" s="46"/>
      <c r="W1602" s="46"/>
      <c r="X1602" s="775"/>
      <c r="Y1602" s="775"/>
      <c r="Z1602" s="775"/>
      <c r="AA1602" s="775"/>
      <c r="AB1602" s="775"/>
    </row>
    <row r="1603" spans="1:28" s="43" customFormat="1" x14ac:dyDescent="0.2">
      <c r="A1603" s="776"/>
      <c r="B1603" s="780"/>
      <c r="D1603" s="779"/>
      <c r="E1603" s="779"/>
      <c r="F1603" s="778"/>
      <c r="G1603" s="777"/>
      <c r="H1603" s="776"/>
      <c r="I1603" s="776"/>
      <c r="J1603" s="776"/>
      <c r="K1603" s="776"/>
      <c r="L1603" s="776"/>
      <c r="M1603" s="776"/>
      <c r="N1603" s="776"/>
      <c r="O1603" s="776"/>
      <c r="P1603" s="776"/>
      <c r="Q1603" s="776"/>
      <c r="R1603" s="776"/>
      <c r="S1603" s="776"/>
      <c r="T1603" s="776"/>
      <c r="U1603" s="776"/>
      <c r="V1603" s="46"/>
      <c r="W1603" s="46"/>
      <c r="X1603" s="775"/>
      <c r="Y1603" s="775"/>
      <c r="Z1603" s="775"/>
      <c r="AA1603" s="775"/>
      <c r="AB1603" s="775"/>
    </row>
    <row r="1604" spans="1:28" s="43" customFormat="1" x14ac:dyDescent="0.2">
      <c r="A1604" s="776"/>
      <c r="B1604" s="780"/>
      <c r="D1604" s="779"/>
      <c r="E1604" s="779"/>
      <c r="F1604" s="778"/>
      <c r="G1604" s="777"/>
      <c r="H1604" s="776"/>
      <c r="I1604" s="776"/>
      <c r="J1604" s="776"/>
      <c r="K1604" s="776"/>
      <c r="L1604" s="776"/>
      <c r="M1604" s="776"/>
      <c r="N1604" s="776"/>
      <c r="O1604" s="776"/>
      <c r="P1604" s="776"/>
      <c r="Q1604" s="776"/>
      <c r="R1604" s="776"/>
      <c r="S1604" s="776"/>
      <c r="T1604" s="776"/>
      <c r="U1604" s="776"/>
      <c r="V1604" s="46"/>
      <c r="W1604" s="46"/>
      <c r="X1604" s="775"/>
      <c r="Y1604" s="775"/>
      <c r="Z1604" s="775"/>
      <c r="AA1604" s="775"/>
      <c r="AB1604" s="775"/>
    </row>
    <row r="1605" spans="1:28" s="43" customFormat="1" x14ac:dyDescent="0.2">
      <c r="A1605" s="776"/>
      <c r="B1605" s="780"/>
      <c r="D1605" s="779"/>
      <c r="E1605" s="779"/>
      <c r="F1605" s="778"/>
      <c r="G1605" s="777"/>
      <c r="H1605" s="776"/>
      <c r="I1605" s="776"/>
      <c r="J1605" s="776"/>
      <c r="K1605" s="776"/>
      <c r="L1605" s="776"/>
      <c r="M1605" s="776"/>
      <c r="N1605" s="776"/>
      <c r="O1605" s="776"/>
      <c r="P1605" s="776"/>
      <c r="Q1605" s="776"/>
      <c r="R1605" s="776"/>
      <c r="S1605" s="776"/>
      <c r="T1605" s="776"/>
      <c r="U1605" s="776"/>
      <c r="V1605" s="46"/>
      <c r="W1605" s="46"/>
      <c r="X1605" s="775"/>
      <c r="Y1605" s="775"/>
      <c r="Z1605" s="775"/>
      <c r="AA1605" s="775"/>
      <c r="AB1605" s="775"/>
    </row>
    <row r="1606" spans="1:28" s="43" customFormat="1" x14ac:dyDescent="0.2">
      <c r="A1606" s="776"/>
      <c r="B1606" s="780"/>
      <c r="D1606" s="779"/>
      <c r="E1606" s="779"/>
      <c r="F1606" s="778"/>
      <c r="G1606" s="777"/>
      <c r="H1606" s="776"/>
      <c r="I1606" s="776"/>
      <c r="J1606" s="776"/>
      <c r="K1606" s="776"/>
      <c r="L1606" s="776"/>
      <c r="M1606" s="776"/>
      <c r="N1606" s="776"/>
      <c r="O1606" s="776"/>
      <c r="P1606" s="776"/>
      <c r="Q1606" s="776"/>
      <c r="R1606" s="776"/>
      <c r="S1606" s="776"/>
      <c r="T1606" s="776"/>
      <c r="U1606" s="776"/>
      <c r="V1606" s="46"/>
      <c r="W1606" s="46"/>
      <c r="X1606" s="775"/>
      <c r="Y1606" s="775"/>
      <c r="Z1606" s="775"/>
      <c r="AA1606" s="775"/>
      <c r="AB1606" s="775"/>
    </row>
    <row r="1607" spans="1:28" s="43" customFormat="1" x14ac:dyDescent="0.2">
      <c r="A1607" s="776"/>
      <c r="B1607" s="780"/>
      <c r="D1607" s="779"/>
      <c r="E1607" s="779"/>
      <c r="F1607" s="778"/>
      <c r="G1607" s="777"/>
      <c r="H1607" s="776"/>
      <c r="I1607" s="776"/>
      <c r="J1607" s="776"/>
      <c r="K1607" s="776"/>
      <c r="L1607" s="776"/>
      <c r="M1607" s="776"/>
      <c r="N1607" s="776"/>
      <c r="O1607" s="776"/>
      <c r="P1607" s="776"/>
      <c r="Q1607" s="776"/>
      <c r="R1607" s="776"/>
      <c r="S1607" s="776"/>
      <c r="T1607" s="776"/>
      <c r="U1607" s="776"/>
      <c r="V1607" s="46"/>
      <c r="W1607" s="46"/>
      <c r="X1607" s="775"/>
      <c r="Y1607" s="775"/>
      <c r="Z1607" s="775"/>
      <c r="AA1607" s="775"/>
      <c r="AB1607" s="775"/>
    </row>
    <row r="1608" spans="1:28" s="43" customFormat="1" x14ac:dyDescent="0.2">
      <c r="A1608" s="776"/>
      <c r="B1608" s="780"/>
      <c r="D1608" s="779"/>
      <c r="E1608" s="779"/>
      <c r="F1608" s="778"/>
      <c r="G1608" s="777"/>
      <c r="H1608" s="776"/>
      <c r="I1608" s="776"/>
      <c r="J1608" s="776"/>
      <c r="K1608" s="776"/>
      <c r="L1608" s="776"/>
      <c r="M1608" s="776"/>
      <c r="N1608" s="776"/>
      <c r="O1608" s="776"/>
      <c r="P1608" s="776"/>
      <c r="Q1608" s="776"/>
      <c r="R1608" s="776"/>
      <c r="S1608" s="776"/>
      <c r="T1608" s="776"/>
      <c r="U1608" s="776"/>
      <c r="V1608" s="46"/>
      <c r="W1608" s="46"/>
      <c r="X1608" s="775"/>
      <c r="Y1608" s="775"/>
      <c r="Z1608" s="775"/>
      <c r="AA1608" s="775"/>
      <c r="AB1608" s="775"/>
    </row>
    <row r="1609" spans="1:28" s="43" customFormat="1" x14ac:dyDescent="0.2">
      <c r="A1609" s="776"/>
      <c r="B1609" s="780"/>
      <c r="D1609" s="779"/>
      <c r="E1609" s="779"/>
      <c r="F1609" s="778"/>
      <c r="G1609" s="777"/>
      <c r="H1609" s="776"/>
      <c r="I1609" s="776"/>
      <c r="J1609" s="776"/>
      <c r="K1609" s="776"/>
      <c r="L1609" s="776"/>
      <c r="M1609" s="776"/>
      <c r="N1609" s="776"/>
      <c r="O1609" s="776"/>
      <c r="P1609" s="776"/>
      <c r="Q1609" s="776"/>
      <c r="R1609" s="776"/>
      <c r="S1609" s="776"/>
      <c r="T1609" s="776"/>
      <c r="U1609" s="776"/>
      <c r="V1609" s="46"/>
      <c r="W1609" s="46"/>
      <c r="X1609" s="775"/>
      <c r="Y1609" s="775"/>
      <c r="Z1609" s="775"/>
      <c r="AA1609" s="775"/>
      <c r="AB1609" s="775"/>
    </row>
    <row r="1610" spans="1:28" s="43" customFormat="1" x14ac:dyDescent="0.2">
      <c r="A1610" s="776"/>
      <c r="B1610" s="780"/>
      <c r="D1610" s="779"/>
      <c r="E1610" s="779"/>
      <c r="F1610" s="778"/>
      <c r="G1610" s="777"/>
      <c r="H1610" s="776"/>
      <c r="I1610" s="776"/>
      <c r="J1610" s="776"/>
      <c r="K1610" s="776"/>
      <c r="L1610" s="776"/>
      <c r="M1610" s="776"/>
      <c r="N1610" s="776"/>
      <c r="O1610" s="776"/>
      <c r="P1610" s="776"/>
      <c r="Q1610" s="776"/>
      <c r="R1610" s="776"/>
      <c r="S1610" s="776"/>
      <c r="T1610" s="776"/>
      <c r="U1610" s="776"/>
      <c r="V1610" s="46"/>
      <c r="W1610" s="46"/>
      <c r="X1610" s="775"/>
      <c r="Y1610" s="775"/>
      <c r="Z1610" s="775"/>
      <c r="AA1610" s="775"/>
      <c r="AB1610" s="775"/>
    </row>
    <row r="1611" spans="1:28" s="43" customFormat="1" x14ac:dyDescent="0.2">
      <c r="A1611" s="776"/>
      <c r="B1611" s="780"/>
      <c r="D1611" s="779"/>
      <c r="E1611" s="779"/>
      <c r="F1611" s="778"/>
      <c r="G1611" s="777"/>
      <c r="H1611" s="776"/>
      <c r="I1611" s="776"/>
      <c r="J1611" s="776"/>
      <c r="K1611" s="776"/>
      <c r="L1611" s="776"/>
      <c r="M1611" s="776"/>
      <c r="N1611" s="776"/>
      <c r="O1611" s="776"/>
      <c r="P1611" s="776"/>
      <c r="Q1611" s="776"/>
      <c r="R1611" s="776"/>
      <c r="S1611" s="776"/>
      <c r="T1611" s="776"/>
      <c r="U1611" s="776"/>
      <c r="V1611" s="46"/>
      <c r="W1611" s="46"/>
      <c r="X1611" s="775"/>
      <c r="Y1611" s="775"/>
      <c r="Z1611" s="775"/>
      <c r="AA1611" s="775"/>
      <c r="AB1611" s="775"/>
    </row>
    <row r="1612" spans="1:28" s="43" customFormat="1" x14ac:dyDescent="0.2">
      <c r="A1612" s="776"/>
      <c r="B1612" s="780"/>
      <c r="D1612" s="779"/>
      <c r="E1612" s="779"/>
      <c r="F1612" s="778"/>
      <c r="G1612" s="777"/>
      <c r="H1612" s="776"/>
      <c r="I1612" s="776"/>
      <c r="J1612" s="776"/>
      <c r="K1612" s="776"/>
      <c r="L1612" s="776"/>
      <c r="M1612" s="776"/>
      <c r="N1612" s="776"/>
      <c r="O1612" s="776"/>
      <c r="P1612" s="776"/>
      <c r="Q1612" s="776"/>
      <c r="R1612" s="776"/>
      <c r="S1612" s="776"/>
      <c r="T1612" s="776"/>
      <c r="U1612" s="776"/>
      <c r="V1612" s="46"/>
      <c r="W1612" s="46"/>
      <c r="X1612" s="775"/>
      <c r="Y1612" s="775"/>
      <c r="Z1612" s="775"/>
      <c r="AA1612" s="775"/>
      <c r="AB1612" s="775"/>
    </row>
    <row r="1613" spans="1:28" s="43" customFormat="1" x14ac:dyDescent="0.2">
      <c r="A1613" s="776"/>
      <c r="B1613" s="780"/>
      <c r="D1613" s="779"/>
      <c r="E1613" s="779"/>
      <c r="F1613" s="778"/>
      <c r="G1613" s="777"/>
      <c r="H1613" s="776"/>
      <c r="I1613" s="776"/>
      <c r="J1613" s="776"/>
      <c r="K1613" s="776"/>
      <c r="L1613" s="776"/>
      <c r="M1613" s="776"/>
      <c r="N1613" s="776"/>
      <c r="O1613" s="776"/>
      <c r="P1613" s="776"/>
      <c r="Q1613" s="776"/>
      <c r="R1613" s="776"/>
      <c r="S1613" s="776"/>
      <c r="T1613" s="776"/>
      <c r="U1613" s="776"/>
      <c r="V1613" s="46"/>
      <c r="W1613" s="46"/>
      <c r="X1613" s="775"/>
      <c r="Y1613" s="775"/>
      <c r="Z1613" s="775"/>
      <c r="AA1613" s="775"/>
      <c r="AB1613" s="775"/>
    </row>
    <row r="1614" spans="1:28" s="43" customFormat="1" x14ac:dyDescent="0.2">
      <c r="A1614" s="776"/>
      <c r="B1614" s="780"/>
      <c r="D1614" s="779"/>
      <c r="E1614" s="779"/>
      <c r="F1614" s="778"/>
      <c r="G1614" s="777"/>
      <c r="H1614" s="776"/>
      <c r="I1614" s="776"/>
      <c r="J1614" s="776"/>
      <c r="K1614" s="776"/>
      <c r="L1614" s="776"/>
      <c r="M1614" s="776"/>
      <c r="N1614" s="776"/>
      <c r="O1614" s="776"/>
      <c r="P1614" s="776"/>
      <c r="Q1614" s="776"/>
      <c r="R1614" s="776"/>
      <c r="S1614" s="776"/>
      <c r="T1614" s="776"/>
      <c r="U1614" s="776"/>
      <c r="V1614" s="46"/>
      <c r="W1614" s="46"/>
      <c r="X1614" s="775"/>
      <c r="Y1614" s="775"/>
      <c r="Z1614" s="775"/>
      <c r="AA1614" s="775"/>
      <c r="AB1614" s="775"/>
    </row>
    <row r="1615" spans="1:28" s="43" customFormat="1" x14ac:dyDescent="0.2">
      <c r="A1615" s="776"/>
      <c r="B1615" s="780"/>
      <c r="D1615" s="779"/>
      <c r="E1615" s="779"/>
      <c r="F1615" s="778"/>
      <c r="G1615" s="777"/>
      <c r="H1615" s="776"/>
      <c r="I1615" s="776"/>
      <c r="J1615" s="776"/>
      <c r="K1615" s="776"/>
      <c r="L1615" s="776"/>
      <c r="M1615" s="776"/>
      <c r="N1615" s="776"/>
      <c r="O1615" s="776"/>
      <c r="P1615" s="776"/>
      <c r="Q1615" s="776"/>
      <c r="R1615" s="776"/>
      <c r="S1615" s="776"/>
      <c r="T1615" s="776"/>
      <c r="U1615" s="776"/>
      <c r="V1615" s="46"/>
      <c r="W1615" s="46"/>
      <c r="X1615" s="775"/>
      <c r="Y1615" s="775"/>
      <c r="Z1615" s="775"/>
      <c r="AA1615" s="775"/>
      <c r="AB1615" s="775"/>
    </row>
    <row r="1616" spans="1:28" s="43" customFormat="1" x14ac:dyDescent="0.2">
      <c r="A1616" s="776"/>
      <c r="B1616" s="780"/>
      <c r="D1616" s="779"/>
      <c r="E1616" s="779"/>
      <c r="F1616" s="778"/>
      <c r="G1616" s="777"/>
      <c r="H1616" s="776"/>
      <c r="I1616" s="776"/>
      <c r="J1616" s="776"/>
      <c r="K1616" s="776"/>
      <c r="L1616" s="776"/>
      <c r="M1616" s="776"/>
      <c r="N1616" s="776"/>
      <c r="O1616" s="776"/>
      <c r="P1616" s="776"/>
      <c r="Q1616" s="776"/>
      <c r="R1616" s="776"/>
      <c r="S1616" s="776"/>
      <c r="T1616" s="776"/>
      <c r="U1616" s="776"/>
      <c r="V1616" s="46"/>
      <c r="W1616" s="46"/>
      <c r="X1616" s="775"/>
      <c r="Y1616" s="775"/>
      <c r="Z1616" s="775"/>
      <c r="AA1616" s="775"/>
      <c r="AB1616" s="775"/>
    </row>
    <row r="1617" spans="1:28" s="43" customFormat="1" x14ac:dyDescent="0.2">
      <c r="A1617" s="776"/>
      <c r="B1617" s="780"/>
      <c r="D1617" s="779"/>
      <c r="E1617" s="779"/>
      <c r="F1617" s="778"/>
      <c r="G1617" s="777"/>
      <c r="H1617" s="776"/>
      <c r="I1617" s="776"/>
      <c r="J1617" s="776"/>
      <c r="K1617" s="776"/>
      <c r="L1617" s="776"/>
      <c r="M1617" s="776"/>
      <c r="N1617" s="776"/>
      <c r="O1617" s="776"/>
      <c r="P1617" s="776"/>
      <c r="Q1617" s="776"/>
      <c r="R1617" s="776"/>
      <c r="S1617" s="776"/>
      <c r="T1617" s="776"/>
      <c r="U1617" s="776"/>
      <c r="V1617" s="46"/>
      <c r="W1617" s="46"/>
      <c r="X1617" s="775"/>
      <c r="Y1617" s="775"/>
      <c r="Z1617" s="775"/>
      <c r="AA1617" s="775"/>
      <c r="AB1617" s="775"/>
    </row>
    <row r="1618" spans="1:28" s="43" customFormat="1" x14ac:dyDescent="0.2">
      <c r="A1618" s="776"/>
      <c r="B1618" s="780"/>
      <c r="D1618" s="779"/>
      <c r="E1618" s="779"/>
      <c r="F1618" s="778"/>
      <c r="G1618" s="777"/>
      <c r="H1618" s="776"/>
      <c r="I1618" s="776"/>
      <c r="J1618" s="776"/>
      <c r="K1618" s="776"/>
      <c r="L1618" s="776"/>
      <c r="M1618" s="776"/>
      <c r="N1618" s="776"/>
      <c r="O1618" s="776"/>
      <c r="P1618" s="776"/>
      <c r="Q1618" s="776"/>
      <c r="R1618" s="776"/>
      <c r="S1618" s="776"/>
      <c r="T1618" s="776"/>
      <c r="U1618" s="776"/>
      <c r="V1618" s="46"/>
      <c r="W1618" s="46"/>
      <c r="X1618" s="775"/>
      <c r="Y1618" s="775"/>
      <c r="Z1618" s="775"/>
      <c r="AA1618" s="775"/>
      <c r="AB1618" s="775"/>
    </row>
    <row r="1619" spans="1:28" s="43" customFormat="1" x14ac:dyDescent="0.2">
      <c r="A1619" s="776"/>
      <c r="B1619" s="780"/>
      <c r="D1619" s="779"/>
      <c r="E1619" s="779"/>
      <c r="F1619" s="778"/>
      <c r="G1619" s="777"/>
      <c r="H1619" s="776"/>
      <c r="I1619" s="776"/>
      <c r="J1619" s="776"/>
      <c r="K1619" s="776"/>
      <c r="L1619" s="776"/>
      <c r="M1619" s="776"/>
      <c r="N1619" s="776"/>
      <c r="O1619" s="776"/>
      <c r="P1619" s="776"/>
      <c r="Q1619" s="776"/>
      <c r="R1619" s="776"/>
      <c r="S1619" s="776"/>
      <c r="T1619" s="776"/>
      <c r="U1619" s="776"/>
      <c r="V1619" s="46"/>
      <c r="W1619" s="46"/>
      <c r="X1619" s="775"/>
      <c r="Y1619" s="775"/>
      <c r="Z1619" s="775"/>
      <c r="AA1619" s="775"/>
      <c r="AB1619" s="775"/>
    </row>
    <row r="1620" spans="1:28" s="43" customFormat="1" x14ac:dyDescent="0.2">
      <c r="A1620" s="776"/>
      <c r="B1620" s="780"/>
      <c r="D1620" s="779"/>
      <c r="E1620" s="779"/>
      <c r="F1620" s="778"/>
      <c r="G1620" s="777"/>
      <c r="H1620" s="776"/>
      <c r="I1620" s="776"/>
      <c r="J1620" s="776"/>
      <c r="K1620" s="776"/>
      <c r="L1620" s="776"/>
      <c r="M1620" s="776"/>
      <c r="N1620" s="776"/>
      <c r="O1620" s="776"/>
      <c r="P1620" s="776"/>
      <c r="Q1620" s="776"/>
      <c r="R1620" s="776"/>
      <c r="S1620" s="776"/>
      <c r="T1620" s="776"/>
      <c r="U1620" s="776"/>
      <c r="V1620" s="46"/>
      <c r="W1620" s="46"/>
      <c r="X1620" s="775"/>
      <c r="Y1620" s="775"/>
      <c r="Z1620" s="775"/>
      <c r="AA1620" s="775"/>
      <c r="AB1620" s="775"/>
    </row>
    <row r="1621" spans="1:28" s="43" customFormat="1" x14ac:dyDescent="0.2">
      <c r="A1621" s="776"/>
      <c r="B1621" s="780"/>
      <c r="D1621" s="779"/>
      <c r="E1621" s="779"/>
      <c r="F1621" s="778"/>
      <c r="G1621" s="777"/>
      <c r="H1621" s="776"/>
      <c r="I1621" s="776"/>
      <c r="J1621" s="776"/>
      <c r="K1621" s="776"/>
      <c r="L1621" s="776"/>
      <c r="M1621" s="776"/>
      <c r="N1621" s="776"/>
      <c r="O1621" s="776"/>
      <c r="P1621" s="776"/>
      <c r="Q1621" s="776"/>
      <c r="R1621" s="776"/>
      <c r="S1621" s="776"/>
      <c r="T1621" s="776"/>
      <c r="U1621" s="776"/>
      <c r="V1621" s="46"/>
      <c r="W1621" s="46"/>
      <c r="X1621" s="775"/>
      <c r="Y1621" s="775"/>
      <c r="Z1621" s="775"/>
      <c r="AA1621" s="775"/>
      <c r="AB1621" s="775"/>
    </row>
    <row r="1622" spans="1:28" s="43" customFormat="1" x14ac:dyDescent="0.2">
      <c r="A1622" s="776"/>
      <c r="B1622" s="780"/>
      <c r="D1622" s="779"/>
      <c r="E1622" s="779"/>
      <c r="F1622" s="778"/>
      <c r="G1622" s="777"/>
      <c r="H1622" s="776"/>
      <c r="I1622" s="776"/>
      <c r="J1622" s="776"/>
      <c r="K1622" s="776"/>
      <c r="L1622" s="776"/>
      <c r="M1622" s="776"/>
      <c r="N1622" s="776"/>
      <c r="O1622" s="776"/>
      <c r="P1622" s="776"/>
      <c r="Q1622" s="776"/>
      <c r="R1622" s="776"/>
      <c r="S1622" s="776"/>
      <c r="T1622" s="776"/>
      <c r="U1622" s="776"/>
      <c r="V1622" s="46"/>
      <c r="W1622" s="46"/>
      <c r="X1622" s="775"/>
      <c r="Y1622" s="775"/>
      <c r="Z1622" s="775"/>
      <c r="AA1622" s="775"/>
      <c r="AB1622" s="775"/>
    </row>
    <row r="1623" spans="1:28" s="43" customFormat="1" x14ac:dyDescent="0.2">
      <c r="A1623" s="776"/>
      <c r="B1623" s="780"/>
      <c r="D1623" s="779"/>
      <c r="E1623" s="779"/>
      <c r="F1623" s="778"/>
      <c r="G1623" s="777"/>
      <c r="H1623" s="776"/>
      <c r="I1623" s="776"/>
      <c r="J1623" s="776"/>
      <c r="K1623" s="776"/>
      <c r="L1623" s="776"/>
      <c r="M1623" s="776"/>
      <c r="N1623" s="776"/>
      <c r="O1623" s="776"/>
      <c r="P1623" s="776"/>
      <c r="Q1623" s="776"/>
      <c r="R1623" s="776"/>
      <c r="S1623" s="776"/>
      <c r="T1623" s="776"/>
      <c r="U1623" s="776"/>
      <c r="V1623" s="46"/>
      <c r="W1623" s="46"/>
      <c r="X1623" s="775"/>
      <c r="Y1623" s="775"/>
      <c r="Z1623" s="775"/>
      <c r="AA1623" s="775"/>
      <c r="AB1623" s="775"/>
    </row>
    <row r="1624" spans="1:28" s="43" customFormat="1" x14ac:dyDescent="0.2">
      <c r="A1624" s="776"/>
      <c r="B1624" s="780"/>
      <c r="D1624" s="779"/>
      <c r="E1624" s="779"/>
      <c r="F1624" s="778"/>
      <c r="G1624" s="777"/>
      <c r="H1624" s="776"/>
      <c r="I1624" s="776"/>
      <c r="J1624" s="776"/>
      <c r="K1624" s="776"/>
      <c r="L1624" s="776"/>
      <c r="M1624" s="776"/>
      <c r="N1624" s="776"/>
      <c r="O1624" s="776"/>
      <c r="P1624" s="776"/>
      <c r="Q1624" s="776"/>
      <c r="R1624" s="776"/>
      <c r="S1624" s="776"/>
      <c r="T1624" s="776"/>
      <c r="U1624" s="776"/>
      <c r="V1624" s="46"/>
      <c r="W1624" s="46"/>
      <c r="X1624" s="775"/>
      <c r="Y1624" s="775"/>
      <c r="Z1624" s="775"/>
      <c r="AA1624" s="775"/>
      <c r="AB1624" s="775"/>
    </row>
    <row r="1625" spans="1:28" s="43" customFormat="1" x14ac:dyDescent="0.2">
      <c r="A1625" s="776"/>
      <c r="B1625" s="780"/>
      <c r="D1625" s="779"/>
      <c r="E1625" s="779"/>
      <c r="F1625" s="778"/>
      <c r="G1625" s="777"/>
      <c r="H1625" s="776"/>
      <c r="I1625" s="776"/>
      <c r="J1625" s="776"/>
      <c r="K1625" s="776"/>
      <c r="L1625" s="776"/>
      <c r="M1625" s="776"/>
      <c r="N1625" s="776"/>
      <c r="O1625" s="776"/>
      <c r="P1625" s="776"/>
      <c r="Q1625" s="776"/>
      <c r="R1625" s="776"/>
      <c r="S1625" s="776"/>
      <c r="T1625" s="776"/>
      <c r="U1625" s="776"/>
      <c r="V1625" s="46"/>
      <c r="W1625" s="46"/>
      <c r="X1625" s="775"/>
      <c r="Y1625" s="775"/>
      <c r="Z1625" s="775"/>
      <c r="AA1625" s="775"/>
      <c r="AB1625" s="775"/>
    </row>
    <row r="1626" spans="1:28" s="43" customFormat="1" x14ac:dyDescent="0.2">
      <c r="A1626" s="776"/>
      <c r="B1626" s="780"/>
      <c r="D1626" s="779"/>
      <c r="E1626" s="779"/>
      <c r="F1626" s="778"/>
      <c r="G1626" s="777"/>
      <c r="H1626" s="776"/>
      <c r="I1626" s="776"/>
      <c r="J1626" s="776"/>
      <c r="K1626" s="776"/>
      <c r="L1626" s="776"/>
      <c r="M1626" s="776"/>
      <c r="N1626" s="776"/>
      <c r="O1626" s="776"/>
      <c r="P1626" s="776"/>
      <c r="Q1626" s="776"/>
      <c r="R1626" s="776"/>
      <c r="S1626" s="776"/>
      <c r="T1626" s="776"/>
      <c r="U1626" s="776"/>
      <c r="V1626" s="46"/>
      <c r="W1626" s="46"/>
      <c r="X1626" s="775"/>
      <c r="Y1626" s="775"/>
      <c r="Z1626" s="775"/>
      <c r="AA1626" s="775"/>
      <c r="AB1626" s="775"/>
    </row>
    <row r="1627" spans="1:28" s="43" customFormat="1" x14ac:dyDescent="0.2">
      <c r="A1627" s="776"/>
      <c r="B1627" s="780"/>
      <c r="D1627" s="779"/>
      <c r="E1627" s="779"/>
      <c r="F1627" s="778"/>
      <c r="G1627" s="777"/>
      <c r="H1627" s="776"/>
      <c r="I1627" s="776"/>
      <c r="J1627" s="776"/>
      <c r="K1627" s="776"/>
      <c r="L1627" s="776"/>
      <c r="M1627" s="776"/>
      <c r="N1627" s="776"/>
      <c r="O1627" s="776"/>
      <c r="P1627" s="776"/>
      <c r="Q1627" s="776"/>
      <c r="R1627" s="776"/>
      <c r="S1627" s="776"/>
      <c r="T1627" s="776"/>
      <c r="U1627" s="776"/>
      <c r="V1627" s="46"/>
      <c r="W1627" s="46"/>
      <c r="X1627" s="775"/>
      <c r="Y1627" s="775"/>
      <c r="Z1627" s="775"/>
      <c r="AA1627" s="775"/>
      <c r="AB1627" s="775"/>
    </row>
    <row r="1628" spans="1:28" s="43" customFormat="1" x14ac:dyDescent="0.2">
      <c r="A1628" s="776"/>
      <c r="B1628" s="780"/>
      <c r="D1628" s="779"/>
      <c r="E1628" s="779"/>
      <c r="F1628" s="778"/>
      <c r="G1628" s="777"/>
      <c r="H1628" s="776"/>
      <c r="I1628" s="776"/>
      <c r="J1628" s="776"/>
      <c r="K1628" s="776"/>
      <c r="L1628" s="776"/>
      <c r="M1628" s="776"/>
      <c r="N1628" s="776"/>
      <c r="O1628" s="776"/>
      <c r="P1628" s="776"/>
      <c r="Q1628" s="776"/>
      <c r="R1628" s="776"/>
      <c r="S1628" s="776"/>
      <c r="T1628" s="776"/>
      <c r="U1628" s="776"/>
      <c r="V1628" s="46"/>
      <c r="W1628" s="46"/>
      <c r="X1628" s="775"/>
      <c r="Y1628" s="775"/>
      <c r="Z1628" s="775"/>
      <c r="AA1628" s="775"/>
      <c r="AB1628" s="775"/>
    </row>
    <row r="1629" spans="1:28" s="43" customFormat="1" x14ac:dyDescent="0.2">
      <c r="A1629" s="776"/>
      <c r="B1629" s="780"/>
      <c r="D1629" s="779"/>
      <c r="E1629" s="779"/>
      <c r="F1629" s="778"/>
      <c r="G1629" s="777"/>
      <c r="H1629" s="776"/>
      <c r="I1629" s="776"/>
      <c r="J1629" s="776"/>
      <c r="K1629" s="776"/>
      <c r="L1629" s="776"/>
      <c r="M1629" s="776"/>
      <c r="N1629" s="776"/>
      <c r="O1629" s="776"/>
      <c r="P1629" s="776"/>
      <c r="Q1629" s="776"/>
      <c r="R1629" s="776"/>
      <c r="S1629" s="776"/>
      <c r="T1629" s="776"/>
      <c r="U1629" s="776"/>
      <c r="V1629" s="46"/>
      <c r="W1629" s="46"/>
      <c r="X1629" s="775"/>
      <c r="Y1629" s="775"/>
      <c r="Z1629" s="775"/>
      <c r="AA1629" s="775"/>
      <c r="AB1629" s="775"/>
    </row>
    <row r="1630" spans="1:28" s="43" customFormat="1" x14ac:dyDescent="0.2">
      <c r="A1630" s="776"/>
      <c r="B1630" s="780"/>
      <c r="D1630" s="779"/>
      <c r="E1630" s="779"/>
      <c r="F1630" s="778"/>
      <c r="G1630" s="777"/>
      <c r="H1630" s="776"/>
      <c r="I1630" s="776"/>
      <c r="J1630" s="776"/>
      <c r="K1630" s="776"/>
      <c r="L1630" s="776"/>
      <c r="M1630" s="776"/>
      <c r="N1630" s="776"/>
      <c r="O1630" s="776"/>
      <c r="P1630" s="776"/>
      <c r="Q1630" s="776"/>
      <c r="R1630" s="776"/>
      <c r="S1630" s="776"/>
      <c r="T1630" s="776"/>
      <c r="U1630" s="776"/>
      <c r="V1630" s="46"/>
      <c r="W1630" s="46"/>
      <c r="X1630" s="775"/>
      <c r="Y1630" s="775"/>
      <c r="Z1630" s="775"/>
      <c r="AA1630" s="775"/>
      <c r="AB1630" s="775"/>
    </row>
    <row r="1631" spans="1:28" s="43" customFormat="1" x14ac:dyDescent="0.2">
      <c r="A1631" s="776"/>
      <c r="B1631" s="780"/>
      <c r="D1631" s="779"/>
      <c r="E1631" s="779"/>
      <c r="F1631" s="778"/>
      <c r="G1631" s="777"/>
      <c r="H1631" s="776"/>
      <c r="I1631" s="776"/>
      <c r="J1631" s="776"/>
      <c r="K1631" s="776"/>
      <c r="L1631" s="776"/>
      <c r="M1631" s="776"/>
      <c r="N1631" s="776"/>
      <c r="O1631" s="776"/>
      <c r="P1631" s="776"/>
      <c r="Q1631" s="776"/>
      <c r="R1631" s="776"/>
      <c r="S1631" s="776"/>
      <c r="T1631" s="776"/>
      <c r="U1631" s="776"/>
      <c r="V1631" s="46"/>
      <c r="W1631" s="46"/>
      <c r="X1631" s="775"/>
      <c r="Y1631" s="775"/>
      <c r="Z1631" s="775"/>
      <c r="AA1631" s="775"/>
      <c r="AB1631" s="775"/>
    </row>
    <row r="1632" spans="1:28" s="43" customFormat="1" x14ac:dyDescent="0.2">
      <c r="A1632" s="776"/>
      <c r="B1632" s="780"/>
      <c r="D1632" s="779"/>
      <c r="E1632" s="779"/>
      <c r="F1632" s="778"/>
      <c r="G1632" s="777"/>
      <c r="H1632" s="776"/>
      <c r="I1632" s="776"/>
      <c r="J1632" s="776"/>
      <c r="K1632" s="776"/>
      <c r="L1632" s="776"/>
      <c r="M1632" s="776"/>
      <c r="N1632" s="776"/>
      <c r="O1632" s="776"/>
      <c r="P1632" s="776"/>
      <c r="Q1632" s="776"/>
      <c r="R1632" s="776"/>
      <c r="S1632" s="776"/>
      <c r="T1632" s="776"/>
      <c r="U1632" s="776"/>
      <c r="V1632" s="46"/>
      <c r="W1632" s="46"/>
      <c r="X1632" s="775"/>
      <c r="Y1632" s="775"/>
      <c r="Z1632" s="775"/>
      <c r="AA1632" s="775"/>
      <c r="AB1632" s="775"/>
    </row>
    <row r="1633" spans="1:28" s="43" customFormat="1" x14ac:dyDescent="0.2">
      <c r="A1633" s="776"/>
      <c r="B1633" s="780"/>
      <c r="D1633" s="779"/>
      <c r="E1633" s="779"/>
      <c r="F1633" s="778"/>
      <c r="G1633" s="777"/>
      <c r="H1633" s="776"/>
      <c r="I1633" s="776"/>
      <c r="J1633" s="776"/>
      <c r="K1633" s="776"/>
      <c r="L1633" s="776"/>
      <c r="M1633" s="776"/>
      <c r="N1633" s="776"/>
      <c r="O1633" s="776"/>
      <c r="P1633" s="776"/>
      <c r="Q1633" s="776"/>
      <c r="R1633" s="776"/>
      <c r="S1633" s="776"/>
      <c r="T1633" s="776"/>
      <c r="U1633" s="776"/>
      <c r="V1633" s="46"/>
      <c r="W1633" s="46"/>
      <c r="X1633" s="775"/>
      <c r="Y1633" s="775"/>
      <c r="Z1633" s="775"/>
      <c r="AA1633" s="775"/>
      <c r="AB1633" s="775"/>
    </row>
    <row r="1634" spans="1:28" s="43" customFormat="1" x14ac:dyDescent="0.2">
      <c r="A1634" s="776"/>
      <c r="B1634" s="780"/>
      <c r="D1634" s="779"/>
      <c r="E1634" s="779"/>
      <c r="F1634" s="778"/>
      <c r="G1634" s="777"/>
      <c r="H1634" s="776"/>
      <c r="I1634" s="776"/>
      <c r="J1634" s="776"/>
      <c r="K1634" s="776"/>
      <c r="L1634" s="776"/>
      <c r="M1634" s="776"/>
      <c r="N1634" s="776"/>
      <c r="O1634" s="776"/>
      <c r="P1634" s="776"/>
      <c r="Q1634" s="776"/>
      <c r="R1634" s="776"/>
      <c r="S1634" s="776"/>
      <c r="T1634" s="776"/>
      <c r="U1634" s="776"/>
      <c r="V1634" s="46"/>
      <c r="W1634" s="46"/>
      <c r="X1634" s="775"/>
      <c r="Y1634" s="775"/>
      <c r="Z1634" s="775"/>
      <c r="AA1634" s="775"/>
      <c r="AB1634" s="775"/>
    </row>
    <row r="1635" spans="1:28" s="43" customFormat="1" x14ac:dyDescent="0.2">
      <c r="A1635" s="776"/>
      <c r="B1635" s="780"/>
      <c r="D1635" s="779"/>
      <c r="E1635" s="779"/>
      <c r="F1635" s="778"/>
      <c r="G1635" s="777"/>
      <c r="H1635" s="776"/>
      <c r="I1635" s="776"/>
      <c r="J1635" s="776"/>
      <c r="K1635" s="776"/>
      <c r="L1635" s="776"/>
      <c r="M1635" s="776"/>
      <c r="N1635" s="776"/>
      <c r="O1635" s="776"/>
      <c r="P1635" s="776"/>
      <c r="Q1635" s="776"/>
      <c r="R1635" s="776"/>
      <c r="S1635" s="776"/>
      <c r="T1635" s="776"/>
      <c r="U1635" s="776"/>
      <c r="V1635" s="46"/>
      <c r="W1635" s="46"/>
      <c r="X1635" s="775"/>
      <c r="Y1635" s="775"/>
      <c r="Z1635" s="775"/>
      <c r="AA1635" s="775"/>
      <c r="AB1635" s="775"/>
    </row>
    <row r="1636" spans="1:28" s="43" customFormat="1" x14ac:dyDescent="0.2">
      <c r="A1636" s="776"/>
      <c r="B1636" s="780"/>
      <c r="D1636" s="779"/>
      <c r="E1636" s="779"/>
      <c r="F1636" s="778"/>
      <c r="G1636" s="777"/>
      <c r="H1636" s="776"/>
      <c r="I1636" s="776"/>
      <c r="J1636" s="776"/>
      <c r="K1636" s="776"/>
      <c r="L1636" s="776"/>
      <c r="M1636" s="776"/>
      <c r="N1636" s="776"/>
      <c r="O1636" s="776"/>
      <c r="P1636" s="776"/>
      <c r="Q1636" s="776"/>
      <c r="R1636" s="776"/>
      <c r="S1636" s="776"/>
      <c r="T1636" s="776"/>
      <c r="U1636" s="776"/>
      <c r="V1636" s="46"/>
      <c r="W1636" s="46"/>
      <c r="X1636" s="775"/>
      <c r="Y1636" s="775"/>
      <c r="Z1636" s="775"/>
      <c r="AA1636" s="775"/>
      <c r="AB1636" s="775"/>
    </row>
    <row r="1637" spans="1:28" s="43" customFormat="1" x14ac:dyDescent="0.2">
      <c r="A1637" s="776"/>
      <c r="B1637" s="780"/>
      <c r="D1637" s="779"/>
      <c r="E1637" s="779"/>
      <c r="F1637" s="778"/>
      <c r="G1637" s="777"/>
      <c r="H1637" s="776"/>
      <c r="I1637" s="776"/>
      <c r="J1637" s="776"/>
      <c r="K1637" s="776"/>
      <c r="L1637" s="776"/>
      <c r="M1637" s="776"/>
      <c r="N1637" s="776"/>
      <c r="O1637" s="776"/>
      <c r="P1637" s="776"/>
      <c r="Q1637" s="776"/>
      <c r="R1637" s="776"/>
      <c r="S1637" s="776"/>
      <c r="T1637" s="776"/>
      <c r="U1637" s="776"/>
      <c r="V1637" s="46"/>
      <c r="W1637" s="46"/>
      <c r="X1637" s="775"/>
      <c r="Y1637" s="775"/>
      <c r="Z1637" s="775"/>
      <c r="AA1637" s="775"/>
      <c r="AB1637" s="775"/>
    </row>
    <row r="1638" spans="1:28" s="43" customFormat="1" x14ac:dyDescent="0.2">
      <c r="A1638" s="776"/>
      <c r="B1638" s="780"/>
      <c r="D1638" s="779"/>
      <c r="E1638" s="779"/>
      <c r="F1638" s="778"/>
      <c r="G1638" s="777"/>
      <c r="H1638" s="776"/>
      <c r="I1638" s="776"/>
      <c r="J1638" s="776"/>
      <c r="K1638" s="776"/>
      <c r="L1638" s="776"/>
      <c r="M1638" s="776"/>
      <c r="N1638" s="776"/>
      <c r="O1638" s="776"/>
      <c r="P1638" s="776"/>
      <c r="Q1638" s="776"/>
      <c r="R1638" s="776"/>
      <c r="S1638" s="776"/>
      <c r="T1638" s="776"/>
      <c r="U1638" s="776"/>
      <c r="V1638" s="46"/>
      <c r="W1638" s="46"/>
      <c r="X1638" s="775"/>
      <c r="Y1638" s="775"/>
      <c r="Z1638" s="775"/>
      <c r="AA1638" s="775"/>
      <c r="AB1638" s="775"/>
    </row>
    <row r="1639" spans="1:28" s="43" customFormat="1" x14ac:dyDescent="0.2">
      <c r="A1639" s="776"/>
      <c r="B1639" s="780"/>
      <c r="D1639" s="779"/>
      <c r="E1639" s="779"/>
      <c r="F1639" s="778"/>
      <c r="G1639" s="777"/>
      <c r="H1639" s="776"/>
      <c r="I1639" s="776"/>
      <c r="J1639" s="776"/>
      <c r="K1639" s="776"/>
      <c r="L1639" s="776"/>
      <c r="M1639" s="776"/>
      <c r="N1639" s="776"/>
      <c r="O1639" s="776"/>
      <c r="P1639" s="776"/>
      <c r="Q1639" s="776"/>
      <c r="R1639" s="776"/>
      <c r="S1639" s="776"/>
      <c r="T1639" s="776"/>
      <c r="U1639" s="776"/>
      <c r="V1639" s="46"/>
      <c r="W1639" s="46"/>
      <c r="X1639" s="775"/>
      <c r="Y1639" s="775"/>
      <c r="Z1639" s="775"/>
      <c r="AA1639" s="775"/>
      <c r="AB1639" s="775"/>
    </row>
    <row r="1640" spans="1:28" s="43" customFormat="1" x14ac:dyDescent="0.2">
      <c r="A1640" s="776"/>
      <c r="B1640" s="780"/>
      <c r="D1640" s="779"/>
      <c r="E1640" s="779"/>
      <c r="F1640" s="778"/>
      <c r="G1640" s="777"/>
      <c r="H1640" s="776"/>
      <c r="I1640" s="776"/>
      <c r="J1640" s="776"/>
      <c r="K1640" s="776"/>
      <c r="L1640" s="776"/>
      <c r="M1640" s="776"/>
      <c r="N1640" s="776"/>
      <c r="O1640" s="776"/>
      <c r="P1640" s="776"/>
      <c r="Q1640" s="776"/>
      <c r="R1640" s="776"/>
      <c r="S1640" s="776"/>
      <c r="T1640" s="776"/>
      <c r="U1640" s="776"/>
      <c r="V1640" s="46"/>
      <c r="W1640" s="46"/>
      <c r="X1640" s="775"/>
      <c r="Y1640" s="775"/>
      <c r="Z1640" s="775"/>
      <c r="AA1640" s="775"/>
      <c r="AB1640" s="775"/>
    </row>
    <row r="1641" spans="1:28" s="43" customFormat="1" x14ac:dyDescent="0.2">
      <c r="A1641" s="776"/>
      <c r="B1641" s="780"/>
      <c r="D1641" s="779"/>
      <c r="E1641" s="779"/>
      <c r="F1641" s="778"/>
      <c r="G1641" s="777"/>
      <c r="H1641" s="776"/>
      <c r="I1641" s="776"/>
      <c r="J1641" s="776"/>
      <c r="K1641" s="776"/>
      <c r="L1641" s="776"/>
      <c r="M1641" s="776"/>
      <c r="N1641" s="776"/>
      <c r="O1641" s="776"/>
      <c r="P1641" s="776"/>
      <c r="Q1641" s="776"/>
      <c r="R1641" s="776"/>
      <c r="S1641" s="776"/>
      <c r="T1641" s="776"/>
      <c r="U1641" s="776"/>
      <c r="V1641" s="46"/>
      <c r="W1641" s="46"/>
      <c r="X1641" s="775"/>
      <c r="Y1641" s="775"/>
      <c r="Z1641" s="775"/>
      <c r="AA1641" s="775"/>
      <c r="AB1641" s="775"/>
    </row>
    <row r="1642" spans="1:28" s="43" customFormat="1" x14ac:dyDescent="0.2">
      <c r="A1642" s="776"/>
      <c r="B1642" s="780"/>
      <c r="D1642" s="779"/>
      <c r="E1642" s="779"/>
      <c r="F1642" s="778"/>
      <c r="G1642" s="777"/>
      <c r="H1642" s="776"/>
      <c r="I1642" s="776"/>
      <c r="J1642" s="776"/>
      <c r="K1642" s="776"/>
      <c r="L1642" s="776"/>
      <c r="M1642" s="776"/>
      <c r="N1642" s="776"/>
      <c r="O1642" s="776"/>
      <c r="P1642" s="776"/>
      <c r="Q1642" s="776"/>
      <c r="R1642" s="776"/>
      <c r="S1642" s="776"/>
      <c r="T1642" s="776"/>
      <c r="U1642" s="776"/>
      <c r="V1642" s="46"/>
      <c r="W1642" s="46"/>
      <c r="X1642" s="775"/>
      <c r="Y1642" s="775"/>
      <c r="Z1642" s="775"/>
      <c r="AA1642" s="775"/>
      <c r="AB1642" s="775"/>
    </row>
    <row r="1643" spans="1:28" s="43" customFormat="1" x14ac:dyDescent="0.2">
      <c r="A1643" s="776"/>
      <c r="B1643" s="780"/>
      <c r="D1643" s="779"/>
      <c r="E1643" s="779"/>
      <c r="F1643" s="778"/>
      <c r="G1643" s="777"/>
      <c r="H1643" s="776"/>
      <c r="I1643" s="776"/>
      <c r="J1643" s="776"/>
      <c r="K1643" s="776"/>
      <c r="L1643" s="776"/>
      <c r="M1643" s="776"/>
      <c r="N1643" s="776"/>
      <c r="O1643" s="776"/>
      <c r="P1643" s="776"/>
      <c r="Q1643" s="776"/>
      <c r="R1643" s="776"/>
      <c r="S1643" s="776"/>
      <c r="T1643" s="776"/>
      <c r="U1643" s="776"/>
      <c r="V1643" s="46"/>
      <c r="W1643" s="46"/>
      <c r="X1643" s="775"/>
      <c r="Y1643" s="775"/>
      <c r="Z1643" s="775"/>
      <c r="AA1643" s="775"/>
      <c r="AB1643" s="775"/>
    </row>
    <row r="1644" spans="1:28" s="43" customFormat="1" x14ac:dyDescent="0.2">
      <c r="A1644" s="776"/>
      <c r="B1644" s="780"/>
      <c r="D1644" s="779"/>
      <c r="E1644" s="779"/>
      <c r="F1644" s="778"/>
      <c r="G1644" s="777"/>
      <c r="H1644" s="776"/>
      <c r="I1644" s="776"/>
      <c r="J1644" s="776"/>
      <c r="K1644" s="776"/>
      <c r="L1644" s="776"/>
      <c r="M1644" s="776"/>
      <c r="N1644" s="776"/>
      <c r="O1644" s="776"/>
      <c r="P1644" s="776"/>
      <c r="Q1644" s="776"/>
      <c r="R1644" s="776"/>
      <c r="S1644" s="776"/>
      <c r="T1644" s="776"/>
      <c r="U1644" s="776"/>
      <c r="V1644" s="46"/>
      <c r="W1644" s="46"/>
      <c r="X1644" s="775"/>
      <c r="Y1644" s="775"/>
      <c r="Z1644" s="775"/>
      <c r="AA1644" s="775"/>
      <c r="AB1644" s="775"/>
    </row>
    <row r="1645" spans="1:28" s="43" customFormat="1" x14ac:dyDescent="0.2">
      <c r="A1645" s="776"/>
      <c r="B1645" s="780"/>
      <c r="D1645" s="779"/>
      <c r="E1645" s="779"/>
      <c r="F1645" s="778"/>
      <c r="G1645" s="777"/>
      <c r="H1645" s="776"/>
      <c r="I1645" s="776"/>
      <c r="J1645" s="776"/>
      <c r="K1645" s="776"/>
      <c r="L1645" s="776"/>
      <c r="M1645" s="776"/>
      <c r="N1645" s="776"/>
      <c r="O1645" s="776"/>
      <c r="P1645" s="776"/>
      <c r="Q1645" s="776"/>
      <c r="R1645" s="776"/>
      <c r="S1645" s="776"/>
      <c r="T1645" s="776"/>
      <c r="U1645" s="776"/>
      <c r="V1645" s="46"/>
      <c r="W1645" s="46"/>
      <c r="X1645" s="775"/>
      <c r="Y1645" s="775"/>
      <c r="Z1645" s="775"/>
      <c r="AA1645" s="775"/>
      <c r="AB1645" s="775"/>
    </row>
    <row r="1646" spans="1:28" s="43" customFormat="1" x14ac:dyDescent="0.2">
      <c r="A1646" s="776"/>
      <c r="B1646" s="780"/>
      <c r="D1646" s="779"/>
      <c r="E1646" s="779"/>
      <c r="F1646" s="778"/>
      <c r="G1646" s="777"/>
      <c r="H1646" s="776"/>
      <c r="I1646" s="776"/>
      <c r="J1646" s="776"/>
      <c r="K1646" s="776"/>
      <c r="L1646" s="776"/>
      <c r="M1646" s="776"/>
      <c r="N1646" s="776"/>
      <c r="O1646" s="776"/>
      <c r="P1646" s="776"/>
      <c r="Q1646" s="776"/>
      <c r="R1646" s="776"/>
      <c r="S1646" s="776"/>
      <c r="T1646" s="776"/>
      <c r="U1646" s="776"/>
      <c r="V1646" s="46"/>
      <c r="W1646" s="46"/>
      <c r="X1646" s="775"/>
      <c r="Y1646" s="775"/>
      <c r="Z1646" s="775"/>
      <c r="AA1646" s="775"/>
      <c r="AB1646" s="775"/>
    </row>
    <row r="1647" spans="1:28" s="43" customFormat="1" x14ac:dyDescent="0.2">
      <c r="A1647" s="776"/>
      <c r="B1647" s="780"/>
      <c r="D1647" s="779"/>
      <c r="E1647" s="779"/>
      <c r="F1647" s="778"/>
      <c r="G1647" s="777"/>
      <c r="H1647" s="776"/>
      <c r="I1647" s="776"/>
      <c r="J1647" s="776"/>
      <c r="K1647" s="776"/>
      <c r="L1647" s="776"/>
      <c r="M1647" s="776"/>
      <c r="N1647" s="776"/>
      <c r="O1647" s="776"/>
      <c r="P1647" s="776"/>
      <c r="Q1647" s="776"/>
      <c r="R1647" s="776"/>
      <c r="S1647" s="776"/>
      <c r="T1647" s="776"/>
      <c r="U1647" s="776"/>
      <c r="V1647" s="46"/>
      <c r="W1647" s="46"/>
      <c r="X1647" s="775"/>
      <c r="Y1647" s="775"/>
      <c r="Z1647" s="775"/>
      <c r="AA1647" s="775"/>
      <c r="AB1647" s="775"/>
    </row>
    <row r="1648" spans="1:28" s="43" customFormat="1" x14ac:dyDescent="0.2">
      <c r="A1648" s="776"/>
      <c r="B1648" s="780"/>
      <c r="D1648" s="779"/>
      <c r="E1648" s="779"/>
      <c r="F1648" s="778"/>
      <c r="G1648" s="777"/>
      <c r="H1648" s="776"/>
      <c r="I1648" s="776"/>
      <c r="J1648" s="776"/>
      <c r="K1648" s="776"/>
      <c r="L1648" s="776"/>
      <c r="M1648" s="776"/>
      <c r="N1648" s="776"/>
      <c r="O1648" s="776"/>
      <c r="P1648" s="776"/>
      <c r="Q1648" s="776"/>
      <c r="R1648" s="776"/>
      <c r="S1648" s="776"/>
      <c r="T1648" s="776"/>
      <c r="U1648" s="776"/>
      <c r="V1648" s="46"/>
      <c r="W1648" s="46"/>
      <c r="X1648" s="775"/>
      <c r="Y1648" s="775"/>
      <c r="Z1648" s="775"/>
      <c r="AA1648" s="775"/>
      <c r="AB1648" s="775"/>
    </row>
    <row r="1649" spans="1:28" s="43" customFormat="1" x14ac:dyDescent="0.2">
      <c r="A1649" s="776"/>
      <c r="B1649" s="780"/>
      <c r="D1649" s="779"/>
      <c r="E1649" s="779"/>
      <c r="F1649" s="778"/>
      <c r="G1649" s="777"/>
      <c r="H1649" s="776"/>
      <c r="I1649" s="776"/>
      <c r="J1649" s="776"/>
      <c r="K1649" s="776"/>
      <c r="L1649" s="776"/>
      <c r="M1649" s="776"/>
      <c r="N1649" s="776"/>
      <c r="O1649" s="776"/>
      <c r="P1649" s="776"/>
      <c r="Q1649" s="776"/>
      <c r="R1649" s="776"/>
      <c r="S1649" s="776"/>
      <c r="T1649" s="776"/>
      <c r="U1649" s="776"/>
      <c r="V1649" s="46"/>
      <c r="W1649" s="46"/>
      <c r="X1649" s="775"/>
      <c r="Y1649" s="775"/>
      <c r="Z1649" s="775"/>
      <c r="AA1649" s="775"/>
      <c r="AB1649" s="775"/>
    </row>
    <row r="1650" spans="1:28" s="43" customFormat="1" x14ac:dyDescent="0.2">
      <c r="A1650" s="776"/>
      <c r="B1650" s="780"/>
      <c r="D1650" s="779"/>
      <c r="E1650" s="779"/>
      <c r="F1650" s="778"/>
      <c r="G1650" s="777"/>
      <c r="H1650" s="776"/>
      <c r="I1650" s="776"/>
      <c r="J1650" s="776"/>
      <c r="K1650" s="776"/>
      <c r="L1650" s="776"/>
      <c r="M1650" s="776"/>
      <c r="N1650" s="776"/>
      <c r="O1650" s="776"/>
      <c r="P1650" s="776"/>
      <c r="Q1650" s="776"/>
      <c r="R1650" s="776"/>
      <c r="S1650" s="776"/>
      <c r="T1650" s="776"/>
      <c r="U1650" s="776"/>
      <c r="V1650" s="46"/>
      <c r="W1650" s="46"/>
      <c r="X1650" s="775"/>
      <c r="Y1650" s="775"/>
      <c r="Z1650" s="775"/>
      <c r="AA1650" s="775"/>
      <c r="AB1650" s="775"/>
    </row>
    <row r="1651" spans="1:28" s="43" customFormat="1" x14ac:dyDescent="0.2">
      <c r="A1651" s="776"/>
      <c r="B1651" s="780"/>
      <c r="D1651" s="779"/>
      <c r="E1651" s="779"/>
      <c r="F1651" s="778"/>
      <c r="G1651" s="777"/>
      <c r="H1651" s="776"/>
      <c r="I1651" s="776"/>
      <c r="J1651" s="776"/>
      <c r="K1651" s="776"/>
      <c r="L1651" s="776"/>
      <c r="M1651" s="776"/>
      <c r="N1651" s="776"/>
      <c r="O1651" s="776"/>
      <c r="P1651" s="776"/>
      <c r="Q1651" s="776"/>
      <c r="R1651" s="776"/>
      <c r="S1651" s="776"/>
      <c r="T1651" s="776"/>
      <c r="U1651" s="776"/>
      <c r="V1651" s="46"/>
      <c r="W1651" s="46"/>
      <c r="X1651" s="775"/>
      <c r="Y1651" s="775"/>
      <c r="Z1651" s="775"/>
      <c r="AA1651" s="775"/>
      <c r="AB1651" s="775"/>
    </row>
    <row r="1652" spans="1:28" s="43" customFormat="1" x14ac:dyDescent="0.2">
      <c r="A1652" s="776"/>
      <c r="B1652" s="780"/>
      <c r="D1652" s="779"/>
      <c r="E1652" s="779"/>
      <c r="F1652" s="778"/>
      <c r="G1652" s="777"/>
      <c r="H1652" s="776"/>
      <c r="I1652" s="776"/>
      <c r="J1652" s="776"/>
      <c r="K1652" s="776"/>
      <c r="L1652" s="776"/>
      <c r="M1652" s="776"/>
      <c r="N1652" s="776"/>
      <c r="O1652" s="776"/>
      <c r="P1652" s="776"/>
      <c r="Q1652" s="776"/>
      <c r="R1652" s="776"/>
      <c r="S1652" s="776"/>
      <c r="T1652" s="776"/>
      <c r="U1652" s="776"/>
      <c r="V1652" s="46"/>
      <c r="W1652" s="46"/>
      <c r="X1652" s="775"/>
      <c r="Y1652" s="775"/>
      <c r="Z1652" s="775"/>
      <c r="AA1652" s="775"/>
      <c r="AB1652" s="775"/>
    </row>
    <row r="1653" spans="1:28" s="43" customFormat="1" x14ac:dyDescent="0.2">
      <c r="A1653" s="776"/>
      <c r="B1653" s="780"/>
      <c r="D1653" s="779"/>
      <c r="E1653" s="779"/>
      <c r="F1653" s="778"/>
      <c r="G1653" s="777"/>
      <c r="H1653" s="776"/>
      <c r="I1653" s="776"/>
      <c r="J1653" s="776"/>
      <c r="K1653" s="776"/>
      <c r="L1653" s="776"/>
      <c r="M1653" s="776"/>
      <c r="N1653" s="776"/>
      <c r="O1653" s="776"/>
      <c r="P1653" s="776"/>
      <c r="Q1653" s="776"/>
      <c r="R1653" s="776"/>
      <c r="S1653" s="776"/>
      <c r="T1653" s="776"/>
      <c r="U1653" s="776"/>
      <c r="V1653" s="46"/>
      <c r="W1653" s="46"/>
      <c r="X1653" s="775"/>
      <c r="Y1653" s="775"/>
      <c r="Z1653" s="775"/>
      <c r="AA1653" s="775"/>
      <c r="AB1653" s="775"/>
    </row>
    <row r="1654" spans="1:28" s="43" customFormat="1" x14ac:dyDescent="0.2">
      <c r="A1654" s="776"/>
      <c r="B1654" s="780"/>
      <c r="D1654" s="779"/>
      <c r="E1654" s="779"/>
      <c r="F1654" s="778"/>
      <c r="G1654" s="777"/>
      <c r="H1654" s="776"/>
      <c r="I1654" s="776"/>
      <c r="J1654" s="776"/>
      <c r="K1654" s="776"/>
      <c r="L1654" s="776"/>
      <c r="M1654" s="776"/>
      <c r="N1654" s="776"/>
      <c r="O1654" s="776"/>
      <c r="P1654" s="776"/>
      <c r="Q1654" s="776"/>
      <c r="R1654" s="776"/>
      <c r="S1654" s="776"/>
      <c r="T1654" s="776"/>
      <c r="U1654" s="776"/>
      <c r="V1654" s="46"/>
      <c r="W1654" s="46"/>
      <c r="X1654" s="775"/>
      <c r="Y1654" s="775"/>
      <c r="Z1654" s="775"/>
      <c r="AA1654" s="775"/>
      <c r="AB1654" s="775"/>
    </row>
    <row r="1655" spans="1:28" s="43" customFormat="1" x14ac:dyDescent="0.2">
      <c r="A1655" s="776"/>
      <c r="B1655" s="780"/>
      <c r="D1655" s="779"/>
      <c r="E1655" s="779"/>
      <c r="F1655" s="778"/>
      <c r="G1655" s="777"/>
      <c r="H1655" s="776"/>
      <c r="I1655" s="776"/>
      <c r="J1655" s="776"/>
      <c r="K1655" s="776"/>
      <c r="L1655" s="776"/>
      <c r="M1655" s="776"/>
      <c r="N1655" s="776"/>
      <c r="O1655" s="776"/>
      <c r="P1655" s="776"/>
      <c r="Q1655" s="776"/>
      <c r="R1655" s="776"/>
      <c r="S1655" s="776"/>
      <c r="T1655" s="776"/>
      <c r="U1655" s="776"/>
      <c r="V1655" s="46"/>
      <c r="W1655" s="46"/>
      <c r="X1655" s="775"/>
      <c r="Y1655" s="775"/>
      <c r="Z1655" s="775"/>
      <c r="AA1655" s="775"/>
      <c r="AB1655" s="775"/>
    </row>
    <row r="1656" spans="1:28" s="43" customFormat="1" x14ac:dyDescent="0.2">
      <c r="A1656" s="776"/>
      <c r="B1656" s="780"/>
      <c r="D1656" s="779"/>
      <c r="E1656" s="779"/>
      <c r="F1656" s="778"/>
      <c r="G1656" s="777"/>
      <c r="H1656" s="776"/>
      <c r="I1656" s="776"/>
      <c r="J1656" s="776"/>
      <c r="K1656" s="776"/>
      <c r="L1656" s="776"/>
      <c r="M1656" s="776"/>
      <c r="N1656" s="776"/>
      <c r="O1656" s="776"/>
      <c r="P1656" s="776"/>
      <c r="Q1656" s="776"/>
      <c r="R1656" s="776"/>
      <c r="S1656" s="776"/>
      <c r="T1656" s="776"/>
      <c r="U1656" s="776"/>
      <c r="V1656" s="46"/>
      <c r="W1656" s="46"/>
      <c r="X1656" s="775"/>
      <c r="Y1656" s="775"/>
      <c r="Z1656" s="775"/>
      <c r="AA1656" s="775"/>
      <c r="AB1656" s="775"/>
    </row>
    <row r="1657" spans="1:28" s="43" customFormat="1" x14ac:dyDescent="0.2">
      <c r="A1657" s="776"/>
      <c r="B1657" s="780"/>
      <c r="D1657" s="779"/>
      <c r="E1657" s="779"/>
      <c r="F1657" s="778"/>
      <c r="G1657" s="777"/>
      <c r="H1657" s="776"/>
      <c r="I1657" s="776"/>
      <c r="J1657" s="776"/>
      <c r="K1657" s="776"/>
      <c r="L1657" s="776"/>
      <c r="M1657" s="776"/>
      <c r="N1657" s="776"/>
      <c r="O1657" s="776"/>
      <c r="P1657" s="776"/>
      <c r="Q1657" s="776"/>
      <c r="R1657" s="776"/>
      <c r="S1657" s="776"/>
      <c r="T1657" s="776"/>
      <c r="U1657" s="776"/>
      <c r="V1657" s="46"/>
      <c r="W1657" s="46"/>
      <c r="X1657" s="775"/>
      <c r="Y1657" s="775"/>
      <c r="Z1657" s="775"/>
      <c r="AA1657" s="775"/>
      <c r="AB1657" s="775"/>
    </row>
    <row r="1658" spans="1:28" s="43" customFormat="1" x14ac:dyDescent="0.2">
      <c r="A1658" s="776"/>
      <c r="B1658" s="780"/>
      <c r="D1658" s="779"/>
      <c r="E1658" s="779"/>
      <c r="F1658" s="778"/>
      <c r="G1658" s="777"/>
      <c r="H1658" s="776"/>
      <c r="I1658" s="776"/>
      <c r="J1658" s="776"/>
      <c r="K1658" s="776"/>
      <c r="L1658" s="776"/>
      <c r="M1658" s="776"/>
      <c r="N1658" s="776"/>
      <c r="O1658" s="776"/>
      <c r="P1658" s="776"/>
      <c r="Q1658" s="776"/>
      <c r="R1658" s="776"/>
      <c r="S1658" s="776"/>
      <c r="T1658" s="776"/>
      <c r="U1658" s="776"/>
      <c r="V1658" s="46"/>
      <c r="W1658" s="46"/>
      <c r="X1658" s="775"/>
      <c r="Y1658" s="775"/>
      <c r="Z1658" s="775"/>
      <c r="AA1658" s="775"/>
      <c r="AB1658" s="775"/>
    </row>
    <row r="1659" spans="1:28" s="43" customFormat="1" x14ac:dyDescent="0.2">
      <c r="A1659" s="776"/>
      <c r="B1659" s="780"/>
      <c r="D1659" s="779"/>
      <c r="E1659" s="779"/>
      <c r="F1659" s="778"/>
      <c r="G1659" s="777"/>
      <c r="H1659" s="776"/>
      <c r="I1659" s="776"/>
      <c r="J1659" s="776"/>
      <c r="K1659" s="776"/>
      <c r="L1659" s="776"/>
      <c r="M1659" s="776"/>
      <c r="N1659" s="776"/>
      <c r="O1659" s="776"/>
      <c r="P1659" s="776"/>
      <c r="Q1659" s="776"/>
      <c r="R1659" s="776"/>
      <c r="S1659" s="776"/>
      <c r="T1659" s="776"/>
      <c r="U1659" s="776"/>
      <c r="V1659" s="46"/>
      <c r="W1659" s="46"/>
      <c r="X1659" s="775"/>
      <c r="Y1659" s="775"/>
      <c r="Z1659" s="775"/>
      <c r="AA1659" s="775"/>
      <c r="AB1659" s="775"/>
    </row>
    <row r="1660" spans="1:28" s="43" customFormat="1" x14ac:dyDescent="0.2">
      <c r="A1660" s="776"/>
      <c r="B1660" s="780"/>
      <c r="D1660" s="779"/>
      <c r="E1660" s="779"/>
      <c r="F1660" s="778"/>
      <c r="G1660" s="777"/>
      <c r="H1660" s="776"/>
      <c r="I1660" s="776"/>
      <c r="J1660" s="776"/>
      <c r="K1660" s="776"/>
      <c r="L1660" s="776"/>
      <c r="M1660" s="776"/>
      <c r="N1660" s="776"/>
      <c r="O1660" s="776"/>
      <c r="P1660" s="776"/>
      <c r="Q1660" s="776"/>
      <c r="R1660" s="776"/>
      <c r="S1660" s="776"/>
      <c r="T1660" s="776"/>
      <c r="U1660" s="776"/>
      <c r="V1660" s="46"/>
      <c r="W1660" s="46"/>
      <c r="X1660" s="775"/>
      <c r="Y1660" s="775"/>
      <c r="Z1660" s="775"/>
      <c r="AA1660" s="775"/>
      <c r="AB1660" s="775"/>
    </row>
    <row r="1661" spans="1:28" s="43" customFormat="1" x14ac:dyDescent="0.2">
      <c r="A1661" s="776"/>
      <c r="B1661" s="780"/>
      <c r="D1661" s="779"/>
      <c r="E1661" s="779"/>
      <c r="F1661" s="778"/>
      <c r="G1661" s="777"/>
      <c r="H1661" s="776"/>
      <c r="I1661" s="776"/>
      <c r="J1661" s="776"/>
      <c r="K1661" s="776"/>
      <c r="L1661" s="776"/>
      <c r="M1661" s="776"/>
      <c r="N1661" s="776"/>
      <c r="O1661" s="776"/>
      <c r="P1661" s="776"/>
      <c r="Q1661" s="776"/>
      <c r="R1661" s="776"/>
      <c r="S1661" s="776"/>
      <c r="T1661" s="776"/>
      <c r="U1661" s="776"/>
      <c r="V1661" s="46"/>
      <c r="W1661" s="46"/>
      <c r="X1661" s="775"/>
      <c r="Y1661" s="775"/>
      <c r="Z1661" s="775"/>
      <c r="AA1661" s="775"/>
      <c r="AB1661" s="775"/>
    </row>
    <row r="1662" spans="1:28" s="43" customFormat="1" x14ac:dyDescent="0.2">
      <c r="A1662" s="776"/>
      <c r="B1662" s="780"/>
      <c r="D1662" s="779"/>
      <c r="E1662" s="779"/>
      <c r="F1662" s="778"/>
      <c r="G1662" s="777"/>
      <c r="H1662" s="776"/>
      <c r="I1662" s="776"/>
      <c r="J1662" s="776"/>
      <c r="K1662" s="776"/>
      <c r="L1662" s="776"/>
      <c r="M1662" s="776"/>
      <c r="N1662" s="776"/>
      <c r="O1662" s="776"/>
      <c r="P1662" s="776"/>
      <c r="Q1662" s="776"/>
      <c r="R1662" s="776"/>
      <c r="S1662" s="776"/>
      <c r="T1662" s="776"/>
      <c r="U1662" s="776"/>
      <c r="V1662" s="46"/>
      <c r="W1662" s="46"/>
      <c r="X1662" s="775"/>
      <c r="Y1662" s="775"/>
      <c r="Z1662" s="775"/>
      <c r="AA1662" s="775"/>
      <c r="AB1662" s="775"/>
    </row>
    <row r="1663" spans="1:28" s="43" customFormat="1" x14ac:dyDescent="0.2">
      <c r="A1663" s="776"/>
      <c r="B1663" s="780"/>
      <c r="D1663" s="779"/>
      <c r="E1663" s="779"/>
      <c r="F1663" s="778"/>
      <c r="G1663" s="777"/>
      <c r="H1663" s="776"/>
      <c r="I1663" s="776"/>
      <c r="J1663" s="776"/>
      <c r="K1663" s="776"/>
      <c r="L1663" s="776"/>
      <c r="M1663" s="776"/>
      <c r="N1663" s="776"/>
      <c r="O1663" s="776"/>
      <c r="P1663" s="776"/>
      <c r="Q1663" s="776"/>
      <c r="R1663" s="776"/>
      <c r="S1663" s="776"/>
      <c r="T1663" s="776"/>
      <c r="U1663" s="776"/>
      <c r="V1663" s="46"/>
      <c r="W1663" s="46"/>
      <c r="X1663" s="775"/>
      <c r="Y1663" s="775"/>
      <c r="Z1663" s="775"/>
      <c r="AA1663" s="775"/>
      <c r="AB1663" s="775"/>
    </row>
    <row r="1664" spans="1:28" s="43" customFormat="1" x14ac:dyDescent="0.2">
      <c r="A1664" s="776"/>
      <c r="B1664" s="780"/>
      <c r="D1664" s="779"/>
      <c r="E1664" s="779"/>
      <c r="F1664" s="778"/>
      <c r="G1664" s="777"/>
      <c r="H1664" s="776"/>
      <c r="I1664" s="776"/>
      <c r="J1664" s="776"/>
      <c r="K1664" s="776"/>
      <c r="L1664" s="776"/>
      <c r="M1664" s="776"/>
      <c r="N1664" s="776"/>
      <c r="O1664" s="776"/>
      <c r="P1664" s="776"/>
      <c r="Q1664" s="776"/>
      <c r="R1664" s="776"/>
      <c r="S1664" s="776"/>
      <c r="T1664" s="776"/>
      <c r="U1664" s="776"/>
      <c r="V1664" s="46"/>
      <c r="W1664" s="46"/>
      <c r="X1664" s="775"/>
      <c r="Y1664" s="775"/>
      <c r="Z1664" s="775"/>
      <c r="AA1664" s="775"/>
      <c r="AB1664" s="775"/>
    </row>
    <row r="1665" spans="1:28" s="43" customFormat="1" x14ac:dyDescent="0.2">
      <c r="A1665" s="776"/>
      <c r="B1665" s="780"/>
      <c r="D1665" s="779"/>
      <c r="E1665" s="779"/>
      <c r="F1665" s="778"/>
      <c r="G1665" s="777"/>
      <c r="H1665" s="776"/>
      <c r="I1665" s="776"/>
      <c r="J1665" s="776"/>
      <c r="K1665" s="776"/>
      <c r="L1665" s="776"/>
      <c r="M1665" s="776"/>
      <c r="N1665" s="776"/>
      <c r="O1665" s="776"/>
      <c r="P1665" s="776"/>
      <c r="Q1665" s="776"/>
      <c r="R1665" s="776"/>
      <c r="S1665" s="776"/>
      <c r="T1665" s="776"/>
      <c r="U1665" s="776"/>
      <c r="V1665" s="46"/>
      <c r="W1665" s="46"/>
      <c r="X1665" s="775"/>
      <c r="Y1665" s="775"/>
      <c r="Z1665" s="775"/>
      <c r="AA1665" s="775"/>
      <c r="AB1665" s="775"/>
    </row>
    <row r="1666" spans="1:28" s="43" customFormat="1" x14ac:dyDescent="0.2">
      <c r="A1666" s="776"/>
      <c r="B1666" s="780"/>
      <c r="D1666" s="779"/>
      <c r="E1666" s="779"/>
      <c r="F1666" s="778"/>
      <c r="G1666" s="777"/>
      <c r="H1666" s="776"/>
      <c r="I1666" s="776"/>
      <c r="J1666" s="776"/>
      <c r="K1666" s="776"/>
      <c r="L1666" s="776"/>
      <c r="M1666" s="776"/>
      <c r="N1666" s="776"/>
      <c r="O1666" s="776"/>
      <c r="P1666" s="776"/>
      <c r="Q1666" s="776"/>
      <c r="R1666" s="776"/>
      <c r="S1666" s="776"/>
      <c r="T1666" s="776"/>
      <c r="U1666" s="776"/>
      <c r="V1666" s="46"/>
      <c r="W1666" s="46"/>
      <c r="X1666" s="775"/>
      <c r="Y1666" s="775"/>
      <c r="Z1666" s="775"/>
      <c r="AA1666" s="775"/>
      <c r="AB1666" s="775"/>
    </row>
    <row r="1667" spans="1:28" s="43" customFormat="1" x14ac:dyDescent="0.2">
      <c r="A1667" s="776"/>
      <c r="B1667" s="780"/>
      <c r="D1667" s="779"/>
      <c r="E1667" s="779"/>
      <c r="F1667" s="778"/>
      <c r="G1667" s="777"/>
      <c r="H1667" s="776"/>
      <c r="I1667" s="776"/>
      <c r="J1667" s="776"/>
      <c r="K1667" s="776"/>
      <c r="L1667" s="776"/>
      <c r="M1667" s="776"/>
      <c r="N1667" s="776"/>
      <c r="O1667" s="776"/>
      <c r="P1667" s="776"/>
      <c r="Q1667" s="776"/>
      <c r="R1667" s="776"/>
      <c r="S1667" s="776"/>
      <c r="T1667" s="776"/>
      <c r="U1667" s="776"/>
      <c r="V1667" s="46"/>
      <c r="W1667" s="46"/>
      <c r="X1667" s="775"/>
      <c r="Y1667" s="775"/>
      <c r="Z1667" s="775"/>
      <c r="AA1667" s="775"/>
      <c r="AB1667" s="775"/>
    </row>
    <row r="1668" spans="1:28" s="43" customFormat="1" x14ac:dyDescent="0.2">
      <c r="A1668" s="776"/>
      <c r="B1668" s="780"/>
      <c r="D1668" s="779"/>
      <c r="E1668" s="779"/>
      <c r="F1668" s="778"/>
      <c r="G1668" s="777"/>
      <c r="H1668" s="776"/>
      <c r="I1668" s="776"/>
      <c r="J1668" s="776"/>
      <c r="K1668" s="776"/>
      <c r="L1668" s="776"/>
      <c r="M1668" s="776"/>
      <c r="N1668" s="776"/>
      <c r="O1668" s="776"/>
      <c r="P1668" s="776"/>
      <c r="Q1668" s="776"/>
      <c r="R1668" s="776"/>
      <c r="S1668" s="776"/>
      <c r="T1668" s="776"/>
      <c r="U1668" s="776"/>
      <c r="V1668" s="46"/>
      <c r="W1668" s="46"/>
      <c r="X1668" s="775"/>
      <c r="Y1668" s="775"/>
      <c r="Z1668" s="775"/>
      <c r="AA1668" s="775"/>
      <c r="AB1668" s="775"/>
    </row>
    <row r="1669" spans="1:28" s="43" customFormat="1" x14ac:dyDescent="0.2">
      <c r="A1669" s="776"/>
      <c r="B1669" s="780"/>
      <c r="D1669" s="779"/>
      <c r="E1669" s="779"/>
      <c r="F1669" s="778"/>
      <c r="G1669" s="777"/>
      <c r="H1669" s="776"/>
      <c r="I1669" s="776"/>
      <c r="J1669" s="776"/>
      <c r="K1669" s="776"/>
      <c r="L1669" s="776"/>
      <c r="M1669" s="776"/>
      <c r="N1669" s="776"/>
      <c r="O1669" s="776"/>
      <c r="P1669" s="776"/>
      <c r="Q1669" s="776"/>
      <c r="R1669" s="776"/>
      <c r="S1669" s="776"/>
      <c r="T1669" s="776"/>
      <c r="U1669" s="776"/>
      <c r="V1669" s="46"/>
      <c r="W1669" s="46"/>
      <c r="X1669" s="775"/>
      <c r="Y1669" s="775"/>
      <c r="Z1669" s="775"/>
      <c r="AA1669" s="775"/>
      <c r="AB1669" s="775"/>
    </row>
    <row r="1670" spans="1:28" s="43" customFormat="1" x14ac:dyDescent="0.2">
      <c r="A1670" s="776"/>
      <c r="B1670" s="780"/>
      <c r="D1670" s="779"/>
      <c r="E1670" s="779"/>
      <c r="F1670" s="778"/>
      <c r="G1670" s="777"/>
      <c r="H1670" s="776"/>
      <c r="I1670" s="776"/>
      <c r="J1670" s="776"/>
      <c r="K1670" s="776"/>
      <c r="L1670" s="776"/>
      <c r="M1670" s="776"/>
      <c r="N1670" s="776"/>
      <c r="O1670" s="776"/>
      <c r="P1670" s="776"/>
      <c r="Q1670" s="776"/>
      <c r="R1670" s="776"/>
      <c r="S1670" s="776"/>
      <c r="T1670" s="776"/>
      <c r="U1670" s="776"/>
      <c r="V1670" s="46"/>
      <c r="W1670" s="46"/>
      <c r="X1670" s="775"/>
      <c r="Y1670" s="775"/>
      <c r="Z1670" s="775"/>
      <c r="AA1670" s="775"/>
      <c r="AB1670" s="775"/>
    </row>
    <row r="1671" spans="1:28" s="43" customFormat="1" x14ac:dyDescent="0.2">
      <c r="A1671" s="776"/>
      <c r="B1671" s="780"/>
      <c r="D1671" s="779"/>
      <c r="E1671" s="779"/>
      <c r="F1671" s="778"/>
      <c r="G1671" s="777"/>
      <c r="H1671" s="776"/>
      <c r="I1671" s="776"/>
      <c r="J1671" s="776"/>
      <c r="K1671" s="776"/>
      <c r="L1671" s="776"/>
      <c r="M1671" s="776"/>
      <c r="N1671" s="776"/>
      <c r="O1671" s="776"/>
      <c r="P1671" s="776"/>
      <c r="Q1671" s="776"/>
      <c r="R1671" s="776"/>
      <c r="S1671" s="776"/>
      <c r="T1671" s="776"/>
      <c r="U1671" s="776"/>
      <c r="V1671" s="46"/>
      <c r="W1671" s="46"/>
      <c r="X1671" s="775"/>
      <c r="Y1671" s="775"/>
      <c r="Z1671" s="775"/>
      <c r="AA1671" s="775"/>
      <c r="AB1671" s="775"/>
    </row>
    <row r="1672" spans="1:28" s="43" customFormat="1" x14ac:dyDescent="0.2">
      <c r="A1672" s="776"/>
      <c r="B1672" s="780"/>
      <c r="D1672" s="779"/>
      <c r="E1672" s="779"/>
      <c r="F1672" s="778"/>
      <c r="G1672" s="777"/>
      <c r="H1672" s="776"/>
      <c r="I1672" s="776"/>
      <c r="J1672" s="776"/>
      <c r="K1672" s="776"/>
      <c r="L1672" s="776"/>
      <c r="M1672" s="776"/>
      <c r="N1672" s="776"/>
      <c r="O1672" s="776"/>
      <c r="P1672" s="776"/>
      <c r="Q1672" s="776"/>
      <c r="R1672" s="776"/>
      <c r="S1672" s="776"/>
      <c r="T1672" s="776"/>
      <c r="U1672" s="776"/>
      <c r="V1672" s="46"/>
      <c r="W1672" s="46"/>
      <c r="X1672" s="775"/>
      <c r="Y1672" s="775"/>
      <c r="Z1672" s="775"/>
      <c r="AA1672" s="775"/>
      <c r="AB1672" s="775"/>
    </row>
    <row r="1673" spans="1:28" s="43" customFormat="1" x14ac:dyDescent="0.2">
      <c r="A1673" s="776"/>
      <c r="B1673" s="780"/>
      <c r="D1673" s="779"/>
      <c r="E1673" s="779"/>
      <c r="F1673" s="778"/>
      <c r="G1673" s="777"/>
      <c r="H1673" s="776"/>
      <c r="I1673" s="776"/>
      <c r="J1673" s="776"/>
      <c r="K1673" s="776"/>
      <c r="L1673" s="776"/>
      <c r="M1673" s="776"/>
      <c r="N1673" s="776"/>
      <c r="O1673" s="776"/>
      <c r="P1673" s="776"/>
      <c r="Q1673" s="776"/>
      <c r="R1673" s="776"/>
      <c r="S1673" s="776"/>
      <c r="T1673" s="776"/>
      <c r="U1673" s="776"/>
      <c r="V1673" s="46"/>
      <c r="W1673" s="46"/>
      <c r="X1673" s="775"/>
      <c r="Y1673" s="775"/>
      <c r="Z1673" s="775"/>
      <c r="AA1673" s="775"/>
      <c r="AB1673" s="775"/>
    </row>
    <row r="1674" spans="1:28" s="43" customFormat="1" x14ac:dyDescent="0.2">
      <c r="A1674" s="776"/>
      <c r="B1674" s="780"/>
      <c r="D1674" s="779"/>
      <c r="E1674" s="779"/>
      <c r="F1674" s="778"/>
      <c r="G1674" s="777"/>
      <c r="H1674" s="776"/>
      <c r="I1674" s="776"/>
      <c r="J1674" s="776"/>
      <c r="K1674" s="776"/>
      <c r="L1674" s="776"/>
      <c r="M1674" s="776"/>
      <c r="N1674" s="776"/>
      <c r="O1674" s="776"/>
      <c r="P1674" s="776"/>
      <c r="Q1674" s="776"/>
      <c r="R1674" s="776"/>
      <c r="S1674" s="776"/>
      <c r="T1674" s="776"/>
      <c r="U1674" s="776"/>
      <c r="V1674" s="46"/>
      <c r="W1674" s="46"/>
      <c r="X1674" s="775"/>
      <c r="Y1674" s="775"/>
      <c r="Z1674" s="775"/>
      <c r="AA1674" s="775"/>
      <c r="AB1674" s="775"/>
    </row>
    <row r="1675" spans="1:28" s="43" customFormat="1" x14ac:dyDescent="0.2">
      <c r="A1675" s="776"/>
      <c r="B1675" s="780"/>
      <c r="D1675" s="779"/>
      <c r="E1675" s="779"/>
      <c r="F1675" s="778"/>
      <c r="G1675" s="777"/>
      <c r="H1675" s="776"/>
      <c r="I1675" s="776"/>
      <c r="J1675" s="776"/>
      <c r="K1675" s="776"/>
      <c r="L1675" s="776"/>
      <c r="M1675" s="776"/>
      <c r="N1675" s="776"/>
      <c r="O1675" s="776"/>
      <c r="P1675" s="776"/>
      <c r="Q1675" s="776"/>
      <c r="R1675" s="776"/>
      <c r="S1675" s="776"/>
      <c r="T1675" s="776"/>
      <c r="U1675" s="776"/>
      <c r="V1675" s="46"/>
      <c r="W1675" s="46"/>
      <c r="X1675" s="775"/>
      <c r="Y1675" s="775"/>
      <c r="Z1675" s="775"/>
      <c r="AA1675" s="775"/>
      <c r="AB1675" s="775"/>
    </row>
    <row r="1676" spans="1:28" s="43" customFormat="1" x14ac:dyDescent="0.2">
      <c r="A1676" s="776"/>
      <c r="B1676" s="780"/>
      <c r="D1676" s="779"/>
      <c r="E1676" s="779"/>
      <c r="F1676" s="778"/>
      <c r="G1676" s="777"/>
      <c r="H1676" s="776"/>
      <c r="I1676" s="776"/>
      <c r="J1676" s="776"/>
      <c r="K1676" s="776"/>
      <c r="L1676" s="776"/>
      <c r="M1676" s="776"/>
      <c r="N1676" s="776"/>
      <c r="O1676" s="776"/>
      <c r="P1676" s="776"/>
      <c r="Q1676" s="776"/>
      <c r="R1676" s="776"/>
      <c r="S1676" s="776"/>
      <c r="T1676" s="776"/>
      <c r="U1676" s="776"/>
      <c r="V1676" s="46"/>
      <c r="W1676" s="46"/>
      <c r="X1676" s="775"/>
      <c r="Y1676" s="775"/>
      <c r="Z1676" s="775"/>
      <c r="AA1676" s="775"/>
      <c r="AB1676" s="775"/>
    </row>
    <row r="1677" spans="1:28" s="43" customFormat="1" x14ac:dyDescent="0.2">
      <c r="A1677" s="776"/>
      <c r="B1677" s="780"/>
      <c r="D1677" s="779"/>
      <c r="E1677" s="779"/>
      <c r="F1677" s="778"/>
      <c r="G1677" s="777"/>
      <c r="H1677" s="776"/>
      <c r="I1677" s="776"/>
      <c r="J1677" s="776"/>
      <c r="K1677" s="776"/>
      <c r="L1677" s="776"/>
      <c r="M1677" s="776"/>
      <c r="N1677" s="776"/>
      <c r="O1677" s="776"/>
      <c r="P1677" s="776"/>
      <c r="Q1677" s="776"/>
      <c r="R1677" s="776"/>
      <c r="S1677" s="776"/>
      <c r="T1677" s="776"/>
      <c r="U1677" s="776"/>
      <c r="V1677" s="46"/>
      <c r="W1677" s="46"/>
      <c r="X1677" s="775"/>
      <c r="Y1677" s="775"/>
      <c r="Z1677" s="775"/>
      <c r="AA1677" s="775"/>
      <c r="AB1677" s="775"/>
    </row>
    <row r="1678" spans="1:28" s="43" customFormat="1" x14ac:dyDescent="0.2">
      <c r="A1678" s="776"/>
      <c r="B1678" s="780"/>
      <c r="D1678" s="779"/>
      <c r="E1678" s="779"/>
      <c r="F1678" s="778"/>
      <c r="G1678" s="777"/>
      <c r="H1678" s="776"/>
      <c r="I1678" s="776"/>
      <c r="J1678" s="776"/>
      <c r="K1678" s="776"/>
      <c r="L1678" s="776"/>
      <c r="M1678" s="776"/>
      <c r="N1678" s="776"/>
      <c r="O1678" s="776"/>
      <c r="P1678" s="776"/>
      <c r="Q1678" s="776"/>
      <c r="R1678" s="776"/>
      <c r="S1678" s="776"/>
      <c r="T1678" s="776"/>
      <c r="U1678" s="776"/>
      <c r="V1678" s="46"/>
      <c r="W1678" s="46"/>
      <c r="X1678" s="775"/>
      <c r="Y1678" s="775"/>
      <c r="Z1678" s="775"/>
      <c r="AA1678" s="775"/>
      <c r="AB1678" s="775"/>
    </row>
    <row r="1679" spans="1:28" s="43" customFormat="1" x14ac:dyDescent="0.2">
      <c r="A1679" s="776"/>
      <c r="B1679" s="780"/>
      <c r="D1679" s="779"/>
      <c r="E1679" s="779"/>
      <c r="F1679" s="778"/>
      <c r="G1679" s="777"/>
      <c r="H1679" s="776"/>
      <c r="I1679" s="776"/>
      <c r="J1679" s="776"/>
      <c r="K1679" s="776"/>
      <c r="L1679" s="776"/>
      <c r="M1679" s="776"/>
      <c r="N1679" s="776"/>
      <c r="O1679" s="776"/>
      <c r="P1679" s="776"/>
      <c r="Q1679" s="776"/>
      <c r="R1679" s="776"/>
      <c r="S1679" s="776"/>
      <c r="T1679" s="776"/>
      <c r="U1679" s="776"/>
      <c r="V1679" s="46"/>
      <c r="W1679" s="46"/>
      <c r="X1679" s="775"/>
      <c r="Y1679" s="775"/>
      <c r="Z1679" s="775"/>
      <c r="AA1679" s="775"/>
      <c r="AB1679" s="775"/>
    </row>
    <row r="1680" spans="1:28" s="43" customFormat="1" x14ac:dyDescent="0.2">
      <c r="A1680" s="776"/>
      <c r="B1680" s="780"/>
      <c r="D1680" s="779"/>
      <c r="E1680" s="779"/>
      <c r="F1680" s="778"/>
      <c r="G1680" s="777"/>
      <c r="H1680" s="776"/>
      <c r="I1680" s="776"/>
      <c r="J1680" s="776"/>
      <c r="K1680" s="776"/>
      <c r="L1680" s="776"/>
      <c r="M1680" s="776"/>
      <c r="N1680" s="776"/>
      <c r="O1680" s="776"/>
      <c r="P1680" s="776"/>
      <c r="Q1680" s="776"/>
      <c r="R1680" s="776"/>
      <c r="S1680" s="776"/>
      <c r="T1680" s="776"/>
      <c r="U1680" s="776"/>
      <c r="V1680" s="46"/>
      <c r="W1680" s="46"/>
      <c r="X1680" s="775"/>
      <c r="Y1680" s="775"/>
      <c r="Z1680" s="775"/>
      <c r="AA1680" s="775"/>
      <c r="AB1680" s="775"/>
    </row>
    <row r="1681" spans="1:28" s="43" customFormat="1" x14ac:dyDescent="0.2">
      <c r="A1681" s="776"/>
      <c r="B1681" s="780"/>
      <c r="D1681" s="779"/>
      <c r="E1681" s="779"/>
      <c r="F1681" s="778"/>
      <c r="G1681" s="777"/>
      <c r="H1681" s="776"/>
      <c r="I1681" s="776"/>
      <c r="J1681" s="776"/>
      <c r="K1681" s="776"/>
      <c r="L1681" s="776"/>
      <c r="M1681" s="776"/>
      <c r="N1681" s="776"/>
      <c r="O1681" s="776"/>
      <c r="P1681" s="776"/>
      <c r="Q1681" s="776"/>
      <c r="R1681" s="776"/>
      <c r="S1681" s="776"/>
      <c r="T1681" s="776"/>
      <c r="U1681" s="776"/>
      <c r="V1681" s="46"/>
      <c r="W1681" s="46"/>
      <c r="X1681" s="775"/>
      <c r="Y1681" s="775"/>
      <c r="Z1681" s="775"/>
      <c r="AA1681" s="775"/>
      <c r="AB1681" s="775"/>
    </row>
    <row r="1682" spans="1:28" s="43" customFormat="1" x14ac:dyDescent="0.2">
      <c r="A1682" s="776"/>
      <c r="B1682" s="780"/>
      <c r="D1682" s="779"/>
      <c r="E1682" s="779"/>
      <c r="F1682" s="778"/>
      <c r="G1682" s="777"/>
      <c r="H1682" s="776"/>
      <c r="I1682" s="776"/>
      <c r="J1682" s="776"/>
      <c r="K1682" s="776"/>
      <c r="L1682" s="776"/>
      <c r="M1682" s="776"/>
      <c r="N1682" s="776"/>
      <c r="O1682" s="776"/>
      <c r="P1682" s="776"/>
      <c r="Q1682" s="776"/>
      <c r="R1682" s="776"/>
      <c r="S1682" s="776"/>
      <c r="T1682" s="776"/>
      <c r="U1682" s="776"/>
      <c r="V1682" s="46"/>
      <c r="W1682" s="46"/>
      <c r="X1682" s="775"/>
      <c r="Y1682" s="775"/>
      <c r="Z1682" s="775"/>
      <c r="AA1682" s="775"/>
      <c r="AB1682" s="775"/>
    </row>
    <row r="1683" spans="1:28" s="43" customFormat="1" x14ac:dyDescent="0.2">
      <c r="A1683" s="776"/>
      <c r="B1683" s="780"/>
      <c r="D1683" s="779"/>
      <c r="E1683" s="779"/>
      <c r="F1683" s="778"/>
      <c r="G1683" s="777"/>
      <c r="H1683" s="776"/>
      <c r="I1683" s="776"/>
      <c r="J1683" s="776"/>
      <c r="K1683" s="776"/>
      <c r="L1683" s="776"/>
      <c r="M1683" s="776"/>
      <c r="N1683" s="776"/>
      <c r="O1683" s="776"/>
      <c r="P1683" s="776"/>
      <c r="Q1683" s="776"/>
      <c r="R1683" s="776"/>
      <c r="S1683" s="776"/>
      <c r="T1683" s="776"/>
      <c r="U1683" s="776"/>
      <c r="V1683" s="46"/>
      <c r="W1683" s="46"/>
      <c r="X1683" s="775"/>
      <c r="Y1683" s="775"/>
      <c r="Z1683" s="775"/>
      <c r="AA1683" s="775"/>
      <c r="AB1683" s="775"/>
    </row>
    <row r="1684" spans="1:28" s="43" customFormat="1" x14ac:dyDescent="0.2">
      <c r="A1684" s="776"/>
      <c r="B1684" s="780"/>
      <c r="D1684" s="779"/>
      <c r="E1684" s="779"/>
      <c r="F1684" s="778"/>
      <c r="G1684" s="777"/>
      <c r="H1684" s="776"/>
      <c r="I1684" s="776"/>
      <c r="J1684" s="776"/>
      <c r="K1684" s="776"/>
      <c r="L1684" s="776"/>
      <c r="M1684" s="776"/>
      <c r="N1684" s="776"/>
      <c r="O1684" s="776"/>
      <c r="P1684" s="776"/>
      <c r="Q1684" s="776"/>
      <c r="R1684" s="776"/>
      <c r="S1684" s="776"/>
      <c r="T1684" s="776"/>
      <c r="U1684" s="776"/>
      <c r="V1684" s="46"/>
      <c r="W1684" s="46"/>
      <c r="X1684" s="775"/>
      <c r="Y1684" s="775"/>
      <c r="Z1684" s="775"/>
      <c r="AA1684" s="775"/>
      <c r="AB1684" s="775"/>
    </row>
    <row r="1685" spans="1:28" s="43" customFormat="1" x14ac:dyDescent="0.2">
      <c r="A1685" s="776"/>
      <c r="B1685" s="780"/>
      <c r="D1685" s="779"/>
      <c r="E1685" s="779"/>
      <c r="F1685" s="778"/>
      <c r="G1685" s="777"/>
      <c r="H1685" s="776"/>
      <c r="I1685" s="776"/>
      <c r="J1685" s="776"/>
      <c r="K1685" s="776"/>
      <c r="L1685" s="776"/>
      <c r="M1685" s="776"/>
      <c r="N1685" s="776"/>
      <c r="O1685" s="776"/>
      <c r="P1685" s="776"/>
      <c r="Q1685" s="776"/>
      <c r="R1685" s="776"/>
      <c r="S1685" s="776"/>
      <c r="T1685" s="776"/>
      <c r="U1685" s="776"/>
      <c r="V1685" s="46"/>
      <c r="W1685" s="46"/>
      <c r="X1685" s="775"/>
      <c r="Y1685" s="775"/>
      <c r="Z1685" s="775"/>
      <c r="AA1685" s="775"/>
      <c r="AB1685" s="775"/>
    </row>
    <row r="1686" spans="1:28" s="43" customFormat="1" x14ac:dyDescent="0.2">
      <c r="A1686" s="776"/>
      <c r="B1686" s="780"/>
      <c r="D1686" s="779"/>
      <c r="E1686" s="779"/>
      <c r="F1686" s="778"/>
      <c r="G1686" s="777"/>
      <c r="H1686" s="776"/>
      <c r="I1686" s="776"/>
      <c r="J1686" s="776"/>
      <c r="K1686" s="776"/>
      <c r="L1686" s="776"/>
      <c r="M1686" s="776"/>
      <c r="N1686" s="776"/>
      <c r="O1686" s="776"/>
      <c r="P1686" s="776"/>
      <c r="Q1686" s="776"/>
      <c r="R1686" s="776"/>
      <c r="S1686" s="776"/>
      <c r="T1686" s="776"/>
      <c r="U1686" s="776"/>
      <c r="V1686" s="46"/>
      <c r="W1686" s="46"/>
      <c r="X1686" s="775"/>
      <c r="Y1686" s="775"/>
      <c r="Z1686" s="775"/>
      <c r="AA1686" s="775"/>
      <c r="AB1686" s="775"/>
    </row>
    <row r="1687" spans="1:28" s="43" customFormat="1" x14ac:dyDescent="0.2">
      <c r="A1687" s="776"/>
      <c r="B1687" s="780"/>
      <c r="D1687" s="779"/>
      <c r="E1687" s="779"/>
      <c r="F1687" s="778"/>
      <c r="G1687" s="777"/>
      <c r="H1687" s="776"/>
      <c r="I1687" s="776"/>
      <c r="J1687" s="776"/>
      <c r="K1687" s="776"/>
      <c r="L1687" s="776"/>
      <c r="M1687" s="776"/>
      <c r="N1687" s="776"/>
      <c r="O1687" s="776"/>
      <c r="P1687" s="776"/>
      <c r="Q1687" s="776"/>
      <c r="R1687" s="776"/>
      <c r="S1687" s="776"/>
      <c r="T1687" s="776"/>
      <c r="U1687" s="776"/>
      <c r="V1687" s="46"/>
      <c r="W1687" s="46"/>
      <c r="X1687" s="775"/>
      <c r="Y1687" s="775"/>
      <c r="Z1687" s="775"/>
      <c r="AA1687" s="775"/>
      <c r="AB1687" s="775"/>
    </row>
    <row r="1688" spans="1:28" s="43" customFormat="1" x14ac:dyDescent="0.2">
      <c r="A1688" s="776"/>
      <c r="B1688" s="780"/>
      <c r="D1688" s="779"/>
      <c r="E1688" s="779"/>
      <c r="F1688" s="778"/>
      <c r="G1688" s="777"/>
      <c r="H1688" s="776"/>
      <c r="I1688" s="776"/>
      <c r="J1688" s="776"/>
      <c r="K1688" s="776"/>
      <c r="L1688" s="776"/>
      <c r="M1688" s="776"/>
      <c r="N1688" s="776"/>
      <c r="O1688" s="776"/>
      <c r="P1688" s="776"/>
      <c r="Q1688" s="776"/>
      <c r="R1688" s="776"/>
      <c r="S1688" s="776"/>
      <c r="T1688" s="776"/>
      <c r="U1688" s="776"/>
      <c r="V1688" s="46"/>
      <c r="W1688" s="46"/>
      <c r="X1688" s="775"/>
      <c r="Y1688" s="775"/>
      <c r="Z1688" s="775"/>
      <c r="AA1688" s="775"/>
      <c r="AB1688" s="775"/>
    </row>
    <row r="1689" spans="1:28" s="43" customFormat="1" x14ac:dyDescent="0.2">
      <c r="A1689" s="776"/>
      <c r="B1689" s="780"/>
      <c r="D1689" s="779"/>
      <c r="E1689" s="779"/>
      <c r="F1689" s="778"/>
      <c r="G1689" s="777"/>
      <c r="H1689" s="776"/>
      <c r="I1689" s="776"/>
      <c r="J1689" s="776"/>
      <c r="K1689" s="776"/>
      <c r="L1689" s="776"/>
      <c r="M1689" s="776"/>
      <c r="N1689" s="776"/>
      <c r="O1689" s="776"/>
      <c r="P1689" s="776"/>
      <c r="Q1689" s="776"/>
      <c r="R1689" s="776"/>
      <c r="S1689" s="776"/>
      <c r="T1689" s="776"/>
      <c r="U1689" s="776"/>
      <c r="V1689" s="46"/>
      <c r="W1689" s="46"/>
      <c r="X1689" s="775"/>
      <c r="Y1689" s="775"/>
      <c r="Z1689" s="775"/>
      <c r="AA1689" s="775"/>
      <c r="AB1689" s="775"/>
    </row>
    <row r="1690" spans="1:28" s="43" customFormat="1" x14ac:dyDescent="0.2">
      <c r="A1690" s="776"/>
      <c r="B1690" s="780"/>
      <c r="D1690" s="779"/>
      <c r="E1690" s="779"/>
      <c r="F1690" s="778"/>
      <c r="G1690" s="777"/>
      <c r="H1690" s="776"/>
      <c r="I1690" s="776"/>
      <c r="J1690" s="776"/>
      <c r="K1690" s="776"/>
      <c r="L1690" s="776"/>
      <c r="M1690" s="776"/>
      <c r="N1690" s="776"/>
      <c r="O1690" s="776"/>
      <c r="P1690" s="776"/>
      <c r="Q1690" s="776"/>
      <c r="R1690" s="776"/>
      <c r="S1690" s="776"/>
      <c r="T1690" s="776"/>
      <c r="U1690" s="776"/>
      <c r="V1690" s="46"/>
      <c r="W1690" s="46"/>
      <c r="X1690" s="775"/>
      <c r="Y1690" s="775"/>
      <c r="Z1690" s="775"/>
      <c r="AA1690" s="775"/>
      <c r="AB1690" s="775"/>
    </row>
    <row r="1691" spans="1:28" s="43" customFormat="1" x14ac:dyDescent="0.2">
      <c r="A1691" s="776"/>
      <c r="B1691" s="780"/>
      <c r="D1691" s="779"/>
      <c r="E1691" s="779"/>
      <c r="F1691" s="778"/>
      <c r="G1691" s="777"/>
      <c r="H1691" s="776"/>
      <c r="I1691" s="776"/>
      <c r="J1691" s="776"/>
      <c r="K1691" s="776"/>
      <c r="L1691" s="776"/>
      <c r="M1691" s="776"/>
      <c r="N1691" s="776"/>
      <c r="O1691" s="776"/>
      <c r="P1691" s="776"/>
      <c r="Q1691" s="776"/>
      <c r="R1691" s="776"/>
      <c r="S1691" s="776"/>
      <c r="T1691" s="776"/>
      <c r="U1691" s="776"/>
      <c r="V1691" s="46"/>
      <c r="W1691" s="46"/>
      <c r="X1691" s="775"/>
      <c r="Y1691" s="775"/>
      <c r="Z1691" s="775"/>
      <c r="AA1691" s="775"/>
      <c r="AB1691" s="775"/>
    </row>
    <row r="1692" spans="1:28" s="43" customFormat="1" x14ac:dyDescent="0.2">
      <c r="A1692" s="776"/>
      <c r="B1692" s="780"/>
      <c r="D1692" s="779"/>
      <c r="E1692" s="779"/>
      <c r="F1692" s="778"/>
      <c r="G1692" s="777"/>
      <c r="H1692" s="776"/>
      <c r="I1692" s="776"/>
      <c r="J1692" s="776"/>
      <c r="K1692" s="776"/>
      <c r="L1692" s="776"/>
      <c r="M1692" s="776"/>
      <c r="N1692" s="776"/>
      <c r="O1692" s="776"/>
      <c r="P1692" s="776"/>
      <c r="Q1692" s="776"/>
      <c r="R1692" s="776"/>
      <c r="S1692" s="776"/>
      <c r="T1692" s="776"/>
      <c r="U1692" s="776"/>
      <c r="V1692" s="46"/>
      <c r="W1692" s="46"/>
      <c r="X1692" s="775"/>
      <c r="Y1692" s="775"/>
      <c r="Z1692" s="775"/>
      <c r="AA1692" s="775"/>
      <c r="AB1692" s="775"/>
    </row>
    <row r="1693" spans="1:28" s="43" customFormat="1" x14ac:dyDescent="0.2">
      <c r="A1693" s="776"/>
      <c r="B1693" s="780"/>
      <c r="D1693" s="779"/>
      <c r="E1693" s="779"/>
      <c r="F1693" s="778"/>
      <c r="G1693" s="777"/>
      <c r="H1693" s="776"/>
      <c r="I1693" s="776"/>
      <c r="J1693" s="776"/>
      <c r="K1693" s="776"/>
      <c r="L1693" s="776"/>
      <c r="M1693" s="776"/>
      <c r="N1693" s="776"/>
      <c r="O1693" s="776"/>
      <c r="P1693" s="776"/>
      <c r="Q1693" s="776"/>
      <c r="R1693" s="776"/>
      <c r="S1693" s="776"/>
      <c r="T1693" s="776"/>
      <c r="U1693" s="776"/>
      <c r="V1693" s="46"/>
      <c r="W1693" s="46"/>
      <c r="X1693" s="775"/>
      <c r="Y1693" s="775"/>
      <c r="Z1693" s="775"/>
      <c r="AA1693" s="775"/>
      <c r="AB1693" s="775"/>
    </row>
    <row r="1694" spans="1:28" s="43" customFormat="1" x14ac:dyDescent="0.2">
      <c r="A1694" s="776"/>
      <c r="B1694" s="780"/>
      <c r="D1694" s="779"/>
      <c r="E1694" s="779"/>
      <c r="F1694" s="778"/>
      <c r="G1694" s="777"/>
      <c r="H1694" s="776"/>
      <c r="I1694" s="776"/>
      <c r="J1694" s="776"/>
      <c r="K1694" s="776"/>
      <c r="L1694" s="776"/>
      <c r="M1694" s="776"/>
      <c r="N1694" s="776"/>
      <c r="O1694" s="776"/>
      <c r="P1694" s="776"/>
      <c r="Q1694" s="776"/>
      <c r="R1694" s="776"/>
      <c r="S1694" s="776"/>
      <c r="T1694" s="776"/>
      <c r="U1694" s="776"/>
      <c r="V1694" s="46"/>
      <c r="W1694" s="46"/>
      <c r="X1694" s="775"/>
      <c r="Y1694" s="775"/>
      <c r="Z1694" s="775"/>
      <c r="AA1694" s="775"/>
      <c r="AB1694" s="775"/>
    </row>
    <row r="1695" spans="1:28" s="43" customFormat="1" x14ac:dyDescent="0.2">
      <c r="A1695" s="776"/>
      <c r="B1695" s="780"/>
      <c r="D1695" s="779"/>
      <c r="E1695" s="779"/>
      <c r="F1695" s="778"/>
      <c r="G1695" s="777"/>
      <c r="H1695" s="776"/>
      <c r="I1695" s="776"/>
      <c r="J1695" s="776"/>
      <c r="K1695" s="776"/>
      <c r="L1695" s="776"/>
      <c r="M1695" s="776"/>
      <c r="N1695" s="776"/>
      <c r="O1695" s="776"/>
      <c r="P1695" s="776"/>
      <c r="Q1695" s="776"/>
      <c r="R1695" s="776"/>
      <c r="S1695" s="776"/>
      <c r="T1695" s="776"/>
      <c r="U1695" s="776"/>
      <c r="V1695" s="46"/>
      <c r="W1695" s="46"/>
      <c r="X1695" s="775"/>
      <c r="Y1695" s="775"/>
      <c r="Z1695" s="775"/>
      <c r="AA1695" s="775"/>
      <c r="AB1695" s="775"/>
    </row>
    <row r="1696" spans="1:28" s="43" customFormat="1" x14ac:dyDescent="0.2">
      <c r="A1696" s="776"/>
      <c r="B1696" s="780"/>
      <c r="D1696" s="779"/>
      <c r="E1696" s="779"/>
      <c r="F1696" s="778"/>
      <c r="G1696" s="777"/>
      <c r="H1696" s="776"/>
      <c r="I1696" s="776"/>
      <c r="J1696" s="776"/>
      <c r="K1696" s="776"/>
      <c r="L1696" s="776"/>
      <c r="M1696" s="776"/>
      <c r="N1696" s="776"/>
      <c r="O1696" s="776"/>
      <c r="P1696" s="776"/>
      <c r="Q1696" s="776"/>
      <c r="R1696" s="776"/>
      <c r="S1696" s="776"/>
      <c r="T1696" s="776"/>
      <c r="U1696" s="776"/>
      <c r="V1696" s="46"/>
      <c r="W1696" s="46"/>
      <c r="X1696" s="775"/>
      <c r="Y1696" s="775"/>
      <c r="Z1696" s="775"/>
      <c r="AA1696" s="775"/>
      <c r="AB1696" s="775"/>
    </row>
    <row r="1697" spans="1:28" s="43" customFormat="1" x14ac:dyDescent="0.2">
      <c r="A1697" s="776"/>
      <c r="B1697" s="780"/>
      <c r="D1697" s="779"/>
      <c r="E1697" s="779"/>
      <c r="F1697" s="778"/>
      <c r="G1697" s="777"/>
      <c r="H1697" s="776"/>
      <c r="I1697" s="776"/>
      <c r="J1697" s="776"/>
      <c r="K1697" s="776"/>
      <c r="L1697" s="776"/>
      <c r="M1697" s="776"/>
      <c r="N1697" s="776"/>
      <c r="O1697" s="776"/>
      <c r="P1697" s="776"/>
      <c r="Q1697" s="776"/>
      <c r="R1697" s="776"/>
      <c r="S1697" s="776"/>
      <c r="T1697" s="776"/>
      <c r="U1697" s="776"/>
      <c r="V1697" s="46"/>
      <c r="W1697" s="46"/>
      <c r="X1697" s="775"/>
      <c r="Y1697" s="775"/>
      <c r="Z1697" s="775"/>
      <c r="AA1697" s="775"/>
      <c r="AB1697" s="775"/>
    </row>
    <row r="1698" spans="1:28" s="43" customFormat="1" x14ac:dyDescent="0.2">
      <c r="A1698" s="776"/>
      <c r="B1698" s="780"/>
      <c r="D1698" s="779"/>
      <c r="E1698" s="779"/>
      <c r="F1698" s="778"/>
      <c r="G1698" s="777"/>
      <c r="H1698" s="776"/>
      <c r="I1698" s="776"/>
      <c r="J1698" s="776"/>
      <c r="K1698" s="776"/>
      <c r="L1698" s="776"/>
      <c r="M1698" s="776"/>
      <c r="N1698" s="776"/>
      <c r="O1698" s="776"/>
      <c r="P1698" s="776"/>
      <c r="Q1698" s="776"/>
      <c r="R1698" s="776"/>
      <c r="S1698" s="776"/>
      <c r="T1698" s="776"/>
      <c r="U1698" s="776"/>
      <c r="V1698" s="46"/>
      <c r="W1698" s="46"/>
      <c r="X1698" s="775"/>
      <c r="Y1698" s="775"/>
      <c r="Z1698" s="775"/>
      <c r="AA1698" s="775"/>
      <c r="AB1698" s="775"/>
    </row>
    <row r="1699" spans="1:28" s="43" customFormat="1" x14ac:dyDescent="0.2">
      <c r="A1699" s="776"/>
      <c r="B1699" s="780"/>
      <c r="D1699" s="779"/>
      <c r="E1699" s="779"/>
      <c r="F1699" s="778"/>
      <c r="G1699" s="777"/>
      <c r="H1699" s="776"/>
      <c r="I1699" s="776"/>
      <c r="J1699" s="776"/>
      <c r="K1699" s="776"/>
      <c r="L1699" s="776"/>
      <c r="M1699" s="776"/>
      <c r="N1699" s="776"/>
      <c r="O1699" s="776"/>
      <c r="P1699" s="776"/>
      <c r="Q1699" s="776"/>
      <c r="R1699" s="776"/>
      <c r="S1699" s="776"/>
      <c r="T1699" s="776"/>
      <c r="U1699" s="776"/>
      <c r="V1699" s="46"/>
      <c r="W1699" s="46"/>
      <c r="X1699" s="775"/>
      <c r="Y1699" s="775"/>
      <c r="Z1699" s="775"/>
      <c r="AA1699" s="775"/>
      <c r="AB1699" s="775"/>
    </row>
    <row r="1700" spans="1:28" s="43" customFormat="1" x14ac:dyDescent="0.2">
      <c r="A1700" s="776"/>
      <c r="B1700" s="780"/>
      <c r="D1700" s="779"/>
      <c r="E1700" s="779"/>
      <c r="F1700" s="778"/>
      <c r="G1700" s="777"/>
      <c r="H1700" s="776"/>
      <c r="I1700" s="776"/>
      <c r="J1700" s="776"/>
      <c r="K1700" s="776"/>
      <c r="L1700" s="776"/>
      <c r="M1700" s="776"/>
      <c r="N1700" s="776"/>
      <c r="O1700" s="776"/>
      <c r="P1700" s="776"/>
      <c r="Q1700" s="776"/>
      <c r="R1700" s="776"/>
      <c r="S1700" s="776"/>
      <c r="T1700" s="776"/>
      <c r="U1700" s="776"/>
      <c r="V1700" s="46"/>
      <c r="W1700" s="46"/>
      <c r="X1700" s="775"/>
      <c r="Y1700" s="775"/>
      <c r="Z1700" s="775"/>
      <c r="AA1700" s="775"/>
      <c r="AB1700" s="775"/>
    </row>
    <row r="1701" spans="1:28" s="43" customFormat="1" x14ac:dyDescent="0.2">
      <c r="A1701" s="776"/>
      <c r="B1701" s="780"/>
      <c r="D1701" s="779"/>
      <c r="E1701" s="779"/>
      <c r="F1701" s="778"/>
      <c r="G1701" s="777"/>
      <c r="H1701" s="776"/>
      <c r="I1701" s="776"/>
      <c r="J1701" s="776"/>
      <c r="K1701" s="776"/>
      <c r="L1701" s="776"/>
      <c r="M1701" s="776"/>
      <c r="N1701" s="776"/>
      <c r="O1701" s="776"/>
      <c r="P1701" s="776"/>
      <c r="Q1701" s="776"/>
      <c r="R1701" s="776"/>
      <c r="S1701" s="776"/>
      <c r="T1701" s="776"/>
      <c r="U1701" s="776"/>
      <c r="V1701" s="46"/>
      <c r="W1701" s="46"/>
      <c r="X1701" s="775"/>
      <c r="Y1701" s="775"/>
      <c r="Z1701" s="775"/>
      <c r="AA1701" s="775"/>
      <c r="AB1701" s="775"/>
    </row>
    <row r="1702" spans="1:28" s="43" customFormat="1" x14ac:dyDescent="0.2">
      <c r="A1702" s="776"/>
      <c r="B1702" s="780"/>
      <c r="D1702" s="779"/>
      <c r="E1702" s="779"/>
      <c r="F1702" s="778"/>
      <c r="G1702" s="777"/>
      <c r="H1702" s="776"/>
      <c r="I1702" s="776"/>
      <c r="J1702" s="776"/>
      <c r="K1702" s="776"/>
      <c r="L1702" s="776"/>
      <c r="M1702" s="776"/>
      <c r="N1702" s="776"/>
      <c r="O1702" s="776"/>
      <c r="P1702" s="776"/>
      <c r="Q1702" s="776"/>
      <c r="R1702" s="776"/>
      <c r="S1702" s="776"/>
      <c r="T1702" s="776"/>
      <c r="U1702" s="776"/>
      <c r="V1702" s="46"/>
      <c r="W1702" s="46"/>
      <c r="X1702" s="775"/>
      <c r="Y1702" s="775"/>
      <c r="Z1702" s="775"/>
      <c r="AA1702" s="775"/>
      <c r="AB1702" s="775"/>
    </row>
    <row r="1703" spans="1:28" s="43" customFormat="1" x14ac:dyDescent="0.2">
      <c r="A1703" s="776"/>
      <c r="B1703" s="780"/>
      <c r="D1703" s="779"/>
      <c r="E1703" s="779"/>
      <c r="F1703" s="778"/>
      <c r="G1703" s="777"/>
      <c r="H1703" s="776"/>
      <c r="I1703" s="776"/>
      <c r="J1703" s="776"/>
      <c r="K1703" s="776"/>
      <c r="L1703" s="776"/>
      <c r="M1703" s="776"/>
      <c r="N1703" s="776"/>
      <c r="O1703" s="776"/>
      <c r="P1703" s="776"/>
      <c r="Q1703" s="776"/>
      <c r="R1703" s="776"/>
      <c r="S1703" s="776"/>
      <c r="T1703" s="776"/>
      <c r="U1703" s="776"/>
      <c r="V1703" s="46"/>
      <c r="W1703" s="46"/>
      <c r="X1703" s="775"/>
      <c r="Y1703" s="775"/>
      <c r="Z1703" s="775"/>
      <c r="AA1703" s="775"/>
      <c r="AB1703" s="775"/>
    </row>
    <row r="1704" spans="1:28" s="43" customFormat="1" x14ac:dyDescent="0.2">
      <c r="A1704" s="776"/>
      <c r="B1704" s="780"/>
      <c r="D1704" s="779"/>
      <c r="E1704" s="779"/>
      <c r="F1704" s="778"/>
      <c r="G1704" s="777"/>
      <c r="H1704" s="776"/>
      <c r="I1704" s="776"/>
      <c r="J1704" s="776"/>
      <c r="K1704" s="776"/>
      <c r="L1704" s="776"/>
      <c r="M1704" s="776"/>
      <c r="N1704" s="776"/>
      <c r="O1704" s="776"/>
      <c r="P1704" s="776"/>
      <c r="Q1704" s="776"/>
      <c r="R1704" s="776"/>
      <c r="S1704" s="776"/>
      <c r="T1704" s="776"/>
      <c r="U1704" s="776"/>
      <c r="V1704" s="46"/>
      <c r="W1704" s="46"/>
      <c r="X1704" s="775"/>
      <c r="Y1704" s="775"/>
      <c r="Z1704" s="775"/>
      <c r="AA1704" s="775"/>
      <c r="AB1704" s="775"/>
    </row>
    <row r="1705" spans="1:28" s="43" customFormat="1" x14ac:dyDescent="0.2">
      <c r="A1705" s="776"/>
      <c r="B1705" s="780"/>
      <c r="D1705" s="779"/>
      <c r="E1705" s="779"/>
      <c r="F1705" s="778"/>
      <c r="G1705" s="777"/>
      <c r="H1705" s="776"/>
      <c r="I1705" s="776"/>
      <c r="J1705" s="776"/>
      <c r="K1705" s="776"/>
      <c r="L1705" s="776"/>
      <c r="M1705" s="776"/>
      <c r="N1705" s="776"/>
      <c r="O1705" s="776"/>
      <c r="P1705" s="776"/>
      <c r="Q1705" s="776"/>
      <c r="R1705" s="776"/>
      <c r="S1705" s="776"/>
      <c r="T1705" s="776"/>
      <c r="U1705" s="776"/>
      <c r="V1705" s="46"/>
      <c r="W1705" s="46"/>
      <c r="X1705" s="775"/>
      <c r="Y1705" s="775"/>
      <c r="Z1705" s="775"/>
      <c r="AA1705" s="775"/>
      <c r="AB1705" s="775"/>
    </row>
    <row r="1706" spans="1:28" s="43" customFormat="1" x14ac:dyDescent="0.2">
      <c r="A1706" s="776"/>
      <c r="B1706" s="780"/>
      <c r="D1706" s="779"/>
      <c r="E1706" s="779"/>
      <c r="F1706" s="778"/>
      <c r="G1706" s="777"/>
      <c r="H1706" s="776"/>
      <c r="I1706" s="776"/>
      <c r="J1706" s="776"/>
      <c r="K1706" s="776"/>
      <c r="L1706" s="776"/>
      <c r="M1706" s="776"/>
      <c r="N1706" s="776"/>
      <c r="O1706" s="776"/>
      <c r="P1706" s="776"/>
      <c r="Q1706" s="776"/>
      <c r="R1706" s="776"/>
      <c r="S1706" s="776"/>
      <c r="T1706" s="776"/>
      <c r="U1706" s="776"/>
      <c r="V1706" s="46"/>
      <c r="W1706" s="46"/>
      <c r="X1706" s="775"/>
      <c r="Y1706" s="775"/>
      <c r="Z1706" s="775"/>
      <c r="AA1706" s="775"/>
      <c r="AB1706" s="775"/>
    </row>
    <row r="1707" spans="1:28" s="43" customFormat="1" x14ac:dyDescent="0.2">
      <c r="A1707" s="776"/>
      <c r="B1707" s="780"/>
      <c r="D1707" s="779"/>
      <c r="E1707" s="779"/>
      <c r="F1707" s="778"/>
      <c r="G1707" s="777"/>
      <c r="H1707" s="776"/>
      <c r="I1707" s="776"/>
      <c r="J1707" s="776"/>
      <c r="K1707" s="776"/>
      <c r="L1707" s="776"/>
      <c r="M1707" s="776"/>
      <c r="N1707" s="776"/>
      <c r="O1707" s="776"/>
      <c r="P1707" s="776"/>
      <c r="Q1707" s="776"/>
      <c r="R1707" s="776"/>
      <c r="S1707" s="776"/>
      <c r="T1707" s="776"/>
      <c r="U1707" s="776"/>
      <c r="V1707" s="46"/>
      <c r="W1707" s="46"/>
      <c r="X1707" s="775"/>
      <c r="Y1707" s="775"/>
      <c r="Z1707" s="775"/>
      <c r="AA1707" s="775"/>
      <c r="AB1707" s="775"/>
    </row>
    <row r="1708" spans="1:28" s="43" customFormat="1" x14ac:dyDescent="0.2">
      <c r="A1708" s="776"/>
      <c r="B1708" s="780"/>
      <c r="D1708" s="779"/>
      <c r="E1708" s="779"/>
      <c r="F1708" s="778"/>
      <c r="G1708" s="777"/>
      <c r="H1708" s="776"/>
      <c r="I1708" s="776"/>
      <c r="J1708" s="776"/>
      <c r="K1708" s="776"/>
      <c r="L1708" s="776"/>
      <c r="M1708" s="776"/>
      <c r="N1708" s="776"/>
      <c r="O1708" s="776"/>
      <c r="P1708" s="776"/>
      <c r="Q1708" s="776"/>
      <c r="R1708" s="776"/>
      <c r="S1708" s="776"/>
      <c r="T1708" s="776"/>
      <c r="U1708" s="776"/>
      <c r="V1708" s="46"/>
      <c r="W1708" s="46"/>
      <c r="X1708" s="775"/>
      <c r="Y1708" s="775"/>
      <c r="Z1708" s="775"/>
      <c r="AA1708" s="775"/>
      <c r="AB1708" s="775"/>
    </row>
    <row r="1709" spans="1:28" s="43" customFormat="1" x14ac:dyDescent="0.2">
      <c r="A1709" s="776"/>
      <c r="B1709" s="780"/>
      <c r="D1709" s="779"/>
      <c r="E1709" s="779"/>
      <c r="F1709" s="778"/>
      <c r="G1709" s="777"/>
      <c r="H1709" s="776"/>
      <c r="I1709" s="776"/>
      <c r="J1709" s="776"/>
      <c r="K1709" s="776"/>
      <c r="L1709" s="776"/>
      <c r="M1709" s="776"/>
      <c r="N1709" s="776"/>
      <c r="O1709" s="776"/>
      <c r="P1709" s="776"/>
      <c r="Q1709" s="776"/>
      <c r="R1709" s="776"/>
      <c r="S1709" s="776"/>
      <c r="T1709" s="776"/>
      <c r="U1709" s="776"/>
      <c r="V1709" s="46"/>
      <c r="W1709" s="46"/>
      <c r="X1709" s="775"/>
      <c r="Y1709" s="775"/>
      <c r="Z1709" s="775"/>
      <c r="AA1709" s="775"/>
      <c r="AB1709" s="775"/>
    </row>
    <row r="1710" spans="1:28" s="43" customFormat="1" x14ac:dyDescent="0.2">
      <c r="A1710" s="776"/>
      <c r="B1710" s="780"/>
      <c r="D1710" s="779"/>
      <c r="E1710" s="779"/>
      <c r="F1710" s="778"/>
      <c r="G1710" s="777"/>
      <c r="H1710" s="776"/>
      <c r="I1710" s="776"/>
      <c r="J1710" s="776"/>
      <c r="K1710" s="776"/>
      <c r="L1710" s="776"/>
      <c r="M1710" s="776"/>
      <c r="N1710" s="776"/>
      <c r="O1710" s="776"/>
      <c r="P1710" s="776"/>
      <c r="Q1710" s="776"/>
      <c r="R1710" s="776"/>
      <c r="S1710" s="776"/>
      <c r="T1710" s="776"/>
      <c r="U1710" s="776"/>
      <c r="V1710" s="46"/>
      <c r="W1710" s="46"/>
      <c r="X1710" s="775"/>
      <c r="Y1710" s="775"/>
      <c r="Z1710" s="775"/>
      <c r="AA1710" s="775"/>
      <c r="AB1710" s="775"/>
    </row>
    <row r="1711" spans="1:28" s="43" customFormat="1" x14ac:dyDescent="0.2">
      <c r="A1711" s="776"/>
      <c r="B1711" s="780"/>
      <c r="D1711" s="779"/>
      <c r="E1711" s="779"/>
      <c r="F1711" s="778"/>
      <c r="G1711" s="777"/>
      <c r="H1711" s="776"/>
      <c r="I1711" s="776"/>
      <c r="J1711" s="776"/>
      <c r="K1711" s="776"/>
      <c r="L1711" s="776"/>
      <c r="M1711" s="776"/>
      <c r="N1711" s="776"/>
      <c r="O1711" s="776"/>
      <c r="P1711" s="776"/>
      <c r="Q1711" s="776"/>
      <c r="R1711" s="776"/>
      <c r="S1711" s="776"/>
      <c r="T1711" s="776"/>
      <c r="U1711" s="776"/>
      <c r="V1711" s="46"/>
      <c r="W1711" s="46"/>
      <c r="X1711" s="775"/>
      <c r="Y1711" s="775"/>
      <c r="Z1711" s="775"/>
      <c r="AA1711" s="775"/>
      <c r="AB1711" s="775"/>
    </row>
    <row r="1712" spans="1:28" s="43" customFormat="1" x14ac:dyDescent="0.2">
      <c r="A1712" s="776"/>
      <c r="B1712" s="780"/>
      <c r="D1712" s="779"/>
      <c r="E1712" s="779"/>
      <c r="F1712" s="778"/>
      <c r="G1712" s="777"/>
      <c r="H1712" s="776"/>
      <c r="I1712" s="776"/>
      <c r="J1712" s="776"/>
      <c r="K1712" s="776"/>
      <c r="L1712" s="776"/>
      <c r="M1712" s="776"/>
      <c r="N1712" s="776"/>
      <c r="O1712" s="776"/>
      <c r="P1712" s="776"/>
      <c r="Q1712" s="776"/>
      <c r="R1712" s="776"/>
      <c r="S1712" s="776"/>
      <c r="T1712" s="776"/>
      <c r="U1712" s="776"/>
      <c r="V1712" s="46"/>
      <c r="W1712" s="46"/>
      <c r="X1712" s="775"/>
      <c r="Y1712" s="775"/>
      <c r="Z1712" s="775"/>
      <c r="AA1712" s="775"/>
      <c r="AB1712" s="775"/>
    </row>
    <row r="1713" spans="1:28" s="43" customFormat="1" x14ac:dyDescent="0.2">
      <c r="A1713" s="776"/>
      <c r="B1713" s="780"/>
      <c r="D1713" s="779"/>
      <c r="E1713" s="779"/>
      <c r="F1713" s="778"/>
      <c r="G1713" s="777"/>
      <c r="H1713" s="776"/>
      <c r="I1713" s="776"/>
      <c r="J1713" s="776"/>
      <c r="K1713" s="776"/>
      <c r="L1713" s="776"/>
      <c r="M1713" s="776"/>
      <c r="N1713" s="776"/>
      <c r="O1713" s="776"/>
      <c r="P1713" s="776"/>
      <c r="Q1713" s="776"/>
      <c r="R1713" s="776"/>
      <c r="S1713" s="776"/>
      <c r="T1713" s="776"/>
      <c r="U1713" s="776"/>
      <c r="V1713" s="46"/>
      <c r="W1713" s="46"/>
      <c r="X1713" s="775"/>
      <c r="Y1713" s="775"/>
      <c r="Z1713" s="775"/>
      <c r="AA1713" s="775"/>
      <c r="AB1713" s="775"/>
    </row>
    <row r="1714" spans="1:28" s="43" customFormat="1" x14ac:dyDescent="0.2">
      <c r="A1714" s="776"/>
      <c r="B1714" s="780"/>
      <c r="D1714" s="779"/>
      <c r="E1714" s="779"/>
      <c r="F1714" s="778"/>
      <c r="G1714" s="777"/>
      <c r="H1714" s="776"/>
      <c r="I1714" s="776"/>
      <c r="J1714" s="776"/>
      <c r="K1714" s="776"/>
      <c r="L1714" s="776"/>
      <c r="M1714" s="776"/>
      <c r="N1714" s="776"/>
      <c r="O1714" s="776"/>
      <c r="P1714" s="776"/>
      <c r="Q1714" s="776"/>
      <c r="R1714" s="776"/>
      <c r="S1714" s="776"/>
      <c r="T1714" s="776"/>
      <c r="U1714" s="776"/>
      <c r="V1714" s="46"/>
      <c r="W1714" s="46"/>
      <c r="X1714" s="775"/>
      <c r="Y1714" s="775"/>
      <c r="Z1714" s="775"/>
      <c r="AA1714" s="775"/>
      <c r="AB1714" s="775"/>
    </row>
    <row r="1715" spans="1:28" s="43" customFormat="1" x14ac:dyDescent="0.2">
      <c r="A1715" s="776"/>
      <c r="B1715" s="780"/>
      <c r="D1715" s="779"/>
      <c r="E1715" s="779"/>
      <c r="F1715" s="778"/>
      <c r="G1715" s="777"/>
      <c r="H1715" s="776"/>
      <c r="I1715" s="776"/>
      <c r="J1715" s="776"/>
      <c r="K1715" s="776"/>
      <c r="L1715" s="776"/>
      <c r="M1715" s="776"/>
      <c r="N1715" s="776"/>
      <c r="O1715" s="776"/>
      <c r="P1715" s="776"/>
      <c r="Q1715" s="776"/>
      <c r="R1715" s="776"/>
      <c r="S1715" s="776"/>
      <c r="T1715" s="776"/>
      <c r="U1715" s="776"/>
      <c r="V1715" s="46"/>
      <c r="W1715" s="46"/>
      <c r="X1715" s="775"/>
      <c r="Y1715" s="775"/>
      <c r="Z1715" s="775"/>
      <c r="AA1715" s="775"/>
      <c r="AB1715" s="775"/>
    </row>
    <row r="1716" spans="1:28" s="43" customFormat="1" x14ac:dyDescent="0.2">
      <c r="A1716" s="776"/>
      <c r="B1716" s="780"/>
      <c r="D1716" s="779"/>
      <c r="E1716" s="779"/>
      <c r="F1716" s="778"/>
      <c r="G1716" s="777"/>
      <c r="H1716" s="776"/>
      <c r="I1716" s="776"/>
      <c r="J1716" s="776"/>
      <c r="K1716" s="776"/>
      <c r="L1716" s="776"/>
      <c r="M1716" s="776"/>
      <c r="N1716" s="776"/>
      <c r="O1716" s="776"/>
      <c r="P1716" s="776"/>
      <c r="Q1716" s="776"/>
      <c r="R1716" s="776"/>
      <c r="S1716" s="776"/>
      <c r="T1716" s="776"/>
      <c r="U1716" s="776"/>
      <c r="V1716" s="46"/>
      <c r="W1716" s="46"/>
      <c r="X1716" s="775"/>
      <c r="Y1716" s="775"/>
      <c r="Z1716" s="775"/>
      <c r="AA1716" s="775"/>
      <c r="AB1716" s="775"/>
    </row>
    <row r="1717" spans="1:28" s="43" customFormat="1" x14ac:dyDescent="0.2">
      <c r="A1717" s="776"/>
      <c r="B1717" s="780"/>
      <c r="D1717" s="779"/>
      <c r="E1717" s="779"/>
      <c r="F1717" s="778"/>
      <c r="G1717" s="777"/>
      <c r="H1717" s="776"/>
      <c r="I1717" s="776"/>
      <c r="J1717" s="776"/>
      <c r="K1717" s="776"/>
      <c r="L1717" s="776"/>
      <c r="M1717" s="776"/>
      <c r="N1717" s="776"/>
      <c r="O1717" s="776"/>
      <c r="P1717" s="776"/>
      <c r="Q1717" s="776"/>
      <c r="R1717" s="776"/>
      <c r="S1717" s="776"/>
      <c r="T1717" s="776"/>
      <c r="U1717" s="776"/>
      <c r="V1717" s="46"/>
      <c r="W1717" s="46"/>
      <c r="X1717" s="775"/>
      <c r="Y1717" s="775"/>
      <c r="Z1717" s="775"/>
      <c r="AA1717" s="775"/>
      <c r="AB1717" s="775"/>
    </row>
    <row r="1718" spans="1:28" s="43" customFormat="1" x14ac:dyDescent="0.2">
      <c r="A1718" s="776"/>
      <c r="B1718" s="780"/>
      <c r="D1718" s="779"/>
      <c r="E1718" s="779"/>
      <c r="F1718" s="778"/>
      <c r="G1718" s="777"/>
      <c r="H1718" s="776"/>
      <c r="I1718" s="776"/>
      <c r="J1718" s="776"/>
      <c r="K1718" s="776"/>
      <c r="L1718" s="776"/>
      <c r="M1718" s="776"/>
      <c r="N1718" s="776"/>
      <c r="O1718" s="776"/>
      <c r="P1718" s="776"/>
      <c r="Q1718" s="776"/>
      <c r="R1718" s="776"/>
      <c r="S1718" s="776"/>
      <c r="T1718" s="776"/>
      <c r="U1718" s="776"/>
      <c r="V1718" s="46"/>
      <c r="W1718" s="46"/>
      <c r="X1718" s="775"/>
      <c r="Y1718" s="775"/>
      <c r="Z1718" s="775"/>
      <c r="AA1718" s="775"/>
      <c r="AB1718" s="775"/>
    </row>
    <row r="1719" spans="1:28" s="43" customFormat="1" x14ac:dyDescent="0.2">
      <c r="A1719" s="776"/>
      <c r="B1719" s="780"/>
      <c r="D1719" s="779"/>
      <c r="E1719" s="779"/>
      <c r="F1719" s="778"/>
      <c r="G1719" s="777"/>
      <c r="H1719" s="776"/>
      <c r="I1719" s="776"/>
      <c r="J1719" s="776"/>
      <c r="K1719" s="776"/>
      <c r="L1719" s="776"/>
      <c r="M1719" s="776"/>
      <c r="N1719" s="776"/>
      <c r="O1719" s="776"/>
      <c r="P1719" s="776"/>
      <c r="Q1719" s="776"/>
      <c r="R1719" s="776"/>
      <c r="S1719" s="776"/>
      <c r="T1719" s="776"/>
      <c r="U1719" s="776"/>
      <c r="V1719" s="46"/>
      <c r="W1719" s="46"/>
      <c r="X1719" s="775"/>
      <c r="Y1719" s="775"/>
      <c r="Z1719" s="775"/>
      <c r="AA1719" s="775"/>
      <c r="AB1719" s="775"/>
    </row>
    <row r="1720" spans="1:28" s="43" customFormat="1" x14ac:dyDescent="0.2">
      <c r="A1720" s="776"/>
      <c r="B1720" s="780"/>
      <c r="D1720" s="779"/>
      <c r="E1720" s="779"/>
      <c r="F1720" s="778"/>
      <c r="G1720" s="777"/>
      <c r="H1720" s="776"/>
      <c r="I1720" s="776"/>
      <c r="J1720" s="776"/>
      <c r="K1720" s="776"/>
      <c r="L1720" s="776"/>
      <c r="M1720" s="776"/>
      <c r="N1720" s="776"/>
      <c r="O1720" s="776"/>
      <c r="P1720" s="776"/>
      <c r="Q1720" s="776"/>
      <c r="R1720" s="776"/>
      <c r="S1720" s="776"/>
      <c r="T1720" s="776"/>
      <c r="U1720" s="776"/>
      <c r="V1720" s="46"/>
      <c r="W1720" s="46"/>
      <c r="X1720" s="775"/>
      <c r="Y1720" s="775"/>
      <c r="Z1720" s="775"/>
      <c r="AA1720" s="775"/>
      <c r="AB1720" s="775"/>
    </row>
    <row r="1721" spans="1:28" s="43" customFormat="1" x14ac:dyDescent="0.2">
      <c r="A1721" s="776"/>
      <c r="B1721" s="780"/>
      <c r="D1721" s="779"/>
      <c r="E1721" s="779"/>
      <c r="F1721" s="778"/>
      <c r="G1721" s="777"/>
      <c r="H1721" s="776"/>
      <c r="I1721" s="776"/>
      <c r="J1721" s="776"/>
      <c r="K1721" s="776"/>
      <c r="L1721" s="776"/>
      <c r="M1721" s="776"/>
      <c r="N1721" s="776"/>
      <c r="O1721" s="776"/>
      <c r="P1721" s="776"/>
      <c r="Q1721" s="776"/>
      <c r="R1721" s="776"/>
      <c r="S1721" s="776"/>
      <c r="T1721" s="776"/>
      <c r="U1721" s="776"/>
      <c r="V1721" s="46"/>
      <c r="W1721" s="46"/>
      <c r="X1721" s="775"/>
      <c r="Y1721" s="775"/>
      <c r="Z1721" s="775"/>
      <c r="AA1721" s="775"/>
      <c r="AB1721" s="775"/>
    </row>
    <row r="1722" spans="1:28" s="43" customFormat="1" x14ac:dyDescent="0.2">
      <c r="A1722" s="776"/>
      <c r="B1722" s="780"/>
      <c r="D1722" s="779"/>
      <c r="E1722" s="779"/>
      <c r="F1722" s="778"/>
      <c r="G1722" s="777"/>
      <c r="H1722" s="776"/>
      <c r="I1722" s="776"/>
      <c r="J1722" s="776"/>
      <c r="K1722" s="776"/>
      <c r="L1722" s="776"/>
      <c r="M1722" s="776"/>
      <c r="N1722" s="776"/>
      <c r="O1722" s="776"/>
      <c r="P1722" s="776"/>
      <c r="Q1722" s="776"/>
      <c r="R1722" s="776"/>
      <c r="S1722" s="776"/>
      <c r="T1722" s="776"/>
      <c r="U1722" s="776"/>
      <c r="V1722" s="46"/>
      <c r="W1722" s="46"/>
      <c r="X1722" s="775"/>
      <c r="Y1722" s="775"/>
      <c r="Z1722" s="775"/>
      <c r="AA1722" s="775"/>
      <c r="AB1722" s="775"/>
    </row>
    <row r="1723" spans="1:28" s="43" customFormat="1" x14ac:dyDescent="0.2">
      <c r="A1723" s="776"/>
      <c r="B1723" s="780"/>
      <c r="D1723" s="779"/>
      <c r="E1723" s="779"/>
      <c r="F1723" s="778"/>
      <c r="G1723" s="777"/>
      <c r="H1723" s="776"/>
      <c r="I1723" s="776"/>
      <c r="J1723" s="776"/>
      <c r="K1723" s="776"/>
      <c r="L1723" s="776"/>
      <c r="M1723" s="776"/>
      <c r="N1723" s="776"/>
      <c r="O1723" s="776"/>
      <c r="P1723" s="776"/>
      <c r="Q1723" s="776"/>
      <c r="R1723" s="776"/>
      <c r="S1723" s="776"/>
      <c r="T1723" s="776"/>
      <c r="U1723" s="776"/>
      <c r="V1723" s="46"/>
      <c r="W1723" s="46"/>
      <c r="X1723" s="775"/>
      <c r="Y1723" s="775"/>
      <c r="Z1723" s="775"/>
      <c r="AA1723" s="775"/>
      <c r="AB1723" s="775"/>
    </row>
    <row r="1724" spans="1:28" s="43" customFormat="1" x14ac:dyDescent="0.2">
      <c r="A1724" s="776"/>
      <c r="B1724" s="780"/>
      <c r="D1724" s="779"/>
      <c r="E1724" s="779"/>
      <c r="F1724" s="778"/>
      <c r="G1724" s="777"/>
      <c r="H1724" s="776"/>
      <c r="I1724" s="776"/>
      <c r="J1724" s="776"/>
      <c r="K1724" s="776"/>
      <c r="L1724" s="776"/>
      <c r="M1724" s="776"/>
      <c r="N1724" s="776"/>
      <c r="O1724" s="776"/>
      <c r="P1724" s="776"/>
      <c r="Q1724" s="776"/>
      <c r="R1724" s="776"/>
      <c r="S1724" s="776"/>
      <c r="T1724" s="776"/>
      <c r="U1724" s="776"/>
      <c r="V1724" s="46"/>
      <c r="W1724" s="46"/>
      <c r="X1724" s="775"/>
      <c r="Y1724" s="775"/>
      <c r="Z1724" s="775"/>
      <c r="AA1724" s="775"/>
      <c r="AB1724" s="775"/>
    </row>
    <row r="1725" spans="1:28" s="43" customFormat="1" x14ac:dyDescent="0.2">
      <c r="A1725" s="776"/>
      <c r="B1725" s="780"/>
      <c r="D1725" s="779"/>
      <c r="E1725" s="779"/>
      <c r="F1725" s="778"/>
      <c r="G1725" s="777"/>
      <c r="H1725" s="776"/>
      <c r="I1725" s="776"/>
      <c r="J1725" s="776"/>
      <c r="K1725" s="776"/>
      <c r="L1725" s="776"/>
      <c r="M1725" s="776"/>
      <c r="N1725" s="776"/>
      <c r="O1725" s="776"/>
      <c r="P1725" s="776"/>
      <c r="Q1725" s="776"/>
      <c r="R1725" s="776"/>
      <c r="S1725" s="776"/>
      <c r="T1725" s="776"/>
      <c r="U1725" s="776"/>
      <c r="V1725" s="46"/>
      <c r="W1725" s="46"/>
      <c r="X1725" s="775"/>
      <c r="Y1725" s="775"/>
      <c r="Z1725" s="775"/>
      <c r="AA1725" s="775"/>
      <c r="AB1725" s="775"/>
    </row>
    <row r="1726" spans="1:28" s="43" customFormat="1" x14ac:dyDescent="0.2">
      <c r="A1726" s="776"/>
      <c r="B1726" s="780"/>
      <c r="D1726" s="779"/>
      <c r="E1726" s="779"/>
      <c r="F1726" s="778"/>
      <c r="G1726" s="777"/>
      <c r="H1726" s="776"/>
      <c r="I1726" s="776"/>
      <c r="J1726" s="776"/>
      <c r="K1726" s="776"/>
      <c r="L1726" s="776"/>
      <c r="M1726" s="776"/>
      <c r="N1726" s="776"/>
      <c r="O1726" s="776"/>
      <c r="P1726" s="776"/>
      <c r="Q1726" s="776"/>
      <c r="R1726" s="776"/>
      <c r="S1726" s="776"/>
      <c r="T1726" s="776"/>
      <c r="U1726" s="776"/>
      <c r="V1726" s="46"/>
      <c r="W1726" s="46"/>
      <c r="X1726" s="775"/>
      <c r="Y1726" s="775"/>
      <c r="Z1726" s="775"/>
      <c r="AA1726" s="775"/>
      <c r="AB1726" s="775"/>
    </row>
    <row r="1727" spans="1:28" s="43" customFormat="1" x14ac:dyDescent="0.2">
      <c r="A1727" s="776"/>
      <c r="B1727" s="780"/>
      <c r="D1727" s="779"/>
      <c r="E1727" s="779"/>
      <c r="F1727" s="778"/>
      <c r="G1727" s="777"/>
      <c r="H1727" s="776"/>
      <c r="I1727" s="776"/>
      <c r="J1727" s="776"/>
      <c r="K1727" s="776"/>
      <c r="L1727" s="776"/>
      <c r="M1727" s="776"/>
      <c r="N1727" s="776"/>
      <c r="O1727" s="776"/>
      <c r="P1727" s="776"/>
      <c r="Q1727" s="776"/>
      <c r="R1727" s="776"/>
      <c r="S1727" s="776"/>
      <c r="T1727" s="776"/>
      <c r="U1727" s="776"/>
      <c r="V1727" s="46"/>
      <c r="W1727" s="46"/>
      <c r="X1727" s="775"/>
      <c r="Y1727" s="775"/>
      <c r="Z1727" s="775"/>
      <c r="AA1727" s="775"/>
      <c r="AB1727" s="775"/>
    </row>
    <row r="1728" spans="1:28" s="43" customFormat="1" x14ac:dyDescent="0.2">
      <c r="A1728" s="776"/>
      <c r="B1728" s="780"/>
      <c r="D1728" s="779"/>
      <c r="E1728" s="779"/>
      <c r="F1728" s="778"/>
      <c r="G1728" s="777"/>
      <c r="H1728" s="776"/>
      <c r="I1728" s="776"/>
      <c r="J1728" s="776"/>
      <c r="K1728" s="776"/>
      <c r="L1728" s="776"/>
      <c r="M1728" s="776"/>
      <c r="N1728" s="776"/>
      <c r="O1728" s="776"/>
      <c r="P1728" s="776"/>
      <c r="Q1728" s="776"/>
      <c r="R1728" s="776"/>
      <c r="S1728" s="776"/>
      <c r="T1728" s="776"/>
      <c r="U1728" s="776"/>
      <c r="V1728" s="46"/>
      <c r="W1728" s="46"/>
      <c r="X1728" s="775"/>
      <c r="Y1728" s="775"/>
      <c r="Z1728" s="775"/>
      <c r="AA1728" s="775"/>
      <c r="AB1728" s="775"/>
    </row>
    <row r="1729" spans="1:28" s="43" customFormat="1" x14ac:dyDescent="0.2">
      <c r="A1729" s="776"/>
      <c r="B1729" s="780"/>
      <c r="D1729" s="779"/>
      <c r="E1729" s="779"/>
      <c r="F1729" s="778"/>
      <c r="G1729" s="777"/>
      <c r="H1729" s="776"/>
      <c r="I1729" s="776"/>
      <c r="J1729" s="776"/>
      <c r="K1729" s="776"/>
      <c r="L1729" s="776"/>
      <c r="M1729" s="776"/>
      <c r="N1729" s="776"/>
      <c r="O1729" s="776"/>
      <c r="P1729" s="776"/>
      <c r="Q1729" s="776"/>
      <c r="R1729" s="776"/>
      <c r="S1729" s="776"/>
      <c r="T1729" s="776"/>
      <c r="U1729" s="776"/>
      <c r="V1729" s="46"/>
      <c r="W1729" s="46"/>
      <c r="X1729" s="775"/>
      <c r="Y1729" s="775"/>
      <c r="Z1729" s="775"/>
      <c r="AA1729" s="775"/>
      <c r="AB1729" s="775"/>
    </row>
    <row r="1730" spans="1:28" s="43" customFormat="1" x14ac:dyDescent="0.2">
      <c r="A1730" s="776"/>
      <c r="B1730" s="780"/>
      <c r="D1730" s="779"/>
      <c r="E1730" s="779"/>
      <c r="F1730" s="778"/>
      <c r="G1730" s="777"/>
      <c r="H1730" s="776"/>
      <c r="I1730" s="776"/>
      <c r="J1730" s="776"/>
      <c r="K1730" s="776"/>
      <c r="L1730" s="776"/>
      <c r="M1730" s="776"/>
      <c r="N1730" s="776"/>
      <c r="O1730" s="776"/>
      <c r="P1730" s="776"/>
      <c r="Q1730" s="776"/>
      <c r="R1730" s="776"/>
      <c r="S1730" s="776"/>
      <c r="T1730" s="776"/>
      <c r="U1730" s="776"/>
      <c r="V1730" s="46"/>
      <c r="W1730" s="46"/>
      <c r="X1730" s="775"/>
      <c r="Y1730" s="775"/>
      <c r="Z1730" s="775"/>
      <c r="AA1730" s="775"/>
      <c r="AB1730" s="775"/>
    </row>
    <row r="1731" spans="1:28" s="43" customFormat="1" x14ac:dyDescent="0.2">
      <c r="A1731" s="776"/>
      <c r="B1731" s="780"/>
      <c r="D1731" s="779"/>
      <c r="E1731" s="779"/>
      <c r="F1731" s="778"/>
      <c r="G1731" s="777"/>
      <c r="H1731" s="776"/>
      <c r="I1731" s="776"/>
      <c r="J1731" s="776"/>
      <c r="K1731" s="776"/>
      <c r="L1731" s="776"/>
      <c r="M1731" s="776"/>
      <c r="N1731" s="776"/>
      <c r="O1731" s="776"/>
      <c r="P1731" s="776"/>
      <c r="Q1731" s="776"/>
      <c r="R1731" s="776"/>
      <c r="S1731" s="776"/>
      <c r="T1731" s="776"/>
      <c r="U1731" s="776"/>
      <c r="V1731" s="46"/>
      <c r="W1731" s="46"/>
      <c r="X1731" s="775"/>
      <c r="Y1731" s="775"/>
      <c r="Z1731" s="775"/>
      <c r="AA1731" s="775"/>
      <c r="AB1731" s="775"/>
    </row>
    <row r="1732" spans="1:28" s="43" customFormat="1" x14ac:dyDescent="0.2">
      <c r="A1732" s="776"/>
      <c r="B1732" s="780"/>
      <c r="D1732" s="779"/>
      <c r="E1732" s="779"/>
      <c r="F1732" s="778"/>
      <c r="G1732" s="777"/>
      <c r="H1732" s="776"/>
      <c r="I1732" s="776"/>
      <c r="J1732" s="776"/>
      <c r="K1732" s="776"/>
      <c r="L1732" s="776"/>
      <c r="M1732" s="776"/>
      <c r="N1732" s="776"/>
      <c r="O1732" s="776"/>
      <c r="P1732" s="776"/>
      <c r="Q1732" s="776"/>
      <c r="R1732" s="776"/>
      <c r="S1732" s="776"/>
      <c r="T1732" s="776"/>
      <c r="U1732" s="776"/>
      <c r="V1732" s="46"/>
      <c r="W1732" s="46"/>
      <c r="X1732" s="775"/>
      <c r="Y1732" s="775"/>
      <c r="Z1732" s="775"/>
      <c r="AA1732" s="775"/>
      <c r="AB1732" s="775"/>
    </row>
    <row r="1733" spans="1:28" s="43" customFormat="1" x14ac:dyDescent="0.2">
      <c r="A1733" s="776"/>
      <c r="B1733" s="780"/>
      <c r="D1733" s="779"/>
      <c r="E1733" s="779"/>
      <c r="F1733" s="778"/>
      <c r="G1733" s="777"/>
      <c r="H1733" s="776"/>
      <c r="I1733" s="776"/>
      <c r="J1733" s="776"/>
      <c r="K1733" s="776"/>
      <c r="L1733" s="776"/>
      <c r="M1733" s="776"/>
      <c r="N1733" s="776"/>
      <c r="O1733" s="776"/>
      <c r="P1733" s="776"/>
      <c r="Q1733" s="776"/>
      <c r="R1733" s="776"/>
      <c r="S1733" s="776"/>
      <c r="T1733" s="776"/>
      <c r="U1733" s="776"/>
      <c r="V1733" s="46"/>
      <c r="W1733" s="46"/>
      <c r="X1733" s="775"/>
      <c r="Y1733" s="775"/>
      <c r="Z1733" s="775"/>
      <c r="AA1733" s="775"/>
      <c r="AB1733" s="775"/>
    </row>
    <row r="1734" spans="1:28" s="43" customFormat="1" x14ac:dyDescent="0.2">
      <c r="A1734" s="776"/>
      <c r="B1734" s="780"/>
      <c r="D1734" s="779"/>
      <c r="E1734" s="779"/>
      <c r="F1734" s="778"/>
      <c r="G1734" s="777"/>
      <c r="H1734" s="776"/>
      <c r="I1734" s="776"/>
      <c r="J1734" s="776"/>
      <c r="K1734" s="776"/>
      <c r="L1734" s="776"/>
      <c r="M1734" s="776"/>
      <c r="N1734" s="776"/>
      <c r="O1734" s="776"/>
      <c r="P1734" s="776"/>
      <c r="Q1734" s="776"/>
      <c r="R1734" s="776"/>
      <c r="S1734" s="776"/>
      <c r="T1734" s="776"/>
      <c r="U1734" s="776"/>
      <c r="V1734" s="46"/>
      <c r="W1734" s="46"/>
      <c r="X1734" s="775"/>
      <c r="Y1734" s="775"/>
      <c r="Z1734" s="775"/>
      <c r="AA1734" s="775"/>
      <c r="AB1734" s="775"/>
    </row>
    <row r="1735" spans="1:28" s="43" customFormat="1" x14ac:dyDescent="0.2">
      <c r="A1735" s="776"/>
      <c r="B1735" s="780"/>
      <c r="D1735" s="779"/>
      <c r="E1735" s="779"/>
      <c r="F1735" s="778"/>
      <c r="G1735" s="777"/>
      <c r="H1735" s="776"/>
      <c r="I1735" s="776"/>
      <c r="J1735" s="776"/>
      <c r="K1735" s="776"/>
      <c r="L1735" s="776"/>
      <c r="M1735" s="776"/>
      <c r="N1735" s="776"/>
      <c r="O1735" s="776"/>
      <c r="P1735" s="776"/>
      <c r="Q1735" s="776"/>
      <c r="R1735" s="776"/>
      <c r="S1735" s="776"/>
      <c r="T1735" s="776"/>
      <c r="U1735" s="776"/>
      <c r="V1735" s="46"/>
      <c r="W1735" s="46"/>
      <c r="X1735" s="775"/>
      <c r="Y1735" s="775"/>
      <c r="Z1735" s="775"/>
      <c r="AA1735" s="775"/>
      <c r="AB1735" s="775"/>
    </row>
    <row r="1736" spans="1:28" s="43" customFormat="1" x14ac:dyDescent="0.2">
      <c r="A1736" s="776"/>
      <c r="B1736" s="780"/>
      <c r="D1736" s="779"/>
      <c r="E1736" s="779"/>
      <c r="F1736" s="778"/>
      <c r="G1736" s="777"/>
      <c r="H1736" s="776"/>
      <c r="I1736" s="776"/>
      <c r="J1736" s="776"/>
      <c r="K1736" s="776"/>
      <c r="L1736" s="776"/>
      <c r="M1736" s="776"/>
      <c r="N1736" s="776"/>
      <c r="O1736" s="776"/>
      <c r="P1736" s="776"/>
      <c r="Q1736" s="776"/>
      <c r="R1736" s="776"/>
      <c r="S1736" s="776"/>
      <c r="T1736" s="776"/>
      <c r="U1736" s="776"/>
      <c r="V1736" s="46"/>
      <c r="W1736" s="46"/>
      <c r="X1736" s="775"/>
      <c r="Y1736" s="775"/>
      <c r="Z1736" s="775"/>
      <c r="AA1736" s="775"/>
      <c r="AB1736" s="775"/>
    </row>
    <row r="1737" spans="1:28" s="43" customFormat="1" x14ac:dyDescent="0.2">
      <c r="A1737" s="776"/>
      <c r="B1737" s="780"/>
      <c r="D1737" s="779"/>
      <c r="E1737" s="779"/>
      <c r="F1737" s="778"/>
      <c r="G1737" s="777"/>
      <c r="H1737" s="776"/>
      <c r="I1737" s="776"/>
      <c r="J1737" s="776"/>
      <c r="K1737" s="776"/>
      <c r="L1737" s="776"/>
      <c r="M1737" s="776"/>
      <c r="N1737" s="776"/>
      <c r="O1737" s="776"/>
      <c r="P1737" s="776"/>
      <c r="Q1737" s="776"/>
      <c r="R1737" s="776"/>
      <c r="S1737" s="776"/>
      <c r="T1737" s="776"/>
      <c r="U1737" s="776"/>
      <c r="V1737" s="46"/>
      <c r="W1737" s="46"/>
      <c r="X1737" s="775"/>
      <c r="Y1737" s="775"/>
      <c r="Z1737" s="775"/>
      <c r="AA1737" s="775"/>
      <c r="AB1737" s="775"/>
    </row>
    <row r="1738" spans="1:28" s="43" customFormat="1" x14ac:dyDescent="0.2">
      <c r="A1738" s="776"/>
      <c r="B1738" s="780"/>
      <c r="D1738" s="779"/>
      <c r="E1738" s="779"/>
      <c r="F1738" s="778"/>
      <c r="G1738" s="777"/>
      <c r="H1738" s="776"/>
      <c r="I1738" s="776"/>
      <c r="J1738" s="776"/>
      <c r="K1738" s="776"/>
      <c r="L1738" s="776"/>
      <c r="M1738" s="776"/>
      <c r="N1738" s="776"/>
      <c r="O1738" s="776"/>
      <c r="P1738" s="776"/>
      <c r="Q1738" s="776"/>
      <c r="R1738" s="776"/>
      <c r="S1738" s="776"/>
      <c r="T1738" s="776"/>
      <c r="U1738" s="776"/>
      <c r="V1738" s="46"/>
      <c r="W1738" s="46"/>
      <c r="X1738" s="775"/>
      <c r="Y1738" s="775"/>
      <c r="Z1738" s="775"/>
      <c r="AA1738" s="775"/>
      <c r="AB1738" s="775"/>
    </row>
    <row r="1739" spans="1:28" s="43" customFormat="1" x14ac:dyDescent="0.2">
      <c r="A1739" s="776"/>
      <c r="B1739" s="780"/>
      <c r="D1739" s="779"/>
      <c r="E1739" s="779"/>
      <c r="F1739" s="778"/>
      <c r="G1739" s="777"/>
      <c r="H1739" s="776"/>
      <c r="I1739" s="776"/>
      <c r="J1739" s="776"/>
      <c r="K1739" s="776"/>
      <c r="L1739" s="776"/>
      <c r="M1739" s="776"/>
      <c r="N1739" s="776"/>
      <c r="O1739" s="776"/>
      <c r="P1739" s="776"/>
      <c r="Q1739" s="776"/>
      <c r="R1739" s="776"/>
      <c r="S1739" s="776"/>
      <c r="T1739" s="776"/>
      <c r="U1739" s="776"/>
      <c r="V1739" s="46"/>
      <c r="W1739" s="46"/>
      <c r="X1739" s="775"/>
      <c r="Y1739" s="775"/>
      <c r="Z1739" s="775"/>
      <c r="AA1739" s="775"/>
      <c r="AB1739" s="775"/>
    </row>
    <row r="1740" spans="1:28" s="43" customFormat="1" x14ac:dyDescent="0.2">
      <c r="A1740" s="776"/>
      <c r="B1740" s="780"/>
      <c r="D1740" s="779"/>
      <c r="E1740" s="779"/>
      <c r="F1740" s="778"/>
      <c r="G1740" s="777"/>
      <c r="H1740" s="776"/>
      <c r="I1740" s="776"/>
      <c r="J1740" s="776"/>
      <c r="K1740" s="776"/>
      <c r="L1740" s="776"/>
      <c r="M1740" s="776"/>
      <c r="N1740" s="776"/>
      <c r="O1740" s="776"/>
      <c r="P1740" s="776"/>
      <c r="Q1740" s="776"/>
      <c r="R1740" s="776"/>
      <c r="S1740" s="776"/>
      <c r="T1740" s="776"/>
      <c r="U1740" s="776"/>
      <c r="V1740" s="46"/>
      <c r="W1740" s="46"/>
      <c r="X1740" s="775"/>
      <c r="Y1740" s="775"/>
      <c r="Z1740" s="775"/>
      <c r="AA1740" s="775"/>
      <c r="AB1740" s="775"/>
    </row>
    <row r="1741" spans="1:28" s="43" customFormat="1" x14ac:dyDescent="0.2">
      <c r="A1741" s="776"/>
      <c r="B1741" s="780"/>
      <c r="D1741" s="779"/>
      <c r="E1741" s="779"/>
      <c r="F1741" s="778"/>
      <c r="G1741" s="777"/>
      <c r="H1741" s="776"/>
      <c r="I1741" s="776"/>
      <c r="J1741" s="776"/>
      <c r="K1741" s="776"/>
      <c r="L1741" s="776"/>
      <c r="M1741" s="776"/>
      <c r="N1741" s="776"/>
      <c r="O1741" s="776"/>
      <c r="P1741" s="776"/>
      <c r="Q1741" s="776"/>
      <c r="R1741" s="776"/>
      <c r="S1741" s="776"/>
      <c r="T1741" s="776"/>
      <c r="U1741" s="776"/>
      <c r="V1741" s="46"/>
      <c r="W1741" s="46"/>
      <c r="X1741" s="775"/>
      <c r="Y1741" s="775"/>
      <c r="Z1741" s="775"/>
      <c r="AA1741" s="775"/>
      <c r="AB1741" s="775"/>
    </row>
    <row r="1742" spans="1:28" s="43" customFormat="1" x14ac:dyDescent="0.2">
      <c r="A1742" s="776"/>
      <c r="B1742" s="780"/>
      <c r="D1742" s="779"/>
      <c r="E1742" s="779"/>
      <c r="F1742" s="778"/>
      <c r="G1742" s="777"/>
      <c r="H1742" s="776"/>
      <c r="I1742" s="776"/>
      <c r="J1742" s="776"/>
      <c r="K1742" s="776"/>
      <c r="L1742" s="776"/>
      <c r="M1742" s="776"/>
      <c r="N1742" s="776"/>
      <c r="O1742" s="776"/>
      <c r="P1742" s="776"/>
      <c r="Q1742" s="776"/>
      <c r="R1742" s="776"/>
      <c r="S1742" s="776"/>
      <c r="T1742" s="776"/>
      <c r="U1742" s="776"/>
      <c r="V1742" s="46"/>
      <c r="W1742" s="46"/>
      <c r="X1742" s="775"/>
      <c r="Y1742" s="775"/>
      <c r="Z1742" s="775"/>
      <c r="AA1742" s="775"/>
      <c r="AB1742" s="775"/>
    </row>
    <row r="1743" spans="1:28" s="43" customFormat="1" x14ac:dyDescent="0.2">
      <c r="A1743" s="776"/>
      <c r="B1743" s="780"/>
      <c r="D1743" s="779"/>
      <c r="E1743" s="779"/>
      <c r="F1743" s="778"/>
      <c r="G1743" s="777"/>
      <c r="H1743" s="776"/>
      <c r="I1743" s="776"/>
      <c r="J1743" s="776"/>
      <c r="K1743" s="776"/>
      <c r="L1743" s="776"/>
      <c r="M1743" s="776"/>
      <c r="N1743" s="776"/>
      <c r="O1743" s="776"/>
      <c r="P1743" s="776"/>
      <c r="Q1743" s="776"/>
      <c r="R1743" s="776"/>
      <c r="S1743" s="776"/>
      <c r="T1743" s="776"/>
      <c r="U1743" s="776"/>
      <c r="V1743" s="46"/>
      <c r="W1743" s="46"/>
      <c r="X1743" s="775"/>
      <c r="Y1743" s="775"/>
      <c r="Z1743" s="775"/>
      <c r="AA1743" s="775"/>
      <c r="AB1743" s="775"/>
    </row>
    <row r="1744" spans="1:28" s="43" customFormat="1" x14ac:dyDescent="0.2">
      <c r="A1744" s="776"/>
      <c r="B1744" s="780"/>
      <c r="D1744" s="779"/>
      <c r="E1744" s="779"/>
      <c r="F1744" s="778"/>
      <c r="G1744" s="777"/>
      <c r="H1744" s="776"/>
      <c r="I1744" s="776"/>
      <c r="J1744" s="776"/>
      <c r="K1744" s="776"/>
      <c r="L1744" s="776"/>
      <c r="M1744" s="776"/>
      <c r="N1744" s="776"/>
      <c r="O1744" s="776"/>
      <c r="P1744" s="776"/>
      <c r="Q1744" s="776"/>
      <c r="R1744" s="776"/>
      <c r="S1744" s="776"/>
      <c r="T1744" s="776"/>
      <c r="U1744" s="776"/>
      <c r="V1744" s="46"/>
      <c r="W1744" s="46"/>
      <c r="X1744" s="775"/>
      <c r="Y1744" s="775"/>
      <c r="Z1744" s="775"/>
      <c r="AA1744" s="775"/>
      <c r="AB1744" s="775"/>
    </row>
    <row r="1745" spans="1:28" s="43" customFormat="1" x14ac:dyDescent="0.2">
      <c r="A1745" s="776"/>
      <c r="B1745" s="780"/>
      <c r="D1745" s="779"/>
      <c r="E1745" s="779"/>
      <c r="F1745" s="778"/>
      <c r="G1745" s="777"/>
      <c r="H1745" s="776"/>
      <c r="I1745" s="776"/>
      <c r="J1745" s="776"/>
      <c r="K1745" s="776"/>
      <c r="L1745" s="776"/>
      <c r="M1745" s="776"/>
      <c r="N1745" s="776"/>
      <c r="O1745" s="776"/>
      <c r="P1745" s="776"/>
      <c r="Q1745" s="776"/>
      <c r="R1745" s="776"/>
      <c r="S1745" s="776"/>
      <c r="T1745" s="776"/>
      <c r="U1745" s="776"/>
      <c r="V1745" s="46"/>
      <c r="W1745" s="46"/>
      <c r="X1745" s="775"/>
      <c r="Y1745" s="775"/>
      <c r="Z1745" s="775"/>
      <c r="AA1745" s="775"/>
      <c r="AB1745" s="775"/>
    </row>
    <row r="1746" spans="1:28" s="43" customFormat="1" x14ac:dyDescent="0.2">
      <c r="A1746" s="776"/>
      <c r="B1746" s="780"/>
      <c r="D1746" s="779"/>
      <c r="E1746" s="779"/>
      <c r="F1746" s="778"/>
      <c r="G1746" s="777"/>
      <c r="H1746" s="776"/>
      <c r="I1746" s="776"/>
      <c r="J1746" s="776"/>
      <c r="K1746" s="776"/>
      <c r="L1746" s="776"/>
      <c r="M1746" s="776"/>
      <c r="N1746" s="776"/>
      <c r="O1746" s="776"/>
      <c r="P1746" s="776"/>
      <c r="Q1746" s="776"/>
      <c r="R1746" s="776"/>
      <c r="S1746" s="776"/>
      <c r="T1746" s="776"/>
      <c r="U1746" s="776"/>
      <c r="V1746" s="46"/>
      <c r="W1746" s="46"/>
      <c r="X1746" s="775"/>
      <c r="Y1746" s="775"/>
      <c r="Z1746" s="775"/>
      <c r="AA1746" s="775"/>
      <c r="AB1746" s="775"/>
    </row>
    <row r="1747" spans="1:28" s="43" customFormat="1" x14ac:dyDescent="0.2">
      <c r="A1747" s="776"/>
      <c r="B1747" s="780"/>
      <c r="D1747" s="779"/>
      <c r="E1747" s="779"/>
      <c r="F1747" s="778"/>
      <c r="G1747" s="777"/>
      <c r="H1747" s="776"/>
      <c r="I1747" s="776"/>
      <c r="J1747" s="776"/>
      <c r="K1747" s="776"/>
      <c r="L1747" s="776"/>
      <c r="M1747" s="776"/>
      <c r="N1747" s="776"/>
      <c r="O1747" s="776"/>
      <c r="P1747" s="776"/>
      <c r="Q1747" s="776"/>
      <c r="R1747" s="776"/>
      <c r="S1747" s="776"/>
      <c r="T1747" s="776"/>
      <c r="U1747" s="776"/>
      <c r="V1747" s="46"/>
      <c r="W1747" s="46"/>
      <c r="X1747" s="775"/>
      <c r="Y1747" s="775"/>
      <c r="Z1747" s="775"/>
      <c r="AA1747" s="775"/>
      <c r="AB1747" s="775"/>
    </row>
    <row r="1748" spans="1:28" s="43" customFormat="1" x14ac:dyDescent="0.2">
      <c r="A1748" s="776"/>
      <c r="B1748" s="780"/>
      <c r="D1748" s="779"/>
      <c r="E1748" s="779"/>
      <c r="F1748" s="778"/>
      <c r="G1748" s="777"/>
      <c r="H1748" s="776"/>
      <c r="I1748" s="776"/>
      <c r="J1748" s="776"/>
      <c r="K1748" s="776"/>
      <c r="L1748" s="776"/>
      <c r="M1748" s="776"/>
      <c r="N1748" s="776"/>
      <c r="O1748" s="776"/>
      <c r="P1748" s="776"/>
      <c r="Q1748" s="776"/>
      <c r="R1748" s="776"/>
      <c r="S1748" s="776"/>
      <c r="T1748" s="776"/>
      <c r="U1748" s="776"/>
      <c r="V1748" s="46"/>
      <c r="W1748" s="46"/>
      <c r="X1748" s="775"/>
      <c r="Y1748" s="775"/>
      <c r="Z1748" s="775"/>
      <c r="AA1748" s="775"/>
      <c r="AB1748" s="775"/>
    </row>
    <row r="1749" spans="1:28" s="43" customFormat="1" x14ac:dyDescent="0.2">
      <c r="A1749" s="776"/>
      <c r="B1749" s="780"/>
      <c r="D1749" s="779"/>
      <c r="E1749" s="779"/>
      <c r="F1749" s="778"/>
      <c r="G1749" s="777"/>
      <c r="H1749" s="776"/>
      <c r="I1749" s="776"/>
      <c r="J1749" s="776"/>
      <c r="K1749" s="776"/>
      <c r="L1749" s="776"/>
      <c r="M1749" s="776"/>
      <c r="N1749" s="776"/>
      <c r="O1749" s="776"/>
      <c r="P1749" s="776"/>
      <c r="Q1749" s="776"/>
      <c r="R1749" s="776"/>
      <c r="S1749" s="776"/>
      <c r="T1749" s="776"/>
      <c r="U1749" s="776"/>
      <c r="V1749" s="46"/>
      <c r="W1749" s="46"/>
      <c r="X1749" s="775"/>
      <c r="Y1749" s="775"/>
      <c r="Z1749" s="775"/>
      <c r="AA1749" s="775"/>
      <c r="AB1749" s="775"/>
    </row>
    <row r="1750" spans="1:28" s="43" customFormat="1" x14ac:dyDescent="0.2">
      <c r="A1750" s="776"/>
      <c r="B1750" s="780"/>
      <c r="D1750" s="779"/>
      <c r="E1750" s="779"/>
      <c r="F1750" s="778"/>
      <c r="G1750" s="777"/>
      <c r="H1750" s="776"/>
      <c r="I1750" s="776"/>
      <c r="J1750" s="776"/>
      <c r="K1750" s="776"/>
      <c r="L1750" s="776"/>
      <c r="M1750" s="776"/>
      <c r="N1750" s="776"/>
      <c r="O1750" s="776"/>
      <c r="P1750" s="776"/>
      <c r="Q1750" s="776"/>
      <c r="R1750" s="776"/>
      <c r="S1750" s="776"/>
      <c r="T1750" s="776"/>
      <c r="U1750" s="776"/>
      <c r="V1750" s="46"/>
      <c r="W1750" s="46"/>
      <c r="X1750" s="775"/>
      <c r="Y1750" s="775"/>
      <c r="Z1750" s="775"/>
      <c r="AA1750" s="775"/>
      <c r="AB1750" s="775"/>
    </row>
    <row r="1751" spans="1:28" s="43" customFormat="1" x14ac:dyDescent="0.2">
      <c r="A1751" s="776"/>
      <c r="B1751" s="780"/>
      <c r="D1751" s="779"/>
      <c r="E1751" s="779"/>
      <c r="F1751" s="778"/>
      <c r="G1751" s="777"/>
      <c r="H1751" s="776"/>
      <c r="I1751" s="776"/>
      <c r="J1751" s="776"/>
      <c r="K1751" s="776"/>
      <c r="L1751" s="776"/>
      <c r="M1751" s="776"/>
      <c r="N1751" s="776"/>
      <c r="O1751" s="776"/>
      <c r="P1751" s="776"/>
      <c r="Q1751" s="776"/>
      <c r="R1751" s="776"/>
      <c r="S1751" s="776"/>
      <c r="T1751" s="776"/>
      <c r="U1751" s="776"/>
      <c r="V1751" s="46"/>
      <c r="W1751" s="46"/>
      <c r="X1751" s="775"/>
      <c r="Y1751" s="775"/>
      <c r="Z1751" s="775"/>
      <c r="AA1751" s="775"/>
      <c r="AB1751" s="775"/>
    </row>
    <row r="1752" spans="1:28" s="43" customFormat="1" x14ac:dyDescent="0.2">
      <c r="A1752" s="776"/>
      <c r="B1752" s="780"/>
      <c r="D1752" s="779"/>
      <c r="E1752" s="779"/>
      <c r="F1752" s="778"/>
      <c r="G1752" s="777"/>
      <c r="H1752" s="776"/>
      <c r="I1752" s="776"/>
      <c r="J1752" s="776"/>
      <c r="K1752" s="776"/>
      <c r="L1752" s="776"/>
      <c r="M1752" s="776"/>
      <c r="N1752" s="776"/>
      <c r="O1752" s="776"/>
      <c r="P1752" s="776"/>
      <c r="Q1752" s="776"/>
      <c r="R1752" s="776"/>
      <c r="S1752" s="776"/>
      <c r="T1752" s="776"/>
      <c r="U1752" s="776"/>
      <c r="V1752" s="46"/>
      <c r="W1752" s="46"/>
      <c r="X1752" s="775"/>
      <c r="Y1752" s="775"/>
      <c r="Z1752" s="775"/>
      <c r="AA1752" s="775"/>
      <c r="AB1752" s="775"/>
    </row>
    <row r="1753" spans="1:28" s="43" customFormat="1" x14ac:dyDescent="0.2">
      <c r="A1753" s="776"/>
      <c r="B1753" s="780"/>
      <c r="D1753" s="779"/>
      <c r="E1753" s="779"/>
      <c r="F1753" s="778"/>
      <c r="G1753" s="777"/>
      <c r="H1753" s="776"/>
      <c r="I1753" s="776"/>
      <c r="J1753" s="776"/>
      <c r="K1753" s="776"/>
      <c r="L1753" s="776"/>
      <c r="M1753" s="776"/>
      <c r="N1753" s="776"/>
      <c r="O1753" s="776"/>
      <c r="P1753" s="776"/>
      <c r="Q1753" s="776"/>
      <c r="R1753" s="776"/>
      <c r="S1753" s="776"/>
      <c r="T1753" s="776"/>
      <c r="U1753" s="776"/>
      <c r="V1753" s="46"/>
      <c r="W1753" s="46"/>
      <c r="X1753" s="775"/>
      <c r="Y1753" s="775"/>
      <c r="Z1753" s="775"/>
      <c r="AA1753" s="775"/>
      <c r="AB1753" s="775"/>
    </row>
    <row r="1754" spans="1:28" s="43" customFormat="1" x14ac:dyDescent="0.2">
      <c r="A1754" s="776"/>
      <c r="B1754" s="780"/>
      <c r="D1754" s="779"/>
      <c r="E1754" s="779"/>
      <c r="F1754" s="778"/>
      <c r="G1754" s="777"/>
      <c r="H1754" s="776"/>
      <c r="I1754" s="776"/>
      <c r="J1754" s="776"/>
      <c r="K1754" s="776"/>
      <c r="L1754" s="776"/>
      <c r="M1754" s="776"/>
      <c r="N1754" s="776"/>
      <c r="O1754" s="776"/>
      <c r="P1754" s="776"/>
      <c r="Q1754" s="776"/>
      <c r="R1754" s="776"/>
      <c r="S1754" s="776"/>
      <c r="T1754" s="776"/>
      <c r="U1754" s="776"/>
      <c r="V1754" s="46"/>
      <c r="W1754" s="46"/>
      <c r="X1754" s="775"/>
      <c r="Y1754" s="775"/>
      <c r="Z1754" s="775"/>
      <c r="AA1754" s="775"/>
      <c r="AB1754" s="775"/>
    </row>
    <row r="1755" spans="1:28" s="43" customFormat="1" x14ac:dyDescent="0.2">
      <c r="A1755" s="776"/>
      <c r="B1755" s="780"/>
      <c r="D1755" s="779"/>
      <c r="E1755" s="779"/>
      <c r="F1755" s="778"/>
      <c r="G1755" s="777"/>
      <c r="H1755" s="776"/>
      <c r="I1755" s="776"/>
      <c r="J1755" s="776"/>
      <c r="K1755" s="776"/>
      <c r="L1755" s="776"/>
      <c r="M1755" s="776"/>
      <c r="N1755" s="776"/>
      <c r="O1755" s="776"/>
      <c r="P1755" s="776"/>
      <c r="Q1755" s="776"/>
      <c r="R1755" s="776"/>
      <c r="S1755" s="776"/>
      <c r="T1755" s="776"/>
      <c r="U1755" s="776"/>
      <c r="V1755" s="46"/>
      <c r="W1755" s="46"/>
      <c r="X1755" s="775"/>
      <c r="Y1755" s="775"/>
      <c r="Z1755" s="775"/>
      <c r="AA1755" s="775"/>
      <c r="AB1755" s="775"/>
    </row>
    <row r="1756" spans="1:28" s="43" customFormat="1" x14ac:dyDescent="0.2">
      <c r="A1756" s="776"/>
      <c r="B1756" s="780"/>
      <c r="D1756" s="779"/>
      <c r="E1756" s="779"/>
      <c r="F1756" s="778"/>
      <c r="G1756" s="777"/>
      <c r="H1756" s="776"/>
      <c r="I1756" s="776"/>
      <c r="J1756" s="776"/>
      <c r="K1756" s="776"/>
      <c r="L1756" s="776"/>
      <c r="M1756" s="776"/>
      <c r="N1756" s="776"/>
      <c r="O1756" s="776"/>
      <c r="P1756" s="776"/>
      <c r="Q1756" s="776"/>
      <c r="R1756" s="776"/>
      <c r="S1756" s="776"/>
      <c r="T1756" s="776"/>
      <c r="U1756" s="776"/>
      <c r="V1756" s="46"/>
      <c r="W1756" s="46"/>
      <c r="X1756" s="775"/>
      <c r="Y1756" s="775"/>
      <c r="Z1756" s="775"/>
      <c r="AA1756" s="775"/>
      <c r="AB1756" s="775"/>
    </row>
    <row r="1757" spans="1:28" s="43" customFormat="1" x14ac:dyDescent="0.2">
      <c r="A1757" s="776"/>
      <c r="B1757" s="780"/>
      <c r="D1757" s="779"/>
      <c r="E1757" s="779"/>
      <c r="F1757" s="778"/>
      <c r="G1757" s="777"/>
      <c r="H1757" s="776"/>
      <c r="I1757" s="776"/>
      <c r="J1757" s="776"/>
      <c r="K1757" s="776"/>
      <c r="L1757" s="776"/>
      <c r="M1757" s="776"/>
      <c r="N1757" s="776"/>
      <c r="O1757" s="776"/>
      <c r="P1757" s="776"/>
      <c r="Q1757" s="776"/>
      <c r="R1757" s="776"/>
      <c r="S1757" s="776"/>
      <c r="T1757" s="776"/>
      <c r="U1757" s="776"/>
      <c r="V1757" s="46"/>
      <c r="W1757" s="46"/>
      <c r="X1757" s="775"/>
      <c r="Y1757" s="775"/>
      <c r="Z1757" s="775"/>
      <c r="AA1757" s="775"/>
      <c r="AB1757" s="775"/>
    </row>
    <row r="1758" spans="1:28" s="43" customFormat="1" x14ac:dyDescent="0.2">
      <c r="A1758" s="776"/>
      <c r="B1758" s="780"/>
      <c r="D1758" s="779"/>
      <c r="E1758" s="779"/>
      <c r="F1758" s="778"/>
      <c r="G1758" s="777"/>
      <c r="H1758" s="776"/>
      <c r="I1758" s="776"/>
      <c r="J1758" s="776"/>
      <c r="K1758" s="776"/>
      <c r="L1758" s="776"/>
      <c r="M1758" s="776"/>
      <c r="N1758" s="776"/>
      <c r="O1758" s="776"/>
      <c r="P1758" s="776"/>
      <c r="Q1758" s="776"/>
      <c r="R1758" s="776"/>
      <c r="S1758" s="776"/>
      <c r="T1758" s="776"/>
      <c r="U1758" s="776"/>
      <c r="V1758" s="46"/>
      <c r="W1758" s="46"/>
      <c r="X1758" s="775"/>
      <c r="Y1758" s="775"/>
      <c r="Z1758" s="775"/>
      <c r="AA1758" s="775"/>
      <c r="AB1758" s="775"/>
    </row>
    <row r="1759" spans="1:28" s="43" customFormat="1" x14ac:dyDescent="0.2">
      <c r="A1759" s="776"/>
      <c r="B1759" s="780"/>
      <c r="D1759" s="779"/>
      <c r="E1759" s="779"/>
      <c r="F1759" s="778"/>
      <c r="G1759" s="777"/>
      <c r="H1759" s="776"/>
      <c r="I1759" s="776"/>
      <c r="J1759" s="776"/>
      <c r="K1759" s="776"/>
      <c r="L1759" s="776"/>
      <c r="M1759" s="776"/>
      <c r="N1759" s="776"/>
      <c r="O1759" s="776"/>
      <c r="P1759" s="776"/>
      <c r="Q1759" s="776"/>
      <c r="R1759" s="776"/>
      <c r="S1759" s="776"/>
      <c r="T1759" s="776"/>
      <c r="U1759" s="776"/>
      <c r="V1759" s="46"/>
      <c r="W1759" s="46"/>
      <c r="X1759" s="775"/>
      <c r="Y1759" s="775"/>
      <c r="Z1759" s="775"/>
      <c r="AA1759" s="775"/>
      <c r="AB1759" s="775"/>
    </row>
    <row r="1760" spans="1:28" s="43" customFormat="1" x14ac:dyDescent="0.2">
      <c r="A1760" s="776"/>
      <c r="B1760" s="780"/>
      <c r="D1760" s="779"/>
      <c r="E1760" s="779"/>
      <c r="F1760" s="778"/>
      <c r="G1760" s="777"/>
      <c r="H1760" s="776"/>
      <c r="I1760" s="776"/>
      <c r="J1760" s="776"/>
      <c r="K1760" s="776"/>
      <c r="L1760" s="776"/>
      <c r="M1760" s="776"/>
      <c r="N1760" s="776"/>
      <c r="O1760" s="776"/>
      <c r="P1760" s="776"/>
      <c r="Q1760" s="776"/>
      <c r="R1760" s="776"/>
      <c r="S1760" s="776"/>
      <c r="T1760" s="776"/>
      <c r="U1760" s="776"/>
      <c r="V1760" s="46"/>
      <c r="W1760" s="46"/>
      <c r="X1760" s="775"/>
      <c r="Y1760" s="775"/>
      <c r="Z1760" s="775"/>
      <c r="AA1760" s="775"/>
      <c r="AB1760" s="775"/>
    </row>
    <row r="1761" spans="1:28" s="43" customFormat="1" x14ac:dyDescent="0.2">
      <c r="A1761" s="776"/>
      <c r="B1761" s="780"/>
      <c r="D1761" s="779"/>
      <c r="E1761" s="779"/>
      <c r="F1761" s="778"/>
      <c r="G1761" s="777"/>
      <c r="H1761" s="776"/>
      <c r="I1761" s="776"/>
      <c r="J1761" s="776"/>
      <c r="K1761" s="776"/>
      <c r="L1761" s="776"/>
      <c r="M1761" s="776"/>
      <c r="N1761" s="776"/>
      <c r="O1761" s="776"/>
      <c r="P1761" s="776"/>
      <c r="Q1761" s="776"/>
      <c r="R1761" s="776"/>
      <c r="S1761" s="776"/>
      <c r="T1761" s="776"/>
      <c r="U1761" s="776"/>
      <c r="V1761" s="46"/>
      <c r="W1761" s="46"/>
      <c r="X1761" s="775"/>
      <c r="Y1761" s="775"/>
      <c r="Z1761" s="775"/>
      <c r="AA1761" s="775"/>
      <c r="AB1761" s="775"/>
    </row>
    <row r="1762" spans="1:28" s="43" customFormat="1" x14ac:dyDescent="0.2">
      <c r="A1762" s="776"/>
      <c r="B1762" s="780"/>
      <c r="D1762" s="779"/>
      <c r="E1762" s="779"/>
      <c r="F1762" s="778"/>
      <c r="G1762" s="777"/>
      <c r="H1762" s="776"/>
      <c r="I1762" s="776"/>
      <c r="J1762" s="776"/>
      <c r="K1762" s="776"/>
      <c r="L1762" s="776"/>
      <c r="M1762" s="776"/>
      <c r="N1762" s="776"/>
      <c r="O1762" s="776"/>
      <c r="P1762" s="776"/>
      <c r="Q1762" s="776"/>
      <c r="R1762" s="776"/>
      <c r="S1762" s="776"/>
      <c r="T1762" s="776"/>
      <c r="U1762" s="776"/>
      <c r="V1762" s="46"/>
      <c r="W1762" s="46"/>
      <c r="X1762" s="775"/>
      <c r="Y1762" s="775"/>
      <c r="Z1762" s="775"/>
      <c r="AA1762" s="775"/>
      <c r="AB1762" s="775"/>
    </row>
    <row r="1763" spans="1:28" s="43" customFormat="1" x14ac:dyDescent="0.2">
      <c r="A1763" s="776"/>
      <c r="B1763" s="780"/>
      <c r="D1763" s="779"/>
      <c r="E1763" s="779"/>
      <c r="F1763" s="778"/>
      <c r="G1763" s="777"/>
      <c r="H1763" s="776"/>
      <c r="I1763" s="776"/>
      <c r="J1763" s="776"/>
      <c r="K1763" s="776"/>
      <c r="L1763" s="776"/>
      <c r="M1763" s="776"/>
      <c r="N1763" s="776"/>
      <c r="O1763" s="776"/>
      <c r="P1763" s="776"/>
      <c r="Q1763" s="776"/>
      <c r="R1763" s="776"/>
      <c r="S1763" s="776"/>
      <c r="T1763" s="776"/>
      <c r="U1763" s="776"/>
      <c r="V1763" s="46"/>
      <c r="W1763" s="46"/>
      <c r="X1763" s="775"/>
      <c r="Y1763" s="775"/>
      <c r="Z1763" s="775"/>
      <c r="AA1763" s="775"/>
      <c r="AB1763" s="775"/>
    </row>
    <row r="1764" spans="1:28" s="43" customFormat="1" x14ac:dyDescent="0.2">
      <c r="A1764" s="776"/>
      <c r="B1764" s="780"/>
      <c r="D1764" s="779"/>
      <c r="E1764" s="779"/>
      <c r="F1764" s="778"/>
      <c r="G1764" s="777"/>
      <c r="H1764" s="776"/>
      <c r="I1764" s="776"/>
      <c r="J1764" s="776"/>
      <c r="K1764" s="776"/>
      <c r="L1764" s="776"/>
      <c r="M1764" s="776"/>
      <c r="N1764" s="776"/>
      <c r="O1764" s="776"/>
      <c r="P1764" s="776"/>
      <c r="Q1764" s="776"/>
      <c r="R1764" s="776"/>
      <c r="S1764" s="776"/>
      <c r="T1764" s="776"/>
      <c r="U1764" s="776"/>
      <c r="V1764" s="46"/>
      <c r="W1764" s="46"/>
      <c r="X1764" s="775"/>
      <c r="Y1764" s="775"/>
      <c r="Z1764" s="775"/>
      <c r="AA1764" s="775"/>
      <c r="AB1764" s="775"/>
    </row>
    <row r="1765" spans="1:28" s="43" customFormat="1" x14ac:dyDescent="0.2">
      <c r="A1765" s="776"/>
      <c r="B1765" s="780"/>
      <c r="D1765" s="779"/>
      <c r="E1765" s="779"/>
      <c r="F1765" s="778"/>
      <c r="G1765" s="777"/>
      <c r="H1765" s="776"/>
      <c r="I1765" s="776"/>
      <c r="J1765" s="776"/>
      <c r="K1765" s="776"/>
      <c r="L1765" s="776"/>
      <c r="M1765" s="776"/>
      <c r="N1765" s="776"/>
      <c r="O1765" s="776"/>
      <c r="P1765" s="776"/>
      <c r="Q1765" s="776"/>
      <c r="R1765" s="776"/>
      <c r="S1765" s="776"/>
      <c r="T1765" s="776"/>
      <c r="U1765" s="776"/>
      <c r="V1765" s="46"/>
      <c r="W1765" s="46"/>
      <c r="X1765" s="775"/>
      <c r="Y1765" s="775"/>
      <c r="Z1765" s="775"/>
      <c r="AA1765" s="775"/>
      <c r="AB1765" s="775"/>
    </row>
    <row r="1766" spans="1:28" s="43" customFormat="1" x14ac:dyDescent="0.2">
      <c r="A1766" s="776"/>
      <c r="B1766" s="780"/>
      <c r="D1766" s="779"/>
      <c r="E1766" s="779"/>
      <c r="F1766" s="778"/>
      <c r="G1766" s="777"/>
      <c r="H1766" s="776"/>
      <c r="I1766" s="776"/>
      <c r="J1766" s="776"/>
      <c r="K1766" s="776"/>
      <c r="L1766" s="776"/>
      <c r="M1766" s="776"/>
      <c r="N1766" s="776"/>
      <c r="O1766" s="776"/>
      <c r="P1766" s="776"/>
      <c r="Q1766" s="776"/>
      <c r="R1766" s="776"/>
      <c r="S1766" s="776"/>
      <c r="T1766" s="776"/>
      <c r="U1766" s="776"/>
      <c r="V1766" s="46"/>
      <c r="W1766" s="46"/>
      <c r="X1766" s="775"/>
      <c r="Y1766" s="775"/>
      <c r="Z1766" s="775"/>
      <c r="AA1766" s="775"/>
      <c r="AB1766" s="775"/>
    </row>
    <row r="1767" spans="1:28" s="43" customFormat="1" x14ac:dyDescent="0.2">
      <c r="A1767" s="776"/>
      <c r="B1767" s="780"/>
      <c r="D1767" s="779"/>
      <c r="E1767" s="779"/>
      <c r="F1767" s="778"/>
      <c r="G1767" s="777"/>
      <c r="H1767" s="776"/>
      <c r="I1767" s="776"/>
      <c r="J1767" s="776"/>
      <c r="K1767" s="776"/>
      <c r="L1767" s="776"/>
      <c r="M1767" s="776"/>
      <c r="N1767" s="776"/>
      <c r="O1767" s="776"/>
      <c r="P1767" s="776"/>
      <c r="Q1767" s="776"/>
      <c r="R1767" s="776"/>
      <c r="S1767" s="776"/>
      <c r="T1767" s="776"/>
      <c r="U1767" s="776"/>
      <c r="V1767" s="46"/>
      <c r="W1767" s="46"/>
      <c r="X1767" s="775"/>
      <c r="Y1767" s="775"/>
      <c r="Z1767" s="775"/>
      <c r="AA1767" s="775"/>
      <c r="AB1767" s="775"/>
    </row>
    <row r="1768" spans="1:28" s="43" customFormat="1" x14ac:dyDescent="0.2">
      <c r="A1768" s="776"/>
      <c r="B1768" s="780"/>
      <c r="D1768" s="779"/>
      <c r="E1768" s="779"/>
      <c r="F1768" s="778"/>
      <c r="G1768" s="777"/>
      <c r="H1768" s="776"/>
      <c r="I1768" s="776"/>
      <c r="J1768" s="776"/>
      <c r="K1768" s="776"/>
      <c r="L1768" s="776"/>
      <c r="M1768" s="776"/>
      <c r="N1768" s="776"/>
      <c r="O1768" s="776"/>
      <c r="P1768" s="776"/>
      <c r="Q1768" s="776"/>
      <c r="R1768" s="776"/>
      <c r="S1768" s="776"/>
      <c r="T1768" s="776"/>
      <c r="U1768" s="776"/>
      <c r="V1768" s="46"/>
      <c r="W1768" s="46"/>
      <c r="X1768" s="775"/>
      <c r="Y1768" s="775"/>
      <c r="Z1768" s="775"/>
      <c r="AA1768" s="775"/>
      <c r="AB1768" s="775"/>
    </row>
    <row r="1769" spans="1:28" s="43" customFormat="1" x14ac:dyDescent="0.2">
      <c r="A1769" s="776"/>
      <c r="B1769" s="780"/>
      <c r="D1769" s="779"/>
      <c r="E1769" s="779"/>
      <c r="F1769" s="778"/>
      <c r="G1769" s="777"/>
      <c r="H1769" s="776"/>
      <c r="I1769" s="776"/>
      <c r="J1769" s="776"/>
      <c r="K1769" s="776"/>
      <c r="L1769" s="776"/>
      <c r="M1769" s="776"/>
      <c r="N1769" s="776"/>
      <c r="O1769" s="776"/>
      <c r="P1769" s="776"/>
      <c r="Q1769" s="776"/>
      <c r="R1769" s="776"/>
      <c r="S1769" s="776"/>
      <c r="T1769" s="776"/>
      <c r="U1769" s="776"/>
      <c r="V1769" s="46"/>
      <c r="W1769" s="46"/>
      <c r="X1769" s="775"/>
      <c r="Y1769" s="775"/>
      <c r="Z1769" s="775"/>
      <c r="AA1769" s="775"/>
      <c r="AB1769" s="775"/>
    </row>
    <row r="1770" spans="1:28" s="43" customFormat="1" x14ac:dyDescent="0.2">
      <c r="A1770" s="776"/>
      <c r="B1770" s="780"/>
      <c r="D1770" s="779"/>
      <c r="E1770" s="779"/>
      <c r="F1770" s="778"/>
      <c r="G1770" s="777"/>
      <c r="H1770" s="776"/>
      <c r="I1770" s="776"/>
      <c r="J1770" s="776"/>
      <c r="K1770" s="776"/>
      <c r="L1770" s="776"/>
      <c r="M1770" s="776"/>
      <c r="N1770" s="776"/>
      <c r="O1770" s="776"/>
      <c r="P1770" s="776"/>
      <c r="Q1770" s="776"/>
      <c r="R1770" s="776"/>
      <c r="S1770" s="776"/>
      <c r="T1770" s="776"/>
      <c r="U1770" s="776"/>
      <c r="V1770" s="46"/>
      <c r="W1770" s="46"/>
      <c r="X1770" s="775"/>
      <c r="Y1770" s="775"/>
      <c r="Z1770" s="775"/>
      <c r="AA1770" s="775"/>
      <c r="AB1770" s="775"/>
    </row>
    <row r="1771" spans="1:28" s="43" customFormat="1" x14ac:dyDescent="0.2">
      <c r="A1771" s="776"/>
      <c r="B1771" s="780"/>
      <c r="D1771" s="779"/>
      <c r="E1771" s="779"/>
      <c r="F1771" s="778"/>
      <c r="G1771" s="777"/>
      <c r="H1771" s="776"/>
      <c r="I1771" s="776"/>
      <c r="J1771" s="776"/>
      <c r="K1771" s="776"/>
      <c r="L1771" s="776"/>
      <c r="M1771" s="776"/>
      <c r="N1771" s="776"/>
      <c r="O1771" s="776"/>
      <c r="P1771" s="776"/>
      <c r="Q1771" s="776"/>
      <c r="R1771" s="776"/>
      <c r="S1771" s="776"/>
      <c r="T1771" s="776"/>
      <c r="U1771" s="776"/>
      <c r="V1771" s="46"/>
      <c r="W1771" s="46"/>
      <c r="X1771" s="775"/>
      <c r="Y1771" s="775"/>
      <c r="Z1771" s="775"/>
      <c r="AA1771" s="775"/>
      <c r="AB1771" s="775"/>
    </row>
    <row r="1772" spans="1:28" s="43" customFormat="1" x14ac:dyDescent="0.2">
      <c r="A1772" s="776"/>
      <c r="B1772" s="780"/>
      <c r="D1772" s="779"/>
      <c r="E1772" s="779"/>
      <c r="F1772" s="778"/>
      <c r="G1772" s="777"/>
      <c r="H1772" s="776"/>
      <c r="I1772" s="776"/>
      <c r="J1772" s="776"/>
      <c r="K1772" s="776"/>
      <c r="L1772" s="776"/>
      <c r="M1772" s="776"/>
      <c r="N1772" s="776"/>
      <c r="O1772" s="776"/>
      <c r="P1772" s="776"/>
      <c r="Q1772" s="776"/>
      <c r="R1772" s="776"/>
      <c r="S1772" s="776"/>
      <c r="T1772" s="776"/>
      <c r="U1772" s="776"/>
      <c r="V1772" s="46"/>
      <c r="W1772" s="46"/>
      <c r="X1772" s="775"/>
      <c r="Y1772" s="775"/>
      <c r="Z1772" s="775"/>
      <c r="AA1772" s="775"/>
      <c r="AB1772" s="775"/>
    </row>
    <row r="1773" spans="1:28" s="43" customFormat="1" x14ac:dyDescent="0.2">
      <c r="A1773" s="776"/>
      <c r="B1773" s="780"/>
      <c r="D1773" s="779"/>
      <c r="E1773" s="779"/>
      <c r="F1773" s="778"/>
      <c r="G1773" s="777"/>
      <c r="H1773" s="776"/>
      <c r="I1773" s="776"/>
      <c r="J1773" s="776"/>
      <c r="K1773" s="776"/>
      <c r="L1773" s="776"/>
      <c r="M1773" s="776"/>
      <c r="N1773" s="776"/>
      <c r="O1773" s="776"/>
      <c r="P1773" s="776"/>
      <c r="Q1773" s="776"/>
      <c r="R1773" s="776"/>
      <c r="S1773" s="776"/>
      <c r="T1773" s="776"/>
      <c r="U1773" s="776"/>
      <c r="V1773" s="46"/>
      <c r="W1773" s="46"/>
      <c r="X1773" s="775"/>
      <c r="Y1773" s="775"/>
      <c r="Z1773" s="775"/>
      <c r="AA1773" s="775"/>
      <c r="AB1773" s="775"/>
    </row>
    <row r="1774" spans="1:28" s="43" customFormat="1" x14ac:dyDescent="0.2">
      <c r="A1774" s="776"/>
      <c r="B1774" s="780"/>
      <c r="D1774" s="779"/>
      <c r="E1774" s="779"/>
      <c r="F1774" s="778"/>
      <c r="G1774" s="777"/>
      <c r="H1774" s="776"/>
      <c r="I1774" s="776"/>
      <c r="J1774" s="776"/>
      <c r="K1774" s="776"/>
      <c r="L1774" s="776"/>
      <c r="M1774" s="776"/>
      <c r="N1774" s="776"/>
      <c r="O1774" s="776"/>
      <c r="P1774" s="776"/>
      <c r="Q1774" s="776"/>
      <c r="R1774" s="776"/>
      <c r="S1774" s="776"/>
      <c r="T1774" s="776"/>
      <c r="U1774" s="776"/>
      <c r="V1774" s="46"/>
      <c r="W1774" s="46"/>
      <c r="X1774" s="775"/>
      <c r="Y1774" s="775"/>
      <c r="Z1774" s="775"/>
      <c r="AA1774" s="775"/>
      <c r="AB1774" s="775"/>
    </row>
    <row r="1775" spans="1:28" s="43" customFormat="1" x14ac:dyDescent="0.2">
      <c r="A1775" s="776"/>
      <c r="B1775" s="780"/>
      <c r="D1775" s="779"/>
      <c r="E1775" s="779"/>
      <c r="F1775" s="778"/>
      <c r="G1775" s="777"/>
      <c r="H1775" s="776"/>
      <c r="I1775" s="776"/>
      <c r="J1775" s="776"/>
      <c r="K1775" s="776"/>
      <c r="L1775" s="776"/>
      <c r="M1775" s="776"/>
      <c r="N1775" s="776"/>
      <c r="O1775" s="776"/>
      <c r="P1775" s="776"/>
      <c r="Q1775" s="776"/>
      <c r="R1775" s="776"/>
      <c r="S1775" s="776"/>
      <c r="T1775" s="776"/>
      <c r="U1775" s="776"/>
      <c r="V1775" s="46"/>
      <c r="W1775" s="46"/>
      <c r="X1775" s="775"/>
      <c r="Y1775" s="775"/>
      <c r="Z1775" s="775"/>
      <c r="AA1775" s="775"/>
      <c r="AB1775" s="775"/>
    </row>
    <row r="1776" spans="1:28" s="43" customFormat="1" x14ac:dyDescent="0.2">
      <c r="A1776" s="776"/>
      <c r="B1776" s="780"/>
      <c r="D1776" s="779"/>
      <c r="E1776" s="779"/>
      <c r="F1776" s="778"/>
      <c r="G1776" s="777"/>
      <c r="H1776" s="776"/>
      <c r="I1776" s="776"/>
      <c r="J1776" s="776"/>
      <c r="K1776" s="776"/>
      <c r="L1776" s="776"/>
      <c r="M1776" s="776"/>
      <c r="N1776" s="776"/>
      <c r="O1776" s="776"/>
      <c r="P1776" s="776"/>
      <c r="Q1776" s="776"/>
      <c r="R1776" s="776"/>
      <c r="S1776" s="776"/>
      <c r="T1776" s="776"/>
      <c r="U1776" s="776"/>
      <c r="V1776" s="46"/>
      <c r="W1776" s="46"/>
      <c r="X1776" s="775"/>
      <c r="Y1776" s="775"/>
      <c r="Z1776" s="775"/>
      <c r="AA1776" s="775"/>
      <c r="AB1776" s="775"/>
    </row>
    <row r="1777" spans="1:28" s="43" customFormat="1" x14ac:dyDescent="0.2">
      <c r="A1777" s="776"/>
      <c r="B1777" s="780"/>
      <c r="D1777" s="779"/>
      <c r="E1777" s="779"/>
      <c r="F1777" s="778"/>
      <c r="G1777" s="777"/>
      <c r="H1777" s="776"/>
      <c r="I1777" s="776"/>
      <c r="J1777" s="776"/>
      <c r="K1777" s="776"/>
      <c r="L1777" s="776"/>
      <c r="M1777" s="776"/>
      <c r="N1777" s="776"/>
      <c r="O1777" s="776"/>
      <c r="P1777" s="776"/>
      <c r="Q1777" s="776"/>
      <c r="R1777" s="776"/>
      <c r="S1777" s="776"/>
      <c r="T1777" s="776"/>
      <c r="U1777" s="776"/>
      <c r="V1777" s="46"/>
      <c r="W1777" s="46"/>
      <c r="X1777" s="775"/>
      <c r="Y1777" s="775"/>
      <c r="Z1777" s="775"/>
      <c r="AA1777" s="775"/>
      <c r="AB1777" s="775"/>
    </row>
    <row r="1778" spans="1:28" s="43" customFormat="1" x14ac:dyDescent="0.2">
      <c r="A1778" s="776"/>
      <c r="B1778" s="780"/>
      <c r="D1778" s="779"/>
      <c r="E1778" s="779"/>
      <c r="F1778" s="778"/>
      <c r="G1778" s="777"/>
      <c r="H1778" s="776"/>
      <c r="I1778" s="776"/>
      <c r="J1778" s="776"/>
      <c r="K1778" s="776"/>
      <c r="L1778" s="776"/>
      <c r="M1778" s="776"/>
      <c r="N1778" s="776"/>
      <c r="O1778" s="776"/>
      <c r="P1778" s="776"/>
      <c r="Q1778" s="776"/>
      <c r="R1778" s="776"/>
      <c r="S1778" s="776"/>
      <c r="T1778" s="776"/>
      <c r="U1778" s="776"/>
      <c r="V1778" s="46"/>
      <c r="W1778" s="46"/>
      <c r="X1778" s="775"/>
      <c r="Y1778" s="775"/>
      <c r="Z1778" s="775"/>
      <c r="AA1778" s="775"/>
      <c r="AB1778" s="775"/>
    </row>
    <row r="1779" spans="1:28" s="43" customFormat="1" x14ac:dyDescent="0.2">
      <c r="A1779" s="776"/>
      <c r="B1779" s="780"/>
      <c r="D1779" s="779"/>
      <c r="E1779" s="779"/>
      <c r="F1779" s="778"/>
      <c r="G1779" s="777"/>
      <c r="H1779" s="776"/>
      <c r="I1779" s="776"/>
      <c r="J1779" s="776"/>
      <c r="K1779" s="776"/>
      <c r="L1779" s="776"/>
      <c r="M1779" s="776"/>
      <c r="N1779" s="776"/>
      <c r="O1779" s="776"/>
      <c r="P1779" s="776"/>
      <c r="Q1779" s="776"/>
      <c r="R1779" s="776"/>
      <c r="S1779" s="776"/>
      <c r="T1779" s="776"/>
      <c r="U1779" s="776"/>
      <c r="V1779" s="46"/>
      <c r="W1779" s="46"/>
      <c r="X1779" s="775"/>
      <c r="Y1779" s="775"/>
      <c r="Z1779" s="775"/>
      <c r="AA1779" s="775"/>
      <c r="AB1779" s="775"/>
    </row>
    <row r="1780" spans="1:28" s="43" customFormat="1" x14ac:dyDescent="0.2">
      <c r="A1780" s="776"/>
      <c r="B1780" s="780"/>
      <c r="D1780" s="779"/>
      <c r="E1780" s="779"/>
      <c r="F1780" s="778"/>
      <c r="G1780" s="777"/>
      <c r="H1780" s="776"/>
      <c r="I1780" s="776"/>
      <c r="J1780" s="776"/>
      <c r="K1780" s="776"/>
      <c r="L1780" s="776"/>
      <c r="M1780" s="776"/>
      <c r="N1780" s="776"/>
      <c r="O1780" s="776"/>
      <c r="P1780" s="776"/>
      <c r="Q1780" s="776"/>
      <c r="R1780" s="776"/>
      <c r="S1780" s="776"/>
      <c r="T1780" s="776"/>
      <c r="U1780" s="776"/>
      <c r="V1780" s="46"/>
      <c r="W1780" s="46"/>
      <c r="X1780" s="775"/>
      <c r="Y1780" s="775"/>
      <c r="Z1780" s="775"/>
      <c r="AA1780" s="775"/>
      <c r="AB1780" s="775"/>
    </row>
    <row r="1781" spans="1:28" s="43" customFormat="1" x14ac:dyDescent="0.2">
      <c r="A1781" s="776"/>
      <c r="B1781" s="780"/>
      <c r="D1781" s="779"/>
      <c r="E1781" s="779"/>
      <c r="F1781" s="778"/>
      <c r="G1781" s="777"/>
      <c r="H1781" s="776"/>
      <c r="I1781" s="776"/>
      <c r="J1781" s="776"/>
      <c r="K1781" s="776"/>
      <c r="L1781" s="776"/>
      <c r="M1781" s="776"/>
      <c r="N1781" s="776"/>
      <c r="O1781" s="776"/>
      <c r="P1781" s="776"/>
      <c r="Q1781" s="776"/>
      <c r="R1781" s="776"/>
      <c r="S1781" s="776"/>
      <c r="T1781" s="776"/>
      <c r="U1781" s="776"/>
      <c r="V1781" s="46"/>
      <c r="W1781" s="46"/>
      <c r="X1781" s="775"/>
      <c r="Y1781" s="775"/>
      <c r="Z1781" s="775"/>
      <c r="AA1781" s="775"/>
      <c r="AB1781" s="775"/>
    </row>
    <row r="1782" spans="1:28" s="43" customFormat="1" x14ac:dyDescent="0.2">
      <c r="A1782" s="776"/>
      <c r="B1782" s="780"/>
      <c r="D1782" s="779"/>
      <c r="E1782" s="779"/>
      <c r="F1782" s="778"/>
      <c r="G1782" s="777"/>
      <c r="H1782" s="776"/>
      <c r="I1782" s="776"/>
      <c r="J1782" s="776"/>
      <c r="K1782" s="776"/>
      <c r="L1782" s="776"/>
      <c r="M1782" s="776"/>
      <c r="N1782" s="776"/>
      <c r="O1782" s="776"/>
      <c r="P1782" s="776"/>
      <c r="Q1782" s="776"/>
      <c r="R1782" s="776"/>
      <c r="S1782" s="776"/>
      <c r="T1782" s="776"/>
      <c r="U1782" s="776"/>
      <c r="V1782" s="46"/>
      <c r="W1782" s="46"/>
      <c r="X1782" s="775"/>
      <c r="Y1782" s="775"/>
      <c r="Z1782" s="775"/>
      <c r="AA1782" s="775"/>
      <c r="AB1782" s="775"/>
    </row>
    <row r="1783" spans="1:28" s="43" customFormat="1" x14ac:dyDescent="0.2">
      <c r="A1783" s="776"/>
      <c r="B1783" s="780"/>
      <c r="D1783" s="779"/>
      <c r="E1783" s="779"/>
      <c r="F1783" s="778"/>
      <c r="G1783" s="777"/>
      <c r="H1783" s="776"/>
      <c r="I1783" s="776"/>
      <c r="J1783" s="776"/>
      <c r="K1783" s="776"/>
      <c r="L1783" s="776"/>
      <c r="M1783" s="776"/>
      <c r="N1783" s="776"/>
      <c r="O1783" s="776"/>
      <c r="P1783" s="776"/>
      <c r="Q1783" s="776"/>
      <c r="R1783" s="776"/>
      <c r="S1783" s="776"/>
      <c r="T1783" s="776"/>
      <c r="U1783" s="776"/>
      <c r="V1783" s="46"/>
      <c r="W1783" s="46"/>
      <c r="X1783" s="775"/>
      <c r="Y1783" s="775"/>
      <c r="Z1783" s="775"/>
      <c r="AA1783" s="775"/>
      <c r="AB1783" s="775"/>
    </row>
    <row r="1784" spans="1:28" s="43" customFormat="1" x14ac:dyDescent="0.2">
      <c r="A1784" s="776"/>
      <c r="B1784" s="780"/>
      <c r="D1784" s="779"/>
      <c r="E1784" s="779"/>
      <c r="F1784" s="778"/>
      <c r="G1784" s="777"/>
      <c r="H1784" s="776"/>
      <c r="I1784" s="776"/>
      <c r="J1784" s="776"/>
      <c r="K1784" s="776"/>
      <c r="L1784" s="776"/>
      <c r="M1784" s="776"/>
      <c r="N1784" s="776"/>
      <c r="O1784" s="776"/>
      <c r="P1784" s="776"/>
      <c r="Q1784" s="776"/>
      <c r="R1784" s="776"/>
      <c r="S1784" s="776"/>
      <c r="T1784" s="776"/>
      <c r="U1784" s="776"/>
      <c r="V1784" s="46"/>
      <c r="W1784" s="46"/>
      <c r="X1784" s="775"/>
      <c r="Y1784" s="775"/>
      <c r="Z1784" s="775"/>
      <c r="AA1784" s="775"/>
      <c r="AB1784" s="775"/>
    </row>
    <row r="1785" spans="1:28" s="43" customFormat="1" x14ac:dyDescent="0.2">
      <c r="A1785" s="776"/>
      <c r="B1785" s="780"/>
      <c r="D1785" s="779"/>
      <c r="E1785" s="779"/>
      <c r="F1785" s="778"/>
      <c r="G1785" s="777"/>
      <c r="H1785" s="776"/>
      <c r="I1785" s="776"/>
      <c r="J1785" s="776"/>
      <c r="K1785" s="776"/>
      <c r="L1785" s="776"/>
      <c r="M1785" s="776"/>
      <c r="N1785" s="776"/>
      <c r="O1785" s="776"/>
      <c r="P1785" s="776"/>
      <c r="Q1785" s="776"/>
      <c r="R1785" s="776"/>
      <c r="S1785" s="776"/>
      <c r="T1785" s="776"/>
      <c r="U1785" s="776"/>
      <c r="V1785" s="46"/>
      <c r="W1785" s="46"/>
      <c r="X1785" s="775"/>
      <c r="Y1785" s="775"/>
      <c r="Z1785" s="775"/>
      <c r="AA1785" s="775"/>
      <c r="AB1785" s="775"/>
    </row>
    <row r="1786" spans="1:28" s="43" customFormat="1" x14ac:dyDescent="0.2">
      <c r="A1786" s="776"/>
      <c r="B1786" s="780"/>
      <c r="D1786" s="779"/>
      <c r="E1786" s="779"/>
      <c r="F1786" s="778"/>
      <c r="G1786" s="777"/>
      <c r="H1786" s="776"/>
      <c r="I1786" s="776"/>
      <c r="J1786" s="776"/>
      <c r="K1786" s="776"/>
      <c r="L1786" s="776"/>
      <c r="M1786" s="776"/>
      <c r="N1786" s="776"/>
      <c r="O1786" s="776"/>
      <c r="P1786" s="776"/>
      <c r="Q1786" s="776"/>
      <c r="R1786" s="776"/>
      <c r="S1786" s="776"/>
      <c r="T1786" s="776"/>
      <c r="U1786" s="776"/>
      <c r="V1786" s="46"/>
      <c r="W1786" s="46"/>
      <c r="X1786" s="775"/>
      <c r="Y1786" s="775"/>
      <c r="Z1786" s="775"/>
      <c r="AA1786" s="775"/>
      <c r="AB1786" s="775"/>
    </row>
    <row r="1787" spans="1:28" s="43" customFormat="1" x14ac:dyDescent="0.2">
      <c r="A1787" s="776"/>
      <c r="B1787" s="780"/>
      <c r="D1787" s="779"/>
      <c r="E1787" s="779"/>
      <c r="F1787" s="778"/>
      <c r="G1787" s="777"/>
      <c r="H1787" s="776"/>
      <c r="I1787" s="776"/>
      <c r="J1787" s="776"/>
      <c r="K1787" s="776"/>
      <c r="L1787" s="776"/>
      <c r="M1787" s="776"/>
      <c r="N1787" s="776"/>
      <c r="O1787" s="776"/>
      <c r="P1787" s="776"/>
      <c r="Q1787" s="776"/>
      <c r="R1787" s="776"/>
      <c r="S1787" s="776"/>
      <c r="T1787" s="776"/>
      <c r="U1787" s="776"/>
      <c r="V1787" s="46"/>
      <c r="W1787" s="46"/>
      <c r="X1787" s="775"/>
      <c r="Y1787" s="775"/>
      <c r="Z1787" s="775"/>
      <c r="AA1787" s="775"/>
      <c r="AB1787" s="775"/>
    </row>
    <row r="1788" spans="1:28" s="43" customFormat="1" x14ac:dyDescent="0.2">
      <c r="A1788" s="776"/>
      <c r="B1788" s="780"/>
      <c r="D1788" s="779"/>
      <c r="E1788" s="779"/>
      <c r="F1788" s="778"/>
      <c r="G1788" s="777"/>
      <c r="H1788" s="776"/>
      <c r="I1788" s="776"/>
      <c r="J1788" s="776"/>
      <c r="K1788" s="776"/>
      <c r="L1788" s="776"/>
      <c r="M1788" s="776"/>
      <c r="N1788" s="776"/>
      <c r="O1788" s="776"/>
      <c r="P1788" s="776"/>
      <c r="Q1788" s="776"/>
      <c r="R1788" s="776"/>
      <c r="S1788" s="776"/>
      <c r="T1788" s="776"/>
      <c r="U1788" s="776"/>
      <c r="V1788" s="46"/>
      <c r="W1788" s="46"/>
      <c r="X1788" s="775"/>
      <c r="Y1788" s="775"/>
      <c r="Z1788" s="775"/>
      <c r="AA1788" s="775"/>
      <c r="AB1788" s="775"/>
    </row>
    <row r="1789" spans="1:28" s="43" customFormat="1" x14ac:dyDescent="0.2">
      <c r="A1789" s="776"/>
      <c r="B1789" s="780"/>
      <c r="D1789" s="779"/>
      <c r="E1789" s="779"/>
      <c r="F1789" s="778"/>
      <c r="G1789" s="777"/>
      <c r="H1789" s="776"/>
      <c r="I1789" s="776"/>
      <c r="J1789" s="776"/>
      <c r="K1789" s="776"/>
      <c r="L1789" s="776"/>
      <c r="M1789" s="776"/>
      <c r="N1789" s="776"/>
      <c r="O1789" s="776"/>
      <c r="P1789" s="776"/>
      <c r="Q1789" s="776"/>
      <c r="R1789" s="776"/>
      <c r="S1789" s="776"/>
      <c r="T1789" s="776"/>
      <c r="U1789" s="776"/>
      <c r="V1789" s="46"/>
      <c r="W1789" s="46"/>
      <c r="X1789" s="775"/>
      <c r="Y1789" s="775"/>
      <c r="Z1789" s="775"/>
      <c r="AA1789" s="775"/>
      <c r="AB1789" s="775"/>
    </row>
    <row r="1790" spans="1:28" s="43" customFormat="1" x14ac:dyDescent="0.2">
      <c r="A1790" s="776"/>
      <c r="B1790" s="780"/>
      <c r="D1790" s="779"/>
      <c r="E1790" s="779"/>
      <c r="F1790" s="778"/>
      <c r="G1790" s="777"/>
      <c r="H1790" s="776"/>
      <c r="I1790" s="776"/>
      <c r="J1790" s="776"/>
      <c r="K1790" s="776"/>
      <c r="L1790" s="776"/>
      <c r="M1790" s="776"/>
      <c r="N1790" s="776"/>
      <c r="O1790" s="776"/>
      <c r="P1790" s="776"/>
      <c r="Q1790" s="776"/>
      <c r="R1790" s="776"/>
      <c r="S1790" s="776"/>
      <c r="T1790" s="776"/>
      <c r="U1790" s="776"/>
      <c r="V1790" s="46"/>
      <c r="W1790" s="46"/>
      <c r="X1790" s="775"/>
      <c r="Y1790" s="775"/>
      <c r="Z1790" s="775"/>
      <c r="AA1790" s="775"/>
      <c r="AB1790" s="775"/>
    </row>
    <row r="1791" spans="1:28" s="43" customFormat="1" x14ac:dyDescent="0.2">
      <c r="A1791" s="776"/>
      <c r="B1791" s="780"/>
      <c r="D1791" s="779"/>
      <c r="E1791" s="779"/>
      <c r="F1791" s="778"/>
      <c r="G1791" s="777"/>
      <c r="H1791" s="776"/>
      <c r="I1791" s="776"/>
      <c r="J1791" s="776"/>
      <c r="K1791" s="776"/>
      <c r="L1791" s="776"/>
      <c r="M1791" s="776"/>
      <c r="N1791" s="776"/>
      <c r="O1791" s="776"/>
      <c r="P1791" s="776"/>
      <c r="Q1791" s="776"/>
      <c r="R1791" s="776"/>
      <c r="S1791" s="776"/>
      <c r="T1791" s="776"/>
      <c r="U1791" s="776"/>
      <c r="V1791" s="46"/>
      <c r="W1791" s="46"/>
      <c r="X1791" s="775"/>
      <c r="Y1791" s="775"/>
      <c r="Z1791" s="775"/>
      <c r="AA1791" s="775"/>
      <c r="AB1791" s="775"/>
    </row>
    <row r="1792" spans="1:28" s="43" customFormat="1" x14ac:dyDescent="0.2">
      <c r="A1792" s="776"/>
      <c r="B1792" s="780"/>
      <c r="D1792" s="779"/>
      <c r="E1792" s="779"/>
      <c r="F1792" s="778"/>
      <c r="G1792" s="777"/>
      <c r="H1792" s="776"/>
      <c r="I1792" s="776"/>
      <c r="J1792" s="776"/>
      <c r="K1792" s="776"/>
      <c r="L1792" s="776"/>
      <c r="M1792" s="776"/>
      <c r="N1792" s="776"/>
      <c r="O1792" s="776"/>
      <c r="P1792" s="776"/>
      <c r="Q1792" s="776"/>
      <c r="R1792" s="776"/>
      <c r="S1792" s="776"/>
      <c r="T1792" s="776"/>
      <c r="U1792" s="776"/>
      <c r="V1792" s="46"/>
      <c r="W1792" s="46"/>
      <c r="X1792" s="775"/>
      <c r="Y1792" s="775"/>
      <c r="Z1792" s="775"/>
      <c r="AA1792" s="775"/>
      <c r="AB1792" s="775"/>
    </row>
    <row r="1793" spans="1:28" s="43" customFormat="1" x14ac:dyDescent="0.2">
      <c r="A1793" s="776"/>
      <c r="B1793" s="780"/>
      <c r="D1793" s="779"/>
      <c r="E1793" s="779"/>
      <c r="F1793" s="778"/>
      <c r="G1793" s="777"/>
      <c r="H1793" s="776"/>
      <c r="I1793" s="776"/>
      <c r="J1793" s="776"/>
      <c r="K1793" s="776"/>
      <c r="L1793" s="776"/>
      <c r="M1793" s="776"/>
      <c r="N1793" s="776"/>
      <c r="O1793" s="776"/>
      <c r="P1793" s="776"/>
      <c r="Q1793" s="776"/>
      <c r="R1793" s="776"/>
      <c r="S1793" s="776"/>
      <c r="T1793" s="776"/>
      <c r="U1793" s="776"/>
      <c r="V1793" s="46"/>
      <c r="W1793" s="46"/>
      <c r="X1793" s="775"/>
      <c r="Y1793" s="775"/>
      <c r="Z1793" s="775"/>
      <c r="AA1793" s="775"/>
      <c r="AB1793" s="775"/>
    </row>
    <row r="1794" spans="1:28" s="43" customFormat="1" x14ac:dyDescent="0.2">
      <c r="A1794" s="776"/>
      <c r="B1794" s="780"/>
      <c r="D1794" s="779"/>
      <c r="E1794" s="779"/>
      <c r="F1794" s="778"/>
      <c r="G1794" s="777"/>
      <c r="H1794" s="776"/>
      <c r="I1794" s="776"/>
      <c r="J1794" s="776"/>
      <c r="K1794" s="776"/>
      <c r="L1794" s="776"/>
      <c r="M1794" s="776"/>
      <c r="N1794" s="776"/>
      <c r="O1794" s="776"/>
      <c r="P1794" s="776"/>
      <c r="Q1794" s="776"/>
      <c r="R1794" s="776"/>
      <c r="S1794" s="776"/>
      <c r="T1794" s="776"/>
      <c r="U1794" s="776"/>
      <c r="V1794" s="46"/>
      <c r="W1794" s="46"/>
      <c r="X1794" s="775"/>
      <c r="Y1794" s="775"/>
      <c r="Z1794" s="775"/>
      <c r="AA1794" s="775"/>
      <c r="AB1794" s="775"/>
    </row>
    <row r="1795" spans="1:28" s="43" customFormat="1" x14ac:dyDescent="0.2">
      <c r="A1795" s="776"/>
      <c r="B1795" s="780"/>
      <c r="D1795" s="779"/>
      <c r="E1795" s="779"/>
      <c r="F1795" s="778"/>
      <c r="G1795" s="777"/>
      <c r="H1795" s="776"/>
      <c r="I1795" s="776"/>
      <c r="J1795" s="776"/>
      <c r="K1795" s="776"/>
      <c r="L1795" s="776"/>
      <c r="M1795" s="776"/>
      <c r="N1795" s="776"/>
      <c r="O1795" s="776"/>
      <c r="P1795" s="776"/>
      <c r="Q1795" s="776"/>
      <c r="R1795" s="776"/>
      <c r="S1795" s="776"/>
      <c r="T1795" s="776"/>
      <c r="U1795" s="776"/>
      <c r="V1795" s="46"/>
      <c r="W1795" s="46"/>
      <c r="X1795" s="775"/>
      <c r="Y1795" s="775"/>
      <c r="Z1795" s="775"/>
      <c r="AA1795" s="775"/>
      <c r="AB1795" s="775"/>
    </row>
    <row r="1796" spans="1:28" s="43" customFormat="1" x14ac:dyDescent="0.2">
      <c r="A1796" s="776"/>
      <c r="B1796" s="780"/>
      <c r="D1796" s="779"/>
      <c r="E1796" s="779"/>
      <c r="F1796" s="778"/>
      <c r="G1796" s="777"/>
      <c r="H1796" s="776"/>
      <c r="I1796" s="776"/>
      <c r="J1796" s="776"/>
      <c r="K1796" s="776"/>
      <c r="L1796" s="776"/>
      <c r="M1796" s="776"/>
      <c r="N1796" s="776"/>
      <c r="O1796" s="776"/>
      <c r="P1796" s="776"/>
      <c r="Q1796" s="776"/>
      <c r="R1796" s="776"/>
      <c r="S1796" s="776"/>
      <c r="T1796" s="776"/>
      <c r="U1796" s="776"/>
      <c r="V1796" s="46"/>
      <c r="W1796" s="46"/>
      <c r="X1796" s="775"/>
      <c r="Y1796" s="775"/>
      <c r="Z1796" s="775"/>
      <c r="AA1796" s="775"/>
      <c r="AB1796" s="775"/>
    </row>
    <row r="1797" spans="1:28" s="43" customFormat="1" x14ac:dyDescent="0.2">
      <c r="A1797" s="776"/>
      <c r="B1797" s="780"/>
      <c r="D1797" s="779"/>
      <c r="E1797" s="779"/>
      <c r="F1797" s="778"/>
      <c r="G1797" s="777"/>
      <c r="H1797" s="776"/>
      <c r="I1797" s="776"/>
      <c r="J1797" s="776"/>
      <c r="K1797" s="776"/>
      <c r="L1797" s="776"/>
      <c r="M1797" s="776"/>
      <c r="N1797" s="776"/>
      <c r="O1797" s="776"/>
      <c r="P1797" s="776"/>
      <c r="Q1797" s="776"/>
      <c r="R1797" s="776"/>
      <c r="S1797" s="776"/>
      <c r="T1797" s="776"/>
      <c r="U1797" s="776"/>
      <c r="V1797" s="46"/>
      <c r="W1797" s="46"/>
      <c r="X1797" s="775"/>
      <c r="Y1797" s="775"/>
      <c r="Z1797" s="775"/>
      <c r="AA1797" s="775"/>
      <c r="AB1797" s="775"/>
    </row>
    <row r="1798" spans="1:28" s="43" customFormat="1" x14ac:dyDescent="0.2">
      <c r="A1798" s="776"/>
      <c r="B1798" s="780"/>
      <c r="D1798" s="779"/>
      <c r="E1798" s="779"/>
      <c r="F1798" s="778"/>
      <c r="G1798" s="777"/>
      <c r="H1798" s="776"/>
      <c r="I1798" s="776"/>
      <c r="J1798" s="776"/>
      <c r="K1798" s="776"/>
      <c r="L1798" s="776"/>
      <c r="M1798" s="776"/>
      <c r="N1798" s="776"/>
      <c r="O1798" s="776"/>
      <c r="P1798" s="776"/>
      <c r="Q1798" s="776"/>
      <c r="R1798" s="776"/>
      <c r="S1798" s="776"/>
      <c r="T1798" s="776"/>
      <c r="U1798" s="776"/>
      <c r="V1798" s="46"/>
      <c r="W1798" s="46"/>
      <c r="X1798" s="775"/>
      <c r="Y1798" s="775"/>
      <c r="Z1798" s="775"/>
      <c r="AA1798" s="775"/>
      <c r="AB1798" s="775"/>
    </row>
    <row r="1799" spans="1:28" s="43" customFormat="1" x14ac:dyDescent="0.2">
      <c r="A1799" s="776"/>
      <c r="B1799" s="780"/>
      <c r="D1799" s="779"/>
      <c r="E1799" s="779"/>
      <c r="F1799" s="778"/>
      <c r="G1799" s="777"/>
      <c r="H1799" s="776"/>
      <c r="I1799" s="776"/>
      <c r="J1799" s="776"/>
      <c r="K1799" s="776"/>
      <c r="L1799" s="776"/>
      <c r="M1799" s="776"/>
      <c r="N1799" s="776"/>
      <c r="O1799" s="776"/>
      <c r="P1799" s="776"/>
      <c r="Q1799" s="776"/>
      <c r="R1799" s="776"/>
      <c r="S1799" s="776"/>
      <c r="T1799" s="776"/>
      <c r="U1799" s="776"/>
      <c r="V1799" s="46"/>
      <c r="W1799" s="46"/>
      <c r="X1799" s="775"/>
      <c r="Y1799" s="775"/>
      <c r="Z1799" s="775"/>
      <c r="AA1799" s="775"/>
      <c r="AB1799" s="775"/>
    </row>
    <row r="1800" spans="1:28" s="43" customFormat="1" x14ac:dyDescent="0.2">
      <c r="A1800" s="776"/>
      <c r="B1800" s="780"/>
      <c r="D1800" s="779"/>
      <c r="E1800" s="779"/>
      <c r="F1800" s="778"/>
      <c r="G1800" s="777"/>
      <c r="H1800" s="776"/>
      <c r="I1800" s="776"/>
      <c r="J1800" s="776"/>
      <c r="K1800" s="776"/>
      <c r="L1800" s="776"/>
      <c r="M1800" s="776"/>
      <c r="N1800" s="776"/>
      <c r="O1800" s="776"/>
      <c r="P1800" s="776"/>
      <c r="Q1800" s="776"/>
      <c r="R1800" s="776"/>
      <c r="S1800" s="776"/>
      <c r="T1800" s="776"/>
      <c r="U1800" s="776"/>
      <c r="V1800" s="46"/>
      <c r="W1800" s="46"/>
      <c r="X1800" s="775"/>
      <c r="Y1800" s="775"/>
      <c r="Z1800" s="775"/>
      <c r="AA1800" s="775"/>
      <c r="AB1800" s="775"/>
    </row>
    <row r="1801" spans="1:28" s="43" customFormat="1" x14ac:dyDescent="0.2">
      <c r="A1801" s="776"/>
      <c r="B1801" s="780"/>
      <c r="D1801" s="779"/>
      <c r="E1801" s="779"/>
      <c r="F1801" s="778"/>
      <c r="G1801" s="777"/>
      <c r="H1801" s="776"/>
      <c r="I1801" s="776"/>
      <c r="J1801" s="776"/>
      <c r="K1801" s="776"/>
      <c r="L1801" s="776"/>
      <c r="M1801" s="776"/>
      <c r="N1801" s="776"/>
      <c r="O1801" s="776"/>
      <c r="P1801" s="776"/>
      <c r="Q1801" s="776"/>
      <c r="R1801" s="776"/>
      <c r="S1801" s="776"/>
      <c r="T1801" s="776"/>
      <c r="U1801" s="776"/>
      <c r="V1801" s="46"/>
      <c r="W1801" s="46"/>
      <c r="X1801" s="775"/>
      <c r="Y1801" s="775"/>
      <c r="Z1801" s="775"/>
      <c r="AA1801" s="775"/>
      <c r="AB1801" s="775"/>
    </row>
    <row r="1802" spans="1:28" s="43" customFormat="1" x14ac:dyDescent="0.2">
      <c r="A1802" s="776"/>
      <c r="B1802" s="780"/>
      <c r="D1802" s="779"/>
      <c r="E1802" s="779"/>
      <c r="F1802" s="778"/>
      <c r="G1802" s="777"/>
      <c r="H1802" s="776"/>
      <c r="I1802" s="776"/>
      <c r="J1802" s="776"/>
      <c r="K1802" s="776"/>
      <c r="L1802" s="776"/>
      <c r="M1802" s="776"/>
      <c r="N1802" s="776"/>
      <c r="O1802" s="776"/>
      <c r="P1802" s="776"/>
      <c r="Q1802" s="776"/>
      <c r="R1802" s="776"/>
      <c r="S1802" s="776"/>
      <c r="T1802" s="776"/>
      <c r="U1802" s="776"/>
      <c r="V1802" s="46"/>
      <c r="W1802" s="46"/>
      <c r="X1802" s="775"/>
      <c r="Y1802" s="775"/>
      <c r="Z1802" s="775"/>
      <c r="AA1802" s="775"/>
      <c r="AB1802" s="775"/>
    </row>
    <row r="1803" spans="1:28" s="43" customFormat="1" x14ac:dyDescent="0.2">
      <c r="A1803" s="776"/>
      <c r="B1803" s="780"/>
      <c r="D1803" s="779"/>
      <c r="E1803" s="779"/>
      <c r="F1803" s="778"/>
      <c r="G1803" s="777"/>
      <c r="H1803" s="776"/>
      <c r="I1803" s="776"/>
      <c r="J1803" s="776"/>
      <c r="K1803" s="776"/>
      <c r="L1803" s="776"/>
      <c r="M1803" s="776"/>
      <c r="N1803" s="776"/>
      <c r="O1803" s="776"/>
      <c r="P1803" s="776"/>
      <c r="Q1803" s="776"/>
      <c r="R1803" s="776"/>
      <c r="S1803" s="776"/>
      <c r="T1803" s="776"/>
      <c r="U1803" s="776"/>
      <c r="V1803" s="46"/>
      <c r="W1803" s="46"/>
      <c r="X1803" s="775"/>
      <c r="Y1803" s="775"/>
      <c r="Z1803" s="775"/>
      <c r="AA1803" s="775"/>
      <c r="AB1803" s="775"/>
    </row>
    <row r="1804" spans="1:28" s="43" customFormat="1" x14ac:dyDescent="0.2">
      <c r="A1804" s="776"/>
      <c r="B1804" s="780"/>
      <c r="D1804" s="779"/>
      <c r="E1804" s="779"/>
      <c r="F1804" s="778"/>
      <c r="G1804" s="777"/>
      <c r="H1804" s="776"/>
      <c r="I1804" s="776"/>
      <c r="J1804" s="776"/>
      <c r="K1804" s="776"/>
      <c r="L1804" s="776"/>
      <c r="M1804" s="776"/>
      <c r="N1804" s="776"/>
      <c r="O1804" s="776"/>
      <c r="P1804" s="776"/>
      <c r="Q1804" s="776"/>
      <c r="R1804" s="776"/>
      <c r="S1804" s="776"/>
      <c r="T1804" s="776"/>
      <c r="U1804" s="776"/>
      <c r="V1804" s="46"/>
      <c r="W1804" s="46"/>
      <c r="X1804" s="775"/>
      <c r="Y1804" s="775"/>
      <c r="Z1804" s="775"/>
      <c r="AA1804" s="775"/>
      <c r="AB1804" s="775"/>
    </row>
    <row r="1805" spans="1:28" s="43" customFormat="1" x14ac:dyDescent="0.2">
      <c r="A1805" s="776"/>
      <c r="B1805" s="780"/>
      <c r="D1805" s="779"/>
      <c r="E1805" s="779"/>
      <c r="F1805" s="778"/>
      <c r="G1805" s="777"/>
      <c r="H1805" s="776"/>
      <c r="I1805" s="776"/>
      <c r="J1805" s="776"/>
      <c r="K1805" s="776"/>
      <c r="L1805" s="776"/>
      <c r="M1805" s="776"/>
      <c r="N1805" s="776"/>
      <c r="O1805" s="776"/>
      <c r="P1805" s="776"/>
      <c r="Q1805" s="776"/>
      <c r="R1805" s="776"/>
      <c r="S1805" s="776"/>
      <c r="T1805" s="776"/>
      <c r="U1805" s="776"/>
      <c r="V1805" s="46"/>
      <c r="W1805" s="46"/>
      <c r="X1805" s="775"/>
      <c r="Y1805" s="775"/>
      <c r="Z1805" s="775"/>
      <c r="AA1805" s="775"/>
      <c r="AB1805" s="775"/>
    </row>
    <row r="1806" spans="1:28" s="43" customFormat="1" x14ac:dyDescent="0.2">
      <c r="A1806" s="776"/>
      <c r="B1806" s="780"/>
      <c r="D1806" s="779"/>
      <c r="E1806" s="779"/>
      <c r="F1806" s="778"/>
      <c r="G1806" s="777"/>
      <c r="H1806" s="776"/>
      <c r="I1806" s="776"/>
      <c r="J1806" s="776"/>
      <c r="K1806" s="776"/>
      <c r="L1806" s="776"/>
      <c r="M1806" s="776"/>
      <c r="N1806" s="776"/>
      <c r="O1806" s="776"/>
      <c r="P1806" s="776"/>
      <c r="Q1806" s="776"/>
      <c r="R1806" s="776"/>
      <c r="S1806" s="776"/>
      <c r="T1806" s="776"/>
      <c r="U1806" s="776"/>
      <c r="V1806" s="46"/>
      <c r="W1806" s="46"/>
      <c r="X1806" s="775"/>
      <c r="Y1806" s="775"/>
      <c r="Z1806" s="775"/>
      <c r="AA1806" s="775"/>
      <c r="AB1806" s="775"/>
    </row>
    <row r="1807" spans="1:28" s="43" customFormat="1" x14ac:dyDescent="0.2">
      <c r="A1807" s="776"/>
      <c r="B1807" s="780"/>
      <c r="D1807" s="779"/>
      <c r="E1807" s="779"/>
      <c r="F1807" s="778"/>
      <c r="G1807" s="777"/>
      <c r="H1807" s="776"/>
      <c r="I1807" s="776"/>
      <c r="J1807" s="776"/>
      <c r="K1807" s="776"/>
      <c r="L1807" s="776"/>
      <c r="M1807" s="776"/>
      <c r="N1807" s="776"/>
      <c r="O1807" s="776"/>
      <c r="P1807" s="776"/>
      <c r="Q1807" s="776"/>
      <c r="R1807" s="776"/>
      <c r="S1807" s="776"/>
      <c r="T1807" s="776"/>
      <c r="U1807" s="776"/>
      <c r="V1807" s="46"/>
      <c r="W1807" s="46"/>
      <c r="X1807" s="775"/>
      <c r="Y1807" s="775"/>
      <c r="Z1807" s="775"/>
      <c r="AA1807" s="775"/>
      <c r="AB1807" s="775"/>
    </row>
    <row r="1808" spans="1:28" s="43" customFormat="1" x14ac:dyDescent="0.2">
      <c r="A1808" s="776"/>
      <c r="B1808" s="780"/>
      <c r="D1808" s="779"/>
      <c r="E1808" s="779"/>
      <c r="F1808" s="778"/>
      <c r="G1808" s="777"/>
      <c r="H1808" s="776"/>
      <c r="I1808" s="776"/>
      <c r="J1808" s="776"/>
      <c r="K1808" s="776"/>
      <c r="L1808" s="776"/>
      <c r="M1808" s="776"/>
      <c r="N1808" s="776"/>
      <c r="O1808" s="776"/>
      <c r="P1808" s="776"/>
      <c r="Q1808" s="776"/>
      <c r="R1808" s="776"/>
      <c r="S1808" s="776"/>
      <c r="T1808" s="776"/>
      <c r="U1808" s="776"/>
      <c r="V1808" s="46"/>
      <c r="W1808" s="46"/>
      <c r="X1808" s="775"/>
      <c r="Y1808" s="775"/>
      <c r="Z1808" s="775"/>
      <c r="AA1808" s="775"/>
      <c r="AB1808" s="775"/>
    </row>
    <row r="1809" spans="1:28" s="43" customFormat="1" x14ac:dyDescent="0.2">
      <c r="A1809" s="776"/>
      <c r="B1809" s="780"/>
      <c r="D1809" s="779"/>
      <c r="E1809" s="779"/>
      <c r="F1809" s="778"/>
      <c r="G1809" s="777"/>
      <c r="H1809" s="776"/>
      <c r="I1809" s="776"/>
      <c r="J1809" s="776"/>
      <c r="K1809" s="776"/>
      <c r="L1809" s="776"/>
      <c r="M1809" s="776"/>
      <c r="N1809" s="776"/>
      <c r="O1809" s="776"/>
      <c r="P1809" s="776"/>
      <c r="Q1809" s="776"/>
      <c r="R1809" s="776"/>
      <c r="S1809" s="776"/>
      <c r="T1809" s="776"/>
      <c r="U1809" s="776"/>
      <c r="V1809" s="46"/>
      <c r="W1809" s="46"/>
      <c r="X1809" s="775"/>
      <c r="Y1809" s="775"/>
      <c r="Z1809" s="775"/>
      <c r="AA1809" s="775"/>
      <c r="AB1809" s="775"/>
    </row>
    <row r="1810" spans="1:28" s="43" customFormat="1" x14ac:dyDescent="0.2">
      <c r="A1810" s="776"/>
      <c r="B1810" s="780"/>
      <c r="D1810" s="779"/>
      <c r="E1810" s="779"/>
      <c r="F1810" s="778"/>
      <c r="G1810" s="777"/>
      <c r="H1810" s="776"/>
      <c r="I1810" s="776"/>
      <c r="J1810" s="776"/>
      <c r="K1810" s="776"/>
      <c r="L1810" s="776"/>
      <c r="M1810" s="776"/>
      <c r="N1810" s="776"/>
      <c r="O1810" s="776"/>
      <c r="P1810" s="776"/>
      <c r="Q1810" s="776"/>
      <c r="R1810" s="776"/>
      <c r="S1810" s="776"/>
      <c r="T1810" s="776"/>
      <c r="U1810" s="776"/>
      <c r="V1810" s="46"/>
      <c r="W1810" s="46"/>
      <c r="X1810" s="775"/>
      <c r="Y1810" s="775"/>
      <c r="Z1810" s="775"/>
      <c r="AA1810" s="775"/>
      <c r="AB1810" s="775"/>
    </row>
    <row r="1811" spans="1:28" s="43" customFormat="1" x14ac:dyDescent="0.2">
      <c r="A1811" s="776"/>
      <c r="B1811" s="780"/>
      <c r="D1811" s="779"/>
      <c r="E1811" s="779"/>
      <c r="F1811" s="778"/>
      <c r="G1811" s="777"/>
      <c r="H1811" s="776"/>
      <c r="I1811" s="776"/>
      <c r="J1811" s="776"/>
      <c r="K1811" s="776"/>
      <c r="L1811" s="776"/>
      <c r="M1811" s="776"/>
      <c r="N1811" s="776"/>
      <c r="O1811" s="776"/>
      <c r="P1811" s="776"/>
      <c r="Q1811" s="776"/>
      <c r="R1811" s="776"/>
      <c r="S1811" s="776"/>
      <c r="T1811" s="776"/>
      <c r="U1811" s="776"/>
      <c r="V1811" s="46"/>
      <c r="W1811" s="46"/>
      <c r="X1811" s="775"/>
      <c r="Y1811" s="775"/>
      <c r="Z1811" s="775"/>
      <c r="AA1811" s="775"/>
      <c r="AB1811" s="775"/>
    </row>
    <row r="1812" spans="1:28" s="43" customFormat="1" x14ac:dyDescent="0.2">
      <c r="A1812" s="776"/>
      <c r="B1812" s="780"/>
      <c r="D1812" s="779"/>
      <c r="E1812" s="779"/>
      <c r="F1812" s="778"/>
      <c r="G1812" s="777"/>
      <c r="H1812" s="776"/>
      <c r="I1812" s="776"/>
      <c r="J1812" s="776"/>
      <c r="K1812" s="776"/>
      <c r="L1812" s="776"/>
      <c r="M1812" s="776"/>
      <c r="N1812" s="776"/>
      <c r="O1812" s="776"/>
      <c r="P1812" s="776"/>
      <c r="Q1812" s="776"/>
      <c r="R1812" s="776"/>
      <c r="S1812" s="776"/>
      <c r="T1812" s="776"/>
      <c r="U1812" s="776"/>
      <c r="V1812" s="46"/>
      <c r="W1812" s="46"/>
      <c r="X1812" s="775"/>
      <c r="Y1812" s="775"/>
      <c r="Z1812" s="775"/>
      <c r="AA1812" s="775"/>
      <c r="AB1812" s="775"/>
    </row>
    <row r="1813" spans="1:28" s="43" customFormat="1" x14ac:dyDescent="0.2">
      <c r="A1813" s="776"/>
      <c r="B1813" s="780"/>
      <c r="D1813" s="779"/>
      <c r="E1813" s="779"/>
      <c r="F1813" s="778"/>
      <c r="G1813" s="777"/>
      <c r="H1813" s="776"/>
      <c r="I1813" s="776"/>
      <c r="J1813" s="776"/>
      <c r="K1813" s="776"/>
      <c r="L1813" s="776"/>
      <c r="M1813" s="776"/>
      <c r="N1813" s="776"/>
      <c r="O1813" s="776"/>
      <c r="P1813" s="776"/>
      <c r="Q1813" s="776"/>
      <c r="R1813" s="776"/>
      <c r="S1813" s="776"/>
      <c r="T1813" s="776"/>
      <c r="U1813" s="776"/>
      <c r="V1813" s="46"/>
      <c r="W1813" s="46"/>
      <c r="X1813" s="775"/>
      <c r="Y1813" s="775"/>
      <c r="Z1813" s="775"/>
      <c r="AA1813" s="775"/>
      <c r="AB1813" s="775"/>
    </row>
    <row r="1814" spans="1:28" s="43" customFormat="1" x14ac:dyDescent="0.2">
      <c r="A1814" s="776"/>
      <c r="B1814" s="780"/>
      <c r="D1814" s="779"/>
      <c r="E1814" s="779"/>
      <c r="F1814" s="778"/>
      <c r="G1814" s="777"/>
      <c r="H1814" s="776"/>
      <c r="I1814" s="776"/>
      <c r="J1814" s="776"/>
      <c r="K1814" s="776"/>
      <c r="L1814" s="776"/>
      <c r="M1814" s="776"/>
      <c r="N1814" s="776"/>
      <c r="O1814" s="776"/>
      <c r="P1814" s="776"/>
      <c r="Q1814" s="776"/>
      <c r="R1814" s="776"/>
      <c r="S1814" s="776"/>
      <c r="T1814" s="776"/>
      <c r="U1814" s="776"/>
      <c r="V1814" s="46"/>
      <c r="W1814" s="46"/>
      <c r="X1814" s="775"/>
      <c r="Y1814" s="775"/>
      <c r="Z1814" s="775"/>
      <c r="AA1814" s="775"/>
      <c r="AB1814" s="775"/>
    </row>
    <row r="1815" spans="1:28" s="43" customFormat="1" x14ac:dyDescent="0.2">
      <c r="A1815" s="776"/>
      <c r="B1815" s="780"/>
      <c r="D1815" s="779"/>
      <c r="E1815" s="779"/>
      <c r="F1815" s="778"/>
      <c r="G1815" s="777"/>
      <c r="H1815" s="776"/>
      <c r="I1815" s="776"/>
      <c r="J1815" s="776"/>
      <c r="K1815" s="776"/>
      <c r="L1815" s="776"/>
      <c r="M1815" s="776"/>
      <c r="N1815" s="776"/>
      <c r="O1815" s="776"/>
      <c r="P1815" s="776"/>
      <c r="Q1815" s="776"/>
      <c r="R1815" s="776"/>
      <c r="S1815" s="776"/>
      <c r="T1815" s="776"/>
      <c r="U1815" s="776"/>
      <c r="V1815" s="46"/>
      <c r="W1815" s="46"/>
      <c r="X1815" s="775"/>
      <c r="Y1815" s="775"/>
      <c r="Z1815" s="775"/>
      <c r="AA1815" s="775"/>
      <c r="AB1815" s="775"/>
    </row>
    <row r="1816" spans="1:28" s="43" customFormat="1" x14ac:dyDescent="0.2">
      <c r="A1816" s="776"/>
      <c r="B1816" s="780"/>
      <c r="D1816" s="779"/>
      <c r="E1816" s="779"/>
      <c r="F1816" s="778"/>
      <c r="G1816" s="777"/>
      <c r="H1816" s="776"/>
      <c r="I1816" s="776"/>
      <c r="J1816" s="776"/>
      <c r="K1816" s="776"/>
      <c r="L1816" s="776"/>
      <c r="M1816" s="776"/>
      <c r="N1816" s="776"/>
      <c r="O1816" s="776"/>
      <c r="P1816" s="776"/>
      <c r="Q1816" s="776"/>
      <c r="R1816" s="776"/>
      <c r="S1816" s="776"/>
      <c r="T1816" s="776"/>
      <c r="U1816" s="776"/>
      <c r="V1816" s="46"/>
      <c r="W1816" s="46"/>
      <c r="X1816" s="775"/>
      <c r="Y1816" s="775"/>
      <c r="Z1816" s="775"/>
      <c r="AA1816" s="775"/>
      <c r="AB1816" s="775"/>
    </row>
    <row r="1817" spans="1:28" s="43" customFormat="1" x14ac:dyDescent="0.2">
      <c r="A1817" s="776"/>
      <c r="B1817" s="780"/>
      <c r="D1817" s="779"/>
      <c r="E1817" s="779"/>
      <c r="F1817" s="778"/>
      <c r="G1817" s="777"/>
      <c r="H1817" s="776"/>
      <c r="I1817" s="776"/>
      <c r="J1817" s="776"/>
      <c r="K1817" s="776"/>
      <c r="L1817" s="776"/>
      <c r="M1817" s="776"/>
      <c r="N1817" s="776"/>
      <c r="O1817" s="776"/>
      <c r="P1817" s="776"/>
      <c r="Q1817" s="776"/>
      <c r="R1817" s="776"/>
      <c r="S1817" s="776"/>
      <c r="T1817" s="776"/>
      <c r="U1817" s="776"/>
      <c r="V1817" s="46"/>
      <c r="W1817" s="46"/>
      <c r="X1817" s="775"/>
      <c r="Y1817" s="775"/>
      <c r="Z1817" s="775"/>
      <c r="AA1817" s="775"/>
      <c r="AB1817" s="775"/>
    </row>
    <row r="1818" spans="1:28" s="43" customFormat="1" x14ac:dyDescent="0.2">
      <c r="A1818" s="776"/>
      <c r="B1818" s="780"/>
      <c r="D1818" s="779"/>
      <c r="E1818" s="779"/>
      <c r="F1818" s="778"/>
      <c r="G1818" s="777"/>
      <c r="H1818" s="776"/>
      <c r="I1818" s="776"/>
      <c r="J1818" s="776"/>
      <c r="K1818" s="776"/>
      <c r="L1818" s="776"/>
      <c r="M1818" s="776"/>
      <c r="N1818" s="776"/>
      <c r="O1818" s="776"/>
      <c r="P1818" s="776"/>
      <c r="Q1818" s="776"/>
      <c r="R1818" s="776"/>
      <c r="S1818" s="776"/>
      <c r="T1818" s="776"/>
      <c r="U1818" s="776"/>
      <c r="V1818" s="46"/>
      <c r="W1818" s="46"/>
      <c r="X1818" s="775"/>
      <c r="Y1818" s="775"/>
      <c r="Z1818" s="775"/>
      <c r="AA1818" s="775"/>
      <c r="AB1818" s="775"/>
    </row>
    <row r="1819" spans="1:28" s="43" customFormat="1" x14ac:dyDescent="0.2">
      <c r="A1819" s="776"/>
      <c r="B1819" s="780"/>
      <c r="D1819" s="779"/>
      <c r="E1819" s="779"/>
      <c r="F1819" s="778"/>
      <c r="G1819" s="777"/>
      <c r="H1819" s="776"/>
      <c r="I1819" s="776"/>
      <c r="J1819" s="776"/>
      <c r="K1819" s="776"/>
      <c r="L1819" s="776"/>
      <c r="M1819" s="776"/>
      <c r="N1819" s="776"/>
      <c r="O1819" s="776"/>
      <c r="P1819" s="776"/>
      <c r="Q1819" s="776"/>
      <c r="R1819" s="776"/>
      <c r="S1819" s="776"/>
      <c r="T1819" s="776"/>
      <c r="U1819" s="776"/>
      <c r="V1819" s="46"/>
      <c r="W1819" s="46"/>
      <c r="X1819" s="775"/>
      <c r="Y1819" s="775"/>
      <c r="Z1819" s="775"/>
      <c r="AA1819" s="775"/>
      <c r="AB1819" s="775"/>
    </row>
    <row r="1820" spans="1:28" s="43" customFormat="1" x14ac:dyDescent="0.2">
      <c r="A1820" s="776"/>
      <c r="B1820" s="780"/>
      <c r="D1820" s="779"/>
      <c r="E1820" s="779"/>
      <c r="F1820" s="778"/>
      <c r="G1820" s="777"/>
      <c r="H1820" s="776"/>
      <c r="I1820" s="776"/>
      <c r="J1820" s="776"/>
      <c r="K1820" s="776"/>
      <c r="L1820" s="776"/>
      <c r="M1820" s="776"/>
      <c r="N1820" s="776"/>
      <c r="O1820" s="776"/>
      <c r="P1820" s="776"/>
      <c r="Q1820" s="776"/>
      <c r="R1820" s="776"/>
      <c r="S1820" s="776"/>
      <c r="T1820" s="776"/>
      <c r="U1820" s="776"/>
      <c r="V1820" s="46"/>
      <c r="W1820" s="46"/>
      <c r="X1820" s="775"/>
      <c r="Y1820" s="775"/>
      <c r="Z1820" s="775"/>
      <c r="AA1820" s="775"/>
      <c r="AB1820" s="775"/>
    </row>
    <row r="1821" spans="1:28" s="43" customFormat="1" x14ac:dyDescent="0.2">
      <c r="A1821" s="776"/>
      <c r="B1821" s="780"/>
      <c r="D1821" s="779"/>
      <c r="E1821" s="779"/>
      <c r="F1821" s="778"/>
      <c r="G1821" s="777"/>
      <c r="H1821" s="776"/>
      <c r="I1821" s="776"/>
      <c r="J1821" s="776"/>
      <c r="K1821" s="776"/>
      <c r="L1821" s="776"/>
      <c r="M1821" s="776"/>
      <c r="N1821" s="776"/>
      <c r="O1821" s="776"/>
      <c r="P1821" s="776"/>
      <c r="Q1821" s="776"/>
      <c r="R1821" s="776"/>
      <c r="S1821" s="776"/>
      <c r="T1821" s="776"/>
      <c r="U1821" s="776"/>
      <c r="V1821" s="46"/>
      <c r="W1821" s="46"/>
      <c r="X1821" s="775"/>
      <c r="Y1821" s="775"/>
      <c r="Z1821" s="775"/>
      <c r="AA1821" s="775"/>
      <c r="AB1821" s="775"/>
    </row>
    <row r="1822" spans="1:28" s="43" customFormat="1" x14ac:dyDescent="0.2">
      <c r="A1822" s="776"/>
      <c r="B1822" s="780"/>
      <c r="D1822" s="779"/>
      <c r="E1822" s="779"/>
      <c r="F1822" s="778"/>
      <c r="G1822" s="777"/>
      <c r="H1822" s="776"/>
      <c r="I1822" s="776"/>
      <c r="J1822" s="776"/>
      <c r="K1822" s="776"/>
      <c r="L1822" s="776"/>
      <c r="M1822" s="776"/>
      <c r="N1822" s="776"/>
      <c r="O1822" s="776"/>
      <c r="P1822" s="776"/>
      <c r="Q1822" s="776"/>
      <c r="R1822" s="776"/>
      <c r="S1822" s="776"/>
      <c r="T1822" s="776"/>
      <c r="U1822" s="776"/>
      <c r="V1822" s="46"/>
      <c r="W1822" s="46"/>
      <c r="X1822" s="775"/>
      <c r="Y1822" s="775"/>
      <c r="Z1822" s="775"/>
      <c r="AA1822" s="775"/>
      <c r="AB1822" s="775"/>
    </row>
    <row r="1823" spans="1:28" s="43" customFormat="1" x14ac:dyDescent="0.2">
      <c r="A1823" s="776"/>
      <c r="B1823" s="780"/>
      <c r="D1823" s="779"/>
      <c r="E1823" s="779"/>
      <c r="F1823" s="778"/>
      <c r="G1823" s="777"/>
      <c r="H1823" s="776"/>
      <c r="I1823" s="776"/>
      <c r="J1823" s="776"/>
      <c r="K1823" s="776"/>
      <c r="L1823" s="776"/>
      <c r="M1823" s="776"/>
      <c r="N1823" s="776"/>
      <c r="O1823" s="776"/>
      <c r="P1823" s="776"/>
      <c r="Q1823" s="776"/>
      <c r="R1823" s="776"/>
      <c r="S1823" s="776"/>
      <c r="T1823" s="776"/>
      <c r="U1823" s="776"/>
      <c r="V1823" s="46"/>
      <c r="W1823" s="46"/>
      <c r="X1823" s="775"/>
      <c r="Y1823" s="775"/>
      <c r="Z1823" s="775"/>
      <c r="AA1823" s="775"/>
      <c r="AB1823" s="775"/>
    </row>
    <row r="1824" spans="1:28" s="43" customFormat="1" x14ac:dyDescent="0.2">
      <c r="A1824" s="776"/>
      <c r="B1824" s="780"/>
      <c r="D1824" s="779"/>
      <c r="E1824" s="779"/>
      <c r="F1824" s="778"/>
      <c r="G1824" s="777"/>
      <c r="H1824" s="776"/>
      <c r="I1824" s="776"/>
      <c r="J1824" s="776"/>
      <c r="K1824" s="776"/>
      <c r="L1824" s="776"/>
      <c r="M1824" s="776"/>
      <c r="N1824" s="776"/>
      <c r="O1824" s="776"/>
      <c r="P1824" s="776"/>
      <c r="Q1824" s="776"/>
      <c r="R1824" s="776"/>
      <c r="S1824" s="776"/>
      <c r="T1824" s="776"/>
      <c r="U1824" s="776"/>
      <c r="V1824" s="46"/>
      <c r="W1824" s="46"/>
      <c r="X1824" s="775"/>
      <c r="Y1824" s="775"/>
      <c r="Z1824" s="775"/>
      <c r="AA1824" s="775"/>
      <c r="AB1824" s="775"/>
    </row>
    <row r="1825" spans="1:28" s="43" customFormat="1" x14ac:dyDescent="0.2">
      <c r="A1825" s="776"/>
      <c r="B1825" s="780"/>
      <c r="D1825" s="779"/>
      <c r="E1825" s="779"/>
      <c r="F1825" s="778"/>
      <c r="G1825" s="777"/>
      <c r="H1825" s="776"/>
      <c r="I1825" s="776"/>
      <c r="J1825" s="776"/>
      <c r="K1825" s="776"/>
      <c r="L1825" s="776"/>
      <c r="M1825" s="776"/>
      <c r="N1825" s="776"/>
      <c r="O1825" s="776"/>
      <c r="P1825" s="776"/>
      <c r="Q1825" s="776"/>
      <c r="R1825" s="776"/>
      <c r="S1825" s="776"/>
      <c r="T1825" s="776"/>
      <c r="U1825" s="776"/>
      <c r="V1825" s="46"/>
      <c r="W1825" s="46"/>
      <c r="X1825" s="775"/>
      <c r="Y1825" s="775"/>
      <c r="Z1825" s="775"/>
      <c r="AA1825" s="775"/>
      <c r="AB1825" s="775"/>
    </row>
    <row r="1826" spans="1:28" s="43" customFormat="1" x14ac:dyDescent="0.2">
      <c r="A1826" s="776"/>
      <c r="B1826" s="780"/>
      <c r="D1826" s="779"/>
      <c r="E1826" s="779"/>
      <c r="F1826" s="778"/>
      <c r="G1826" s="777"/>
      <c r="H1826" s="776"/>
      <c r="I1826" s="776"/>
      <c r="J1826" s="776"/>
      <c r="K1826" s="776"/>
      <c r="L1826" s="776"/>
      <c r="M1826" s="776"/>
      <c r="N1826" s="776"/>
      <c r="O1826" s="776"/>
      <c r="P1826" s="776"/>
      <c r="Q1826" s="776"/>
      <c r="R1826" s="776"/>
      <c r="S1826" s="776"/>
      <c r="T1826" s="776"/>
      <c r="U1826" s="776"/>
      <c r="V1826" s="46"/>
      <c r="W1826" s="46"/>
      <c r="X1826" s="775"/>
      <c r="Y1826" s="775"/>
      <c r="Z1826" s="775"/>
      <c r="AA1826" s="775"/>
      <c r="AB1826" s="775"/>
    </row>
    <row r="1827" spans="1:28" s="43" customFormat="1" x14ac:dyDescent="0.2">
      <c r="A1827" s="776"/>
      <c r="B1827" s="780"/>
      <c r="D1827" s="779"/>
      <c r="E1827" s="779"/>
      <c r="F1827" s="778"/>
      <c r="G1827" s="777"/>
      <c r="H1827" s="776"/>
      <c r="I1827" s="776"/>
      <c r="J1827" s="776"/>
      <c r="K1827" s="776"/>
      <c r="L1827" s="776"/>
      <c r="M1827" s="776"/>
      <c r="N1827" s="776"/>
      <c r="O1827" s="776"/>
      <c r="P1827" s="776"/>
      <c r="Q1827" s="776"/>
      <c r="R1827" s="776"/>
      <c r="S1827" s="776"/>
      <c r="T1827" s="776"/>
      <c r="U1827" s="776"/>
      <c r="V1827" s="46"/>
      <c r="W1827" s="46"/>
      <c r="X1827" s="775"/>
      <c r="Y1827" s="775"/>
      <c r="Z1827" s="775"/>
      <c r="AA1827" s="775"/>
      <c r="AB1827" s="775"/>
    </row>
    <row r="1828" spans="1:28" s="43" customFormat="1" x14ac:dyDescent="0.2">
      <c r="A1828" s="776"/>
      <c r="B1828" s="780"/>
      <c r="D1828" s="779"/>
      <c r="E1828" s="779"/>
      <c r="F1828" s="778"/>
      <c r="G1828" s="777"/>
      <c r="H1828" s="776"/>
      <c r="I1828" s="776"/>
      <c r="J1828" s="776"/>
      <c r="K1828" s="776"/>
      <c r="L1828" s="776"/>
      <c r="M1828" s="776"/>
      <c r="N1828" s="776"/>
      <c r="O1828" s="776"/>
      <c r="P1828" s="776"/>
      <c r="Q1828" s="776"/>
      <c r="R1828" s="776"/>
      <c r="S1828" s="776"/>
      <c r="T1828" s="776"/>
      <c r="U1828" s="776"/>
      <c r="V1828" s="46"/>
      <c r="W1828" s="46"/>
      <c r="X1828" s="775"/>
      <c r="Y1828" s="775"/>
      <c r="Z1828" s="775"/>
      <c r="AA1828" s="775"/>
      <c r="AB1828" s="775"/>
    </row>
    <row r="1829" spans="1:28" s="43" customFormat="1" x14ac:dyDescent="0.2">
      <c r="A1829" s="776"/>
      <c r="B1829" s="780"/>
      <c r="D1829" s="779"/>
      <c r="E1829" s="779"/>
      <c r="F1829" s="778"/>
      <c r="G1829" s="777"/>
      <c r="H1829" s="776"/>
      <c r="I1829" s="776"/>
      <c r="J1829" s="776"/>
      <c r="K1829" s="776"/>
      <c r="L1829" s="776"/>
      <c r="M1829" s="776"/>
      <c r="N1829" s="776"/>
      <c r="O1829" s="776"/>
      <c r="P1829" s="776"/>
      <c r="Q1829" s="776"/>
      <c r="R1829" s="776"/>
      <c r="S1829" s="776"/>
      <c r="T1829" s="776"/>
      <c r="U1829" s="776"/>
      <c r="V1829" s="46"/>
      <c r="W1829" s="46"/>
      <c r="X1829" s="775"/>
      <c r="Y1829" s="775"/>
      <c r="Z1829" s="775"/>
      <c r="AA1829" s="775"/>
      <c r="AB1829" s="775"/>
    </row>
    <row r="1830" spans="1:28" s="43" customFormat="1" x14ac:dyDescent="0.2">
      <c r="A1830" s="776"/>
      <c r="B1830" s="780"/>
      <c r="D1830" s="779"/>
      <c r="E1830" s="779"/>
      <c r="F1830" s="778"/>
      <c r="G1830" s="777"/>
      <c r="H1830" s="776"/>
      <c r="I1830" s="776"/>
      <c r="J1830" s="776"/>
      <c r="K1830" s="776"/>
      <c r="L1830" s="776"/>
      <c r="M1830" s="776"/>
      <c r="N1830" s="776"/>
      <c r="O1830" s="776"/>
      <c r="P1830" s="776"/>
      <c r="Q1830" s="776"/>
      <c r="R1830" s="776"/>
      <c r="S1830" s="776"/>
      <c r="T1830" s="776"/>
      <c r="U1830" s="776"/>
      <c r="V1830" s="46"/>
      <c r="W1830" s="46"/>
      <c r="X1830" s="775"/>
      <c r="Y1830" s="775"/>
      <c r="Z1830" s="775"/>
      <c r="AA1830" s="775"/>
      <c r="AB1830" s="775"/>
    </row>
    <row r="1831" spans="1:28" s="43" customFormat="1" x14ac:dyDescent="0.2">
      <c r="A1831" s="776"/>
      <c r="B1831" s="780"/>
      <c r="D1831" s="779"/>
      <c r="E1831" s="779"/>
      <c r="F1831" s="778"/>
      <c r="G1831" s="777"/>
      <c r="H1831" s="776"/>
      <c r="I1831" s="776"/>
      <c r="J1831" s="776"/>
      <c r="K1831" s="776"/>
      <c r="L1831" s="776"/>
      <c r="M1831" s="776"/>
      <c r="N1831" s="776"/>
      <c r="O1831" s="776"/>
      <c r="P1831" s="776"/>
      <c r="Q1831" s="776"/>
      <c r="R1831" s="776"/>
      <c r="S1831" s="776"/>
      <c r="T1831" s="776"/>
      <c r="U1831" s="776"/>
      <c r="V1831" s="46"/>
      <c r="W1831" s="46"/>
      <c r="X1831" s="775"/>
      <c r="Y1831" s="775"/>
      <c r="Z1831" s="775"/>
      <c r="AA1831" s="775"/>
      <c r="AB1831" s="775"/>
    </row>
    <row r="1832" spans="1:28" s="43" customFormat="1" x14ac:dyDescent="0.2">
      <c r="A1832" s="776"/>
      <c r="B1832" s="780"/>
      <c r="D1832" s="779"/>
      <c r="E1832" s="779"/>
      <c r="F1832" s="778"/>
      <c r="G1832" s="777"/>
      <c r="H1832" s="776"/>
      <c r="I1832" s="776"/>
      <c r="J1832" s="776"/>
      <c r="K1832" s="776"/>
      <c r="L1832" s="776"/>
      <c r="M1832" s="776"/>
      <c r="N1832" s="776"/>
      <c r="O1832" s="776"/>
      <c r="P1832" s="776"/>
      <c r="Q1832" s="776"/>
      <c r="R1832" s="776"/>
      <c r="S1832" s="776"/>
      <c r="T1832" s="776"/>
      <c r="U1832" s="776"/>
      <c r="V1832" s="46"/>
      <c r="W1832" s="46"/>
      <c r="X1832" s="775"/>
      <c r="Y1832" s="775"/>
      <c r="Z1832" s="775"/>
      <c r="AA1832" s="775"/>
      <c r="AB1832" s="775"/>
    </row>
    <row r="1833" spans="1:28" s="43" customFormat="1" x14ac:dyDescent="0.2">
      <c r="A1833" s="776"/>
      <c r="B1833" s="780"/>
      <c r="D1833" s="779"/>
      <c r="E1833" s="779"/>
      <c r="F1833" s="778"/>
      <c r="G1833" s="777"/>
      <c r="H1833" s="776"/>
      <c r="I1833" s="776"/>
      <c r="J1833" s="776"/>
      <c r="K1833" s="776"/>
      <c r="L1833" s="776"/>
      <c r="M1833" s="776"/>
      <c r="N1833" s="776"/>
      <c r="O1833" s="776"/>
      <c r="P1833" s="776"/>
      <c r="Q1833" s="776"/>
      <c r="R1833" s="776"/>
      <c r="S1833" s="776"/>
      <c r="T1833" s="776"/>
      <c r="U1833" s="776"/>
      <c r="V1833" s="46"/>
      <c r="W1833" s="46"/>
      <c r="X1833" s="775"/>
      <c r="Y1833" s="775"/>
      <c r="Z1833" s="775"/>
      <c r="AA1833" s="775"/>
      <c r="AB1833" s="775"/>
    </row>
    <row r="1834" spans="1:28" s="43" customFormat="1" x14ac:dyDescent="0.2">
      <c r="A1834" s="776"/>
      <c r="B1834" s="780"/>
      <c r="D1834" s="779"/>
      <c r="E1834" s="779"/>
      <c r="F1834" s="778"/>
      <c r="G1834" s="777"/>
      <c r="H1834" s="776"/>
      <c r="I1834" s="776"/>
      <c r="J1834" s="776"/>
      <c r="K1834" s="776"/>
      <c r="L1834" s="776"/>
      <c r="M1834" s="776"/>
      <c r="N1834" s="776"/>
      <c r="O1834" s="776"/>
      <c r="P1834" s="776"/>
      <c r="Q1834" s="776"/>
      <c r="R1834" s="776"/>
      <c r="S1834" s="776"/>
      <c r="T1834" s="776"/>
      <c r="U1834" s="776"/>
      <c r="V1834" s="46"/>
      <c r="W1834" s="46"/>
      <c r="X1834" s="775"/>
      <c r="Y1834" s="775"/>
      <c r="Z1834" s="775"/>
      <c r="AA1834" s="775"/>
      <c r="AB1834" s="775"/>
    </row>
    <row r="1835" spans="1:28" s="43" customFormat="1" x14ac:dyDescent="0.2">
      <c r="A1835" s="776"/>
      <c r="B1835" s="780"/>
      <c r="D1835" s="779"/>
      <c r="E1835" s="779"/>
      <c r="F1835" s="778"/>
      <c r="G1835" s="777"/>
      <c r="H1835" s="776"/>
      <c r="I1835" s="776"/>
      <c r="J1835" s="776"/>
      <c r="K1835" s="776"/>
      <c r="L1835" s="776"/>
      <c r="M1835" s="776"/>
      <c r="N1835" s="776"/>
      <c r="O1835" s="776"/>
      <c r="P1835" s="776"/>
      <c r="Q1835" s="776"/>
      <c r="R1835" s="776"/>
      <c r="S1835" s="776"/>
      <c r="T1835" s="776"/>
      <c r="U1835" s="776"/>
      <c r="V1835" s="46"/>
      <c r="W1835" s="46"/>
      <c r="X1835" s="775"/>
      <c r="Y1835" s="775"/>
      <c r="Z1835" s="775"/>
      <c r="AA1835" s="775"/>
      <c r="AB1835" s="775"/>
    </row>
    <row r="1836" spans="1:28" s="43" customFormat="1" x14ac:dyDescent="0.2">
      <c r="A1836" s="776"/>
      <c r="B1836" s="780"/>
      <c r="D1836" s="779"/>
      <c r="E1836" s="779"/>
      <c r="F1836" s="778"/>
      <c r="G1836" s="777"/>
      <c r="H1836" s="776"/>
      <c r="I1836" s="776"/>
      <c r="J1836" s="776"/>
      <c r="K1836" s="776"/>
      <c r="L1836" s="776"/>
      <c r="M1836" s="776"/>
      <c r="N1836" s="776"/>
      <c r="O1836" s="776"/>
      <c r="P1836" s="776"/>
      <c r="Q1836" s="776"/>
      <c r="R1836" s="776"/>
      <c r="S1836" s="776"/>
      <c r="T1836" s="776"/>
      <c r="U1836" s="776"/>
      <c r="V1836" s="46"/>
      <c r="W1836" s="46"/>
      <c r="X1836" s="775"/>
      <c r="Y1836" s="775"/>
      <c r="Z1836" s="775"/>
      <c r="AA1836" s="775"/>
      <c r="AB1836" s="775"/>
    </row>
    <row r="1837" spans="1:28" s="43" customFormat="1" x14ac:dyDescent="0.2">
      <c r="A1837" s="776"/>
      <c r="B1837" s="780"/>
      <c r="D1837" s="779"/>
      <c r="E1837" s="779"/>
      <c r="F1837" s="778"/>
      <c r="G1837" s="777"/>
      <c r="H1837" s="776"/>
      <c r="I1837" s="776"/>
      <c r="J1837" s="776"/>
      <c r="K1837" s="776"/>
      <c r="L1837" s="776"/>
      <c r="M1837" s="776"/>
      <c r="N1837" s="776"/>
      <c r="O1837" s="776"/>
      <c r="P1837" s="776"/>
      <c r="Q1837" s="776"/>
      <c r="R1837" s="776"/>
      <c r="S1837" s="776"/>
      <c r="T1837" s="776"/>
      <c r="U1837" s="776"/>
      <c r="V1837" s="46"/>
      <c r="W1837" s="46"/>
      <c r="X1837" s="775"/>
      <c r="Y1837" s="775"/>
      <c r="Z1837" s="775"/>
      <c r="AA1837" s="775"/>
      <c r="AB1837" s="775"/>
    </row>
    <row r="1838" spans="1:28" s="43" customFormat="1" x14ac:dyDescent="0.2">
      <c r="A1838" s="776"/>
      <c r="B1838" s="780"/>
      <c r="D1838" s="779"/>
      <c r="E1838" s="779"/>
      <c r="F1838" s="778"/>
      <c r="G1838" s="777"/>
      <c r="H1838" s="776"/>
      <c r="I1838" s="776"/>
      <c r="J1838" s="776"/>
      <c r="K1838" s="776"/>
      <c r="L1838" s="776"/>
      <c r="M1838" s="776"/>
      <c r="N1838" s="776"/>
      <c r="O1838" s="776"/>
      <c r="P1838" s="776"/>
      <c r="Q1838" s="776"/>
      <c r="R1838" s="776"/>
      <c r="S1838" s="776"/>
      <c r="T1838" s="776"/>
      <c r="U1838" s="776"/>
      <c r="V1838" s="46"/>
      <c r="W1838" s="46"/>
      <c r="X1838" s="775"/>
      <c r="Y1838" s="775"/>
      <c r="Z1838" s="775"/>
      <c r="AA1838" s="775"/>
      <c r="AB1838" s="775"/>
    </row>
    <row r="1839" spans="1:28" s="43" customFormat="1" x14ac:dyDescent="0.2">
      <c r="A1839" s="776"/>
      <c r="B1839" s="780"/>
      <c r="D1839" s="779"/>
      <c r="E1839" s="779"/>
      <c r="F1839" s="778"/>
      <c r="G1839" s="777"/>
      <c r="H1839" s="776"/>
      <c r="I1839" s="776"/>
      <c r="J1839" s="776"/>
      <c r="K1839" s="776"/>
      <c r="L1839" s="776"/>
      <c r="M1839" s="776"/>
      <c r="N1839" s="776"/>
      <c r="O1839" s="776"/>
      <c r="P1839" s="776"/>
      <c r="Q1839" s="776"/>
      <c r="R1839" s="776"/>
      <c r="S1839" s="776"/>
      <c r="T1839" s="776"/>
      <c r="U1839" s="776"/>
      <c r="V1839" s="46"/>
      <c r="W1839" s="46"/>
      <c r="X1839" s="775"/>
      <c r="Y1839" s="775"/>
      <c r="Z1839" s="775"/>
      <c r="AA1839" s="775"/>
      <c r="AB1839" s="775"/>
    </row>
    <row r="1840" spans="1:28" s="43" customFormat="1" x14ac:dyDescent="0.2">
      <c r="A1840" s="776"/>
      <c r="B1840" s="780"/>
      <c r="D1840" s="779"/>
      <c r="E1840" s="779"/>
      <c r="F1840" s="778"/>
      <c r="G1840" s="777"/>
      <c r="H1840" s="776"/>
      <c r="I1840" s="776"/>
      <c r="J1840" s="776"/>
      <c r="K1840" s="776"/>
      <c r="L1840" s="776"/>
      <c r="M1840" s="776"/>
      <c r="N1840" s="776"/>
      <c r="O1840" s="776"/>
      <c r="P1840" s="776"/>
      <c r="Q1840" s="776"/>
      <c r="R1840" s="776"/>
      <c r="S1840" s="776"/>
      <c r="T1840" s="776"/>
      <c r="U1840" s="776"/>
      <c r="V1840" s="46"/>
      <c r="W1840" s="46"/>
      <c r="X1840" s="775"/>
      <c r="Y1840" s="775"/>
      <c r="Z1840" s="775"/>
      <c r="AA1840" s="775"/>
      <c r="AB1840" s="775"/>
    </row>
    <row r="1841" spans="1:28" s="43" customFormat="1" x14ac:dyDescent="0.2">
      <c r="A1841" s="776"/>
      <c r="B1841" s="780"/>
      <c r="D1841" s="779"/>
      <c r="E1841" s="779"/>
      <c r="F1841" s="778"/>
      <c r="G1841" s="777"/>
      <c r="H1841" s="776"/>
      <c r="I1841" s="776"/>
      <c r="J1841" s="776"/>
      <c r="K1841" s="776"/>
      <c r="L1841" s="776"/>
      <c r="M1841" s="776"/>
      <c r="N1841" s="776"/>
      <c r="O1841" s="776"/>
      <c r="P1841" s="776"/>
      <c r="Q1841" s="776"/>
      <c r="R1841" s="776"/>
      <c r="S1841" s="776"/>
      <c r="T1841" s="776"/>
      <c r="U1841" s="776"/>
      <c r="V1841" s="46"/>
      <c r="W1841" s="46"/>
      <c r="X1841" s="775"/>
      <c r="Y1841" s="775"/>
      <c r="Z1841" s="775"/>
      <c r="AA1841" s="775"/>
      <c r="AB1841" s="775"/>
    </row>
    <row r="1842" spans="1:28" s="43" customFormat="1" x14ac:dyDescent="0.2">
      <c r="A1842" s="776"/>
      <c r="B1842" s="780"/>
      <c r="D1842" s="779"/>
      <c r="E1842" s="779"/>
      <c r="F1842" s="778"/>
      <c r="G1842" s="777"/>
      <c r="H1842" s="776"/>
      <c r="I1842" s="776"/>
      <c r="J1842" s="776"/>
      <c r="K1842" s="776"/>
      <c r="L1842" s="776"/>
      <c r="M1842" s="776"/>
      <c r="N1842" s="776"/>
      <c r="O1842" s="776"/>
      <c r="P1842" s="776"/>
      <c r="Q1842" s="776"/>
      <c r="R1842" s="776"/>
      <c r="S1842" s="776"/>
      <c r="T1842" s="776"/>
      <c r="U1842" s="776"/>
      <c r="V1842" s="46"/>
      <c r="W1842" s="46"/>
      <c r="X1842" s="775"/>
      <c r="Y1842" s="775"/>
      <c r="Z1842" s="775"/>
      <c r="AA1842" s="775"/>
      <c r="AB1842" s="775"/>
    </row>
    <row r="1843" spans="1:28" s="43" customFormat="1" x14ac:dyDescent="0.2">
      <c r="A1843" s="776"/>
      <c r="B1843" s="780"/>
      <c r="D1843" s="779"/>
      <c r="E1843" s="779"/>
      <c r="F1843" s="778"/>
      <c r="G1843" s="777"/>
      <c r="H1843" s="776"/>
      <c r="I1843" s="776"/>
      <c r="J1843" s="776"/>
      <c r="K1843" s="776"/>
      <c r="L1843" s="776"/>
      <c r="M1843" s="776"/>
      <c r="N1843" s="776"/>
      <c r="O1843" s="776"/>
      <c r="P1843" s="776"/>
      <c r="Q1843" s="776"/>
      <c r="R1843" s="776"/>
      <c r="S1843" s="776"/>
      <c r="T1843" s="776"/>
      <c r="U1843" s="776"/>
      <c r="V1843" s="46"/>
      <c r="W1843" s="46"/>
      <c r="X1843" s="775"/>
      <c r="Y1843" s="775"/>
      <c r="Z1843" s="775"/>
      <c r="AA1843" s="775"/>
      <c r="AB1843" s="775"/>
    </row>
    <row r="1844" spans="1:28" s="43" customFormat="1" x14ac:dyDescent="0.2">
      <c r="A1844" s="776"/>
      <c r="B1844" s="780"/>
      <c r="D1844" s="779"/>
      <c r="E1844" s="779"/>
      <c r="F1844" s="778"/>
      <c r="G1844" s="777"/>
      <c r="H1844" s="776"/>
      <c r="I1844" s="776"/>
      <c r="J1844" s="776"/>
      <c r="K1844" s="776"/>
      <c r="L1844" s="776"/>
      <c r="M1844" s="776"/>
      <c r="N1844" s="776"/>
      <c r="O1844" s="776"/>
      <c r="P1844" s="776"/>
      <c r="Q1844" s="776"/>
      <c r="R1844" s="776"/>
      <c r="S1844" s="776"/>
      <c r="T1844" s="776"/>
      <c r="U1844" s="776"/>
      <c r="V1844" s="46"/>
      <c r="W1844" s="46"/>
      <c r="X1844" s="775"/>
      <c r="Y1844" s="775"/>
      <c r="Z1844" s="775"/>
      <c r="AA1844" s="775"/>
      <c r="AB1844" s="775"/>
    </row>
    <row r="1845" spans="1:28" s="43" customFormat="1" x14ac:dyDescent="0.2">
      <c r="A1845" s="776"/>
      <c r="B1845" s="780"/>
      <c r="D1845" s="779"/>
      <c r="E1845" s="779"/>
      <c r="F1845" s="778"/>
      <c r="G1845" s="777"/>
      <c r="H1845" s="776"/>
      <c r="I1845" s="776"/>
      <c r="J1845" s="776"/>
      <c r="K1845" s="776"/>
      <c r="L1845" s="776"/>
      <c r="M1845" s="776"/>
      <c r="N1845" s="776"/>
      <c r="O1845" s="776"/>
      <c r="P1845" s="776"/>
      <c r="Q1845" s="776"/>
      <c r="R1845" s="776"/>
      <c r="S1845" s="776"/>
      <c r="T1845" s="776"/>
      <c r="U1845" s="776"/>
      <c r="V1845" s="46"/>
      <c r="W1845" s="46"/>
      <c r="X1845" s="775"/>
      <c r="Y1845" s="775"/>
      <c r="Z1845" s="775"/>
      <c r="AA1845" s="775"/>
      <c r="AB1845" s="775"/>
    </row>
    <row r="1846" spans="1:28" s="43" customFormat="1" x14ac:dyDescent="0.2">
      <c r="A1846" s="776"/>
      <c r="B1846" s="780"/>
      <c r="D1846" s="779"/>
      <c r="E1846" s="779"/>
      <c r="F1846" s="778"/>
      <c r="G1846" s="777"/>
      <c r="H1846" s="776"/>
      <c r="I1846" s="776"/>
      <c r="J1846" s="776"/>
      <c r="K1846" s="776"/>
      <c r="L1846" s="776"/>
      <c r="M1846" s="776"/>
      <c r="N1846" s="776"/>
      <c r="O1846" s="776"/>
      <c r="P1846" s="776"/>
      <c r="Q1846" s="776"/>
      <c r="R1846" s="776"/>
      <c r="S1846" s="776"/>
      <c r="T1846" s="776"/>
      <c r="U1846" s="776"/>
      <c r="V1846" s="46"/>
      <c r="W1846" s="46"/>
      <c r="X1846" s="775"/>
      <c r="Y1846" s="775"/>
      <c r="Z1846" s="775"/>
      <c r="AA1846" s="775"/>
      <c r="AB1846" s="775"/>
    </row>
    <row r="1847" spans="1:28" s="43" customFormat="1" x14ac:dyDescent="0.2">
      <c r="A1847" s="776"/>
      <c r="B1847" s="780"/>
      <c r="D1847" s="779"/>
      <c r="E1847" s="779"/>
      <c r="F1847" s="778"/>
      <c r="G1847" s="777"/>
      <c r="H1847" s="776"/>
      <c r="I1847" s="776"/>
      <c r="J1847" s="776"/>
      <c r="K1847" s="776"/>
      <c r="L1847" s="776"/>
      <c r="M1847" s="776"/>
      <c r="N1847" s="776"/>
      <c r="O1847" s="776"/>
      <c r="P1847" s="776"/>
      <c r="Q1847" s="776"/>
      <c r="R1847" s="776"/>
      <c r="S1847" s="776"/>
      <c r="T1847" s="776"/>
      <c r="U1847" s="776"/>
      <c r="V1847" s="46"/>
      <c r="W1847" s="46"/>
      <c r="X1847" s="775"/>
      <c r="Y1847" s="775"/>
      <c r="Z1847" s="775"/>
      <c r="AA1847" s="775"/>
      <c r="AB1847" s="775"/>
    </row>
    <row r="1848" spans="1:28" s="43" customFormat="1" x14ac:dyDescent="0.2">
      <c r="A1848" s="776"/>
      <c r="B1848" s="780"/>
      <c r="D1848" s="779"/>
      <c r="E1848" s="779"/>
      <c r="F1848" s="778"/>
      <c r="G1848" s="777"/>
      <c r="H1848" s="776"/>
      <c r="I1848" s="776"/>
      <c r="J1848" s="776"/>
      <c r="K1848" s="776"/>
      <c r="L1848" s="776"/>
      <c r="M1848" s="776"/>
      <c r="N1848" s="776"/>
      <c r="O1848" s="776"/>
      <c r="P1848" s="776"/>
      <c r="Q1848" s="776"/>
      <c r="R1848" s="776"/>
      <c r="S1848" s="776"/>
      <c r="T1848" s="776"/>
      <c r="U1848" s="776"/>
      <c r="V1848" s="46"/>
      <c r="W1848" s="46"/>
      <c r="X1848" s="775"/>
      <c r="Y1848" s="775"/>
      <c r="Z1848" s="775"/>
      <c r="AA1848" s="775"/>
      <c r="AB1848" s="775"/>
    </row>
    <row r="1849" spans="1:28" s="43" customFormat="1" x14ac:dyDescent="0.2">
      <c r="A1849" s="776"/>
      <c r="B1849" s="780"/>
      <c r="D1849" s="779"/>
      <c r="E1849" s="779"/>
      <c r="F1849" s="778"/>
      <c r="G1849" s="777"/>
      <c r="H1849" s="776"/>
      <c r="I1849" s="776"/>
      <c r="J1849" s="776"/>
      <c r="K1849" s="776"/>
      <c r="L1849" s="776"/>
      <c r="M1849" s="776"/>
      <c r="N1849" s="776"/>
      <c r="O1849" s="776"/>
      <c r="P1849" s="776"/>
      <c r="Q1849" s="776"/>
      <c r="R1849" s="776"/>
      <c r="S1849" s="776"/>
      <c r="T1849" s="776"/>
      <c r="U1849" s="776"/>
      <c r="V1849" s="46"/>
      <c r="W1849" s="46"/>
      <c r="X1849" s="775"/>
      <c r="Y1849" s="775"/>
      <c r="Z1849" s="775"/>
      <c r="AA1849" s="775"/>
      <c r="AB1849" s="775"/>
    </row>
    <row r="1850" spans="1:28" s="43" customFormat="1" x14ac:dyDescent="0.2">
      <c r="A1850" s="776"/>
      <c r="B1850" s="780"/>
      <c r="D1850" s="779"/>
      <c r="E1850" s="779"/>
      <c r="F1850" s="778"/>
      <c r="G1850" s="777"/>
      <c r="H1850" s="776"/>
      <c r="I1850" s="776"/>
      <c r="J1850" s="776"/>
      <c r="K1850" s="776"/>
      <c r="L1850" s="776"/>
      <c r="M1850" s="776"/>
      <c r="N1850" s="776"/>
      <c r="O1850" s="776"/>
      <c r="P1850" s="776"/>
      <c r="Q1850" s="776"/>
      <c r="R1850" s="776"/>
      <c r="S1850" s="776"/>
      <c r="T1850" s="776"/>
      <c r="U1850" s="776"/>
      <c r="V1850" s="46"/>
      <c r="W1850" s="46"/>
      <c r="X1850" s="775"/>
      <c r="Y1850" s="775"/>
      <c r="Z1850" s="775"/>
      <c r="AA1850" s="775"/>
      <c r="AB1850" s="775"/>
    </row>
    <row r="1851" spans="1:28" s="43" customFormat="1" x14ac:dyDescent="0.2">
      <c r="A1851" s="776"/>
      <c r="B1851" s="780"/>
      <c r="D1851" s="779"/>
      <c r="E1851" s="779"/>
      <c r="F1851" s="778"/>
      <c r="G1851" s="777"/>
      <c r="H1851" s="776"/>
      <c r="I1851" s="776"/>
      <c r="J1851" s="776"/>
      <c r="K1851" s="776"/>
      <c r="L1851" s="776"/>
      <c r="M1851" s="776"/>
      <c r="N1851" s="776"/>
      <c r="O1851" s="776"/>
      <c r="P1851" s="776"/>
      <c r="Q1851" s="776"/>
      <c r="R1851" s="776"/>
      <c r="S1851" s="776"/>
      <c r="T1851" s="776"/>
      <c r="U1851" s="776"/>
      <c r="V1851" s="46"/>
      <c r="W1851" s="46"/>
      <c r="X1851" s="775"/>
      <c r="Y1851" s="775"/>
      <c r="Z1851" s="775"/>
      <c r="AA1851" s="775"/>
      <c r="AB1851" s="775"/>
    </row>
    <row r="1852" spans="1:28" s="43" customFormat="1" x14ac:dyDescent="0.2">
      <c r="A1852" s="776"/>
      <c r="B1852" s="780"/>
      <c r="D1852" s="779"/>
      <c r="E1852" s="779"/>
      <c r="F1852" s="778"/>
      <c r="G1852" s="777"/>
      <c r="H1852" s="776"/>
      <c r="I1852" s="776"/>
      <c r="J1852" s="776"/>
      <c r="K1852" s="776"/>
      <c r="L1852" s="776"/>
      <c r="M1852" s="776"/>
      <c r="N1852" s="776"/>
      <c r="O1852" s="776"/>
      <c r="P1852" s="776"/>
      <c r="Q1852" s="776"/>
      <c r="R1852" s="776"/>
      <c r="S1852" s="776"/>
      <c r="T1852" s="776"/>
      <c r="U1852" s="776"/>
      <c r="V1852" s="46"/>
      <c r="W1852" s="46"/>
      <c r="X1852" s="775"/>
      <c r="Y1852" s="775"/>
      <c r="Z1852" s="775"/>
      <c r="AA1852" s="775"/>
      <c r="AB1852" s="775"/>
    </row>
    <row r="1853" spans="1:28" s="43" customFormat="1" x14ac:dyDescent="0.2">
      <c r="A1853" s="776"/>
      <c r="B1853" s="780"/>
      <c r="D1853" s="779"/>
      <c r="E1853" s="779"/>
      <c r="F1853" s="778"/>
      <c r="G1853" s="777"/>
      <c r="H1853" s="776"/>
      <c r="I1853" s="776"/>
      <c r="J1853" s="776"/>
      <c r="K1853" s="776"/>
      <c r="L1853" s="776"/>
      <c r="M1853" s="776"/>
      <c r="N1853" s="776"/>
      <c r="O1853" s="776"/>
      <c r="P1853" s="776"/>
      <c r="Q1853" s="776"/>
      <c r="R1853" s="776"/>
      <c r="S1853" s="776"/>
      <c r="T1853" s="776"/>
      <c r="U1853" s="776"/>
      <c r="V1853" s="46"/>
      <c r="W1853" s="46"/>
      <c r="X1853" s="775"/>
      <c r="Y1853" s="775"/>
      <c r="Z1853" s="775"/>
      <c r="AA1853" s="775"/>
      <c r="AB1853" s="775"/>
    </row>
    <row r="1854" spans="1:28" s="43" customFormat="1" x14ac:dyDescent="0.2">
      <c r="A1854" s="776"/>
      <c r="B1854" s="780"/>
      <c r="D1854" s="779"/>
      <c r="E1854" s="779"/>
      <c r="F1854" s="778"/>
      <c r="G1854" s="777"/>
      <c r="H1854" s="776"/>
      <c r="I1854" s="776"/>
      <c r="J1854" s="776"/>
      <c r="K1854" s="776"/>
      <c r="L1854" s="776"/>
      <c r="M1854" s="776"/>
      <c r="N1854" s="776"/>
      <c r="O1854" s="776"/>
      <c r="P1854" s="776"/>
      <c r="Q1854" s="776"/>
      <c r="R1854" s="776"/>
      <c r="S1854" s="776"/>
      <c r="T1854" s="776"/>
      <c r="U1854" s="776"/>
      <c r="V1854" s="46"/>
      <c r="W1854" s="46"/>
      <c r="X1854" s="775"/>
      <c r="Y1854" s="775"/>
      <c r="Z1854" s="775"/>
      <c r="AA1854" s="775"/>
      <c r="AB1854" s="775"/>
    </row>
    <row r="1855" spans="1:28" s="43" customFormat="1" x14ac:dyDescent="0.2">
      <c r="A1855" s="776"/>
      <c r="B1855" s="780"/>
      <c r="D1855" s="779"/>
      <c r="E1855" s="779"/>
      <c r="F1855" s="778"/>
      <c r="G1855" s="777"/>
      <c r="H1855" s="776"/>
      <c r="I1855" s="776"/>
      <c r="J1855" s="776"/>
      <c r="K1855" s="776"/>
      <c r="L1855" s="776"/>
      <c r="M1855" s="776"/>
      <c r="N1855" s="776"/>
      <c r="O1855" s="776"/>
      <c r="P1855" s="776"/>
      <c r="Q1855" s="776"/>
      <c r="R1855" s="776"/>
      <c r="S1855" s="776"/>
      <c r="T1855" s="776"/>
      <c r="U1855" s="776"/>
      <c r="V1855" s="46"/>
      <c r="W1855" s="46"/>
      <c r="X1855" s="775"/>
      <c r="Y1855" s="775"/>
      <c r="Z1855" s="775"/>
      <c r="AA1855" s="775"/>
      <c r="AB1855" s="775"/>
    </row>
    <row r="1856" spans="1:28" s="43" customFormat="1" x14ac:dyDescent="0.2">
      <c r="A1856" s="776"/>
      <c r="B1856" s="780"/>
      <c r="D1856" s="779"/>
      <c r="E1856" s="779"/>
      <c r="F1856" s="778"/>
      <c r="G1856" s="777"/>
      <c r="H1856" s="776"/>
      <c r="I1856" s="776"/>
      <c r="J1856" s="776"/>
      <c r="K1856" s="776"/>
      <c r="L1856" s="776"/>
      <c r="M1856" s="776"/>
      <c r="N1856" s="776"/>
      <c r="O1856" s="776"/>
      <c r="P1856" s="776"/>
      <c r="Q1856" s="776"/>
      <c r="R1856" s="776"/>
      <c r="S1856" s="776"/>
      <c r="T1856" s="776"/>
      <c r="U1856" s="776"/>
      <c r="V1856" s="46"/>
      <c r="W1856" s="46"/>
      <c r="X1856" s="775"/>
      <c r="Y1856" s="775"/>
      <c r="Z1856" s="775"/>
      <c r="AA1856" s="775"/>
      <c r="AB1856" s="775"/>
    </row>
    <row r="1857" spans="1:28" s="43" customFormat="1" x14ac:dyDescent="0.2">
      <c r="A1857" s="776"/>
      <c r="B1857" s="780"/>
      <c r="D1857" s="779"/>
      <c r="E1857" s="779"/>
      <c r="F1857" s="778"/>
      <c r="G1857" s="777"/>
      <c r="H1857" s="776"/>
      <c r="I1857" s="776"/>
      <c r="J1857" s="776"/>
      <c r="K1857" s="776"/>
      <c r="L1857" s="776"/>
      <c r="M1857" s="776"/>
      <c r="N1857" s="776"/>
      <c r="O1857" s="776"/>
      <c r="P1857" s="776"/>
      <c r="Q1857" s="776"/>
      <c r="R1857" s="776"/>
      <c r="S1857" s="776"/>
      <c r="T1857" s="776"/>
      <c r="U1857" s="776"/>
      <c r="V1857" s="46"/>
      <c r="W1857" s="46"/>
      <c r="X1857" s="775"/>
      <c r="Y1857" s="775"/>
      <c r="Z1857" s="775"/>
      <c r="AA1857" s="775"/>
      <c r="AB1857" s="775"/>
    </row>
    <row r="1858" spans="1:28" s="43" customFormat="1" x14ac:dyDescent="0.2">
      <c r="A1858" s="776"/>
      <c r="B1858" s="780"/>
      <c r="D1858" s="779"/>
      <c r="E1858" s="779"/>
      <c r="F1858" s="778"/>
      <c r="G1858" s="777"/>
      <c r="H1858" s="776"/>
      <c r="I1858" s="776"/>
      <c r="J1858" s="776"/>
      <c r="K1858" s="776"/>
      <c r="L1858" s="776"/>
      <c r="M1858" s="776"/>
      <c r="N1858" s="776"/>
      <c r="O1858" s="776"/>
      <c r="P1858" s="776"/>
      <c r="Q1858" s="776"/>
      <c r="R1858" s="776"/>
      <c r="S1858" s="776"/>
      <c r="T1858" s="776"/>
      <c r="U1858" s="776"/>
      <c r="V1858" s="46"/>
      <c r="W1858" s="46"/>
      <c r="X1858" s="775"/>
      <c r="Y1858" s="775"/>
      <c r="Z1858" s="775"/>
      <c r="AA1858" s="775"/>
      <c r="AB1858" s="775"/>
    </row>
    <row r="1859" spans="1:28" s="43" customFormat="1" x14ac:dyDescent="0.2">
      <c r="A1859" s="776"/>
      <c r="B1859" s="780"/>
      <c r="D1859" s="779"/>
      <c r="E1859" s="779"/>
      <c r="F1859" s="778"/>
      <c r="G1859" s="777"/>
      <c r="H1859" s="776"/>
      <c r="I1859" s="776"/>
      <c r="J1859" s="776"/>
      <c r="K1859" s="776"/>
      <c r="L1859" s="776"/>
      <c r="M1859" s="776"/>
      <c r="N1859" s="776"/>
      <c r="O1859" s="776"/>
      <c r="P1859" s="776"/>
      <c r="Q1859" s="776"/>
      <c r="R1859" s="776"/>
      <c r="S1859" s="776"/>
      <c r="T1859" s="776"/>
      <c r="U1859" s="776"/>
      <c r="V1859" s="46"/>
      <c r="W1859" s="46"/>
      <c r="X1859" s="775"/>
      <c r="Y1859" s="775"/>
      <c r="Z1859" s="775"/>
      <c r="AA1859" s="775"/>
      <c r="AB1859" s="775"/>
    </row>
    <row r="1860" spans="1:28" s="43" customFormat="1" x14ac:dyDescent="0.2">
      <c r="A1860" s="776"/>
      <c r="B1860" s="780"/>
      <c r="D1860" s="779"/>
      <c r="E1860" s="779"/>
      <c r="F1860" s="778"/>
      <c r="G1860" s="777"/>
      <c r="H1860" s="776"/>
      <c r="I1860" s="776"/>
      <c r="J1860" s="776"/>
      <c r="K1860" s="776"/>
      <c r="L1860" s="776"/>
      <c r="M1860" s="776"/>
      <c r="N1860" s="776"/>
      <c r="O1860" s="776"/>
      <c r="P1860" s="776"/>
      <c r="Q1860" s="776"/>
      <c r="R1860" s="776"/>
      <c r="S1860" s="776"/>
      <c r="T1860" s="776"/>
      <c r="U1860" s="776"/>
      <c r="V1860" s="46"/>
      <c r="W1860" s="46"/>
      <c r="X1860" s="775"/>
      <c r="Y1860" s="775"/>
      <c r="Z1860" s="775"/>
      <c r="AA1860" s="775"/>
      <c r="AB1860" s="775"/>
    </row>
    <row r="1861" spans="1:28" s="43" customFormat="1" x14ac:dyDescent="0.2">
      <c r="A1861" s="776"/>
      <c r="B1861" s="780"/>
      <c r="D1861" s="779"/>
      <c r="E1861" s="779"/>
      <c r="F1861" s="778"/>
      <c r="G1861" s="777"/>
      <c r="H1861" s="776"/>
      <c r="I1861" s="776"/>
      <c r="J1861" s="776"/>
      <c r="K1861" s="776"/>
      <c r="L1861" s="776"/>
      <c r="M1861" s="776"/>
      <c r="N1861" s="776"/>
      <c r="O1861" s="776"/>
      <c r="P1861" s="776"/>
      <c r="Q1861" s="776"/>
      <c r="R1861" s="776"/>
      <c r="S1861" s="776"/>
      <c r="T1861" s="776"/>
      <c r="U1861" s="776"/>
      <c r="V1861" s="46"/>
      <c r="W1861" s="46"/>
      <c r="X1861" s="775"/>
      <c r="Y1861" s="775"/>
      <c r="Z1861" s="775"/>
      <c r="AA1861" s="775"/>
      <c r="AB1861" s="775"/>
    </row>
    <row r="1862" spans="1:28" s="43" customFormat="1" x14ac:dyDescent="0.2">
      <c r="A1862" s="776"/>
      <c r="B1862" s="780"/>
      <c r="D1862" s="779"/>
      <c r="E1862" s="779"/>
      <c r="F1862" s="778"/>
      <c r="G1862" s="777"/>
      <c r="H1862" s="776"/>
      <c r="I1862" s="776"/>
      <c r="J1862" s="776"/>
      <c r="K1862" s="776"/>
      <c r="L1862" s="776"/>
      <c r="M1862" s="776"/>
      <c r="N1862" s="776"/>
      <c r="O1862" s="776"/>
      <c r="P1862" s="776"/>
      <c r="Q1862" s="776"/>
      <c r="R1862" s="776"/>
      <c r="S1862" s="776"/>
      <c r="T1862" s="776"/>
      <c r="U1862" s="776"/>
      <c r="V1862" s="46"/>
      <c r="W1862" s="46"/>
      <c r="X1862" s="775"/>
      <c r="Y1862" s="775"/>
      <c r="Z1862" s="775"/>
      <c r="AA1862" s="775"/>
      <c r="AB1862" s="775"/>
    </row>
    <row r="1863" spans="1:28" s="43" customFormat="1" x14ac:dyDescent="0.2">
      <c r="A1863" s="776"/>
      <c r="B1863" s="780"/>
      <c r="D1863" s="779"/>
      <c r="E1863" s="779"/>
      <c r="F1863" s="778"/>
      <c r="G1863" s="777"/>
      <c r="H1863" s="776"/>
      <c r="I1863" s="776"/>
      <c r="J1863" s="776"/>
      <c r="K1863" s="776"/>
      <c r="L1863" s="776"/>
      <c r="M1863" s="776"/>
      <c r="N1863" s="776"/>
      <c r="O1863" s="776"/>
      <c r="P1863" s="776"/>
      <c r="Q1863" s="776"/>
      <c r="R1863" s="776"/>
      <c r="S1863" s="776"/>
      <c r="T1863" s="776"/>
      <c r="U1863" s="776"/>
      <c r="V1863" s="46"/>
      <c r="W1863" s="46"/>
      <c r="X1863" s="775"/>
      <c r="Y1863" s="775"/>
      <c r="Z1863" s="775"/>
      <c r="AA1863" s="775"/>
      <c r="AB1863" s="775"/>
    </row>
    <row r="1864" spans="1:28" s="43" customFormat="1" x14ac:dyDescent="0.2">
      <c r="A1864" s="776"/>
      <c r="B1864" s="780"/>
      <c r="D1864" s="779"/>
      <c r="E1864" s="779"/>
      <c r="F1864" s="778"/>
      <c r="G1864" s="777"/>
      <c r="H1864" s="776"/>
      <c r="I1864" s="776"/>
      <c r="J1864" s="776"/>
      <c r="K1864" s="776"/>
      <c r="L1864" s="776"/>
      <c r="M1864" s="776"/>
      <c r="N1864" s="776"/>
      <c r="O1864" s="776"/>
      <c r="P1864" s="776"/>
      <c r="Q1864" s="776"/>
      <c r="R1864" s="776"/>
      <c r="S1864" s="776"/>
      <c r="T1864" s="776"/>
      <c r="U1864" s="776"/>
      <c r="V1864" s="46"/>
      <c r="W1864" s="46"/>
      <c r="X1864" s="775"/>
      <c r="Y1864" s="775"/>
      <c r="Z1864" s="775"/>
      <c r="AA1864" s="775"/>
      <c r="AB1864" s="775"/>
    </row>
    <row r="1865" spans="1:28" s="43" customFormat="1" x14ac:dyDescent="0.2">
      <c r="A1865" s="776"/>
      <c r="B1865" s="780"/>
      <c r="D1865" s="779"/>
      <c r="E1865" s="779"/>
      <c r="F1865" s="778"/>
      <c r="G1865" s="777"/>
      <c r="H1865" s="776"/>
      <c r="I1865" s="776"/>
      <c r="J1865" s="776"/>
      <c r="K1865" s="776"/>
      <c r="L1865" s="776"/>
      <c r="M1865" s="776"/>
      <c r="N1865" s="776"/>
      <c r="O1865" s="776"/>
      <c r="P1865" s="776"/>
      <c r="Q1865" s="776"/>
      <c r="R1865" s="776"/>
      <c r="S1865" s="776"/>
      <c r="T1865" s="776"/>
      <c r="U1865" s="776"/>
      <c r="V1865" s="46"/>
      <c r="W1865" s="46"/>
      <c r="X1865" s="775"/>
      <c r="Y1865" s="775"/>
      <c r="Z1865" s="775"/>
      <c r="AA1865" s="775"/>
      <c r="AB1865" s="775"/>
    </row>
    <row r="1866" spans="1:28" s="43" customFormat="1" x14ac:dyDescent="0.2">
      <c r="A1866" s="776"/>
      <c r="B1866" s="780"/>
      <c r="D1866" s="779"/>
      <c r="E1866" s="779"/>
      <c r="F1866" s="778"/>
      <c r="G1866" s="777"/>
      <c r="H1866" s="776"/>
      <c r="I1866" s="776"/>
      <c r="J1866" s="776"/>
      <c r="K1866" s="776"/>
      <c r="L1866" s="776"/>
      <c r="M1866" s="776"/>
      <c r="N1866" s="776"/>
      <c r="O1866" s="776"/>
      <c r="P1866" s="776"/>
      <c r="Q1866" s="776"/>
      <c r="R1866" s="776"/>
      <c r="S1866" s="776"/>
      <c r="T1866" s="776"/>
      <c r="U1866" s="776"/>
      <c r="V1866" s="46"/>
      <c r="W1866" s="46"/>
      <c r="X1866" s="775"/>
      <c r="Y1866" s="775"/>
      <c r="Z1866" s="775"/>
      <c r="AA1866" s="775"/>
      <c r="AB1866" s="775"/>
    </row>
    <row r="1867" spans="1:28" s="43" customFormat="1" x14ac:dyDescent="0.2">
      <c r="A1867" s="776"/>
      <c r="B1867" s="780"/>
      <c r="D1867" s="779"/>
      <c r="E1867" s="779"/>
      <c r="F1867" s="778"/>
      <c r="G1867" s="777"/>
      <c r="H1867" s="776"/>
      <c r="I1867" s="776"/>
      <c r="J1867" s="776"/>
      <c r="K1867" s="776"/>
      <c r="L1867" s="776"/>
      <c r="M1867" s="776"/>
      <c r="N1867" s="776"/>
      <c r="O1867" s="776"/>
      <c r="P1867" s="776"/>
      <c r="Q1867" s="776"/>
      <c r="R1867" s="776"/>
      <c r="S1867" s="776"/>
      <c r="T1867" s="776"/>
      <c r="U1867" s="776"/>
      <c r="V1867" s="46"/>
      <c r="W1867" s="46"/>
      <c r="X1867" s="775"/>
      <c r="Y1867" s="775"/>
      <c r="Z1867" s="775"/>
      <c r="AA1867" s="775"/>
      <c r="AB1867" s="775"/>
    </row>
    <row r="1868" spans="1:28" s="43" customFormat="1" x14ac:dyDescent="0.2">
      <c r="A1868" s="776"/>
      <c r="B1868" s="780"/>
      <c r="D1868" s="779"/>
      <c r="E1868" s="779"/>
      <c r="F1868" s="778"/>
      <c r="G1868" s="777"/>
      <c r="H1868" s="776"/>
      <c r="I1868" s="776"/>
      <c r="J1868" s="776"/>
      <c r="K1868" s="776"/>
      <c r="L1868" s="776"/>
      <c r="M1868" s="776"/>
      <c r="N1868" s="776"/>
      <c r="O1868" s="776"/>
      <c r="P1868" s="776"/>
      <c r="Q1868" s="776"/>
      <c r="R1868" s="776"/>
      <c r="S1868" s="776"/>
      <c r="T1868" s="776"/>
      <c r="U1868" s="776"/>
      <c r="V1868" s="46"/>
      <c r="W1868" s="46"/>
      <c r="X1868" s="775"/>
      <c r="Y1868" s="775"/>
      <c r="Z1868" s="775"/>
      <c r="AA1868" s="775"/>
      <c r="AB1868" s="775"/>
    </row>
    <row r="1869" spans="1:28" s="43" customFormat="1" x14ac:dyDescent="0.2">
      <c r="A1869" s="776"/>
      <c r="B1869" s="780"/>
      <c r="D1869" s="779"/>
      <c r="E1869" s="779"/>
      <c r="F1869" s="778"/>
      <c r="G1869" s="777"/>
      <c r="H1869" s="776"/>
      <c r="I1869" s="776"/>
      <c r="J1869" s="776"/>
      <c r="K1869" s="776"/>
      <c r="L1869" s="776"/>
      <c r="M1869" s="776"/>
      <c r="N1869" s="776"/>
      <c r="O1869" s="776"/>
      <c r="P1869" s="776"/>
      <c r="Q1869" s="776"/>
      <c r="R1869" s="776"/>
      <c r="S1869" s="776"/>
      <c r="T1869" s="776"/>
      <c r="U1869" s="776"/>
      <c r="V1869" s="46"/>
      <c r="W1869" s="46"/>
      <c r="X1869" s="775"/>
      <c r="Y1869" s="775"/>
      <c r="Z1869" s="775"/>
      <c r="AA1869" s="775"/>
      <c r="AB1869" s="775"/>
    </row>
    <row r="1870" spans="1:28" s="43" customFormat="1" x14ac:dyDescent="0.2">
      <c r="A1870" s="776"/>
      <c r="B1870" s="780"/>
      <c r="D1870" s="779"/>
      <c r="E1870" s="779"/>
      <c r="F1870" s="778"/>
      <c r="G1870" s="777"/>
      <c r="H1870" s="776"/>
      <c r="I1870" s="776"/>
      <c r="J1870" s="776"/>
      <c r="K1870" s="776"/>
      <c r="L1870" s="776"/>
      <c r="M1870" s="776"/>
      <c r="N1870" s="776"/>
      <c r="O1870" s="776"/>
      <c r="P1870" s="776"/>
      <c r="Q1870" s="776"/>
      <c r="R1870" s="776"/>
      <c r="S1870" s="776"/>
      <c r="T1870" s="776"/>
      <c r="U1870" s="776"/>
      <c r="V1870" s="46"/>
      <c r="W1870" s="46"/>
      <c r="X1870" s="775"/>
      <c r="Y1870" s="775"/>
      <c r="Z1870" s="775"/>
      <c r="AA1870" s="775"/>
      <c r="AB1870" s="775"/>
    </row>
    <row r="1871" spans="1:28" s="43" customFormat="1" x14ac:dyDescent="0.2">
      <c r="A1871" s="776"/>
      <c r="B1871" s="780"/>
      <c r="D1871" s="779"/>
      <c r="E1871" s="779"/>
      <c r="F1871" s="778"/>
      <c r="G1871" s="777"/>
      <c r="H1871" s="776"/>
      <c r="I1871" s="776"/>
      <c r="J1871" s="776"/>
      <c r="K1871" s="776"/>
      <c r="L1871" s="776"/>
      <c r="M1871" s="776"/>
      <c r="N1871" s="776"/>
      <c r="O1871" s="776"/>
      <c r="P1871" s="776"/>
      <c r="Q1871" s="776"/>
      <c r="R1871" s="776"/>
      <c r="S1871" s="776"/>
      <c r="T1871" s="776"/>
      <c r="U1871" s="776"/>
      <c r="V1871" s="46"/>
      <c r="W1871" s="46"/>
      <c r="X1871" s="775"/>
      <c r="Y1871" s="775"/>
      <c r="Z1871" s="775"/>
      <c r="AA1871" s="775"/>
      <c r="AB1871" s="775"/>
    </row>
    <row r="1872" spans="1:28" s="43" customFormat="1" x14ac:dyDescent="0.2">
      <c r="A1872" s="776"/>
      <c r="B1872" s="780"/>
      <c r="D1872" s="779"/>
      <c r="E1872" s="779"/>
      <c r="F1872" s="778"/>
      <c r="G1872" s="777"/>
      <c r="H1872" s="776"/>
      <c r="I1872" s="776"/>
      <c r="J1872" s="776"/>
      <c r="K1872" s="776"/>
      <c r="L1872" s="776"/>
      <c r="M1872" s="776"/>
      <c r="N1872" s="776"/>
      <c r="O1872" s="776"/>
      <c r="P1872" s="776"/>
      <c r="Q1872" s="776"/>
      <c r="R1872" s="776"/>
      <c r="S1872" s="776"/>
      <c r="T1872" s="776"/>
      <c r="U1872" s="776"/>
      <c r="V1872" s="46"/>
      <c r="W1872" s="46"/>
      <c r="X1872" s="775"/>
      <c r="Y1872" s="775"/>
      <c r="Z1872" s="775"/>
      <c r="AA1872" s="775"/>
      <c r="AB1872" s="775"/>
    </row>
    <row r="1873" spans="1:28" s="43" customFormat="1" x14ac:dyDescent="0.2">
      <c r="A1873" s="776"/>
      <c r="B1873" s="780"/>
      <c r="D1873" s="779"/>
      <c r="E1873" s="779"/>
      <c r="F1873" s="778"/>
      <c r="G1873" s="777"/>
      <c r="H1873" s="776"/>
      <c r="I1873" s="776"/>
      <c r="J1873" s="776"/>
      <c r="K1873" s="776"/>
      <c r="L1873" s="776"/>
      <c r="M1873" s="776"/>
      <c r="N1873" s="776"/>
      <c r="O1873" s="776"/>
      <c r="P1873" s="776"/>
      <c r="Q1873" s="776"/>
      <c r="R1873" s="776"/>
      <c r="S1873" s="776"/>
      <c r="T1873" s="776"/>
      <c r="U1873" s="776"/>
      <c r="V1873" s="46"/>
      <c r="W1873" s="46"/>
      <c r="X1873" s="775"/>
      <c r="Y1873" s="775"/>
      <c r="Z1873" s="775"/>
      <c r="AA1873" s="775"/>
      <c r="AB1873" s="775"/>
    </row>
    <row r="1874" spans="1:28" s="43" customFormat="1" x14ac:dyDescent="0.2">
      <c r="A1874" s="776"/>
      <c r="B1874" s="780"/>
      <c r="D1874" s="779"/>
      <c r="E1874" s="779"/>
      <c r="F1874" s="778"/>
      <c r="G1874" s="777"/>
      <c r="H1874" s="776"/>
      <c r="I1874" s="776"/>
      <c r="J1874" s="776"/>
      <c r="K1874" s="776"/>
      <c r="L1874" s="776"/>
      <c r="M1874" s="776"/>
      <c r="N1874" s="776"/>
      <c r="O1874" s="776"/>
      <c r="P1874" s="776"/>
      <c r="Q1874" s="776"/>
      <c r="R1874" s="776"/>
      <c r="S1874" s="776"/>
      <c r="T1874" s="776"/>
      <c r="U1874" s="776"/>
      <c r="V1874" s="46"/>
      <c r="W1874" s="46"/>
      <c r="X1874" s="775"/>
      <c r="Y1874" s="775"/>
      <c r="Z1874" s="775"/>
      <c r="AA1874" s="775"/>
      <c r="AB1874" s="775"/>
    </row>
    <row r="1875" spans="1:28" s="43" customFormat="1" x14ac:dyDescent="0.2">
      <c r="A1875" s="776"/>
      <c r="B1875" s="780"/>
      <c r="D1875" s="779"/>
      <c r="E1875" s="779"/>
      <c r="F1875" s="778"/>
      <c r="G1875" s="777"/>
      <c r="H1875" s="776"/>
      <c r="I1875" s="776"/>
      <c r="J1875" s="776"/>
      <c r="K1875" s="776"/>
      <c r="L1875" s="776"/>
      <c r="M1875" s="776"/>
      <c r="N1875" s="776"/>
      <c r="O1875" s="776"/>
      <c r="P1875" s="776"/>
      <c r="Q1875" s="776"/>
      <c r="R1875" s="776"/>
      <c r="S1875" s="776"/>
      <c r="T1875" s="776"/>
      <c r="U1875" s="776"/>
      <c r="V1875" s="46"/>
      <c r="W1875" s="46"/>
      <c r="X1875" s="775"/>
      <c r="Y1875" s="775"/>
      <c r="Z1875" s="775"/>
      <c r="AA1875" s="775"/>
      <c r="AB1875" s="775"/>
    </row>
    <row r="1876" spans="1:28" s="43" customFormat="1" x14ac:dyDescent="0.2">
      <c r="A1876" s="776"/>
      <c r="B1876" s="780"/>
      <c r="D1876" s="779"/>
      <c r="E1876" s="779"/>
      <c r="F1876" s="778"/>
      <c r="G1876" s="777"/>
      <c r="H1876" s="776"/>
      <c r="I1876" s="776"/>
      <c r="J1876" s="776"/>
      <c r="K1876" s="776"/>
      <c r="L1876" s="776"/>
      <c r="M1876" s="776"/>
      <c r="N1876" s="776"/>
      <c r="O1876" s="776"/>
      <c r="P1876" s="776"/>
      <c r="Q1876" s="776"/>
      <c r="R1876" s="776"/>
      <c r="S1876" s="776"/>
      <c r="T1876" s="776"/>
      <c r="U1876" s="776"/>
      <c r="V1876" s="46"/>
      <c r="W1876" s="46"/>
      <c r="X1876" s="775"/>
      <c r="Y1876" s="775"/>
      <c r="Z1876" s="775"/>
      <c r="AA1876" s="775"/>
      <c r="AB1876" s="775"/>
    </row>
    <row r="1877" spans="1:28" s="43" customFormat="1" x14ac:dyDescent="0.2">
      <c r="A1877" s="776"/>
      <c r="B1877" s="780"/>
      <c r="D1877" s="779"/>
      <c r="E1877" s="779"/>
      <c r="F1877" s="778"/>
      <c r="G1877" s="777"/>
      <c r="H1877" s="776"/>
      <c r="I1877" s="776"/>
      <c r="J1877" s="776"/>
      <c r="K1877" s="776"/>
      <c r="L1877" s="776"/>
      <c r="M1877" s="776"/>
      <c r="N1877" s="776"/>
      <c r="O1877" s="776"/>
      <c r="P1877" s="776"/>
      <c r="Q1877" s="776"/>
      <c r="R1877" s="776"/>
      <c r="S1877" s="776"/>
      <c r="T1877" s="776"/>
      <c r="U1877" s="776"/>
      <c r="V1877" s="46"/>
      <c r="W1877" s="46"/>
      <c r="X1877" s="775"/>
      <c r="Y1877" s="775"/>
      <c r="Z1877" s="775"/>
      <c r="AA1877" s="775"/>
      <c r="AB1877" s="775"/>
    </row>
    <row r="1878" spans="1:28" s="43" customFormat="1" x14ac:dyDescent="0.2">
      <c r="A1878" s="776"/>
      <c r="B1878" s="780"/>
      <c r="D1878" s="779"/>
      <c r="E1878" s="779"/>
      <c r="F1878" s="778"/>
      <c r="G1878" s="777"/>
      <c r="H1878" s="776"/>
      <c r="I1878" s="776"/>
      <c r="J1878" s="776"/>
      <c r="K1878" s="776"/>
      <c r="L1878" s="776"/>
      <c r="M1878" s="776"/>
      <c r="N1878" s="776"/>
      <c r="O1878" s="776"/>
      <c r="P1878" s="776"/>
      <c r="Q1878" s="776"/>
      <c r="R1878" s="776"/>
      <c r="S1878" s="776"/>
      <c r="T1878" s="776"/>
      <c r="U1878" s="776"/>
      <c r="V1878" s="46"/>
      <c r="W1878" s="46"/>
      <c r="X1878" s="775"/>
      <c r="Y1878" s="775"/>
      <c r="Z1878" s="775"/>
      <c r="AA1878" s="775"/>
      <c r="AB1878" s="775"/>
    </row>
    <row r="1879" spans="1:28" s="43" customFormat="1" x14ac:dyDescent="0.2">
      <c r="A1879" s="776"/>
      <c r="B1879" s="780"/>
      <c r="D1879" s="779"/>
      <c r="E1879" s="779"/>
      <c r="F1879" s="778"/>
      <c r="G1879" s="777"/>
      <c r="H1879" s="776"/>
      <c r="I1879" s="776"/>
      <c r="J1879" s="776"/>
      <c r="K1879" s="776"/>
      <c r="L1879" s="776"/>
      <c r="M1879" s="776"/>
      <c r="N1879" s="776"/>
      <c r="O1879" s="776"/>
      <c r="P1879" s="776"/>
      <c r="Q1879" s="776"/>
      <c r="R1879" s="776"/>
      <c r="S1879" s="776"/>
      <c r="T1879" s="776"/>
      <c r="U1879" s="776"/>
      <c r="V1879" s="46"/>
      <c r="W1879" s="46"/>
      <c r="X1879" s="775"/>
      <c r="Y1879" s="775"/>
      <c r="Z1879" s="775"/>
      <c r="AA1879" s="775"/>
      <c r="AB1879" s="775"/>
    </row>
    <row r="1880" spans="1:28" s="43" customFormat="1" x14ac:dyDescent="0.2">
      <c r="A1880" s="776"/>
      <c r="B1880" s="780"/>
      <c r="D1880" s="779"/>
      <c r="E1880" s="779"/>
      <c r="F1880" s="778"/>
      <c r="G1880" s="777"/>
      <c r="H1880" s="776"/>
      <c r="I1880" s="776"/>
      <c r="J1880" s="776"/>
      <c r="K1880" s="776"/>
      <c r="L1880" s="776"/>
      <c r="M1880" s="776"/>
      <c r="N1880" s="776"/>
      <c r="O1880" s="776"/>
      <c r="P1880" s="776"/>
      <c r="Q1880" s="776"/>
      <c r="R1880" s="776"/>
      <c r="S1880" s="776"/>
      <c r="T1880" s="776"/>
      <c r="U1880" s="776"/>
      <c r="V1880" s="46"/>
      <c r="W1880" s="46"/>
      <c r="X1880" s="775"/>
      <c r="Y1880" s="775"/>
      <c r="Z1880" s="775"/>
      <c r="AA1880" s="775"/>
      <c r="AB1880" s="775"/>
    </row>
    <row r="1881" spans="1:28" s="43" customFormat="1" x14ac:dyDescent="0.2">
      <c r="A1881" s="776"/>
      <c r="B1881" s="780"/>
      <c r="D1881" s="779"/>
      <c r="E1881" s="779"/>
      <c r="F1881" s="778"/>
      <c r="G1881" s="777"/>
      <c r="H1881" s="776"/>
      <c r="I1881" s="776"/>
      <c r="J1881" s="776"/>
      <c r="K1881" s="776"/>
      <c r="L1881" s="776"/>
      <c r="M1881" s="776"/>
      <c r="N1881" s="776"/>
      <c r="O1881" s="776"/>
      <c r="P1881" s="776"/>
      <c r="Q1881" s="776"/>
      <c r="R1881" s="776"/>
      <c r="S1881" s="776"/>
      <c r="T1881" s="776"/>
      <c r="U1881" s="776"/>
      <c r="V1881" s="46"/>
      <c r="W1881" s="46"/>
      <c r="X1881" s="775"/>
      <c r="Y1881" s="775"/>
      <c r="Z1881" s="775"/>
      <c r="AA1881" s="775"/>
      <c r="AB1881" s="775"/>
    </row>
    <row r="1882" spans="1:28" s="43" customFormat="1" x14ac:dyDescent="0.2">
      <c r="A1882" s="776"/>
      <c r="B1882" s="780"/>
      <c r="D1882" s="779"/>
      <c r="E1882" s="779"/>
      <c r="F1882" s="778"/>
      <c r="G1882" s="777"/>
      <c r="H1882" s="776"/>
      <c r="I1882" s="776"/>
      <c r="J1882" s="776"/>
      <c r="K1882" s="776"/>
      <c r="L1882" s="776"/>
      <c r="M1882" s="776"/>
      <c r="N1882" s="776"/>
      <c r="O1882" s="776"/>
      <c r="P1882" s="776"/>
      <c r="Q1882" s="776"/>
      <c r="R1882" s="776"/>
      <c r="S1882" s="776"/>
      <c r="T1882" s="776"/>
      <c r="U1882" s="776"/>
      <c r="V1882" s="46"/>
      <c r="W1882" s="46"/>
      <c r="X1882" s="775"/>
      <c r="Y1882" s="775"/>
      <c r="Z1882" s="775"/>
      <c r="AA1882" s="775"/>
      <c r="AB1882" s="775"/>
    </row>
    <row r="1883" spans="1:28" s="43" customFormat="1" x14ac:dyDescent="0.2">
      <c r="A1883" s="776"/>
      <c r="B1883" s="780"/>
      <c r="D1883" s="779"/>
      <c r="E1883" s="779"/>
      <c r="F1883" s="778"/>
      <c r="G1883" s="777"/>
      <c r="H1883" s="776"/>
      <c r="I1883" s="776"/>
      <c r="J1883" s="776"/>
      <c r="K1883" s="776"/>
      <c r="L1883" s="776"/>
      <c r="M1883" s="776"/>
      <c r="N1883" s="776"/>
      <c r="O1883" s="776"/>
      <c r="P1883" s="776"/>
      <c r="Q1883" s="776"/>
      <c r="R1883" s="776"/>
      <c r="S1883" s="776"/>
      <c r="T1883" s="776"/>
      <c r="U1883" s="776"/>
      <c r="V1883" s="46"/>
      <c r="W1883" s="46"/>
      <c r="X1883" s="775"/>
      <c r="Y1883" s="775"/>
      <c r="Z1883" s="775"/>
      <c r="AA1883" s="775"/>
      <c r="AB1883" s="775"/>
    </row>
    <row r="1884" spans="1:28" s="43" customFormat="1" x14ac:dyDescent="0.2">
      <c r="A1884" s="776"/>
      <c r="B1884" s="780"/>
      <c r="D1884" s="779"/>
      <c r="E1884" s="779"/>
      <c r="F1884" s="778"/>
      <c r="G1884" s="777"/>
      <c r="H1884" s="776"/>
      <c r="I1884" s="776"/>
      <c r="J1884" s="776"/>
      <c r="K1884" s="776"/>
      <c r="L1884" s="776"/>
      <c r="M1884" s="776"/>
      <c r="N1884" s="776"/>
      <c r="O1884" s="776"/>
      <c r="P1884" s="776"/>
      <c r="Q1884" s="776"/>
      <c r="R1884" s="776"/>
      <c r="S1884" s="776"/>
      <c r="T1884" s="776"/>
      <c r="U1884" s="776"/>
      <c r="V1884" s="46"/>
      <c r="W1884" s="46"/>
      <c r="X1884" s="775"/>
      <c r="Y1884" s="775"/>
      <c r="Z1884" s="775"/>
      <c r="AA1884" s="775"/>
      <c r="AB1884" s="775"/>
    </row>
    <row r="1885" spans="1:28" s="43" customFormat="1" x14ac:dyDescent="0.2">
      <c r="A1885" s="776"/>
      <c r="B1885" s="780"/>
      <c r="D1885" s="779"/>
      <c r="E1885" s="779"/>
      <c r="F1885" s="778"/>
      <c r="G1885" s="777"/>
      <c r="H1885" s="776"/>
      <c r="I1885" s="776"/>
      <c r="J1885" s="776"/>
      <c r="K1885" s="776"/>
      <c r="L1885" s="776"/>
      <c r="M1885" s="776"/>
      <c r="N1885" s="776"/>
      <c r="O1885" s="776"/>
      <c r="P1885" s="776"/>
      <c r="Q1885" s="776"/>
      <c r="R1885" s="776"/>
      <c r="S1885" s="776"/>
      <c r="T1885" s="776"/>
      <c r="U1885" s="776"/>
      <c r="V1885" s="46"/>
      <c r="W1885" s="46"/>
      <c r="X1885" s="775"/>
      <c r="Y1885" s="775"/>
      <c r="Z1885" s="775"/>
      <c r="AA1885" s="775"/>
      <c r="AB1885" s="775"/>
    </row>
    <row r="1886" spans="1:28" s="43" customFormat="1" x14ac:dyDescent="0.2">
      <c r="A1886" s="776"/>
      <c r="B1886" s="780"/>
      <c r="D1886" s="779"/>
      <c r="E1886" s="779"/>
      <c r="F1886" s="778"/>
      <c r="G1886" s="777"/>
      <c r="H1886" s="776"/>
      <c r="I1886" s="776"/>
      <c r="J1886" s="776"/>
      <c r="K1886" s="776"/>
      <c r="L1886" s="776"/>
      <c r="M1886" s="776"/>
      <c r="N1886" s="776"/>
      <c r="O1886" s="776"/>
      <c r="P1886" s="776"/>
      <c r="Q1886" s="776"/>
      <c r="R1886" s="776"/>
      <c r="S1886" s="776"/>
      <c r="T1886" s="776"/>
      <c r="U1886" s="776"/>
      <c r="V1886" s="46"/>
      <c r="W1886" s="46"/>
      <c r="X1886" s="775"/>
      <c r="Y1886" s="775"/>
      <c r="Z1886" s="775"/>
      <c r="AA1886" s="775"/>
      <c r="AB1886" s="775"/>
    </row>
    <row r="1887" spans="1:28" s="43" customFormat="1" x14ac:dyDescent="0.2">
      <c r="A1887" s="776"/>
      <c r="B1887" s="780"/>
      <c r="D1887" s="779"/>
      <c r="E1887" s="779"/>
      <c r="F1887" s="778"/>
      <c r="G1887" s="777"/>
      <c r="H1887" s="776"/>
      <c r="I1887" s="776"/>
      <c r="J1887" s="776"/>
      <c r="K1887" s="776"/>
      <c r="L1887" s="776"/>
      <c r="M1887" s="776"/>
      <c r="N1887" s="776"/>
      <c r="O1887" s="776"/>
      <c r="P1887" s="776"/>
      <c r="Q1887" s="776"/>
      <c r="R1887" s="776"/>
      <c r="S1887" s="776"/>
      <c r="T1887" s="776"/>
      <c r="U1887" s="776"/>
      <c r="V1887" s="46"/>
      <c r="W1887" s="46"/>
      <c r="X1887" s="775"/>
      <c r="Y1887" s="775"/>
      <c r="Z1887" s="775"/>
      <c r="AA1887" s="775"/>
      <c r="AB1887" s="775"/>
    </row>
    <row r="1888" spans="1:28" s="43" customFormat="1" x14ac:dyDescent="0.2">
      <c r="A1888" s="776"/>
      <c r="B1888" s="780"/>
      <c r="D1888" s="779"/>
      <c r="E1888" s="779"/>
      <c r="F1888" s="778"/>
      <c r="G1888" s="777"/>
      <c r="H1888" s="776"/>
      <c r="I1888" s="776"/>
      <c r="J1888" s="776"/>
      <c r="K1888" s="776"/>
      <c r="L1888" s="776"/>
      <c r="M1888" s="776"/>
      <c r="N1888" s="776"/>
      <c r="O1888" s="776"/>
      <c r="P1888" s="776"/>
      <c r="Q1888" s="776"/>
      <c r="R1888" s="776"/>
      <c r="S1888" s="776"/>
      <c r="T1888" s="776"/>
      <c r="U1888" s="776"/>
      <c r="V1888" s="46"/>
      <c r="W1888" s="46"/>
      <c r="X1888" s="775"/>
      <c r="Y1888" s="775"/>
      <c r="Z1888" s="775"/>
      <c r="AA1888" s="775"/>
      <c r="AB1888" s="775"/>
    </row>
    <row r="1889" spans="1:28" s="43" customFormat="1" x14ac:dyDescent="0.2">
      <c r="A1889" s="776"/>
      <c r="B1889" s="780"/>
      <c r="D1889" s="779"/>
      <c r="E1889" s="779"/>
      <c r="F1889" s="778"/>
      <c r="G1889" s="777"/>
      <c r="H1889" s="776"/>
      <c r="I1889" s="776"/>
      <c r="J1889" s="776"/>
      <c r="K1889" s="776"/>
      <c r="L1889" s="776"/>
      <c r="M1889" s="776"/>
      <c r="N1889" s="776"/>
      <c r="O1889" s="776"/>
      <c r="P1889" s="776"/>
      <c r="Q1889" s="776"/>
      <c r="R1889" s="776"/>
      <c r="S1889" s="776"/>
      <c r="T1889" s="776"/>
      <c r="U1889" s="776"/>
      <c r="V1889" s="46"/>
      <c r="W1889" s="46"/>
      <c r="X1889" s="775"/>
      <c r="Y1889" s="775"/>
      <c r="Z1889" s="775"/>
      <c r="AA1889" s="775"/>
      <c r="AB1889" s="775"/>
    </row>
    <row r="1890" spans="1:28" s="43" customFormat="1" x14ac:dyDescent="0.2">
      <c r="A1890" s="776"/>
      <c r="B1890" s="780"/>
      <c r="D1890" s="779"/>
      <c r="E1890" s="779"/>
      <c r="F1890" s="778"/>
      <c r="G1890" s="777"/>
      <c r="H1890" s="776"/>
      <c r="I1890" s="776"/>
      <c r="J1890" s="776"/>
      <c r="K1890" s="776"/>
      <c r="L1890" s="776"/>
      <c r="M1890" s="776"/>
      <c r="N1890" s="776"/>
      <c r="O1890" s="776"/>
      <c r="P1890" s="776"/>
      <c r="Q1890" s="776"/>
      <c r="R1890" s="776"/>
      <c r="S1890" s="776"/>
      <c r="T1890" s="776"/>
      <c r="U1890" s="776"/>
      <c r="V1890" s="46"/>
      <c r="W1890" s="46"/>
      <c r="X1890" s="775"/>
      <c r="Y1890" s="775"/>
      <c r="Z1890" s="775"/>
      <c r="AA1890" s="775"/>
      <c r="AB1890" s="775"/>
    </row>
    <row r="1891" spans="1:28" s="43" customFormat="1" x14ac:dyDescent="0.2">
      <c r="A1891" s="776"/>
      <c r="B1891" s="780"/>
      <c r="D1891" s="779"/>
      <c r="E1891" s="779"/>
      <c r="F1891" s="778"/>
      <c r="G1891" s="777"/>
      <c r="H1891" s="776"/>
      <c r="I1891" s="776"/>
      <c r="J1891" s="776"/>
      <c r="K1891" s="776"/>
      <c r="L1891" s="776"/>
      <c r="M1891" s="776"/>
      <c r="N1891" s="776"/>
      <c r="O1891" s="776"/>
      <c r="P1891" s="776"/>
      <c r="Q1891" s="776"/>
      <c r="R1891" s="776"/>
      <c r="S1891" s="776"/>
      <c r="T1891" s="776"/>
      <c r="U1891" s="776"/>
      <c r="V1891" s="46"/>
      <c r="W1891" s="46"/>
      <c r="X1891" s="775"/>
      <c r="Y1891" s="775"/>
      <c r="Z1891" s="775"/>
      <c r="AA1891" s="775"/>
      <c r="AB1891" s="775"/>
    </row>
    <row r="1892" spans="1:28" s="43" customFormat="1" x14ac:dyDescent="0.2">
      <c r="A1892" s="776"/>
      <c r="B1892" s="780"/>
      <c r="D1892" s="779"/>
      <c r="E1892" s="779"/>
      <c r="F1892" s="778"/>
      <c r="G1892" s="777"/>
      <c r="H1892" s="776"/>
      <c r="I1892" s="776"/>
      <c r="J1892" s="776"/>
      <c r="K1892" s="776"/>
      <c r="L1892" s="776"/>
      <c r="M1892" s="776"/>
      <c r="N1892" s="776"/>
      <c r="O1892" s="776"/>
      <c r="P1892" s="776"/>
      <c r="Q1892" s="776"/>
      <c r="R1892" s="776"/>
      <c r="S1892" s="776"/>
      <c r="T1892" s="776"/>
      <c r="U1892" s="776"/>
      <c r="V1892" s="46"/>
      <c r="W1892" s="46"/>
      <c r="X1892" s="775"/>
      <c r="Y1892" s="775"/>
      <c r="Z1892" s="775"/>
      <c r="AA1892" s="775"/>
      <c r="AB1892" s="775"/>
    </row>
    <row r="1893" spans="1:28" s="43" customFormat="1" x14ac:dyDescent="0.2">
      <c r="A1893" s="776"/>
      <c r="B1893" s="780"/>
      <c r="D1893" s="779"/>
      <c r="E1893" s="779"/>
      <c r="F1893" s="778"/>
      <c r="G1893" s="777"/>
      <c r="H1893" s="776"/>
      <c r="I1893" s="776"/>
      <c r="J1893" s="776"/>
      <c r="K1893" s="776"/>
      <c r="L1893" s="776"/>
      <c r="M1893" s="776"/>
      <c r="N1893" s="776"/>
      <c r="O1893" s="776"/>
      <c r="P1893" s="776"/>
      <c r="Q1893" s="776"/>
      <c r="R1893" s="776"/>
      <c r="S1893" s="776"/>
      <c r="T1893" s="776"/>
      <c r="U1893" s="776"/>
      <c r="V1893" s="46"/>
      <c r="W1893" s="46"/>
      <c r="X1893" s="775"/>
      <c r="Y1893" s="775"/>
      <c r="Z1893" s="775"/>
      <c r="AA1893" s="775"/>
      <c r="AB1893" s="775"/>
    </row>
    <row r="1894" spans="1:28" s="43" customFormat="1" x14ac:dyDescent="0.2">
      <c r="A1894" s="776"/>
      <c r="B1894" s="780"/>
      <c r="D1894" s="779"/>
      <c r="E1894" s="779"/>
      <c r="F1894" s="778"/>
      <c r="G1894" s="777"/>
      <c r="H1894" s="776"/>
      <c r="I1894" s="776"/>
      <c r="J1894" s="776"/>
      <c r="K1894" s="776"/>
      <c r="L1894" s="776"/>
      <c r="M1894" s="776"/>
      <c r="N1894" s="776"/>
      <c r="O1894" s="776"/>
      <c r="P1894" s="776"/>
      <c r="Q1894" s="776"/>
      <c r="R1894" s="776"/>
      <c r="S1894" s="776"/>
      <c r="T1894" s="776"/>
      <c r="U1894" s="776"/>
      <c r="V1894" s="46"/>
      <c r="W1894" s="46"/>
      <c r="X1894" s="775"/>
      <c r="Y1894" s="775"/>
      <c r="Z1894" s="775"/>
      <c r="AA1894" s="775"/>
      <c r="AB1894" s="775"/>
    </row>
    <row r="1895" spans="1:28" s="43" customFormat="1" x14ac:dyDescent="0.2">
      <c r="A1895" s="776"/>
      <c r="B1895" s="780"/>
      <c r="D1895" s="779"/>
      <c r="E1895" s="779"/>
      <c r="F1895" s="778"/>
      <c r="G1895" s="777"/>
      <c r="H1895" s="776"/>
      <c r="I1895" s="776"/>
      <c r="J1895" s="776"/>
      <c r="K1895" s="776"/>
      <c r="L1895" s="776"/>
      <c r="M1895" s="776"/>
      <c r="N1895" s="776"/>
      <c r="O1895" s="776"/>
      <c r="P1895" s="776"/>
      <c r="Q1895" s="776"/>
      <c r="R1895" s="776"/>
      <c r="S1895" s="776"/>
      <c r="T1895" s="776"/>
      <c r="U1895" s="776"/>
      <c r="V1895" s="46"/>
      <c r="W1895" s="46"/>
      <c r="X1895" s="775"/>
      <c r="Y1895" s="775"/>
      <c r="Z1895" s="775"/>
      <c r="AA1895" s="775"/>
      <c r="AB1895" s="775"/>
    </row>
    <row r="1896" spans="1:28" s="43" customFormat="1" x14ac:dyDescent="0.2">
      <c r="A1896" s="776"/>
      <c r="B1896" s="780"/>
      <c r="D1896" s="779"/>
      <c r="E1896" s="779"/>
      <c r="F1896" s="778"/>
      <c r="G1896" s="777"/>
      <c r="H1896" s="776"/>
      <c r="I1896" s="776"/>
      <c r="J1896" s="776"/>
      <c r="K1896" s="776"/>
      <c r="L1896" s="776"/>
      <c r="M1896" s="776"/>
      <c r="N1896" s="776"/>
      <c r="O1896" s="776"/>
      <c r="P1896" s="776"/>
      <c r="Q1896" s="776"/>
      <c r="R1896" s="776"/>
      <c r="S1896" s="776"/>
      <c r="T1896" s="776"/>
      <c r="U1896" s="776"/>
      <c r="V1896" s="46"/>
      <c r="W1896" s="46"/>
      <c r="X1896" s="775"/>
      <c r="Y1896" s="775"/>
      <c r="Z1896" s="775"/>
      <c r="AA1896" s="775"/>
      <c r="AB1896" s="775"/>
    </row>
    <row r="1897" spans="1:28" s="43" customFormat="1" x14ac:dyDescent="0.2">
      <c r="A1897" s="776"/>
      <c r="B1897" s="780"/>
      <c r="D1897" s="779"/>
      <c r="E1897" s="779"/>
      <c r="F1897" s="778"/>
      <c r="G1897" s="777"/>
      <c r="H1897" s="776"/>
      <c r="I1897" s="776"/>
      <c r="J1897" s="776"/>
      <c r="K1897" s="776"/>
      <c r="L1897" s="776"/>
      <c r="M1897" s="776"/>
      <c r="N1897" s="776"/>
      <c r="O1897" s="776"/>
      <c r="P1897" s="776"/>
      <c r="Q1897" s="776"/>
      <c r="R1897" s="776"/>
      <c r="S1897" s="776"/>
      <c r="T1897" s="776"/>
      <c r="U1897" s="776"/>
      <c r="V1897" s="46"/>
      <c r="W1897" s="46"/>
      <c r="X1897" s="775"/>
      <c r="Y1897" s="775"/>
      <c r="Z1897" s="775"/>
      <c r="AA1897" s="775"/>
      <c r="AB1897" s="775"/>
    </row>
    <row r="1898" spans="1:28" s="43" customFormat="1" x14ac:dyDescent="0.2">
      <c r="A1898" s="776"/>
      <c r="B1898" s="780"/>
      <c r="D1898" s="779"/>
      <c r="E1898" s="779"/>
      <c r="F1898" s="778"/>
      <c r="G1898" s="777"/>
      <c r="H1898" s="776"/>
      <c r="I1898" s="776"/>
      <c r="J1898" s="776"/>
      <c r="K1898" s="776"/>
      <c r="L1898" s="776"/>
      <c r="M1898" s="776"/>
      <c r="N1898" s="776"/>
      <c r="O1898" s="776"/>
      <c r="P1898" s="776"/>
      <c r="Q1898" s="776"/>
      <c r="R1898" s="776"/>
      <c r="S1898" s="776"/>
      <c r="T1898" s="776"/>
      <c r="U1898" s="776"/>
      <c r="V1898" s="46"/>
      <c r="W1898" s="46"/>
      <c r="X1898" s="775"/>
      <c r="Y1898" s="775"/>
      <c r="Z1898" s="775"/>
      <c r="AA1898" s="775"/>
      <c r="AB1898" s="775"/>
    </row>
    <row r="1899" spans="1:28" s="43" customFormat="1" x14ac:dyDescent="0.2">
      <c r="A1899" s="776"/>
      <c r="B1899" s="780"/>
      <c r="D1899" s="779"/>
      <c r="E1899" s="779"/>
      <c r="F1899" s="778"/>
      <c r="G1899" s="777"/>
      <c r="H1899" s="776"/>
      <c r="I1899" s="776"/>
      <c r="J1899" s="776"/>
      <c r="K1899" s="776"/>
      <c r="L1899" s="776"/>
      <c r="M1899" s="776"/>
      <c r="N1899" s="776"/>
      <c r="O1899" s="776"/>
      <c r="P1899" s="776"/>
      <c r="Q1899" s="776"/>
      <c r="R1899" s="776"/>
      <c r="S1899" s="776"/>
      <c r="T1899" s="776"/>
      <c r="U1899" s="776"/>
      <c r="V1899" s="46"/>
      <c r="W1899" s="46"/>
      <c r="X1899" s="775"/>
      <c r="Y1899" s="775"/>
      <c r="Z1899" s="775"/>
      <c r="AA1899" s="775"/>
      <c r="AB1899" s="775"/>
    </row>
    <row r="1900" spans="1:28" s="43" customFormat="1" x14ac:dyDescent="0.2">
      <c r="A1900" s="776"/>
      <c r="B1900" s="780"/>
      <c r="D1900" s="779"/>
      <c r="E1900" s="779"/>
      <c r="F1900" s="778"/>
      <c r="G1900" s="777"/>
      <c r="H1900" s="776"/>
      <c r="I1900" s="776"/>
      <c r="J1900" s="776"/>
      <c r="K1900" s="776"/>
      <c r="L1900" s="776"/>
      <c r="M1900" s="776"/>
      <c r="N1900" s="776"/>
      <c r="O1900" s="776"/>
      <c r="P1900" s="776"/>
      <c r="Q1900" s="776"/>
      <c r="R1900" s="776"/>
      <c r="S1900" s="776"/>
      <c r="T1900" s="776"/>
      <c r="U1900" s="776"/>
      <c r="V1900" s="46"/>
      <c r="W1900" s="46"/>
      <c r="X1900" s="775"/>
      <c r="Y1900" s="775"/>
      <c r="Z1900" s="775"/>
      <c r="AA1900" s="775"/>
      <c r="AB1900" s="775"/>
    </row>
    <row r="1901" spans="1:28" s="43" customFormat="1" x14ac:dyDescent="0.2">
      <c r="A1901" s="776"/>
      <c r="B1901" s="780"/>
      <c r="D1901" s="779"/>
      <c r="E1901" s="779"/>
      <c r="F1901" s="778"/>
      <c r="G1901" s="777"/>
      <c r="H1901" s="776"/>
      <c r="I1901" s="776"/>
      <c r="J1901" s="776"/>
      <c r="K1901" s="776"/>
      <c r="L1901" s="776"/>
      <c r="M1901" s="776"/>
      <c r="N1901" s="776"/>
      <c r="O1901" s="776"/>
      <c r="P1901" s="776"/>
      <c r="Q1901" s="776"/>
      <c r="R1901" s="776"/>
      <c r="S1901" s="776"/>
      <c r="T1901" s="776"/>
      <c r="U1901" s="776"/>
      <c r="V1901" s="46"/>
      <c r="W1901" s="46"/>
      <c r="X1901" s="775"/>
      <c r="Y1901" s="775"/>
      <c r="Z1901" s="775"/>
      <c r="AA1901" s="775"/>
      <c r="AB1901" s="775"/>
    </row>
    <row r="1902" spans="1:28" s="43" customFormat="1" x14ac:dyDescent="0.2">
      <c r="A1902" s="776"/>
      <c r="B1902" s="780"/>
      <c r="D1902" s="779"/>
      <c r="E1902" s="779"/>
      <c r="F1902" s="778"/>
      <c r="G1902" s="777"/>
      <c r="H1902" s="776"/>
      <c r="I1902" s="776"/>
      <c r="J1902" s="776"/>
      <c r="K1902" s="776"/>
      <c r="L1902" s="776"/>
      <c r="M1902" s="776"/>
      <c r="N1902" s="776"/>
      <c r="O1902" s="776"/>
      <c r="P1902" s="776"/>
      <c r="Q1902" s="776"/>
      <c r="R1902" s="776"/>
      <c r="S1902" s="776"/>
      <c r="T1902" s="776"/>
      <c r="U1902" s="776"/>
      <c r="V1902" s="46"/>
      <c r="W1902" s="46"/>
      <c r="X1902" s="775"/>
      <c r="Y1902" s="775"/>
      <c r="Z1902" s="775"/>
      <c r="AA1902" s="775"/>
      <c r="AB1902" s="775"/>
    </row>
    <row r="1903" spans="1:28" s="43" customFormat="1" x14ac:dyDescent="0.2">
      <c r="A1903" s="776"/>
      <c r="B1903" s="780"/>
      <c r="D1903" s="779"/>
      <c r="E1903" s="779"/>
      <c r="F1903" s="778"/>
      <c r="G1903" s="777"/>
      <c r="H1903" s="776"/>
      <c r="I1903" s="776"/>
      <c r="J1903" s="776"/>
      <c r="K1903" s="776"/>
      <c r="L1903" s="776"/>
      <c r="M1903" s="776"/>
      <c r="N1903" s="776"/>
      <c r="O1903" s="776"/>
      <c r="P1903" s="776"/>
      <c r="Q1903" s="776"/>
      <c r="R1903" s="776"/>
      <c r="S1903" s="776"/>
      <c r="T1903" s="776"/>
      <c r="U1903" s="776"/>
      <c r="V1903" s="46"/>
      <c r="W1903" s="46"/>
      <c r="X1903" s="775"/>
      <c r="Y1903" s="775"/>
      <c r="Z1903" s="775"/>
      <c r="AA1903" s="775"/>
      <c r="AB1903" s="775"/>
    </row>
    <row r="1904" spans="1:28" s="43" customFormat="1" x14ac:dyDescent="0.2">
      <c r="A1904" s="776"/>
      <c r="B1904" s="780"/>
      <c r="D1904" s="779"/>
      <c r="E1904" s="779"/>
      <c r="F1904" s="778"/>
      <c r="G1904" s="777"/>
      <c r="H1904" s="776"/>
      <c r="I1904" s="776"/>
      <c r="J1904" s="776"/>
      <c r="K1904" s="776"/>
      <c r="L1904" s="776"/>
      <c r="M1904" s="776"/>
      <c r="N1904" s="776"/>
      <c r="O1904" s="776"/>
      <c r="P1904" s="776"/>
      <c r="Q1904" s="776"/>
      <c r="R1904" s="776"/>
      <c r="S1904" s="776"/>
      <c r="T1904" s="776"/>
      <c r="U1904" s="776"/>
      <c r="V1904" s="46"/>
      <c r="W1904" s="46"/>
      <c r="X1904" s="775"/>
      <c r="Y1904" s="775"/>
      <c r="Z1904" s="775"/>
      <c r="AA1904" s="775"/>
      <c r="AB1904" s="775"/>
    </row>
    <row r="1905" spans="1:28" s="43" customFormat="1" x14ac:dyDescent="0.2">
      <c r="A1905" s="776"/>
      <c r="B1905" s="780"/>
      <c r="D1905" s="779"/>
      <c r="E1905" s="779"/>
      <c r="F1905" s="778"/>
      <c r="G1905" s="777"/>
      <c r="H1905" s="776"/>
      <c r="I1905" s="776"/>
      <c r="J1905" s="776"/>
      <c r="K1905" s="776"/>
      <c r="L1905" s="776"/>
      <c r="M1905" s="776"/>
      <c r="N1905" s="776"/>
      <c r="O1905" s="776"/>
      <c r="P1905" s="776"/>
      <c r="Q1905" s="776"/>
      <c r="R1905" s="776"/>
      <c r="S1905" s="776"/>
      <c r="T1905" s="776"/>
      <c r="U1905" s="776"/>
      <c r="V1905" s="46"/>
      <c r="W1905" s="46"/>
      <c r="X1905" s="775"/>
      <c r="Y1905" s="775"/>
      <c r="Z1905" s="775"/>
      <c r="AA1905" s="775"/>
      <c r="AB1905" s="775"/>
    </row>
    <row r="1906" spans="1:28" s="43" customFormat="1" x14ac:dyDescent="0.2">
      <c r="A1906" s="776"/>
      <c r="B1906" s="780"/>
      <c r="D1906" s="779"/>
      <c r="E1906" s="779"/>
      <c r="F1906" s="778"/>
      <c r="G1906" s="777"/>
      <c r="H1906" s="776"/>
      <c r="I1906" s="776"/>
      <c r="J1906" s="776"/>
      <c r="K1906" s="776"/>
      <c r="L1906" s="776"/>
      <c r="M1906" s="776"/>
      <c r="N1906" s="776"/>
      <c r="O1906" s="776"/>
      <c r="P1906" s="776"/>
      <c r="Q1906" s="776"/>
      <c r="R1906" s="776"/>
      <c r="S1906" s="776"/>
      <c r="T1906" s="776"/>
      <c r="U1906" s="776"/>
      <c r="V1906" s="46"/>
      <c r="W1906" s="46"/>
      <c r="X1906" s="775"/>
      <c r="Y1906" s="775"/>
      <c r="Z1906" s="775"/>
      <c r="AA1906" s="775"/>
      <c r="AB1906" s="775"/>
    </row>
    <row r="1907" spans="1:28" s="43" customFormat="1" x14ac:dyDescent="0.2">
      <c r="A1907" s="776"/>
      <c r="B1907" s="780"/>
      <c r="D1907" s="779"/>
      <c r="E1907" s="779"/>
      <c r="F1907" s="778"/>
      <c r="G1907" s="777"/>
      <c r="H1907" s="776"/>
      <c r="I1907" s="776"/>
      <c r="J1907" s="776"/>
      <c r="K1907" s="776"/>
      <c r="L1907" s="776"/>
      <c r="M1907" s="776"/>
      <c r="N1907" s="776"/>
      <c r="O1907" s="776"/>
      <c r="P1907" s="776"/>
      <c r="Q1907" s="776"/>
      <c r="R1907" s="776"/>
      <c r="S1907" s="776"/>
      <c r="T1907" s="776"/>
      <c r="U1907" s="776"/>
      <c r="V1907" s="46"/>
      <c r="W1907" s="46"/>
      <c r="X1907" s="775"/>
      <c r="Y1907" s="775"/>
      <c r="Z1907" s="775"/>
      <c r="AA1907" s="775"/>
      <c r="AB1907" s="775"/>
    </row>
    <row r="1908" spans="1:28" s="43" customFormat="1" x14ac:dyDescent="0.2">
      <c r="A1908" s="776"/>
      <c r="B1908" s="780"/>
      <c r="D1908" s="779"/>
      <c r="E1908" s="779"/>
      <c r="F1908" s="778"/>
      <c r="G1908" s="777"/>
      <c r="H1908" s="776"/>
      <c r="I1908" s="776"/>
      <c r="J1908" s="776"/>
      <c r="K1908" s="776"/>
      <c r="L1908" s="776"/>
      <c r="M1908" s="776"/>
      <c r="N1908" s="776"/>
      <c r="O1908" s="776"/>
      <c r="P1908" s="776"/>
      <c r="Q1908" s="776"/>
      <c r="R1908" s="776"/>
      <c r="S1908" s="776"/>
      <c r="T1908" s="776"/>
      <c r="U1908" s="776"/>
      <c r="V1908" s="46"/>
      <c r="W1908" s="46"/>
      <c r="X1908" s="775"/>
      <c r="Y1908" s="775"/>
      <c r="Z1908" s="775"/>
      <c r="AA1908" s="775"/>
      <c r="AB1908" s="775"/>
    </row>
    <row r="1909" spans="1:28" s="43" customFormat="1" x14ac:dyDescent="0.2">
      <c r="A1909" s="776"/>
      <c r="B1909" s="780"/>
      <c r="D1909" s="779"/>
      <c r="E1909" s="779"/>
      <c r="F1909" s="778"/>
      <c r="G1909" s="777"/>
      <c r="H1909" s="776"/>
      <c r="I1909" s="776"/>
      <c r="J1909" s="776"/>
      <c r="K1909" s="776"/>
      <c r="L1909" s="776"/>
      <c r="M1909" s="776"/>
      <c r="N1909" s="776"/>
      <c r="O1909" s="776"/>
      <c r="P1909" s="776"/>
      <c r="Q1909" s="776"/>
      <c r="R1909" s="776"/>
      <c r="S1909" s="776"/>
      <c r="T1909" s="776"/>
      <c r="U1909" s="776"/>
      <c r="V1909" s="46"/>
      <c r="W1909" s="46"/>
      <c r="X1909" s="775"/>
      <c r="Y1909" s="775"/>
      <c r="Z1909" s="775"/>
      <c r="AA1909" s="775"/>
      <c r="AB1909" s="775"/>
    </row>
    <row r="1910" spans="1:28" s="43" customFormat="1" x14ac:dyDescent="0.2">
      <c r="A1910" s="776"/>
      <c r="B1910" s="780"/>
      <c r="D1910" s="779"/>
      <c r="E1910" s="779"/>
      <c r="F1910" s="778"/>
      <c r="G1910" s="777"/>
      <c r="H1910" s="776"/>
      <c r="I1910" s="776"/>
      <c r="J1910" s="776"/>
      <c r="K1910" s="776"/>
      <c r="L1910" s="776"/>
      <c r="M1910" s="776"/>
      <c r="N1910" s="776"/>
      <c r="O1910" s="776"/>
      <c r="P1910" s="776"/>
      <c r="Q1910" s="776"/>
      <c r="R1910" s="776"/>
      <c r="S1910" s="776"/>
      <c r="T1910" s="776"/>
      <c r="U1910" s="776"/>
      <c r="V1910" s="46"/>
      <c r="W1910" s="46"/>
      <c r="X1910" s="775"/>
      <c r="Y1910" s="775"/>
      <c r="Z1910" s="775"/>
      <c r="AA1910" s="775"/>
      <c r="AB1910" s="775"/>
    </row>
    <row r="1911" spans="1:28" s="43" customFormat="1" x14ac:dyDescent="0.2">
      <c r="A1911" s="776"/>
      <c r="B1911" s="780"/>
      <c r="D1911" s="779"/>
      <c r="E1911" s="779"/>
      <c r="F1911" s="778"/>
      <c r="G1911" s="777"/>
      <c r="H1911" s="776"/>
      <c r="I1911" s="776"/>
      <c r="J1911" s="776"/>
      <c r="K1911" s="776"/>
      <c r="L1911" s="776"/>
      <c r="M1911" s="776"/>
      <c r="N1911" s="776"/>
      <c r="O1911" s="776"/>
      <c r="P1911" s="776"/>
      <c r="Q1911" s="776"/>
      <c r="R1911" s="776"/>
      <c r="S1911" s="776"/>
      <c r="T1911" s="776"/>
      <c r="U1911" s="776"/>
      <c r="V1911" s="46"/>
      <c r="W1911" s="46"/>
      <c r="X1911" s="775"/>
      <c r="Y1911" s="775"/>
      <c r="Z1911" s="775"/>
      <c r="AA1911" s="775"/>
      <c r="AB1911" s="775"/>
    </row>
    <row r="1912" spans="1:28" s="43" customFormat="1" x14ac:dyDescent="0.2">
      <c r="A1912" s="776"/>
      <c r="B1912" s="780"/>
      <c r="D1912" s="779"/>
      <c r="E1912" s="779"/>
      <c r="F1912" s="778"/>
      <c r="G1912" s="777"/>
      <c r="H1912" s="776"/>
      <c r="I1912" s="776"/>
      <c r="J1912" s="776"/>
      <c r="K1912" s="776"/>
      <c r="L1912" s="776"/>
      <c r="M1912" s="776"/>
      <c r="N1912" s="776"/>
      <c r="O1912" s="776"/>
      <c r="P1912" s="776"/>
      <c r="Q1912" s="776"/>
      <c r="R1912" s="776"/>
      <c r="S1912" s="776"/>
      <c r="T1912" s="776"/>
      <c r="U1912" s="776"/>
      <c r="V1912" s="46"/>
      <c r="W1912" s="46"/>
      <c r="X1912" s="775"/>
      <c r="Y1912" s="775"/>
      <c r="Z1912" s="775"/>
      <c r="AA1912" s="775"/>
      <c r="AB1912" s="775"/>
    </row>
    <row r="1913" spans="1:28" s="43" customFormat="1" x14ac:dyDescent="0.2">
      <c r="A1913" s="776"/>
      <c r="B1913" s="780"/>
      <c r="D1913" s="779"/>
      <c r="E1913" s="779"/>
      <c r="F1913" s="778"/>
      <c r="G1913" s="777"/>
      <c r="H1913" s="776"/>
      <c r="I1913" s="776"/>
      <c r="J1913" s="776"/>
      <c r="K1913" s="776"/>
      <c r="L1913" s="776"/>
      <c r="M1913" s="776"/>
      <c r="N1913" s="776"/>
      <c r="O1913" s="776"/>
      <c r="P1913" s="776"/>
      <c r="Q1913" s="776"/>
      <c r="R1913" s="776"/>
      <c r="S1913" s="776"/>
      <c r="T1913" s="776"/>
      <c r="U1913" s="776"/>
      <c r="V1913" s="46"/>
      <c r="W1913" s="46"/>
      <c r="X1913" s="775"/>
      <c r="Y1913" s="775"/>
      <c r="Z1913" s="775"/>
      <c r="AA1913" s="775"/>
      <c r="AB1913" s="775"/>
    </row>
    <row r="1914" spans="1:28" s="43" customFormat="1" x14ac:dyDescent="0.2">
      <c r="A1914" s="776"/>
      <c r="B1914" s="780"/>
      <c r="D1914" s="779"/>
      <c r="E1914" s="779"/>
      <c r="F1914" s="778"/>
      <c r="G1914" s="777"/>
      <c r="H1914" s="776"/>
      <c r="I1914" s="776"/>
      <c r="J1914" s="776"/>
      <c r="K1914" s="776"/>
      <c r="L1914" s="776"/>
      <c r="M1914" s="776"/>
      <c r="N1914" s="776"/>
      <c r="O1914" s="776"/>
      <c r="P1914" s="776"/>
      <c r="Q1914" s="776"/>
      <c r="R1914" s="776"/>
      <c r="S1914" s="776"/>
      <c r="T1914" s="776"/>
      <c r="U1914" s="776"/>
      <c r="V1914" s="46"/>
      <c r="W1914" s="46"/>
      <c r="X1914" s="775"/>
      <c r="Y1914" s="775"/>
      <c r="Z1914" s="775"/>
      <c r="AA1914" s="775"/>
      <c r="AB1914" s="775"/>
    </row>
    <row r="1915" spans="1:28" s="43" customFormat="1" x14ac:dyDescent="0.2">
      <c r="A1915" s="776"/>
      <c r="B1915" s="780"/>
      <c r="D1915" s="779"/>
      <c r="E1915" s="779"/>
      <c r="F1915" s="778"/>
      <c r="G1915" s="777"/>
      <c r="H1915" s="776"/>
      <c r="I1915" s="776"/>
      <c r="J1915" s="776"/>
      <c r="K1915" s="776"/>
      <c r="L1915" s="776"/>
      <c r="M1915" s="776"/>
      <c r="N1915" s="776"/>
      <c r="O1915" s="776"/>
      <c r="P1915" s="776"/>
      <c r="Q1915" s="776"/>
      <c r="R1915" s="776"/>
      <c r="S1915" s="776"/>
      <c r="T1915" s="776"/>
      <c r="U1915" s="776"/>
      <c r="V1915" s="46"/>
      <c r="W1915" s="46"/>
      <c r="X1915" s="775"/>
      <c r="Y1915" s="775"/>
      <c r="Z1915" s="775"/>
      <c r="AA1915" s="775"/>
      <c r="AB1915" s="775"/>
    </row>
    <row r="1916" spans="1:28" s="43" customFormat="1" x14ac:dyDescent="0.2">
      <c r="A1916" s="776"/>
      <c r="B1916" s="780"/>
      <c r="D1916" s="779"/>
      <c r="E1916" s="779"/>
      <c r="F1916" s="778"/>
      <c r="G1916" s="777"/>
      <c r="H1916" s="776"/>
      <c r="I1916" s="776"/>
      <c r="J1916" s="776"/>
      <c r="K1916" s="776"/>
      <c r="L1916" s="776"/>
      <c r="M1916" s="776"/>
      <c r="N1916" s="776"/>
      <c r="O1916" s="776"/>
      <c r="P1916" s="776"/>
      <c r="Q1916" s="776"/>
      <c r="R1916" s="776"/>
      <c r="S1916" s="776"/>
      <c r="T1916" s="776"/>
      <c r="U1916" s="776"/>
      <c r="V1916" s="46"/>
      <c r="W1916" s="46"/>
      <c r="X1916" s="775"/>
      <c r="Y1916" s="775"/>
      <c r="Z1916" s="775"/>
      <c r="AA1916" s="775"/>
      <c r="AB1916" s="775"/>
    </row>
    <row r="1917" spans="1:28" s="43" customFormat="1" x14ac:dyDescent="0.2">
      <c r="A1917" s="776"/>
      <c r="B1917" s="780"/>
      <c r="D1917" s="779"/>
      <c r="E1917" s="779"/>
      <c r="F1917" s="778"/>
      <c r="G1917" s="777"/>
      <c r="H1917" s="776"/>
      <c r="I1917" s="776"/>
      <c r="J1917" s="776"/>
      <c r="K1917" s="776"/>
      <c r="L1917" s="776"/>
      <c r="M1917" s="776"/>
      <c r="N1917" s="776"/>
      <c r="O1917" s="776"/>
      <c r="P1917" s="776"/>
      <c r="Q1917" s="776"/>
      <c r="R1917" s="776"/>
      <c r="S1917" s="776"/>
      <c r="T1917" s="776"/>
      <c r="U1917" s="776"/>
      <c r="V1917" s="46"/>
      <c r="W1917" s="46"/>
      <c r="X1917" s="775"/>
      <c r="Y1917" s="775"/>
      <c r="Z1917" s="775"/>
      <c r="AA1917" s="775"/>
      <c r="AB1917" s="775"/>
    </row>
    <row r="1918" spans="1:28" s="43" customFormat="1" x14ac:dyDescent="0.2">
      <c r="A1918" s="776"/>
      <c r="B1918" s="780"/>
      <c r="D1918" s="779"/>
      <c r="E1918" s="779"/>
      <c r="F1918" s="778"/>
      <c r="G1918" s="777"/>
      <c r="H1918" s="776"/>
      <c r="I1918" s="776"/>
      <c r="J1918" s="776"/>
      <c r="K1918" s="776"/>
      <c r="L1918" s="776"/>
      <c r="M1918" s="776"/>
      <c r="N1918" s="776"/>
      <c r="O1918" s="776"/>
      <c r="P1918" s="776"/>
      <c r="Q1918" s="776"/>
      <c r="R1918" s="776"/>
      <c r="S1918" s="776"/>
      <c r="T1918" s="776"/>
      <c r="U1918" s="776"/>
      <c r="V1918" s="46"/>
      <c r="W1918" s="46"/>
      <c r="X1918" s="775"/>
      <c r="Y1918" s="775"/>
      <c r="Z1918" s="775"/>
      <c r="AA1918" s="775"/>
      <c r="AB1918" s="775"/>
    </row>
    <row r="1919" spans="1:28" s="43" customFormat="1" x14ac:dyDescent="0.2">
      <c r="A1919" s="776"/>
      <c r="B1919" s="780"/>
      <c r="D1919" s="779"/>
      <c r="E1919" s="779"/>
      <c r="F1919" s="778"/>
      <c r="G1919" s="777"/>
      <c r="H1919" s="776"/>
      <c r="I1919" s="776"/>
      <c r="J1919" s="776"/>
      <c r="K1919" s="776"/>
      <c r="L1919" s="776"/>
      <c r="M1919" s="776"/>
      <c r="N1919" s="776"/>
      <c r="O1919" s="776"/>
      <c r="P1919" s="776"/>
      <c r="Q1919" s="776"/>
      <c r="R1919" s="776"/>
      <c r="S1919" s="776"/>
      <c r="T1919" s="776"/>
      <c r="U1919" s="776"/>
      <c r="V1919" s="46"/>
      <c r="W1919" s="46"/>
      <c r="X1919" s="775"/>
      <c r="Y1919" s="775"/>
      <c r="Z1919" s="775"/>
      <c r="AA1919" s="775"/>
      <c r="AB1919" s="775"/>
    </row>
    <row r="1920" spans="1:28" s="43" customFormat="1" x14ac:dyDescent="0.2">
      <c r="A1920" s="776"/>
      <c r="B1920" s="780"/>
      <c r="D1920" s="779"/>
      <c r="E1920" s="779"/>
      <c r="F1920" s="778"/>
      <c r="G1920" s="777"/>
      <c r="H1920" s="776"/>
      <c r="I1920" s="776"/>
      <c r="J1920" s="776"/>
      <c r="K1920" s="776"/>
      <c r="L1920" s="776"/>
      <c r="M1920" s="776"/>
      <c r="N1920" s="776"/>
      <c r="O1920" s="776"/>
      <c r="P1920" s="776"/>
      <c r="Q1920" s="776"/>
      <c r="R1920" s="776"/>
      <c r="S1920" s="776"/>
      <c r="T1920" s="776"/>
      <c r="U1920" s="776"/>
      <c r="V1920" s="46"/>
      <c r="W1920" s="46"/>
      <c r="X1920" s="775"/>
      <c r="Y1920" s="775"/>
      <c r="Z1920" s="775"/>
      <c r="AA1920" s="775"/>
      <c r="AB1920" s="775"/>
    </row>
    <row r="1921" spans="1:28" s="43" customFormat="1" x14ac:dyDescent="0.2">
      <c r="A1921" s="776"/>
      <c r="B1921" s="780"/>
      <c r="D1921" s="779"/>
      <c r="E1921" s="779"/>
      <c r="F1921" s="778"/>
      <c r="G1921" s="777"/>
      <c r="H1921" s="776"/>
      <c r="I1921" s="776"/>
      <c r="J1921" s="776"/>
      <c r="K1921" s="776"/>
      <c r="L1921" s="776"/>
      <c r="M1921" s="776"/>
      <c r="N1921" s="776"/>
      <c r="O1921" s="776"/>
      <c r="P1921" s="776"/>
      <c r="Q1921" s="776"/>
      <c r="R1921" s="776"/>
      <c r="S1921" s="776"/>
      <c r="T1921" s="776"/>
      <c r="U1921" s="776"/>
      <c r="V1921" s="46"/>
      <c r="W1921" s="46"/>
      <c r="X1921" s="775"/>
      <c r="Y1921" s="775"/>
      <c r="Z1921" s="775"/>
      <c r="AA1921" s="775"/>
      <c r="AB1921" s="775"/>
    </row>
    <row r="1922" spans="1:28" s="43" customFormat="1" x14ac:dyDescent="0.2">
      <c r="A1922" s="776"/>
      <c r="B1922" s="780"/>
      <c r="D1922" s="779"/>
      <c r="E1922" s="779"/>
      <c r="F1922" s="778"/>
      <c r="G1922" s="777"/>
      <c r="H1922" s="776"/>
      <c r="I1922" s="776"/>
      <c r="J1922" s="776"/>
      <c r="K1922" s="776"/>
      <c r="L1922" s="776"/>
      <c r="M1922" s="776"/>
      <c r="N1922" s="776"/>
      <c r="O1922" s="776"/>
      <c r="P1922" s="776"/>
      <c r="Q1922" s="776"/>
      <c r="R1922" s="776"/>
      <c r="S1922" s="776"/>
      <c r="T1922" s="776"/>
      <c r="U1922" s="776"/>
      <c r="V1922" s="46"/>
      <c r="W1922" s="46"/>
      <c r="X1922" s="775"/>
      <c r="Y1922" s="775"/>
      <c r="Z1922" s="775"/>
      <c r="AA1922" s="775"/>
      <c r="AB1922" s="775"/>
    </row>
    <row r="1923" spans="1:28" s="43" customFormat="1" x14ac:dyDescent="0.2">
      <c r="A1923" s="776"/>
      <c r="B1923" s="780"/>
      <c r="D1923" s="779"/>
      <c r="E1923" s="779"/>
      <c r="F1923" s="778"/>
      <c r="G1923" s="777"/>
      <c r="H1923" s="776"/>
      <c r="I1923" s="776"/>
      <c r="J1923" s="776"/>
      <c r="K1923" s="776"/>
      <c r="L1923" s="776"/>
      <c r="M1923" s="776"/>
      <c r="N1923" s="776"/>
      <c r="O1923" s="776"/>
      <c r="P1923" s="776"/>
      <c r="Q1923" s="776"/>
      <c r="R1923" s="776"/>
      <c r="S1923" s="776"/>
      <c r="T1923" s="776"/>
      <c r="U1923" s="776"/>
      <c r="V1923" s="46"/>
      <c r="W1923" s="46"/>
      <c r="X1923" s="775"/>
      <c r="Y1923" s="775"/>
      <c r="Z1923" s="775"/>
      <c r="AA1923" s="775"/>
      <c r="AB1923" s="775"/>
    </row>
    <row r="1924" spans="1:28" s="43" customFormat="1" x14ac:dyDescent="0.2">
      <c r="A1924" s="776"/>
      <c r="B1924" s="780"/>
      <c r="D1924" s="779"/>
      <c r="E1924" s="779"/>
      <c r="F1924" s="778"/>
      <c r="G1924" s="777"/>
      <c r="H1924" s="776"/>
      <c r="I1924" s="776"/>
      <c r="J1924" s="776"/>
      <c r="K1924" s="776"/>
      <c r="L1924" s="776"/>
      <c r="M1924" s="776"/>
      <c r="N1924" s="776"/>
      <c r="O1924" s="776"/>
      <c r="P1924" s="776"/>
      <c r="Q1924" s="776"/>
      <c r="R1924" s="776"/>
      <c r="S1924" s="776"/>
      <c r="T1924" s="776"/>
      <c r="U1924" s="776"/>
      <c r="V1924" s="46"/>
      <c r="W1924" s="46"/>
      <c r="X1924" s="775"/>
      <c r="Y1924" s="775"/>
      <c r="Z1924" s="775"/>
      <c r="AA1924" s="775"/>
      <c r="AB1924" s="775"/>
    </row>
    <row r="1925" spans="1:28" s="43" customFormat="1" x14ac:dyDescent="0.2">
      <c r="A1925" s="776"/>
      <c r="B1925" s="780"/>
      <c r="D1925" s="779"/>
      <c r="E1925" s="779"/>
      <c r="F1925" s="778"/>
      <c r="G1925" s="777"/>
      <c r="H1925" s="776"/>
      <c r="I1925" s="776"/>
      <c r="J1925" s="776"/>
      <c r="K1925" s="776"/>
      <c r="L1925" s="776"/>
      <c r="M1925" s="776"/>
      <c r="N1925" s="776"/>
      <c r="O1925" s="776"/>
      <c r="P1925" s="776"/>
      <c r="Q1925" s="776"/>
      <c r="R1925" s="776"/>
      <c r="S1925" s="776"/>
      <c r="T1925" s="776"/>
      <c r="U1925" s="776"/>
      <c r="V1925" s="46"/>
      <c r="W1925" s="46"/>
      <c r="X1925" s="775"/>
      <c r="Y1925" s="775"/>
      <c r="Z1925" s="775"/>
      <c r="AA1925" s="775"/>
      <c r="AB1925" s="775"/>
    </row>
    <row r="1926" spans="1:28" s="43" customFormat="1" x14ac:dyDescent="0.2">
      <c r="A1926" s="776"/>
      <c r="B1926" s="780"/>
      <c r="D1926" s="779"/>
      <c r="E1926" s="779"/>
      <c r="F1926" s="778"/>
      <c r="G1926" s="777"/>
      <c r="H1926" s="776"/>
      <c r="I1926" s="776"/>
      <c r="J1926" s="776"/>
      <c r="K1926" s="776"/>
      <c r="L1926" s="776"/>
      <c r="M1926" s="776"/>
      <c r="N1926" s="776"/>
      <c r="O1926" s="776"/>
      <c r="P1926" s="776"/>
      <c r="Q1926" s="776"/>
      <c r="R1926" s="776"/>
      <c r="S1926" s="776"/>
      <c r="T1926" s="776"/>
      <c r="U1926" s="776"/>
      <c r="V1926" s="46"/>
      <c r="W1926" s="46"/>
      <c r="X1926" s="775"/>
      <c r="Y1926" s="775"/>
      <c r="Z1926" s="775"/>
      <c r="AA1926" s="775"/>
      <c r="AB1926" s="775"/>
    </row>
    <row r="1927" spans="1:28" s="43" customFormat="1" x14ac:dyDescent="0.2">
      <c r="A1927" s="776"/>
      <c r="B1927" s="780"/>
      <c r="D1927" s="779"/>
      <c r="E1927" s="779"/>
      <c r="F1927" s="778"/>
      <c r="G1927" s="777"/>
      <c r="H1927" s="776"/>
      <c r="I1927" s="776"/>
      <c r="J1927" s="776"/>
      <c r="K1927" s="776"/>
      <c r="L1927" s="776"/>
      <c r="M1927" s="776"/>
      <c r="N1927" s="776"/>
      <c r="O1927" s="776"/>
      <c r="P1927" s="776"/>
      <c r="Q1927" s="776"/>
      <c r="R1927" s="776"/>
      <c r="S1927" s="776"/>
      <c r="T1927" s="776"/>
      <c r="U1927" s="776"/>
      <c r="V1927" s="46"/>
      <c r="W1927" s="46"/>
      <c r="X1927" s="775"/>
      <c r="Y1927" s="775"/>
      <c r="Z1927" s="775"/>
      <c r="AA1927" s="775"/>
      <c r="AB1927" s="775"/>
    </row>
    <row r="1928" spans="1:28" s="43" customFormat="1" x14ac:dyDescent="0.2">
      <c r="A1928" s="776"/>
      <c r="B1928" s="780"/>
      <c r="D1928" s="779"/>
      <c r="E1928" s="779"/>
      <c r="F1928" s="778"/>
      <c r="G1928" s="777"/>
      <c r="H1928" s="776"/>
      <c r="I1928" s="776"/>
      <c r="J1928" s="776"/>
      <c r="K1928" s="776"/>
      <c r="L1928" s="776"/>
      <c r="M1928" s="776"/>
      <c r="N1928" s="776"/>
      <c r="O1928" s="776"/>
      <c r="P1928" s="776"/>
      <c r="Q1928" s="776"/>
      <c r="R1928" s="776"/>
      <c r="S1928" s="776"/>
      <c r="T1928" s="776"/>
      <c r="U1928" s="776"/>
      <c r="V1928" s="46"/>
      <c r="W1928" s="46"/>
      <c r="X1928" s="775"/>
      <c r="Y1928" s="775"/>
      <c r="Z1928" s="775"/>
      <c r="AA1928" s="775"/>
      <c r="AB1928" s="775"/>
    </row>
    <row r="1929" spans="1:28" s="43" customFormat="1" x14ac:dyDescent="0.2">
      <c r="A1929" s="776"/>
      <c r="B1929" s="780"/>
      <c r="D1929" s="779"/>
      <c r="E1929" s="779"/>
      <c r="F1929" s="778"/>
      <c r="G1929" s="777"/>
      <c r="H1929" s="776"/>
      <c r="I1929" s="776"/>
      <c r="J1929" s="776"/>
      <c r="K1929" s="776"/>
      <c r="L1929" s="776"/>
      <c r="M1929" s="776"/>
      <c r="N1929" s="776"/>
      <c r="O1929" s="776"/>
      <c r="P1929" s="776"/>
      <c r="Q1929" s="776"/>
      <c r="R1929" s="776"/>
      <c r="S1929" s="776"/>
      <c r="T1929" s="776"/>
      <c r="U1929" s="776"/>
      <c r="V1929" s="46"/>
      <c r="W1929" s="46"/>
      <c r="X1929" s="775"/>
      <c r="Y1929" s="775"/>
      <c r="Z1929" s="775"/>
      <c r="AA1929" s="775"/>
      <c r="AB1929" s="775"/>
    </row>
    <row r="1930" spans="1:28" s="43" customFormat="1" x14ac:dyDescent="0.2">
      <c r="A1930" s="776"/>
      <c r="B1930" s="780"/>
      <c r="D1930" s="779"/>
      <c r="E1930" s="779"/>
      <c r="F1930" s="778"/>
      <c r="G1930" s="777"/>
      <c r="H1930" s="776"/>
      <c r="I1930" s="776"/>
      <c r="J1930" s="776"/>
      <c r="K1930" s="776"/>
      <c r="L1930" s="776"/>
      <c r="M1930" s="776"/>
      <c r="N1930" s="776"/>
      <c r="O1930" s="776"/>
      <c r="P1930" s="776"/>
      <c r="Q1930" s="776"/>
      <c r="R1930" s="776"/>
      <c r="S1930" s="776"/>
      <c r="T1930" s="776"/>
      <c r="U1930" s="776"/>
      <c r="V1930" s="46"/>
      <c r="W1930" s="46"/>
      <c r="X1930" s="775"/>
      <c r="Y1930" s="775"/>
      <c r="Z1930" s="775"/>
      <c r="AA1930" s="775"/>
      <c r="AB1930" s="775"/>
    </row>
    <row r="1931" spans="1:28" s="43" customFormat="1" x14ac:dyDescent="0.2">
      <c r="A1931" s="776"/>
      <c r="B1931" s="780"/>
      <c r="D1931" s="779"/>
      <c r="E1931" s="779"/>
      <c r="F1931" s="778"/>
      <c r="G1931" s="777"/>
      <c r="H1931" s="776"/>
      <c r="I1931" s="776"/>
      <c r="J1931" s="776"/>
      <c r="K1931" s="776"/>
      <c r="L1931" s="776"/>
      <c r="M1931" s="776"/>
      <c r="N1931" s="776"/>
      <c r="O1931" s="776"/>
      <c r="P1931" s="776"/>
      <c r="Q1931" s="776"/>
      <c r="R1931" s="776"/>
      <c r="S1931" s="776"/>
      <c r="T1931" s="776"/>
      <c r="U1931" s="776"/>
      <c r="V1931" s="46"/>
      <c r="W1931" s="46"/>
      <c r="X1931" s="775"/>
      <c r="Y1931" s="775"/>
      <c r="Z1931" s="775"/>
      <c r="AA1931" s="775"/>
      <c r="AB1931" s="775"/>
    </row>
    <row r="1932" spans="1:28" s="43" customFormat="1" x14ac:dyDescent="0.2">
      <c r="A1932" s="776"/>
      <c r="B1932" s="780"/>
      <c r="D1932" s="779"/>
      <c r="E1932" s="779"/>
      <c r="F1932" s="778"/>
      <c r="G1932" s="777"/>
      <c r="H1932" s="776"/>
      <c r="I1932" s="776"/>
      <c r="J1932" s="776"/>
      <c r="K1932" s="776"/>
      <c r="L1932" s="776"/>
      <c r="M1932" s="776"/>
      <c r="N1932" s="776"/>
      <c r="O1932" s="776"/>
      <c r="P1932" s="776"/>
      <c r="Q1932" s="776"/>
      <c r="R1932" s="776"/>
      <c r="S1932" s="776"/>
      <c r="T1932" s="776"/>
      <c r="U1932" s="776"/>
      <c r="V1932" s="46"/>
      <c r="W1932" s="46"/>
      <c r="X1932" s="775"/>
      <c r="Y1932" s="775"/>
      <c r="Z1932" s="775"/>
      <c r="AA1932" s="775"/>
      <c r="AB1932" s="775"/>
    </row>
    <row r="1933" spans="1:28" s="43" customFormat="1" x14ac:dyDescent="0.2">
      <c r="A1933" s="776"/>
      <c r="B1933" s="780"/>
      <c r="D1933" s="779"/>
      <c r="E1933" s="779"/>
      <c r="F1933" s="778"/>
      <c r="G1933" s="777"/>
      <c r="H1933" s="776"/>
      <c r="I1933" s="776"/>
      <c r="J1933" s="776"/>
      <c r="K1933" s="776"/>
      <c r="L1933" s="776"/>
      <c r="M1933" s="776"/>
      <c r="N1933" s="776"/>
      <c r="O1933" s="776"/>
      <c r="P1933" s="776"/>
      <c r="Q1933" s="776"/>
      <c r="R1933" s="776"/>
      <c r="S1933" s="776"/>
      <c r="T1933" s="776"/>
      <c r="U1933" s="776"/>
      <c r="V1933" s="46"/>
      <c r="W1933" s="46"/>
      <c r="X1933" s="775"/>
      <c r="Y1933" s="775"/>
      <c r="Z1933" s="775"/>
      <c r="AA1933" s="775"/>
      <c r="AB1933" s="775"/>
    </row>
    <row r="1934" spans="1:28" s="43" customFormat="1" x14ac:dyDescent="0.2">
      <c r="A1934" s="776"/>
      <c r="B1934" s="780"/>
      <c r="D1934" s="779"/>
      <c r="E1934" s="779"/>
      <c r="F1934" s="778"/>
      <c r="G1934" s="777"/>
      <c r="H1934" s="776"/>
      <c r="I1934" s="776"/>
      <c r="J1934" s="776"/>
      <c r="K1934" s="776"/>
      <c r="L1934" s="776"/>
      <c r="M1934" s="776"/>
      <c r="N1934" s="776"/>
      <c r="O1934" s="776"/>
      <c r="P1934" s="776"/>
      <c r="Q1934" s="776"/>
      <c r="R1934" s="776"/>
      <c r="S1934" s="776"/>
      <c r="T1934" s="776"/>
      <c r="U1934" s="776"/>
      <c r="V1934" s="46"/>
      <c r="W1934" s="46"/>
      <c r="X1934" s="775"/>
      <c r="Y1934" s="775"/>
      <c r="Z1934" s="775"/>
      <c r="AA1934" s="775"/>
      <c r="AB1934" s="775"/>
    </row>
    <row r="1935" spans="1:28" s="43" customFormat="1" x14ac:dyDescent="0.2">
      <c r="A1935" s="776"/>
      <c r="B1935" s="780"/>
      <c r="D1935" s="779"/>
      <c r="E1935" s="779"/>
      <c r="F1935" s="778"/>
      <c r="G1935" s="777"/>
      <c r="H1935" s="776"/>
      <c r="I1935" s="776"/>
      <c r="J1935" s="776"/>
      <c r="K1935" s="776"/>
      <c r="L1935" s="776"/>
      <c r="M1935" s="776"/>
      <c r="N1935" s="776"/>
      <c r="O1935" s="776"/>
      <c r="P1935" s="776"/>
      <c r="Q1935" s="776"/>
      <c r="R1935" s="776"/>
      <c r="S1935" s="776"/>
      <c r="T1935" s="776"/>
      <c r="U1935" s="776"/>
      <c r="V1935" s="46"/>
      <c r="W1935" s="46"/>
      <c r="X1935" s="775"/>
      <c r="Y1935" s="775"/>
      <c r="Z1935" s="775"/>
      <c r="AA1935" s="775"/>
      <c r="AB1935" s="775"/>
    </row>
    <row r="1936" spans="1:28" s="43" customFormat="1" x14ac:dyDescent="0.2">
      <c r="A1936" s="776"/>
      <c r="B1936" s="780"/>
      <c r="D1936" s="779"/>
      <c r="E1936" s="779"/>
      <c r="F1936" s="778"/>
      <c r="G1936" s="777"/>
      <c r="H1936" s="776"/>
      <c r="I1936" s="776"/>
      <c r="J1936" s="776"/>
      <c r="K1936" s="776"/>
      <c r="L1936" s="776"/>
      <c r="M1936" s="776"/>
      <c r="N1936" s="776"/>
      <c r="O1936" s="776"/>
      <c r="P1936" s="776"/>
      <c r="Q1936" s="776"/>
      <c r="R1936" s="776"/>
      <c r="S1936" s="776"/>
      <c r="T1936" s="776"/>
      <c r="U1936" s="776"/>
      <c r="V1936" s="46"/>
      <c r="W1936" s="46"/>
      <c r="X1936" s="775"/>
      <c r="Y1936" s="775"/>
      <c r="Z1936" s="775"/>
      <c r="AA1936" s="775"/>
      <c r="AB1936" s="775"/>
    </row>
    <row r="1937" spans="1:28" s="43" customFormat="1" x14ac:dyDescent="0.2">
      <c r="A1937" s="776"/>
      <c r="B1937" s="780"/>
      <c r="D1937" s="779"/>
      <c r="E1937" s="779"/>
      <c r="F1937" s="778"/>
      <c r="G1937" s="777"/>
      <c r="H1937" s="776"/>
      <c r="I1937" s="776"/>
      <c r="J1937" s="776"/>
      <c r="K1937" s="776"/>
      <c r="L1937" s="776"/>
      <c r="M1937" s="776"/>
      <c r="N1937" s="776"/>
      <c r="O1937" s="776"/>
      <c r="P1937" s="776"/>
      <c r="Q1937" s="776"/>
      <c r="R1937" s="776"/>
      <c r="S1937" s="776"/>
      <c r="T1937" s="776"/>
      <c r="U1937" s="776"/>
      <c r="V1937" s="46"/>
      <c r="W1937" s="46"/>
      <c r="X1937" s="775"/>
      <c r="Y1937" s="775"/>
      <c r="Z1937" s="775"/>
      <c r="AA1937" s="775"/>
      <c r="AB1937" s="775"/>
    </row>
    <row r="1938" spans="1:28" s="43" customFormat="1" x14ac:dyDescent="0.2">
      <c r="A1938" s="776"/>
      <c r="B1938" s="780"/>
      <c r="D1938" s="779"/>
      <c r="E1938" s="779"/>
      <c r="F1938" s="778"/>
      <c r="G1938" s="777"/>
      <c r="H1938" s="776"/>
      <c r="I1938" s="776"/>
      <c r="J1938" s="776"/>
      <c r="K1938" s="776"/>
      <c r="L1938" s="776"/>
      <c r="M1938" s="776"/>
      <c r="N1938" s="776"/>
      <c r="O1938" s="776"/>
      <c r="P1938" s="776"/>
      <c r="Q1938" s="776"/>
      <c r="R1938" s="776"/>
      <c r="S1938" s="776"/>
      <c r="T1938" s="776"/>
      <c r="U1938" s="776"/>
      <c r="V1938" s="46"/>
      <c r="W1938" s="46"/>
      <c r="X1938" s="775"/>
      <c r="Y1938" s="775"/>
      <c r="Z1938" s="775"/>
      <c r="AA1938" s="775"/>
      <c r="AB1938" s="775"/>
    </row>
    <row r="1939" spans="1:28" s="43" customFormat="1" x14ac:dyDescent="0.2">
      <c r="A1939" s="776"/>
      <c r="B1939" s="780"/>
      <c r="D1939" s="779"/>
      <c r="E1939" s="779"/>
      <c r="F1939" s="778"/>
      <c r="G1939" s="777"/>
      <c r="H1939" s="776"/>
      <c r="I1939" s="776"/>
      <c r="J1939" s="776"/>
      <c r="K1939" s="776"/>
      <c r="L1939" s="776"/>
      <c r="M1939" s="776"/>
      <c r="N1939" s="776"/>
      <c r="O1939" s="776"/>
      <c r="P1939" s="776"/>
      <c r="Q1939" s="776"/>
      <c r="R1939" s="776"/>
      <c r="S1939" s="776"/>
      <c r="T1939" s="776"/>
      <c r="U1939" s="776"/>
      <c r="V1939" s="46"/>
      <c r="W1939" s="46"/>
      <c r="X1939" s="775"/>
      <c r="Y1939" s="775"/>
      <c r="Z1939" s="775"/>
      <c r="AA1939" s="775"/>
      <c r="AB1939" s="775"/>
    </row>
    <row r="1940" spans="1:28" s="43" customFormat="1" x14ac:dyDescent="0.2">
      <c r="A1940" s="776"/>
      <c r="B1940" s="780"/>
      <c r="D1940" s="779"/>
      <c r="E1940" s="779"/>
      <c r="F1940" s="778"/>
      <c r="G1940" s="777"/>
      <c r="H1940" s="776"/>
      <c r="I1940" s="776"/>
      <c r="J1940" s="776"/>
      <c r="K1940" s="776"/>
      <c r="L1940" s="776"/>
      <c r="M1940" s="776"/>
      <c r="N1940" s="776"/>
      <c r="O1940" s="776"/>
      <c r="P1940" s="776"/>
      <c r="Q1940" s="776"/>
      <c r="R1940" s="776"/>
      <c r="S1940" s="776"/>
      <c r="T1940" s="776"/>
      <c r="U1940" s="776"/>
      <c r="V1940" s="46"/>
      <c r="W1940" s="46"/>
      <c r="X1940" s="775"/>
      <c r="Y1940" s="775"/>
      <c r="Z1940" s="775"/>
      <c r="AA1940" s="775"/>
      <c r="AB1940" s="775"/>
    </row>
    <row r="1941" spans="1:28" s="43" customFormat="1" x14ac:dyDescent="0.2">
      <c r="A1941" s="776"/>
      <c r="B1941" s="780"/>
      <c r="D1941" s="779"/>
      <c r="E1941" s="779"/>
      <c r="F1941" s="778"/>
      <c r="G1941" s="777"/>
      <c r="H1941" s="776"/>
      <c r="I1941" s="776"/>
      <c r="J1941" s="776"/>
      <c r="K1941" s="776"/>
      <c r="L1941" s="776"/>
      <c r="M1941" s="776"/>
      <c r="N1941" s="776"/>
      <c r="O1941" s="776"/>
      <c r="P1941" s="776"/>
      <c r="Q1941" s="776"/>
      <c r="R1941" s="776"/>
      <c r="S1941" s="776"/>
      <c r="T1941" s="776"/>
      <c r="U1941" s="776"/>
      <c r="V1941" s="46"/>
      <c r="W1941" s="46"/>
      <c r="X1941" s="775"/>
      <c r="Y1941" s="775"/>
      <c r="Z1941" s="775"/>
      <c r="AA1941" s="775"/>
      <c r="AB1941" s="775"/>
    </row>
    <row r="1942" spans="1:28" s="43" customFormat="1" x14ac:dyDescent="0.2">
      <c r="A1942" s="776"/>
      <c r="B1942" s="780"/>
      <c r="D1942" s="779"/>
      <c r="E1942" s="779"/>
      <c r="F1942" s="778"/>
      <c r="G1942" s="777"/>
      <c r="H1942" s="776"/>
      <c r="I1942" s="776"/>
      <c r="J1942" s="776"/>
      <c r="K1942" s="776"/>
      <c r="L1942" s="776"/>
      <c r="M1942" s="776"/>
      <c r="N1942" s="776"/>
      <c r="O1942" s="776"/>
      <c r="P1942" s="776"/>
      <c r="Q1942" s="776"/>
      <c r="R1942" s="776"/>
      <c r="S1942" s="776"/>
      <c r="T1942" s="776"/>
      <c r="U1942" s="776"/>
      <c r="V1942" s="46"/>
      <c r="W1942" s="46"/>
      <c r="X1942" s="775"/>
      <c r="Y1942" s="775"/>
      <c r="Z1942" s="775"/>
      <c r="AA1942" s="775"/>
      <c r="AB1942" s="775"/>
    </row>
    <row r="1943" spans="1:28" s="43" customFormat="1" x14ac:dyDescent="0.2">
      <c r="A1943" s="776"/>
      <c r="B1943" s="780"/>
      <c r="D1943" s="779"/>
      <c r="E1943" s="779"/>
      <c r="F1943" s="778"/>
      <c r="G1943" s="777"/>
      <c r="H1943" s="776"/>
      <c r="I1943" s="776"/>
      <c r="J1943" s="776"/>
      <c r="K1943" s="776"/>
      <c r="L1943" s="776"/>
      <c r="M1943" s="776"/>
      <c r="N1943" s="776"/>
      <c r="O1943" s="776"/>
      <c r="P1943" s="776"/>
      <c r="Q1943" s="776"/>
      <c r="R1943" s="776"/>
      <c r="S1943" s="776"/>
      <c r="T1943" s="776"/>
      <c r="U1943" s="776"/>
      <c r="V1943" s="46"/>
      <c r="W1943" s="46"/>
      <c r="X1943" s="775"/>
      <c r="Y1943" s="775"/>
      <c r="Z1943" s="775"/>
      <c r="AA1943" s="775"/>
      <c r="AB1943" s="775"/>
    </row>
    <row r="1944" spans="1:28" s="43" customFormat="1" x14ac:dyDescent="0.2">
      <c r="A1944" s="776"/>
      <c r="B1944" s="780"/>
      <c r="D1944" s="779"/>
      <c r="E1944" s="779"/>
      <c r="F1944" s="778"/>
      <c r="G1944" s="777"/>
      <c r="H1944" s="776"/>
      <c r="I1944" s="776"/>
      <c r="J1944" s="776"/>
      <c r="K1944" s="776"/>
      <c r="L1944" s="776"/>
      <c r="M1944" s="776"/>
      <c r="N1944" s="776"/>
      <c r="O1944" s="776"/>
      <c r="P1944" s="776"/>
      <c r="Q1944" s="776"/>
      <c r="R1944" s="776"/>
      <c r="S1944" s="776"/>
      <c r="T1944" s="776"/>
      <c r="U1944" s="776"/>
      <c r="V1944" s="46"/>
      <c r="W1944" s="46"/>
      <c r="X1944" s="775"/>
      <c r="Y1944" s="775"/>
      <c r="Z1944" s="775"/>
      <c r="AA1944" s="775"/>
      <c r="AB1944" s="775"/>
    </row>
    <row r="1945" spans="1:28" s="43" customFormat="1" x14ac:dyDescent="0.2">
      <c r="A1945" s="776"/>
      <c r="B1945" s="780"/>
      <c r="D1945" s="779"/>
      <c r="E1945" s="779"/>
      <c r="F1945" s="778"/>
      <c r="G1945" s="777"/>
      <c r="H1945" s="776"/>
      <c r="I1945" s="776"/>
      <c r="J1945" s="776"/>
      <c r="K1945" s="776"/>
      <c r="L1945" s="776"/>
      <c r="M1945" s="776"/>
      <c r="N1945" s="776"/>
      <c r="O1945" s="776"/>
      <c r="P1945" s="776"/>
      <c r="Q1945" s="776"/>
      <c r="R1945" s="776"/>
      <c r="S1945" s="776"/>
      <c r="T1945" s="776"/>
      <c r="U1945" s="776"/>
      <c r="V1945" s="46"/>
      <c r="W1945" s="46"/>
      <c r="X1945" s="775"/>
      <c r="Y1945" s="775"/>
      <c r="Z1945" s="775"/>
      <c r="AA1945" s="775"/>
      <c r="AB1945" s="775"/>
    </row>
    <row r="1946" spans="1:28" s="43" customFormat="1" x14ac:dyDescent="0.2">
      <c r="A1946" s="776"/>
      <c r="B1946" s="780"/>
      <c r="D1946" s="779"/>
      <c r="E1946" s="779"/>
      <c r="F1946" s="778"/>
      <c r="G1946" s="777"/>
      <c r="H1946" s="776"/>
      <c r="I1946" s="776"/>
      <c r="J1946" s="776"/>
      <c r="K1946" s="776"/>
      <c r="L1946" s="776"/>
      <c r="M1946" s="776"/>
      <c r="N1946" s="776"/>
      <c r="O1946" s="776"/>
      <c r="P1946" s="776"/>
      <c r="Q1946" s="776"/>
      <c r="R1946" s="776"/>
      <c r="S1946" s="776"/>
      <c r="T1946" s="776"/>
      <c r="U1946" s="776"/>
      <c r="V1946" s="46"/>
      <c r="W1946" s="46"/>
      <c r="X1946" s="775"/>
      <c r="Y1946" s="775"/>
      <c r="Z1946" s="775"/>
      <c r="AA1946" s="775"/>
      <c r="AB1946" s="775"/>
    </row>
    <row r="1947" spans="1:28" s="43" customFormat="1" x14ac:dyDescent="0.2">
      <c r="A1947" s="776"/>
      <c r="B1947" s="780"/>
      <c r="D1947" s="779"/>
      <c r="E1947" s="779"/>
      <c r="F1947" s="778"/>
      <c r="G1947" s="777"/>
      <c r="H1947" s="776"/>
      <c r="I1947" s="776"/>
      <c r="J1947" s="776"/>
      <c r="K1947" s="776"/>
      <c r="L1947" s="776"/>
      <c r="M1947" s="776"/>
      <c r="N1947" s="776"/>
      <c r="O1947" s="776"/>
      <c r="P1947" s="776"/>
      <c r="Q1947" s="776"/>
      <c r="R1947" s="776"/>
      <c r="S1947" s="776"/>
      <c r="T1947" s="776"/>
      <c r="U1947" s="776"/>
      <c r="V1947" s="46"/>
      <c r="W1947" s="46"/>
      <c r="X1947" s="775"/>
      <c r="Y1947" s="775"/>
      <c r="Z1947" s="775"/>
      <c r="AA1947" s="775"/>
      <c r="AB1947" s="775"/>
    </row>
    <row r="1948" spans="1:28" s="43" customFormat="1" x14ac:dyDescent="0.2">
      <c r="A1948" s="776"/>
      <c r="B1948" s="780"/>
      <c r="D1948" s="779"/>
      <c r="E1948" s="779"/>
      <c r="F1948" s="778"/>
      <c r="G1948" s="777"/>
      <c r="H1948" s="776"/>
      <c r="I1948" s="776"/>
      <c r="J1948" s="776"/>
      <c r="K1948" s="776"/>
      <c r="L1948" s="776"/>
      <c r="M1948" s="776"/>
      <c r="N1948" s="776"/>
      <c r="O1948" s="776"/>
      <c r="P1948" s="776"/>
      <c r="Q1948" s="776"/>
      <c r="R1948" s="776"/>
      <c r="S1948" s="776"/>
      <c r="T1948" s="776"/>
      <c r="U1948" s="776"/>
      <c r="V1948" s="46"/>
      <c r="W1948" s="46"/>
      <c r="X1948" s="775"/>
      <c r="Y1948" s="775"/>
      <c r="Z1948" s="775"/>
      <c r="AA1948" s="775"/>
      <c r="AB1948" s="775"/>
    </row>
    <row r="1949" spans="1:28" s="43" customFormat="1" x14ac:dyDescent="0.2">
      <c r="A1949" s="776"/>
      <c r="B1949" s="780"/>
      <c r="D1949" s="779"/>
      <c r="E1949" s="779"/>
      <c r="F1949" s="778"/>
      <c r="G1949" s="777"/>
      <c r="H1949" s="776"/>
      <c r="I1949" s="776"/>
      <c r="J1949" s="776"/>
      <c r="K1949" s="776"/>
      <c r="L1949" s="776"/>
      <c r="M1949" s="776"/>
      <c r="N1949" s="776"/>
      <c r="O1949" s="776"/>
      <c r="P1949" s="776"/>
      <c r="Q1949" s="776"/>
      <c r="R1949" s="776"/>
      <c r="S1949" s="776"/>
      <c r="T1949" s="776"/>
      <c r="U1949" s="776"/>
      <c r="V1949" s="46"/>
      <c r="W1949" s="46"/>
      <c r="X1949" s="775"/>
      <c r="Y1949" s="775"/>
      <c r="Z1949" s="775"/>
      <c r="AA1949" s="775"/>
      <c r="AB1949" s="775"/>
    </row>
    <row r="1950" spans="1:28" s="43" customFormat="1" x14ac:dyDescent="0.2">
      <c r="A1950" s="776"/>
      <c r="B1950" s="780"/>
      <c r="D1950" s="779"/>
      <c r="E1950" s="779"/>
      <c r="F1950" s="778"/>
      <c r="G1950" s="777"/>
      <c r="H1950" s="776"/>
      <c r="I1950" s="776"/>
      <c r="J1950" s="776"/>
      <c r="K1950" s="776"/>
      <c r="L1950" s="776"/>
      <c r="M1950" s="776"/>
      <c r="N1950" s="776"/>
      <c r="O1950" s="776"/>
      <c r="P1950" s="776"/>
      <c r="Q1950" s="776"/>
      <c r="R1950" s="776"/>
      <c r="S1950" s="776"/>
      <c r="T1950" s="776"/>
      <c r="U1950" s="776"/>
      <c r="V1950" s="46"/>
      <c r="W1950" s="46"/>
      <c r="X1950" s="775"/>
      <c r="Y1950" s="775"/>
      <c r="Z1950" s="775"/>
      <c r="AA1950" s="775"/>
      <c r="AB1950" s="775"/>
    </row>
    <row r="1951" spans="1:28" s="43" customFormat="1" x14ac:dyDescent="0.2">
      <c r="A1951" s="776"/>
      <c r="B1951" s="780"/>
      <c r="D1951" s="779"/>
      <c r="E1951" s="779"/>
      <c r="F1951" s="778"/>
      <c r="G1951" s="777"/>
      <c r="H1951" s="776"/>
      <c r="I1951" s="776"/>
      <c r="J1951" s="776"/>
      <c r="K1951" s="776"/>
      <c r="L1951" s="776"/>
      <c r="M1951" s="776"/>
      <c r="N1951" s="776"/>
      <c r="O1951" s="776"/>
      <c r="P1951" s="776"/>
      <c r="Q1951" s="776"/>
      <c r="R1951" s="776"/>
      <c r="S1951" s="776"/>
      <c r="T1951" s="776"/>
      <c r="U1951" s="776"/>
      <c r="V1951" s="46"/>
      <c r="W1951" s="46"/>
      <c r="X1951" s="775"/>
      <c r="Y1951" s="775"/>
      <c r="Z1951" s="775"/>
      <c r="AA1951" s="775"/>
      <c r="AB1951" s="775"/>
    </row>
    <row r="1952" spans="1:28" s="43" customFormat="1" x14ac:dyDescent="0.2">
      <c r="A1952" s="776"/>
      <c r="B1952" s="780"/>
      <c r="D1952" s="779"/>
      <c r="E1952" s="779"/>
      <c r="F1952" s="778"/>
      <c r="G1952" s="777"/>
      <c r="H1952" s="776"/>
      <c r="I1952" s="776"/>
      <c r="J1952" s="776"/>
      <c r="K1952" s="776"/>
      <c r="L1952" s="776"/>
      <c r="M1952" s="776"/>
      <c r="N1952" s="776"/>
      <c r="O1952" s="776"/>
      <c r="P1952" s="776"/>
      <c r="Q1952" s="776"/>
      <c r="R1952" s="776"/>
      <c r="S1952" s="776"/>
      <c r="T1952" s="776"/>
      <c r="U1952" s="776"/>
      <c r="V1952" s="46"/>
      <c r="W1952" s="46"/>
      <c r="X1952" s="775"/>
      <c r="Y1952" s="775"/>
      <c r="Z1952" s="775"/>
      <c r="AA1952" s="775"/>
      <c r="AB1952" s="775"/>
    </row>
    <row r="1953" spans="1:28" s="43" customFormat="1" x14ac:dyDescent="0.2">
      <c r="A1953" s="776"/>
      <c r="B1953" s="780"/>
      <c r="D1953" s="779"/>
      <c r="E1953" s="779"/>
      <c r="F1953" s="778"/>
      <c r="G1953" s="777"/>
      <c r="H1953" s="776"/>
      <c r="I1953" s="776"/>
      <c r="J1953" s="776"/>
      <c r="K1953" s="776"/>
      <c r="L1953" s="776"/>
      <c r="M1953" s="776"/>
      <c r="N1953" s="776"/>
      <c r="O1953" s="776"/>
      <c r="P1953" s="776"/>
      <c r="Q1953" s="776"/>
      <c r="R1953" s="776"/>
      <c r="S1953" s="776"/>
      <c r="T1953" s="776"/>
      <c r="U1953" s="776"/>
      <c r="V1953" s="46"/>
      <c r="W1953" s="46"/>
      <c r="X1953" s="775"/>
      <c r="Y1953" s="775"/>
      <c r="Z1953" s="775"/>
      <c r="AA1953" s="775"/>
      <c r="AB1953" s="775"/>
    </row>
    <row r="1954" spans="1:28" s="43" customFormat="1" x14ac:dyDescent="0.2">
      <c r="A1954" s="776"/>
      <c r="B1954" s="780"/>
      <c r="D1954" s="779"/>
      <c r="E1954" s="779"/>
      <c r="F1954" s="778"/>
      <c r="G1954" s="777"/>
      <c r="H1954" s="776"/>
      <c r="I1954" s="776"/>
      <c r="J1954" s="776"/>
      <c r="K1954" s="776"/>
      <c r="L1954" s="776"/>
      <c r="M1954" s="776"/>
      <c r="N1954" s="776"/>
      <c r="O1954" s="776"/>
      <c r="P1954" s="776"/>
      <c r="Q1954" s="776"/>
      <c r="R1954" s="776"/>
      <c r="S1954" s="776"/>
      <c r="T1954" s="776"/>
      <c r="U1954" s="776"/>
      <c r="V1954" s="46"/>
      <c r="W1954" s="46"/>
      <c r="X1954" s="775"/>
      <c r="Y1954" s="775"/>
      <c r="Z1954" s="775"/>
      <c r="AA1954" s="775"/>
      <c r="AB1954" s="775"/>
    </row>
    <row r="1955" spans="1:28" s="43" customFormat="1" x14ac:dyDescent="0.2">
      <c r="A1955" s="776"/>
      <c r="B1955" s="780"/>
      <c r="D1955" s="779"/>
      <c r="E1955" s="779"/>
      <c r="F1955" s="778"/>
      <c r="G1955" s="777"/>
      <c r="H1955" s="776"/>
      <c r="I1955" s="776"/>
      <c r="J1955" s="776"/>
      <c r="K1955" s="776"/>
      <c r="L1955" s="776"/>
      <c r="M1955" s="776"/>
      <c r="N1955" s="776"/>
      <c r="O1955" s="776"/>
      <c r="P1955" s="776"/>
      <c r="Q1955" s="776"/>
      <c r="R1955" s="776"/>
      <c r="S1955" s="776"/>
      <c r="T1955" s="776"/>
      <c r="U1955" s="776"/>
      <c r="V1955" s="46"/>
      <c r="W1955" s="46"/>
      <c r="X1955" s="775"/>
      <c r="Y1955" s="775"/>
      <c r="Z1955" s="775"/>
      <c r="AA1955" s="775"/>
      <c r="AB1955" s="775"/>
    </row>
    <row r="1956" spans="1:28" s="43" customFormat="1" x14ac:dyDescent="0.2">
      <c r="A1956" s="776"/>
      <c r="B1956" s="780"/>
      <c r="D1956" s="779"/>
      <c r="E1956" s="779"/>
      <c r="F1956" s="778"/>
      <c r="G1956" s="777"/>
      <c r="H1956" s="776"/>
      <c r="I1956" s="776"/>
      <c r="J1956" s="776"/>
      <c r="K1956" s="776"/>
      <c r="L1956" s="776"/>
      <c r="M1956" s="776"/>
      <c r="N1956" s="776"/>
      <c r="O1956" s="776"/>
      <c r="P1956" s="776"/>
      <c r="Q1956" s="776"/>
      <c r="R1956" s="776"/>
      <c r="S1956" s="776"/>
      <c r="T1956" s="776"/>
      <c r="U1956" s="776"/>
      <c r="V1956" s="46"/>
      <c r="W1956" s="46"/>
      <c r="X1956" s="775"/>
      <c r="Y1956" s="775"/>
      <c r="Z1956" s="775"/>
      <c r="AA1956" s="775"/>
      <c r="AB1956" s="775"/>
    </row>
    <row r="1957" spans="1:28" s="43" customFormat="1" x14ac:dyDescent="0.2">
      <c r="A1957" s="776"/>
      <c r="B1957" s="780"/>
      <c r="D1957" s="779"/>
      <c r="E1957" s="779"/>
      <c r="F1957" s="778"/>
      <c r="G1957" s="777"/>
      <c r="H1957" s="776"/>
      <c r="I1957" s="776"/>
      <c r="J1957" s="776"/>
      <c r="K1957" s="776"/>
      <c r="L1957" s="776"/>
      <c r="M1957" s="776"/>
      <c r="N1957" s="776"/>
      <c r="O1957" s="776"/>
      <c r="P1957" s="776"/>
      <c r="Q1957" s="776"/>
      <c r="R1957" s="776"/>
      <c r="S1957" s="776"/>
      <c r="T1957" s="776"/>
      <c r="U1957" s="776"/>
      <c r="V1957" s="46"/>
      <c r="W1957" s="46"/>
      <c r="X1957" s="775"/>
      <c r="Y1957" s="775"/>
      <c r="Z1957" s="775"/>
      <c r="AA1957" s="775"/>
      <c r="AB1957" s="775"/>
    </row>
    <row r="1958" spans="1:28" s="43" customFormat="1" x14ac:dyDescent="0.2">
      <c r="A1958" s="776"/>
      <c r="B1958" s="780"/>
      <c r="D1958" s="779"/>
      <c r="E1958" s="779"/>
      <c r="F1958" s="778"/>
      <c r="G1958" s="777"/>
      <c r="H1958" s="776"/>
      <c r="I1958" s="776"/>
      <c r="J1958" s="776"/>
      <c r="K1958" s="776"/>
      <c r="L1958" s="776"/>
      <c r="M1958" s="776"/>
      <c r="N1958" s="776"/>
      <c r="O1958" s="776"/>
      <c r="P1958" s="776"/>
      <c r="Q1958" s="776"/>
      <c r="R1958" s="776"/>
      <c r="S1958" s="776"/>
      <c r="T1958" s="776"/>
      <c r="U1958" s="776"/>
      <c r="V1958" s="46"/>
      <c r="W1958" s="46"/>
      <c r="X1958" s="775"/>
      <c r="Y1958" s="775"/>
      <c r="Z1958" s="775"/>
      <c r="AA1958" s="775"/>
      <c r="AB1958" s="775"/>
    </row>
    <row r="1959" spans="1:28" s="43" customFormat="1" x14ac:dyDescent="0.2">
      <c r="A1959" s="776"/>
      <c r="B1959" s="780"/>
      <c r="D1959" s="779"/>
      <c r="E1959" s="779"/>
      <c r="F1959" s="778"/>
      <c r="G1959" s="777"/>
      <c r="H1959" s="776"/>
      <c r="I1959" s="776"/>
      <c r="J1959" s="776"/>
      <c r="K1959" s="776"/>
      <c r="L1959" s="776"/>
      <c r="M1959" s="776"/>
      <c r="N1959" s="776"/>
      <c r="O1959" s="776"/>
      <c r="P1959" s="776"/>
      <c r="Q1959" s="776"/>
      <c r="R1959" s="776"/>
      <c r="S1959" s="776"/>
      <c r="T1959" s="776"/>
      <c r="U1959" s="776"/>
      <c r="V1959" s="46"/>
      <c r="W1959" s="46"/>
      <c r="X1959" s="775"/>
      <c r="Y1959" s="775"/>
      <c r="Z1959" s="775"/>
      <c r="AA1959" s="775"/>
      <c r="AB1959" s="775"/>
    </row>
    <row r="1960" spans="1:28" s="43" customFormat="1" x14ac:dyDescent="0.2">
      <c r="A1960" s="776"/>
      <c r="B1960" s="780"/>
      <c r="D1960" s="779"/>
      <c r="E1960" s="779"/>
      <c r="F1960" s="778"/>
      <c r="G1960" s="777"/>
      <c r="H1960" s="776"/>
      <c r="I1960" s="776"/>
      <c r="J1960" s="776"/>
      <c r="K1960" s="776"/>
      <c r="L1960" s="776"/>
      <c r="M1960" s="776"/>
      <c r="N1960" s="776"/>
      <c r="O1960" s="776"/>
      <c r="P1960" s="776"/>
      <c r="Q1960" s="776"/>
      <c r="R1960" s="776"/>
      <c r="S1960" s="776"/>
      <c r="T1960" s="776"/>
      <c r="U1960" s="776"/>
      <c r="V1960" s="46"/>
      <c r="W1960" s="46"/>
      <c r="X1960" s="775"/>
      <c r="Y1960" s="775"/>
      <c r="Z1960" s="775"/>
      <c r="AA1960" s="775"/>
      <c r="AB1960" s="775"/>
    </row>
    <row r="1961" spans="1:28" s="43" customFormat="1" x14ac:dyDescent="0.2">
      <c r="A1961" s="776"/>
      <c r="B1961" s="780"/>
      <c r="D1961" s="779"/>
      <c r="E1961" s="779"/>
      <c r="F1961" s="778"/>
      <c r="G1961" s="777"/>
      <c r="H1961" s="776"/>
      <c r="I1961" s="776"/>
      <c r="J1961" s="776"/>
      <c r="K1961" s="776"/>
      <c r="L1961" s="776"/>
      <c r="M1961" s="776"/>
      <c r="N1961" s="776"/>
      <c r="O1961" s="776"/>
      <c r="P1961" s="776"/>
      <c r="Q1961" s="776"/>
      <c r="R1961" s="776"/>
      <c r="S1961" s="776"/>
      <c r="T1961" s="776"/>
      <c r="U1961" s="776"/>
      <c r="V1961" s="46"/>
      <c r="W1961" s="46"/>
      <c r="X1961" s="775"/>
      <c r="Y1961" s="775"/>
      <c r="Z1961" s="775"/>
      <c r="AA1961" s="775"/>
      <c r="AB1961" s="775"/>
    </row>
    <row r="1962" spans="1:28" s="43" customFormat="1" x14ac:dyDescent="0.2">
      <c r="A1962" s="776"/>
      <c r="B1962" s="780"/>
      <c r="D1962" s="779"/>
      <c r="E1962" s="779"/>
      <c r="F1962" s="778"/>
      <c r="G1962" s="777"/>
      <c r="H1962" s="776"/>
      <c r="I1962" s="776"/>
      <c r="J1962" s="776"/>
      <c r="K1962" s="776"/>
      <c r="L1962" s="776"/>
      <c r="M1962" s="776"/>
      <c r="N1962" s="776"/>
      <c r="O1962" s="776"/>
      <c r="P1962" s="776"/>
      <c r="Q1962" s="776"/>
      <c r="R1962" s="776"/>
      <c r="S1962" s="776"/>
      <c r="T1962" s="776"/>
      <c r="U1962" s="776"/>
      <c r="V1962" s="46"/>
      <c r="W1962" s="46"/>
      <c r="X1962" s="775"/>
      <c r="Y1962" s="775"/>
      <c r="Z1962" s="775"/>
      <c r="AA1962" s="775"/>
      <c r="AB1962" s="775"/>
    </row>
    <row r="1963" spans="1:28" s="43" customFormat="1" x14ac:dyDescent="0.2">
      <c r="A1963" s="776"/>
      <c r="B1963" s="780"/>
      <c r="D1963" s="779"/>
      <c r="E1963" s="779"/>
      <c r="F1963" s="778"/>
      <c r="G1963" s="777"/>
      <c r="H1963" s="776"/>
      <c r="I1963" s="776"/>
      <c r="J1963" s="776"/>
      <c r="K1963" s="776"/>
      <c r="L1963" s="776"/>
      <c r="M1963" s="776"/>
      <c r="N1963" s="776"/>
      <c r="O1963" s="776"/>
      <c r="P1963" s="776"/>
      <c r="Q1963" s="776"/>
      <c r="R1963" s="776"/>
      <c r="S1963" s="776"/>
      <c r="T1963" s="776"/>
      <c r="U1963" s="776"/>
      <c r="V1963" s="46"/>
      <c r="W1963" s="46"/>
      <c r="X1963" s="775"/>
      <c r="Y1963" s="775"/>
      <c r="Z1963" s="775"/>
      <c r="AA1963" s="775"/>
      <c r="AB1963" s="775"/>
    </row>
    <row r="1964" spans="1:28" s="43" customFormat="1" x14ac:dyDescent="0.2">
      <c r="A1964" s="776"/>
      <c r="B1964" s="780"/>
      <c r="D1964" s="779"/>
      <c r="E1964" s="779"/>
      <c r="F1964" s="778"/>
      <c r="G1964" s="777"/>
      <c r="H1964" s="776"/>
      <c r="I1964" s="776"/>
      <c r="J1964" s="776"/>
      <c r="K1964" s="776"/>
      <c r="L1964" s="776"/>
      <c r="M1964" s="776"/>
      <c r="N1964" s="776"/>
      <c r="O1964" s="776"/>
      <c r="P1964" s="776"/>
      <c r="Q1964" s="776"/>
      <c r="R1964" s="776"/>
      <c r="S1964" s="776"/>
      <c r="T1964" s="776"/>
      <c r="U1964" s="776"/>
      <c r="V1964" s="46"/>
      <c r="W1964" s="46"/>
      <c r="X1964" s="775"/>
      <c r="Y1964" s="775"/>
      <c r="Z1964" s="775"/>
      <c r="AA1964" s="775"/>
      <c r="AB1964" s="775"/>
    </row>
    <row r="1965" spans="1:28" s="43" customFormat="1" x14ac:dyDescent="0.2">
      <c r="A1965" s="776"/>
      <c r="B1965" s="780"/>
      <c r="D1965" s="779"/>
      <c r="E1965" s="779"/>
      <c r="F1965" s="778"/>
      <c r="G1965" s="777"/>
      <c r="H1965" s="776"/>
      <c r="I1965" s="776"/>
      <c r="J1965" s="776"/>
      <c r="K1965" s="776"/>
      <c r="L1965" s="776"/>
      <c r="M1965" s="776"/>
      <c r="N1965" s="776"/>
      <c r="O1965" s="776"/>
      <c r="P1965" s="776"/>
      <c r="Q1965" s="776"/>
      <c r="R1965" s="776"/>
      <c r="S1965" s="776"/>
      <c r="T1965" s="776"/>
      <c r="U1965" s="776"/>
      <c r="V1965" s="46"/>
      <c r="W1965" s="46"/>
      <c r="X1965" s="775"/>
      <c r="Y1965" s="775"/>
      <c r="Z1965" s="775"/>
      <c r="AA1965" s="775"/>
      <c r="AB1965" s="775"/>
    </row>
    <row r="1966" spans="1:28" s="43" customFormat="1" x14ac:dyDescent="0.2">
      <c r="A1966" s="776"/>
      <c r="B1966" s="780"/>
      <c r="D1966" s="779"/>
      <c r="E1966" s="779"/>
      <c r="F1966" s="778"/>
      <c r="G1966" s="777"/>
      <c r="H1966" s="776"/>
      <c r="I1966" s="776"/>
      <c r="J1966" s="776"/>
      <c r="K1966" s="776"/>
      <c r="L1966" s="776"/>
      <c r="M1966" s="776"/>
      <c r="N1966" s="776"/>
      <c r="O1966" s="776"/>
      <c r="P1966" s="776"/>
      <c r="Q1966" s="776"/>
      <c r="R1966" s="776"/>
      <c r="S1966" s="776"/>
      <c r="T1966" s="776"/>
      <c r="U1966" s="776"/>
      <c r="V1966" s="46"/>
      <c r="W1966" s="46"/>
      <c r="X1966" s="775"/>
      <c r="Y1966" s="775"/>
      <c r="Z1966" s="775"/>
      <c r="AA1966" s="775"/>
      <c r="AB1966" s="775"/>
    </row>
    <row r="1967" spans="1:28" s="43" customFormat="1" x14ac:dyDescent="0.2">
      <c r="A1967" s="776"/>
      <c r="B1967" s="780"/>
      <c r="D1967" s="779"/>
      <c r="E1967" s="779"/>
      <c r="F1967" s="778"/>
      <c r="G1967" s="777"/>
      <c r="H1967" s="776"/>
      <c r="I1967" s="776"/>
      <c r="J1967" s="776"/>
      <c r="K1967" s="776"/>
      <c r="L1967" s="776"/>
      <c r="M1967" s="776"/>
      <c r="N1967" s="776"/>
      <c r="O1967" s="776"/>
      <c r="P1967" s="776"/>
      <c r="Q1967" s="776"/>
      <c r="R1967" s="776"/>
      <c r="S1967" s="776"/>
      <c r="T1967" s="776"/>
      <c r="U1967" s="776"/>
      <c r="V1967" s="46"/>
      <c r="W1967" s="46"/>
      <c r="X1967" s="775"/>
      <c r="Y1967" s="775"/>
      <c r="Z1967" s="775"/>
      <c r="AA1967" s="775"/>
      <c r="AB1967" s="775"/>
    </row>
    <row r="1968" spans="1:28" s="43" customFormat="1" x14ac:dyDescent="0.2">
      <c r="A1968" s="776"/>
      <c r="B1968" s="780"/>
      <c r="D1968" s="779"/>
      <c r="E1968" s="779"/>
      <c r="F1968" s="778"/>
      <c r="G1968" s="777"/>
      <c r="H1968" s="776"/>
      <c r="I1968" s="776"/>
      <c r="J1968" s="776"/>
      <c r="K1968" s="776"/>
      <c r="L1968" s="776"/>
      <c r="M1968" s="776"/>
      <c r="N1968" s="776"/>
      <c r="O1968" s="776"/>
      <c r="P1968" s="776"/>
      <c r="Q1968" s="776"/>
      <c r="R1968" s="776"/>
      <c r="S1968" s="776"/>
      <c r="T1968" s="776"/>
      <c r="U1968" s="776"/>
      <c r="V1968" s="46"/>
      <c r="W1968" s="46"/>
      <c r="X1968" s="775"/>
      <c r="Y1968" s="775"/>
      <c r="Z1968" s="775"/>
      <c r="AA1968" s="775"/>
      <c r="AB1968" s="775"/>
    </row>
    <row r="1969" spans="1:28" s="43" customFormat="1" x14ac:dyDescent="0.2">
      <c r="A1969" s="776"/>
      <c r="B1969" s="780"/>
      <c r="D1969" s="779"/>
      <c r="E1969" s="779"/>
      <c r="F1969" s="778"/>
      <c r="G1969" s="777"/>
      <c r="H1969" s="776"/>
      <c r="I1969" s="776"/>
      <c r="J1969" s="776"/>
      <c r="K1969" s="776"/>
      <c r="L1969" s="776"/>
      <c r="M1969" s="776"/>
      <c r="N1969" s="776"/>
      <c r="O1969" s="776"/>
      <c r="P1969" s="776"/>
      <c r="Q1969" s="776"/>
      <c r="R1969" s="776"/>
      <c r="S1969" s="776"/>
      <c r="T1969" s="776"/>
      <c r="U1969" s="776"/>
      <c r="V1969" s="46"/>
      <c r="W1969" s="46"/>
      <c r="X1969" s="775"/>
      <c r="Y1969" s="775"/>
      <c r="Z1969" s="775"/>
      <c r="AA1969" s="775"/>
      <c r="AB1969" s="775"/>
    </row>
    <row r="1970" spans="1:28" s="43" customFormat="1" x14ac:dyDescent="0.2">
      <c r="A1970" s="776"/>
      <c r="B1970" s="780"/>
      <c r="D1970" s="779"/>
      <c r="E1970" s="779"/>
      <c r="F1970" s="778"/>
      <c r="G1970" s="777"/>
      <c r="H1970" s="776"/>
      <c r="I1970" s="776"/>
      <c r="J1970" s="776"/>
      <c r="K1970" s="776"/>
      <c r="L1970" s="776"/>
      <c r="M1970" s="776"/>
      <c r="N1970" s="776"/>
      <c r="O1970" s="776"/>
      <c r="P1970" s="776"/>
      <c r="Q1970" s="776"/>
      <c r="R1970" s="776"/>
      <c r="S1970" s="776"/>
      <c r="T1970" s="776"/>
      <c r="U1970" s="776"/>
      <c r="V1970" s="46"/>
      <c r="W1970" s="46"/>
      <c r="X1970" s="775"/>
      <c r="Y1970" s="775"/>
      <c r="Z1970" s="775"/>
      <c r="AA1970" s="775"/>
      <c r="AB1970" s="775"/>
    </row>
    <row r="1971" spans="1:28" s="43" customFormat="1" x14ac:dyDescent="0.2">
      <c r="A1971" s="776"/>
      <c r="B1971" s="780"/>
      <c r="D1971" s="779"/>
      <c r="E1971" s="779"/>
      <c r="F1971" s="778"/>
      <c r="G1971" s="777"/>
      <c r="H1971" s="776"/>
      <c r="I1971" s="776"/>
      <c r="J1971" s="776"/>
      <c r="K1971" s="776"/>
      <c r="L1971" s="776"/>
      <c r="M1971" s="776"/>
      <c r="N1971" s="776"/>
      <c r="O1971" s="776"/>
      <c r="P1971" s="776"/>
      <c r="Q1971" s="776"/>
      <c r="R1971" s="776"/>
      <c r="S1971" s="776"/>
      <c r="T1971" s="776"/>
      <c r="U1971" s="776"/>
      <c r="V1971" s="46"/>
      <c r="W1971" s="46"/>
      <c r="X1971" s="775"/>
      <c r="Y1971" s="775"/>
      <c r="Z1971" s="775"/>
      <c r="AA1971" s="775"/>
      <c r="AB1971" s="775"/>
    </row>
    <row r="1972" spans="1:28" s="43" customFormat="1" x14ac:dyDescent="0.2">
      <c r="A1972" s="776"/>
      <c r="B1972" s="780"/>
      <c r="D1972" s="779"/>
      <c r="E1972" s="779"/>
      <c r="F1972" s="778"/>
      <c r="G1972" s="777"/>
      <c r="H1972" s="776"/>
      <c r="I1972" s="776"/>
      <c r="J1972" s="776"/>
      <c r="K1972" s="776"/>
      <c r="L1972" s="776"/>
      <c r="M1972" s="776"/>
      <c r="N1972" s="776"/>
      <c r="O1972" s="776"/>
      <c r="P1972" s="776"/>
      <c r="Q1972" s="776"/>
      <c r="R1972" s="776"/>
      <c r="S1972" s="776"/>
      <c r="T1972" s="776"/>
      <c r="U1972" s="776"/>
      <c r="V1972" s="46"/>
      <c r="W1972" s="46"/>
      <c r="X1972" s="775"/>
      <c r="Y1972" s="775"/>
      <c r="Z1972" s="775"/>
      <c r="AA1972" s="775"/>
      <c r="AB1972" s="775"/>
    </row>
    <row r="1973" spans="1:28" s="43" customFormat="1" x14ac:dyDescent="0.2">
      <c r="A1973" s="776"/>
      <c r="B1973" s="780"/>
      <c r="D1973" s="779"/>
      <c r="E1973" s="779"/>
      <c r="F1973" s="778"/>
      <c r="G1973" s="777"/>
      <c r="H1973" s="776"/>
      <c r="I1973" s="776"/>
      <c r="J1973" s="776"/>
      <c r="K1973" s="776"/>
      <c r="L1973" s="776"/>
      <c r="M1973" s="776"/>
      <c r="N1973" s="776"/>
      <c r="O1973" s="776"/>
      <c r="P1973" s="776"/>
      <c r="Q1973" s="776"/>
      <c r="R1973" s="776"/>
      <c r="S1973" s="776"/>
      <c r="T1973" s="776"/>
      <c r="U1973" s="776"/>
      <c r="V1973" s="46"/>
      <c r="W1973" s="46"/>
      <c r="X1973" s="775"/>
      <c r="Y1973" s="775"/>
      <c r="Z1973" s="775"/>
      <c r="AA1973" s="775"/>
      <c r="AB1973" s="775"/>
    </row>
    <row r="1974" spans="1:28" s="43" customFormat="1" x14ac:dyDescent="0.2">
      <c r="A1974" s="776"/>
      <c r="B1974" s="780"/>
      <c r="D1974" s="779"/>
      <c r="E1974" s="779"/>
      <c r="F1974" s="778"/>
      <c r="G1974" s="777"/>
      <c r="H1974" s="776"/>
      <c r="I1974" s="776"/>
      <c r="J1974" s="776"/>
      <c r="K1974" s="776"/>
      <c r="L1974" s="776"/>
      <c r="M1974" s="776"/>
      <c r="N1974" s="776"/>
      <c r="O1974" s="776"/>
      <c r="P1974" s="776"/>
      <c r="Q1974" s="776"/>
      <c r="R1974" s="776"/>
      <c r="S1974" s="776"/>
      <c r="T1974" s="776"/>
      <c r="U1974" s="776"/>
      <c r="V1974" s="46"/>
      <c r="W1974" s="46"/>
      <c r="X1974" s="775"/>
      <c r="Y1974" s="775"/>
      <c r="Z1974" s="775"/>
      <c r="AA1974" s="775"/>
      <c r="AB1974" s="775"/>
    </row>
    <row r="1975" spans="1:28" s="43" customFormat="1" x14ac:dyDescent="0.2">
      <c r="A1975" s="776"/>
      <c r="B1975" s="780"/>
      <c r="D1975" s="779"/>
      <c r="E1975" s="779"/>
      <c r="F1975" s="778"/>
      <c r="G1975" s="777"/>
      <c r="H1975" s="776"/>
      <c r="I1975" s="776"/>
      <c r="J1975" s="776"/>
      <c r="K1975" s="776"/>
      <c r="L1975" s="776"/>
      <c r="M1975" s="776"/>
      <c r="N1975" s="776"/>
      <c r="O1975" s="776"/>
      <c r="P1975" s="776"/>
      <c r="Q1975" s="776"/>
      <c r="R1975" s="776"/>
      <c r="S1975" s="776"/>
      <c r="T1975" s="776"/>
      <c r="U1975" s="776"/>
      <c r="V1975" s="46"/>
      <c r="W1975" s="46"/>
      <c r="X1975" s="775"/>
      <c r="Y1975" s="775"/>
      <c r="Z1975" s="775"/>
      <c r="AA1975" s="775"/>
      <c r="AB1975" s="775"/>
    </row>
    <row r="1976" spans="1:28" s="43" customFormat="1" x14ac:dyDescent="0.2">
      <c r="A1976" s="776"/>
      <c r="B1976" s="780"/>
      <c r="D1976" s="779"/>
      <c r="E1976" s="779"/>
      <c r="F1976" s="778"/>
      <c r="G1976" s="777"/>
      <c r="H1976" s="776"/>
      <c r="I1976" s="776"/>
      <c r="J1976" s="776"/>
      <c r="K1976" s="776"/>
      <c r="L1976" s="776"/>
      <c r="M1976" s="776"/>
      <c r="N1976" s="776"/>
      <c r="O1976" s="776"/>
      <c r="P1976" s="776"/>
      <c r="Q1976" s="776"/>
      <c r="R1976" s="776"/>
      <c r="S1976" s="776"/>
      <c r="T1976" s="776"/>
      <c r="U1976" s="776"/>
      <c r="V1976" s="46"/>
      <c r="W1976" s="46"/>
      <c r="X1976" s="775"/>
      <c r="Y1976" s="775"/>
      <c r="Z1976" s="775"/>
      <c r="AA1976" s="775"/>
      <c r="AB1976" s="775"/>
    </row>
    <row r="1977" spans="1:28" s="43" customFormat="1" x14ac:dyDescent="0.2">
      <c r="A1977" s="776"/>
      <c r="B1977" s="780"/>
      <c r="D1977" s="779"/>
      <c r="E1977" s="779"/>
      <c r="F1977" s="778"/>
      <c r="G1977" s="777"/>
      <c r="H1977" s="776"/>
      <c r="I1977" s="776"/>
      <c r="J1977" s="776"/>
      <c r="K1977" s="776"/>
      <c r="L1977" s="776"/>
      <c r="M1977" s="776"/>
      <c r="N1977" s="776"/>
      <c r="O1977" s="776"/>
      <c r="P1977" s="776"/>
      <c r="Q1977" s="776"/>
      <c r="R1977" s="776"/>
      <c r="S1977" s="776"/>
      <c r="T1977" s="776"/>
      <c r="U1977" s="776"/>
      <c r="V1977" s="46"/>
      <c r="W1977" s="46"/>
      <c r="X1977" s="775"/>
      <c r="Y1977" s="775"/>
      <c r="Z1977" s="775"/>
      <c r="AA1977" s="775"/>
      <c r="AB1977" s="775"/>
    </row>
    <row r="1978" spans="1:28" s="43" customFormat="1" x14ac:dyDescent="0.2">
      <c r="A1978" s="776"/>
      <c r="B1978" s="780"/>
      <c r="D1978" s="779"/>
      <c r="E1978" s="779"/>
      <c r="F1978" s="778"/>
      <c r="G1978" s="777"/>
      <c r="H1978" s="776"/>
      <c r="I1978" s="776"/>
      <c r="J1978" s="776"/>
      <c r="K1978" s="776"/>
      <c r="L1978" s="776"/>
      <c r="M1978" s="776"/>
      <c r="N1978" s="776"/>
      <c r="O1978" s="776"/>
      <c r="P1978" s="776"/>
      <c r="Q1978" s="776"/>
      <c r="R1978" s="776"/>
      <c r="S1978" s="776"/>
      <c r="T1978" s="776"/>
      <c r="U1978" s="776"/>
      <c r="V1978" s="46"/>
      <c r="W1978" s="46"/>
      <c r="X1978" s="775"/>
      <c r="Y1978" s="775"/>
      <c r="Z1978" s="775"/>
      <c r="AA1978" s="775"/>
      <c r="AB1978" s="775"/>
    </row>
    <row r="1979" spans="1:28" s="43" customFormat="1" x14ac:dyDescent="0.2">
      <c r="A1979" s="776"/>
      <c r="B1979" s="780"/>
      <c r="D1979" s="779"/>
      <c r="E1979" s="779"/>
      <c r="F1979" s="778"/>
      <c r="G1979" s="777"/>
      <c r="H1979" s="776"/>
      <c r="I1979" s="776"/>
      <c r="J1979" s="776"/>
      <c r="K1979" s="776"/>
      <c r="L1979" s="776"/>
      <c r="M1979" s="776"/>
      <c r="N1979" s="776"/>
      <c r="O1979" s="776"/>
      <c r="P1979" s="776"/>
      <c r="Q1979" s="776"/>
      <c r="R1979" s="776"/>
      <c r="S1979" s="776"/>
      <c r="T1979" s="776"/>
      <c r="U1979" s="776"/>
      <c r="V1979" s="46"/>
      <c r="W1979" s="46"/>
      <c r="X1979" s="775"/>
      <c r="Y1979" s="775"/>
      <c r="Z1979" s="775"/>
      <c r="AA1979" s="775"/>
      <c r="AB1979" s="775"/>
    </row>
    <row r="1980" spans="1:28" s="43" customFormat="1" x14ac:dyDescent="0.2">
      <c r="A1980" s="776"/>
      <c r="B1980" s="780"/>
      <c r="D1980" s="779"/>
      <c r="E1980" s="779"/>
      <c r="F1980" s="778"/>
      <c r="G1980" s="777"/>
      <c r="H1980" s="776"/>
      <c r="I1980" s="776"/>
      <c r="J1980" s="776"/>
      <c r="K1980" s="776"/>
      <c r="L1980" s="776"/>
      <c r="M1980" s="776"/>
      <c r="N1980" s="776"/>
      <c r="O1980" s="776"/>
      <c r="P1980" s="776"/>
      <c r="Q1980" s="776"/>
      <c r="R1980" s="776"/>
      <c r="S1980" s="776"/>
      <c r="T1980" s="776"/>
      <c r="U1980" s="776"/>
      <c r="V1980" s="46"/>
      <c r="W1980" s="46"/>
      <c r="X1980" s="775"/>
      <c r="Y1980" s="775"/>
      <c r="Z1980" s="775"/>
      <c r="AA1980" s="775"/>
      <c r="AB1980" s="775"/>
    </row>
    <row r="1981" spans="1:28" s="43" customFormat="1" x14ac:dyDescent="0.2">
      <c r="A1981" s="776"/>
      <c r="B1981" s="780"/>
      <c r="D1981" s="779"/>
      <c r="E1981" s="779"/>
      <c r="F1981" s="778"/>
      <c r="G1981" s="777"/>
      <c r="H1981" s="776"/>
      <c r="I1981" s="776"/>
      <c r="J1981" s="776"/>
      <c r="K1981" s="776"/>
      <c r="L1981" s="776"/>
      <c r="M1981" s="776"/>
      <c r="N1981" s="776"/>
      <c r="O1981" s="776"/>
      <c r="P1981" s="776"/>
      <c r="Q1981" s="776"/>
      <c r="R1981" s="776"/>
      <c r="S1981" s="776"/>
      <c r="T1981" s="776"/>
      <c r="U1981" s="776"/>
      <c r="V1981" s="46"/>
      <c r="W1981" s="46"/>
      <c r="X1981" s="775"/>
      <c r="Y1981" s="775"/>
      <c r="Z1981" s="775"/>
      <c r="AA1981" s="775"/>
      <c r="AB1981" s="775"/>
    </row>
    <row r="1982" spans="1:28" s="43" customFormat="1" x14ac:dyDescent="0.2">
      <c r="A1982" s="776"/>
      <c r="B1982" s="780"/>
      <c r="D1982" s="779"/>
      <c r="E1982" s="779"/>
      <c r="F1982" s="778"/>
      <c r="G1982" s="777"/>
      <c r="H1982" s="776"/>
      <c r="I1982" s="776"/>
      <c r="J1982" s="776"/>
      <c r="K1982" s="776"/>
      <c r="L1982" s="776"/>
      <c r="M1982" s="776"/>
      <c r="N1982" s="776"/>
      <c r="O1982" s="776"/>
      <c r="P1982" s="776"/>
      <c r="Q1982" s="776"/>
      <c r="R1982" s="776"/>
      <c r="S1982" s="776"/>
      <c r="T1982" s="776"/>
      <c r="U1982" s="776"/>
      <c r="V1982" s="46"/>
      <c r="W1982" s="46"/>
      <c r="X1982" s="775"/>
      <c r="Y1982" s="775"/>
      <c r="Z1982" s="775"/>
      <c r="AA1982" s="775"/>
      <c r="AB1982" s="775"/>
    </row>
    <row r="1983" spans="1:28" s="43" customFormat="1" x14ac:dyDescent="0.2">
      <c r="A1983" s="776"/>
      <c r="B1983" s="780"/>
      <c r="D1983" s="779"/>
      <c r="E1983" s="779"/>
      <c r="F1983" s="778"/>
      <c r="G1983" s="777"/>
      <c r="H1983" s="776"/>
      <c r="I1983" s="776"/>
      <c r="J1983" s="776"/>
      <c r="K1983" s="776"/>
      <c r="L1983" s="776"/>
      <c r="M1983" s="776"/>
      <c r="N1983" s="776"/>
      <c r="O1983" s="776"/>
      <c r="P1983" s="776"/>
      <c r="Q1983" s="776"/>
      <c r="R1983" s="776"/>
      <c r="S1983" s="776"/>
      <c r="T1983" s="776"/>
      <c r="U1983" s="776"/>
      <c r="V1983" s="46"/>
      <c r="W1983" s="46"/>
      <c r="X1983" s="775"/>
      <c r="Y1983" s="775"/>
      <c r="Z1983" s="775"/>
      <c r="AA1983" s="775"/>
      <c r="AB1983" s="775"/>
    </row>
    <row r="1984" spans="1:28" s="43" customFormat="1" x14ac:dyDescent="0.2">
      <c r="A1984" s="776"/>
      <c r="B1984" s="780"/>
      <c r="D1984" s="779"/>
      <c r="E1984" s="779"/>
      <c r="F1984" s="778"/>
      <c r="G1984" s="777"/>
      <c r="H1984" s="776"/>
      <c r="I1984" s="776"/>
      <c r="J1984" s="776"/>
      <c r="K1984" s="776"/>
      <c r="L1984" s="776"/>
      <c r="M1984" s="776"/>
      <c r="N1984" s="776"/>
      <c r="O1984" s="776"/>
      <c r="P1984" s="776"/>
      <c r="Q1984" s="776"/>
      <c r="R1984" s="776"/>
      <c r="S1984" s="776"/>
      <c r="T1984" s="776"/>
      <c r="U1984" s="776"/>
      <c r="V1984" s="46"/>
      <c r="W1984" s="46"/>
      <c r="X1984" s="775"/>
      <c r="Y1984" s="775"/>
      <c r="Z1984" s="775"/>
      <c r="AA1984" s="775"/>
      <c r="AB1984" s="775"/>
    </row>
    <row r="1985" spans="1:28" s="43" customFormat="1" x14ac:dyDescent="0.2">
      <c r="A1985" s="776"/>
      <c r="B1985" s="780"/>
      <c r="D1985" s="779"/>
      <c r="E1985" s="779"/>
      <c r="F1985" s="778"/>
      <c r="G1985" s="777"/>
      <c r="H1985" s="776"/>
      <c r="I1985" s="776"/>
      <c r="J1985" s="776"/>
      <c r="K1985" s="776"/>
      <c r="L1985" s="776"/>
      <c r="M1985" s="776"/>
      <c r="N1985" s="776"/>
      <c r="O1985" s="776"/>
      <c r="P1985" s="776"/>
      <c r="Q1985" s="776"/>
      <c r="R1985" s="776"/>
      <c r="S1985" s="776"/>
      <c r="T1985" s="776"/>
      <c r="U1985" s="776"/>
      <c r="V1985" s="46"/>
      <c r="W1985" s="46"/>
      <c r="X1985" s="775"/>
      <c r="Y1985" s="775"/>
      <c r="Z1985" s="775"/>
      <c r="AA1985" s="775"/>
      <c r="AB1985" s="775"/>
    </row>
    <row r="1986" spans="1:28" s="43" customFormat="1" x14ac:dyDescent="0.2">
      <c r="A1986" s="776"/>
      <c r="B1986" s="780"/>
      <c r="D1986" s="779"/>
      <c r="E1986" s="779"/>
      <c r="F1986" s="778"/>
      <c r="G1986" s="777"/>
      <c r="H1986" s="776"/>
      <c r="I1986" s="776"/>
      <c r="J1986" s="776"/>
      <c r="K1986" s="776"/>
      <c r="L1986" s="776"/>
      <c r="M1986" s="776"/>
      <c r="N1986" s="776"/>
      <c r="O1986" s="776"/>
      <c r="P1986" s="776"/>
      <c r="Q1986" s="776"/>
      <c r="R1986" s="776"/>
      <c r="S1986" s="776"/>
      <c r="T1986" s="776"/>
      <c r="U1986" s="776"/>
      <c r="V1986" s="46"/>
      <c r="W1986" s="46"/>
      <c r="X1986" s="775"/>
      <c r="Y1986" s="775"/>
      <c r="Z1986" s="775"/>
      <c r="AA1986" s="775"/>
      <c r="AB1986" s="775"/>
    </row>
    <row r="1987" spans="1:28" s="43" customFormat="1" x14ac:dyDescent="0.2">
      <c r="A1987" s="776"/>
      <c r="B1987" s="780"/>
      <c r="D1987" s="779"/>
      <c r="E1987" s="779"/>
      <c r="F1987" s="778"/>
      <c r="G1987" s="777"/>
      <c r="H1987" s="776"/>
      <c r="I1987" s="776"/>
      <c r="J1987" s="776"/>
      <c r="K1987" s="776"/>
      <c r="L1987" s="776"/>
      <c r="M1987" s="776"/>
      <c r="N1987" s="776"/>
      <c r="O1987" s="776"/>
      <c r="P1987" s="776"/>
      <c r="Q1987" s="776"/>
      <c r="R1987" s="776"/>
      <c r="S1987" s="776"/>
      <c r="T1987" s="776"/>
      <c r="U1987" s="776"/>
      <c r="V1987" s="46"/>
      <c r="W1987" s="46"/>
      <c r="X1987" s="775"/>
      <c r="Y1987" s="775"/>
      <c r="Z1987" s="775"/>
      <c r="AA1987" s="775"/>
      <c r="AB1987" s="775"/>
    </row>
    <row r="1988" spans="1:28" s="43" customFormat="1" x14ac:dyDescent="0.2">
      <c r="A1988" s="776"/>
      <c r="B1988" s="780"/>
      <c r="D1988" s="779"/>
      <c r="E1988" s="779"/>
      <c r="F1988" s="778"/>
      <c r="G1988" s="777"/>
      <c r="H1988" s="776"/>
      <c r="I1988" s="776"/>
      <c r="J1988" s="776"/>
      <c r="K1988" s="776"/>
      <c r="L1988" s="776"/>
      <c r="M1988" s="776"/>
      <c r="N1988" s="776"/>
      <c r="O1988" s="776"/>
      <c r="P1988" s="776"/>
      <c r="Q1988" s="776"/>
      <c r="R1988" s="776"/>
      <c r="S1988" s="776"/>
      <c r="T1988" s="776"/>
      <c r="U1988" s="776"/>
      <c r="V1988" s="46"/>
      <c r="W1988" s="46"/>
      <c r="X1988" s="775"/>
      <c r="Y1988" s="775"/>
      <c r="Z1988" s="775"/>
      <c r="AA1988" s="775"/>
      <c r="AB1988" s="775"/>
    </row>
    <row r="1989" spans="1:28" s="43" customFormat="1" x14ac:dyDescent="0.2">
      <c r="A1989" s="776"/>
      <c r="B1989" s="780"/>
      <c r="D1989" s="779"/>
      <c r="E1989" s="779"/>
      <c r="F1989" s="778"/>
      <c r="G1989" s="777"/>
      <c r="H1989" s="776"/>
      <c r="I1989" s="776"/>
      <c r="J1989" s="776"/>
      <c r="K1989" s="776"/>
      <c r="L1989" s="776"/>
      <c r="M1989" s="776"/>
      <c r="N1989" s="776"/>
      <c r="O1989" s="776"/>
      <c r="P1989" s="776"/>
      <c r="Q1989" s="776"/>
      <c r="R1989" s="776"/>
      <c r="S1989" s="776"/>
      <c r="T1989" s="776"/>
      <c r="U1989" s="776"/>
      <c r="V1989" s="46"/>
      <c r="W1989" s="46"/>
      <c r="X1989" s="775"/>
      <c r="Y1989" s="775"/>
      <c r="Z1989" s="775"/>
      <c r="AA1989" s="775"/>
      <c r="AB1989" s="775"/>
    </row>
    <row r="1990" spans="1:28" s="43" customFormat="1" x14ac:dyDescent="0.2">
      <c r="A1990" s="776"/>
      <c r="B1990" s="780"/>
      <c r="D1990" s="779"/>
      <c r="E1990" s="779"/>
      <c r="F1990" s="778"/>
      <c r="G1990" s="777"/>
      <c r="H1990" s="776"/>
      <c r="I1990" s="776"/>
      <c r="J1990" s="776"/>
      <c r="K1990" s="776"/>
      <c r="L1990" s="776"/>
      <c r="M1990" s="776"/>
      <c r="N1990" s="776"/>
      <c r="O1990" s="776"/>
      <c r="P1990" s="776"/>
      <c r="Q1990" s="776"/>
      <c r="R1990" s="776"/>
      <c r="S1990" s="776"/>
      <c r="T1990" s="776"/>
      <c r="U1990" s="776"/>
      <c r="V1990" s="46"/>
      <c r="W1990" s="46"/>
      <c r="X1990" s="775"/>
      <c r="Y1990" s="775"/>
      <c r="Z1990" s="775"/>
      <c r="AA1990" s="775"/>
      <c r="AB1990" s="775"/>
    </row>
    <row r="1991" spans="1:28" s="43" customFormat="1" x14ac:dyDescent="0.2">
      <c r="A1991" s="776"/>
      <c r="B1991" s="780"/>
      <c r="D1991" s="779"/>
      <c r="E1991" s="779"/>
      <c r="F1991" s="778"/>
      <c r="G1991" s="777"/>
      <c r="H1991" s="776"/>
      <c r="I1991" s="776"/>
      <c r="J1991" s="776"/>
      <c r="K1991" s="776"/>
      <c r="L1991" s="776"/>
      <c r="M1991" s="776"/>
      <c r="N1991" s="776"/>
      <c r="O1991" s="776"/>
      <c r="P1991" s="776"/>
      <c r="Q1991" s="776"/>
      <c r="R1991" s="776"/>
      <c r="S1991" s="776"/>
      <c r="T1991" s="776"/>
      <c r="U1991" s="776"/>
      <c r="V1991" s="46"/>
      <c r="W1991" s="46"/>
      <c r="X1991" s="775"/>
      <c r="Y1991" s="775"/>
      <c r="Z1991" s="775"/>
      <c r="AA1991" s="775"/>
      <c r="AB1991" s="775"/>
    </row>
    <row r="1992" spans="1:28" s="43" customFormat="1" x14ac:dyDescent="0.2">
      <c r="A1992" s="776"/>
      <c r="B1992" s="780"/>
      <c r="D1992" s="779"/>
      <c r="E1992" s="779"/>
      <c r="F1992" s="778"/>
      <c r="G1992" s="777"/>
      <c r="H1992" s="776"/>
      <c r="I1992" s="776"/>
      <c r="J1992" s="776"/>
      <c r="K1992" s="776"/>
      <c r="L1992" s="776"/>
      <c r="M1992" s="776"/>
      <c r="N1992" s="776"/>
      <c r="O1992" s="776"/>
      <c r="P1992" s="776"/>
      <c r="Q1992" s="776"/>
      <c r="R1992" s="776"/>
      <c r="S1992" s="776"/>
      <c r="T1992" s="776"/>
      <c r="U1992" s="776"/>
      <c r="V1992" s="46"/>
      <c r="W1992" s="46"/>
      <c r="X1992" s="775"/>
      <c r="Y1992" s="775"/>
      <c r="Z1992" s="775"/>
      <c r="AA1992" s="775"/>
      <c r="AB1992" s="775"/>
    </row>
    <row r="1993" spans="1:28" s="43" customFormat="1" x14ac:dyDescent="0.2">
      <c r="A1993" s="776"/>
      <c r="B1993" s="780"/>
      <c r="D1993" s="779"/>
      <c r="E1993" s="779"/>
      <c r="F1993" s="778"/>
      <c r="G1993" s="777"/>
      <c r="H1993" s="776"/>
      <c r="I1993" s="776"/>
      <c r="J1993" s="776"/>
      <c r="K1993" s="776"/>
      <c r="L1993" s="776"/>
      <c r="M1993" s="776"/>
      <c r="N1993" s="776"/>
      <c r="O1993" s="776"/>
      <c r="P1993" s="776"/>
      <c r="Q1993" s="776"/>
      <c r="R1993" s="776"/>
      <c r="S1993" s="776"/>
      <c r="T1993" s="776"/>
      <c r="U1993" s="776"/>
      <c r="V1993" s="46"/>
      <c r="W1993" s="46"/>
      <c r="X1993" s="775"/>
      <c r="Y1993" s="775"/>
      <c r="Z1993" s="775"/>
      <c r="AA1993" s="775"/>
      <c r="AB1993" s="775"/>
    </row>
    <row r="1994" spans="1:28" s="43" customFormat="1" x14ac:dyDescent="0.2">
      <c r="A1994" s="776"/>
      <c r="B1994" s="780"/>
      <c r="D1994" s="779"/>
      <c r="E1994" s="779"/>
      <c r="F1994" s="778"/>
      <c r="G1994" s="777"/>
      <c r="H1994" s="776"/>
      <c r="I1994" s="776"/>
      <c r="J1994" s="776"/>
      <c r="K1994" s="776"/>
      <c r="L1994" s="776"/>
      <c r="M1994" s="776"/>
      <c r="N1994" s="776"/>
      <c r="O1994" s="776"/>
      <c r="P1994" s="776"/>
      <c r="Q1994" s="776"/>
      <c r="R1994" s="776"/>
      <c r="S1994" s="776"/>
      <c r="T1994" s="776"/>
      <c r="U1994" s="776"/>
      <c r="V1994" s="46"/>
      <c r="W1994" s="46"/>
      <c r="X1994" s="775"/>
      <c r="Y1994" s="775"/>
      <c r="Z1994" s="775"/>
      <c r="AA1994" s="775"/>
      <c r="AB1994" s="775"/>
    </row>
    <row r="1995" spans="1:28" s="43" customFormat="1" x14ac:dyDescent="0.2">
      <c r="A1995" s="776"/>
      <c r="B1995" s="780"/>
      <c r="D1995" s="779"/>
      <c r="E1995" s="779"/>
      <c r="F1995" s="778"/>
      <c r="G1995" s="777"/>
      <c r="H1995" s="776"/>
      <c r="I1995" s="776"/>
      <c r="J1995" s="776"/>
      <c r="K1995" s="776"/>
      <c r="L1995" s="776"/>
      <c r="M1995" s="776"/>
      <c r="N1995" s="776"/>
      <c r="O1995" s="776"/>
      <c r="P1995" s="776"/>
      <c r="Q1995" s="776"/>
      <c r="R1995" s="776"/>
      <c r="S1995" s="776"/>
      <c r="T1995" s="776"/>
      <c r="U1995" s="776"/>
      <c r="V1995" s="46"/>
      <c r="W1995" s="46"/>
      <c r="X1995" s="775"/>
      <c r="Y1995" s="775"/>
      <c r="Z1995" s="775"/>
      <c r="AA1995" s="775"/>
      <c r="AB1995" s="775"/>
    </row>
    <row r="1996" spans="1:28" s="43" customFormat="1" x14ac:dyDescent="0.2">
      <c r="A1996" s="776"/>
      <c r="B1996" s="780"/>
      <c r="D1996" s="779"/>
      <c r="E1996" s="779"/>
      <c r="F1996" s="778"/>
      <c r="G1996" s="777"/>
      <c r="H1996" s="776"/>
      <c r="I1996" s="776"/>
      <c r="J1996" s="776"/>
      <c r="K1996" s="776"/>
      <c r="L1996" s="776"/>
      <c r="M1996" s="776"/>
      <c r="N1996" s="776"/>
      <c r="O1996" s="776"/>
      <c r="P1996" s="776"/>
      <c r="Q1996" s="776"/>
      <c r="R1996" s="776"/>
      <c r="S1996" s="776"/>
      <c r="T1996" s="776"/>
      <c r="U1996" s="776"/>
      <c r="V1996" s="46"/>
      <c r="W1996" s="46"/>
      <c r="X1996" s="775"/>
      <c r="Y1996" s="775"/>
      <c r="Z1996" s="775"/>
      <c r="AA1996" s="775"/>
      <c r="AB1996" s="775"/>
    </row>
    <row r="1997" spans="1:28" s="43" customFormat="1" x14ac:dyDescent="0.2">
      <c r="A1997" s="776"/>
      <c r="B1997" s="780"/>
      <c r="D1997" s="779"/>
      <c r="E1997" s="779"/>
      <c r="F1997" s="778"/>
      <c r="G1997" s="777"/>
      <c r="H1997" s="776"/>
      <c r="I1997" s="776"/>
      <c r="J1997" s="776"/>
      <c r="K1997" s="776"/>
      <c r="L1997" s="776"/>
      <c r="M1997" s="776"/>
      <c r="N1997" s="776"/>
      <c r="O1997" s="776"/>
      <c r="P1997" s="776"/>
      <c r="Q1997" s="776"/>
      <c r="R1997" s="776"/>
      <c r="S1997" s="776"/>
      <c r="T1997" s="776"/>
      <c r="U1997" s="776"/>
      <c r="V1997" s="46"/>
      <c r="W1997" s="46"/>
      <c r="X1997" s="775"/>
      <c r="Y1997" s="775"/>
      <c r="Z1997" s="775"/>
      <c r="AA1997" s="775"/>
      <c r="AB1997" s="775"/>
    </row>
    <row r="1998" spans="1:28" s="43" customFormat="1" x14ac:dyDescent="0.2">
      <c r="A1998" s="776"/>
      <c r="B1998" s="780"/>
      <c r="D1998" s="779"/>
      <c r="E1998" s="779"/>
      <c r="F1998" s="778"/>
      <c r="G1998" s="777"/>
      <c r="H1998" s="776"/>
      <c r="I1998" s="776"/>
      <c r="J1998" s="776"/>
      <c r="K1998" s="776"/>
      <c r="L1998" s="776"/>
      <c r="M1998" s="776"/>
      <c r="N1998" s="776"/>
      <c r="O1998" s="776"/>
      <c r="P1998" s="776"/>
      <c r="Q1998" s="776"/>
      <c r="R1998" s="776"/>
      <c r="S1998" s="776"/>
      <c r="T1998" s="776"/>
      <c r="U1998" s="776"/>
      <c r="V1998" s="46"/>
      <c r="W1998" s="46"/>
      <c r="X1998" s="775"/>
      <c r="Y1998" s="775"/>
      <c r="Z1998" s="775"/>
      <c r="AA1998" s="775"/>
      <c r="AB1998" s="775"/>
    </row>
    <row r="1999" spans="1:28" s="43" customFormat="1" x14ac:dyDescent="0.2">
      <c r="A1999" s="776"/>
      <c r="B1999" s="780"/>
      <c r="D1999" s="779"/>
      <c r="E1999" s="779"/>
      <c r="F1999" s="778"/>
      <c r="G1999" s="777"/>
      <c r="H1999" s="776"/>
      <c r="I1999" s="776"/>
      <c r="J1999" s="776"/>
      <c r="K1999" s="776"/>
      <c r="L1999" s="776"/>
      <c r="M1999" s="776"/>
      <c r="N1999" s="776"/>
      <c r="O1999" s="776"/>
      <c r="P1999" s="776"/>
      <c r="Q1999" s="776"/>
      <c r="R1999" s="776"/>
      <c r="S1999" s="776"/>
      <c r="T1999" s="776"/>
      <c r="U1999" s="776"/>
      <c r="V1999" s="46"/>
      <c r="W1999" s="46"/>
      <c r="X1999" s="775"/>
      <c r="Y1999" s="775"/>
      <c r="Z1999" s="775"/>
      <c r="AA1999" s="775"/>
      <c r="AB1999" s="775"/>
    </row>
    <row r="2000" spans="1:28" s="43" customFormat="1" x14ac:dyDescent="0.2">
      <c r="A2000" s="776"/>
      <c r="B2000" s="780"/>
      <c r="D2000" s="779"/>
      <c r="E2000" s="779"/>
      <c r="F2000" s="778"/>
      <c r="G2000" s="777"/>
      <c r="H2000" s="776"/>
      <c r="I2000" s="776"/>
      <c r="J2000" s="776"/>
      <c r="K2000" s="776"/>
      <c r="L2000" s="776"/>
      <c r="M2000" s="776"/>
      <c r="N2000" s="776"/>
      <c r="O2000" s="776"/>
      <c r="P2000" s="776"/>
      <c r="Q2000" s="776"/>
      <c r="R2000" s="776"/>
      <c r="S2000" s="776"/>
      <c r="T2000" s="776"/>
      <c r="U2000" s="776"/>
      <c r="V2000" s="46"/>
      <c r="W2000" s="46"/>
      <c r="X2000" s="775"/>
      <c r="Y2000" s="775"/>
      <c r="Z2000" s="775"/>
      <c r="AA2000" s="775"/>
      <c r="AB2000" s="775"/>
    </row>
    <row r="2001" spans="1:28" s="43" customFormat="1" x14ac:dyDescent="0.2">
      <c r="A2001" s="776"/>
      <c r="B2001" s="780"/>
      <c r="D2001" s="779"/>
      <c r="E2001" s="779"/>
      <c r="F2001" s="778"/>
      <c r="G2001" s="777"/>
      <c r="H2001" s="776"/>
      <c r="I2001" s="776"/>
      <c r="J2001" s="776"/>
      <c r="K2001" s="776"/>
      <c r="L2001" s="776"/>
      <c r="M2001" s="776"/>
      <c r="N2001" s="776"/>
      <c r="O2001" s="776"/>
      <c r="P2001" s="776"/>
      <c r="Q2001" s="776"/>
      <c r="R2001" s="776"/>
      <c r="S2001" s="776"/>
      <c r="T2001" s="776"/>
      <c r="U2001" s="776"/>
      <c r="V2001" s="46"/>
      <c r="W2001" s="46"/>
      <c r="X2001" s="775"/>
      <c r="Y2001" s="775"/>
      <c r="Z2001" s="775"/>
      <c r="AA2001" s="775"/>
      <c r="AB2001" s="775"/>
    </row>
    <row r="2002" spans="1:28" s="43" customFormat="1" x14ac:dyDescent="0.2">
      <c r="A2002" s="776"/>
      <c r="B2002" s="780"/>
      <c r="D2002" s="779"/>
      <c r="E2002" s="779"/>
      <c r="F2002" s="778"/>
      <c r="G2002" s="777"/>
      <c r="H2002" s="776"/>
      <c r="I2002" s="776"/>
      <c r="J2002" s="776"/>
      <c r="K2002" s="776"/>
      <c r="L2002" s="776"/>
      <c r="M2002" s="776"/>
      <c r="N2002" s="776"/>
      <c r="O2002" s="776"/>
      <c r="P2002" s="776"/>
      <c r="Q2002" s="776"/>
      <c r="R2002" s="776"/>
      <c r="S2002" s="776"/>
      <c r="T2002" s="776"/>
      <c r="U2002" s="776"/>
      <c r="V2002" s="46"/>
      <c r="W2002" s="46"/>
      <c r="X2002" s="775"/>
      <c r="Y2002" s="775"/>
      <c r="Z2002" s="775"/>
      <c r="AA2002" s="775"/>
      <c r="AB2002" s="775"/>
    </row>
    <row r="2003" spans="1:28" s="43" customFormat="1" x14ac:dyDescent="0.2">
      <c r="A2003" s="776"/>
      <c r="B2003" s="780"/>
      <c r="D2003" s="779"/>
      <c r="E2003" s="779"/>
      <c r="F2003" s="778"/>
      <c r="G2003" s="777"/>
      <c r="H2003" s="776"/>
      <c r="I2003" s="776"/>
      <c r="J2003" s="776"/>
      <c r="K2003" s="776"/>
      <c r="L2003" s="776"/>
      <c r="M2003" s="776"/>
      <c r="N2003" s="776"/>
      <c r="O2003" s="776"/>
      <c r="P2003" s="776"/>
      <c r="Q2003" s="776"/>
      <c r="R2003" s="776"/>
      <c r="S2003" s="776"/>
      <c r="T2003" s="776"/>
      <c r="U2003" s="776"/>
      <c r="V2003" s="46"/>
      <c r="W2003" s="46"/>
      <c r="X2003" s="775"/>
      <c r="Y2003" s="775"/>
      <c r="Z2003" s="775"/>
      <c r="AA2003" s="775"/>
      <c r="AB2003" s="775"/>
    </row>
    <row r="2004" spans="1:28" s="43" customFormat="1" x14ac:dyDescent="0.2">
      <c r="A2004" s="776"/>
      <c r="B2004" s="780"/>
      <c r="D2004" s="779"/>
      <c r="E2004" s="779"/>
      <c r="F2004" s="778"/>
      <c r="G2004" s="777"/>
      <c r="H2004" s="776"/>
      <c r="I2004" s="776"/>
      <c r="J2004" s="776"/>
      <c r="K2004" s="776"/>
      <c r="L2004" s="776"/>
      <c r="M2004" s="776"/>
      <c r="N2004" s="776"/>
      <c r="O2004" s="776"/>
      <c r="P2004" s="776"/>
      <c r="Q2004" s="776"/>
      <c r="R2004" s="776"/>
      <c r="S2004" s="776"/>
      <c r="T2004" s="776"/>
      <c r="U2004" s="776"/>
      <c r="V2004" s="46"/>
      <c r="W2004" s="46"/>
      <c r="X2004" s="775"/>
      <c r="Y2004" s="775"/>
      <c r="Z2004" s="775"/>
      <c r="AA2004" s="775"/>
      <c r="AB2004" s="775"/>
    </row>
    <row r="2005" spans="1:28" s="43" customFormat="1" x14ac:dyDescent="0.2">
      <c r="A2005" s="776"/>
      <c r="B2005" s="780"/>
      <c r="D2005" s="779"/>
      <c r="E2005" s="779"/>
      <c r="F2005" s="778"/>
      <c r="G2005" s="777"/>
      <c r="H2005" s="776"/>
      <c r="I2005" s="776"/>
      <c r="J2005" s="776"/>
      <c r="K2005" s="776"/>
      <c r="L2005" s="776"/>
      <c r="M2005" s="776"/>
      <c r="N2005" s="776"/>
      <c r="O2005" s="776"/>
      <c r="P2005" s="776"/>
      <c r="Q2005" s="776"/>
      <c r="R2005" s="776"/>
      <c r="S2005" s="776"/>
      <c r="T2005" s="776"/>
      <c r="U2005" s="776"/>
      <c r="V2005" s="46"/>
      <c r="W2005" s="46"/>
      <c r="X2005" s="775"/>
      <c r="Y2005" s="775"/>
      <c r="Z2005" s="775"/>
      <c r="AA2005" s="775"/>
      <c r="AB2005" s="775"/>
    </row>
    <row r="2006" spans="1:28" s="43" customFormat="1" x14ac:dyDescent="0.2">
      <c r="A2006" s="776"/>
      <c r="B2006" s="780"/>
      <c r="D2006" s="779"/>
      <c r="E2006" s="779"/>
      <c r="F2006" s="778"/>
      <c r="G2006" s="777"/>
      <c r="H2006" s="776"/>
      <c r="I2006" s="776"/>
      <c r="J2006" s="776"/>
      <c r="K2006" s="776"/>
      <c r="L2006" s="776"/>
      <c r="M2006" s="776"/>
      <c r="N2006" s="776"/>
      <c r="O2006" s="776"/>
      <c r="P2006" s="776"/>
      <c r="Q2006" s="776"/>
      <c r="R2006" s="776"/>
      <c r="S2006" s="776"/>
      <c r="T2006" s="776"/>
      <c r="U2006" s="776"/>
      <c r="V2006" s="46"/>
      <c r="W2006" s="46"/>
      <c r="X2006" s="775"/>
      <c r="Y2006" s="775"/>
      <c r="Z2006" s="775"/>
      <c r="AA2006" s="775"/>
      <c r="AB2006" s="775"/>
    </row>
    <row r="2007" spans="1:28" s="43" customFormat="1" x14ac:dyDescent="0.2">
      <c r="A2007" s="776"/>
      <c r="B2007" s="780"/>
      <c r="D2007" s="779"/>
      <c r="E2007" s="779"/>
      <c r="F2007" s="778"/>
      <c r="G2007" s="777"/>
      <c r="H2007" s="776"/>
      <c r="I2007" s="776"/>
      <c r="J2007" s="776"/>
      <c r="K2007" s="776"/>
      <c r="L2007" s="776"/>
      <c r="M2007" s="776"/>
      <c r="N2007" s="776"/>
      <c r="O2007" s="776"/>
      <c r="P2007" s="776"/>
      <c r="Q2007" s="776"/>
      <c r="R2007" s="776"/>
      <c r="S2007" s="776"/>
      <c r="T2007" s="776"/>
      <c r="U2007" s="776"/>
      <c r="V2007" s="46"/>
      <c r="W2007" s="46"/>
      <c r="X2007" s="775"/>
      <c r="Y2007" s="775"/>
      <c r="Z2007" s="775"/>
      <c r="AA2007" s="775"/>
      <c r="AB2007" s="775"/>
    </row>
    <row r="2008" spans="1:28" s="43" customFormat="1" x14ac:dyDescent="0.2">
      <c r="A2008" s="776"/>
      <c r="B2008" s="780"/>
      <c r="D2008" s="779"/>
      <c r="E2008" s="779"/>
      <c r="F2008" s="778"/>
      <c r="G2008" s="777"/>
      <c r="H2008" s="776"/>
      <c r="I2008" s="776"/>
      <c r="J2008" s="776"/>
      <c r="K2008" s="776"/>
      <c r="L2008" s="776"/>
      <c r="M2008" s="776"/>
      <c r="N2008" s="776"/>
      <c r="O2008" s="776"/>
      <c r="P2008" s="776"/>
      <c r="Q2008" s="776"/>
      <c r="R2008" s="776"/>
      <c r="S2008" s="776"/>
      <c r="T2008" s="776"/>
      <c r="U2008" s="776"/>
      <c r="V2008" s="46"/>
      <c r="W2008" s="46"/>
      <c r="X2008" s="775"/>
      <c r="Y2008" s="775"/>
      <c r="Z2008" s="775"/>
      <c r="AA2008" s="775"/>
      <c r="AB2008" s="775"/>
    </row>
    <row r="2009" spans="1:28" s="43" customFormat="1" x14ac:dyDescent="0.2">
      <c r="A2009" s="776"/>
      <c r="B2009" s="780"/>
      <c r="D2009" s="779"/>
      <c r="E2009" s="779"/>
      <c r="F2009" s="778"/>
      <c r="G2009" s="777"/>
      <c r="H2009" s="776"/>
      <c r="I2009" s="776"/>
      <c r="J2009" s="776"/>
      <c r="K2009" s="776"/>
      <c r="L2009" s="776"/>
      <c r="M2009" s="776"/>
      <c r="N2009" s="776"/>
      <c r="O2009" s="776"/>
      <c r="P2009" s="776"/>
      <c r="Q2009" s="776"/>
      <c r="R2009" s="776"/>
      <c r="S2009" s="776"/>
      <c r="T2009" s="776"/>
      <c r="U2009" s="776"/>
      <c r="V2009" s="46"/>
      <c r="W2009" s="46"/>
      <c r="X2009" s="775"/>
      <c r="Y2009" s="775"/>
      <c r="Z2009" s="775"/>
      <c r="AA2009" s="775"/>
      <c r="AB2009" s="775"/>
    </row>
    <row r="2010" spans="1:28" s="43" customFormat="1" x14ac:dyDescent="0.2">
      <c r="A2010" s="776"/>
      <c r="B2010" s="780"/>
      <c r="D2010" s="779"/>
      <c r="E2010" s="779"/>
      <c r="F2010" s="778"/>
      <c r="G2010" s="777"/>
      <c r="H2010" s="776"/>
      <c r="I2010" s="776"/>
      <c r="J2010" s="776"/>
      <c r="K2010" s="776"/>
      <c r="L2010" s="776"/>
      <c r="M2010" s="776"/>
      <c r="N2010" s="776"/>
      <c r="O2010" s="776"/>
      <c r="P2010" s="776"/>
      <c r="Q2010" s="776"/>
      <c r="R2010" s="776"/>
      <c r="S2010" s="776"/>
      <c r="T2010" s="776"/>
      <c r="U2010" s="776"/>
      <c r="V2010" s="46"/>
      <c r="W2010" s="46"/>
      <c r="X2010" s="775"/>
      <c r="Y2010" s="775"/>
      <c r="Z2010" s="775"/>
      <c r="AA2010" s="775"/>
      <c r="AB2010" s="775"/>
    </row>
    <row r="2011" spans="1:28" s="43" customFormat="1" x14ac:dyDescent="0.2">
      <c r="A2011" s="776"/>
      <c r="B2011" s="780"/>
      <c r="D2011" s="779"/>
      <c r="E2011" s="779"/>
      <c r="F2011" s="778"/>
      <c r="G2011" s="777"/>
      <c r="H2011" s="776"/>
      <c r="I2011" s="776"/>
      <c r="J2011" s="776"/>
      <c r="K2011" s="776"/>
      <c r="L2011" s="776"/>
      <c r="M2011" s="776"/>
      <c r="N2011" s="776"/>
      <c r="O2011" s="776"/>
      <c r="P2011" s="776"/>
      <c r="Q2011" s="776"/>
      <c r="R2011" s="776"/>
      <c r="S2011" s="776"/>
      <c r="T2011" s="776"/>
      <c r="U2011" s="776"/>
      <c r="V2011" s="46"/>
      <c r="W2011" s="46"/>
      <c r="X2011" s="775"/>
      <c r="Y2011" s="775"/>
      <c r="Z2011" s="775"/>
      <c r="AA2011" s="775"/>
      <c r="AB2011" s="775"/>
    </row>
    <row r="2012" spans="1:28" s="43" customFormat="1" x14ac:dyDescent="0.2">
      <c r="A2012" s="776"/>
      <c r="B2012" s="780"/>
      <c r="D2012" s="779"/>
      <c r="E2012" s="779"/>
      <c r="F2012" s="778"/>
      <c r="G2012" s="777"/>
      <c r="H2012" s="776"/>
      <c r="I2012" s="776"/>
      <c r="J2012" s="776"/>
      <c r="K2012" s="776"/>
      <c r="L2012" s="776"/>
      <c r="M2012" s="776"/>
      <c r="N2012" s="776"/>
      <c r="O2012" s="776"/>
      <c r="P2012" s="776"/>
      <c r="Q2012" s="776"/>
      <c r="R2012" s="776"/>
      <c r="S2012" s="776"/>
      <c r="T2012" s="776"/>
      <c r="U2012" s="776"/>
      <c r="V2012" s="46"/>
      <c r="W2012" s="46"/>
      <c r="X2012" s="775"/>
      <c r="Y2012" s="775"/>
      <c r="Z2012" s="775"/>
      <c r="AA2012" s="775"/>
      <c r="AB2012" s="775"/>
    </row>
    <row r="2013" spans="1:28" s="43" customFormat="1" x14ac:dyDescent="0.2">
      <c r="A2013" s="776"/>
      <c r="B2013" s="780"/>
      <c r="D2013" s="779"/>
      <c r="E2013" s="779"/>
      <c r="F2013" s="778"/>
      <c r="G2013" s="777"/>
      <c r="H2013" s="776"/>
      <c r="I2013" s="776"/>
      <c r="J2013" s="776"/>
      <c r="K2013" s="776"/>
      <c r="L2013" s="776"/>
      <c r="M2013" s="776"/>
      <c r="N2013" s="776"/>
      <c r="O2013" s="776"/>
      <c r="P2013" s="776"/>
      <c r="Q2013" s="776"/>
      <c r="R2013" s="776"/>
      <c r="S2013" s="776"/>
      <c r="T2013" s="776"/>
      <c r="U2013" s="776"/>
      <c r="V2013" s="46"/>
      <c r="W2013" s="46"/>
      <c r="X2013" s="775"/>
      <c r="Y2013" s="775"/>
      <c r="Z2013" s="775"/>
      <c r="AA2013" s="775"/>
      <c r="AB2013" s="775"/>
    </row>
    <row r="2014" spans="1:28" s="43" customFormat="1" x14ac:dyDescent="0.2">
      <c r="A2014" s="776"/>
      <c r="B2014" s="780"/>
      <c r="D2014" s="779"/>
      <c r="E2014" s="779"/>
      <c r="F2014" s="778"/>
      <c r="G2014" s="777"/>
      <c r="H2014" s="776"/>
      <c r="I2014" s="776"/>
      <c r="J2014" s="776"/>
      <c r="K2014" s="776"/>
      <c r="L2014" s="776"/>
      <c r="M2014" s="776"/>
      <c r="N2014" s="776"/>
      <c r="O2014" s="776"/>
      <c r="P2014" s="776"/>
      <c r="Q2014" s="776"/>
      <c r="R2014" s="776"/>
      <c r="S2014" s="776"/>
      <c r="T2014" s="776"/>
      <c r="U2014" s="776"/>
      <c r="V2014" s="46"/>
      <c r="W2014" s="46"/>
      <c r="X2014" s="775"/>
      <c r="Y2014" s="775"/>
      <c r="Z2014" s="775"/>
      <c r="AA2014" s="775"/>
      <c r="AB2014" s="775"/>
    </row>
    <row r="2015" spans="1:28" s="43" customFormat="1" x14ac:dyDescent="0.2">
      <c r="A2015" s="776"/>
      <c r="B2015" s="780"/>
      <c r="D2015" s="779"/>
      <c r="E2015" s="779"/>
      <c r="F2015" s="778"/>
      <c r="G2015" s="777"/>
      <c r="H2015" s="776"/>
      <c r="I2015" s="776"/>
      <c r="J2015" s="776"/>
      <c r="K2015" s="776"/>
      <c r="L2015" s="776"/>
      <c r="M2015" s="776"/>
      <c r="N2015" s="776"/>
      <c r="O2015" s="776"/>
      <c r="P2015" s="776"/>
      <c r="Q2015" s="776"/>
      <c r="R2015" s="776"/>
      <c r="S2015" s="776"/>
      <c r="T2015" s="776"/>
      <c r="U2015" s="776"/>
      <c r="V2015" s="46"/>
      <c r="W2015" s="46"/>
      <c r="X2015" s="775"/>
      <c r="Y2015" s="775"/>
      <c r="Z2015" s="775"/>
      <c r="AA2015" s="775"/>
      <c r="AB2015" s="775"/>
    </row>
    <row r="2016" spans="1:28" s="43" customFormat="1" x14ac:dyDescent="0.2">
      <c r="A2016" s="776"/>
      <c r="B2016" s="780"/>
      <c r="D2016" s="779"/>
      <c r="E2016" s="779"/>
      <c r="F2016" s="778"/>
      <c r="G2016" s="777"/>
      <c r="H2016" s="776"/>
      <c r="I2016" s="776"/>
      <c r="J2016" s="776"/>
      <c r="K2016" s="776"/>
      <c r="L2016" s="776"/>
      <c r="M2016" s="776"/>
      <c r="N2016" s="776"/>
      <c r="O2016" s="776"/>
      <c r="P2016" s="776"/>
      <c r="Q2016" s="776"/>
      <c r="R2016" s="776"/>
      <c r="S2016" s="776"/>
      <c r="T2016" s="776"/>
      <c r="U2016" s="776"/>
      <c r="V2016" s="46"/>
      <c r="W2016" s="46"/>
      <c r="X2016" s="775"/>
      <c r="Y2016" s="775"/>
      <c r="Z2016" s="775"/>
      <c r="AA2016" s="775"/>
      <c r="AB2016" s="775"/>
    </row>
    <row r="2017" spans="1:28" s="43" customFormat="1" x14ac:dyDescent="0.2">
      <c r="A2017" s="776"/>
      <c r="B2017" s="780"/>
      <c r="D2017" s="779"/>
      <c r="E2017" s="779"/>
      <c r="F2017" s="778"/>
      <c r="G2017" s="777"/>
      <c r="H2017" s="776"/>
      <c r="I2017" s="776"/>
      <c r="J2017" s="776"/>
      <c r="K2017" s="776"/>
      <c r="L2017" s="776"/>
      <c r="M2017" s="776"/>
      <c r="N2017" s="776"/>
      <c r="O2017" s="776"/>
      <c r="P2017" s="776"/>
      <c r="Q2017" s="776"/>
      <c r="R2017" s="776"/>
      <c r="S2017" s="776"/>
      <c r="T2017" s="776"/>
      <c r="U2017" s="776"/>
      <c r="V2017" s="46"/>
      <c r="W2017" s="46"/>
      <c r="X2017" s="775"/>
      <c r="Y2017" s="775"/>
      <c r="Z2017" s="775"/>
      <c r="AA2017" s="775"/>
      <c r="AB2017" s="775"/>
    </row>
    <row r="2018" spans="1:28" s="43" customFormat="1" x14ac:dyDescent="0.2">
      <c r="A2018" s="776"/>
      <c r="B2018" s="780"/>
      <c r="D2018" s="779"/>
      <c r="E2018" s="779"/>
      <c r="F2018" s="778"/>
      <c r="G2018" s="777"/>
      <c r="H2018" s="776"/>
      <c r="I2018" s="776"/>
      <c r="J2018" s="776"/>
      <c r="K2018" s="776"/>
      <c r="L2018" s="776"/>
      <c r="M2018" s="776"/>
      <c r="N2018" s="776"/>
      <c r="O2018" s="776"/>
      <c r="P2018" s="776"/>
      <c r="Q2018" s="776"/>
      <c r="R2018" s="776"/>
      <c r="S2018" s="776"/>
      <c r="T2018" s="776"/>
      <c r="U2018" s="776"/>
      <c r="V2018" s="46"/>
      <c r="W2018" s="46"/>
      <c r="X2018" s="775"/>
      <c r="Y2018" s="775"/>
      <c r="Z2018" s="775"/>
      <c r="AA2018" s="775"/>
      <c r="AB2018" s="775"/>
    </row>
    <row r="2019" spans="1:28" s="43" customFormat="1" x14ac:dyDescent="0.2">
      <c r="A2019" s="776"/>
      <c r="B2019" s="780"/>
      <c r="D2019" s="779"/>
      <c r="E2019" s="779"/>
      <c r="F2019" s="778"/>
      <c r="G2019" s="777"/>
      <c r="H2019" s="776"/>
      <c r="I2019" s="776"/>
      <c r="J2019" s="776"/>
      <c r="K2019" s="776"/>
      <c r="L2019" s="776"/>
      <c r="M2019" s="776"/>
      <c r="N2019" s="776"/>
      <c r="O2019" s="776"/>
      <c r="P2019" s="776"/>
      <c r="Q2019" s="776"/>
      <c r="R2019" s="776"/>
      <c r="S2019" s="776"/>
      <c r="T2019" s="776"/>
      <c r="U2019" s="776"/>
      <c r="V2019" s="46"/>
      <c r="W2019" s="46"/>
      <c r="X2019" s="775"/>
      <c r="Y2019" s="775"/>
      <c r="Z2019" s="775"/>
      <c r="AA2019" s="775"/>
      <c r="AB2019" s="775"/>
    </row>
    <row r="2020" spans="1:28" s="43" customFormat="1" x14ac:dyDescent="0.2">
      <c r="A2020" s="776"/>
      <c r="B2020" s="780"/>
      <c r="D2020" s="779"/>
      <c r="E2020" s="779"/>
      <c r="F2020" s="778"/>
      <c r="G2020" s="777"/>
      <c r="H2020" s="776"/>
      <c r="I2020" s="776"/>
      <c r="J2020" s="776"/>
      <c r="K2020" s="776"/>
      <c r="L2020" s="776"/>
      <c r="M2020" s="776"/>
      <c r="N2020" s="776"/>
      <c r="O2020" s="776"/>
      <c r="P2020" s="776"/>
      <c r="Q2020" s="776"/>
      <c r="R2020" s="776"/>
      <c r="S2020" s="776"/>
      <c r="T2020" s="776"/>
      <c r="U2020" s="776"/>
      <c r="V2020" s="46"/>
      <c r="W2020" s="46"/>
      <c r="X2020" s="775"/>
      <c r="Y2020" s="775"/>
      <c r="Z2020" s="775"/>
      <c r="AA2020" s="775"/>
      <c r="AB2020" s="775"/>
    </row>
    <row r="2021" spans="1:28" s="43" customFormat="1" x14ac:dyDescent="0.2">
      <c r="A2021" s="776"/>
      <c r="B2021" s="780"/>
      <c r="D2021" s="779"/>
      <c r="E2021" s="779"/>
      <c r="F2021" s="778"/>
      <c r="G2021" s="777"/>
      <c r="H2021" s="776"/>
      <c r="I2021" s="776"/>
      <c r="J2021" s="776"/>
      <c r="K2021" s="776"/>
      <c r="L2021" s="776"/>
      <c r="M2021" s="776"/>
      <c r="N2021" s="776"/>
      <c r="O2021" s="776"/>
      <c r="P2021" s="776"/>
      <c r="Q2021" s="776"/>
      <c r="R2021" s="776"/>
      <c r="S2021" s="776"/>
      <c r="T2021" s="776"/>
      <c r="U2021" s="776"/>
      <c r="V2021" s="46"/>
      <c r="W2021" s="46"/>
      <c r="X2021" s="775"/>
      <c r="Y2021" s="775"/>
      <c r="Z2021" s="775"/>
      <c r="AA2021" s="775"/>
      <c r="AB2021" s="775"/>
    </row>
    <row r="2022" spans="1:28" s="43" customFormat="1" x14ac:dyDescent="0.2">
      <c r="A2022" s="776"/>
      <c r="B2022" s="780"/>
      <c r="D2022" s="779"/>
      <c r="E2022" s="779"/>
      <c r="F2022" s="778"/>
      <c r="G2022" s="777"/>
      <c r="H2022" s="776"/>
      <c r="I2022" s="776"/>
      <c r="J2022" s="776"/>
      <c r="K2022" s="776"/>
      <c r="L2022" s="776"/>
      <c r="M2022" s="776"/>
      <c r="N2022" s="776"/>
      <c r="O2022" s="776"/>
      <c r="P2022" s="776"/>
      <c r="Q2022" s="776"/>
      <c r="R2022" s="776"/>
      <c r="S2022" s="776"/>
      <c r="T2022" s="776"/>
      <c r="U2022" s="776"/>
      <c r="V2022" s="46"/>
      <c r="W2022" s="46"/>
      <c r="X2022" s="775"/>
      <c r="Y2022" s="775"/>
      <c r="Z2022" s="775"/>
      <c r="AA2022" s="775"/>
      <c r="AB2022" s="775"/>
    </row>
    <row r="2023" spans="1:28" s="43" customFormat="1" x14ac:dyDescent="0.2">
      <c r="A2023" s="776"/>
      <c r="B2023" s="780"/>
      <c r="D2023" s="779"/>
      <c r="E2023" s="779"/>
      <c r="F2023" s="778"/>
      <c r="G2023" s="777"/>
      <c r="H2023" s="776"/>
      <c r="I2023" s="776"/>
      <c r="J2023" s="776"/>
      <c r="K2023" s="776"/>
      <c r="L2023" s="776"/>
      <c r="M2023" s="776"/>
      <c r="N2023" s="776"/>
      <c r="O2023" s="776"/>
      <c r="P2023" s="776"/>
      <c r="Q2023" s="776"/>
      <c r="R2023" s="776"/>
      <c r="S2023" s="776"/>
      <c r="T2023" s="776"/>
      <c r="U2023" s="776"/>
      <c r="V2023" s="46"/>
      <c r="W2023" s="46"/>
      <c r="X2023" s="775"/>
      <c r="Y2023" s="775"/>
      <c r="Z2023" s="775"/>
      <c r="AA2023" s="775"/>
      <c r="AB2023" s="775"/>
    </row>
    <row r="2024" spans="1:28" s="43" customFormat="1" x14ac:dyDescent="0.2">
      <c r="A2024" s="776"/>
      <c r="B2024" s="780"/>
      <c r="D2024" s="779"/>
      <c r="E2024" s="779"/>
      <c r="F2024" s="778"/>
      <c r="G2024" s="777"/>
      <c r="H2024" s="776"/>
      <c r="I2024" s="776"/>
      <c r="J2024" s="776"/>
      <c r="K2024" s="776"/>
      <c r="L2024" s="776"/>
      <c r="M2024" s="776"/>
      <c r="N2024" s="776"/>
      <c r="O2024" s="776"/>
      <c r="P2024" s="776"/>
      <c r="Q2024" s="776"/>
      <c r="R2024" s="776"/>
      <c r="S2024" s="776"/>
      <c r="T2024" s="776"/>
      <c r="U2024" s="776"/>
      <c r="V2024" s="46"/>
      <c r="W2024" s="46"/>
      <c r="X2024" s="775"/>
      <c r="Y2024" s="775"/>
      <c r="Z2024" s="775"/>
      <c r="AA2024" s="775"/>
      <c r="AB2024" s="775"/>
    </row>
    <row r="2025" spans="1:28" s="43" customFormat="1" x14ac:dyDescent="0.2">
      <c r="A2025" s="776"/>
      <c r="B2025" s="780"/>
      <c r="D2025" s="779"/>
      <c r="E2025" s="779"/>
      <c r="F2025" s="778"/>
      <c r="G2025" s="777"/>
      <c r="H2025" s="776"/>
      <c r="I2025" s="776"/>
      <c r="J2025" s="776"/>
      <c r="K2025" s="776"/>
      <c r="L2025" s="776"/>
      <c r="M2025" s="776"/>
      <c r="N2025" s="776"/>
      <c r="O2025" s="776"/>
      <c r="P2025" s="776"/>
      <c r="Q2025" s="776"/>
      <c r="R2025" s="776"/>
      <c r="S2025" s="776"/>
      <c r="T2025" s="776"/>
      <c r="U2025" s="776"/>
      <c r="V2025" s="46"/>
      <c r="W2025" s="46"/>
      <c r="X2025" s="775"/>
      <c r="Y2025" s="775"/>
      <c r="Z2025" s="775"/>
      <c r="AA2025" s="775"/>
      <c r="AB2025" s="775"/>
    </row>
    <row r="2026" spans="1:28" s="43" customFormat="1" x14ac:dyDescent="0.2">
      <c r="A2026" s="776"/>
      <c r="B2026" s="780"/>
      <c r="D2026" s="779"/>
      <c r="E2026" s="779"/>
      <c r="F2026" s="778"/>
      <c r="G2026" s="777"/>
      <c r="H2026" s="776"/>
      <c r="I2026" s="776"/>
      <c r="J2026" s="776"/>
      <c r="K2026" s="776"/>
      <c r="L2026" s="776"/>
      <c r="M2026" s="776"/>
      <c r="N2026" s="776"/>
      <c r="O2026" s="776"/>
      <c r="P2026" s="776"/>
      <c r="Q2026" s="776"/>
      <c r="R2026" s="776"/>
      <c r="S2026" s="776"/>
      <c r="T2026" s="776"/>
      <c r="U2026" s="776"/>
      <c r="V2026" s="46"/>
      <c r="W2026" s="46"/>
      <c r="X2026" s="775"/>
      <c r="Y2026" s="775"/>
      <c r="Z2026" s="775"/>
      <c r="AA2026" s="775"/>
      <c r="AB2026" s="775"/>
    </row>
    <row r="2027" spans="1:28" s="43" customFormat="1" x14ac:dyDescent="0.2">
      <c r="A2027" s="776"/>
      <c r="B2027" s="780"/>
      <c r="D2027" s="779"/>
      <c r="E2027" s="779"/>
      <c r="F2027" s="778"/>
      <c r="G2027" s="777"/>
      <c r="H2027" s="776"/>
      <c r="I2027" s="776"/>
      <c r="J2027" s="776"/>
      <c r="K2027" s="776"/>
      <c r="L2027" s="776"/>
      <c r="M2027" s="776"/>
      <c r="N2027" s="776"/>
      <c r="O2027" s="776"/>
      <c r="P2027" s="776"/>
      <c r="Q2027" s="776"/>
      <c r="R2027" s="776"/>
      <c r="S2027" s="776"/>
      <c r="T2027" s="776"/>
      <c r="U2027" s="776"/>
      <c r="V2027" s="46"/>
      <c r="W2027" s="46"/>
      <c r="X2027" s="775"/>
      <c r="Y2027" s="775"/>
      <c r="Z2027" s="775"/>
      <c r="AA2027" s="775"/>
      <c r="AB2027" s="775"/>
    </row>
    <row r="2028" spans="1:28" s="43" customFormat="1" x14ac:dyDescent="0.2">
      <c r="A2028" s="776"/>
      <c r="B2028" s="780"/>
      <c r="D2028" s="779"/>
      <c r="E2028" s="779"/>
      <c r="F2028" s="778"/>
      <c r="G2028" s="777"/>
      <c r="H2028" s="776"/>
      <c r="I2028" s="776"/>
      <c r="J2028" s="776"/>
      <c r="K2028" s="776"/>
      <c r="L2028" s="776"/>
      <c r="M2028" s="776"/>
      <c r="N2028" s="776"/>
      <c r="O2028" s="776"/>
      <c r="P2028" s="776"/>
      <c r="Q2028" s="776"/>
      <c r="R2028" s="776"/>
      <c r="S2028" s="776"/>
      <c r="T2028" s="776"/>
      <c r="U2028" s="776"/>
      <c r="V2028" s="46"/>
      <c r="W2028" s="46"/>
      <c r="X2028" s="775"/>
      <c r="Y2028" s="775"/>
      <c r="Z2028" s="775"/>
      <c r="AA2028" s="775"/>
      <c r="AB2028" s="775"/>
    </row>
    <row r="2029" spans="1:28" s="43" customFormat="1" x14ac:dyDescent="0.2">
      <c r="A2029" s="776"/>
      <c r="B2029" s="780"/>
      <c r="D2029" s="779"/>
      <c r="E2029" s="779"/>
      <c r="F2029" s="778"/>
      <c r="G2029" s="777"/>
      <c r="H2029" s="776"/>
      <c r="I2029" s="776"/>
      <c r="J2029" s="776"/>
      <c r="K2029" s="776"/>
      <c r="L2029" s="776"/>
      <c r="M2029" s="776"/>
      <c r="N2029" s="776"/>
      <c r="O2029" s="776"/>
      <c r="P2029" s="776"/>
      <c r="Q2029" s="776"/>
      <c r="R2029" s="776"/>
      <c r="S2029" s="776"/>
      <c r="T2029" s="776"/>
      <c r="U2029" s="776"/>
      <c r="V2029" s="46"/>
      <c r="W2029" s="46"/>
      <c r="X2029" s="775"/>
      <c r="Y2029" s="775"/>
      <c r="Z2029" s="775"/>
      <c r="AA2029" s="775"/>
      <c r="AB2029" s="775"/>
    </row>
    <row r="2030" spans="1:28" s="43" customFormat="1" x14ac:dyDescent="0.2">
      <c r="A2030" s="776"/>
      <c r="B2030" s="780"/>
      <c r="D2030" s="779"/>
      <c r="E2030" s="779"/>
      <c r="F2030" s="778"/>
      <c r="G2030" s="777"/>
      <c r="H2030" s="776"/>
      <c r="I2030" s="776"/>
      <c r="J2030" s="776"/>
      <c r="K2030" s="776"/>
      <c r="L2030" s="776"/>
      <c r="M2030" s="776"/>
      <c r="N2030" s="776"/>
      <c r="O2030" s="776"/>
      <c r="P2030" s="776"/>
      <c r="Q2030" s="776"/>
      <c r="R2030" s="776"/>
      <c r="S2030" s="776"/>
      <c r="T2030" s="776"/>
      <c r="U2030" s="776"/>
      <c r="V2030" s="46"/>
      <c r="W2030" s="46"/>
      <c r="X2030" s="775"/>
      <c r="Y2030" s="775"/>
      <c r="Z2030" s="775"/>
      <c r="AA2030" s="775"/>
      <c r="AB2030" s="775"/>
    </row>
    <row r="2031" spans="1:28" s="43" customFormat="1" x14ac:dyDescent="0.2">
      <c r="A2031" s="776"/>
      <c r="B2031" s="780"/>
      <c r="D2031" s="779"/>
      <c r="E2031" s="779"/>
      <c r="F2031" s="778"/>
      <c r="G2031" s="777"/>
      <c r="H2031" s="776"/>
      <c r="I2031" s="776"/>
      <c r="J2031" s="776"/>
      <c r="K2031" s="776"/>
      <c r="L2031" s="776"/>
      <c r="M2031" s="776"/>
      <c r="N2031" s="776"/>
      <c r="O2031" s="776"/>
      <c r="P2031" s="776"/>
      <c r="Q2031" s="776"/>
      <c r="R2031" s="776"/>
      <c r="S2031" s="776"/>
      <c r="T2031" s="776"/>
      <c r="U2031" s="776"/>
      <c r="V2031" s="46"/>
      <c r="W2031" s="46"/>
      <c r="X2031" s="775"/>
      <c r="Y2031" s="775"/>
      <c r="Z2031" s="775"/>
      <c r="AA2031" s="775"/>
      <c r="AB2031" s="775"/>
    </row>
    <row r="2032" spans="1:28" s="43" customFormat="1" x14ac:dyDescent="0.2">
      <c r="A2032" s="776"/>
      <c r="B2032" s="780"/>
      <c r="D2032" s="779"/>
      <c r="E2032" s="779"/>
      <c r="F2032" s="778"/>
      <c r="G2032" s="777"/>
      <c r="H2032" s="776"/>
      <c r="I2032" s="776"/>
      <c r="J2032" s="776"/>
      <c r="K2032" s="776"/>
      <c r="L2032" s="776"/>
      <c r="M2032" s="776"/>
      <c r="N2032" s="776"/>
      <c r="O2032" s="776"/>
      <c r="P2032" s="776"/>
      <c r="Q2032" s="776"/>
      <c r="R2032" s="776"/>
      <c r="S2032" s="776"/>
      <c r="T2032" s="776"/>
      <c r="U2032" s="776"/>
      <c r="V2032" s="46"/>
      <c r="W2032" s="46"/>
      <c r="X2032" s="775"/>
      <c r="Y2032" s="775"/>
      <c r="Z2032" s="775"/>
      <c r="AA2032" s="775"/>
      <c r="AB2032" s="775"/>
    </row>
    <row r="2033" spans="1:28" s="43" customFormat="1" x14ac:dyDescent="0.2">
      <c r="A2033" s="776"/>
      <c r="B2033" s="780"/>
      <c r="D2033" s="779"/>
      <c r="E2033" s="779"/>
      <c r="F2033" s="778"/>
      <c r="G2033" s="777"/>
      <c r="H2033" s="776"/>
      <c r="I2033" s="776"/>
      <c r="J2033" s="776"/>
      <c r="K2033" s="776"/>
      <c r="L2033" s="776"/>
      <c r="M2033" s="776"/>
      <c r="N2033" s="776"/>
      <c r="O2033" s="776"/>
      <c r="P2033" s="776"/>
      <c r="Q2033" s="776"/>
      <c r="R2033" s="776"/>
      <c r="S2033" s="776"/>
      <c r="T2033" s="776"/>
      <c r="U2033" s="776"/>
      <c r="V2033" s="46"/>
      <c r="W2033" s="46"/>
      <c r="X2033" s="775"/>
      <c r="Y2033" s="775"/>
      <c r="Z2033" s="775"/>
      <c r="AA2033" s="775"/>
      <c r="AB2033" s="775"/>
    </row>
    <row r="2034" spans="1:28" s="43" customFormat="1" x14ac:dyDescent="0.2">
      <c r="A2034" s="776"/>
      <c r="B2034" s="780"/>
      <c r="D2034" s="779"/>
      <c r="E2034" s="779"/>
      <c r="F2034" s="778"/>
      <c r="G2034" s="777"/>
      <c r="H2034" s="776"/>
      <c r="I2034" s="776"/>
      <c r="J2034" s="776"/>
      <c r="K2034" s="776"/>
      <c r="L2034" s="776"/>
      <c r="M2034" s="776"/>
      <c r="N2034" s="776"/>
      <c r="O2034" s="776"/>
      <c r="P2034" s="776"/>
      <c r="Q2034" s="776"/>
      <c r="R2034" s="776"/>
      <c r="S2034" s="776"/>
      <c r="T2034" s="776"/>
      <c r="U2034" s="776"/>
      <c r="V2034" s="46"/>
      <c r="W2034" s="46"/>
      <c r="X2034" s="775"/>
      <c r="Y2034" s="775"/>
      <c r="Z2034" s="775"/>
      <c r="AA2034" s="775"/>
      <c r="AB2034" s="775"/>
    </row>
    <row r="2035" spans="1:28" s="43" customFormat="1" x14ac:dyDescent="0.2">
      <c r="A2035" s="776"/>
      <c r="B2035" s="780"/>
      <c r="D2035" s="779"/>
      <c r="E2035" s="779"/>
      <c r="F2035" s="778"/>
      <c r="G2035" s="777"/>
      <c r="H2035" s="776"/>
      <c r="I2035" s="776"/>
      <c r="J2035" s="776"/>
      <c r="K2035" s="776"/>
      <c r="L2035" s="776"/>
      <c r="M2035" s="776"/>
      <c r="N2035" s="776"/>
      <c r="O2035" s="776"/>
      <c r="P2035" s="776"/>
      <c r="Q2035" s="776"/>
      <c r="R2035" s="776"/>
      <c r="S2035" s="776"/>
      <c r="T2035" s="776"/>
      <c r="U2035" s="776"/>
      <c r="V2035" s="46"/>
      <c r="W2035" s="46"/>
      <c r="X2035" s="775"/>
      <c r="Y2035" s="775"/>
      <c r="Z2035" s="775"/>
      <c r="AA2035" s="775"/>
      <c r="AB2035" s="775"/>
    </row>
    <row r="2036" spans="1:28" s="43" customFormat="1" x14ac:dyDescent="0.2">
      <c r="A2036" s="776"/>
      <c r="B2036" s="780"/>
      <c r="D2036" s="779"/>
      <c r="E2036" s="779"/>
      <c r="F2036" s="778"/>
      <c r="G2036" s="777"/>
      <c r="H2036" s="776"/>
      <c r="I2036" s="776"/>
      <c r="J2036" s="776"/>
      <c r="K2036" s="776"/>
      <c r="L2036" s="776"/>
      <c r="M2036" s="776"/>
      <c r="N2036" s="776"/>
      <c r="O2036" s="776"/>
      <c r="P2036" s="776"/>
      <c r="Q2036" s="776"/>
      <c r="R2036" s="776"/>
      <c r="S2036" s="776"/>
      <c r="T2036" s="776"/>
      <c r="U2036" s="776"/>
      <c r="V2036" s="46"/>
      <c r="W2036" s="46"/>
      <c r="X2036" s="775"/>
      <c r="Y2036" s="775"/>
      <c r="Z2036" s="775"/>
      <c r="AA2036" s="775"/>
      <c r="AB2036" s="775"/>
    </row>
    <row r="2037" spans="1:28" s="43" customFormat="1" x14ac:dyDescent="0.2">
      <c r="A2037" s="776"/>
      <c r="B2037" s="780"/>
      <c r="D2037" s="779"/>
      <c r="E2037" s="779"/>
      <c r="F2037" s="778"/>
      <c r="G2037" s="777"/>
      <c r="H2037" s="776"/>
      <c r="I2037" s="776"/>
      <c r="J2037" s="776"/>
      <c r="K2037" s="776"/>
      <c r="L2037" s="776"/>
      <c r="M2037" s="776"/>
      <c r="N2037" s="776"/>
      <c r="O2037" s="776"/>
      <c r="P2037" s="776"/>
      <c r="Q2037" s="776"/>
      <c r="R2037" s="776"/>
      <c r="S2037" s="776"/>
      <c r="T2037" s="776"/>
      <c r="U2037" s="776"/>
      <c r="V2037" s="46"/>
      <c r="W2037" s="46"/>
      <c r="X2037" s="775"/>
      <c r="Y2037" s="775"/>
      <c r="Z2037" s="775"/>
      <c r="AA2037" s="775"/>
      <c r="AB2037" s="775"/>
    </row>
    <row r="2038" spans="1:28" s="43" customFormat="1" x14ac:dyDescent="0.2">
      <c r="A2038" s="776"/>
      <c r="B2038" s="780"/>
      <c r="D2038" s="779"/>
      <c r="E2038" s="779"/>
      <c r="F2038" s="778"/>
      <c r="G2038" s="777"/>
      <c r="H2038" s="776"/>
      <c r="I2038" s="776"/>
      <c r="J2038" s="776"/>
      <c r="K2038" s="776"/>
      <c r="L2038" s="776"/>
      <c r="M2038" s="776"/>
      <c r="N2038" s="776"/>
      <c r="O2038" s="776"/>
      <c r="P2038" s="776"/>
      <c r="Q2038" s="776"/>
      <c r="R2038" s="776"/>
      <c r="S2038" s="776"/>
      <c r="T2038" s="776"/>
      <c r="U2038" s="776"/>
      <c r="V2038" s="46"/>
      <c r="W2038" s="46"/>
      <c r="X2038" s="775"/>
      <c r="Y2038" s="775"/>
      <c r="Z2038" s="775"/>
      <c r="AA2038" s="775"/>
      <c r="AB2038" s="775"/>
    </row>
    <row r="2039" spans="1:28" s="43" customFormat="1" x14ac:dyDescent="0.2">
      <c r="A2039" s="776"/>
      <c r="B2039" s="780"/>
      <c r="D2039" s="779"/>
      <c r="E2039" s="779"/>
      <c r="F2039" s="778"/>
      <c r="G2039" s="777"/>
      <c r="H2039" s="776"/>
      <c r="I2039" s="776"/>
      <c r="J2039" s="776"/>
      <c r="K2039" s="776"/>
      <c r="L2039" s="776"/>
      <c r="M2039" s="776"/>
      <c r="N2039" s="776"/>
      <c r="O2039" s="776"/>
      <c r="P2039" s="776"/>
      <c r="Q2039" s="776"/>
      <c r="R2039" s="776"/>
      <c r="S2039" s="776"/>
      <c r="T2039" s="776"/>
      <c r="U2039" s="776"/>
      <c r="V2039" s="46"/>
      <c r="W2039" s="46"/>
      <c r="X2039" s="775"/>
      <c r="Y2039" s="775"/>
      <c r="Z2039" s="775"/>
      <c r="AA2039" s="775"/>
      <c r="AB2039" s="775"/>
    </row>
    <row r="2040" spans="1:28" s="43" customFormat="1" x14ac:dyDescent="0.2">
      <c r="A2040" s="776"/>
      <c r="B2040" s="780"/>
      <c r="D2040" s="779"/>
      <c r="E2040" s="779"/>
      <c r="F2040" s="778"/>
      <c r="G2040" s="777"/>
      <c r="H2040" s="776"/>
      <c r="I2040" s="776"/>
      <c r="J2040" s="776"/>
      <c r="K2040" s="776"/>
      <c r="L2040" s="776"/>
      <c r="M2040" s="776"/>
      <c r="N2040" s="776"/>
      <c r="O2040" s="776"/>
      <c r="P2040" s="776"/>
      <c r="Q2040" s="776"/>
      <c r="R2040" s="776"/>
      <c r="S2040" s="776"/>
      <c r="T2040" s="776"/>
      <c r="U2040" s="776"/>
      <c r="V2040" s="46"/>
      <c r="W2040" s="46"/>
      <c r="X2040" s="775"/>
      <c r="Y2040" s="775"/>
      <c r="Z2040" s="775"/>
      <c r="AA2040" s="775"/>
      <c r="AB2040" s="775"/>
    </row>
    <row r="2041" spans="1:28" s="43" customFormat="1" x14ac:dyDescent="0.2">
      <c r="A2041" s="776"/>
      <c r="B2041" s="780"/>
      <c r="D2041" s="779"/>
      <c r="E2041" s="779"/>
      <c r="F2041" s="778"/>
      <c r="G2041" s="777"/>
      <c r="H2041" s="776"/>
      <c r="I2041" s="776"/>
      <c r="J2041" s="776"/>
      <c r="K2041" s="776"/>
      <c r="L2041" s="776"/>
      <c r="M2041" s="776"/>
      <c r="N2041" s="776"/>
      <c r="O2041" s="776"/>
      <c r="P2041" s="776"/>
      <c r="Q2041" s="776"/>
      <c r="R2041" s="776"/>
      <c r="S2041" s="776"/>
      <c r="T2041" s="776"/>
      <c r="U2041" s="776"/>
      <c r="V2041" s="46"/>
      <c r="W2041" s="46"/>
      <c r="X2041" s="775"/>
      <c r="Y2041" s="775"/>
      <c r="Z2041" s="775"/>
      <c r="AA2041" s="775"/>
      <c r="AB2041" s="775"/>
    </row>
    <row r="2042" spans="1:28" s="43" customFormat="1" x14ac:dyDescent="0.2">
      <c r="A2042" s="776"/>
      <c r="B2042" s="780"/>
      <c r="D2042" s="779"/>
      <c r="E2042" s="779"/>
      <c r="F2042" s="778"/>
      <c r="G2042" s="777"/>
      <c r="H2042" s="776"/>
      <c r="I2042" s="776"/>
      <c r="J2042" s="776"/>
      <c r="K2042" s="776"/>
      <c r="L2042" s="776"/>
      <c r="M2042" s="776"/>
      <c r="N2042" s="776"/>
      <c r="O2042" s="776"/>
      <c r="P2042" s="776"/>
      <c r="Q2042" s="776"/>
      <c r="R2042" s="776"/>
      <c r="S2042" s="776"/>
      <c r="T2042" s="776"/>
      <c r="U2042" s="776"/>
      <c r="V2042" s="46"/>
      <c r="W2042" s="46"/>
      <c r="X2042" s="775"/>
      <c r="Y2042" s="775"/>
      <c r="Z2042" s="775"/>
      <c r="AA2042" s="775"/>
      <c r="AB2042" s="775"/>
    </row>
    <row r="2043" spans="1:28" s="43" customFormat="1" x14ac:dyDescent="0.2">
      <c r="A2043" s="776"/>
      <c r="B2043" s="780"/>
      <c r="D2043" s="779"/>
      <c r="E2043" s="779"/>
      <c r="F2043" s="778"/>
      <c r="G2043" s="777"/>
      <c r="H2043" s="776"/>
      <c r="I2043" s="776"/>
      <c r="J2043" s="776"/>
      <c r="K2043" s="776"/>
      <c r="L2043" s="776"/>
      <c r="M2043" s="776"/>
      <c r="N2043" s="776"/>
      <c r="O2043" s="776"/>
      <c r="P2043" s="776"/>
      <c r="Q2043" s="776"/>
      <c r="R2043" s="776"/>
      <c r="S2043" s="776"/>
      <c r="T2043" s="776"/>
      <c r="U2043" s="776"/>
      <c r="V2043" s="46"/>
      <c r="W2043" s="46"/>
      <c r="X2043" s="775"/>
      <c r="Y2043" s="775"/>
      <c r="Z2043" s="775"/>
      <c r="AA2043" s="775"/>
      <c r="AB2043" s="775"/>
    </row>
    <row r="2044" spans="1:28" s="43" customFormat="1" x14ac:dyDescent="0.2">
      <c r="A2044" s="776"/>
      <c r="B2044" s="780"/>
      <c r="D2044" s="779"/>
      <c r="E2044" s="779"/>
      <c r="F2044" s="778"/>
      <c r="G2044" s="777"/>
      <c r="H2044" s="776"/>
      <c r="I2044" s="776"/>
      <c r="J2044" s="776"/>
      <c r="K2044" s="776"/>
      <c r="L2044" s="776"/>
      <c r="M2044" s="776"/>
      <c r="N2044" s="776"/>
      <c r="O2044" s="776"/>
      <c r="P2044" s="776"/>
      <c r="Q2044" s="776"/>
      <c r="R2044" s="776"/>
      <c r="S2044" s="776"/>
      <c r="T2044" s="776"/>
      <c r="U2044" s="776"/>
      <c r="V2044" s="46"/>
      <c r="W2044" s="46"/>
      <c r="X2044" s="775"/>
      <c r="Y2044" s="775"/>
      <c r="Z2044" s="775"/>
      <c r="AA2044" s="775"/>
      <c r="AB2044" s="775"/>
    </row>
    <row r="2045" spans="1:28" s="43" customFormat="1" x14ac:dyDescent="0.2">
      <c r="A2045" s="776"/>
      <c r="B2045" s="780"/>
      <c r="D2045" s="779"/>
      <c r="E2045" s="779"/>
      <c r="F2045" s="778"/>
      <c r="G2045" s="777"/>
      <c r="H2045" s="776"/>
      <c r="I2045" s="776"/>
      <c r="J2045" s="776"/>
      <c r="K2045" s="776"/>
      <c r="L2045" s="776"/>
      <c r="M2045" s="776"/>
      <c r="N2045" s="776"/>
      <c r="O2045" s="776"/>
      <c r="P2045" s="776"/>
      <c r="Q2045" s="776"/>
      <c r="R2045" s="776"/>
      <c r="S2045" s="776"/>
      <c r="T2045" s="776"/>
      <c r="U2045" s="776"/>
      <c r="V2045" s="46"/>
      <c r="W2045" s="46"/>
      <c r="X2045" s="775"/>
      <c r="Y2045" s="775"/>
      <c r="Z2045" s="775"/>
      <c r="AA2045" s="775"/>
      <c r="AB2045" s="775"/>
    </row>
    <row r="2046" spans="1:28" s="43" customFormat="1" x14ac:dyDescent="0.2">
      <c r="A2046" s="776"/>
      <c r="B2046" s="780"/>
      <c r="D2046" s="779"/>
      <c r="E2046" s="779"/>
      <c r="F2046" s="778"/>
      <c r="G2046" s="777"/>
      <c r="H2046" s="776"/>
      <c r="I2046" s="776"/>
      <c r="J2046" s="776"/>
      <c r="K2046" s="776"/>
      <c r="L2046" s="776"/>
      <c r="M2046" s="776"/>
      <c r="N2046" s="776"/>
      <c r="O2046" s="776"/>
      <c r="P2046" s="776"/>
      <c r="Q2046" s="776"/>
      <c r="R2046" s="776"/>
      <c r="S2046" s="776"/>
      <c r="T2046" s="776"/>
      <c r="U2046" s="776"/>
      <c r="V2046" s="46"/>
      <c r="W2046" s="46"/>
      <c r="X2046" s="775"/>
      <c r="Y2046" s="775"/>
      <c r="Z2046" s="775"/>
      <c r="AA2046" s="775"/>
      <c r="AB2046" s="775"/>
    </row>
    <row r="2047" spans="1:28" s="43" customFormat="1" x14ac:dyDescent="0.2">
      <c r="A2047" s="776"/>
      <c r="B2047" s="780"/>
      <c r="D2047" s="779"/>
      <c r="E2047" s="779"/>
      <c r="F2047" s="778"/>
      <c r="G2047" s="777"/>
      <c r="H2047" s="776"/>
      <c r="I2047" s="776"/>
      <c r="J2047" s="776"/>
      <c r="K2047" s="776"/>
      <c r="L2047" s="776"/>
      <c r="M2047" s="776"/>
      <c r="N2047" s="776"/>
      <c r="O2047" s="776"/>
      <c r="P2047" s="776"/>
      <c r="Q2047" s="776"/>
      <c r="R2047" s="776"/>
      <c r="S2047" s="776"/>
      <c r="T2047" s="776"/>
      <c r="U2047" s="776"/>
      <c r="V2047" s="46"/>
      <c r="W2047" s="46"/>
      <c r="X2047" s="775"/>
      <c r="Y2047" s="775"/>
      <c r="Z2047" s="775"/>
      <c r="AA2047" s="775"/>
      <c r="AB2047" s="775"/>
    </row>
    <row r="2048" spans="1:28" s="43" customFormat="1" x14ac:dyDescent="0.2">
      <c r="A2048" s="776"/>
      <c r="B2048" s="780"/>
      <c r="D2048" s="779"/>
      <c r="E2048" s="779"/>
      <c r="F2048" s="778"/>
      <c r="G2048" s="777"/>
      <c r="H2048" s="776"/>
      <c r="I2048" s="776"/>
      <c r="J2048" s="776"/>
      <c r="K2048" s="776"/>
      <c r="L2048" s="776"/>
      <c r="M2048" s="776"/>
      <c r="N2048" s="776"/>
      <c r="O2048" s="776"/>
      <c r="P2048" s="776"/>
      <c r="Q2048" s="776"/>
      <c r="R2048" s="776"/>
      <c r="S2048" s="776"/>
      <c r="T2048" s="776"/>
      <c r="U2048" s="776"/>
      <c r="V2048" s="46"/>
      <c r="W2048" s="46"/>
      <c r="X2048" s="775"/>
      <c r="Y2048" s="775"/>
      <c r="Z2048" s="775"/>
      <c r="AA2048" s="775"/>
      <c r="AB2048" s="775"/>
    </row>
    <row r="2049" spans="1:28" s="43" customFormat="1" x14ac:dyDescent="0.2">
      <c r="A2049" s="776"/>
      <c r="B2049" s="780"/>
      <c r="D2049" s="779"/>
      <c r="E2049" s="779"/>
      <c r="F2049" s="778"/>
      <c r="G2049" s="777"/>
      <c r="H2049" s="776"/>
      <c r="I2049" s="776"/>
      <c r="J2049" s="776"/>
      <c r="K2049" s="776"/>
      <c r="L2049" s="776"/>
      <c r="M2049" s="776"/>
      <c r="N2049" s="776"/>
      <c r="O2049" s="776"/>
      <c r="P2049" s="776"/>
      <c r="Q2049" s="776"/>
      <c r="R2049" s="776"/>
      <c r="S2049" s="776"/>
      <c r="T2049" s="776"/>
      <c r="U2049" s="776"/>
      <c r="V2049" s="46"/>
      <c r="W2049" s="46"/>
      <c r="X2049" s="775"/>
      <c r="Y2049" s="775"/>
      <c r="Z2049" s="775"/>
      <c r="AA2049" s="775"/>
      <c r="AB2049" s="775"/>
    </row>
    <row r="2050" spans="1:28" s="43" customFormat="1" x14ac:dyDescent="0.2">
      <c r="A2050" s="776"/>
      <c r="B2050" s="780"/>
      <c r="D2050" s="779"/>
      <c r="E2050" s="779"/>
      <c r="F2050" s="778"/>
      <c r="G2050" s="777"/>
      <c r="H2050" s="776"/>
      <c r="I2050" s="776"/>
      <c r="J2050" s="776"/>
      <c r="K2050" s="776"/>
      <c r="L2050" s="776"/>
      <c r="M2050" s="776"/>
      <c r="N2050" s="776"/>
      <c r="O2050" s="776"/>
      <c r="P2050" s="776"/>
      <c r="Q2050" s="776"/>
      <c r="R2050" s="776"/>
      <c r="S2050" s="776"/>
      <c r="T2050" s="776"/>
      <c r="U2050" s="776"/>
      <c r="V2050" s="46"/>
      <c r="W2050" s="46"/>
      <c r="X2050" s="775"/>
      <c r="Y2050" s="775"/>
      <c r="Z2050" s="775"/>
      <c r="AA2050" s="775"/>
      <c r="AB2050" s="775"/>
    </row>
    <row r="2051" spans="1:28" s="43" customFormat="1" x14ac:dyDescent="0.2">
      <c r="A2051" s="776"/>
      <c r="B2051" s="780"/>
      <c r="D2051" s="779"/>
      <c r="E2051" s="779"/>
      <c r="F2051" s="778"/>
      <c r="G2051" s="777"/>
      <c r="H2051" s="776"/>
      <c r="I2051" s="776"/>
      <c r="J2051" s="776"/>
      <c r="K2051" s="776"/>
      <c r="L2051" s="776"/>
      <c r="M2051" s="776"/>
      <c r="N2051" s="776"/>
      <c r="O2051" s="776"/>
      <c r="P2051" s="776"/>
      <c r="Q2051" s="776"/>
      <c r="R2051" s="776"/>
      <c r="S2051" s="776"/>
      <c r="T2051" s="776"/>
      <c r="U2051" s="776"/>
      <c r="V2051" s="46"/>
      <c r="W2051" s="46"/>
      <c r="X2051" s="775"/>
      <c r="Y2051" s="775"/>
      <c r="Z2051" s="775"/>
      <c r="AA2051" s="775"/>
      <c r="AB2051" s="775"/>
    </row>
    <row r="2052" spans="1:28" s="43" customFormat="1" x14ac:dyDescent="0.2">
      <c r="A2052" s="776"/>
      <c r="B2052" s="780"/>
      <c r="D2052" s="779"/>
      <c r="E2052" s="779"/>
      <c r="F2052" s="778"/>
      <c r="G2052" s="777"/>
      <c r="H2052" s="776"/>
      <c r="I2052" s="776"/>
      <c r="J2052" s="776"/>
      <c r="K2052" s="776"/>
      <c r="L2052" s="776"/>
      <c r="M2052" s="776"/>
      <c r="N2052" s="776"/>
      <c r="O2052" s="776"/>
      <c r="P2052" s="776"/>
      <c r="Q2052" s="776"/>
      <c r="R2052" s="776"/>
      <c r="S2052" s="776"/>
      <c r="T2052" s="776"/>
      <c r="U2052" s="776"/>
      <c r="V2052" s="46"/>
      <c r="W2052" s="46"/>
      <c r="X2052" s="775"/>
      <c r="Y2052" s="775"/>
      <c r="Z2052" s="775"/>
      <c r="AA2052" s="775"/>
      <c r="AB2052" s="775"/>
    </row>
    <row r="2053" spans="1:28" s="43" customFormat="1" x14ac:dyDescent="0.2">
      <c r="A2053" s="776"/>
      <c r="B2053" s="780"/>
      <c r="D2053" s="779"/>
      <c r="E2053" s="779"/>
      <c r="F2053" s="778"/>
      <c r="G2053" s="777"/>
      <c r="H2053" s="776"/>
      <c r="I2053" s="776"/>
      <c r="J2053" s="776"/>
      <c r="K2053" s="776"/>
      <c r="L2053" s="776"/>
      <c r="M2053" s="776"/>
      <c r="N2053" s="776"/>
      <c r="O2053" s="776"/>
      <c r="P2053" s="776"/>
      <c r="Q2053" s="776"/>
      <c r="R2053" s="776"/>
      <c r="S2053" s="776"/>
      <c r="T2053" s="776"/>
      <c r="U2053" s="776"/>
      <c r="V2053" s="46"/>
      <c r="W2053" s="46"/>
      <c r="X2053" s="775"/>
      <c r="Y2053" s="775"/>
      <c r="Z2053" s="775"/>
      <c r="AA2053" s="775"/>
      <c r="AB2053" s="775"/>
    </row>
    <row r="2054" spans="1:28" s="43" customFormat="1" x14ac:dyDescent="0.2">
      <c r="A2054" s="776"/>
      <c r="B2054" s="780"/>
      <c r="D2054" s="779"/>
      <c r="E2054" s="779"/>
      <c r="F2054" s="778"/>
      <c r="G2054" s="777"/>
      <c r="H2054" s="776"/>
      <c r="I2054" s="776"/>
      <c r="J2054" s="776"/>
      <c r="K2054" s="776"/>
      <c r="L2054" s="776"/>
      <c r="M2054" s="776"/>
      <c r="N2054" s="776"/>
      <c r="O2054" s="776"/>
      <c r="P2054" s="776"/>
      <c r="Q2054" s="776"/>
      <c r="R2054" s="776"/>
      <c r="S2054" s="776"/>
      <c r="T2054" s="776"/>
      <c r="U2054" s="776"/>
      <c r="V2054" s="46"/>
      <c r="W2054" s="46"/>
      <c r="X2054" s="775"/>
      <c r="Y2054" s="775"/>
      <c r="Z2054" s="775"/>
      <c r="AA2054" s="775"/>
      <c r="AB2054" s="775"/>
    </row>
    <row r="2055" spans="1:28" s="43" customFormat="1" x14ac:dyDescent="0.2">
      <c r="A2055" s="776"/>
      <c r="B2055" s="780"/>
      <c r="D2055" s="779"/>
      <c r="E2055" s="779"/>
      <c r="F2055" s="778"/>
      <c r="G2055" s="777"/>
      <c r="H2055" s="776"/>
      <c r="I2055" s="776"/>
      <c r="J2055" s="776"/>
      <c r="K2055" s="776"/>
      <c r="L2055" s="776"/>
      <c r="M2055" s="776"/>
      <c r="N2055" s="776"/>
      <c r="O2055" s="776"/>
      <c r="P2055" s="776"/>
      <c r="Q2055" s="776"/>
      <c r="R2055" s="776"/>
      <c r="S2055" s="776"/>
      <c r="T2055" s="776"/>
      <c r="U2055" s="776"/>
      <c r="V2055" s="46"/>
      <c r="W2055" s="46"/>
      <c r="X2055" s="775"/>
      <c r="Y2055" s="775"/>
      <c r="Z2055" s="775"/>
      <c r="AA2055" s="775"/>
      <c r="AB2055" s="775"/>
    </row>
    <row r="2056" spans="1:28" s="43" customFormat="1" x14ac:dyDescent="0.2">
      <c r="A2056" s="776"/>
      <c r="B2056" s="780"/>
      <c r="D2056" s="779"/>
      <c r="E2056" s="779"/>
      <c r="F2056" s="778"/>
      <c r="G2056" s="777"/>
      <c r="H2056" s="776"/>
      <c r="I2056" s="776"/>
      <c r="J2056" s="776"/>
      <c r="K2056" s="776"/>
      <c r="L2056" s="776"/>
      <c r="M2056" s="776"/>
      <c r="N2056" s="776"/>
      <c r="O2056" s="776"/>
      <c r="P2056" s="776"/>
      <c r="Q2056" s="776"/>
      <c r="R2056" s="776"/>
      <c r="S2056" s="776"/>
      <c r="T2056" s="776"/>
      <c r="U2056" s="776"/>
      <c r="V2056" s="46"/>
      <c r="W2056" s="46"/>
      <c r="X2056" s="775"/>
      <c r="Y2056" s="775"/>
      <c r="Z2056" s="775"/>
      <c r="AA2056" s="775"/>
      <c r="AB2056" s="775"/>
    </row>
    <row r="2057" spans="1:28" s="43" customFormat="1" x14ac:dyDescent="0.2">
      <c r="A2057" s="776"/>
      <c r="B2057" s="780"/>
      <c r="D2057" s="779"/>
      <c r="E2057" s="779"/>
      <c r="F2057" s="778"/>
      <c r="G2057" s="777"/>
      <c r="H2057" s="776"/>
      <c r="I2057" s="776"/>
      <c r="J2057" s="776"/>
      <c r="K2057" s="776"/>
      <c r="L2057" s="776"/>
      <c r="M2057" s="776"/>
      <c r="N2057" s="776"/>
      <c r="O2057" s="776"/>
      <c r="P2057" s="776"/>
      <c r="Q2057" s="776"/>
      <c r="R2057" s="776"/>
      <c r="S2057" s="776"/>
      <c r="T2057" s="776"/>
      <c r="U2057" s="776"/>
      <c r="V2057" s="46"/>
      <c r="W2057" s="46"/>
      <c r="X2057" s="775"/>
      <c r="Y2057" s="775"/>
      <c r="Z2057" s="775"/>
      <c r="AA2057" s="775"/>
      <c r="AB2057" s="775"/>
    </row>
    <row r="2058" spans="1:28" s="43" customFormat="1" x14ac:dyDescent="0.2">
      <c r="A2058" s="776"/>
      <c r="B2058" s="780"/>
      <c r="D2058" s="779"/>
      <c r="E2058" s="779"/>
      <c r="F2058" s="778"/>
      <c r="G2058" s="777"/>
      <c r="H2058" s="776"/>
      <c r="I2058" s="776"/>
      <c r="J2058" s="776"/>
      <c r="K2058" s="776"/>
      <c r="L2058" s="776"/>
      <c r="M2058" s="776"/>
      <c r="N2058" s="776"/>
      <c r="O2058" s="776"/>
      <c r="P2058" s="776"/>
      <c r="Q2058" s="776"/>
      <c r="R2058" s="776"/>
      <c r="S2058" s="776"/>
      <c r="T2058" s="776"/>
      <c r="U2058" s="776"/>
      <c r="V2058" s="46"/>
      <c r="W2058" s="46"/>
      <c r="X2058" s="775"/>
      <c r="Y2058" s="775"/>
      <c r="Z2058" s="775"/>
      <c r="AA2058" s="775"/>
      <c r="AB2058" s="775"/>
    </row>
    <row r="2059" spans="1:28" s="43" customFormat="1" x14ac:dyDescent="0.2">
      <c r="A2059" s="776"/>
      <c r="B2059" s="780"/>
      <c r="D2059" s="779"/>
      <c r="E2059" s="779"/>
      <c r="F2059" s="778"/>
      <c r="G2059" s="777"/>
      <c r="H2059" s="776"/>
      <c r="I2059" s="776"/>
      <c r="J2059" s="776"/>
      <c r="K2059" s="776"/>
      <c r="L2059" s="776"/>
      <c r="M2059" s="776"/>
      <c r="N2059" s="776"/>
      <c r="O2059" s="776"/>
      <c r="P2059" s="776"/>
      <c r="Q2059" s="776"/>
      <c r="R2059" s="776"/>
      <c r="S2059" s="776"/>
      <c r="T2059" s="776"/>
      <c r="U2059" s="776"/>
      <c r="V2059" s="46"/>
      <c r="W2059" s="46"/>
      <c r="X2059" s="775"/>
      <c r="Y2059" s="775"/>
      <c r="Z2059" s="775"/>
      <c r="AA2059" s="775"/>
      <c r="AB2059" s="775"/>
    </row>
    <row r="2060" spans="1:28" s="43" customFormat="1" x14ac:dyDescent="0.2">
      <c r="A2060" s="776"/>
      <c r="B2060" s="780"/>
      <c r="D2060" s="779"/>
      <c r="E2060" s="779"/>
      <c r="F2060" s="778"/>
      <c r="G2060" s="777"/>
      <c r="H2060" s="776"/>
      <c r="I2060" s="776"/>
      <c r="J2060" s="776"/>
      <c r="K2060" s="776"/>
      <c r="L2060" s="776"/>
      <c r="M2060" s="776"/>
      <c r="N2060" s="776"/>
      <c r="O2060" s="776"/>
      <c r="P2060" s="776"/>
      <c r="Q2060" s="776"/>
      <c r="R2060" s="776"/>
      <c r="S2060" s="776"/>
      <c r="T2060" s="776"/>
      <c r="U2060" s="776"/>
      <c r="V2060" s="46"/>
      <c r="W2060" s="46"/>
      <c r="X2060" s="775"/>
      <c r="Y2060" s="775"/>
      <c r="Z2060" s="775"/>
      <c r="AA2060" s="775"/>
      <c r="AB2060" s="775"/>
    </row>
    <row r="2061" spans="1:28" s="43" customFormat="1" x14ac:dyDescent="0.2">
      <c r="A2061" s="776"/>
      <c r="B2061" s="780"/>
      <c r="D2061" s="779"/>
      <c r="E2061" s="779"/>
      <c r="F2061" s="778"/>
      <c r="G2061" s="777"/>
      <c r="H2061" s="776"/>
      <c r="I2061" s="776"/>
      <c r="J2061" s="776"/>
      <c r="K2061" s="776"/>
      <c r="L2061" s="776"/>
      <c r="M2061" s="776"/>
      <c r="N2061" s="776"/>
      <c r="O2061" s="776"/>
      <c r="P2061" s="776"/>
      <c r="Q2061" s="776"/>
      <c r="R2061" s="776"/>
      <c r="S2061" s="776"/>
      <c r="T2061" s="776"/>
      <c r="U2061" s="776"/>
      <c r="V2061" s="46"/>
      <c r="W2061" s="46"/>
      <c r="X2061" s="775"/>
      <c r="Y2061" s="775"/>
      <c r="Z2061" s="775"/>
      <c r="AA2061" s="775"/>
      <c r="AB2061" s="775"/>
    </row>
    <row r="2062" spans="1:28" s="43" customFormat="1" x14ac:dyDescent="0.2">
      <c r="A2062" s="776"/>
      <c r="B2062" s="780"/>
      <c r="D2062" s="779"/>
      <c r="E2062" s="779"/>
      <c r="F2062" s="778"/>
      <c r="G2062" s="777"/>
      <c r="H2062" s="776"/>
      <c r="I2062" s="776"/>
      <c r="J2062" s="776"/>
      <c r="K2062" s="776"/>
      <c r="L2062" s="776"/>
      <c r="M2062" s="776"/>
      <c r="N2062" s="776"/>
      <c r="O2062" s="776"/>
      <c r="P2062" s="776"/>
      <c r="Q2062" s="776"/>
      <c r="R2062" s="776"/>
      <c r="S2062" s="776"/>
      <c r="T2062" s="776"/>
      <c r="U2062" s="776"/>
      <c r="V2062" s="46"/>
      <c r="W2062" s="46"/>
      <c r="X2062" s="775"/>
      <c r="Y2062" s="775"/>
      <c r="Z2062" s="775"/>
      <c r="AA2062" s="775"/>
      <c r="AB2062" s="775"/>
    </row>
    <row r="2063" spans="1:28" s="43" customFormat="1" x14ac:dyDescent="0.2">
      <c r="A2063" s="776"/>
      <c r="B2063" s="780"/>
      <c r="D2063" s="779"/>
      <c r="E2063" s="779"/>
      <c r="F2063" s="778"/>
      <c r="G2063" s="777"/>
      <c r="H2063" s="776"/>
      <c r="I2063" s="776"/>
      <c r="J2063" s="776"/>
      <c r="K2063" s="776"/>
      <c r="L2063" s="776"/>
      <c r="M2063" s="776"/>
      <c r="N2063" s="776"/>
      <c r="O2063" s="776"/>
      <c r="P2063" s="776"/>
      <c r="Q2063" s="776"/>
      <c r="R2063" s="776"/>
      <c r="S2063" s="776"/>
      <c r="T2063" s="776"/>
      <c r="U2063" s="776"/>
      <c r="V2063" s="46"/>
      <c r="W2063" s="46"/>
      <c r="X2063" s="775"/>
      <c r="Y2063" s="775"/>
      <c r="Z2063" s="775"/>
      <c r="AA2063" s="775"/>
      <c r="AB2063" s="775"/>
    </row>
    <row r="2064" spans="1:28" s="43" customFormat="1" x14ac:dyDescent="0.2">
      <c r="A2064" s="776"/>
      <c r="B2064" s="780"/>
      <c r="D2064" s="779"/>
      <c r="E2064" s="779"/>
      <c r="F2064" s="778"/>
      <c r="G2064" s="777"/>
      <c r="H2064" s="776"/>
      <c r="I2064" s="776"/>
      <c r="J2064" s="776"/>
      <c r="K2064" s="776"/>
      <c r="L2064" s="776"/>
      <c r="M2064" s="776"/>
      <c r="N2064" s="776"/>
      <c r="O2064" s="776"/>
      <c r="P2064" s="776"/>
      <c r="Q2064" s="776"/>
      <c r="R2064" s="776"/>
      <c r="S2064" s="776"/>
      <c r="T2064" s="776"/>
      <c r="U2064" s="776"/>
      <c r="V2064" s="46"/>
      <c r="W2064" s="46"/>
      <c r="X2064" s="775"/>
      <c r="Y2064" s="775"/>
      <c r="Z2064" s="775"/>
      <c r="AA2064" s="775"/>
      <c r="AB2064" s="775"/>
    </row>
    <row r="2065" spans="1:28" s="43" customFormat="1" x14ac:dyDescent="0.2">
      <c r="A2065" s="776"/>
      <c r="B2065" s="780"/>
      <c r="D2065" s="779"/>
      <c r="E2065" s="779"/>
      <c r="F2065" s="778"/>
      <c r="G2065" s="777"/>
      <c r="H2065" s="776"/>
      <c r="I2065" s="776"/>
      <c r="J2065" s="776"/>
      <c r="K2065" s="776"/>
      <c r="L2065" s="776"/>
      <c r="M2065" s="776"/>
      <c r="N2065" s="776"/>
      <c r="O2065" s="776"/>
      <c r="P2065" s="776"/>
      <c r="Q2065" s="776"/>
      <c r="R2065" s="776"/>
      <c r="S2065" s="776"/>
      <c r="T2065" s="776"/>
      <c r="U2065" s="776"/>
      <c r="V2065" s="46"/>
      <c r="W2065" s="46"/>
      <c r="X2065" s="775"/>
      <c r="Y2065" s="775"/>
      <c r="Z2065" s="775"/>
      <c r="AA2065" s="775"/>
      <c r="AB2065" s="775"/>
    </row>
    <row r="2066" spans="1:28" s="43" customFormat="1" x14ac:dyDescent="0.2">
      <c r="A2066" s="776"/>
      <c r="B2066" s="780"/>
      <c r="D2066" s="779"/>
      <c r="E2066" s="779"/>
      <c r="F2066" s="778"/>
      <c r="G2066" s="777"/>
      <c r="H2066" s="776"/>
      <c r="I2066" s="776"/>
      <c r="J2066" s="776"/>
      <c r="K2066" s="776"/>
      <c r="L2066" s="776"/>
      <c r="M2066" s="776"/>
      <c r="N2066" s="776"/>
      <c r="O2066" s="776"/>
      <c r="P2066" s="776"/>
      <c r="Q2066" s="776"/>
      <c r="R2066" s="776"/>
      <c r="S2066" s="776"/>
      <c r="T2066" s="776"/>
      <c r="U2066" s="776"/>
      <c r="V2066" s="46"/>
      <c r="W2066" s="46"/>
      <c r="X2066" s="775"/>
      <c r="Y2066" s="775"/>
      <c r="Z2066" s="775"/>
      <c r="AA2066" s="775"/>
      <c r="AB2066" s="775"/>
    </row>
    <row r="2067" spans="1:28" s="43" customFormat="1" x14ac:dyDescent="0.2">
      <c r="A2067" s="776"/>
      <c r="B2067" s="780"/>
      <c r="D2067" s="779"/>
      <c r="E2067" s="779"/>
      <c r="F2067" s="778"/>
      <c r="G2067" s="777"/>
      <c r="H2067" s="776"/>
      <c r="I2067" s="776"/>
      <c r="J2067" s="776"/>
      <c r="K2067" s="776"/>
      <c r="L2067" s="776"/>
      <c r="M2067" s="776"/>
      <c r="N2067" s="776"/>
      <c r="O2067" s="776"/>
      <c r="P2067" s="776"/>
      <c r="Q2067" s="776"/>
      <c r="R2067" s="776"/>
      <c r="S2067" s="776"/>
      <c r="T2067" s="776"/>
      <c r="U2067" s="776"/>
      <c r="V2067" s="46"/>
      <c r="W2067" s="46"/>
      <c r="X2067" s="775"/>
      <c r="Y2067" s="775"/>
      <c r="Z2067" s="775"/>
      <c r="AA2067" s="775"/>
      <c r="AB2067" s="775"/>
    </row>
    <row r="2068" spans="1:28" s="43" customFormat="1" x14ac:dyDescent="0.2">
      <c r="A2068" s="776"/>
      <c r="B2068" s="780"/>
      <c r="D2068" s="779"/>
      <c r="E2068" s="779"/>
      <c r="F2068" s="778"/>
      <c r="G2068" s="777"/>
      <c r="H2068" s="776"/>
      <c r="I2068" s="776"/>
      <c r="J2068" s="776"/>
      <c r="K2068" s="776"/>
      <c r="L2068" s="776"/>
      <c r="M2068" s="776"/>
      <c r="N2068" s="776"/>
      <c r="O2068" s="776"/>
      <c r="P2068" s="776"/>
      <c r="Q2068" s="776"/>
      <c r="R2068" s="776"/>
      <c r="S2068" s="776"/>
      <c r="T2068" s="776"/>
      <c r="U2068" s="776"/>
      <c r="V2068" s="46"/>
      <c r="W2068" s="46"/>
      <c r="X2068" s="775"/>
      <c r="Y2068" s="775"/>
      <c r="Z2068" s="775"/>
      <c r="AA2068" s="775"/>
      <c r="AB2068" s="775"/>
    </row>
    <row r="2069" spans="1:28" s="43" customFormat="1" x14ac:dyDescent="0.2">
      <c r="A2069" s="776"/>
      <c r="B2069" s="780"/>
      <c r="D2069" s="779"/>
      <c r="E2069" s="779"/>
      <c r="F2069" s="778"/>
      <c r="G2069" s="777"/>
      <c r="H2069" s="776"/>
      <c r="I2069" s="776"/>
      <c r="J2069" s="776"/>
      <c r="K2069" s="776"/>
      <c r="L2069" s="776"/>
      <c r="M2069" s="776"/>
      <c r="N2069" s="776"/>
      <c r="O2069" s="776"/>
      <c r="P2069" s="776"/>
      <c r="Q2069" s="776"/>
      <c r="R2069" s="776"/>
      <c r="S2069" s="776"/>
      <c r="T2069" s="776"/>
      <c r="U2069" s="776"/>
      <c r="V2069" s="46"/>
      <c r="W2069" s="46"/>
      <c r="X2069" s="775"/>
      <c r="Y2069" s="775"/>
      <c r="Z2069" s="775"/>
      <c r="AA2069" s="775"/>
      <c r="AB2069" s="775"/>
    </row>
    <row r="2070" spans="1:28" s="43" customFormat="1" x14ac:dyDescent="0.2">
      <c r="A2070" s="776"/>
      <c r="B2070" s="780"/>
      <c r="D2070" s="779"/>
      <c r="E2070" s="779"/>
      <c r="F2070" s="778"/>
      <c r="G2070" s="777"/>
      <c r="H2070" s="776"/>
      <c r="I2070" s="776"/>
      <c r="J2070" s="776"/>
      <c r="K2070" s="776"/>
      <c r="L2070" s="776"/>
      <c r="M2070" s="776"/>
      <c r="N2070" s="776"/>
      <c r="O2070" s="776"/>
      <c r="P2070" s="776"/>
      <c r="Q2070" s="776"/>
      <c r="R2070" s="776"/>
      <c r="S2070" s="776"/>
      <c r="T2070" s="776"/>
      <c r="U2070" s="776"/>
      <c r="V2070" s="46"/>
      <c r="W2070" s="46"/>
      <c r="X2070" s="775"/>
      <c r="Y2070" s="775"/>
      <c r="Z2070" s="775"/>
      <c r="AA2070" s="775"/>
      <c r="AB2070" s="775"/>
    </row>
    <row r="2071" spans="1:28" s="43" customFormat="1" x14ac:dyDescent="0.2">
      <c r="A2071" s="776"/>
      <c r="B2071" s="780"/>
      <c r="D2071" s="779"/>
      <c r="E2071" s="779"/>
      <c r="F2071" s="778"/>
      <c r="G2071" s="777"/>
      <c r="H2071" s="776"/>
      <c r="I2071" s="776"/>
      <c r="J2071" s="776"/>
      <c r="K2071" s="776"/>
      <c r="L2071" s="776"/>
      <c r="M2071" s="776"/>
      <c r="N2071" s="776"/>
      <c r="O2071" s="776"/>
      <c r="P2071" s="776"/>
      <c r="Q2071" s="776"/>
      <c r="R2071" s="776"/>
      <c r="S2071" s="776"/>
      <c r="T2071" s="776"/>
      <c r="U2071" s="776"/>
      <c r="V2071" s="46"/>
      <c r="W2071" s="46"/>
      <c r="X2071" s="775"/>
      <c r="Y2071" s="775"/>
      <c r="Z2071" s="775"/>
      <c r="AA2071" s="775"/>
      <c r="AB2071" s="775"/>
    </row>
    <row r="2072" spans="1:28" s="43" customFormat="1" x14ac:dyDescent="0.2">
      <c r="A2072" s="776"/>
      <c r="B2072" s="780"/>
      <c r="D2072" s="779"/>
      <c r="E2072" s="779"/>
      <c r="F2072" s="778"/>
      <c r="G2072" s="777"/>
      <c r="H2072" s="776"/>
      <c r="I2072" s="776"/>
      <c r="J2072" s="776"/>
      <c r="K2072" s="776"/>
      <c r="L2072" s="776"/>
      <c r="M2072" s="776"/>
      <c r="N2072" s="776"/>
      <c r="O2072" s="776"/>
      <c r="P2072" s="776"/>
      <c r="Q2072" s="776"/>
      <c r="R2072" s="776"/>
      <c r="S2072" s="776"/>
      <c r="T2072" s="776"/>
      <c r="U2072" s="776"/>
      <c r="V2072" s="46"/>
      <c r="W2072" s="46"/>
      <c r="X2072" s="775"/>
      <c r="Y2072" s="775"/>
      <c r="Z2072" s="775"/>
      <c r="AA2072" s="775"/>
      <c r="AB2072" s="775"/>
    </row>
    <row r="2073" spans="1:28" s="43" customFormat="1" x14ac:dyDescent="0.2">
      <c r="A2073" s="776"/>
      <c r="B2073" s="780"/>
      <c r="D2073" s="779"/>
      <c r="E2073" s="779"/>
      <c r="F2073" s="778"/>
      <c r="G2073" s="777"/>
      <c r="H2073" s="776"/>
      <c r="I2073" s="776"/>
      <c r="J2073" s="776"/>
      <c r="K2073" s="776"/>
      <c r="L2073" s="776"/>
      <c r="M2073" s="776"/>
      <c r="N2073" s="776"/>
      <c r="O2073" s="776"/>
      <c r="P2073" s="776"/>
      <c r="Q2073" s="776"/>
      <c r="R2073" s="776"/>
      <c r="S2073" s="776"/>
      <c r="T2073" s="776"/>
      <c r="U2073" s="776"/>
      <c r="V2073" s="46"/>
      <c r="W2073" s="46"/>
      <c r="X2073" s="775"/>
      <c r="Y2073" s="775"/>
      <c r="Z2073" s="775"/>
      <c r="AA2073" s="775"/>
      <c r="AB2073" s="775"/>
    </row>
    <row r="2074" spans="1:28" s="43" customFormat="1" x14ac:dyDescent="0.2">
      <c r="A2074" s="776"/>
      <c r="B2074" s="780"/>
      <c r="D2074" s="779"/>
      <c r="E2074" s="779"/>
      <c r="F2074" s="778"/>
      <c r="G2074" s="777"/>
      <c r="H2074" s="776"/>
      <c r="I2074" s="776"/>
      <c r="J2074" s="776"/>
      <c r="K2074" s="776"/>
      <c r="L2074" s="776"/>
      <c r="M2074" s="776"/>
      <c r="N2074" s="776"/>
      <c r="O2074" s="776"/>
      <c r="P2074" s="776"/>
      <c r="Q2074" s="776"/>
      <c r="R2074" s="776"/>
      <c r="S2074" s="776"/>
      <c r="T2074" s="776"/>
      <c r="U2074" s="776"/>
      <c r="V2074" s="46"/>
      <c r="W2074" s="46"/>
      <c r="X2074" s="775"/>
      <c r="Y2074" s="775"/>
      <c r="Z2074" s="775"/>
      <c r="AA2074" s="775"/>
      <c r="AB2074" s="775"/>
    </row>
    <row r="2075" spans="1:28" s="43" customFormat="1" x14ac:dyDescent="0.2">
      <c r="A2075" s="776"/>
      <c r="B2075" s="780"/>
      <c r="D2075" s="779"/>
      <c r="E2075" s="779"/>
      <c r="F2075" s="778"/>
      <c r="G2075" s="777"/>
      <c r="H2075" s="776"/>
      <c r="I2075" s="776"/>
      <c r="J2075" s="776"/>
      <c r="K2075" s="776"/>
      <c r="L2075" s="776"/>
      <c r="M2075" s="776"/>
      <c r="N2075" s="776"/>
      <c r="O2075" s="776"/>
      <c r="P2075" s="776"/>
      <c r="Q2075" s="776"/>
      <c r="R2075" s="776"/>
      <c r="S2075" s="776"/>
      <c r="T2075" s="776"/>
      <c r="U2075" s="776"/>
      <c r="V2075" s="46"/>
      <c r="W2075" s="46"/>
      <c r="X2075" s="775"/>
      <c r="Y2075" s="775"/>
      <c r="Z2075" s="775"/>
      <c r="AA2075" s="775"/>
      <c r="AB2075" s="775"/>
    </row>
    <row r="2076" spans="1:28" s="43" customFormat="1" x14ac:dyDescent="0.2">
      <c r="A2076" s="776"/>
      <c r="B2076" s="780"/>
      <c r="D2076" s="779"/>
      <c r="E2076" s="779"/>
      <c r="F2076" s="778"/>
      <c r="G2076" s="777"/>
      <c r="H2076" s="776"/>
      <c r="I2076" s="776"/>
      <c r="J2076" s="776"/>
      <c r="K2076" s="776"/>
      <c r="L2076" s="776"/>
      <c r="M2076" s="776"/>
      <c r="N2076" s="776"/>
      <c r="O2076" s="776"/>
      <c r="P2076" s="776"/>
      <c r="Q2076" s="776"/>
      <c r="R2076" s="776"/>
      <c r="S2076" s="776"/>
      <c r="T2076" s="776"/>
      <c r="U2076" s="776"/>
      <c r="V2076" s="46"/>
      <c r="W2076" s="46"/>
      <c r="X2076" s="775"/>
      <c r="Y2076" s="775"/>
      <c r="Z2076" s="775"/>
      <c r="AA2076" s="775"/>
      <c r="AB2076" s="775"/>
    </row>
    <row r="2077" spans="1:28" s="43" customFormat="1" x14ac:dyDescent="0.2">
      <c r="A2077" s="776"/>
      <c r="B2077" s="780"/>
      <c r="D2077" s="779"/>
      <c r="E2077" s="779"/>
      <c r="F2077" s="778"/>
      <c r="G2077" s="777"/>
      <c r="H2077" s="776"/>
      <c r="I2077" s="776"/>
      <c r="J2077" s="776"/>
      <c r="K2077" s="776"/>
      <c r="L2077" s="776"/>
      <c r="M2077" s="776"/>
      <c r="N2077" s="776"/>
      <c r="O2077" s="776"/>
      <c r="P2077" s="776"/>
      <c r="Q2077" s="776"/>
      <c r="R2077" s="776"/>
      <c r="S2077" s="776"/>
      <c r="T2077" s="776"/>
      <c r="U2077" s="776"/>
      <c r="V2077" s="46"/>
      <c r="W2077" s="46"/>
      <c r="X2077" s="775"/>
      <c r="Y2077" s="775"/>
      <c r="Z2077" s="775"/>
      <c r="AA2077" s="775"/>
      <c r="AB2077" s="775"/>
    </row>
    <row r="2078" spans="1:28" s="43" customFormat="1" x14ac:dyDescent="0.2">
      <c r="A2078" s="776"/>
      <c r="B2078" s="780"/>
      <c r="D2078" s="779"/>
      <c r="E2078" s="779"/>
      <c r="F2078" s="778"/>
      <c r="G2078" s="777"/>
      <c r="H2078" s="776"/>
      <c r="I2078" s="776"/>
      <c r="J2078" s="776"/>
      <c r="K2078" s="776"/>
      <c r="L2078" s="776"/>
      <c r="M2078" s="776"/>
      <c r="N2078" s="776"/>
      <c r="O2078" s="776"/>
      <c r="P2078" s="776"/>
      <c r="Q2078" s="776"/>
      <c r="R2078" s="776"/>
      <c r="S2078" s="776"/>
      <c r="T2078" s="776"/>
      <c r="U2078" s="776"/>
      <c r="V2078" s="46"/>
      <c r="W2078" s="46"/>
      <c r="X2078" s="775"/>
      <c r="Y2078" s="775"/>
      <c r="Z2078" s="775"/>
      <c r="AA2078" s="775"/>
      <c r="AB2078" s="775"/>
    </row>
    <row r="2079" spans="1:28" s="43" customFormat="1" x14ac:dyDescent="0.2">
      <c r="A2079" s="776"/>
      <c r="B2079" s="780"/>
      <c r="D2079" s="779"/>
      <c r="E2079" s="779"/>
      <c r="F2079" s="778"/>
      <c r="G2079" s="777"/>
      <c r="H2079" s="776"/>
      <c r="I2079" s="776"/>
      <c r="J2079" s="776"/>
      <c r="K2079" s="776"/>
      <c r="L2079" s="776"/>
      <c r="M2079" s="776"/>
      <c r="N2079" s="776"/>
      <c r="O2079" s="776"/>
      <c r="P2079" s="776"/>
      <c r="Q2079" s="776"/>
      <c r="R2079" s="776"/>
      <c r="S2079" s="776"/>
      <c r="T2079" s="776"/>
      <c r="U2079" s="776"/>
      <c r="V2079" s="46"/>
      <c r="W2079" s="46"/>
      <c r="X2079" s="775"/>
      <c r="Y2079" s="775"/>
      <c r="Z2079" s="775"/>
      <c r="AA2079" s="775"/>
      <c r="AB2079" s="775"/>
    </row>
    <row r="2080" spans="1:28" s="43" customFormat="1" x14ac:dyDescent="0.2">
      <c r="A2080" s="776"/>
      <c r="B2080" s="780"/>
      <c r="D2080" s="779"/>
      <c r="E2080" s="779"/>
      <c r="F2080" s="778"/>
      <c r="G2080" s="777"/>
      <c r="H2080" s="776"/>
      <c r="I2080" s="776"/>
      <c r="J2080" s="776"/>
      <c r="K2080" s="776"/>
      <c r="L2080" s="776"/>
      <c r="M2080" s="776"/>
      <c r="N2080" s="776"/>
      <c r="O2080" s="776"/>
      <c r="P2080" s="776"/>
      <c r="Q2080" s="776"/>
      <c r="R2080" s="776"/>
      <c r="S2080" s="776"/>
      <c r="T2080" s="776"/>
      <c r="U2080" s="776"/>
      <c r="V2080" s="46"/>
      <c r="W2080" s="46"/>
      <c r="X2080" s="775"/>
      <c r="Y2080" s="775"/>
      <c r="Z2080" s="775"/>
      <c r="AA2080" s="775"/>
      <c r="AB2080" s="775"/>
    </row>
    <row r="2081" spans="1:28" s="43" customFormat="1" x14ac:dyDescent="0.2">
      <c r="A2081" s="776"/>
      <c r="B2081" s="780"/>
      <c r="D2081" s="779"/>
      <c r="E2081" s="779"/>
      <c r="F2081" s="778"/>
      <c r="G2081" s="777"/>
      <c r="H2081" s="776"/>
      <c r="I2081" s="776"/>
      <c r="J2081" s="776"/>
      <c r="K2081" s="776"/>
      <c r="L2081" s="776"/>
      <c r="M2081" s="776"/>
      <c r="N2081" s="776"/>
      <c r="O2081" s="776"/>
      <c r="P2081" s="776"/>
      <c r="Q2081" s="776"/>
      <c r="R2081" s="776"/>
      <c r="S2081" s="776"/>
      <c r="T2081" s="776"/>
      <c r="U2081" s="776"/>
      <c r="V2081" s="46"/>
      <c r="W2081" s="46"/>
      <c r="X2081" s="775"/>
      <c r="Y2081" s="775"/>
      <c r="Z2081" s="775"/>
      <c r="AA2081" s="775"/>
      <c r="AB2081" s="775"/>
    </row>
    <row r="2082" spans="1:28" s="43" customFormat="1" x14ac:dyDescent="0.2">
      <c r="A2082" s="776"/>
      <c r="B2082" s="780"/>
      <c r="D2082" s="779"/>
      <c r="E2082" s="779"/>
      <c r="F2082" s="778"/>
      <c r="G2082" s="777"/>
      <c r="H2082" s="776"/>
      <c r="I2082" s="776"/>
      <c r="J2082" s="776"/>
      <c r="K2082" s="776"/>
      <c r="L2082" s="776"/>
      <c r="M2082" s="776"/>
      <c r="N2082" s="776"/>
      <c r="O2082" s="776"/>
      <c r="P2082" s="776"/>
      <c r="Q2082" s="776"/>
      <c r="R2082" s="776"/>
      <c r="S2082" s="776"/>
      <c r="T2082" s="776"/>
      <c r="U2082" s="776"/>
      <c r="V2082" s="46"/>
      <c r="W2082" s="46"/>
      <c r="X2082" s="775"/>
      <c r="Y2082" s="775"/>
      <c r="Z2082" s="775"/>
      <c r="AA2082" s="775"/>
      <c r="AB2082" s="775"/>
    </row>
    <row r="2083" spans="1:28" s="43" customFormat="1" x14ac:dyDescent="0.2">
      <c r="A2083" s="776"/>
      <c r="B2083" s="780"/>
      <c r="D2083" s="779"/>
      <c r="E2083" s="779"/>
      <c r="F2083" s="778"/>
      <c r="G2083" s="777"/>
      <c r="H2083" s="776"/>
      <c r="I2083" s="776"/>
      <c r="J2083" s="776"/>
      <c r="K2083" s="776"/>
      <c r="L2083" s="776"/>
      <c r="M2083" s="776"/>
      <c r="N2083" s="776"/>
      <c r="O2083" s="776"/>
      <c r="P2083" s="776"/>
      <c r="Q2083" s="776"/>
      <c r="R2083" s="776"/>
      <c r="S2083" s="776"/>
      <c r="T2083" s="776"/>
      <c r="U2083" s="776"/>
      <c r="V2083" s="46"/>
      <c r="W2083" s="46"/>
      <c r="X2083" s="775"/>
      <c r="Y2083" s="775"/>
      <c r="Z2083" s="775"/>
      <c r="AA2083" s="775"/>
      <c r="AB2083" s="775"/>
    </row>
    <row r="2084" spans="1:28" s="43" customFormat="1" x14ac:dyDescent="0.2">
      <c r="A2084" s="776"/>
      <c r="B2084" s="780"/>
      <c r="D2084" s="779"/>
      <c r="E2084" s="779"/>
      <c r="F2084" s="778"/>
      <c r="G2084" s="777"/>
      <c r="H2084" s="776"/>
      <c r="I2084" s="776"/>
      <c r="J2084" s="776"/>
      <c r="K2084" s="776"/>
      <c r="L2084" s="776"/>
      <c r="M2084" s="776"/>
      <c r="N2084" s="776"/>
      <c r="O2084" s="776"/>
      <c r="P2084" s="776"/>
      <c r="Q2084" s="776"/>
      <c r="R2084" s="776"/>
      <c r="S2084" s="776"/>
      <c r="T2084" s="776"/>
      <c r="U2084" s="776"/>
      <c r="V2084" s="46"/>
      <c r="W2084" s="46"/>
      <c r="X2084" s="775"/>
      <c r="Y2084" s="775"/>
      <c r="Z2084" s="775"/>
      <c r="AA2084" s="775"/>
      <c r="AB2084" s="775"/>
    </row>
    <row r="2085" spans="1:28" s="43" customFormat="1" x14ac:dyDescent="0.2">
      <c r="A2085" s="776"/>
      <c r="B2085" s="780"/>
      <c r="D2085" s="779"/>
      <c r="E2085" s="779"/>
      <c r="F2085" s="778"/>
      <c r="G2085" s="777"/>
      <c r="H2085" s="776"/>
      <c r="I2085" s="776"/>
      <c r="J2085" s="776"/>
      <c r="K2085" s="776"/>
      <c r="L2085" s="776"/>
      <c r="M2085" s="776"/>
      <c r="N2085" s="776"/>
      <c r="O2085" s="776"/>
      <c r="P2085" s="776"/>
      <c r="Q2085" s="776"/>
      <c r="R2085" s="776"/>
      <c r="S2085" s="776"/>
      <c r="T2085" s="776"/>
      <c r="U2085" s="776"/>
      <c r="V2085" s="46"/>
      <c r="W2085" s="46"/>
      <c r="X2085" s="775"/>
      <c r="Y2085" s="775"/>
      <c r="Z2085" s="775"/>
      <c r="AA2085" s="775"/>
      <c r="AB2085" s="775"/>
    </row>
    <row r="2086" spans="1:28" s="43" customFormat="1" x14ac:dyDescent="0.2">
      <c r="A2086" s="776"/>
      <c r="B2086" s="780"/>
      <c r="D2086" s="779"/>
      <c r="E2086" s="779"/>
      <c r="F2086" s="778"/>
      <c r="G2086" s="777"/>
      <c r="H2086" s="776"/>
      <c r="I2086" s="776"/>
      <c r="J2086" s="776"/>
      <c r="K2086" s="776"/>
      <c r="L2086" s="776"/>
      <c r="M2086" s="776"/>
      <c r="N2086" s="776"/>
      <c r="O2086" s="776"/>
      <c r="P2086" s="776"/>
      <c r="Q2086" s="776"/>
      <c r="R2086" s="776"/>
      <c r="S2086" s="776"/>
      <c r="T2086" s="776"/>
      <c r="U2086" s="776"/>
      <c r="V2086" s="46"/>
      <c r="W2086" s="46"/>
      <c r="X2086" s="775"/>
      <c r="Y2086" s="775"/>
      <c r="Z2086" s="775"/>
      <c r="AA2086" s="775"/>
      <c r="AB2086" s="775"/>
    </row>
    <row r="2087" spans="1:28" s="43" customFormat="1" x14ac:dyDescent="0.2">
      <c r="A2087" s="776"/>
      <c r="B2087" s="780"/>
      <c r="D2087" s="779"/>
      <c r="E2087" s="779"/>
      <c r="F2087" s="778"/>
      <c r="G2087" s="777"/>
      <c r="H2087" s="776"/>
      <c r="I2087" s="776"/>
      <c r="J2087" s="776"/>
      <c r="K2087" s="776"/>
      <c r="L2087" s="776"/>
      <c r="M2087" s="776"/>
      <c r="N2087" s="776"/>
      <c r="O2087" s="776"/>
      <c r="P2087" s="776"/>
      <c r="Q2087" s="776"/>
      <c r="R2087" s="776"/>
      <c r="S2087" s="776"/>
      <c r="T2087" s="776"/>
      <c r="U2087" s="776"/>
      <c r="V2087" s="46"/>
      <c r="W2087" s="46"/>
      <c r="X2087" s="775"/>
      <c r="Y2087" s="775"/>
      <c r="Z2087" s="775"/>
      <c r="AA2087" s="775"/>
      <c r="AB2087" s="775"/>
    </row>
    <row r="2088" spans="1:28" s="43" customFormat="1" x14ac:dyDescent="0.2">
      <c r="A2088" s="776"/>
      <c r="B2088" s="780"/>
      <c r="D2088" s="779"/>
      <c r="E2088" s="779"/>
      <c r="F2088" s="778"/>
      <c r="G2088" s="777"/>
      <c r="H2088" s="776"/>
      <c r="I2088" s="776"/>
      <c r="J2088" s="776"/>
      <c r="K2088" s="776"/>
      <c r="L2088" s="776"/>
      <c r="M2088" s="776"/>
      <c r="N2088" s="776"/>
      <c r="O2088" s="776"/>
      <c r="P2088" s="776"/>
      <c r="Q2088" s="776"/>
      <c r="R2088" s="776"/>
      <c r="S2088" s="776"/>
      <c r="T2088" s="776"/>
      <c r="U2088" s="776"/>
      <c r="V2088" s="46"/>
      <c r="W2088" s="46"/>
      <c r="X2088" s="775"/>
      <c r="Y2088" s="775"/>
      <c r="Z2088" s="775"/>
      <c r="AA2088" s="775"/>
      <c r="AB2088" s="775"/>
    </row>
    <row r="2089" spans="1:28" s="43" customFormat="1" x14ac:dyDescent="0.2">
      <c r="A2089" s="776"/>
      <c r="B2089" s="780"/>
      <c r="D2089" s="779"/>
      <c r="E2089" s="779"/>
      <c r="F2089" s="778"/>
      <c r="G2089" s="777"/>
      <c r="H2089" s="776"/>
      <c r="I2089" s="776"/>
      <c r="J2089" s="776"/>
      <c r="K2089" s="776"/>
      <c r="L2089" s="776"/>
      <c r="M2089" s="776"/>
      <c r="N2089" s="776"/>
      <c r="O2089" s="776"/>
      <c r="P2089" s="776"/>
      <c r="Q2089" s="776"/>
      <c r="R2089" s="776"/>
      <c r="S2089" s="776"/>
      <c r="T2089" s="776"/>
      <c r="U2089" s="776"/>
      <c r="V2089" s="46"/>
      <c r="W2089" s="46"/>
      <c r="X2089" s="775"/>
      <c r="Y2089" s="775"/>
      <c r="Z2089" s="775"/>
      <c r="AA2089" s="775"/>
      <c r="AB2089" s="775"/>
    </row>
    <row r="2090" spans="1:28" s="43" customFormat="1" x14ac:dyDescent="0.2">
      <c r="A2090" s="776"/>
      <c r="B2090" s="780"/>
      <c r="D2090" s="779"/>
      <c r="E2090" s="779"/>
      <c r="F2090" s="778"/>
      <c r="G2090" s="777"/>
      <c r="H2090" s="776"/>
      <c r="I2090" s="776"/>
      <c r="J2090" s="776"/>
      <c r="K2090" s="776"/>
      <c r="L2090" s="776"/>
      <c r="M2090" s="776"/>
      <c r="N2090" s="776"/>
      <c r="O2090" s="776"/>
      <c r="P2090" s="776"/>
      <c r="Q2090" s="776"/>
      <c r="R2090" s="776"/>
      <c r="S2090" s="776"/>
      <c r="T2090" s="776"/>
      <c r="U2090" s="776"/>
      <c r="V2090" s="46"/>
      <c r="W2090" s="46"/>
      <c r="X2090" s="775"/>
      <c r="Y2090" s="775"/>
      <c r="Z2090" s="775"/>
      <c r="AA2090" s="775"/>
      <c r="AB2090" s="775"/>
    </row>
    <row r="2091" spans="1:28" s="43" customFormat="1" x14ac:dyDescent="0.2">
      <c r="A2091" s="776"/>
      <c r="B2091" s="780"/>
      <c r="D2091" s="779"/>
      <c r="E2091" s="779"/>
      <c r="F2091" s="778"/>
      <c r="G2091" s="777"/>
      <c r="H2091" s="776"/>
      <c r="I2091" s="776"/>
      <c r="J2091" s="776"/>
      <c r="K2091" s="776"/>
      <c r="L2091" s="776"/>
      <c r="M2091" s="776"/>
      <c r="N2091" s="776"/>
      <c r="O2091" s="776"/>
      <c r="P2091" s="776"/>
      <c r="Q2091" s="776"/>
      <c r="R2091" s="776"/>
      <c r="S2091" s="776"/>
      <c r="T2091" s="776"/>
      <c r="U2091" s="776"/>
      <c r="V2091" s="46"/>
      <c r="W2091" s="46"/>
      <c r="X2091" s="775"/>
      <c r="Y2091" s="775"/>
      <c r="Z2091" s="775"/>
      <c r="AA2091" s="775"/>
      <c r="AB2091" s="775"/>
    </row>
    <row r="2092" spans="1:28" s="43" customFormat="1" x14ac:dyDescent="0.2">
      <c r="A2092" s="776"/>
      <c r="B2092" s="780"/>
      <c r="D2092" s="779"/>
      <c r="E2092" s="779"/>
      <c r="F2092" s="778"/>
      <c r="G2092" s="777"/>
      <c r="H2092" s="776"/>
      <c r="I2092" s="776"/>
      <c r="J2092" s="776"/>
      <c r="K2092" s="776"/>
      <c r="L2092" s="776"/>
      <c r="M2092" s="776"/>
      <c r="N2092" s="776"/>
      <c r="O2092" s="776"/>
      <c r="P2092" s="776"/>
      <c r="Q2092" s="776"/>
      <c r="R2092" s="776"/>
      <c r="S2092" s="776"/>
      <c r="T2092" s="776"/>
      <c r="U2092" s="776"/>
      <c r="V2092" s="46"/>
      <c r="W2092" s="46"/>
      <c r="X2092" s="775"/>
      <c r="Y2092" s="775"/>
      <c r="Z2092" s="775"/>
      <c r="AA2092" s="775"/>
      <c r="AB2092" s="775"/>
    </row>
    <row r="2093" spans="1:28" s="43" customFormat="1" x14ac:dyDescent="0.2">
      <c r="A2093" s="776"/>
      <c r="B2093" s="780"/>
      <c r="D2093" s="779"/>
      <c r="E2093" s="779"/>
      <c r="F2093" s="778"/>
      <c r="G2093" s="777"/>
      <c r="H2093" s="776"/>
      <c r="I2093" s="776"/>
      <c r="J2093" s="776"/>
      <c r="K2093" s="776"/>
      <c r="L2093" s="776"/>
      <c r="M2093" s="776"/>
      <c r="N2093" s="776"/>
      <c r="O2093" s="776"/>
      <c r="P2093" s="776"/>
      <c r="Q2093" s="776"/>
      <c r="R2093" s="776"/>
      <c r="S2093" s="776"/>
      <c r="T2093" s="776"/>
      <c r="U2093" s="776"/>
      <c r="V2093" s="46"/>
      <c r="W2093" s="46"/>
      <c r="X2093" s="775"/>
      <c r="Y2093" s="775"/>
      <c r="Z2093" s="775"/>
      <c r="AA2093" s="775"/>
      <c r="AB2093" s="775"/>
    </row>
    <row r="2094" spans="1:28" s="43" customFormat="1" x14ac:dyDescent="0.2">
      <c r="A2094" s="776"/>
      <c r="B2094" s="780"/>
      <c r="D2094" s="779"/>
      <c r="E2094" s="779"/>
      <c r="F2094" s="778"/>
      <c r="G2094" s="777"/>
      <c r="H2094" s="776"/>
      <c r="I2094" s="776"/>
      <c r="J2094" s="776"/>
      <c r="K2094" s="776"/>
      <c r="L2094" s="776"/>
      <c r="M2094" s="776"/>
      <c r="N2094" s="776"/>
      <c r="O2094" s="776"/>
      <c r="P2094" s="776"/>
      <c r="Q2094" s="776"/>
      <c r="R2094" s="776"/>
      <c r="S2094" s="776"/>
      <c r="T2094" s="776"/>
      <c r="U2094" s="776"/>
      <c r="V2094" s="46"/>
      <c r="W2094" s="46"/>
      <c r="X2094" s="775"/>
      <c r="Y2094" s="775"/>
      <c r="Z2094" s="775"/>
      <c r="AA2094" s="775"/>
      <c r="AB2094" s="775"/>
    </row>
    <row r="2095" spans="1:28" s="43" customFormat="1" x14ac:dyDescent="0.2">
      <c r="A2095" s="776"/>
      <c r="B2095" s="780"/>
      <c r="D2095" s="779"/>
      <c r="E2095" s="779"/>
      <c r="F2095" s="778"/>
      <c r="G2095" s="777"/>
      <c r="H2095" s="776"/>
      <c r="I2095" s="776"/>
      <c r="J2095" s="776"/>
      <c r="K2095" s="776"/>
      <c r="L2095" s="776"/>
      <c r="M2095" s="776"/>
      <c r="N2095" s="776"/>
      <c r="O2095" s="776"/>
      <c r="P2095" s="776"/>
      <c r="Q2095" s="776"/>
      <c r="R2095" s="776"/>
      <c r="S2095" s="776"/>
      <c r="T2095" s="776"/>
      <c r="U2095" s="776"/>
      <c r="V2095" s="46"/>
      <c r="W2095" s="46"/>
      <c r="X2095" s="775"/>
      <c r="Y2095" s="775"/>
      <c r="Z2095" s="775"/>
      <c r="AA2095" s="775"/>
      <c r="AB2095" s="775"/>
    </row>
    <row r="2096" spans="1:28" s="43" customFormat="1" x14ac:dyDescent="0.2">
      <c r="A2096" s="776"/>
      <c r="B2096" s="780"/>
      <c r="D2096" s="779"/>
      <c r="E2096" s="779"/>
      <c r="F2096" s="778"/>
      <c r="G2096" s="777"/>
      <c r="H2096" s="776"/>
      <c r="I2096" s="776"/>
      <c r="J2096" s="776"/>
      <c r="K2096" s="776"/>
      <c r="L2096" s="776"/>
      <c r="M2096" s="776"/>
      <c r="N2096" s="776"/>
      <c r="O2096" s="776"/>
      <c r="P2096" s="776"/>
      <c r="Q2096" s="776"/>
      <c r="R2096" s="776"/>
      <c r="S2096" s="776"/>
      <c r="T2096" s="776"/>
      <c r="U2096" s="776"/>
      <c r="V2096" s="46"/>
      <c r="W2096" s="46"/>
      <c r="X2096" s="775"/>
      <c r="Y2096" s="775"/>
      <c r="Z2096" s="775"/>
      <c r="AA2096" s="775"/>
      <c r="AB2096" s="775"/>
    </row>
    <row r="2097" spans="1:28" s="43" customFormat="1" x14ac:dyDescent="0.2">
      <c r="A2097" s="776"/>
      <c r="B2097" s="780"/>
      <c r="D2097" s="779"/>
      <c r="E2097" s="779"/>
      <c r="F2097" s="778"/>
      <c r="G2097" s="777"/>
      <c r="H2097" s="776"/>
      <c r="I2097" s="776"/>
      <c r="J2097" s="776"/>
      <c r="K2097" s="776"/>
      <c r="L2097" s="776"/>
      <c r="M2097" s="776"/>
      <c r="N2097" s="776"/>
      <c r="O2097" s="776"/>
      <c r="P2097" s="776"/>
      <c r="Q2097" s="776"/>
      <c r="R2097" s="776"/>
      <c r="S2097" s="776"/>
      <c r="T2097" s="776"/>
      <c r="U2097" s="776"/>
      <c r="V2097" s="46"/>
      <c r="W2097" s="46"/>
      <c r="X2097" s="775"/>
      <c r="Y2097" s="775"/>
      <c r="Z2097" s="775"/>
      <c r="AA2097" s="775"/>
      <c r="AB2097" s="775"/>
    </row>
    <row r="2098" spans="1:28" s="43" customFormat="1" x14ac:dyDescent="0.2">
      <c r="A2098" s="776"/>
      <c r="B2098" s="780"/>
      <c r="D2098" s="779"/>
      <c r="E2098" s="779"/>
      <c r="F2098" s="778"/>
      <c r="G2098" s="777"/>
      <c r="H2098" s="776"/>
      <c r="I2098" s="776"/>
      <c r="J2098" s="776"/>
      <c r="K2098" s="776"/>
      <c r="L2098" s="776"/>
      <c r="M2098" s="776"/>
      <c r="N2098" s="776"/>
      <c r="O2098" s="776"/>
      <c r="P2098" s="776"/>
      <c r="Q2098" s="776"/>
      <c r="R2098" s="776"/>
      <c r="S2098" s="776"/>
      <c r="T2098" s="776"/>
      <c r="U2098" s="776"/>
      <c r="V2098" s="46"/>
      <c r="W2098" s="46"/>
      <c r="X2098" s="775"/>
      <c r="Y2098" s="775"/>
      <c r="Z2098" s="775"/>
      <c r="AA2098" s="775"/>
      <c r="AB2098" s="775"/>
    </row>
    <row r="2099" spans="1:28" s="43" customFormat="1" x14ac:dyDescent="0.2">
      <c r="A2099" s="776"/>
      <c r="B2099" s="780"/>
      <c r="D2099" s="779"/>
      <c r="E2099" s="779"/>
      <c r="F2099" s="778"/>
      <c r="G2099" s="777"/>
      <c r="H2099" s="776"/>
      <c r="I2099" s="776"/>
      <c r="J2099" s="776"/>
      <c r="K2099" s="776"/>
      <c r="L2099" s="776"/>
      <c r="M2099" s="776"/>
      <c r="N2099" s="776"/>
      <c r="O2099" s="776"/>
      <c r="P2099" s="776"/>
      <c r="Q2099" s="776"/>
      <c r="R2099" s="776"/>
      <c r="S2099" s="776"/>
      <c r="T2099" s="776"/>
      <c r="U2099" s="776"/>
      <c r="V2099" s="46"/>
      <c r="W2099" s="46"/>
      <c r="X2099" s="775"/>
      <c r="Y2099" s="775"/>
      <c r="Z2099" s="775"/>
      <c r="AA2099" s="775"/>
      <c r="AB2099" s="775"/>
    </row>
    <row r="2100" spans="1:28" s="43" customFormat="1" x14ac:dyDescent="0.2">
      <c r="A2100" s="776"/>
      <c r="B2100" s="780"/>
      <c r="D2100" s="779"/>
      <c r="E2100" s="779"/>
      <c r="F2100" s="778"/>
      <c r="G2100" s="777"/>
      <c r="H2100" s="776"/>
      <c r="I2100" s="776"/>
      <c r="J2100" s="776"/>
      <c r="K2100" s="776"/>
      <c r="L2100" s="776"/>
      <c r="M2100" s="776"/>
      <c r="N2100" s="776"/>
      <c r="O2100" s="776"/>
      <c r="P2100" s="776"/>
      <c r="Q2100" s="776"/>
      <c r="R2100" s="776"/>
      <c r="S2100" s="776"/>
      <c r="T2100" s="776"/>
      <c r="U2100" s="776"/>
      <c r="V2100" s="46"/>
      <c r="W2100" s="46"/>
      <c r="X2100" s="775"/>
      <c r="Y2100" s="775"/>
      <c r="Z2100" s="775"/>
      <c r="AA2100" s="775"/>
      <c r="AB2100" s="775"/>
    </row>
    <row r="2101" spans="1:28" s="43" customFormat="1" x14ac:dyDescent="0.2">
      <c r="A2101" s="776"/>
      <c r="B2101" s="780"/>
      <c r="D2101" s="779"/>
      <c r="E2101" s="779"/>
      <c r="F2101" s="778"/>
      <c r="G2101" s="777"/>
      <c r="H2101" s="776"/>
      <c r="I2101" s="776"/>
      <c r="J2101" s="776"/>
      <c r="K2101" s="776"/>
      <c r="L2101" s="776"/>
      <c r="M2101" s="776"/>
      <c r="N2101" s="776"/>
      <c r="O2101" s="776"/>
      <c r="P2101" s="776"/>
      <c r="Q2101" s="776"/>
      <c r="R2101" s="776"/>
      <c r="S2101" s="776"/>
      <c r="T2101" s="776"/>
      <c r="U2101" s="776"/>
      <c r="V2101" s="46"/>
      <c r="W2101" s="46"/>
      <c r="X2101" s="775"/>
      <c r="Y2101" s="775"/>
      <c r="Z2101" s="775"/>
      <c r="AA2101" s="775"/>
      <c r="AB2101" s="775"/>
    </row>
    <row r="2102" spans="1:28" s="43" customFormat="1" x14ac:dyDescent="0.2">
      <c r="A2102" s="776"/>
      <c r="B2102" s="780"/>
      <c r="D2102" s="779"/>
      <c r="E2102" s="779"/>
      <c r="F2102" s="778"/>
      <c r="G2102" s="777"/>
      <c r="H2102" s="776"/>
      <c r="I2102" s="776"/>
      <c r="J2102" s="776"/>
      <c r="K2102" s="776"/>
      <c r="L2102" s="776"/>
      <c r="M2102" s="776"/>
      <c r="N2102" s="776"/>
      <c r="O2102" s="776"/>
      <c r="P2102" s="776"/>
      <c r="Q2102" s="776"/>
      <c r="R2102" s="776"/>
      <c r="S2102" s="776"/>
      <c r="T2102" s="776"/>
      <c r="U2102" s="776"/>
      <c r="V2102" s="46"/>
      <c r="W2102" s="46"/>
      <c r="X2102" s="775"/>
      <c r="Y2102" s="775"/>
      <c r="Z2102" s="775"/>
      <c r="AA2102" s="775"/>
      <c r="AB2102" s="775"/>
    </row>
    <row r="2103" spans="1:28" s="43" customFormat="1" x14ac:dyDescent="0.2">
      <c r="A2103" s="776"/>
      <c r="B2103" s="780"/>
      <c r="D2103" s="779"/>
      <c r="E2103" s="779"/>
      <c r="F2103" s="778"/>
      <c r="G2103" s="777"/>
      <c r="H2103" s="776"/>
      <c r="I2103" s="776"/>
      <c r="J2103" s="776"/>
      <c r="K2103" s="776"/>
      <c r="L2103" s="776"/>
      <c r="M2103" s="776"/>
      <c r="N2103" s="776"/>
      <c r="O2103" s="776"/>
      <c r="P2103" s="776"/>
      <c r="Q2103" s="776"/>
      <c r="R2103" s="776"/>
      <c r="S2103" s="776"/>
      <c r="T2103" s="776"/>
      <c r="U2103" s="776"/>
      <c r="V2103" s="46"/>
      <c r="W2103" s="46"/>
      <c r="X2103" s="775"/>
      <c r="Y2103" s="775"/>
      <c r="Z2103" s="775"/>
      <c r="AA2103" s="775"/>
      <c r="AB2103" s="775"/>
    </row>
    <row r="2104" spans="1:28" s="43" customFormat="1" x14ac:dyDescent="0.2">
      <c r="A2104" s="776"/>
      <c r="B2104" s="780"/>
      <c r="D2104" s="779"/>
      <c r="E2104" s="779"/>
      <c r="F2104" s="778"/>
      <c r="G2104" s="777"/>
      <c r="H2104" s="776"/>
      <c r="I2104" s="776"/>
      <c r="J2104" s="776"/>
      <c r="K2104" s="776"/>
      <c r="L2104" s="776"/>
      <c r="M2104" s="776"/>
      <c r="N2104" s="776"/>
      <c r="O2104" s="776"/>
      <c r="P2104" s="776"/>
      <c r="Q2104" s="776"/>
      <c r="R2104" s="776"/>
      <c r="S2104" s="776"/>
      <c r="T2104" s="776"/>
      <c r="U2104" s="776"/>
      <c r="V2104" s="46"/>
      <c r="W2104" s="46"/>
      <c r="X2104" s="775"/>
      <c r="Y2104" s="775"/>
      <c r="Z2104" s="775"/>
      <c r="AA2104" s="775"/>
      <c r="AB2104" s="775"/>
    </row>
    <row r="2105" spans="1:28" s="43" customFormat="1" x14ac:dyDescent="0.2">
      <c r="A2105" s="776"/>
      <c r="B2105" s="780"/>
      <c r="D2105" s="779"/>
      <c r="E2105" s="779"/>
      <c r="F2105" s="778"/>
      <c r="G2105" s="777"/>
      <c r="H2105" s="776"/>
      <c r="I2105" s="776"/>
      <c r="J2105" s="776"/>
      <c r="K2105" s="776"/>
      <c r="L2105" s="776"/>
      <c r="M2105" s="776"/>
      <c r="N2105" s="776"/>
      <c r="O2105" s="776"/>
      <c r="P2105" s="776"/>
      <c r="Q2105" s="776"/>
      <c r="R2105" s="776"/>
      <c r="S2105" s="776"/>
      <c r="T2105" s="776"/>
      <c r="U2105" s="776"/>
      <c r="V2105" s="46"/>
      <c r="W2105" s="46"/>
      <c r="X2105" s="775"/>
      <c r="Y2105" s="775"/>
      <c r="Z2105" s="775"/>
      <c r="AA2105" s="775"/>
      <c r="AB2105" s="775"/>
    </row>
    <row r="2106" spans="1:28" s="43" customFormat="1" x14ac:dyDescent="0.2">
      <c r="A2106" s="776"/>
      <c r="B2106" s="780"/>
      <c r="D2106" s="779"/>
      <c r="E2106" s="779"/>
      <c r="F2106" s="778"/>
      <c r="G2106" s="777"/>
      <c r="H2106" s="776"/>
      <c r="I2106" s="776"/>
      <c r="J2106" s="776"/>
      <c r="K2106" s="776"/>
      <c r="L2106" s="776"/>
      <c r="M2106" s="776"/>
      <c r="N2106" s="776"/>
      <c r="O2106" s="776"/>
      <c r="P2106" s="776"/>
      <c r="Q2106" s="776"/>
      <c r="R2106" s="776"/>
      <c r="S2106" s="776"/>
      <c r="T2106" s="776"/>
      <c r="U2106" s="776"/>
      <c r="V2106" s="46"/>
      <c r="W2106" s="46"/>
      <c r="X2106" s="775"/>
      <c r="Y2106" s="775"/>
      <c r="Z2106" s="775"/>
      <c r="AA2106" s="775"/>
      <c r="AB2106" s="775"/>
    </row>
    <row r="2107" spans="1:28" s="43" customFormat="1" x14ac:dyDescent="0.2">
      <c r="A2107" s="776"/>
      <c r="B2107" s="780"/>
      <c r="D2107" s="779"/>
      <c r="E2107" s="779"/>
      <c r="F2107" s="778"/>
      <c r="G2107" s="777"/>
      <c r="H2107" s="776"/>
      <c r="I2107" s="776"/>
      <c r="J2107" s="776"/>
      <c r="K2107" s="776"/>
      <c r="L2107" s="776"/>
      <c r="M2107" s="776"/>
      <c r="N2107" s="776"/>
      <c r="O2107" s="776"/>
      <c r="P2107" s="776"/>
      <c r="Q2107" s="776"/>
      <c r="R2107" s="776"/>
      <c r="S2107" s="776"/>
      <c r="T2107" s="776"/>
      <c r="U2107" s="776"/>
      <c r="V2107" s="46"/>
      <c r="W2107" s="46"/>
      <c r="X2107" s="775"/>
      <c r="Y2107" s="775"/>
      <c r="Z2107" s="775"/>
      <c r="AA2107" s="775"/>
      <c r="AB2107" s="775"/>
    </row>
    <row r="2108" spans="1:28" s="43" customFormat="1" x14ac:dyDescent="0.2">
      <c r="A2108" s="776"/>
      <c r="B2108" s="780"/>
      <c r="D2108" s="779"/>
      <c r="E2108" s="779"/>
      <c r="F2108" s="778"/>
      <c r="G2108" s="777"/>
      <c r="H2108" s="776"/>
      <c r="I2108" s="776"/>
      <c r="J2108" s="776"/>
      <c r="K2108" s="776"/>
      <c r="L2108" s="776"/>
      <c r="M2108" s="776"/>
      <c r="N2108" s="776"/>
      <c r="O2108" s="776"/>
      <c r="P2108" s="776"/>
      <c r="Q2108" s="776"/>
      <c r="R2108" s="776"/>
      <c r="S2108" s="776"/>
      <c r="T2108" s="776"/>
      <c r="U2108" s="776"/>
      <c r="V2108" s="46"/>
      <c r="W2108" s="46"/>
      <c r="X2108" s="775"/>
      <c r="Y2108" s="775"/>
      <c r="Z2108" s="775"/>
      <c r="AA2108" s="775"/>
      <c r="AB2108" s="775"/>
    </row>
    <row r="2109" spans="1:28" s="43" customFormat="1" x14ac:dyDescent="0.2">
      <c r="A2109" s="776"/>
      <c r="B2109" s="780"/>
      <c r="D2109" s="779"/>
      <c r="E2109" s="779"/>
      <c r="F2109" s="778"/>
      <c r="G2109" s="777"/>
      <c r="H2109" s="776"/>
      <c r="I2109" s="776"/>
      <c r="J2109" s="776"/>
      <c r="K2109" s="776"/>
      <c r="L2109" s="776"/>
      <c r="M2109" s="776"/>
      <c r="N2109" s="776"/>
      <c r="O2109" s="776"/>
      <c r="P2109" s="776"/>
      <c r="Q2109" s="776"/>
      <c r="R2109" s="776"/>
      <c r="S2109" s="776"/>
      <c r="T2109" s="776"/>
      <c r="U2109" s="776"/>
      <c r="V2109" s="46"/>
      <c r="W2109" s="46"/>
      <c r="X2109" s="775"/>
      <c r="Y2109" s="775"/>
      <c r="Z2109" s="775"/>
      <c r="AA2109" s="775"/>
      <c r="AB2109" s="775"/>
    </row>
    <row r="2110" spans="1:28" s="43" customFormat="1" x14ac:dyDescent="0.2">
      <c r="A2110" s="776"/>
      <c r="B2110" s="780"/>
      <c r="D2110" s="779"/>
      <c r="E2110" s="779"/>
      <c r="F2110" s="778"/>
      <c r="G2110" s="777"/>
      <c r="H2110" s="776"/>
      <c r="I2110" s="776"/>
      <c r="J2110" s="776"/>
      <c r="K2110" s="776"/>
      <c r="L2110" s="776"/>
      <c r="M2110" s="776"/>
      <c r="N2110" s="776"/>
      <c r="O2110" s="776"/>
      <c r="P2110" s="776"/>
      <c r="Q2110" s="776"/>
      <c r="R2110" s="776"/>
      <c r="S2110" s="776"/>
      <c r="T2110" s="776"/>
      <c r="U2110" s="776"/>
      <c r="V2110" s="46"/>
      <c r="W2110" s="46"/>
      <c r="X2110" s="775"/>
      <c r="Y2110" s="775"/>
      <c r="Z2110" s="775"/>
      <c r="AA2110" s="775"/>
      <c r="AB2110" s="775"/>
    </row>
    <row r="2111" spans="1:28" s="43" customFormat="1" x14ac:dyDescent="0.2">
      <c r="A2111" s="776"/>
      <c r="B2111" s="780"/>
      <c r="D2111" s="779"/>
      <c r="E2111" s="779"/>
      <c r="F2111" s="778"/>
      <c r="G2111" s="777"/>
      <c r="H2111" s="776"/>
      <c r="I2111" s="776"/>
      <c r="J2111" s="776"/>
      <c r="K2111" s="776"/>
      <c r="L2111" s="776"/>
      <c r="M2111" s="776"/>
      <c r="N2111" s="776"/>
      <c r="O2111" s="776"/>
      <c r="P2111" s="776"/>
      <c r="Q2111" s="776"/>
      <c r="R2111" s="776"/>
      <c r="S2111" s="776"/>
      <c r="T2111" s="776"/>
      <c r="U2111" s="776"/>
      <c r="V2111" s="46"/>
      <c r="W2111" s="46"/>
      <c r="X2111" s="775"/>
      <c r="Y2111" s="775"/>
      <c r="Z2111" s="775"/>
      <c r="AA2111" s="775"/>
      <c r="AB2111" s="775"/>
    </row>
    <row r="2112" spans="1:28" s="43" customFormat="1" x14ac:dyDescent="0.2">
      <c r="A2112" s="776"/>
      <c r="B2112" s="780"/>
      <c r="D2112" s="779"/>
      <c r="E2112" s="779"/>
      <c r="F2112" s="778"/>
      <c r="G2112" s="777"/>
      <c r="H2112" s="776"/>
      <c r="I2112" s="776"/>
      <c r="J2112" s="776"/>
      <c r="K2112" s="776"/>
      <c r="L2112" s="776"/>
      <c r="M2112" s="776"/>
      <c r="N2112" s="776"/>
      <c r="O2112" s="776"/>
      <c r="P2112" s="776"/>
      <c r="Q2112" s="776"/>
      <c r="R2112" s="776"/>
      <c r="S2112" s="776"/>
      <c r="T2112" s="776"/>
      <c r="U2112" s="776"/>
      <c r="V2112" s="46"/>
      <c r="W2112" s="46"/>
      <c r="X2112" s="775"/>
      <c r="Y2112" s="775"/>
      <c r="Z2112" s="775"/>
      <c r="AA2112" s="775"/>
      <c r="AB2112" s="775"/>
    </row>
    <row r="2113" spans="1:28" s="43" customFormat="1" x14ac:dyDescent="0.2">
      <c r="A2113" s="776"/>
      <c r="B2113" s="780"/>
      <c r="D2113" s="779"/>
      <c r="E2113" s="779"/>
      <c r="F2113" s="778"/>
      <c r="G2113" s="777"/>
      <c r="H2113" s="776"/>
      <c r="I2113" s="776"/>
      <c r="J2113" s="776"/>
      <c r="K2113" s="776"/>
      <c r="L2113" s="776"/>
      <c r="M2113" s="776"/>
      <c r="N2113" s="776"/>
      <c r="O2113" s="776"/>
      <c r="P2113" s="776"/>
      <c r="Q2113" s="776"/>
      <c r="R2113" s="776"/>
      <c r="S2113" s="776"/>
      <c r="T2113" s="776"/>
      <c r="U2113" s="776"/>
      <c r="V2113" s="46"/>
      <c r="W2113" s="46"/>
      <c r="X2113" s="775"/>
      <c r="Y2113" s="775"/>
      <c r="Z2113" s="775"/>
      <c r="AA2113" s="775"/>
      <c r="AB2113" s="775"/>
    </row>
    <row r="2114" spans="1:28" s="43" customFormat="1" x14ac:dyDescent="0.2">
      <c r="A2114" s="776"/>
      <c r="B2114" s="780"/>
      <c r="D2114" s="779"/>
      <c r="E2114" s="779"/>
      <c r="F2114" s="778"/>
      <c r="G2114" s="777"/>
      <c r="H2114" s="776"/>
      <c r="I2114" s="776"/>
      <c r="J2114" s="776"/>
      <c r="K2114" s="776"/>
      <c r="L2114" s="776"/>
      <c r="M2114" s="776"/>
      <c r="N2114" s="776"/>
      <c r="O2114" s="776"/>
      <c r="P2114" s="776"/>
      <c r="Q2114" s="776"/>
      <c r="R2114" s="776"/>
      <c r="S2114" s="776"/>
      <c r="T2114" s="776"/>
      <c r="U2114" s="776"/>
      <c r="V2114" s="46"/>
      <c r="W2114" s="46"/>
      <c r="X2114" s="775"/>
      <c r="Y2114" s="775"/>
      <c r="Z2114" s="775"/>
      <c r="AA2114" s="775"/>
      <c r="AB2114" s="775"/>
    </row>
    <row r="2115" spans="1:28" s="43" customFormat="1" x14ac:dyDescent="0.2">
      <c r="A2115" s="776"/>
      <c r="B2115" s="780"/>
      <c r="D2115" s="779"/>
      <c r="E2115" s="779"/>
      <c r="F2115" s="778"/>
      <c r="G2115" s="777"/>
      <c r="H2115" s="776"/>
      <c r="I2115" s="776"/>
      <c r="J2115" s="776"/>
      <c r="K2115" s="776"/>
      <c r="L2115" s="776"/>
      <c r="M2115" s="776"/>
      <c r="N2115" s="776"/>
      <c r="O2115" s="776"/>
      <c r="P2115" s="776"/>
      <c r="Q2115" s="776"/>
      <c r="R2115" s="776"/>
      <c r="S2115" s="776"/>
      <c r="T2115" s="776"/>
      <c r="U2115" s="776"/>
      <c r="V2115" s="46"/>
      <c r="W2115" s="46"/>
      <c r="X2115" s="775"/>
      <c r="Y2115" s="775"/>
      <c r="Z2115" s="775"/>
      <c r="AA2115" s="775"/>
      <c r="AB2115" s="775"/>
    </row>
    <row r="2116" spans="1:28" s="43" customFormat="1" x14ac:dyDescent="0.2">
      <c r="A2116" s="776"/>
      <c r="B2116" s="780"/>
      <c r="D2116" s="779"/>
      <c r="E2116" s="779"/>
      <c r="F2116" s="778"/>
      <c r="G2116" s="777"/>
      <c r="H2116" s="776"/>
      <c r="I2116" s="776"/>
      <c r="J2116" s="776"/>
      <c r="K2116" s="776"/>
      <c r="L2116" s="776"/>
      <c r="M2116" s="776"/>
      <c r="N2116" s="776"/>
      <c r="O2116" s="776"/>
      <c r="P2116" s="776"/>
      <c r="Q2116" s="776"/>
      <c r="R2116" s="776"/>
      <c r="S2116" s="776"/>
      <c r="T2116" s="776"/>
      <c r="U2116" s="776"/>
      <c r="V2116" s="46"/>
      <c r="W2116" s="46"/>
      <c r="X2116" s="775"/>
      <c r="Y2116" s="775"/>
      <c r="Z2116" s="775"/>
      <c r="AA2116" s="775"/>
      <c r="AB2116" s="775"/>
    </row>
    <row r="2117" spans="1:28" s="43" customFormat="1" x14ac:dyDescent="0.2">
      <c r="A2117" s="776"/>
      <c r="B2117" s="780"/>
      <c r="D2117" s="779"/>
      <c r="E2117" s="779"/>
      <c r="F2117" s="778"/>
      <c r="G2117" s="777"/>
      <c r="H2117" s="776"/>
      <c r="I2117" s="776"/>
      <c r="J2117" s="776"/>
      <c r="K2117" s="776"/>
      <c r="L2117" s="776"/>
      <c r="M2117" s="776"/>
      <c r="N2117" s="776"/>
      <c r="O2117" s="776"/>
      <c r="P2117" s="776"/>
      <c r="Q2117" s="776"/>
      <c r="R2117" s="776"/>
      <c r="S2117" s="776"/>
      <c r="T2117" s="776"/>
      <c r="U2117" s="776"/>
      <c r="V2117" s="46"/>
      <c r="W2117" s="46"/>
      <c r="X2117" s="775"/>
      <c r="Y2117" s="775"/>
      <c r="Z2117" s="775"/>
      <c r="AA2117" s="775"/>
      <c r="AB2117" s="775"/>
    </row>
    <row r="2118" spans="1:28" s="43" customFormat="1" x14ac:dyDescent="0.2">
      <c r="A2118" s="776"/>
      <c r="B2118" s="780"/>
      <c r="D2118" s="779"/>
      <c r="E2118" s="779"/>
      <c r="F2118" s="778"/>
      <c r="G2118" s="777"/>
      <c r="H2118" s="776"/>
      <c r="I2118" s="776"/>
      <c r="J2118" s="776"/>
      <c r="K2118" s="776"/>
      <c r="L2118" s="776"/>
      <c r="M2118" s="776"/>
      <c r="N2118" s="776"/>
      <c r="O2118" s="776"/>
      <c r="P2118" s="776"/>
      <c r="Q2118" s="776"/>
      <c r="R2118" s="776"/>
      <c r="S2118" s="776"/>
      <c r="T2118" s="776"/>
      <c r="U2118" s="776"/>
      <c r="V2118" s="46"/>
      <c r="W2118" s="46"/>
      <c r="X2118" s="775"/>
      <c r="Y2118" s="775"/>
      <c r="Z2118" s="775"/>
      <c r="AA2118" s="775"/>
      <c r="AB2118" s="775"/>
    </row>
    <row r="2119" spans="1:28" s="43" customFormat="1" x14ac:dyDescent="0.2">
      <c r="A2119" s="776"/>
      <c r="B2119" s="780"/>
      <c r="D2119" s="779"/>
      <c r="E2119" s="779"/>
      <c r="F2119" s="778"/>
      <c r="G2119" s="777"/>
      <c r="H2119" s="776"/>
      <c r="I2119" s="776"/>
      <c r="J2119" s="776"/>
      <c r="K2119" s="776"/>
      <c r="L2119" s="776"/>
      <c r="M2119" s="776"/>
      <c r="N2119" s="776"/>
      <c r="O2119" s="776"/>
      <c r="P2119" s="776"/>
      <c r="Q2119" s="776"/>
      <c r="R2119" s="776"/>
      <c r="S2119" s="776"/>
      <c r="T2119" s="776"/>
      <c r="U2119" s="776"/>
      <c r="V2119" s="46"/>
      <c r="W2119" s="46"/>
      <c r="X2119" s="775"/>
      <c r="Y2119" s="775"/>
      <c r="Z2119" s="775"/>
      <c r="AA2119" s="775"/>
      <c r="AB2119" s="775"/>
    </row>
    <row r="2120" spans="1:28" s="43" customFormat="1" x14ac:dyDescent="0.2">
      <c r="A2120" s="776"/>
      <c r="B2120" s="780"/>
      <c r="D2120" s="779"/>
      <c r="E2120" s="779"/>
      <c r="F2120" s="778"/>
      <c r="G2120" s="777"/>
      <c r="H2120" s="776"/>
      <c r="I2120" s="776"/>
      <c r="J2120" s="776"/>
      <c r="K2120" s="776"/>
      <c r="L2120" s="776"/>
      <c r="M2120" s="776"/>
      <c r="N2120" s="776"/>
      <c r="O2120" s="776"/>
      <c r="P2120" s="776"/>
      <c r="Q2120" s="776"/>
      <c r="R2120" s="776"/>
      <c r="S2120" s="776"/>
      <c r="T2120" s="776"/>
      <c r="U2120" s="776"/>
      <c r="V2120" s="46"/>
      <c r="W2120" s="46"/>
      <c r="X2120" s="775"/>
      <c r="Y2120" s="775"/>
      <c r="Z2120" s="775"/>
      <c r="AA2120" s="775"/>
      <c r="AB2120" s="775"/>
    </row>
    <row r="2121" spans="1:28" s="43" customFormat="1" x14ac:dyDescent="0.2">
      <c r="A2121" s="776"/>
      <c r="B2121" s="780"/>
      <c r="D2121" s="779"/>
      <c r="E2121" s="779"/>
      <c r="F2121" s="778"/>
      <c r="G2121" s="777"/>
      <c r="H2121" s="776"/>
      <c r="I2121" s="776"/>
      <c r="J2121" s="776"/>
      <c r="K2121" s="776"/>
      <c r="L2121" s="776"/>
      <c r="M2121" s="776"/>
      <c r="N2121" s="776"/>
      <c r="O2121" s="776"/>
      <c r="P2121" s="776"/>
      <c r="Q2121" s="776"/>
      <c r="R2121" s="776"/>
      <c r="S2121" s="776"/>
      <c r="T2121" s="776"/>
      <c r="U2121" s="776"/>
      <c r="V2121" s="46"/>
      <c r="W2121" s="46"/>
      <c r="X2121" s="775"/>
      <c r="Y2121" s="775"/>
      <c r="Z2121" s="775"/>
      <c r="AA2121" s="775"/>
      <c r="AB2121" s="775"/>
    </row>
    <row r="2122" spans="1:28" s="43" customFormat="1" x14ac:dyDescent="0.2">
      <c r="A2122" s="776"/>
      <c r="B2122" s="780"/>
      <c r="D2122" s="779"/>
      <c r="E2122" s="779"/>
      <c r="F2122" s="778"/>
      <c r="G2122" s="777"/>
      <c r="H2122" s="776"/>
      <c r="I2122" s="776"/>
      <c r="J2122" s="776"/>
      <c r="K2122" s="776"/>
      <c r="L2122" s="776"/>
      <c r="M2122" s="776"/>
      <c r="N2122" s="776"/>
      <c r="O2122" s="776"/>
      <c r="P2122" s="776"/>
      <c r="Q2122" s="776"/>
      <c r="R2122" s="776"/>
      <c r="S2122" s="776"/>
      <c r="T2122" s="776"/>
      <c r="U2122" s="776"/>
      <c r="V2122" s="46"/>
      <c r="W2122" s="46"/>
      <c r="X2122" s="775"/>
      <c r="Y2122" s="775"/>
      <c r="Z2122" s="775"/>
      <c r="AA2122" s="775"/>
      <c r="AB2122" s="775"/>
    </row>
    <row r="2123" spans="1:28" s="43" customFormat="1" x14ac:dyDescent="0.2">
      <c r="A2123" s="776"/>
      <c r="B2123" s="780"/>
      <c r="D2123" s="779"/>
      <c r="E2123" s="779"/>
      <c r="F2123" s="778"/>
      <c r="G2123" s="777"/>
      <c r="H2123" s="776"/>
      <c r="I2123" s="776"/>
      <c r="J2123" s="776"/>
      <c r="K2123" s="776"/>
      <c r="L2123" s="776"/>
      <c r="M2123" s="776"/>
      <c r="N2123" s="776"/>
      <c r="O2123" s="776"/>
      <c r="P2123" s="776"/>
      <c r="Q2123" s="776"/>
      <c r="R2123" s="776"/>
      <c r="S2123" s="776"/>
      <c r="T2123" s="776"/>
      <c r="U2123" s="776"/>
      <c r="V2123" s="46"/>
      <c r="W2123" s="46"/>
      <c r="X2123" s="775"/>
      <c r="Y2123" s="775"/>
      <c r="Z2123" s="775"/>
      <c r="AA2123" s="775"/>
      <c r="AB2123" s="775"/>
    </row>
    <row r="2124" spans="1:28" s="43" customFormat="1" x14ac:dyDescent="0.2">
      <c r="A2124" s="776"/>
      <c r="B2124" s="780"/>
      <c r="D2124" s="779"/>
      <c r="E2124" s="779"/>
      <c r="F2124" s="778"/>
      <c r="G2124" s="777"/>
      <c r="H2124" s="776"/>
      <c r="I2124" s="776"/>
      <c r="J2124" s="776"/>
      <c r="K2124" s="776"/>
      <c r="L2124" s="776"/>
      <c r="M2124" s="776"/>
      <c r="N2124" s="776"/>
      <c r="O2124" s="776"/>
      <c r="P2124" s="776"/>
      <c r="Q2124" s="776"/>
      <c r="R2124" s="776"/>
      <c r="S2124" s="776"/>
      <c r="T2124" s="776"/>
      <c r="U2124" s="776"/>
      <c r="V2124" s="46"/>
      <c r="W2124" s="46"/>
      <c r="X2124" s="775"/>
      <c r="Y2124" s="775"/>
      <c r="Z2124" s="775"/>
      <c r="AA2124" s="775"/>
      <c r="AB2124" s="775"/>
    </row>
    <row r="2125" spans="1:28" s="43" customFormat="1" x14ac:dyDescent="0.2">
      <c r="A2125" s="776"/>
      <c r="B2125" s="780"/>
      <c r="D2125" s="779"/>
      <c r="E2125" s="779"/>
      <c r="F2125" s="778"/>
      <c r="G2125" s="777"/>
      <c r="H2125" s="776"/>
      <c r="I2125" s="776"/>
      <c r="J2125" s="776"/>
      <c r="K2125" s="776"/>
      <c r="L2125" s="776"/>
      <c r="M2125" s="776"/>
      <c r="N2125" s="776"/>
      <c r="O2125" s="776"/>
      <c r="P2125" s="776"/>
      <c r="Q2125" s="776"/>
      <c r="R2125" s="776"/>
      <c r="S2125" s="776"/>
      <c r="T2125" s="776"/>
      <c r="U2125" s="776"/>
      <c r="V2125" s="46"/>
      <c r="W2125" s="46"/>
      <c r="X2125" s="775"/>
      <c r="Y2125" s="775"/>
      <c r="Z2125" s="775"/>
      <c r="AA2125" s="775"/>
      <c r="AB2125" s="775"/>
    </row>
    <row r="2126" spans="1:28" s="43" customFormat="1" x14ac:dyDescent="0.2">
      <c r="A2126" s="776"/>
      <c r="B2126" s="780"/>
      <c r="D2126" s="779"/>
      <c r="E2126" s="779"/>
      <c r="F2126" s="778"/>
      <c r="G2126" s="777"/>
      <c r="H2126" s="776"/>
      <c r="I2126" s="776"/>
      <c r="J2126" s="776"/>
      <c r="K2126" s="776"/>
      <c r="L2126" s="776"/>
      <c r="M2126" s="776"/>
      <c r="N2126" s="776"/>
      <c r="O2126" s="776"/>
      <c r="P2126" s="776"/>
      <c r="Q2126" s="776"/>
      <c r="R2126" s="776"/>
      <c r="S2126" s="776"/>
      <c r="T2126" s="776"/>
      <c r="U2126" s="776"/>
      <c r="V2126" s="46"/>
      <c r="W2126" s="46"/>
      <c r="X2126" s="775"/>
      <c r="Y2126" s="775"/>
      <c r="Z2126" s="775"/>
      <c r="AA2126" s="775"/>
      <c r="AB2126" s="775"/>
    </row>
    <row r="2127" spans="1:28" s="43" customFormat="1" x14ac:dyDescent="0.2">
      <c r="A2127" s="776"/>
      <c r="B2127" s="780"/>
      <c r="D2127" s="779"/>
      <c r="E2127" s="779"/>
      <c r="F2127" s="778"/>
      <c r="G2127" s="777"/>
      <c r="H2127" s="776"/>
      <c r="I2127" s="776"/>
      <c r="J2127" s="776"/>
      <c r="K2127" s="776"/>
      <c r="L2127" s="776"/>
      <c r="M2127" s="776"/>
      <c r="N2127" s="776"/>
      <c r="O2127" s="776"/>
      <c r="P2127" s="776"/>
      <c r="Q2127" s="776"/>
      <c r="R2127" s="776"/>
      <c r="S2127" s="776"/>
      <c r="T2127" s="776"/>
      <c r="U2127" s="776"/>
      <c r="V2127" s="46"/>
      <c r="W2127" s="46"/>
      <c r="X2127" s="775"/>
      <c r="Y2127" s="775"/>
      <c r="Z2127" s="775"/>
      <c r="AA2127" s="775"/>
      <c r="AB2127" s="775"/>
    </row>
    <row r="2128" spans="1:28" s="43" customFormat="1" x14ac:dyDescent="0.2">
      <c r="A2128" s="776"/>
      <c r="B2128" s="780"/>
      <c r="D2128" s="779"/>
      <c r="E2128" s="779"/>
      <c r="F2128" s="778"/>
      <c r="G2128" s="777"/>
      <c r="H2128" s="776"/>
      <c r="I2128" s="776"/>
      <c r="J2128" s="776"/>
      <c r="K2128" s="776"/>
      <c r="L2128" s="776"/>
      <c r="M2128" s="776"/>
      <c r="N2128" s="776"/>
      <c r="O2128" s="776"/>
      <c r="P2128" s="776"/>
      <c r="Q2128" s="776"/>
      <c r="R2128" s="776"/>
      <c r="S2128" s="776"/>
      <c r="T2128" s="776"/>
      <c r="U2128" s="776"/>
      <c r="V2128" s="46"/>
      <c r="W2128" s="46"/>
      <c r="X2128" s="775"/>
      <c r="Y2128" s="775"/>
      <c r="Z2128" s="775"/>
      <c r="AA2128" s="775"/>
      <c r="AB2128" s="775"/>
    </row>
    <row r="2129" spans="1:28" s="43" customFormat="1" x14ac:dyDescent="0.2">
      <c r="A2129" s="776"/>
      <c r="B2129" s="780"/>
      <c r="D2129" s="779"/>
      <c r="E2129" s="779"/>
      <c r="F2129" s="778"/>
      <c r="G2129" s="777"/>
      <c r="H2129" s="776"/>
      <c r="I2129" s="776"/>
      <c r="J2129" s="776"/>
      <c r="K2129" s="776"/>
      <c r="L2129" s="776"/>
      <c r="M2129" s="776"/>
      <c r="N2129" s="776"/>
      <c r="O2129" s="776"/>
      <c r="P2129" s="776"/>
      <c r="Q2129" s="776"/>
      <c r="R2129" s="776"/>
      <c r="S2129" s="776"/>
      <c r="T2129" s="776"/>
      <c r="U2129" s="776"/>
      <c r="V2129" s="46"/>
      <c r="W2129" s="46"/>
      <c r="X2129" s="775"/>
      <c r="Y2129" s="775"/>
      <c r="Z2129" s="775"/>
      <c r="AA2129" s="775"/>
      <c r="AB2129" s="775"/>
    </row>
    <row r="2130" spans="1:28" s="43" customFormat="1" x14ac:dyDescent="0.2">
      <c r="A2130" s="776"/>
      <c r="B2130" s="780"/>
      <c r="D2130" s="779"/>
      <c r="E2130" s="779"/>
      <c r="F2130" s="778"/>
      <c r="G2130" s="777"/>
      <c r="H2130" s="776"/>
      <c r="I2130" s="776"/>
      <c r="J2130" s="776"/>
      <c r="K2130" s="776"/>
      <c r="L2130" s="776"/>
      <c r="M2130" s="776"/>
      <c r="N2130" s="776"/>
      <c r="O2130" s="776"/>
      <c r="P2130" s="776"/>
      <c r="Q2130" s="776"/>
      <c r="R2130" s="776"/>
      <c r="S2130" s="776"/>
      <c r="T2130" s="776"/>
      <c r="U2130" s="776"/>
      <c r="V2130" s="46"/>
      <c r="W2130" s="46"/>
      <c r="X2130" s="775"/>
      <c r="Y2130" s="775"/>
      <c r="Z2130" s="775"/>
      <c r="AA2130" s="775"/>
      <c r="AB2130" s="775"/>
    </row>
    <row r="2131" spans="1:28" s="43" customFormat="1" x14ac:dyDescent="0.2">
      <c r="A2131" s="776"/>
      <c r="B2131" s="780"/>
      <c r="D2131" s="779"/>
      <c r="E2131" s="779"/>
      <c r="F2131" s="778"/>
      <c r="G2131" s="777"/>
      <c r="H2131" s="776"/>
      <c r="I2131" s="776"/>
      <c r="J2131" s="776"/>
      <c r="K2131" s="776"/>
      <c r="L2131" s="776"/>
      <c r="M2131" s="776"/>
      <c r="N2131" s="776"/>
      <c r="O2131" s="776"/>
      <c r="P2131" s="776"/>
      <c r="Q2131" s="776"/>
      <c r="R2131" s="776"/>
      <c r="S2131" s="776"/>
      <c r="T2131" s="776"/>
      <c r="U2131" s="776"/>
      <c r="V2131" s="46"/>
      <c r="W2131" s="46"/>
      <c r="X2131" s="775"/>
      <c r="Y2131" s="775"/>
      <c r="Z2131" s="775"/>
      <c r="AA2131" s="775"/>
      <c r="AB2131" s="775"/>
    </row>
    <row r="2132" spans="1:28" s="43" customFormat="1" x14ac:dyDescent="0.2">
      <c r="A2132" s="776"/>
      <c r="B2132" s="780"/>
      <c r="D2132" s="779"/>
      <c r="E2132" s="779"/>
      <c r="F2132" s="778"/>
      <c r="G2132" s="777"/>
      <c r="H2132" s="776"/>
      <c r="I2132" s="776"/>
      <c r="J2132" s="776"/>
      <c r="K2132" s="776"/>
      <c r="L2132" s="776"/>
      <c r="M2132" s="776"/>
      <c r="N2132" s="776"/>
      <c r="O2132" s="776"/>
      <c r="P2132" s="776"/>
      <c r="Q2132" s="776"/>
      <c r="R2132" s="776"/>
      <c r="S2132" s="776"/>
      <c r="T2132" s="776"/>
      <c r="U2132" s="776"/>
      <c r="V2132" s="46"/>
      <c r="W2132" s="46"/>
      <c r="X2132" s="775"/>
      <c r="Y2132" s="775"/>
      <c r="Z2132" s="775"/>
      <c r="AA2132" s="775"/>
      <c r="AB2132" s="775"/>
    </row>
    <row r="2133" spans="1:28" s="43" customFormat="1" x14ac:dyDescent="0.2">
      <c r="A2133" s="776"/>
      <c r="B2133" s="780"/>
      <c r="D2133" s="779"/>
      <c r="E2133" s="779"/>
      <c r="F2133" s="778"/>
      <c r="G2133" s="777"/>
      <c r="H2133" s="776"/>
      <c r="I2133" s="776"/>
      <c r="J2133" s="776"/>
      <c r="K2133" s="776"/>
      <c r="L2133" s="776"/>
      <c r="M2133" s="776"/>
      <c r="N2133" s="776"/>
      <c r="O2133" s="776"/>
      <c r="P2133" s="776"/>
      <c r="Q2133" s="776"/>
      <c r="R2133" s="776"/>
      <c r="S2133" s="776"/>
      <c r="T2133" s="776"/>
      <c r="U2133" s="776"/>
      <c r="V2133" s="46"/>
      <c r="W2133" s="46"/>
      <c r="X2133" s="775"/>
      <c r="Y2133" s="775"/>
      <c r="Z2133" s="775"/>
      <c r="AA2133" s="775"/>
      <c r="AB2133" s="775"/>
    </row>
    <row r="2134" spans="1:28" s="43" customFormat="1" x14ac:dyDescent="0.2">
      <c r="A2134" s="776"/>
      <c r="B2134" s="780"/>
      <c r="D2134" s="779"/>
      <c r="E2134" s="779"/>
      <c r="F2134" s="778"/>
      <c r="G2134" s="777"/>
      <c r="H2134" s="776"/>
      <c r="I2134" s="776"/>
      <c r="J2134" s="776"/>
      <c r="K2134" s="776"/>
      <c r="L2134" s="776"/>
      <c r="M2134" s="776"/>
      <c r="N2134" s="776"/>
      <c r="O2134" s="776"/>
      <c r="P2134" s="776"/>
      <c r="Q2134" s="776"/>
      <c r="R2134" s="776"/>
      <c r="S2134" s="776"/>
      <c r="T2134" s="776"/>
      <c r="U2134" s="776"/>
      <c r="V2134" s="46"/>
      <c r="W2134" s="46"/>
      <c r="X2134" s="775"/>
      <c r="Y2134" s="775"/>
      <c r="Z2134" s="775"/>
      <c r="AA2134" s="775"/>
      <c r="AB2134" s="775"/>
    </row>
    <row r="2135" spans="1:28" s="43" customFormat="1" x14ac:dyDescent="0.2">
      <c r="A2135" s="776"/>
      <c r="B2135" s="780"/>
      <c r="D2135" s="779"/>
      <c r="E2135" s="779"/>
      <c r="F2135" s="778"/>
      <c r="G2135" s="777"/>
      <c r="H2135" s="776"/>
      <c r="I2135" s="776"/>
      <c r="J2135" s="776"/>
      <c r="K2135" s="776"/>
      <c r="L2135" s="776"/>
      <c r="M2135" s="776"/>
      <c r="N2135" s="776"/>
      <c r="O2135" s="776"/>
      <c r="P2135" s="776"/>
      <c r="Q2135" s="776"/>
      <c r="R2135" s="776"/>
      <c r="S2135" s="776"/>
      <c r="T2135" s="776"/>
      <c r="U2135" s="776"/>
      <c r="V2135" s="46"/>
      <c r="W2135" s="46"/>
      <c r="X2135" s="775"/>
      <c r="Y2135" s="775"/>
      <c r="Z2135" s="775"/>
      <c r="AA2135" s="775"/>
      <c r="AB2135" s="775"/>
    </row>
    <row r="2136" spans="1:28" s="43" customFormat="1" x14ac:dyDescent="0.2">
      <c r="A2136" s="776"/>
      <c r="B2136" s="780"/>
      <c r="D2136" s="779"/>
      <c r="E2136" s="779"/>
      <c r="F2136" s="778"/>
      <c r="G2136" s="777"/>
      <c r="H2136" s="776"/>
      <c r="I2136" s="776"/>
      <c r="J2136" s="776"/>
      <c r="K2136" s="776"/>
      <c r="L2136" s="776"/>
      <c r="M2136" s="776"/>
      <c r="N2136" s="776"/>
      <c r="O2136" s="776"/>
      <c r="P2136" s="776"/>
      <c r="Q2136" s="776"/>
      <c r="R2136" s="776"/>
      <c r="S2136" s="776"/>
      <c r="T2136" s="776"/>
      <c r="U2136" s="776"/>
      <c r="V2136" s="46"/>
      <c r="W2136" s="46"/>
      <c r="X2136" s="775"/>
      <c r="Y2136" s="775"/>
      <c r="Z2136" s="775"/>
      <c r="AA2136" s="775"/>
      <c r="AB2136" s="775"/>
    </row>
    <row r="2137" spans="1:28" s="43" customFormat="1" x14ac:dyDescent="0.2">
      <c r="A2137" s="776"/>
      <c r="B2137" s="780"/>
      <c r="D2137" s="779"/>
      <c r="E2137" s="779"/>
      <c r="F2137" s="778"/>
      <c r="G2137" s="777"/>
      <c r="H2137" s="776"/>
      <c r="I2137" s="776"/>
      <c r="J2137" s="776"/>
      <c r="K2137" s="776"/>
      <c r="L2137" s="776"/>
      <c r="M2137" s="776"/>
      <c r="N2137" s="776"/>
      <c r="O2137" s="776"/>
      <c r="P2137" s="776"/>
      <c r="Q2137" s="776"/>
      <c r="R2137" s="776"/>
      <c r="S2137" s="776"/>
      <c r="T2137" s="776"/>
      <c r="U2137" s="776"/>
      <c r="V2137" s="46"/>
      <c r="W2137" s="46"/>
      <c r="X2137" s="775"/>
      <c r="Y2137" s="775"/>
      <c r="Z2137" s="775"/>
      <c r="AA2137" s="775"/>
      <c r="AB2137" s="775"/>
    </row>
    <row r="2138" spans="1:28" s="43" customFormat="1" x14ac:dyDescent="0.2">
      <c r="A2138" s="776"/>
      <c r="B2138" s="780"/>
      <c r="D2138" s="779"/>
      <c r="E2138" s="779"/>
      <c r="F2138" s="778"/>
      <c r="G2138" s="777"/>
      <c r="H2138" s="776"/>
      <c r="I2138" s="776"/>
      <c r="J2138" s="776"/>
      <c r="K2138" s="776"/>
      <c r="L2138" s="776"/>
      <c r="M2138" s="776"/>
      <c r="N2138" s="776"/>
      <c r="O2138" s="776"/>
      <c r="P2138" s="776"/>
      <c r="Q2138" s="776"/>
      <c r="R2138" s="776"/>
      <c r="S2138" s="776"/>
      <c r="T2138" s="776"/>
      <c r="U2138" s="776"/>
      <c r="V2138" s="46"/>
      <c r="W2138" s="46"/>
      <c r="X2138" s="775"/>
      <c r="Y2138" s="775"/>
      <c r="Z2138" s="775"/>
      <c r="AA2138" s="775"/>
      <c r="AB2138" s="775"/>
    </row>
    <row r="2139" spans="1:28" s="43" customFormat="1" x14ac:dyDescent="0.2">
      <c r="A2139" s="776"/>
      <c r="B2139" s="780"/>
      <c r="D2139" s="779"/>
      <c r="E2139" s="779"/>
      <c r="F2139" s="778"/>
      <c r="G2139" s="777"/>
      <c r="H2139" s="776"/>
      <c r="I2139" s="776"/>
      <c r="J2139" s="776"/>
      <c r="K2139" s="776"/>
      <c r="L2139" s="776"/>
      <c r="M2139" s="776"/>
      <c r="N2139" s="776"/>
      <c r="O2139" s="776"/>
      <c r="P2139" s="776"/>
      <c r="Q2139" s="776"/>
      <c r="R2139" s="776"/>
      <c r="S2139" s="776"/>
      <c r="T2139" s="776"/>
      <c r="U2139" s="776"/>
      <c r="V2139" s="46"/>
      <c r="W2139" s="46"/>
      <c r="X2139" s="775"/>
      <c r="Y2139" s="775"/>
      <c r="Z2139" s="775"/>
      <c r="AA2139" s="775"/>
      <c r="AB2139" s="775"/>
    </row>
    <row r="2140" spans="1:28" s="43" customFormat="1" x14ac:dyDescent="0.2">
      <c r="A2140" s="776"/>
      <c r="B2140" s="780"/>
      <c r="D2140" s="779"/>
      <c r="E2140" s="779"/>
      <c r="F2140" s="778"/>
      <c r="G2140" s="777"/>
      <c r="H2140" s="776"/>
      <c r="I2140" s="776"/>
      <c r="J2140" s="776"/>
      <c r="K2140" s="776"/>
      <c r="L2140" s="776"/>
      <c r="M2140" s="776"/>
      <c r="N2140" s="776"/>
      <c r="O2140" s="776"/>
      <c r="P2140" s="776"/>
      <c r="Q2140" s="776"/>
      <c r="R2140" s="776"/>
      <c r="S2140" s="776"/>
      <c r="T2140" s="776"/>
      <c r="U2140" s="776"/>
      <c r="V2140" s="46"/>
      <c r="W2140" s="46"/>
      <c r="X2140" s="775"/>
      <c r="Y2140" s="775"/>
      <c r="Z2140" s="775"/>
      <c r="AA2140" s="775"/>
      <c r="AB2140" s="775"/>
    </row>
    <row r="2141" spans="1:28" s="43" customFormat="1" x14ac:dyDescent="0.2">
      <c r="A2141" s="776"/>
      <c r="B2141" s="780"/>
      <c r="D2141" s="779"/>
      <c r="E2141" s="779"/>
      <c r="F2141" s="778"/>
      <c r="G2141" s="777"/>
      <c r="H2141" s="776"/>
      <c r="I2141" s="776"/>
      <c r="J2141" s="776"/>
      <c r="K2141" s="776"/>
      <c r="L2141" s="776"/>
      <c r="M2141" s="776"/>
      <c r="N2141" s="776"/>
      <c r="O2141" s="776"/>
      <c r="P2141" s="776"/>
      <c r="Q2141" s="776"/>
      <c r="R2141" s="776"/>
      <c r="S2141" s="776"/>
      <c r="T2141" s="776"/>
      <c r="U2141" s="776"/>
      <c r="V2141" s="46"/>
      <c r="W2141" s="46"/>
      <c r="X2141" s="775"/>
      <c r="Y2141" s="775"/>
      <c r="Z2141" s="775"/>
      <c r="AA2141" s="775"/>
      <c r="AB2141" s="775"/>
    </row>
    <row r="2142" spans="1:28" s="43" customFormat="1" x14ac:dyDescent="0.2">
      <c r="A2142" s="776"/>
      <c r="B2142" s="780"/>
      <c r="D2142" s="779"/>
      <c r="E2142" s="779"/>
      <c r="F2142" s="778"/>
      <c r="G2142" s="777"/>
      <c r="H2142" s="776"/>
      <c r="I2142" s="776"/>
      <c r="J2142" s="776"/>
      <c r="K2142" s="776"/>
      <c r="L2142" s="776"/>
      <c r="M2142" s="776"/>
      <c r="N2142" s="776"/>
      <c r="O2142" s="776"/>
      <c r="P2142" s="776"/>
      <c r="Q2142" s="776"/>
      <c r="R2142" s="776"/>
      <c r="S2142" s="776"/>
      <c r="T2142" s="776"/>
      <c r="U2142" s="776"/>
      <c r="V2142" s="46"/>
      <c r="W2142" s="46"/>
      <c r="X2142" s="775"/>
      <c r="Y2142" s="775"/>
      <c r="Z2142" s="775"/>
      <c r="AA2142" s="775"/>
      <c r="AB2142" s="775"/>
    </row>
    <row r="2143" spans="1:28" s="43" customFormat="1" x14ac:dyDescent="0.2">
      <c r="A2143" s="776"/>
      <c r="B2143" s="780"/>
      <c r="D2143" s="779"/>
      <c r="E2143" s="779"/>
      <c r="F2143" s="778"/>
      <c r="G2143" s="777"/>
      <c r="H2143" s="776"/>
      <c r="I2143" s="776"/>
      <c r="J2143" s="776"/>
      <c r="K2143" s="776"/>
      <c r="L2143" s="776"/>
      <c r="M2143" s="776"/>
      <c r="N2143" s="776"/>
      <c r="O2143" s="776"/>
      <c r="P2143" s="776"/>
      <c r="Q2143" s="776"/>
      <c r="R2143" s="776"/>
      <c r="S2143" s="776"/>
      <c r="T2143" s="776"/>
      <c r="U2143" s="776"/>
      <c r="V2143" s="46"/>
      <c r="W2143" s="46"/>
      <c r="X2143" s="775"/>
      <c r="Y2143" s="775"/>
      <c r="Z2143" s="775"/>
      <c r="AA2143" s="775"/>
      <c r="AB2143" s="775"/>
    </row>
    <row r="2144" spans="1:28" s="43" customFormat="1" x14ac:dyDescent="0.2">
      <c r="A2144" s="776"/>
      <c r="B2144" s="780"/>
      <c r="D2144" s="779"/>
      <c r="E2144" s="779"/>
      <c r="F2144" s="778"/>
      <c r="G2144" s="777"/>
      <c r="H2144" s="776"/>
      <c r="I2144" s="776"/>
      <c r="J2144" s="776"/>
      <c r="K2144" s="776"/>
      <c r="L2144" s="776"/>
      <c r="M2144" s="776"/>
      <c r="N2144" s="776"/>
      <c r="O2144" s="776"/>
      <c r="P2144" s="776"/>
      <c r="Q2144" s="776"/>
      <c r="R2144" s="776"/>
      <c r="S2144" s="776"/>
      <c r="T2144" s="776"/>
      <c r="U2144" s="776"/>
      <c r="V2144" s="46"/>
      <c r="W2144" s="46"/>
      <c r="X2144" s="775"/>
      <c r="Y2144" s="775"/>
      <c r="Z2144" s="775"/>
      <c r="AA2144" s="775"/>
      <c r="AB2144" s="775"/>
    </row>
    <row r="2145" spans="1:28" s="43" customFormat="1" x14ac:dyDescent="0.2">
      <c r="A2145" s="776"/>
      <c r="B2145" s="780"/>
      <c r="D2145" s="779"/>
      <c r="E2145" s="779"/>
      <c r="F2145" s="778"/>
      <c r="G2145" s="777"/>
      <c r="H2145" s="776"/>
      <c r="I2145" s="776"/>
      <c r="J2145" s="776"/>
      <c r="K2145" s="776"/>
      <c r="L2145" s="776"/>
      <c r="M2145" s="776"/>
      <c r="N2145" s="776"/>
      <c r="O2145" s="776"/>
      <c r="P2145" s="776"/>
      <c r="Q2145" s="776"/>
      <c r="R2145" s="776"/>
      <c r="S2145" s="776"/>
      <c r="T2145" s="776"/>
      <c r="U2145" s="776"/>
      <c r="V2145" s="46"/>
      <c r="W2145" s="46"/>
      <c r="X2145" s="775"/>
      <c r="Y2145" s="775"/>
      <c r="Z2145" s="775"/>
      <c r="AA2145" s="775"/>
      <c r="AB2145" s="775"/>
    </row>
    <row r="2146" spans="1:28" s="43" customFormat="1" x14ac:dyDescent="0.2">
      <c r="A2146" s="776"/>
      <c r="B2146" s="780"/>
      <c r="D2146" s="779"/>
      <c r="E2146" s="779"/>
      <c r="F2146" s="778"/>
      <c r="G2146" s="777"/>
      <c r="H2146" s="776"/>
      <c r="I2146" s="776"/>
      <c r="J2146" s="776"/>
      <c r="K2146" s="776"/>
      <c r="L2146" s="776"/>
      <c r="M2146" s="776"/>
      <c r="N2146" s="776"/>
      <c r="O2146" s="776"/>
      <c r="P2146" s="776"/>
      <c r="Q2146" s="776"/>
      <c r="R2146" s="776"/>
      <c r="S2146" s="776"/>
      <c r="T2146" s="776"/>
      <c r="U2146" s="776"/>
      <c r="V2146" s="46"/>
      <c r="W2146" s="46"/>
      <c r="X2146" s="775"/>
      <c r="Y2146" s="775"/>
      <c r="Z2146" s="775"/>
      <c r="AA2146" s="775"/>
      <c r="AB2146" s="775"/>
    </row>
    <row r="2147" spans="1:28" s="43" customFormat="1" x14ac:dyDescent="0.2">
      <c r="A2147" s="776"/>
      <c r="B2147" s="780"/>
      <c r="D2147" s="779"/>
      <c r="E2147" s="779"/>
      <c r="F2147" s="778"/>
      <c r="G2147" s="777"/>
      <c r="H2147" s="776"/>
      <c r="I2147" s="776"/>
      <c r="J2147" s="776"/>
      <c r="K2147" s="776"/>
      <c r="L2147" s="776"/>
      <c r="M2147" s="776"/>
      <c r="N2147" s="776"/>
      <c r="O2147" s="776"/>
      <c r="P2147" s="776"/>
      <c r="Q2147" s="776"/>
      <c r="R2147" s="776"/>
      <c r="S2147" s="776"/>
      <c r="T2147" s="776"/>
      <c r="U2147" s="776"/>
      <c r="V2147" s="46"/>
      <c r="W2147" s="46"/>
      <c r="X2147" s="775"/>
      <c r="Y2147" s="775"/>
      <c r="Z2147" s="775"/>
      <c r="AA2147" s="775"/>
      <c r="AB2147" s="775"/>
    </row>
    <row r="2148" spans="1:28" s="43" customFormat="1" x14ac:dyDescent="0.2">
      <c r="A2148" s="776"/>
      <c r="B2148" s="780"/>
      <c r="D2148" s="779"/>
      <c r="E2148" s="779"/>
      <c r="F2148" s="778"/>
      <c r="G2148" s="777"/>
      <c r="H2148" s="776"/>
      <c r="I2148" s="776"/>
      <c r="J2148" s="776"/>
      <c r="K2148" s="776"/>
      <c r="L2148" s="776"/>
      <c r="M2148" s="776"/>
      <c r="N2148" s="776"/>
      <c r="O2148" s="776"/>
      <c r="P2148" s="776"/>
      <c r="Q2148" s="776"/>
      <c r="R2148" s="776"/>
      <c r="S2148" s="776"/>
      <c r="T2148" s="776"/>
      <c r="U2148" s="776"/>
      <c r="V2148" s="46"/>
      <c r="W2148" s="46"/>
      <c r="X2148" s="775"/>
      <c r="Y2148" s="775"/>
      <c r="Z2148" s="775"/>
      <c r="AA2148" s="775"/>
      <c r="AB2148" s="775"/>
    </row>
    <row r="2149" spans="1:28" s="43" customFormat="1" x14ac:dyDescent="0.2">
      <c r="A2149" s="776"/>
      <c r="B2149" s="780"/>
      <c r="D2149" s="779"/>
      <c r="E2149" s="779"/>
      <c r="F2149" s="778"/>
      <c r="G2149" s="777"/>
      <c r="H2149" s="776"/>
      <c r="I2149" s="776"/>
      <c r="J2149" s="776"/>
      <c r="K2149" s="776"/>
      <c r="L2149" s="776"/>
      <c r="M2149" s="776"/>
      <c r="N2149" s="776"/>
      <c r="O2149" s="776"/>
      <c r="P2149" s="776"/>
      <c r="Q2149" s="776"/>
      <c r="R2149" s="776"/>
      <c r="S2149" s="776"/>
      <c r="T2149" s="776"/>
      <c r="U2149" s="776"/>
      <c r="V2149" s="46"/>
      <c r="W2149" s="46"/>
      <c r="X2149" s="775"/>
      <c r="Y2149" s="775"/>
      <c r="Z2149" s="775"/>
      <c r="AA2149" s="775"/>
      <c r="AB2149" s="775"/>
    </row>
    <row r="2150" spans="1:28" s="43" customFormat="1" x14ac:dyDescent="0.2">
      <c r="A2150" s="776"/>
      <c r="B2150" s="780"/>
      <c r="D2150" s="779"/>
      <c r="E2150" s="779"/>
      <c r="F2150" s="778"/>
      <c r="G2150" s="777"/>
      <c r="H2150" s="776"/>
      <c r="I2150" s="776"/>
      <c r="J2150" s="776"/>
      <c r="K2150" s="776"/>
      <c r="L2150" s="776"/>
      <c r="M2150" s="776"/>
      <c r="N2150" s="776"/>
      <c r="O2150" s="776"/>
      <c r="P2150" s="776"/>
      <c r="Q2150" s="776"/>
      <c r="R2150" s="776"/>
      <c r="S2150" s="776"/>
      <c r="T2150" s="776"/>
      <c r="U2150" s="776"/>
      <c r="V2150" s="46"/>
      <c r="W2150" s="46"/>
      <c r="X2150" s="775"/>
      <c r="Y2150" s="775"/>
      <c r="Z2150" s="775"/>
      <c r="AA2150" s="775"/>
      <c r="AB2150" s="775"/>
    </row>
    <row r="2151" spans="1:28" s="43" customFormat="1" x14ac:dyDescent="0.2">
      <c r="A2151" s="776"/>
      <c r="B2151" s="780"/>
      <c r="D2151" s="779"/>
      <c r="E2151" s="779"/>
      <c r="F2151" s="778"/>
      <c r="G2151" s="777"/>
      <c r="H2151" s="776"/>
      <c r="I2151" s="776"/>
      <c r="J2151" s="776"/>
      <c r="K2151" s="776"/>
      <c r="L2151" s="776"/>
      <c r="M2151" s="776"/>
      <c r="N2151" s="776"/>
      <c r="O2151" s="776"/>
      <c r="P2151" s="776"/>
      <c r="Q2151" s="776"/>
      <c r="R2151" s="776"/>
      <c r="S2151" s="776"/>
      <c r="T2151" s="776"/>
      <c r="U2151" s="776"/>
      <c r="V2151" s="46"/>
      <c r="W2151" s="46"/>
      <c r="X2151" s="775"/>
      <c r="Y2151" s="775"/>
      <c r="Z2151" s="775"/>
      <c r="AA2151" s="775"/>
      <c r="AB2151" s="775"/>
    </row>
    <row r="2152" spans="1:28" s="43" customFormat="1" x14ac:dyDescent="0.2">
      <c r="A2152" s="776"/>
      <c r="B2152" s="780"/>
      <c r="D2152" s="779"/>
      <c r="E2152" s="779"/>
      <c r="F2152" s="778"/>
      <c r="G2152" s="777"/>
      <c r="H2152" s="776"/>
      <c r="I2152" s="776"/>
      <c r="J2152" s="776"/>
      <c r="K2152" s="776"/>
      <c r="L2152" s="776"/>
      <c r="M2152" s="776"/>
      <c r="N2152" s="776"/>
      <c r="O2152" s="776"/>
      <c r="P2152" s="776"/>
      <c r="Q2152" s="776"/>
      <c r="R2152" s="776"/>
      <c r="S2152" s="776"/>
      <c r="T2152" s="776"/>
      <c r="U2152" s="776"/>
      <c r="V2152" s="46"/>
      <c r="W2152" s="46"/>
      <c r="X2152" s="775"/>
      <c r="Y2152" s="775"/>
      <c r="Z2152" s="775"/>
      <c r="AA2152" s="775"/>
      <c r="AB2152" s="775"/>
    </row>
    <row r="2153" spans="1:28" s="43" customFormat="1" x14ac:dyDescent="0.2">
      <c r="A2153" s="776"/>
      <c r="B2153" s="780"/>
      <c r="D2153" s="779"/>
      <c r="E2153" s="779"/>
      <c r="F2153" s="778"/>
      <c r="G2153" s="777"/>
      <c r="H2153" s="776"/>
      <c r="I2153" s="776"/>
      <c r="J2153" s="776"/>
      <c r="K2153" s="776"/>
      <c r="L2153" s="776"/>
      <c r="M2153" s="776"/>
      <c r="N2153" s="776"/>
      <c r="O2153" s="776"/>
      <c r="P2153" s="776"/>
      <c r="Q2153" s="776"/>
      <c r="R2153" s="776"/>
      <c r="S2153" s="776"/>
      <c r="T2153" s="776"/>
      <c r="U2153" s="776"/>
      <c r="V2153" s="46"/>
      <c r="W2153" s="46"/>
      <c r="X2153" s="775"/>
      <c r="Y2153" s="775"/>
      <c r="Z2153" s="775"/>
      <c r="AA2153" s="775"/>
      <c r="AB2153" s="775"/>
    </row>
    <row r="2154" spans="1:28" s="43" customFormat="1" x14ac:dyDescent="0.2">
      <c r="A2154" s="776"/>
      <c r="B2154" s="780"/>
      <c r="D2154" s="779"/>
      <c r="E2154" s="779"/>
      <c r="F2154" s="778"/>
      <c r="G2154" s="777"/>
      <c r="H2154" s="776"/>
      <c r="I2154" s="776"/>
      <c r="J2154" s="776"/>
      <c r="K2154" s="776"/>
      <c r="L2154" s="776"/>
      <c r="M2154" s="776"/>
      <c r="N2154" s="776"/>
      <c r="O2154" s="776"/>
      <c r="P2154" s="776"/>
      <c r="Q2154" s="776"/>
      <c r="R2154" s="776"/>
      <c r="S2154" s="776"/>
      <c r="T2154" s="776"/>
      <c r="U2154" s="776"/>
      <c r="V2154" s="46"/>
      <c r="W2154" s="46"/>
      <c r="X2154" s="775"/>
      <c r="Y2154" s="775"/>
      <c r="Z2154" s="775"/>
      <c r="AA2154" s="775"/>
      <c r="AB2154" s="775"/>
    </row>
    <row r="2155" spans="1:28" s="43" customFormat="1" x14ac:dyDescent="0.2">
      <c r="A2155" s="776"/>
      <c r="B2155" s="780"/>
      <c r="D2155" s="779"/>
      <c r="E2155" s="779"/>
      <c r="F2155" s="778"/>
      <c r="G2155" s="777"/>
      <c r="H2155" s="776"/>
      <c r="I2155" s="776"/>
      <c r="J2155" s="776"/>
      <c r="K2155" s="776"/>
      <c r="L2155" s="776"/>
      <c r="M2155" s="776"/>
      <c r="N2155" s="776"/>
      <c r="O2155" s="776"/>
      <c r="P2155" s="776"/>
      <c r="Q2155" s="776"/>
      <c r="R2155" s="776"/>
      <c r="S2155" s="776"/>
      <c r="T2155" s="776"/>
      <c r="U2155" s="776"/>
      <c r="V2155" s="46"/>
      <c r="W2155" s="46"/>
      <c r="X2155" s="775"/>
      <c r="Y2155" s="775"/>
      <c r="Z2155" s="775"/>
      <c r="AA2155" s="775"/>
      <c r="AB2155" s="775"/>
    </row>
    <row r="2156" spans="1:28" s="43" customFormat="1" x14ac:dyDescent="0.2">
      <c r="A2156" s="776"/>
      <c r="B2156" s="780"/>
      <c r="D2156" s="779"/>
      <c r="E2156" s="779"/>
      <c r="F2156" s="778"/>
      <c r="G2156" s="777"/>
      <c r="H2156" s="776"/>
      <c r="I2156" s="776"/>
      <c r="J2156" s="776"/>
      <c r="K2156" s="776"/>
      <c r="L2156" s="776"/>
      <c r="M2156" s="776"/>
      <c r="N2156" s="776"/>
      <c r="O2156" s="776"/>
      <c r="P2156" s="776"/>
      <c r="Q2156" s="776"/>
      <c r="R2156" s="776"/>
      <c r="S2156" s="776"/>
      <c r="T2156" s="776"/>
      <c r="U2156" s="776"/>
      <c r="V2156" s="46"/>
      <c r="W2156" s="46"/>
      <c r="X2156" s="775"/>
      <c r="Y2156" s="775"/>
      <c r="Z2156" s="775"/>
      <c r="AA2156" s="775"/>
      <c r="AB2156" s="775"/>
    </row>
    <row r="2157" spans="1:28" s="43" customFormat="1" x14ac:dyDescent="0.2">
      <c r="A2157" s="776"/>
      <c r="B2157" s="780"/>
      <c r="D2157" s="779"/>
      <c r="E2157" s="779"/>
      <c r="F2157" s="778"/>
      <c r="G2157" s="777"/>
      <c r="H2157" s="776"/>
      <c r="I2157" s="776"/>
      <c r="J2157" s="776"/>
      <c r="K2157" s="776"/>
      <c r="L2157" s="776"/>
      <c r="M2157" s="776"/>
      <c r="N2157" s="776"/>
      <c r="O2157" s="776"/>
      <c r="P2157" s="776"/>
      <c r="Q2157" s="776"/>
      <c r="R2157" s="776"/>
      <c r="S2157" s="776"/>
      <c r="T2157" s="776"/>
      <c r="U2157" s="776"/>
      <c r="V2157" s="46"/>
      <c r="W2157" s="46"/>
      <c r="X2157" s="775"/>
      <c r="Y2157" s="775"/>
      <c r="Z2157" s="775"/>
      <c r="AA2157" s="775"/>
      <c r="AB2157" s="775"/>
    </row>
    <row r="2158" spans="1:28" s="43" customFormat="1" x14ac:dyDescent="0.2">
      <c r="A2158" s="776"/>
      <c r="B2158" s="780"/>
      <c r="D2158" s="779"/>
      <c r="E2158" s="779"/>
      <c r="F2158" s="778"/>
      <c r="G2158" s="777"/>
      <c r="H2158" s="776"/>
      <c r="I2158" s="776"/>
      <c r="J2158" s="776"/>
      <c r="K2158" s="776"/>
      <c r="L2158" s="776"/>
      <c r="M2158" s="776"/>
      <c r="N2158" s="776"/>
      <c r="O2158" s="776"/>
      <c r="P2158" s="776"/>
      <c r="Q2158" s="776"/>
      <c r="R2158" s="776"/>
      <c r="S2158" s="776"/>
      <c r="T2158" s="776"/>
      <c r="U2158" s="776"/>
      <c r="V2158" s="46"/>
      <c r="W2158" s="46"/>
      <c r="X2158" s="775"/>
      <c r="Y2158" s="775"/>
      <c r="Z2158" s="775"/>
      <c r="AA2158" s="775"/>
      <c r="AB2158" s="775"/>
    </row>
    <row r="2159" spans="1:28" s="43" customFormat="1" x14ac:dyDescent="0.2">
      <c r="A2159" s="776"/>
      <c r="B2159" s="780"/>
      <c r="D2159" s="779"/>
      <c r="E2159" s="779"/>
      <c r="F2159" s="778"/>
      <c r="G2159" s="777"/>
      <c r="H2159" s="776"/>
      <c r="I2159" s="776"/>
      <c r="J2159" s="776"/>
      <c r="K2159" s="776"/>
      <c r="L2159" s="776"/>
      <c r="M2159" s="776"/>
      <c r="N2159" s="776"/>
      <c r="O2159" s="776"/>
      <c r="P2159" s="776"/>
      <c r="Q2159" s="776"/>
      <c r="R2159" s="776"/>
      <c r="S2159" s="776"/>
      <c r="T2159" s="776"/>
      <c r="U2159" s="776"/>
      <c r="V2159" s="46"/>
      <c r="W2159" s="46"/>
      <c r="X2159" s="775"/>
      <c r="Y2159" s="775"/>
      <c r="Z2159" s="775"/>
      <c r="AA2159" s="775"/>
      <c r="AB2159" s="775"/>
    </row>
    <row r="2160" spans="1:28" s="43" customFormat="1" x14ac:dyDescent="0.2">
      <c r="A2160" s="776"/>
      <c r="B2160" s="780"/>
      <c r="D2160" s="779"/>
      <c r="E2160" s="779"/>
      <c r="F2160" s="778"/>
      <c r="G2160" s="777"/>
      <c r="H2160" s="776"/>
      <c r="I2160" s="776"/>
      <c r="J2160" s="776"/>
      <c r="K2160" s="776"/>
      <c r="L2160" s="776"/>
      <c r="M2160" s="776"/>
      <c r="N2160" s="776"/>
      <c r="O2160" s="776"/>
      <c r="P2160" s="776"/>
      <c r="Q2160" s="776"/>
      <c r="R2160" s="776"/>
      <c r="S2160" s="776"/>
      <c r="T2160" s="776"/>
      <c r="U2160" s="776"/>
      <c r="V2160" s="46"/>
      <c r="W2160" s="46"/>
      <c r="X2160" s="775"/>
      <c r="Y2160" s="775"/>
      <c r="Z2160" s="775"/>
      <c r="AA2160" s="775"/>
      <c r="AB2160" s="775"/>
    </row>
    <row r="2161" spans="1:28" s="43" customFormat="1" x14ac:dyDescent="0.2">
      <c r="A2161" s="776"/>
      <c r="B2161" s="780"/>
      <c r="D2161" s="779"/>
      <c r="E2161" s="779"/>
      <c r="F2161" s="778"/>
      <c r="G2161" s="777"/>
      <c r="H2161" s="776"/>
      <c r="I2161" s="776"/>
      <c r="J2161" s="776"/>
      <c r="K2161" s="776"/>
      <c r="L2161" s="776"/>
      <c r="M2161" s="776"/>
      <c r="N2161" s="776"/>
      <c r="O2161" s="776"/>
      <c r="P2161" s="776"/>
      <c r="Q2161" s="776"/>
      <c r="R2161" s="776"/>
      <c r="S2161" s="776"/>
      <c r="T2161" s="776"/>
      <c r="U2161" s="776"/>
      <c r="V2161" s="46"/>
      <c r="W2161" s="46"/>
      <c r="X2161" s="775"/>
      <c r="Y2161" s="775"/>
      <c r="Z2161" s="775"/>
      <c r="AA2161" s="775"/>
      <c r="AB2161" s="775"/>
    </row>
    <row r="2162" spans="1:28" s="43" customFormat="1" x14ac:dyDescent="0.2">
      <c r="A2162" s="776"/>
      <c r="B2162" s="780"/>
      <c r="D2162" s="779"/>
      <c r="E2162" s="779"/>
      <c r="F2162" s="778"/>
      <c r="G2162" s="777"/>
      <c r="H2162" s="776"/>
      <c r="I2162" s="776"/>
      <c r="J2162" s="776"/>
      <c r="K2162" s="776"/>
      <c r="L2162" s="776"/>
      <c r="M2162" s="776"/>
      <c r="N2162" s="776"/>
      <c r="O2162" s="776"/>
      <c r="P2162" s="776"/>
      <c r="Q2162" s="776"/>
      <c r="R2162" s="776"/>
      <c r="S2162" s="776"/>
      <c r="T2162" s="776"/>
      <c r="U2162" s="776"/>
      <c r="V2162" s="46"/>
      <c r="W2162" s="46"/>
      <c r="X2162" s="775"/>
      <c r="Y2162" s="775"/>
      <c r="Z2162" s="775"/>
      <c r="AA2162" s="775"/>
      <c r="AB2162" s="775"/>
    </row>
    <row r="2163" spans="1:28" s="43" customFormat="1" x14ac:dyDescent="0.2">
      <c r="A2163" s="776"/>
      <c r="B2163" s="780"/>
      <c r="D2163" s="779"/>
      <c r="E2163" s="779"/>
      <c r="F2163" s="778"/>
      <c r="G2163" s="777"/>
      <c r="H2163" s="776"/>
      <c r="I2163" s="776"/>
      <c r="J2163" s="776"/>
      <c r="K2163" s="776"/>
      <c r="L2163" s="776"/>
      <c r="M2163" s="776"/>
      <c r="N2163" s="776"/>
      <c r="O2163" s="776"/>
      <c r="P2163" s="776"/>
      <c r="Q2163" s="776"/>
      <c r="R2163" s="776"/>
      <c r="S2163" s="776"/>
      <c r="T2163" s="776"/>
      <c r="U2163" s="776"/>
      <c r="V2163" s="46"/>
      <c r="W2163" s="46"/>
      <c r="X2163" s="775"/>
      <c r="Y2163" s="775"/>
      <c r="Z2163" s="775"/>
      <c r="AA2163" s="775"/>
      <c r="AB2163" s="775"/>
    </row>
    <row r="2164" spans="1:28" s="43" customFormat="1" x14ac:dyDescent="0.2">
      <c r="A2164" s="776"/>
      <c r="B2164" s="780"/>
      <c r="D2164" s="779"/>
      <c r="E2164" s="779"/>
      <c r="F2164" s="778"/>
      <c r="G2164" s="777"/>
      <c r="H2164" s="776"/>
      <c r="I2164" s="776"/>
      <c r="J2164" s="776"/>
      <c r="K2164" s="776"/>
      <c r="L2164" s="776"/>
      <c r="M2164" s="776"/>
      <c r="N2164" s="776"/>
      <c r="O2164" s="776"/>
      <c r="P2164" s="776"/>
      <c r="Q2164" s="776"/>
      <c r="R2164" s="776"/>
      <c r="S2164" s="776"/>
      <c r="T2164" s="776"/>
      <c r="U2164" s="776"/>
      <c r="V2164" s="46"/>
      <c r="W2164" s="46"/>
      <c r="X2164" s="775"/>
      <c r="Y2164" s="775"/>
      <c r="Z2164" s="775"/>
      <c r="AA2164" s="775"/>
      <c r="AB2164" s="775"/>
    </row>
    <row r="2165" spans="1:28" s="43" customFormat="1" x14ac:dyDescent="0.2">
      <c r="A2165" s="776"/>
      <c r="B2165" s="780"/>
      <c r="D2165" s="779"/>
      <c r="E2165" s="779"/>
      <c r="F2165" s="778"/>
      <c r="G2165" s="777"/>
      <c r="H2165" s="776"/>
      <c r="I2165" s="776"/>
      <c r="J2165" s="776"/>
      <c r="K2165" s="776"/>
      <c r="L2165" s="776"/>
      <c r="M2165" s="776"/>
      <c r="N2165" s="776"/>
      <c r="O2165" s="776"/>
      <c r="P2165" s="776"/>
      <c r="Q2165" s="776"/>
      <c r="R2165" s="776"/>
      <c r="S2165" s="776"/>
      <c r="T2165" s="776"/>
      <c r="U2165" s="776"/>
      <c r="V2165" s="46"/>
      <c r="W2165" s="46"/>
      <c r="X2165" s="775"/>
      <c r="Y2165" s="775"/>
      <c r="Z2165" s="775"/>
      <c r="AA2165" s="775"/>
      <c r="AB2165" s="775"/>
    </row>
    <row r="2166" spans="1:28" s="43" customFormat="1" x14ac:dyDescent="0.2">
      <c r="A2166" s="776"/>
      <c r="B2166" s="780"/>
      <c r="D2166" s="779"/>
      <c r="E2166" s="779"/>
      <c r="F2166" s="778"/>
      <c r="G2166" s="777"/>
      <c r="H2166" s="776"/>
      <c r="I2166" s="776"/>
      <c r="J2166" s="776"/>
      <c r="K2166" s="776"/>
      <c r="L2166" s="776"/>
      <c r="M2166" s="776"/>
      <c r="N2166" s="776"/>
      <c r="O2166" s="776"/>
      <c r="P2166" s="776"/>
      <c r="Q2166" s="776"/>
      <c r="R2166" s="776"/>
      <c r="S2166" s="776"/>
      <c r="T2166" s="776"/>
      <c r="U2166" s="776"/>
      <c r="V2166" s="46"/>
      <c r="W2166" s="46"/>
      <c r="X2166" s="775"/>
      <c r="Y2166" s="775"/>
      <c r="Z2166" s="775"/>
      <c r="AA2166" s="775"/>
      <c r="AB2166" s="775"/>
    </row>
    <row r="2167" spans="1:28" s="43" customFormat="1" x14ac:dyDescent="0.2">
      <c r="A2167" s="776"/>
      <c r="B2167" s="780"/>
      <c r="D2167" s="779"/>
      <c r="E2167" s="779"/>
      <c r="F2167" s="778"/>
      <c r="G2167" s="777"/>
      <c r="H2167" s="776"/>
      <c r="I2167" s="776"/>
      <c r="J2167" s="776"/>
      <c r="K2167" s="776"/>
      <c r="L2167" s="776"/>
      <c r="M2167" s="776"/>
      <c r="N2167" s="776"/>
      <c r="O2167" s="776"/>
      <c r="P2167" s="776"/>
      <c r="Q2167" s="776"/>
      <c r="R2167" s="776"/>
      <c r="S2167" s="776"/>
      <c r="T2167" s="776"/>
      <c r="U2167" s="776"/>
      <c r="V2167" s="46"/>
      <c r="W2167" s="46"/>
      <c r="X2167" s="775"/>
      <c r="Y2167" s="775"/>
      <c r="Z2167" s="775"/>
      <c r="AA2167" s="775"/>
      <c r="AB2167" s="775"/>
    </row>
    <row r="2168" spans="1:28" s="43" customFormat="1" x14ac:dyDescent="0.2">
      <c r="A2168" s="776"/>
      <c r="B2168" s="780"/>
      <c r="D2168" s="779"/>
      <c r="E2168" s="779"/>
      <c r="F2168" s="778"/>
      <c r="G2168" s="777"/>
      <c r="H2168" s="776"/>
      <c r="I2168" s="776"/>
      <c r="J2168" s="776"/>
      <c r="K2168" s="776"/>
      <c r="L2168" s="776"/>
      <c r="M2168" s="776"/>
      <c r="N2168" s="776"/>
      <c r="O2168" s="776"/>
      <c r="P2168" s="776"/>
      <c r="Q2168" s="776"/>
      <c r="R2168" s="776"/>
      <c r="S2168" s="776"/>
      <c r="T2168" s="776"/>
      <c r="U2168" s="776"/>
      <c r="V2168" s="46"/>
      <c r="W2168" s="46"/>
      <c r="X2168" s="775"/>
      <c r="Y2168" s="775"/>
      <c r="Z2168" s="775"/>
      <c r="AA2168" s="775"/>
      <c r="AB2168" s="775"/>
    </row>
    <row r="2169" spans="1:28" s="43" customFormat="1" x14ac:dyDescent="0.2">
      <c r="A2169" s="776"/>
      <c r="B2169" s="780"/>
      <c r="D2169" s="779"/>
      <c r="E2169" s="779"/>
      <c r="F2169" s="778"/>
      <c r="G2169" s="777"/>
      <c r="H2169" s="776"/>
      <c r="I2169" s="776"/>
      <c r="J2169" s="776"/>
      <c r="K2169" s="776"/>
      <c r="L2169" s="776"/>
      <c r="M2169" s="776"/>
      <c r="N2169" s="776"/>
      <c r="O2169" s="776"/>
      <c r="P2169" s="776"/>
      <c r="Q2169" s="776"/>
      <c r="R2169" s="776"/>
      <c r="S2169" s="776"/>
      <c r="T2169" s="776"/>
      <c r="U2169" s="776"/>
      <c r="V2169" s="46"/>
      <c r="W2169" s="46"/>
      <c r="X2169" s="775"/>
      <c r="Y2169" s="775"/>
      <c r="Z2169" s="775"/>
      <c r="AA2169" s="775"/>
      <c r="AB2169" s="775"/>
    </row>
    <row r="2170" spans="1:28" s="43" customFormat="1" x14ac:dyDescent="0.2">
      <c r="A2170" s="776"/>
      <c r="B2170" s="780"/>
      <c r="D2170" s="779"/>
      <c r="E2170" s="779"/>
      <c r="F2170" s="778"/>
      <c r="G2170" s="777"/>
      <c r="H2170" s="776"/>
      <c r="I2170" s="776"/>
      <c r="J2170" s="776"/>
      <c r="K2170" s="776"/>
      <c r="L2170" s="776"/>
      <c r="M2170" s="776"/>
      <c r="N2170" s="776"/>
      <c r="O2170" s="776"/>
      <c r="P2170" s="776"/>
      <c r="Q2170" s="776"/>
      <c r="R2170" s="776"/>
      <c r="S2170" s="776"/>
      <c r="T2170" s="776"/>
      <c r="U2170" s="776"/>
      <c r="V2170" s="46"/>
      <c r="W2170" s="46"/>
      <c r="X2170" s="775"/>
      <c r="Y2170" s="775"/>
      <c r="Z2170" s="775"/>
      <c r="AA2170" s="775"/>
      <c r="AB2170" s="775"/>
    </row>
    <row r="2171" spans="1:28" s="43" customFormat="1" x14ac:dyDescent="0.2">
      <c r="A2171" s="776"/>
      <c r="B2171" s="780"/>
      <c r="D2171" s="779"/>
      <c r="E2171" s="779"/>
      <c r="F2171" s="778"/>
      <c r="G2171" s="777"/>
      <c r="H2171" s="776"/>
      <c r="I2171" s="776"/>
      <c r="J2171" s="776"/>
      <c r="K2171" s="776"/>
      <c r="L2171" s="776"/>
      <c r="M2171" s="776"/>
      <c r="N2171" s="776"/>
      <c r="O2171" s="776"/>
      <c r="P2171" s="776"/>
      <c r="Q2171" s="776"/>
      <c r="R2171" s="776"/>
      <c r="S2171" s="776"/>
      <c r="T2171" s="776"/>
      <c r="U2171" s="776"/>
      <c r="V2171" s="46"/>
      <c r="W2171" s="46"/>
      <c r="X2171" s="775"/>
      <c r="Y2171" s="775"/>
      <c r="Z2171" s="775"/>
      <c r="AA2171" s="775"/>
      <c r="AB2171" s="775"/>
    </row>
    <row r="2172" spans="1:28" s="43" customFormat="1" x14ac:dyDescent="0.2">
      <c r="A2172" s="776"/>
      <c r="B2172" s="780"/>
      <c r="D2172" s="779"/>
      <c r="E2172" s="779"/>
      <c r="F2172" s="778"/>
      <c r="G2172" s="777"/>
      <c r="H2172" s="776"/>
      <c r="I2172" s="776"/>
      <c r="J2172" s="776"/>
      <c r="K2172" s="776"/>
      <c r="L2172" s="776"/>
      <c r="M2172" s="776"/>
      <c r="N2172" s="776"/>
      <c r="O2172" s="776"/>
      <c r="P2172" s="776"/>
      <c r="Q2172" s="776"/>
      <c r="R2172" s="776"/>
      <c r="S2172" s="776"/>
      <c r="T2172" s="776"/>
      <c r="U2172" s="776"/>
      <c r="V2172" s="46"/>
      <c r="W2172" s="46"/>
      <c r="X2172" s="775"/>
      <c r="Y2172" s="775"/>
      <c r="Z2172" s="775"/>
      <c r="AA2172" s="775"/>
      <c r="AB2172" s="775"/>
    </row>
    <row r="2173" spans="1:28" s="43" customFormat="1" x14ac:dyDescent="0.2">
      <c r="A2173" s="776"/>
      <c r="B2173" s="780"/>
      <c r="D2173" s="779"/>
      <c r="E2173" s="779"/>
      <c r="F2173" s="778"/>
      <c r="G2173" s="777"/>
      <c r="H2173" s="776"/>
      <c r="I2173" s="776"/>
      <c r="J2173" s="776"/>
      <c r="K2173" s="776"/>
      <c r="L2173" s="776"/>
      <c r="M2173" s="776"/>
      <c r="N2173" s="776"/>
      <c r="O2173" s="776"/>
      <c r="P2173" s="776"/>
      <c r="Q2173" s="776"/>
      <c r="R2173" s="776"/>
      <c r="S2173" s="776"/>
      <c r="T2173" s="776"/>
      <c r="U2173" s="776"/>
      <c r="V2173" s="46"/>
      <c r="W2173" s="46"/>
      <c r="X2173" s="775"/>
      <c r="Y2173" s="775"/>
      <c r="Z2173" s="775"/>
      <c r="AA2173" s="775"/>
      <c r="AB2173" s="775"/>
    </row>
    <row r="2174" spans="1:28" s="43" customFormat="1" x14ac:dyDescent="0.2">
      <c r="A2174" s="776"/>
      <c r="B2174" s="780"/>
      <c r="D2174" s="779"/>
      <c r="E2174" s="779"/>
      <c r="F2174" s="778"/>
      <c r="G2174" s="777"/>
      <c r="H2174" s="776"/>
      <c r="I2174" s="776"/>
      <c r="J2174" s="776"/>
      <c r="K2174" s="776"/>
      <c r="L2174" s="776"/>
      <c r="M2174" s="776"/>
      <c r="N2174" s="776"/>
      <c r="O2174" s="776"/>
      <c r="P2174" s="776"/>
      <c r="Q2174" s="776"/>
      <c r="R2174" s="776"/>
      <c r="S2174" s="776"/>
      <c r="T2174" s="776"/>
      <c r="U2174" s="776"/>
      <c r="V2174" s="46"/>
      <c r="W2174" s="46"/>
      <c r="X2174" s="775"/>
      <c r="Y2174" s="775"/>
      <c r="Z2174" s="775"/>
      <c r="AA2174" s="775"/>
      <c r="AB2174" s="775"/>
    </row>
    <row r="2175" spans="1:28" s="43" customFormat="1" x14ac:dyDescent="0.2">
      <c r="A2175" s="776"/>
      <c r="B2175" s="780"/>
      <c r="D2175" s="779"/>
      <c r="E2175" s="779"/>
      <c r="F2175" s="778"/>
      <c r="G2175" s="777"/>
      <c r="H2175" s="776"/>
      <c r="I2175" s="776"/>
      <c r="J2175" s="776"/>
      <c r="K2175" s="776"/>
      <c r="L2175" s="776"/>
      <c r="M2175" s="776"/>
      <c r="N2175" s="776"/>
      <c r="O2175" s="776"/>
      <c r="P2175" s="776"/>
      <c r="Q2175" s="776"/>
      <c r="R2175" s="776"/>
      <c r="S2175" s="776"/>
      <c r="T2175" s="776"/>
      <c r="U2175" s="776"/>
      <c r="V2175" s="46"/>
      <c r="W2175" s="46"/>
      <c r="X2175" s="775"/>
      <c r="Y2175" s="775"/>
      <c r="Z2175" s="775"/>
      <c r="AA2175" s="775"/>
      <c r="AB2175" s="775"/>
    </row>
    <row r="2176" spans="1:28" s="43" customFormat="1" x14ac:dyDescent="0.2">
      <c r="A2176" s="776"/>
      <c r="B2176" s="780"/>
      <c r="D2176" s="779"/>
      <c r="E2176" s="779"/>
      <c r="F2176" s="778"/>
      <c r="G2176" s="777"/>
      <c r="H2176" s="776"/>
      <c r="I2176" s="776"/>
      <c r="J2176" s="776"/>
      <c r="K2176" s="776"/>
      <c r="L2176" s="776"/>
      <c r="M2176" s="776"/>
      <c r="N2176" s="776"/>
      <c r="O2176" s="776"/>
      <c r="P2176" s="776"/>
      <c r="Q2176" s="776"/>
      <c r="R2176" s="776"/>
      <c r="S2176" s="776"/>
      <c r="T2176" s="776"/>
      <c r="U2176" s="776"/>
      <c r="V2176" s="46"/>
      <c r="W2176" s="46"/>
      <c r="X2176" s="775"/>
      <c r="Y2176" s="775"/>
      <c r="Z2176" s="775"/>
      <c r="AA2176" s="775"/>
      <c r="AB2176" s="775"/>
    </row>
    <row r="2177" spans="1:28" s="43" customFormat="1" x14ac:dyDescent="0.2">
      <c r="A2177" s="776"/>
      <c r="B2177" s="780"/>
      <c r="D2177" s="779"/>
      <c r="E2177" s="779"/>
      <c r="F2177" s="778"/>
      <c r="G2177" s="777"/>
      <c r="H2177" s="776"/>
      <c r="I2177" s="776"/>
      <c r="J2177" s="776"/>
      <c r="K2177" s="776"/>
      <c r="L2177" s="776"/>
      <c r="M2177" s="776"/>
      <c r="N2177" s="776"/>
      <c r="O2177" s="776"/>
      <c r="P2177" s="776"/>
      <c r="Q2177" s="776"/>
      <c r="R2177" s="776"/>
      <c r="S2177" s="776"/>
      <c r="T2177" s="776"/>
      <c r="U2177" s="776"/>
      <c r="V2177" s="46"/>
      <c r="W2177" s="46"/>
      <c r="X2177" s="775"/>
      <c r="Y2177" s="775"/>
      <c r="Z2177" s="775"/>
      <c r="AA2177" s="775"/>
      <c r="AB2177" s="775"/>
    </row>
    <row r="2178" spans="1:28" s="43" customFormat="1" x14ac:dyDescent="0.2">
      <c r="A2178" s="776"/>
      <c r="B2178" s="780"/>
      <c r="D2178" s="779"/>
      <c r="E2178" s="779"/>
      <c r="F2178" s="778"/>
      <c r="G2178" s="777"/>
      <c r="H2178" s="776"/>
      <c r="I2178" s="776"/>
      <c r="J2178" s="776"/>
      <c r="K2178" s="776"/>
      <c r="L2178" s="776"/>
      <c r="M2178" s="776"/>
      <c r="N2178" s="776"/>
      <c r="O2178" s="776"/>
      <c r="P2178" s="776"/>
      <c r="Q2178" s="776"/>
      <c r="R2178" s="776"/>
      <c r="S2178" s="776"/>
      <c r="T2178" s="776"/>
      <c r="U2178" s="776"/>
      <c r="V2178" s="46"/>
      <c r="W2178" s="46"/>
      <c r="X2178" s="775"/>
      <c r="Y2178" s="775"/>
      <c r="Z2178" s="775"/>
      <c r="AA2178" s="775"/>
      <c r="AB2178" s="775"/>
    </row>
    <row r="2179" spans="1:28" s="43" customFormat="1" x14ac:dyDescent="0.2">
      <c r="A2179" s="776"/>
      <c r="B2179" s="780"/>
      <c r="D2179" s="779"/>
      <c r="E2179" s="779"/>
      <c r="F2179" s="778"/>
      <c r="G2179" s="777"/>
      <c r="H2179" s="776"/>
      <c r="I2179" s="776"/>
      <c r="J2179" s="776"/>
      <c r="K2179" s="776"/>
      <c r="L2179" s="776"/>
      <c r="M2179" s="776"/>
      <c r="N2179" s="776"/>
      <c r="O2179" s="776"/>
      <c r="P2179" s="776"/>
      <c r="Q2179" s="776"/>
      <c r="R2179" s="776"/>
      <c r="S2179" s="776"/>
      <c r="T2179" s="776"/>
      <c r="U2179" s="776"/>
      <c r="V2179" s="46"/>
      <c r="W2179" s="46"/>
      <c r="X2179" s="775"/>
      <c r="Y2179" s="775"/>
      <c r="Z2179" s="775"/>
      <c r="AA2179" s="775"/>
      <c r="AB2179" s="775"/>
    </row>
    <row r="2180" spans="1:28" s="43" customFormat="1" x14ac:dyDescent="0.2">
      <c r="A2180" s="776"/>
      <c r="B2180" s="780"/>
      <c r="D2180" s="779"/>
      <c r="E2180" s="779"/>
      <c r="F2180" s="778"/>
      <c r="G2180" s="777"/>
      <c r="H2180" s="776"/>
      <c r="I2180" s="776"/>
      <c r="J2180" s="776"/>
      <c r="K2180" s="776"/>
      <c r="L2180" s="776"/>
      <c r="M2180" s="776"/>
      <c r="N2180" s="776"/>
      <c r="O2180" s="776"/>
      <c r="P2180" s="776"/>
      <c r="Q2180" s="776"/>
      <c r="R2180" s="776"/>
      <c r="S2180" s="776"/>
      <c r="T2180" s="776"/>
      <c r="U2180" s="776"/>
      <c r="V2180" s="46"/>
      <c r="W2180" s="46"/>
      <c r="X2180" s="775"/>
      <c r="Y2180" s="775"/>
      <c r="Z2180" s="775"/>
      <c r="AA2180" s="775"/>
      <c r="AB2180" s="775"/>
    </row>
    <row r="2181" spans="1:28" s="43" customFormat="1" x14ac:dyDescent="0.2">
      <c r="A2181" s="776"/>
      <c r="B2181" s="780"/>
      <c r="D2181" s="779"/>
      <c r="E2181" s="779"/>
      <c r="F2181" s="778"/>
      <c r="G2181" s="777"/>
      <c r="H2181" s="776"/>
      <c r="I2181" s="776"/>
      <c r="J2181" s="776"/>
      <c r="K2181" s="776"/>
      <c r="L2181" s="776"/>
      <c r="M2181" s="776"/>
      <c r="N2181" s="776"/>
      <c r="O2181" s="776"/>
      <c r="P2181" s="776"/>
      <c r="Q2181" s="776"/>
      <c r="R2181" s="776"/>
      <c r="S2181" s="776"/>
      <c r="T2181" s="776"/>
      <c r="U2181" s="776"/>
      <c r="V2181" s="46"/>
      <c r="W2181" s="46"/>
      <c r="X2181" s="775"/>
      <c r="Y2181" s="775"/>
      <c r="Z2181" s="775"/>
      <c r="AA2181" s="775"/>
      <c r="AB2181" s="775"/>
    </row>
    <row r="2182" spans="1:28" s="43" customFormat="1" x14ac:dyDescent="0.2">
      <c r="A2182" s="776"/>
      <c r="B2182" s="780"/>
      <c r="D2182" s="779"/>
      <c r="E2182" s="779"/>
      <c r="F2182" s="778"/>
      <c r="G2182" s="777"/>
      <c r="H2182" s="776"/>
      <c r="I2182" s="776"/>
      <c r="J2182" s="776"/>
      <c r="K2182" s="776"/>
      <c r="L2182" s="776"/>
      <c r="M2182" s="776"/>
      <c r="N2182" s="776"/>
      <c r="O2182" s="776"/>
      <c r="P2182" s="776"/>
      <c r="Q2182" s="776"/>
      <c r="R2182" s="776"/>
      <c r="S2182" s="776"/>
      <c r="T2182" s="776"/>
      <c r="U2182" s="776"/>
      <c r="V2182" s="46"/>
      <c r="W2182" s="46"/>
      <c r="X2182" s="775"/>
      <c r="Y2182" s="775"/>
      <c r="Z2182" s="775"/>
      <c r="AA2182" s="775"/>
      <c r="AB2182" s="775"/>
    </row>
    <row r="2183" spans="1:28" s="43" customFormat="1" x14ac:dyDescent="0.2">
      <c r="A2183" s="776"/>
      <c r="B2183" s="780"/>
      <c r="D2183" s="779"/>
      <c r="E2183" s="779"/>
      <c r="F2183" s="778"/>
      <c r="G2183" s="777"/>
      <c r="H2183" s="776"/>
      <c r="I2183" s="776"/>
      <c r="J2183" s="776"/>
      <c r="K2183" s="776"/>
      <c r="L2183" s="776"/>
      <c r="M2183" s="776"/>
      <c r="N2183" s="776"/>
      <c r="O2183" s="776"/>
      <c r="P2183" s="776"/>
      <c r="Q2183" s="776"/>
      <c r="R2183" s="776"/>
      <c r="S2183" s="776"/>
      <c r="T2183" s="776"/>
      <c r="U2183" s="776"/>
      <c r="V2183" s="46"/>
      <c r="W2183" s="46"/>
      <c r="X2183" s="775"/>
      <c r="Y2183" s="775"/>
      <c r="Z2183" s="775"/>
      <c r="AA2183" s="775"/>
      <c r="AB2183" s="775"/>
    </row>
    <row r="2184" spans="1:28" s="43" customFormat="1" x14ac:dyDescent="0.2">
      <c r="A2184" s="776"/>
      <c r="B2184" s="780"/>
      <c r="D2184" s="779"/>
      <c r="E2184" s="779"/>
      <c r="F2184" s="778"/>
      <c r="G2184" s="777"/>
      <c r="H2184" s="776"/>
      <c r="I2184" s="776"/>
      <c r="J2184" s="776"/>
      <c r="K2184" s="776"/>
      <c r="L2184" s="776"/>
      <c r="M2184" s="776"/>
      <c r="N2184" s="776"/>
      <c r="O2184" s="776"/>
      <c r="P2184" s="776"/>
      <c r="Q2184" s="776"/>
      <c r="R2184" s="776"/>
      <c r="S2184" s="776"/>
      <c r="T2184" s="776"/>
      <c r="U2184" s="776"/>
      <c r="V2184" s="46"/>
      <c r="W2184" s="46"/>
      <c r="X2184" s="775"/>
      <c r="Y2184" s="775"/>
      <c r="Z2184" s="775"/>
      <c r="AA2184" s="775"/>
      <c r="AB2184" s="775"/>
    </row>
    <row r="2185" spans="1:28" s="43" customFormat="1" x14ac:dyDescent="0.2">
      <c r="A2185" s="776"/>
      <c r="B2185" s="780"/>
      <c r="D2185" s="779"/>
      <c r="E2185" s="779"/>
      <c r="F2185" s="778"/>
      <c r="G2185" s="777"/>
      <c r="H2185" s="776"/>
      <c r="I2185" s="776"/>
      <c r="J2185" s="776"/>
      <c r="K2185" s="776"/>
      <c r="L2185" s="776"/>
      <c r="M2185" s="776"/>
      <c r="N2185" s="776"/>
      <c r="O2185" s="776"/>
      <c r="P2185" s="776"/>
      <c r="Q2185" s="776"/>
      <c r="R2185" s="776"/>
      <c r="S2185" s="776"/>
      <c r="T2185" s="776"/>
      <c r="U2185" s="776"/>
      <c r="V2185" s="46"/>
      <c r="W2185" s="46"/>
      <c r="X2185" s="775"/>
      <c r="Y2185" s="775"/>
      <c r="Z2185" s="775"/>
      <c r="AA2185" s="775"/>
      <c r="AB2185" s="775"/>
    </row>
    <row r="2186" spans="1:28" s="43" customFormat="1" x14ac:dyDescent="0.2">
      <c r="A2186" s="776"/>
      <c r="B2186" s="780"/>
      <c r="D2186" s="779"/>
      <c r="E2186" s="779"/>
      <c r="F2186" s="778"/>
      <c r="G2186" s="777"/>
      <c r="H2186" s="776"/>
      <c r="I2186" s="776"/>
      <c r="J2186" s="776"/>
      <c r="K2186" s="776"/>
      <c r="L2186" s="776"/>
      <c r="M2186" s="776"/>
      <c r="N2186" s="776"/>
      <c r="O2186" s="776"/>
      <c r="P2186" s="776"/>
      <c r="Q2186" s="776"/>
      <c r="R2186" s="776"/>
      <c r="S2186" s="776"/>
      <c r="T2186" s="776"/>
      <c r="U2186" s="776"/>
      <c r="V2186" s="46"/>
      <c r="W2186" s="46"/>
      <c r="X2186" s="775"/>
      <c r="Y2186" s="775"/>
      <c r="Z2186" s="775"/>
      <c r="AA2186" s="775"/>
      <c r="AB2186" s="775"/>
    </row>
    <row r="2187" spans="1:28" s="43" customFormat="1" x14ac:dyDescent="0.2">
      <c r="A2187" s="776"/>
      <c r="B2187" s="780"/>
      <c r="D2187" s="779"/>
      <c r="E2187" s="779"/>
      <c r="F2187" s="778"/>
      <c r="G2187" s="777"/>
      <c r="H2187" s="776"/>
      <c r="I2187" s="776"/>
      <c r="J2187" s="776"/>
      <c r="K2187" s="776"/>
      <c r="L2187" s="776"/>
      <c r="M2187" s="776"/>
      <c r="N2187" s="776"/>
      <c r="O2187" s="776"/>
      <c r="P2187" s="776"/>
      <c r="Q2187" s="776"/>
      <c r="R2187" s="776"/>
      <c r="S2187" s="776"/>
      <c r="T2187" s="776"/>
      <c r="U2187" s="776"/>
      <c r="V2187" s="46"/>
      <c r="W2187" s="46"/>
      <c r="X2187" s="775"/>
      <c r="Y2187" s="775"/>
      <c r="Z2187" s="775"/>
      <c r="AA2187" s="775"/>
      <c r="AB2187" s="775"/>
    </row>
    <row r="2188" spans="1:28" s="43" customFormat="1" x14ac:dyDescent="0.2">
      <c r="A2188" s="776"/>
      <c r="B2188" s="780"/>
      <c r="D2188" s="779"/>
      <c r="E2188" s="779"/>
      <c r="F2188" s="778"/>
      <c r="G2188" s="777"/>
      <c r="H2188" s="776"/>
      <c r="I2188" s="776"/>
      <c r="J2188" s="776"/>
      <c r="K2188" s="776"/>
      <c r="L2188" s="776"/>
      <c r="M2188" s="776"/>
      <c r="N2188" s="776"/>
      <c r="O2188" s="776"/>
      <c r="P2188" s="776"/>
      <c r="Q2188" s="776"/>
      <c r="R2188" s="776"/>
      <c r="S2188" s="776"/>
      <c r="T2188" s="776"/>
      <c r="U2188" s="776"/>
      <c r="V2188" s="46"/>
      <c r="W2188" s="46"/>
      <c r="X2188" s="775"/>
      <c r="Y2188" s="775"/>
      <c r="Z2188" s="775"/>
      <c r="AA2188" s="775"/>
      <c r="AB2188" s="775"/>
    </row>
    <row r="2189" spans="1:28" s="43" customFormat="1" x14ac:dyDescent="0.2">
      <c r="A2189" s="776"/>
      <c r="B2189" s="780"/>
      <c r="D2189" s="779"/>
      <c r="E2189" s="779"/>
      <c r="F2189" s="778"/>
      <c r="G2189" s="777"/>
      <c r="H2189" s="776"/>
      <c r="I2189" s="776"/>
      <c r="J2189" s="776"/>
      <c r="K2189" s="776"/>
      <c r="L2189" s="776"/>
      <c r="M2189" s="776"/>
      <c r="N2189" s="776"/>
      <c r="O2189" s="776"/>
      <c r="P2189" s="776"/>
      <c r="Q2189" s="776"/>
      <c r="R2189" s="776"/>
      <c r="S2189" s="776"/>
      <c r="T2189" s="776"/>
      <c r="U2189" s="776"/>
      <c r="V2189" s="46"/>
      <c r="W2189" s="46"/>
      <c r="X2189" s="775"/>
      <c r="Y2189" s="775"/>
      <c r="Z2189" s="775"/>
      <c r="AA2189" s="775"/>
      <c r="AB2189" s="775"/>
    </row>
    <row r="2190" spans="1:28" s="43" customFormat="1" x14ac:dyDescent="0.2">
      <c r="A2190" s="776"/>
      <c r="B2190" s="780"/>
      <c r="D2190" s="779"/>
      <c r="E2190" s="779"/>
      <c r="F2190" s="778"/>
      <c r="G2190" s="777"/>
      <c r="H2190" s="776"/>
      <c r="I2190" s="776"/>
      <c r="J2190" s="776"/>
      <c r="K2190" s="776"/>
      <c r="L2190" s="776"/>
      <c r="M2190" s="776"/>
      <c r="N2190" s="776"/>
      <c r="O2190" s="776"/>
      <c r="P2190" s="776"/>
      <c r="Q2190" s="776"/>
      <c r="R2190" s="776"/>
      <c r="S2190" s="776"/>
      <c r="T2190" s="776"/>
      <c r="U2190" s="776"/>
      <c r="V2190" s="46"/>
      <c r="W2190" s="46"/>
      <c r="X2190" s="775"/>
      <c r="Y2190" s="775"/>
      <c r="Z2190" s="775"/>
      <c r="AA2190" s="775"/>
      <c r="AB2190" s="775"/>
    </row>
    <row r="2191" spans="1:28" s="43" customFormat="1" x14ac:dyDescent="0.2">
      <c r="A2191" s="776"/>
      <c r="B2191" s="780"/>
      <c r="D2191" s="779"/>
      <c r="E2191" s="779"/>
      <c r="F2191" s="778"/>
      <c r="G2191" s="777"/>
      <c r="H2191" s="776"/>
      <c r="I2191" s="776"/>
      <c r="J2191" s="776"/>
      <c r="K2191" s="776"/>
      <c r="L2191" s="776"/>
      <c r="M2191" s="776"/>
      <c r="N2191" s="776"/>
      <c r="O2191" s="776"/>
      <c r="P2191" s="776"/>
      <c r="Q2191" s="776"/>
      <c r="R2191" s="776"/>
      <c r="S2191" s="776"/>
      <c r="T2191" s="776"/>
      <c r="U2191" s="776"/>
      <c r="V2191" s="46"/>
      <c r="W2191" s="46"/>
      <c r="X2191" s="775"/>
      <c r="Y2191" s="775"/>
      <c r="Z2191" s="775"/>
      <c r="AA2191" s="775"/>
      <c r="AB2191" s="775"/>
    </row>
    <row r="2192" spans="1:28" s="43" customFormat="1" x14ac:dyDescent="0.2">
      <c r="A2192" s="776"/>
      <c r="B2192" s="780"/>
      <c r="D2192" s="779"/>
      <c r="E2192" s="779"/>
      <c r="F2192" s="778"/>
      <c r="G2192" s="777"/>
      <c r="H2192" s="776"/>
      <c r="I2192" s="776"/>
      <c r="J2192" s="776"/>
      <c r="K2192" s="776"/>
      <c r="L2192" s="776"/>
      <c r="M2192" s="776"/>
      <c r="N2192" s="776"/>
      <c r="O2192" s="776"/>
      <c r="P2192" s="776"/>
      <c r="Q2192" s="776"/>
      <c r="R2192" s="776"/>
      <c r="S2192" s="776"/>
      <c r="T2192" s="776"/>
      <c r="U2192" s="776"/>
      <c r="V2192" s="46"/>
      <c r="W2192" s="46"/>
      <c r="X2192" s="775"/>
      <c r="Y2192" s="775"/>
      <c r="Z2192" s="775"/>
      <c r="AA2192" s="775"/>
      <c r="AB2192" s="775"/>
    </row>
    <row r="2193" spans="1:28" s="43" customFormat="1" x14ac:dyDescent="0.2">
      <c r="A2193" s="776"/>
      <c r="B2193" s="780"/>
      <c r="D2193" s="779"/>
      <c r="E2193" s="779"/>
      <c r="F2193" s="778"/>
      <c r="G2193" s="777"/>
      <c r="H2193" s="776"/>
      <c r="I2193" s="776"/>
      <c r="J2193" s="776"/>
      <c r="K2193" s="776"/>
      <c r="L2193" s="776"/>
      <c r="M2193" s="776"/>
      <c r="N2193" s="776"/>
      <c r="O2193" s="776"/>
      <c r="P2193" s="776"/>
      <c r="Q2193" s="776"/>
      <c r="R2193" s="776"/>
      <c r="S2193" s="776"/>
      <c r="T2193" s="776"/>
      <c r="U2193" s="776"/>
      <c r="V2193" s="46"/>
      <c r="W2193" s="46"/>
      <c r="X2193" s="775"/>
      <c r="Y2193" s="775"/>
      <c r="Z2193" s="775"/>
      <c r="AA2193" s="775"/>
      <c r="AB2193" s="775"/>
    </row>
    <row r="2194" spans="1:28" s="43" customFormat="1" x14ac:dyDescent="0.2">
      <c r="A2194" s="776"/>
      <c r="B2194" s="780"/>
      <c r="D2194" s="779"/>
      <c r="E2194" s="779"/>
      <c r="F2194" s="778"/>
      <c r="G2194" s="777"/>
      <c r="H2194" s="776"/>
      <c r="I2194" s="776"/>
      <c r="J2194" s="776"/>
      <c r="K2194" s="776"/>
      <c r="L2194" s="776"/>
      <c r="M2194" s="776"/>
      <c r="N2194" s="776"/>
      <c r="O2194" s="776"/>
      <c r="P2194" s="776"/>
      <c r="Q2194" s="776"/>
      <c r="R2194" s="776"/>
      <c r="S2194" s="776"/>
      <c r="T2194" s="776"/>
      <c r="U2194" s="776"/>
      <c r="V2194" s="46"/>
      <c r="W2194" s="46"/>
      <c r="X2194" s="775"/>
      <c r="Y2194" s="775"/>
      <c r="Z2194" s="775"/>
      <c r="AA2194" s="775"/>
      <c r="AB2194" s="775"/>
    </row>
    <row r="2195" spans="1:28" s="43" customFormat="1" x14ac:dyDescent="0.2">
      <c r="A2195" s="776"/>
      <c r="B2195" s="780"/>
      <c r="D2195" s="779"/>
      <c r="E2195" s="779"/>
      <c r="F2195" s="778"/>
      <c r="G2195" s="777"/>
      <c r="H2195" s="776"/>
      <c r="I2195" s="776"/>
      <c r="J2195" s="776"/>
      <c r="K2195" s="776"/>
      <c r="L2195" s="776"/>
      <c r="M2195" s="776"/>
      <c r="N2195" s="776"/>
      <c r="O2195" s="776"/>
      <c r="P2195" s="776"/>
      <c r="Q2195" s="776"/>
      <c r="R2195" s="776"/>
      <c r="S2195" s="776"/>
      <c r="T2195" s="776"/>
      <c r="U2195" s="776"/>
      <c r="V2195" s="46"/>
      <c r="W2195" s="46"/>
      <c r="X2195" s="775"/>
      <c r="Y2195" s="775"/>
      <c r="Z2195" s="775"/>
      <c r="AA2195" s="775"/>
      <c r="AB2195" s="775"/>
    </row>
    <row r="2196" spans="1:28" s="43" customFormat="1" x14ac:dyDescent="0.2">
      <c r="A2196" s="776"/>
      <c r="B2196" s="780"/>
      <c r="D2196" s="779"/>
      <c r="E2196" s="779"/>
      <c r="F2196" s="778"/>
      <c r="G2196" s="777"/>
      <c r="H2196" s="776"/>
      <c r="I2196" s="776"/>
      <c r="J2196" s="776"/>
      <c r="K2196" s="776"/>
      <c r="L2196" s="776"/>
      <c r="M2196" s="776"/>
      <c r="N2196" s="776"/>
      <c r="O2196" s="776"/>
      <c r="P2196" s="776"/>
      <c r="Q2196" s="776"/>
      <c r="R2196" s="776"/>
      <c r="S2196" s="776"/>
      <c r="T2196" s="776"/>
      <c r="U2196" s="776"/>
      <c r="V2196" s="46"/>
      <c r="W2196" s="46"/>
      <c r="X2196" s="775"/>
      <c r="Y2196" s="775"/>
      <c r="Z2196" s="775"/>
      <c r="AA2196" s="775"/>
      <c r="AB2196" s="775"/>
    </row>
    <row r="2197" spans="1:28" s="43" customFormat="1" x14ac:dyDescent="0.2">
      <c r="A2197" s="776"/>
      <c r="B2197" s="780"/>
      <c r="D2197" s="779"/>
      <c r="E2197" s="779"/>
      <c r="F2197" s="778"/>
      <c r="G2197" s="777"/>
      <c r="H2197" s="776"/>
      <c r="I2197" s="776"/>
      <c r="J2197" s="776"/>
      <c r="K2197" s="776"/>
      <c r="L2197" s="776"/>
      <c r="M2197" s="776"/>
      <c r="N2197" s="776"/>
      <c r="O2197" s="776"/>
      <c r="P2197" s="776"/>
      <c r="Q2197" s="776"/>
      <c r="R2197" s="776"/>
      <c r="S2197" s="776"/>
      <c r="T2197" s="776"/>
      <c r="U2197" s="776"/>
      <c r="V2197" s="46"/>
      <c r="W2197" s="46"/>
      <c r="X2197" s="775"/>
      <c r="Y2197" s="775"/>
      <c r="Z2197" s="775"/>
      <c r="AA2197" s="775"/>
      <c r="AB2197" s="775"/>
    </row>
    <row r="2198" spans="1:28" s="43" customFormat="1" x14ac:dyDescent="0.2">
      <c r="A2198" s="776"/>
      <c r="B2198" s="780"/>
      <c r="D2198" s="779"/>
      <c r="E2198" s="779"/>
      <c r="F2198" s="778"/>
      <c r="G2198" s="777"/>
      <c r="H2198" s="776"/>
      <c r="I2198" s="776"/>
      <c r="J2198" s="776"/>
      <c r="K2198" s="776"/>
      <c r="L2198" s="776"/>
      <c r="M2198" s="776"/>
      <c r="N2198" s="776"/>
      <c r="O2198" s="776"/>
      <c r="P2198" s="776"/>
      <c r="Q2198" s="776"/>
      <c r="R2198" s="776"/>
      <c r="S2198" s="776"/>
      <c r="T2198" s="776"/>
      <c r="U2198" s="776"/>
      <c r="V2198" s="46"/>
      <c r="W2198" s="46"/>
      <c r="X2198" s="775"/>
      <c r="Y2198" s="775"/>
      <c r="Z2198" s="775"/>
      <c r="AA2198" s="775"/>
      <c r="AB2198" s="775"/>
    </row>
    <row r="2199" spans="1:28" s="43" customFormat="1" x14ac:dyDescent="0.2">
      <c r="A2199" s="776"/>
      <c r="B2199" s="780"/>
      <c r="D2199" s="779"/>
      <c r="E2199" s="779"/>
      <c r="F2199" s="778"/>
      <c r="G2199" s="777"/>
      <c r="H2199" s="776"/>
      <c r="I2199" s="776"/>
      <c r="J2199" s="776"/>
      <c r="K2199" s="776"/>
      <c r="L2199" s="776"/>
      <c r="M2199" s="776"/>
      <c r="N2199" s="776"/>
      <c r="O2199" s="776"/>
      <c r="P2199" s="776"/>
      <c r="Q2199" s="776"/>
      <c r="R2199" s="776"/>
      <c r="S2199" s="776"/>
      <c r="T2199" s="776"/>
      <c r="U2199" s="776"/>
      <c r="V2199" s="46"/>
      <c r="W2199" s="46"/>
      <c r="X2199" s="775"/>
      <c r="Y2199" s="775"/>
      <c r="Z2199" s="775"/>
      <c r="AA2199" s="775"/>
      <c r="AB2199" s="775"/>
    </row>
    <row r="2200" spans="1:28" s="43" customFormat="1" x14ac:dyDescent="0.2">
      <c r="A2200" s="776"/>
      <c r="B2200" s="780"/>
      <c r="D2200" s="779"/>
      <c r="E2200" s="779"/>
      <c r="F2200" s="778"/>
      <c r="G2200" s="777"/>
      <c r="H2200" s="776"/>
      <c r="I2200" s="776"/>
      <c r="J2200" s="776"/>
      <c r="K2200" s="776"/>
      <c r="L2200" s="776"/>
      <c r="M2200" s="776"/>
      <c r="N2200" s="776"/>
      <c r="O2200" s="776"/>
      <c r="P2200" s="776"/>
      <c r="Q2200" s="776"/>
      <c r="R2200" s="776"/>
      <c r="S2200" s="776"/>
      <c r="T2200" s="776"/>
      <c r="U2200" s="776"/>
      <c r="V2200" s="46"/>
      <c r="W2200" s="46"/>
      <c r="X2200" s="775"/>
      <c r="Y2200" s="775"/>
      <c r="Z2200" s="775"/>
      <c r="AA2200" s="775"/>
      <c r="AB2200" s="775"/>
    </row>
    <row r="2201" spans="1:28" s="43" customFormat="1" x14ac:dyDescent="0.2">
      <c r="A2201" s="776"/>
      <c r="B2201" s="780"/>
      <c r="D2201" s="779"/>
      <c r="E2201" s="779"/>
      <c r="F2201" s="778"/>
      <c r="G2201" s="777"/>
      <c r="H2201" s="776"/>
      <c r="I2201" s="776"/>
      <c r="J2201" s="776"/>
      <c r="K2201" s="776"/>
      <c r="L2201" s="776"/>
      <c r="M2201" s="776"/>
      <c r="N2201" s="776"/>
      <c r="O2201" s="776"/>
      <c r="P2201" s="776"/>
      <c r="Q2201" s="776"/>
      <c r="R2201" s="776"/>
      <c r="S2201" s="776"/>
      <c r="T2201" s="776"/>
      <c r="U2201" s="776"/>
      <c r="V2201" s="46"/>
      <c r="W2201" s="46"/>
      <c r="X2201" s="775"/>
      <c r="Y2201" s="775"/>
      <c r="Z2201" s="775"/>
      <c r="AA2201" s="775"/>
      <c r="AB2201" s="775"/>
    </row>
    <row r="2202" spans="1:28" s="43" customFormat="1" x14ac:dyDescent="0.2">
      <c r="A2202" s="776"/>
      <c r="B2202" s="780"/>
      <c r="D2202" s="779"/>
      <c r="E2202" s="779"/>
      <c r="F2202" s="778"/>
      <c r="G2202" s="777"/>
      <c r="H2202" s="776"/>
      <c r="I2202" s="776"/>
      <c r="J2202" s="776"/>
      <c r="K2202" s="776"/>
      <c r="L2202" s="776"/>
      <c r="M2202" s="776"/>
      <c r="N2202" s="776"/>
      <c r="O2202" s="776"/>
      <c r="P2202" s="776"/>
      <c r="Q2202" s="776"/>
      <c r="R2202" s="776"/>
      <c r="S2202" s="776"/>
      <c r="T2202" s="776"/>
      <c r="U2202" s="776"/>
      <c r="V2202" s="46"/>
      <c r="W2202" s="46"/>
      <c r="X2202" s="775"/>
      <c r="Y2202" s="775"/>
      <c r="Z2202" s="775"/>
      <c r="AA2202" s="775"/>
      <c r="AB2202" s="775"/>
    </row>
    <row r="2203" spans="1:28" s="43" customFormat="1" x14ac:dyDescent="0.2">
      <c r="A2203" s="776"/>
      <c r="B2203" s="780"/>
      <c r="D2203" s="779"/>
      <c r="E2203" s="779"/>
      <c r="F2203" s="778"/>
      <c r="G2203" s="777"/>
      <c r="H2203" s="776"/>
      <c r="I2203" s="776"/>
      <c r="J2203" s="776"/>
      <c r="K2203" s="776"/>
      <c r="L2203" s="776"/>
      <c r="M2203" s="776"/>
      <c r="N2203" s="776"/>
      <c r="O2203" s="776"/>
      <c r="P2203" s="776"/>
      <c r="Q2203" s="776"/>
      <c r="R2203" s="776"/>
      <c r="S2203" s="776"/>
      <c r="T2203" s="776"/>
      <c r="U2203" s="776"/>
      <c r="V2203" s="46"/>
      <c r="W2203" s="46"/>
      <c r="X2203" s="775"/>
      <c r="Y2203" s="775"/>
      <c r="Z2203" s="775"/>
      <c r="AA2203" s="775"/>
      <c r="AB2203" s="775"/>
    </row>
    <row r="2204" spans="1:28" s="43" customFormat="1" x14ac:dyDescent="0.2">
      <c r="A2204" s="776"/>
      <c r="B2204" s="780"/>
      <c r="D2204" s="779"/>
      <c r="E2204" s="779"/>
      <c r="F2204" s="778"/>
      <c r="G2204" s="777"/>
      <c r="H2204" s="776"/>
      <c r="I2204" s="776"/>
      <c r="J2204" s="776"/>
      <c r="K2204" s="776"/>
      <c r="L2204" s="776"/>
      <c r="M2204" s="776"/>
      <c r="N2204" s="776"/>
      <c r="O2204" s="776"/>
      <c r="P2204" s="776"/>
      <c r="Q2204" s="776"/>
      <c r="R2204" s="776"/>
      <c r="S2204" s="776"/>
      <c r="T2204" s="776"/>
      <c r="U2204" s="776"/>
      <c r="V2204" s="46"/>
      <c r="W2204" s="46"/>
      <c r="X2204" s="775"/>
      <c r="Y2204" s="775"/>
      <c r="Z2204" s="775"/>
      <c r="AA2204" s="775"/>
      <c r="AB2204" s="775"/>
    </row>
    <row r="2205" spans="1:28" s="43" customFormat="1" x14ac:dyDescent="0.2">
      <c r="A2205" s="776"/>
      <c r="B2205" s="780"/>
      <c r="D2205" s="779"/>
      <c r="E2205" s="779"/>
      <c r="F2205" s="778"/>
      <c r="G2205" s="777"/>
      <c r="H2205" s="776"/>
      <c r="I2205" s="776"/>
      <c r="J2205" s="776"/>
      <c r="K2205" s="776"/>
      <c r="L2205" s="776"/>
      <c r="M2205" s="776"/>
      <c r="N2205" s="776"/>
      <c r="O2205" s="776"/>
      <c r="P2205" s="776"/>
      <c r="Q2205" s="776"/>
      <c r="R2205" s="776"/>
      <c r="S2205" s="776"/>
      <c r="T2205" s="776"/>
      <c r="U2205" s="776"/>
      <c r="V2205" s="46"/>
      <c r="W2205" s="46"/>
      <c r="X2205" s="775"/>
      <c r="Y2205" s="775"/>
      <c r="Z2205" s="775"/>
      <c r="AA2205" s="775"/>
      <c r="AB2205" s="775"/>
    </row>
    <row r="2206" spans="1:28" s="43" customFormat="1" x14ac:dyDescent="0.2">
      <c r="A2206" s="776"/>
      <c r="B2206" s="780"/>
      <c r="D2206" s="779"/>
      <c r="E2206" s="779"/>
      <c r="F2206" s="778"/>
      <c r="G2206" s="777"/>
      <c r="H2206" s="776"/>
      <c r="I2206" s="776"/>
      <c r="J2206" s="776"/>
      <c r="K2206" s="776"/>
      <c r="L2206" s="776"/>
      <c r="M2206" s="776"/>
      <c r="N2206" s="776"/>
      <c r="O2206" s="776"/>
      <c r="P2206" s="776"/>
      <c r="Q2206" s="776"/>
      <c r="R2206" s="776"/>
      <c r="S2206" s="776"/>
      <c r="T2206" s="776"/>
      <c r="U2206" s="776"/>
      <c r="V2206" s="46"/>
      <c r="W2206" s="46"/>
      <c r="X2206" s="775"/>
      <c r="Y2206" s="775"/>
      <c r="Z2206" s="775"/>
      <c r="AA2206" s="775"/>
      <c r="AB2206" s="775"/>
    </row>
    <row r="2207" spans="1:28" s="43" customFormat="1" x14ac:dyDescent="0.2">
      <c r="A2207" s="776"/>
      <c r="B2207" s="780"/>
      <c r="D2207" s="779"/>
      <c r="E2207" s="779"/>
      <c r="F2207" s="778"/>
      <c r="G2207" s="777"/>
      <c r="H2207" s="776"/>
      <c r="I2207" s="776"/>
      <c r="J2207" s="776"/>
      <c r="K2207" s="776"/>
      <c r="L2207" s="776"/>
      <c r="M2207" s="776"/>
      <c r="N2207" s="776"/>
      <c r="O2207" s="776"/>
      <c r="P2207" s="776"/>
      <c r="Q2207" s="776"/>
      <c r="R2207" s="776"/>
      <c r="S2207" s="776"/>
      <c r="T2207" s="776"/>
      <c r="U2207" s="776"/>
      <c r="V2207" s="46"/>
      <c r="W2207" s="46"/>
      <c r="X2207" s="775"/>
      <c r="Y2207" s="775"/>
      <c r="Z2207" s="775"/>
      <c r="AA2207" s="775"/>
      <c r="AB2207" s="775"/>
    </row>
    <row r="2208" spans="1:28" s="43" customFormat="1" x14ac:dyDescent="0.2">
      <c r="A2208" s="776"/>
      <c r="B2208" s="780"/>
      <c r="D2208" s="779"/>
      <c r="E2208" s="779"/>
      <c r="F2208" s="778"/>
      <c r="G2208" s="777"/>
      <c r="H2208" s="776"/>
      <c r="I2208" s="776"/>
      <c r="J2208" s="776"/>
      <c r="K2208" s="776"/>
      <c r="L2208" s="776"/>
      <c r="M2208" s="776"/>
      <c r="N2208" s="776"/>
      <c r="O2208" s="776"/>
      <c r="P2208" s="776"/>
      <c r="Q2208" s="776"/>
      <c r="R2208" s="776"/>
      <c r="S2208" s="776"/>
      <c r="T2208" s="776"/>
      <c r="U2208" s="776"/>
      <c r="V2208" s="46"/>
      <c r="W2208" s="46"/>
      <c r="X2208" s="775"/>
      <c r="Y2208" s="775"/>
      <c r="Z2208" s="775"/>
      <c r="AA2208" s="775"/>
      <c r="AB2208" s="775"/>
    </row>
    <row r="2209" spans="1:28" s="43" customFormat="1" x14ac:dyDescent="0.2">
      <c r="A2209" s="776"/>
      <c r="B2209" s="780"/>
      <c r="D2209" s="779"/>
      <c r="E2209" s="779"/>
      <c r="F2209" s="778"/>
      <c r="G2209" s="777"/>
      <c r="H2209" s="776"/>
      <c r="I2209" s="776"/>
      <c r="J2209" s="776"/>
      <c r="K2209" s="776"/>
      <c r="L2209" s="776"/>
      <c r="M2209" s="776"/>
      <c r="N2209" s="776"/>
      <c r="O2209" s="776"/>
      <c r="P2209" s="776"/>
      <c r="Q2209" s="776"/>
      <c r="R2209" s="776"/>
      <c r="S2209" s="776"/>
      <c r="T2209" s="776"/>
      <c r="U2209" s="776"/>
      <c r="V2209" s="46"/>
      <c r="W2209" s="46"/>
      <c r="X2209" s="775"/>
      <c r="Y2209" s="775"/>
      <c r="Z2209" s="775"/>
      <c r="AA2209" s="775"/>
      <c r="AB2209" s="775"/>
    </row>
    <row r="2210" spans="1:28" s="43" customFormat="1" x14ac:dyDescent="0.2">
      <c r="A2210" s="776"/>
      <c r="B2210" s="780"/>
      <c r="D2210" s="779"/>
      <c r="E2210" s="779"/>
      <c r="F2210" s="778"/>
      <c r="G2210" s="777"/>
      <c r="H2210" s="776"/>
      <c r="I2210" s="776"/>
      <c r="J2210" s="776"/>
      <c r="K2210" s="776"/>
      <c r="L2210" s="776"/>
      <c r="M2210" s="776"/>
      <c r="N2210" s="776"/>
      <c r="O2210" s="776"/>
      <c r="P2210" s="776"/>
      <c r="Q2210" s="776"/>
      <c r="R2210" s="776"/>
      <c r="S2210" s="776"/>
      <c r="T2210" s="776"/>
      <c r="U2210" s="776"/>
      <c r="V2210" s="46"/>
      <c r="W2210" s="46"/>
      <c r="X2210" s="775"/>
      <c r="Y2210" s="775"/>
      <c r="Z2210" s="775"/>
      <c r="AA2210" s="775"/>
      <c r="AB2210" s="775"/>
    </row>
    <row r="2211" spans="1:28" s="43" customFormat="1" x14ac:dyDescent="0.2">
      <c r="A2211" s="776"/>
      <c r="B2211" s="780"/>
      <c r="D2211" s="779"/>
      <c r="E2211" s="779"/>
      <c r="F2211" s="778"/>
      <c r="G2211" s="777"/>
      <c r="H2211" s="776"/>
      <c r="I2211" s="776"/>
      <c r="J2211" s="776"/>
      <c r="K2211" s="776"/>
      <c r="L2211" s="776"/>
      <c r="M2211" s="776"/>
      <c r="N2211" s="776"/>
      <c r="O2211" s="776"/>
      <c r="P2211" s="776"/>
      <c r="Q2211" s="776"/>
      <c r="R2211" s="776"/>
      <c r="S2211" s="776"/>
      <c r="T2211" s="776"/>
      <c r="U2211" s="776"/>
      <c r="V2211" s="46"/>
      <c r="W2211" s="46"/>
      <c r="X2211" s="775"/>
      <c r="Y2211" s="775"/>
      <c r="Z2211" s="775"/>
      <c r="AA2211" s="775"/>
      <c r="AB2211" s="775"/>
    </row>
    <row r="2212" spans="1:28" s="43" customFormat="1" x14ac:dyDescent="0.2">
      <c r="A2212" s="776"/>
      <c r="B2212" s="780"/>
      <c r="D2212" s="779"/>
      <c r="E2212" s="779"/>
      <c r="F2212" s="778"/>
      <c r="G2212" s="777"/>
      <c r="H2212" s="776"/>
      <c r="I2212" s="776"/>
      <c r="J2212" s="776"/>
      <c r="K2212" s="776"/>
      <c r="L2212" s="776"/>
      <c r="M2212" s="776"/>
      <c r="N2212" s="776"/>
      <c r="O2212" s="776"/>
      <c r="P2212" s="776"/>
      <c r="Q2212" s="776"/>
      <c r="R2212" s="776"/>
      <c r="S2212" s="776"/>
      <c r="T2212" s="776"/>
      <c r="U2212" s="776"/>
      <c r="V2212" s="46"/>
      <c r="W2212" s="46"/>
      <c r="X2212" s="775"/>
      <c r="Y2212" s="775"/>
      <c r="Z2212" s="775"/>
      <c r="AA2212" s="775"/>
      <c r="AB2212" s="775"/>
    </row>
    <row r="2213" spans="1:28" s="43" customFormat="1" x14ac:dyDescent="0.2">
      <c r="A2213" s="776"/>
      <c r="B2213" s="780"/>
      <c r="D2213" s="779"/>
      <c r="E2213" s="779"/>
      <c r="F2213" s="778"/>
      <c r="G2213" s="777"/>
      <c r="H2213" s="776"/>
      <c r="I2213" s="776"/>
      <c r="J2213" s="776"/>
      <c r="K2213" s="776"/>
      <c r="L2213" s="776"/>
      <c r="M2213" s="776"/>
      <c r="N2213" s="776"/>
      <c r="O2213" s="776"/>
      <c r="P2213" s="776"/>
      <c r="Q2213" s="776"/>
      <c r="R2213" s="776"/>
      <c r="S2213" s="776"/>
      <c r="T2213" s="776"/>
      <c r="U2213" s="776"/>
      <c r="V2213" s="46"/>
      <c r="W2213" s="46"/>
      <c r="X2213" s="775"/>
      <c r="Y2213" s="775"/>
      <c r="Z2213" s="775"/>
      <c r="AA2213" s="775"/>
      <c r="AB2213" s="775"/>
    </row>
    <row r="2214" spans="1:28" s="43" customFormat="1" x14ac:dyDescent="0.2">
      <c r="A2214" s="776"/>
      <c r="B2214" s="780"/>
      <c r="D2214" s="779"/>
      <c r="E2214" s="779"/>
      <c r="F2214" s="778"/>
      <c r="G2214" s="777"/>
      <c r="H2214" s="776"/>
      <c r="I2214" s="776"/>
      <c r="J2214" s="776"/>
      <c r="K2214" s="776"/>
      <c r="L2214" s="776"/>
      <c r="M2214" s="776"/>
      <c r="N2214" s="776"/>
      <c r="O2214" s="776"/>
      <c r="P2214" s="776"/>
      <c r="Q2214" s="776"/>
      <c r="R2214" s="776"/>
      <c r="S2214" s="776"/>
      <c r="T2214" s="776"/>
      <c r="U2214" s="776"/>
      <c r="V2214" s="46"/>
      <c r="W2214" s="46"/>
      <c r="X2214" s="775"/>
      <c r="Y2214" s="775"/>
      <c r="Z2214" s="775"/>
      <c r="AA2214" s="775"/>
      <c r="AB2214" s="775"/>
    </row>
    <row r="2215" spans="1:28" s="43" customFormat="1" x14ac:dyDescent="0.2">
      <c r="A2215" s="776"/>
      <c r="B2215" s="780"/>
      <c r="D2215" s="779"/>
      <c r="E2215" s="779"/>
      <c r="F2215" s="778"/>
      <c r="G2215" s="777"/>
      <c r="H2215" s="776"/>
      <c r="I2215" s="776"/>
      <c r="J2215" s="776"/>
      <c r="K2215" s="776"/>
      <c r="L2215" s="776"/>
      <c r="M2215" s="776"/>
      <c r="N2215" s="776"/>
      <c r="O2215" s="776"/>
      <c r="P2215" s="776"/>
      <c r="Q2215" s="776"/>
      <c r="R2215" s="776"/>
      <c r="S2215" s="776"/>
      <c r="T2215" s="776"/>
      <c r="U2215" s="776"/>
      <c r="V2215" s="46"/>
      <c r="W2215" s="46"/>
      <c r="X2215" s="775"/>
      <c r="Y2215" s="775"/>
      <c r="Z2215" s="775"/>
      <c r="AA2215" s="775"/>
      <c r="AB2215" s="775"/>
    </row>
    <row r="2216" spans="1:28" s="43" customFormat="1" x14ac:dyDescent="0.2">
      <c r="A2216" s="776"/>
      <c r="B2216" s="780"/>
      <c r="D2216" s="779"/>
      <c r="E2216" s="779"/>
      <c r="F2216" s="778"/>
      <c r="G2216" s="777"/>
      <c r="H2216" s="776"/>
      <c r="I2216" s="776"/>
      <c r="J2216" s="776"/>
      <c r="K2216" s="776"/>
      <c r="L2216" s="776"/>
      <c r="M2216" s="776"/>
      <c r="N2216" s="776"/>
      <c r="O2216" s="776"/>
      <c r="P2216" s="776"/>
      <c r="Q2216" s="776"/>
      <c r="R2216" s="776"/>
      <c r="S2216" s="776"/>
      <c r="T2216" s="776"/>
      <c r="U2216" s="776"/>
      <c r="V2216" s="46"/>
      <c r="W2216" s="46"/>
      <c r="X2216" s="775"/>
      <c r="Y2216" s="775"/>
      <c r="Z2216" s="775"/>
      <c r="AA2216" s="775"/>
      <c r="AB2216" s="775"/>
    </row>
    <row r="2217" spans="1:28" s="43" customFormat="1" x14ac:dyDescent="0.2">
      <c r="A2217" s="776"/>
      <c r="B2217" s="780"/>
      <c r="D2217" s="779"/>
      <c r="E2217" s="779"/>
      <c r="F2217" s="778"/>
      <c r="G2217" s="777"/>
      <c r="H2217" s="776"/>
      <c r="I2217" s="776"/>
      <c r="J2217" s="776"/>
      <c r="K2217" s="776"/>
      <c r="L2217" s="776"/>
      <c r="M2217" s="776"/>
      <c r="N2217" s="776"/>
      <c r="O2217" s="776"/>
      <c r="P2217" s="776"/>
      <c r="Q2217" s="776"/>
      <c r="R2217" s="776"/>
      <c r="S2217" s="776"/>
      <c r="T2217" s="776"/>
      <c r="U2217" s="776"/>
      <c r="V2217" s="46"/>
      <c r="W2217" s="46"/>
      <c r="X2217" s="775"/>
      <c r="Y2217" s="775"/>
      <c r="Z2217" s="775"/>
      <c r="AA2217" s="775"/>
      <c r="AB2217" s="775"/>
    </row>
    <row r="2218" spans="1:28" s="43" customFormat="1" x14ac:dyDescent="0.2">
      <c r="A2218" s="776"/>
      <c r="B2218" s="780"/>
      <c r="D2218" s="779"/>
      <c r="E2218" s="779"/>
      <c r="F2218" s="778"/>
      <c r="G2218" s="777"/>
      <c r="H2218" s="776"/>
      <c r="I2218" s="776"/>
      <c r="J2218" s="776"/>
      <c r="K2218" s="776"/>
      <c r="L2218" s="776"/>
      <c r="M2218" s="776"/>
      <c r="N2218" s="776"/>
      <c r="O2218" s="776"/>
      <c r="P2218" s="776"/>
      <c r="Q2218" s="776"/>
      <c r="R2218" s="776"/>
      <c r="S2218" s="776"/>
      <c r="T2218" s="776"/>
      <c r="U2218" s="776"/>
      <c r="V2218" s="46"/>
      <c r="W2218" s="46"/>
      <c r="X2218" s="775"/>
      <c r="Y2218" s="775"/>
      <c r="Z2218" s="775"/>
      <c r="AA2218" s="775"/>
      <c r="AB2218" s="775"/>
    </row>
    <row r="2219" spans="1:28" s="43" customFormat="1" x14ac:dyDescent="0.2">
      <c r="A2219" s="776"/>
      <c r="B2219" s="780"/>
      <c r="D2219" s="779"/>
      <c r="E2219" s="779"/>
      <c r="F2219" s="778"/>
      <c r="G2219" s="777"/>
      <c r="H2219" s="776"/>
      <c r="I2219" s="776"/>
      <c r="J2219" s="776"/>
      <c r="K2219" s="776"/>
      <c r="L2219" s="776"/>
      <c r="M2219" s="776"/>
      <c r="N2219" s="776"/>
      <c r="O2219" s="776"/>
      <c r="P2219" s="776"/>
      <c r="Q2219" s="776"/>
      <c r="R2219" s="776"/>
      <c r="S2219" s="776"/>
      <c r="T2219" s="776"/>
      <c r="U2219" s="776"/>
      <c r="V2219" s="46"/>
      <c r="W2219" s="46"/>
      <c r="X2219" s="775"/>
      <c r="Y2219" s="775"/>
      <c r="Z2219" s="775"/>
      <c r="AA2219" s="775"/>
      <c r="AB2219" s="775"/>
    </row>
    <row r="2220" spans="1:28" s="43" customFormat="1" x14ac:dyDescent="0.2">
      <c r="A2220" s="776"/>
      <c r="B2220" s="780"/>
      <c r="D2220" s="779"/>
      <c r="E2220" s="779"/>
      <c r="F2220" s="778"/>
      <c r="G2220" s="777"/>
      <c r="H2220" s="776"/>
      <c r="I2220" s="776"/>
      <c r="J2220" s="776"/>
      <c r="K2220" s="776"/>
      <c r="L2220" s="776"/>
      <c r="M2220" s="776"/>
      <c r="N2220" s="776"/>
      <c r="O2220" s="776"/>
      <c r="P2220" s="776"/>
      <c r="Q2220" s="776"/>
      <c r="R2220" s="776"/>
      <c r="S2220" s="776"/>
      <c r="T2220" s="776"/>
      <c r="U2220" s="776"/>
      <c r="V2220" s="46"/>
      <c r="W2220" s="46"/>
      <c r="X2220" s="775"/>
      <c r="Y2220" s="775"/>
      <c r="Z2220" s="775"/>
      <c r="AA2220" s="775"/>
      <c r="AB2220" s="775"/>
    </row>
    <row r="2221" spans="1:28" s="43" customFormat="1" x14ac:dyDescent="0.2">
      <c r="A2221" s="776"/>
      <c r="B2221" s="780"/>
      <c r="D2221" s="779"/>
      <c r="E2221" s="779"/>
      <c r="F2221" s="778"/>
      <c r="G2221" s="777"/>
      <c r="H2221" s="776"/>
      <c r="I2221" s="776"/>
      <c r="J2221" s="776"/>
      <c r="K2221" s="776"/>
      <c r="L2221" s="776"/>
      <c r="M2221" s="776"/>
      <c r="N2221" s="776"/>
      <c r="O2221" s="776"/>
      <c r="P2221" s="776"/>
      <c r="Q2221" s="776"/>
      <c r="R2221" s="776"/>
      <c r="S2221" s="776"/>
      <c r="T2221" s="776"/>
      <c r="U2221" s="776"/>
      <c r="V2221" s="46"/>
      <c r="W2221" s="46"/>
      <c r="X2221" s="775"/>
      <c r="Y2221" s="775"/>
      <c r="Z2221" s="775"/>
      <c r="AA2221" s="775"/>
      <c r="AB2221" s="775"/>
    </row>
    <row r="2222" spans="1:28" s="43" customFormat="1" x14ac:dyDescent="0.2">
      <c r="A2222" s="776"/>
      <c r="B2222" s="780"/>
      <c r="D2222" s="779"/>
      <c r="E2222" s="779"/>
      <c r="F2222" s="778"/>
      <c r="G2222" s="777"/>
      <c r="H2222" s="776"/>
      <c r="I2222" s="776"/>
      <c r="J2222" s="776"/>
      <c r="K2222" s="776"/>
      <c r="L2222" s="776"/>
      <c r="M2222" s="776"/>
      <c r="N2222" s="776"/>
      <c r="O2222" s="776"/>
      <c r="P2222" s="776"/>
      <c r="Q2222" s="776"/>
      <c r="R2222" s="776"/>
      <c r="S2222" s="776"/>
      <c r="T2222" s="776"/>
      <c r="U2222" s="776"/>
      <c r="V2222" s="46"/>
      <c r="W2222" s="46"/>
      <c r="X2222" s="775"/>
      <c r="Y2222" s="775"/>
      <c r="Z2222" s="775"/>
      <c r="AA2222" s="775"/>
      <c r="AB2222" s="775"/>
    </row>
    <row r="2223" spans="1:28" s="43" customFormat="1" x14ac:dyDescent="0.2">
      <c r="A2223" s="776"/>
      <c r="B2223" s="780"/>
      <c r="D2223" s="779"/>
      <c r="E2223" s="779"/>
      <c r="F2223" s="778"/>
      <c r="G2223" s="777"/>
      <c r="H2223" s="776"/>
      <c r="I2223" s="776"/>
      <c r="J2223" s="776"/>
      <c r="K2223" s="776"/>
      <c r="L2223" s="776"/>
      <c r="M2223" s="776"/>
      <c r="N2223" s="776"/>
      <c r="O2223" s="776"/>
      <c r="P2223" s="776"/>
      <c r="Q2223" s="776"/>
      <c r="R2223" s="776"/>
      <c r="S2223" s="776"/>
      <c r="T2223" s="776"/>
      <c r="U2223" s="776"/>
      <c r="V2223" s="46"/>
      <c r="W2223" s="46"/>
      <c r="X2223" s="775"/>
      <c r="Y2223" s="775"/>
      <c r="Z2223" s="775"/>
      <c r="AA2223" s="775"/>
      <c r="AB2223" s="775"/>
    </row>
    <row r="2224" spans="1:28" s="43" customFormat="1" x14ac:dyDescent="0.2">
      <c r="A2224" s="776"/>
      <c r="B2224" s="780"/>
      <c r="D2224" s="779"/>
      <c r="E2224" s="779"/>
      <c r="F2224" s="778"/>
      <c r="G2224" s="777"/>
      <c r="H2224" s="776"/>
      <c r="I2224" s="776"/>
      <c r="J2224" s="776"/>
      <c r="K2224" s="776"/>
      <c r="L2224" s="776"/>
      <c r="M2224" s="776"/>
      <c r="N2224" s="776"/>
      <c r="O2224" s="776"/>
      <c r="P2224" s="776"/>
      <c r="Q2224" s="776"/>
      <c r="R2224" s="776"/>
      <c r="S2224" s="776"/>
      <c r="T2224" s="776"/>
      <c r="U2224" s="776"/>
      <c r="V2224" s="46"/>
      <c r="W2224" s="46"/>
      <c r="X2224" s="775"/>
      <c r="Y2224" s="775"/>
      <c r="Z2224" s="775"/>
      <c r="AA2224" s="775"/>
      <c r="AB2224" s="775"/>
    </row>
    <row r="2225" spans="1:28" s="43" customFormat="1" x14ac:dyDescent="0.2">
      <c r="A2225" s="776"/>
      <c r="B2225" s="780"/>
      <c r="D2225" s="779"/>
      <c r="E2225" s="779"/>
      <c r="F2225" s="778"/>
      <c r="G2225" s="777"/>
      <c r="H2225" s="776"/>
      <c r="I2225" s="776"/>
      <c r="J2225" s="776"/>
      <c r="K2225" s="776"/>
      <c r="L2225" s="776"/>
      <c r="M2225" s="776"/>
      <c r="N2225" s="776"/>
      <c r="O2225" s="776"/>
      <c r="P2225" s="776"/>
      <c r="Q2225" s="776"/>
      <c r="R2225" s="776"/>
      <c r="S2225" s="776"/>
      <c r="T2225" s="776"/>
      <c r="U2225" s="776"/>
      <c r="V2225" s="46"/>
      <c r="W2225" s="46"/>
      <c r="X2225" s="775"/>
      <c r="Y2225" s="775"/>
      <c r="Z2225" s="775"/>
      <c r="AA2225" s="775"/>
      <c r="AB2225" s="775"/>
    </row>
    <row r="2226" spans="1:28" s="43" customFormat="1" x14ac:dyDescent="0.2">
      <c r="A2226" s="776"/>
      <c r="B2226" s="780"/>
      <c r="D2226" s="779"/>
      <c r="E2226" s="779"/>
      <c r="F2226" s="778"/>
      <c r="G2226" s="777"/>
      <c r="H2226" s="776"/>
      <c r="I2226" s="776"/>
      <c r="J2226" s="776"/>
      <c r="K2226" s="776"/>
      <c r="L2226" s="776"/>
      <c r="M2226" s="776"/>
      <c r="N2226" s="776"/>
      <c r="O2226" s="776"/>
      <c r="P2226" s="776"/>
      <c r="Q2226" s="776"/>
      <c r="R2226" s="776"/>
      <c r="S2226" s="776"/>
      <c r="T2226" s="776"/>
      <c r="U2226" s="776"/>
      <c r="V2226" s="46"/>
      <c r="W2226" s="46"/>
      <c r="X2226" s="775"/>
      <c r="Y2226" s="775"/>
      <c r="Z2226" s="775"/>
      <c r="AA2226" s="775"/>
      <c r="AB2226" s="775"/>
    </row>
    <row r="2227" spans="1:28" s="43" customFormat="1" x14ac:dyDescent="0.2">
      <c r="A2227" s="776"/>
      <c r="B2227" s="780"/>
      <c r="D2227" s="779"/>
      <c r="E2227" s="779"/>
      <c r="F2227" s="778"/>
      <c r="G2227" s="777"/>
      <c r="H2227" s="776"/>
      <c r="I2227" s="776"/>
      <c r="J2227" s="776"/>
      <c r="K2227" s="776"/>
      <c r="L2227" s="776"/>
      <c r="M2227" s="776"/>
      <c r="N2227" s="776"/>
      <c r="O2227" s="776"/>
      <c r="P2227" s="776"/>
      <c r="Q2227" s="776"/>
      <c r="R2227" s="776"/>
      <c r="S2227" s="776"/>
      <c r="T2227" s="776"/>
      <c r="U2227" s="776"/>
      <c r="V2227" s="46"/>
      <c r="W2227" s="46"/>
      <c r="X2227" s="775"/>
      <c r="Y2227" s="775"/>
      <c r="Z2227" s="775"/>
      <c r="AA2227" s="775"/>
      <c r="AB2227" s="775"/>
    </row>
    <row r="2228" spans="1:28" s="43" customFormat="1" x14ac:dyDescent="0.2">
      <c r="A2228" s="776"/>
      <c r="B2228" s="780"/>
      <c r="D2228" s="779"/>
      <c r="E2228" s="779"/>
      <c r="F2228" s="778"/>
      <c r="G2228" s="777"/>
      <c r="H2228" s="776"/>
      <c r="I2228" s="776"/>
      <c r="J2228" s="776"/>
      <c r="K2228" s="776"/>
      <c r="L2228" s="776"/>
      <c r="M2228" s="776"/>
      <c r="N2228" s="776"/>
      <c r="O2228" s="776"/>
      <c r="P2228" s="776"/>
      <c r="Q2228" s="776"/>
      <c r="R2228" s="776"/>
      <c r="S2228" s="776"/>
      <c r="T2228" s="776"/>
      <c r="U2228" s="776"/>
      <c r="V2228" s="46"/>
      <c r="W2228" s="46"/>
      <c r="X2228" s="775"/>
      <c r="Y2228" s="775"/>
      <c r="Z2228" s="775"/>
      <c r="AA2228" s="775"/>
      <c r="AB2228" s="775"/>
    </row>
    <row r="2229" spans="1:28" s="43" customFormat="1" x14ac:dyDescent="0.2">
      <c r="A2229" s="776"/>
      <c r="B2229" s="780"/>
      <c r="D2229" s="779"/>
      <c r="E2229" s="779"/>
      <c r="F2229" s="778"/>
      <c r="G2229" s="777"/>
      <c r="H2229" s="776"/>
      <c r="I2229" s="776"/>
      <c r="J2229" s="776"/>
      <c r="K2229" s="776"/>
      <c r="L2229" s="776"/>
      <c r="M2229" s="776"/>
      <c r="N2229" s="776"/>
      <c r="O2229" s="776"/>
      <c r="P2229" s="776"/>
      <c r="Q2229" s="776"/>
      <c r="R2229" s="776"/>
      <c r="S2229" s="776"/>
      <c r="T2229" s="776"/>
      <c r="U2229" s="776"/>
      <c r="V2229" s="46"/>
      <c r="W2229" s="46"/>
      <c r="X2229" s="775"/>
      <c r="Y2229" s="775"/>
      <c r="Z2229" s="775"/>
      <c r="AA2229" s="775"/>
      <c r="AB2229" s="775"/>
    </row>
    <row r="2230" spans="1:28" s="43" customFormat="1" x14ac:dyDescent="0.2">
      <c r="A2230" s="776"/>
      <c r="B2230" s="780"/>
      <c r="D2230" s="779"/>
      <c r="E2230" s="779"/>
      <c r="F2230" s="778"/>
      <c r="G2230" s="777"/>
      <c r="H2230" s="776"/>
      <c r="I2230" s="776"/>
      <c r="J2230" s="776"/>
      <c r="K2230" s="776"/>
      <c r="L2230" s="776"/>
      <c r="M2230" s="776"/>
      <c r="N2230" s="776"/>
      <c r="O2230" s="776"/>
      <c r="P2230" s="776"/>
      <c r="Q2230" s="776"/>
      <c r="R2230" s="776"/>
      <c r="S2230" s="776"/>
      <c r="T2230" s="776"/>
      <c r="U2230" s="776"/>
      <c r="V2230" s="46"/>
      <c r="W2230" s="46"/>
      <c r="X2230" s="775"/>
      <c r="Y2230" s="775"/>
      <c r="Z2230" s="775"/>
      <c r="AA2230" s="775"/>
      <c r="AB2230" s="775"/>
    </row>
    <row r="2231" spans="1:28" s="43" customFormat="1" x14ac:dyDescent="0.2">
      <c r="A2231" s="776"/>
      <c r="B2231" s="780"/>
      <c r="D2231" s="779"/>
      <c r="E2231" s="779"/>
      <c r="F2231" s="778"/>
      <c r="G2231" s="777"/>
      <c r="H2231" s="776"/>
      <c r="I2231" s="776"/>
      <c r="J2231" s="776"/>
      <c r="K2231" s="776"/>
      <c r="L2231" s="776"/>
      <c r="M2231" s="776"/>
      <c r="N2231" s="776"/>
      <c r="O2231" s="776"/>
      <c r="P2231" s="776"/>
      <c r="Q2231" s="776"/>
      <c r="R2231" s="776"/>
      <c r="S2231" s="776"/>
      <c r="T2231" s="776"/>
      <c r="U2231" s="776"/>
      <c r="V2231" s="46"/>
      <c r="W2231" s="46"/>
      <c r="X2231" s="775"/>
      <c r="Y2231" s="775"/>
      <c r="Z2231" s="775"/>
      <c r="AA2231" s="775"/>
      <c r="AB2231" s="775"/>
    </row>
    <row r="2232" spans="1:28" s="43" customFormat="1" x14ac:dyDescent="0.2">
      <c r="A2232" s="776"/>
      <c r="B2232" s="780"/>
      <c r="D2232" s="779"/>
      <c r="E2232" s="779"/>
      <c r="F2232" s="778"/>
      <c r="G2232" s="777"/>
      <c r="H2232" s="776"/>
      <c r="I2232" s="776"/>
      <c r="J2232" s="776"/>
      <c r="K2232" s="776"/>
      <c r="L2232" s="776"/>
      <c r="M2232" s="776"/>
      <c r="N2232" s="776"/>
      <c r="O2232" s="776"/>
      <c r="P2232" s="776"/>
      <c r="Q2232" s="776"/>
      <c r="R2232" s="776"/>
      <c r="S2232" s="776"/>
      <c r="T2232" s="776"/>
      <c r="U2232" s="776"/>
      <c r="V2232" s="46"/>
      <c r="W2232" s="46"/>
      <c r="X2232" s="775"/>
      <c r="Y2232" s="775"/>
      <c r="Z2232" s="775"/>
      <c r="AA2232" s="775"/>
      <c r="AB2232" s="775"/>
    </row>
    <row r="2233" spans="1:28" s="43" customFormat="1" x14ac:dyDescent="0.2">
      <c r="A2233" s="776"/>
      <c r="B2233" s="780"/>
      <c r="D2233" s="779"/>
      <c r="E2233" s="779"/>
      <c r="F2233" s="778"/>
      <c r="G2233" s="777"/>
      <c r="H2233" s="776"/>
      <c r="I2233" s="776"/>
      <c r="J2233" s="776"/>
      <c r="K2233" s="776"/>
      <c r="L2233" s="776"/>
      <c r="M2233" s="776"/>
      <c r="N2233" s="776"/>
      <c r="O2233" s="776"/>
      <c r="P2233" s="776"/>
      <c r="Q2233" s="776"/>
      <c r="R2233" s="776"/>
      <c r="S2233" s="776"/>
      <c r="T2233" s="776"/>
      <c r="U2233" s="776"/>
      <c r="V2233" s="46"/>
      <c r="W2233" s="46"/>
      <c r="X2233" s="775"/>
      <c r="Y2233" s="775"/>
      <c r="Z2233" s="775"/>
      <c r="AA2233" s="775"/>
      <c r="AB2233" s="775"/>
    </row>
    <row r="2234" spans="1:28" s="43" customFormat="1" x14ac:dyDescent="0.2">
      <c r="A2234" s="776"/>
      <c r="B2234" s="780"/>
      <c r="D2234" s="779"/>
      <c r="E2234" s="779"/>
      <c r="F2234" s="778"/>
      <c r="G2234" s="777"/>
      <c r="H2234" s="776"/>
      <c r="I2234" s="776"/>
      <c r="J2234" s="776"/>
      <c r="K2234" s="776"/>
      <c r="L2234" s="776"/>
      <c r="M2234" s="776"/>
      <c r="N2234" s="776"/>
      <c r="O2234" s="776"/>
      <c r="P2234" s="776"/>
      <c r="Q2234" s="776"/>
      <c r="R2234" s="776"/>
      <c r="S2234" s="776"/>
      <c r="T2234" s="776"/>
      <c r="U2234" s="776"/>
      <c r="V2234" s="46"/>
      <c r="W2234" s="46"/>
      <c r="X2234" s="775"/>
      <c r="Y2234" s="775"/>
      <c r="Z2234" s="775"/>
      <c r="AA2234" s="775"/>
      <c r="AB2234" s="775"/>
    </row>
    <row r="2235" spans="1:28" s="43" customFormat="1" x14ac:dyDescent="0.2">
      <c r="A2235" s="776"/>
      <c r="B2235" s="780"/>
      <c r="D2235" s="779"/>
      <c r="E2235" s="779"/>
      <c r="F2235" s="778"/>
      <c r="G2235" s="777"/>
      <c r="H2235" s="776"/>
      <c r="I2235" s="776"/>
      <c r="J2235" s="776"/>
      <c r="K2235" s="776"/>
      <c r="L2235" s="776"/>
      <c r="M2235" s="776"/>
      <c r="N2235" s="776"/>
      <c r="O2235" s="776"/>
      <c r="P2235" s="776"/>
      <c r="Q2235" s="776"/>
      <c r="R2235" s="776"/>
      <c r="S2235" s="776"/>
      <c r="T2235" s="776"/>
      <c r="U2235" s="776"/>
      <c r="V2235" s="46"/>
      <c r="W2235" s="46"/>
      <c r="X2235" s="775"/>
      <c r="Y2235" s="775"/>
      <c r="Z2235" s="775"/>
      <c r="AA2235" s="775"/>
      <c r="AB2235" s="775"/>
    </row>
    <row r="2236" spans="1:28" s="43" customFormat="1" x14ac:dyDescent="0.2">
      <c r="A2236" s="776"/>
      <c r="B2236" s="780"/>
      <c r="D2236" s="779"/>
      <c r="E2236" s="779"/>
      <c r="F2236" s="778"/>
      <c r="G2236" s="777"/>
      <c r="H2236" s="776"/>
      <c r="I2236" s="776"/>
      <c r="J2236" s="776"/>
      <c r="K2236" s="776"/>
      <c r="L2236" s="776"/>
      <c r="M2236" s="776"/>
      <c r="N2236" s="776"/>
      <c r="O2236" s="776"/>
      <c r="P2236" s="776"/>
      <c r="Q2236" s="776"/>
      <c r="R2236" s="776"/>
      <c r="S2236" s="776"/>
      <c r="T2236" s="776"/>
      <c r="U2236" s="776"/>
      <c r="V2236" s="46"/>
      <c r="W2236" s="46"/>
      <c r="X2236" s="775"/>
      <c r="Y2236" s="775"/>
      <c r="Z2236" s="775"/>
      <c r="AA2236" s="775"/>
      <c r="AB2236" s="775"/>
    </row>
    <row r="2237" spans="1:28" s="43" customFormat="1" x14ac:dyDescent="0.2">
      <c r="A2237" s="776"/>
      <c r="B2237" s="780"/>
      <c r="D2237" s="779"/>
      <c r="E2237" s="779"/>
      <c r="F2237" s="778"/>
      <c r="G2237" s="777"/>
      <c r="H2237" s="776"/>
      <c r="I2237" s="776"/>
      <c r="J2237" s="776"/>
      <c r="K2237" s="776"/>
      <c r="L2237" s="776"/>
      <c r="M2237" s="776"/>
      <c r="N2237" s="776"/>
      <c r="O2237" s="776"/>
      <c r="P2237" s="776"/>
      <c r="Q2237" s="776"/>
      <c r="R2237" s="776"/>
      <c r="S2237" s="776"/>
      <c r="T2237" s="776"/>
      <c r="U2237" s="776"/>
      <c r="V2237" s="46"/>
      <c r="W2237" s="46"/>
      <c r="X2237" s="775"/>
      <c r="Y2237" s="775"/>
      <c r="Z2237" s="775"/>
      <c r="AA2237" s="775"/>
      <c r="AB2237" s="775"/>
    </row>
    <row r="2238" spans="1:28" s="43" customFormat="1" x14ac:dyDescent="0.2">
      <c r="A2238" s="776"/>
      <c r="B2238" s="780"/>
      <c r="D2238" s="779"/>
      <c r="E2238" s="779"/>
      <c r="F2238" s="778"/>
      <c r="G2238" s="777"/>
      <c r="H2238" s="776"/>
      <c r="I2238" s="776"/>
      <c r="J2238" s="776"/>
      <c r="K2238" s="776"/>
      <c r="L2238" s="776"/>
      <c r="M2238" s="776"/>
      <c r="N2238" s="776"/>
      <c r="O2238" s="776"/>
      <c r="P2238" s="776"/>
      <c r="Q2238" s="776"/>
      <c r="R2238" s="776"/>
      <c r="S2238" s="776"/>
      <c r="T2238" s="776"/>
      <c r="U2238" s="776"/>
      <c r="V2238" s="46"/>
      <c r="W2238" s="46"/>
      <c r="X2238" s="775"/>
      <c r="Y2238" s="775"/>
      <c r="Z2238" s="775"/>
      <c r="AA2238" s="775"/>
      <c r="AB2238" s="775"/>
    </row>
    <row r="2239" spans="1:28" s="43" customFormat="1" x14ac:dyDescent="0.2">
      <c r="A2239" s="776"/>
      <c r="B2239" s="780"/>
      <c r="D2239" s="779"/>
      <c r="E2239" s="779"/>
      <c r="F2239" s="778"/>
      <c r="G2239" s="777"/>
      <c r="H2239" s="776"/>
      <c r="I2239" s="776"/>
      <c r="J2239" s="776"/>
      <c r="K2239" s="776"/>
      <c r="L2239" s="776"/>
      <c r="M2239" s="776"/>
      <c r="N2239" s="776"/>
      <c r="O2239" s="776"/>
      <c r="P2239" s="776"/>
      <c r="Q2239" s="776"/>
      <c r="R2239" s="776"/>
      <c r="S2239" s="776"/>
      <c r="T2239" s="776"/>
      <c r="U2239" s="776"/>
      <c r="V2239" s="46"/>
      <c r="W2239" s="46"/>
      <c r="X2239" s="775"/>
      <c r="Y2239" s="775"/>
      <c r="Z2239" s="775"/>
      <c r="AA2239" s="775"/>
      <c r="AB2239" s="775"/>
    </row>
    <row r="2240" spans="1:28" s="43" customFormat="1" x14ac:dyDescent="0.2">
      <c r="A2240" s="776"/>
      <c r="B2240" s="780"/>
      <c r="D2240" s="779"/>
      <c r="E2240" s="779"/>
      <c r="F2240" s="778"/>
      <c r="G2240" s="777"/>
      <c r="H2240" s="776"/>
      <c r="I2240" s="776"/>
      <c r="J2240" s="776"/>
      <c r="K2240" s="776"/>
      <c r="L2240" s="776"/>
      <c r="M2240" s="776"/>
      <c r="N2240" s="776"/>
      <c r="O2240" s="776"/>
      <c r="P2240" s="776"/>
      <c r="Q2240" s="776"/>
      <c r="R2240" s="776"/>
      <c r="S2240" s="776"/>
      <c r="T2240" s="776"/>
      <c r="U2240" s="776"/>
      <c r="V2240" s="46"/>
      <c r="W2240" s="46"/>
      <c r="X2240" s="775"/>
      <c r="Y2240" s="775"/>
      <c r="Z2240" s="775"/>
      <c r="AA2240" s="775"/>
      <c r="AB2240" s="775"/>
    </row>
    <row r="2241" spans="1:28" s="43" customFormat="1" x14ac:dyDescent="0.2">
      <c r="A2241" s="776"/>
      <c r="B2241" s="780"/>
      <c r="D2241" s="779"/>
      <c r="E2241" s="779"/>
      <c r="F2241" s="778"/>
      <c r="G2241" s="777"/>
      <c r="H2241" s="776"/>
      <c r="I2241" s="776"/>
      <c r="J2241" s="776"/>
      <c r="K2241" s="776"/>
      <c r="L2241" s="776"/>
      <c r="M2241" s="776"/>
      <c r="N2241" s="776"/>
      <c r="O2241" s="776"/>
      <c r="P2241" s="776"/>
      <c r="Q2241" s="776"/>
      <c r="R2241" s="776"/>
      <c r="S2241" s="776"/>
      <c r="T2241" s="776"/>
      <c r="U2241" s="776"/>
      <c r="V2241" s="46"/>
      <c r="W2241" s="46"/>
      <c r="X2241" s="775"/>
      <c r="Y2241" s="775"/>
      <c r="Z2241" s="775"/>
      <c r="AA2241" s="775"/>
      <c r="AB2241" s="775"/>
    </row>
    <row r="2242" spans="1:28" s="43" customFormat="1" x14ac:dyDescent="0.2">
      <c r="A2242" s="776"/>
      <c r="B2242" s="780"/>
      <c r="D2242" s="779"/>
      <c r="E2242" s="779"/>
      <c r="F2242" s="778"/>
      <c r="G2242" s="777"/>
      <c r="H2242" s="776"/>
      <c r="I2242" s="776"/>
      <c r="J2242" s="776"/>
      <c r="K2242" s="776"/>
      <c r="L2242" s="776"/>
      <c r="M2242" s="776"/>
      <c r="N2242" s="776"/>
      <c r="O2242" s="776"/>
      <c r="P2242" s="776"/>
      <c r="Q2242" s="776"/>
      <c r="R2242" s="776"/>
      <c r="S2242" s="776"/>
      <c r="T2242" s="776"/>
      <c r="U2242" s="776"/>
      <c r="V2242" s="46"/>
      <c r="W2242" s="46"/>
      <c r="X2242" s="775"/>
      <c r="Y2242" s="775"/>
      <c r="Z2242" s="775"/>
      <c r="AA2242" s="775"/>
      <c r="AB2242" s="775"/>
    </row>
    <row r="2243" spans="1:28" s="43" customFormat="1" x14ac:dyDescent="0.2">
      <c r="A2243" s="776"/>
      <c r="B2243" s="780"/>
      <c r="D2243" s="779"/>
      <c r="E2243" s="779"/>
      <c r="F2243" s="778"/>
      <c r="G2243" s="777"/>
      <c r="H2243" s="776"/>
      <c r="I2243" s="776"/>
      <c r="J2243" s="776"/>
      <c r="K2243" s="776"/>
      <c r="L2243" s="776"/>
      <c r="M2243" s="776"/>
      <c r="N2243" s="776"/>
      <c r="O2243" s="776"/>
      <c r="P2243" s="776"/>
      <c r="Q2243" s="776"/>
      <c r="R2243" s="776"/>
      <c r="S2243" s="776"/>
      <c r="T2243" s="776"/>
      <c r="U2243" s="776"/>
      <c r="V2243" s="46"/>
      <c r="W2243" s="46"/>
      <c r="X2243" s="775"/>
      <c r="Y2243" s="775"/>
      <c r="Z2243" s="775"/>
      <c r="AA2243" s="775"/>
      <c r="AB2243" s="775"/>
    </row>
    <row r="2244" spans="1:28" s="43" customFormat="1" x14ac:dyDescent="0.2">
      <c r="A2244" s="776"/>
      <c r="B2244" s="780"/>
      <c r="D2244" s="779"/>
      <c r="E2244" s="779"/>
      <c r="F2244" s="778"/>
      <c r="G2244" s="777"/>
      <c r="H2244" s="776"/>
      <c r="I2244" s="776"/>
      <c r="J2244" s="776"/>
      <c r="K2244" s="776"/>
      <c r="L2244" s="776"/>
      <c r="M2244" s="776"/>
      <c r="N2244" s="776"/>
      <c r="O2244" s="776"/>
      <c r="P2244" s="776"/>
      <c r="Q2244" s="776"/>
      <c r="R2244" s="776"/>
      <c r="S2244" s="776"/>
      <c r="T2244" s="776"/>
      <c r="U2244" s="776"/>
      <c r="V2244" s="46"/>
      <c r="W2244" s="46"/>
      <c r="X2244" s="775"/>
      <c r="Y2244" s="775"/>
      <c r="Z2244" s="775"/>
      <c r="AA2244" s="775"/>
      <c r="AB2244" s="775"/>
    </row>
    <row r="2245" spans="1:28" s="43" customFormat="1" x14ac:dyDescent="0.2">
      <c r="A2245" s="776"/>
      <c r="B2245" s="780"/>
      <c r="D2245" s="779"/>
      <c r="E2245" s="779"/>
      <c r="F2245" s="778"/>
      <c r="G2245" s="777"/>
      <c r="H2245" s="776"/>
      <c r="I2245" s="776"/>
      <c r="J2245" s="776"/>
      <c r="K2245" s="776"/>
      <c r="L2245" s="776"/>
      <c r="M2245" s="776"/>
      <c r="N2245" s="776"/>
      <c r="O2245" s="776"/>
      <c r="P2245" s="776"/>
      <c r="Q2245" s="776"/>
      <c r="R2245" s="776"/>
      <c r="S2245" s="776"/>
      <c r="T2245" s="776"/>
      <c r="U2245" s="776"/>
      <c r="V2245" s="46"/>
      <c r="W2245" s="46"/>
      <c r="X2245" s="775"/>
      <c r="Y2245" s="775"/>
      <c r="Z2245" s="775"/>
      <c r="AA2245" s="775"/>
      <c r="AB2245" s="775"/>
    </row>
    <row r="2246" spans="1:28" s="43" customFormat="1" x14ac:dyDescent="0.2">
      <c r="A2246" s="776"/>
      <c r="B2246" s="780"/>
      <c r="D2246" s="779"/>
      <c r="E2246" s="779"/>
      <c r="F2246" s="778"/>
      <c r="G2246" s="777"/>
      <c r="H2246" s="776"/>
      <c r="I2246" s="776"/>
      <c r="J2246" s="776"/>
      <c r="K2246" s="776"/>
      <c r="L2246" s="776"/>
      <c r="M2246" s="776"/>
      <c r="N2246" s="776"/>
      <c r="O2246" s="776"/>
      <c r="P2246" s="776"/>
      <c r="Q2246" s="776"/>
      <c r="R2246" s="776"/>
      <c r="S2246" s="776"/>
      <c r="T2246" s="776"/>
      <c r="U2246" s="776"/>
      <c r="V2246" s="46"/>
      <c r="W2246" s="46"/>
      <c r="X2246" s="775"/>
      <c r="Y2246" s="775"/>
      <c r="Z2246" s="775"/>
      <c r="AA2246" s="775"/>
      <c r="AB2246" s="775"/>
    </row>
    <row r="2247" spans="1:28" s="43" customFormat="1" x14ac:dyDescent="0.2">
      <c r="A2247" s="776"/>
      <c r="B2247" s="780"/>
      <c r="D2247" s="779"/>
      <c r="E2247" s="779"/>
      <c r="F2247" s="778"/>
      <c r="G2247" s="777"/>
      <c r="H2247" s="776"/>
      <c r="I2247" s="776"/>
      <c r="J2247" s="776"/>
      <c r="K2247" s="776"/>
      <c r="L2247" s="776"/>
      <c r="M2247" s="776"/>
      <c r="N2247" s="776"/>
      <c r="O2247" s="776"/>
      <c r="P2247" s="776"/>
      <c r="Q2247" s="776"/>
      <c r="R2247" s="776"/>
      <c r="S2247" s="776"/>
      <c r="T2247" s="776"/>
      <c r="U2247" s="776"/>
      <c r="V2247" s="46"/>
      <c r="W2247" s="46"/>
      <c r="X2247" s="775"/>
      <c r="Y2247" s="775"/>
      <c r="Z2247" s="775"/>
      <c r="AA2247" s="775"/>
      <c r="AB2247" s="775"/>
    </row>
    <row r="2248" spans="1:28" s="43" customFormat="1" x14ac:dyDescent="0.2">
      <c r="A2248" s="776"/>
      <c r="B2248" s="780"/>
      <c r="D2248" s="779"/>
      <c r="E2248" s="779"/>
      <c r="F2248" s="778"/>
      <c r="G2248" s="777"/>
      <c r="H2248" s="776"/>
      <c r="I2248" s="776"/>
      <c r="J2248" s="776"/>
      <c r="K2248" s="776"/>
      <c r="L2248" s="776"/>
      <c r="M2248" s="776"/>
      <c r="N2248" s="776"/>
      <c r="O2248" s="776"/>
      <c r="P2248" s="776"/>
      <c r="Q2248" s="776"/>
      <c r="R2248" s="776"/>
      <c r="S2248" s="776"/>
      <c r="T2248" s="776"/>
      <c r="U2248" s="776"/>
      <c r="V2248" s="46"/>
      <c r="W2248" s="46"/>
      <c r="X2248" s="775"/>
      <c r="Y2248" s="775"/>
      <c r="Z2248" s="775"/>
      <c r="AA2248" s="775"/>
      <c r="AB2248" s="775"/>
    </row>
    <row r="2249" spans="1:28" s="43" customFormat="1" x14ac:dyDescent="0.2">
      <c r="A2249" s="776"/>
      <c r="B2249" s="780"/>
      <c r="D2249" s="779"/>
      <c r="E2249" s="779"/>
      <c r="F2249" s="778"/>
      <c r="G2249" s="777"/>
      <c r="H2249" s="776"/>
      <c r="I2249" s="776"/>
      <c r="J2249" s="776"/>
      <c r="K2249" s="776"/>
      <c r="L2249" s="776"/>
      <c r="M2249" s="776"/>
      <c r="N2249" s="776"/>
      <c r="O2249" s="776"/>
      <c r="P2249" s="776"/>
      <c r="Q2249" s="776"/>
      <c r="R2249" s="776"/>
      <c r="S2249" s="776"/>
      <c r="T2249" s="776"/>
      <c r="U2249" s="776"/>
      <c r="V2249" s="46"/>
      <c r="W2249" s="46"/>
      <c r="X2249" s="775"/>
      <c r="Y2249" s="775"/>
      <c r="Z2249" s="775"/>
      <c r="AA2249" s="775"/>
      <c r="AB2249" s="775"/>
    </row>
    <row r="2250" spans="1:28" s="43" customFormat="1" x14ac:dyDescent="0.2">
      <c r="A2250" s="776"/>
      <c r="B2250" s="780"/>
      <c r="D2250" s="779"/>
      <c r="E2250" s="779"/>
      <c r="F2250" s="778"/>
      <c r="G2250" s="777"/>
      <c r="H2250" s="776"/>
      <c r="I2250" s="776"/>
      <c r="J2250" s="776"/>
      <c r="K2250" s="776"/>
      <c r="L2250" s="776"/>
      <c r="M2250" s="776"/>
      <c r="N2250" s="776"/>
      <c r="O2250" s="776"/>
      <c r="P2250" s="776"/>
      <c r="Q2250" s="776"/>
      <c r="R2250" s="776"/>
      <c r="S2250" s="776"/>
      <c r="T2250" s="776"/>
      <c r="U2250" s="776"/>
      <c r="V2250" s="46"/>
      <c r="W2250" s="46"/>
      <c r="X2250" s="775"/>
      <c r="Y2250" s="775"/>
      <c r="Z2250" s="775"/>
      <c r="AA2250" s="775"/>
      <c r="AB2250" s="775"/>
    </row>
    <row r="2251" spans="1:28" s="43" customFormat="1" x14ac:dyDescent="0.2">
      <c r="A2251" s="776"/>
      <c r="B2251" s="780"/>
      <c r="D2251" s="779"/>
      <c r="E2251" s="779"/>
      <c r="F2251" s="778"/>
      <c r="G2251" s="777"/>
      <c r="H2251" s="776"/>
      <c r="I2251" s="776"/>
      <c r="J2251" s="776"/>
      <c r="K2251" s="776"/>
      <c r="L2251" s="776"/>
      <c r="M2251" s="776"/>
      <c r="N2251" s="776"/>
      <c r="O2251" s="776"/>
      <c r="P2251" s="776"/>
      <c r="Q2251" s="776"/>
      <c r="R2251" s="776"/>
      <c r="S2251" s="776"/>
      <c r="T2251" s="776"/>
      <c r="U2251" s="776"/>
      <c r="V2251" s="46"/>
      <c r="W2251" s="46"/>
      <c r="X2251" s="775"/>
      <c r="Y2251" s="775"/>
      <c r="Z2251" s="775"/>
      <c r="AA2251" s="775"/>
      <c r="AB2251" s="775"/>
    </row>
    <row r="2252" spans="1:28" s="43" customFormat="1" x14ac:dyDescent="0.2">
      <c r="A2252" s="776"/>
      <c r="B2252" s="780"/>
      <c r="D2252" s="779"/>
      <c r="E2252" s="779"/>
      <c r="F2252" s="778"/>
      <c r="G2252" s="777"/>
      <c r="H2252" s="776"/>
      <c r="I2252" s="776"/>
      <c r="J2252" s="776"/>
      <c r="K2252" s="776"/>
      <c r="L2252" s="776"/>
      <c r="M2252" s="776"/>
      <c r="N2252" s="776"/>
      <c r="O2252" s="776"/>
      <c r="P2252" s="776"/>
      <c r="Q2252" s="776"/>
      <c r="R2252" s="776"/>
      <c r="S2252" s="776"/>
      <c r="T2252" s="776"/>
      <c r="U2252" s="776"/>
      <c r="V2252" s="46"/>
      <c r="W2252" s="46"/>
      <c r="X2252" s="775"/>
      <c r="Y2252" s="775"/>
      <c r="Z2252" s="775"/>
      <c r="AA2252" s="775"/>
      <c r="AB2252" s="775"/>
    </row>
    <row r="2253" spans="1:28" s="43" customFormat="1" x14ac:dyDescent="0.2">
      <c r="A2253" s="776"/>
      <c r="B2253" s="780"/>
      <c r="D2253" s="779"/>
      <c r="E2253" s="779"/>
      <c r="F2253" s="778"/>
      <c r="G2253" s="777"/>
      <c r="H2253" s="776"/>
      <c r="I2253" s="776"/>
      <c r="J2253" s="776"/>
      <c r="K2253" s="776"/>
      <c r="L2253" s="776"/>
      <c r="M2253" s="776"/>
      <c r="N2253" s="776"/>
      <c r="O2253" s="776"/>
      <c r="P2253" s="776"/>
      <c r="Q2253" s="776"/>
      <c r="R2253" s="776"/>
      <c r="S2253" s="776"/>
      <c r="T2253" s="776"/>
      <c r="U2253" s="776"/>
      <c r="V2253" s="46"/>
      <c r="W2253" s="46"/>
      <c r="X2253" s="775"/>
      <c r="Y2253" s="775"/>
      <c r="Z2253" s="775"/>
      <c r="AA2253" s="775"/>
      <c r="AB2253" s="775"/>
    </row>
    <row r="2254" spans="1:28" s="43" customFormat="1" x14ac:dyDescent="0.2">
      <c r="A2254" s="776"/>
      <c r="B2254" s="780"/>
      <c r="D2254" s="779"/>
      <c r="E2254" s="779"/>
      <c r="F2254" s="778"/>
      <c r="G2254" s="777"/>
      <c r="H2254" s="776"/>
      <c r="I2254" s="776"/>
      <c r="J2254" s="776"/>
      <c r="K2254" s="776"/>
      <c r="L2254" s="776"/>
      <c r="M2254" s="776"/>
      <c r="N2254" s="776"/>
      <c r="O2254" s="776"/>
      <c r="P2254" s="776"/>
      <c r="Q2254" s="776"/>
      <c r="R2254" s="776"/>
      <c r="S2254" s="776"/>
      <c r="T2254" s="776"/>
      <c r="U2254" s="776"/>
      <c r="V2254" s="46"/>
      <c r="W2254" s="46"/>
      <c r="X2254" s="775"/>
      <c r="Y2254" s="775"/>
      <c r="Z2254" s="775"/>
      <c r="AA2254" s="775"/>
      <c r="AB2254" s="775"/>
    </row>
    <row r="2255" spans="1:28" s="43" customFormat="1" x14ac:dyDescent="0.2">
      <c r="A2255" s="776"/>
      <c r="B2255" s="780"/>
      <c r="D2255" s="779"/>
      <c r="E2255" s="779"/>
      <c r="F2255" s="778"/>
      <c r="G2255" s="777"/>
      <c r="H2255" s="776"/>
      <c r="I2255" s="776"/>
      <c r="J2255" s="776"/>
      <c r="K2255" s="776"/>
      <c r="L2255" s="776"/>
      <c r="M2255" s="776"/>
      <c r="N2255" s="776"/>
      <c r="O2255" s="776"/>
      <c r="P2255" s="776"/>
      <c r="Q2255" s="776"/>
      <c r="R2255" s="776"/>
      <c r="S2255" s="776"/>
      <c r="T2255" s="776"/>
      <c r="U2255" s="776"/>
      <c r="V2255" s="46"/>
      <c r="W2255" s="46"/>
      <c r="X2255" s="775"/>
      <c r="Y2255" s="775"/>
      <c r="Z2255" s="775"/>
      <c r="AA2255" s="775"/>
      <c r="AB2255" s="775"/>
    </row>
    <row r="2256" spans="1:28" s="43" customFormat="1" x14ac:dyDescent="0.2">
      <c r="A2256" s="776"/>
      <c r="B2256" s="780"/>
      <c r="D2256" s="779"/>
      <c r="E2256" s="779"/>
      <c r="F2256" s="778"/>
      <c r="G2256" s="777"/>
      <c r="H2256" s="776"/>
      <c r="I2256" s="776"/>
      <c r="J2256" s="776"/>
      <c r="K2256" s="776"/>
      <c r="L2256" s="776"/>
      <c r="M2256" s="776"/>
      <c r="N2256" s="776"/>
      <c r="O2256" s="776"/>
      <c r="P2256" s="776"/>
      <c r="Q2256" s="776"/>
      <c r="R2256" s="776"/>
      <c r="S2256" s="776"/>
      <c r="T2256" s="776"/>
      <c r="U2256" s="776"/>
      <c r="V2256" s="46"/>
      <c r="W2256" s="46"/>
      <c r="X2256" s="775"/>
      <c r="Y2256" s="775"/>
      <c r="Z2256" s="775"/>
      <c r="AA2256" s="775"/>
      <c r="AB2256" s="775"/>
    </row>
    <row r="2257" spans="1:28" s="43" customFormat="1" x14ac:dyDescent="0.2">
      <c r="A2257" s="776"/>
      <c r="B2257" s="780"/>
      <c r="D2257" s="779"/>
      <c r="E2257" s="779"/>
      <c r="F2257" s="778"/>
      <c r="G2257" s="777"/>
      <c r="H2257" s="776"/>
      <c r="I2257" s="776"/>
      <c r="J2257" s="776"/>
      <c r="K2257" s="776"/>
      <c r="L2257" s="776"/>
      <c r="M2257" s="776"/>
      <c r="N2257" s="776"/>
      <c r="O2257" s="776"/>
      <c r="P2257" s="776"/>
      <c r="Q2257" s="776"/>
      <c r="R2257" s="776"/>
      <c r="S2257" s="776"/>
      <c r="T2257" s="776"/>
      <c r="U2257" s="776"/>
      <c r="V2257" s="46"/>
      <c r="W2257" s="46"/>
      <c r="X2257" s="775"/>
      <c r="Y2257" s="775"/>
      <c r="Z2257" s="775"/>
      <c r="AA2257" s="775"/>
      <c r="AB2257" s="775"/>
    </row>
    <row r="2258" spans="1:28" s="43" customFormat="1" x14ac:dyDescent="0.2">
      <c r="A2258" s="776"/>
      <c r="B2258" s="780"/>
      <c r="D2258" s="779"/>
      <c r="E2258" s="779"/>
      <c r="F2258" s="778"/>
      <c r="G2258" s="777"/>
      <c r="H2258" s="776"/>
      <c r="I2258" s="776"/>
      <c r="J2258" s="776"/>
      <c r="K2258" s="776"/>
      <c r="L2258" s="776"/>
      <c r="M2258" s="776"/>
      <c r="N2258" s="776"/>
      <c r="O2258" s="776"/>
      <c r="P2258" s="776"/>
      <c r="Q2258" s="776"/>
      <c r="R2258" s="776"/>
      <c r="S2258" s="776"/>
      <c r="T2258" s="776"/>
      <c r="U2258" s="776"/>
      <c r="V2258" s="46"/>
      <c r="W2258" s="46"/>
      <c r="X2258" s="775"/>
      <c r="Y2258" s="775"/>
      <c r="Z2258" s="775"/>
      <c r="AA2258" s="775"/>
      <c r="AB2258" s="775"/>
    </row>
    <row r="2259" spans="1:28" s="43" customFormat="1" x14ac:dyDescent="0.2">
      <c r="A2259" s="776"/>
      <c r="B2259" s="780"/>
      <c r="D2259" s="779"/>
      <c r="E2259" s="779"/>
      <c r="F2259" s="778"/>
      <c r="G2259" s="777"/>
      <c r="H2259" s="776"/>
      <c r="I2259" s="776"/>
      <c r="J2259" s="776"/>
      <c r="K2259" s="776"/>
      <c r="L2259" s="776"/>
      <c r="M2259" s="776"/>
      <c r="N2259" s="776"/>
      <c r="O2259" s="776"/>
      <c r="P2259" s="776"/>
      <c r="Q2259" s="776"/>
      <c r="R2259" s="776"/>
      <c r="S2259" s="776"/>
      <c r="T2259" s="776"/>
      <c r="U2259" s="776"/>
      <c r="V2259" s="46"/>
      <c r="W2259" s="46"/>
      <c r="X2259" s="775"/>
      <c r="Y2259" s="775"/>
      <c r="Z2259" s="775"/>
      <c r="AA2259" s="775"/>
      <c r="AB2259" s="775"/>
    </row>
    <row r="2260" spans="1:28" s="43" customFormat="1" x14ac:dyDescent="0.2">
      <c r="A2260" s="776"/>
      <c r="B2260" s="780"/>
      <c r="D2260" s="779"/>
      <c r="E2260" s="779"/>
      <c r="F2260" s="778"/>
      <c r="G2260" s="777"/>
      <c r="H2260" s="776"/>
      <c r="I2260" s="776"/>
      <c r="J2260" s="776"/>
      <c r="K2260" s="776"/>
      <c r="L2260" s="776"/>
      <c r="M2260" s="776"/>
      <c r="N2260" s="776"/>
      <c r="O2260" s="776"/>
      <c r="P2260" s="776"/>
      <c r="Q2260" s="776"/>
      <c r="R2260" s="776"/>
      <c r="S2260" s="776"/>
      <c r="T2260" s="776"/>
      <c r="U2260" s="776"/>
      <c r="V2260" s="46"/>
      <c r="W2260" s="46"/>
      <c r="X2260" s="775"/>
      <c r="Y2260" s="775"/>
      <c r="Z2260" s="775"/>
      <c r="AA2260" s="775"/>
      <c r="AB2260" s="775"/>
    </row>
    <row r="2261" spans="1:28" s="43" customFormat="1" x14ac:dyDescent="0.2">
      <c r="A2261" s="776"/>
      <c r="B2261" s="780"/>
      <c r="D2261" s="779"/>
      <c r="E2261" s="779"/>
      <c r="F2261" s="778"/>
      <c r="G2261" s="777"/>
      <c r="H2261" s="776"/>
      <c r="I2261" s="776"/>
      <c r="J2261" s="776"/>
      <c r="K2261" s="776"/>
      <c r="L2261" s="776"/>
      <c r="M2261" s="776"/>
      <c r="N2261" s="776"/>
      <c r="O2261" s="776"/>
      <c r="P2261" s="776"/>
      <c r="Q2261" s="776"/>
      <c r="R2261" s="776"/>
      <c r="S2261" s="776"/>
      <c r="T2261" s="776"/>
      <c r="U2261" s="776"/>
      <c r="V2261" s="46"/>
      <c r="W2261" s="46"/>
      <c r="X2261" s="775"/>
      <c r="Y2261" s="775"/>
      <c r="Z2261" s="775"/>
      <c r="AA2261" s="775"/>
      <c r="AB2261" s="775"/>
    </row>
    <row r="2262" spans="1:28" s="43" customFormat="1" x14ac:dyDescent="0.2">
      <c r="A2262" s="776"/>
      <c r="B2262" s="780"/>
      <c r="D2262" s="779"/>
      <c r="E2262" s="779"/>
      <c r="F2262" s="778"/>
      <c r="G2262" s="777"/>
      <c r="H2262" s="776"/>
      <c r="I2262" s="776"/>
      <c r="J2262" s="776"/>
      <c r="K2262" s="776"/>
      <c r="L2262" s="776"/>
      <c r="M2262" s="776"/>
      <c r="N2262" s="776"/>
      <c r="O2262" s="776"/>
      <c r="P2262" s="776"/>
      <c r="Q2262" s="776"/>
      <c r="R2262" s="776"/>
      <c r="S2262" s="776"/>
      <c r="T2262" s="776"/>
      <c r="U2262" s="776"/>
      <c r="V2262" s="46"/>
      <c r="W2262" s="46"/>
      <c r="X2262" s="775"/>
      <c r="Y2262" s="775"/>
      <c r="Z2262" s="775"/>
      <c r="AA2262" s="775"/>
      <c r="AB2262" s="775"/>
    </row>
    <row r="2263" spans="1:28" s="43" customFormat="1" x14ac:dyDescent="0.2">
      <c r="A2263" s="776"/>
      <c r="B2263" s="780"/>
      <c r="D2263" s="779"/>
      <c r="E2263" s="779"/>
      <c r="F2263" s="778"/>
      <c r="G2263" s="777"/>
      <c r="H2263" s="776"/>
      <c r="I2263" s="776"/>
      <c r="J2263" s="776"/>
      <c r="K2263" s="776"/>
      <c r="L2263" s="776"/>
      <c r="M2263" s="776"/>
      <c r="N2263" s="776"/>
      <c r="O2263" s="776"/>
      <c r="P2263" s="776"/>
      <c r="Q2263" s="776"/>
      <c r="R2263" s="776"/>
      <c r="S2263" s="776"/>
      <c r="T2263" s="776"/>
      <c r="U2263" s="776"/>
      <c r="V2263" s="46"/>
      <c r="W2263" s="46"/>
      <c r="X2263" s="775"/>
      <c r="Y2263" s="775"/>
      <c r="Z2263" s="775"/>
      <c r="AA2263" s="775"/>
      <c r="AB2263" s="775"/>
    </row>
    <row r="2264" spans="1:28" s="43" customFormat="1" x14ac:dyDescent="0.2">
      <c r="A2264" s="776"/>
      <c r="B2264" s="780"/>
      <c r="D2264" s="779"/>
      <c r="E2264" s="779"/>
      <c r="F2264" s="778"/>
      <c r="G2264" s="777"/>
      <c r="H2264" s="776"/>
      <c r="I2264" s="776"/>
      <c r="J2264" s="776"/>
      <c r="K2264" s="776"/>
      <c r="L2264" s="776"/>
      <c r="M2264" s="776"/>
      <c r="N2264" s="776"/>
      <c r="O2264" s="776"/>
      <c r="P2264" s="776"/>
      <c r="Q2264" s="776"/>
      <c r="R2264" s="776"/>
      <c r="S2264" s="776"/>
      <c r="T2264" s="776"/>
      <c r="U2264" s="776"/>
      <c r="V2264" s="46"/>
      <c r="W2264" s="46"/>
      <c r="X2264" s="775"/>
      <c r="Y2264" s="775"/>
      <c r="Z2264" s="775"/>
      <c r="AA2264" s="775"/>
      <c r="AB2264" s="775"/>
    </row>
    <row r="2265" spans="1:28" s="43" customFormat="1" x14ac:dyDescent="0.2">
      <c r="A2265" s="776"/>
      <c r="B2265" s="780"/>
      <c r="D2265" s="779"/>
      <c r="E2265" s="779"/>
      <c r="F2265" s="778"/>
      <c r="G2265" s="777"/>
      <c r="H2265" s="776"/>
      <c r="I2265" s="776"/>
      <c r="J2265" s="776"/>
      <c r="K2265" s="776"/>
      <c r="L2265" s="776"/>
      <c r="M2265" s="776"/>
      <c r="N2265" s="776"/>
      <c r="O2265" s="776"/>
      <c r="P2265" s="776"/>
      <c r="Q2265" s="776"/>
      <c r="R2265" s="776"/>
      <c r="S2265" s="776"/>
      <c r="T2265" s="776"/>
      <c r="U2265" s="776"/>
      <c r="V2265" s="46"/>
      <c r="W2265" s="46"/>
      <c r="X2265" s="775"/>
      <c r="Y2265" s="775"/>
      <c r="Z2265" s="775"/>
      <c r="AA2265" s="775"/>
      <c r="AB2265" s="775"/>
    </row>
    <row r="2266" spans="1:28" s="43" customFormat="1" x14ac:dyDescent="0.2">
      <c r="A2266" s="776"/>
      <c r="B2266" s="780"/>
      <c r="D2266" s="779"/>
      <c r="E2266" s="779"/>
      <c r="F2266" s="778"/>
      <c r="G2266" s="777"/>
      <c r="H2266" s="776"/>
      <c r="I2266" s="776"/>
      <c r="J2266" s="776"/>
      <c r="K2266" s="776"/>
      <c r="L2266" s="776"/>
      <c r="M2266" s="776"/>
      <c r="N2266" s="776"/>
      <c r="O2266" s="776"/>
      <c r="P2266" s="776"/>
      <c r="Q2266" s="776"/>
      <c r="R2266" s="776"/>
      <c r="S2266" s="776"/>
      <c r="T2266" s="776"/>
      <c r="U2266" s="776"/>
      <c r="V2266" s="46"/>
      <c r="W2266" s="46"/>
      <c r="X2266" s="775"/>
      <c r="Y2266" s="775"/>
      <c r="Z2266" s="775"/>
      <c r="AA2266" s="775"/>
      <c r="AB2266" s="775"/>
    </row>
    <row r="2267" spans="1:28" s="43" customFormat="1" x14ac:dyDescent="0.2">
      <c r="A2267" s="776"/>
      <c r="B2267" s="780"/>
      <c r="D2267" s="779"/>
      <c r="E2267" s="779"/>
      <c r="F2267" s="778"/>
      <c r="G2267" s="777"/>
      <c r="H2267" s="776"/>
      <c r="I2267" s="776"/>
      <c r="J2267" s="776"/>
      <c r="K2267" s="776"/>
      <c r="L2267" s="776"/>
      <c r="M2267" s="776"/>
      <c r="N2267" s="776"/>
      <c r="O2267" s="776"/>
      <c r="P2267" s="776"/>
      <c r="Q2267" s="776"/>
      <c r="R2267" s="776"/>
      <c r="S2267" s="776"/>
      <c r="T2267" s="776"/>
      <c r="U2267" s="776"/>
      <c r="V2267" s="46"/>
      <c r="W2267" s="46"/>
      <c r="X2267" s="775"/>
      <c r="Y2267" s="775"/>
      <c r="Z2267" s="775"/>
      <c r="AA2267" s="775"/>
      <c r="AB2267" s="775"/>
    </row>
    <row r="2268" spans="1:28" s="43" customFormat="1" x14ac:dyDescent="0.2">
      <c r="A2268" s="776"/>
      <c r="B2268" s="780"/>
      <c r="D2268" s="779"/>
      <c r="E2268" s="779"/>
      <c r="F2268" s="778"/>
      <c r="G2268" s="777"/>
      <c r="H2268" s="776"/>
      <c r="I2268" s="776"/>
      <c r="J2268" s="776"/>
      <c r="K2268" s="776"/>
      <c r="L2268" s="776"/>
      <c r="M2268" s="776"/>
      <c r="N2268" s="776"/>
      <c r="O2268" s="776"/>
      <c r="P2268" s="776"/>
      <c r="Q2268" s="776"/>
      <c r="R2268" s="776"/>
      <c r="S2268" s="776"/>
      <c r="T2268" s="776"/>
      <c r="U2268" s="776"/>
      <c r="V2268" s="46"/>
      <c r="W2268" s="46"/>
      <c r="X2268" s="775"/>
      <c r="Y2268" s="775"/>
      <c r="Z2268" s="775"/>
      <c r="AA2268" s="775"/>
      <c r="AB2268" s="775"/>
    </row>
    <row r="2269" spans="1:28" s="43" customFormat="1" x14ac:dyDescent="0.2">
      <c r="A2269" s="776"/>
      <c r="B2269" s="780"/>
      <c r="D2269" s="779"/>
      <c r="E2269" s="779"/>
      <c r="F2269" s="778"/>
      <c r="G2269" s="777"/>
      <c r="H2269" s="776"/>
      <c r="I2269" s="776"/>
      <c r="J2269" s="776"/>
      <c r="K2269" s="776"/>
      <c r="L2269" s="776"/>
      <c r="M2269" s="776"/>
      <c r="N2269" s="776"/>
      <c r="O2269" s="776"/>
      <c r="P2269" s="776"/>
      <c r="Q2269" s="776"/>
      <c r="R2269" s="776"/>
      <c r="S2269" s="776"/>
      <c r="T2269" s="776"/>
      <c r="U2269" s="776"/>
      <c r="V2269" s="46"/>
      <c r="W2269" s="46"/>
      <c r="X2269" s="775"/>
      <c r="Y2269" s="775"/>
      <c r="Z2269" s="775"/>
      <c r="AA2269" s="775"/>
      <c r="AB2269" s="775"/>
    </row>
    <row r="2270" spans="1:28" s="43" customFormat="1" x14ac:dyDescent="0.2">
      <c r="A2270" s="776"/>
      <c r="B2270" s="780"/>
      <c r="D2270" s="779"/>
      <c r="E2270" s="779"/>
      <c r="F2270" s="778"/>
      <c r="G2270" s="777"/>
      <c r="H2270" s="776"/>
      <c r="I2270" s="776"/>
      <c r="J2270" s="776"/>
      <c r="K2270" s="776"/>
      <c r="L2270" s="776"/>
      <c r="M2270" s="776"/>
      <c r="N2270" s="776"/>
      <c r="O2270" s="776"/>
      <c r="P2270" s="776"/>
      <c r="Q2270" s="776"/>
      <c r="R2270" s="776"/>
      <c r="S2270" s="776"/>
      <c r="T2270" s="776"/>
      <c r="U2270" s="776"/>
      <c r="V2270" s="46"/>
      <c r="W2270" s="46"/>
      <c r="X2270" s="775"/>
      <c r="Y2270" s="775"/>
      <c r="Z2270" s="775"/>
      <c r="AA2270" s="775"/>
      <c r="AB2270" s="775"/>
    </row>
    <row r="2271" spans="1:28" s="43" customFormat="1" x14ac:dyDescent="0.2">
      <c r="A2271" s="776"/>
      <c r="B2271" s="780"/>
      <c r="D2271" s="779"/>
      <c r="E2271" s="779"/>
      <c r="F2271" s="778"/>
      <c r="G2271" s="777"/>
      <c r="H2271" s="776"/>
      <c r="I2271" s="776"/>
      <c r="J2271" s="776"/>
      <c r="K2271" s="776"/>
      <c r="L2271" s="776"/>
      <c r="M2271" s="776"/>
      <c r="N2271" s="776"/>
      <c r="O2271" s="776"/>
      <c r="P2271" s="776"/>
      <c r="Q2271" s="776"/>
      <c r="R2271" s="776"/>
      <c r="S2271" s="776"/>
      <c r="T2271" s="776"/>
      <c r="U2271" s="776"/>
      <c r="V2271" s="46"/>
      <c r="W2271" s="46"/>
      <c r="X2271" s="775"/>
      <c r="Y2271" s="775"/>
      <c r="Z2271" s="775"/>
      <c r="AA2271" s="775"/>
      <c r="AB2271" s="775"/>
    </row>
    <row r="2272" spans="1:28" s="43" customFormat="1" x14ac:dyDescent="0.2">
      <c r="A2272" s="776"/>
      <c r="B2272" s="780"/>
      <c r="D2272" s="779"/>
      <c r="E2272" s="779"/>
      <c r="F2272" s="778"/>
      <c r="G2272" s="777"/>
      <c r="H2272" s="776"/>
      <c r="I2272" s="776"/>
      <c r="J2272" s="776"/>
      <c r="K2272" s="776"/>
      <c r="L2272" s="776"/>
      <c r="M2272" s="776"/>
      <c r="N2272" s="776"/>
      <c r="O2272" s="776"/>
      <c r="P2272" s="776"/>
      <c r="Q2272" s="776"/>
      <c r="R2272" s="776"/>
      <c r="S2272" s="776"/>
      <c r="T2272" s="776"/>
      <c r="U2272" s="776"/>
      <c r="V2272" s="46"/>
      <c r="W2272" s="46"/>
      <c r="X2272" s="775"/>
      <c r="Y2272" s="775"/>
      <c r="Z2272" s="775"/>
      <c r="AA2272" s="775"/>
      <c r="AB2272" s="775"/>
    </row>
    <row r="2273" spans="1:28" s="43" customFormat="1" x14ac:dyDescent="0.2">
      <c r="A2273" s="776"/>
      <c r="B2273" s="780"/>
      <c r="D2273" s="779"/>
      <c r="E2273" s="779"/>
      <c r="F2273" s="778"/>
      <c r="G2273" s="777"/>
      <c r="H2273" s="776"/>
      <c r="I2273" s="776"/>
      <c r="J2273" s="776"/>
      <c r="K2273" s="776"/>
      <c r="L2273" s="776"/>
      <c r="M2273" s="776"/>
      <c r="N2273" s="776"/>
      <c r="O2273" s="776"/>
      <c r="P2273" s="776"/>
      <c r="Q2273" s="776"/>
      <c r="R2273" s="776"/>
      <c r="S2273" s="776"/>
      <c r="T2273" s="776"/>
      <c r="U2273" s="776"/>
      <c r="V2273" s="46"/>
      <c r="W2273" s="46"/>
      <c r="X2273" s="775"/>
      <c r="Y2273" s="775"/>
      <c r="Z2273" s="775"/>
      <c r="AA2273" s="775"/>
      <c r="AB2273" s="775"/>
    </row>
    <row r="2274" spans="1:28" s="43" customFormat="1" x14ac:dyDescent="0.2">
      <c r="A2274" s="776"/>
      <c r="B2274" s="780"/>
      <c r="D2274" s="779"/>
      <c r="E2274" s="779"/>
      <c r="F2274" s="778"/>
      <c r="G2274" s="777"/>
      <c r="H2274" s="776"/>
      <c r="I2274" s="776"/>
      <c r="J2274" s="776"/>
      <c r="K2274" s="776"/>
      <c r="L2274" s="776"/>
      <c r="M2274" s="776"/>
      <c r="N2274" s="776"/>
      <c r="O2274" s="776"/>
      <c r="P2274" s="776"/>
      <c r="Q2274" s="776"/>
      <c r="R2274" s="776"/>
      <c r="S2274" s="776"/>
      <c r="T2274" s="776"/>
      <c r="U2274" s="776"/>
      <c r="V2274" s="46"/>
      <c r="W2274" s="46"/>
      <c r="X2274" s="775"/>
      <c r="Y2274" s="775"/>
      <c r="Z2274" s="775"/>
      <c r="AA2274" s="775"/>
      <c r="AB2274" s="775"/>
    </row>
    <row r="2275" spans="1:28" s="43" customFormat="1" x14ac:dyDescent="0.2">
      <c r="A2275" s="776"/>
      <c r="B2275" s="780"/>
      <c r="D2275" s="779"/>
      <c r="E2275" s="779"/>
      <c r="F2275" s="778"/>
      <c r="G2275" s="777"/>
      <c r="H2275" s="776"/>
      <c r="I2275" s="776"/>
      <c r="J2275" s="776"/>
      <c r="K2275" s="776"/>
      <c r="L2275" s="776"/>
      <c r="M2275" s="776"/>
      <c r="N2275" s="776"/>
      <c r="O2275" s="776"/>
      <c r="P2275" s="776"/>
      <c r="Q2275" s="776"/>
      <c r="R2275" s="776"/>
      <c r="S2275" s="776"/>
      <c r="T2275" s="776"/>
      <c r="U2275" s="776"/>
      <c r="V2275" s="46"/>
      <c r="W2275" s="46"/>
      <c r="X2275" s="775"/>
      <c r="Y2275" s="775"/>
      <c r="Z2275" s="775"/>
      <c r="AA2275" s="775"/>
      <c r="AB2275" s="775"/>
    </row>
    <row r="2276" spans="1:28" s="43" customFormat="1" x14ac:dyDescent="0.2">
      <c r="A2276" s="776"/>
      <c r="B2276" s="780"/>
      <c r="D2276" s="779"/>
      <c r="E2276" s="779"/>
      <c r="F2276" s="778"/>
      <c r="G2276" s="777"/>
      <c r="H2276" s="776"/>
      <c r="I2276" s="776"/>
      <c r="J2276" s="776"/>
      <c r="K2276" s="776"/>
      <c r="L2276" s="776"/>
      <c r="M2276" s="776"/>
      <c r="N2276" s="776"/>
      <c r="O2276" s="776"/>
      <c r="P2276" s="776"/>
      <c r="Q2276" s="776"/>
      <c r="R2276" s="776"/>
      <c r="S2276" s="776"/>
      <c r="T2276" s="776"/>
      <c r="U2276" s="776"/>
      <c r="V2276" s="46"/>
      <c r="W2276" s="46"/>
      <c r="X2276" s="775"/>
      <c r="Y2276" s="775"/>
      <c r="Z2276" s="775"/>
      <c r="AA2276" s="775"/>
      <c r="AB2276" s="775"/>
    </row>
    <row r="2277" spans="1:28" s="43" customFormat="1" x14ac:dyDescent="0.2">
      <c r="A2277" s="776"/>
      <c r="B2277" s="780"/>
      <c r="D2277" s="779"/>
      <c r="E2277" s="779"/>
      <c r="F2277" s="778"/>
      <c r="G2277" s="777"/>
      <c r="H2277" s="776"/>
      <c r="I2277" s="776"/>
      <c r="J2277" s="776"/>
      <c r="K2277" s="776"/>
      <c r="L2277" s="776"/>
      <c r="M2277" s="776"/>
      <c r="N2277" s="776"/>
      <c r="O2277" s="776"/>
      <c r="P2277" s="776"/>
      <c r="Q2277" s="776"/>
      <c r="R2277" s="776"/>
      <c r="S2277" s="776"/>
      <c r="T2277" s="776"/>
      <c r="U2277" s="776"/>
      <c r="V2277" s="46"/>
      <c r="W2277" s="46"/>
      <c r="X2277" s="775"/>
      <c r="Y2277" s="775"/>
      <c r="Z2277" s="775"/>
      <c r="AA2277" s="775"/>
      <c r="AB2277" s="775"/>
    </row>
    <row r="2278" spans="1:28" s="43" customFormat="1" x14ac:dyDescent="0.2">
      <c r="A2278" s="776"/>
      <c r="B2278" s="780"/>
      <c r="D2278" s="779"/>
      <c r="E2278" s="779"/>
      <c r="F2278" s="778"/>
      <c r="G2278" s="777"/>
      <c r="H2278" s="776"/>
      <c r="I2278" s="776"/>
      <c r="J2278" s="776"/>
      <c r="K2278" s="776"/>
      <c r="L2278" s="776"/>
      <c r="M2278" s="776"/>
      <c r="N2278" s="776"/>
      <c r="O2278" s="776"/>
      <c r="P2278" s="776"/>
      <c r="Q2278" s="776"/>
      <c r="R2278" s="776"/>
      <c r="S2278" s="776"/>
      <c r="T2278" s="776"/>
      <c r="U2278" s="776"/>
      <c r="V2278" s="46"/>
      <c r="W2278" s="46"/>
      <c r="X2278" s="775"/>
      <c r="Y2278" s="775"/>
      <c r="Z2278" s="775"/>
      <c r="AA2278" s="775"/>
      <c r="AB2278" s="775"/>
    </row>
    <row r="2279" spans="1:28" s="43" customFormat="1" x14ac:dyDescent="0.2">
      <c r="A2279" s="776"/>
      <c r="B2279" s="780"/>
      <c r="D2279" s="779"/>
      <c r="E2279" s="779"/>
      <c r="F2279" s="778"/>
      <c r="G2279" s="777"/>
      <c r="H2279" s="776"/>
      <c r="I2279" s="776"/>
      <c r="J2279" s="776"/>
      <c r="K2279" s="776"/>
      <c r="L2279" s="776"/>
      <c r="M2279" s="776"/>
      <c r="N2279" s="776"/>
      <c r="O2279" s="776"/>
      <c r="P2279" s="776"/>
      <c r="Q2279" s="776"/>
      <c r="R2279" s="776"/>
      <c r="S2279" s="776"/>
      <c r="T2279" s="776"/>
      <c r="U2279" s="776"/>
      <c r="V2279" s="46"/>
      <c r="W2279" s="46"/>
      <c r="X2279" s="775"/>
      <c r="Y2279" s="775"/>
      <c r="Z2279" s="775"/>
      <c r="AA2279" s="775"/>
      <c r="AB2279" s="775"/>
    </row>
    <row r="2280" spans="1:28" s="43" customFormat="1" x14ac:dyDescent="0.2">
      <c r="A2280" s="776"/>
      <c r="B2280" s="780"/>
      <c r="D2280" s="779"/>
      <c r="E2280" s="779"/>
      <c r="F2280" s="778"/>
      <c r="G2280" s="777"/>
      <c r="H2280" s="776"/>
      <c r="I2280" s="776"/>
      <c r="J2280" s="776"/>
      <c r="K2280" s="776"/>
      <c r="L2280" s="776"/>
      <c r="M2280" s="776"/>
      <c r="N2280" s="776"/>
      <c r="O2280" s="776"/>
      <c r="P2280" s="776"/>
      <c r="Q2280" s="776"/>
      <c r="R2280" s="776"/>
      <c r="S2280" s="776"/>
      <c r="T2280" s="776"/>
      <c r="U2280" s="776"/>
      <c r="V2280" s="46"/>
      <c r="W2280" s="46"/>
      <c r="X2280" s="775"/>
      <c r="Y2280" s="775"/>
      <c r="Z2280" s="775"/>
      <c r="AA2280" s="775"/>
      <c r="AB2280" s="775"/>
    </row>
    <row r="2281" spans="1:28" s="43" customFormat="1" x14ac:dyDescent="0.2">
      <c r="A2281" s="776"/>
      <c r="B2281" s="780"/>
      <c r="D2281" s="779"/>
      <c r="E2281" s="779"/>
      <c r="F2281" s="778"/>
      <c r="G2281" s="777"/>
      <c r="H2281" s="776"/>
      <c r="I2281" s="776"/>
      <c r="J2281" s="776"/>
      <c r="K2281" s="776"/>
      <c r="L2281" s="776"/>
      <c r="M2281" s="776"/>
      <c r="N2281" s="776"/>
      <c r="O2281" s="776"/>
      <c r="P2281" s="776"/>
      <c r="Q2281" s="776"/>
      <c r="R2281" s="776"/>
      <c r="S2281" s="776"/>
      <c r="T2281" s="776"/>
      <c r="U2281" s="776"/>
      <c r="V2281" s="46"/>
      <c r="W2281" s="46"/>
      <c r="X2281" s="775"/>
      <c r="Y2281" s="775"/>
      <c r="Z2281" s="775"/>
      <c r="AA2281" s="775"/>
      <c r="AB2281" s="775"/>
    </row>
    <row r="2282" spans="1:28" s="43" customFormat="1" x14ac:dyDescent="0.2">
      <c r="A2282" s="776"/>
      <c r="B2282" s="780"/>
      <c r="D2282" s="779"/>
      <c r="E2282" s="779"/>
      <c r="F2282" s="778"/>
      <c r="G2282" s="777"/>
      <c r="H2282" s="776"/>
      <c r="I2282" s="776"/>
      <c r="J2282" s="776"/>
      <c r="K2282" s="776"/>
      <c r="L2282" s="776"/>
      <c r="M2282" s="776"/>
      <c r="N2282" s="776"/>
      <c r="O2282" s="776"/>
      <c r="P2282" s="776"/>
      <c r="Q2282" s="776"/>
      <c r="R2282" s="776"/>
      <c r="S2282" s="776"/>
      <c r="T2282" s="776"/>
      <c r="U2282" s="776"/>
      <c r="V2282" s="46"/>
      <c r="W2282" s="46"/>
      <c r="X2282" s="775"/>
      <c r="Y2282" s="775"/>
      <c r="Z2282" s="775"/>
      <c r="AA2282" s="775"/>
      <c r="AB2282" s="775"/>
    </row>
    <row r="2283" spans="1:28" s="43" customFormat="1" x14ac:dyDescent="0.2">
      <c r="A2283" s="776"/>
      <c r="B2283" s="780"/>
      <c r="D2283" s="779"/>
      <c r="E2283" s="779"/>
      <c r="F2283" s="778"/>
      <c r="G2283" s="777"/>
      <c r="H2283" s="776"/>
      <c r="I2283" s="776"/>
      <c r="J2283" s="776"/>
      <c r="K2283" s="776"/>
      <c r="L2283" s="776"/>
      <c r="M2283" s="776"/>
      <c r="N2283" s="776"/>
      <c r="O2283" s="776"/>
      <c r="P2283" s="776"/>
      <c r="Q2283" s="776"/>
      <c r="R2283" s="776"/>
      <c r="S2283" s="776"/>
      <c r="T2283" s="776"/>
      <c r="U2283" s="776"/>
      <c r="V2283" s="46"/>
      <c r="W2283" s="46"/>
      <c r="X2283" s="775"/>
      <c r="Y2283" s="775"/>
      <c r="Z2283" s="775"/>
      <c r="AA2283" s="775"/>
      <c r="AB2283" s="775"/>
    </row>
    <row r="2284" spans="1:28" s="43" customFormat="1" x14ac:dyDescent="0.2">
      <c r="A2284" s="776"/>
      <c r="B2284" s="780"/>
      <c r="D2284" s="779"/>
      <c r="E2284" s="779"/>
      <c r="F2284" s="778"/>
      <c r="G2284" s="777"/>
      <c r="H2284" s="776"/>
      <c r="I2284" s="776"/>
      <c r="J2284" s="776"/>
      <c r="K2284" s="776"/>
      <c r="L2284" s="776"/>
      <c r="M2284" s="776"/>
      <c r="N2284" s="776"/>
      <c r="O2284" s="776"/>
      <c r="P2284" s="776"/>
      <c r="Q2284" s="776"/>
      <c r="R2284" s="776"/>
      <c r="S2284" s="776"/>
      <c r="T2284" s="776"/>
      <c r="U2284" s="776"/>
      <c r="V2284" s="46"/>
      <c r="W2284" s="46"/>
      <c r="X2284" s="775"/>
      <c r="Y2284" s="775"/>
      <c r="Z2284" s="775"/>
      <c r="AA2284" s="775"/>
      <c r="AB2284" s="775"/>
    </row>
    <row r="2285" spans="1:28" s="43" customFormat="1" x14ac:dyDescent="0.2">
      <c r="A2285" s="776"/>
      <c r="B2285" s="780"/>
      <c r="D2285" s="779"/>
      <c r="E2285" s="779"/>
      <c r="F2285" s="778"/>
      <c r="G2285" s="777"/>
      <c r="H2285" s="776"/>
      <c r="I2285" s="776"/>
      <c r="J2285" s="776"/>
      <c r="K2285" s="776"/>
      <c r="L2285" s="776"/>
      <c r="M2285" s="776"/>
      <c r="N2285" s="776"/>
      <c r="O2285" s="776"/>
      <c r="P2285" s="776"/>
      <c r="Q2285" s="776"/>
      <c r="R2285" s="776"/>
      <c r="S2285" s="776"/>
      <c r="T2285" s="776"/>
      <c r="U2285" s="776"/>
      <c r="V2285" s="46"/>
      <c r="W2285" s="46"/>
      <c r="X2285" s="775"/>
      <c r="Y2285" s="775"/>
      <c r="Z2285" s="775"/>
      <c r="AA2285" s="775"/>
      <c r="AB2285" s="775"/>
    </row>
    <row r="2286" spans="1:28" s="43" customFormat="1" x14ac:dyDescent="0.2">
      <c r="A2286" s="776"/>
      <c r="B2286" s="780"/>
      <c r="D2286" s="779"/>
      <c r="E2286" s="779"/>
      <c r="F2286" s="778"/>
      <c r="G2286" s="777"/>
      <c r="H2286" s="776"/>
      <c r="I2286" s="776"/>
      <c r="J2286" s="776"/>
      <c r="K2286" s="776"/>
      <c r="L2286" s="776"/>
      <c r="M2286" s="776"/>
      <c r="N2286" s="776"/>
      <c r="O2286" s="776"/>
      <c r="P2286" s="776"/>
      <c r="Q2286" s="776"/>
      <c r="R2286" s="776"/>
      <c r="S2286" s="776"/>
      <c r="T2286" s="776"/>
      <c r="U2286" s="776"/>
      <c r="V2286" s="46"/>
      <c r="W2286" s="46"/>
      <c r="X2286" s="775"/>
      <c r="Y2286" s="775"/>
      <c r="Z2286" s="775"/>
      <c r="AA2286" s="775"/>
      <c r="AB2286" s="775"/>
    </row>
    <row r="2287" spans="1:28" s="43" customFormat="1" x14ac:dyDescent="0.2">
      <c r="A2287" s="776"/>
      <c r="B2287" s="780"/>
      <c r="D2287" s="779"/>
      <c r="E2287" s="779"/>
      <c r="F2287" s="778"/>
      <c r="G2287" s="777"/>
      <c r="H2287" s="776"/>
      <c r="I2287" s="776"/>
      <c r="J2287" s="776"/>
      <c r="K2287" s="776"/>
      <c r="L2287" s="776"/>
      <c r="M2287" s="776"/>
      <c r="N2287" s="776"/>
      <c r="O2287" s="776"/>
      <c r="P2287" s="776"/>
      <c r="Q2287" s="776"/>
      <c r="R2287" s="776"/>
      <c r="S2287" s="776"/>
      <c r="T2287" s="776"/>
      <c r="U2287" s="776"/>
      <c r="V2287" s="46"/>
      <c r="W2287" s="46"/>
      <c r="X2287" s="775"/>
      <c r="Y2287" s="775"/>
      <c r="Z2287" s="775"/>
      <c r="AA2287" s="775"/>
      <c r="AB2287" s="775"/>
    </row>
    <row r="2288" spans="1:28" s="43" customFormat="1" x14ac:dyDescent="0.2">
      <c r="A2288" s="776"/>
      <c r="B2288" s="780"/>
      <c r="D2288" s="779"/>
      <c r="E2288" s="779"/>
      <c r="F2288" s="778"/>
      <c r="G2288" s="777"/>
      <c r="H2288" s="776"/>
      <c r="I2288" s="776"/>
      <c r="J2288" s="776"/>
      <c r="K2288" s="776"/>
      <c r="L2288" s="776"/>
      <c r="M2288" s="776"/>
      <c r="N2288" s="776"/>
      <c r="O2288" s="776"/>
      <c r="P2288" s="776"/>
      <c r="Q2288" s="776"/>
      <c r="R2288" s="776"/>
      <c r="S2288" s="776"/>
      <c r="T2288" s="776"/>
      <c r="U2288" s="776"/>
      <c r="V2288" s="46"/>
      <c r="W2288" s="46"/>
      <c r="X2288" s="775"/>
      <c r="Y2288" s="775"/>
      <c r="Z2288" s="775"/>
      <c r="AA2288" s="775"/>
      <c r="AB2288" s="775"/>
    </row>
    <row r="2289" spans="1:28" s="43" customFormat="1" x14ac:dyDescent="0.2">
      <c r="A2289" s="776"/>
      <c r="B2289" s="780"/>
      <c r="D2289" s="779"/>
      <c r="E2289" s="779"/>
      <c r="F2289" s="778"/>
      <c r="G2289" s="777"/>
      <c r="H2289" s="776"/>
      <c r="I2289" s="776"/>
      <c r="J2289" s="776"/>
      <c r="K2289" s="776"/>
      <c r="L2289" s="776"/>
      <c r="M2289" s="776"/>
      <c r="N2289" s="776"/>
      <c r="O2289" s="776"/>
      <c r="P2289" s="776"/>
      <c r="Q2289" s="776"/>
      <c r="R2289" s="776"/>
      <c r="S2289" s="776"/>
      <c r="T2289" s="776"/>
      <c r="U2289" s="776"/>
      <c r="V2289" s="46"/>
      <c r="W2289" s="46"/>
      <c r="X2289" s="775"/>
      <c r="Y2289" s="775"/>
      <c r="Z2289" s="775"/>
      <c r="AA2289" s="775"/>
      <c r="AB2289" s="775"/>
    </row>
    <row r="2290" spans="1:28" s="43" customFormat="1" x14ac:dyDescent="0.2">
      <c r="A2290" s="776"/>
      <c r="B2290" s="780"/>
      <c r="D2290" s="779"/>
      <c r="E2290" s="779"/>
      <c r="F2290" s="778"/>
      <c r="G2290" s="777"/>
      <c r="H2290" s="776"/>
      <c r="I2290" s="776"/>
      <c r="J2290" s="776"/>
      <c r="K2290" s="776"/>
      <c r="L2290" s="776"/>
      <c r="M2290" s="776"/>
      <c r="N2290" s="776"/>
      <c r="O2290" s="776"/>
      <c r="P2290" s="776"/>
      <c r="Q2290" s="776"/>
      <c r="R2290" s="776"/>
      <c r="S2290" s="776"/>
      <c r="T2290" s="776"/>
      <c r="U2290" s="776"/>
      <c r="V2290" s="46"/>
      <c r="W2290" s="46"/>
      <c r="X2290" s="775"/>
      <c r="Y2290" s="775"/>
      <c r="Z2290" s="775"/>
      <c r="AA2290" s="775"/>
      <c r="AB2290" s="775"/>
    </row>
    <row r="2291" spans="1:28" s="43" customFormat="1" x14ac:dyDescent="0.2">
      <c r="A2291" s="776"/>
      <c r="B2291" s="780"/>
      <c r="D2291" s="779"/>
      <c r="E2291" s="779"/>
      <c r="F2291" s="778"/>
      <c r="G2291" s="777"/>
      <c r="H2291" s="776"/>
      <c r="I2291" s="776"/>
      <c r="J2291" s="776"/>
      <c r="K2291" s="776"/>
      <c r="L2291" s="776"/>
      <c r="M2291" s="776"/>
      <c r="N2291" s="776"/>
      <c r="O2291" s="776"/>
      <c r="P2291" s="776"/>
      <c r="Q2291" s="776"/>
      <c r="R2291" s="776"/>
      <c r="S2291" s="776"/>
      <c r="T2291" s="776"/>
      <c r="U2291" s="776"/>
      <c r="V2291" s="46"/>
      <c r="W2291" s="46"/>
      <c r="X2291" s="775"/>
      <c r="Y2291" s="775"/>
      <c r="Z2291" s="775"/>
      <c r="AA2291" s="775"/>
      <c r="AB2291" s="775"/>
    </row>
    <row r="2292" spans="1:28" s="43" customFormat="1" x14ac:dyDescent="0.2">
      <c r="A2292" s="776"/>
      <c r="B2292" s="780"/>
      <c r="D2292" s="779"/>
      <c r="E2292" s="779"/>
      <c r="F2292" s="778"/>
      <c r="G2292" s="777"/>
      <c r="H2292" s="776"/>
      <c r="I2292" s="776"/>
      <c r="J2292" s="776"/>
      <c r="K2292" s="776"/>
      <c r="L2292" s="776"/>
      <c r="M2292" s="776"/>
      <c r="N2292" s="776"/>
      <c r="O2292" s="776"/>
      <c r="P2292" s="776"/>
      <c r="Q2292" s="776"/>
      <c r="R2292" s="776"/>
      <c r="S2292" s="776"/>
      <c r="T2292" s="776"/>
      <c r="U2292" s="776"/>
      <c r="V2292" s="46"/>
      <c r="W2292" s="46"/>
      <c r="X2292" s="775"/>
      <c r="Y2292" s="775"/>
      <c r="Z2292" s="775"/>
      <c r="AA2292" s="775"/>
      <c r="AB2292" s="775"/>
    </row>
    <row r="2293" spans="1:28" s="43" customFormat="1" x14ac:dyDescent="0.2">
      <c r="A2293" s="776"/>
      <c r="B2293" s="780"/>
      <c r="D2293" s="779"/>
      <c r="E2293" s="779"/>
      <c r="F2293" s="778"/>
      <c r="G2293" s="777"/>
      <c r="H2293" s="776"/>
      <c r="I2293" s="776"/>
      <c r="J2293" s="776"/>
      <c r="K2293" s="776"/>
      <c r="L2293" s="776"/>
      <c r="M2293" s="776"/>
      <c r="N2293" s="776"/>
      <c r="O2293" s="776"/>
      <c r="P2293" s="776"/>
      <c r="Q2293" s="776"/>
      <c r="R2293" s="776"/>
      <c r="S2293" s="776"/>
      <c r="T2293" s="776"/>
      <c r="U2293" s="776"/>
      <c r="V2293" s="46"/>
      <c r="W2293" s="46"/>
      <c r="X2293" s="775"/>
      <c r="Y2293" s="775"/>
      <c r="Z2293" s="775"/>
      <c r="AA2293" s="775"/>
      <c r="AB2293" s="775"/>
    </row>
    <row r="2294" spans="1:28" s="43" customFormat="1" x14ac:dyDescent="0.2">
      <c r="A2294" s="776"/>
      <c r="B2294" s="780"/>
      <c r="D2294" s="779"/>
      <c r="E2294" s="779"/>
      <c r="F2294" s="778"/>
      <c r="G2294" s="777"/>
      <c r="H2294" s="776"/>
      <c r="I2294" s="776"/>
      <c r="J2294" s="776"/>
      <c r="K2294" s="776"/>
      <c r="L2294" s="776"/>
      <c r="M2294" s="776"/>
      <c r="N2294" s="776"/>
      <c r="O2294" s="776"/>
      <c r="P2294" s="776"/>
      <c r="Q2294" s="776"/>
      <c r="R2294" s="776"/>
      <c r="S2294" s="776"/>
      <c r="T2294" s="776"/>
      <c r="U2294" s="776"/>
      <c r="V2294" s="46"/>
      <c r="W2294" s="46"/>
      <c r="X2294" s="775"/>
      <c r="Y2294" s="775"/>
      <c r="Z2294" s="775"/>
      <c r="AA2294" s="775"/>
      <c r="AB2294" s="775"/>
    </row>
    <row r="2295" spans="1:28" s="43" customFormat="1" x14ac:dyDescent="0.2">
      <c r="A2295" s="776"/>
      <c r="B2295" s="780"/>
      <c r="D2295" s="779"/>
      <c r="E2295" s="779"/>
      <c r="F2295" s="778"/>
      <c r="G2295" s="777"/>
      <c r="H2295" s="776"/>
      <c r="I2295" s="776"/>
      <c r="J2295" s="776"/>
      <c r="K2295" s="776"/>
      <c r="L2295" s="776"/>
      <c r="M2295" s="776"/>
      <c r="N2295" s="776"/>
      <c r="O2295" s="776"/>
      <c r="P2295" s="776"/>
      <c r="Q2295" s="776"/>
      <c r="R2295" s="776"/>
      <c r="S2295" s="776"/>
      <c r="T2295" s="776"/>
      <c r="U2295" s="776"/>
      <c r="V2295" s="46"/>
      <c r="W2295" s="46"/>
      <c r="X2295" s="775"/>
      <c r="Y2295" s="775"/>
      <c r="Z2295" s="775"/>
      <c r="AA2295" s="775"/>
      <c r="AB2295" s="775"/>
    </row>
    <row r="2296" spans="1:28" s="43" customFormat="1" x14ac:dyDescent="0.2">
      <c r="A2296" s="776"/>
      <c r="B2296" s="780"/>
      <c r="D2296" s="779"/>
      <c r="E2296" s="779"/>
      <c r="F2296" s="778"/>
      <c r="G2296" s="777"/>
      <c r="H2296" s="776"/>
      <c r="I2296" s="776"/>
      <c r="J2296" s="776"/>
      <c r="K2296" s="776"/>
      <c r="L2296" s="776"/>
      <c r="M2296" s="776"/>
      <c r="N2296" s="776"/>
      <c r="O2296" s="776"/>
      <c r="P2296" s="776"/>
      <c r="Q2296" s="776"/>
      <c r="R2296" s="776"/>
      <c r="S2296" s="776"/>
      <c r="T2296" s="776"/>
      <c r="U2296" s="776"/>
      <c r="V2296" s="46"/>
      <c r="W2296" s="46"/>
      <c r="X2296" s="775"/>
      <c r="Y2296" s="775"/>
      <c r="Z2296" s="775"/>
      <c r="AA2296" s="775"/>
      <c r="AB2296" s="775"/>
    </row>
    <row r="2297" spans="1:28" s="43" customFormat="1" x14ac:dyDescent="0.2">
      <c r="A2297" s="776"/>
      <c r="B2297" s="780"/>
      <c r="D2297" s="779"/>
      <c r="E2297" s="779"/>
      <c r="F2297" s="778"/>
      <c r="G2297" s="777"/>
      <c r="H2297" s="776"/>
      <c r="I2297" s="776"/>
      <c r="J2297" s="776"/>
      <c r="K2297" s="776"/>
      <c r="L2297" s="776"/>
      <c r="M2297" s="776"/>
      <c r="N2297" s="776"/>
      <c r="O2297" s="776"/>
      <c r="P2297" s="776"/>
      <c r="Q2297" s="776"/>
      <c r="R2297" s="776"/>
      <c r="S2297" s="776"/>
      <c r="T2297" s="776"/>
      <c r="U2297" s="776"/>
      <c r="V2297" s="46"/>
      <c r="W2297" s="46"/>
      <c r="X2297" s="775"/>
      <c r="Y2297" s="775"/>
      <c r="Z2297" s="775"/>
      <c r="AA2297" s="775"/>
      <c r="AB2297" s="775"/>
    </row>
    <row r="2298" spans="1:28" s="43" customFormat="1" x14ac:dyDescent="0.2">
      <c r="A2298" s="776"/>
      <c r="B2298" s="780"/>
      <c r="D2298" s="779"/>
      <c r="E2298" s="779"/>
      <c r="F2298" s="778"/>
      <c r="G2298" s="777"/>
      <c r="H2298" s="776"/>
      <c r="I2298" s="776"/>
      <c r="J2298" s="776"/>
      <c r="K2298" s="776"/>
      <c r="L2298" s="776"/>
      <c r="M2298" s="776"/>
      <c r="N2298" s="776"/>
      <c r="O2298" s="776"/>
      <c r="P2298" s="776"/>
      <c r="Q2298" s="776"/>
      <c r="R2298" s="776"/>
      <c r="S2298" s="776"/>
      <c r="T2298" s="776"/>
      <c r="U2298" s="776"/>
      <c r="V2298" s="46"/>
      <c r="W2298" s="46"/>
      <c r="X2298" s="775"/>
      <c r="Y2298" s="775"/>
      <c r="Z2298" s="775"/>
      <c r="AA2298" s="775"/>
      <c r="AB2298" s="775"/>
    </row>
    <row r="2299" spans="1:28" s="43" customFormat="1" x14ac:dyDescent="0.2">
      <c r="A2299" s="776"/>
      <c r="B2299" s="780"/>
      <c r="D2299" s="779"/>
      <c r="E2299" s="779"/>
      <c r="F2299" s="778"/>
      <c r="G2299" s="777"/>
      <c r="H2299" s="776"/>
      <c r="I2299" s="776"/>
      <c r="J2299" s="776"/>
      <c r="K2299" s="776"/>
      <c r="L2299" s="776"/>
      <c r="M2299" s="776"/>
      <c r="N2299" s="776"/>
      <c r="O2299" s="776"/>
      <c r="P2299" s="776"/>
      <c r="Q2299" s="776"/>
      <c r="R2299" s="776"/>
      <c r="S2299" s="776"/>
      <c r="T2299" s="776"/>
      <c r="U2299" s="776"/>
      <c r="V2299" s="46"/>
      <c r="W2299" s="46"/>
      <c r="X2299" s="775"/>
      <c r="Y2299" s="775"/>
      <c r="Z2299" s="775"/>
      <c r="AA2299" s="775"/>
      <c r="AB2299" s="775"/>
    </row>
    <row r="2300" spans="1:28" s="43" customFormat="1" x14ac:dyDescent="0.2">
      <c r="A2300" s="776"/>
      <c r="B2300" s="780"/>
      <c r="D2300" s="779"/>
      <c r="E2300" s="779"/>
      <c r="F2300" s="778"/>
      <c r="G2300" s="777"/>
      <c r="H2300" s="776"/>
      <c r="I2300" s="776"/>
      <c r="J2300" s="776"/>
      <c r="K2300" s="776"/>
      <c r="L2300" s="776"/>
      <c r="M2300" s="776"/>
      <c r="N2300" s="776"/>
      <c r="O2300" s="776"/>
      <c r="P2300" s="776"/>
      <c r="Q2300" s="776"/>
      <c r="R2300" s="776"/>
      <c r="S2300" s="776"/>
      <c r="T2300" s="776"/>
      <c r="U2300" s="776"/>
      <c r="V2300" s="46"/>
      <c r="W2300" s="46"/>
      <c r="X2300" s="775"/>
      <c r="Y2300" s="775"/>
      <c r="Z2300" s="775"/>
      <c r="AA2300" s="775"/>
      <c r="AB2300" s="775"/>
    </row>
    <row r="2301" spans="1:28" s="43" customFormat="1" x14ac:dyDescent="0.2">
      <c r="A2301" s="776"/>
      <c r="B2301" s="780"/>
      <c r="D2301" s="779"/>
      <c r="E2301" s="779"/>
      <c r="F2301" s="778"/>
      <c r="G2301" s="777"/>
      <c r="H2301" s="776"/>
      <c r="I2301" s="776"/>
      <c r="J2301" s="776"/>
      <c r="K2301" s="776"/>
      <c r="L2301" s="776"/>
      <c r="M2301" s="776"/>
      <c r="N2301" s="776"/>
      <c r="O2301" s="776"/>
      <c r="P2301" s="776"/>
      <c r="Q2301" s="776"/>
      <c r="R2301" s="776"/>
      <c r="S2301" s="776"/>
      <c r="T2301" s="776"/>
      <c r="U2301" s="776"/>
      <c r="V2301" s="46"/>
      <c r="W2301" s="46"/>
      <c r="X2301" s="775"/>
      <c r="Y2301" s="775"/>
      <c r="Z2301" s="775"/>
      <c r="AA2301" s="775"/>
      <c r="AB2301" s="775"/>
    </row>
    <row r="2302" spans="1:28" s="43" customFormat="1" x14ac:dyDescent="0.2">
      <c r="A2302" s="776"/>
      <c r="B2302" s="780"/>
      <c r="D2302" s="779"/>
      <c r="E2302" s="779"/>
      <c r="F2302" s="778"/>
      <c r="G2302" s="777"/>
      <c r="H2302" s="776"/>
      <c r="I2302" s="776"/>
      <c r="J2302" s="776"/>
      <c r="K2302" s="776"/>
      <c r="L2302" s="776"/>
      <c r="M2302" s="776"/>
      <c r="N2302" s="776"/>
      <c r="O2302" s="776"/>
      <c r="P2302" s="776"/>
      <c r="Q2302" s="776"/>
      <c r="R2302" s="776"/>
      <c r="S2302" s="776"/>
      <c r="T2302" s="776"/>
      <c r="U2302" s="776"/>
      <c r="V2302" s="46"/>
      <c r="W2302" s="46"/>
      <c r="X2302" s="775"/>
      <c r="Y2302" s="775"/>
      <c r="Z2302" s="775"/>
      <c r="AA2302" s="775"/>
      <c r="AB2302" s="775"/>
    </row>
    <row r="2303" spans="1:28" s="43" customFormat="1" x14ac:dyDescent="0.2">
      <c r="A2303" s="776"/>
      <c r="B2303" s="780"/>
      <c r="D2303" s="779"/>
      <c r="E2303" s="779"/>
      <c r="F2303" s="778"/>
      <c r="G2303" s="777"/>
      <c r="H2303" s="776"/>
      <c r="I2303" s="776"/>
      <c r="J2303" s="776"/>
      <c r="K2303" s="776"/>
      <c r="L2303" s="776"/>
      <c r="M2303" s="776"/>
      <c r="N2303" s="776"/>
      <c r="O2303" s="776"/>
      <c r="P2303" s="776"/>
      <c r="Q2303" s="776"/>
      <c r="R2303" s="776"/>
      <c r="S2303" s="776"/>
      <c r="T2303" s="776"/>
      <c r="U2303" s="776"/>
      <c r="V2303" s="46"/>
      <c r="W2303" s="46"/>
      <c r="X2303" s="775"/>
      <c r="Y2303" s="775"/>
      <c r="Z2303" s="775"/>
      <c r="AA2303" s="775"/>
      <c r="AB2303" s="775"/>
    </row>
    <row r="2304" spans="1:28" s="43" customFormat="1" x14ac:dyDescent="0.2">
      <c r="A2304" s="776"/>
      <c r="B2304" s="780"/>
      <c r="D2304" s="779"/>
      <c r="E2304" s="779"/>
      <c r="F2304" s="778"/>
      <c r="G2304" s="777"/>
      <c r="H2304" s="776"/>
      <c r="I2304" s="776"/>
      <c r="J2304" s="776"/>
      <c r="K2304" s="776"/>
      <c r="L2304" s="776"/>
      <c r="M2304" s="776"/>
      <c r="N2304" s="776"/>
      <c r="O2304" s="776"/>
      <c r="P2304" s="776"/>
      <c r="Q2304" s="776"/>
      <c r="R2304" s="776"/>
      <c r="S2304" s="776"/>
      <c r="T2304" s="776"/>
      <c r="U2304" s="776"/>
      <c r="V2304" s="46"/>
      <c r="W2304" s="46"/>
      <c r="X2304" s="775"/>
      <c r="Y2304" s="775"/>
      <c r="Z2304" s="775"/>
      <c r="AA2304" s="775"/>
      <c r="AB2304" s="775"/>
    </row>
    <row r="2305" spans="1:28" s="43" customFormat="1" x14ac:dyDescent="0.2">
      <c r="A2305" s="776"/>
      <c r="B2305" s="780"/>
      <c r="D2305" s="779"/>
      <c r="E2305" s="779"/>
      <c r="F2305" s="778"/>
      <c r="G2305" s="777"/>
      <c r="H2305" s="776"/>
      <c r="I2305" s="776"/>
      <c r="J2305" s="776"/>
      <c r="K2305" s="776"/>
      <c r="L2305" s="776"/>
      <c r="M2305" s="776"/>
      <c r="N2305" s="776"/>
      <c r="O2305" s="776"/>
      <c r="P2305" s="776"/>
      <c r="Q2305" s="776"/>
      <c r="R2305" s="776"/>
      <c r="S2305" s="776"/>
      <c r="T2305" s="776"/>
      <c r="U2305" s="776"/>
      <c r="V2305" s="46"/>
      <c r="W2305" s="46"/>
      <c r="X2305" s="775"/>
      <c r="Y2305" s="775"/>
      <c r="Z2305" s="775"/>
      <c r="AA2305" s="775"/>
      <c r="AB2305" s="775"/>
    </row>
    <row r="2306" spans="1:28" s="43" customFormat="1" x14ac:dyDescent="0.2">
      <c r="A2306" s="776"/>
      <c r="B2306" s="780"/>
      <c r="D2306" s="779"/>
      <c r="E2306" s="779"/>
      <c r="F2306" s="778"/>
      <c r="G2306" s="777"/>
      <c r="H2306" s="776"/>
      <c r="I2306" s="776"/>
      <c r="J2306" s="776"/>
      <c r="K2306" s="776"/>
      <c r="L2306" s="776"/>
      <c r="M2306" s="776"/>
      <c r="N2306" s="776"/>
      <c r="O2306" s="776"/>
      <c r="P2306" s="776"/>
      <c r="Q2306" s="776"/>
      <c r="R2306" s="776"/>
      <c r="S2306" s="776"/>
      <c r="T2306" s="776"/>
      <c r="U2306" s="776"/>
      <c r="V2306" s="46"/>
      <c r="W2306" s="46"/>
      <c r="X2306" s="775"/>
      <c r="Y2306" s="775"/>
      <c r="Z2306" s="775"/>
      <c r="AA2306" s="775"/>
      <c r="AB2306" s="775"/>
    </row>
    <row r="2307" spans="1:28" s="43" customFormat="1" x14ac:dyDescent="0.2">
      <c r="A2307" s="776"/>
      <c r="B2307" s="780"/>
      <c r="D2307" s="779"/>
      <c r="E2307" s="779"/>
      <c r="F2307" s="778"/>
      <c r="G2307" s="777"/>
      <c r="H2307" s="776"/>
      <c r="I2307" s="776"/>
      <c r="J2307" s="776"/>
      <c r="K2307" s="776"/>
      <c r="L2307" s="776"/>
      <c r="M2307" s="776"/>
      <c r="N2307" s="776"/>
      <c r="O2307" s="776"/>
      <c r="P2307" s="776"/>
      <c r="Q2307" s="776"/>
      <c r="R2307" s="776"/>
      <c r="S2307" s="776"/>
      <c r="T2307" s="776"/>
      <c r="U2307" s="776"/>
      <c r="V2307" s="46"/>
      <c r="W2307" s="46"/>
      <c r="X2307" s="775"/>
      <c r="Y2307" s="775"/>
      <c r="Z2307" s="775"/>
      <c r="AA2307" s="775"/>
      <c r="AB2307" s="775"/>
    </row>
    <row r="2308" spans="1:28" s="43" customFormat="1" x14ac:dyDescent="0.2">
      <c r="A2308" s="776"/>
      <c r="B2308" s="780"/>
      <c r="D2308" s="779"/>
      <c r="E2308" s="779"/>
      <c r="F2308" s="778"/>
      <c r="G2308" s="777"/>
      <c r="H2308" s="776"/>
      <c r="I2308" s="776"/>
      <c r="J2308" s="776"/>
      <c r="K2308" s="776"/>
      <c r="L2308" s="776"/>
      <c r="M2308" s="776"/>
      <c r="N2308" s="776"/>
      <c r="O2308" s="776"/>
      <c r="P2308" s="776"/>
      <c r="Q2308" s="776"/>
      <c r="R2308" s="776"/>
      <c r="S2308" s="776"/>
      <c r="T2308" s="776"/>
      <c r="U2308" s="776"/>
      <c r="V2308" s="46"/>
      <c r="W2308" s="46"/>
      <c r="X2308" s="775"/>
      <c r="Y2308" s="775"/>
      <c r="Z2308" s="775"/>
      <c r="AA2308" s="775"/>
      <c r="AB2308" s="775"/>
    </row>
    <row r="2309" spans="1:28" s="43" customFormat="1" x14ac:dyDescent="0.2">
      <c r="A2309" s="776"/>
      <c r="B2309" s="780"/>
      <c r="D2309" s="779"/>
      <c r="E2309" s="779"/>
      <c r="F2309" s="778"/>
      <c r="G2309" s="777"/>
      <c r="H2309" s="776"/>
      <c r="I2309" s="776"/>
      <c r="J2309" s="776"/>
      <c r="K2309" s="776"/>
      <c r="L2309" s="776"/>
      <c r="M2309" s="776"/>
      <c r="N2309" s="776"/>
      <c r="O2309" s="776"/>
      <c r="P2309" s="776"/>
      <c r="Q2309" s="776"/>
      <c r="R2309" s="776"/>
      <c r="S2309" s="776"/>
      <c r="T2309" s="776"/>
      <c r="U2309" s="776"/>
      <c r="V2309" s="46"/>
      <c r="W2309" s="46"/>
      <c r="X2309" s="775"/>
      <c r="Y2309" s="775"/>
      <c r="Z2309" s="775"/>
      <c r="AA2309" s="775"/>
      <c r="AB2309" s="775"/>
    </row>
    <row r="2310" spans="1:28" s="43" customFormat="1" x14ac:dyDescent="0.2">
      <c r="A2310" s="776"/>
      <c r="B2310" s="780"/>
      <c r="D2310" s="779"/>
      <c r="E2310" s="779"/>
      <c r="F2310" s="778"/>
      <c r="G2310" s="777"/>
      <c r="H2310" s="776"/>
      <c r="I2310" s="776"/>
      <c r="J2310" s="776"/>
      <c r="K2310" s="776"/>
      <c r="L2310" s="776"/>
      <c r="M2310" s="776"/>
      <c r="N2310" s="776"/>
      <c r="O2310" s="776"/>
      <c r="P2310" s="776"/>
      <c r="Q2310" s="776"/>
      <c r="R2310" s="776"/>
      <c r="S2310" s="776"/>
      <c r="T2310" s="776"/>
      <c r="U2310" s="776"/>
      <c r="V2310" s="46"/>
      <c r="W2310" s="46"/>
      <c r="X2310" s="775"/>
      <c r="Y2310" s="775"/>
      <c r="Z2310" s="775"/>
      <c r="AA2310" s="775"/>
      <c r="AB2310" s="775"/>
    </row>
    <row r="2311" spans="1:28" s="43" customFormat="1" x14ac:dyDescent="0.2">
      <c r="A2311" s="776"/>
      <c r="B2311" s="780"/>
      <c r="D2311" s="779"/>
      <c r="E2311" s="779"/>
      <c r="F2311" s="778"/>
      <c r="G2311" s="777"/>
      <c r="H2311" s="776"/>
      <c r="I2311" s="776"/>
      <c r="J2311" s="776"/>
      <c r="K2311" s="776"/>
      <c r="L2311" s="776"/>
      <c r="M2311" s="776"/>
      <c r="N2311" s="776"/>
      <c r="O2311" s="776"/>
      <c r="P2311" s="776"/>
      <c r="Q2311" s="776"/>
      <c r="R2311" s="776"/>
      <c r="S2311" s="776"/>
      <c r="T2311" s="776"/>
      <c r="U2311" s="776"/>
      <c r="V2311" s="46"/>
      <c r="W2311" s="46"/>
      <c r="X2311" s="775"/>
      <c r="Y2311" s="775"/>
      <c r="Z2311" s="775"/>
      <c r="AA2311" s="775"/>
      <c r="AB2311" s="775"/>
    </row>
    <row r="2312" spans="1:28" s="43" customFormat="1" x14ac:dyDescent="0.2">
      <c r="A2312" s="776"/>
      <c r="B2312" s="780"/>
      <c r="D2312" s="779"/>
      <c r="E2312" s="779"/>
      <c r="F2312" s="778"/>
      <c r="G2312" s="777"/>
      <c r="H2312" s="776"/>
      <c r="I2312" s="776"/>
      <c r="J2312" s="776"/>
      <c r="K2312" s="776"/>
      <c r="L2312" s="776"/>
      <c r="M2312" s="776"/>
      <c r="N2312" s="776"/>
      <c r="O2312" s="776"/>
      <c r="P2312" s="776"/>
      <c r="Q2312" s="776"/>
      <c r="R2312" s="776"/>
      <c r="S2312" s="776"/>
      <c r="T2312" s="776"/>
      <c r="U2312" s="776"/>
      <c r="V2312" s="46"/>
      <c r="W2312" s="46"/>
      <c r="X2312" s="775"/>
      <c r="Y2312" s="775"/>
      <c r="Z2312" s="775"/>
      <c r="AA2312" s="775"/>
      <c r="AB2312" s="775"/>
    </row>
    <row r="2313" spans="1:28" s="43" customFormat="1" x14ac:dyDescent="0.2">
      <c r="A2313" s="776"/>
      <c r="B2313" s="780"/>
      <c r="D2313" s="779"/>
      <c r="E2313" s="779"/>
      <c r="F2313" s="778"/>
      <c r="G2313" s="777"/>
      <c r="H2313" s="776"/>
      <c r="I2313" s="776"/>
      <c r="J2313" s="776"/>
      <c r="K2313" s="776"/>
      <c r="L2313" s="776"/>
      <c r="M2313" s="776"/>
      <c r="N2313" s="776"/>
      <c r="O2313" s="776"/>
      <c r="P2313" s="776"/>
      <c r="Q2313" s="776"/>
      <c r="R2313" s="776"/>
      <c r="S2313" s="776"/>
      <c r="T2313" s="776"/>
      <c r="U2313" s="776"/>
      <c r="V2313" s="46"/>
      <c r="W2313" s="46"/>
      <c r="X2313" s="775"/>
      <c r="Y2313" s="775"/>
      <c r="Z2313" s="775"/>
      <c r="AA2313" s="775"/>
      <c r="AB2313" s="775"/>
    </row>
    <row r="2314" spans="1:28" s="43" customFormat="1" x14ac:dyDescent="0.2">
      <c r="A2314" s="776"/>
      <c r="B2314" s="780"/>
      <c r="D2314" s="779"/>
      <c r="E2314" s="779"/>
      <c r="F2314" s="778"/>
      <c r="G2314" s="777"/>
      <c r="H2314" s="776"/>
      <c r="I2314" s="776"/>
      <c r="J2314" s="776"/>
      <c r="K2314" s="776"/>
      <c r="L2314" s="776"/>
      <c r="M2314" s="776"/>
      <c r="N2314" s="776"/>
      <c r="O2314" s="776"/>
      <c r="P2314" s="776"/>
      <c r="Q2314" s="776"/>
      <c r="R2314" s="776"/>
      <c r="S2314" s="776"/>
      <c r="T2314" s="776"/>
      <c r="U2314" s="776"/>
      <c r="V2314" s="46"/>
      <c r="W2314" s="46"/>
      <c r="X2314" s="775"/>
      <c r="Y2314" s="775"/>
      <c r="Z2314" s="775"/>
      <c r="AA2314" s="775"/>
      <c r="AB2314" s="775"/>
    </row>
    <row r="2315" spans="1:28" s="43" customFormat="1" x14ac:dyDescent="0.2">
      <c r="A2315" s="776"/>
      <c r="B2315" s="780"/>
      <c r="D2315" s="779"/>
      <c r="E2315" s="779"/>
      <c r="F2315" s="778"/>
      <c r="G2315" s="777"/>
      <c r="H2315" s="776"/>
      <c r="I2315" s="776"/>
      <c r="J2315" s="776"/>
      <c r="K2315" s="776"/>
      <c r="L2315" s="776"/>
      <c r="M2315" s="776"/>
      <c r="N2315" s="776"/>
      <c r="O2315" s="776"/>
      <c r="P2315" s="776"/>
      <c r="Q2315" s="776"/>
      <c r="R2315" s="776"/>
      <c r="S2315" s="776"/>
      <c r="T2315" s="776"/>
      <c r="U2315" s="776"/>
      <c r="V2315" s="46"/>
      <c r="W2315" s="46"/>
      <c r="X2315" s="775"/>
      <c r="Y2315" s="775"/>
      <c r="Z2315" s="775"/>
      <c r="AA2315" s="775"/>
      <c r="AB2315" s="775"/>
    </row>
    <row r="2316" spans="1:28" s="43" customFormat="1" x14ac:dyDescent="0.2">
      <c r="A2316" s="776"/>
      <c r="B2316" s="780"/>
      <c r="D2316" s="779"/>
      <c r="E2316" s="779"/>
      <c r="F2316" s="778"/>
      <c r="G2316" s="777"/>
      <c r="H2316" s="776"/>
      <c r="I2316" s="776"/>
      <c r="J2316" s="776"/>
      <c r="K2316" s="776"/>
      <c r="L2316" s="776"/>
      <c r="M2316" s="776"/>
      <c r="N2316" s="776"/>
      <c r="O2316" s="776"/>
      <c r="P2316" s="776"/>
      <c r="Q2316" s="776"/>
      <c r="R2316" s="776"/>
      <c r="S2316" s="776"/>
      <c r="T2316" s="776"/>
      <c r="U2316" s="776"/>
      <c r="V2316" s="46"/>
      <c r="W2316" s="46"/>
      <c r="X2316" s="775"/>
      <c r="Y2316" s="775"/>
      <c r="Z2316" s="775"/>
      <c r="AA2316" s="775"/>
      <c r="AB2316" s="775"/>
    </row>
    <row r="2317" spans="1:28" s="43" customFormat="1" x14ac:dyDescent="0.2">
      <c r="A2317" s="776"/>
      <c r="B2317" s="780"/>
      <c r="D2317" s="779"/>
      <c r="E2317" s="779"/>
      <c r="F2317" s="778"/>
      <c r="G2317" s="777"/>
      <c r="H2317" s="776"/>
      <c r="I2317" s="776"/>
      <c r="J2317" s="776"/>
      <c r="K2317" s="776"/>
      <c r="L2317" s="776"/>
      <c r="M2317" s="776"/>
      <c r="N2317" s="776"/>
      <c r="O2317" s="776"/>
      <c r="P2317" s="776"/>
      <c r="Q2317" s="776"/>
      <c r="R2317" s="776"/>
      <c r="S2317" s="776"/>
      <c r="T2317" s="776"/>
      <c r="U2317" s="776"/>
      <c r="V2317" s="46"/>
      <c r="W2317" s="46"/>
      <c r="X2317" s="775"/>
      <c r="Y2317" s="775"/>
      <c r="Z2317" s="775"/>
      <c r="AA2317" s="775"/>
      <c r="AB2317" s="775"/>
    </row>
    <row r="2318" spans="1:28" s="43" customFormat="1" x14ac:dyDescent="0.2">
      <c r="A2318" s="776"/>
      <c r="B2318" s="780"/>
      <c r="D2318" s="779"/>
      <c r="E2318" s="779"/>
      <c r="F2318" s="778"/>
      <c r="G2318" s="777"/>
      <c r="H2318" s="776"/>
      <c r="I2318" s="776"/>
      <c r="J2318" s="776"/>
      <c r="K2318" s="776"/>
      <c r="L2318" s="776"/>
      <c r="M2318" s="776"/>
      <c r="N2318" s="776"/>
      <c r="O2318" s="776"/>
      <c r="P2318" s="776"/>
      <c r="Q2318" s="776"/>
      <c r="R2318" s="776"/>
      <c r="S2318" s="776"/>
      <c r="T2318" s="776"/>
      <c r="U2318" s="776"/>
      <c r="V2318" s="46"/>
      <c r="W2318" s="46"/>
      <c r="X2318" s="775"/>
      <c r="Y2318" s="775"/>
      <c r="Z2318" s="775"/>
      <c r="AA2318" s="775"/>
      <c r="AB2318" s="775"/>
    </row>
    <row r="2319" spans="1:28" s="43" customFormat="1" x14ac:dyDescent="0.2">
      <c r="A2319" s="776"/>
      <c r="B2319" s="780"/>
      <c r="D2319" s="779"/>
      <c r="E2319" s="779"/>
      <c r="F2319" s="778"/>
      <c r="G2319" s="777"/>
      <c r="H2319" s="776"/>
      <c r="I2319" s="776"/>
      <c r="J2319" s="776"/>
      <c r="K2319" s="776"/>
      <c r="L2319" s="776"/>
      <c r="M2319" s="776"/>
      <c r="N2319" s="776"/>
      <c r="O2319" s="776"/>
      <c r="P2319" s="776"/>
      <c r="Q2319" s="776"/>
      <c r="R2319" s="776"/>
      <c r="S2319" s="776"/>
      <c r="T2319" s="776"/>
      <c r="U2319" s="776"/>
      <c r="V2319" s="46"/>
      <c r="W2319" s="46"/>
      <c r="X2319" s="775"/>
      <c r="Y2319" s="775"/>
      <c r="Z2319" s="775"/>
      <c r="AA2319" s="775"/>
      <c r="AB2319" s="775"/>
    </row>
    <row r="2320" spans="1:28" s="43" customFormat="1" x14ac:dyDescent="0.2">
      <c r="A2320" s="776"/>
      <c r="B2320" s="780"/>
      <c r="D2320" s="779"/>
      <c r="E2320" s="779"/>
      <c r="F2320" s="778"/>
      <c r="G2320" s="777"/>
      <c r="H2320" s="776"/>
      <c r="I2320" s="776"/>
      <c r="J2320" s="776"/>
      <c r="K2320" s="776"/>
      <c r="L2320" s="776"/>
      <c r="M2320" s="776"/>
      <c r="N2320" s="776"/>
      <c r="O2320" s="776"/>
      <c r="P2320" s="776"/>
      <c r="Q2320" s="776"/>
      <c r="R2320" s="776"/>
      <c r="S2320" s="776"/>
      <c r="T2320" s="776"/>
      <c r="U2320" s="776"/>
      <c r="V2320" s="46"/>
      <c r="W2320" s="46"/>
      <c r="X2320" s="775"/>
      <c r="Y2320" s="775"/>
      <c r="Z2320" s="775"/>
      <c r="AA2320" s="775"/>
      <c r="AB2320" s="775"/>
    </row>
    <row r="2321" spans="1:28" s="43" customFormat="1" x14ac:dyDescent="0.2">
      <c r="A2321" s="776"/>
      <c r="B2321" s="780"/>
      <c r="D2321" s="779"/>
      <c r="E2321" s="779"/>
      <c r="F2321" s="778"/>
      <c r="G2321" s="777"/>
      <c r="H2321" s="776"/>
      <c r="I2321" s="776"/>
      <c r="J2321" s="776"/>
      <c r="K2321" s="776"/>
      <c r="L2321" s="776"/>
      <c r="M2321" s="776"/>
      <c r="N2321" s="776"/>
      <c r="O2321" s="776"/>
      <c r="P2321" s="776"/>
      <c r="Q2321" s="776"/>
      <c r="R2321" s="776"/>
      <c r="S2321" s="776"/>
      <c r="T2321" s="776"/>
      <c r="U2321" s="776"/>
      <c r="V2321" s="46"/>
      <c r="W2321" s="46"/>
      <c r="X2321" s="775"/>
      <c r="Y2321" s="775"/>
      <c r="Z2321" s="775"/>
      <c r="AA2321" s="775"/>
      <c r="AB2321" s="775"/>
    </row>
    <row r="2322" spans="1:28" s="43" customFormat="1" x14ac:dyDescent="0.2">
      <c r="A2322" s="776"/>
      <c r="B2322" s="780"/>
      <c r="D2322" s="779"/>
      <c r="E2322" s="779"/>
      <c r="F2322" s="778"/>
      <c r="G2322" s="777"/>
      <c r="H2322" s="776"/>
      <c r="I2322" s="776"/>
      <c r="J2322" s="776"/>
      <c r="K2322" s="776"/>
      <c r="L2322" s="776"/>
      <c r="M2322" s="776"/>
      <c r="N2322" s="776"/>
      <c r="O2322" s="776"/>
      <c r="P2322" s="776"/>
      <c r="Q2322" s="776"/>
      <c r="R2322" s="776"/>
      <c r="S2322" s="776"/>
      <c r="T2322" s="776"/>
      <c r="U2322" s="776"/>
      <c r="V2322" s="46"/>
      <c r="W2322" s="46"/>
      <c r="X2322" s="775"/>
      <c r="Y2322" s="775"/>
      <c r="Z2322" s="775"/>
      <c r="AA2322" s="775"/>
      <c r="AB2322" s="775"/>
    </row>
    <row r="2323" spans="1:28" s="43" customFormat="1" x14ac:dyDescent="0.2">
      <c r="A2323" s="776"/>
      <c r="B2323" s="780"/>
      <c r="D2323" s="779"/>
      <c r="E2323" s="779"/>
      <c r="F2323" s="778"/>
      <c r="G2323" s="777"/>
      <c r="H2323" s="776"/>
      <c r="I2323" s="776"/>
      <c r="J2323" s="776"/>
      <c r="K2323" s="776"/>
      <c r="L2323" s="776"/>
      <c r="M2323" s="776"/>
      <c r="N2323" s="776"/>
      <c r="O2323" s="776"/>
      <c r="P2323" s="776"/>
      <c r="Q2323" s="776"/>
      <c r="R2323" s="776"/>
      <c r="S2323" s="776"/>
      <c r="T2323" s="776"/>
      <c r="U2323" s="776"/>
      <c r="V2323" s="46"/>
      <c r="W2323" s="46"/>
      <c r="X2323" s="775"/>
      <c r="Y2323" s="775"/>
      <c r="Z2323" s="775"/>
      <c r="AA2323" s="775"/>
      <c r="AB2323" s="775"/>
    </row>
    <row r="2324" spans="1:28" s="43" customFormat="1" x14ac:dyDescent="0.2">
      <c r="A2324" s="776"/>
      <c r="B2324" s="780"/>
      <c r="D2324" s="779"/>
      <c r="E2324" s="779"/>
      <c r="F2324" s="778"/>
      <c r="G2324" s="777"/>
      <c r="H2324" s="776"/>
      <c r="I2324" s="776"/>
      <c r="J2324" s="776"/>
      <c r="K2324" s="776"/>
      <c r="L2324" s="776"/>
      <c r="M2324" s="776"/>
      <c r="N2324" s="776"/>
      <c r="O2324" s="776"/>
      <c r="P2324" s="776"/>
      <c r="Q2324" s="776"/>
      <c r="R2324" s="776"/>
      <c r="S2324" s="776"/>
      <c r="T2324" s="776"/>
      <c r="U2324" s="776"/>
      <c r="V2324" s="46"/>
      <c r="W2324" s="46"/>
      <c r="X2324" s="775"/>
      <c r="Y2324" s="775"/>
      <c r="Z2324" s="775"/>
      <c r="AA2324" s="775"/>
      <c r="AB2324" s="775"/>
    </row>
    <row r="2325" spans="1:28" s="43" customFormat="1" x14ac:dyDescent="0.2">
      <c r="A2325" s="776"/>
      <c r="B2325" s="780"/>
      <c r="D2325" s="779"/>
      <c r="E2325" s="779"/>
      <c r="F2325" s="778"/>
      <c r="G2325" s="777"/>
      <c r="H2325" s="776"/>
      <c r="I2325" s="776"/>
      <c r="J2325" s="776"/>
      <c r="K2325" s="776"/>
      <c r="L2325" s="776"/>
      <c r="M2325" s="776"/>
      <c r="N2325" s="776"/>
      <c r="O2325" s="776"/>
      <c r="P2325" s="776"/>
      <c r="Q2325" s="776"/>
      <c r="R2325" s="776"/>
      <c r="S2325" s="776"/>
      <c r="T2325" s="776"/>
      <c r="U2325" s="776"/>
      <c r="V2325" s="46"/>
      <c r="W2325" s="46"/>
      <c r="X2325" s="775"/>
      <c r="Y2325" s="775"/>
      <c r="Z2325" s="775"/>
      <c r="AA2325" s="775"/>
      <c r="AB2325" s="775"/>
    </row>
    <row r="2326" spans="1:28" s="43" customFormat="1" x14ac:dyDescent="0.2">
      <c r="A2326" s="776"/>
      <c r="B2326" s="780"/>
      <c r="D2326" s="779"/>
      <c r="E2326" s="779"/>
      <c r="F2326" s="778"/>
      <c r="G2326" s="777"/>
      <c r="H2326" s="776"/>
      <c r="I2326" s="776"/>
      <c r="J2326" s="776"/>
      <c r="K2326" s="776"/>
      <c r="L2326" s="776"/>
      <c r="M2326" s="776"/>
      <c r="N2326" s="776"/>
      <c r="O2326" s="776"/>
      <c r="P2326" s="776"/>
      <c r="Q2326" s="776"/>
      <c r="R2326" s="776"/>
      <c r="S2326" s="776"/>
      <c r="T2326" s="776"/>
      <c r="U2326" s="776"/>
      <c r="V2326" s="46"/>
      <c r="W2326" s="46"/>
      <c r="X2326" s="775"/>
      <c r="Y2326" s="775"/>
      <c r="Z2326" s="775"/>
      <c r="AA2326" s="775"/>
      <c r="AB2326" s="775"/>
    </row>
    <row r="2327" spans="1:28" s="43" customFormat="1" x14ac:dyDescent="0.2">
      <c r="A2327" s="776"/>
      <c r="B2327" s="780"/>
      <c r="D2327" s="779"/>
      <c r="E2327" s="779"/>
      <c r="F2327" s="778"/>
      <c r="G2327" s="777"/>
      <c r="H2327" s="776"/>
      <c r="I2327" s="776"/>
      <c r="J2327" s="776"/>
      <c r="K2327" s="776"/>
      <c r="L2327" s="776"/>
      <c r="M2327" s="776"/>
      <c r="N2327" s="776"/>
      <c r="O2327" s="776"/>
      <c r="P2327" s="776"/>
      <c r="Q2327" s="776"/>
      <c r="R2327" s="776"/>
      <c r="S2327" s="776"/>
      <c r="T2327" s="776"/>
      <c r="U2327" s="776"/>
      <c r="V2327" s="46"/>
      <c r="W2327" s="46"/>
      <c r="X2327" s="775"/>
      <c r="Y2327" s="775"/>
      <c r="Z2327" s="775"/>
      <c r="AA2327" s="775"/>
      <c r="AB2327" s="775"/>
    </row>
    <row r="2328" spans="1:28" s="43" customFormat="1" x14ac:dyDescent="0.2">
      <c r="A2328" s="776"/>
      <c r="B2328" s="780"/>
      <c r="D2328" s="779"/>
      <c r="E2328" s="779"/>
      <c r="F2328" s="778"/>
      <c r="G2328" s="777"/>
      <c r="H2328" s="776"/>
      <c r="I2328" s="776"/>
      <c r="J2328" s="776"/>
      <c r="K2328" s="776"/>
      <c r="L2328" s="776"/>
      <c r="M2328" s="776"/>
      <c r="N2328" s="776"/>
      <c r="O2328" s="776"/>
      <c r="P2328" s="776"/>
      <c r="Q2328" s="776"/>
      <c r="R2328" s="776"/>
      <c r="S2328" s="776"/>
      <c r="T2328" s="776"/>
      <c r="U2328" s="776"/>
      <c r="V2328" s="46"/>
      <c r="W2328" s="46"/>
      <c r="X2328" s="775"/>
      <c r="Y2328" s="775"/>
      <c r="Z2328" s="775"/>
      <c r="AA2328" s="775"/>
      <c r="AB2328" s="775"/>
    </row>
    <row r="2329" spans="1:28" s="43" customFormat="1" x14ac:dyDescent="0.2">
      <c r="A2329" s="776"/>
      <c r="B2329" s="780"/>
      <c r="D2329" s="779"/>
      <c r="E2329" s="779"/>
      <c r="F2329" s="778"/>
      <c r="G2329" s="777"/>
      <c r="H2329" s="776"/>
      <c r="I2329" s="776"/>
      <c r="J2329" s="776"/>
      <c r="K2329" s="776"/>
      <c r="L2329" s="776"/>
      <c r="M2329" s="776"/>
      <c r="N2329" s="776"/>
      <c r="O2329" s="776"/>
      <c r="P2329" s="776"/>
      <c r="Q2329" s="776"/>
      <c r="R2329" s="776"/>
      <c r="S2329" s="776"/>
      <c r="T2329" s="776"/>
      <c r="U2329" s="776"/>
      <c r="V2329" s="46"/>
      <c r="W2329" s="46"/>
      <c r="X2329" s="775"/>
      <c r="Y2329" s="775"/>
      <c r="Z2329" s="775"/>
      <c r="AA2329" s="775"/>
      <c r="AB2329" s="775"/>
    </row>
    <row r="2330" spans="1:28" s="43" customFormat="1" x14ac:dyDescent="0.2">
      <c r="A2330" s="776"/>
      <c r="B2330" s="780"/>
      <c r="D2330" s="779"/>
      <c r="E2330" s="779"/>
      <c r="F2330" s="778"/>
      <c r="G2330" s="777"/>
      <c r="H2330" s="776"/>
      <c r="I2330" s="776"/>
      <c r="J2330" s="776"/>
      <c r="K2330" s="776"/>
      <c r="L2330" s="776"/>
      <c r="M2330" s="776"/>
      <c r="N2330" s="776"/>
      <c r="O2330" s="776"/>
      <c r="P2330" s="776"/>
      <c r="Q2330" s="776"/>
      <c r="R2330" s="776"/>
      <c r="S2330" s="776"/>
      <c r="T2330" s="776"/>
      <c r="U2330" s="776"/>
      <c r="V2330" s="46"/>
      <c r="W2330" s="46"/>
      <c r="X2330" s="775"/>
      <c r="Y2330" s="775"/>
      <c r="Z2330" s="775"/>
      <c r="AA2330" s="775"/>
      <c r="AB2330" s="775"/>
    </row>
    <row r="2331" spans="1:28" s="43" customFormat="1" x14ac:dyDescent="0.2">
      <c r="A2331" s="776"/>
      <c r="B2331" s="780"/>
      <c r="D2331" s="779"/>
      <c r="E2331" s="779"/>
      <c r="F2331" s="778"/>
      <c r="G2331" s="777"/>
      <c r="H2331" s="776"/>
      <c r="I2331" s="776"/>
      <c r="J2331" s="776"/>
      <c r="K2331" s="776"/>
      <c r="L2331" s="776"/>
      <c r="M2331" s="776"/>
      <c r="N2331" s="776"/>
      <c r="O2331" s="776"/>
      <c r="P2331" s="776"/>
      <c r="Q2331" s="776"/>
      <c r="R2331" s="776"/>
      <c r="S2331" s="776"/>
      <c r="T2331" s="776"/>
      <c r="U2331" s="776"/>
      <c r="V2331" s="46"/>
      <c r="W2331" s="46"/>
      <c r="X2331" s="775"/>
      <c r="Y2331" s="775"/>
      <c r="Z2331" s="775"/>
      <c r="AA2331" s="775"/>
      <c r="AB2331" s="775"/>
    </row>
    <row r="2332" spans="1:28" s="43" customFormat="1" x14ac:dyDescent="0.2">
      <c r="A2332" s="776"/>
      <c r="B2332" s="780"/>
      <c r="D2332" s="779"/>
      <c r="E2332" s="779"/>
      <c r="F2332" s="778"/>
      <c r="G2332" s="777"/>
      <c r="H2332" s="776"/>
      <c r="I2332" s="776"/>
      <c r="J2332" s="776"/>
      <c r="K2332" s="776"/>
      <c r="L2332" s="776"/>
      <c r="M2332" s="776"/>
      <c r="N2332" s="776"/>
      <c r="O2332" s="776"/>
      <c r="P2332" s="776"/>
      <c r="Q2332" s="776"/>
      <c r="R2332" s="776"/>
      <c r="S2332" s="776"/>
      <c r="T2332" s="776"/>
      <c r="U2332" s="776"/>
      <c r="V2332" s="46"/>
      <c r="W2332" s="46"/>
      <c r="X2332" s="775"/>
      <c r="Y2332" s="775"/>
      <c r="Z2332" s="775"/>
      <c r="AA2332" s="775"/>
      <c r="AB2332" s="775"/>
    </row>
    <row r="2333" spans="1:28" s="43" customFormat="1" x14ac:dyDescent="0.2">
      <c r="A2333" s="776"/>
      <c r="B2333" s="780"/>
      <c r="D2333" s="779"/>
      <c r="E2333" s="779"/>
      <c r="F2333" s="778"/>
      <c r="G2333" s="777"/>
      <c r="H2333" s="776"/>
      <c r="I2333" s="776"/>
      <c r="J2333" s="776"/>
      <c r="K2333" s="776"/>
      <c r="L2333" s="776"/>
      <c r="M2333" s="776"/>
      <c r="N2333" s="776"/>
      <c r="O2333" s="776"/>
      <c r="P2333" s="776"/>
      <c r="Q2333" s="776"/>
      <c r="R2333" s="776"/>
      <c r="S2333" s="776"/>
      <c r="T2333" s="776"/>
      <c r="U2333" s="776"/>
      <c r="V2333" s="46"/>
      <c r="W2333" s="46"/>
      <c r="X2333" s="775"/>
      <c r="Y2333" s="775"/>
      <c r="Z2333" s="775"/>
      <c r="AA2333" s="775"/>
      <c r="AB2333" s="775"/>
    </row>
    <row r="2334" spans="1:28" s="43" customFormat="1" x14ac:dyDescent="0.2">
      <c r="A2334" s="776"/>
      <c r="B2334" s="780"/>
      <c r="D2334" s="779"/>
      <c r="E2334" s="779"/>
      <c r="F2334" s="778"/>
      <c r="G2334" s="777"/>
      <c r="H2334" s="776"/>
      <c r="I2334" s="776"/>
      <c r="J2334" s="776"/>
      <c r="K2334" s="776"/>
      <c r="L2334" s="776"/>
      <c r="M2334" s="776"/>
      <c r="N2334" s="776"/>
      <c r="O2334" s="776"/>
      <c r="P2334" s="776"/>
      <c r="Q2334" s="776"/>
      <c r="R2334" s="776"/>
      <c r="S2334" s="776"/>
      <c r="T2334" s="776"/>
      <c r="U2334" s="776"/>
      <c r="V2334" s="46"/>
      <c r="W2334" s="46"/>
      <c r="X2334" s="775"/>
      <c r="Y2334" s="775"/>
      <c r="Z2334" s="775"/>
      <c r="AA2334" s="775"/>
      <c r="AB2334" s="775"/>
    </row>
    <row r="2335" spans="1:28" s="43" customFormat="1" x14ac:dyDescent="0.2">
      <c r="A2335" s="776"/>
      <c r="B2335" s="780"/>
      <c r="D2335" s="779"/>
      <c r="E2335" s="779"/>
      <c r="F2335" s="778"/>
      <c r="G2335" s="777"/>
      <c r="H2335" s="776"/>
      <c r="I2335" s="776"/>
      <c r="J2335" s="776"/>
      <c r="K2335" s="776"/>
      <c r="L2335" s="776"/>
      <c r="M2335" s="776"/>
      <c r="N2335" s="776"/>
      <c r="O2335" s="776"/>
      <c r="P2335" s="776"/>
      <c r="Q2335" s="776"/>
      <c r="R2335" s="776"/>
      <c r="S2335" s="776"/>
      <c r="T2335" s="776"/>
      <c r="U2335" s="776"/>
      <c r="V2335" s="46"/>
      <c r="W2335" s="46"/>
      <c r="X2335" s="775"/>
      <c r="Y2335" s="775"/>
      <c r="Z2335" s="775"/>
      <c r="AA2335" s="775"/>
      <c r="AB2335" s="775"/>
    </row>
    <row r="2336" spans="1:28" s="43" customFormat="1" x14ac:dyDescent="0.2">
      <c r="A2336" s="776"/>
      <c r="B2336" s="780"/>
      <c r="D2336" s="779"/>
      <c r="E2336" s="779"/>
      <c r="F2336" s="778"/>
      <c r="G2336" s="777"/>
      <c r="H2336" s="776"/>
      <c r="I2336" s="776"/>
      <c r="J2336" s="776"/>
      <c r="K2336" s="776"/>
      <c r="L2336" s="776"/>
      <c r="M2336" s="776"/>
      <c r="N2336" s="776"/>
      <c r="O2336" s="776"/>
      <c r="P2336" s="776"/>
      <c r="Q2336" s="776"/>
      <c r="R2336" s="776"/>
      <c r="S2336" s="776"/>
      <c r="T2336" s="776"/>
      <c r="U2336" s="776"/>
      <c r="V2336" s="46"/>
      <c r="W2336" s="46"/>
      <c r="X2336" s="775"/>
      <c r="Y2336" s="775"/>
      <c r="Z2336" s="775"/>
      <c r="AA2336" s="775"/>
      <c r="AB2336" s="775"/>
    </row>
    <row r="2337" spans="1:28" s="43" customFormat="1" x14ac:dyDescent="0.2">
      <c r="A2337" s="776"/>
      <c r="B2337" s="780"/>
      <c r="D2337" s="779"/>
      <c r="E2337" s="779"/>
      <c r="F2337" s="778"/>
      <c r="G2337" s="777"/>
      <c r="H2337" s="776"/>
      <c r="I2337" s="776"/>
      <c r="J2337" s="776"/>
      <c r="K2337" s="776"/>
      <c r="L2337" s="776"/>
      <c r="M2337" s="776"/>
      <c r="N2337" s="776"/>
      <c r="O2337" s="776"/>
      <c r="P2337" s="776"/>
      <c r="Q2337" s="776"/>
      <c r="R2337" s="776"/>
      <c r="S2337" s="776"/>
      <c r="T2337" s="776"/>
      <c r="U2337" s="776"/>
      <c r="V2337" s="46"/>
      <c r="W2337" s="46"/>
      <c r="X2337" s="775"/>
      <c r="Y2337" s="775"/>
      <c r="Z2337" s="775"/>
      <c r="AA2337" s="775"/>
      <c r="AB2337" s="775"/>
    </row>
    <row r="2338" spans="1:28" s="43" customFormat="1" x14ac:dyDescent="0.2">
      <c r="A2338" s="776"/>
      <c r="B2338" s="780"/>
      <c r="D2338" s="779"/>
      <c r="E2338" s="779"/>
      <c r="F2338" s="778"/>
      <c r="G2338" s="777"/>
      <c r="H2338" s="776"/>
      <c r="I2338" s="776"/>
      <c r="J2338" s="776"/>
      <c r="K2338" s="776"/>
      <c r="L2338" s="776"/>
      <c r="M2338" s="776"/>
      <c r="N2338" s="776"/>
      <c r="O2338" s="776"/>
      <c r="P2338" s="776"/>
      <c r="Q2338" s="776"/>
      <c r="R2338" s="776"/>
      <c r="S2338" s="776"/>
      <c r="T2338" s="776"/>
      <c r="U2338" s="776"/>
      <c r="V2338" s="46"/>
      <c r="W2338" s="46"/>
      <c r="X2338" s="775"/>
      <c r="Y2338" s="775"/>
      <c r="Z2338" s="775"/>
      <c r="AA2338" s="775"/>
      <c r="AB2338" s="775"/>
    </row>
    <row r="2339" spans="1:28" s="43" customFormat="1" x14ac:dyDescent="0.2">
      <c r="A2339" s="776"/>
      <c r="B2339" s="780"/>
      <c r="D2339" s="779"/>
      <c r="E2339" s="779"/>
      <c r="F2339" s="778"/>
      <c r="G2339" s="777"/>
      <c r="H2339" s="776"/>
      <c r="I2339" s="776"/>
      <c r="J2339" s="776"/>
      <c r="K2339" s="776"/>
      <c r="L2339" s="776"/>
      <c r="M2339" s="776"/>
      <c r="N2339" s="776"/>
      <c r="O2339" s="776"/>
      <c r="P2339" s="776"/>
      <c r="Q2339" s="776"/>
      <c r="R2339" s="776"/>
      <c r="S2339" s="776"/>
      <c r="T2339" s="776"/>
      <c r="U2339" s="776"/>
      <c r="V2339" s="46"/>
      <c r="W2339" s="46"/>
      <c r="X2339" s="775"/>
      <c r="Y2339" s="775"/>
      <c r="Z2339" s="775"/>
      <c r="AA2339" s="775"/>
      <c r="AB2339" s="775"/>
    </row>
    <row r="2340" spans="1:28" s="43" customFormat="1" x14ac:dyDescent="0.2">
      <c r="A2340" s="776"/>
      <c r="B2340" s="780"/>
      <c r="D2340" s="779"/>
      <c r="E2340" s="779"/>
      <c r="F2340" s="778"/>
      <c r="G2340" s="777"/>
      <c r="H2340" s="776"/>
      <c r="I2340" s="776"/>
      <c r="J2340" s="776"/>
      <c r="K2340" s="776"/>
      <c r="L2340" s="776"/>
      <c r="M2340" s="776"/>
      <c r="N2340" s="776"/>
      <c r="O2340" s="776"/>
      <c r="P2340" s="776"/>
      <c r="Q2340" s="776"/>
      <c r="R2340" s="776"/>
      <c r="S2340" s="776"/>
      <c r="T2340" s="776"/>
      <c r="U2340" s="776"/>
      <c r="V2340" s="46"/>
      <c r="W2340" s="46"/>
      <c r="X2340" s="775"/>
      <c r="Y2340" s="775"/>
      <c r="Z2340" s="775"/>
      <c r="AA2340" s="775"/>
      <c r="AB2340" s="775"/>
    </row>
    <row r="2341" spans="1:28" s="43" customFormat="1" x14ac:dyDescent="0.2">
      <c r="A2341" s="776"/>
      <c r="B2341" s="780"/>
      <c r="D2341" s="779"/>
      <c r="E2341" s="779"/>
      <c r="F2341" s="778"/>
      <c r="G2341" s="777"/>
      <c r="H2341" s="776"/>
      <c r="I2341" s="776"/>
      <c r="J2341" s="776"/>
      <c r="K2341" s="776"/>
      <c r="L2341" s="776"/>
      <c r="M2341" s="776"/>
      <c r="N2341" s="776"/>
      <c r="O2341" s="776"/>
      <c r="P2341" s="776"/>
      <c r="Q2341" s="776"/>
      <c r="R2341" s="776"/>
      <c r="S2341" s="776"/>
      <c r="T2341" s="776"/>
      <c r="U2341" s="776"/>
      <c r="V2341" s="46"/>
      <c r="W2341" s="46"/>
      <c r="X2341" s="775"/>
      <c r="Y2341" s="775"/>
      <c r="Z2341" s="775"/>
      <c r="AA2341" s="775"/>
      <c r="AB2341" s="775"/>
    </row>
    <row r="2342" spans="1:28" s="43" customFormat="1" x14ac:dyDescent="0.2">
      <c r="A2342" s="776"/>
      <c r="B2342" s="780"/>
      <c r="D2342" s="779"/>
      <c r="E2342" s="779"/>
      <c r="F2342" s="778"/>
      <c r="G2342" s="777"/>
      <c r="H2342" s="776"/>
      <c r="I2342" s="776"/>
      <c r="J2342" s="776"/>
      <c r="K2342" s="776"/>
      <c r="L2342" s="776"/>
      <c r="M2342" s="776"/>
      <c r="N2342" s="776"/>
      <c r="O2342" s="776"/>
      <c r="P2342" s="776"/>
      <c r="Q2342" s="776"/>
      <c r="R2342" s="776"/>
      <c r="S2342" s="776"/>
      <c r="T2342" s="776"/>
      <c r="U2342" s="776"/>
      <c r="V2342" s="46"/>
      <c r="W2342" s="46"/>
      <c r="X2342" s="775"/>
      <c r="Y2342" s="775"/>
      <c r="Z2342" s="775"/>
      <c r="AA2342" s="775"/>
      <c r="AB2342" s="775"/>
    </row>
    <row r="2343" spans="1:28" s="43" customFormat="1" x14ac:dyDescent="0.2">
      <c r="A2343" s="776"/>
      <c r="B2343" s="780"/>
      <c r="D2343" s="779"/>
      <c r="E2343" s="779"/>
      <c r="F2343" s="778"/>
      <c r="G2343" s="777"/>
      <c r="H2343" s="776"/>
      <c r="I2343" s="776"/>
      <c r="J2343" s="776"/>
      <c r="K2343" s="776"/>
      <c r="L2343" s="776"/>
      <c r="M2343" s="776"/>
      <c r="N2343" s="776"/>
      <c r="O2343" s="776"/>
      <c r="P2343" s="776"/>
      <c r="Q2343" s="776"/>
      <c r="R2343" s="776"/>
      <c r="S2343" s="776"/>
      <c r="T2343" s="776"/>
      <c r="U2343" s="776"/>
      <c r="V2343" s="46"/>
      <c r="W2343" s="46"/>
      <c r="X2343" s="775"/>
      <c r="Y2343" s="775"/>
      <c r="Z2343" s="775"/>
      <c r="AA2343" s="775"/>
      <c r="AB2343" s="775"/>
    </row>
    <row r="2344" spans="1:28" s="43" customFormat="1" x14ac:dyDescent="0.2">
      <c r="A2344" s="776"/>
      <c r="B2344" s="780"/>
      <c r="D2344" s="779"/>
      <c r="E2344" s="779"/>
      <c r="F2344" s="778"/>
      <c r="G2344" s="777"/>
      <c r="H2344" s="776"/>
      <c r="I2344" s="776"/>
      <c r="J2344" s="776"/>
      <c r="K2344" s="776"/>
      <c r="L2344" s="776"/>
      <c r="M2344" s="776"/>
      <c r="N2344" s="776"/>
      <c r="O2344" s="776"/>
      <c r="P2344" s="776"/>
      <c r="Q2344" s="776"/>
      <c r="R2344" s="776"/>
      <c r="S2344" s="776"/>
      <c r="T2344" s="776"/>
      <c r="U2344" s="776"/>
      <c r="V2344" s="46"/>
      <c r="W2344" s="46"/>
      <c r="X2344" s="775"/>
      <c r="Y2344" s="775"/>
      <c r="Z2344" s="775"/>
      <c r="AA2344" s="775"/>
      <c r="AB2344" s="775"/>
    </row>
    <row r="2345" spans="1:28" s="43" customFormat="1" x14ac:dyDescent="0.2">
      <c r="A2345" s="776"/>
      <c r="B2345" s="780"/>
      <c r="D2345" s="779"/>
      <c r="E2345" s="779"/>
      <c r="F2345" s="778"/>
      <c r="G2345" s="777"/>
      <c r="H2345" s="776"/>
      <c r="I2345" s="776"/>
      <c r="J2345" s="776"/>
      <c r="K2345" s="776"/>
      <c r="L2345" s="776"/>
      <c r="M2345" s="776"/>
      <c r="N2345" s="776"/>
      <c r="O2345" s="776"/>
      <c r="P2345" s="776"/>
      <c r="Q2345" s="776"/>
      <c r="R2345" s="776"/>
      <c r="S2345" s="776"/>
      <c r="T2345" s="776"/>
      <c r="U2345" s="776"/>
      <c r="V2345" s="46"/>
      <c r="W2345" s="46"/>
      <c r="X2345" s="775"/>
      <c r="Y2345" s="775"/>
      <c r="Z2345" s="775"/>
      <c r="AA2345" s="775"/>
      <c r="AB2345" s="775"/>
    </row>
    <row r="2346" spans="1:28" s="43" customFormat="1" x14ac:dyDescent="0.2">
      <c r="A2346" s="776"/>
      <c r="B2346" s="780"/>
      <c r="D2346" s="779"/>
      <c r="E2346" s="779"/>
      <c r="F2346" s="778"/>
      <c r="G2346" s="777"/>
      <c r="H2346" s="776"/>
      <c r="I2346" s="776"/>
      <c r="J2346" s="776"/>
      <c r="K2346" s="776"/>
      <c r="L2346" s="776"/>
      <c r="M2346" s="776"/>
      <c r="N2346" s="776"/>
      <c r="O2346" s="776"/>
      <c r="P2346" s="776"/>
      <c r="Q2346" s="776"/>
      <c r="R2346" s="776"/>
      <c r="S2346" s="776"/>
      <c r="T2346" s="776"/>
      <c r="U2346" s="776"/>
      <c r="V2346" s="46"/>
      <c r="W2346" s="46"/>
      <c r="X2346" s="775"/>
      <c r="Y2346" s="775"/>
      <c r="Z2346" s="775"/>
      <c r="AA2346" s="775"/>
      <c r="AB2346" s="775"/>
    </row>
    <row r="2347" spans="1:28" s="43" customFormat="1" x14ac:dyDescent="0.2">
      <c r="A2347" s="776"/>
      <c r="B2347" s="780"/>
      <c r="D2347" s="779"/>
      <c r="E2347" s="779"/>
      <c r="F2347" s="778"/>
      <c r="G2347" s="777"/>
      <c r="H2347" s="776"/>
      <c r="I2347" s="776"/>
      <c r="J2347" s="776"/>
      <c r="K2347" s="776"/>
      <c r="L2347" s="776"/>
      <c r="M2347" s="776"/>
      <c r="N2347" s="776"/>
      <c r="O2347" s="776"/>
      <c r="P2347" s="776"/>
      <c r="Q2347" s="776"/>
      <c r="R2347" s="776"/>
      <c r="S2347" s="776"/>
      <c r="T2347" s="776"/>
      <c r="U2347" s="776"/>
      <c r="V2347" s="46"/>
      <c r="W2347" s="46"/>
      <c r="X2347" s="775"/>
      <c r="Y2347" s="775"/>
      <c r="Z2347" s="775"/>
      <c r="AA2347" s="775"/>
      <c r="AB2347" s="775"/>
    </row>
    <row r="2348" spans="1:28" s="43" customFormat="1" x14ac:dyDescent="0.2">
      <c r="A2348" s="776"/>
      <c r="B2348" s="780"/>
      <c r="D2348" s="779"/>
      <c r="E2348" s="779"/>
      <c r="F2348" s="778"/>
      <c r="G2348" s="777"/>
      <c r="H2348" s="776"/>
      <c r="I2348" s="776"/>
      <c r="J2348" s="776"/>
      <c r="K2348" s="776"/>
      <c r="L2348" s="776"/>
      <c r="M2348" s="776"/>
      <c r="N2348" s="776"/>
      <c r="O2348" s="776"/>
      <c r="P2348" s="776"/>
      <c r="Q2348" s="776"/>
      <c r="R2348" s="776"/>
      <c r="S2348" s="776"/>
      <c r="T2348" s="776"/>
      <c r="U2348" s="776"/>
      <c r="V2348" s="46"/>
      <c r="W2348" s="46"/>
      <c r="X2348" s="775"/>
      <c r="Y2348" s="775"/>
      <c r="Z2348" s="775"/>
      <c r="AA2348" s="775"/>
      <c r="AB2348" s="775"/>
    </row>
    <row r="2349" spans="1:28" s="43" customFormat="1" x14ac:dyDescent="0.2">
      <c r="A2349" s="776"/>
      <c r="B2349" s="780"/>
      <c r="D2349" s="779"/>
      <c r="E2349" s="779"/>
      <c r="F2349" s="778"/>
      <c r="G2349" s="777"/>
      <c r="H2349" s="776"/>
      <c r="I2349" s="776"/>
      <c r="J2349" s="776"/>
      <c r="K2349" s="776"/>
      <c r="L2349" s="776"/>
      <c r="M2349" s="776"/>
      <c r="N2349" s="776"/>
      <c r="O2349" s="776"/>
      <c r="P2349" s="776"/>
      <c r="Q2349" s="776"/>
      <c r="R2349" s="776"/>
      <c r="S2349" s="776"/>
      <c r="T2349" s="776"/>
      <c r="U2349" s="776"/>
      <c r="V2349" s="46"/>
      <c r="W2349" s="46"/>
      <c r="X2349" s="775"/>
      <c r="Y2349" s="775"/>
      <c r="Z2349" s="775"/>
      <c r="AA2349" s="775"/>
      <c r="AB2349" s="775"/>
    </row>
    <row r="2350" spans="1:28" s="43" customFormat="1" x14ac:dyDescent="0.2">
      <c r="A2350" s="776"/>
      <c r="B2350" s="780"/>
      <c r="D2350" s="779"/>
      <c r="E2350" s="779"/>
      <c r="F2350" s="778"/>
      <c r="G2350" s="777"/>
      <c r="H2350" s="776"/>
      <c r="I2350" s="776"/>
      <c r="J2350" s="776"/>
      <c r="K2350" s="776"/>
      <c r="L2350" s="776"/>
      <c r="M2350" s="776"/>
      <c r="N2350" s="776"/>
      <c r="O2350" s="776"/>
      <c r="P2350" s="776"/>
      <c r="Q2350" s="776"/>
      <c r="R2350" s="776"/>
      <c r="S2350" s="776"/>
      <c r="T2350" s="776"/>
      <c r="U2350" s="776"/>
      <c r="V2350" s="46"/>
      <c r="W2350" s="46"/>
      <c r="X2350" s="775"/>
      <c r="Y2350" s="775"/>
      <c r="Z2350" s="775"/>
      <c r="AA2350" s="775"/>
      <c r="AB2350" s="775"/>
    </row>
    <row r="2351" spans="1:28" s="43" customFormat="1" x14ac:dyDescent="0.2">
      <c r="A2351" s="776"/>
      <c r="B2351" s="780"/>
      <c r="D2351" s="779"/>
      <c r="E2351" s="779"/>
      <c r="F2351" s="778"/>
      <c r="G2351" s="777"/>
      <c r="H2351" s="776"/>
      <c r="I2351" s="776"/>
      <c r="J2351" s="776"/>
      <c r="K2351" s="776"/>
      <c r="L2351" s="776"/>
      <c r="M2351" s="776"/>
      <c r="N2351" s="776"/>
      <c r="O2351" s="776"/>
      <c r="P2351" s="776"/>
      <c r="Q2351" s="776"/>
      <c r="R2351" s="776"/>
      <c r="S2351" s="776"/>
      <c r="T2351" s="776"/>
      <c r="U2351" s="776"/>
      <c r="V2351" s="46"/>
      <c r="W2351" s="46"/>
      <c r="X2351" s="775"/>
      <c r="Y2351" s="775"/>
      <c r="Z2351" s="775"/>
      <c r="AA2351" s="775"/>
      <c r="AB2351" s="775"/>
    </row>
    <row r="2352" spans="1:28" s="43" customFormat="1" x14ac:dyDescent="0.2">
      <c r="A2352" s="776"/>
      <c r="B2352" s="780"/>
      <c r="D2352" s="779"/>
      <c r="E2352" s="779"/>
      <c r="F2352" s="778"/>
      <c r="G2352" s="777"/>
      <c r="H2352" s="776"/>
      <c r="I2352" s="776"/>
      <c r="J2352" s="776"/>
      <c r="K2352" s="776"/>
      <c r="L2352" s="776"/>
      <c r="M2352" s="776"/>
      <c r="N2352" s="776"/>
      <c r="O2352" s="776"/>
      <c r="P2352" s="776"/>
      <c r="Q2352" s="776"/>
      <c r="R2352" s="776"/>
      <c r="S2352" s="776"/>
      <c r="T2352" s="776"/>
      <c r="U2352" s="776"/>
      <c r="V2352" s="46"/>
      <c r="W2352" s="46"/>
      <c r="X2352" s="775"/>
      <c r="Y2352" s="775"/>
      <c r="Z2352" s="775"/>
      <c r="AA2352" s="775"/>
      <c r="AB2352" s="775"/>
    </row>
    <row r="2353" spans="1:28" s="43" customFormat="1" x14ac:dyDescent="0.2">
      <c r="A2353" s="776"/>
      <c r="B2353" s="780"/>
      <c r="D2353" s="779"/>
      <c r="E2353" s="779"/>
      <c r="F2353" s="778"/>
      <c r="G2353" s="777"/>
      <c r="H2353" s="776"/>
      <c r="I2353" s="776"/>
      <c r="J2353" s="776"/>
      <c r="K2353" s="776"/>
      <c r="L2353" s="776"/>
      <c r="M2353" s="776"/>
      <c r="N2353" s="776"/>
      <c r="O2353" s="776"/>
      <c r="P2353" s="776"/>
      <c r="Q2353" s="776"/>
      <c r="R2353" s="776"/>
      <c r="S2353" s="776"/>
      <c r="T2353" s="776"/>
      <c r="U2353" s="776"/>
      <c r="V2353" s="46"/>
      <c r="W2353" s="46"/>
      <c r="X2353" s="775"/>
      <c r="Y2353" s="775"/>
      <c r="Z2353" s="775"/>
      <c r="AA2353" s="775"/>
      <c r="AB2353" s="775"/>
    </row>
    <row r="2354" spans="1:28" s="43" customFormat="1" x14ac:dyDescent="0.2">
      <c r="A2354" s="776"/>
      <c r="B2354" s="780"/>
      <c r="D2354" s="779"/>
      <c r="E2354" s="779"/>
      <c r="F2354" s="778"/>
      <c r="G2354" s="777"/>
      <c r="H2354" s="776"/>
      <c r="I2354" s="776"/>
      <c r="J2354" s="776"/>
      <c r="K2354" s="776"/>
      <c r="L2354" s="776"/>
      <c r="M2354" s="776"/>
      <c r="N2354" s="776"/>
      <c r="O2354" s="776"/>
      <c r="P2354" s="776"/>
      <c r="Q2354" s="776"/>
      <c r="R2354" s="776"/>
      <c r="S2354" s="776"/>
      <c r="T2354" s="776"/>
      <c r="U2354" s="776"/>
      <c r="V2354" s="46"/>
      <c r="W2354" s="46"/>
      <c r="X2354" s="775"/>
      <c r="Y2354" s="775"/>
      <c r="Z2354" s="775"/>
      <c r="AA2354" s="775"/>
      <c r="AB2354" s="775"/>
    </row>
    <row r="2355" spans="1:28" s="43" customFormat="1" x14ac:dyDescent="0.2">
      <c r="A2355" s="776"/>
      <c r="B2355" s="780"/>
      <c r="D2355" s="779"/>
      <c r="E2355" s="779"/>
      <c r="F2355" s="778"/>
      <c r="G2355" s="777"/>
      <c r="H2355" s="776"/>
      <c r="I2355" s="776"/>
      <c r="J2355" s="776"/>
      <c r="K2355" s="776"/>
      <c r="L2355" s="776"/>
      <c r="M2355" s="776"/>
      <c r="N2355" s="776"/>
      <c r="O2355" s="776"/>
      <c r="P2355" s="776"/>
      <c r="Q2355" s="776"/>
      <c r="R2355" s="776"/>
      <c r="S2355" s="776"/>
      <c r="T2355" s="776"/>
      <c r="U2355" s="776"/>
      <c r="V2355" s="46"/>
      <c r="W2355" s="46"/>
      <c r="X2355" s="775"/>
      <c r="Y2355" s="775"/>
      <c r="Z2355" s="775"/>
      <c r="AA2355" s="775"/>
      <c r="AB2355" s="775"/>
    </row>
    <row r="2356" spans="1:28" s="43" customFormat="1" x14ac:dyDescent="0.2">
      <c r="A2356" s="776"/>
      <c r="B2356" s="780"/>
      <c r="D2356" s="779"/>
      <c r="E2356" s="779"/>
      <c r="F2356" s="778"/>
      <c r="G2356" s="777"/>
      <c r="H2356" s="776"/>
      <c r="I2356" s="776"/>
      <c r="J2356" s="776"/>
      <c r="K2356" s="776"/>
      <c r="L2356" s="776"/>
      <c r="M2356" s="776"/>
      <c r="N2356" s="776"/>
      <c r="O2356" s="776"/>
      <c r="P2356" s="776"/>
      <c r="Q2356" s="776"/>
      <c r="R2356" s="776"/>
      <c r="S2356" s="776"/>
      <c r="T2356" s="776"/>
      <c r="U2356" s="776"/>
      <c r="V2356" s="46"/>
      <c r="W2356" s="46"/>
      <c r="X2356" s="775"/>
      <c r="Y2356" s="775"/>
      <c r="Z2356" s="775"/>
      <c r="AA2356" s="775"/>
      <c r="AB2356" s="775"/>
    </row>
    <row r="2357" spans="1:28" s="43" customFormat="1" x14ac:dyDescent="0.2">
      <c r="A2357" s="776"/>
      <c r="B2357" s="780"/>
      <c r="D2357" s="779"/>
      <c r="E2357" s="779"/>
      <c r="F2357" s="778"/>
      <c r="G2357" s="777"/>
      <c r="H2357" s="776"/>
      <c r="I2357" s="776"/>
      <c r="J2357" s="776"/>
      <c r="K2357" s="776"/>
      <c r="L2357" s="776"/>
      <c r="M2357" s="776"/>
      <c r="N2357" s="776"/>
      <c r="O2357" s="776"/>
      <c r="P2357" s="776"/>
      <c r="Q2357" s="776"/>
      <c r="R2357" s="776"/>
      <c r="S2357" s="776"/>
      <c r="T2357" s="776"/>
      <c r="U2357" s="776"/>
      <c r="V2357" s="46"/>
      <c r="W2357" s="46"/>
      <c r="X2357" s="775"/>
      <c r="Y2357" s="775"/>
      <c r="Z2357" s="775"/>
      <c r="AA2357" s="775"/>
      <c r="AB2357" s="775"/>
    </row>
    <row r="2358" spans="1:28" s="43" customFormat="1" x14ac:dyDescent="0.2">
      <c r="A2358" s="776"/>
      <c r="B2358" s="780"/>
      <c r="D2358" s="779"/>
      <c r="E2358" s="779"/>
      <c r="F2358" s="778"/>
      <c r="G2358" s="777"/>
      <c r="H2358" s="776"/>
      <c r="I2358" s="776"/>
      <c r="J2358" s="776"/>
      <c r="K2358" s="776"/>
      <c r="L2358" s="776"/>
      <c r="M2358" s="776"/>
      <c r="N2358" s="776"/>
      <c r="O2358" s="776"/>
      <c r="P2358" s="776"/>
      <c r="Q2358" s="776"/>
      <c r="R2358" s="776"/>
      <c r="S2358" s="776"/>
      <c r="T2358" s="776"/>
      <c r="U2358" s="776"/>
      <c r="V2358" s="46"/>
      <c r="W2358" s="46"/>
      <c r="X2358" s="775"/>
      <c r="Y2358" s="775"/>
      <c r="Z2358" s="775"/>
      <c r="AA2358" s="775"/>
      <c r="AB2358" s="775"/>
    </row>
    <row r="2359" spans="1:28" s="43" customFormat="1" x14ac:dyDescent="0.2">
      <c r="A2359" s="776"/>
      <c r="B2359" s="780"/>
      <c r="D2359" s="779"/>
      <c r="E2359" s="779"/>
      <c r="F2359" s="778"/>
      <c r="G2359" s="777"/>
      <c r="H2359" s="776"/>
      <c r="I2359" s="776"/>
      <c r="J2359" s="776"/>
      <c r="K2359" s="776"/>
      <c r="L2359" s="776"/>
      <c r="M2359" s="776"/>
      <c r="N2359" s="776"/>
      <c r="O2359" s="776"/>
      <c r="P2359" s="776"/>
      <c r="Q2359" s="776"/>
      <c r="R2359" s="776"/>
      <c r="S2359" s="776"/>
      <c r="T2359" s="776"/>
      <c r="U2359" s="776"/>
      <c r="V2359" s="46"/>
      <c r="W2359" s="46"/>
      <c r="X2359" s="775"/>
      <c r="Y2359" s="775"/>
      <c r="Z2359" s="775"/>
      <c r="AA2359" s="775"/>
      <c r="AB2359" s="775"/>
    </row>
    <row r="2360" spans="1:28" s="43" customFormat="1" x14ac:dyDescent="0.2">
      <c r="A2360" s="776"/>
      <c r="B2360" s="780"/>
      <c r="D2360" s="779"/>
      <c r="E2360" s="779"/>
      <c r="F2360" s="778"/>
      <c r="G2360" s="777"/>
      <c r="H2360" s="776"/>
      <c r="I2360" s="776"/>
      <c r="J2360" s="776"/>
      <c r="K2360" s="776"/>
      <c r="L2360" s="776"/>
      <c r="M2360" s="776"/>
      <c r="N2360" s="776"/>
      <c r="O2360" s="776"/>
      <c r="P2360" s="776"/>
      <c r="Q2360" s="776"/>
      <c r="R2360" s="776"/>
      <c r="S2360" s="776"/>
      <c r="T2360" s="776"/>
      <c r="U2360" s="776"/>
      <c r="V2360" s="46"/>
      <c r="W2360" s="46"/>
      <c r="X2360" s="775"/>
      <c r="Y2360" s="775"/>
      <c r="Z2360" s="775"/>
      <c r="AA2360" s="775"/>
      <c r="AB2360" s="775"/>
    </row>
    <row r="2361" spans="1:28" s="43" customFormat="1" x14ac:dyDescent="0.2">
      <c r="A2361" s="776"/>
      <c r="B2361" s="780"/>
      <c r="D2361" s="779"/>
      <c r="E2361" s="779"/>
      <c r="F2361" s="778"/>
      <c r="G2361" s="777"/>
      <c r="H2361" s="776"/>
      <c r="I2361" s="776"/>
      <c r="J2361" s="776"/>
      <c r="K2361" s="776"/>
      <c r="L2361" s="776"/>
      <c r="M2361" s="776"/>
      <c r="N2361" s="776"/>
      <c r="O2361" s="776"/>
      <c r="P2361" s="776"/>
      <c r="Q2361" s="776"/>
      <c r="R2361" s="776"/>
      <c r="S2361" s="776"/>
      <c r="T2361" s="776"/>
      <c r="U2361" s="776"/>
      <c r="V2361" s="46"/>
      <c r="W2361" s="46"/>
      <c r="X2361" s="775"/>
      <c r="Y2361" s="775"/>
      <c r="Z2361" s="775"/>
      <c r="AA2361" s="775"/>
      <c r="AB2361" s="775"/>
    </row>
    <row r="2362" spans="1:28" s="43" customFormat="1" x14ac:dyDescent="0.2">
      <c r="A2362" s="776"/>
      <c r="B2362" s="780"/>
      <c r="D2362" s="779"/>
      <c r="E2362" s="779"/>
      <c r="F2362" s="778"/>
      <c r="G2362" s="777"/>
      <c r="H2362" s="776"/>
      <c r="I2362" s="776"/>
      <c r="J2362" s="776"/>
      <c r="K2362" s="776"/>
      <c r="L2362" s="776"/>
      <c r="M2362" s="776"/>
      <c r="N2362" s="776"/>
      <c r="O2362" s="776"/>
      <c r="P2362" s="776"/>
      <c r="Q2362" s="776"/>
      <c r="R2362" s="776"/>
      <c r="S2362" s="776"/>
      <c r="T2362" s="776"/>
      <c r="U2362" s="776"/>
      <c r="V2362" s="46"/>
      <c r="W2362" s="46"/>
      <c r="X2362" s="775"/>
      <c r="Y2362" s="775"/>
      <c r="Z2362" s="775"/>
      <c r="AA2362" s="775"/>
      <c r="AB2362" s="775"/>
    </row>
    <row r="2363" spans="1:28" s="43" customFormat="1" x14ac:dyDescent="0.2">
      <c r="A2363" s="776"/>
      <c r="B2363" s="780"/>
      <c r="D2363" s="779"/>
      <c r="E2363" s="779"/>
      <c r="F2363" s="778"/>
      <c r="G2363" s="777"/>
      <c r="H2363" s="776"/>
      <c r="I2363" s="776"/>
      <c r="J2363" s="776"/>
      <c r="K2363" s="776"/>
      <c r="L2363" s="776"/>
      <c r="M2363" s="776"/>
      <c r="N2363" s="776"/>
      <c r="O2363" s="776"/>
      <c r="P2363" s="776"/>
      <c r="Q2363" s="776"/>
      <c r="R2363" s="776"/>
      <c r="S2363" s="776"/>
      <c r="T2363" s="776"/>
      <c r="U2363" s="776"/>
      <c r="V2363" s="46"/>
      <c r="W2363" s="46"/>
      <c r="X2363" s="775"/>
      <c r="Y2363" s="775"/>
      <c r="Z2363" s="775"/>
      <c r="AA2363" s="775"/>
      <c r="AB2363" s="775"/>
    </row>
    <row r="2364" spans="1:28" s="43" customFormat="1" x14ac:dyDescent="0.2">
      <c r="A2364" s="776"/>
      <c r="B2364" s="780"/>
      <c r="D2364" s="779"/>
      <c r="E2364" s="779"/>
      <c r="F2364" s="778"/>
      <c r="G2364" s="777"/>
      <c r="H2364" s="776"/>
      <c r="I2364" s="776"/>
      <c r="J2364" s="776"/>
      <c r="K2364" s="776"/>
      <c r="L2364" s="776"/>
      <c r="M2364" s="776"/>
      <c r="N2364" s="776"/>
      <c r="O2364" s="776"/>
      <c r="P2364" s="776"/>
      <c r="Q2364" s="776"/>
      <c r="R2364" s="776"/>
      <c r="S2364" s="776"/>
      <c r="T2364" s="776"/>
      <c r="U2364" s="776"/>
      <c r="V2364" s="46"/>
      <c r="W2364" s="46"/>
      <c r="X2364" s="775"/>
      <c r="Y2364" s="775"/>
      <c r="Z2364" s="775"/>
      <c r="AA2364" s="775"/>
      <c r="AB2364" s="775"/>
    </row>
    <row r="2365" spans="1:28" s="43" customFormat="1" x14ac:dyDescent="0.2">
      <c r="A2365" s="776"/>
      <c r="B2365" s="780"/>
      <c r="D2365" s="779"/>
      <c r="E2365" s="779"/>
      <c r="F2365" s="778"/>
      <c r="G2365" s="777"/>
      <c r="H2365" s="776"/>
      <c r="I2365" s="776"/>
      <c r="J2365" s="776"/>
      <c r="K2365" s="776"/>
      <c r="L2365" s="776"/>
      <c r="M2365" s="776"/>
      <c r="N2365" s="776"/>
      <c r="O2365" s="776"/>
      <c r="P2365" s="776"/>
      <c r="Q2365" s="776"/>
      <c r="R2365" s="776"/>
      <c r="S2365" s="776"/>
      <c r="T2365" s="776"/>
      <c r="U2365" s="776"/>
      <c r="V2365" s="46"/>
      <c r="W2365" s="46"/>
      <c r="X2365" s="775"/>
      <c r="Y2365" s="775"/>
      <c r="Z2365" s="775"/>
      <c r="AA2365" s="775"/>
      <c r="AB2365" s="775"/>
    </row>
    <row r="2366" spans="1:28" s="43" customFormat="1" x14ac:dyDescent="0.2">
      <c r="A2366" s="776"/>
      <c r="B2366" s="780"/>
      <c r="D2366" s="779"/>
      <c r="E2366" s="779"/>
      <c r="F2366" s="778"/>
      <c r="G2366" s="777"/>
      <c r="H2366" s="776"/>
      <c r="I2366" s="776"/>
      <c r="J2366" s="776"/>
      <c r="K2366" s="776"/>
      <c r="L2366" s="776"/>
      <c r="M2366" s="776"/>
      <c r="N2366" s="776"/>
      <c r="O2366" s="776"/>
      <c r="P2366" s="776"/>
      <c r="Q2366" s="776"/>
      <c r="R2366" s="776"/>
      <c r="S2366" s="776"/>
      <c r="T2366" s="776"/>
      <c r="U2366" s="776"/>
      <c r="V2366" s="46"/>
      <c r="W2366" s="46"/>
      <c r="X2366" s="775"/>
      <c r="Y2366" s="775"/>
      <c r="Z2366" s="775"/>
      <c r="AA2366" s="775"/>
      <c r="AB2366" s="775"/>
    </row>
    <row r="2367" spans="1:28" s="43" customFormat="1" x14ac:dyDescent="0.2">
      <c r="A2367" s="776"/>
      <c r="B2367" s="780"/>
      <c r="D2367" s="779"/>
      <c r="E2367" s="779"/>
      <c r="F2367" s="778"/>
      <c r="G2367" s="777"/>
      <c r="H2367" s="776"/>
      <c r="I2367" s="776"/>
      <c r="J2367" s="776"/>
      <c r="K2367" s="776"/>
      <c r="L2367" s="776"/>
      <c r="M2367" s="776"/>
      <c r="N2367" s="776"/>
      <c r="O2367" s="776"/>
      <c r="P2367" s="776"/>
      <c r="Q2367" s="776"/>
      <c r="R2367" s="776"/>
      <c r="S2367" s="776"/>
      <c r="T2367" s="776"/>
      <c r="U2367" s="776"/>
      <c r="V2367" s="46"/>
      <c r="W2367" s="46"/>
      <c r="X2367" s="775"/>
      <c r="Y2367" s="775"/>
      <c r="Z2367" s="775"/>
      <c r="AA2367" s="775"/>
      <c r="AB2367" s="775"/>
    </row>
    <row r="2368" spans="1:28" s="43" customFormat="1" x14ac:dyDescent="0.2">
      <c r="A2368" s="776"/>
      <c r="B2368" s="780"/>
      <c r="D2368" s="779"/>
      <c r="E2368" s="779"/>
      <c r="F2368" s="778"/>
      <c r="G2368" s="777"/>
      <c r="H2368" s="776"/>
      <c r="I2368" s="776"/>
      <c r="J2368" s="776"/>
      <c r="K2368" s="776"/>
      <c r="L2368" s="776"/>
      <c r="M2368" s="776"/>
      <c r="N2368" s="776"/>
      <c r="O2368" s="776"/>
      <c r="P2368" s="776"/>
      <c r="Q2368" s="776"/>
      <c r="R2368" s="776"/>
      <c r="S2368" s="776"/>
      <c r="T2368" s="776"/>
      <c r="U2368" s="776"/>
      <c r="V2368" s="46"/>
      <c r="W2368" s="46"/>
      <c r="X2368" s="775"/>
      <c r="Y2368" s="775"/>
      <c r="Z2368" s="775"/>
      <c r="AA2368" s="775"/>
      <c r="AB2368" s="775"/>
    </row>
    <row r="2369" spans="1:28" s="43" customFormat="1" x14ac:dyDescent="0.2">
      <c r="A2369" s="776"/>
      <c r="B2369" s="780"/>
      <c r="D2369" s="779"/>
      <c r="E2369" s="779"/>
      <c r="F2369" s="778"/>
      <c r="G2369" s="777"/>
      <c r="H2369" s="776"/>
      <c r="I2369" s="776"/>
      <c r="J2369" s="776"/>
      <c r="K2369" s="776"/>
      <c r="L2369" s="776"/>
      <c r="M2369" s="776"/>
      <c r="N2369" s="776"/>
      <c r="O2369" s="776"/>
      <c r="P2369" s="776"/>
      <c r="Q2369" s="776"/>
      <c r="R2369" s="776"/>
      <c r="S2369" s="776"/>
      <c r="T2369" s="776"/>
      <c r="U2369" s="776"/>
      <c r="V2369" s="46"/>
      <c r="W2369" s="46"/>
      <c r="X2369" s="775"/>
      <c r="Y2369" s="775"/>
      <c r="Z2369" s="775"/>
      <c r="AA2369" s="775"/>
      <c r="AB2369" s="775"/>
    </row>
    <row r="2370" spans="1:28" s="43" customFormat="1" x14ac:dyDescent="0.2">
      <c r="A2370" s="776"/>
      <c r="B2370" s="780"/>
      <c r="D2370" s="779"/>
      <c r="E2370" s="779"/>
      <c r="F2370" s="778"/>
      <c r="G2370" s="777"/>
      <c r="H2370" s="776"/>
      <c r="I2370" s="776"/>
      <c r="J2370" s="776"/>
      <c r="K2370" s="776"/>
      <c r="L2370" s="776"/>
      <c r="M2370" s="776"/>
      <c r="N2370" s="776"/>
      <c r="O2370" s="776"/>
      <c r="P2370" s="776"/>
      <c r="Q2370" s="776"/>
      <c r="R2370" s="776"/>
      <c r="S2370" s="776"/>
      <c r="T2370" s="776"/>
      <c r="U2370" s="776"/>
      <c r="V2370" s="46"/>
      <c r="W2370" s="46"/>
      <c r="X2370" s="775"/>
      <c r="Y2370" s="775"/>
      <c r="Z2370" s="775"/>
      <c r="AA2370" s="775"/>
      <c r="AB2370" s="775"/>
    </row>
    <row r="2371" spans="1:28" s="43" customFormat="1" x14ac:dyDescent="0.2">
      <c r="A2371" s="776"/>
      <c r="B2371" s="780"/>
      <c r="D2371" s="779"/>
      <c r="E2371" s="779"/>
      <c r="F2371" s="778"/>
      <c r="G2371" s="777"/>
      <c r="H2371" s="776"/>
      <c r="I2371" s="776"/>
      <c r="J2371" s="776"/>
      <c r="K2371" s="776"/>
      <c r="L2371" s="776"/>
      <c r="M2371" s="776"/>
      <c r="N2371" s="776"/>
      <c r="O2371" s="776"/>
      <c r="P2371" s="776"/>
      <c r="Q2371" s="776"/>
      <c r="R2371" s="776"/>
      <c r="S2371" s="776"/>
      <c r="T2371" s="776"/>
      <c r="U2371" s="776"/>
      <c r="V2371" s="46"/>
      <c r="W2371" s="46"/>
      <c r="X2371" s="775"/>
      <c r="Y2371" s="775"/>
      <c r="Z2371" s="775"/>
      <c r="AA2371" s="775"/>
      <c r="AB2371" s="775"/>
    </row>
    <row r="2372" spans="1:28" s="43" customFormat="1" x14ac:dyDescent="0.2">
      <c r="A2372" s="776"/>
      <c r="B2372" s="780"/>
      <c r="D2372" s="779"/>
      <c r="E2372" s="779"/>
      <c r="F2372" s="778"/>
      <c r="G2372" s="777"/>
      <c r="H2372" s="776"/>
      <c r="I2372" s="776"/>
      <c r="J2372" s="776"/>
      <c r="K2372" s="776"/>
      <c r="L2372" s="776"/>
      <c r="M2372" s="776"/>
      <c r="N2372" s="776"/>
      <c r="O2372" s="776"/>
      <c r="P2372" s="776"/>
      <c r="Q2372" s="776"/>
      <c r="R2372" s="776"/>
      <c r="S2372" s="776"/>
      <c r="T2372" s="776"/>
      <c r="U2372" s="776"/>
      <c r="V2372" s="46"/>
      <c r="W2372" s="46"/>
      <c r="X2372" s="775"/>
      <c r="Y2372" s="775"/>
      <c r="Z2372" s="775"/>
      <c r="AA2372" s="775"/>
      <c r="AB2372" s="775"/>
    </row>
    <row r="2373" spans="1:28" s="43" customFormat="1" x14ac:dyDescent="0.2">
      <c r="A2373" s="776"/>
      <c r="B2373" s="780"/>
      <c r="D2373" s="779"/>
      <c r="E2373" s="779"/>
      <c r="F2373" s="778"/>
      <c r="G2373" s="777"/>
      <c r="H2373" s="776"/>
      <c r="I2373" s="776"/>
      <c r="J2373" s="776"/>
      <c r="K2373" s="776"/>
      <c r="L2373" s="776"/>
      <c r="M2373" s="776"/>
      <c r="N2373" s="776"/>
      <c r="O2373" s="776"/>
      <c r="P2373" s="776"/>
      <c r="Q2373" s="776"/>
      <c r="R2373" s="776"/>
      <c r="S2373" s="776"/>
      <c r="T2373" s="776"/>
      <c r="U2373" s="776"/>
      <c r="V2373" s="46"/>
      <c r="W2373" s="46"/>
      <c r="X2373" s="775"/>
      <c r="Y2373" s="775"/>
      <c r="Z2373" s="775"/>
      <c r="AA2373" s="775"/>
      <c r="AB2373" s="775"/>
    </row>
    <row r="2374" spans="1:28" s="43" customFormat="1" x14ac:dyDescent="0.2">
      <c r="A2374" s="776"/>
      <c r="B2374" s="780"/>
      <c r="D2374" s="779"/>
      <c r="E2374" s="779"/>
      <c r="F2374" s="778"/>
      <c r="G2374" s="777"/>
      <c r="H2374" s="776"/>
      <c r="I2374" s="776"/>
      <c r="J2374" s="776"/>
      <c r="K2374" s="776"/>
      <c r="L2374" s="776"/>
      <c r="M2374" s="776"/>
      <c r="N2374" s="776"/>
      <c r="O2374" s="776"/>
      <c r="P2374" s="776"/>
      <c r="Q2374" s="776"/>
      <c r="R2374" s="776"/>
      <c r="S2374" s="776"/>
      <c r="T2374" s="776"/>
      <c r="U2374" s="776"/>
      <c r="V2374" s="46"/>
      <c r="W2374" s="46"/>
      <c r="X2374" s="775"/>
      <c r="Y2374" s="775"/>
      <c r="Z2374" s="775"/>
      <c r="AA2374" s="775"/>
      <c r="AB2374" s="775"/>
    </row>
    <row r="2375" spans="1:28" s="43" customFormat="1" x14ac:dyDescent="0.2">
      <c r="A2375" s="776"/>
      <c r="B2375" s="780"/>
      <c r="D2375" s="779"/>
      <c r="E2375" s="779"/>
      <c r="F2375" s="778"/>
      <c r="G2375" s="777"/>
      <c r="H2375" s="776"/>
      <c r="I2375" s="776"/>
      <c r="J2375" s="776"/>
      <c r="K2375" s="776"/>
      <c r="L2375" s="776"/>
      <c r="M2375" s="776"/>
      <c r="N2375" s="776"/>
      <c r="O2375" s="776"/>
      <c r="P2375" s="776"/>
      <c r="Q2375" s="776"/>
      <c r="R2375" s="776"/>
      <c r="S2375" s="776"/>
      <c r="T2375" s="776"/>
      <c r="U2375" s="776"/>
      <c r="V2375" s="46"/>
      <c r="W2375" s="46"/>
      <c r="X2375" s="775"/>
      <c r="Y2375" s="775"/>
      <c r="Z2375" s="775"/>
      <c r="AA2375" s="775"/>
      <c r="AB2375" s="775"/>
    </row>
    <row r="2376" spans="1:28" s="43" customFormat="1" x14ac:dyDescent="0.2">
      <c r="A2376" s="776"/>
      <c r="B2376" s="780"/>
      <c r="D2376" s="779"/>
      <c r="E2376" s="779"/>
      <c r="F2376" s="778"/>
      <c r="G2376" s="777"/>
      <c r="H2376" s="776"/>
      <c r="I2376" s="776"/>
      <c r="J2376" s="776"/>
      <c r="K2376" s="776"/>
      <c r="L2376" s="776"/>
      <c r="M2376" s="776"/>
      <c r="N2376" s="776"/>
      <c r="O2376" s="776"/>
      <c r="P2376" s="776"/>
      <c r="Q2376" s="776"/>
      <c r="R2376" s="776"/>
      <c r="S2376" s="776"/>
      <c r="T2376" s="776"/>
      <c r="U2376" s="776"/>
      <c r="V2376" s="46"/>
      <c r="W2376" s="46"/>
      <c r="X2376" s="775"/>
      <c r="Y2376" s="775"/>
      <c r="Z2376" s="775"/>
      <c r="AA2376" s="775"/>
      <c r="AB2376" s="775"/>
    </row>
    <row r="2377" spans="1:28" s="43" customFormat="1" x14ac:dyDescent="0.2">
      <c r="A2377" s="776"/>
      <c r="B2377" s="780"/>
      <c r="D2377" s="779"/>
      <c r="E2377" s="779"/>
      <c r="F2377" s="778"/>
      <c r="G2377" s="777"/>
      <c r="H2377" s="776"/>
      <c r="I2377" s="776"/>
      <c r="J2377" s="776"/>
      <c r="K2377" s="776"/>
      <c r="L2377" s="776"/>
      <c r="M2377" s="776"/>
      <c r="N2377" s="776"/>
      <c r="O2377" s="776"/>
      <c r="P2377" s="776"/>
      <c r="Q2377" s="776"/>
      <c r="R2377" s="776"/>
      <c r="S2377" s="776"/>
      <c r="T2377" s="776"/>
      <c r="U2377" s="776"/>
      <c r="V2377" s="46"/>
      <c r="W2377" s="46"/>
      <c r="X2377" s="775"/>
      <c r="Y2377" s="775"/>
      <c r="Z2377" s="775"/>
      <c r="AA2377" s="775"/>
      <c r="AB2377" s="775"/>
    </row>
    <row r="2378" spans="1:28" s="43" customFormat="1" x14ac:dyDescent="0.2">
      <c r="A2378" s="776"/>
      <c r="B2378" s="780"/>
      <c r="D2378" s="779"/>
      <c r="E2378" s="779"/>
      <c r="F2378" s="778"/>
      <c r="G2378" s="777"/>
      <c r="H2378" s="776"/>
      <c r="I2378" s="776"/>
      <c r="J2378" s="776"/>
      <c r="K2378" s="776"/>
      <c r="L2378" s="776"/>
      <c r="M2378" s="776"/>
      <c r="N2378" s="776"/>
      <c r="O2378" s="776"/>
      <c r="P2378" s="776"/>
      <c r="Q2378" s="776"/>
      <c r="R2378" s="776"/>
      <c r="S2378" s="776"/>
      <c r="T2378" s="776"/>
      <c r="U2378" s="776"/>
      <c r="V2378" s="46"/>
      <c r="W2378" s="46"/>
      <c r="X2378" s="775"/>
      <c r="Y2378" s="775"/>
      <c r="Z2378" s="775"/>
      <c r="AA2378" s="775"/>
      <c r="AB2378" s="775"/>
    </row>
    <row r="2379" spans="1:28" s="43" customFormat="1" x14ac:dyDescent="0.2">
      <c r="A2379" s="776"/>
      <c r="B2379" s="780"/>
      <c r="D2379" s="779"/>
      <c r="E2379" s="779"/>
      <c r="F2379" s="778"/>
      <c r="G2379" s="777"/>
      <c r="H2379" s="776"/>
      <c r="I2379" s="776"/>
      <c r="J2379" s="776"/>
      <c r="K2379" s="776"/>
      <c r="L2379" s="776"/>
      <c r="M2379" s="776"/>
      <c r="N2379" s="776"/>
      <c r="O2379" s="776"/>
      <c r="P2379" s="776"/>
      <c r="Q2379" s="776"/>
      <c r="R2379" s="776"/>
      <c r="S2379" s="776"/>
      <c r="T2379" s="776"/>
      <c r="U2379" s="776"/>
      <c r="V2379" s="46"/>
      <c r="W2379" s="46"/>
      <c r="X2379" s="775"/>
      <c r="Y2379" s="775"/>
      <c r="Z2379" s="775"/>
      <c r="AA2379" s="775"/>
      <c r="AB2379" s="775"/>
    </row>
    <row r="2380" spans="1:28" s="43" customFormat="1" x14ac:dyDescent="0.2">
      <c r="A2380" s="776"/>
      <c r="B2380" s="780"/>
      <c r="D2380" s="779"/>
      <c r="E2380" s="779"/>
      <c r="F2380" s="778"/>
      <c r="G2380" s="777"/>
      <c r="H2380" s="776"/>
      <c r="I2380" s="776"/>
      <c r="J2380" s="776"/>
      <c r="K2380" s="776"/>
      <c r="L2380" s="776"/>
      <c r="M2380" s="776"/>
      <c r="N2380" s="776"/>
      <c r="O2380" s="776"/>
      <c r="P2380" s="776"/>
      <c r="Q2380" s="776"/>
      <c r="R2380" s="776"/>
      <c r="S2380" s="776"/>
      <c r="T2380" s="776"/>
      <c r="U2380" s="776"/>
      <c r="V2380" s="46"/>
      <c r="W2380" s="46"/>
      <c r="X2380" s="775"/>
      <c r="Y2380" s="775"/>
      <c r="Z2380" s="775"/>
      <c r="AA2380" s="775"/>
      <c r="AB2380" s="775"/>
    </row>
    <row r="2381" spans="1:28" s="43" customFormat="1" x14ac:dyDescent="0.2">
      <c r="A2381" s="776"/>
      <c r="B2381" s="780"/>
      <c r="D2381" s="779"/>
      <c r="E2381" s="779"/>
      <c r="F2381" s="778"/>
      <c r="G2381" s="777"/>
      <c r="H2381" s="776"/>
      <c r="I2381" s="776"/>
      <c r="J2381" s="776"/>
      <c r="K2381" s="776"/>
      <c r="L2381" s="776"/>
      <c r="M2381" s="776"/>
      <c r="N2381" s="776"/>
      <c r="O2381" s="776"/>
      <c r="P2381" s="776"/>
      <c r="Q2381" s="776"/>
      <c r="R2381" s="776"/>
      <c r="S2381" s="776"/>
      <c r="T2381" s="776"/>
      <c r="U2381" s="776"/>
      <c r="V2381" s="46"/>
      <c r="W2381" s="46"/>
      <c r="X2381" s="775"/>
      <c r="Y2381" s="775"/>
      <c r="Z2381" s="775"/>
      <c r="AA2381" s="775"/>
      <c r="AB2381" s="775"/>
    </row>
    <row r="2382" spans="1:28" s="43" customFormat="1" x14ac:dyDescent="0.2">
      <c r="A2382" s="776"/>
      <c r="B2382" s="780"/>
      <c r="D2382" s="779"/>
      <c r="E2382" s="779"/>
      <c r="F2382" s="778"/>
      <c r="G2382" s="777"/>
      <c r="H2382" s="776"/>
      <c r="I2382" s="776"/>
      <c r="J2382" s="776"/>
      <c r="K2382" s="776"/>
      <c r="L2382" s="776"/>
      <c r="M2382" s="776"/>
      <c r="N2382" s="776"/>
      <c r="O2382" s="776"/>
      <c r="P2382" s="776"/>
      <c r="Q2382" s="776"/>
      <c r="R2382" s="776"/>
      <c r="S2382" s="776"/>
      <c r="T2382" s="776"/>
      <c r="U2382" s="776"/>
      <c r="V2382" s="46"/>
      <c r="W2382" s="46"/>
      <c r="X2382" s="775"/>
      <c r="Y2382" s="775"/>
      <c r="Z2382" s="775"/>
      <c r="AA2382" s="775"/>
      <c r="AB2382" s="775"/>
    </row>
    <row r="2383" spans="1:28" s="43" customFormat="1" x14ac:dyDescent="0.2">
      <c r="A2383" s="776"/>
      <c r="B2383" s="780"/>
      <c r="D2383" s="779"/>
      <c r="E2383" s="779"/>
      <c r="F2383" s="778"/>
      <c r="G2383" s="777"/>
      <c r="H2383" s="776"/>
      <c r="I2383" s="776"/>
      <c r="J2383" s="776"/>
      <c r="K2383" s="776"/>
      <c r="L2383" s="776"/>
      <c r="M2383" s="776"/>
      <c r="N2383" s="776"/>
      <c r="O2383" s="776"/>
      <c r="P2383" s="776"/>
      <c r="Q2383" s="776"/>
      <c r="R2383" s="776"/>
      <c r="S2383" s="776"/>
      <c r="T2383" s="776"/>
      <c r="U2383" s="776"/>
      <c r="V2383" s="46"/>
      <c r="W2383" s="46"/>
      <c r="X2383" s="775"/>
      <c r="Y2383" s="775"/>
      <c r="Z2383" s="775"/>
      <c r="AA2383" s="775"/>
      <c r="AB2383" s="775"/>
    </row>
    <row r="2384" spans="1:28" s="43" customFormat="1" x14ac:dyDescent="0.2">
      <c r="A2384" s="776"/>
      <c r="B2384" s="780"/>
      <c r="D2384" s="779"/>
      <c r="E2384" s="779"/>
      <c r="F2384" s="778"/>
      <c r="G2384" s="777"/>
      <c r="H2384" s="776"/>
      <c r="I2384" s="776"/>
      <c r="J2384" s="776"/>
      <c r="K2384" s="776"/>
      <c r="L2384" s="776"/>
      <c r="M2384" s="776"/>
      <c r="N2384" s="776"/>
      <c r="O2384" s="776"/>
      <c r="P2384" s="776"/>
      <c r="Q2384" s="776"/>
      <c r="R2384" s="776"/>
      <c r="S2384" s="776"/>
      <c r="T2384" s="776"/>
      <c r="U2384" s="776"/>
      <c r="V2384" s="46"/>
      <c r="W2384" s="46"/>
      <c r="X2384" s="775"/>
      <c r="Y2384" s="775"/>
      <c r="Z2384" s="775"/>
      <c r="AA2384" s="775"/>
      <c r="AB2384" s="775"/>
    </row>
    <row r="2385" spans="1:28" s="43" customFormat="1" x14ac:dyDescent="0.2">
      <c r="A2385" s="776"/>
      <c r="B2385" s="780"/>
      <c r="D2385" s="779"/>
      <c r="E2385" s="779"/>
      <c r="F2385" s="778"/>
      <c r="G2385" s="777"/>
      <c r="H2385" s="776"/>
      <c r="I2385" s="776"/>
      <c r="J2385" s="776"/>
      <c r="K2385" s="776"/>
      <c r="L2385" s="776"/>
      <c r="M2385" s="776"/>
      <c r="N2385" s="776"/>
      <c r="O2385" s="776"/>
      <c r="P2385" s="776"/>
      <c r="Q2385" s="776"/>
      <c r="R2385" s="776"/>
      <c r="S2385" s="776"/>
      <c r="T2385" s="776"/>
      <c r="U2385" s="776"/>
      <c r="V2385" s="46"/>
      <c r="W2385" s="46"/>
      <c r="X2385" s="775"/>
      <c r="Y2385" s="775"/>
      <c r="Z2385" s="775"/>
      <c r="AA2385" s="775"/>
      <c r="AB2385" s="775"/>
    </row>
    <row r="2386" spans="1:28" s="43" customFormat="1" x14ac:dyDescent="0.2">
      <c r="A2386" s="776"/>
      <c r="B2386" s="780"/>
      <c r="D2386" s="779"/>
      <c r="E2386" s="779"/>
      <c r="F2386" s="778"/>
      <c r="G2386" s="777"/>
      <c r="H2386" s="776"/>
      <c r="I2386" s="776"/>
      <c r="J2386" s="776"/>
      <c r="K2386" s="776"/>
      <c r="L2386" s="776"/>
      <c r="M2386" s="776"/>
      <c r="N2386" s="776"/>
      <c r="O2386" s="776"/>
      <c r="P2386" s="776"/>
      <c r="Q2386" s="776"/>
      <c r="R2386" s="776"/>
      <c r="S2386" s="776"/>
      <c r="T2386" s="776"/>
      <c r="U2386" s="776"/>
      <c r="V2386" s="46"/>
      <c r="W2386" s="46"/>
      <c r="X2386" s="775"/>
      <c r="Y2386" s="775"/>
      <c r="Z2386" s="775"/>
      <c r="AA2386" s="775"/>
      <c r="AB2386" s="775"/>
    </row>
    <row r="2387" spans="1:28" s="43" customFormat="1" x14ac:dyDescent="0.2">
      <c r="A2387" s="776"/>
      <c r="B2387" s="780"/>
      <c r="D2387" s="779"/>
      <c r="E2387" s="779"/>
      <c r="F2387" s="778"/>
      <c r="G2387" s="777"/>
      <c r="H2387" s="776"/>
      <c r="I2387" s="776"/>
      <c r="J2387" s="776"/>
      <c r="K2387" s="776"/>
      <c r="L2387" s="776"/>
      <c r="M2387" s="776"/>
      <c r="N2387" s="776"/>
      <c r="O2387" s="776"/>
      <c r="P2387" s="776"/>
      <c r="Q2387" s="776"/>
      <c r="R2387" s="776"/>
      <c r="S2387" s="776"/>
      <c r="T2387" s="776"/>
      <c r="U2387" s="776"/>
      <c r="V2387" s="46"/>
      <c r="W2387" s="46"/>
      <c r="X2387" s="775"/>
      <c r="Y2387" s="775"/>
      <c r="Z2387" s="775"/>
      <c r="AA2387" s="775"/>
      <c r="AB2387" s="775"/>
    </row>
    <row r="2388" spans="1:28" s="43" customFormat="1" x14ac:dyDescent="0.2">
      <c r="A2388" s="776"/>
      <c r="B2388" s="780"/>
      <c r="D2388" s="779"/>
      <c r="E2388" s="779"/>
      <c r="F2388" s="778"/>
      <c r="G2388" s="777"/>
      <c r="H2388" s="776"/>
      <c r="I2388" s="776"/>
      <c r="J2388" s="776"/>
      <c r="K2388" s="776"/>
      <c r="L2388" s="776"/>
      <c r="M2388" s="776"/>
      <c r="N2388" s="776"/>
      <c r="O2388" s="776"/>
      <c r="P2388" s="776"/>
      <c r="Q2388" s="776"/>
      <c r="R2388" s="776"/>
      <c r="S2388" s="776"/>
      <c r="T2388" s="776"/>
      <c r="U2388" s="776"/>
      <c r="V2388" s="46"/>
      <c r="W2388" s="46"/>
      <c r="X2388" s="775"/>
      <c r="Y2388" s="775"/>
      <c r="Z2388" s="775"/>
      <c r="AA2388" s="775"/>
      <c r="AB2388" s="775"/>
    </row>
    <row r="2389" spans="1:28" s="43" customFormat="1" x14ac:dyDescent="0.2">
      <c r="A2389" s="776"/>
      <c r="B2389" s="780"/>
      <c r="D2389" s="779"/>
      <c r="E2389" s="779"/>
      <c r="F2389" s="778"/>
      <c r="G2389" s="777"/>
      <c r="H2389" s="776"/>
      <c r="I2389" s="776"/>
      <c r="J2389" s="776"/>
      <c r="K2389" s="776"/>
      <c r="L2389" s="776"/>
      <c r="M2389" s="776"/>
      <c r="N2389" s="776"/>
      <c r="O2389" s="776"/>
      <c r="P2389" s="776"/>
      <c r="Q2389" s="776"/>
      <c r="R2389" s="776"/>
      <c r="S2389" s="776"/>
      <c r="T2389" s="776"/>
      <c r="U2389" s="776"/>
      <c r="V2389" s="46"/>
      <c r="W2389" s="46"/>
      <c r="X2389" s="775"/>
      <c r="Y2389" s="775"/>
      <c r="Z2389" s="775"/>
      <c r="AA2389" s="775"/>
      <c r="AB2389" s="775"/>
    </row>
    <row r="2390" spans="1:28" s="43" customFormat="1" x14ac:dyDescent="0.2">
      <c r="A2390" s="776"/>
      <c r="B2390" s="780"/>
      <c r="D2390" s="779"/>
      <c r="E2390" s="779"/>
      <c r="F2390" s="778"/>
      <c r="G2390" s="777"/>
      <c r="H2390" s="776"/>
      <c r="I2390" s="776"/>
      <c r="J2390" s="776"/>
      <c r="K2390" s="776"/>
      <c r="L2390" s="776"/>
      <c r="M2390" s="776"/>
      <c r="N2390" s="776"/>
      <c r="O2390" s="776"/>
      <c r="P2390" s="776"/>
      <c r="Q2390" s="776"/>
      <c r="R2390" s="776"/>
      <c r="S2390" s="776"/>
      <c r="T2390" s="776"/>
      <c r="U2390" s="776"/>
      <c r="V2390" s="46"/>
      <c r="W2390" s="46"/>
      <c r="X2390" s="775"/>
      <c r="Y2390" s="775"/>
      <c r="Z2390" s="775"/>
      <c r="AA2390" s="775"/>
      <c r="AB2390" s="775"/>
    </row>
    <row r="2391" spans="1:28" s="43" customFormat="1" x14ac:dyDescent="0.2">
      <c r="A2391" s="776"/>
      <c r="B2391" s="780"/>
      <c r="D2391" s="779"/>
      <c r="E2391" s="779"/>
      <c r="F2391" s="778"/>
      <c r="G2391" s="777"/>
      <c r="H2391" s="776"/>
      <c r="I2391" s="776"/>
      <c r="J2391" s="776"/>
      <c r="K2391" s="776"/>
      <c r="L2391" s="776"/>
      <c r="M2391" s="776"/>
      <c r="N2391" s="776"/>
      <c r="O2391" s="776"/>
      <c r="P2391" s="776"/>
      <c r="Q2391" s="776"/>
      <c r="R2391" s="776"/>
      <c r="S2391" s="776"/>
      <c r="T2391" s="776"/>
      <c r="U2391" s="776"/>
      <c r="V2391" s="46"/>
      <c r="W2391" s="46"/>
      <c r="X2391" s="775"/>
      <c r="Y2391" s="775"/>
      <c r="Z2391" s="775"/>
      <c r="AA2391" s="775"/>
      <c r="AB2391" s="775"/>
    </row>
    <row r="2392" spans="1:28" s="43" customFormat="1" x14ac:dyDescent="0.2">
      <c r="A2392" s="776"/>
      <c r="B2392" s="780"/>
      <c r="D2392" s="779"/>
      <c r="E2392" s="779"/>
      <c r="F2392" s="778"/>
      <c r="G2392" s="777"/>
      <c r="H2392" s="776"/>
      <c r="I2392" s="776"/>
      <c r="J2392" s="776"/>
      <c r="K2392" s="776"/>
      <c r="L2392" s="776"/>
      <c r="M2392" s="776"/>
      <c r="N2392" s="776"/>
      <c r="O2392" s="776"/>
      <c r="P2392" s="776"/>
      <c r="Q2392" s="776"/>
      <c r="R2392" s="776"/>
      <c r="S2392" s="776"/>
      <c r="T2392" s="776"/>
      <c r="U2392" s="776"/>
      <c r="V2392" s="46"/>
      <c r="W2392" s="46"/>
      <c r="X2392" s="775"/>
      <c r="Y2392" s="775"/>
      <c r="Z2392" s="775"/>
      <c r="AA2392" s="775"/>
      <c r="AB2392" s="775"/>
    </row>
    <row r="2393" spans="1:28" s="43" customFormat="1" x14ac:dyDescent="0.2">
      <c r="A2393" s="776"/>
      <c r="B2393" s="780"/>
      <c r="D2393" s="779"/>
      <c r="E2393" s="779"/>
      <c r="F2393" s="778"/>
      <c r="G2393" s="777"/>
      <c r="H2393" s="776"/>
      <c r="I2393" s="776"/>
      <c r="J2393" s="776"/>
      <c r="K2393" s="776"/>
      <c r="L2393" s="776"/>
      <c r="M2393" s="776"/>
      <c r="N2393" s="776"/>
      <c r="O2393" s="776"/>
      <c r="P2393" s="776"/>
      <c r="Q2393" s="776"/>
      <c r="R2393" s="776"/>
      <c r="S2393" s="776"/>
      <c r="T2393" s="776"/>
      <c r="U2393" s="776"/>
      <c r="V2393" s="46"/>
      <c r="W2393" s="46"/>
      <c r="X2393" s="775"/>
      <c r="Y2393" s="775"/>
      <c r="Z2393" s="775"/>
      <c r="AA2393" s="775"/>
      <c r="AB2393" s="775"/>
    </row>
    <row r="2394" spans="1:28" s="43" customFormat="1" x14ac:dyDescent="0.2">
      <c r="A2394" s="776"/>
      <c r="B2394" s="780"/>
      <c r="D2394" s="779"/>
      <c r="E2394" s="779"/>
      <c r="F2394" s="778"/>
      <c r="G2394" s="777"/>
      <c r="H2394" s="776"/>
      <c r="I2394" s="776"/>
      <c r="J2394" s="776"/>
      <c r="K2394" s="776"/>
      <c r="L2394" s="776"/>
      <c r="M2394" s="776"/>
      <c r="N2394" s="776"/>
      <c r="O2394" s="776"/>
      <c r="P2394" s="776"/>
      <c r="Q2394" s="776"/>
      <c r="R2394" s="776"/>
      <c r="S2394" s="776"/>
      <c r="T2394" s="776"/>
      <c r="U2394" s="776"/>
      <c r="V2394" s="46"/>
      <c r="W2394" s="46"/>
      <c r="X2394" s="775"/>
      <c r="Y2394" s="775"/>
      <c r="Z2394" s="775"/>
      <c r="AA2394" s="775"/>
      <c r="AB2394" s="775"/>
    </row>
    <row r="2395" spans="1:28" s="43" customFormat="1" x14ac:dyDescent="0.2">
      <c r="A2395" s="776"/>
      <c r="B2395" s="780"/>
      <c r="D2395" s="779"/>
      <c r="E2395" s="779"/>
      <c r="F2395" s="778"/>
      <c r="G2395" s="777"/>
      <c r="H2395" s="776"/>
      <c r="I2395" s="776"/>
      <c r="J2395" s="776"/>
      <c r="K2395" s="776"/>
      <c r="L2395" s="776"/>
      <c r="M2395" s="776"/>
      <c r="N2395" s="776"/>
      <c r="O2395" s="776"/>
      <c r="P2395" s="776"/>
      <c r="Q2395" s="776"/>
      <c r="R2395" s="776"/>
      <c r="S2395" s="776"/>
      <c r="T2395" s="776"/>
      <c r="U2395" s="776"/>
      <c r="V2395" s="46"/>
      <c r="W2395" s="46"/>
      <c r="X2395" s="775"/>
      <c r="Y2395" s="775"/>
      <c r="Z2395" s="775"/>
      <c r="AA2395" s="775"/>
      <c r="AB2395" s="775"/>
    </row>
    <row r="2396" spans="1:28" s="43" customFormat="1" x14ac:dyDescent="0.2">
      <c r="A2396" s="776"/>
      <c r="B2396" s="780"/>
      <c r="D2396" s="779"/>
      <c r="E2396" s="779"/>
      <c r="F2396" s="778"/>
      <c r="G2396" s="777"/>
      <c r="H2396" s="776"/>
      <c r="I2396" s="776"/>
      <c r="J2396" s="776"/>
      <c r="K2396" s="776"/>
      <c r="L2396" s="776"/>
      <c r="M2396" s="776"/>
      <c r="N2396" s="776"/>
      <c r="O2396" s="776"/>
      <c r="P2396" s="776"/>
      <c r="Q2396" s="776"/>
      <c r="R2396" s="776"/>
      <c r="S2396" s="776"/>
      <c r="T2396" s="776"/>
      <c r="U2396" s="776"/>
      <c r="V2396" s="46"/>
      <c r="W2396" s="46"/>
      <c r="X2396" s="775"/>
      <c r="Y2396" s="775"/>
      <c r="Z2396" s="775"/>
      <c r="AA2396" s="775"/>
      <c r="AB2396" s="775"/>
    </row>
    <row r="2397" spans="1:28" s="43" customFormat="1" x14ac:dyDescent="0.2">
      <c r="A2397" s="776"/>
      <c r="B2397" s="780"/>
      <c r="D2397" s="779"/>
      <c r="E2397" s="779"/>
      <c r="F2397" s="778"/>
      <c r="G2397" s="777"/>
      <c r="H2397" s="776"/>
      <c r="I2397" s="776"/>
      <c r="J2397" s="776"/>
      <c r="K2397" s="776"/>
      <c r="L2397" s="776"/>
      <c r="M2397" s="776"/>
      <c r="N2397" s="776"/>
      <c r="O2397" s="776"/>
      <c r="P2397" s="776"/>
      <c r="Q2397" s="776"/>
      <c r="R2397" s="776"/>
      <c r="S2397" s="776"/>
      <c r="T2397" s="776"/>
      <c r="U2397" s="776"/>
      <c r="V2397" s="46"/>
      <c r="W2397" s="46"/>
      <c r="X2397" s="775"/>
      <c r="Y2397" s="775"/>
      <c r="Z2397" s="775"/>
      <c r="AA2397" s="775"/>
      <c r="AB2397" s="775"/>
    </row>
    <row r="2398" spans="1:28" s="43" customFormat="1" x14ac:dyDescent="0.2">
      <c r="A2398" s="776"/>
      <c r="B2398" s="780"/>
      <c r="D2398" s="779"/>
      <c r="E2398" s="779"/>
      <c r="F2398" s="778"/>
      <c r="G2398" s="777"/>
      <c r="H2398" s="776"/>
      <c r="I2398" s="776"/>
      <c r="J2398" s="776"/>
      <c r="K2398" s="776"/>
      <c r="L2398" s="776"/>
      <c r="M2398" s="776"/>
      <c r="N2398" s="776"/>
      <c r="O2398" s="776"/>
      <c r="P2398" s="776"/>
      <c r="Q2398" s="776"/>
      <c r="R2398" s="776"/>
      <c r="S2398" s="776"/>
      <c r="T2398" s="776"/>
      <c r="U2398" s="776"/>
      <c r="V2398" s="46"/>
      <c r="W2398" s="46"/>
      <c r="X2398" s="775"/>
      <c r="Y2398" s="775"/>
      <c r="Z2398" s="775"/>
      <c r="AA2398" s="775"/>
      <c r="AB2398" s="775"/>
    </row>
    <row r="2399" spans="1:28" s="43" customFormat="1" x14ac:dyDescent="0.2">
      <c r="A2399" s="776"/>
      <c r="B2399" s="780"/>
      <c r="D2399" s="779"/>
      <c r="E2399" s="779"/>
      <c r="F2399" s="778"/>
      <c r="G2399" s="777"/>
      <c r="H2399" s="776"/>
      <c r="I2399" s="776"/>
      <c r="J2399" s="776"/>
      <c r="K2399" s="776"/>
      <c r="L2399" s="776"/>
      <c r="M2399" s="776"/>
      <c r="N2399" s="776"/>
      <c r="O2399" s="776"/>
      <c r="P2399" s="776"/>
      <c r="Q2399" s="776"/>
      <c r="R2399" s="776"/>
      <c r="S2399" s="776"/>
      <c r="T2399" s="776"/>
      <c r="U2399" s="776"/>
      <c r="V2399" s="46"/>
      <c r="W2399" s="46"/>
      <c r="X2399" s="775"/>
      <c r="Y2399" s="775"/>
      <c r="Z2399" s="775"/>
      <c r="AA2399" s="775"/>
      <c r="AB2399" s="775"/>
    </row>
    <row r="2400" spans="1:28" s="43" customFormat="1" x14ac:dyDescent="0.2">
      <c r="A2400" s="776"/>
      <c r="B2400" s="780"/>
      <c r="D2400" s="779"/>
      <c r="E2400" s="779"/>
      <c r="F2400" s="778"/>
      <c r="G2400" s="777"/>
      <c r="H2400" s="776"/>
      <c r="I2400" s="776"/>
      <c r="J2400" s="776"/>
      <c r="K2400" s="776"/>
      <c r="L2400" s="776"/>
      <c r="M2400" s="776"/>
      <c r="N2400" s="776"/>
      <c r="O2400" s="776"/>
      <c r="P2400" s="776"/>
      <c r="Q2400" s="776"/>
      <c r="R2400" s="776"/>
      <c r="S2400" s="776"/>
      <c r="T2400" s="776"/>
      <c r="U2400" s="776"/>
      <c r="V2400" s="46"/>
      <c r="W2400" s="46"/>
      <c r="X2400" s="775"/>
      <c r="Y2400" s="775"/>
      <c r="Z2400" s="775"/>
      <c r="AA2400" s="775"/>
      <c r="AB2400" s="775"/>
    </row>
    <row r="2401" spans="1:28" s="43" customFormat="1" x14ac:dyDescent="0.2">
      <c r="A2401" s="776"/>
      <c r="B2401" s="780"/>
      <c r="D2401" s="779"/>
      <c r="E2401" s="779"/>
      <c r="F2401" s="778"/>
      <c r="G2401" s="777"/>
      <c r="H2401" s="776"/>
      <c r="I2401" s="776"/>
      <c r="J2401" s="776"/>
      <c r="K2401" s="776"/>
      <c r="L2401" s="776"/>
      <c r="M2401" s="776"/>
      <c r="N2401" s="776"/>
      <c r="O2401" s="776"/>
      <c r="P2401" s="776"/>
      <c r="Q2401" s="776"/>
      <c r="R2401" s="776"/>
      <c r="S2401" s="776"/>
      <c r="T2401" s="776"/>
      <c r="U2401" s="776"/>
      <c r="V2401" s="46"/>
      <c r="W2401" s="46"/>
      <c r="X2401" s="775"/>
      <c r="Y2401" s="775"/>
      <c r="Z2401" s="775"/>
      <c r="AA2401" s="775"/>
      <c r="AB2401" s="775"/>
    </row>
    <row r="2402" spans="1:28" s="43" customFormat="1" x14ac:dyDescent="0.2">
      <c r="A2402" s="776"/>
      <c r="B2402" s="780"/>
      <c r="D2402" s="779"/>
      <c r="E2402" s="779"/>
      <c r="F2402" s="778"/>
      <c r="G2402" s="777"/>
      <c r="H2402" s="776"/>
      <c r="I2402" s="776"/>
      <c r="J2402" s="776"/>
      <c r="K2402" s="776"/>
      <c r="L2402" s="776"/>
      <c r="M2402" s="776"/>
      <c r="N2402" s="776"/>
      <c r="O2402" s="776"/>
      <c r="P2402" s="776"/>
      <c r="Q2402" s="776"/>
      <c r="R2402" s="776"/>
      <c r="S2402" s="776"/>
      <c r="T2402" s="776"/>
      <c r="U2402" s="776"/>
      <c r="V2402" s="46"/>
      <c r="W2402" s="46"/>
      <c r="X2402" s="775"/>
      <c r="Y2402" s="775"/>
      <c r="Z2402" s="775"/>
      <c r="AA2402" s="775"/>
      <c r="AB2402" s="775"/>
    </row>
    <row r="2403" spans="1:28" s="43" customFormat="1" x14ac:dyDescent="0.2">
      <c r="A2403" s="776"/>
      <c r="B2403" s="780"/>
      <c r="D2403" s="779"/>
      <c r="E2403" s="779"/>
      <c r="F2403" s="778"/>
      <c r="G2403" s="777"/>
      <c r="H2403" s="776"/>
      <c r="I2403" s="776"/>
      <c r="J2403" s="776"/>
      <c r="K2403" s="776"/>
      <c r="L2403" s="776"/>
      <c r="M2403" s="776"/>
      <c r="N2403" s="776"/>
      <c r="O2403" s="776"/>
      <c r="P2403" s="776"/>
      <c r="Q2403" s="776"/>
      <c r="R2403" s="776"/>
      <c r="S2403" s="776"/>
      <c r="T2403" s="776"/>
      <c r="U2403" s="776"/>
      <c r="V2403" s="46"/>
      <c r="W2403" s="46"/>
      <c r="X2403" s="775"/>
      <c r="Y2403" s="775"/>
      <c r="Z2403" s="775"/>
      <c r="AA2403" s="775"/>
      <c r="AB2403" s="775"/>
    </row>
    <row r="2404" spans="1:28" s="43" customFormat="1" x14ac:dyDescent="0.2">
      <c r="A2404" s="776"/>
      <c r="B2404" s="780"/>
      <c r="D2404" s="779"/>
      <c r="E2404" s="779"/>
      <c r="F2404" s="778"/>
      <c r="G2404" s="777"/>
      <c r="H2404" s="776"/>
      <c r="I2404" s="776"/>
      <c r="J2404" s="776"/>
      <c r="K2404" s="776"/>
      <c r="L2404" s="776"/>
      <c r="M2404" s="776"/>
      <c r="N2404" s="776"/>
      <c r="O2404" s="776"/>
      <c r="P2404" s="776"/>
      <c r="Q2404" s="776"/>
      <c r="R2404" s="776"/>
      <c r="S2404" s="776"/>
      <c r="T2404" s="776"/>
      <c r="U2404" s="776"/>
      <c r="V2404" s="46"/>
      <c r="W2404" s="46"/>
      <c r="X2404" s="775"/>
      <c r="Y2404" s="775"/>
      <c r="Z2404" s="775"/>
      <c r="AA2404" s="775"/>
      <c r="AB2404" s="775"/>
    </row>
    <row r="2405" spans="1:28" s="43" customFormat="1" x14ac:dyDescent="0.2">
      <c r="A2405" s="776"/>
      <c r="B2405" s="780"/>
      <c r="D2405" s="779"/>
      <c r="E2405" s="779"/>
      <c r="F2405" s="778"/>
      <c r="G2405" s="777"/>
      <c r="H2405" s="776"/>
      <c r="I2405" s="776"/>
      <c r="J2405" s="776"/>
      <c r="K2405" s="776"/>
      <c r="L2405" s="776"/>
      <c r="M2405" s="776"/>
      <c r="N2405" s="776"/>
      <c r="O2405" s="776"/>
      <c r="P2405" s="776"/>
      <c r="Q2405" s="776"/>
      <c r="R2405" s="776"/>
      <c r="S2405" s="776"/>
      <c r="T2405" s="776"/>
      <c r="U2405" s="776"/>
      <c r="V2405" s="46"/>
      <c r="W2405" s="46"/>
      <c r="X2405" s="775"/>
      <c r="Y2405" s="775"/>
      <c r="Z2405" s="775"/>
      <c r="AA2405" s="775"/>
      <c r="AB2405" s="775"/>
    </row>
    <row r="2406" spans="1:28" s="43" customFormat="1" x14ac:dyDescent="0.2">
      <c r="A2406" s="776"/>
      <c r="B2406" s="780"/>
      <c r="D2406" s="779"/>
      <c r="E2406" s="779"/>
      <c r="F2406" s="778"/>
      <c r="G2406" s="777"/>
      <c r="H2406" s="776"/>
      <c r="I2406" s="776"/>
      <c r="J2406" s="776"/>
      <c r="K2406" s="776"/>
      <c r="L2406" s="776"/>
      <c r="M2406" s="776"/>
      <c r="N2406" s="776"/>
      <c r="O2406" s="776"/>
      <c r="P2406" s="776"/>
      <c r="Q2406" s="776"/>
      <c r="R2406" s="776"/>
      <c r="S2406" s="776"/>
      <c r="T2406" s="776"/>
      <c r="U2406" s="776"/>
      <c r="V2406" s="46"/>
      <c r="W2406" s="46"/>
      <c r="X2406" s="775"/>
      <c r="Y2406" s="775"/>
      <c r="Z2406" s="775"/>
      <c r="AA2406" s="775"/>
      <c r="AB2406" s="775"/>
    </row>
    <row r="2407" spans="1:28" s="43" customFormat="1" x14ac:dyDescent="0.2">
      <c r="A2407" s="776"/>
      <c r="B2407" s="780"/>
      <c r="D2407" s="779"/>
      <c r="E2407" s="779"/>
      <c r="F2407" s="778"/>
      <c r="G2407" s="777"/>
      <c r="H2407" s="776"/>
      <c r="I2407" s="776"/>
      <c r="J2407" s="776"/>
      <c r="K2407" s="776"/>
      <c r="L2407" s="776"/>
      <c r="M2407" s="776"/>
      <c r="N2407" s="776"/>
      <c r="O2407" s="776"/>
      <c r="P2407" s="776"/>
      <c r="Q2407" s="776"/>
      <c r="R2407" s="776"/>
      <c r="S2407" s="776"/>
      <c r="T2407" s="776"/>
      <c r="U2407" s="776"/>
      <c r="V2407" s="46"/>
      <c r="W2407" s="46"/>
      <c r="X2407" s="775"/>
      <c r="Y2407" s="775"/>
      <c r="Z2407" s="775"/>
      <c r="AA2407" s="775"/>
      <c r="AB2407" s="775"/>
    </row>
    <row r="2408" spans="1:28" s="43" customFormat="1" x14ac:dyDescent="0.2">
      <c r="A2408" s="776"/>
      <c r="B2408" s="780"/>
      <c r="D2408" s="779"/>
      <c r="E2408" s="779"/>
      <c r="F2408" s="778"/>
      <c r="G2408" s="777"/>
      <c r="H2408" s="776"/>
      <c r="I2408" s="776"/>
      <c r="J2408" s="776"/>
      <c r="K2408" s="776"/>
      <c r="L2408" s="776"/>
      <c r="M2408" s="776"/>
      <c r="N2408" s="776"/>
      <c r="O2408" s="776"/>
      <c r="P2408" s="776"/>
      <c r="Q2408" s="776"/>
      <c r="R2408" s="776"/>
      <c r="S2408" s="776"/>
      <c r="T2408" s="776"/>
      <c r="U2408" s="776"/>
      <c r="V2408" s="46"/>
      <c r="W2408" s="46"/>
      <c r="X2408" s="775"/>
      <c r="Y2408" s="775"/>
      <c r="Z2408" s="775"/>
      <c r="AA2408" s="775"/>
      <c r="AB2408" s="775"/>
    </row>
    <row r="2409" spans="1:28" s="43" customFormat="1" x14ac:dyDescent="0.2">
      <c r="A2409" s="776"/>
      <c r="B2409" s="780"/>
      <c r="D2409" s="779"/>
      <c r="E2409" s="779"/>
      <c r="F2409" s="778"/>
      <c r="G2409" s="777"/>
      <c r="H2409" s="776"/>
      <c r="I2409" s="776"/>
      <c r="J2409" s="776"/>
      <c r="K2409" s="776"/>
      <c r="L2409" s="776"/>
      <c r="M2409" s="776"/>
      <c r="N2409" s="776"/>
      <c r="O2409" s="776"/>
      <c r="P2409" s="776"/>
      <c r="Q2409" s="776"/>
      <c r="R2409" s="776"/>
      <c r="S2409" s="776"/>
      <c r="T2409" s="776"/>
      <c r="U2409" s="776"/>
      <c r="V2409" s="46"/>
      <c r="W2409" s="46"/>
      <c r="X2409" s="775"/>
      <c r="Y2409" s="775"/>
      <c r="Z2409" s="775"/>
      <c r="AA2409" s="775"/>
      <c r="AB2409" s="775"/>
    </row>
    <row r="2410" spans="1:28" s="43" customFormat="1" x14ac:dyDescent="0.2">
      <c r="A2410" s="776"/>
      <c r="B2410" s="780"/>
      <c r="D2410" s="779"/>
      <c r="E2410" s="779"/>
      <c r="F2410" s="778"/>
      <c r="G2410" s="777"/>
      <c r="H2410" s="776"/>
      <c r="I2410" s="776"/>
      <c r="J2410" s="776"/>
      <c r="K2410" s="776"/>
      <c r="L2410" s="776"/>
      <c r="M2410" s="776"/>
      <c r="N2410" s="776"/>
      <c r="O2410" s="776"/>
      <c r="P2410" s="776"/>
      <c r="Q2410" s="776"/>
      <c r="R2410" s="776"/>
      <c r="S2410" s="776"/>
      <c r="T2410" s="776"/>
      <c r="U2410" s="776"/>
      <c r="V2410" s="46"/>
      <c r="W2410" s="46"/>
      <c r="X2410" s="775"/>
      <c r="Y2410" s="775"/>
      <c r="Z2410" s="775"/>
      <c r="AA2410" s="775"/>
      <c r="AB2410" s="775"/>
    </row>
    <row r="2411" spans="1:28" s="43" customFormat="1" x14ac:dyDescent="0.2">
      <c r="A2411" s="776"/>
      <c r="B2411" s="780"/>
      <c r="D2411" s="779"/>
      <c r="E2411" s="779"/>
      <c r="F2411" s="778"/>
      <c r="G2411" s="777"/>
      <c r="H2411" s="776"/>
      <c r="I2411" s="776"/>
      <c r="J2411" s="776"/>
      <c r="K2411" s="776"/>
      <c r="L2411" s="776"/>
      <c r="M2411" s="776"/>
      <c r="N2411" s="776"/>
      <c r="O2411" s="776"/>
      <c r="P2411" s="776"/>
      <c r="Q2411" s="776"/>
      <c r="R2411" s="776"/>
      <c r="S2411" s="776"/>
      <c r="T2411" s="776"/>
      <c r="U2411" s="776"/>
      <c r="V2411" s="46"/>
      <c r="W2411" s="46"/>
      <c r="X2411" s="775"/>
      <c r="Y2411" s="775"/>
      <c r="Z2411" s="775"/>
      <c r="AA2411" s="775"/>
      <c r="AB2411" s="775"/>
    </row>
    <row r="2412" spans="1:28" s="43" customFormat="1" x14ac:dyDescent="0.2">
      <c r="A2412" s="776"/>
      <c r="B2412" s="780"/>
      <c r="D2412" s="779"/>
      <c r="E2412" s="779"/>
      <c r="F2412" s="778"/>
      <c r="G2412" s="777"/>
      <c r="H2412" s="776"/>
      <c r="I2412" s="776"/>
      <c r="J2412" s="776"/>
      <c r="K2412" s="776"/>
      <c r="L2412" s="776"/>
      <c r="M2412" s="776"/>
      <c r="N2412" s="776"/>
      <c r="O2412" s="776"/>
      <c r="P2412" s="776"/>
      <c r="Q2412" s="776"/>
      <c r="R2412" s="776"/>
      <c r="S2412" s="776"/>
      <c r="T2412" s="776"/>
      <c r="U2412" s="776"/>
      <c r="V2412" s="46"/>
      <c r="W2412" s="46"/>
      <c r="X2412" s="775"/>
      <c r="Y2412" s="775"/>
      <c r="Z2412" s="775"/>
      <c r="AA2412" s="775"/>
      <c r="AB2412" s="775"/>
    </row>
    <row r="2413" spans="1:28" s="43" customFormat="1" x14ac:dyDescent="0.2">
      <c r="A2413" s="776"/>
      <c r="B2413" s="780"/>
      <c r="D2413" s="779"/>
      <c r="E2413" s="779"/>
      <c r="F2413" s="778"/>
      <c r="G2413" s="777"/>
      <c r="H2413" s="776"/>
      <c r="I2413" s="776"/>
      <c r="J2413" s="776"/>
      <c r="K2413" s="776"/>
      <c r="L2413" s="776"/>
      <c r="M2413" s="776"/>
      <c r="N2413" s="776"/>
      <c r="O2413" s="776"/>
      <c r="P2413" s="776"/>
      <c r="Q2413" s="776"/>
      <c r="R2413" s="776"/>
      <c r="S2413" s="776"/>
      <c r="T2413" s="776"/>
      <c r="U2413" s="776"/>
      <c r="V2413" s="46"/>
      <c r="W2413" s="46"/>
      <c r="X2413" s="775"/>
      <c r="Y2413" s="775"/>
      <c r="Z2413" s="775"/>
      <c r="AA2413" s="775"/>
      <c r="AB2413" s="775"/>
    </row>
    <row r="2414" spans="1:28" s="43" customFormat="1" x14ac:dyDescent="0.2">
      <c r="A2414" s="776"/>
      <c r="B2414" s="780"/>
      <c r="D2414" s="779"/>
      <c r="E2414" s="779"/>
      <c r="F2414" s="778"/>
      <c r="G2414" s="777"/>
      <c r="H2414" s="776"/>
      <c r="I2414" s="776"/>
      <c r="J2414" s="776"/>
      <c r="K2414" s="776"/>
      <c r="L2414" s="776"/>
      <c r="M2414" s="776"/>
      <c r="N2414" s="776"/>
      <c r="O2414" s="776"/>
      <c r="P2414" s="776"/>
      <c r="Q2414" s="776"/>
      <c r="R2414" s="776"/>
      <c r="S2414" s="776"/>
      <c r="T2414" s="776"/>
      <c r="U2414" s="776"/>
      <c r="V2414" s="46"/>
      <c r="W2414" s="46"/>
      <c r="X2414" s="775"/>
      <c r="Y2414" s="775"/>
      <c r="Z2414" s="775"/>
      <c r="AA2414" s="775"/>
      <c r="AB2414" s="775"/>
    </row>
    <row r="2415" spans="1:28" s="43" customFormat="1" x14ac:dyDescent="0.2">
      <c r="A2415" s="776"/>
      <c r="B2415" s="780"/>
      <c r="D2415" s="779"/>
      <c r="E2415" s="779"/>
      <c r="F2415" s="778"/>
      <c r="G2415" s="777"/>
      <c r="H2415" s="776"/>
      <c r="I2415" s="776"/>
      <c r="J2415" s="776"/>
      <c r="K2415" s="776"/>
      <c r="L2415" s="776"/>
      <c r="M2415" s="776"/>
      <c r="N2415" s="776"/>
      <c r="O2415" s="776"/>
      <c r="P2415" s="776"/>
      <c r="Q2415" s="776"/>
      <c r="R2415" s="776"/>
      <c r="S2415" s="776"/>
      <c r="T2415" s="776"/>
      <c r="U2415" s="776"/>
      <c r="V2415" s="46"/>
      <c r="W2415" s="46"/>
      <c r="X2415" s="775"/>
      <c r="Y2415" s="775"/>
      <c r="Z2415" s="775"/>
      <c r="AA2415" s="775"/>
      <c r="AB2415" s="775"/>
    </row>
    <row r="2416" spans="1:28" s="43" customFormat="1" x14ac:dyDescent="0.2">
      <c r="A2416" s="776"/>
      <c r="B2416" s="780"/>
      <c r="D2416" s="779"/>
      <c r="E2416" s="779"/>
      <c r="F2416" s="778"/>
      <c r="G2416" s="777"/>
      <c r="H2416" s="776"/>
      <c r="I2416" s="776"/>
      <c r="J2416" s="776"/>
      <c r="K2416" s="776"/>
      <c r="L2416" s="776"/>
      <c r="M2416" s="776"/>
      <c r="N2416" s="776"/>
      <c r="O2416" s="776"/>
      <c r="P2416" s="776"/>
      <c r="Q2416" s="776"/>
      <c r="R2416" s="776"/>
      <c r="S2416" s="776"/>
      <c r="T2416" s="776"/>
      <c r="U2416" s="776"/>
      <c r="V2416" s="46"/>
      <c r="W2416" s="46"/>
      <c r="X2416" s="775"/>
      <c r="Y2416" s="775"/>
      <c r="Z2416" s="775"/>
      <c r="AA2416" s="775"/>
      <c r="AB2416" s="775"/>
    </row>
    <row r="2417" spans="1:28" s="43" customFormat="1" x14ac:dyDescent="0.2">
      <c r="A2417" s="776"/>
      <c r="B2417" s="780"/>
      <c r="D2417" s="779"/>
      <c r="E2417" s="779"/>
      <c r="F2417" s="778"/>
      <c r="G2417" s="777"/>
      <c r="H2417" s="776"/>
      <c r="I2417" s="776"/>
      <c r="J2417" s="776"/>
      <c r="K2417" s="776"/>
      <c r="L2417" s="776"/>
      <c r="M2417" s="776"/>
      <c r="N2417" s="776"/>
      <c r="O2417" s="776"/>
      <c r="P2417" s="776"/>
      <c r="Q2417" s="776"/>
      <c r="R2417" s="776"/>
      <c r="S2417" s="776"/>
      <c r="T2417" s="776"/>
      <c r="U2417" s="776"/>
      <c r="V2417" s="46"/>
      <c r="W2417" s="46"/>
      <c r="X2417" s="775"/>
      <c r="Y2417" s="775"/>
      <c r="Z2417" s="775"/>
      <c r="AA2417" s="775"/>
      <c r="AB2417" s="775"/>
    </row>
    <row r="2418" spans="1:28" s="43" customFormat="1" x14ac:dyDescent="0.2">
      <c r="A2418" s="776"/>
      <c r="B2418" s="780"/>
      <c r="D2418" s="779"/>
      <c r="E2418" s="779"/>
      <c r="F2418" s="778"/>
      <c r="G2418" s="777"/>
      <c r="H2418" s="776"/>
      <c r="I2418" s="776"/>
      <c r="J2418" s="776"/>
      <c r="K2418" s="776"/>
      <c r="L2418" s="776"/>
      <c r="M2418" s="776"/>
      <c r="N2418" s="776"/>
      <c r="O2418" s="776"/>
      <c r="P2418" s="776"/>
      <c r="Q2418" s="776"/>
      <c r="R2418" s="776"/>
      <c r="S2418" s="776"/>
      <c r="T2418" s="776"/>
      <c r="U2418" s="776"/>
      <c r="V2418" s="46"/>
      <c r="W2418" s="46"/>
      <c r="X2418" s="775"/>
      <c r="Y2418" s="775"/>
      <c r="Z2418" s="775"/>
      <c r="AA2418" s="775"/>
      <c r="AB2418" s="775"/>
    </row>
    <row r="2419" spans="1:28" s="43" customFormat="1" x14ac:dyDescent="0.2">
      <c r="A2419" s="776"/>
      <c r="B2419" s="780"/>
      <c r="D2419" s="779"/>
      <c r="E2419" s="779"/>
      <c r="F2419" s="778"/>
      <c r="G2419" s="777"/>
      <c r="H2419" s="776"/>
      <c r="I2419" s="776"/>
      <c r="J2419" s="776"/>
      <c r="K2419" s="776"/>
      <c r="L2419" s="776"/>
      <c r="M2419" s="776"/>
      <c r="N2419" s="776"/>
      <c r="O2419" s="776"/>
      <c r="P2419" s="776"/>
      <c r="Q2419" s="776"/>
      <c r="R2419" s="776"/>
      <c r="S2419" s="776"/>
      <c r="T2419" s="776"/>
      <c r="U2419" s="776"/>
      <c r="V2419" s="46"/>
      <c r="W2419" s="46"/>
      <c r="X2419" s="775"/>
      <c r="Y2419" s="775"/>
      <c r="Z2419" s="775"/>
      <c r="AA2419" s="775"/>
      <c r="AB2419" s="775"/>
    </row>
    <row r="2420" spans="1:28" s="43" customFormat="1" x14ac:dyDescent="0.2">
      <c r="A2420" s="776"/>
      <c r="B2420" s="780"/>
      <c r="D2420" s="779"/>
      <c r="E2420" s="779"/>
      <c r="F2420" s="778"/>
      <c r="G2420" s="777"/>
      <c r="H2420" s="776"/>
      <c r="I2420" s="776"/>
      <c r="J2420" s="776"/>
      <c r="K2420" s="776"/>
      <c r="L2420" s="776"/>
      <c r="M2420" s="776"/>
      <c r="N2420" s="776"/>
      <c r="O2420" s="776"/>
      <c r="P2420" s="776"/>
      <c r="Q2420" s="776"/>
      <c r="R2420" s="776"/>
      <c r="S2420" s="776"/>
      <c r="T2420" s="776"/>
      <c r="U2420" s="776"/>
      <c r="V2420" s="46"/>
      <c r="W2420" s="46"/>
      <c r="X2420" s="775"/>
      <c r="Y2420" s="775"/>
      <c r="Z2420" s="775"/>
      <c r="AA2420" s="775"/>
      <c r="AB2420" s="775"/>
    </row>
    <row r="2421" spans="1:28" s="43" customFormat="1" x14ac:dyDescent="0.2">
      <c r="A2421" s="776"/>
      <c r="B2421" s="780"/>
      <c r="D2421" s="779"/>
      <c r="E2421" s="779"/>
      <c r="F2421" s="778"/>
      <c r="G2421" s="777"/>
      <c r="H2421" s="776"/>
      <c r="I2421" s="776"/>
      <c r="J2421" s="776"/>
      <c r="K2421" s="776"/>
      <c r="L2421" s="776"/>
      <c r="M2421" s="776"/>
      <c r="N2421" s="776"/>
      <c r="O2421" s="776"/>
      <c r="P2421" s="776"/>
      <c r="Q2421" s="776"/>
      <c r="R2421" s="776"/>
      <c r="S2421" s="776"/>
      <c r="T2421" s="776"/>
      <c r="U2421" s="776"/>
      <c r="V2421" s="46"/>
      <c r="W2421" s="46"/>
      <c r="X2421" s="775"/>
      <c r="Y2421" s="775"/>
      <c r="Z2421" s="775"/>
      <c r="AA2421" s="775"/>
      <c r="AB2421" s="775"/>
    </row>
    <row r="2422" spans="1:28" s="43" customFormat="1" x14ac:dyDescent="0.2">
      <c r="A2422" s="776"/>
      <c r="B2422" s="780"/>
      <c r="D2422" s="779"/>
      <c r="E2422" s="779"/>
      <c r="F2422" s="778"/>
      <c r="G2422" s="777"/>
      <c r="H2422" s="776"/>
      <c r="I2422" s="776"/>
      <c r="J2422" s="776"/>
      <c r="K2422" s="776"/>
      <c r="L2422" s="776"/>
      <c r="M2422" s="776"/>
      <c r="N2422" s="776"/>
      <c r="O2422" s="776"/>
      <c r="P2422" s="776"/>
      <c r="Q2422" s="776"/>
      <c r="R2422" s="776"/>
      <c r="S2422" s="776"/>
      <c r="T2422" s="776"/>
      <c r="U2422" s="776"/>
      <c r="V2422" s="46"/>
      <c r="W2422" s="46"/>
      <c r="X2422" s="775"/>
      <c r="Y2422" s="775"/>
      <c r="Z2422" s="775"/>
      <c r="AA2422" s="775"/>
      <c r="AB2422" s="775"/>
    </row>
    <row r="2423" spans="1:28" s="43" customFormat="1" x14ac:dyDescent="0.2">
      <c r="A2423" s="776"/>
      <c r="B2423" s="780"/>
      <c r="D2423" s="779"/>
      <c r="E2423" s="779"/>
      <c r="F2423" s="778"/>
      <c r="G2423" s="777"/>
      <c r="H2423" s="776"/>
      <c r="I2423" s="776"/>
      <c r="J2423" s="776"/>
      <c r="K2423" s="776"/>
      <c r="L2423" s="776"/>
      <c r="M2423" s="776"/>
      <c r="N2423" s="776"/>
      <c r="O2423" s="776"/>
      <c r="P2423" s="776"/>
      <c r="Q2423" s="776"/>
      <c r="R2423" s="776"/>
      <c r="S2423" s="776"/>
      <c r="T2423" s="776"/>
      <c r="U2423" s="776"/>
      <c r="V2423" s="46"/>
      <c r="W2423" s="46"/>
      <c r="X2423" s="775"/>
      <c r="Y2423" s="775"/>
      <c r="Z2423" s="775"/>
      <c r="AA2423" s="775"/>
      <c r="AB2423" s="775"/>
    </row>
    <row r="2424" spans="1:28" s="43" customFormat="1" x14ac:dyDescent="0.2">
      <c r="A2424" s="776"/>
      <c r="B2424" s="780"/>
      <c r="D2424" s="779"/>
      <c r="E2424" s="779"/>
      <c r="F2424" s="778"/>
      <c r="G2424" s="777"/>
      <c r="H2424" s="776"/>
      <c r="I2424" s="776"/>
      <c r="J2424" s="776"/>
      <c r="K2424" s="776"/>
      <c r="L2424" s="776"/>
      <c r="M2424" s="776"/>
      <c r="N2424" s="776"/>
      <c r="O2424" s="776"/>
      <c r="P2424" s="776"/>
      <c r="Q2424" s="776"/>
      <c r="R2424" s="776"/>
      <c r="S2424" s="776"/>
      <c r="T2424" s="776"/>
      <c r="U2424" s="776"/>
      <c r="V2424" s="46"/>
      <c r="W2424" s="46"/>
      <c r="X2424" s="775"/>
      <c r="Y2424" s="775"/>
      <c r="Z2424" s="775"/>
      <c r="AA2424" s="775"/>
      <c r="AB2424" s="775"/>
    </row>
    <row r="2425" spans="1:28" s="43" customFormat="1" x14ac:dyDescent="0.2">
      <c r="A2425" s="776"/>
      <c r="B2425" s="780"/>
      <c r="D2425" s="779"/>
      <c r="E2425" s="779"/>
      <c r="F2425" s="778"/>
      <c r="G2425" s="777"/>
      <c r="H2425" s="776"/>
      <c r="I2425" s="776"/>
      <c r="J2425" s="776"/>
      <c r="K2425" s="776"/>
      <c r="L2425" s="776"/>
      <c r="M2425" s="776"/>
      <c r="N2425" s="776"/>
      <c r="O2425" s="776"/>
      <c r="P2425" s="776"/>
      <c r="Q2425" s="776"/>
      <c r="R2425" s="776"/>
      <c r="S2425" s="776"/>
      <c r="T2425" s="776"/>
      <c r="U2425" s="776"/>
      <c r="V2425" s="46"/>
      <c r="W2425" s="46"/>
      <c r="X2425" s="775"/>
      <c r="Y2425" s="775"/>
      <c r="Z2425" s="775"/>
      <c r="AA2425" s="775"/>
      <c r="AB2425" s="775"/>
    </row>
    <row r="2426" spans="1:28" s="43" customFormat="1" x14ac:dyDescent="0.2">
      <c r="A2426" s="776"/>
      <c r="B2426" s="780"/>
      <c r="D2426" s="779"/>
      <c r="E2426" s="779"/>
      <c r="F2426" s="778"/>
      <c r="G2426" s="777"/>
      <c r="H2426" s="776"/>
      <c r="I2426" s="776"/>
      <c r="J2426" s="776"/>
      <c r="K2426" s="776"/>
      <c r="L2426" s="776"/>
      <c r="M2426" s="776"/>
      <c r="N2426" s="776"/>
      <c r="O2426" s="776"/>
      <c r="P2426" s="776"/>
      <c r="Q2426" s="776"/>
      <c r="R2426" s="776"/>
      <c r="S2426" s="776"/>
      <c r="T2426" s="776"/>
      <c r="U2426" s="776"/>
      <c r="V2426" s="46"/>
      <c r="W2426" s="46"/>
      <c r="X2426" s="775"/>
      <c r="Y2426" s="775"/>
      <c r="Z2426" s="775"/>
      <c r="AA2426" s="775"/>
      <c r="AB2426" s="775"/>
    </row>
    <row r="2427" spans="1:28" s="43" customFormat="1" x14ac:dyDescent="0.2">
      <c r="A2427" s="776"/>
      <c r="B2427" s="780"/>
      <c r="D2427" s="779"/>
      <c r="E2427" s="779"/>
      <c r="F2427" s="778"/>
      <c r="G2427" s="777"/>
      <c r="H2427" s="776"/>
      <c r="I2427" s="776"/>
      <c r="J2427" s="776"/>
      <c r="K2427" s="776"/>
      <c r="L2427" s="776"/>
      <c r="M2427" s="776"/>
      <c r="N2427" s="776"/>
      <c r="O2427" s="776"/>
      <c r="P2427" s="776"/>
      <c r="Q2427" s="776"/>
      <c r="R2427" s="776"/>
      <c r="S2427" s="776"/>
      <c r="T2427" s="776"/>
      <c r="U2427" s="776"/>
      <c r="V2427" s="46"/>
      <c r="W2427" s="46"/>
      <c r="X2427" s="775"/>
      <c r="Y2427" s="775"/>
      <c r="Z2427" s="775"/>
      <c r="AA2427" s="775"/>
      <c r="AB2427" s="775"/>
    </row>
    <row r="2428" spans="1:28" s="43" customFormat="1" x14ac:dyDescent="0.2">
      <c r="A2428" s="776"/>
      <c r="B2428" s="780"/>
      <c r="D2428" s="779"/>
      <c r="E2428" s="779"/>
      <c r="F2428" s="778"/>
      <c r="G2428" s="777"/>
      <c r="H2428" s="776"/>
      <c r="I2428" s="776"/>
      <c r="J2428" s="776"/>
      <c r="K2428" s="776"/>
      <c r="L2428" s="776"/>
      <c r="M2428" s="776"/>
      <c r="N2428" s="776"/>
      <c r="O2428" s="776"/>
      <c r="P2428" s="776"/>
      <c r="Q2428" s="776"/>
      <c r="R2428" s="776"/>
      <c r="S2428" s="776"/>
      <c r="T2428" s="776"/>
      <c r="U2428" s="776"/>
      <c r="V2428" s="46"/>
      <c r="W2428" s="46"/>
      <c r="X2428" s="775"/>
      <c r="Y2428" s="775"/>
      <c r="Z2428" s="775"/>
      <c r="AA2428" s="775"/>
      <c r="AB2428" s="775"/>
    </row>
    <row r="2429" spans="1:28" s="43" customFormat="1" x14ac:dyDescent="0.2">
      <c r="A2429" s="776"/>
      <c r="B2429" s="780"/>
      <c r="D2429" s="779"/>
      <c r="E2429" s="779"/>
      <c r="F2429" s="778"/>
      <c r="G2429" s="777"/>
      <c r="H2429" s="776"/>
      <c r="I2429" s="776"/>
      <c r="J2429" s="776"/>
      <c r="K2429" s="776"/>
      <c r="L2429" s="776"/>
      <c r="M2429" s="776"/>
      <c r="N2429" s="776"/>
      <c r="O2429" s="776"/>
      <c r="P2429" s="776"/>
      <c r="Q2429" s="776"/>
      <c r="R2429" s="776"/>
      <c r="S2429" s="776"/>
      <c r="T2429" s="776"/>
      <c r="U2429" s="776"/>
      <c r="V2429" s="46"/>
      <c r="W2429" s="46"/>
      <c r="X2429" s="775"/>
      <c r="Y2429" s="775"/>
      <c r="Z2429" s="775"/>
      <c r="AA2429" s="775"/>
      <c r="AB2429" s="775"/>
    </row>
    <row r="2430" spans="1:28" s="43" customFormat="1" x14ac:dyDescent="0.2">
      <c r="A2430" s="776"/>
      <c r="B2430" s="780"/>
      <c r="D2430" s="779"/>
      <c r="E2430" s="779"/>
      <c r="F2430" s="778"/>
      <c r="G2430" s="777"/>
      <c r="H2430" s="776"/>
      <c r="I2430" s="776"/>
      <c r="J2430" s="776"/>
      <c r="K2430" s="776"/>
      <c r="L2430" s="776"/>
      <c r="M2430" s="776"/>
      <c r="N2430" s="776"/>
      <c r="O2430" s="776"/>
      <c r="P2430" s="776"/>
      <c r="Q2430" s="776"/>
      <c r="R2430" s="776"/>
      <c r="S2430" s="776"/>
      <c r="T2430" s="776"/>
      <c r="U2430" s="776"/>
      <c r="V2430" s="46"/>
      <c r="W2430" s="46"/>
      <c r="X2430" s="775"/>
      <c r="Y2430" s="775"/>
      <c r="Z2430" s="775"/>
      <c r="AA2430" s="775"/>
      <c r="AB2430" s="775"/>
    </row>
    <row r="2431" spans="1:28" s="43" customFormat="1" x14ac:dyDescent="0.2">
      <c r="A2431" s="776"/>
      <c r="B2431" s="780"/>
      <c r="D2431" s="779"/>
      <c r="E2431" s="779"/>
      <c r="F2431" s="778"/>
      <c r="G2431" s="777"/>
      <c r="H2431" s="776"/>
      <c r="I2431" s="776"/>
      <c r="J2431" s="776"/>
      <c r="K2431" s="776"/>
      <c r="L2431" s="776"/>
      <c r="M2431" s="776"/>
      <c r="N2431" s="776"/>
      <c r="O2431" s="776"/>
      <c r="P2431" s="776"/>
      <c r="Q2431" s="776"/>
      <c r="R2431" s="776"/>
      <c r="S2431" s="776"/>
      <c r="T2431" s="776"/>
      <c r="U2431" s="776"/>
      <c r="V2431" s="46"/>
      <c r="W2431" s="46"/>
      <c r="X2431" s="775"/>
      <c r="Y2431" s="775"/>
      <c r="Z2431" s="775"/>
      <c r="AA2431" s="775"/>
      <c r="AB2431" s="775"/>
    </row>
    <row r="2432" spans="1:28" s="43" customFormat="1" x14ac:dyDescent="0.2">
      <c r="A2432" s="776"/>
      <c r="B2432" s="780"/>
      <c r="D2432" s="779"/>
      <c r="E2432" s="779"/>
      <c r="F2432" s="778"/>
      <c r="G2432" s="777"/>
      <c r="H2432" s="776"/>
      <c r="I2432" s="776"/>
      <c r="J2432" s="776"/>
      <c r="K2432" s="776"/>
      <c r="L2432" s="776"/>
      <c r="M2432" s="776"/>
      <c r="N2432" s="776"/>
      <c r="O2432" s="776"/>
      <c r="P2432" s="776"/>
      <c r="Q2432" s="776"/>
      <c r="R2432" s="776"/>
      <c r="S2432" s="776"/>
      <c r="T2432" s="776"/>
      <c r="U2432" s="776"/>
      <c r="V2432" s="46"/>
      <c r="W2432" s="46"/>
      <c r="X2432" s="775"/>
      <c r="Y2432" s="775"/>
      <c r="Z2432" s="775"/>
      <c r="AA2432" s="775"/>
      <c r="AB2432" s="775"/>
    </row>
    <row r="2433" spans="1:28" s="43" customFormat="1" x14ac:dyDescent="0.2">
      <c r="A2433" s="776"/>
      <c r="B2433" s="780"/>
      <c r="D2433" s="779"/>
      <c r="E2433" s="779"/>
      <c r="F2433" s="778"/>
      <c r="G2433" s="777"/>
      <c r="H2433" s="776"/>
      <c r="I2433" s="776"/>
      <c r="J2433" s="776"/>
      <c r="K2433" s="776"/>
      <c r="L2433" s="776"/>
      <c r="M2433" s="776"/>
      <c r="N2433" s="776"/>
      <c r="O2433" s="776"/>
      <c r="P2433" s="776"/>
      <c r="Q2433" s="776"/>
      <c r="R2433" s="776"/>
      <c r="S2433" s="776"/>
      <c r="T2433" s="776"/>
      <c r="U2433" s="776"/>
      <c r="V2433" s="46"/>
      <c r="W2433" s="46"/>
      <c r="X2433" s="775"/>
      <c r="Y2433" s="775"/>
      <c r="Z2433" s="775"/>
      <c r="AA2433" s="775"/>
      <c r="AB2433" s="775"/>
    </row>
    <row r="2434" spans="1:28" s="43" customFormat="1" x14ac:dyDescent="0.2">
      <c r="A2434" s="776"/>
      <c r="B2434" s="780"/>
      <c r="D2434" s="779"/>
      <c r="E2434" s="779"/>
      <c r="F2434" s="778"/>
      <c r="G2434" s="777"/>
      <c r="H2434" s="776"/>
      <c r="I2434" s="776"/>
      <c r="J2434" s="776"/>
      <c r="K2434" s="776"/>
      <c r="L2434" s="776"/>
      <c r="M2434" s="776"/>
      <c r="N2434" s="776"/>
      <c r="O2434" s="776"/>
      <c r="P2434" s="776"/>
      <c r="Q2434" s="776"/>
      <c r="R2434" s="776"/>
      <c r="S2434" s="776"/>
      <c r="T2434" s="776"/>
      <c r="U2434" s="776"/>
      <c r="V2434" s="46"/>
      <c r="W2434" s="46"/>
      <c r="X2434" s="775"/>
      <c r="Y2434" s="775"/>
      <c r="Z2434" s="775"/>
      <c r="AA2434" s="775"/>
      <c r="AB2434" s="775"/>
    </row>
    <row r="2435" spans="1:28" s="43" customFormat="1" x14ac:dyDescent="0.2">
      <c r="A2435" s="776"/>
      <c r="B2435" s="780"/>
      <c r="D2435" s="779"/>
      <c r="E2435" s="779"/>
      <c r="F2435" s="778"/>
      <c r="G2435" s="777"/>
      <c r="H2435" s="776"/>
      <c r="I2435" s="776"/>
      <c r="J2435" s="776"/>
      <c r="K2435" s="776"/>
      <c r="L2435" s="776"/>
      <c r="M2435" s="776"/>
      <c r="N2435" s="776"/>
      <c r="O2435" s="776"/>
      <c r="P2435" s="776"/>
      <c r="Q2435" s="776"/>
      <c r="R2435" s="776"/>
      <c r="S2435" s="776"/>
      <c r="T2435" s="776"/>
      <c r="U2435" s="776"/>
      <c r="V2435" s="46"/>
      <c r="W2435" s="46"/>
      <c r="X2435" s="775"/>
      <c r="Y2435" s="775"/>
      <c r="Z2435" s="775"/>
      <c r="AA2435" s="775"/>
      <c r="AB2435" s="775"/>
    </row>
    <row r="2436" spans="1:28" s="43" customFormat="1" x14ac:dyDescent="0.2">
      <c r="A2436" s="776"/>
      <c r="B2436" s="780"/>
      <c r="D2436" s="779"/>
      <c r="E2436" s="779"/>
      <c r="F2436" s="778"/>
      <c r="G2436" s="777"/>
      <c r="H2436" s="776"/>
      <c r="I2436" s="776"/>
      <c r="J2436" s="776"/>
      <c r="K2436" s="776"/>
      <c r="L2436" s="776"/>
      <c r="M2436" s="776"/>
      <c r="N2436" s="776"/>
      <c r="O2436" s="776"/>
      <c r="P2436" s="776"/>
      <c r="Q2436" s="776"/>
      <c r="R2436" s="776"/>
      <c r="S2436" s="776"/>
      <c r="T2436" s="776"/>
      <c r="U2436" s="776"/>
      <c r="V2436" s="46"/>
      <c r="W2436" s="46"/>
      <c r="X2436" s="775"/>
      <c r="Y2436" s="775"/>
      <c r="Z2436" s="775"/>
      <c r="AA2436" s="775"/>
      <c r="AB2436" s="775"/>
    </row>
    <row r="2437" spans="1:28" s="43" customFormat="1" x14ac:dyDescent="0.2">
      <c r="A2437" s="776"/>
      <c r="B2437" s="780"/>
      <c r="D2437" s="779"/>
      <c r="E2437" s="779"/>
      <c r="F2437" s="778"/>
      <c r="G2437" s="777"/>
      <c r="H2437" s="776"/>
      <c r="I2437" s="776"/>
      <c r="J2437" s="776"/>
      <c r="K2437" s="776"/>
      <c r="L2437" s="776"/>
      <c r="M2437" s="776"/>
      <c r="N2437" s="776"/>
      <c r="O2437" s="776"/>
      <c r="P2437" s="776"/>
      <c r="Q2437" s="776"/>
      <c r="R2437" s="776"/>
      <c r="S2437" s="776"/>
      <c r="T2437" s="776"/>
      <c r="U2437" s="776"/>
      <c r="V2437" s="46"/>
      <c r="W2437" s="46"/>
      <c r="X2437" s="775"/>
      <c r="Y2437" s="775"/>
      <c r="Z2437" s="775"/>
      <c r="AA2437" s="775"/>
      <c r="AB2437" s="775"/>
    </row>
    <row r="2438" spans="1:28" s="43" customFormat="1" x14ac:dyDescent="0.2">
      <c r="A2438" s="776"/>
      <c r="B2438" s="780"/>
      <c r="D2438" s="779"/>
      <c r="E2438" s="779"/>
      <c r="F2438" s="778"/>
      <c r="G2438" s="777"/>
      <c r="H2438" s="776"/>
      <c r="I2438" s="776"/>
      <c r="J2438" s="776"/>
      <c r="K2438" s="776"/>
      <c r="L2438" s="776"/>
      <c r="M2438" s="776"/>
      <c r="N2438" s="776"/>
      <c r="O2438" s="776"/>
      <c r="P2438" s="776"/>
      <c r="Q2438" s="776"/>
      <c r="R2438" s="776"/>
      <c r="S2438" s="776"/>
      <c r="T2438" s="776"/>
      <c r="U2438" s="776"/>
      <c r="V2438" s="46"/>
      <c r="W2438" s="46"/>
      <c r="X2438" s="775"/>
      <c r="Y2438" s="775"/>
      <c r="Z2438" s="775"/>
      <c r="AA2438" s="775"/>
      <c r="AB2438" s="775"/>
    </row>
    <row r="2439" spans="1:28" s="43" customFormat="1" x14ac:dyDescent="0.2">
      <c r="A2439" s="776"/>
      <c r="B2439" s="780"/>
      <c r="D2439" s="779"/>
      <c r="E2439" s="779"/>
      <c r="F2439" s="778"/>
      <c r="G2439" s="777"/>
      <c r="H2439" s="776"/>
      <c r="I2439" s="776"/>
      <c r="J2439" s="776"/>
      <c r="K2439" s="776"/>
      <c r="L2439" s="776"/>
      <c r="M2439" s="776"/>
      <c r="N2439" s="776"/>
      <c r="O2439" s="776"/>
      <c r="P2439" s="776"/>
      <c r="Q2439" s="776"/>
      <c r="R2439" s="776"/>
      <c r="S2439" s="776"/>
      <c r="T2439" s="776"/>
      <c r="U2439" s="776"/>
      <c r="V2439" s="46"/>
      <c r="W2439" s="46"/>
      <c r="X2439" s="775"/>
      <c r="Y2439" s="775"/>
      <c r="Z2439" s="775"/>
      <c r="AA2439" s="775"/>
      <c r="AB2439" s="775"/>
    </row>
    <row r="2440" spans="1:28" s="43" customFormat="1" x14ac:dyDescent="0.2">
      <c r="A2440" s="776"/>
      <c r="B2440" s="780"/>
      <c r="D2440" s="779"/>
      <c r="E2440" s="779"/>
      <c r="F2440" s="778"/>
      <c r="G2440" s="777"/>
      <c r="H2440" s="776"/>
      <c r="I2440" s="776"/>
      <c r="J2440" s="776"/>
      <c r="K2440" s="776"/>
      <c r="L2440" s="776"/>
      <c r="M2440" s="776"/>
      <c r="N2440" s="776"/>
      <c r="O2440" s="776"/>
      <c r="P2440" s="776"/>
      <c r="Q2440" s="776"/>
      <c r="R2440" s="776"/>
      <c r="S2440" s="776"/>
      <c r="T2440" s="776"/>
      <c r="U2440" s="776"/>
      <c r="V2440" s="46"/>
      <c r="W2440" s="46"/>
      <c r="X2440" s="775"/>
      <c r="Y2440" s="775"/>
      <c r="Z2440" s="775"/>
      <c r="AA2440" s="775"/>
      <c r="AB2440" s="775"/>
    </row>
    <row r="2441" spans="1:28" s="43" customFormat="1" x14ac:dyDescent="0.2">
      <c r="A2441" s="776"/>
      <c r="B2441" s="780"/>
      <c r="D2441" s="779"/>
      <c r="E2441" s="779"/>
      <c r="F2441" s="778"/>
      <c r="G2441" s="777"/>
      <c r="H2441" s="776"/>
      <c r="I2441" s="776"/>
      <c r="J2441" s="776"/>
      <c r="K2441" s="776"/>
      <c r="L2441" s="776"/>
      <c r="M2441" s="776"/>
      <c r="N2441" s="776"/>
      <c r="O2441" s="776"/>
      <c r="P2441" s="776"/>
      <c r="Q2441" s="776"/>
      <c r="R2441" s="776"/>
      <c r="S2441" s="776"/>
      <c r="T2441" s="776"/>
      <c r="U2441" s="776"/>
      <c r="V2441" s="46"/>
      <c r="W2441" s="46"/>
      <c r="X2441" s="775"/>
      <c r="Y2441" s="775"/>
      <c r="Z2441" s="775"/>
      <c r="AA2441" s="775"/>
      <c r="AB2441" s="775"/>
    </row>
    <row r="2442" spans="1:28" s="43" customFormat="1" x14ac:dyDescent="0.2">
      <c r="A2442" s="776"/>
      <c r="B2442" s="780"/>
      <c r="D2442" s="779"/>
      <c r="E2442" s="779"/>
      <c r="F2442" s="778"/>
      <c r="G2442" s="777"/>
      <c r="H2442" s="776"/>
      <c r="I2442" s="776"/>
      <c r="J2442" s="776"/>
      <c r="K2442" s="776"/>
      <c r="L2442" s="776"/>
      <c r="M2442" s="776"/>
      <c r="N2442" s="776"/>
      <c r="O2442" s="776"/>
      <c r="P2442" s="776"/>
      <c r="Q2442" s="776"/>
      <c r="R2442" s="776"/>
      <c r="S2442" s="776"/>
      <c r="T2442" s="776"/>
      <c r="U2442" s="776"/>
      <c r="V2442" s="46"/>
      <c r="W2442" s="46"/>
      <c r="X2442" s="775"/>
      <c r="Y2442" s="775"/>
      <c r="Z2442" s="775"/>
      <c r="AA2442" s="775"/>
      <c r="AB2442" s="775"/>
    </row>
    <row r="2443" spans="1:28" s="43" customFormat="1" x14ac:dyDescent="0.2">
      <c r="A2443" s="776"/>
      <c r="B2443" s="780"/>
      <c r="D2443" s="779"/>
      <c r="E2443" s="779"/>
      <c r="F2443" s="778"/>
      <c r="G2443" s="777"/>
      <c r="H2443" s="776"/>
      <c r="I2443" s="776"/>
      <c r="J2443" s="776"/>
      <c r="K2443" s="776"/>
      <c r="L2443" s="776"/>
      <c r="M2443" s="776"/>
      <c r="N2443" s="776"/>
      <c r="O2443" s="776"/>
      <c r="P2443" s="776"/>
      <c r="Q2443" s="776"/>
      <c r="R2443" s="776"/>
      <c r="S2443" s="776"/>
      <c r="T2443" s="776"/>
      <c r="U2443" s="776"/>
      <c r="V2443" s="46"/>
      <c r="W2443" s="46"/>
      <c r="X2443" s="775"/>
      <c r="Y2443" s="775"/>
      <c r="Z2443" s="775"/>
      <c r="AA2443" s="775"/>
      <c r="AB2443" s="775"/>
    </row>
    <row r="2444" spans="1:28" s="43" customFormat="1" x14ac:dyDescent="0.2">
      <c r="A2444" s="776"/>
      <c r="B2444" s="780"/>
      <c r="D2444" s="779"/>
      <c r="E2444" s="779"/>
      <c r="F2444" s="778"/>
      <c r="G2444" s="777"/>
      <c r="H2444" s="776"/>
      <c r="I2444" s="776"/>
      <c r="J2444" s="776"/>
      <c r="K2444" s="776"/>
      <c r="L2444" s="776"/>
      <c r="M2444" s="776"/>
      <c r="N2444" s="776"/>
      <c r="O2444" s="776"/>
      <c r="P2444" s="776"/>
      <c r="Q2444" s="776"/>
      <c r="R2444" s="776"/>
      <c r="S2444" s="776"/>
      <c r="T2444" s="776"/>
      <c r="U2444" s="776"/>
      <c r="V2444" s="46"/>
      <c r="W2444" s="46"/>
      <c r="X2444" s="775"/>
      <c r="Y2444" s="775"/>
      <c r="Z2444" s="775"/>
      <c r="AA2444" s="775"/>
      <c r="AB2444" s="775"/>
    </row>
    <row r="2445" spans="1:28" s="43" customFormat="1" x14ac:dyDescent="0.2">
      <c r="A2445" s="776"/>
      <c r="B2445" s="780"/>
      <c r="D2445" s="779"/>
      <c r="E2445" s="779"/>
      <c r="F2445" s="778"/>
      <c r="G2445" s="777"/>
      <c r="H2445" s="776"/>
      <c r="I2445" s="776"/>
      <c r="J2445" s="776"/>
      <c r="K2445" s="776"/>
      <c r="L2445" s="776"/>
      <c r="M2445" s="776"/>
      <c r="N2445" s="776"/>
      <c r="O2445" s="776"/>
      <c r="P2445" s="776"/>
      <c r="Q2445" s="776"/>
      <c r="R2445" s="776"/>
      <c r="S2445" s="776"/>
      <c r="T2445" s="776"/>
      <c r="U2445" s="776"/>
      <c r="V2445" s="46"/>
      <c r="W2445" s="46"/>
      <c r="X2445" s="775"/>
      <c r="Y2445" s="775"/>
      <c r="Z2445" s="775"/>
      <c r="AA2445" s="775"/>
      <c r="AB2445" s="775"/>
    </row>
    <row r="2446" spans="1:28" s="43" customFormat="1" x14ac:dyDescent="0.2">
      <c r="A2446" s="776"/>
      <c r="B2446" s="780"/>
      <c r="D2446" s="779"/>
      <c r="E2446" s="779"/>
      <c r="F2446" s="778"/>
      <c r="G2446" s="777"/>
      <c r="H2446" s="776"/>
      <c r="I2446" s="776"/>
      <c r="J2446" s="776"/>
      <c r="K2446" s="776"/>
      <c r="L2446" s="776"/>
      <c r="M2446" s="776"/>
      <c r="N2446" s="776"/>
      <c r="O2446" s="776"/>
      <c r="P2446" s="776"/>
      <c r="Q2446" s="776"/>
      <c r="R2446" s="776"/>
      <c r="S2446" s="776"/>
      <c r="T2446" s="776"/>
      <c r="U2446" s="776"/>
      <c r="V2446" s="46"/>
      <c r="W2446" s="46"/>
      <c r="X2446" s="775"/>
      <c r="Y2446" s="775"/>
      <c r="Z2446" s="775"/>
      <c r="AA2446" s="775"/>
      <c r="AB2446" s="775"/>
    </row>
    <row r="2447" spans="1:28" s="43" customFormat="1" x14ac:dyDescent="0.2">
      <c r="A2447" s="776"/>
      <c r="B2447" s="780"/>
      <c r="D2447" s="779"/>
      <c r="E2447" s="779"/>
      <c r="F2447" s="778"/>
      <c r="G2447" s="777"/>
      <c r="H2447" s="776"/>
      <c r="I2447" s="776"/>
      <c r="J2447" s="776"/>
      <c r="K2447" s="776"/>
      <c r="L2447" s="776"/>
      <c r="M2447" s="776"/>
      <c r="N2447" s="776"/>
      <c r="O2447" s="776"/>
      <c r="P2447" s="776"/>
      <c r="Q2447" s="776"/>
      <c r="R2447" s="776"/>
      <c r="S2447" s="776"/>
      <c r="T2447" s="776"/>
      <c r="U2447" s="776"/>
      <c r="V2447" s="46"/>
      <c r="W2447" s="46"/>
      <c r="X2447" s="775"/>
      <c r="Y2447" s="775"/>
      <c r="Z2447" s="775"/>
      <c r="AA2447" s="775"/>
      <c r="AB2447" s="775"/>
    </row>
    <row r="2448" spans="1:28" s="43" customFormat="1" x14ac:dyDescent="0.2">
      <c r="A2448" s="776"/>
      <c r="B2448" s="780"/>
      <c r="D2448" s="779"/>
      <c r="E2448" s="779"/>
      <c r="F2448" s="778"/>
      <c r="G2448" s="777"/>
      <c r="H2448" s="776"/>
      <c r="I2448" s="776"/>
      <c r="J2448" s="776"/>
      <c r="K2448" s="776"/>
      <c r="L2448" s="776"/>
      <c r="M2448" s="776"/>
      <c r="N2448" s="776"/>
      <c r="O2448" s="776"/>
      <c r="P2448" s="776"/>
      <c r="Q2448" s="776"/>
      <c r="R2448" s="776"/>
      <c r="S2448" s="776"/>
      <c r="T2448" s="776"/>
      <c r="U2448" s="776"/>
      <c r="V2448" s="46"/>
      <c r="W2448" s="46"/>
      <c r="X2448" s="775"/>
      <c r="Y2448" s="775"/>
      <c r="Z2448" s="775"/>
      <c r="AA2448" s="775"/>
      <c r="AB2448" s="775"/>
    </row>
    <row r="2449" spans="1:28" s="43" customFormat="1" x14ac:dyDescent="0.2">
      <c r="A2449" s="776"/>
      <c r="B2449" s="780"/>
      <c r="D2449" s="779"/>
      <c r="E2449" s="779"/>
      <c r="F2449" s="778"/>
      <c r="G2449" s="777"/>
      <c r="H2449" s="776"/>
      <c r="I2449" s="776"/>
      <c r="J2449" s="776"/>
      <c r="K2449" s="776"/>
      <c r="L2449" s="776"/>
      <c r="M2449" s="776"/>
      <c r="N2449" s="776"/>
      <c r="O2449" s="776"/>
      <c r="P2449" s="776"/>
      <c r="Q2449" s="776"/>
      <c r="R2449" s="776"/>
      <c r="S2449" s="776"/>
      <c r="T2449" s="776"/>
      <c r="U2449" s="776"/>
      <c r="V2449" s="46"/>
      <c r="W2449" s="46"/>
      <c r="X2449" s="775"/>
      <c r="Y2449" s="775"/>
      <c r="Z2449" s="775"/>
      <c r="AA2449" s="775"/>
      <c r="AB2449" s="775"/>
    </row>
    <row r="2450" spans="1:28" s="43" customFormat="1" x14ac:dyDescent="0.2">
      <c r="A2450" s="776"/>
      <c r="B2450" s="780"/>
      <c r="D2450" s="779"/>
      <c r="E2450" s="779"/>
      <c r="F2450" s="778"/>
      <c r="G2450" s="777"/>
      <c r="H2450" s="776"/>
      <c r="I2450" s="776"/>
      <c r="J2450" s="776"/>
      <c r="K2450" s="776"/>
      <c r="L2450" s="776"/>
      <c r="M2450" s="776"/>
      <c r="N2450" s="776"/>
      <c r="O2450" s="776"/>
      <c r="P2450" s="776"/>
      <c r="Q2450" s="776"/>
      <c r="R2450" s="776"/>
      <c r="S2450" s="776"/>
      <c r="T2450" s="776"/>
      <c r="U2450" s="776"/>
      <c r="V2450" s="46"/>
      <c r="W2450" s="46"/>
      <c r="X2450" s="775"/>
      <c r="Y2450" s="775"/>
      <c r="Z2450" s="775"/>
      <c r="AA2450" s="775"/>
      <c r="AB2450" s="775"/>
    </row>
    <row r="2451" spans="1:28" s="43" customFormat="1" x14ac:dyDescent="0.2">
      <c r="A2451" s="776"/>
      <c r="B2451" s="780"/>
      <c r="D2451" s="779"/>
      <c r="E2451" s="779"/>
      <c r="F2451" s="778"/>
      <c r="G2451" s="777"/>
      <c r="H2451" s="776"/>
      <c r="I2451" s="776"/>
      <c r="J2451" s="776"/>
      <c r="K2451" s="776"/>
      <c r="L2451" s="776"/>
      <c r="M2451" s="776"/>
      <c r="N2451" s="776"/>
      <c r="O2451" s="776"/>
      <c r="P2451" s="776"/>
      <c r="Q2451" s="776"/>
      <c r="R2451" s="776"/>
      <c r="S2451" s="776"/>
      <c r="T2451" s="776"/>
      <c r="U2451" s="776"/>
      <c r="V2451" s="46"/>
      <c r="W2451" s="46"/>
      <c r="X2451" s="775"/>
      <c r="Y2451" s="775"/>
      <c r="Z2451" s="775"/>
      <c r="AA2451" s="775"/>
      <c r="AB2451" s="775"/>
    </row>
    <row r="2452" spans="1:28" s="43" customFormat="1" x14ac:dyDescent="0.2">
      <c r="A2452" s="776"/>
      <c r="B2452" s="780"/>
      <c r="D2452" s="779"/>
      <c r="E2452" s="779"/>
      <c r="F2452" s="778"/>
      <c r="G2452" s="777"/>
      <c r="H2452" s="776"/>
      <c r="I2452" s="776"/>
      <c r="J2452" s="776"/>
      <c r="K2452" s="776"/>
      <c r="L2452" s="776"/>
      <c r="M2452" s="776"/>
      <c r="N2452" s="776"/>
      <c r="O2452" s="776"/>
      <c r="P2452" s="776"/>
      <c r="Q2452" s="776"/>
      <c r="R2452" s="776"/>
      <c r="S2452" s="776"/>
      <c r="T2452" s="776"/>
      <c r="U2452" s="776"/>
      <c r="V2452" s="46"/>
      <c r="W2452" s="46"/>
      <c r="X2452" s="775"/>
      <c r="Y2452" s="775"/>
      <c r="Z2452" s="775"/>
      <c r="AA2452" s="775"/>
      <c r="AB2452" s="775"/>
    </row>
    <row r="2453" spans="1:28" s="43" customFormat="1" x14ac:dyDescent="0.2">
      <c r="A2453" s="776"/>
      <c r="B2453" s="780"/>
      <c r="D2453" s="779"/>
      <c r="E2453" s="779"/>
      <c r="F2453" s="778"/>
      <c r="G2453" s="777"/>
      <c r="H2453" s="776"/>
      <c r="I2453" s="776"/>
      <c r="J2453" s="776"/>
      <c r="K2453" s="776"/>
      <c r="L2453" s="776"/>
      <c r="M2453" s="776"/>
      <c r="N2453" s="776"/>
      <c r="O2453" s="776"/>
      <c r="P2453" s="776"/>
      <c r="Q2453" s="776"/>
      <c r="R2453" s="776"/>
      <c r="S2453" s="776"/>
      <c r="T2453" s="776"/>
      <c r="U2453" s="776"/>
      <c r="V2453" s="46"/>
      <c r="W2453" s="46"/>
      <c r="X2453" s="775"/>
      <c r="Y2453" s="775"/>
      <c r="Z2453" s="775"/>
      <c r="AA2453" s="775"/>
      <c r="AB2453" s="775"/>
    </row>
    <row r="2454" spans="1:28" s="43" customFormat="1" x14ac:dyDescent="0.2">
      <c r="A2454" s="776"/>
      <c r="B2454" s="780"/>
      <c r="D2454" s="779"/>
      <c r="E2454" s="779"/>
      <c r="F2454" s="778"/>
      <c r="G2454" s="777"/>
      <c r="H2454" s="776"/>
      <c r="I2454" s="776"/>
      <c r="J2454" s="776"/>
      <c r="K2454" s="776"/>
      <c r="L2454" s="776"/>
      <c r="M2454" s="776"/>
      <c r="N2454" s="776"/>
      <c r="O2454" s="776"/>
      <c r="P2454" s="776"/>
      <c r="Q2454" s="776"/>
      <c r="R2454" s="776"/>
      <c r="S2454" s="776"/>
      <c r="T2454" s="776"/>
      <c r="U2454" s="776"/>
      <c r="V2454" s="46"/>
      <c r="W2454" s="46"/>
      <c r="X2454" s="775"/>
      <c r="Y2454" s="775"/>
      <c r="Z2454" s="775"/>
      <c r="AA2454" s="775"/>
      <c r="AB2454" s="775"/>
    </row>
    <row r="2455" spans="1:28" s="43" customFormat="1" x14ac:dyDescent="0.2">
      <c r="A2455" s="776"/>
      <c r="B2455" s="780"/>
      <c r="D2455" s="779"/>
      <c r="E2455" s="779"/>
      <c r="F2455" s="778"/>
      <c r="G2455" s="777"/>
      <c r="H2455" s="776"/>
      <c r="I2455" s="776"/>
      <c r="J2455" s="776"/>
      <c r="K2455" s="776"/>
      <c r="L2455" s="776"/>
      <c r="M2455" s="776"/>
      <c r="N2455" s="776"/>
      <c r="O2455" s="776"/>
      <c r="P2455" s="776"/>
      <c r="Q2455" s="776"/>
      <c r="R2455" s="776"/>
      <c r="S2455" s="776"/>
      <c r="T2455" s="776"/>
      <c r="U2455" s="776"/>
      <c r="V2455" s="46"/>
      <c r="W2455" s="46"/>
      <c r="X2455" s="775"/>
      <c r="Y2455" s="775"/>
      <c r="Z2455" s="775"/>
      <c r="AA2455" s="775"/>
      <c r="AB2455" s="775"/>
    </row>
    <row r="2456" spans="1:28" s="43" customFormat="1" x14ac:dyDescent="0.2">
      <c r="A2456" s="776"/>
      <c r="B2456" s="780"/>
      <c r="D2456" s="779"/>
      <c r="E2456" s="779"/>
      <c r="F2456" s="778"/>
      <c r="G2456" s="777"/>
      <c r="H2456" s="776"/>
      <c r="I2456" s="776"/>
      <c r="J2456" s="776"/>
      <c r="K2456" s="776"/>
      <c r="L2456" s="776"/>
      <c r="M2456" s="776"/>
      <c r="N2456" s="776"/>
      <c r="O2456" s="776"/>
      <c r="P2456" s="776"/>
      <c r="Q2456" s="776"/>
      <c r="R2456" s="776"/>
      <c r="S2456" s="776"/>
      <c r="T2456" s="776"/>
      <c r="U2456" s="776"/>
      <c r="V2456" s="46"/>
      <c r="W2456" s="46"/>
      <c r="X2456" s="775"/>
      <c r="Y2456" s="775"/>
      <c r="Z2456" s="775"/>
      <c r="AA2456" s="775"/>
      <c r="AB2456" s="775"/>
    </row>
    <row r="2457" spans="1:28" s="43" customFormat="1" x14ac:dyDescent="0.2">
      <c r="A2457" s="776"/>
      <c r="B2457" s="780"/>
      <c r="D2457" s="779"/>
      <c r="E2457" s="779"/>
      <c r="F2457" s="778"/>
      <c r="G2457" s="777"/>
      <c r="H2457" s="776"/>
      <c r="I2457" s="776"/>
      <c r="J2457" s="776"/>
      <c r="K2457" s="776"/>
      <c r="L2457" s="776"/>
      <c r="M2457" s="776"/>
      <c r="N2457" s="776"/>
      <c r="O2457" s="776"/>
      <c r="P2457" s="776"/>
      <c r="Q2457" s="776"/>
      <c r="R2457" s="776"/>
      <c r="S2457" s="776"/>
      <c r="T2457" s="776"/>
      <c r="U2457" s="776"/>
      <c r="V2457" s="46"/>
      <c r="W2457" s="46"/>
      <c r="X2457" s="775"/>
      <c r="Y2457" s="775"/>
      <c r="Z2457" s="775"/>
      <c r="AA2457" s="775"/>
      <c r="AB2457" s="775"/>
    </row>
    <row r="2458" spans="1:28" s="43" customFormat="1" x14ac:dyDescent="0.2">
      <c r="A2458" s="776"/>
      <c r="B2458" s="780"/>
      <c r="D2458" s="779"/>
      <c r="E2458" s="779"/>
      <c r="F2458" s="778"/>
      <c r="G2458" s="777"/>
      <c r="H2458" s="776"/>
      <c r="I2458" s="776"/>
      <c r="J2458" s="776"/>
      <c r="K2458" s="776"/>
      <c r="L2458" s="776"/>
      <c r="M2458" s="776"/>
      <c r="N2458" s="776"/>
      <c r="O2458" s="776"/>
      <c r="P2458" s="776"/>
      <c r="Q2458" s="776"/>
      <c r="R2458" s="776"/>
      <c r="S2458" s="776"/>
      <c r="T2458" s="776"/>
      <c r="U2458" s="776"/>
      <c r="V2458" s="46"/>
      <c r="W2458" s="46"/>
      <c r="X2458" s="775"/>
      <c r="Y2458" s="775"/>
      <c r="Z2458" s="775"/>
      <c r="AA2458" s="775"/>
      <c r="AB2458" s="775"/>
    </row>
    <row r="2459" spans="1:28" s="43" customFormat="1" x14ac:dyDescent="0.2">
      <c r="A2459" s="776"/>
      <c r="B2459" s="780"/>
      <c r="D2459" s="779"/>
      <c r="E2459" s="779"/>
      <c r="F2459" s="778"/>
      <c r="G2459" s="777"/>
      <c r="H2459" s="776"/>
      <c r="I2459" s="776"/>
      <c r="J2459" s="776"/>
      <c r="K2459" s="776"/>
      <c r="L2459" s="776"/>
      <c r="M2459" s="776"/>
      <c r="N2459" s="776"/>
      <c r="O2459" s="776"/>
      <c r="P2459" s="776"/>
      <c r="Q2459" s="776"/>
      <c r="R2459" s="776"/>
      <c r="S2459" s="776"/>
      <c r="T2459" s="776"/>
      <c r="U2459" s="776"/>
      <c r="V2459" s="46"/>
      <c r="W2459" s="46"/>
      <c r="X2459" s="775"/>
      <c r="Y2459" s="775"/>
      <c r="Z2459" s="775"/>
      <c r="AA2459" s="775"/>
      <c r="AB2459" s="775"/>
    </row>
    <row r="2460" spans="1:28" s="43" customFormat="1" x14ac:dyDescent="0.2">
      <c r="A2460" s="776"/>
      <c r="B2460" s="780"/>
      <c r="D2460" s="779"/>
      <c r="E2460" s="779"/>
      <c r="F2460" s="778"/>
      <c r="G2460" s="777"/>
      <c r="H2460" s="776"/>
      <c r="I2460" s="776"/>
      <c r="J2460" s="776"/>
      <c r="K2460" s="776"/>
      <c r="L2460" s="776"/>
      <c r="M2460" s="776"/>
      <c r="N2460" s="776"/>
      <c r="O2460" s="776"/>
      <c r="P2460" s="776"/>
      <c r="Q2460" s="776"/>
      <c r="R2460" s="776"/>
      <c r="S2460" s="776"/>
      <c r="T2460" s="776"/>
      <c r="U2460" s="776"/>
      <c r="V2460" s="46"/>
      <c r="W2460" s="46"/>
      <c r="X2460" s="775"/>
      <c r="Y2460" s="775"/>
      <c r="Z2460" s="775"/>
      <c r="AA2460" s="775"/>
      <c r="AB2460" s="775"/>
    </row>
    <row r="2461" spans="1:28" s="43" customFormat="1" x14ac:dyDescent="0.2">
      <c r="A2461" s="776"/>
      <c r="B2461" s="780"/>
      <c r="D2461" s="779"/>
      <c r="E2461" s="779"/>
      <c r="F2461" s="778"/>
      <c r="G2461" s="777"/>
      <c r="H2461" s="776"/>
      <c r="I2461" s="776"/>
      <c r="J2461" s="776"/>
      <c r="K2461" s="776"/>
      <c r="L2461" s="776"/>
      <c r="M2461" s="776"/>
      <c r="N2461" s="776"/>
      <c r="O2461" s="776"/>
      <c r="P2461" s="776"/>
      <c r="Q2461" s="776"/>
      <c r="R2461" s="776"/>
      <c r="S2461" s="776"/>
      <c r="T2461" s="776"/>
      <c r="U2461" s="776"/>
      <c r="V2461" s="46"/>
      <c r="W2461" s="46"/>
      <c r="X2461" s="775"/>
      <c r="Y2461" s="775"/>
      <c r="Z2461" s="775"/>
      <c r="AA2461" s="775"/>
      <c r="AB2461" s="775"/>
    </row>
    <row r="2462" spans="1:28" s="43" customFormat="1" x14ac:dyDescent="0.2">
      <c r="A2462" s="776"/>
      <c r="B2462" s="780"/>
      <c r="D2462" s="779"/>
      <c r="E2462" s="779"/>
      <c r="F2462" s="778"/>
      <c r="G2462" s="777"/>
      <c r="H2462" s="776"/>
      <c r="I2462" s="776"/>
      <c r="J2462" s="776"/>
      <c r="K2462" s="776"/>
      <c r="L2462" s="776"/>
      <c r="M2462" s="776"/>
      <c r="N2462" s="776"/>
      <c r="O2462" s="776"/>
      <c r="P2462" s="776"/>
      <c r="Q2462" s="776"/>
      <c r="R2462" s="776"/>
      <c r="S2462" s="776"/>
      <c r="T2462" s="776"/>
      <c r="U2462" s="776"/>
      <c r="V2462" s="46"/>
      <c r="W2462" s="46"/>
      <c r="X2462" s="775"/>
      <c r="Y2462" s="775"/>
      <c r="Z2462" s="775"/>
      <c r="AA2462" s="775"/>
      <c r="AB2462" s="775"/>
    </row>
    <row r="2463" spans="1:28" s="43" customFormat="1" x14ac:dyDescent="0.2">
      <c r="A2463" s="776"/>
      <c r="B2463" s="780"/>
      <c r="D2463" s="779"/>
      <c r="E2463" s="779"/>
      <c r="F2463" s="778"/>
      <c r="G2463" s="777"/>
      <c r="H2463" s="776"/>
      <c r="I2463" s="776"/>
      <c r="J2463" s="776"/>
      <c r="K2463" s="776"/>
      <c r="L2463" s="776"/>
      <c r="M2463" s="776"/>
      <c r="N2463" s="776"/>
      <c r="O2463" s="776"/>
      <c r="P2463" s="776"/>
      <c r="Q2463" s="776"/>
      <c r="R2463" s="776"/>
      <c r="S2463" s="776"/>
      <c r="T2463" s="776"/>
      <c r="U2463" s="776"/>
      <c r="V2463" s="46"/>
      <c r="W2463" s="46"/>
      <c r="X2463" s="775"/>
      <c r="Y2463" s="775"/>
      <c r="Z2463" s="775"/>
      <c r="AA2463" s="775"/>
      <c r="AB2463" s="775"/>
    </row>
    <row r="2464" spans="1:28" s="43" customFormat="1" x14ac:dyDescent="0.2">
      <c r="A2464" s="776"/>
      <c r="B2464" s="780"/>
      <c r="D2464" s="779"/>
      <c r="E2464" s="779"/>
      <c r="F2464" s="778"/>
      <c r="G2464" s="777"/>
      <c r="H2464" s="776"/>
      <c r="I2464" s="776"/>
      <c r="J2464" s="776"/>
      <c r="K2464" s="776"/>
      <c r="L2464" s="776"/>
      <c r="M2464" s="776"/>
      <c r="N2464" s="776"/>
      <c r="O2464" s="776"/>
      <c r="P2464" s="776"/>
      <c r="Q2464" s="776"/>
      <c r="R2464" s="776"/>
      <c r="S2464" s="776"/>
      <c r="T2464" s="776"/>
      <c r="U2464" s="776"/>
      <c r="V2464" s="46"/>
      <c r="W2464" s="46"/>
      <c r="X2464" s="775"/>
      <c r="Y2464" s="775"/>
      <c r="Z2464" s="775"/>
      <c r="AA2464" s="775"/>
      <c r="AB2464" s="775"/>
    </row>
    <row r="2465" spans="1:28" s="43" customFormat="1" x14ac:dyDescent="0.2">
      <c r="A2465" s="776"/>
      <c r="B2465" s="780"/>
      <c r="D2465" s="779"/>
      <c r="E2465" s="779"/>
      <c r="F2465" s="778"/>
      <c r="G2465" s="777"/>
      <c r="H2465" s="776"/>
      <c r="I2465" s="776"/>
      <c r="J2465" s="776"/>
      <c r="K2465" s="776"/>
      <c r="L2465" s="776"/>
      <c r="M2465" s="776"/>
      <c r="N2465" s="776"/>
      <c r="O2465" s="776"/>
      <c r="P2465" s="776"/>
      <c r="Q2465" s="776"/>
      <c r="R2465" s="776"/>
      <c r="S2465" s="776"/>
      <c r="T2465" s="776"/>
      <c r="U2465" s="776"/>
      <c r="V2465" s="46"/>
      <c r="W2465" s="46"/>
      <c r="X2465" s="775"/>
      <c r="Y2465" s="775"/>
      <c r="Z2465" s="775"/>
      <c r="AA2465" s="775"/>
      <c r="AB2465" s="775"/>
    </row>
    <row r="2466" spans="1:28" s="43" customFormat="1" x14ac:dyDescent="0.2">
      <c r="A2466" s="776"/>
      <c r="B2466" s="780"/>
      <c r="D2466" s="779"/>
      <c r="E2466" s="779"/>
      <c r="F2466" s="778"/>
      <c r="G2466" s="777"/>
      <c r="H2466" s="776"/>
      <c r="I2466" s="776"/>
      <c r="J2466" s="776"/>
      <c r="K2466" s="776"/>
      <c r="L2466" s="776"/>
      <c r="M2466" s="776"/>
      <c r="N2466" s="776"/>
      <c r="O2466" s="776"/>
      <c r="P2466" s="776"/>
      <c r="Q2466" s="776"/>
      <c r="R2466" s="776"/>
      <c r="S2466" s="776"/>
      <c r="T2466" s="776"/>
      <c r="U2466" s="776"/>
      <c r="V2466" s="46"/>
      <c r="W2466" s="46"/>
      <c r="X2466" s="775"/>
      <c r="Y2466" s="775"/>
      <c r="Z2466" s="775"/>
      <c r="AA2466" s="775"/>
      <c r="AB2466" s="775"/>
    </row>
    <row r="2467" spans="1:28" s="43" customFormat="1" x14ac:dyDescent="0.2">
      <c r="A2467" s="776"/>
      <c r="B2467" s="780"/>
      <c r="D2467" s="779"/>
      <c r="E2467" s="779"/>
      <c r="F2467" s="778"/>
      <c r="G2467" s="777"/>
      <c r="H2467" s="776"/>
      <c r="I2467" s="776"/>
      <c r="J2467" s="776"/>
      <c r="K2467" s="776"/>
      <c r="L2467" s="776"/>
      <c r="M2467" s="776"/>
      <c r="N2467" s="776"/>
      <c r="O2467" s="776"/>
      <c r="P2467" s="776"/>
      <c r="Q2467" s="776"/>
      <c r="R2467" s="776"/>
      <c r="S2467" s="776"/>
      <c r="T2467" s="776"/>
      <c r="U2467" s="776"/>
      <c r="V2467" s="46"/>
      <c r="W2467" s="46"/>
      <c r="X2467" s="775"/>
      <c r="Y2467" s="775"/>
      <c r="Z2467" s="775"/>
      <c r="AA2467" s="775"/>
      <c r="AB2467" s="775"/>
    </row>
    <row r="2468" spans="1:28" s="43" customFormat="1" x14ac:dyDescent="0.2">
      <c r="A2468" s="776"/>
      <c r="B2468" s="780"/>
      <c r="D2468" s="779"/>
      <c r="E2468" s="779"/>
      <c r="F2468" s="778"/>
      <c r="G2468" s="777"/>
      <c r="H2468" s="776"/>
      <c r="I2468" s="776"/>
      <c r="J2468" s="776"/>
      <c r="K2468" s="776"/>
      <c r="L2468" s="776"/>
      <c r="M2468" s="776"/>
      <c r="N2468" s="776"/>
      <c r="O2468" s="776"/>
      <c r="P2468" s="776"/>
      <c r="Q2468" s="776"/>
      <c r="R2468" s="776"/>
      <c r="S2468" s="776"/>
      <c r="T2468" s="776"/>
      <c r="U2468" s="776"/>
      <c r="V2468" s="46"/>
      <c r="W2468" s="46"/>
      <c r="X2468" s="775"/>
      <c r="Y2468" s="775"/>
      <c r="Z2468" s="775"/>
      <c r="AA2468" s="775"/>
      <c r="AB2468" s="775"/>
    </row>
    <row r="2469" spans="1:28" s="43" customFormat="1" x14ac:dyDescent="0.2">
      <c r="A2469" s="776"/>
      <c r="B2469" s="780"/>
      <c r="D2469" s="779"/>
      <c r="E2469" s="779"/>
      <c r="F2469" s="778"/>
      <c r="G2469" s="777"/>
      <c r="H2469" s="776"/>
      <c r="I2469" s="776"/>
      <c r="J2469" s="776"/>
      <c r="K2469" s="776"/>
      <c r="L2469" s="776"/>
      <c r="M2469" s="776"/>
      <c r="N2469" s="776"/>
      <c r="O2469" s="776"/>
      <c r="P2469" s="776"/>
      <c r="Q2469" s="776"/>
      <c r="R2469" s="776"/>
      <c r="S2469" s="776"/>
      <c r="T2469" s="776"/>
      <c r="U2469" s="776"/>
      <c r="V2469" s="46"/>
      <c r="W2469" s="46"/>
      <c r="X2469" s="775"/>
      <c r="Y2469" s="775"/>
      <c r="Z2469" s="775"/>
      <c r="AA2469" s="775"/>
      <c r="AB2469" s="775"/>
    </row>
    <row r="2470" spans="1:28" s="43" customFormat="1" x14ac:dyDescent="0.2">
      <c r="A2470" s="776"/>
      <c r="B2470" s="780"/>
      <c r="D2470" s="779"/>
      <c r="E2470" s="779"/>
      <c r="F2470" s="778"/>
      <c r="G2470" s="777"/>
      <c r="H2470" s="776"/>
      <c r="I2470" s="776"/>
      <c r="J2470" s="776"/>
      <c r="K2470" s="776"/>
      <c r="L2470" s="776"/>
      <c r="M2470" s="776"/>
      <c r="N2470" s="776"/>
      <c r="O2470" s="776"/>
      <c r="P2470" s="776"/>
      <c r="Q2470" s="776"/>
      <c r="R2470" s="776"/>
      <c r="S2470" s="776"/>
      <c r="T2470" s="776"/>
      <c r="U2470" s="776"/>
      <c r="V2470" s="46"/>
      <c r="W2470" s="46"/>
      <c r="X2470" s="775"/>
      <c r="Y2470" s="775"/>
      <c r="Z2470" s="775"/>
      <c r="AA2470" s="775"/>
      <c r="AB2470" s="775"/>
    </row>
    <row r="2471" spans="1:28" s="43" customFormat="1" x14ac:dyDescent="0.2">
      <c r="A2471" s="776"/>
      <c r="B2471" s="780"/>
      <c r="D2471" s="779"/>
      <c r="E2471" s="779"/>
      <c r="F2471" s="778"/>
      <c r="G2471" s="777"/>
      <c r="H2471" s="776"/>
      <c r="I2471" s="776"/>
      <c r="J2471" s="776"/>
      <c r="K2471" s="776"/>
      <c r="L2471" s="776"/>
      <c r="M2471" s="776"/>
      <c r="N2471" s="776"/>
      <c r="O2471" s="776"/>
      <c r="P2471" s="776"/>
      <c r="Q2471" s="776"/>
      <c r="R2471" s="776"/>
      <c r="S2471" s="776"/>
      <c r="T2471" s="776"/>
      <c r="U2471" s="776"/>
      <c r="V2471" s="46"/>
      <c r="W2471" s="46"/>
      <c r="X2471" s="775"/>
      <c r="Y2471" s="775"/>
      <c r="Z2471" s="775"/>
      <c r="AA2471" s="775"/>
      <c r="AB2471" s="775"/>
    </row>
    <row r="2472" spans="1:28" s="43" customFormat="1" x14ac:dyDescent="0.2">
      <c r="A2472" s="776"/>
      <c r="B2472" s="780"/>
      <c r="D2472" s="779"/>
      <c r="E2472" s="779"/>
      <c r="F2472" s="778"/>
      <c r="G2472" s="777"/>
      <c r="H2472" s="776"/>
      <c r="I2472" s="776"/>
      <c r="J2472" s="776"/>
      <c r="K2472" s="776"/>
      <c r="L2472" s="776"/>
      <c r="M2472" s="776"/>
      <c r="N2472" s="776"/>
      <c r="O2472" s="776"/>
      <c r="P2472" s="776"/>
      <c r="Q2472" s="776"/>
      <c r="R2472" s="776"/>
      <c r="S2472" s="776"/>
      <c r="T2472" s="776"/>
      <c r="U2472" s="776"/>
      <c r="V2472" s="46"/>
      <c r="W2472" s="46"/>
      <c r="X2472" s="775"/>
      <c r="Y2472" s="775"/>
      <c r="Z2472" s="775"/>
      <c r="AA2472" s="775"/>
      <c r="AB2472" s="775"/>
    </row>
    <row r="2473" spans="1:28" s="43" customFormat="1" x14ac:dyDescent="0.2">
      <c r="A2473" s="776"/>
      <c r="B2473" s="780"/>
      <c r="D2473" s="779"/>
      <c r="E2473" s="779"/>
      <c r="F2473" s="778"/>
      <c r="G2473" s="777"/>
      <c r="H2473" s="776"/>
      <c r="I2473" s="776"/>
      <c r="J2473" s="776"/>
      <c r="K2473" s="776"/>
      <c r="L2473" s="776"/>
      <c r="M2473" s="776"/>
      <c r="N2473" s="776"/>
      <c r="O2473" s="776"/>
      <c r="P2473" s="776"/>
      <c r="Q2473" s="776"/>
      <c r="R2473" s="776"/>
      <c r="S2473" s="776"/>
      <c r="T2473" s="776"/>
      <c r="U2473" s="776"/>
      <c r="V2473" s="46"/>
      <c r="W2473" s="46"/>
      <c r="X2473" s="775"/>
      <c r="Y2473" s="775"/>
      <c r="Z2473" s="775"/>
      <c r="AA2473" s="775"/>
      <c r="AB2473" s="775"/>
    </row>
    <row r="2474" spans="1:28" s="43" customFormat="1" x14ac:dyDescent="0.2">
      <c r="A2474" s="776"/>
      <c r="B2474" s="780"/>
      <c r="D2474" s="779"/>
      <c r="E2474" s="779"/>
      <c r="F2474" s="778"/>
      <c r="G2474" s="777"/>
      <c r="H2474" s="776"/>
      <c r="I2474" s="776"/>
      <c r="J2474" s="776"/>
      <c r="K2474" s="776"/>
      <c r="L2474" s="776"/>
      <c r="M2474" s="776"/>
      <c r="N2474" s="776"/>
      <c r="O2474" s="776"/>
      <c r="P2474" s="776"/>
      <c r="Q2474" s="776"/>
      <c r="R2474" s="776"/>
      <c r="S2474" s="776"/>
      <c r="T2474" s="776"/>
      <c r="U2474" s="776"/>
      <c r="V2474" s="46"/>
      <c r="W2474" s="46"/>
      <c r="X2474" s="775"/>
      <c r="Y2474" s="775"/>
      <c r="Z2474" s="775"/>
      <c r="AA2474" s="775"/>
      <c r="AB2474" s="775"/>
    </row>
    <row r="2475" spans="1:28" s="43" customFormat="1" x14ac:dyDescent="0.2">
      <c r="A2475" s="776"/>
      <c r="B2475" s="780"/>
      <c r="D2475" s="779"/>
      <c r="E2475" s="779"/>
      <c r="F2475" s="778"/>
      <c r="G2475" s="777"/>
      <c r="H2475" s="776"/>
      <c r="I2475" s="776"/>
      <c r="J2475" s="776"/>
      <c r="K2475" s="776"/>
      <c r="L2475" s="776"/>
      <c r="M2475" s="776"/>
      <c r="N2475" s="776"/>
      <c r="O2475" s="776"/>
      <c r="P2475" s="776"/>
      <c r="Q2475" s="776"/>
      <c r="R2475" s="776"/>
      <c r="S2475" s="776"/>
      <c r="T2475" s="776"/>
      <c r="U2475" s="776"/>
      <c r="V2475" s="46"/>
      <c r="W2475" s="46"/>
      <c r="X2475" s="775"/>
      <c r="Y2475" s="775"/>
      <c r="Z2475" s="775"/>
      <c r="AA2475" s="775"/>
      <c r="AB2475" s="775"/>
    </row>
    <row r="2476" spans="1:28" s="43" customFormat="1" x14ac:dyDescent="0.2">
      <c r="A2476" s="776"/>
      <c r="B2476" s="780"/>
      <c r="D2476" s="779"/>
      <c r="E2476" s="779"/>
      <c r="F2476" s="778"/>
      <c r="G2476" s="777"/>
      <c r="H2476" s="776"/>
      <c r="I2476" s="776"/>
      <c r="J2476" s="776"/>
      <c r="K2476" s="776"/>
      <c r="L2476" s="776"/>
      <c r="M2476" s="776"/>
      <c r="N2476" s="776"/>
      <c r="O2476" s="776"/>
      <c r="P2476" s="776"/>
      <c r="Q2476" s="776"/>
      <c r="R2476" s="776"/>
      <c r="S2476" s="776"/>
      <c r="T2476" s="776"/>
      <c r="U2476" s="776"/>
      <c r="V2476" s="46"/>
      <c r="W2476" s="46"/>
      <c r="X2476" s="775"/>
      <c r="Y2476" s="775"/>
      <c r="Z2476" s="775"/>
      <c r="AA2476" s="775"/>
      <c r="AB2476" s="775"/>
    </row>
    <row r="2477" spans="1:28" s="43" customFormat="1" x14ac:dyDescent="0.2">
      <c r="A2477" s="776"/>
      <c r="B2477" s="780"/>
      <c r="D2477" s="779"/>
      <c r="E2477" s="779"/>
      <c r="F2477" s="778"/>
      <c r="G2477" s="777"/>
      <c r="H2477" s="776"/>
      <c r="I2477" s="776"/>
      <c r="J2477" s="776"/>
      <c r="K2477" s="776"/>
      <c r="L2477" s="776"/>
      <c r="M2477" s="776"/>
      <c r="N2477" s="776"/>
      <c r="O2477" s="776"/>
      <c r="P2477" s="776"/>
      <c r="Q2477" s="776"/>
      <c r="R2477" s="776"/>
      <c r="S2477" s="776"/>
      <c r="T2477" s="776"/>
      <c r="U2477" s="776"/>
      <c r="V2477" s="46"/>
      <c r="W2477" s="46"/>
      <c r="X2477" s="775"/>
      <c r="Y2477" s="775"/>
      <c r="Z2477" s="775"/>
      <c r="AA2477" s="775"/>
      <c r="AB2477" s="775"/>
    </row>
    <row r="2478" spans="1:28" s="43" customFormat="1" x14ac:dyDescent="0.2">
      <c r="A2478" s="776"/>
      <c r="B2478" s="780"/>
      <c r="D2478" s="779"/>
      <c r="E2478" s="779"/>
      <c r="F2478" s="778"/>
      <c r="G2478" s="777"/>
      <c r="H2478" s="776"/>
      <c r="I2478" s="776"/>
      <c r="J2478" s="776"/>
      <c r="K2478" s="776"/>
      <c r="L2478" s="776"/>
      <c r="M2478" s="776"/>
      <c r="N2478" s="776"/>
      <c r="O2478" s="776"/>
      <c r="P2478" s="776"/>
      <c r="Q2478" s="776"/>
      <c r="R2478" s="776"/>
      <c r="S2478" s="776"/>
      <c r="T2478" s="776"/>
      <c r="U2478" s="776"/>
      <c r="V2478" s="46"/>
      <c r="W2478" s="46"/>
      <c r="X2478" s="775"/>
      <c r="Y2478" s="775"/>
      <c r="Z2478" s="775"/>
      <c r="AA2478" s="775"/>
      <c r="AB2478" s="775"/>
    </row>
    <row r="2479" spans="1:28" s="43" customFormat="1" x14ac:dyDescent="0.2">
      <c r="A2479" s="776"/>
      <c r="B2479" s="780"/>
      <c r="D2479" s="779"/>
      <c r="E2479" s="779"/>
      <c r="F2479" s="778"/>
      <c r="G2479" s="777"/>
      <c r="H2479" s="776"/>
      <c r="I2479" s="776"/>
      <c r="J2479" s="776"/>
      <c r="K2479" s="776"/>
      <c r="L2479" s="776"/>
      <c r="M2479" s="776"/>
      <c r="N2479" s="776"/>
      <c r="O2479" s="776"/>
      <c r="P2479" s="776"/>
      <c r="Q2479" s="776"/>
      <c r="R2479" s="776"/>
      <c r="S2479" s="776"/>
      <c r="T2479" s="776"/>
      <c r="U2479" s="776"/>
      <c r="V2479" s="46"/>
      <c r="W2479" s="46"/>
      <c r="X2479" s="775"/>
      <c r="Y2479" s="775"/>
      <c r="Z2479" s="775"/>
      <c r="AA2479" s="775"/>
      <c r="AB2479" s="775"/>
    </row>
    <row r="2480" spans="1:28" s="43" customFormat="1" x14ac:dyDescent="0.2">
      <c r="A2480" s="776"/>
      <c r="B2480" s="780"/>
      <c r="D2480" s="779"/>
      <c r="E2480" s="779"/>
      <c r="F2480" s="778"/>
      <c r="G2480" s="777"/>
      <c r="H2480" s="776"/>
      <c r="I2480" s="776"/>
      <c r="J2480" s="776"/>
      <c r="K2480" s="776"/>
      <c r="L2480" s="776"/>
      <c r="M2480" s="776"/>
      <c r="N2480" s="776"/>
      <c r="O2480" s="776"/>
      <c r="P2480" s="776"/>
      <c r="Q2480" s="776"/>
      <c r="R2480" s="776"/>
      <c r="S2480" s="776"/>
      <c r="T2480" s="776"/>
      <c r="U2480" s="776"/>
      <c r="V2480" s="46"/>
      <c r="W2480" s="46"/>
      <c r="X2480" s="775"/>
      <c r="Y2480" s="775"/>
      <c r="Z2480" s="775"/>
      <c r="AA2480" s="775"/>
      <c r="AB2480" s="775"/>
    </row>
    <row r="2481" spans="1:28" s="43" customFormat="1" x14ac:dyDescent="0.2">
      <c r="A2481" s="776"/>
      <c r="B2481" s="780"/>
      <c r="D2481" s="779"/>
      <c r="E2481" s="779"/>
      <c r="F2481" s="778"/>
      <c r="G2481" s="777"/>
      <c r="H2481" s="776"/>
      <c r="I2481" s="776"/>
      <c r="J2481" s="776"/>
      <c r="K2481" s="776"/>
      <c r="L2481" s="776"/>
      <c r="M2481" s="776"/>
      <c r="N2481" s="776"/>
      <c r="O2481" s="776"/>
      <c r="P2481" s="776"/>
      <c r="Q2481" s="776"/>
      <c r="R2481" s="776"/>
      <c r="S2481" s="776"/>
      <c r="T2481" s="776"/>
      <c r="U2481" s="776"/>
      <c r="V2481" s="46"/>
      <c r="W2481" s="46"/>
      <c r="X2481" s="775"/>
      <c r="Y2481" s="775"/>
      <c r="Z2481" s="775"/>
      <c r="AA2481" s="775"/>
      <c r="AB2481" s="775"/>
    </row>
    <row r="2482" spans="1:28" s="43" customFormat="1" x14ac:dyDescent="0.2">
      <c r="A2482" s="776"/>
      <c r="B2482" s="780"/>
      <c r="D2482" s="779"/>
      <c r="E2482" s="779"/>
      <c r="F2482" s="778"/>
      <c r="G2482" s="777"/>
      <c r="H2482" s="776"/>
      <c r="I2482" s="776"/>
      <c r="J2482" s="776"/>
      <c r="K2482" s="776"/>
      <c r="L2482" s="776"/>
      <c r="M2482" s="776"/>
      <c r="N2482" s="776"/>
      <c r="O2482" s="776"/>
      <c r="P2482" s="776"/>
      <c r="Q2482" s="776"/>
      <c r="R2482" s="776"/>
      <c r="S2482" s="776"/>
      <c r="T2482" s="776"/>
      <c r="U2482" s="776"/>
      <c r="V2482" s="46"/>
      <c r="W2482" s="46"/>
      <c r="X2482" s="775"/>
      <c r="Y2482" s="775"/>
      <c r="Z2482" s="775"/>
      <c r="AA2482" s="775"/>
      <c r="AB2482" s="775"/>
    </row>
    <row r="2483" spans="1:28" s="43" customFormat="1" x14ac:dyDescent="0.2">
      <c r="A2483" s="776"/>
      <c r="B2483" s="780"/>
      <c r="D2483" s="779"/>
      <c r="E2483" s="779"/>
      <c r="F2483" s="778"/>
      <c r="G2483" s="777"/>
      <c r="H2483" s="776"/>
      <c r="I2483" s="776"/>
      <c r="J2483" s="776"/>
      <c r="K2483" s="776"/>
      <c r="L2483" s="776"/>
      <c r="M2483" s="776"/>
      <c r="N2483" s="776"/>
      <c r="O2483" s="776"/>
      <c r="P2483" s="776"/>
      <c r="Q2483" s="776"/>
      <c r="R2483" s="776"/>
      <c r="S2483" s="776"/>
      <c r="T2483" s="776"/>
      <c r="U2483" s="776"/>
      <c r="V2483" s="46"/>
      <c r="W2483" s="46"/>
      <c r="X2483" s="775"/>
      <c r="Y2483" s="775"/>
      <c r="Z2483" s="775"/>
      <c r="AA2483" s="775"/>
      <c r="AB2483" s="775"/>
    </row>
    <row r="2484" spans="1:28" s="43" customFormat="1" x14ac:dyDescent="0.2">
      <c r="A2484" s="776"/>
      <c r="B2484" s="780"/>
      <c r="D2484" s="779"/>
      <c r="E2484" s="779"/>
      <c r="F2484" s="778"/>
      <c r="G2484" s="777"/>
      <c r="H2484" s="776"/>
      <c r="I2484" s="776"/>
      <c r="J2484" s="776"/>
      <c r="K2484" s="776"/>
      <c r="L2484" s="776"/>
      <c r="M2484" s="776"/>
      <c r="N2484" s="776"/>
      <c r="O2484" s="776"/>
      <c r="P2484" s="776"/>
      <c r="Q2484" s="776"/>
      <c r="R2484" s="776"/>
      <c r="S2484" s="776"/>
      <c r="T2484" s="776"/>
      <c r="U2484" s="776"/>
      <c r="V2484" s="46"/>
      <c r="W2484" s="46"/>
      <c r="X2484" s="775"/>
      <c r="Y2484" s="775"/>
      <c r="Z2484" s="775"/>
      <c r="AA2484" s="775"/>
      <c r="AB2484" s="775"/>
    </row>
    <row r="2485" spans="1:28" s="43" customFormat="1" x14ac:dyDescent="0.2">
      <c r="A2485" s="776"/>
      <c r="B2485" s="780"/>
      <c r="D2485" s="779"/>
      <c r="E2485" s="779"/>
      <c r="F2485" s="778"/>
      <c r="G2485" s="777"/>
      <c r="H2485" s="776"/>
      <c r="I2485" s="776"/>
      <c r="J2485" s="776"/>
      <c r="K2485" s="776"/>
      <c r="L2485" s="776"/>
      <c r="M2485" s="776"/>
      <c r="N2485" s="776"/>
      <c r="O2485" s="776"/>
      <c r="P2485" s="776"/>
      <c r="Q2485" s="776"/>
      <c r="R2485" s="776"/>
      <c r="S2485" s="776"/>
      <c r="T2485" s="776"/>
      <c r="U2485" s="776"/>
      <c r="V2485" s="46"/>
      <c r="W2485" s="46"/>
      <c r="X2485" s="775"/>
      <c r="Y2485" s="775"/>
      <c r="Z2485" s="775"/>
      <c r="AA2485" s="775"/>
      <c r="AB2485" s="775"/>
    </row>
    <row r="2486" spans="1:28" s="43" customFormat="1" x14ac:dyDescent="0.2">
      <c r="A2486" s="776"/>
      <c r="B2486" s="780"/>
      <c r="D2486" s="779"/>
      <c r="E2486" s="779"/>
      <c r="F2486" s="778"/>
      <c r="G2486" s="777"/>
      <c r="H2486" s="776"/>
      <c r="I2486" s="776"/>
      <c r="J2486" s="776"/>
      <c r="K2486" s="776"/>
      <c r="L2486" s="776"/>
      <c r="M2486" s="776"/>
      <c r="N2486" s="776"/>
      <c r="O2486" s="776"/>
      <c r="P2486" s="776"/>
      <c r="Q2486" s="776"/>
      <c r="R2486" s="776"/>
      <c r="S2486" s="776"/>
      <c r="T2486" s="776"/>
      <c r="U2486" s="776"/>
      <c r="V2486" s="46"/>
      <c r="W2486" s="46"/>
      <c r="X2486" s="775"/>
      <c r="Y2486" s="775"/>
      <c r="Z2486" s="775"/>
      <c r="AA2486" s="775"/>
      <c r="AB2486" s="775"/>
    </row>
    <row r="2487" spans="1:28" s="43" customFormat="1" x14ac:dyDescent="0.2">
      <c r="A2487" s="776"/>
      <c r="B2487" s="780"/>
      <c r="D2487" s="779"/>
      <c r="E2487" s="779"/>
      <c r="F2487" s="778"/>
      <c r="G2487" s="777"/>
      <c r="H2487" s="776"/>
      <c r="I2487" s="776"/>
      <c r="J2487" s="776"/>
      <c r="K2487" s="776"/>
      <c r="L2487" s="776"/>
      <c r="M2487" s="776"/>
      <c r="N2487" s="776"/>
      <c r="O2487" s="776"/>
      <c r="P2487" s="776"/>
      <c r="Q2487" s="776"/>
      <c r="R2487" s="776"/>
      <c r="S2487" s="776"/>
      <c r="T2487" s="776"/>
      <c r="U2487" s="776"/>
      <c r="V2487" s="46"/>
      <c r="W2487" s="46"/>
      <c r="X2487" s="775"/>
      <c r="Y2487" s="775"/>
      <c r="Z2487" s="775"/>
      <c r="AA2487" s="775"/>
      <c r="AB2487" s="775"/>
    </row>
    <row r="2488" spans="1:28" s="43" customFormat="1" x14ac:dyDescent="0.2">
      <c r="A2488" s="776"/>
      <c r="B2488" s="780"/>
      <c r="D2488" s="779"/>
      <c r="E2488" s="779"/>
      <c r="F2488" s="778"/>
      <c r="G2488" s="777"/>
      <c r="H2488" s="776"/>
      <c r="I2488" s="776"/>
      <c r="J2488" s="776"/>
      <c r="K2488" s="776"/>
      <c r="L2488" s="776"/>
      <c r="M2488" s="776"/>
      <c r="N2488" s="776"/>
      <c r="O2488" s="776"/>
      <c r="P2488" s="776"/>
      <c r="Q2488" s="776"/>
      <c r="R2488" s="776"/>
      <c r="S2488" s="776"/>
      <c r="T2488" s="776"/>
      <c r="U2488" s="776"/>
      <c r="V2488" s="46"/>
      <c r="W2488" s="46"/>
      <c r="X2488" s="775"/>
      <c r="Y2488" s="775"/>
      <c r="Z2488" s="775"/>
      <c r="AA2488" s="775"/>
      <c r="AB2488" s="775"/>
    </row>
    <row r="2489" spans="1:28" s="43" customFormat="1" x14ac:dyDescent="0.2">
      <c r="A2489" s="776"/>
      <c r="B2489" s="780"/>
      <c r="D2489" s="779"/>
      <c r="E2489" s="779"/>
      <c r="F2489" s="778"/>
      <c r="G2489" s="777"/>
      <c r="H2489" s="776"/>
      <c r="I2489" s="776"/>
      <c r="J2489" s="776"/>
      <c r="K2489" s="776"/>
      <c r="L2489" s="776"/>
      <c r="M2489" s="776"/>
      <c r="N2489" s="776"/>
      <c r="O2489" s="776"/>
      <c r="P2489" s="776"/>
      <c r="Q2489" s="776"/>
      <c r="R2489" s="776"/>
      <c r="S2489" s="776"/>
      <c r="T2489" s="776"/>
      <c r="U2489" s="776"/>
      <c r="V2489" s="46"/>
      <c r="W2489" s="46"/>
      <c r="X2489" s="775"/>
      <c r="Y2489" s="775"/>
      <c r="Z2489" s="775"/>
      <c r="AA2489" s="775"/>
      <c r="AB2489" s="775"/>
    </row>
    <row r="2490" spans="1:28" s="43" customFormat="1" x14ac:dyDescent="0.2">
      <c r="A2490" s="776"/>
      <c r="B2490" s="780"/>
      <c r="D2490" s="779"/>
      <c r="E2490" s="779"/>
      <c r="F2490" s="778"/>
      <c r="G2490" s="777"/>
      <c r="H2490" s="776"/>
      <c r="I2490" s="776"/>
      <c r="J2490" s="776"/>
      <c r="K2490" s="776"/>
      <c r="L2490" s="776"/>
      <c r="M2490" s="776"/>
      <c r="N2490" s="776"/>
      <c r="O2490" s="776"/>
      <c r="P2490" s="776"/>
      <c r="Q2490" s="776"/>
      <c r="R2490" s="776"/>
      <c r="S2490" s="776"/>
      <c r="T2490" s="776"/>
      <c r="U2490" s="776"/>
      <c r="V2490" s="46"/>
      <c r="W2490" s="46"/>
      <c r="X2490" s="775"/>
      <c r="Y2490" s="775"/>
      <c r="Z2490" s="775"/>
      <c r="AA2490" s="775"/>
      <c r="AB2490" s="775"/>
    </row>
    <row r="2491" spans="1:28" s="43" customFormat="1" x14ac:dyDescent="0.2">
      <c r="A2491" s="776"/>
      <c r="B2491" s="780"/>
      <c r="D2491" s="779"/>
      <c r="E2491" s="779"/>
      <c r="F2491" s="778"/>
      <c r="G2491" s="777"/>
      <c r="H2491" s="776"/>
      <c r="I2491" s="776"/>
      <c r="J2491" s="776"/>
      <c r="K2491" s="776"/>
      <c r="L2491" s="776"/>
      <c r="M2491" s="776"/>
      <c r="N2491" s="776"/>
      <c r="O2491" s="776"/>
      <c r="P2491" s="776"/>
      <c r="Q2491" s="776"/>
      <c r="R2491" s="776"/>
      <c r="S2491" s="776"/>
      <c r="T2491" s="776"/>
      <c r="U2491" s="776"/>
      <c r="V2491" s="46"/>
      <c r="W2491" s="46"/>
      <c r="X2491" s="775"/>
      <c r="Y2491" s="775"/>
      <c r="Z2491" s="775"/>
      <c r="AA2491" s="775"/>
      <c r="AB2491" s="775"/>
    </row>
    <row r="2492" spans="1:28" s="43" customFormat="1" x14ac:dyDescent="0.2">
      <c r="A2492" s="776"/>
      <c r="B2492" s="780"/>
      <c r="D2492" s="779"/>
      <c r="E2492" s="779"/>
      <c r="F2492" s="778"/>
      <c r="G2492" s="777"/>
      <c r="H2492" s="776"/>
      <c r="I2492" s="776"/>
      <c r="J2492" s="776"/>
      <c r="K2492" s="776"/>
      <c r="L2492" s="776"/>
      <c r="M2492" s="776"/>
      <c r="N2492" s="776"/>
      <c r="O2492" s="776"/>
      <c r="P2492" s="776"/>
      <c r="Q2492" s="776"/>
      <c r="R2492" s="776"/>
      <c r="S2492" s="776"/>
      <c r="T2492" s="776"/>
      <c r="U2492" s="776"/>
      <c r="V2492" s="46"/>
      <c r="W2492" s="46"/>
      <c r="X2492" s="775"/>
      <c r="Y2492" s="775"/>
      <c r="Z2492" s="775"/>
      <c r="AA2492" s="775"/>
      <c r="AB2492" s="775"/>
    </row>
    <row r="2493" spans="1:28" s="43" customFormat="1" x14ac:dyDescent="0.2">
      <c r="A2493" s="776"/>
      <c r="B2493" s="780"/>
      <c r="D2493" s="779"/>
      <c r="E2493" s="779"/>
      <c r="F2493" s="778"/>
      <c r="G2493" s="777"/>
      <c r="H2493" s="776"/>
      <c r="I2493" s="776"/>
      <c r="J2493" s="776"/>
      <c r="K2493" s="776"/>
      <c r="L2493" s="776"/>
      <c r="M2493" s="776"/>
      <c r="N2493" s="776"/>
      <c r="O2493" s="776"/>
      <c r="P2493" s="776"/>
      <c r="Q2493" s="776"/>
      <c r="R2493" s="776"/>
      <c r="S2493" s="776"/>
      <c r="T2493" s="776"/>
      <c r="U2493" s="776"/>
      <c r="V2493" s="46"/>
      <c r="W2493" s="46"/>
      <c r="X2493" s="775"/>
      <c r="Y2493" s="775"/>
      <c r="Z2493" s="775"/>
      <c r="AA2493" s="775"/>
      <c r="AB2493" s="775"/>
    </row>
    <row r="2494" spans="1:28" s="43" customFormat="1" x14ac:dyDescent="0.2">
      <c r="A2494" s="776"/>
      <c r="B2494" s="780"/>
      <c r="D2494" s="779"/>
      <c r="E2494" s="779"/>
      <c r="F2494" s="778"/>
      <c r="G2494" s="777"/>
      <c r="H2494" s="776"/>
      <c r="I2494" s="776"/>
      <c r="J2494" s="776"/>
      <c r="K2494" s="776"/>
      <c r="L2494" s="776"/>
      <c r="M2494" s="776"/>
      <c r="N2494" s="776"/>
      <c r="O2494" s="776"/>
      <c r="P2494" s="776"/>
      <c r="Q2494" s="776"/>
      <c r="R2494" s="776"/>
      <c r="S2494" s="776"/>
      <c r="T2494" s="776"/>
      <c r="U2494" s="776"/>
      <c r="V2494" s="46"/>
      <c r="W2494" s="46"/>
      <c r="X2494" s="775"/>
      <c r="Y2494" s="775"/>
      <c r="Z2494" s="775"/>
      <c r="AA2494" s="775"/>
      <c r="AB2494" s="775"/>
    </row>
    <row r="2495" spans="1:28" s="43" customFormat="1" x14ac:dyDescent="0.2">
      <c r="A2495" s="776"/>
      <c r="B2495" s="780"/>
      <c r="D2495" s="779"/>
      <c r="E2495" s="779"/>
      <c r="F2495" s="778"/>
      <c r="G2495" s="777"/>
      <c r="H2495" s="776"/>
      <c r="I2495" s="776"/>
      <c r="J2495" s="776"/>
      <c r="K2495" s="776"/>
      <c r="L2495" s="776"/>
      <c r="M2495" s="776"/>
      <c r="N2495" s="776"/>
      <c r="O2495" s="776"/>
      <c r="P2495" s="776"/>
      <c r="Q2495" s="776"/>
      <c r="R2495" s="776"/>
      <c r="S2495" s="776"/>
      <c r="T2495" s="776"/>
      <c r="U2495" s="776"/>
      <c r="V2495" s="46"/>
      <c r="W2495" s="46"/>
      <c r="X2495" s="775"/>
      <c r="Y2495" s="775"/>
      <c r="Z2495" s="775"/>
      <c r="AA2495" s="775"/>
      <c r="AB2495" s="775"/>
    </row>
    <row r="2496" spans="1:28" s="43" customFormat="1" x14ac:dyDescent="0.2">
      <c r="A2496" s="776"/>
      <c r="B2496" s="780"/>
      <c r="D2496" s="779"/>
      <c r="E2496" s="779"/>
      <c r="F2496" s="778"/>
      <c r="G2496" s="777"/>
      <c r="H2496" s="776"/>
      <c r="I2496" s="776"/>
      <c r="J2496" s="776"/>
      <c r="K2496" s="776"/>
      <c r="L2496" s="776"/>
      <c r="M2496" s="776"/>
      <c r="N2496" s="776"/>
      <c r="O2496" s="776"/>
      <c r="P2496" s="776"/>
      <c r="Q2496" s="776"/>
      <c r="R2496" s="776"/>
      <c r="S2496" s="776"/>
      <c r="T2496" s="776"/>
      <c r="U2496" s="776"/>
      <c r="V2496" s="46"/>
      <c r="W2496" s="46"/>
      <c r="X2496" s="775"/>
      <c r="Y2496" s="775"/>
      <c r="Z2496" s="775"/>
      <c r="AA2496" s="775"/>
      <c r="AB2496" s="775"/>
    </row>
    <row r="2497" spans="1:28" s="43" customFormat="1" x14ac:dyDescent="0.2">
      <c r="A2497" s="776"/>
      <c r="B2497" s="780"/>
      <c r="D2497" s="779"/>
      <c r="E2497" s="779"/>
      <c r="F2497" s="778"/>
      <c r="G2497" s="777"/>
      <c r="H2497" s="776"/>
      <c r="I2497" s="776"/>
      <c r="J2497" s="776"/>
      <c r="K2497" s="776"/>
      <c r="L2497" s="776"/>
      <c r="M2497" s="776"/>
      <c r="N2497" s="776"/>
      <c r="O2497" s="776"/>
      <c r="P2497" s="776"/>
      <c r="Q2497" s="776"/>
      <c r="R2497" s="776"/>
      <c r="S2497" s="776"/>
      <c r="T2497" s="776"/>
      <c r="U2497" s="776"/>
      <c r="V2497" s="46"/>
      <c r="W2497" s="46"/>
      <c r="X2497" s="775"/>
      <c r="Y2497" s="775"/>
      <c r="Z2497" s="775"/>
      <c r="AA2497" s="775"/>
      <c r="AB2497" s="775"/>
    </row>
    <row r="2498" spans="1:28" s="43" customFormat="1" x14ac:dyDescent="0.2">
      <c r="A2498" s="776"/>
      <c r="B2498" s="780"/>
      <c r="D2498" s="779"/>
      <c r="E2498" s="779"/>
      <c r="F2498" s="778"/>
      <c r="G2498" s="777"/>
      <c r="H2498" s="776"/>
      <c r="I2498" s="776"/>
      <c r="J2498" s="776"/>
      <c r="K2498" s="776"/>
      <c r="L2498" s="776"/>
      <c r="M2498" s="776"/>
      <c r="N2498" s="776"/>
      <c r="O2498" s="776"/>
      <c r="P2498" s="776"/>
      <c r="Q2498" s="776"/>
      <c r="R2498" s="776"/>
      <c r="S2498" s="776"/>
      <c r="T2498" s="776"/>
      <c r="U2498" s="776"/>
      <c r="V2498" s="46"/>
      <c r="W2498" s="46"/>
      <c r="X2498" s="775"/>
      <c r="Y2498" s="775"/>
      <c r="Z2498" s="775"/>
      <c r="AA2498" s="775"/>
      <c r="AB2498" s="775"/>
    </row>
    <row r="2499" spans="1:28" s="43" customFormat="1" x14ac:dyDescent="0.2">
      <c r="A2499" s="776"/>
      <c r="B2499" s="780"/>
      <c r="D2499" s="779"/>
      <c r="E2499" s="779"/>
      <c r="F2499" s="778"/>
      <c r="G2499" s="777"/>
      <c r="H2499" s="776"/>
      <c r="I2499" s="776"/>
      <c r="J2499" s="776"/>
      <c r="K2499" s="776"/>
      <c r="L2499" s="776"/>
      <c r="M2499" s="776"/>
      <c r="N2499" s="776"/>
      <c r="O2499" s="776"/>
      <c r="P2499" s="776"/>
      <c r="Q2499" s="776"/>
      <c r="R2499" s="776"/>
      <c r="S2499" s="776"/>
      <c r="T2499" s="776"/>
      <c r="U2499" s="776"/>
      <c r="V2499" s="46"/>
      <c r="W2499" s="46"/>
      <c r="X2499" s="775"/>
      <c r="Y2499" s="775"/>
      <c r="Z2499" s="775"/>
      <c r="AA2499" s="775"/>
      <c r="AB2499" s="775"/>
    </row>
    <row r="2500" spans="1:28" s="43" customFormat="1" x14ac:dyDescent="0.2">
      <c r="A2500" s="776"/>
      <c r="B2500" s="780"/>
      <c r="D2500" s="779"/>
      <c r="E2500" s="779"/>
      <c r="F2500" s="778"/>
      <c r="G2500" s="777"/>
      <c r="H2500" s="776"/>
      <c r="I2500" s="776"/>
      <c r="J2500" s="776"/>
      <c r="K2500" s="776"/>
      <c r="L2500" s="776"/>
      <c r="M2500" s="776"/>
      <c r="N2500" s="776"/>
      <c r="O2500" s="776"/>
      <c r="P2500" s="776"/>
      <c r="Q2500" s="776"/>
      <c r="R2500" s="776"/>
      <c r="S2500" s="776"/>
      <c r="T2500" s="776"/>
      <c r="U2500" s="776"/>
      <c r="V2500" s="46"/>
      <c r="W2500" s="46"/>
      <c r="X2500" s="775"/>
      <c r="Y2500" s="775"/>
      <c r="Z2500" s="775"/>
      <c r="AA2500" s="775"/>
      <c r="AB2500" s="775"/>
    </row>
    <row r="2501" spans="1:28" s="43" customFormat="1" x14ac:dyDescent="0.2">
      <c r="A2501" s="776"/>
      <c r="B2501" s="780"/>
      <c r="D2501" s="779"/>
      <c r="E2501" s="779"/>
      <c r="F2501" s="778"/>
      <c r="G2501" s="777"/>
      <c r="H2501" s="776"/>
      <c r="I2501" s="776"/>
      <c r="J2501" s="776"/>
      <c r="K2501" s="776"/>
      <c r="L2501" s="776"/>
      <c r="M2501" s="776"/>
      <c r="N2501" s="776"/>
      <c r="O2501" s="776"/>
      <c r="P2501" s="776"/>
      <c r="Q2501" s="776"/>
      <c r="R2501" s="776"/>
      <c r="S2501" s="776"/>
      <c r="T2501" s="776"/>
      <c r="U2501" s="776"/>
      <c r="V2501" s="46"/>
      <c r="W2501" s="46"/>
      <c r="X2501" s="775"/>
      <c r="Y2501" s="775"/>
      <c r="Z2501" s="775"/>
      <c r="AA2501" s="775"/>
      <c r="AB2501" s="775"/>
    </row>
    <row r="2502" spans="1:28" s="43" customFormat="1" x14ac:dyDescent="0.2">
      <c r="A2502" s="776"/>
      <c r="B2502" s="780"/>
      <c r="D2502" s="779"/>
      <c r="E2502" s="779"/>
      <c r="F2502" s="778"/>
      <c r="G2502" s="777"/>
      <c r="H2502" s="776"/>
      <c r="I2502" s="776"/>
      <c r="J2502" s="776"/>
      <c r="K2502" s="776"/>
      <c r="L2502" s="776"/>
      <c r="M2502" s="776"/>
      <c r="N2502" s="776"/>
      <c r="O2502" s="776"/>
      <c r="P2502" s="776"/>
      <c r="Q2502" s="776"/>
      <c r="R2502" s="776"/>
      <c r="S2502" s="776"/>
      <c r="T2502" s="776"/>
      <c r="U2502" s="776"/>
      <c r="V2502" s="46"/>
      <c r="W2502" s="46"/>
      <c r="X2502" s="775"/>
      <c r="Y2502" s="775"/>
      <c r="Z2502" s="775"/>
      <c r="AA2502" s="775"/>
      <c r="AB2502" s="775"/>
    </row>
    <row r="2503" spans="1:28" s="43" customFormat="1" x14ac:dyDescent="0.2">
      <c r="A2503" s="776"/>
      <c r="B2503" s="780"/>
      <c r="D2503" s="779"/>
      <c r="E2503" s="779"/>
      <c r="F2503" s="778"/>
      <c r="G2503" s="777"/>
      <c r="H2503" s="776"/>
      <c r="I2503" s="776"/>
      <c r="J2503" s="776"/>
      <c r="K2503" s="776"/>
      <c r="L2503" s="776"/>
      <c r="M2503" s="776"/>
      <c r="N2503" s="776"/>
      <c r="O2503" s="776"/>
      <c r="P2503" s="776"/>
      <c r="Q2503" s="776"/>
      <c r="R2503" s="776"/>
      <c r="S2503" s="776"/>
      <c r="T2503" s="776"/>
      <c r="U2503" s="776"/>
      <c r="V2503" s="46"/>
      <c r="W2503" s="46"/>
      <c r="X2503" s="775"/>
      <c r="Y2503" s="775"/>
      <c r="Z2503" s="775"/>
      <c r="AA2503" s="775"/>
      <c r="AB2503" s="775"/>
    </row>
    <row r="2504" spans="1:28" s="43" customFormat="1" x14ac:dyDescent="0.2">
      <c r="A2504" s="776"/>
      <c r="B2504" s="780"/>
      <c r="D2504" s="779"/>
      <c r="E2504" s="779"/>
      <c r="F2504" s="778"/>
      <c r="G2504" s="777"/>
      <c r="H2504" s="776"/>
      <c r="I2504" s="776"/>
      <c r="J2504" s="776"/>
      <c r="K2504" s="776"/>
      <c r="L2504" s="776"/>
      <c r="M2504" s="776"/>
      <c r="N2504" s="776"/>
      <c r="O2504" s="776"/>
      <c r="P2504" s="776"/>
      <c r="Q2504" s="776"/>
      <c r="R2504" s="776"/>
      <c r="S2504" s="776"/>
      <c r="T2504" s="776"/>
      <c r="U2504" s="776"/>
      <c r="V2504" s="46"/>
      <c r="W2504" s="46"/>
      <c r="X2504" s="775"/>
      <c r="Y2504" s="775"/>
      <c r="Z2504" s="775"/>
      <c r="AA2504" s="775"/>
      <c r="AB2504" s="775"/>
    </row>
    <row r="2505" spans="1:28" s="43" customFormat="1" x14ac:dyDescent="0.2">
      <c r="A2505" s="776"/>
      <c r="B2505" s="780"/>
      <c r="D2505" s="779"/>
      <c r="E2505" s="779"/>
      <c r="F2505" s="778"/>
      <c r="G2505" s="777"/>
      <c r="H2505" s="776"/>
      <c r="I2505" s="776"/>
      <c r="J2505" s="776"/>
      <c r="K2505" s="776"/>
      <c r="L2505" s="776"/>
      <c r="M2505" s="776"/>
      <c r="N2505" s="776"/>
      <c r="O2505" s="776"/>
      <c r="P2505" s="776"/>
      <c r="Q2505" s="776"/>
      <c r="R2505" s="776"/>
      <c r="S2505" s="776"/>
      <c r="T2505" s="776"/>
      <c r="U2505" s="776"/>
      <c r="V2505" s="46"/>
      <c r="W2505" s="46"/>
      <c r="X2505" s="775"/>
      <c r="Y2505" s="775"/>
      <c r="Z2505" s="775"/>
      <c r="AA2505" s="775"/>
      <c r="AB2505" s="775"/>
    </row>
    <row r="2506" spans="1:28" s="43" customFormat="1" x14ac:dyDescent="0.2">
      <c r="A2506" s="776"/>
      <c r="B2506" s="780"/>
      <c r="D2506" s="779"/>
      <c r="E2506" s="779"/>
      <c r="F2506" s="778"/>
      <c r="G2506" s="777"/>
      <c r="H2506" s="776"/>
      <c r="I2506" s="776"/>
      <c r="J2506" s="776"/>
      <c r="K2506" s="776"/>
      <c r="L2506" s="776"/>
      <c r="M2506" s="776"/>
      <c r="N2506" s="776"/>
      <c r="O2506" s="776"/>
      <c r="P2506" s="776"/>
      <c r="Q2506" s="776"/>
      <c r="R2506" s="776"/>
      <c r="S2506" s="776"/>
      <c r="T2506" s="776"/>
      <c r="U2506" s="776"/>
      <c r="V2506" s="46"/>
      <c r="W2506" s="46"/>
      <c r="X2506" s="775"/>
      <c r="Y2506" s="775"/>
      <c r="Z2506" s="775"/>
      <c r="AA2506" s="775"/>
      <c r="AB2506" s="775"/>
    </row>
    <row r="2507" spans="1:28" s="43" customFormat="1" x14ac:dyDescent="0.2">
      <c r="A2507" s="776"/>
      <c r="B2507" s="780"/>
      <c r="D2507" s="779"/>
      <c r="E2507" s="779"/>
      <c r="F2507" s="778"/>
      <c r="G2507" s="777"/>
      <c r="H2507" s="776"/>
      <c r="I2507" s="776"/>
      <c r="J2507" s="776"/>
      <c r="K2507" s="776"/>
      <c r="L2507" s="776"/>
      <c r="M2507" s="776"/>
      <c r="N2507" s="776"/>
      <c r="O2507" s="776"/>
      <c r="P2507" s="776"/>
      <c r="Q2507" s="776"/>
      <c r="R2507" s="776"/>
      <c r="S2507" s="776"/>
      <c r="T2507" s="776"/>
      <c r="U2507" s="776"/>
      <c r="V2507" s="46"/>
      <c r="W2507" s="46"/>
      <c r="X2507" s="775"/>
      <c r="Y2507" s="775"/>
      <c r="Z2507" s="775"/>
      <c r="AA2507" s="775"/>
      <c r="AB2507" s="775"/>
    </row>
    <row r="2508" spans="1:28" s="43" customFormat="1" x14ac:dyDescent="0.2">
      <c r="A2508" s="776"/>
      <c r="B2508" s="780"/>
      <c r="D2508" s="779"/>
      <c r="E2508" s="779"/>
      <c r="F2508" s="778"/>
      <c r="G2508" s="777"/>
      <c r="H2508" s="776"/>
      <c r="I2508" s="776"/>
      <c r="J2508" s="776"/>
      <c r="K2508" s="776"/>
      <c r="L2508" s="776"/>
      <c r="M2508" s="776"/>
      <c r="N2508" s="776"/>
      <c r="O2508" s="776"/>
      <c r="P2508" s="776"/>
      <c r="Q2508" s="776"/>
      <c r="R2508" s="776"/>
      <c r="S2508" s="776"/>
      <c r="T2508" s="776"/>
      <c r="U2508" s="776"/>
      <c r="V2508" s="46"/>
      <c r="W2508" s="46"/>
      <c r="X2508" s="775"/>
      <c r="Y2508" s="775"/>
      <c r="Z2508" s="775"/>
      <c r="AA2508" s="775"/>
      <c r="AB2508" s="775"/>
    </row>
    <row r="2509" spans="1:28" s="43" customFormat="1" x14ac:dyDescent="0.2">
      <c r="A2509" s="776"/>
      <c r="B2509" s="780"/>
      <c r="D2509" s="779"/>
      <c r="E2509" s="779"/>
      <c r="F2509" s="778"/>
      <c r="G2509" s="777"/>
      <c r="H2509" s="776"/>
      <c r="I2509" s="776"/>
      <c r="J2509" s="776"/>
      <c r="K2509" s="776"/>
      <c r="L2509" s="776"/>
      <c r="M2509" s="776"/>
      <c r="N2509" s="776"/>
      <c r="O2509" s="776"/>
      <c r="P2509" s="776"/>
      <c r="Q2509" s="776"/>
      <c r="R2509" s="776"/>
      <c r="S2509" s="776"/>
      <c r="T2509" s="776"/>
      <c r="U2509" s="776"/>
      <c r="V2509" s="46"/>
      <c r="W2509" s="46"/>
      <c r="X2509" s="775"/>
      <c r="Y2509" s="775"/>
      <c r="Z2509" s="775"/>
      <c r="AA2509" s="775"/>
      <c r="AB2509" s="775"/>
    </row>
    <row r="2510" spans="1:28" s="43" customFormat="1" x14ac:dyDescent="0.2">
      <c r="A2510" s="776"/>
      <c r="B2510" s="780"/>
      <c r="D2510" s="779"/>
      <c r="E2510" s="779"/>
      <c r="F2510" s="778"/>
      <c r="G2510" s="777"/>
      <c r="H2510" s="776"/>
      <c r="I2510" s="776"/>
      <c r="J2510" s="776"/>
      <c r="K2510" s="776"/>
      <c r="L2510" s="776"/>
      <c r="M2510" s="776"/>
      <c r="N2510" s="776"/>
      <c r="O2510" s="776"/>
      <c r="P2510" s="776"/>
      <c r="Q2510" s="776"/>
      <c r="R2510" s="776"/>
      <c r="S2510" s="776"/>
      <c r="T2510" s="776"/>
      <c r="U2510" s="776"/>
      <c r="V2510" s="46"/>
      <c r="W2510" s="46"/>
      <c r="X2510" s="775"/>
      <c r="Y2510" s="775"/>
      <c r="Z2510" s="775"/>
      <c r="AA2510" s="775"/>
      <c r="AB2510" s="775"/>
    </row>
    <row r="2511" spans="1:28" s="43" customFormat="1" x14ac:dyDescent="0.2">
      <c r="A2511" s="776"/>
      <c r="B2511" s="780"/>
      <c r="D2511" s="779"/>
      <c r="E2511" s="779"/>
      <c r="F2511" s="778"/>
      <c r="G2511" s="777"/>
      <c r="H2511" s="776"/>
      <c r="I2511" s="776"/>
      <c r="J2511" s="776"/>
      <c r="K2511" s="776"/>
      <c r="L2511" s="776"/>
      <c r="M2511" s="776"/>
      <c r="N2511" s="776"/>
      <c r="O2511" s="776"/>
      <c r="P2511" s="776"/>
      <c r="Q2511" s="776"/>
      <c r="R2511" s="776"/>
      <c r="S2511" s="776"/>
      <c r="T2511" s="776"/>
      <c r="U2511" s="776"/>
      <c r="V2511" s="46"/>
      <c r="W2511" s="46"/>
      <c r="X2511" s="775"/>
      <c r="Y2511" s="775"/>
      <c r="Z2511" s="775"/>
      <c r="AA2511" s="775"/>
      <c r="AB2511" s="775"/>
    </row>
    <row r="2512" spans="1:28" s="43" customFormat="1" x14ac:dyDescent="0.2">
      <c r="A2512" s="776"/>
      <c r="B2512" s="780"/>
      <c r="D2512" s="779"/>
      <c r="E2512" s="779"/>
      <c r="F2512" s="778"/>
      <c r="G2512" s="777"/>
      <c r="H2512" s="776"/>
      <c r="I2512" s="776"/>
      <c r="J2512" s="776"/>
      <c r="K2512" s="776"/>
      <c r="L2512" s="776"/>
      <c r="M2512" s="776"/>
      <c r="N2512" s="776"/>
      <c r="O2512" s="776"/>
      <c r="P2512" s="776"/>
      <c r="Q2512" s="776"/>
      <c r="R2512" s="776"/>
      <c r="S2512" s="776"/>
      <c r="T2512" s="776"/>
      <c r="U2512" s="776"/>
      <c r="V2512" s="46"/>
      <c r="W2512" s="46"/>
      <c r="X2512" s="775"/>
      <c r="Y2512" s="775"/>
      <c r="Z2512" s="775"/>
      <c r="AA2512" s="775"/>
      <c r="AB2512" s="775"/>
    </row>
    <row r="2513" spans="1:28" s="43" customFormat="1" x14ac:dyDescent="0.2">
      <c r="A2513" s="776"/>
      <c r="B2513" s="780"/>
      <c r="D2513" s="779"/>
      <c r="E2513" s="779"/>
      <c r="F2513" s="778"/>
      <c r="G2513" s="777"/>
      <c r="H2513" s="776"/>
      <c r="I2513" s="776"/>
      <c r="J2513" s="776"/>
      <c r="K2513" s="776"/>
      <c r="L2513" s="776"/>
      <c r="M2513" s="776"/>
      <c r="N2513" s="776"/>
      <c r="O2513" s="776"/>
      <c r="P2513" s="776"/>
      <c r="Q2513" s="776"/>
      <c r="R2513" s="776"/>
      <c r="S2513" s="776"/>
      <c r="T2513" s="776"/>
      <c r="U2513" s="776"/>
      <c r="V2513" s="46"/>
      <c r="W2513" s="46"/>
      <c r="X2513" s="775"/>
      <c r="Y2513" s="775"/>
      <c r="Z2513" s="775"/>
      <c r="AA2513" s="775"/>
      <c r="AB2513" s="775"/>
    </row>
    <row r="2514" spans="1:28" s="43" customFormat="1" x14ac:dyDescent="0.2">
      <c r="A2514" s="776"/>
      <c r="B2514" s="780"/>
      <c r="D2514" s="779"/>
      <c r="E2514" s="779"/>
      <c r="F2514" s="778"/>
      <c r="G2514" s="777"/>
      <c r="H2514" s="776"/>
      <c r="I2514" s="776"/>
      <c r="J2514" s="776"/>
      <c r="K2514" s="776"/>
      <c r="L2514" s="776"/>
      <c r="M2514" s="776"/>
      <c r="N2514" s="776"/>
      <c r="O2514" s="776"/>
      <c r="P2514" s="776"/>
      <c r="Q2514" s="776"/>
      <c r="R2514" s="776"/>
      <c r="S2514" s="776"/>
      <c r="T2514" s="776"/>
      <c r="U2514" s="776"/>
      <c r="V2514" s="46"/>
      <c r="W2514" s="46"/>
      <c r="X2514" s="775"/>
      <c r="Y2514" s="775"/>
      <c r="Z2514" s="775"/>
      <c r="AA2514" s="775"/>
      <c r="AB2514" s="775"/>
    </row>
    <row r="2515" spans="1:28" s="43" customFormat="1" x14ac:dyDescent="0.2">
      <c r="A2515" s="776"/>
      <c r="B2515" s="780"/>
      <c r="D2515" s="779"/>
      <c r="E2515" s="779"/>
      <c r="F2515" s="778"/>
      <c r="G2515" s="777"/>
      <c r="H2515" s="776"/>
      <c r="I2515" s="776"/>
      <c r="J2515" s="776"/>
      <c r="K2515" s="776"/>
      <c r="L2515" s="776"/>
      <c r="M2515" s="776"/>
      <c r="N2515" s="776"/>
      <c r="O2515" s="776"/>
      <c r="P2515" s="776"/>
      <c r="Q2515" s="776"/>
      <c r="R2515" s="776"/>
      <c r="S2515" s="776"/>
      <c r="T2515" s="776"/>
      <c r="U2515" s="776"/>
      <c r="V2515" s="46"/>
      <c r="W2515" s="46"/>
      <c r="X2515" s="775"/>
      <c r="Y2515" s="775"/>
      <c r="Z2515" s="775"/>
      <c r="AA2515" s="775"/>
      <c r="AB2515" s="775"/>
    </row>
    <row r="2516" spans="1:28" s="43" customFormat="1" x14ac:dyDescent="0.2">
      <c r="A2516" s="776"/>
      <c r="B2516" s="780"/>
      <c r="D2516" s="779"/>
      <c r="E2516" s="779"/>
      <c r="F2516" s="778"/>
      <c r="G2516" s="777"/>
      <c r="H2516" s="776"/>
      <c r="I2516" s="776"/>
      <c r="J2516" s="776"/>
      <c r="K2516" s="776"/>
      <c r="L2516" s="776"/>
      <c r="M2516" s="776"/>
      <c r="N2516" s="776"/>
      <c r="O2516" s="776"/>
      <c r="P2516" s="776"/>
      <c r="Q2516" s="776"/>
      <c r="R2516" s="776"/>
      <c r="S2516" s="776"/>
      <c r="T2516" s="776"/>
      <c r="U2516" s="776"/>
      <c r="V2516" s="46"/>
      <c r="W2516" s="46"/>
      <c r="X2516" s="775"/>
      <c r="Y2516" s="775"/>
      <c r="Z2516" s="775"/>
      <c r="AA2516" s="775"/>
      <c r="AB2516" s="775"/>
    </row>
    <row r="2517" spans="1:28" s="43" customFormat="1" x14ac:dyDescent="0.2">
      <c r="A2517" s="776"/>
      <c r="B2517" s="780"/>
      <c r="D2517" s="779"/>
      <c r="E2517" s="779"/>
      <c r="F2517" s="778"/>
      <c r="G2517" s="777"/>
      <c r="H2517" s="776"/>
      <c r="I2517" s="776"/>
      <c r="J2517" s="776"/>
      <c r="K2517" s="776"/>
      <c r="L2517" s="776"/>
      <c r="M2517" s="776"/>
      <c r="N2517" s="776"/>
      <c r="O2517" s="776"/>
      <c r="P2517" s="776"/>
      <c r="Q2517" s="776"/>
      <c r="R2517" s="776"/>
      <c r="S2517" s="776"/>
      <c r="T2517" s="776"/>
      <c r="U2517" s="776"/>
      <c r="V2517" s="46"/>
      <c r="W2517" s="46"/>
      <c r="X2517" s="775"/>
      <c r="Y2517" s="775"/>
      <c r="Z2517" s="775"/>
      <c r="AA2517" s="775"/>
      <c r="AB2517" s="775"/>
    </row>
    <row r="2518" spans="1:28" s="43" customFormat="1" x14ac:dyDescent="0.2">
      <c r="A2518" s="776"/>
      <c r="B2518" s="780"/>
      <c r="D2518" s="779"/>
      <c r="E2518" s="779"/>
      <c r="F2518" s="778"/>
      <c r="G2518" s="777"/>
      <c r="H2518" s="776"/>
      <c r="I2518" s="776"/>
      <c r="J2518" s="776"/>
      <c r="K2518" s="776"/>
      <c r="L2518" s="776"/>
      <c r="M2518" s="776"/>
      <c r="N2518" s="776"/>
      <c r="O2518" s="776"/>
      <c r="P2518" s="776"/>
      <c r="Q2518" s="776"/>
      <c r="R2518" s="776"/>
      <c r="S2518" s="776"/>
      <c r="T2518" s="776"/>
      <c r="U2518" s="776"/>
      <c r="V2518" s="46"/>
      <c r="W2518" s="46"/>
      <c r="X2518" s="775"/>
      <c r="Y2518" s="775"/>
      <c r="Z2518" s="775"/>
      <c r="AA2518" s="775"/>
      <c r="AB2518" s="775"/>
    </row>
    <row r="2519" spans="1:28" s="43" customFormat="1" x14ac:dyDescent="0.2">
      <c r="A2519" s="776"/>
      <c r="B2519" s="780"/>
      <c r="D2519" s="779"/>
      <c r="E2519" s="779"/>
      <c r="F2519" s="778"/>
      <c r="G2519" s="777"/>
      <c r="H2519" s="776"/>
      <c r="I2519" s="776"/>
      <c r="J2519" s="776"/>
      <c r="K2519" s="776"/>
      <c r="L2519" s="776"/>
      <c r="M2519" s="776"/>
      <c r="N2519" s="776"/>
      <c r="O2519" s="776"/>
      <c r="P2519" s="776"/>
      <c r="Q2519" s="776"/>
      <c r="R2519" s="776"/>
      <c r="S2519" s="776"/>
      <c r="T2519" s="776"/>
      <c r="U2519" s="776"/>
      <c r="V2519" s="46"/>
      <c r="W2519" s="46"/>
      <c r="X2519" s="775"/>
      <c r="Y2519" s="775"/>
      <c r="Z2519" s="775"/>
      <c r="AA2519" s="775"/>
      <c r="AB2519" s="775"/>
    </row>
    <row r="2520" spans="1:28" s="43" customFormat="1" x14ac:dyDescent="0.2">
      <c r="A2520" s="776"/>
      <c r="B2520" s="780"/>
      <c r="D2520" s="779"/>
      <c r="E2520" s="779"/>
      <c r="F2520" s="778"/>
      <c r="G2520" s="777"/>
      <c r="H2520" s="776"/>
      <c r="I2520" s="776"/>
      <c r="J2520" s="776"/>
      <c r="K2520" s="776"/>
      <c r="L2520" s="776"/>
      <c r="M2520" s="776"/>
      <c r="N2520" s="776"/>
      <c r="O2520" s="776"/>
      <c r="P2520" s="776"/>
      <c r="Q2520" s="776"/>
      <c r="R2520" s="776"/>
      <c r="S2520" s="776"/>
      <c r="T2520" s="776"/>
      <c r="U2520" s="776"/>
      <c r="V2520" s="46"/>
      <c r="W2520" s="46"/>
      <c r="X2520" s="775"/>
      <c r="Y2520" s="775"/>
      <c r="Z2520" s="775"/>
      <c r="AA2520" s="775"/>
      <c r="AB2520" s="775"/>
    </row>
    <row r="2521" spans="1:28" s="43" customFormat="1" x14ac:dyDescent="0.2">
      <c r="A2521" s="776"/>
      <c r="B2521" s="780"/>
      <c r="D2521" s="779"/>
      <c r="E2521" s="779"/>
      <c r="F2521" s="778"/>
      <c r="G2521" s="777"/>
      <c r="H2521" s="776"/>
      <c r="I2521" s="776"/>
      <c r="J2521" s="776"/>
      <c r="K2521" s="776"/>
      <c r="L2521" s="776"/>
      <c r="M2521" s="776"/>
      <c r="N2521" s="776"/>
      <c r="O2521" s="776"/>
      <c r="P2521" s="776"/>
      <c r="Q2521" s="776"/>
      <c r="R2521" s="776"/>
      <c r="S2521" s="776"/>
      <c r="T2521" s="776"/>
      <c r="U2521" s="776"/>
      <c r="V2521" s="46"/>
      <c r="W2521" s="46"/>
      <c r="X2521" s="775"/>
      <c r="Y2521" s="775"/>
      <c r="Z2521" s="775"/>
      <c r="AA2521" s="775"/>
      <c r="AB2521" s="775"/>
    </row>
    <row r="2522" spans="1:28" s="43" customFormat="1" x14ac:dyDescent="0.2">
      <c r="A2522" s="776"/>
      <c r="B2522" s="780"/>
      <c r="D2522" s="779"/>
      <c r="E2522" s="779"/>
      <c r="F2522" s="778"/>
      <c r="G2522" s="777"/>
      <c r="H2522" s="776"/>
      <c r="I2522" s="776"/>
      <c r="J2522" s="776"/>
      <c r="K2522" s="776"/>
      <c r="L2522" s="776"/>
      <c r="M2522" s="776"/>
      <c r="N2522" s="776"/>
      <c r="O2522" s="776"/>
      <c r="P2522" s="776"/>
      <c r="Q2522" s="776"/>
      <c r="R2522" s="776"/>
      <c r="S2522" s="776"/>
      <c r="T2522" s="776"/>
      <c r="U2522" s="776"/>
      <c r="V2522" s="46"/>
      <c r="W2522" s="46"/>
      <c r="X2522" s="775"/>
      <c r="Y2522" s="775"/>
      <c r="Z2522" s="775"/>
      <c r="AA2522" s="775"/>
      <c r="AB2522" s="775"/>
    </row>
    <row r="2523" spans="1:28" s="43" customFormat="1" x14ac:dyDescent="0.2">
      <c r="A2523" s="776"/>
      <c r="B2523" s="780"/>
      <c r="D2523" s="779"/>
      <c r="E2523" s="779"/>
      <c r="F2523" s="778"/>
      <c r="G2523" s="777"/>
      <c r="H2523" s="776"/>
      <c r="I2523" s="776"/>
      <c r="J2523" s="776"/>
      <c r="K2523" s="776"/>
      <c r="L2523" s="776"/>
      <c r="M2523" s="776"/>
      <c r="N2523" s="776"/>
      <c r="O2523" s="776"/>
      <c r="P2523" s="776"/>
      <c r="Q2523" s="776"/>
      <c r="R2523" s="776"/>
      <c r="S2523" s="776"/>
      <c r="T2523" s="776"/>
      <c r="U2523" s="776"/>
      <c r="V2523" s="46"/>
      <c r="W2523" s="46"/>
      <c r="X2523" s="775"/>
      <c r="Y2523" s="775"/>
      <c r="Z2523" s="775"/>
      <c r="AA2523" s="775"/>
      <c r="AB2523" s="775"/>
    </row>
    <row r="2524" spans="1:28" s="43" customFormat="1" x14ac:dyDescent="0.2">
      <c r="A2524" s="776"/>
      <c r="B2524" s="780"/>
      <c r="D2524" s="779"/>
      <c r="E2524" s="779"/>
      <c r="F2524" s="778"/>
      <c r="G2524" s="777"/>
      <c r="H2524" s="776"/>
      <c r="I2524" s="776"/>
      <c r="J2524" s="776"/>
      <c r="K2524" s="776"/>
      <c r="L2524" s="776"/>
      <c r="M2524" s="776"/>
      <c r="N2524" s="776"/>
      <c r="O2524" s="776"/>
      <c r="P2524" s="776"/>
      <c r="Q2524" s="776"/>
      <c r="R2524" s="776"/>
      <c r="S2524" s="776"/>
      <c r="T2524" s="776"/>
      <c r="U2524" s="776"/>
      <c r="V2524" s="46"/>
      <c r="W2524" s="46"/>
      <c r="X2524" s="775"/>
      <c r="Y2524" s="775"/>
      <c r="Z2524" s="775"/>
      <c r="AA2524" s="775"/>
      <c r="AB2524" s="775"/>
    </row>
    <row r="2525" spans="1:28" s="43" customFormat="1" x14ac:dyDescent="0.2">
      <c r="A2525" s="776"/>
      <c r="B2525" s="780"/>
      <c r="D2525" s="779"/>
      <c r="E2525" s="779"/>
      <c r="F2525" s="778"/>
      <c r="G2525" s="777"/>
      <c r="H2525" s="776"/>
      <c r="I2525" s="776"/>
      <c r="J2525" s="776"/>
      <c r="K2525" s="776"/>
      <c r="L2525" s="776"/>
      <c r="M2525" s="776"/>
      <c r="N2525" s="776"/>
      <c r="O2525" s="776"/>
      <c r="P2525" s="776"/>
      <c r="Q2525" s="776"/>
      <c r="R2525" s="776"/>
      <c r="S2525" s="776"/>
      <c r="T2525" s="776"/>
      <c r="U2525" s="776"/>
      <c r="V2525" s="46"/>
      <c r="W2525" s="46"/>
      <c r="X2525" s="775"/>
      <c r="Y2525" s="775"/>
      <c r="Z2525" s="775"/>
      <c r="AA2525" s="775"/>
      <c r="AB2525" s="775"/>
    </row>
    <row r="2526" spans="1:28" s="43" customFormat="1" x14ac:dyDescent="0.2">
      <c r="A2526" s="776"/>
      <c r="B2526" s="780"/>
      <c r="D2526" s="779"/>
      <c r="E2526" s="779"/>
      <c r="F2526" s="778"/>
      <c r="G2526" s="777"/>
      <c r="H2526" s="776"/>
      <c r="I2526" s="776"/>
      <c r="J2526" s="776"/>
      <c r="K2526" s="776"/>
      <c r="L2526" s="776"/>
      <c r="M2526" s="776"/>
      <c r="N2526" s="776"/>
      <c r="O2526" s="776"/>
      <c r="P2526" s="776"/>
      <c r="Q2526" s="776"/>
      <c r="R2526" s="776"/>
      <c r="S2526" s="776"/>
      <c r="T2526" s="776"/>
      <c r="U2526" s="776"/>
      <c r="V2526" s="46"/>
      <c r="W2526" s="46"/>
      <c r="X2526" s="775"/>
      <c r="Y2526" s="775"/>
      <c r="Z2526" s="775"/>
      <c r="AA2526" s="775"/>
      <c r="AB2526" s="775"/>
    </row>
    <row r="2527" spans="1:28" s="43" customFormat="1" x14ac:dyDescent="0.2">
      <c r="A2527" s="776"/>
      <c r="B2527" s="780"/>
      <c r="D2527" s="779"/>
      <c r="E2527" s="779"/>
      <c r="F2527" s="778"/>
      <c r="G2527" s="777"/>
      <c r="H2527" s="776"/>
      <c r="I2527" s="776"/>
      <c r="J2527" s="776"/>
      <c r="K2527" s="776"/>
      <c r="L2527" s="776"/>
      <c r="M2527" s="776"/>
      <c r="N2527" s="776"/>
      <c r="O2527" s="776"/>
      <c r="P2527" s="776"/>
      <c r="Q2527" s="776"/>
      <c r="R2527" s="776"/>
      <c r="S2527" s="776"/>
      <c r="T2527" s="776"/>
      <c r="U2527" s="776"/>
      <c r="V2527" s="46"/>
      <c r="W2527" s="46"/>
      <c r="X2527" s="775"/>
      <c r="Y2527" s="775"/>
      <c r="Z2527" s="775"/>
      <c r="AA2527" s="775"/>
      <c r="AB2527" s="775"/>
    </row>
    <row r="2528" spans="1:28" s="43" customFormat="1" x14ac:dyDescent="0.2">
      <c r="A2528" s="776"/>
      <c r="B2528" s="780"/>
      <c r="D2528" s="779"/>
      <c r="E2528" s="779"/>
      <c r="F2528" s="778"/>
      <c r="G2528" s="777"/>
      <c r="H2528" s="776"/>
      <c r="I2528" s="776"/>
      <c r="J2528" s="776"/>
      <c r="K2528" s="776"/>
      <c r="L2528" s="776"/>
      <c r="M2528" s="776"/>
      <c r="N2528" s="776"/>
      <c r="O2528" s="776"/>
      <c r="P2528" s="776"/>
      <c r="Q2528" s="776"/>
      <c r="R2528" s="776"/>
      <c r="S2528" s="776"/>
      <c r="T2528" s="776"/>
      <c r="U2528" s="776"/>
      <c r="V2528" s="46"/>
      <c r="W2528" s="46"/>
      <c r="X2528" s="775"/>
      <c r="Y2528" s="775"/>
      <c r="Z2528" s="775"/>
      <c r="AA2528" s="775"/>
      <c r="AB2528" s="775"/>
    </row>
    <row r="2529" spans="1:28" s="43" customFormat="1" x14ac:dyDescent="0.2">
      <c r="A2529" s="776"/>
      <c r="B2529" s="780"/>
      <c r="D2529" s="779"/>
      <c r="E2529" s="779"/>
      <c r="F2529" s="778"/>
      <c r="G2529" s="777"/>
      <c r="H2529" s="776"/>
      <c r="I2529" s="776"/>
      <c r="J2529" s="776"/>
      <c r="K2529" s="776"/>
      <c r="L2529" s="776"/>
      <c r="M2529" s="776"/>
      <c r="N2529" s="776"/>
      <c r="O2529" s="776"/>
      <c r="P2529" s="776"/>
      <c r="Q2529" s="776"/>
      <c r="R2529" s="776"/>
      <c r="S2529" s="776"/>
      <c r="T2529" s="776"/>
      <c r="U2529" s="776"/>
      <c r="V2529" s="46"/>
      <c r="W2529" s="46"/>
      <c r="X2529" s="775"/>
      <c r="Y2529" s="775"/>
      <c r="Z2529" s="775"/>
      <c r="AA2529" s="775"/>
      <c r="AB2529" s="775"/>
    </row>
    <row r="2530" spans="1:28" s="43" customFormat="1" x14ac:dyDescent="0.2">
      <c r="A2530" s="776"/>
      <c r="B2530" s="780"/>
      <c r="D2530" s="779"/>
      <c r="E2530" s="779"/>
      <c r="F2530" s="778"/>
      <c r="G2530" s="777"/>
      <c r="H2530" s="776"/>
      <c r="I2530" s="776"/>
      <c r="J2530" s="776"/>
      <c r="K2530" s="776"/>
      <c r="L2530" s="776"/>
      <c r="M2530" s="776"/>
      <c r="N2530" s="776"/>
      <c r="O2530" s="776"/>
      <c r="P2530" s="776"/>
      <c r="Q2530" s="776"/>
      <c r="R2530" s="776"/>
      <c r="S2530" s="776"/>
      <c r="T2530" s="776"/>
      <c r="U2530" s="776"/>
      <c r="V2530" s="46"/>
      <c r="W2530" s="46"/>
      <c r="X2530" s="775"/>
      <c r="Y2530" s="775"/>
      <c r="Z2530" s="775"/>
      <c r="AA2530" s="775"/>
      <c r="AB2530" s="775"/>
    </row>
    <row r="2531" spans="1:28" s="43" customFormat="1" x14ac:dyDescent="0.2">
      <c r="A2531" s="776"/>
      <c r="B2531" s="780"/>
      <c r="D2531" s="779"/>
      <c r="E2531" s="779"/>
      <c r="F2531" s="778"/>
      <c r="G2531" s="777"/>
      <c r="H2531" s="776"/>
      <c r="I2531" s="776"/>
      <c r="J2531" s="776"/>
      <c r="K2531" s="776"/>
      <c r="L2531" s="776"/>
      <c r="M2531" s="776"/>
      <c r="N2531" s="776"/>
      <c r="O2531" s="776"/>
      <c r="P2531" s="776"/>
      <c r="Q2531" s="776"/>
      <c r="R2531" s="776"/>
      <c r="S2531" s="776"/>
      <c r="T2531" s="776"/>
      <c r="U2531" s="776"/>
      <c r="V2531" s="46"/>
      <c r="W2531" s="46"/>
      <c r="X2531" s="775"/>
      <c r="Y2531" s="775"/>
      <c r="Z2531" s="775"/>
      <c r="AA2531" s="775"/>
      <c r="AB2531" s="775"/>
    </row>
    <row r="2532" spans="1:28" s="43" customFormat="1" x14ac:dyDescent="0.2">
      <c r="A2532" s="776"/>
      <c r="B2532" s="780"/>
      <c r="D2532" s="779"/>
      <c r="E2532" s="779"/>
      <c r="F2532" s="778"/>
      <c r="G2532" s="777"/>
      <c r="H2532" s="776"/>
      <c r="I2532" s="776"/>
      <c r="J2532" s="776"/>
      <c r="K2532" s="776"/>
      <c r="L2532" s="776"/>
      <c r="M2532" s="776"/>
      <c r="N2532" s="776"/>
      <c r="O2532" s="776"/>
      <c r="P2532" s="776"/>
      <c r="Q2532" s="776"/>
      <c r="R2532" s="776"/>
      <c r="S2532" s="776"/>
      <c r="T2532" s="776"/>
      <c r="U2532" s="776"/>
      <c r="V2532" s="46"/>
      <c r="W2532" s="46"/>
      <c r="X2532" s="775"/>
      <c r="Y2532" s="775"/>
      <c r="Z2532" s="775"/>
      <c r="AA2532" s="775"/>
      <c r="AB2532" s="775"/>
    </row>
    <row r="2533" spans="1:28" s="43" customFormat="1" x14ac:dyDescent="0.2">
      <c r="A2533" s="776"/>
      <c r="B2533" s="780"/>
      <c r="D2533" s="779"/>
      <c r="E2533" s="779"/>
      <c r="F2533" s="778"/>
      <c r="G2533" s="777"/>
      <c r="H2533" s="776"/>
      <c r="I2533" s="776"/>
      <c r="J2533" s="776"/>
      <c r="K2533" s="776"/>
      <c r="L2533" s="776"/>
      <c r="M2533" s="776"/>
      <c r="N2533" s="776"/>
      <c r="O2533" s="776"/>
      <c r="P2533" s="776"/>
      <c r="Q2533" s="776"/>
      <c r="R2533" s="776"/>
      <c r="S2533" s="776"/>
      <c r="T2533" s="776"/>
      <c r="U2533" s="776"/>
      <c r="V2533" s="46"/>
      <c r="W2533" s="46"/>
      <c r="X2533" s="775"/>
      <c r="Y2533" s="775"/>
      <c r="Z2533" s="775"/>
      <c r="AA2533" s="775"/>
      <c r="AB2533" s="775"/>
    </row>
    <row r="2534" spans="1:28" s="43" customFormat="1" x14ac:dyDescent="0.2">
      <c r="A2534" s="776"/>
      <c r="B2534" s="780"/>
      <c r="D2534" s="779"/>
      <c r="E2534" s="779"/>
      <c r="F2534" s="778"/>
      <c r="G2534" s="777"/>
      <c r="H2534" s="776"/>
      <c r="I2534" s="776"/>
      <c r="J2534" s="776"/>
      <c r="K2534" s="776"/>
      <c r="L2534" s="776"/>
      <c r="M2534" s="776"/>
      <c r="N2534" s="776"/>
      <c r="O2534" s="776"/>
      <c r="P2534" s="776"/>
      <c r="Q2534" s="776"/>
      <c r="R2534" s="776"/>
      <c r="S2534" s="776"/>
      <c r="T2534" s="776"/>
      <c r="U2534" s="776"/>
      <c r="V2534" s="46"/>
      <c r="W2534" s="46"/>
      <c r="X2534" s="775"/>
      <c r="Y2534" s="775"/>
      <c r="Z2534" s="775"/>
      <c r="AA2534" s="775"/>
      <c r="AB2534" s="775"/>
    </row>
    <row r="2535" spans="1:28" s="43" customFormat="1" x14ac:dyDescent="0.2">
      <c r="A2535" s="776"/>
      <c r="B2535" s="780"/>
      <c r="D2535" s="779"/>
      <c r="E2535" s="779"/>
      <c r="F2535" s="778"/>
      <c r="G2535" s="777"/>
      <c r="H2535" s="776"/>
      <c r="I2535" s="776"/>
      <c r="J2535" s="776"/>
      <c r="K2535" s="776"/>
      <c r="L2535" s="776"/>
      <c r="M2535" s="776"/>
      <c r="N2535" s="776"/>
      <c r="O2535" s="776"/>
      <c r="P2535" s="776"/>
      <c r="Q2535" s="776"/>
      <c r="R2535" s="776"/>
      <c r="S2535" s="776"/>
      <c r="T2535" s="776"/>
      <c r="U2535" s="776"/>
      <c r="V2535" s="46"/>
      <c r="W2535" s="46"/>
      <c r="X2535" s="775"/>
      <c r="Y2535" s="775"/>
      <c r="Z2535" s="775"/>
      <c r="AA2535" s="775"/>
      <c r="AB2535" s="775"/>
    </row>
    <row r="2536" spans="1:28" s="43" customFormat="1" x14ac:dyDescent="0.2">
      <c r="A2536" s="776"/>
      <c r="B2536" s="780"/>
      <c r="D2536" s="779"/>
      <c r="E2536" s="779"/>
      <c r="F2536" s="778"/>
      <c r="G2536" s="777"/>
      <c r="H2536" s="776"/>
      <c r="I2536" s="776"/>
      <c r="J2536" s="776"/>
      <c r="K2536" s="776"/>
      <c r="L2536" s="776"/>
      <c r="M2536" s="776"/>
      <c r="N2536" s="776"/>
      <c r="O2536" s="776"/>
      <c r="P2536" s="776"/>
      <c r="Q2536" s="776"/>
      <c r="R2536" s="776"/>
      <c r="S2536" s="776"/>
      <c r="T2536" s="776"/>
      <c r="U2536" s="776"/>
      <c r="V2536" s="46"/>
      <c r="W2536" s="46"/>
      <c r="X2536" s="775"/>
      <c r="Y2536" s="775"/>
      <c r="Z2536" s="775"/>
      <c r="AA2536" s="775"/>
      <c r="AB2536" s="775"/>
    </row>
    <row r="2537" spans="1:28" s="43" customFormat="1" x14ac:dyDescent="0.2">
      <c r="A2537" s="776"/>
      <c r="B2537" s="780"/>
      <c r="D2537" s="779"/>
      <c r="E2537" s="779"/>
      <c r="F2537" s="778"/>
      <c r="G2537" s="777"/>
      <c r="H2537" s="776"/>
      <c r="I2537" s="776"/>
      <c r="J2537" s="776"/>
      <c r="K2537" s="776"/>
      <c r="L2537" s="776"/>
      <c r="M2537" s="776"/>
      <c r="N2537" s="776"/>
      <c r="O2537" s="776"/>
      <c r="P2537" s="776"/>
      <c r="Q2537" s="776"/>
      <c r="R2537" s="776"/>
      <c r="S2537" s="776"/>
      <c r="T2537" s="776"/>
      <c r="U2537" s="776"/>
      <c r="V2537" s="46"/>
      <c r="W2537" s="46"/>
      <c r="X2537" s="775"/>
      <c r="Y2537" s="775"/>
      <c r="Z2537" s="775"/>
      <c r="AA2537" s="775"/>
      <c r="AB2537" s="775"/>
    </row>
    <row r="2538" spans="1:28" s="43" customFormat="1" x14ac:dyDescent="0.2">
      <c r="A2538" s="776"/>
      <c r="B2538" s="780"/>
      <c r="D2538" s="779"/>
      <c r="E2538" s="779"/>
      <c r="F2538" s="778"/>
      <c r="G2538" s="777"/>
      <c r="H2538" s="776"/>
      <c r="I2538" s="776"/>
      <c r="J2538" s="776"/>
      <c r="K2538" s="776"/>
      <c r="L2538" s="776"/>
      <c r="M2538" s="776"/>
      <c r="N2538" s="776"/>
      <c r="O2538" s="776"/>
      <c r="P2538" s="776"/>
      <c r="Q2538" s="776"/>
      <c r="R2538" s="776"/>
      <c r="S2538" s="776"/>
      <c r="T2538" s="776"/>
      <c r="U2538" s="776"/>
      <c r="V2538" s="46"/>
      <c r="W2538" s="46"/>
      <c r="X2538" s="775"/>
      <c r="Y2538" s="775"/>
      <c r="Z2538" s="775"/>
      <c r="AA2538" s="775"/>
      <c r="AB2538" s="775"/>
    </row>
    <row r="2539" spans="1:28" s="43" customFormat="1" x14ac:dyDescent="0.2">
      <c r="A2539" s="776"/>
      <c r="B2539" s="780"/>
      <c r="D2539" s="779"/>
      <c r="E2539" s="779"/>
      <c r="F2539" s="778"/>
      <c r="G2539" s="777"/>
      <c r="H2539" s="776"/>
      <c r="I2539" s="776"/>
      <c r="J2539" s="776"/>
      <c r="K2539" s="776"/>
      <c r="L2539" s="776"/>
      <c r="M2539" s="776"/>
      <c r="N2539" s="776"/>
      <c r="O2539" s="776"/>
      <c r="P2539" s="776"/>
      <c r="Q2539" s="776"/>
      <c r="R2539" s="776"/>
      <c r="S2539" s="776"/>
      <c r="T2539" s="776"/>
      <c r="U2539" s="776"/>
      <c r="V2539" s="46"/>
      <c r="W2539" s="46"/>
      <c r="X2539" s="775"/>
      <c r="Y2539" s="775"/>
      <c r="Z2539" s="775"/>
      <c r="AA2539" s="775"/>
      <c r="AB2539" s="775"/>
    </row>
    <row r="2540" spans="1:28" s="43" customFormat="1" x14ac:dyDescent="0.2">
      <c r="A2540" s="776"/>
      <c r="B2540" s="780"/>
      <c r="D2540" s="779"/>
      <c r="E2540" s="779"/>
      <c r="F2540" s="778"/>
      <c r="G2540" s="777"/>
      <c r="H2540" s="776"/>
      <c r="I2540" s="776"/>
      <c r="J2540" s="776"/>
      <c r="K2540" s="776"/>
      <c r="L2540" s="776"/>
      <c r="M2540" s="776"/>
      <c r="N2540" s="776"/>
      <c r="O2540" s="776"/>
      <c r="P2540" s="776"/>
      <c r="Q2540" s="776"/>
      <c r="R2540" s="776"/>
      <c r="S2540" s="776"/>
      <c r="T2540" s="776"/>
      <c r="U2540" s="776"/>
      <c r="V2540" s="46"/>
      <c r="W2540" s="46"/>
      <c r="X2540" s="775"/>
      <c r="Y2540" s="775"/>
      <c r="Z2540" s="775"/>
      <c r="AA2540" s="775"/>
      <c r="AB2540" s="775"/>
    </row>
    <row r="2541" spans="1:28" s="43" customFormat="1" x14ac:dyDescent="0.2">
      <c r="A2541" s="776"/>
      <c r="B2541" s="780"/>
      <c r="D2541" s="779"/>
      <c r="E2541" s="779"/>
      <c r="F2541" s="778"/>
      <c r="G2541" s="777"/>
      <c r="H2541" s="776"/>
      <c r="I2541" s="776"/>
      <c r="J2541" s="776"/>
      <c r="K2541" s="776"/>
      <c r="L2541" s="776"/>
      <c r="M2541" s="776"/>
      <c r="N2541" s="776"/>
      <c r="O2541" s="776"/>
      <c r="P2541" s="776"/>
      <c r="Q2541" s="776"/>
      <c r="R2541" s="776"/>
      <c r="S2541" s="776"/>
      <c r="T2541" s="776"/>
      <c r="U2541" s="776"/>
      <c r="V2541" s="46"/>
      <c r="W2541" s="46"/>
      <c r="X2541" s="775"/>
      <c r="Y2541" s="775"/>
      <c r="Z2541" s="775"/>
      <c r="AA2541" s="775"/>
      <c r="AB2541" s="775"/>
    </row>
    <row r="2542" spans="1:28" s="43" customFormat="1" x14ac:dyDescent="0.2">
      <c r="A2542" s="776"/>
      <c r="B2542" s="780"/>
      <c r="D2542" s="779"/>
      <c r="E2542" s="779"/>
      <c r="F2542" s="778"/>
      <c r="G2542" s="777"/>
      <c r="H2542" s="776"/>
      <c r="I2542" s="776"/>
      <c r="J2542" s="776"/>
      <c r="K2542" s="776"/>
      <c r="L2542" s="776"/>
      <c r="M2542" s="776"/>
      <c r="N2542" s="776"/>
      <c r="O2542" s="776"/>
      <c r="P2542" s="776"/>
      <c r="Q2542" s="776"/>
      <c r="R2542" s="776"/>
      <c r="S2542" s="776"/>
      <c r="T2542" s="776"/>
      <c r="U2542" s="776"/>
      <c r="V2542" s="46"/>
      <c r="W2542" s="46"/>
      <c r="X2542" s="775"/>
      <c r="Y2542" s="775"/>
      <c r="Z2542" s="775"/>
      <c r="AA2542" s="775"/>
      <c r="AB2542" s="775"/>
    </row>
    <row r="2543" spans="1:28" s="43" customFormat="1" x14ac:dyDescent="0.2">
      <c r="A2543" s="776"/>
      <c r="B2543" s="780"/>
      <c r="D2543" s="779"/>
      <c r="E2543" s="779"/>
      <c r="F2543" s="778"/>
      <c r="G2543" s="777"/>
      <c r="H2543" s="776"/>
      <c r="I2543" s="776"/>
      <c r="J2543" s="776"/>
      <c r="K2543" s="776"/>
      <c r="L2543" s="776"/>
      <c r="M2543" s="776"/>
      <c r="N2543" s="776"/>
      <c r="O2543" s="776"/>
      <c r="P2543" s="776"/>
      <c r="Q2543" s="776"/>
      <c r="R2543" s="776"/>
      <c r="S2543" s="776"/>
      <c r="T2543" s="776"/>
      <c r="U2543" s="776"/>
      <c r="V2543" s="46"/>
      <c r="W2543" s="46"/>
      <c r="X2543" s="775"/>
      <c r="Y2543" s="775"/>
      <c r="Z2543" s="775"/>
      <c r="AA2543" s="775"/>
      <c r="AB2543" s="775"/>
    </row>
    <row r="2544" spans="1:28" s="43" customFormat="1" x14ac:dyDescent="0.2">
      <c r="A2544" s="776"/>
      <c r="B2544" s="780"/>
      <c r="D2544" s="779"/>
      <c r="E2544" s="779"/>
      <c r="F2544" s="778"/>
      <c r="G2544" s="777"/>
      <c r="H2544" s="776"/>
      <c r="I2544" s="776"/>
      <c r="J2544" s="776"/>
      <c r="K2544" s="776"/>
      <c r="L2544" s="776"/>
      <c r="M2544" s="776"/>
      <c r="N2544" s="776"/>
      <c r="O2544" s="776"/>
      <c r="P2544" s="776"/>
      <c r="Q2544" s="776"/>
      <c r="R2544" s="776"/>
      <c r="S2544" s="776"/>
      <c r="T2544" s="776"/>
      <c r="U2544" s="776"/>
      <c r="V2544" s="46"/>
      <c r="W2544" s="46"/>
      <c r="X2544" s="775"/>
      <c r="Y2544" s="775"/>
      <c r="Z2544" s="775"/>
      <c r="AA2544" s="775"/>
      <c r="AB2544" s="775"/>
    </row>
    <row r="2545" spans="1:28" s="43" customFormat="1" x14ac:dyDescent="0.2">
      <c r="A2545" s="776"/>
      <c r="B2545" s="780"/>
      <c r="D2545" s="779"/>
      <c r="E2545" s="779"/>
      <c r="F2545" s="778"/>
      <c r="G2545" s="777"/>
      <c r="H2545" s="776"/>
      <c r="I2545" s="776"/>
      <c r="J2545" s="776"/>
      <c r="K2545" s="776"/>
      <c r="L2545" s="776"/>
      <c r="M2545" s="776"/>
      <c r="N2545" s="776"/>
      <c r="O2545" s="776"/>
      <c r="P2545" s="776"/>
      <c r="Q2545" s="776"/>
      <c r="R2545" s="776"/>
      <c r="S2545" s="776"/>
      <c r="T2545" s="776"/>
      <c r="U2545" s="776"/>
      <c r="V2545" s="46"/>
      <c r="W2545" s="46"/>
      <c r="X2545" s="775"/>
      <c r="Y2545" s="775"/>
      <c r="Z2545" s="775"/>
      <c r="AA2545" s="775"/>
      <c r="AB2545" s="775"/>
    </row>
    <row r="2546" spans="1:28" s="43" customFormat="1" x14ac:dyDescent="0.2">
      <c r="A2546" s="776"/>
      <c r="B2546" s="780"/>
      <c r="D2546" s="779"/>
      <c r="E2546" s="779"/>
      <c r="F2546" s="778"/>
      <c r="G2546" s="777"/>
      <c r="H2546" s="776"/>
      <c r="I2546" s="776"/>
      <c r="J2546" s="776"/>
      <c r="K2546" s="776"/>
      <c r="L2546" s="776"/>
      <c r="M2546" s="776"/>
      <c r="N2546" s="776"/>
      <c r="O2546" s="776"/>
      <c r="P2546" s="776"/>
      <c r="Q2546" s="776"/>
      <c r="R2546" s="776"/>
      <c r="S2546" s="776"/>
      <c r="T2546" s="776"/>
      <c r="U2546" s="776"/>
      <c r="V2546" s="46"/>
      <c r="W2546" s="46"/>
      <c r="X2546" s="775"/>
      <c r="Y2546" s="775"/>
      <c r="Z2546" s="775"/>
      <c r="AA2546" s="775"/>
      <c r="AB2546" s="775"/>
    </row>
    <row r="2547" spans="1:28" s="43" customFormat="1" x14ac:dyDescent="0.2">
      <c r="A2547" s="776"/>
      <c r="B2547" s="780"/>
      <c r="D2547" s="779"/>
      <c r="E2547" s="779"/>
      <c r="F2547" s="778"/>
      <c r="G2547" s="777"/>
      <c r="H2547" s="776"/>
      <c r="I2547" s="776"/>
      <c r="J2547" s="776"/>
      <c r="K2547" s="776"/>
      <c r="L2547" s="776"/>
      <c r="M2547" s="776"/>
      <c r="N2547" s="776"/>
      <c r="O2547" s="776"/>
      <c r="P2547" s="776"/>
      <c r="Q2547" s="776"/>
      <c r="R2547" s="776"/>
      <c r="S2547" s="776"/>
      <c r="T2547" s="776"/>
      <c r="U2547" s="776"/>
      <c r="V2547" s="46"/>
      <c r="W2547" s="46"/>
      <c r="X2547" s="775"/>
      <c r="Y2547" s="775"/>
      <c r="Z2547" s="775"/>
      <c r="AA2547" s="775"/>
      <c r="AB2547" s="775"/>
    </row>
    <row r="2548" spans="1:28" s="43" customFormat="1" x14ac:dyDescent="0.2">
      <c r="A2548" s="776"/>
      <c r="B2548" s="780"/>
      <c r="D2548" s="779"/>
      <c r="E2548" s="779"/>
      <c r="F2548" s="778"/>
      <c r="G2548" s="777"/>
      <c r="H2548" s="776"/>
      <c r="I2548" s="776"/>
      <c r="J2548" s="776"/>
      <c r="K2548" s="776"/>
      <c r="L2548" s="776"/>
      <c r="M2548" s="776"/>
      <c r="N2548" s="776"/>
      <c r="O2548" s="776"/>
      <c r="P2548" s="776"/>
      <c r="Q2548" s="776"/>
      <c r="R2548" s="776"/>
      <c r="S2548" s="776"/>
      <c r="T2548" s="776"/>
      <c r="U2548" s="776"/>
      <c r="V2548" s="46"/>
      <c r="W2548" s="46"/>
      <c r="X2548" s="775"/>
      <c r="Y2548" s="775"/>
      <c r="Z2548" s="775"/>
      <c r="AA2548" s="775"/>
      <c r="AB2548" s="775"/>
    </row>
    <row r="2549" spans="1:28" s="43" customFormat="1" x14ac:dyDescent="0.2">
      <c r="A2549" s="776"/>
      <c r="B2549" s="780"/>
      <c r="D2549" s="779"/>
      <c r="E2549" s="779"/>
      <c r="F2549" s="778"/>
      <c r="G2549" s="777"/>
      <c r="H2549" s="776"/>
      <c r="I2549" s="776"/>
      <c r="J2549" s="776"/>
      <c r="K2549" s="776"/>
      <c r="L2549" s="776"/>
      <c r="M2549" s="776"/>
      <c r="N2549" s="776"/>
      <c r="O2549" s="776"/>
      <c r="P2549" s="776"/>
      <c r="Q2549" s="776"/>
      <c r="R2549" s="776"/>
      <c r="S2549" s="776"/>
      <c r="T2549" s="776"/>
      <c r="U2549" s="776"/>
      <c r="V2549" s="46"/>
      <c r="W2549" s="46"/>
      <c r="X2549" s="775"/>
      <c r="Y2549" s="775"/>
      <c r="Z2549" s="775"/>
      <c r="AA2549" s="775"/>
      <c r="AB2549" s="775"/>
    </row>
    <row r="2550" spans="1:28" s="43" customFormat="1" x14ac:dyDescent="0.2">
      <c r="A2550" s="776"/>
      <c r="B2550" s="780"/>
      <c r="D2550" s="779"/>
      <c r="E2550" s="779"/>
      <c r="F2550" s="778"/>
      <c r="G2550" s="777"/>
      <c r="H2550" s="776"/>
      <c r="I2550" s="776"/>
      <c r="J2550" s="776"/>
      <c r="K2550" s="776"/>
      <c r="L2550" s="776"/>
      <c r="M2550" s="776"/>
      <c r="N2550" s="776"/>
      <c r="O2550" s="776"/>
      <c r="P2550" s="776"/>
      <c r="Q2550" s="776"/>
      <c r="R2550" s="776"/>
      <c r="S2550" s="776"/>
      <c r="T2550" s="776"/>
      <c r="U2550" s="776"/>
      <c r="V2550" s="46"/>
      <c r="W2550" s="46"/>
      <c r="X2550" s="775"/>
      <c r="Y2550" s="775"/>
      <c r="Z2550" s="775"/>
      <c r="AA2550" s="775"/>
      <c r="AB2550" s="775"/>
    </row>
    <row r="2551" spans="1:28" s="43" customFormat="1" x14ac:dyDescent="0.2">
      <c r="A2551" s="776"/>
      <c r="B2551" s="780"/>
      <c r="D2551" s="779"/>
      <c r="E2551" s="779"/>
      <c r="F2551" s="778"/>
      <c r="G2551" s="777"/>
      <c r="H2551" s="776"/>
      <c r="I2551" s="776"/>
      <c r="J2551" s="776"/>
      <c r="K2551" s="776"/>
      <c r="L2551" s="776"/>
      <c r="M2551" s="776"/>
      <c r="N2551" s="776"/>
      <c r="O2551" s="776"/>
      <c r="P2551" s="776"/>
      <c r="Q2551" s="776"/>
      <c r="R2551" s="776"/>
      <c r="S2551" s="776"/>
      <c r="T2551" s="776"/>
      <c r="U2551" s="776"/>
      <c r="V2551" s="46"/>
      <c r="W2551" s="46"/>
      <c r="X2551" s="775"/>
      <c r="Y2551" s="775"/>
      <c r="Z2551" s="775"/>
      <c r="AA2551" s="775"/>
      <c r="AB2551" s="775"/>
    </row>
    <row r="2552" spans="1:28" s="43" customFormat="1" x14ac:dyDescent="0.2">
      <c r="A2552" s="776"/>
      <c r="B2552" s="780"/>
      <c r="D2552" s="779"/>
      <c r="E2552" s="779"/>
      <c r="F2552" s="778"/>
      <c r="G2552" s="777"/>
      <c r="H2552" s="776"/>
      <c r="I2552" s="776"/>
      <c r="J2552" s="776"/>
      <c r="K2552" s="776"/>
      <c r="L2552" s="776"/>
      <c r="M2552" s="776"/>
      <c r="N2552" s="776"/>
      <c r="O2552" s="776"/>
      <c r="P2552" s="776"/>
      <c r="Q2552" s="776"/>
      <c r="R2552" s="776"/>
      <c r="S2552" s="776"/>
      <c r="T2552" s="776"/>
      <c r="U2552" s="776"/>
      <c r="V2552" s="46"/>
      <c r="W2552" s="46"/>
      <c r="X2552" s="775"/>
      <c r="Y2552" s="775"/>
      <c r="Z2552" s="775"/>
      <c r="AA2552" s="775"/>
      <c r="AB2552" s="775"/>
    </row>
    <row r="2553" spans="1:28" s="43" customFormat="1" x14ac:dyDescent="0.2">
      <c r="A2553" s="776"/>
      <c r="B2553" s="780"/>
      <c r="D2553" s="779"/>
      <c r="E2553" s="779"/>
      <c r="F2553" s="778"/>
      <c r="G2553" s="777"/>
      <c r="H2553" s="776"/>
      <c r="I2553" s="776"/>
      <c r="J2553" s="776"/>
      <c r="K2553" s="776"/>
      <c r="L2553" s="776"/>
      <c r="M2553" s="776"/>
      <c r="N2553" s="776"/>
      <c r="O2553" s="776"/>
      <c r="P2553" s="776"/>
      <c r="Q2553" s="776"/>
      <c r="R2553" s="776"/>
      <c r="S2553" s="776"/>
      <c r="T2553" s="776"/>
      <c r="U2553" s="776"/>
      <c r="V2553" s="46"/>
      <c r="W2553" s="46"/>
      <c r="X2553" s="775"/>
      <c r="Y2553" s="775"/>
      <c r="Z2553" s="775"/>
      <c r="AA2553" s="775"/>
      <c r="AB2553" s="775"/>
    </row>
    <row r="2554" spans="1:28" s="43" customFormat="1" x14ac:dyDescent="0.2">
      <c r="A2554" s="776"/>
      <c r="B2554" s="780"/>
      <c r="D2554" s="779"/>
      <c r="E2554" s="779"/>
      <c r="F2554" s="778"/>
      <c r="G2554" s="777"/>
      <c r="H2554" s="776"/>
      <c r="I2554" s="776"/>
      <c r="J2554" s="776"/>
      <c r="K2554" s="776"/>
      <c r="L2554" s="776"/>
      <c r="M2554" s="776"/>
      <c r="N2554" s="776"/>
      <c r="O2554" s="776"/>
      <c r="P2554" s="776"/>
      <c r="Q2554" s="776"/>
      <c r="R2554" s="776"/>
      <c r="S2554" s="776"/>
      <c r="T2554" s="776"/>
      <c r="U2554" s="776"/>
      <c r="V2554" s="46"/>
      <c r="W2554" s="46"/>
      <c r="X2554" s="775"/>
      <c r="Y2554" s="775"/>
      <c r="Z2554" s="775"/>
      <c r="AA2554" s="775"/>
      <c r="AB2554" s="775"/>
    </row>
    <row r="2555" spans="1:28" s="43" customFormat="1" x14ac:dyDescent="0.2">
      <c r="A2555" s="776"/>
      <c r="B2555" s="780"/>
      <c r="D2555" s="779"/>
      <c r="E2555" s="779"/>
      <c r="F2555" s="778"/>
      <c r="G2555" s="777"/>
      <c r="H2555" s="776"/>
      <c r="I2555" s="776"/>
      <c r="J2555" s="776"/>
      <c r="K2555" s="776"/>
      <c r="L2555" s="776"/>
      <c r="M2555" s="776"/>
      <c r="N2555" s="776"/>
      <c r="O2555" s="776"/>
      <c r="P2555" s="776"/>
      <c r="Q2555" s="776"/>
      <c r="R2555" s="776"/>
      <c r="S2555" s="776"/>
      <c r="T2555" s="776"/>
      <c r="U2555" s="776"/>
      <c r="V2555" s="46"/>
      <c r="W2555" s="46"/>
      <c r="X2555" s="775"/>
      <c r="Y2555" s="775"/>
      <c r="Z2555" s="775"/>
      <c r="AA2555" s="775"/>
      <c r="AB2555" s="775"/>
    </row>
    <row r="2556" spans="1:28" s="43" customFormat="1" x14ac:dyDescent="0.2">
      <c r="A2556" s="776"/>
      <c r="B2556" s="780"/>
      <c r="D2556" s="779"/>
      <c r="E2556" s="779"/>
      <c r="F2556" s="778"/>
      <c r="G2556" s="777"/>
      <c r="H2556" s="776"/>
      <c r="I2556" s="776"/>
      <c r="J2556" s="776"/>
      <c r="K2556" s="776"/>
      <c r="L2556" s="776"/>
      <c r="M2556" s="776"/>
      <c r="N2556" s="776"/>
      <c r="O2556" s="776"/>
      <c r="P2556" s="776"/>
      <c r="Q2556" s="776"/>
      <c r="R2556" s="776"/>
      <c r="S2556" s="776"/>
      <c r="T2556" s="776"/>
      <c r="U2556" s="776"/>
      <c r="V2556" s="46"/>
      <c r="W2556" s="46"/>
      <c r="X2556" s="775"/>
      <c r="Y2556" s="775"/>
      <c r="Z2556" s="775"/>
      <c r="AA2556" s="775"/>
      <c r="AB2556" s="775"/>
    </row>
    <row r="2557" spans="1:28" s="43" customFormat="1" x14ac:dyDescent="0.2">
      <c r="A2557" s="776"/>
      <c r="B2557" s="780"/>
      <c r="D2557" s="779"/>
      <c r="E2557" s="779"/>
      <c r="F2557" s="778"/>
      <c r="G2557" s="777"/>
      <c r="H2557" s="776"/>
      <c r="I2557" s="776"/>
      <c r="J2557" s="776"/>
      <c r="K2557" s="776"/>
      <c r="L2557" s="776"/>
      <c r="M2557" s="776"/>
      <c r="N2557" s="776"/>
      <c r="O2557" s="776"/>
      <c r="P2557" s="776"/>
      <c r="Q2557" s="776"/>
      <c r="R2557" s="776"/>
      <c r="S2557" s="776"/>
      <c r="T2557" s="776"/>
      <c r="U2557" s="776"/>
      <c r="V2557" s="46"/>
      <c r="W2557" s="46"/>
      <c r="X2557" s="775"/>
      <c r="Y2557" s="775"/>
      <c r="Z2557" s="775"/>
      <c r="AA2557" s="775"/>
      <c r="AB2557" s="775"/>
    </row>
    <row r="2558" spans="1:28" s="43" customFormat="1" x14ac:dyDescent="0.2">
      <c r="A2558" s="776"/>
      <c r="B2558" s="780"/>
      <c r="D2558" s="779"/>
      <c r="E2558" s="779"/>
      <c r="F2558" s="778"/>
      <c r="G2558" s="777"/>
      <c r="H2558" s="776"/>
      <c r="I2558" s="776"/>
      <c r="J2558" s="776"/>
      <c r="K2558" s="776"/>
      <c r="L2558" s="776"/>
      <c r="M2558" s="776"/>
      <c r="N2558" s="776"/>
      <c r="O2558" s="776"/>
      <c r="P2558" s="776"/>
      <c r="Q2558" s="776"/>
      <c r="R2558" s="776"/>
      <c r="S2558" s="776"/>
      <c r="T2558" s="776"/>
      <c r="U2558" s="776"/>
      <c r="V2558" s="46"/>
      <c r="W2558" s="46"/>
      <c r="X2558" s="775"/>
      <c r="Y2558" s="775"/>
      <c r="Z2558" s="775"/>
      <c r="AA2558" s="775"/>
      <c r="AB2558" s="775"/>
    </row>
    <row r="2559" spans="1:28" s="43" customFormat="1" x14ac:dyDescent="0.2">
      <c r="A2559" s="776"/>
      <c r="B2559" s="780"/>
      <c r="D2559" s="779"/>
      <c r="E2559" s="779"/>
      <c r="F2559" s="778"/>
      <c r="G2559" s="777"/>
      <c r="H2559" s="776"/>
      <c r="I2559" s="776"/>
      <c r="J2559" s="776"/>
      <c r="K2559" s="776"/>
      <c r="L2559" s="776"/>
      <c r="M2559" s="776"/>
      <c r="N2559" s="776"/>
      <c r="O2559" s="776"/>
      <c r="P2559" s="776"/>
      <c r="Q2559" s="776"/>
      <c r="R2559" s="776"/>
      <c r="S2559" s="776"/>
      <c r="T2559" s="776"/>
      <c r="U2559" s="776"/>
      <c r="V2559" s="46"/>
      <c r="W2559" s="46"/>
      <c r="X2559" s="775"/>
      <c r="Y2559" s="775"/>
      <c r="Z2559" s="775"/>
      <c r="AA2559" s="775"/>
      <c r="AB2559" s="775"/>
    </row>
    <row r="2560" spans="1:28" s="43" customFormat="1" x14ac:dyDescent="0.2">
      <c r="A2560" s="776"/>
      <c r="B2560" s="780"/>
      <c r="D2560" s="779"/>
      <c r="E2560" s="779"/>
      <c r="F2560" s="778"/>
      <c r="G2560" s="777"/>
      <c r="H2560" s="776"/>
      <c r="I2560" s="776"/>
      <c r="J2560" s="776"/>
      <c r="K2560" s="776"/>
      <c r="L2560" s="776"/>
      <c r="M2560" s="776"/>
      <c r="N2560" s="776"/>
      <c r="O2560" s="776"/>
      <c r="P2560" s="776"/>
      <c r="Q2560" s="776"/>
      <c r="R2560" s="776"/>
      <c r="S2560" s="776"/>
      <c r="T2560" s="776"/>
      <c r="U2560" s="776"/>
      <c r="V2560" s="46"/>
      <c r="W2560" s="46"/>
      <c r="X2560" s="775"/>
      <c r="Y2560" s="775"/>
      <c r="Z2560" s="775"/>
      <c r="AA2560" s="775"/>
      <c r="AB2560" s="775"/>
    </row>
    <row r="2561" spans="1:28" s="43" customFormat="1" x14ac:dyDescent="0.2">
      <c r="A2561" s="776"/>
      <c r="B2561" s="780"/>
      <c r="D2561" s="779"/>
      <c r="E2561" s="779"/>
      <c r="F2561" s="778"/>
      <c r="G2561" s="777"/>
      <c r="H2561" s="776"/>
      <c r="I2561" s="776"/>
      <c r="J2561" s="776"/>
      <c r="K2561" s="776"/>
      <c r="L2561" s="776"/>
      <c r="M2561" s="776"/>
      <c r="N2561" s="776"/>
      <c r="O2561" s="776"/>
      <c r="P2561" s="776"/>
      <c r="Q2561" s="776"/>
      <c r="R2561" s="776"/>
      <c r="S2561" s="776"/>
      <c r="T2561" s="776"/>
      <c r="U2561" s="776"/>
      <c r="V2561" s="46"/>
      <c r="W2561" s="46"/>
      <c r="X2561" s="775"/>
      <c r="Y2561" s="775"/>
      <c r="Z2561" s="775"/>
      <c r="AA2561" s="775"/>
      <c r="AB2561" s="775"/>
    </row>
    <row r="2562" spans="1:28" s="43" customFormat="1" x14ac:dyDescent="0.2">
      <c r="A2562" s="776"/>
      <c r="B2562" s="780"/>
      <c r="D2562" s="779"/>
      <c r="E2562" s="779"/>
      <c r="F2562" s="778"/>
      <c r="G2562" s="777"/>
      <c r="H2562" s="776"/>
      <c r="I2562" s="776"/>
      <c r="J2562" s="776"/>
      <c r="K2562" s="776"/>
      <c r="L2562" s="776"/>
      <c r="M2562" s="776"/>
      <c r="N2562" s="776"/>
      <c r="O2562" s="776"/>
      <c r="P2562" s="776"/>
      <c r="Q2562" s="776"/>
      <c r="R2562" s="776"/>
      <c r="S2562" s="776"/>
      <c r="T2562" s="776"/>
      <c r="U2562" s="776"/>
      <c r="V2562" s="46"/>
      <c r="W2562" s="46"/>
      <c r="X2562" s="775"/>
      <c r="Y2562" s="775"/>
      <c r="Z2562" s="775"/>
      <c r="AA2562" s="775"/>
      <c r="AB2562" s="775"/>
    </row>
    <row r="2563" spans="1:28" s="43" customFormat="1" x14ac:dyDescent="0.2">
      <c r="A2563" s="776"/>
      <c r="B2563" s="780"/>
      <c r="D2563" s="779"/>
      <c r="E2563" s="779"/>
      <c r="F2563" s="778"/>
      <c r="G2563" s="777"/>
      <c r="H2563" s="776"/>
      <c r="I2563" s="776"/>
      <c r="J2563" s="776"/>
      <c r="K2563" s="776"/>
      <c r="L2563" s="776"/>
      <c r="M2563" s="776"/>
      <c r="N2563" s="776"/>
      <c r="O2563" s="776"/>
      <c r="P2563" s="776"/>
      <c r="Q2563" s="776"/>
      <c r="R2563" s="776"/>
      <c r="S2563" s="776"/>
      <c r="T2563" s="776"/>
      <c r="U2563" s="776"/>
      <c r="V2563" s="46"/>
      <c r="W2563" s="46"/>
      <c r="X2563" s="775"/>
      <c r="Y2563" s="775"/>
      <c r="Z2563" s="775"/>
      <c r="AA2563" s="775"/>
      <c r="AB2563" s="775"/>
    </row>
    <row r="2564" spans="1:28" s="43" customFormat="1" x14ac:dyDescent="0.2">
      <c r="A2564" s="776"/>
      <c r="B2564" s="780"/>
      <c r="D2564" s="779"/>
      <c r="E2564" s="779"/>
      <c r="F2564" s="778"/>
      <c r="G2564" s="777"/>
      <c r="H2564" s="776"/>
      <c r="I2564" s="776"/>
      <c r="J2564" s="776"/>
      <c r="K2564" s="776"/>
      <c r="L2564" s="776"/>
      <c r="M2564" s="776"/>
      <c r="N2564" s="776"/>
      <c r="O2564" s="776"/>
      <c r="P2564" s="776"/>
      <c r="Q2564" s="776"/>
      <c r="R2564" s="776"/>
      <c r="S2564" s="776"/>
      <c r="T2564" s="776"/>
      <c r="U2564" s="776"/>
      <c r="V2564" s="46"/>
      <c r="W2564" s="46"/>
      <c r="X2564" s="775"/>
      <c r="Y2564" s="775"/>
      <c r="Z2564" s="775"/>
      <c r="AA2564" s="775"/>
      <c r="AB2564" s="775"/>
    </row>
    <row r="2565" spans="1:28" s="43" customFormat="1" x14ac:dyDescent="0.2">
      <c r="A2565" s="776"/>
      <c r="B2565" s="780"/>
      <c r="D2565" s="779"/>
      <c r="E2565" s="779"/>
      <c r="F2565" s="778"/>
      <c r="G2565" s="777"/>
      <c r="H2565" s="776"/>
      <c r="I2565" s="776"/>
      <c r="J2565" s="776"/>
      <c r="K2565" s="776"/>
      <c r="L2565" s="776"/>
      <c r="M2565" s="776"/>
      <c r="N2565" s="776"/>
      <c r="O2565" s="776"/>
      <c r="P2565" s="776"/>
      <c r="Q2565" s="776"/>
      <c r="R2565" s="776"/>
      <c r="S2565" s="776"/>
      <c r="T2565" s="776"/>
      <c r="U2565" s="776"/>
      <c r="V2565" s="46"/>
      <c r="W2565" s="46"/>
      <c r="X2565" s="775"/>
      <c r="Y2565" s="775"/>
      <c r="Z2565" s="775"/>
      <c r="AA2565" s="775"/>
      <c r="AB2565" s="775"/>
    </row>
    <row r="2566" spans="1:28" s="43" customFormat="1" x14ac:dyDescent="0.2">
      <c r="A2566" s="776"/>
      <c r="B2566" s="780"/>
      <c r="D2566" s="779"/>
      <c r="E2566" s="779"/>
      <c r="F2566" s="778"/>
      <c r="G2566" s="777"/>
      <c r="H2566" s="776"/>
      <c r="I2566" s="776"/>
      <c r="J2566" s="776"/>
      <c r="K2566" s="776"/>
      <c r="L2566" s="776"/>
      <c r="M2566" s="776"/>
      <c r="N2566" s="776"/>
      <c r="O2566" s="776"/>
      <c r="P2566" s="776"/>
      <c r="Q2566" s="776"/>
      <c r="R2566" s="776"/>
      <c r="S2566" s="776"/>
      <c r="T2566" s="776"/>
      <c r="U2566" s="776"/>
      <c r="V2566" s="46"/>
      <c r="W2566" s="46"/>
      <c r="X2566" s="775"/>
      <c r="Y2566" s="775"/>
      <c r="Z2566" s="775"/>
      <c r="AA2566" s="775"/>
      <c r="AB2566" s="775"/>
    </row>
    <row r="2567" spans="1:28" s="43" customFormat="1" x14ac:dyDescent="0.2">
      <c r="A2567" s="776"/>
      <c r="B2567" s="780"/>
      <c r="D2567" s="779"/>
      <c r="E2567" s="779"/>
      <c r="F2567" s="778"/>
      <c r="G2567" s="777"/>
      <c r="H2567" s="776"/>
      <c r="I2567" s="776"/>
      <c r="J2567" s="776"/>
      <c r="K2567" s="776"/>
      <c r="L2567" s="776"/>
      <c r="M2567" s="776"/>
      <c r="N2567" s="776"/>
      <c r="O2567" s="776"/>
      <c r="P2567" s="776"/>
      <c r="Q2567" s="776"/>
      <c r="R2567" s="776"/>
      <c r="S2567" s="776"/>
      <c r="T2567" s="776"/>
      <c r="U2567" s="776"/>
      <c r="V2567" s="46"/>
      <c r="W2567" s="46"/>
      <c r="X2567" s="775"/>
      <c r="Y2567" s="775"/>
      <c r="Z2567" s="775"/>
      <c r="AA2567" s="775"/>
      <c r="AB2567" s="775"/>
    </row>
    <row r="2568" spans="1:28" s="43" customFormat="1" x14ac:dyDescent="0.2">
      <c r="A2568" s="776"/>
      <c r="B2568" s="780"/>
      <c r="D2568" s="779"/>
      <c r="E2568" s="779"/>
      <c r="F2568" s="778"/>
      <c r="G2568" s="777"/>
      <c r="H2568" s="776"/>
      <c r="I2568" s="776"/>
      <c r="J2568" s="776"/>
      <c r="K2568" s="776"/>
      <c r="L2568" s="776"/>
      <c r="M2568" s="776"/>
      <c r="N2568" s="776"/>
      <c r="O2568" s="776"/>
      <c r="P2568" s="776"/>
      <c r="Q2568" s="776"/>
      <c r="R2568" s="776"/>
      <c r="S2568" s="776"/>
      <c r="T2568" s="776"/>
      <c r="U2568" s="776"/>
      <c r="V2568" s="46"/>
      <c r="W2568" s="46"/>
      <c r="X2568" s="775"/>
      <c r="Y2568" s="775"/>
      <c r="Z2568" s="775"/>
      <c r="AA2568" s="775"/>
      <c r="AB2568" s="775"/>
    </row>
    <row r="2569" spans="1:28" s="43" customFormat="1" x14ac:dyDescent="0.2">
      <c r="A2569" s="776"/>
      <c r="B2569" s="780"/>
      <c r="D2569" s="779"/>
      <c r="E2569" s="779"/>
      <c r="F2569" s="778"/>
      <c r="G2569" s="777"/>
      <c r="H2569" s="776"/>
      <c r="I2569" s="776"/>
      <c r="J2569" s="776"/>
      <c r="K2569" s="776"/>
      <c r="L2569" s="776"/>
      <c r="M2569" s="776"/>
      <c r="N2569" s="776"/>
      <c r="O2569" s="776"/>
      <c r="P2569" s="776"/>
      <c r="Q2569" s="776"/>
      <c r="R2569" s="776"/>
      <c r="S2569" s="776"/>
      <c r="T2569" s="776"/>
      <c r="U2569" s="776"/>
      <c r="V2569" s="46"/>
      <c r="W2569" s="46"/>
      <c r="X2569" s="775"/>
      <c r="Y2569" s="775"/>
      <c r="Z2569" s="775"/>
      <c r="AA2569" s="775"/>
      <c r="AB2569" s="775"/>
    </row>
    <row r="2570" spans="1:28" s="43" customFormat="1" x14ac:dyDescent="0.2">
      <c r="A2570" s="776"/>
      <c r="B2570" s="780"/>
      <c r="D2570" s="779"/>
      <c r="E2570" s="779"/>
      <c r="F2570" s="778"/>
      <c r="G2570" s="777"/>
      <c r="H2570" s="776"/>
      <c r="I2570" s="776"/>
      <c r="J2570" s="776"/>
      <c r="K2570" s="776"/>
      <c r="L2570" s="776"/>
      <c r="M2570" s="776"/>
      <c r="N2570" s="776"/>
      <c r="O2570" s="776"/>
      <c r="P2570" s="776"/>
      <c r="Q2570" s="776"/>
      <c r="R2570" s="776"/>
      <c r="S2570" s="776"/>
      <c r="T2570" s="776"/>
      <c r="U2570" s="776"/>
      <c r="V2570" s="46"/>
      <c r="W2570" s="46"/>
      <c r="X2570" s="775"/>
      <c r="Y2570" s="775"/>
      <c r="Z2570" s="775"/>
      <c r="AA2570" s="775"/>
      <c r="AB2570" s="775"/>
    </row>
    <row r="2571" spans="1:28" s="43" customFormat="1" x14ac:dyDescent="0.2">
      <c r="A2571" s="776"/>
      <c r="B2571" s="780"/>
      <c r="D2571" s="779"/>
      <c r="E2571" s="779"/>
      <c r="F2571" s="778"/>
      <c r="G2571" s="777"/>
      <c r="H2571" s="776"/>
      <c r="I2571" s="776"/>
      <c r="J2571" s="776"/>
      <c r="K2571" s="776"/>
      <c r="L2571" s="776"/>
      <c r="M2571" s="776"/>
      <c r="N2571" s="776"/>
      <c r="O2571" s="776"/>
      <c r="P2571" s="776"/>
      <c r="Q2571" s="776"/>
      <c r="R2571" s="776"/>
      <c r="S2571" s="776"/>
      <c r="T2571" s="776"/>
      <c r="U2571" s="776"/>
      <c r="V2571" s="46"/>
      <c r="W2571" s="46"/>
      <c r="X2571" s="775"/>
      <c r="Y2571" s="775"/>
      <c r="Z2571" s="775"/>
      <c r="AA2571" s="775"/>
      <c r="AB2571" s="775"/>
    </row>
    <row r="2572" spans="1:28" s="43" customFormat="1" x14ac:dyDescent="0.2">
      <c r="A2572" s="776"/>
      <c r="B2572" s="780"/>
      <c r="D2572" s="779"/>
      <c r="E2572" s="779"/>
      <c r="F2572" s="778"/>
      <c r="G2572" s="777"/>
      <c r="H2572" s="776"/>
      <c r="I2572" s="776"/>
      <c r="J2572" s="776"/>
      <c r="K2572" s="776"/>
      <c r="L2572" s="776"/>
      <c r="M2572" s="776"/>
      <c r="N2572" s="776"/>
      <c r="O2572" s="776"/>
      <c r="P2572" s="776"/>
      <c r="Q2572" s="776"/>
      <c r="R2572" s="776"/>
      <c r="S2572" s="776"/>
      <c r="T2572" s="776"/>
      <c r="U2572" s="776"/>
      <c r="V2572" s="46"/>
      <c r="W2572" s="46"/>
      <c r="X2572" s="775"/>
      <c r="Y2572" s="775"/>
      <c r="Z2572" s="775"/>
      <c r="AA2572" s="775"/>
      <c r="AB2572" s="775"/>
    </row>
    <row r="2573" spans="1:28" s="43" customFormat="1" x14ac:dyDescent="0.2">
      <c r="A2573" s="776"/>
      <c r="B2573" s="780"/>
      <c r="D2573" s="779"/>
      <c r="E2573" s="779"/>
      <c r="F2573" s="778"/>
      <c r="G2573" s="777"/>
      <c r="H2573" s="776"/>
      <c r="I2573" s="776"/>
      <c r="J2573" s="776"/>
      <c r="K2573" s="776"/>
      <c r="L2573" s="776"/>
      <c r="M2573" s="776"/>
      <c r="N2573" s="776"/>
      <c r="O2573" s="776"/>
      <c r="P2573" s="776"/>
      <c r="Q2573" s="776"/>
      <c r="R2573" s="776"/>
      <c r="S2573" s="776"/>
      <c r="T2573" s="776"/>
      <c r="U2573" s="776"/>
      <c r="V2573" s="46"/>
      <c r="W2573" s="46"/>
      <c r="X2573" s="775"/>
      <c r="Y2573" s="775"/>
      <c r="Z2573" s="775"/>
      <c r="AA2573" s="775"/>
      <c r="AB2573" s="775"/>
    </row>
    <row r="2574" spans="1:28" s="43" customFormat="1" x14ac:dyDescent="0.2">
      <c r="A2574" s="776"/>
      <c r="B2574" s="780"/>
      <c r="D2574" s="779"/>
      <c r="E2574" s="779"/>
      <c r="F2574" s="778"/>
      <c r="G2574" s="777"/>
      <c r="H2574" s="776"/>
      <c r="I2574" s="776"/>
      <c r="J2574" s="776"/>
      <c r="K2574" s="776"/>
      <c r="L2574" s="776"/>
      <c r="M2574" s="776"/>
      <c r="N2574" s="776"/>
      <c r="O2574" s="776"/>
      <c r="P2574" s="776"/>
      <c r="Q2574" s="776"/>
      <c r="R2574" s="776"/>
      <c r="S2574" s="776"/>
      <c r="T2574" s="776"/>
      <c r="U2574" s="776"/>
      <c r="V2574" s="46"/>
      <c r="W2574" s="46"/>
      <c r="X2574" s="775"/>
      <c r="Y2574" s="775"/>
      <c r="Z2574" s="775"/>
      <c r="AA2574" s="775"/>
      <c r="AB2574" s="775"/>
    </row>
    <row r="2575" spans="1:28" s="43" customFormat="1" x14ac:dyDescent="0.2">
      <c r="A2575" s="776"/>
      <c r="B2575" s="780"/>
      <c r="D2575" s="779"/>
      <c r="E2575" s="779"/>
      <c r="F2575" s="778"/>
      <c r="G2575" s="777"/>
      <c r="H2575" s="776"/>
      <c r="I2575" s="776"/>
      <c r="J2575" s="776"/>
      <c r="K2575" s="776"/>
      <c r="L2575" s="776"/>
      <c r="M2575" s="776"/>
      <c r="N2575" s="776"/>
      <c r="O2575" s="776"/>
      <c r="P2575" s="776"/>
      <c r="Q2575" s="776"/>
      <c r="R2575" s="776"/>
      <c r="S2575" s="776"/>
      <c r="T2575" s="776"/>
      <c r="U2575" s="776"/>
      <c r="V2575" s="46"/>
      <c r="W2575" s="46"/>
      <c r="X2575" s="775"/>
      <c r="Y2575" s="775"/>
      <c r="Z2575" s="775"/>
      <c r="AA2575" s="775"/>
      <c r="AB2575" s="775"/>
    </row>
    <row r="2576" spans="1:28" s="43" customFormat="1" x14ac:dyDescent="0.2">
      <c r="A2576" s="776"/>
      <c r="B2576" s="780"/>
      <c r="D2576" s="779"/>
      <c r="E2576" s="779"/>
      <c r="F2576" s="778"/>
      <c r="G2576" s="777"/>
      <c r="H2576" s="776"/>
      <c r="I2576" s="776"/>
      <c r="J2576" s="776"/>
      <c r="K2576" s="776"/>
      <c r="L2576" s="776"/>
      <c r="M2576" s="776"/>
      <c r="N2576" s="776"/>
      <c r="O2576" s="776"/>
      <c r="P2576" s="776"/>
      <c r="Q2576" s="776"/>
      <c r="R2576" s="776"/>
      <c r="S2576" s="776"/>
      <c r="T2576" s="776"/>
      <c r="U2576" s="776"/>
      <c r="V2576" s="46"/>
      <c r="W2576" s="46"/>
      <c r="X2576" s="775"/>
      <c r="Y2576" s="775"/>
      <c r="Z2576" s="775"/>
      <c r="AA2576" s="775"/>
      <c r="AB2576" s="775"/>
    </row>
    <row r="2577" spans="1:28" s="43" customFormat="1" x14ac:dyDescent="0.2">
      <c r="A2577" s="776"/>
      <c r="B2577" s="780"/>
      <c r="D2577" s="779"/>
      <c r="E2577" s="779"/>
      <c r="F2577" s="778"/>
      <c r="G2577" s="777"/>
      <c r="H2577" s="776"/>
      <c r="I2577" s="776"/>
      <c r="J2577" s="776"/>
      <c r="K2577" s="776"/>
      <c r="L2577" s="776"/>
      <c r="M2577" s="776"/>
      <c r="N2577" s="776"/>
      <c r="O2577" s="776"/>
      <c r="P2577" s="776"/>
      <c r="Q2577" s="776"/>
      <c r="R2577" s="776"/>
      <c r="S2577" s="776"/>
      <c r="T2577" s="776"/>
      <c r="U2577" s="776"/>
      <c r="V2577" s="46"/>
      <c r="W2577" s="46"/>
      <c r="X2577" s="775"/>
      <c r="Y2577" s="775"/>
      <c r="Z2577" s="775"/>
      <c r="AA2577" s="775"/>
      <c r="AB2577" s="775"/>
    </row>
    <row r="2578" spans="1:28" s="43" customFormat="1" x14ac:dyDescent="0.2">
      <c r="A2578" s="776"/>
      <c r="B2578" s="780"/>
      <c r="D2578" s="779"/>
      <c r="E2578" s="779"/>
      <c r="F2578" s="778"/>
      <c r="G2578" s="777"/>
      <c r="H2578" s="776"/>
      <c r="I2578" s="776"/>
      <c r="J2578" s="776"/>
      <c r="K2578" s="776"/>
      <c r="L2578" s="776"/>
      <c r="M2578" s="776"/>
      <c r="N2578" s="776"/>
      <c r="O2578" s="776"/>
      <c r="P2578" s="776"/>
      <c r="Q2578" s="776"/>
      <c r="R2578" s="776"/>
      <c r="S2578" s="776"/>
      <c r="T2578" s="776"/>
      <c r="U2578" s="776"/>
      <c r="V2578" s="46"/>
      <c r="W2578" s="46"/>
      <c r="X2578" s="775"/>
      <c r="Y2578" s="775"/>
      <c r="Z2578" s="775"/>
      <c r="AA2578" s="775"/>
      <c r="AB2578" s="775"/>
    </row>
    <row r="2579" spans="1:28" s="43" customFormat="1" x14ac:dyDescent="0.2">
      <c r="A2579" s="776"/>
      <c r="B2579" s="780"/>
      <c r="D2579" s="779"/>
      <c r="E2579" s="779"/>
      <c r="F2579" s="778"/>
      <c r="G2579" s="777"/>
      <c r="H2579" s="776"/>
      <c r="I2579" s="776"/>
      <c r="J2579" s="776"/>
      <c r="K2579" s="776"/>
      <c r="L2579" s="776"/>
      <c r="M2579" s="776"/>
      <c r="N2579" s="776"/>
      <c r="O2579" s="776"/>
      <c r="P2579" s="776"/>
      <c r="Q2579" s="776"/>
      <c r="R2579" s="776"/>
      <c r="S2579" s="776"/>
      <c r="T2579" s="776"/>
      <c r="U2579" s="776"/>
      <c r="V2579" s="46"/>
      <c r="W2579" s="46"/>
      <c r="X2579" s="775"/>
      <c r="Y2579" s="775"/>
      <c r="Z2579" s="775"/>
      <c r="AA2579" s="775"/>
      <c r="AB2579" s="775"/>
    </row>
    <row r="2580" spans="1:28" s="43" customFormat="1" x14ac:dyDescent="0.2">
      <c r="A2580" s="776"/>
      <c r="B2580" s="780"/>
      <c r="D2580" s="779"/>
      <c r="E2580" s="779"/>
      <c r="F2580" s="778"/>
      <c r="G2580" s="777"/>
      <c r="H2580" s="776"/>
      <c r="I2580" s="776"/>
      <c r="J2580" s="776"/>
      <c r="K2580" s="776"/>
      <c r="L2580" s="776"/>
      <c r="M2580" s="776"/>
      <c r="N2580" s="776"/>
      <c r="O2580" s="776"/>
      <c r="P2580" s="776"/>
      <c r="Q2580" s="776"/>
      <c r="R2580" s="776"/>
      <c r="S2580" s="776"/>
      <c r="T2580" s="776"/>
      <c r="U2580" s="776"/>
      <c r="V2580" s="46"/>
      <c r="W2580" s="46"/>
      <c r="X2580" s="775"/>
      <c r="Y2580" s="775"/>
      <c r="Z2580" s="775"/>
      <c r="AA2580" s="775"/>
      <c r="AB2580" s="775"/>
    </row>
    <row r="2581" spans="1:28" s="43" customFormat="1" x14ac:dyDescent="0.2">
      <c r="A2581" s="776"/>
      <c r="B2581" s="780"/>
      <c r="D2581" s="779"/>
      <c r="E2581" s="779"/>
      <c r="F2581" s="778"/>
      <c r="G2581" s="777"/>
      <c r="H2581" s="776"/>
      <c r="I2581" s="776"/>
      <c r="J2581" s="776"/>
      <c r="K2581" s="776"/>
      <c r="L2581" s="776"/>
      <c r="M2581" s="776"/>
      <c r="N2581" s="776"/>
      <c r="O2581" s="776"/>
      <c r="P2581" s="776"/>
      <c r="Q2581" s="776"/>
      <c r="R2581" s="776"/>
      <c r="S2581" s="776"/>
      <c r="T2581" s="776"/>
      <c r="U2581" s="776"/>
      <c r="V2581" s="46"/>
      <c r="W2581" s="46"/>
      <c r="X2581" s="775"/>
      <c r="Y2581" s="775"/>
      <c r="Z2581" s="775"/>
      <c r="AA2581" s="775"/>
      <c r="AB2581" s="775"/>
    </row>
    <row r="2582" spans="1:28" s="43" customFormat="1" x14ac:dyDescent="0.2">
      <c r="A2582" s="776"/>
      <c r="B2582" s="780"/>
      <c r="D2582" s="779"/>
      <c r="E2582" s="779"/>
      <c r="F2582" s="778"/>
      <c r="G2582" s="777"/>
      <c r="H2582" s="776"/>
      <c r="I2582" s="776"/>
      <c r="J2582" s="776"/>
      <c r="K2582" s="776"/>
      <c r="L2582" s="776"/>
      <c r="M2582" s="776"/>
      <c r="N2582" s="776"/>
      <c r="O2582" s="776"/>
      <c r="P2582" s="776"/>
      <c r="Q2582" s="776"/>
      <c r="R2582" s="776"/>
      <c r="S2582" s="776"/>
      <c r="T2582" s="776"/>
      <c r="U2582" s="776"/>
      <c r="V2582" s="46"/>
      <c r="W2582" s="46"/>
      <c r="X2582" s="775"/>
      <c r="Y2582" s="775"/>
      <c r="Z2582" s="775"/>
      <c r="AA2582" s="775"/>
      <c r="AB2582" s="775"/>
    </row>
    <row r="2583" spans="1:28" s="43" customFormat="1" x14ac:dyDescent="0.2">
      <c r="A2583" s="776"/>
      <c r="B2583" s="780"/>
      <c r="D2583" s="779"/>
      <c r="E2583" s="779"/>
      <c r="F2583" s="778"/>
      <c r="G2583" s="777"/>
      <c r="H2583" s="776"/>
      <c r="I2583" s="776"/>
      <c r="J2583" s="776"/>
      <c r="K2583" s="776"/>
      <c r="L2583" s="776"/>
      <c r="M2583" s="776"/>
      <c r="N2583" s="776"/>
      <c r="O2583" s="776"/>
      <c r="P2583" s="776"/>
      <c r="Q2583" s="776"/>
      <c r="R2583" s="776"/>
      <c r="S2583" s="776"/>
      <c r="T2583" s="776"/>
      <c r="U2583" s="776"/>
      <c r="V2583" s="46"/>
      <c r="W2583" s="46"/>
      <c r="X2583" s="775"/>
      <c r="Y2583" s="775"/>
      <c r="Z2583" s="775"/>
      <c r="AA2583" s="775"/>
      <c r="AB2583" s="775"/>
    </row>
    <row r="2584" spans="1:28" s="43" customFormat="1" x14ac:dyDescent="0.2">
      <c r="A2584" s="776"/>
      <c r="B2584" s="780"/>
      <c r="D2584" s="779"/>
      <c r="E2584" s="779"/>
      <c r="F2584" s="778"/>
      <c r="G2584" s="777"/>
      <c r="H2584" s="776"/>
      <c r="I2584" s="776"/>
      <c r="J2584" s="776"/>
      <c r="K2584" s="776"/>
      <c r="L2584" s="776"/>
      <c r="M2584" s="776"/>
      <c r="N2584" s="776"/>
      <c r="O2584" s="776"/>
      <c r="P2584" s="776"/>
      <c r="Q2584" s="776"/>
      <c r="R2584" s="776"/>
      <c r="S2584" s="776"/>
      <c r="T2584" s="776"/>
      <c r="U2584" s="776"/>
      <c r="V2584" s="46"/>
      <c r="W2584" s="46"/>
      <c r="X2584" s="775"/>
      <c r="Y2584" s="775"/>
      <c r="Z2584" s="775"/>
      <c r="AA2584" s="775"/>
      <c r="AB2584" s="775"/>
    </row>
    <row r="2585" spans="1:28" s="43" customFormat="1" x14ac:dyDescent="0.2">
      <c r="A2585" s="776"/>
      <c r="B2585" s="780"/>
      <c r="D2585" s="779"/>
      <c r="E2585" s="779"/>
      <c r="F2585" s="778"/>
      <c r="G2585" s="777"/>
      <c r="H2585" s="776"/>
      <c r="I2585" s="776"/>
      <c r="J2585" s="776"/>
      <c r="K2585" s="776"/>
      <c r="L2585" s="776"/>
      <c r="M2585" s="776"/>
      <c r="N2585" s="776"/>
      <c r="O2585" s="776"/>
      <c r="P2585" s="776"/>
      <c r="Q2585" s="776"/>
      <c r="R2585" s="776"/>
      <c r="S2585" s="776"/>
      <c r="T2585" s="776"/>
      <c r="U2585" s="776"/>
      <c r="V2585" s="46"/>
      <c r="W2585" s="46"/>
      <c r="X2585" s="775"/>
      <c r="Y2585" s="775"/>
      <c r="Z2585" s="775"/>
      <c r="AA2585" s="775"/>
      <c r="AB2585" s="775"/>
    </row>
    <row r="2586" spans="1:28" s="43" customFormat="1" x14ac:dyDescent="0.2">
      <c r="A2586" s="776"/>
      <c r="B2586" s="780"/>
      <c r="D2586" s="779"/>
      <c r="E2586" s="779"/>
      <c r="F2586" s="778"/>
      <c r="G2586" s="777"/>
      <c r="H2586" s="776"/>
      <c r="I2586" s="776"/>
      <c r="J2586" s="776"/>
      <c r="K2586" s="776"/>
      <c r="L2586" s="776"/>
      <c r="M2586" s="776"/>
      <c r="N2586" s="776"/>
      <c r="O2586" s="776"/>
      <c r="P2586" s="776"/>
      <c r="Q2586" s="776"/>
      <c r="R2586" s="776"/>
      <c r="S2586" s="776"/>
      <c r="T2586" s="776"/>
      <c r="U2586" s="776"/>
      <c r="V2586" s="46"/>
      <c r="W2586" s="46"/>
      <c r="X2586" s="775"/>
      <c r="Y2586" s="775"/>
      <c r="Z2586" s="775"/>
      <c r="AA2586" s="775"/>
      <c r="AB2586" s="775"/>
    </row>
    <row r="2587" spans="1:28" s="43" customFormat="1" x14ac:dyDescent="0.2">
      <c r="A2587" s="776"/>
      <c r="B2587" s="780"/>
      <c r="D2587" s="779"/>
      <c r="E2587" s="779"/>
      <c r="F2587" s="778"/>
      <c r="G2587" s="777"/>
      <c r="H2587" s="776"/>
      <c r="I2587" s="776"/>
      <c r="J2587" s="776"/>
      <c r="K2587" s="776"/>
      <c r="L2587" s="776"/>
      <c r="M2587" s="776"/>
      <c r="N2587" s="776"/>
      <c r="O2587" s="776"/>
      <c r="P2587" s="776"/>
      <c r="Q2587" s="776"/>
      <c r="R2587" s="776"/>
      <c r="S2587" s="776"/>
      <c r="T2587" s="776"/>
      <c r="U2587" s="776"/>
      <c r="V2587" s="46"/>
      <c r="W2587" s="46"/>
      <c r="X2587" s="775"/>
      <c r="Y2587" s="775"/>
      <c r="Z2587" s="775"/>
      <c r="AA2587" s="775"/>
      <c r="AB2587" s="775"/>
    </row>
    <row r="2588" spans="1:28" s="43" customFormat="1" x14ac:dyDescent="0.2">
      <c r="A2588" s="776"/>
      <c r="B2588" s="780"/>
      <c r="D2588" s="779"/>
      <c r="E2588" s="779"/>
      <c r="F2588" s="778"/>
      <c r="G2588" s="777"/>
      <c r="H2588" s="776"/>
      <c r="I2588" s="776"/>
      <c r="J2588" s="776"/>
      <c r="K2588" s="776"/>
      <c r="L2588" s="776"/>
      <c r="M2588" s="776"/>
      <c r="N2588" s="776"/>
      <c r="O2588" s="776"/>
      <c r="P2588" s="776"/>
      <c r="Q2588" s="776"/>
      <c r="R2588" s="776"/>
      <c r="S2588" s="776"/>
      <c r="T2588" s="776"/>
      <c r="U2588" s="776"/>
      <c r="V2588" s="46"/>
      <c r="W2588" s="46"/>
      <c r="X2588" s="775"/>
      <c r="Y2588" s="775"/>
      <c r="Z2588" s="775"/>
      <c r="AA2588" s="775"/>
      <c r="AB2588" s="775"/>
    </row>
    <row r="2589" spans="1:28" s="43" customFormat="1" x14ac:dyDescent="0.2">
      <c r="A2589" s="776"/>
      <c r="B2589" s="780"/>
      <c r="D2589" s="779"/>
      <c r="E2589" s="779"/>
      <c r="F2589" s="778"/>
      <c r="G2589" s="777"/>
      <c r="H2589" s="776"/>
      <c r="I2589" s="776"/>
      <c r="J2589" s="776"/>
      <c r="K2589" s="776"/>
      <c r="L2589" s="776"/>
      <c r="M2589" s="776"/>
      <c r="N2589" s="776"/>
      <c r="O2589" s="776"/>
      <c r="P2589" s="776"/>
      <c r="Q2589" s="776"/>
      <c r="R2589" s="776"/>
      <c r="S2589" s="776"/>
      <c r="T2589" s="776"/>
      <c r="U2589" s="776"/>
      <c r="V2589" s="46"/>
      <c r="W2589" s="46"/>
      <c r="X2589" s="775"/>
      <c r="Y2589" s="775"/>
      <c r="Z2589" s="775"/>
      <c r="AA2589" s="775"/>
      <c r="AB2589" s="775"/>
    </row>
    <row r="2590" spans="1:28" s="43" customFormat="1" x14ac:dyDescent="0.2">
      <c r="A2590" s="776"/>
      <c r="B2590" s="780"/>
      <c r="D2590" s="779"/>
      <c r="E2590" s="779"/>
      <c r="F2590" s="778"/>
      <c r="G2590" s="777"/>
      <c r="H2590" s="776"/>
      <c r="I2590" s="776"/>
      <c r="J2590" s="776"/>
      <c r="K2590" s="776"/>
      <c r="L2590" s="776"/>
      <c r="M2590" s="776"/>
      <c r="N2590" s="776"/>
      <c r="O2590" s="776"/>
      <c r="P2590" s="776"/>
      <c r="Q2590" s="776"/>
      <c r="R2590" s="776"/>
      <c r="S2590" s="776"/>
      <c r="T2590" s="776"/>
      <c r="U2590" s="776"/>
      <c r="V2590" s="46"/>
      <c r="W2590" s="46"/>
      <c r="X2590" s="775"/>
      <c r="Y2590" s="775"/>
      <c r="Z2590" s="775"/>
      <c r="AA2590" s="775"/>
      <c r="AB2590" s="775"/>
    </row>
    <row r="2591" spans="1:28" s="43" customFormat="1" x14ac:dyDescent="0.2">
      <c r="A2591" s="776"/>
      <c r="B2591" s="780"/>
      <c r="D2591" s="779"/>
      <c r="E2591" s="779"/>
      <c r="F2591" s="778"/>
      <c r="G2591" s="777"/>
      <c r="H2591" s="776"/>
      <c r="I2591" s="776"/>
      <c r="J2591" s="776"/>
      <c r="K2591" s="776"/>
      <c r="L2591" s="776"/>
      <c r="M2591" s="776"/>
      <c r="N2591" s="776"/>
      <c r="O2591" s="776"/>
      <c r="P2591" s="776"/>
      <c r="Q2591" s="776"/>
      <c r="R2591" s="776"/>
      <c r="S2591" s="776"/>
      <c r="T2591" s="776"/>
      <c r="U2591" s="776"/>
      <c r="V2591" s="46"/>
      <c r="W2591" s="46"/>
      <c r="X2591" s="775"/>
      <c r="Y2591" s="775"/>
      <c r="Z2591" s="775"/>
      <c r="AA2591" s="775"/>
      <c r="AB2591" s="775"/>
    </row>
    <row r="2592" spans="1:28" s="43" customFormat="1" x14ac:dyDescent="0.2">
      <c r="A2592" s="776"/>
      <c r="B2592" s="780"/>
      <c r="D2592" s="779"/>
      <c r="E2592" s="779"/>
      <c r="F2592" s="778"/>
      <c r="G2592" s="777"/>
      <c r="H2592" s="776"/>
      <c r="I2592" s="776"/>
      <c r="J2592" s="776"/>
      <c r="K2592" s="776"/>
      <c r="L2592" s="776"/>
      <c r="M2592" s="776"/>
      <c r="N2592" s="776"/>
      <c r="O2592" s="776"/>
      <c r="P2592" s="776"/>
      <c r="Q2592" s="776"/>
      <c r="R2592" s="776"/>
      <c r="S2592" s="776"/>
      <c r="T2592" s="776"/>
      <c r="U2592" s="776"/>
      <c r="V2592" s="46"/>
      <c r="W2592" s="46"/>
      <c r="X2592" s="775"/>
      <c r="Y2592" s="775"/>
      <c r="Z2592" s="775"/>
      <c r="AA2592" s="775"/>
      <c r="AB2592" s="775"/>
    </row>
    <row r="2593" spans="1:28" s="43" customFormat="1" x14ac:dyDescent="0.2">
      <c r="A2593" s="776"/>
      <c r="B2593" s="780"/>
      <c r="D2593" s="779"/>
      <c r="E2593" s="779"/>
      <c r="F2593" s="778"/>
      <c r="G2593" s="777"/>
      <c r="H2593" s="776"/>
      <c r="I2593" s="776"/>
      <c r="J2593" s="776"/>
      <c r="K2593" s="776"/>
      <c r="L2593" s="776"/>
      <c r="M2593" s="776"/>
      <c r="N2593" s="776"/>
      <c r="O2593" s="776"/>
      <c r="P2593" s="776"/>
      <c r="Q2593" s="776"/>
      <c r="R2593" s="776"/>
      <c r="S2593" s="776"/>
      <c r="T2593" s="776"/>
      <c r="U2593" s="776"/>
      <c r="V2593" s="46"/>
      <c r="W2593" s="46"/>
      <c r="X2593" s="775"/>
      <c r="Y2593" s="775"/>
      <c r="Z2593" s="775"/>
      <c r="AA2593" s="775"/>
      <c r="AB2593" s="775"/>
    </row>
    <row r="2594" spans="1:28" s="43" customFormat="1" x14ac:dyDescent="0.2">
      <c r="A2594" s="776"/>
      <c r="B2594" s="780"/>
      <c r="D2594" s="779"/>
      <c r="E2594" s="779"/>
      <c r="F2594" s="778"/>
      <c r="G2594" s="777"/>
      <c r="H2594" s="776"/>
      <c r="I2594" s="776"/>
      <c r="J2594" s="776"/>
      <c r="K2594" s="776"/>
      <c r="L2594" s="776"/>
      <c r="M2594" s="776"/>
      <c r="N2594" s="776"/>
      <c r="O2594" s="776"/>
      <c r="P2594" s="776"/>
      <c r="Q2594" s="776"/>
      <c r="R2594" s="776"/>
      <c r="S2594" s="776"/>
      <c r="T2594" s="776"/>
      <c r="U2594" s="776"/>
      <c r="V2594" s="46"/>
      <c r="W2594" s="46"/>
      <c r="X2594" s="775"/>
      <c r="Y2594" s="775"/>
      <c r="Z2594" s="775"/>
      <c r="AA2594" s="775"/>
      <c r="AB2594" s="775"/>
    </row>
    <row r="2595" spans="1:28" s="43" customFormat="1" x14ac:dyDescent="0.2">
      <c r="A2595" s="776"/>
      <c r="B2595" s="780"/>
      <c r="D2595" s="779"/>
      <c r="E2595" s="779"/>
      <c r="F2595" s="778"/>
      <c r="G2595" s="777"/>
      <c r="H2595" s="776"/>
      <c r="I2595" s="776"/>
      <c r="J2595" s="776"/>
      <c r="K2595" s="776"/>
      <c r="L2595" s="776"/>
      <c r="M2595" s="776"/>
      <c r="N2595" s="776"/>
      <c r="O2595" s="776"/>
      <c r="P2595" s="776"/>
      <c r="Q2595" s="776"/>
      <c r="R2595" s="776"/>
      <c r="S2595" s="776"/>
      <c r="T2595" s="776"/>
      <c r="U2595" s="776"/>
      <c r="V2595" s="46"/>
      <c r="W2595" s="46"/>
      <c r="X2595" s="775"/>
      <c r="Y2595" s="775"/>
      <c r="Z2595" s="775"/>
      <c r="AA2595" s="775"/>
      <c r="AB2595" s="775"/>
    </row>
    <row r="2596" spans="1:28" s="43" customFormat="1" x14ac:dyDescent="0.2">
      <c r="A2596" s="776"/>
      <c r="B2596" s="780"/>
      <c r="D2596" s="779"/>
      <c r="E2596" s="779"/>
      <c r="F2596" s="778"/>
      <c r="G2596" s="777"/>
      <c r="H2596" s="776"/>
      <c r="I2596" s="776"/>
      <c r="J2596" s="776"/>
      <c r="K2596" s="776"/>
      <c r="L2596" s="776"/>
      <c r="M2596" s="776"/>
      <c r="N2596" s="776"/>
      <c r="O2596" s="776"/>
      <c r="P2596" s="776"/>
      <c r="Q2596" s="776"/>
      <c r="R2596" s="776"/>
      <c r="S2596" s="776"/>
      <c r="T2596" s="776"/>
      <c r="U2596" s="776"/>
      <c r="V2596" s="46"/>
      <c r="W2596" s="46"/>
      <c r="X2596" s="775"/>
      <c r="Y2596" s="775"/>
      <c r="Z2596" s="775"/>
      <c r="AA2596" s="775"/>
      <c r="AB2596" s="775"/>
    </row>
    <row r="2597" spans="1:28" s="43" customFormat="1" x14ac:dyDescent="0.2">
      <c r="A2597" s="776"/>
      <c r="B2597" s="780"/>
      <c r="D2597" s="779"/>
      <c r="E2597" s="779"/>
      <c r="F2597" s="778"/>
      <c r="G2597" s="777"/>
      <c r="H2597" s="776"/>
      <c r="I2597" s="776"/>
      <c r="J2597" s="776"/>
      <c r="K2597" s="776"/>
      <c r="L2597" s="776"/>
      <c r="M2597" s="776"/>
      <c r="N2597" s="776"/>
      <c r="O2597" s="776"/>
      <c r="P2597" s="776"/>
      <c r="Q2597" s="776"/>
      <c r="R2597" s="776"/>
      <c r="S2597" s="776"/>
      <c r="T2597" s="776"/>
      <c r="U2597" s="776"/>
      <c r="V2597" s="46"/>
      <c r="W2597" s="46"/>
      <c r="X2597" s="775"/>
      <c r="Y2597" s="775"/>
      <c r="Z2597" s="775"/>
      <c r="AA2597" s="775"/>
      <c r="AB2597" s="775"/>
    </row>
    <row r="2598" spans="1:28" s="43" customFormat="1" x14ac:dyDescent="0.2">
      <c r="A2598" s="776"/>
      <c r="B2598" s="780"/>
      <c r="D2598" s="779"/>
      <c r="E2598" s="779"/>
      <c r="F2598" s="778"/>
      <c r="G2598" s="777"/>
      <c r="H2598" s="776"/>
      <c r="I2598" s="776"/>
      <c r="J2598" s="776"/>
      <c r="K2598" s="776"/>
      <c r="L2598" s="776"/>
      <c r="M2598" s="776"/>
      <c r="N2598" s="776"/>
      <c r="O2598" s="776"/>
      <c r="P2598" s="776"/>
      <c r="Q2598" s="776"/>
      <c r="R2598" s="776"/>
      <c r="S2598" s="776"/>
      <c r="T2598" s="776"/>
      <c r="U2598" s="776"/>
      <c r="V2598" s="46"/>
      <c r="W2598" s="46"/>
      <c r="X2598" s="775"/>
      <c r="Y2598" s="775"/>
      <c r="Z2598" s="775"/>
      <c r="AA2598" s="775"/>
      <c r="AB2598" s="775"/>
    </row>
    <row r="2599" spans="1:28" s="43" customFormat="1" x14ac:dyDescent="0.2">
      <c r="A2599" s="776"/>
      <c r="B2599" s="780"/>
      <c r="D2599" s="779"/>
      <c r="E2599" s="779"/>
      <c r="F2599" s="778"/>
      <c r="G2599" s="777"/>
      <c r="H2599" s="776"/>
      <c r="I2599" s="776"/>
      <c r="J2599" s="776"/>
      <c r="K2599" s="776"/>
      <c r="L2599" s="776"/>
      <c r="M2599" s="776"/>
      <c r="N2599" s="776"/>
      <c r="O2599" s="776"/>
      <c r="P2599" s="776"/>
      <c r="Q2599" s="776"/>
      <c r="R2599" s="776"/>
      <c r="S2599" s="776"/>
      <c r="T2599" s="776"/>
      <c r="U2599" s="776"/>
      <c r="V2599" s="46"/>
      <c r="W2599" s="46"/>
      <c r="X2599" s="775"/>
      <c r="Y2599" s="775"/>
      <c r="Z2599" s="775"/>
      <c r="AA2599" s="775"/>
      <c r="AB2599" s="775"/>
    </row>
    <row r="2600" spans="1:28" s="43" customFormat="1" x14ac:dyDescent="0.2">
      <c r="A2600" s="776"/>
      <c r="B2600" s="780"/>
      <c r="D2600" s="779"/>
      <c r="E2600" s="779"/>
      <c r="F2600" s="778"/>
      <c r="G2600" s="777"/>
      <c r="H2600" s="776"/>
      <c r="I2600" s="776"/>
      <c r="J2600" s="776"/>
      <c r="K2600" s="776"/>
      <c r="L2600" s="776"/>
      <c r="M2600" s="776"/>
      <c r="N2600" s="776"/>
      <c r="O2600" s="776"/>
      <c r="P2600" s="776"/>
      <c r="Q2600" s="776"/>
      <c r="R2600" s="776"/>
      <c r="S2600" s="776"/>
      <c r="T2600" s="776"/>
      <c r="U2600" s="776"/>
      <c r="V2600" s="46"/>
      <c r="W2600" s="46"/>
      <c r="X2600" s="775"/>
      <c r="Y2600" s="775"/>
      <c r="Z2600" s="775"/>
      <c r="AA2600" s="775"/>
      <c r="AB2600" s="775"/>
    </row>
    <row r="2601" spans="1:28" s="43" customFormat="1" x14ac:dyDescent="0.2">
      <c r="A2601" s="776"/>
      <c r="B2601" s="780"/>
      <c r="D2601" s="779"/>
      <c r="E2601" s="779"/>
      <c r="F2601" s="778"/>
      <c r="G2601" s="777"/>
      <c r="H2601" s="776"/>
      <c r="I2601" s="776"/>
      <c r="J2601" s="776"/>
      <c r="K2601" s="776"/>
      <c r="L2601" s="776"/>
      <c r="M2601" s="776"/>
      <c r="N2601" s="776"/>
      <c r="O2601" s="776"/>
      <c r="P2601" s="776"/>
      <c r="Q2601" s="776"/>
      <c r="R2601" s="776"/>
      <c r="S2601" s="776"/>
      <c r="T2601" s="776"/>
      <c r="U2601" s="776"/>
      <c r="V2601" s="46"/>
      <c r="W2601" s="46"/>
      <c r="X2601" s="775"/>
      <c r="Y2601" s="775"/>
      <c r="Z2601" s="775"/>
      <c r="AA2601" s="775"/>
      <c r="AB2601" s="775"/>
    </row>
    <row r="2602" spans="1:28" s="43" customFormat="1" x14ac:dyDescent="0.2">
      <c r="A2602" s="776"/>
      <c r="B2602" s="780"/>
      <c r="D2602" s="779"/>
      <c r="E2602" s="779"/>
      <c r="F2602" s="778"/>
      <c r="G2602" s="777"/>
      <c r="H2602" s="776"/>
      <c r="I2602" s="776"/>
      <c r="J2602" s="776"/>
      <c r="K2602" s="776"/>
      <c r="L2602" s="776"/>
      <c r="M2602" s="776"/>
      <c r="N2602" s="776"/>
      <c r="O2602" s="776"/>
      <c r="P2602" s="776"/>
      <c r="Q2602" s="776"/>
      <c r="R2602" s="776"/>
      <c r="S2602" s="776"/>
      <c r="T2602" s="776"/>
      <c r="U2602" s="776"/>
      <c r="V2602" s="46"/>
      <c r="W2602" s="46"/>
      <c r="X2602" s="775"/>
      <c r="Y2602" s="775"/>
      <c r="Z2602" s="775"/>
      <c r="AA2602" s="775"/>
      <c r="AB2602" s="775"/>
    </row>
    <row r="2603" spans="1:28" s="43" customFormat="1" x14ac:dyDescent="0.2">
      <c r="A2603" s="776"/>
      <c r="B2603" s="780"/>
      <c r="D2603" s="779"/>
      <c r="E2603" s="779"/>
      <c r="F2603" s="778"/>
      <c r="G2603" s="777"/>
      <c r="H2603" s="776"/>
      <c r="I2603" s="776"/>
      <c r="J2603" s="776"/>
      <c r="K2603" s="776"/>
      <c r="L2603" s="776"/>
      <c r="M2603" s="776"/>
      <c r="N2603" s="776"/>
      <c r="O2603" s="776"/>
      <c r="P2603" s="776"/>
      <c r="Q2603" s="776"/>
      <c r="R2603" s="776"/>
      <c r="S2603" s="776"/>
      <c r="T2603" s="776"/>
      <c r="U2603" s="776"/>
      <c r="V2603" s="46"/>
      <c r="W2603" s="46"/>
      <c r="X2603" s="775"/>
      <c r="Y2603" s="775"/>
      <c r="Z2603" s="775"/>
      <c r="AA2603" s="775"/>
      <c r="AB2603" s="775"/>
    </row>
    <row r="2604" spans="1:28" s="43" customFormat="1" x14ac:dyDescent="0.2">
      <c r="A2604" s="776"/>
      <c r="B2604" s="780"/>
      <c r="D2604" s="779"/>
      <c r="E2604" s="779"/>
      <c r="F2604" s="778"/>
      <c r="G2604" s="777"/>
      <c r="H2604" s="776"/>
      <c r="I2604" s="776"/>
      <c r="J2604" s="776"/>
      <c r="K2604" s="776"/>
      <c r="L2604" s="776"/>
      <c r="M2604" s="776"/>
      <c r="N2604" s="776"/>
      <c r="O2604" s="776"/>
      <c r="P2604" s="776"/>
      <c r="Q2604" s="776"/>
      <c r="R2604" s="776"/>
      <c r="S2604" s="776"/>
      <c r="T2604" s="776"/>
      <c r="U2604" s="776"/>
      <c r="V2604" s="46"/>
      <c r="W2604" s="46"/>
      <c r="X2604" s="775"/>
      <c r="Y2604" s="775"/>
      <c r="Z2604" s="775"/>
      <c r="AA2604" s="775"/>
      <c r="AB2604" s="775"/>
    </row>
    <row r="2605" spans="1:28" s="43" customFormat="1" x14ac:dyDescent="0.2">
      <c r="A2605" s="776"/>
      <c r="B2605" s="780"/>
      <c r="D2605" s="779"/>
      <c r="E2605" s="779"/>
      <c r="F2605" s="778"/>
      <c r="G2605" s="777"/>
      <c r="H2605" s="776"/>
      <c r="I2605" s="776"/>
      <c r="J2605" s="776"/>
      <c r="K2605" s="776"/>
      <c r="L2605" s="776"/>
      <c r="M2605" s="776"/>
      <c r="N2605" s="776"/>
      <c r="O2605" s="776"/>
      <c r="P2605" s="776"/>
      <c r="Q2605" s="776"/>
      <c r="R2605" s="776"/>
      <c r="S2605" s="776"/>
      <c r="T2605" s="776"/>
      <c r="U2605" s="776"/>
      <c r="V2605" s="46"/>
      <c r="W2605" s="46"/>
      <c r="X2605" s="775"/>
      <c r="Y2605" s="775"/>
      <c r="Z2605" s="775"/>
      <c r="AA2605" s="775"/>
      <c r="AB2605" s="775"/>
    </row>
    <row r="2606" spans="1:28" s="43" customFormat="1" x14ac:dyDescent="0.2">
      <c r="A2606" s="776"/>
      <c r="B2606" s="780"/>
      <c r="D2606" s="779"/>
      <c r="E2606" s="779"/>
      <c r="F2606" s="778"/>
      <c r="G2606" s="777"/>
      <c r="H2606" s="776"/>
      <c r="I2606" s="776"/>
      <c r="J2606" s="776"/>
      <c r="K2606" s="776"/>
      <c r="L2606" s="776"/>
      <c r="M2606" s="776"/>
      <c r="N2606" s="776"/>
      <c r="O2606" s="776"/>
      <c r="P2606" s="776"/>
      <c r="Q2606" s="776"/>
      <c r="R2606" s="776"/>
      <c r="S2606" s="776"/>
      <c r="T2606" s="776"/>
      <c r="U2606" s="776"/>
      <c r="V2606" s="46"/>
      <c r="W2606" s="46"/>
      <c r="X2606" s="775"/>
      <c r="Y2606" s="775"/>
      <c r="Z2606" s="775"/>
      <c r="AA2606" s="775"/>
      <c r="AB2606" s="775"/>
    </row>
    <row r="2607" spans="1:28" s="43" customFormat="1" x14ac:dyDescent="0.2">
      <c r="A2607" s="776"/>
      <c r="B2607" s="780"/>
      <c r="D2607" s="779"/>
      <c r="E2607" s="779"/>
      <c r="F2607" s="778"/>
      <c r="G2607" s="777"/>
      <c r="H2607" s="776"/>
      <c r="I2607" s="776"/>
      <c r="J2607" s="776"/>
      <c r="K2607" s="776"/>
      <c r="L2607" s="776"/>
      <c r="M2607" s="776"/>
      <c r="N2607" s="776"/>
      <c r="O2607" s="776"/>
      <c r="P2607" s="776"/>
      <c r="Q2607" s="776"/>
      <c r="R2607" s="776"/>
      <c r="S2607" s="776"/>
      <c r="T2607" s="776"/>
      <c r="U2607" s="776"/>
      <c r="V2607" s="46"/>
      <c r="W2607" s="46"/>
      <c r="X2607" s="775"/>
      <c r="Y2607" s="775"/>
      <c r="Z2607" s="775"/>
      <c r="AA2607" s="775"/>
      <c r="AB2607" s="775"/>
    </row>
    <row r="2608" spans="1:28" s="43" customFormat="1" x14ac:dyDescent="0.2">
      <c r="A2608" s="776"/>
      <c r="B2608" s="780"/>
      <c r="D2608" s="779"/>
      <c r="E2608" s="779"/>
      <c r="F2608" s="778"/>
      <c r="G2608" s="777"/>
      <c r="H2608" s="776"/>
      <c r="I2608" s="776"/>
      <c r="J2608" s="776"/>
      <c r="K2608" s="776"/>
      <c r="L2608" s="776"/>
      <c r="M2608" s="776"/>
      <c r="N2608" s="776"/>
      <c r="O2608" s="776"/>
      <c r="P2608" s="776"/>
      <c r="Q2608" s="776"/>
      <c r="R2608" s="776"/>
      <c r="S2608" s="776"/>
      <c r="T2608" s="776"/>
      <c r="U2608" s="776"/>
      <c r="V2608" s="46"/>
      <c r="W2608" s="46"/>
      <c r="X2608" s="775"/>
      <c r="Y2608" s="775"/>
      <c r="Z2608" s="775"/>
      <c r="AA2608" s="775"/>
      <c r="AB2608" s="775"/>
    </row>
    <row r="2609" spans="1:28" s="43" customFormat="1" x14ac:dyDescent="0.2">
      <c r="A2609" s="776"/>
      <c r="B2609" s="780"/>
      <c r="D2609" s="779"/>
      <c r="E2609" s="779"/>
      <c r="F2609" s="778"/>
      <c r="G2609" s="777"/>
      <c r="H2609" s="776"/>
      <c r="I2609" s="776"/>
      <c r="J2609" s="776"/>
      <c r="K2609" s="776"/>
      <c r="L2609" s="776"/>
      <c r="M2609" s="776"/>
      <c r="N2609" s="776"/>
      <c r="O2609" s="776"/>
      <c r="P2609" s="776"/>
      <c r="Q2609" s="776"/>
      <c r="R2609" s="776"/>
      <c r="S2609" s="776"/>
      <c r="T2609" s="776"/>
      <c r="U2609" s="776"/>
      <c r="V2609" s="46"/>
      <c r="W2609" s="46"/>
      <c r="X2609" s="775"/>
      <c r="Y2609" s="775"/>
      <c r="Z2609" s="775"/>
      <c r="AA2609" s="775"/>
      <c r="AB2609" s="775"/>
    </row>
    <row r="2610" spans="1:28" s="43" customFormat="1" x14ac:dyDescent="0.2">
      <c r="A2610" s="776"/>
      <c r="B2610" s="780"/>
      <c r="D2610" s="779"/>
      <c r="E2610" s="779"/>
      <c r="F2610" s="778"/>
      <c r="G2610" s="777"/>
      <c r="H2610" s="776"/>
      <c r="I2610" s="776"/>
      <c r="J2610" s="776"/>
      <c r="K2610" s="776"/>
      <c r="L2610" s="776"/>
      <c r="M2610" s="776"/>
      <c r="N2610" s="776"/>
      <c r="O2610" s="776"/>
      <c r="P2610" s="776"/>
      <c r="Q2610" s="776"/>
      <c r="R2610" s="776"/>
      <c r="S2610" s="776"/>
      <c r="T2610" s="776"/>
      <c r="U2610" s="776"/>
      <c r="V2610" s="46"/>
      <c r="W2610" s="46"/>
      <c r="X2610" s="775"/>
      <c r="Y2610" s="775"/>
      <c r="Z2610" s="775"/>
      <c r="AA2610" s="775"/>
      <c r="AB2610" s="775"/>
    </row>
    <row r="2611" spans="1:28" s="43" customFormat="1" x14ac:dyDescent="0.2">
      <c r="A2611" s="776"/>
      <c r="B2611" s="780"/>
      <c r="D2611" s="779"/>
      <c r="E2611" s="779"/>
      <c r="F2611" s="778"/>
      <c r="G2611" s="777"/>
      <c r="H2611" s="776"/>
      <c r="I2611" s="776"/>
      <c r="J2611" s="776"/>
      <c r="K2611" s="776"/>
      <c r="L2611" s="776"/>
      <c r="M2611" s="776"/>
      <c r="N2611" s="776"/>
      <c r="O2611" s="776"/>
      <c r="P2611" s="776"/>
      <c r="Q2611" s="776"/>
      <c r="R2611" s="776"/>
      <c r="S2611" s="776"/>
      <c r="T2611" s="776"/>
      <c r="U2611" s="776"/>
      <c r="V2611" s="46"/>
      <c r="W2611" s="46"/>
      <c r="X2611" s="775"/>
      <c r="Y2611" s="775"/>
      <c r="Z2611" s="775"/>
      <c r="AA2611" s="775"/>
      <c r="AB2611" s="775"/>
    </row>
    <row r="2612" spans="1:28" s="43" customFormat="1" x14ac:dyDescent="0.2">
      <c r="A2612" s="776"/>
      <c r="B2612" s="780"/>
      <c r="D2612" s="779"/>
      <c r="E2612" s="779"/>
      <c r="F2612" s="778"/>
      <c r="G2612" s="777"/>
      <c r="H2612" s="776"/>
      <c r="I2612" s="776"/>
      <c r="J2612" s="776"/>
      <c r="K2612" s="776"/>
      <c r="L2612" s="776"/>
      <c r="M2612" s="776"/>
      <c r="N2612" s="776"/>
      <c r="O2612" s="776"/>
      <c r="P2612" s="776"/>
      <c r="Q2612" s="776"/>
      <c r="R2612" s="776"/>
      <c r="S2612" s="776"/>
      <c r="T2612" s="776"/>
      <c r="U2612" s="776"/>
      <c r="V2612" s="46"/>
      <c r="W2612" s="46"/>
      <c r="X2612" s="775"/>
      <c r="Y2612" s="775"/>
      <c r="Z2612" s="775"/>
      <c r="AA2612" s="775"/>
      <c r="AB2612" s="775"/>
    </row>
    <row r="2613" spans="1:28" s="43" customFormat="1" x14ac:dyDescent="0.2">
      <c r="A2613" s="776"/>
      <c r="B2613" s="780"/>
      <c r="D2613" s="779"/>
      <c r="E2613" s="779"/>
      <c r="F2613" s="778"/>
      <c r="G2613" s="777"/>
      <c r="H2613" s="776"/>
      <c r="I2613" s="776"/>
      <c r="J2613" s="776"/>
      <c r="K2613" s="776"/>
      <c r="L2613" s="776"/>
      <c r="M2613" s="776"/>
      <c r="N2613" s="776"/>
      <c r="O2613" s="776"/>
      <c r="P2613" s="776"/>
      <c r="Q2613" s="776"/>
      <c r="R2613" s="776"/>
      <c r="S2613" s="776"/>
      <c r="T2613" s="776"/>
      <c r="U2613" s="776"/>
      <c r="V2613" s="46"/>
      <c r="W2613" s="46"/>
      <c r="X2613" s="775"/>
      <c r="Y2613" s="775"/>
      <c r="Z2613" s="775"/>
      <c r="AA2613" s="775"/>
      <c r="AB2613" s="775"/>
    </row>
    <row r="2614" spans="1:28" s="43" customFormat="1" x14ac:dyDescent="0.2">
      <c r="A2614" s="776"/>
      <c r="B2614" s="780"/>
      <c r="D2614" s="779"/>
      <c r="E2614" s="779"/>
      <c r="F2614" s="778"/>
      <c r="G2614" s="777"/>
      <c r="H2614" s="776"/>
      <c r="I2614" s="776"/>
      <c r="J2614" s="776"/>
      <c r="K2614" s="776"/>
      <c r="L2614" s="776"/>
      <c r="M2614" s="776"/>
      <c r="N2614" s="776"/>
      <c r="O2614" s="776"/>
      <c r="P2614" s="776"/>
      <c r="Q2614" s="776"/>
      <c r="R2614" s="776"/>
      <c r="S2614" s="776"/>
      <c r="T2614" s="776"/>
      <c r="U2614" s="776"/>
      <c r="V2614" s="46"/>
      <c r="W2614" s="46"/>
      <c r="X2614" s="775"/>
      <c r="Y2614" s="775"/>
      <c r="Z2614" s="775"/>
      <c r="AA2614" s="775"/>
      <c r="AB2614" s="775"/>
    </row>
    <row r="2615" spans="1:28" s="43" customFormat="1" x14ac:dyDescent="0.2">
      <c r="A2615" s="776"/>
      <c r="B2615" s="780"/>
      <c r="D2615" s="779"/>
      <c r="E2615" s="779"/>
      <c r="F2615" s="778"/>
      <c r="G2615" s="777"/>
      <c r="H2615" s="776"/>
      <c r="I2615" s="776"/>
      <c r="J2615" s="776"/>
      <c r="K2615" s="776"/>
      <c r="L2615" s="776"/>
      <c r="M2615" s="776"/>
      <c r="N2615" s="776"/>
      <c r="O2615" s="776"/>
      <c r="P2615" s="776"/>
      <c r="Q2615" s="776"/>
      <c r="R2615" s="776"/>
      <c r="S2615" s="776"/>
      <c r="T2615" s="776"/>
      <c r="U2615" s="776"/>
      <c r="V2615" s="46"/>
      <c r="W2615" s="46"/>
      <c r="X2615" s="775"/>
      <c r="Y2615" s="775"/>
      <c r="Z2615" s="775"/>
      <c r="AA2615" s="775"/>
      <c r="AB2615" s="775"/>
    </row>
    <row r="2616" spans="1:28" s="43" customFormat="1" x14ac:dyDescent="0.2">
      <c r="A2616" s="776"/>
      <c r="B2616" s="780"/>
      <c r="D2616" s="779"/>
      <c r="E2616" s="779"/>
      <c r="F2616" s="778"/>
      <c r="G2616" s="777"/>
      <c r="H2616" s="776"/>
      <c r="I2616" s="776"/>
      <c r="J2616" s="776"/>
      <c r="K2616" s="776"/>
      <c r="L2616" s="776"/>
      <c r="M2616" s="776"/>
      <c r="N2616" s="776"/>
      <c r="O2616" s="776"/>
      <c r="P2616" s="776"/>
      <c r="Q2616" s="776"/>
      <c r="R2616" s="776"/>
      <c r="S2616" s="776"/>
      <c r="T2616" s="776"/>
      <c r="U2616" s="776"/>
      <c r="V2616" s="46"/>
      <c r="W2616" s="46"/>
      <c r="X2616" s="775"/>
      <c r="Y2616" s="775"/>
      <c r="Z2616" s="775"/>
      <c r="AA2616" s="775"/>
      <c r="AB2616" s="775"/>
    </row>
    <row r="2617" spans="1:28" s="43" customFormat="1" x14ac:dyDescent="0.2">
      <c r="A2617" s="776"/>
      <c r="B2617" s="780"/>
      <c r="D2617" s="779"/>
      <c r="E2617" s="779"/>
      <c r="F2617" s="778"/>
      <c r="G2617" s="777"/>
      <c r="H2617" s="776"/>
      <c r="I2617" s="776"/>
      <c r="J2617" s="776"/>
      <c r="K2617" s="776"/>
      <c r="L2617" s="776"/>
      <c r="M2617" s="776"/>
      <c r="N2617" s="776"/>
      <c r="O2617" s="776"/>
      <c r="P2617" s="776"/>
      <c r="Q2617" s="776"/>
      <c r="R2617" s="776"/>
      <c r="S2617" s="776"/>
      <c r="T2617" s="776"/>
      <c r="U2617" s="776"/>
      <c r="V2617" s="46"/>
      <c r="W2617" s="46"/>
      <c r="X2617" s="775"/>
      <c r="Y2617" s="775"/>
      <c r="Z2617" s="775"/>
      <c r="AA2617" s="775"/>
      <c r="AB2617" s="775"/>
    </row>
    <row r="2618" spans="1:28" s="43" customFormat="1" x14ac:dyDescent="0.2">
      <c r="A2618" s="776"/>
      <c r="B2618" s="780"/>
      <c r="D2618" s="779"/>
      <c r="E2618" s="779"/>
      <c r="F2618" s="778"/>
      <c r="G2618" s="777"/>
      <c r="H2618" s="776"/>
      <c r="I2618" s="776"/>
      <c r="J2618" s="776"/>
      <c r="K2618" s="776"/>
      <c r="L2618" s="776"/>
      <c r="M2618" s="776"/>
      <c r="N2618" s="776"/>
      <c r="O2618" s="776"/>
      <c r="P2618" s="776"/>
      <c r="Q2618" s="776"/>
      <c r="R2618" s="776"/>
      <c r="S2618" s="776"/>
      <c r="T2618" s="776"/>
      <c r="U2618" s="776"/>
      <c r="V2618" s="46"/>
      <c r="W2618" s="46"/>
      <c r="X2618" s="775"/>
      <c r="Y2618" s="775"/>
      <c r="Z2618" s="775"/>
      <c r="AA2618" s="775"/>
      <c r="AB2618" s="775"/>
    </row>
    <row r="2619" spans="1:28" s="43" customFormat="1" x14ac:dyDescent="0.2">
      <c r="A2619" s="776"/>
      <c r="B2619" s="780"/>
      <c r="D2619" s="779"/>
      <c r="E2619" s="779"/>
      <c r="F2619" s="778"/>
      <c r="G2619" s="777"/>
      <c r="H2619" s="776"/>
      <c r="I2619" s="776"/>
      <c r="J2619" s="776"/>
      <c r="K2619" s="776"/>
      <c r="L2619" s="776"/>
      <c r="M2619" s="776"/>
      <c r="N2619" s="776"/>
      <c r="O2619" s="776"/>
      <c r="P2619" s="776"/>
      <c r="Q2619" s="776"/>
      <c r="R2619" s="776"/>
      <c r="S2619" s="776"/>
      <c r="T2619" s="776"/>
      <c r="U2619" s="776"/>
      <c r="V2619" s="46"/>
      <c r="W2619" s="46"/>
      <c r="X2619" s="775"/>
      <c r="Y2619" s="775"/>
      <c r="Z2619" s="775"/>
      <c r="AA2619" s="775"/>
      <c r="AB2619" s="775"/>
    </row>
    <row r="2620" spans="1:28" s="43" customFormat="1" x14ac:dyDescent="0.2">
      <c r="A2620" s="776"/>
      <c r="B2620" s="780"/>
      <c r="D2620" s="779"/>
      <c r="E2620" s="779"/>
      <c r="F2620" s="778"/>
      <c r="G2620" s="777"/>
      <c r="H2620" s="776"/>
      <c r="I2620" s="776"/>
      <c r="J2620" s="776"/>
      <c r="K2620" s="776"/>
      <c r="L2620" s="776"/>
      <c r="M2620" s="776"/>
      <c r="N2620" s="776"/>
      <c r="O2620" s="776"/>
      <c r="P2620" s="776"/>
      <c r="Q2620" s="776"/>
      <c r="R2620" s="776"/>
      <c r="S2620" s="776"/>
      <c r="T2620" s="776"/>
      <c r="U2620" s="776"/>
      <c r="V2620" s="46"/>
      <c r="W2620" s="46"/>
      <c r="X2620" s="775"/>
      <c r="Y2620" s="775"/>
      <c r="Z2620" s="775"/>
      <c r="AA2620" s="775"/>
      <c r="AB2620" s="775"/>
    </row>
    <row r="2621" spans="1:28" s="43" customFormat="1" x14ac:dyDescent="0.2">
      <c r="A2621" s="776"/>
      <c r="B2621" s="780"/>
      <c r="D2621" s="779"/>
      <c r="E2621" s="779"/>
      <c r="F2621" s="778"/>
      <c r="G2621" s="777"/>
      <c r="H2621" s="776"/>
      <c r="I2621" s="776"/>
      <c r="J2621" s="776"/>
      <c r="K2621" s="776"/>
      <c r="L2621" s="776"/>
      <c r="M2621" s="776"/>
      <c r="N2621" s="776"/>
      <c r="O2621" s="776"/>
      <c r="P2621" s="776"/>
      <c r="Q2621" s="776"/>
      <c r="R2621" s="776"/>
      <c r="S2621" s="776"/>
      <c r="T2621" s="776"/>
      <c r="U2621" s="776"/>
      <c r="V2621" s="46"/>
      <c r="W2621" s="46"/>
      <c r="X2621" s="775"/>
      <c r="Y2621" s="775"/>
      <c r="Z2621" s="775"/>
      <c r="AA2621" s="775"/>
      <c r="AB2621" s="775"/>
    </row>
    <row r="2622" spans="1:28" s="43" customFormat="1" x14ac:dyDescent="0.2">
      <c r="A2622" s="776"/>
      <c r="B2622" s="780"/>
      <c r="D2622" s="779"/>
      <c r="E2622" s="779"/>
      <c r="F2622" s="778"/>
      <c r="G2622" s="777"/>
      <c r="H2622" s="776"/>
      <c r="I2622" s="776"/>
      <c r="J2622" s="776"/>
      <c r="K2622" s="776"/>
      <c r="L2622" s="776"/>
      <c r="M2622" s="776"/>
      <c r="N2622" s="776"/>
      <c r="O2622" s="776"/>
      <c r="P2622" s="776"/>
      <c r="Q2622" s="776"/>
      <c r="R2622" s="776"/>
      <c r="S2622" s="776"/>
      <c r="T2622" s="776"/>
      <c r="U2622" s="776"/>
      <c r="V2622" s="46"/>
      <c r="W2622" s="46"/>
      <c r="X2622" s="775"/>
      <c r="Y2622" s="775"/>
      <c r="Z2622" s="775"/>
      <c r="AA2622" s="775"/>
      <c r="AB2622" s="775"/>
    </row>
    <row r="2623" spans="1:28" s="43" customFormat="1" x14ac:dyDescent="0.2">
      <c r="A2623" s="776"/>
      <c r="B2623" s="780"/>
      <c r="D2623" s="779"/>
      <c r="E2623" s="779"/>
      <c r="F2623" s="778"/>
      <c r="G2623" s="777"/>
      <c r="H2623" s="776"/>
      <c r="I2623" s="776"/>
      <c r="J2623" s="776"/>
      <c r="K2623" s="776"/>
      <c r="L2623" s="776"/>
      <c r="M2623" s="776"/>
      <c r="N2623" s="776"/>
      <c r="O2623" s="776"/>
      <c r="P2623" s="776"/>
      <c r="Q2623" s="776"/>
      <c r="R2623" s="776"/>
      <c r="S2623" s="776"/>
      <c r="T2623" s="776"/>
      <c r="U2623" s="776"/>
      <c r="V2623" s="46"/>
      <c r="W2623" s="46"/>
      <c r="X2623" s="775"/>
      <c r="Y2623" s="775"/>
      <c r="Z2623" s="775"/>
      <c r="AA2623" s="775"/>
      <c r="AB2623" s="775"/>
    </row>
    <row r="2624" spans="1:28" s="43" customFormat="1" x14ac:dyDescent="0.2">
      <c r="A2624" s="776"/>
      <c r="B2624" s="780"/>
      <c r="D2624" s="779"/>
      <c r="E2624" s="779"/>
      <c r="F2624" s="778"/>
      <c r="G2624" s="777"/>
      <c r="H2624" s="776"/>
      <c r="I2624" s="776"/>
      <c r="J2624" s="776"/>
      <c r="K2624" s="776"/>
      <c r="L2624" s="776"/>
      <c r="M2624" s="776"/>
      <c r="N2624" s="776"/>
      <c r="O2624" s="776"/>
      <c r="P2624" s="776"/>
      <c r="Q2624" s="776"/>
      <c r="R2624" s="776"/>
      <c r="S2624" s="776"/>
      <c r="T2624" s="776"/>
      <c r="U2624" s="776"/>
      <c r="V2624" s="46"/>
      <c r="W2624" s="46"/>
      <c r="X2624" s="775"/>
      <c r="Y2624" s="775"/>
      <c r="Z2624" s="775"/>
      <c r="AA2624" s="775"/>
      <c r="AB2624" s="775"/>
    </row>
    <row r="2625" spans="1:28" s="43" customFormat="1" x14ac:dyDescent="0.2">
      <c r="A2625" s="776"/>
      <c r="B2625" s="780"/>
      <c r="D2625" s="779"/>
      <c r="E2625" s="779"/>
      <c r="F2625" s="778"/>
      <c r="G2625" s="777"/>
      <c r="H2625" s="776"/>
      <c r="I2625" s="776"/>
      <c r="J2625" s="776"/>
      <c r="K2625" s="776"/>
      <c r="L2625" s="776"/>
      <c r="M2625" s="776"/>
      <c r="N2625" s="776"/>
      <c r="O2625" s="776"/>
      <c r="P2625" s="776"/>
      <c r="Q2625" s="776"/>
      <c r="R2625" s="776"/>
      <c r="S2625" s="776"/>
      <c r="T2625" s="776"/>
      <c r="U2625" s="776"/>
      <c r="V2625" s="46"/>
      <c r="W2625" s="46"/>
      <c r="X2625" s="775"/>
      <c r="Y2625" s="775"/>
      <c r="Z2625" s="775"/>
      <c r="AA2625" s="775"/>
      <c r="AB2625" s="775"/>
    </row>
    <row r="2626" spans="1:28" s="43" customFormat="1" x14ac:dyDescent="0.2">
      <c r="A2626" s="776"/>
      <c r="B2626" s="780"/>
      <c r="D2626" s="779"/>
      <c r="E2626" s="779"/>
      <c r="F2626" s="778"/>
      <c r="G2626" s="777"/>
      <c r="H2626" s="776"/>
      <c r="I2626" s="776"/>
      <c r="J2626" s="776"/>
      <c r="K2626" s="776"/>
      <c r="L2626" s="776"/>
      <c r="M2626" s="776"/>
      <c r="N2626" s="776"/>
      <c r="O2626" s="776"/>
      <c r="P2626" s="776"/>
      <c r="Q2626" s="776"/>
      <c r="R2626" s="776"/>
      <c r="S2626" s="776"/>
      <c r="T2626" s="776"/>
      <c r="U2626" s="776"/>
      <c r="V2626" s="46"/>
      <c r="W2626" s="46"/>
      <c r="X2626" s="775"/>
      <c r="Y2626" s="775"/>
      <c r="Z2626" s="775"/>
      <c r="AA2626" s="775"/>
      <c r="AB2626" s="775"/>
    </row>
    <row r="2627" spans="1:28" s="43" customFormat="1" x14ac:dyDescent="0.2">
      <c r="A2627" s="776"/>
      <c r="B2627" s="780"/>
      <c r="D2627" s="779"/>
      <c r="E2627" s="779"/>
      <c r="F2627" s="778"/>
      <c r="G2627" s="777"/>
      <c r="H2627" s="776"/>
      <c r="I2627" s="776"/>
      <c r="J2627" s="776"/>
      <c r="K2627" s="776"/>
      <c r="L2627" s="776"/>
      <c r="M2627" s="776"/>
      <c r="N2627" s="776"/>
      <c r="O2627" s="776"/>
      <c r="P2627" s="776"/>
      <c r="Q2627" s="776"/>
      <c r="R2627" s="776"/>
      <c r="S2627" s="776"/>
      <c r="T2627" s="776"/>
      <c r="U2627" s="776"/>
      <c r="V2627" s="46"/>
      <c r="W2627" s="46"/>
      <c r="X2627" s="775"/>
      <c r="Y2627" s="775"/>
      <c r="Z2627" s="775"/>
      <c r="AA2627" s="775"/>
      <c r="AB2627" s="775"/>
    </row>
    <row r="2628" spans="1:28" s="43" customFormat="1" x14ac:dyDescent="0.2">
      <c r="A2628" s="776"/>
      <c r="B2628" s="780"/>
      <c r="D2628" s="779"/>
      <c r="E2628" s="779"/>
      <c r="F2628" s="778"/>
      <c r="G2628" s="777"/>
      <c r="H2628" s="776"/>
      <c r="I2628" s="776"/>
      <c r="J2628" s="776"/>
      <c r="K2628" s="776"/>
      <c r="L2628" s="776"/>
      <c r="M2628" s="776"/>
      <c r="N2628" s="776"/>
      <c r="O2628" s="776"/>
      <c r="P2628" s="776"/>
      <c r="Q2628" s="776"/>
      <c r="R2628" s="776"/>
      <c r="S2628" s="776"/>
      <c r="T2628" s="776"/>
      <c r="U2628" s="776"/>
      <c r="V2628" s="46"/>
      <c r="W2628" s="46"/>
      <c r="X2628" s="775"/>
      <c r="Y2628" s="775"/>
      <c r="Z2628" s="775"/>
      <c r="AA2628" s="775"/>
      <c r="AB2628" s="775"/>
    </row>
    <row r="2629" spans="1:28" s="43" customFormat="1" x14ac:dyDescent="0.2">
      <c r="A2629" s="776"/>
      <c r="B2629" s="780"/>
      <c r="D2629" s="779"/>
      <c r="E2629" s="779"/>
      <c r="F2629" s="778"/>
      <c r="G2629" s="777"/>
      <c r="H2629" s="776"/>
      <c r="I2629" s="776"/>
      <c r="J2629" s="776"/>
      <c r="K2629" s="776"/>
      <c r="L2629" s="776"/>
      <c r="M2629" s="776"/>
      <c r="N2629" s="776"/>
      <c r="O2629" s="776"/>
      <c r="P2629" s="776"/>
      <c r="Q2629" s="776"/>
      <c r="R2629" s="776"/>
      <c r="S2629" s="776"/>
      <c r="T2629" s="776"/>
      <c r="U2629" s="776"/>
      <c r="V2629" s="46"/>
      <c r="W2629" s="46"/>
      <c r="X2629" s="775"/>
      <c r="Y2629" s="775"/>
      <c r="Z2629" s="775"/>
      <c r="AA2629" s="775"/>
      <c r="AB2629" s="775"/>
    </row>
    <row r="2630" spans="1:28" s="43" customFormat="1" x14ac:dyDescent="0.2">
      <c r="A2630" s="776"/>
      <c r="B2630" s="780"/>
      <c r="D2630" s="779"/>
      <c r="E2630" s="779"/>
      <c r="F2630" s="778"/>
      <c r="G2630" s="777"/>
      <c r="H2630" s="776"/>
      <c r="I2630" s="776"/>
      <c r="J2630" s="776"/>
      <c r="K2630" s="776"/>
      <c r="L2630" s="776"/>
      <c r="M2630" s="776"/>
      <c r="N2630" s="776"/>
      <c r="O2630" s="776"/>
      <c r="P2630" s="776"/>
      <c r="Q2630" s="776"/>
      <c r="R2630" s="776"/>
      <c r="S2630" s="776"/>
      <c r="T2630" s="776"/>
      <c r="U2630" s="776"/>
      <c r="V2630" s="46"/>
      <c r="W2630" s="46"/>
      <c r="X2630" s="775"/>
      <c r="Y2630" s="775"/>
      <c r="Z2630" s="775"/>
      <c r="AA2630" s="775"/>
      <c r="AB2630" s="775"/>
    </row>
    <row r="2631" spans="1:28" s="43" customFormat="1" x14ac:dyDescent="0.2">
      <c r="A2631" s="776"/>
      <c r="B2631" s="780"/>
      <c r="D2631" s="779"/>
      <c r="E2631" s="779"/>
      <c r="F2631" s="778"/>
      <c r="G2631" s="777"/>
      <c r="H2631" s="776"/>
      <c r="I2631" s="776"/>
      <c r="J2631" s="776"/>
      <c r="K2631" s="776"/>
      <c r="L2631" s="776"/>
      <c r="M2631" s="776"/>
      <c r="N2631" s="776"/>
      <c r="O2631" s="776"/>
      <c r="P2631" s="776"/>
      <c r="Q2631" s="776"/>
      <c r="R2631" s="776"/>
      <c r="S2631" s="776"/>
      <c r="T2631" s="776"/>
      <c r="U2631" s="776"/>
      <c r="V2631" s="46"/>
      <c r="W2631" s="46"/>
      <c r="X2631" s="775"/>
      <c r="Y2631" s="775"/>
      <c r="Z2631" s="775"/>
      <c r="AA2631" s="775"/>
      <c r="AB2631" s="775"/>
    </row>
    <row r="2632" spans="1:28" s="43" customFormat="1" x14ac:dyDescent="0.2">
      <c r="A2632" s="776"/>
      <c r="B2632" s="780"/>
      <c r="D2632" s="779"/>
      <c r="E2632" s="779"/>
      <c r="F2632" s="778"/>
      <c r="G2632" s="777"/>
      <c r="H2632" s="776"/>
      <c r="I2632" s="776"/>
      <c r="J2632" s="776"/>
      <c r="K2632" s="776"/>
      <c r="L2632" s="776"/>
      <c r="M2632" s="776"/>
      <c r="N2632" s="776"/>
      <c r="O2632" s="776"/>
      <c r="P2632" s="776"/>
      <c r="Q2632" s="776"/>
      <c r="R2632" s="776"/>
      <c r="S2632" s="776"/>
      <c r="T2632" s="776"/>
      <c r="U2632" s="776"/>
      <c r="V2632" s="46"/>
      <c r="W2632" s="46"/>
      <c r="X2632" s="775"/>
      <c r="Y2632" s="775"/>
      <c r="Z2632" s="775"/>
      <c r="AA2632" s="775"/>
      <c r="AB2632" s="775"/>
    </row>
    <row r="2633" spans="1:28" s="43" customFormat="1" x14ac:dyDescent="0.2">
      <c r="A2633" s="776"/>
      <c r="B2633" s="780"/>
      <c r="D2633" s="779"/>
      <c r="E2633" s="779"/>
      <c r="F2633" s="778"/>
      <c r="G2633" s="777"/>
      <c r="H2633" s="776"/>
      <c r="I2633" s="776"/>
      <c r="J2633" s="776"/>
      <c r="K2633" s="776"/>
      <c r="L2633" s="776"/>
      <c r="M2633" s="776"/>
      <c r="N2633" s="776"/>
      <c r="O2633" s="776"/>
      <c r="P2633" s="776"/>
      <c r="Q2633" s="776"/>
      <c r="R2633" s="776"/>
      <c r="S2633" s="776"/>
      <c r="T2633" s="776"/>
      <c r="U2633" s="776"/>
      <c r="V2633" s="46"/>
      <c r="W2633" s="46"/>
      <c r="X2633" s="775"/>
      <c r="Y2633" s="775"/>
      <c r="Z2633" s="775"/>
      <c r="AA2633" s="775"/>
      <c r="AB2633" s="775"/>
    </row>
    <row r="2634" spans="1:28" s="43" customFormat="1" x14ac:dyDescent="0.2">
      <c r="A2634" s="776"/>
      <c r="B2634" s="780"/>
      <c r="D2634" s="779"/>
      <c r="E2634" s="779"/>
      <c r="F2634" s="778"/>
      <c r="G2634" s="777"/>
      <c r="H2634" s="776"/>
      <c r="I2634" s="776"/>
      <c r="J2634" s="776"/>
      <c r="K2634" s="776"/>
      <c r="L2634" s="776"/>
      <c r="M2634" s="776"/>
      <c r="N2634" s="776"/>
      <c r="O2634" s="776"/>
      <c r="P2634" s="776"/>
      <c r="Q2634" s="776"/>
      <c r="R2634" s="776"/>
      <c r="S2634" s="776"/>
      <c r="T2634" s="776"/>
      <c r="U2634" s="776"/>
      <c r="V2634" s="46"/>
      <c r="W2634" s="46"/>
      <c r="X2634" s="775"/>
      <c r="Y2634" s="775"/>
      <c r="Z2634" s="775"/>
      <c r="AA2634" s="775"/>
      <c r="AB2634" s="775"/>
    </row>
    <row r="2635" spans="1:28" s="43" customFormat="1" x14ac:dyDescent="0.2">
      <c r="A2635" s="776"/>
      <c r="B2635" s="780"/>
      <c r="D2635" s="779"/>
      <c r="E2635" s="779"/>
      <c r="F2635" s="778"/>
      <c r="G2635" s="777"/>
      <c r="H2635" s="776"/>
      <c r="I2635" s="776"/>
      <c r="J2635" s="776"/>
      <c r="K2635" s="776"/>
      <c r="L2635" s="776"/>
      <c r="M2635" s="776"/>
      <c r="N2635" s="776"/>
      <c r="O2635" s="776"/>
      <c r="P2635" s="776"/>
      <c r="Q2635" s="776"/>
      <c r="R2635" s="776"/>
      <c r="S2635" s="776"/>
      <c r="T2635" s="776"/>
      <c r="U2635" s="776"/>
      <c r="V2635" s="46"/>
      <c r="W2635" s="46"/>
      <c r="X2635" s="775"/>
      <c r="Y2635" s="775"/>
      <c r="Z2635" s="775"/>
      <c r="AA2635" s="775"/>
      <c r="AB2635" s="775"/>
    </row>
    <row r="2636" spans="1:28" s="43" customFormat="1" x14ac:dyDescent="0.2">
      <c r="A2636" s="776"/>
      <c r="B2636" s="780"/>
      <c r="D2636" s="779"/>
      <c r="E2636" s="779"/>
      <c r="F2636" s="778"/>
      <c r="G2636" s="777"/>
      <c r="H2636" s="776"/>
      <c r="I2636" s="776"/>
      <c r="J2636" s="776"/>
      <c r="K2636" s="776"/>
      <c r="L2636" s="776"/>
      <c r="M2636" s="776"/>
      <c r="N2636" s="776"/>
      <c r="O2636" s="776"/>
      <c r="P2636" s="776"/>
      <c r="Q2636" s="776"/>
      <c r="R2636" s="776"/>
      <c r="S2636" s="776"/>
      <c r="T2636" s="776"/>
      <c r="U2636" s="776"/>
      <c r="V2636" s="46"/>
      <c r="W2636" s="46"/>
      <c r="X2636" s="775"/>
      <c r="Y2636" s="775"/>
      <c r="Z2636" s="775"/>
      <c r="AA2636" s="775"/>
      <c r="AB2636" s="775"/>
    </row>
    <row r="2637" spans="1:28" s="43" customFormat="1" x14ac:dyDescent="0.2">
      <c r="A2637" s="776"/>
      <c r="B2637" s="780"/>
      <c r="D2637" s="779"/>
      <c r="E2637" s="779"/>
      <c r="F2637" s="778"/>
      <c r="G2637" s="777"/>
      <c r="H2637" s="776"/>
      <c r="I2637" s="776"/>
      <c r="J2637" s="776"/>
      <c r="K2637" s="776"/>
      <c r="L2637" s="776"/>
      <c r="M2637" s="776"/>
      <c r="N2637" s="776"/>
      <c r="O2637" s="776"/>
      <c r="P2637" s="776"/>
      <c r="Q2637" s="776"/>
      <c r="R2637" s="776"/>
      <c r="S2637" s="776"/>
      <c r="T2637" s="776"/>
      <c r="U2637" s="776"/>
      <c r="V2637" s="46"/>
      <c r="W2637" s="46"/>
      <c r="X2637" s="775"/>
      <c r="Y2637" s="775"/>
      <c r="Z2637" s="775"/>
      <c r="AA2637" s="775"/>
      <c r="AB2637" s="775"/>
    </row>
    <row r="2638" spans="1:28" s="43" customFormat="1" x14ac:dyDescent="0.2">
      <c r="A2638" s="776"/>
      <c r="B2638" s="780"/>
      <c r="D2638" s="779"/>
      <c r="E2638" s="779"/>
      <c r="F2638" s="778"/>
      <c r="G2638" s="777"/>
      <c r="H2638" s="776"/>
      <c r="I2638" s="776"/>
      <c r="J2638" s="776"/>
      <c r="K2638" s="776"/>
      <c r="L2638" s="776"/>
      <c r="M2638" s="776"/>
      <c r="N2638" s="776"/>
      <c r="O2638" s="776"/>
      <c r="P2638" s="776"/>
      <c r="Q2638" s="776"/>
      <c r="R2638" s="776"/>
      <c r="S2638" s="776"/>
      <c r="T2638" s="776"/>
      <c r="U2638" s="776"/>
      <c r="V2638" s="46"/>
      <c r="W2638" s="46"/>
      <c r="X2638" s="775"/>
      <c r="Y2638" s="775"/>
      <c r="Z2638" s="775"/>
      <c r="AA2638" s="775"/>
      <c r="AB2638" s="775"/>
    </row>
    <row r="2639" spans="1:28" s="43" customFormat="1" x14ac:dyDescent="0.2">
      <c r="A2639" s="776"/>
      <c r="B2639" s="780"/>
      <c r="D2639" s="779"/>
      <c r="E2639" s="779"/>
      <c r="F2639" s="778"/>
      <c r="G2639" s="777"/>
      <c r="H2639" s="776"/>
      <c r="I2639" s="776"/>
      <c r="J2639" s="776"/>
      <c r="K2639" s="776"/>
      <c r="L2639" s="776"/>
      <c r="M2639" s="776"/>
      <c r="N2639" s="776"/>
      <c r="O2639" s="776"/>
      <c r="P2639" s="776"/>
      <c r="Q2639" s="776"/>
      <c r="R2639" s="776"/>
      <c r="S2639" s="776"/>
      <c r="T2639" s="776"/>
      <c r="U2639" s="776"/>
      <c r="V2639" s="46"/>
      <c r="W2639" s="46"/>
      <c r="X2639" s="775"/>
      <c r="Y2639" s="775"/>
      <c r="Z2639" s="775"/>
      <c r="AA2639" s="775"/>
      <c r="AB2639" s="775"/>
    </row>
    <row r="2640" spans="1:28" s="43" customFormat="1" x14ac:dyDescent="0.2">
      <c r="A2640" s="776"/>
      <c r="B2640" s="780"/>
      <c r="D2640" s="779"/>
      <c r="E2640" s="779"/>
      <c r="F2640" s="778"/>
      <c r="G2640" s="777"/>
      <c r="H2640" s="776"/>
      <c r="I2640" s="776"/>
      <c r="J2640" s="776"/>
      <c r="K2640" s="776"/>
      <c r="L2640" s="776"/>
      <c r="M2640" s="776"/>
      <c r="N2640" s="776"/>
      <c r="O2640" s="776"/>
      <c r="P2640" s="776"/>
      <c r="Q2640" s="776"/>
      <c r="R2640" s="776"/>
      <c r="S2640" s="776"/>
      <c r="T2640" s="776"/>
      <c r="U2640" s="776"/>
      <c r="V2640" s="46"/>
      <c r="W2640" s="46"/>
      <c r="X2640" s="775"/>
      <c r="Y2640" s="775"/>
      <c r="Z2640" s="775"/>
      <c r="AA2640" s="775"/>
      <c r="AB2640" s="775"/>
    </row>
    <row r="2641" spans="1:28" s="43" customFormat="1" x14ac:dyDescent="0.2">
      <c r="A2641" s="776"/>
      <c r="B2641" s="780"/>
      <c r="D2641" s="779"/>
      <c r="E2641" s="779"/>
      <c r="F2641" s="778"/>
      <c r="G2641" s="777"/>
      <c r="H2641" s="776"/>
      <c r="I2641" s="776"/>
      <c r="J2641" s="776"/>
      <c r="K2641" s="776"/>
      <c r="L2641" s="776"/>
      <c r="M2641" s="776"/>
      <c r="N2641" s="776"/>
      <c r="O2641" s="776"/>
      <c r="P2641" s="776"/>
      <c r="Q2641" s="776"/>
      <c r="R2641" s="776"/>
      <c r="S2641" s="776"/>
      <c r="T2641" s="776"/>
      <c r="U2641" s="776"/>
      <c r="V2641" s="46"/>
      <c r="W2641" s="46"/>
      <c r="X2641" s="775"/>
      <c r="Y2641" s="775"/>
      <c r="Z2641" s="775"/>
      <c r="AA2641" s="775"/>
      <c r="AB2641" s="775"/>
    </row>
    <row r="2642" spans="1:28" s="43" customFormat="1" x14ac:dyDescent="0.2">
      <c r="A2642" s="776"/>
      <c r="B2642" s="780"/>
      <c r="D2642" s="779"/>
      <c r="E2642" s="779"/>
      <c r="F2642" s="778"/>
      <c r="G2642" s="777"/>
      <c r="H2642" s="776"/>
      <c r="I2642" s="776"/>
      <c r="J2642" s="776"/>
      <c r="K2642" s="776"/>
      <c r="L2642" s="776"/>
      <c r="M2642" s="776"/>
      <c r="N2642" s="776"/>
      <c r="O2642" s="776"/>
      <c r="P2642" s="776"/>
      <c r="Q2642" s="776"/>
      <c r="R2642" s="776"/>
      <c r="S2642" s="776"/>
      <c r="T2642" s="776"/>
      <c r="U2642" s="776"/>
      <c r="V2642" s="46"/>
      <c r="W2642" s="46"/>
      <c r="X2642" s="775"/>
      <c r="Y2642" s="775"/>
      <c r="Z2642" s="775"/>
      <c r="AA2642" s="775"/>
      <c r="AB2642" s="775"/>
    </row>
    <row r="2643" spans="1:28" s="43" customFormat="1" x14ac:dyDescent="0.2">
      <c r="A2643" s="776"/>
      <c r="B2643" s="780"/>
      <c r="D2643" s="779"/>
      <c r="E2643" s="779"/>
      <c r="F2643" s="778"/>
      <c r="G2643" s="777"/>
      <c r="H2643" s="776"/>
      <c r="I2643" s="776"/>
      <c r="J2643" s="776"/>
      <c r="K2643" s="776"/>
      <c r="L2643" s="776"/>
      <c r="M2643" s="776"/>
      <c r="N2643" s="776"/>
      <c r="O2643" s="776"/>
      <c r="P2643" s="776"/>
      <c r="Q2643" s="776"/>
      <c r="R2643" s="776"/>
      <c r="S2643" s="776"/>
      <c r="T2643" s="776"/>
      <c r="U2643" s="776"/>
      <c r="V2643" s="46"/>
      <c r="W2643" s="46"/>
      <c r="X2643" s="775"/>
      <c r="Y2643" s="775"/>
      <c r="Z2643" s="775"/>
      <c r="AA2643" s="775"/>
      <c r="AB2643" s="775"/>
    </row>
    <row r="2644" spans="1:28" s="43" customFormat="1" x14ac:dyDescent="0.2">
      <c r="A2644" s="776"/>
      <c r="B2644" s="780"/>
      <c r="D2644" s="779"/>
      <c r="E2644" s="779"/>
      <c r="F2644" s="778"/>
      <c r="G2644" s="777"/>
      <c r="H2644" s="776"/>
      <c r="I2644" s="776"/>
      <c r="J2644" s="776"/>
      <c r="K2644" s="776"/>
      <c r="L2644" s="776"/>
      <c r="M2644" s="776"/>
      <c r="N2644" s="776"/>
      <c r="O2644" s="776"/>
      <c r="P2644" s="776"/>
      <c r="Q2644" s="776"/>
      <c r="R2644" s="776"/>
      <c r="S2644" s="776"/>
      <c r="T2644" s="776"/>
      <c r="U2644" s="776"/>
      <c r="V2644" s="46"/>
      <c r="W2644" s="46"/>
      <c r="X2644" s="775"/>
      <c r="Y2644" s="775"/>
      <c r="Z2644" s="775"/>
      <c r="AA2644" s="775"/>
      <c r="AB2644" s="775"/>
    </row>
    <row r="2645" spans="1:28" s="43" customFormat="1" x14ac:dyDescent="0.2">
      <c r="A2645" s="776"/>
      <c r="B2645" s="780"/>
      <c r="D2645" s="779"/>
      <c r="E2645" s="779"/>
      <c r="F2645" s="778"/>
      <c r="G2645" s="777"/>
      <c r="H2645" s="776"/>
      <c r="I2645" s="776"/>
      <c r="J2645" s="776"/>
      <c r="K2645" s="776"/>
      <c r="L2645" s="776"/>
      <c r="M2645" s="776"/>
      <c r="N2645" s="776"/>
      <c r="O2645" s="776"/>
      <c r="P2645" s="776"/>
      <c r="Q2645" s="776"/>
      <c r="R2645" s="776"/>
      <c r="S2645" s="776"/>
      <c r="T2645" s="776"/>
      <c r="U2645" s="776"/>
      <c r="V2645" s="46"/>
      <c r="W2645" s="46"/>
      <c r="X2645" s="775"/>
      <c r="Y2645" s="775"/>
      <c r="Z2645" s="775"/>
      <c r="AA2645" s="775"/>
      <c r="AB2645" s="775"/>
    </row>
    <row r="2646" spans="1:28" s="43" customFormat="1" x14ac:dyDescent="0.2">
      <c r="A2646" s="776"/>
      <c r="B2646" s="780"/>
      <c r="D2646" s="779"/>
      <c r="E2646" s="779"/>
      <c r="F2646" s="778"/>
      <c r="G2646" s="777"/>
      <c r="H2646" s="776"/>
      <c r="I2646" s="776"/>
      <c r="J2646" s="776"/>
      <c r="K2646" s="776"/>
      <c r="L2646" s="776"/>
      <c r="M2646" s="776"/>
      <c r="N2646" s="776"/>
      <c r="O2646" s="776"/>
      <c r="P2646" s="776"/>
      <c r="Q2646" s="776"/>
      <c r="R2646" s="776"/>
      <c r="S2646" s="776"/>
      <c r="T2646" s="776"/>
      <c r="U2646" s="776"/>
      <c r="V2646" s="46"/>
      <c r="W2646" s="46"/>
      <c r="X2646" s="775"/>
      <c r="Y2646" s="775"/>
      <c r="Z2646" s="775"/>
      <c r="AA2646" s="775"/>
      <c r="AB2646" s="775"/>
    </row>
    <row r="2647" spans="1:28" s="43" customFormat="1" x14ac:dyDescent="0.2">
      <c r="A2647" s="776"/>
      <c r="B2647" s="780"/>
      <c r="D2647" s="779"/>
      <c r="E2647" s="779"/>
      <c r="F2647" s="778"/>
      <c r="G2647" s="777"/>
      <c r="H2647" s="776"/>
      <c r="I2647" s="776"/>
      <c r="J2647" s="776"/>
      <c r="K2647" s="776"/>
      <c r="L2647" s="776"/>
      <c r="M2647" s="776"/>
      <c r="N2647" s="776"/>
      <c r="O2647" s="776"/>
      <c r="P2647" s="776"/>
      <c r="Q2647" s="776"/>
      <c r="R2647" s="776"/>
      <c r="S2647" s="776"/>
      <c r="T2647" s="776"/>
      <c r="U2647" s="776"/>
      <c r="V2647" s="46"/>
      <c r="W2647" s="46"/>
      <c r="X2647" s="775"/>
      <c r="Y2647" s="775"/>
      <c r="Z2647" s="775"/>
      <c r="AA2647" s="775"/>
      <c r="AB2647" s="775"/>
    </row>
    <row r="2648" spans="1:28" s="43" customFormat="1" x14ac:dyDescent="0.2">
      <c r="A2648" s="776"/>
      <c r="B2648" s="780"/>
      <c r="D2648" s="779"/>
      <c r="E2648" s="779"/>
      <c r="F2648" s="778"/>
      <c r="G2648" s="777"/>
      <c r="H2648" s="776"/>
      <c r="I2648" s="776"/>
      <c r="J2648" s="776"/>
      <c r="K2648" s="776"/>
      <c r="L2648" s="776"/>
      <c r="M2648" s="776"/>
      <c r="N2648" s="776"/>
      <c r="O2648" s="776"/>
      <c r="P2648" s="776"/>
      <c r="Q2648" s="776"/>
      <c r="R2648" s="776"/>
      <c r="S2648" s="776"/>
      <c r="T2648" s="776"/>
      <c r="U2648" s="776"/>
      <c r="V2648" s="46"/>
      <c r="W2648" s="46"/>
      <c r="X2648" s="775"/>
      <c r="Y2648" s="775"/>
      <c r="Z2648" s="775"/>
      <c r="AA2648" s="775"/>
      <c r="AB2648" s="775"/>
    </row>
    <row r="2649" spans="1:28" s="43" customFormat="1" x14ac:dyDescent="0.2">
      <c r="A2649" s="776"/>
      <c r="B2649" s="780"/>
      <c r="D2649" s="779"/>
      <c r="E2649" s="779"/>
      <c r="F2649" s="778"/>
      <c r="G2649" s="777"/>
      <c r="H2649" s="776"/>
      <c r="I2649" s="776"/>
      <c r="J2649" s="776"/>
      <c r="K2649" s="776"/>
      <c r="L2649" s="776"/>
      <c r="M2649" s="776"/>
      <c r="N2649" s="776"/>
      <c r="O2649" s="776"/>
      <c r="P2649" s="776"/>
      <c r="Q2649" s="776"/>
      <c r="R2649" s="776"/>
      <c r="S2649" s="776"/>
      <c r="T2649" s="776"/>
      <c r="U2649" s="776"/>
      <c r="V2649" s="46"/>
      <c r="W2649" s="46"/>
      <c r="X2649" s="775"/>
      <c r="Y2649" s="775"/>
      <c r="Z2649" s="775"/>
      <c r="AA2649" s="775"/>
      <c r="AB2649" s="775"/>
    </row>
    <row r="2650" spans="1:28" s="43" customFormat="1" x14ac:dyDescent="0.2">
      <c r="A2650" s="776"/>
      <c r="B2650" s="780"/>
      <c r="D2650" s="779"/>
      <c r="E2650" s="779"/>
      <c r="F2650" s="778"/>
      <c r="G2650" s="777"/>
      <c r="H2650" s="776"/>
      <c r="I2650" s="776"/>
      <c r="J2650" s="776"/>
      <c r="K2650" s="776"/>
      <c r="L2650" s="776"/>
      <c r="M2650" s="776"/>
      <c r="N2650" s="776"/>
      <c r="O2650" s="776"/>
      <c r="P2650" s="776"/>
      <c r="Q2650" s="776"/>
      <c r="R2650" s="776"/>
      <c r="S2650" s="776"/>
      <c r="T2650" s="776"/>
      <c r="U2650" s="776"/>
      <c r="V2650" s="46"/>
      <c r="W2650" s="46"/>
      <c r="X2650" s="775"/>
      <c r="Y2650" s="775"/>
      <c r="Z2650" s="775"/>
      <c r="AA2650" s="775"/>
      <c r="AB2650" s="775"/>
    </row>
    <row r="2651" spans="1:28" s="43" customFormat="1" x14ac:dyDescent="0.2">
      <c r="A2651" s="776"/>
      <c r="B2651" s="780"/>
      <c r="D2651" s="779"/>
      <c r="E2651" s="779"/>
      <c r="F2651" s="778"/>
      <c r="G2651" s="777"/>
      <c r="H2651" s="776"/>
      <c r="I2651" s="776"/>
      <c r="J2651" s="776"/>
      <c r="K2651" s="776"/>
      <c r="L2651" s="776"/>
      <c r="M2651" s="776"/>
      <c r="N2651" s="776"/>
      <c r="O2651" s="776"/>
      <c r="P2651" s="776"/>
      <c r="Q2651" s="776"/>
      <c r="R2651" s="776"/>
      <c r="S2651" s="776"/>
      <c r="T2651" s="776"/>
      <c r="U2651" s="776"/>
      <c r="V2651" s="46"/>
      <c r="W2651" s="46"/>
      <c r="X2651" s="775"/>
      <c r="Y2651" s="775"/>
      <c r="Z2651" s="775"/>
      <c r="AA2651" s="775"/>
      <c r="AB2651" s="775"/>
    </row>
    <row r="2652" spans="1:28" s="43" customFormat="1" x14ac:dyDescent="0.2">
      <c r="A2652" s="776"/>
      <c r="B2652" s="780"/>
      <c r="D2652" s="779"/>
      <c r="E2652" s="779"/>
      <c r="F2652" s="778"/>
      <c r="G2652" s="777"/>
      <c r="H2652" s="776"/>
      <c r="I2652" s="776"/>
      <c r="J2652" s="776"/>
      <c r="K2652" s="776"/>
      <c r="L2652" s="776"/>
      <c r="M2652" s="776"/>
      <c r="N2652" s="776"/>
      <c r="O2652" s="776"/>
      <c r="P2652" s="776"/>
      <c r="Q2652" s="776"/>
      <c r="R2652" s="776"/>
      <c r="S2652" s="776"/>
      <c r="T2652" s="776"/>
      <c r="U2652" s="776"/>
      <c r="V2652" s="46"/>
      <c r="W2652" s="46"/>
      <c r="X2652" s="775"/>
      <c r="Y2652" s="775"/>
      <c r="Z2652" s="775"/>
      <c r="AA2652" s="775"/>
      <c r="AB2652" s="775"/>
    </row>
    <row r="2653" spans="1:28" s="43" customFormat="1" x14ac:dyDescent="0.2">
      <c r="A2653" s="776"/>
      <c r="B2653" s="780"/>
      <c r="D2653" s="779"/>
      <c r="E2653" s="779"/>
      <c r="F2653" s="778"/>
      <c r="G2653" s="777"/>
      <c r="H2653" s="776"/>
      <c r="I2653" s="776"/>
      <c r="J2653" s="776"/>
      <c r="K2653" s="776"/>
      <c r="L2653" s="776"/>
      <c r="M2653" s="776"/>
      <c r="N2653" s="776"/>
      <c r="O2653" s="776"/>
      <c r="P2653" s="776"/>
      <c r="Q2653" s="776"/>
      <c r="R2653" s="776"/>
      <c r="S2653" s="776"/>
      <c r="T2653" s="776"/>
      <c r="U2653" s="776"/>
      <c r="V2653" s="46"/>
      <c r="W2653" s="46"/>
      <c r="X2653" s="775"/>
      <c r="Y2653" s="775"/>
      <c r="Z2653" s="775"/>
      <c r="AA2653" s="775"/>
      <c r="AB2653" s="775"/>
    </row>
    <row r="2654" spans="1:28" s="43" customFormat="1" x14ac:dyDescent="0.2">
      <c r="A2654" s="776"/>
      <c r="B2654" s="780"/>
      <c r="D2654" s="779"/>
      <c r="E2654" s="779"/>
      <c r="F2654" s="778"/>
      <c r="G2654" s="777"/>
      <c r="H2654" s="776"/>
      <c r="I2654" s="776"/>
      <c r="J2654" s="776"/>
      <c r="K2654" s="776"/>
      <c r="L2654" s="776"/>
      <c r="M2654" s="776"/>
      <c r="N2654" s="776"/>
      <c r="O2654" s="776"/>
      <c r="P2654" s="776"/>
      <c r="Q2654" s="776"/>
      <c r="R2654" s="776"/>
      <c r="S2654" s="776"/>
      <c r="T2654" s="776"/>
      <c r="U2654" s="776"/>
      <c r="V2654" s="46"/>
      <c r="W2654" s="46"/>
      <c r="X2654" s="775"/>
      <c r="Y2654" s="775"/>
      <c r="Z2654" s="775"/>
      <c r="AA2654" s="775"/>
      <c r="AB2654" s="775"/>
    </row>
    <row r="2655" spans="1:28" s="43" customFormat="1" x14ac:dyDescent="0.2">
      <c r="A2655" s="776"/>
      <c r="B2655" s="780"/>
      <c r="D2655" s="779"/>
      <c r="E2655" s="779"/>
      <c r="F2655" s="778"/>
      <c r="G2655" s="777"/>
      <c r="H2655" s="776"/>
      <c r="I2655" s="776"/>
      <c r="J2655" s="776"/>
      <c r="K2655" s="776"/>
      <c r="L2655" s="776"/>
      <c r="M2655" s="776"/>
      <c r="N2655" s="776"/>
      <c r="O2655" s="776"/>
      <c r="P2655" s="776"/>
      <c r="Q2655" s="776"/>
      <c r="R2655" s="776"/>
      <c r="S2655" s="776"/>
      <c r="T2655" s="776"/>
      <c r="U2655" s="776"/>
      <c r="V2655" s="46"/>
      <c r="W2655" s="46"/>
      <c r="X2655" s="775"/>
      <c r="Y2655" s="775"/>
      <c r="Z2655" s="775"/>
      <c r="AA2655" s="775"/>
      <c r="AB2655" s="775"/>
    </row>
    <row r="2656" spans="1:28" s="43" customFormat="1" x14ac:dyDescent="0.2">
      <c r="A2656" s="776"/>
      <c r="B2656" s="780"/>
      <c r="D2656" s="779"/>
      <c r="E2656" s="779"/>
      <c r="F2656" s="778"/>
      <c r="G2656" s="777"/>
      <c r="H2656" s="776"/>
      <c r="I2656" s="776"/>
      <c r="J2656" s="776"/>
      <c r="K2656" s="776"/>
      <c r="L2656" s="776"/>
      <c r="M2656" s="776"/>
      <c r="N2656" s="776"/>
      <c r="O2656" s="776"/>
      <c r="P2656" s="776"/>
      <c r="Q2656" s="776"/>
      <c r="R2656" s="776"/>
      <c r="S2656" s="776"/>
      <c r="T2656" s="776"/>
      <c r="U2656" s="776"/>
      <c r="V2656" s="46"/>
      <c r="W2656" s="46"/>
      <c r="X2656" s="775"/>
      <c r="Y2656" s="775"/>
      <c r="Z2656" s="775"/>
      <c r="AA2656" s="775"/>
      <c r="AB2656" s="775"/>
    </row>
    <row r="2657" spans="1:28" s="43" customFormat="1" x14ac:dyDescent="0.2">
      <c r="A2657" s="776"/>
      <c r="B2657" s="780"/>
      <c r="D2657" s="779"/>
      <c r="E2657" s="779"/>
      <c r="F2657" s="778"/>
      <c r="G2657" s="777"/>
      <c r="H2657" s="776"/>
      <c r="I2657" s="776"/>
      <c r="J2657" s="776"/>
      <c r="K2657" s="776"/>
      <c r="L2657" s="776"/>
      <c r="M2657" s="776"/>
      <c r="N2657" s="776"/>
      <c r="O2657" s="776"/>
      <c r="P2657" s="776"/>
      <c r="Q2657" s="776"/>
      <c r="R2657" s="776"/>
      <c r="S2657" s="776"/>
      <c r="T2657" s="776"/>
      <c r="U2657" s="776"/>
      <c r="V2657" s="46"/>
      <c r="W2657" s="46"/>
      <c r="X2657" s="775"/>
      <c r="Y2657" s="775"/>
      <c r="Z2657" s="775"/>
      <c r="AA2657" s="775"/>
      <c r="AB2657" s="775"/>
    </row>
    <row r="2658" spans="1:28" s="43" customFormat="1" x14ac:dyDescent="0.2">
      <c r="A2658" s="776"/>
      <c r="B2658" s="780"/>
      <c r="D2658" s="779"/>
      <c r="E2658" s="779"/>
      <c r="F2658" s="778"/>
      <c r="G2658" s="777"/>
      <c r="H2658" s="776"/>
      <c r="I2658" s="776"/>
      <c r="J2658" s="776"/>
      <c r="K2658" s="776"/>
      <c r="L2658" s="776"/>
      <c r="M2658" s="776"/>
      <c r="N2658" s="776"/>
      <c r="O2658" s="776"/>
      <c r="P2658" s="776"/>
      <c r="Q2658" s="776"/>
      <c r="R2658" s="776"/>
      <c r="S2658" s="776"/>
      <c r="T2658" s="776"/>
      <c r="U2658" s="776"/>
      <c r="V2658" s="46"/>
      <c r="W2658" s="46"/>
      <c r="X2658" s="775"/>
      <c r="Y2658" s="775"/>
      <c r="Z2658" s="775"/>
      <c r="AA2658" s="775"/>
      <c r="AB2658" s="775"/>
    </row>
    <row r="2659" spans="1:28" s="43" customFormat="1" x14ac:dyDescent="0.2">
      <c r="A2659" s="776"/>
      <c r="B2659" s="780"/>
      <c r="D2659" s="779"/>
      <c r="E2659" s="779"/>
      <c r="F2659" s="778"/>
      <c r="G2659" s="777"/>
      <c r="H2659" s="776"/>
      <c r="I2659" s="776"/>
      <c r="J2659" s="776"/>
      <c r="K2659" s="776"/>
      <c r="L2659" s="776"/>
      <c r="M2659" s="776"/>
      <c r="N2659" s="776"/>
      <c r="O2659" s="776"/>
      <c r="P2659" s="776"/>
      <c r="Q2659" s="776"/>
      <c r="R2659" s="776"/>
      <c r="S2659" s="776"/>
      <c r="T2659" s="776"/>
      <c r="U2659" s="776"/>
      <c r="V2659" s="46"/>
      <c r="W2659" s="46"/>
      <c r="X2659" s="775"/>
      <c r="Y2659" s="775"/>
      <c r="Z2659" s="775"/>
      <c r="AA2659" s="775"/>
      <c r="AB2659" s="775"/>
    </row>
    <row r="2660" spans="1:28" s="43" customFormat="1" x14ac:dyDescent="0.2">
      <c r="A2660" s="776"/>
      <c r="B2660" s="780"/>
      <c r="D2660" s="779"/>
      <c r="E2660" s="779"/>
      <c r="F2660" s="778"/>
      <c r="G2660" s="777"/>
      <c r="H2660" s="776"/>
      <c r="I2660" s="776"/>
      <c r="J2660" s="776"/>
      <c r="K2660" s="776"/>
      <c r="L2660" s="776"/>
      <c r="M2660" s="776"/>
      <c r="N2660" s="776"/>
      <c r="O2660" s="776"/>
      <c r="P2660" s="776"/>
      <c r="Q2660" s="776"/>
      <c r="R2660" s="776"/>
      <c r="S2660" s="776"/>
      <c r="T2660" s="776"/>
      <c r="U2660" s="776"/>
      <c r="V2660" s="46"/>
      <c r="W2660" s="46"/>
      <c r="X2660" s="775"/>
      <c r="Y2660" s="775"/>
      <c r="Z2660" s="775"/>
      <c r="AA2660" s="775"/>
      <c r="AB2660" s="775"/>
    </row>
    <row r="2661" spans="1:28" s="43" customFormat="1" x14ac:dyDescent="0.2">
      <c r="A2661" s="776"/>
      <c r="B2661" s="780"/>
      <c r="D2661" s="779"/>
      <c r="E2661" s="779"/>
      <c r="F2661" s="778"/>
      <c r="G2661" s="777"/>
      <c r="H2661" s="776"/>
      <c r="I2661" s="776"/>
      <c r="J2661" s="776"/>
      <c r="K2661" s="776"/>
      <c r="L2661" s="776"/>
      <c r="M2661" s="776"/>
      <c r="N2661" s="776"/>
      <c r="O2661" s="776"/>
      <c r="P2661" s="776"/>
      <c r="Q2661" s="776"/>
      <c r="R2661" s="776"/>
      <c r="S2661" s="776"/>
      <c r="T2661" s="776"/>
      <c r="U2661" s="776"/>
      <c r="V2661" s="46"/>
      <c r="W2661" s="46"/>
      <c r="X2661" s="775"/>
      <c r="Y2661" s="775"/>
      <c r="Z2661" s="775"/>
      <c r="AA2661" s="775"/>
      <c r="AB2661" s="775"/>
    </row>
    <row r="2662" spans="1:28" s="43" customFormat="1" x14ac:dyDescent="0.2">
      <c r="A2662" s="776"/>
      <c r="B2662" s="780"/>
      <c r="D2662" s="779"/>
      <c r="E2662" s="779"/>
      <c r="F2662" s="778"/>
      <c r="G2662" s="777"/>
      <c r="H2662" s="776"/>
      <c r="I2662" s="776"/>
      <c r="J2662" s="776"/>
      <c r="K2662" s="776"/>
      <c r="L2662" s="776"/>
      <c r="M2662" s="776"/>
      <c r="N2662" s="776"/>
      <c r="O2662" s="776"/>
      <c r="P2662" s="776"/>
      <c r="Q2662" s="776"/>
      <c r="R2662" s="776"/>
      <c r="S2662" s="776"/>
      <c r="T2662" s="776"/>
      <c r="U2662" s="776"/>
      <c r="V2662" s="46"/>
      <c r="W2662" s="46"/>
      <c r="X2662" s="775"/>
      <c r="Y2662" s="775"/>
      <c r="Z2662" s="775"/>
      <c r="AA2662" s="775"/>
      <c r="AB2662" s="775"/>
    </row>
    <row r="2663" spans="1:28" s="43" customFormat="1" x14ac:dyDescent="0.2">
      <c r="A2663" s="776"/>
      <c r="B2663" s="780"/>
      <c r="D2663" s="779"/>
      <c r="E2663" s="779"/>
      <c r="F2663" s="778"/>
      <c r="G2663" s="777"/>
      <c r="H2663" s="776"/>
      <c r="I2663" s="776"/>
      <c r="J2663" s="776"/>
      <c r="K2663" s="776"/>
      <c r="L2663" s="776"/>
      <c r="M2663" s="776"/>
      <c r="N2663" s="776"/>
      <c r="O2663" s="776"/>
      <c r="P2663" s="776"/>
      <c r="Q2663" s="776"/>
      <c r="R2663" s="776"/>
      <c r="S2663" s="776"/>
      <c r="T2663" s="776"/>
      <c r="U2663" s="776"/>
      <c r="V2663" s="46"/>
      <c r="W2663" s="46"/>
      <c r="X2663" s="775"/>
      <c r="Y2663" s="775"/>
      <c r="Z2663" s="775"/>
      <c r="AA2663" s="775"/>
      <c r="AB2663" s="775"/>
    </row>
    <row r="2664" spans="1:28" s="43" customFormat="1" x14ac:dyDescent="0.2">
      <c r="A2664" s="776"/>
      <c r="B2664" s="780"/>
      <c r="D2664" s="779"/>
      <c r="E2664" s="779"/>
      <c r="F2664" s="778"/>
      <c r="G2664" s="777"/>
      <c r="H2664" s="776"/>
      <c r="I2664" s="776"/>
      <c r="J2664" s="776"/>
      <c r="K2664" s="776"/>
      <c r="L2664" s="776"/>
      <c r="M2664" s="776"/>
      <c r="N2664" s="776"/>
      <c r="O2664" s="776"/>
      <c r="P2664" s="776"/>
      <c r="Q2664" s="776"/>
      <c r="R2664" s="776"/>
      <c r="S2664" s="776"/>
      <c r="T2664" s="776"/>
      <c r="U2664" s="776"/>
      <c r="V2664" s="46"/>
      <c r="W2664" s="46"/>
      <c r="X2664" s="775"/>
      <c r="Y2664" s="775"/>
      <c r="Z2664" s="775"/>
      <c r="AA2664" s="775"/>
      <c r="AB2664" s="775"/>
    </row>
    <row r="2665" spans="1:28" s="43" customFormat="1" x14ac:dyDescent="0.2">
      <c r="A2665" s="776"/>
      <c r="B2665" s="780"/>
      <c r="D2665" s="779"/>
      <c r="E2665" s="779"/>
      <c r="F2665" s="778"/>
      <c r="G2665" s="777"/>
      <c r="H2665" s="776"/>
      <c r="I2665" s="776"/>
      <c r="J2665" s="776"/>
      <c r="K2665" s="776"/>
      <c r="L2665" s="776"/>
      <c r="M2665" s="776"/>
      <c r="N2665" s="776"/>
      <c r="O2665" s="776"/>
      <c r="P2665" s="776"/>
      <c r="Q2665" s="776"/>
      <c r="R2665" s="776"/>
      <c r="S2665" s="776"/>
      <c r="T2665" s="776"/>
      <c r="U2665" s="776"/>
      <c r="V2665" s="46"/>
      <c r="W2665" s="46"/>
      <c r="X2665" s="775"/>
      <c r="Y2665" s="775"/>
      <c r="Z2665" s="775"/>
      <c r="AA2665" s="775"/>
      <c r="AB2665" s="775"/>
    </row>
    <row r="2666" spans="1:28" s="43" customFormat="1" x14ac:dyDescent="0.2">
      <c r="A2666" s="776"/>
      <c r="B2666" s="780"/>
      <c r="D2666" s="779"/>
      <c r="E2666" s="779"/>
      <c r="F2666" s="778"/>
      <c r="G2666" s="777"/>
      <c r="H2666" s="776"/>
      <c r="I2666" s="776"/>
      <c r="J2666" s="776"/>
      <c r="K2666" s="776"/>
      <c r="L2666" s="776"/>
      <c r="M2666" s="776"/>
      <c r="N2666" s="776"/>
      <c r="O2666" s="776"/>
      <c r="P2666" s="776"/>
      <c r="Q2666" s="776"/>
      <c r="R2666" s="776"/>
      <c r="S2666" s="776"/>
      <c r="T2666" s="776"/>
      <c r="U2666" s="776"/>
      <c r="V2666" s="46"/>
      <c r="W2666" s="46"/>
      <c r="X2666" s="775"/>
      <c r="Y2666" s="775"/>
      <c r="Z2666" s="775"/>
      <c r="AA2666" s="775"/>
      <c r="AB2666" s="775"/>
    </row>
    <row r="2667" spans="1:28" s="43" customFormat="1" x14ac:dyDescent="0.2">
      <c r="A2667" s="776"/>
      <c r="B2667" s="780"/>
      <c r="D2667" s="779"/>
      <c r="E2667" s="779"/>
      <c r="F2667" s="778"/>
      <c r="G2667" s="777"/>
      <c r="H2667" s="776"/>
      <c r="I2667" s="776"/>
      <c r="J2667" s="776"/>
      <c r="K2667" s="776"/>
      <c r="L2667" s="776"/>
      <c r="M2667" s="776"/>
      <c r="N2667" s="776"/>
      <c r="O2667" s="776"/>
      <c r="P2667" s="776"/>
      <c r="Q2667" s="776"/>
      <c r="R2667" s="776"/>
      <c r="S2667" s="776"/>
      <c r="T2667" s="776"/>
      <c r="U2667" s="776"/>
      <c r="V2667" s="46"/>
      <c r="W2667" s="46"/>
      <c r="X2667" s="775"/>
      <c r="Y2667" s="775"/>
      <c r="Z2667" s="775"/>
      <c r="AA2667" s="775"/>
      <c r="AB2667" s="775"/>
    </row>
    <row r="2668" spans="1:28" s="43" customFormat="1" x14ac:dyDescent="0.2">
      <c r="A2668" s="776"/>
      <c r="B2668" s="780"/>
      <c r="D2668" s="779"/>
      <c r="E2668" s="779"/>
      <c r="F2668" s="778"/>
      <c r="G2668" s="777"/>
      <c r="H2668" s="776"/>
      <c r="I2668" s="776"/>
      <c r="J2668" s="776"/>
      <c r="K2668" s="776"/>
      <c r="L2668" s="776"/>
      <c r="M2668" s="776"/>
      <c r="N2668" s="776"/>
      <c r="O2668" s="776"/>
      <c r="P2668" s="776"/>
      <c r="Q2668" s="776"/>
      <c r="R2668" s="776"/>
      <c r="S2668" s="776"/>
      <c r="T2668" s="776"/>
      <c r="U2668" s="776"/>
      <c r="V2668" s="46"/>
      <c r="W2668" s="46"/>
      <c r="X2668" s="775"/>
      <c r="Y2668" s="775"/>
      <c r="Z2668" s="775"/>
      <c r="AA2668" s="775"/>
      <c r="AB2668" s="775"/>
    </row>
    <row r="2669" spans="1:28" s="43" customFormat="1" x14ac:dyDescent="0.2">
      <c r="A2669" s="776"/>
      <c r="B2669" s="780"/>
      <c r="D2669" s="779"/>
      <c r="E2669" s="779"/>
      <c r="F2669" s="778"/>
      <c r="G2669" s="777"/>
      <c r="H2669" s="776"/>
      <c r="I2669" s="776"/>
      <c r="J2669" s="776"/>
      <c r="K2669" s="776"/>
      <c r="L2669" s="776"/>
      <c r="M2669" s="776"/>
      <c r="N2669" s="776"/>
      <c r="O2669" s="776"/>
      <c r="P2669" s="776"/>
      <c r="Q2669" s="776"/>
      <c r="R2669" s="776"/>
      <c r="S2669" s="776"/>
      <c r="T2669" s="776"/>
      <c r="U2669" s="776"/>
      <c r="V2669" s="46"/>
      <c r="W2669" s="46"/>
      <c r="X2669" s="775"/>
      <c r="Y2669" s="775"/>
      <c r="Z2669" s="775"/>
      <c r="AA2669" s="775"/>
      <c r="AB2669" s="775"/>
    </row>
    <row r="2670" spans="1:28" s="43" customFormat="1" x14ac:dyDescent="0.2">
      <c r="A2670" s="776"/>
      <c r="B2670" s="780"/>
      <c r="D2670" s="779"/>
      <c r="E2670" s="779"/>
      <c r="F2670" s="778"/>
      <c r="G2670" s="777"/>
      <c r="H2670" s="776"/>
      <c r="I2670" s="776"/>
      <c r="J2670" s="776"/>
      <c r="K2670" s="776"/>
      <c r="L2670" s="776"/>
      <c r="M2670" s="776"/>
      <c r="N2670" s="776"/>
      <c r="O2670" s="776"/>
      <c r="P2670" s="776"/>
      <c r="Q2670" s="776"/>
      <c r="R2670" s="776"/>
      <c r="S2670" s="776"/>
      <c r="T2670" s="776"/>
      <c r="U2670" s="776"/>
      <c r="V2670" s="46"/>
      <c r="W2670" s="46"/>
      <c r="X2670" s="775"/>
      <c r="Y2670" s="775"/>
      <c r="Z2670" s="775"/>
      <c r="AA2670" s="775"/>
      <c r="AB2670" s="775"/>
    </row>
    <row r="2671" spans="1:28" s="43" customFormat="1" x14ac:dyDescent="0.2">
      <c r="A2671" s="776"/>
      <c r="B2671" s="780"/>
      <c r="D2671" s="779"/>
      <c r="E2671" s="779"/>
      <c r="F2671" s="778"/>
      <c r="G2671" s="777"/>
      <c r="H2671" s="776"/>
      <c r="I2671" s="776"/>
      <c r="J2671" s="776"/>
      <c r="K2671" s="776"/>
      <c r="L2671" s="776"/>
      <c r="M2671" s="776"/>
      <c r="N2671" s="776"/>
      <c r="O2671" s="776"/>
      <c r="P2671" s="776"/>
      <c r="Q2671" s="776"/>
      <c r="R2671" s="776"/>
      <c r="S2671" s="776"/>
      <c r="T2671" s="776"/>
      <c r="U2671" s="776"/>
      <c r="V2671" s="46"/>
      <c r="W2671" s="46"/>
      <c r="X2671" s="775"/>
      <c r="Y2671" s="775"/>
      <c r="Z2671" s="775"/>
      <c r="AA2671" s="775"/>
      <c r="AB2671" s="775"/>
    </row>
    <row r="2672" spans="1:28" s="43" customFormat="1" x14ac:dyDescent="0.2">
      <c r="A2672" s="776"/>
      <c r="B2672" s="780"/>
      <c r="D2672" s="779"/>
      <c r="E2672" s="779"/>
      <c r="F2672" s="778"/>
      <c r="G2672" s="777"/>
      <c r="H2672" s="776"/>
      <c r="I2672" s="776"/>
      <c r="J2672" s="776"/>
      <c r="K2672" s="776"/>
      <c r="L2672" s="776"/>
      <c r="M2672" s="776"/>
      <c r="N2672" s="776"/>
      <c r="O2672" s="776"/>
      <c r="P2672" s="776"/>
      <c r="Q2672" s="776"/>
      <c r="R2672" s="776"/>
      <c r="S2672" s="776"/>
      <c r="T2672" s="776"/>
      <c r="U2672" s="776"/>
      <c r="V2672" s="46"/>
      <c r="W2672" s="46"/>
      <c r="X2672" s="775"/>
      <c r="Y2672" s="775"/>
      <c r="Z2672" s="775"/>
      <c r="AA2672" s="775"/>
      <c r="AB2672" s="775"/>
    </row>
    <row r="2673" spans="1:28" s="43" customFormat="1" x14ac:dyDescent="0.2">
      <c r="A2673" s="776"/>
      <c r="B2673" s="780"/>
      <c r="D2673" s="779"/>
      <c r="E2673" s="779"/>
      <c r="F2673" s="778"/>
      <c r="G2673" s="777"/>
      <c r="H2673" s="776"/>
      <c r="I2673" s="776"/>
      <c r="J2673" s="776"/>
      <c r="K2673" s="776"/>
      <c r="L2673" s="776"/>
      <c r="M2673" s="776"/>
      <c r="N2673" s="776"/>
      <c r="O2673" s="776"/>
      <c r="P2673" s="776"/>
      <c r="Q2673" s="776"/>
      <c r="R2673" s="776"/>
      <c r="S2673" s="776"/>
      <c r="T2673" s="776"/>
      <c r="U2673" s="776"/>
      <c r="V2673" s="46"/>
      <c r="W2673" s="46"/>
      <c r="X2673" s="775"/>
      <c r="Y2673" s="775"/>
      <c r="Z2673" s="775"/>
      <c r="AA2673" s="775"/>
      <c r="AB2673" s="775"/>
    </row>
    <row r="2674" spans="1:28" s="43" customFormat="1" x14ac:dyDescent="0.2">
      <c r="A2674" s="776"/>
      <c r="B2674" s="780"/>
      <c r="D2674" s="779"/>
      <c r="E2674" s="779"/>
      <c r="F2674" s="778"/>
      <c r="G2674" s="777"/>
      <c r="H2674" s="776"/>
      <c r="I2674" s="776"/>
      <c r="J2674" s="776"/>
      <c r="K2674" s="776"/>
      <c r="L2674" s="776"/>
      <c r="M2674" s="776"/>
      <c r="N2674" s="776"/>
      <c r="O2674" s="776"/>
      <c r="P2674" s="776"/>
      <c r="Q2674" s="776"/>
      <c r="R2674" s="776"/>
      <c r="S2674" s="776"/>
      <c r="T2674" s="776"/>
      <c r="U2674" s="776"/>
      <c r="V2674" s="46"/>
      <c r="W2674" s="46"/>
      <c r="X2674" s="775"/>
      <c r="Y2674" s="775"/>
      <c r="Z2674" s="775"/>
      <c r="AA2674" s="775"/>
      <c r="AB2674" s="775"/>
    </row>
    <row r="2675" spans="1:28" s="43" customFormat="1" x14ac:dyDescent="0.2">
      <c r="A2675" s="776"/>
      <c r="B2675" s="780"/>
      <c r="D2675" s="779"/>
      <c r="E2675" s="779"/>
      <c r="F2675" s="778"/>
      <c r="G2675" s="777"/>
      <c r="H2675" s="776"/>
      <c r="I2675" s="776"/>
      <c r="J2675" s="776"/>
      <c r="K2675" s="776"/>
      <c r="L2675" s="776"/>
      <c r="M2675" s="776"/>
      <c r="N2675" s="776"/>
      <c r="O2675" s="776"/>
      <c r="P2675" s="776"/>
      <c r="Q2675" s="776"/>
      <c r="R2675" s="776"/>
      <c r="S2675" s="776"/>
      <c r="T2675" s="776"/>
      <c r="U2675" s="776"/>
      <c r="V2675" s="46"/>
      <c r="W2675" s="46"/>
      <c r="X2675" s="775"/>
      <c r="Y2675" s="775"/>
      <c r="Z2675" s="775"/>
      <c r="AA2675" s="775"/>
      <c r="AB2675" s="775"/>
    </row>
    <row r="2676" spans="1:28" s="43" customFormat="1" x14ac:dyDescent="0.2">
      <c r="A2676" s="776"/>
      <c r="B2676" s="780"/>
      <c r="D2676" s="779"/>
      <c r="E2676" s="779"/>
      <c r="F2676" s="778"/>
      <c r="G2676" s="777"/>
      <c r="H2676" s="776"/>
      <c r="I2676" s="776"/>
      <c r="J2676" s="776"/>
      <c r="K2676" s="776"/>
      <c r="L2676" s="776"/>
      <c r="M2676" s="776"/>
      <c r="N2676" s="776"/>
      <c r="O2676" s="776"/>
      <c r="P2676" s="776"/>
      <c r="Q2676" s="776"/>
      <c r="R2676" s="776"/>
      <c r="S2676" s="776"/>
      <c r="T2676" s="776"/>
      <c r="U2676" s="776"/>
      <c r="V2676" s="46"/>
      <c r="W2676" s="46"/>
      <c r="X2676" s="775"/>
      <c r="Y2676" s="775"/>
      <c r="Z2676" s="775"/>
      <c r="AA2676" s="775"/>
      <c r="AB2676" s="775"/>
    </row>
    <row r="2677" spans="1:28" s="43" customFormat="1" x14ac:dyDescent="0.2">
      <c r="A2677" s="776"/>
      <c r="B2677" s="780"/>
      <c r="D2677" s="779"/>
      <c r="E2677" s="779"/>
      <c r="F2677" s="778"/>
      <c r="G2677" s="777"/>
      <c r="H2677" s="776"/>
      <c r="I2677" s="776"/>
      <c r="J2677" s="776"/>
      <c r="K2677" s="776"/>
      <c r="L2677" s="776"/>
      <c r="M2677" s="776"/>
      <c r="N2677" s="776"/>
      <c r="O2677" s="776"/>
      <c r="P2677" s="776"/>
      <c r="Q2677" s="776"/>
      <c r="R2677" s="776"/>
      <c r="S2677" s="776"/>
      <c r="T2677" s="776"/>
      <c r="U2677" s="776"/>
      <c r="V2677" s="46"/>
      <c r="W2677" s="46"/>
      <c r="X2677" s="775"/>
      <c r="Y2677" s="775"/>
      <c r="Z2677" s="775"/>
      <c r="AA2677" s="775"/>
      <c r="AB2677" s="775"/>
    </row>
    <row r="2678" spans="1:28" s="43" customFormat="1" x14ac:dyDescent="0.2">
      <c r="A2678" s="776"/>
      <c r="B2678" s="780"/>
      <c r="D2678" s="779"/>
      <c r="E2678" s="779"/>
      <c r="F2678" s="778"/>
      <c r="G2678" s="777"/>
      <c r="H2678" s="776"/>
      <c r="I2678" s="776"/>
      <c r="J2678" s="776"/>
      <c r="K2678" s="776"/>
      <c r="L2678" s="776"/>
      <c r="M2678" s="776"/>
      <c r="N2678" s="776"/>
      <c r="O2678" s="776"/>
      <c r="P2678" s="776"/>
      <c r="Q2678" s="776"/>
      <c r="R2678" s="776"/>
      <c r="S2678" s="776"/>
      <c r="T2678" s="776"/>
      <c r="U2678" s="776"/>
      <c r="V2678" s="46"/>
      <c r="W2678" s="46"/>
      <c r="X2678" s="775"/>
      <c r="Y2678" s="775"/>
      <c r="Z2678" s="775"/>
      <c r="AA2678" s="775"/>
      <c r="AB2678" s="775"/>
    </row>
    <row r="2679" spans="1:28" s="43" customFormat="1" x14ac:dyDescent="0.2">
      <c r="A2679" s="776"/>
      <c r="B2679" s="780"/>
      <c r="D2679" s="779"/>
      <c r="E2679" s="779"/>
      <c r="F2679" s="778"/>
      <c r="G2679" s="777"/>
      <c r="H2679" s="776"/>
      <c r="I2679" s="776"/>
      <c r="J2679" s="776"/>
      <c r="K2679" s="776"/>
      <c r="L2679" s="776"/>
      <c r="M2679" s="776"/>
      <c r="N2679" s="776"/>
      <c r="O2679" s="776"/>
      <c r="P2679" s="776"/>
      <c r="Q2679" s="776"/>
      <c r="R2679" s="776"/>
      <c r="S2679" s="776"/>
      <c r="T2679" s="776"/>
      <c r="U2679" s="776"/>
      <c r="V2679" s="46"/>
      <c r="W2679" s="46"/>
      <c r="X2679" s="775"/>
      <c r="Y2679" s="775"/>
      <c r="Z2679" s="775"/>
      <c r="AA2679" s="775"/>
      <c r="AB2679" s="775"/>
    </row>
    <row r="2680" spans="1:28" s="43" customFormat="1" x14ac:dyDescent="0.2">
      <c r="A2680" s="776"/>
      <c r="B2680" s="780"/>
      <c r="D2680" s="779"/>
      <c r="E2680" s="779"/>
      <c r="F2680" s="778"/>
      <c r="G2680" s="777"/>
      <c r="H2680" s="776"/>
      <c r="I2680" s="776"/>
      <c r="J2680" s="776"/>
      <c r="K2680" s="776"/>
      <c r="L2680" s="776"/>
      <c r="M2680" s="776"/>
      <c r="N2680" s="776"/>
      <c r="O2680" s="776"/>
      <c r="P2680" s="776"/>
      <c r="Q2680" s="776"/>
      <c r="R2680" s="776"/>
      <c r="S2680" s="776"/>
      <c r="T2680" s="776"/>
      <c r="U2680" s="776"/>
      <c r="V2680" s="46"/>
      <c r="W2680" s="46"/>
      <c r="X2680" s="775"/>
      <c r="Y2680" s="775"/>
      <c r="Z2680" s="775"/>
      <c r="AA2680" s="775"/>
      <c r="AB2680" s="775"/>
    </row>
    <row r="2681" spans="1:28" s="43" customFormat="1" x14ac:dyDescent="0.2">
      <c r="A2681" s="776"/>
      <c r="B2681" s="780"/>
      <c r="D2681" s="779"/>
      <c r="E2681" s="779"/>
      <c r="F2681" s="778"/>
      <c r="G2681" s="777"/>
      <c r="H2681" s="776"/>
      <c r="I2681" s="776"/>
      <c r="J2681" s="776"/>
      <c r="K2681" s="776"/>
      <c r="L2681" s="776"/>
      <c r="M2681" s="776"/>
      <c r="N2681" s="776"/>
      <c r="O2681" s="776"/>
      <c r="P2681" s="776"/>
      <c r="Q2681" s="776"/>
      <c r="R2681" s="776"/>
      <c r="S2681" s="776"/>
      <c r="T2681" s="776"/>
      <c r="U2681" s="776"/>
      <c r="V2681" s="46"/>
      <c r="W2681" s="46"/>
      <c r="X2681" s="775"/>
      <c r="Y2681" s="775"/>
      <c r="Z2681" s="775"/>
      <c r="AA2681" s="775"/>
      <c r="AB2681" s="775"/>
    </row>
    <row r="2682" spans="1:28" s="43" customFormat="1" x14ac:dyDescent="0.2">
      <c r="A2682" s="776"/>
      <c r="B2682" s="780"/>
      <c r="D2682" s="779"/>
      <c r="E2682" s="779"/>
      <c r="F2682" s="778"/>
      <c r="G2682" s="777"/>
      <c r="H2682" s="776"/>
      <c r="I2682" s="776"/>
      <c r="J2682" s="776"/>
      <c r="K2682" s="776"/>
      <c r="L2682" s="776"/>
      <c r="M2682" s="776"/>
      <c r="N2682" s="776"/>
      <c r="O2682" s="776"/>
      <c r="P2682" s="776"/>
      <c r="Q2682" s="776"/>
      <c r="R2682" s="776"/>
      <c r="S2682" s="776"/>
      <c r="T2682" s="776"/>
      <c r="U2682" s="776"/>
      <c r="V2682" s="46"/>
      <c r="W2682" s="46"/>
      <c r="X2682" s="775"/>
      <c r="Y2682" s="775"/>
      <c r="Z2682" s="775"/>
      <c r="AA2682" s="775"/>
      <c r="AB2682" s="775"/>
    </row>
    <row r="2683" spans="1:28" s="43" customFormat="1" x14ac:dyDescent="0.2">
      <c r="A2683" s="776"/>
      <c r="B2683" s="780"/>
      <c r="D2683" s="779"/>
      <c r="E2683" s="779"/>
      <c r="F2683" s="778"/>
      <c r="G2683" s="777"/>
      <c r="H2683" s="776"/>
      <c r="I2683" s="776"/>
      <c r="J2683" s="776"/>
      <c r="K2683" s="776"/>
      <c r="L2683" s="776"/>
      <c r="M2683" s="776"/>
      <c r="N2683" s="776"/>
      <c r="O2683" s="776"/>
      <c r="P2683" s="776"/>
      <c r="Q2683" s="776"/>
      <c r="R2683" s="776"/>
      <c r="S2683" s="776"/>
      <c r="T2683" s="776"/>
      <c r="U2683" s="776"/>
      <c r="V2683" s="46"/>
      <c r="W2683" s="46"/>
      <c r="X2683" s="775"/>
      <c r="Y2683" s="775"/>
      <c r="Z2683" s="775"/>
      <c r="AA2683" s="775"/>
      <c r="AB2683" s="775"/>
    </row>
    <row r="2684" spans="1:28" s="43" customFormat="1" x14ac:dyDescent="0.2">
      <c r="A2684" s="776"/>
      <c r="B2684" s="780"/>
      <c r="D2684" s="779"/>
      <c r="E2684" s="779"/>
      <c r="F2684" s="778"/>
      <c r="G2684" s="777"/>
      <c r="H2684" s="776"/>
      <c r="I2684" s="776"/>
      <c r="J2684" s="776"/>
      <c r="K2684" s="776"/>
      <c r="L2684" s="776"/>
      <c r="M2684" s="776"/>
      <c r="N2684" s="776"/>
      <c r="O2684" s="776"/>
      <c r="P2684" s="776"/>
      <c r="Q2684" s="776"/>
      <c r="R2684" s="776"/>
      <c r="S2684" s="776"/>
      <c r="T2684" s="776"/>
      <c r="U2684" s="776"/>
      <c r="V2684" s="46"/>
      <c r="W2684" s="46"/>
      <c r="X2684" s="775"/>
      <c r="Y2684" s="775"/>
      <c r="Z2684" s="775"/>
      <c r="AA2684" s="775"/>
      <c r="AB2684" s="775"/>
    </row>
    <row r="2685" spans="1:28" s="43" customFormat="1" x14ac:dyDescent="0.2">
      <c r="A2685" s="776"/>
      <c r="B2685" s="780"/>
      <c r="D2685" s="779"/>
      <c r="E2685" s="779"/>
      <c r="F2685" s="778"/>
      <c r="G2685" s="777"/>
      <c r="H2685" s="776"/>
      <c r="I2685" s="776"/>
      <c r="J2685" s="776"/>
      <c r="K2685" s="776"/>
      <c r="L2685" s="776"/>
      <c r="M2685" s="776"/>
      <c r="N2685" s="776"/>
      <c r="O2685" s="776"/>
      <c r="P2685" s="776"/>
      <c r="Q2685" s="776"/>
      <c r="R2685" s="776"/>
      <c r="S2685" s="776"/>
      <c r="T2685" s="776"/>
      <c r="U2685" s="776"/>
      <c r="V2685" s="46"/>
      <c r="W2685" s="46"/>
      <c r="X2685" s="775"/>
      <c r="Y2685" s="775"/>
      <c r="Z2685" s="775"/>
      <c r="AA2685" s="775"/>
      <c r="AB2685" s="775"/>
    </row>
    <row r="2686" spans="1:28" s="43" customFormat="1" x14ac:dyDescent="0.2">
      <c r="A2686" s="776"/>
      <c r="B2686" s="780"/>
      <c r="D2686" s="779"/>
      <c r="E2686" s="779"/>
      <c r="F2686" s="778"/>
      <c r="G2686" s="777"/>
      <c r="H2686" s="776"/>
      <c r="I2686" s="776"/>
      <c r="J2686" s="776"/>
      <c r="K2686" s="776"/>
      <c r="L2686" s="776"/>
      <c r="M2686" s="776"/>
      <c r="N2686" s="776"/>
      <c r="O2686" s="776"/>
      <c r="P2686" s="776"/>
      <c r="Q2686" s="776"/>
      <c r="R2686" s="776"/>
      <c r="S2686" s="776"/>
      <c r="T2686" s="776"/>
      <c r="U2686" s="776"/>
      <c r="V2686" s="46"/>
      <c r="W2686" s="46"/>
      <c r="X2686" s="775"/>
      <c r="Y2686" s="775"/>
      <c r="Z2686" s="775"/>
      <c r="AA2686" s="775"/>
      <c r="AB2686" s="775"/>
    </row>
    <row r="2687" spans="1:28" s="43" customFormat="1" x14ac:dyDescent="0.2">
      <c r="A2687" s="776"/>
      <c r="B2687" s="780"/>
      <c r="D2687" s="779"/>
      <c r="E2687" s="779"/>
      <c r="F2687" s="778"/>
      <c r="G2687" s="777"/>
      <c r="H2687" s="776"/>
      <c r="I2687" s="776"/>
      <c r="J2687" s="776"/>
      <c r="K2687" s="776"/>
      <c r="L2687" s="776"/>
      <c r="M2687" s="776"/>
      <c r="N2687" s="776"/>
      <c r="O2687" s="776"/>
      <c r="P2687" s="776"/>
      <c r="Q2687" s="776"/>
      <c r="R2687" s="776"/>
      <c r="S2687" s="776"/>
      <c r="T2687" s="776"/>
      <c r="U2687" s="776"/>
      <c r="V2687" s="46"/>
      <c r="W2687" s="46"/>
      <c r="X2687" s="775"/>
      <c r="Y2687" s="775"/>
      <c r="Z2687" s="775"/>
      <c r="AA2687" s="775"/>
      <c r="AB2687" s="775"/>
    </row>
    <row r="2688" spans="1:28" s="43" customFormat="1" x14ac:dyDescent="0.2">
      <c r="A2688" s="776"/>
      <c r="B2688" s="780"/>
      <c r="D2688" s="779"/>
      <c r="E2688" s="779"/>
      <c r="F2688" s="778"/>
      <c r="G2688" s="777"/>
      <c r="H2688" s="776"/>
      <c r="I2688" s="776"/>
      <c r="J2688" s="776"/>
      <c r="K2688" s="776"/>
      <c r="L2688" s="776"/>
      <c r="M2688" s="776"/>
      <c r="N2688" s="776"/>
      <c r="O2688" s="776"/>
      <c r="P2688" s="776"/>
      <c r="Q2688" s="776"/>
      <c r="R2688" s="776"/>
      <c r="S2688" s="776"/>
      <c r="T2688" s="776"/>
      <c r="U2688" s="776"/>
      <c r="V2688" s="46"/>
      <c r="W2688" s="46"/>
      <c r="X2688" s="775"/>
      <c r="Y2688" s="775"/>
      <c r="Z2688" s="775"/>
      <c r="AA2688" s="775"/>
      <c r="AB2688" s="775"/>
    </row>
    <row r="2689" spans="1:28" s="43" customFormat="1" x14ac:dyDescent="0.2">
      <c r="A2689" s="776"/>
      <c r="B2689" s="780"/>
      <c r="D2689" s="779"/>
      <c r="E2689" s="779"/>
      <c r="F2689" s="778"/>
      <c r="G2689" s="777"/>
      <c r="H2689" s="776"/>
      <c r="I2689" s="776"/>
      <c r="J2689" s="776"/>
      <c r="K2689" s="776"/>
      <c r="L2689" s="776"/>
      <c r="M2689" s="776"/>
      <c r="N2689" s="776"/>
      <c r="O2689" s="776"/>
      <c r="P2689" s="776"/>
      <c r="Q2689" s="776"/>
      <c r="R2689" s="776"/>
      <c r="S2689" s="776"/>
      <c r="T2689" s="776"/>
      <c r="U2689" s="776"/>
      <c r="V2689" s="46"/>
      <c r="W2689" s="46"/>
      <c r="X2689" s="775"/>
      <c r="Y2689" s="775"/>
      <c r="Z2689" s="775"/>
      <c r="AA2689" s="775"/>
      <c r="AB2689" s="775"/>
    </row>
    <row r="2690" spans="1:28" s="43" customFormat="1" x14ac:dyDescent="0.2">
      <c r="A2690" s="776"/>
      <c r="B2690" s="780"/>
      <c r="D2690" s="779"/>
      <c r="E2690" s="779"/>
      <c r="F2690" s="778"/>
      <c r="G2690" s="777"/>
      <c r="H2690" s="776"/>
      <c r="I2690" s="776"/>
      <c r="J2690" s="776"/>
      <c r="K2690" s="776"/>
      <c r="L2690" s="776"/>
      <c r="M2690" s="776"/>
      <c r="N2690" s="776"/>
      <c r="O2690" s="776"/>
      <c r="P2690" s="776"/>
      <c r="Q2690" s="776"/>
      <c r="R2690" s="776"/>
      <c r="S2690" s="776"/>
      <c r="T2690" s="776"/>
      <c r="U2690" s="776"/>
      <c r="V2690" s="46"/>
      <c r="W2690" s="46"/>
      <c r="X2690" s="775"/>
      <c r="Y2690" s="775"/>
      <c r="Z2690" s="775"/>
      <c r="AA2690" s="775"/>
      <c r="AB2690" s="775"/>
    </row>
    <row r="2691" spans="1:28" s="43" customFormat="1" x14ac:dyDescent="0.2">
      <c r="A2691" s="776"/>
      <c r="B2691" s="780"/>
      <c r="D2691" s="779"/>
      <c r="E2691" s="779"/>
      <c r="F2691" s="778"/>
      <c r="G2691" s="777"/>
      <c r="H2691" s="776"/>
      <c r="I2691" s="776"/>
      <c r="J2691" s="776"/>
      <c r="K2691" s="776"/>
      <c r="L2691" s="776"/>
      <c r="M2691" s="776"/>
      <c r="N2691" s="776"/>
      <c r="O2691" s="776"/>
      <c r="P2691" s="776"/>
      <c r="Q2691" s="776"/>
      <c r="R2691" s="776"/>
      <c r="S2691" s="776"/>
      <c r="T2691" s="776"/>
      <c r="U2691" s="776"/>
      <c r="V2691" s="46"/>
      <c r="W2691" s="46"/>
      <c r="X2691" s="775"/>
      <c r="Y2691" s="775"/>
      <c r="Z2691" s="775"/>
      <c r="AA2691" s="775"/>
      <c r="AB2691" s="775"/>
    </row>
    <row r="2692" spans="1:28" s="43" customFormat="1" x14ac:dyDescent="0.2">
      <c r="A2692" s="776"/>
      <c r="B2692" s="780"/>
      <c r="D2692" s="779"/>
      <c r="E2692" s="779"/>
      <c r="F2692" s="778"/>
      <c r="G2692" s="777"/>
      <c r="H2692" s="776"/>
      <c r="I2692" s="776"/>
      <c r="J2692" s="776"/>
      <c r="K2692" s="776"/>
      <c r="L2692" s="776"/>
      <c r="M2692" s="776"/>
      <c r="N2692" s="776"/>
      <c r="O2692" s="776"/>
      <c r="P2692" s="776"/>
      <c r="Q2692" s="776"/>
      <c r="R2692" s="776"/>
      <c r="S2692" s="776"/>
      <c r="T2692" s="776"/>
      <c r="U2692" s="776"/>
      <c r="V2692" s="46"/>
      <c r="W2692" s="46"/>
      <c r="X2692" s="775"/>
      <c r="Y2692" s="775"/>
      <c r="Z2692" s="775"/>
      <c r="AA2692" s="775"/>
      <c r="AB2692" s="775"/>
    </row>
    <row r="2693" spans="1:28" s="43" customFormat="1" x14ac:dyDescent="0.2">
      <c r="A2693" s="776"/>
      <c r="B2693" s="780"/>
      <c r="D2693" s="779"/>
      <c r="E2693" s="779"/>
      <c r="F2693" s="778"/>
      <c r="G2693" s="777"/>
      <c r="H2693" s="776"/>
      <c r="I2693" s="776"/>
      <c r="J2693" s="776"/>
      <c r="K2693" s="776"/>
      <c r="L2693" s="776"/>
      <c r="M2693" s="776"/>
      <c r="N2693" s="776"/>
      <c r="O2693" s="776"/>
      <c r="P2693" s="776"/>
      <c r="Q2693" s="776"/>
      <c r="R2693" s="776"/>
      <c r="S2693" s="776"/>
      <c r="T2693" s="776"/>
      <c r="U2693" s="776"/>
      <c r="V2693" s="46"/>
      <c r="W2693" s="46"/>
      <c r="X2693" s="775"/>
      <c r="Y2693" s="775"/>
      <c r="Z2693" s="775"/>
      <c r="AA2693" s="775"/>
      <c r="AB2693" s="775"/>
    </row>
    <row r="2694" spans="1:28" s="43" customFormat="1" x14ac:dyDescent="0.2">
      <c r="A2694" s="776"/>
      <c r="B2694" s="780"/>
      <c r="D2694" s="779"/>
      <c r="E2694" s="779"/>
      <c r="F2694" s="778"/>
      <c r="G2694" s="777"/>
      <c r="H2694" s="776"/>
      <c r="I2694" s="776"/>
      <c r="J2694" s="776"/>
      <c r="K2694" s="776"/>
      <c r="L2694" s="776"/>
      <c r="M2694" s="776"/>
      <c r="N2694" s="776"/>
      <c r="O2694" s="776"/>
      <c r="P2694" s="776"/>
      <c r="Q2694" s="776"/>
      <c r="R2694" s="776"/>
      <c r="S2694" s="776"/>
      <c r="T2694" s="776"/>
      <c r="U2694" s="776"/>
      <c r="V2694" s="46"/>
      <c r="W2694" s="46"/>
      <c r="X2694" s="775"/>
      <c r="Y2694" s="775"/>
      <c r="Z2694" s="775"/>
      <c r="AA2694" s="775"/>
      <c r="AB2694" s="775"/>
    </row>
    <row r="2695" spans="1:28" s="43" customFormat="1" x14ac:dyDescent="0.2">
      <c r="A2695" s="776"/>
      <c r="B2695" s="780"/>
      <c r="D2695" s="779"/>
      <c r="E2695" s="779"/>
      <c r="F2695" s="778"/>
      <c r="G2695" s="777"/>
      <c r="H2695" s="776"/>
      <c r="I2695" s="776"/>
      <c r="J2695" s="776"/>
      <c r="K2695" s="776"/>
      <c r="L2695" s="776"/>
      <c r="M2695" s="776"/>
      <c r="N2695" s="776"/>
      <c r="O2695" s="776"/>
      <c r="P2695" s="776"/>
      <c r="Q2695" s="776"/>
      <c r="R2695" s="776"/>
      <c r="S2695" s="776"/>
      <c r="T2695" s="776"/>
      <c r="U2695" s="776"/>
      <c r="V2695" s="46"/>
      <c r="W2695" s="46"/>
      <c r="X2695" s="775"/>
      <c r="Y2695" s="775"/>
      <c r="Z2695" s="775"/>
      <c r="AA2695" s="775"/>
      <c r="AB2695" s="775"/>
    </row>
    <row r="2696" spans="1:28" s="43" customFormat="1" x14ac:dyDescent="0.2">
      <c r="A2696" s="776"/>
      <c r="B2696" s="780"/>
      <c r="D2696" s="779"/>
      <c r="E2696" s="779"/>
      <c r="F2696" s="778"/>
      <c r="G2696" s="777"/>
      <c r="H2696" s="776"/>
      <c r="I2696" s="776"/>
      <c r="J2696" s="776"/>
      <c r="K2696" s="776"/>
      <c r="L2696" s="776"/>
      <c r="M2696" s="776"/>
      <c r="N2696" s="776"/>
      <c r="O2696" s="776"/>
      <c r="P2696" s="776"/>
      <c r="Q2696" s="776"/>
      <c r="R2696" s="776"/>
      <c r="S2696" s="776"/>
      <c r="T2696" s="776"/>
      <c r="U2696" s="776"/>
      <c r="V2696" s="46"/>
      <c r="W2696" s="46"/>
      <c r="X2696" s="775"/>
      <c r="Y2696" s="775"/>
      <c r="Z2696" s="775"/>
      <c r="AA2696" s="775"/>
      <c r="AB2696" s="775"/>
    </row>
    <row r="2697" spans="1:28" s="43" customFormat="1" x14ac:dyDescent="0.2">
      <c r="A2697" s="776"/>
      <c r="B2697" s="780"/>
      <c r="D2697" s="779"/>
      <c r="E2697" s="779"/>
      <c r="F2697" s="778"/>
      <c r="G2697" s="777"/>
      <c r="H2697" s="776"/>
      <c r="I2697" s="776"/>
      <c r="J2697" s="776"/>
      <c r="K2697" s="776"/>
      <c r="L2697" s="776"/>
      <c r="M2697" s="776"/>
      <c r="N2697" s="776"/>
      <c r="O2697" s="776"/>
      <c r="P2697" s="776"/>
      <c r="Q2697" s="776"/>
      <c r="R2697" s="776"/>
      <c r="S2697" s="776"/>
      <c r="T2697" s="776"/>
      <c r="U2697" s="776"/>
      <c r="V2697" s="46"/>
      <c r="W2697" s="46"/>
      <c r="X2697" s="775"/>
      <c r="Y2697" s="775"/>
      <c r="Z2697" s="775"/>
      <c r="AA2697" s="775"/>
      <c r="AB2697" s="775"/>
    </row>
    <row r="2698" spans="1:28" s="43" customFormat="1" x14ac:dyDescent="0.2">
      <c r="A2698" s="776"/>
      <c r="B2698" s="780"/>
      <c r="D2698" s="779"/>
      <c r="E2698" s="779"/>
      <c r="F2698" s="778"/>
      <c r="G2698" s="777"/>
      <c r="H2698" s="776"/>
      <c r="I2698" s="776"/>
      <c r="J2698" s="776"/>
      <c r="K2698" s="776"/>
      <c r="L2698" s="776"/>
      <c r="M2698" s="776"/>
      <c r="N2698" s="776"/>
      <c r="O2698" s="776"/>
      <c r="P2698" s="776"/>
      <c r="Q2698" s="776"/>
      <c r="R2698" s="776"/>
      <c r="S2698" s="776"/>
      <c r="T2698" s="776"/>
      <c r="U2698" s="776"/>
      <c r="V2698" s="46"/>
      <c r="W2698" s="46"/>
      <c r="X2698" s="775"/>
      <c r="Y2698" s="775"/>
      <c r="Z2698" s="775"/>
      <c r="AA2698" s="775"/>
      <c r="AB2698" s="775"/>
    </row>
    <row r="2699" spans="1:28" s="43" customFormat="1" x14ac:dyDescent="0.2">
      <c r="A2699" s="776"/>
      <c r="B2699" s="780"/>
      <c r="D2699" s="779"/>
      <c r="E2699" s="779"/>
      <c r="F2699" s="778"/>
      <c r="G2699" s="777"/>
      <c r="H2699" s="776"/>
      <c r="I2699" s="776"/>
      <c r="J2699" s="776"/>
      <c r="K2699" s="776"/>
      <c r="L2699" s="776"/>
      <c r="M2699" s="776"/>
      <c r="N2699" s="776"/>
      <c r="O2699" s="776"/>
      <c r="P2699" s="776"/>
      <c r="Q2699" s="776"/>
      <c r="R2699" s="776"/>
      <c r="S2699" s="776"/>
      <c r="T2699" s="776"/>
      <c r="U2699" s="776"/>
      <c r="V2699" s="46"/>
      <c r="W2699" s="46"/>
      <c r="X2699" s="775"/>
      <c r="Y2699" s="775"/>
      <c r="Z2699" s="775"/>
      <c r="AA2699" s="775"/>
      <c r="AB2699" s="775"/>
    </row>
    <row r="2700" spans="1:28" s="43" customFormat="1" x14ac:dyDescent="0.2">
      <c r="A2700" s="776"/>
      <c r="B2700" s="780"/>
      <c r="D2700" s="779"/>
      <c r="E2700" s="779"/>
      <c r="F2700" s="778"/>
      <c r="G2700" s="777"/>
      <c r="H2700" s="776"/>
      <c r="I2700" s="776"/>
      <c r="J2700" s="776"/>
      <c r="K2700" s="776"/>
      <c r="L2700" s="776"/>
      <c r="M2700" s="776"/>
      <c r="N2700" s="776"/>
      <c r="O2700" s="776"/>
      <c r="P2700" s="776"/>
      <c r="Q2700" s="776"/>
      <c r="R2700" s="776"/>
      <c r="S2700" s="776"/>
      <c r="T2700" s="776"/>
      <c r="U2700" s="776"/>
      <c r="V2700" s="46"/>
      <c r="W2700" s="46"/>
      <c r="X2700" s="775"/>
      <c r="Y2700" s="775"/>
      <c r="Z2700" s="775"/>
      <c r="AA2700" s="775"/>
      <c r="AB2700" s="775"/>
    </row>
    <row r="2701" spans="1:28" s="43" customFormat="1" x14ac:dyDescent="0.2">
      <c r="A2701" s="776"/>
      <c r="B2701" s="780"/>
      <c r="D2701" s="779"/>
      <c r="E2701" s="779"/>
      <c r="F2701" s="778"/>
      <c r="G2701" s="777"/>
      <c r="H2701" s="776"/>
      <c r="I2701" s="776"/>
      <c r="J2701" s="776"/>
      <c r="K2701" s="776"/>
      <c r="L2701" s="776"/>
      <c r="M2701" s="776"/>
      <c r="N2701" s="776"/>
      <c r="O2701" s="776"/>
      <c r="P2701" s="776"/>
      <c r="Q2701" s="776"/>
      <c r="R2701" s="776"/>
      <c r="S2701" s="776"/>
      <c r="T2701" s="776"/>
      <c r="U2701" s="776"/>
      <c r="V2701" s="46"/>
      <c r="W2701" s="46"/>
      <c r="X2701" s="775"/>
      <c r="Y2701" s="775"/>
      <c r="Z2701" s="775"/>
      <c r="AA2701" s="775"/>
      <c r="AB2701" s="775"/>
    </row>
    <row r="2702" spans="1:28" s="43" customFormat="1" x14ac:dyDescent="0.2">
      <c r="A2702" s="776"/>
      <c r="B2702" s="780"/>
      <c r="D2702" s="779"/>
      <c r="E2702" s="779"/>
      <c r="F2702" s="778"/>
      <c r="G2702" s="777"/>
      <c r="H2702" s="776"/>
      <c r="I2702" s="776"/>
      <c r="J2702" s="776"/>
      <c r="K2702" s="776"/>
      <c r="L2702" s="776"/>
      <c r="M2702" s="776"/>
      <c r="N2702" s="776"/>
      <c r="O2702" s="776"/>
      <c r="P2702" s="776"/>
      <c r="Q2702" s="776"/>
      <c r="R2702" s="776"/>
      <c r="S2702" s="776"/>
      <c r="T2702" s="776"/>
      <c r="U2702" s="776"/>
      <c r="V2702" s="46"/>
      <c r="W2702" s="46"/>
      <c r="X2702" s="775"/>
      <c r="Y2702" s="775"/>
      <c r="Z2702" s="775"/>
      <c r="AA2702" s="775"/>
      <c r="AB2702" s="775"/>
    </row>
    <row r="2703" spans="1:28" s="43" customFormat="1" x14ac:dyDescent="0.2">
      <c r="A2703" s="776"/>
      <c r="B2703" s="780"/>
      <c r="D2703" s="779"/>
      <c r="E2703" s="779"/>
      <c r="F2703" s="778"/>
      <c r="G2703" s="777"/>
      <c r="H2703" s="776"/>
      <c r="I2703" s="776"/>
      <c r="J2703" s="776"/>
      <c r="K2703" s="776"/>
      <c r="L2703" s="776"/>
      <c r="M2703" s="776"/>
      <c r="N2703" s="776"/>
      <c r="O2703" s="776"/>
      <c r="P2703" s="776"/>
      <c r="Q2703" s="776"/>
      <c r="R2703" s="776"/>
      <c r="S2703" s="776"/>
      <c r="T2703" s="776"/>
      <c r="U2703" s="776"/>
      <c r="V2703" s="46"/>
      <c r="W2703" s="46"/>
      <c r="X2703" s="775"/>
      <c r="Y2703" s="775"/>
      <c r="Z2703" s="775"/>
      <c r="AA2703" s="775"/>
      <c r="AB2703" s="775"/>
    </row>
    <row r="2704" spans="1:28" s="43" customFormat="1" x14ac:dyDescent="0.2">
      <c r="A2704" s="776"/>
      <c r="B2704" s="780"/>
      <c r="D2704" s="779"/>
      <c r="E2704" s="779"/>
      <c r="F2704" s="778"/>
      <c r="G2704" s="777"/>
      <c r="H2704" s="776"/>
      <c r="I2704" s="776"/>
      <c r="J2704" s="776"/>
      <c r="K2704" s="776"/>
      <c r="L2704" s="776"/>
      <c r="M2704" s="776"/>
      <c r="N2704" s="776"/>
      <c r="O2704" s="776"/>
      <c r="P2704" s="776"/>
      <c r="Q2704" s="776"/>
      <c r="R2704" s="776"/>
      <c r="S2704" s="776"/>
      <c r="T2704" s="776"/>
      <c r="U2704" s="776"/>
      <c r="V2704" s="46"/>
      <c r="W2704" s="46"/>
      <c r="X2704" s="775"/>
      <c r="Y2704" s="775"/>
      <c r="Z2704" s="775"/>
      <c r="AA2704" s="775"/>
      <c r="AB2704" s="775"/>
    </row>
    <row r="2705" spans="1:28" s="43" customFormat="1" x14ac:dyDescent="0.2">
      <c r="A2705" s="776"/>
      <c r="B2705" s="780"/>
      <c r="D2705" s="779"/>
      <c r="E2705" s="779"/>
      <c r="F2705" s="778"/>
      <c r="G2705" s="777"/>
      <c r="H2705" s="776"/>
      <c r="I2705" s="776"/>
      <c r="J2705" s="776"/>
      <c r="K2705" s="776"/>
      <c r="L2705" s="776"/>
      <c r="M2705" s="776"/>
      <c r="N2705" s="776"/>
      <c r="O2705" s="776"/>
      <c r="P2705" s="776"/>
      <c r="Q2705" s="776"/>
      <c r="R2705" s="776"/>
      <c r="S2705" s="776"/>
      <c r="T2705" s="776"/>
      <c r="U2705" s="776"/>
      <c r="V2705" s="46"/>
      <c r="W2705" s="46"/>
      <c r="X2705" s="775"/>
      <c r="Y2705" s="775"/>
      <c r="Z2705" s="775"/>
      <c r="AA2705" s="775"/>
      <c r="AB2705" s="775"/>
    </row>
    <row r="2706" spans="1:28" s="43" customFormat="1" x14ac:dyDescent="0.2">
      <c r="A2706" s="776"/>
      <c r="B2706" s="780"/>
      <c r="D2706" s="779"/>
      <c r="E2706" s="779"/>
      <c r="F2706" s="778"/>
      <c r="G2706" s="777"/>
      <c r="H2706" s="776"/>
      <c r="I2706" s="776"/>
      <c r="J2706" s="776"/>
      <c r="K2706" s="776"/>
      <c r="L2706" s="776"/>
      <c r="M2706" s="776"/>
      <c r="N2706" s="776"/>
      <c r="O2706" s="776"/>
      <c r="P2706" s="776"/>
      <c r="Q2706" s="776"/>
      <c r="R2706" s="776"/>
      <c r="S2706" s="776"/>
      <c r="T2706" s="776"/>
      <c r="U2706" s="776"/>
      <c r="V2706" s="46"/>
      <c r="W2706" s="46"/>
      <c r="X2706" s="775"/>
      <c r="Y2706" s="775"/>
      <c r="Z2706" s="775"/>
      <c r="AA2706" s="775"/>
      <c r="AB2706" s="775"/>
    </row>
    <row r="2707" spans="1:28" s="43" customFormat="1" x14ac:dyDescent="0.2">
      <c r="A2707" s="776"/>
      <c r="B2707" s="780"/>
      <c r="D2707" s="779"/>
      <c r="E2707" s="779"/>
      <c r="F2707" s="778"/>
      <c r="G2707" s="777"/>
      <c r="H2707" s="776"/>
      <c r="I2707" s="776"/>
      <c r="J2707" s="776"/>
      <c r="K2707" s="776"/>
      <c r="L2707" s="776"/>
      <c r="M2707" s="776"/>
      <c r="N2707" s="776"/>
      <c r="O2707" s="776"/>
      <c r="P2707" s="776"/>
      <c r="Q2707" s="776"/>
      <c r="R2707" s="776"/>
      <c r="S2707" s="776"/>
      <c r="T2707" s="776"/>
      <c r="U2707" s="776"/>
      <c r="V2707" s="46"/>
      <c r="W2707" s="46"/>
      <c r="X2707" s="775"/>
      <c r="Y2707" s="775"/>
      <c r="Z2707" s="775"/>
      <c r="AA2707" s="775"/>
      <c r="AB2707" s="775"/>
    </row>
    <row r="2708" spans="1:28" s="43" customFormat="1" x14ac:dyDescent="0.2">
      <c r="A2708" s="776"/>
      <c r="B2708" s="780"/>
      <c r="D2708" s="779"/>
      <c r="E2708" s="779"/>
      <c r="F2708" s="778"/>
      <c r="G2708" s="777"/>
      <c r="H2708" s="776"/>
      <c r="I2708" s="776"/>
      <c r="J2708" s="776"/>
      <c r="K2708" s="776"/>
      <c r="L2708" s="776"/>
      <c r="M2708" s="776"/>
      <c r="N2708" s="776"/>
      <c r="O2708" s="776"/>
      <c r="P2708" s="776"/>
      <c r="Q2708" s="776"/>
      <c r="R2708" s="776"/>
      <c r="S2708" s="776"/>
      <c r="T2708" s="776"/>
      <c r="U2708" s="776"/>
      <c r="V2708" s="46"/>
      <c r="W2708" s="46"/>
      <c r="X2708" s="775"/>
      <c r="Y2708" s="775"/>
      <c r="Z2708" s="775"/>
      <c r="AA2708" s="775"/>
      <c r="AB2708" s="775"/>
    </row>
    <row r="2709" spans="1:28" s="43" customFormat="1" x14ac:dyDescent="0.2">
      <c r="A2709" s="776"/>
      <c r="B2709" s="780"/>
      <c r="D2709" s="779"/>
      <c r="E2709" s="779"/>
      <c r="F2709" s="778"/>
      <c r="G2709" s="777"/>
      <c r="H2709" s="776"/>
      <c r="I2709" s="776"/>
      <c r="J2709" s="776"/>
      <c r="K2709" s="776"/>
      <c r="L2709" s="776"/>
      <c r="M2709" s="776"/>
      <c r="N2709" s="776"/>
      <c r="O2709" s="776"/>
      <c r="P2709" s="776"/>
      <c r="Q2709" s="776"/>
      <c r="R2709" s="776"/>
      <c r="S2709" s="776"/>
      <c r="T2709" s="776"/>
      <c r="U2709" s="776"/>
      <c r="V2709" s="46"/>
      <c r="W2709" s="46"/>
      <c r="X2709" s="775"/>
      <c r="Y2709" s="775"/>
      <c r="Z2709" s="775"/>
      <c r="AA2709" s="775"/>
      <c r="AB2709" s="775"/>
    </row>
    <row r="2710" spans="1:28" s="43" customFormat="1" x14ac:dyDescent="0.2">
      <c r="A2710" s="776"/>
      <c r="B2710" s="780"/>
      <c r="D2710" s="779"/>
      <c r="E2710" s="779"/>
      <c r="F2710" s="778"/>
      <c r="G2710" s="777"/>
      <c r="H2710" s="776"/>
      <c r="I2710" s="776"/>
      <c r="J2710" s="776"/>
      <c r="K2710" s="776"/>
      <c r="L2710" s="776"/>
      <c r="M2710" s="776"/>
      <c r="N2710" s="776"/>
      <c r="O2710" s="776"/>
      <c r="P2710" s="776"/>
      <c r="Q2710" s="776"/>
      <c r="R2710" s="776"/>
      <c r="S2710" s="776"/>
      <c r="T2710" s="776"/>
      <c r="U2710" s="776"/>
      <c r="V2710" s="46"/>
      <c r="W2710" s="46"/>
      <c r="X2710" s="775"/>
      <c r="Y2710" s="775"/>
      <c r="Z2710" s="775"/>
      <c r="AA2710" s="775"/>
      <c r="AB2710" s="775"/>
    </row>
    <row r="2711" spans="1:28" s="43" customFormat="1" x14ac:dyDescent="0.2">
      <c r="A2711" s="776"/>
      <c r="B2711" s="780"/>
      <c r="D2711" s="779"/>
      <c r="E2711" s="779"/>
      <c r="F2711" s="778"/>
      <c r="G2711" s="777"/>
      <c r="H2711" s="776"/>
      <c r="I2711" s="776"/>
      <c r="J2711" s="776"/>
      <c r="K2711" s="776"/>
      <c r="L2711" s="776"/>
      <c r="M2711" s="776"/>
      <c r="N2711" s="776"/>
      <c r="O2711" s="776"/>
      <c r="P2711" s="776"/>
      <c r="Q2711" s="776"/>
      <c r="R2711" s="776"/>
      <c r="S2711" s="776"/>
      <c r="T2711" s="776"/>
      <c r="U2711" s="776"/>
      <c r="V2711" s="46"/>
      <c r="W2711" s="46"/>
      <c r="X2711" s="775"/>
      <c r="Y2711" s="775"/>
      <c r="Z2711" s="775"/>
      <c r="AA2711" s="775"/>
      <c r="AB2711" s="775"/>
    </row>
    <row r="2712" spans="1:28" s="43" customFormat="1" x14ac:dyDescent="0.2">
      <c r="A2712" s="776"/>
      <c r="B2712" s="780"/>
      <c r="D2712" s="779"/>
      <c r="E2712" s="779"/>
      <c r="F2712" s="778"/>
      <c r="G2712" s="777"/>
      <c r="H2712" s="776"/>
      <c r="I2712" s="776"/>
      <c r="J2712" s="776"/>
      <c r="K2712" s="776"/>
      <c r="L2712" s="776"/>
      <c r="M2712" s="776"/>
      <c r="N2712" s="776"/>
      <c r="O2712" s="776"/>
      <c r="P2712" s="776"/>
      <c r="Q2712" s="776"/>
      <c r="R2712" s="776"/>
      <c r="S2712" s="776"/>
      <c r="T2712" s="776"/>
      <c r="U2712" s="776"/>
      <c r="V2712" s="46"/>
      <c r="W2712" s="46"/>
      <c r="X2712" s="775"/>
      <c r="Y2712" s="775"/>
      <c r="Z2712" s="775"/>
      <c r="AA2712" s="775"/>
      <c r="AB2712" s="775"/>
    </row>
    <row r="2713" spans="1:28" s="43" customFormat="1" x14ac:dyDescent="0.2">
      <c r="A2713" s="776"/>
      <c r="B2713" s="780"/>
      <c r="D2713" s="779"/>
      <c r="E2713" s="779"/>
      <c r="F2713" s="778"/>
      <c r="G2713" s="777"/>
      <c r="H2713" s="776"/>
      <c r="I2713" s="776"/>
      <c r="J2713" s="776"/>
      <c r="K2713" s="776"/>
      <c r="L2713" s="776"/>
      <c r="M2713" s="776"/>
      <c r="N2713" s="776"/>
      <c r="O2713" s="776"/>
      <c r="P2713" s="776"/>
      <c r="Q2713" s="776"/>
      <c r="R2713" s="776"/>
      <c r="S2713" s="776"/>
      <c r="T2713" s="776"/>
      <c r="U2713" s="776"/>
      <c r="V2713" s="46"/>
      <c r="W2713" s="46"/>
      <c r="X2713" s="775"/>
      <c r="Y2713" s="775"/>
      <c r="Z2713" s="775"/>
      <c r="AA2713" s="775"/>
      <c r="AB2713" s="775"/>
    </row>
    <row r="2714" spans="1:28" s="43" customFormat="1" x14ac:dyDescent="0.2">
      <c r="A2714" s="776"/>
      <c r="B2714" s="780"/>
      <c r="D2714" s="779"/>
      <c r="E2714" s="779"/>
      <c r="F2714" s="778"/>
      <c r="G2714" s="777"/>
      <c r="H2714" s="776"/>
      <c r="I2714" s="776"/>
      <c r="J2714" s="776"/>
      <c r="K2714" s="776"/>
      <c r="L2714" s="776"/>
      <c r="M2714" s="776"/>
      <c r="N2714" s="776"/>
      <c r="O2714" s="776"/>
      <c r="P2714" s="776"/>
      <c r="Q2714" s="776"/>
      <c r="R2714" s="776"/>
      <c r="S2714" s="776"/>
      <c r="T2714" s="776"/>
      <c r="U2714" s="776"/>
      <c r="V2714" s="46"/>
      <c r="W2714" s="46"/>
      <c r="X2714" s="775"/>
      <c r="Y2714" s="775"/>
      <c r="Z2714" s="775"/>
      <c r="AA2714" s="775"/>
      <c r="AB2714" s="775"/>
    </row>
    <row r="2715" spans="1:28" s="43" customFormat="1" x14ac:dyDescent="0.2">
      <c r="A2715" s="776"/>
      <c r="B2715" s="780"/>
      <c r="D2715" s="779"/>
      <c r="E2715" s="779"/>
      <c r="F2715" s="778"/>
      <c r="G2715" s="777"/>
      <c r="H2715" s="776"/>
      <c r="I2715" s="776"/>
      <c r="J2715" s="776"/>
      <c r="K2715" s="776"/>
      <c r="L2715" s="776"/>
      <c r="M2715" s="776"/>
      <c r="N2715" s="776"/>
      <c r="O2715" s="776"/>
      <c r="P2715" s="776"/>
      <c r="Q2715" s="776"/>
      <c r="R2715" s="776"/>
      <c r="S2715" s="776"/>
      <c r="T2715" s="776"/>
      <c r="U2715" s="776"/>
      <c r="V2715" s="46"/>
      <c r="W2715" s="46"/>
      <c r="X2715" s="775"/>
      <c r="Y2715" s="775"/>
      <c r="Z2715" s="775"/>
      <c r="AA2715" s="775"/>
      <c r="AB2715" s="775"/>
    </row>
    <row r="2716" spans="1:28" s="43" customFormat="1" x14ac:dyDescent="0.2">
      <c r="A2716" s="776"/>
      <c r="B2716" s="780"/>
      <c r="D2716" s="779"/>
      <c r="E2716" s="779"/>
      <c r="F2716" s="778"/>
      <c r="G2716" s="777"/>
      <c r="H2716" s="776"/>
      <c r="I2716" s="776"/>
      <c r="J2716" s="776"/>
      <c r="K2716" s="776"/>
      <c r="L2716" s="776"/>
      <c r="M2716" s="776"/>
      <c r="N2716" s="776"/>
      <c r="O2716" s="776"/>
      <c r="P2716" s="776"/>
      <c r="Q2716" s="776"/>
      <c r="R2716" s="776"/>
      <c r="S2716" s="776"/>
      <c r="T2716" s="776"/>
      <c r="U2716" s="776"/>
      <c r="V2716" s="46"/>
      <c r="W2716" s="46"/>
      <c r="X2716" s="775"/>
      <c r="Y2716" s="775"/>
      <c r="Z2716" s="775"/>
      <c r="AA2716" s="775"/>
      <c r="AB2716" s="775"/>
    </row>
    <row r="2717" spans="1:28" s="43" customFormat="1" x14ac:dyDescent="0.2">
      <c r="A2717" s="776"/>
      <c r="B2717" s="780"/>
      <c r="D2717" s="779"/>
      <c r="E2717" s="779"/>
      <c r="F2717" s="778"/>
      <c r="G2717" s="777"/>
      <c r="H2717" s="776"/>
      <c r="I2717" s="776"/>
      <c r="J2717" s="776"/>
      <c r="K2717" s="776"/>
      <c r="L2717" s="776"/>
      <c r="M2717" s="776"/>
      <c r="N2717" s="776"/>
      <c r="O2717" s="776"/>
      <c r="P2717" s="776"/>
      <c r="Q2717" s="776"/>
      <c r="R2717" s="776"/>
      <c r="S2717" s="776"/>
      <c r="T2717" s="776"/>
      <c r="U2717" s="776"/>
      <c r="V2717" s="46"/>
      <c r="W2717" s="46"/>
      <c r="X2717" s="775"/>
      <c r="Y2717" s="775"/>
      <c r="Z2717" s="775"/>
      <c r="AA2717" s="775"/>
      <c r="AB2717" s="775"/>
    </row>
    <row r="2718" spans="1:28" s="43" customFormat="1" x14ac:dyDescent="0.2">
      <c r="A2718" s="776"/>
      <c r="B2718" s="780"/>
      <c r="D2718" s="779"/>
      <c r="E2718" s="779"/>
      <c r="F2718" s="778"/>
      <c r="G2718" s="777"/>
      <c r="H2718" s="776"/>
      <c r="I2718" s="776"/>
      <c r="J2718" s="776"/>
      <c r="K2718" s="776"/>
      <c r="L2718" s="776"/>
      <c r="M2718" s="776"/>
      <c r="N2718" s="776"/>
      <c r="O2718" s="776"/>
      <c r="P2718" s="776"/>
      <c r="Q2718" s="776"/>
      <c r="R2718" s="776"/>
      <c r="S2718" s="776"/>
      <c r="T2718" s="776"/>
      <c r="U2718" s="776"/>
      <c r="V2718" s="46"/>
      <c r="W2718" s="46"/>
      <c r="X2718" s="775"/>
      <c r="Y2718" s="775"/>
      <c r="Z2718" s="775"/>
      <c r="AA2718" s="775"/>
      <c r="AB2718" s="775"/>
    </row>
    <row r="2719" spans="1:28" s="43" customFormat="1" x14ac:dyDescent="0.2">
      <c r="A2719" s="776"/>
      <c r="B2719" s="780"/>
      <c r="D2719" s="779"/>
      <c r="E2719" s="779"/>
      <c r="F2719" s="778"/>
      <c r="G2719" s="777"/>
      <c r="H2719" s="776"/>
      <c r="I2719" s="776"/>
      <c r="J2719" s="776"/>
      <c r="K2719" s="776"/>
      <c r="L2719" s="776"/>
      <c r="M2719" s="776"/>
      <c r="N2719" s="776"/>
      <c r="O2719" s="776"/>
      <c r="P2719" s="776"/>
      <c r="Q2719" s="776"/>
      <c r="R2719" s="776"/>
      <c r="S2719" s="776"/>
      <c r="T2719" s="776"/>
      <c r="U2719" s="776"/>
      <c r="V2719" s="46"/>
      <c r="W2719" s="46"/>
      <c r="X2719" s="775"/>
      <c r="Y2719" s="775"/>
      <c r="Z2719" s="775"/>
      <c r="AA2719" s="775"/>
      <c r="AB2719" s="775"/>
    </row>
    <row r="2720" spans="1:28" s="43" customFormat="1" x14ac:dyDescent="0.2">
      <c r="A2720" s="776"/>
      <c r="B2720" s="780"/>
      <c r="D2720" s="779"/>
      <c r="E2720" s="779"/>
      <c r="F2720" s="778"/>
      <c r="G2720" s="777"/>
      <c r="H2720" s="776"/>
      <c r="I2720" s="776"/>
      <c r="J2720" s="776"/>
      <c r="K2720" s="776"/>
      <c r="L2720" s="776"/>
      <c r="M2720" s="776"/>
      <c r="N2720" s="776"/>
      <c r="O2720" s="776"/>
      <c r="P2720" s="776"/>
      <c r="Q2720" s="776"/>
      <c r="R2720" s="776"/>
      <c r="S2720" s="776"/>
      <c r="T2720" s="776"/>
      <c r="U2720" s="776"/>
      <c r="V2720" s="46"/>
      <c r="W2720" s="46"/>
      <c r="X2720" s="775"/>
      <c r="Y2720" s="775"/>
      <c r="Z2720" s="775"/>
      <c r="AA2720" s="775"/>
      <c r="AB2720" s="775"/>
    </row>
    <row r="2721" spans="1:28" s="43" customFormat="1" x14ac:dyDescent="0.2">
      <c r="A2721" s="776"/>
      <c r="B2721" s="780"/>
      <c r="D2721" s="779"/>
      <c r="E2721" s="779"/>
      <c r="F2721" s="778"/>
      <c r="G2721" s="777"/>
      <c r="H2721" s="776"/>
      <c r="I2721" s="776"/>
      <c r="J2721" s="776"/>
      <c r="K2721" s="776"/>
      <c r="L2721" s="776"/>
      <c r="M2721" s="776"/>
      <c r="N2721" s="776"/>
      <c r="O2721" s="776"/>
      <c r="P2721" s="776"/>
      <c r="Q2721" s="776"/>
      <c r="R2721" s="776"/>
      <c r="S2721" s="776"/>
      <c r="T2721" s="776"/>
      <c r="U2721" s="776"/>
      <c r="V2721" s="46"/>
      <c r="W2721" s="46"/>
      <c r="X2721" s="775"/>
      <c r="Y2721" s="775"/>
      <c r="Z2721" s="775"/>
      <c r="AA2721" s="775"/>
      <c r="AB2721" s="775"/>
    </row>
    <row r="2722" spans="1:28" s="43" customFormat="1" x14ac:dyDescent="0.2">
      <c r="A2722" s="776"/>
      <c r="B2722" s="780"/>
      <c r="D2722" s="779"/>
      <c r="E2722" s="779"/>
      <c r="F2722" s="778"/>
      <c r="G2722" s="777"/>
      <c r="H2722" s="776"/>
      <c r="I2722" s="776"/>
      <c r="J2722" s="776"/>
      <c r="K2722" s="776"/>
      <c r="L2722" s="776"/>
      <c r="M2722" s="776"/>
      <c r="N2722" s="776"/>
      <c r="O2722" s="776"/>
      <c r="P2722" s="776"/>
      <c r="Q2722" s="776"/>
      <c r="R2722" s="776"/>
      <c r="S2722" s="776"/>
      <c r="T2722" s="776"/>
      <c r="U2722" s="776"/>
      <c r="V2722" s="46"/>
      <c r="W2722" s="46"/>
      <c r="X2722" s="775"/>
      <c r="Y2722" s="775"/>
      <c r="Z2722" s="775"/>
      <c r="AA2722" s="775"/>
      <c r="AB2722" s="775"/>
    </row>
    <row r="2723" spans="1:28" s="43" customFormat="1" x14ac:dyDescent="0.2">
      <c r="A2723" s="776"/>
      <c r="B2723" s="780"/>
      <c r="D2723" s="779"/>
      <c r="E2723" s="779"/>
      <c r="F2723" s="778"/>
      <c r="G2723" s="777"/>
      <c r="H2723" s="776"/>
      <c r="I2723" s="776"/>
      <c r="J2723" s="776"/>
      <c r="K2723" s="776"/>
      <c r="L2723" s="776"/>
      <c r="M2723" s="776"/>
      <c r="N2723" s="776"/>
      <c r="O2723" s="776"/>
      <c r="P2723" s="776"/>
      <c r="Q2723" s="776"/>
      <c r="R2723" s="776"/>
      <c r="S2723" s="776"/>
      <c r="T2723" s="776"/>
      <c r="U2723" s="776"/>
      <c r="V2723" s="46"/>
      <c r="W2723" s="46"/>
      <c r="X2723" s="775"/>
      <c r="Y2723" s="775"/>
      <c r="Z2723" s="775"/>
      <c r="AA2723" s="775"/>
      <c r="AB2723" s="775"/>
    </row>
    <row r="2724" spans="1:28" s="43" customFormat="1" x14ac:dyDescent="0.2">
      <c r="A2724" s="776"/>
      <c r="B2724" s="780"/>
      <c r="D2724" s="779"/>
      <c r="E2724" s="779"/>
      <c r="F2724" s="778"/>
      <c r="G2724" s="777"/>
      <c r="H2724" s="776"/>
      <c r="I2724" s="776"/>
      <c r="J2724" s="776"/>
      <c r="K2724" s="776"/>
      <c r="L2724" s="776"/>
      <c r="M2724" s="776"/>
      <c r="N2724" s="776"/>
      <c r="O2724" s="776"/>
      <c r="P2724" s="776"/>
      <c r="Q2724" s="776"/>
      <c r="R2724" s="776"/>
      <c r="S2724" s="776"/>
      <c r="T2724" s="776"/>
      <c r="U2724" s="776"/>
      <c r="V2724" s="46"/>
      <c r="W2724" s="46"/>
      <c r="X2724" s="775"/>
      <c r="Y2724" s="775"/>
      <c r="Z2724" s="775"/>
      <c r="AA2724" s="775"/>
      <c r="AB2724" s="775"/>
    </row>
    <row r="2725" spans="1:28" s="43" customFormat="1" x14ac:dyDescent="0.2">
      <c r="A2725" s="776"/>
      <c r="B2725" s="780"/>
      <c r="D2725" s="779"/>
      <c r="E2725" s="779"/>
      <c r="F2725" s="778"/>
      <c r="G2725" s="777"/>
      <c r="H2725" s="776"/>
      <c r="I2725" s="776"/>
      <c r="J2725" s="776"/>
      <c r="K2725" s="776"/>
      <c r="L2725" s="776"/>
      <c r="M2725" s="776"/>
      <c r="N2725" s="776"/>
      <c r="O2725" s="776"/>
      <c r="P2725" s="776"/>
      <c r="Q2725" s="776"/>
      <c r="R2725" s="776"/>
      <c r="S2725" s="776"/>
      <c r="T2725" s="776"/>
      <c r="U2725" s="776"/>
      <c r="V2725" s="46"/>
      <c r="W2725" s="46"/>
      <c r="X2725" s="775"/>
      <c r="Y2725" s="775"/>
      <c r="Z2725" s="775"/>
      <c r="AA2725" s="775"/>
      <c r="AB2725" s="775"/>
    </row>
    <row r="2726" spans="1:28" s="43" customFormat="1" x14ac:dyDescent="0.2">
      <c r="A2726" s="776"/>
      <c r="B2726" s="780"/>
      <c r="D2726" s="779"/>
      <c r="E2726" s="779"/>
      <c r="F2726" s="778"/>
      <c r="G2726" s="777"/>
      <c r="H2726" s="776"/>
      <c r="I2726" s="776"/>
      <c r="J2726" s="776"/>
      <c r="K2726" s="776"/>
      <c r="L2726" s="776"/>
      <c r="M2726" s="776"/>
      <c r="N2726" s="776"/>
      <c r="O2726" s="776"/>
      <c r="P2726" s="776"/>
      <c r="Q2726" s="776"/>
      <c r="R2726" s="776"/>
      <c r="S2726" s="776"/>
      <c r="T2726" s="776"/>
      <c r="U2726" s="776"/>
      <c r="V2726" s="46"/>
      <c r="W2726" s="46"/>
      <c r="X2726" s="775"/>
      <c r="Y2726" s="775"/>
      <c r="Z2726" s="775"/>
      <c r="AA2726" s="775"/>
      <c r="AB2726" s="775"/>
    </row>
    <row r="2727" spans="1:28" s="43" customFormat="1" x14ac:dyDescent="0.2">
      <c r="A2727" s="776"/>
      <c r="B2727" s="780"/>
      <c r="D2727" s="779"/>
      <c r="E2727" s="779"/>
      <c r="F2727" s="778"/>
      <c r="G2727" s="777"/>
      <c r="H2727" s="776"/>
      <c r="I2727" s="776"/>
      <c r="J2727" s="776"/>
      <c r="K2727" s="776"/>
      <c r="L2727" s="776"/>
      <c r="M2727" s="776"/>
      <c r="N2727" s="776"/>
      <c r="O2727" s="776"/>
      <c r="P2727" s="776"/>
      <c r="Q2727" s="776"/>
      <c r="R2727" s="776"/>
      <c r="S2727" s="776"/>
      <c r="T2727" s="776"/>
      <c r="U2727" s="776"/>
      <c r="V2727" s="46"/>
      <c r="W2727" s="46"/>
      <c r="X2727" s="775"/>
      <c r="Y2727" s="775"/>
      <c r="Z2727" s="775"/>
      <c r="AA2727" s="775"/>
      <c r="AB2727" s="775"/>
    </row>
    <row r="2728" spans="1:28" s="43" customFormat="1" x14ac:dyDescent="0.2">
      <c r="A2728" s="776"/>
      <c r="B2728" s="780"/>
      <c r="D2728" s="779"/>
      <c r="E2728" s="779"/>
      <c r="F2728" s="778"/>
      <c r="G2728" s="777"/>
      <c r="H2728" s="776"/>
      <c r="I2728" s="776"/>
      <c r="J2728" s="776"/>
      <c r="K2728" s="776"/>
      <c r="L2728" s="776"/>
      <c r="M2728" s="776"/>
      <c r="N2728" s="776"/>
      <c r="O2728" s="776"/>
      <c r="P2728" s="776"/>
      <c r="Q2728" s="776"/>
      <c r="R2728" s="776"/>
      <c r="S2728" s="776"/>
      <c r="T2728" s="776"/>
      <c r="U2728" s="776"/>
      <c r="V2728" s="46"/>
      <c r="W2728" s="46"/>
      <c r="X2728" s="775"/>
      <c r="Y2728" s="775"/>
      <c r="Z2728" s="775"/>
      <c r="AA2728" s="775"/>
      <c r="AB2728" s="775"/>
    </row>
    <row r="2729" spans="1:28" s="43" customFormat="1" x14ac:dyDescent="0.2">
      <c r="A2729" s="776"/>
      <c r="B2729" s="780"/>
      <c r="D2729" s="779"/>
      <c r="E2729" s="779"/>
      <c r="F2729" s="778"/>
      <c r="G2729" s="777"/>
      <c r="H2729" s="776"/>
      <c r="I2729" s="776"/>
      <c r="J2729" s="776"/>
      <c r="K2729" s="776"/>
      <c r="L2729" s="776"/>
      <c r="M2729" s="776"/>
      <c r="N2729" s="776"/>
      <c r="O2729" s="776"/>
      <c r="P2729" s="776"/>
      <c r="Q2729" s="776"/>
      <c r="R2729" s="776"/>
      <c r="S2729" s="776"/>
      <c r="T2729" s="776"/>
      <c r="U2729" s="776"/>
      <c r="V2729" s="46"/>
      <c r="W2729" s="46"/>
      <c r="X2729" s="775"/>
      <c r="Y2729" s="775"/>
      <c r="Z2729" s="775"/>
      <c r="AA2729" s="775"/>
      <c r="AB2729" s="775"/>
    </row>
    <row r="2730" spans="1:28" s="43" customFormat="1" x14ac:dyDescent="0.2">
      <c r="A2730" s="776"/>
      <c r="B2730" s="780"/>
      <c r="D2730" s="779"/>
      <c r="E2730" s="779"/>
      <c r="F2730" s="778"/>
      <c r="G2730" s="777"/>
      <c r="H2730" s="776"/>
      <c r="I2730" s="776"/>
      <c r="J2730" s="776"/>
      <c r="K2730" s="776"/>
      <c r="L2730" s="776"/>
      <c r="M2730" s="776"/>
      <c r="N2730" s="776"/>
      <c r="O2730" s="776"/>
      <c r="P2730" s="776"/>
      <c r="Q2730" s="776"/>
      <c r="R2730" s="776"/>
      <c r="S2730" s="776"/>
      <c r="T2730" s="776"/>
      <c r="U2730" s="776"/>
      <c r="V2730" s="46"/>
      <c r="W2730" s="46"/>
      <c r="X2730" s="775"/>
      <c r="Y2730" s="775"/>
      <c r="Z2730" s="775"/>
      <c r="AA2730" s="775"/>
      <c r="AB2730" s="775"/>
    </row>
    <row r="2731" spans="1:28" s="43" customFormat="1" x14ac:dyDescent="0.2">
      <c r="A2731" s="776"/>
      <c r="B2731" s="780"/>
      <c r="D2731" s="779"/>
      <c r="E2731" s="779"/>
      <c r="F2731" s="778"/>
      <c r="G2731" s="777"/>
      <c r="H2731" s="776"/>
      <c r="I2731" s="776"/>
      <c r="J2731" s="776"/>
      <c r="K2731" s="776"/>
      <c r="L2731" s="776"/>
      <c r="M2731" s="776"/>
      <c r="N2731" s="776"/>
      <c r="O2731" s="776"/>
      <c r="P2731" s="776"/>
      <c r="Q2731" s="776"/>
      <c r="R2731" s="776"/>
      <c r="S2731" s="776"/>
      <c r="T2731" s="776"/>
      <c r="U2731" s="776"/>
      <c r="V2731" s="46"/>
      <c r="W2731" s="46"/>
      <c r="X2731" s="775"/>
      <c r="Y2731" s="775"/>
      <c r="Z2731" s="775"/>
      <c r="AA2731" s="775"/>
      <c r="AB2731" s="775"/>
    </row>
    <row r="2732" spans="1:28" s="43" customFormat="1" x14ac:dyDescent="0.2">
      <c r="A2732" s="776"/>
      <c r="B2732" s="780"/>
      <c r="D2732" s="779"/>
      <c r="E2732" s="779"/>
      <c r="F2732" s="778"/>
      <c r="G2732" s="777"/>
      <c r="H2732" s="776"/>
      <c r="I2732" s="776"/>
      <c r="J2732" s="776"/>
      <c r="K2732" s="776"/>
      <c r="L2732" s="776"/>
      <c r="M2732" s="776"/>
      <c r="N2732" s="776"/>
      <c r="O2732" s="776"/>
      <c r="P2732" s="776"/>
      <c r="Q2732" s="776"/>
      <c r="R2732" s="776"/>
      <c r="S2732" s="776"/>
      <c r="T2732" s="776"/>
      <c r="U2732" s="776"/>
      <c r="V2732" s="46"/>
      <c r="W2732" s="46"/>
      <c r="X2732" s="775"/>
      <c r="Y2732" s="775"/>
      <c r="Z2732" s="775"/>
      <c r="AA2732" s="775"/>
      <c r="AB2732" s="775"/>
    </row>
    <row r="2733" spans="1:28" s="43" customFormat="1" x14ac:dyDescent="0.2">
      <c r="A2733" s="776"/>
      <c r="B2733" s="780"/>
      <c r="D2733" s="779"/>
      <c r="E2733" s="779"/>
      <c r="F2733" s="778"/>
      <c r="G2733" s="777"/>
      <c r="H2733" s="776"/>
      <c r="I2733" s="776"/>
      <c r="J2733" s="776"/>
      <c r="K2733" s="776"/>
      <c r="L2733" s="776"/>
      <c r="M2733" s="776"/>
      <c r="N2733" s="776"/>
      <c r="O2733" s="776"/>
      <c r="P2733" s="776"/>
      <c r="Q2733" s="776"/>
      <c r="R2733" s="776"/>
      <c r="S2733" s="776"/>
      <c r="T2733" s="776"/>
      <c r="U2733" s="776"/>
      <c r="V2733" s="46"/>
      <c r="W2733" s="46"/>
      <c r="X2733" s="775"/>
      <c r="Y2733" s="775"/>
      <c r="Z2733" s="775"/>
      <c r="AA2733" s="775"/>
      <c r="AB2733" s="775"/>
    </row>
    <row r="2734" spans="1:28" s="43" customFormat="1" x14ac:dyDescent="0.2">
      <c r="A2734" s="776"/>
      <c r="B2734" s="780"/>
      <c r="D2734" s="779"/>
      <c r="E2734" s="779"/>
      <c r="F2734" s="778"/>
      <c r="G2734" s="777"/>
      <c r="H2734" s="776"/>
      <c r="I2734" s="776"/>
      <c r="J2734" s="776"/>
      <c r="K2734" s="776"/>
      <c r="L2734" s="776"/>
      <c r="M2734" s="776"/>
      <c r="N2734" s="776"/>
      <c r="O2734" s="776"/>
      <c r="P2734" s="776"/>
      <c r="Q2734" s="776"/>
      <c r="R2734" s="776"/>
      <c r="S2734" s="776"/>
      <c r="T2734" s="776"/>
      <c r="U2734" s="776"/>
      <c r="V2734" s="46"/>
      <c r="W2734" s="46"/>
      <c r="X2734" s="775"/>
      <c r="Y2734" s="775"/>
      <c r="Z2734" s="775"/>
      <c r="AA2734" s="775"/>
      <c r="AB2734" s="775"/>
    </row>
    <row r="2735" spans="1:28" s="43" customFormat="1" x14ac:dyDescent="0.2">
      <c r="A2735" s="776"/>
      <c r="B2735" s="780"/>
      <c r="D2735" s="779"/>
      <c r="E2735" s="779"/>
      <c r="F2735" s="778"/>
      <c r="G2735" s="777"/>
      <c r="H2735" s="776"/>
      <c r="I2735" s="776"/>
      <c r="J2735" s="776"/>
      <c r="K2735" s="776"/>
      <c r="L2735" s="776"/>
      <c r="M2735" s="776"/>
      <c r="N2735" s="776"/>
      <c r="O2735" s="776"/>
      <c r="P2735" s="776"/>
      <c r="Q2735" s="776"/>
      <c r="R2735" s="776"/>
      <c r="S2735" s="776"/>
      <c r="T2735" s="776"/>
      <c r="U2735" s="776"/>
      <c r="V2735" s="46"/>
      <c r="W2735" s="46"/>
      <c r="X2735" s="775"/>
      <c r="Y2735" s="775"/>
      <c r="Z2735" s="775"/>
      <c r="AA2735" s="775"/>
      <c r="AB2735" s="775"/>
    </row>
    <row r="2736" spans="1:28" s="43" customFormat="1" x14ac:dyDescent="0.2">
      <c r="A2736" s="776"/>
      <c r="B2736" s="780"/>
      <c r="D2736" s="779"/>
      <c r="E2736" s="779"/>
      <c r="F2736" s="778"/>
      <c r="G2736" s="777"/>
      <c r="H2736" s="776"/>
      <c r="I2736" s="776"/>
      <c r="J2736" s="776"/>
      <c r="K2736" s="776"/>
      <c r="L2736" s="776"/>
      <c r="M2736" s="776"/>
      <c r="N2736" s="776"/>
      <c r="O2736" s="776"/>
      <c r="P2736" s="776"/>
      <c r="Q2736" s="776"/>
      <c r="R2736" s="776"/>
      <c r="S2736" s="776"/>
      <c r="T2736" s="776"/>
      <c r="U2736" s="776"/>
      <c r="V2736" s="46"/>
      <c r="W2736" s="46"/>
      <c r="X2736" s="775"/>
      <c r="Y2736" s="775"/>
      <c r="Z2736" s="775"/>
      <c r="AA2736" s="775"/>
      <c r="AB2736" s="775"/>
    </row>
    <row r="2737" spans="1:28" s="43" customFormat="1" x14ac:dyDescent="0.2">
      <c r="A2737" s="776"/>
      <c r="B2737" s="780"/>
      <c r="D2737" s="779"/>
      <c r="E2737" s="779"/>
      <c r="F2737" s="778"/>
      <c r="G2737" s="777"/>
      <c r="H2737" s="776"/>
      <c r="I2737" s="776"/>
      <c r="J2737" s="776"/>
      <c r="K2737" s="776"/>
      <c r="L2737" s="776"/>
      <c r="M2737" s="776"/>
      <c r="N2737" s="776"/>
      <c r="O2737" s="776"/>
      <c r="P2737" s="776"/>
      <c r="Q2737" s="776"/>
      <c r="R2737" s="776"/>
      <c r="S2737" s="776"/>
      <c r="T2737" s="776"/>
      <c r="U2737" s="776"/>
      <c r="V2737" s="46"/>
      <c r="W2737" s="46"/>
      <c r="X2737" s="775"/>
      <c r="Y2737" s="775"/>
      <c r="Z2737" s="775"/>
      <c r="AA2737" s="775"/>
      <c r="AB2737" s="775"/>
    </row>
    <row r="2738" spans="1:28" s="43" customFormat="1" x14ac:dyDescent="0.2">
      <c r="A2738" s="776"/>
      <c r="B2738" s="780"/>
      <c r="D2738" s="779"/>
      <c r="E2738" s="779"/>
      <c r="F2738" s="778"/>
      <c r="G2738" s="777"/>
      <c r="H2738" s="776"/>
      <c r="I2738" s="776"/>
      <c r="J2738" s="776"/>
      <c r="K2738" s="776"/>
      <c r="L2738" s="776"/>
      <c r="M2738" s="776"/>
      <c r="N2738" s="776"/>
      <c r="O2738" s="776"/>
      <c r="P2738" s="776"/>
      <c r="Q2738" s="776"/>
      <c r="R2738" s="776"/>
      <c r="S2738" s="776"/>
      <c r="T2738" s="776"/>
      <c r="U2738" s="776"/>
      <c r="V2738" s="46"/>
      <c r="W2738" s="46"/>
      <c r="X2738" s="775"/>
      <c r="Y2738" s="775"/>
      <c r="Z2738" s="775"/>
      <c r="AA2738" s="775"/>
      <c r="AB2738" s="775"/>
    </row>
    <row r="2739" spans="1:28" s="43" customFormat="1" x14ac:dyDescent="0.2">
      <c r="A2739" s="776"/>
      <c r="B2739" s="780"/>
      <c r="D2739" s="779"/>
      <c r="E2739" s="779"/>
      <c r="F2739" s="778"/>
      <c r="G2739" s="777"/>
      <c r="H2739" s="776"/>
      <c r="I2739" s="776"/>
      <c r="J2739" s="776"/>
      <c r="K2739" s="776"/>
      <c r="L2739" s="776"/>
      <c r="M2739" s="776"/>
      <c r="N2739" s="776"/>
      <c r="O2739" s="776"/>
      <c r="P2739" s="776"/>
      <c r="Q2739" s="776"/>
      <c r="R2739" s="776"/>
      <c r="S2739" s="776"/>
      <c r="T2739" s="776"/>
      <c r="U2739" s="776"/>
      <c r="V2739" s="46"/>
      <c r="W2739" s="46"/>
      <c r="X2739" s="775"/>
      <c r="Y2739" s="775"/>
      <c r="Z2739" s="775"/>
      <c r="AA2739" s="775"/>
      <c r="AB2739" s="775"/>
    </row>
    <row r="2740" spans="1:28" s="43" customFormat="1" x14ac:dyDescent="0.2">
      <c r="A2740" s="776"/>
      <c r="B2740" s="780"/>
      <c r="D2740" s="779"/>
      <c r="E2740" s="779"/>
      <c r="F2740" s="778"/>
      <c r="G2740" s="777"/>
      <c r="H2740" s="776"/>
      <c r="I2740" s="776"/>
      <c r="J2740" s="776"/>
      <c r="K2740" s="776"/>
      <c r="L2740" s="776"/>
      <c r="M2740" s="776"/>
      <c r="N2740" s="776"/>
      <c r="O2740" s="776"/>
      <c r="P2740" s="776"/>
      <c r="Q2740" s="776"/>
      <c r="R2740" s="776"/>
      <c r="S2740" s="776"/>
      <c r="T2740" s="776"/>
      <c r="U2740" s="776"/>
      <c r="V2740" s="46"/>
      <c r="W2740" s="46"/>
      <c r="X2740" s="775"/>
      <c r="Y2740" s="775"/>
      <c r="Z2740" s="775"/>
      <c r="AA2740" s="775"/>
      <c r="AB2740" s="775"/>
    </row>
    <row r="2741" spans="1:28" s="43" customFormat="1" x14ac:dyDescent="0.2">
      <c r="A2741" s="776"/>
      <c r="B2741" s="780"/>
      <c r="D2741" s="779"/>
      <c r="E2741" s="779"/>
      <c r="F2741" s="778"/>
      <c r="G2741" s="777"/>
      <c r="H2741" s="776"/>
      <c r="I2741" s="776"/>
      <c r="J2741" s="776"/>
      <c r="K2741" s="776"/>
      <c r="L2741" s="776"/>
      <c r="M2741" s="776"/>
      <c r="N2741" s="776"/>
      <c r="O2741" s="776"/>
      <c r="P2741" s="776"/>
      <c r="Q2741" s="776"/>
      <c r="R2741" s="776"/>
      <c r="S2741" s="776"/>
      <c r="T2741" s="776"/>
      <c r="U2741" s="776"/>
      <c r="V2741" s="46"/>
      <c r="W2741" s="46"/>
      <c r="X2741" s="775"/>
      <c r="Y2741" s="775"/>
      <c r="Z2741" s="775"/>
      <c r="AA2741" s="775"/>
      <c r="AB2741" s="775"/>
    </row>
    <row r="2742" spans="1:28" s="43" customFormat="1" x14ac:dyDescent="0.2">
      <c r="A2742" s="776"/>
      <c r="B2742" s="780"/>
      <c r="D2742" s="779"/>
      <c r="E2742" s="779"/>
      <c r="F2742" s="778"/>
      <c r="G2742" s="777"/>
      <c r="H2742" s="776"/>
      <c r="I2742" s="776"/>
      <c r="J2742" s="776"/>
      <c r="K2742" s="776"/>
      <c r="L2742" s="776"/>
      <c r="M2742" s="776"/>
      <c r="N2742" s="776"/>
      <c r="O2742" s="776"/>
      <c r="P2742" s="776"/>
      <c r="Q2742" s="776"/>
      <c r="R2742" s="776"/>
      <c r="S2742" s="776"/>
      <c r="T2742" s="776"/>
      <c r="U2742" s="776"/>
      <c r="V2742" s="46"/>
      <c r="W2742" s="46"/>
      <c r="X2742" s="775"/>
      <c r="Y2742" s="775"/>
      <c r="Z2742" s="775"/>
      <c r="AA2742" s="775"/>
      <c r="AB2742" s="775"/>
    </row>
    <row r="2743" spans="1:28" s="43" customFormat="1" x14ac:dyDescent="0.2">
      <c r="A2743" s="776"/>
      <c r="B2743" s="780"/>
      <c r="D2743" s="779"/>
      <c r="E2743" s="779"/>
      <c r="F2743" s="778"/>
      <c r="G2743" s="777"/>
      <c r="H2743" s="776"/>
      <c r="I2743" s="776"/>
      <c r="J2743" s="776"/>
      <c r="K2743" s="776"/>
      <c r="L2743" s="776"/>
      <c r="M2743" s="776"/>
      <c r="N2743" s="776"/>
      <c r="O2743" s="776"/>
      <c r="P2743" s="776"/>
      <c r="Q2743" s="776"/>
      <c r="R2743" s="776"/>
      <c r="S2743" s="776"/>
      <c r="T2743" s="776"/>
      <c r="U2743" s="776"/>
      <c r="V2743" s="46"/>
      <c r="W2743" s="46"/>
      <c r="X2743" s="775"/>
      <c r="Y2743" s="775"/>
      <c r="Z2743" s="775"/>
      <c r="AA2743" s="775"/>
      <c r="AB2743" s="775"/>
    </row>
    <row r="2744" spans="1:28" s="43" customFormat="1" x14ac:dyDescent="0.2">
      <c r="A2744" s="776"/>
      <c r="B2744" s="780"/>
      <c r="D2744" s="779"/>
      <c r="E2744" s="779"/>
      <c r="F2744" s="778"/>
      <c r="G2744" s="777"/>
      <c r="H2744" s="776"/>
      <c r="I2744" s="776"/>
      <c r="J2744" s="776"/>
      <c r="K2744" s="776"/>
      <c r="L2744" s="776"/>
      <c r="M2744" s="776"/>
      <c r="N2744" s="776"/>
      <c r="O2744" s="776"/>
      <c r="P2744" s="776"/>
      <c r="Q2744" s="776"/>
      <c r="R2744" s="776"/>
      <c r="S2744" s="776"/>
      <c r="T2744" s="776"/>
      <c r="U2744" s="776"/>
      <c r="V2744" s="46"/>
      <c r="W2744" s="46"/>
      <c r="X2744" s="775"/>
      <c r="Y2744" s="775"/>
      <c r="Z2744" s="775"/>
      <c r="AA2744" s="775"/>
      <c r="AB2744" s="775"/>
    </row>
    <row r="2745" spans="1:28" s="43" customFormat="1" x14ac:dyDescent="0.2">
      <c r="A2745" s="776"/>
      <c r="B2745" s="780"/>
      <c r="D2745" s="779"/>
      <c r="E2745" s="779"/>
      <c r="F2745" s="778"/>
      <c r="G2745" s="777"/>
      <c r="H2745" s="776"/>
      <c r="I2745" s="776"/>
      <c r="J2745" s="776"/>
      <c r="K2745" s="776"/>
      <c r="L2745" s="776"/>
      <c r="M2745" s="776"/>
      <c r="N2745" s="776"/>
      <c r="O2745" s="776"/>
      <c r="P2745" s="776"/>
      <c r="Q2745" s="776"/>
      <c r="R2745" s="776"/>
      <c r="S2745" s="776"/>
      <c r="T2745" s="776"/>
      <c r="U2745" s="776"/>
      <c r="V2745" s="46"/>
      <c r="W2745" s="46"/>
      <c r="X2745" s="775"/>
      <c r="Y2745" s="775"/>
      <c r="Z2745" s="775"/>
      <c r="AA2745" s="775"/>
      <c r="AB2745" s="775"/>
    </row>
    <row r="2746" spans="1:28" s="43" customFormat="1" x14ac:dyDescent="0.2">
      <c r="A2746" s="776"/>
      <c r="B2746" s="780"/>
      <c r="D2746" s="779"/>
      <c r="E2746" s="779"/>
      <c r="F2746" s="778"/>
      <c r="G2746" s="777"/>
      <c r="H2746" s="776"/>
      <c r="I2746" s="776"/>
      <c r="J2746" s="776"/>
      <c r="K2746" s="776"/>
      <c r="L2746" s="776"/>
      <c r="M2746" s="776"/>
      <c r="N2746" s="776"/>
      <c r="O2746" s="776"/>
      <c r="P2746" s="776"/>
      <c r="Q2746" s="776"/>
      <c r="R2746" s="776"/>
      <c r="S2746" s="776"/>
      <c r="T2746" s="776"/>
      <c r="U2746" s="776"/>
      <c r="V2746" s="46"/>
      <c r="W2746" s="46"/>
      <c r="X2746" s="775"/>
      <c r="Y2746" s="775"/>
      <c r="Z2746" s="775"/>
      <c r="AA2746" s="775"/>
      <c r="AB2746" s="775"/>
    </row>
    <row r="2747" spans="1:28" s="43" customFormat="1" x14ac:dyDescent="0.2">
      <c r="A2747" s="776"/>
      <c r="B2747" s="780"/>
      <c r="D2747" s="779"/>
      <c r="E2747" s="779"/>
      <c r="F2747" s="778"/>
      <c r="G2747" s="777"/>
      <c r="H2747" s="776"/>
      <c r="I2747" s="776"/>
      <c r="J2747" s="776"/>
      <c r="K2747" s="776"/>
      <c r="L2747" s="776"/>
      <c r="M2747" s="776"/>
      <c r="N2747" s="776"/>
      <c r="O2747" s="776"/>
      <c r="P2747" s="776"/>
      <c r="Q2747" s="776"/>
      <c r="R2747" s="776"/>
      <c r="S2747" s="776"/>
      <c r="T2747" s="776"/>
      <c r="U2747" s="776"/>
      <c r="V2747" s="46"/>
      <c r="W2747" s="46"/>
      <c r="X2747" s="775"/>
      <c r="Y2747" s="775"/>
      <c r="Z2747" s="775"/>
      <c r="AA2747" s="775"/>
      <c r="AB2747" s="775"/>
    </row>
    <row r="2748" spans="1:28" s="43" customFormat="1" x14ac:dyDescent="0.2">
      <c r="A2748" s="776"/>
      <c r="B2748" s="780"/>
      <c r="D2748" s="779"/>
      <c r="E2748" s="779"/>
      <c r="F2748" s="778"/>
      <c r="G2748" s="777"/>
      <c r="H2748" s="776"/>
      <c r="I2748" s="776"/>
      <c r="J2748" s="776"/>
      <c r="K2748" s="776"/>
      <c r="L2748" s="776"/>
      <c r="M2748" s="776"/>
      <c r="N2748" s="776"/>
      <c r="O2748" s="776"/>
      <c r="P2748" s="776"/>
      <c r="Q2748" s="776"/>
      <c r="R2748" s="776"/>
      <c r="S2748" s="776"/>
      <c r="T2748" s="776"/>
      <c r="U2748" s="776"/>
      <c r="V2748" s="46"/>
      <c r="W2748" s="46"/>
      <c r="X2748" s="775"/>
      <c r="Y2748" s="775"/>
      <c r="Z2748" s="775"/>
      <c r="AA2748" s="775"/>
      <c r="AB2748" s="775"/>
    </row>
    <row r="2749" spans="1:28" s="43" customFormat="1" x14ac:dyDescent="0.2">
      <c r="A2749" s="776"/>
      <c r="B2749" s="780"/>
      <c r="D2749" s="779"/>
      <c r="E2749" s="779"/>
      <c r="F2749" s="778"/>
      <c r="G2749" s="777"/>
      <c r="H2749" s="776"/>
      <c r="I2749" s="776"/>
      <c r="J2749" s="776"/>
      <c r="K2749" s="776"/>
      <c r="L2749" s="776"/>
      <c r="M2749" s="776"/>
      <c r="N2749" s="776"/>
      <c r="O2749" s="776"/>
      <c r="P2749" s="776"/>
      <c r="Q2749" s="776"/>
      <c r="R2749" s="776"/>
      <c r="S2749" s="776"/>
      <c r="T2749" s="776"/>
      <c r="U2749" s="776"/>
      <c r="V2749" s="46"/>
      <c r="W2749" s="46"/>
      <c r="X2749" s="775"/>
      <c r="Y2749" s="775"/>
      <c r="Z2749" s="775"/>
      <c r="AA2749" s="775"/>
      <c r="AB2749" s="775"/>
    </row>
    <row r="2750" spans="1:28" s="43" customFormat="1" x14ac:dyDescent="0.2">
      <c r="A2750" s="776"/>
      <c r="B2750" s="780"/>
      <c r="D2750" s="779"/>
      <c r="E2750" s="779"/>
      <c r="F2750" s="778"/>
      <c r="G2750" s="777"/>
      <c r="H2750" s="776"/>
      <c r="I2750" s="776"/>
      <c r="J2750" s="776"/>
      <c r="K2750" s="776"/>
      <c r="L2750" s="776"/>
      <c r="M2750" s="776"/>
      <c r="N2750" s="776"/>
      <c r="O2750" s="776"/>
      <c r="P2750" s="776"/>
      <c r="Q2750" s="776"/>
      <c r="R2750" s="776"/>
      <c r="S2750" s="776"/>
      <c r="T2750" s="776"/>
      <c r="U2750" s="776"/>
      <c r="V2750" s="46"/>
      <c r="W2750" s="46"/>
      <c r="X2750" s="775"/>
      <c r="Y2750" s="775"/>
      <c r="Z2750" s="775"/>
      <c r="AA2750" s="775"/>
      <c r="AB2750" s="775"/>
    </row>
    <row r="2751" spans="1:28" s="43" customFormat="1" x14ac:dyDescent="0.2">
      <c r="A2751" s="776"/>
      <c r="B2751" s="780"/>
      <c r="D2751" s="779"/>
      <c r="E2751" s="779"/>
      <c r="F2751" s="778"/>
      <c r="G2751" s="777"/>
      <c r="H2751" s="776"/>
      <c r="I2751" s="776"/>
      <c r="J2751" s="776"/>
      <c r="K2751" s="776"/>
      <c r="L2751" s="776"/>
      <c r="M2751" s="776"/>
      <c r="N2751" s="776"/>
      <c r="O2751" s="776"/>
      <c r="P2751" s="776"/>
      <c r="Q2751" s="776"/>
      <c r="R2751" s="776"/>
      <c r="S2751" s="776"/>
      <c r="T2751" s="776"/>
      <c r="U2751" s="776"/>
      <c r="V2751" s="46"/>
      <c r="W2751" s="46"/>
      <c r="X2751" s="775"/>
      <c r="Y2751" s="775"/>
      <c r="Z2751" s="775"/>
      <c r="AA2751" s="775"/>
      <c r="AB2751" s="775"/>
    </row>
    <row r="2752" spans="1:28" s="43" customFormat="1" x14ac:dyDescent="0.2">
      <c r="A2752" s="776"/>
      <c r="B2752" s="780"/>
      <c r="D2752" s="779"/>
      <c r="E2752" s="779"/>
      <c r="F2752" s="778"/>
      <c r="G2752" s="777"/>
      <c r="H2752" s="776"/>
      <c r="I2752" s="776"/>
      <c r="J2752" s="776"/>
      <c r="K2752" s="776"/>
      <c r="L2752" s="776"/>
      <c r="M2752" s="776"/>
      <c r="N2752" s="776"/>
      <c r="O2752" s="776"/>
      <c r="P2752" s="776"/>
      <c r="Q2752" s="776"/>
      <c r="R2752" s="776"/>
      <c r="S2752" s="776"/>
      <c r="T2752" s="776"/>
      <c r="U2752" s="776"/>
      <c r="V2752" s="46"/>
      <c r="W2752" s="46"/>
      <c r="X2752" s="775"/>
      <c r="Y2752" s="775"/>
      <c r="Z2752" s="775"/>
      <c r="AA2752" s="775"/>
      <c r="AB2752" s="775"/>
    </row>
    <row r="2753" spans="1:28" s="43" customFormat="1" x14ac:dyDescent="0.2">
      <c r="A2753" s="776"/>
      <c r="B2753" s="780"/>
      <c r="D2753" s="779"/>
      <c r="E2753" s="779"/>
      <c r="F2753" s="778"/>
      <c r="G2753" s="777"/>
      <c r="H2753" s="776"/>
      <c r="I2753" s="776"/>
      <c r="J2753" s="776"/>
      <c r="K2753" s="776"/>
      <c r="L2753" s="776"/>
      <c r="M2753" s="776"/>
      <c r="N2753" s="776"/>
      <c r="O2753" s="776"/>
      <c r="P2753" s="776"/>
      <c r="Q2753" s="776"/>
      <c r="R2753" s="776"/>
      <c r="S2753" s="776"/>
      <c r="T2753" s="776"/>
      <c r="U2753" s="776"/>
      <c r="V2753" s="46"/>
      <c r="W2753" s="46"/>
      <c r="X2753" s="775"/>
      <c r="Y2753" s="775"/>
      <c r="Z2753" s="775"/>
      <c r="AA2753" s="775"/>
      <c r="AB2753" s="775"/>
    </row>
    <row r="2754" spans="1:28" s="43" customFormat="1" x14ac:dyDescent="0.2">
      <c r="A2754" s="776"/>
      <c r="B2754" s="780"/>
      <c r="D2754" s="779"/>
      <c r="E2754" s="779"/>
      <c r="F2754" s="778"/>
      <c r="G2754" s="777"/>
      <c r="H2754" s="776"/>
      <c r="I2754" s="776"/>
      <c r="J2754" s="776"/>
      <c r="K2754" s="776"/>
      <c r="L2754" s="776"/>
      <c r="M2754" s="776"/>
      <c r="N2754" s="776"/>
      <c r="O2754" s="776"/>
      <c r="P2754" s="776"/>
      <c r="Q2754" s="776"/>
      <c r="R2754" s="776"/>
      <c r="S2754" s="776"/>
      <c r="T2754" s="776"/>
      <c r="U2754" s="776"/>
      <c r="V2754" s="46"/>
      <c r="W2754" s="46"/>
      <c r="X2754" s="775"/>
      <c r="Y2754" s="775"/>
      <c r="Z2754" s="775"/>
      <c r="AA2754" s="775"/>
      <c r="AB2754" s="775"/>
    </row>
    <row r="2755" spans="1:28" s="43" customFormat="1" x14ac:dyDescent="0.2">
      <c r="A2755" s="776"/>
      <c r="B2755" s="780"/>
      <c r="D2755" s="779"/>
      <c r="E2755" s="779"/>
      <c r="F2755" s="778"/>
      <c r="G2755" s="777"/>
      <c r="H2755" s="776"/>
      <c r="I2755" s="776"/>
      <c r="J2755" s="776"/>
      <c r="K2755" s="776"/>
      <c r="L2755" s="776"/>
      <c r="M2755" s="776"/>
      <c r="N2755" s="776"/>
      <c r="O2755" s="776"/>
      <c r="P2755" s="776"/>
      <c r="Q2755" s="776"/>
      <c r="R2755" s="776"/>
      <c r="S2755" s="776"/>
      <c r="T2755" s="776"/>
      <c r="U2755" s="776"/>
      <c r="V2755" s="46"/>
      <c r="W2755" s="46"/>
      <c r="X2755" s="775"/>
      <c r="Y2755" s="775"/>
      <c r="Z2755" s="775"/>
      <c r="AA2755" s="775"/>
      <c r="AB2755" s="775"/>
    </row>
    <row r="2756" spans="1:28" s="43" customFormat="1" x14ac:dyDescent="0.2">
      <c r="A2756" s="776"/>
      <c r="B2756" s="780"/>
      <c r="D2756" s="779"/>
      <c r="E2756" s="779"/>
      <c r="F2756" s="778"/>
      <c r="G2756" s="777"/>
      <c r="H2756" s="776"/>
      <c r="I2756" s="776"/>
      <c r="J2756" s="776"/>
      <c r="K2756" s="776"/>
      <c r="L2756" s="776"/>
      <c r="M2756" s="776"/>
      <c r="N2756" s="776"/>
      <c r="O2756" s="776"/>
      <c r="P2756" s="776"/>
      <c r="Q2756" s="776"/>
      <c r="R2756" s="776"/>
      <c r="S2756" s="776"/>
      <c r="T2756" s="776"/>
      <c r="U2756" s="776"/>
      <c r="V2756" s="46"/>
      <c r="W2756" s="46"/>
      <c r="X2756" s="775"/>
      <c r="Y2756" s="775"/>
      <c r="Z2756" s="775"/>
      <c r="AA2756" s="775"/>
      <c r="AB2756" s="775"/>
    </row>
    <row r="2757" spans="1:28" s="43" customFormat="1" x14ac:dyDescent="0.2">
      <c r="A2757" s="776"/>
      <c r="B2757" s="780"/>
      <c r="D2757" s="779"/>
      <c r="E2757" s="779"/>
      <c r="F2757" s="778"/>
      <c r="G2757" s="777"/>
      <c r="H2757" s="776"/>
      <c r="I2757" s="776"/>
      <c r="J2757" s="776"/>
      <c r="K2757" s="776"/>
      <c r="L2757" s="776"/>
      <c r="M2757" s="776"/>
      <c r="N2757" s="776"/>
      <c r="O2757" s="776"/>
      <c r="P2757" s="776"/>
      <c r="Q2757" s="776"/>
      <c r="R2757" s="776"/>
      <c r="S2757" s="776"/>
      <c r="T2757" s="776"/>
      <c r="U2757" s="776"/>
      <c r="V2757" s="46"/>
      <c r="W2757" s="46"/>
      <c r="X2757" s="775"/>
      <c r="Y2757" s="775"/>
      <c r="Z2757" s="775"/>
      <c r="AA2757" s="775"/>
      <c r="AB2757" s="775"/>
    </row>
    <row r="2758" spans="1:28" s="43" customFormat="1" x14ac:dyDescent="0.2">
      <c r="A2758" s="776"/>
      <c r="B2758" s="780"/>
      <c r="D2758" s="779"/>
      <c r="E2758" s="779"/>
      <c r="F2758" s="778"/>
      <c r="G2758" s="777"/>
      <c r="H2758" s="776"/>
      <c r="I2758" s="776"/>
      <c r="J2758" s="776"/>
      <c r="K2758" s="776"/>
      <c r="L2758" s="776"/>
      <c r="M2758" s="776"/>
      <c r="N2758" s="776"/>
      <c r="O2758" s="776"/>
      <c r="P2758" s="776"/>
      <c r="Q2758" s="776"/>
      <c r="R2758" s="776"/>
      <c r="S2758" s="776"/>
      <c r="T2758" s="776"/>
      <c r="U2758" s="776"/>
      <c r="V2758" s="46"/>
      <c r="W2758" s="46"/>
      <c r="X2758" s="775"/>
      <c r="Y2758" s="775"/>
      <c r="Z2758" s="775"/>
      <c r="AA2758" s="775"/>
      <c r="AB2758" s="775"/>
    </row>
    <row r="2759" spans="1:28" s="43" customFormat="1" x14ac:dyDescent="0.2">
      <c r="A2759" s="776"/>
      <c r="B2759" s="780"/>
      <c r="D2759" s="779"/>
      <c r="E2759" s="779"/>
      <c r="F2759" s="778"/>
      <c r="G2759" s="777"/>
      <c r="H2759" s="776"/>
      <c r="I2759" s="776"/>
      <c r="J2759" s="776"/>
      <c r="K2759" s="776"/>
      <c r="L2759" s="776"/>
      <c r="M2759" s="776"/>
      <c r="N2759" s="776"/>
      <c r="O2759" s="776"/>
      <c r="P2759" s="776"/>
      <c r="Q2759" s="776"/>
      <c r="R2759" s="776"/>
      <c r="S2759" s="776"/>
      <c r="T2759" s="776"/>
      <c r="U2759" s="776"/>
      <c r="V2759" s="46"/>
      <c r="W2759" s="46"/>
      <c r="X2759" s="775"/>
      <c r="Y2759" s="775"/>
      <c r="Z2759" s="775"/>
      <c r="AA2759" s="775"/>
      <c r="AB2759" s="775"/>
    </row>
    <row r="2760" spans="1:28" s="43" customFormat="1" x14ac:dyDescent="0.2">
      <c r="A2760" s="776"/>
      <c r="B2760" s="780"/>
      <c r="D2760" s="779"/>
      <c r="E2760" s="779"/>
      <c r="F2760" s="778"/>
      <c r="G2760" s="777"/>
      <c r="H2760" s="776"/>
      <c r="I2760" s="776"/>
      <c r="J2760" s="776"/>
      <c r="K2760" s="776"/>
      <c r="L2760" s="776"/>
      <c r="M2760" s="776"/>
      <c r="N2760" s="776"/>
      <c r="O2760" s="776"/>
      <c r="P2760" s="776"/>
      <c r="Q2760" s="776"/>
      <c r="R2760" s="776"/>
      <c r="S2760" s="776"/>
      <c r="T2760" s="776"/>
      <c r="U2760" s="776"/>
      <c r="V2760" s="46"/>
      <c r="W2760" s="46"/>
      <c r="X2760" s="775"/>
      <c r="Y2760" s="775"/>
      <c r="Z2760" s="775"/>
      <c r="AA2760" s="775"/>
      <c r="AB2760" s="775"/>
    </row>
    <row r="2761" spans="1:28" s="43" customFormat="1" x14ac:dyDescent="0.2">
      <c r="A2761" s="776"/>
      <c r="B2761" s="780"/>
      <c r="D2761" s="779"/>
      <c r="E2761" s="779"/>
      <c r="F2761" s="778"/>
      <c r="G2761" s="777"/>
      <c r="H2761" s="776"/>
      <c r="I2761" s="776"/>
      <c r="J2761" s="776"/>
      <c r="K2761" s="776"/>
      <c r="L2761" s="776"/>
      <c r="M2761" s="776"/>
      <c r="N2761" s="776"/>
      <c r="O2761" s="776"/>
      <c r="P2761" s="776"/>
      <c r="Q2761" s="776"/>
      <c r="R2761" s="776"/>
      <c r="S2761" s="776"/>
      <c r="T2761" s="776"/>
      <c r="U2761" s="776"/>
      <c r="V2761" s="46"/>
      <c r="W2761" s="46"/>
      <c r="X2761" s="775"/>
      <c r="Y2761" s="775"/>
      <c r="Z2761" s="775"/>
      <c r="AA2761" s="775"/>
      <c r="AB2761" s="775"/>
    </row>
    <row r="2762" spans="1:28" s="43" customFormat="1" x14ac:dyDescent="0.2">
      <c r="A2762" s="776"/>
      <c r="B2762" s="780"/>
      <c r="D2762" s="779"/>
      <c r="E2762" s="779"/>
      <c r="F2762" s="778"/>
      <c r="G2762" s="777"/>
      <c r="H2762" s="776"/>
      <c r="I2762" s="776"/>
      <c r="J2762" s="776"/>
      <c r="K2762" s="776"/>
      <c r="L2762" s="776"/>
      <c r="M2762" s="776"/>
      <c r="N2762" s="776"/>
      <c r="O2762" s="776"/>
      <c r="P2762" s="776"/>
      <c r="Q2762" s="776"/>
      <c r="R2762" s="776"/>
      <c r="S2762" s="776"/>
      <c r="T2762" s="776"/>
      <c r="U2762" s="776"/>
      <c r="V2762" s="46"/>
      <c r="W2762" s="46"/>
      <c r="X2762" s="775"/>
      <c r="Y2762" s="775"/>
      <c r="Z2762" s="775"/>
      <c r="AA2762" s="775"/>
      <c r="AB2762" s="775"/>
    </row>
    <row r="2763" spans="1:28" s="43" customFormat="1" x14ac:dyDescent="0.2">
      <c r="A2763" s="776"/>
      <c r="B2763" s="780"/>
      <c r="D2763" s="779"/>
      <c r="E2763" s="779"/>
      <c r="F2763" s="778"/>
      <c r="G2763" s="777"/>
      <c r="H2763" s="776"/>
      <c r="I2763" s="776"/>
      <c r="J2763" s="776"/>
      <c r="K2763" s="776"/>
      <c r="L2763" s="776"/>
      <c r="M2763" s="776"/>
      <c r="N2763" s="776"/>
      <c r="O2763" s="776"/>
      <c r="P2763" s="776"/>
      <c r="Q2763" s="776"/>
      <c r="R2763" s="776"/>
      <c r="S2763" s="776"/>
      <c r="T2763" s="776"/>
      <c r="U2763" s="776"/>
      <c r="V2763" s="46"/>
      <c r="W2763" s="46"/>
      <c r="X2763" s="775"/>
      <c r="Y2763" s="775"/>
      <c r="Z2763" s="775"/>
      <c r="AA2763" s="775"/>
      <c r="AB2763" s="775"/>
    </row>
    <row r="2764" spans="1:28" s="43" customFormat="1" x14ac:dyDescent="0.2">
      <c r="A2764" s="776"/>
      <c r="B2764" s="780"/>
      <c r="D2764" s="779"/>
      <c r="E2764" s="779"/>
      <c r="F2764" s="778"/>
      <c r="G2764" s="777"/>
      <c r="H2764" s="776"/>
      <c r="I2764" s="776"/>
      <c r="J2764" s="776"/>
      <c r="K2764" s="776"/>
      <c r="L2764" s="776"/>
      <c r="M2764" s="776"/>
      <c r="N2764" s="776"/>
      <c r="O2764" s="776"/>
      <c r="P2764" s="776"/>
      <c r="Q2764" s="776"/>
      <c r="R2764" s="776"/>
      <c r="S2764" s="776"/>
      <c r="T2764" s="776"/>
      <c r="U2764" s="776"/>
      <c r="V2764" s="46"/>
      <c r="W2764" s="46"/>
      <c r="X2764" s="775"/>
      <c r="Y2764" s="775"/>
      <c r="Z2764" s="775"/>
      <c r="AA2764" s="775"/>
      <c r="AB2764" s="775"/>
    </row>
    <row r="2765" spans="1:28" s="43" customFormat="1" x14ac:dyDescent="0.2">
      <c r="A2765" s="776"/>
      <c r="B2765" s="780"/>
      <c r="D2765" s="779"/>
      <c r="E2765" s="779"/>
      <c r="F2765" s="778"/>
      <c r="G2765" s="777"/>
      <c r="H2765" s="776"/>
      <c r="I2765" s="776"/>
      <c r="J2765" s="776"/>
      <c r="K2765" s="776"/>
      <c r="L2765" s="776"/>
      <c r="M2765" s="776"/>
      <c r="N2765" s="776"/>
      <c r="O2765" s="776"/>
      <c r="P2765" s="776"/>
      <c r="Q2765" s="776"/>
      <c r="R2765" s="776"/>
      <c r="S2765" s="776"/>
      <c r="T2765" s="776"/>
      <c r="U2765" s="776"/>
      <c r="V2765" s="46"/>
      <c r="W2765" s="46"/>
      <c r="X2765" s="775"/>
      <c r="Y2765" s="775"/>
      <c r="Z2765" s="775"/>
      <c r="AA2765" s="775"/>
      <c r="AB2765" s="775"/>
    </row>
    <row r="2766" spans="1:28" s="43" customFormat="1" x14ac:dyDescent="0.2">
      <c r="A2766" s="776"/>
      <c r="B2766" s="780"/>
      <c r="D2766" s="779"/>
      <c r="E2766" s="779"/>
      <c r="F2766" s="778"/>
      <c r="G2766" s="777"/>
      <c r="H2766" s="776"/>
      <c r="I2766" s="776"/>
      <c r="J2766" s="776"/>
      <c r="K2766" s="776"/>
      <c r="L2766" s="776"/>
      <c r="M2766" s="776"/>
      <c r="N2766" s="776"/>
      <c r="O2766" s="776"/>
      <c r="P2766" s="776"/>
      <c r="Q2766" s="776"/>
      <c r="R2766" s="776"/>
      <c r="S2766" s="776"/>
      <c r="T2766" s="776"/>
      <c r="U2766" s="776"/>
      <c r="V2766" s="46"/>
      <c r="W2766" s="46"/>
      <c r="X2766" s="775"/>
      <c r="Y2766" s="775"/>
      <c r="Z2766" s="775"/>
      <c r="AA2766" s="775"/>
      <c r="AB2766" s="775"/>
    </row>
    <row r="2767" spans="1:28" s="43" customFormat="1" x14ac:dyDescent="0.2">
      <c r="A2767" s="776"/>
      <c r="B2767" s="780"/>
      <c r="D2767" s="779"/>
      <c r="E2767" s="779"/>
      <c r="F2767" s="778"/>
      <c r="G2767" s="777"/>
      <c r="H2767" s="776"/>
      <c r="I2767" s="776"/>
      <c r="J2767" s="776"/>
      <c r="K2767" s="776"/>
      <c r="L2767" s="776"/>
      <c r="M2767" s="776"/>
      <c r="N2767" s="776"/>
      <c r="O2767" s="776"/>
      <c r="P2767" s="776"/>
      <c r="Q2767" s="776"/>
      <c r="R2767" s="776"/>
      <c r="S2767" s="776"/>
      <c r="T2767" s="776"/>
      <c r="U2767" s="776"/>
      <c r="V2767" s="46"/>
      <c r="W2767" s="46"/>
      <c r="X2767" s="775"/>
      <c r="Y2767" s="775"/>
      <c r="Z2767" s="775"/>
      <c r="AA2767" s="775"/>
      <c r="AB2767" s="775"/>
    </row>
    <row r="2768" spans="1:28" s="43" customFormat="1" x14ac:dyDescent="0.2">
      <c r="A2768" s="776"/>
      <c r="B2768" s="780"/>
      <c r="D2768" s="779"/>
      <c r="E2768" s="779"/>
      <c r="F2768" s="778"/>
      <c r="G2768" s="777"/>
      <c r="H2768" s="776"/>
      <c r="I2768" s="776"/>
      <c r="J2768" s="776"/>
      <c r="K2768" s="776"/>
      <c r="L2768" s="776"/>
      <c r="M2768" s="776"/>
      <c r="N2768" s="776"/>
      <c r="O2768" s="776"/>
      <c r="P2768" s="776"/>
      <c r="Q2768" s="776"/>
      <c r="R2768" s="776"/>
      <c r="S2768" s="776"/>
      <c r="T2768" s="776"/>
      <c r="U2768" s="776"/>
      <c r="V2768" s="46"/>
      <c r="W2768" s="46"/>
      <c r="X2768" s="775"/>
      <c r="Y2768" s="775"/>
      <c r="Z2768" s="775"/>
      <c r="AA2768" s="775"/>
      <c r="AB2768" s="775"/>
    </row>
    <row r="2769" spans="1:28" s="43" customFormat="1" x14ac:dyDescent="0.2">
      <c r="A2769" s="776"/>
      <c r="B2769" s="780"/>
      <c r="D2769" s="779"/>
      <c r="E2769" s="779"/>
      <c r="F2769" s="778"/>
      <c r="G2769" s="777"/>
      <c r="H2769" s="776"/>
      <c r="I2769" s="776"/>
      <c r="J2769" s="776"/>
      <c r="K2769" s="776"/>
      <c r="L2769" s="776"/>
      <c r="M2769" s="776"/>
      <c r="N2769" s="776"/>
      <c r="O2769" s="776"/>
      <c r="P2769" s="776"/>
      <c r="Q2769" s="776"/>
      <c r="R2769" s="776"/>
      <c r="S2769" s="776"/>
      <c r="T2769" s="776"/>
      <c r="U2769" s="776"/>
      <c r="V2769" s="46"/>
      <c r="W2769" s="46"/>
      <c r="X2769" s="775"/>
      <c r="Y2769" s="775"/>
      <c r="Z2769" s="775"/>
      <c r="AA2769" s="775"/>
      <c r="AB2769" s="775"/>
    </row>
    <row r="2770" spans="1:28" s="43" customFormat="1" x14ac:dyDescent="0.2">
      <c r="A2770" s="776"/>
      <c r="B2770" s="780"/>
      <c r="D2770" s="779"/>
      <c r="E2770" s="779"/>
      <c r="F2770" s="778"/>
      <c r="G2770" s="777"/>
      <c r="H2770" s="776"/>
      <c r="I2770" s="776"/>
      <c r="J2770" s="776"/>
      <c r="K2770" s="776"/>
      <c r="L2770" s="776"/>
      <c r="M2770" s="776"/>
      <c r="N2770" s="776"/>
      <c r="O2770" s="776"/>
      <c r="P2770" s="776"/>
      <c r="Q2770" s="776"/>
      <c r="R2770" s="776"/>
      <c r="S2770" s="776"/>
      <c r="T2770" s="776"/>
      <c r="U2770" s="776"/>
      <c r="V2770" s="46"/>
      <c r="W2770" s="46"/>
      <c r="X2770" s="775"/>
      <c r="Y2770" s="775"/>
      <c r="Z2770" s="775"/>
      <c r="AA2770" s="775"/>
      <c r="AB2770" s="775"/>
    </row>
    <row r="2771" spans="1:28" s="43" customFormat="1" x14ac:dyDescent="0.2">
      <c r="A2771" s="776"/>
      <c r="B2771" s="780"/>
      <c r="D2771" s="779"/>
      <c r="E2771" s="779"/>
      <c r="F2771" s="778"/>
      <c r="G2771" s="777"/>
      <c r="H2771" s="776"/>
      <c r="I2771" s="776"/>
      <c r="J2771" s="776"/>
      <c r="K2771" s="776"/>
      <c r="L2771" s="776"/>
      <c r="M2771" s="776"/>
      <c r="N2771" s="776"/>
      <c r="O2771" s="776"/>
      <c r="P2771" s="776"/>
      <c r="Q2771" s="776"/>
      <c r="R2771" s="776"/>
      <c r="S2771" s="776"/>
      <c r="T2771" s="776"/>
      <c r="U2771" s="776"/>
      <c r="V2771" s="46"/>
      <c r="W2771" s="46"/>
      <c r="X2771" s="775"/>
      <c r="Y2771" s="775"/>
      <c r="Z2771" s="775"/>
      <c r="AA2771" s="775"/>
      <c r="AB2771" s="775"/>
    </row>
    <row r="2772" spans="1:28" s="43" customFormat="1" x14ac:dyDescent="0.2">
      <c r="A2772" s="776"/>
      <c r="B2772" s="780"/>
      <c r="D2772" s="779"/>
      <c r="E2772" s="779"/>
      <c r="F2772" s="778"/>
      <c r="G2772" s="777"/>
      <c r="H2772" s="776"/>
      <c r="I2772" s="776"/>
      <c r="J2772" s="776"/>
      <c r="K2772" s="776"/>
      <c r="L2772" s="776"/>
      <c r="M2772" s="776"/>
      <c r="N2772" s="776"/>
      <c r="O2772" s="776"/>
      <c r="P2772" s="776"/>
      <c r="Q2772" s="776"/>
      <c r="R2772" s="776"/>
      <c r="S2772" s="776"/>
      <c r="T2772" s="776"/>
      <c r="U2772" s="776"/>
      <c r="V2772" s="46"/>
      <c r="W2772" s="46"/>
      <c r="X2772" s="775"/>
      <c r="Y2772" s="775"/>
      <c r="Z2772" s="775"/>
      <c r="AA2772" s="775"/>
      <c r="AB2772" s="775"/>
    </row>
    <row r="2773" spans="1:28" s="43" customFormat="1" x14ac:dyDescent="0.2">
      <c r="A2773" s="776"/>
      <c r="B2773" s="780"/>
      <c r="D2773" s="779"/>
      <c r="E2773" s="779"/>
      <c r="F2773" s="778"/>
      <c r="G2773" s="777"/>
      <c r="H2773" s="776"/>
      <c r="I2773" s="776"/>
      <c r="J2773" s="776"/>
      <c r="K2773" s="776"/>
      <c r="L2773" s="776"/>
      <c r="M2773" s="776"/>
      <c r="N2773" s="776"/>
      <c r="O2773" s="776"/>
      <c r="P2773" s="776"/>
      <c r="Q2773" s="776"/>
      <c r="R2773" s="776"/>
      <c r="S2773" s="776"/>
      <c r="T2773" s="776"/>
      <c r="U2773" s="776"/>
      <c r="V2773" s="46"/>
      <c r="W2773" s="46"/>
      <c r="X2773" s="775"/>
      <c r="Y2773" s="775"/>
      <c r="Z2773" s="775"/>
      <c r="AA2773" s="775"/>
      <c r="AB2773" s="775"/>
    </row>
    <row r="2774" spans="1:28" s="43" customFormat="1" x14ac:dyDescent="0.2">
      <c r="A2774" s="776"/>
      <c r="B2774" s="780"/>
      <c r="D2774" s="779"/>
      <c r="E2774" s="779"/>
      <c r="F2774" s="778"/>
      <c r="G2774" s="777"/>
      <c r="H2774" s="776"/>
      <c r="I2774" s="776"/>
      <c r="J2774" s="776"/>
      <c r="K2774" s="776"/>
      <c r="L2774" s="776"/>
      <c r="M2774" s="776"/>
      <c r="N2774" s="776"/>
      <c r="O2774" s="776"/>
      <c r="P2774" s="776"/>
      <c r="Q2774" s="776"/>
      <c r="R2774" s="776"/>
      <c r="S2774" s="776"/>
      <c r="T2774" s="776"/>
      <c r="U2774" s="776"/>
      <c r="V2774" s="46"/>
      <c r="W2774" s="46"/>
      <c r="X2774" s="775"/>
      <c r="Y2774" s="775"/>
      <c r="Z2774" s="775"/>
      <c r="AA2774" s="775"/>
      <c r="AB2774" s="775"/>
    </row>
    <row r="2775" spans="1:28" s="43" customFormat="1" x14ac:dyDescent="0.2">
      <c r="A2775" s="776"/>
      <c r="B2775" s="780"/>
      <c r="D2775" s="779"/>
      <c r="E2775" s="779"/>
      <c r="F2775" s="778"/>
      <c r="G2775" s="777"/>
      <c r="H2775" s="776"/>
      <c r="I2775" s="776"/>
      <c r="J2775" s="776"/>
      <c r="K2775" s="776"/>
      <c r="L2775" s="776"/>
      <c r="M2775" s="776"/>
      <c r="N2775" s="776"/>
      <c r="O2775" s="776"/>
      <c r="P2775" s="776"/>
      <c r="Q2775" s="776"/>
      <c r="R2775" s="776"/>
      <c r="S2775" s="776"/>
      <c r="T2775" s="776"/>
      <c r="U2775" s="776"/>
      <c r="V2775" s="46"/>
      <c r="W2775" s="46"/>
      <c r="X2775" s="775"/>
      <c r="Y2775" s="775"/>
      <c r="Z2775" s="775"/>
      <c r="AA2775" s="775"/>
      <c r="AB2775" s="775"/>
    </row>
    <row r="2776" spans="1:28" s="43" customFormat="1" x14ac:dyDescent="0.2">
      <c r="A2776" s="776"/>
      <c r="B2776" s="780"/>
      <c r="D2776" s="779"/>
      <c r="E2776" s="779"/>
      <c r="F2776" s="778"/>
      <c r="G2776" s="777"/>
      <c r="H2776" s="776"/>
      <c r="I2776" s="776"/>
      <c r="J2776" s="776"/>
      <c r="K2776" s="776"/>
      <c r="L2776" s="776"/>
      <c r="M2776" s="776"/>
      <c r="N2776" s="776"/>
      <c r="O2776" s="776"/>
      <c r="P2776" s="776"/>
      <c r="Q2776" s="776"/>
      <c r="R2776" s="776"/>
      <c r="S2776" s="776"/>
      <c r="T2776" s="776"/>
      <c r="U2776" s="776"/>
      <c r="V2776" s="46"/>
      <c r="W2776" s="46"/>
      <c r="X2776" s="775"/>
      <c r="Y2776" s="775"/>
      <c r="Z2776" s="775"/>
      <c r="AA2776" s="775"/>
      <c r="AB2776" s="775"/>
    </row>
    <row r="2777" spans="1:28" s="43" customFormat="1" x14ac:dyDescent="0.2">
      <c r="A2777" s="776"/>
      <c r="B2777" s="780"/>
      <c r="D2777" s="779"/>
      <c r="E2777" s="779"/>
      <c r="F2777" s="778"/>
      <c r="G2777" s="777"/>
      <c r="H2777" s="776"/>
      <c r="I2777" s="776"/>
      <c r="J2777" s="776"/>
      <c r="K2777" s="776"/>
      <c r="L2777" s="776"/>
      <c r="M2777" s="776"/>
      <c r="N2777" s="776"/>
      <c r="O2777" s="776"/>
      <c r="P2777" s="776"/>
      <c r="Q2777" s="776"/>
      <c r="R2777" s="776"/>
      <c r="S2777" s="776"/>
      <c r="T2777" s="776"/>
      <c r="U2777" s="776"/>
      <c r="V2777" s="46"/>
      <c r="W2777" s="46"/>
      <c r="X2777" s="775"/>
      <c r="Y2777" s="775"/>
      <c r="Z2777" s="775"/>
      <c r="AA2777" s="775"/>
      <c r="AB2777" s="775"/>
    </row>
    <row r="2778" spans="1:28" s="43" customFormat="1" x14ac:dyDescent="0.2">
      <c r="A2778" s="776"/>
      <c r="B2778" s="780"/>
      <c r="D2778" s="779"/>
      <c r="E2778" s="779"/>
      <c r="F2778" s="778"/>
      <c r="G2778" s="777"/>
      <c r="H2778" s="776"/>
      <c r="I2778" s="776"/>
      <c r="J2778" s="776"/>
      <c r="K2778" s="776"/>
      <c r="L2778" s="776"/>
      <c r="M2778" s="776"/>
      <c r="N2778" s="776"/>
      <c r="O2778" s="776"/>
      <c r="P2778" s="776"/>
      <c r="Q2778" s="776"/>
      <c r="R2778" s="776"/>
      <c r="S2778" s="776"/>
      <c r="T2778" s="776"/>
      <c r="U2778" s="776"/>
      <c r="V2778" s="46"/>
      <c r="W2778" s="46"/>
      <c r="X2778" s="775"/>
      <c r="Y2778" s="775"/>
      <c r="Z2778" s="775"/>
      <c r="AA2778" s="775"/>
      <c r="AB2778" s="775"/>
    </row>
    <row r="2779" spans="1:28" s="43" customFormat="1" x14ac:dyDescent="0.2">
      <c r="A2779" s="776"/>
      <c r="B2779" s="780"/>
      <c r="D2779" s="779"/>
      <c r="E2779" s="779"/>
      <c r="F2779" s="778"/>
      <c r="G2779" s="777"/>
      <c r="H2779" s="776"/>
      <c r="I2779" s="776"/>
      <c r="J2779" s="776"/>
      <c r="K2779" s="776"/>
      <c r="L2779" s="776"/>
      <c r="M2779" s="776"/>
      <c r="N2779" s="776"/>
      <c r="O2779" s="776"/>
      <c r="P2779" s="776"/>
      <c r="Q2779" s="776"/>
      <c r="R2779" s="776"/>
      <c r="S2779" s="776"/>
      <c r="T2779" s="776"/>
      <c r="U2779" s="776"/>
      <c r="V2779" s="46"/>
      <c r="W2779" s="46"/>
      <c r="X2779" s="775"/>
      <c r="Y2779" s="775"/>
      <c r="Z2779" s="775"/>
      <c r="AA2779" s="775"/>
      <c r="AB2779" s="775"/>
    </row>
    <row r="2780" spans="1:28" s="43" customFormat="1" x14ac:dyDescent="0.2">
      <c r="A2780" s="776"/>
      <c r="B2780" s="780"/>
      <c r="D2780" s="779"/>
      <c r="E2780" s="779"/>
      <c r="F2780" s="778"/>
      <c r="G2780" s="777"/>
      <c r="H2780" s="776"/>
      <c r="I2780" s="776"/>
      <c r="J2780" s="776"/>
      <c r="K2780" s="776"/>
      <c r="L2780" s="776"/>
      <c r="M2780" s="776"/>
      <c r="N2780" s="776"/>
      <c r="O2780" s="776"/>
      <c r="P2780" s="776"/>
      <c r="Q2780" s="776"/>
      <c r="R2780" s="776"/>
      <c r="S2780" s="776"/>
      <c r="T2780" s="776"/>
      <c r="U2780" s="776"/>
      <c r="V2780" s="46"/>
      <c r="W2780" s="46"/>
      <c r="X2780" s="775"/>
      <c r="Y2780" s="775"/>
      <c r="Z2780" s="775"/>
      <c r="AA2780" s="775"/>
      <c r="AB2780" s="775"/>
    </row>
    <row r="2781" spans="1:28" s="43" customFormat="1" x14ac:dyDescent="0.2">
      <c r="A2781" s="776"/>
      <c r="B2781" s="780"/>
      <c r="D2781" s="779"/>
      <c r="E2781" s="779"/>
      <c r="F2781" s="778"/>
      <c r="G2781" s="777"/>
      <c r="H2781" s="776"/>
      <c r="I2781" s="776"/>
      <c r="J2781" s="776"/>
      <c r="K2781" s="776"/>
      <c r="L2781" s="776"/>
      <c r="M2781" s="776"/>
      <c r="N2781" s="776"/>
      <c r="O2781" s="776"/>
      <c r="P2781" s="776"/>
      <c r="Q2781" s="776"/>
      <c r="R2781" s="776"/>
      <c r="S2781" s="776"/>
      <c r="T2781" s="776"/>
      <c r="U2781" s="776"/>
      <c r="V2781" s="46"/>
      <c r="W2781" s="46"/>
      <c r="X2781" s="775"/>
      <c r="Y2781" s="775"/>
      <c r="Z2781" s="775"/>
      <c r="AA2781" s="775"/>
      <c r="AB2781" s="775"/>
    </row>
    <row r="2782" spans="1:28" s="43" customFormat="1" x14ac:dyDescent="0.2">
      <c r="A2782" s="776"/>
      <c r="B2782" s="780"/>
      <c r="D2782" s="779"/>
      <c r="E2782" s="779"/>
      <c r="F2782" s="778"/>
      <c r="G2782" s="777"/>
      <c r="H2782" s="776"/>
      <c r="I2782" s="776"/>
      <c r="J2782" s="776"/>
      <c r="K2782" s="776"/>
      <c r="L2782" s="776"/>
      <c r="M2782" s="776"/>
      <c r="N2782" s="776"/>
      <c r="O2782" s="776"/>
      <c r="P2782" s="776"/>
      <c r="Q2782" s="776"/>
      <c r="R2782" s="776"/>
      <c r="S2782" s="776"/>
      <c r="T2782" s="776"/>
      <c r="U2782" s="776"/>
      <c r="V2782" s="46"/>
      <c r="W2782" s="46"/>
      <c r="X2782" s="775"/>
      <c r="Y2782" s="775"/>
      <c r="Z2782" s="775"/>
      <c r="AA2782" s="775"/>
      <c r="AB2782" s="775"/>
    </row>
    <row r="2783" spans="1:28" s="43" customFormat="1" x14ac:dyDescent="0.2">
      <c r="A2783" s="776"/>
      <c r="B2783" s="780"/>
      <c r="D2783" s="779"/>
      <c r="E2783" s="779"/>
      <c r="F2783" s="778"/>
      <c r="G2783" s="777"/>
      <c r="H2783" s="776"/>
      <c r="I2783" s="776"/>
      <c r="J2783" s="776"/>
      <c r="K2783" s="776"/>
      <c r="L2783" s="776"/>
      <c r="M2783" s="776"/>
      <c r="N2783" s="776"/>
      <c r="O2783" s="776"/>
      <c r="P2783" s="776"/>
      <c r="Q2783" s="776"/>
      <c r="R2783" s="776"/>
      <c r="S2783" s="776"/>
      <c r="T2783" s="776"/>
      <c r="U2783" s="776"/>
      <c r="V2783" s="46"/>
      <c r="W2783" s="46"/>
      <c r="X2783" s="775"/>
      <c r="Y2783" s="775"/>
      <c r="Z2783" s="775"/>
      <c r="AA2783" s="775"/>
      <c r="AB2783" s="775"/>
    </row>
    <row r="2784" spans="1:28" s="43" customFormat="1" x14ac:dyDescent="0.2">
      <c r="A2784" s="776"/>
      <c r="B2784" s="780"/>
      <c r="D2784" s="779"/>
      <c r="E2784" s="779"/>
      <c r="F2784" s="778"/>
      <c r="G2784" s="777"/>
      <c r="H2784" s="776"/>
      <c r="I2784" s="776"/>
      <c r="J2784" s="776"/>
      <c r="K2784" s="776"/>
      <c r="L2784" s="776"/>
      <c r="M2784" s="776"/>
      <c r="N2784" s="776"/>
      <c r="O2784" s="776"/>
      <c r="P2784" s="776"/>
      <c r="Q2784" s="776"/>
      <c r="R2784" s="776"/>
      <c r="S2784" s="776"/>
      <c r="T2784" s="776"/>
      <c r="U2784" s="776"/>
      <c r="V2784" s="46"/>
      <c r="W2784" s="46"/>
      <c r="X2784" s="775"/>
      <c r="Y2784" s="775"/>
      <c r="Z2784" s="775"/>
      <c r="AA2784" s="775"/>
      <c r="AB2784" s="775"/>
    </row>
    <row r="2785" spans="1:28" s="43" customFormat="1" x14ac:dyDescent="0.2">
      <c r="A2785" s="776"/>
      <c r="B2785" s="780"/>
      <c r="D2785" s="779"/>
      <c r="E2785" s="779"/>
      <c r="F2785" s="778"/>
      <c r="G2785" s="777"/>
      <c r="H2785" s="776"/>
      <c r="I2785" s="776"/>
      <c r="J2785" s="776"/>
      <c r="K2785" s="776"/>
      <c r="L2785" s="776"/>
      <c r="M2785" s="776"/>
      <c r="N2785" s="776"/>
      <c r="O2785" s="776"/>
      <c r="P2785" s="776"/>
      <c r="Q2785" s="776"/>
      <c r="R2785" s="776"/>
      <c r="S2785" s="776"/>
      <c r="T2785" s="776"/>
      <c r="U2785" s="776"/>
      <c r="V2785" s="46"/>
      <c r="W2785" s="46"/>
      <c r="X2785" s="775"/>
      <c r="Y2785" s="775"/>
      <c r="Z2785" s="775"/>
      <c r="AA2785" s="775"/>
      <c r="AB2785" s="775"/>
    </row>
    <row r="2786" spans="1:28" s="43" customFormat="1" x14ac:dyDescent="0.2">
      <c r="A2786" s="776"/>
      <c r="B2786" s="780"/>
      <c r="D2786" s="779"/>
      <c r="E2786" s="779"/>
      <c r="F2786" s="778"/>
      <c r="G2786" s="777"/>
      <c r="H2786" s="776"/>
      <c r="I2786" s="776"/>
      <c r="J2786" s="776"/>
      <c r="K2786" s="776"/>
      <c r="L2786" s="776"/>
      <c r="M2786" s="776"/>
      <c r="N2786" s="776"/>
      <c r="O2786" s="776"/>
      <c r="P2786" s="776"/>
      <c r="Q2786" s="776"/>
      <c r="R2786" s="776"/>
      <c r="S2786" s="776"/>
      <c r="T2786" s="776"/>
      <c r="U2786" s="776"/>
      <c r="V2786" s="46"/>
      <c r="W2786" s="46"/>
      <c r="X2786" s="775"/>
      <c r="Y2786" s="775"/>
      <c r="Z2786" s="775"/>
      <c r="AA2786" s="775"/>
      <c r="AB2786" s="775"/>
    </row>
    <row r="2787" spans="1:28" s="43" customFormat="1" x14ac:dyDescent="0.2">
      <c r="A2787" s="776"/>
      <c r="B2787" s="780"/>
      <c r="D2787" s="779"/>
      <c r="E2787" s="779"/>
      <c r="F2787" s="778"/>
      <c r="G2787" s="777"/>
      <c r="H2787" s="776"/>
      <c r="I2787" s="776"/>
      <c r="J2787" s="776"/>
      <c r="K2787" s="776"/>
      <c r="L2787" s="776"/>
      <c r="M2787" s="776"/>
      <c r="N2787" s="776"/>
      <c r="O2787" s="776"/>
      <c r="P2787" s="776"/>
      <c r="Q2787" s="776"/>
      <c r="R2787" s="776"/>
      <c r="S2787" s="776"/>
      <c r="T2787" s="776"/>
      <c r="U2787" s="776"/>
      <c r="V2787" s="46"/>
      <c r="W2787" s="46"/>
      <c r="X2787" s="775"/>
      <c r="Y2787" s="775"/>
      <c r="Z2787" s="775"/>
      <c r="AA2787" s="775"/>
      <c r="AB2787" s="775"/>
    </row>
    <row r="2788" spans="1:28" s="43" customFormat="1" x14ac:dyDescent="0.2">
      <c r="A2788" s="776"/>
      <c r="B2788" s="780"/>
      <c r="D2788" s="779"/>
      <c r="E2788" s="779"/>
      <c r="F2788" s="778"/>
      <c r="G2788" s="777"/>
      <c r="H2788" s="776"/>
      <c r="I2788" s="776"/>
      <c r="J2788" s="776"/>
      <c r="K2788" s="776"/>
      <c r="L2788" s="776"/>
      <c r="M2788" s="776"/>
      <c r="N2788" s="776"/>
      <c r="O2788" s="776"/>
      <c r="P2788" s="776"/>
      <c r="Q2788" s="776"/>
      <c r="R2788" s="776"/>
      <c r="S2788" s="776"/>
      <c r="T2788" s="776"/>
      <c r="U2788" s="776"/>
      <c r="V2788" s="46"/>
      <c r="W2788" s="46"/>
      <c r="X2788" s="775"/>
      <c r="Y2788" s="775"/>
      <c r="Z2788" s="775"/>
      <c r="AA2788" s="775"/>
      <c r="AB2788" s="775"/>
    </row>
    <row r="2789" spans="1:28" s="43" customFormat="1" x14ac:dyDescent="0.2">
      <c r="A2789" s="776"/>
      <c r="B2789" s="780"/>
      <c r="D2789" s="779"/>
      <c r="E2789" s="779"/>
      <c r="F2789" s="778"/>
      <c r="G2789" s="777"/>
      <c r="H2789" s="776"/>
      <c r="I2789" s="776"/>
      <c r="J2789" s="776"/>
      <c r="K2789" s="776"/>
      <c r="L2789" s="776"/>
      <c r="M2789" s="776"/>
      <c r="N2789" s="776"/>
      <c r="O2789" s="776"/>
      <c r="P2789" s="776"/>
      <c r="Q2789" s="776"/>
      <c r="R2789" s="776"/>
      <c r="S2789" s="776"/>
      <c r="T2789" s="776"/>
      <c r="U2789" s="776"/>
      <c r="V2789" s="46"/>
      <c r="W2789" s="46"/>
      <c r="X2789" s="775"/>
      <c r="Y2789" s="775"/>
      <c r="Z2789" s="775"/>
      <c r="AA2789" s="775"/>
      <c r="AB2789" s="775"/>
    </row>
    <row r="2790" spans="1:28" s="43" customFormat="1" x14ac:dyDescent="0.2">
      <c r="A2790" s="776"/>
      <c r="B2790" s="780"/>
      <c r="D2790" s="779"/>
      <c r="E2790" s="779"/>
      <c r="F2790" s="778"/>
      <c r="G2790" s="777"/>
      <c r="H2790" s="776"/>
      <c r="I2790" s="776"/>
      <c r="J2790" s="776"/>
      <c r="K2790" s="776"/>
      <c r="L2790" s="776"/>
      <c r="M2790" s="776"/>
      <c r="N2790" s="776"/>
      <c r="O2790" s="776"/>
      <c r="P2790" s="776"/>
      <c r="Q2790" s="776"/>
      <c r="R2790" s="776"/>
      <c r="S2790" s="776"/>
      <c r="T2790" s="776"/>
      <c r="U2790" s="776"/>
      <c r="V2790" s="46"/>
      <c r="W2790" s="46"/>
      <c r="X2790" s="775"/>
      <c r="Y2790" s="775"/>
      <c r="Z2790" s="775"/>
      <c r="AA2790" s="775"/>
      <c r="AB2790" s="775"/>
    </row>
    <row r="2791" spans="1:28" s="43" customFormat="1" x14ac:dyDescent="0.2">
      <c r="A2791" s="776"/>
      <c r="B2791" s="780"/>
      <c r="D2791" s="779"/>
      <c r="E2791" s="779"/>
      <c r="F2791" s="778"/>
      <c r="G2791" s="777"/>
      <c r="H2791" s="776"/>
      <c r="I2791" s="776"/>
      <c r="J2791" s="776"/>
      <c r="K2791" s="776"/>
      <c r="L2791" s="776"/>
      <c r="M2791" s="776"/>
      <c r="N2791" s="776"/>
      <c r="O2791" s="776"/>
      <c r="P2791" s="776"/>
      <c r="Q2791" s="776"/>
      <c r="R2791" s="776"/>
      <c r="S2791" s="776"/>
      <c r="T2791" s="776"/>
      <c r="U2791" s="776"/>
      <c r="V2791" s="46"/>
      <c r="W2791" s="46"/>
      <c r="X2791" s="775"/>
      <c r="Y2791" s="775"/>
      <c r="Z2791" s="775"/>
      <c r="AA2791" s="775"/>
      <c r="AB2791" s="775"/>
    </row>
    <row r="2792" spans="1:28" s="43" customFormat="1" x14ac:dyDescent="0.2">
      <c r="A2792" s="776"/>
      <c r="B2792" s="780"/>
      <c r="D2792" s="779"/>
      <c r="E2792" s="779"/>
      <c r="F2792" s="778"/>
      <c r="G2792" s="777"/>
      <c r="H2792" s="776"/>
      <c r="I2792" s="776"/>
      <c r="J2792" s="776"/>
      <c r="K2792" s="776"/>
      <c r="L2792" s="776"/>
      <c r="M2792" s="776"/>
      <c r="N2792" s="776"/>
      <c r="O2792" s="776"/>
      <c r="P2792" s="776"/>
      <c r="Q2792" s="776"/>
      <c r="R2792" s="776"/>
      <c r="S2792" s="776"/>
      <c r="T2792" s="776"/>
      <c r="U2792" s="776"/>
      <c r="V2792" s="46"/>
      <c r="W2792" s="46"/>
      <c r="X2792" s="775"/>
      <c r="Y2792" s="775"/>
      <c r="Z2792" s="775"/>
      <c r="AA2792" s="775"/>
      <c r="AB2792" s="775"/>
    </row>
    <row r="2793" spans="1:28" s="43" customFormat="1" x14ac:dyDescent="0.2">
      <c r="A2793" s="776"/>
      <c r="B2793" s="780"/>
      <c r="D2793" s="779"/>
      <c r="E2793" s="779"/>
      <c r="F2793" s="778"/>
      <c r="G2793" s="777"/>
      <c r="H2793" s="776"/>
      <c r="I2793" s="776"/>
      <c r="J2793" s="776"/>
      <c r="K2793" s="776"/>
      <c r="L2793" s="776"/>
      <c r="M2793" s="776"/>
      <c r="N2793" s="776"/>
      <c r="O2793" s="776"/>
      <c r="P2793" s="776"/>
      <c r="Q2793" s="776"/>
      <c r="R2793" s="776"/>
      <c r="S2793" s="776"/>
      <c r="T2793" s="776"/>
      <c r="U2793" s="776"/>
      <c r="V2793" s="46"/>
      <c r="W2793" s="46"/>
      <c r="X2793" s="775"/>
      <c r="Y2793" s="775"/>
      <c r="Z2793" s="775"/>
      <c r="AA2793" s="775"/>
      <c r="AB2793" s="775"/>
    </row>
    <row r="2794" spans="1:28" s="43" customFormat="1" x14ac:dyDescent="0.2">
      <c r="A2794" s="776"/>
      <c r="B2794" s="780"/>
      <c r="D2794" s="779"/>
      <c r="E2794" s="779"/>
      <c r="F2794" s="778"/>
      <c r="G2794" s="777"/>
      <c r="H2794" s="776"/>
      <c r="I2794" s="776"/>
      <c r="J2794" s="776"/>
      <c r="K2794" s="776"/>
      <c r="L2794" s="776"/>
      <c r="M2794" s="776"/>
      <c r="N2794" s="776"/>
      <c r="O2794" s="776"/>
      <c r="P2794" s="776"/>
      <c r="Q2794" s="776"/>
      <c r="R2794" s="776"/>
      <c r="S2794" s="776"/>
      <c r="T2794" s="776"/>
      <c r="U2794" s="776"/>
      <c r="V2794" s="46"/>
      <c r="W2794" s="46"/>
      <c r="X2794" s="775"/>
      <c r="Y2794" s="775"/>
      <c r="Z2794" s="775"/>
      <c r="AA2794" s="775"/>
      <c r="AB2794" s="775"/>
    </row>
    <row r="2795" spans="1:28" s="43" customFormat="1" x14ac:dyDescent="0.2">
      <c r="A2795" s="776"/>
      <c r="B2795" s="780"/>
      <c r="D2795" s="779"/>
      <c r="E2795" s="779"/>
      <c r="F2795" s="778"/>
      <c r="G2795" s="777"/>
      <c r="H2795" s="776"/>
      <c r="I2795" s="776"/>
      <c r="J2795" s="776"/>
      <c r="K2795" s="776"/>
      <c r="L2795" s="776"/>
      <c r="M2795" s="776"/>
      <c r="N2795" s="776"/>
      <c r="O2795" s="776"/>
      <c r="P2795" s="776"/>
      <c r="Q2795" s="776"/>
      <c r="R2795" s="776"/>
      <c r="S2795" s="776"/>
      <c r="T2795" s="776"/>
      <c r="U2795" s="776"/>
      <c r="V2795" s="46"/>
      <c r="W2795" s="46"/>
      <c r="X2795" s="775"/>
      <c r="Y2795" s="775"/>
      <c r="Z2795" s="775"/>
      <c r="AA2795" s="775"/>
      <c r="AB2795" s="775"/>
    </row>
    <row r="2796" spans="1:28" s="43" customFormat="1" x14ac:dyDescent="0.2">
      <c r="A2796" s="776"/>
      <c r="B2796" s="780"/>
      <c r="D2796" s="779"/>
      <c r="E2796" s="779"/>
      <c r="F2796" s="778"/>
      <c r="G2796" s="777"/>
      <c r="H2796" s="776"/>
      <c r="I2796" s="776"/>
      <c r="J2796" s="776"/>
      <c r="K2796" s="776"/>
      <c r="L2796" s="776"/>
      <c r="M2796" s="776"/>
      <c r="N2796" s="776"/>
      <c r="O2796" s="776"/>
      <c r="P2796" s="776"/>
      <c r="Q2796" s="776"/>
      <c r="R2796" s="776"/>
      <c r="S2796" s="776"/>
      <c r="T2796" s="776"/>
      <c r="U2796" s="776"/>
      <c r="V2796" s="46"/>
      <c r="W2796" s="46"/>
      <c r="X2796" s="775"/>
      <c r="Y2796" s="775"/>
      <c r="Z2796" s="775"/>
      <c r="AA2796" s="775"/>
      <c r="AB2796" s="775"/>
    </row>
    <row r="2797" spans="1:28" s="43" customFormat="1" x14ac:dyDescent="0.2">
      <c r="A2797" s="776"/>
      <c r="B2797" s="780"/>
      <c r="D2797" s="779"/>
      <c r="E2797" s="779"/>
      <c r="F2797" s="778"/>
      <c r="G2797" s="777"/>
      <c r="H2797" s="776"/>
      <c r="I2797" s="776"/>
      <c r="J2797" s="776"/>
      <c r="K2797" s="776"/>
      <c r="L2797" s="776"/>
      <c r="M2797" s="776"/>
      <c r="N2797" s="776"/>
      <c r="O2797" s="776"/>
      <c r="P2797" s="776"/>
      <c r="Q2797" s="776"/>
      <c r="R2797" s="776"/>
      <c r="S2797" s="776"/>
      <c r="T2797" s="776"/>
      <c r="U2797" s="776"/>
      <c r="V2797" s="46"/>
      <c r="W2797" s="46"/>
      <c r="X2797" s="775"/>
      <c r="Y2797" s="775"/>
      <c r="Z2797" s="775"/>
      <c r="AA2797" s="775"/>
      <c r="AB2797" s="775"/>
    </row>
    <row r="2798" spans="1:28" s="43" customFormat="1" x14ac:dyDescent="0.2">
      <c r="A2798" s="776"/>
      <c r="B2798" s="780"/>
      <c r="D2798" s="779"/>
      <c r="E2798" s="779"/>
      <c r="F2798" s="778"/>
      <c r="G2798" s="777"/>
      <c r="H2798" s="776"/>
      <c r="I2798" s="776"/>
      <c r="J2798" s="776"/>
      <c r="K2798" s="776"/>
      <c r="L2798" s="776"/>
      <c r="M2798" s="776"/>
      <c r="N2798" s="776"/>
      <c r="O2798" s="776"/>
      <c r="P2798" s="776"/>
      <c r="Q2798" s="776"/>
      <c r="R2798" s="776"/>
      <c r="S2798" s="776"/>
      <c r="T2798" s="776"/>
      <c r="U2798" s="776"/>
      <c r="V2798" s="46"/>
      <c r="W2798" s="46"/>
      <c r="X2798" s="775"/>
      <c r="Y2798" s="775"/>
      <c r="Z2798" s="775"/>
      <c r="AA2798" s="775"/>
      <c r="AB2798" s="775"/>
    </row>
    <row r="2799" spans="1:28" s="43" customFormat="1" x14ac:dyDescent="0.2">
      <c r="A2799" s="776"/>
      <c r="B2799" s="780"/>
      <c r="D2799" s="779"/>
      <c r="E2799" s="779"/>
      <c r="F2799" s="778"/>
      <c r="G2799" s="777"/>
      <c r="H2799" s="776"/>
      <c r="I2799" s="776"/>
      <c r="J2799" s="776"/>
      <c r="K2799" s="776"/>
      <c r="L2799" s="776"/>
      <c r="M2799" s="776"/>
      <c r="N2799" s="776"/>
      <c r="O2799" s="776"/>
      <c r="P2799" s="776"/>
      <c r="Q2799" s="776"/>
      <c r="R2799" s="776"/>
      <c r="S2799" s="776"/>
      <c r="T2799" s="776"/>
      <c r="U2799" s="776"/>
      <c r="V2799" s="46"/>
      <c r="W2799" s="46"/>
      <c r="X2799" s="775"/>
      <c r="Y2799" s="775"/>
      <c r="Z2799" s="775"/>
      <c r="AA2799" s="775"/>
      <c r="AB2799" s="775"/>
    </row>
    <row r="2800" spans="1:28" s="43" customFormat="1" x14ac:dyDescent="0.2">
      <c r="A2800" s="776"/>
      <c r="B2800" s="780"/>
      <c r="D2800" s="779"/>
      <c r="E2800" s="779"/>
      <c r="F2800" s="778"/>
      <c r="G2800" s="777"/>
      <c r="H2800" s="776"/>
      <c r="I2800" s="776"/>
      <c r="J2800" s="776"/>
      <c r="K2800" s="776"/>
      <c r="L2800" s="776"/>
      <c r="M2800" s="776"/>
      <c r="N2800" s="776"/>
      <c r="O2800" s="776"/>
      <c r="P2800" s="776"/>
      <c r="Q2800" s="776"/>
      <c r="R2800" s="776"/>
      <c r="S2800" s="776"/>
      <c r="T2800" s="776"/>
      <c r="U2800" s="776"/>
      <c r="V2800" s="46"/>
      <c r="W2800" s="46"/>
      <c r="X2800" s="775"/>
      <c r="Y2800" s="775"/>
      <c r="Z2800" s="775"/>
      <c r="AA2800" s="775"/>
      <c r="AB2800" s="775"/>
    </row>
    <row r="2801" spans="1:28" s="43" customFormat="1" x14ac:dyDescent="0.2">
      <c r="A2801" s="776"/>
      <c r="B2801" s="780"/>
      <c r="D2801" s="779"/>
      <c r="E2801" s="779"/>
      <c r="F2801" s="778"/>
      <c r="G2801" s="777"/>
      <c r="H2801" s="776"/>
      <c r="I2801" s="776"/>
      <c r="J2801" s="776"/>
      <c r="K2801" s="776"/>
      <c r="L2801" s="776"/>
      <c r="M2801" s="776"/>
      <c r="N2801" s="776"/>
      <c r="O2801" s="776"/>
      <c r="P2801" s="776"/>
      <c r="Q2801" s="776"/>
      <c r="R2801" s="776"/>
      <c r="S2801" s="776"/>
      <c r="T2801" s="776"/>
      <c r="U2801" s="776"/>
      <c r="V2801" s="46"/>
      <c r="W2801" s="46"/>
      <c r="X2801" s="775"/>
      <c r="Y2801" s="775"/>
      <c r="Z2801" s="775"/>
      <c r="AA2801" s="775"/>
      <c r="AB2801" s="775"/>
    </row>
    <row r="2802" spans="1:28" s="43" customFormat="1" x14ac:dyDescent="0.2">
      <c r="A2802" s="776"/>
      <c r="B2802" s="780"/>
      <c r="D2802" s="779"/>
      <c r="E2802" s="779"/>
      <c r="F2802" s="778"/>
      <c r="G2802" s="777"/>
      <c r="H2802" s="776"/>
      <c r="I2802" s="776"/>
      <c r="J2802" s="776"/>
      <c r="K2802" s="776"/>
      <c r="L2802" s="776"/>
      <c r="M2802" s="776"/>
      <c r="N2802" s="776"/>
      <c r="O2802" s="776"/>
      <c r="P2802" s="776"/>
      <c r="Q2802" s="776"/>
      <c r="R2802" s="776"/>
      <c r="S2802" s="776"/>
      <c r="T2802" s="776"/>
      <c r="U2802" s="776"/>
      <c r="V2802" s="46"/>
      <c r="W2802" s="46"/>
      <c r="X2802" s="775"/>
      <c r="Y2802" s="775"/>
      <c r="Z2802" s="775"/>
      <c r="AA2802" s="775"/>
      <c r="AB2802" s="775"/>
    </row>
    <row r="2803" spans="1:28" s="43" customFormat="1" x14ac:dyDescent="0.2">
      <c r="A2803" s="776"/>
      <c r="B2803" s="780"/>
      <c r="D2803" s="779"/>
      <c r="E2803" s="779"/>
      <c r="F2803" s="778"/>
      <c r="G2803" s="777"/>
      <c r="H2803" s="776"/>
      <c r="I2803" s="776"/>
      <c r="J2803" s="776"/>
      <c r="K2803" s="776"/>
      <c r="L2803" s="776"/>
      <c r="M2803" s="776"/>
      <c r="N2803" s="776"/>
      <c r="O2803" s="776"/>
      <c r="P2803" s="776"/>
      <c r="Q2803" s="776"/>
      <c r="R2803" s="776"/>
      <c r="S2803" s="776"/>
      <c r="T2803" s="776"/>
      <c r="U2803" s="776"/>
      <c r="V2803" s="46"/>
      <c r="W2803" s="46"/>
      <c r="X2803" s="775"/>
      <c r="Y2803" s="775"/>
      <c r="Z2803" s="775"/>
      <c r="AA2803" s="775"/>
      <c r="AB2803" s="775"/>
    </row>
    <row r="2804" spans="1:28" s="43" customFormat="1" x14ac:dyDescent="0.2">
      <c r="A2804" s="776"/>
      <c r="B2804" s="780"/>
      <c r="D2804" s="779"/>
      <c r="E2804" s="779"/>
      <c r="F2804" s="778"/>
      <c r="G2804" s="777"/>
      <c r="H2804" s="776"/>
      <c r="I2804" s="776"/>
      <c r="J2804" s="776"/>
      <c r="K2804" s="776"/>
      <c r="L2804" s="776"/>
      <c r="M2804" s="776"/>
      <c r="N2804" s="776"/>
      <c r="O2804" s="776"/>
      <c r="P2804" s="776"/>
      <c r="Q2804" s="776"/>
      <c r="R2804" s="776"/>
      <c r="S2804" s="776"/>
      <c r="T2804" s="776"/>
      <c r="U2804" s="776"/>
      <c r="V2804" s="46"/>
      <c r="W2804" s="46"/>
      <c r="X2804" s="775"/>
      <c r="Y2804" s="775"/>
      <c r="Z2804" s="775"/>
      <c r="AA2804" s="775"/>
      <c r="AB2804" s="775"/>
    </row>
    <row r="2805" spans="1:28" s="43" customFormat="1" x14ac:dyDescent="0.2">
      <c r="A2805" s="776"/>
      <c r="B2805" s="780"/>
      <c r="D2805" s="779"/>
      <c r="E2805" s="779"/>
      <c r="F2805" s="778"/>
      <c r="G2805" s="777"/>
      <c r="H2805" s="776"/>
      <c r="I2805" s="776"/>
      <c r="J2805" s="776"/>
      <c r="K2805" s="776"/>
      <c r="L2805" s="776"/>
      <c r="M2805" s="776"/>
      <c r="N2805" s="776"/>
      <c r="O2805" s="776"/>
      <c r="P2805" s="776"/>
      <c r="Q2805" s="776"/>
      <c r="R2805" s="776"/>
      <c r="S2805" s="776"/>
      <c r="T2805" s="776"/>
      <c r="U2805" s="776"/>
      <c r="V2805" s="46"/>
      <c r="W2805" s="46"/>
      <c r="X2805" s="775"/>
      <c r="Y2805" s="775"/>
      <c r="Z2805" s="775"/>
      <c r="AA2805" s="775"/>
      <c r="AB2805" s="775"/>
    </row>
    <row r="2806" spans="1:28" s="43" customFormat="1" x14ac:dyDescent="0.2">
      <c r="A2806" s="776"/>
      <c r="B2806" s="780"/>
      <c r="D2806" s="779"/>
      <c r="E2806" s="779"/>
      <c r="F2806" s="778"/>
      <c r="G2806" s="777"/>
      <c r="H2806" s="776"/>
      <c r="I2806" s="776"/>
      <c r="J2806" s="776"/>
      <c r="K2806" s="776"/>
      <c r="L2806" s="776"/>
      <c r="M2806" s="776"/>
      <c r="N2806" s="776"/>
      <c r="O2806" s="776"/>
      <c r="P2806" s="776"/>
      <c r="Q2806" s="776"/>
      <c r="R2806" s="776"/>
      <c r="S2806" s="776"/>
      <c r="T2806" s="776"/>
      <c r="U2806" s="776"/>
      <c r="V2806" s="46"/>
      <c r="W2806" s="46"/>
      <c r="X2806" s="775"/>
      <c r="Y2806" s="775"/>
      <c r="Z2806" s="775"/>
      <c r="AA2806" s="775"/>
      <c r="AB2806" s="775"/>
    </row>
    <row r="2807" spans="1:28" s="43" customFormat="1" x14ac:dyDescent="0.2">
      <c r="A2807" s="776"/>
      <c r="B2807" s="780"/>
      <c r="D2807" s="779"/>
      <c r="E2807" s="779"/>
      <c r="F2807" s="778"/>
      <c r="G2807" s="777"/>
      <c r="H2807" s="776"/>
      <c r="I2807" s="776"/>
      <c r="J2807" s="776"/>
      <c r="K2807" s="776"/>
      <c r="L2807" s="776"/>
      <c r="M2807" s="776"/>
      <c r="N2807" s="776"/>
      <c r="O2807" s="776"/>
      <c r="P2807" s="776"/>
      <c r="Q2807" s="776"/>
      <c r="R2807" s="776"/>
      <c r="S2807" s="776"/>
      <c r="T2807" s="776"/>
      <c r="U2807" s="776"/>
      <c r="V2807" s="46"/>
      <c r="W2807" s="46"/>
      <c r="X2807" s="775"/>
      <c r="Y2807" s="775"/>
      <c r="Z2807" s="775"/>
      <c r="AA2807" s="775"/>
      <c r="AB2807" s="775"/>
    </row>
    <row r="2808" spans="1:28" s="43" customFormat="1" x14ac:dyDescent="0.2">
      <c r="A2808" s="776"/>
      <c r="B2808" s="780"/>
      <c r="D2808" s="779"/>
      <c r="E2808" s="779"/>
      <c r="F2808" s="778"/>
      <c r="G2808" s="777"/>
      <c r="H2808" s="776"/>
      <c r="I2808" s="776"/>
      <c r="J2808" s="776"/>
      <c r="K2808" s="776"/>
      <c r="L2808" s="776"/>
      <c r="M2808" s="776"/>
      <c r="N2808" s="776"/>
      <c r="O2808" s="776"/>
      <c r="P2808" s="776"/>
      <c r="Q2808" s="776"/>
      <c r="R2808" s="776"/>
      <c r="S2808" s="776"/>
      <c r="T2808" s="776"/>
      <c r="U2808" s="776"/>
      <c r="V2808" s="46"/>
      <c r="W2808" s="46"/>
      <c r="X2808" s="775"/>
      <c r="Y2808" s="775"/>
      <c r="Z2808" s="775"/>
      <c r="AA2808" s="775"/>
      <c r="AB2808" s="775"/>
    </row>
    <row r="2809" spans="1:28" s="43" customFormat="1" x14ac:dyDescent="0.2">
      <c r="A2809" s="776"/>
      <c r="B2809" s="780"/>
      <c r="D2809" s="779"/>
      <c r="E2809" s="779"/>
      <c r="F2809" s="778"/>
      <c r="G2809" s="777"/>
      <c r="H2809" s="776"/>
      <c r="I2809" s="776"/>
      <c r="J2809" s="776"/>
      <c r="K2809" s="776"/>
      <c r="L2809" s="776"/>
      <c r="M2809" s="776"/>
      <c r="N2809" s="776"/>
      <c r="O2809" s="776"/>
      <c r="P2809" s="776"/>
      <c r="Q2809" s="776"/>
      <c r="R2809" s="776"/>
      <c r="S2809" s="776"/>
      <c r="T2809" s="776"/>
      <c r="U2809" s="776"/>
      <c r="V2809" s="46"/>
      <c r="W2809" s="46"/>
      <c r="X2809" s="775"/>
      <c r="Y2809" s="775"/>
      <c r="Z2809" s="775"/>
      <c r="AA2809" s="775"/>
      <c r="AB2809" s="775"/>
    </row>
    <row r="2810" spans="1:28" s="43" customFormat="1" x14ac:dyDescent="0.2">
      <c r="A2810" s="776"/>
      <c r="B2810" s="780"/>
      <c r="D2810" s="779"/>
      <c r="E2810" s="779"/>
      <c r="F2810" s="778"/>
      <c r="G2810" s="777"/>
      <c r="H2810" s="776"/>
      <c r="I2810" s="776"/>
      <c r="J2810" s="776"/>
      <c r="K2810" s="776"/>
      <c r="L2810" s="776"/>
      <c r="M2810" s="776"/>
      <c r="N2810" s="776"/>
      <c r="O2810" s="776"/>
      <c r="P2810" s="776"/>
      <c r="Q2810" s="776"/>
      <c r="R2810" s="776"/>
      <c r="S2810" s="776"/>
      <c r="T2810" s="776"/>
      <c r="U2810" s="776"/>
      <c r="V2810" s="46"/>
      <c r="W2810" s="46"/>
      <c r="X2810" s="775"/>
      <c r="Y2810" s="775"/>
      <c r="Z2810" s="775"/>
      <c r="AA2810" s="775"/>
      <c r="AB2810" s="775"/>
    </row>
    <row r="2811" spans="1:28" s="43" customFormat="1" x14ac:dyDescent="0.2">
      <c r="A2811" s="776"/>
      <c r="B2811" s="780"/>
      <c r="D2811" s="779"/>
      <c r="E2811" s="779"/>
      <c r="F2811" s="778"/>
      <c r="G2811" s="777"/>
      <c r="H2811" s="776"/>
      <c r="I2811" s="776"/>
      <c r="J2811" s="776"/>
      <c r="K2811" s="776"/>
      <c r="L2811" s="776"/>
      <c r="M2811" s="776"/>
      <c r="N2811" s="776"/>
      <c r="O2811" s="776"/>
      <c r="P2811" s="776"/>
      <c r="Q2811" s="776"/>
      <c r="R2811" s="776"/>
      <c r="S2811" s="776"/>
      <c r="T2811" s="776"/>
      <c r="U2811" s="776"/>
      <c r="V2811" s="46"/>
      <c r="W2811" s="46"/>
      <c r="X2811" s="775"/>
      <c r="Y2811" s="775"/>
      <c r="Z2811" s="775"/>
      <c r="AA2811" s="775"/>
      <c r="AB2811" s="775"/>
    </row>
    <row r="2812" spans="1:28" s="43" customFormat="1" x14ac:dyDescent="0.2">
      <c r="A2812" s="776"/>
      <c r="B2812" s="780"/>
      <c r="D2812" s="779"/>
      <c r="E2812" s="779"/>
      <c r="F2812" s="778"/>
      <c r="G2812" s="777"/>
      <c r="H2812" s="776"/>
      <c r="I2812" s="776"/>
      <c r="J2812" s="776"/>
      <c r="K2812" s="776"/>
      <c r="L2812" s="776"/>
      <c r="M2812" s="776"/>
      <c r="N2812" s="776"/>
      <c r="O2812" s="776"/>
      <c r="P2812" s="776"/>
      <c r="Q2812" s="776"/>
      <c r="R2812" s="776"/>
      <c r="S2812" s="776"/>
      <c r="T2812" s="776"/>
      <c r="U2812" s="776"/>
      <c r="V2812" s="46"/>
      <c r="W2812" s="46"/>
      <c r="X2812" s="775"/>
      <c r="Y2812" s="775"/>
      <c r="Z2812" s="775"/>
      <c r="AA2812" s="775"/>
      <c r="AB2812" s="775"/>
    </row>
    <row r="2813" spans="1:28" s="43" customFormat="1" x14ac:dyDescent="0.2">
      <c r="A2813" s="776"/>
      <c r="B2813" s="780"/>
      <c r="D2813" s="779"/>
      <c r="E2813" s="779"/>
      <c r="F2813" s="778"/>
      <c r="G2813" s="777"/>
      <c r="H2813" s="776"/>
      <c r="I2813" s="776"/>
      <c r="J2813" s="776"/>
      <c r="K2813" s="776"/>
      <c r="L2813" s="776"/>
      <c r="M2813" s="776"/>
      <c r="N2813" s="776"/>
      <c r="O2813" s="776"/>
      <c r="P2813" s="776"/>
      <c r="Q2813" s="776"/>
      <c r="R2813" s="776"/>
      <c r="S2813" s="776"/>
      <c r="T2813" s="776"/>
      <c r="U2813" s="776"/>
      <c r="V2813" s="46"/>
      <c r="W2813" s="46"/>
      <c r="X2813" s="775"/>
      <c r="Y2813" s="775"/>
      <c r="Z2813" s="775"/>
      <c r="AA2813" s="775"/>
      <c r="AB2813" s="775"/>
    </row>
    <row r="2814" spans="1:28" s="43" customFormat="1" x14ac:dyDescent="0.2">
      <c r="A2814" s="776"/>
      <c r="B2814" s="780"/>
      <c r="D2814" s="779"/>
      <c r="E2814" s="779"/>
      <c r="F2814" s="778"/>
      <c r="G2814" s="777"/>
      <c r="H2814" s="776"/>
      <c r="I2814" s="776"/>
      <c r="J2814" s="776"/>
      <c r="K2814" s="776"/>
      <c r="L2814" s="776"/>
      <c r="M2814" s="776"/>
      <c r="N2814" s="776"/>
      <c r="O2814" s="776"/>
      <c r="P2814" s="776"/>
      <c r="Q2814" s="776"/>
      <c r="R2814" s="776"/>
      <c r="S2814" s="776"/>
      <c r="T2814" s="776"/>
      <c r="U2814" s="776"/>
      <c r="V2814" s="46"/>
      <c r="W2814" s="46"/>
      <c r="X2814" s="775"/>
      <c r="Y2814" s="775"/>
      <c r="Z2814" s="775"/>
      <c r="AA2814" s="775"/>
      <c r="AB2814" s="775"/>
    </row>
    <row r="2815" spans="1:28" s="43" customFormat="1" x14ac:dyDescent="0.2">
      <c r="A2815" s="776"/>
      <c r="B2815" s="780"/>
      <c r="D2815" s="779"/>
      <c r="E2815" s="779"/>
      <c r="F2815" s="778"/>
      <c r="G2815" s="777"/>
      <c r="H2815" s="776"/>
      <c r="I2815" s="776"/>
      <c r="J2815" s="776"/>
      <c r="K2815" s="776"/>
      <c r="L2815" s="776"/>
      <c r="M2815" s="776"/>
      <c r="N2815" s="776"/>
      <c r="O2815" s="776"/>
      <c r="P2815" s="776"/>
      <c r="Q2815" s="776"/>
      <c r="R2815" s="776"/>
      <c r="S2815" s="776"/>
      <c r="T2815" s="776"/>
      <c r="U2815" s="776"/>
      <c r="V2815" s="46"/>
      <c r="W2815" s="46"/>
      <c r="X2815" s="775"/>
      <c r="Y2815" s="775"/>
      <c r="Z2815" s="775"/>
      <c r="AA2815" s="775"/>
      <c r="AB2815" s="775"/>
    </row>
    <row r="2816" spans="1:28" s="43" customFormat="1" x14ac:dyDescent="0.2">
      <c r="A2816" s="776"/>
      <c r="B2816" s="780"/>
      <c r="D2816" s="779"/>
      <c r="E2816" s="779"/>
      <c r="F2816" s="778"/>
      <c r="G2816" s="777"/>
      <c r="H2816" s="776"/>
      <c r="I2816" s="776"/>
      <c r="J2816" s="776"/>
      <c r="K2816" s="776"/>
      <c r="L2816" s="776"/>
      <c r="M2816" s="776"/>
      <c r="N2816" s="776"/>
      <c r="O2816" s="776"/>
      <c r="P2816" s="776"/>
      <c r="Q2816" s="776"/>
      <c r="R2816" s="776"/>
      <c r="S2816" s="776"/>
      <c r="T2816" s="776"/>
      <c r="U2816" s="776"/>
      <c r="V2816" s="46"/>
      <c r="W2816" s="46"/>
      <c r="X2816" s="775"/>
      <c r="Y2816" s="775"/>
      <c r="Z2816" s="775"/>
      <c r="AA2816" s="775"/>
      <c r="AB2816" s="775"/>
    </row>
    <row r="2817" spans="1:28" s="43" customFormat="1" x14ac:dyDescent="0.2">
      <c r="A2817" s="776"/>
      <c r="B2817" s="780"/>
      <c r="D2817" s="779"/>
      <c r="E2817" s="779"/>
      <c r="F2817" s="778"/>
      <c r="G2817" s="777"/>
      <c r="H2817" s="776"/>
      <c r="I2817" s="776"/>
      <c r="J2817" s="776"/>
      <c r="K2817" s="776"/>
      <c r="L2817" s="776"/>
      <c r="M2817" s="776"/>
      <c r="N2817" s="776"/>
      <c r="O2817" s="776"/>
      <c r="P2817" s="776"/>
      <c r="Q2817" s="776"/>
      <c r="R2817" s="776"/>
      <c r="S2817" s="776"/>
      <c r="T2817" s="776"/>
      <c r="U2817" s="776"/>
      <c r="V2817" s="46"/>
      <c r="W2817" s="46"/>
      <c r="X2817" s="775"/>
      <c r="Y2817" s="775"/>
      <c r="Z2817" s="775"/>
      <c r="AA2817" s="775"/>
      <c r="AB2817" s="775"/>
    </row>
    <row r="2818" spans="1:28" s="43" customFormat="1" x14ac:dyDescent="0.2">
      <c r="A2818" s="776"/>
      <c r="B2818" s="780"/>
      <c r="D2818" s="779"/>
      <c r="E2818" s="779"/>
      <c r="F2818" s="778"/>
      <c r="G2818" s="777"/>
      <c r="H2818" s="776"/>
      <c r="I2818" s="776"/>
      <c r="J2818" s="776"/>
      <c r="K2818" s="776"/>
      <c r="L2818" s="776"/>
      <c r="M2818" s="776"/>
      <c r="N2818" s="776"/>
      <c r="O2818" s="776"/>
      <c r="P2818" s="776"/>
      <c r="Q2818" s="776"/>
      <c r="R2818" s="776"/>
      <c r="S2818" s="776"/>
      <c r="T2818" s="776"/>
      <c r="U2818" s="776"/>
      <c r="V2818" s="46"/>
      <c r="W2818" s="46"/>
      <c r="X2818" s="775"/>
      <c r="Y2818" s="775"/>
      <c r="Z2818" s="775"/>
      <c r="AA2818" s="775"/>
      <c r="AB2818" s="775"/>
    </row>
    <row r="2819" spans="1:28" s="43" customFormat="1" x14ac:dyDescent="0.2">
      <c r="A2819" s="776"/>
      <c r="B2819" s="780"/>
      <c r="D2819" s="779"/>
      <c r="E2819" s="779"/>
      <c r="F2819" s="778"/>
      <c r="G2819" s="777"/>
      <c r="H2819" s="776"/>
      <c r="I2819" s="776"/>
      <c r="J2819" s="776"/>
      <c r="K2819" s="776"/>
      <c r="L2819" s="776"/>
      <c r="M2819" s="776"/>
      <c r="N2819" s="776"/>
      <c r="O2819" s="776"/>
      <c r="P2819" s="776"/>
      <c r="Q2819" s="776"/>
      <c r="R2819" s="776"/>
      <c r="S2819" s="776"/>
      <c r="T2819" s="776"/>
      <c r="U2819" s="776"/>
      <c r="V2819" s="46"/>
      <c r="W2819" s="46"/>
      <c r="X2819" s="775"/>
      <c r="Y2819" s="775"/>
      <c r="Z2819" s="775"/>
      <c r="AA2819" s="775"/>
      <c r="AB2819" s="775"/>
    </row>
    <row r="2820" spans="1:28" s="43" customFormat="1" x14ac:dyDescent="0.2">
      <c r="A2820" s="776"/>
      <c r="B2820" s="780"/>
      <c r="D2820" s="779"/>
      <c r="E2820" s="779"/>
      <c r="F2820" s="778"/>
      <c r="G2820" s="777"/>
      <c r="H2820" s="776"/>
      <c r="I2820" s="776"/>
      <c r="J2820" s="776"/>
      <c r="K2820" s="776"/>
      <c r="L2820" s="776"/>
      <c r="M2820" s="776"/>
      <c r="N2820" s="776"/>
      <c r="O2820" s="776"/>
      <c r="P2820" s="776"/>
      <c r="Q2820" s="776"/>
      <c r="R2820" s="776"/>
      <c r="S2820" s="776"/>
      <c r="T2820" s="776"/>
      <c r="U2820" s="776"/>
      <c r="V2820" s="46"/>
      <c r="W2820" s="46"/>
      <c r="X2820" s="775"/>
      <c r="Y2820" s="775"/>
      <c r="Z2820" s="775"/>
      <c r="AA2820" s="775"/>
      <c r="AB2820" s="775"/>
    </row>
    <row r="2821" spans="1:28" s="43" customFormat="1" x14ac:dyDescent="0.2">
      <c r="A2821" s="776"/>
      <c r="B2821" s="780"/>
      <c r="D2821" s="779"/>
      <c r="E2821" s="779"/>
      <c r="F2821" s="778"/>
      <c r="G2821" s="777"/>
      <c r="H2821" s="776"/>
      <c r="I2821" s="776"/>
      <c r="J2821" s="776"/>
      <c r="K2821" s="776"/>
      <c r="L2821" s="776"/>
      <c r="M2821" s="776"/>
      <c r="N2821" s="776"/>
      <c r="O2821" s="776"/>
      <c r="P2821" s="776"/>
      <c r="Q2821" s="776"/>
      <c r="R2821" s="776"/>
      <c r="S2821" s="776"/>
      <c r="T2821" s="776"/>
      <c r="U2821" s="776"/>
      <c r="V2821" s="46"/>
      <c r="W2821" s="46"/>
      <c r="X2821" s="775"/>
      <c r="Y2821" s="775"/>
      <c r="Z2821" s="775"/>
      <c r="AA2821" s="775"/>
      <c r="AB2821" s="775"/>
    </row>
    <row r="2822" spans="1:28" s="43" customFormat="1" x14ac:dyDescent="0.2">
      <c r="A2822" s="776"/>
      <c r="B2822" s="780"/>
      <c r="D2822" s="779"/>
      <c r="E2822" s="779"/>
      <c r="F2822" s="778"/>
      <c r="G2822" s="777"/>
      <c r="H2822" s="776"/>
      <c r="I2822" s="776"/>
      <c r="J2822" s="776"/>
      <c r="K2822" s="776"/>
      <c r="L2822" s="776"/>
      <c r="M2822" s="776"/>
      <c r="N2822" s="776"/>
      <c r="O2822" s="776"/>
      <c r="P2822" s="776"/>
      <c r="Q2822" s="776"/>
      <c r="R2822" s="776"/>
      <c r="S2822" s="776"/>
      <c r="T2822" s="776"/>
      <c r="U2822" s="776"/>
      <c r="V2822" s="46"/>
      <c r="W2822" s="46"/>
      <c r="X2822" s="775"/>
      <c r="Y2822" s="775"/>
      <c r="Z2822" s="775"/>
      <c r="AA2822" s="775"/>
      <c r="AB2822" s="775"/>
    </row>
    <row r="2823" spans="1:28" s="43" customFormat="1" x14ac:dyDescent="0.2">
      <c r="A2823" s="776"/>
      <c r="B2823" s="780"/>
      <c r="D2823" s="779"/>
      <c r="E2823" s="779"/>
      <c r="F2823" s="778"/>
      <c r="G2823" s="777"/>
      <c r="H2823" s="776"/>
      <c r="I2823" s="776"/>
      <c r="J2823" s="776"/>
      <c r="K2823" s="776"/>
      <c r="L2823" s="776"/>
      <c r="M2823" s="776"/>
      <c r="N2823" s="776"/>
      <c r="O2823" s="776"/>
      <c r="P2823" s="776"/>
      <c r="Q2823" s="776"/>
      <c r="R2823" s="776"/>
      <c r="S2823" s="776"/>
      <c r="T2823" s="776"/>
      <c r="U2823" s="776"/>
      <c r="V2823" s="46"/>
      <c r="W2823" s="46"/>
      <c r="X2823" s="775"/>
      <c r="Y2823" s="775"/>
      <c r="Z2823" s="775"/>
      <c r="AA2823" s="775"/>
      <c r="AB2823" s="775"/>
    </row>
    <row r="2824" spans="1:28" s="43" customFormat="1" x14ac:dyDescent="0.2">
      <c r="A2824" s="776"/>
      <c r="B2824" s="780"/>
      <c r="D2824" s="779"/>
      <c r="E2824" s="779"/>
      <c r="F2824" s="778"/>
      <c r="G2824" s="777"/>
      <c r="H2824" s="776"/>
      <c r="I2824" s="776"/>
      <c r="J2824" s="776"/>
      <c r="K2824" s="776"/>
      <c r="L2824" s="776"/>
      <c r="M2824" s="776"/>
      <c r="N2824" s="776"/>
      <c r="O2824" s="776"/>
      <c r="P2824" s="776"/>
      <c r="Q2824" s="776"/>
      <c r="R2824" s="776"/>
      <c r="S2824" s="776"/>
      <c r="T2824" s="776"/>
      <c r="U2824" s="776"/>
      <c r="V2824" s="46"/>
      <c r="W2824" s="46"/>
      <c r="X2824" s="775"/>
      <c r="Y2824" s="775"/>
      <c r="Z2824" s="775"/>
      <c r="AA2824" s="775"/>
      <c r="AB2824" s="775"/>
    </row>
    <row r="2825" spans="1:28" s="43" customFormat="1" x14ac:dyDescent="0.2">
      <c r="A2825" s="776"/>
      <c r="B2825" s="780"/>
      <c r="D2825" s="779"/>
      <c r="E2825" s="779"/>
      <c r="F2825" s="778"/>
      <c r="G2825" s="777"/>
      <c r="H2825" s="776"/>
      <c r="I2825" s="776"/>
      <c r="J2825" s="776"/>
      <c r="K2825" s="776"/>
      <c r="L2825" s="776"/>
      <c r="M2825" s="776"/>
      <c r="N2825" s="776"/>
      <c r="O2825" s="776"/>
      <c r="P2825" s="776"/>
      <c r="Q2825" s="776"/>
      <c r="R2825" s="776"/>
      <c r="S2825" s="776"/>
      <c r="T2825" s="776"/>
      <c r="U2825" s="776"/>
      <c r="V2825" s="46"/>
      <c r="W2825" s="46"/>
      <c r="X2825" s="775"/>
      <c r="Y2825" s="775"/>
      <c r="Z2825" s="775"/>
      <c r="AA2825" s="775"/>
      <c r="AB2825" s="775"/>
    </row>
    <row r="2826" spans="1:28" s="43" customFormat="1" x14ac:dyDescent="0.2">
      <c r="A2826" s="776"/>
      <c r="B2826" s="780"/>
      <c r="D2826" s="779"/>
      <c r="E2826" s="779"/>
      <c r="F2826" s="778"/>
      <c r="G2826" s="777"/>
      <c r="H2826" s="776"/>
      <c r="I2826" s="776"/>
      <c r="J2826" s="776"/>
      <c r="K2826" s="776"/>
      <c r="L2826" s="776"/>
      <c r="M2826" s="776"/>
      <c r="N2826" s="776"/>
      <c r="O2826" s="776"/>
      <c r="P2826" s="776"/>
      <c r="Q2826" s="776"/>
      <c r="R2826" s="776"/>
      <c r="S2826" s="776"/>
      <c r="T2826" s="776"/>
      <c r="U2826" s="776"/>
      <c r="V2826" s="46"/>
      <c r="W2826" s="46"/>
      <c r="X2826" s="775"/>
      <c r="Y2826" s="775"/>
      <c r="Z2826" s="775"/>
      <c r="AA2826" s="775"/>
      <c r="AB2826" s="775"/>
    </row>
    <row r="2827" spans="1:28" s="43" customFormat="1" x14ac:dyDescent="0.2">
      <c r="A2827" s="776"/>
      <c r="B2827" s="780"/>
      <c r="D2827" s="779"/>
      <c r="E2827" s="779"/>
      <c r="F2827" s="778"/>
      <c r="G2827" s="777"/>
      <c r="H2827" s="776"/>
      <c r="I2827" s="776"/>
      <c r="J2827" s="776"/>
      <c r="K2827" s="776"/>
      <c r="L2827" s="776"/>
      <c r="M2827" s="776"/>
      <c r="N2827" s="776"/>
      <c r="O2827" s="776"/>
      <c r="P2827" s="776"/>
      <c r="Q2827" s="776"/>
      <c r="R2827" s="776"/>
      <c r="S2827" s="776"/>
      <c r="T2827" s="776"/>
      <c r="U2827" s="776"/>
      <c r="V2827" s="46"/>
      <c r="W2827" s="46"/>
      <c r="X2827" s="775"/>
      <c r="Y2827" s="775"/>
      <c r="Z2827" s="775"/>
      <c r="AA2827" s="775"/>
      <c r="AB2827" s="775"/>
    </row>
    <row r="2828" spans="1:28" s="43" customFormat="1" x14ac:dyDescent="0.2">
      <c r="A2828" s="776"/>
      <c r="B2828" s="780"/>
      <c r="D2828" s="779"/>
      <c r="E2828" s="779"/>
      <c r="F2828" s="778"/>
      <c r="G2828" s="777"/>
      <c r="H2828" s="776"/>
      <c r="I2828" s="776"/>
      <c r="J2828" s="776"/>
      <c r="K2828" s="776"/>
      <c r="L2828" s="776"/>
      <c r="M2828" s="776"/>
      <c r="N2828" s="776"/>
      <c r="O2828" s="776"/>
      <c r="P2828" s="776"/>
      <c r="Q2828" s="776"/>
      <c r="R2828" s="776"/>
      <c r="S2828" s="776"/>
      <c r="T2828" s="776"/>
      <c r="U2828" s="776"/>
      <c r="V2828" s="46"/>
      <c r="W2828" s="46"/>
      <c r="X2828" s="775"/>
      <c r="Y2828" s="775"/>
      <c r="Z2828" s="775"/>
      <c r="AA2828" s="775"/>
      <c r="AB2828" s="775"/>
    </row>
    <row r="2829" spans="1:28" s="43" customFormat="1" x14ac:dyDescent="0.2">
      <c r="A2829" s="776"/>
      <c r="B2829" s="780"/>
      <c r="D2829" s="779"/>
      <c r="E2829" s="779"/>
      <c r="F2829" s="778"/>
      <c r="G2829" s="777"/>
      <c r="H2829" s="776"/>
      <c r="I2829" s="776"/>
      <c r="J2829" s="776"/>
      <c r="K2829" s="776"/>
      <c r="L2829" s="776"/>
      <c r="M2829" s="776"/>
      <c r="N2829" s="776"/>
      <c r="O2829" s="776"/>
      <c r="P2829" s="776"/>
      <c r="Q2829" s="776"/>
      <c r="R2829" s="776"/>
      <c r="S2829" s="776"/>
      <c r="T2829" s="776"/>
      <c r="U2829" s="776"/>
      <c r="V2829" s="46"/>
      <c r="W2829" s="46"/>
      <c r="X2829" s="775"/>
      <c r="Y2829" s="775"/>
      <c r="Z2829" s="775"/>
      <c r="AA2829" s="775"/>
      <c r="AB2829" s="775"/>
    </row>
    <row r="2830" spans="1:28" s="43" customFormat="1" x14ac:dyDescent="0.2">
      <c r="A2830" s="776"/>
      <c r="B2830" s="780"/>
      <c r="D2830" s="779"/>
      <c r="E2830" s="779"/>
      <c r="F2830" s="778"/>
      <c r="G2830" s="777"/>
      <c r="H2830" s="776"/>
      <c r="I2830" s="776"/>
      <c r="J2830" s="776"/>
      <c r="K2830" s="776"/>
      <c r="L2830" s="776"/>
      <c r="M2830" s="776"/>
      <c r="N2830" s="776"/>
      <c r="O2830" s="776"/>
      <c r="P2830" s="776"/>
      <c r="Q2830" s="776"/>
      <c r="R2830" s="776"/>
      <c r="S2830" s="776"/>
      <c r="T2830" s="776"/>
      <c r="U2830" s="776"/>
      <c r="V2830" s="46"/>
      <c r="W2830" s="46"/>
      <c r="X2830" s="775"/>
      <c r="Y2830" s="775"/>
      <c r="Z2830" s="775"/>
      <c r="AA2830" s="775"/>
      <c r="AB2830" s="775"/>
    </row>
    <row r="2831" spans="1:28" s="43" customFormat="1" x14ac:dyDescent="0.2">
      <c r="A2831" s="776"/>
      <c r="B2831" s="780"/>
      <c r="D2831" s="779"/>
      <c r="E2831" s="779"/>
      <c r="F2831" s="778"/>
      <c r="G2831" s="777"/>
      <c r="H2831" s="776"/>
      <c r="I2831" s="776"/>
      <c r="J2831" s="776"/>
      <c r="K2831" s="776"/>
      <c r="L2831" s="776"/>
      <c r="M2831" s="776"/>
      <c r="N2831" s="776"/>
      <c r="O2831" s="776"/>
      <c r="P2831" s="776"/>
      <c r="Q2831" s="776"/>
      <c r="R2831" s="776"/>
      <c r="S2831" s="776"/>
      <c r="T2831" s="776"/>
      <c r="U2831" s="776"/>
      <c r="V2831" s="46"/>
      <c r="W2831" s="46"/>
      <c r="X2831" s="775"/>
      <c r="Y2831" s="775"/>
      <c r="Z2831" s="775"/>
      <c r="AA2831" s="775"/>
      <c r="AB2831" s="775"/>
    </row>
    <row r="2832" spans="1:28" s="43" customFormat="1" x14ac:dyDescent="0.2">
      <c r="A2832" s="776"/>
      <c r="B2832" s="780"/>
      <c r="D2832" s="779"/>
      <c r="E2832" s="779"/>
      <c r="F2832" s="778"/>
      <c r="G2832" s="777"/>
      <c r="H2832" s="776"/>
      <c r="I2832" s="776"/>
      <c r="J2832" s="776"/>
      <c r="K2832" s="776"/>
      <c r="L2832" s="776"/>
      <c r="M2832" s="776"/>
      <c r="N2832" s="776"/>
      <c r="O2832" s="776"/>
      <c r="P2832" s="776"/>
      <c r="Q2832" s="776"/>
      <c r="R2832" s="776"/>
      <c r="S2832" s="776"/>
      <c r="T2832" s="776"/>
      <c r="U2832" s="776"/>
      <c r="V2832" s="46"/>
      <c r="W2832" s="46"/>
      <c r="X2832" s="775"/>
      <c r="Y2832" s="775"/>
      <c r="Z2832" s="775"/>
      <c r="AA2832" s="775"/>
      <c r="AB2832" s="775"/>
    </row>
    <row r="2833" spans="1:28" s="43" customFormat="1" x14ac:dyDescent="0.2">
      <c r="A2833" s="776"/>
      <c r="B2833" s="780"/>
      <c r="D2833" s="779"/>
      <c r="E2833" s="779"/>
      <c r="F2833" s="778"/>
      <c r="G2833" s="777"/>
      <c r="H2833" s="776"/>
      <c r="I2833" s="776"/>
      <c r="J2833" s="776"/>
      <c r="K2833" s="776"/>
      <c r="L2833" s="776"/>
      <c r="M2833" s="776"/>
      <c r="N2833" s="776"/>
      <c r="O2833" s="776"/>
      <c r="P2833" s="776"/>
      <c r="Q2833" s="776"/>
      <c r="R2833" s="776"/>
      <c r="S2833" s="776"/>
      <c r="T2833" s="776"/>
      <c r="U2833" s="776"/>
      <c r="V2833" s="46"/>
      <c r="W2833" s="46"/>
      <c r="X2833" s="775"/>
      <c r="Y2833" s="775"/>
      <c r="Z2833" s="775"/>
      <c r="AA2833" s="775"/>
      <c r="AB2833" s="775"/>
    </row>
    <row r="2834" spans="1:28" s="43" customFormat="1" x14ac:dyDescent="0.2">
      <c r="A2834" s="776"/>
      <c r="B2834" s="780"/>
      <c r="D2834" s="779"/>
      <c r="E2834" s="779"/>
      <c r="F2834" s="778"/>
      <c r="G2834" s="777"/>
      <c r="H2834" s="776"/>
      <c r="I2834" s="776"/>
      <c r="J2834" s="776"/>
      <c r="K2834" s="776"/>
      <c r="L2834" s="776"/>
      <c r="M2834" s="776"/>
      <c r="N2834" s="776"/>
      <c r="O2834" s="776"/>
      <c r="P2834" s="776"/>
      <c r="Q2834" s="776"/>
      <c r="R2834" s="776"/>
      <c r="S2834" s="776"/>
      <c r="T2834" s="776"/>
      <c r="U2834" s="776"/>
      <c r="V2834" s="46"/>
      <c r="W2834" s="46"/>
      <c r="X2834" s="775"/>
      <c r="Y2834" s="775"/>
      <c r="Z2834" s="775"/>
      <c r="AA2834" s="775"/>
      <c r="AB2834" s="775"/>
    </row>
    <row r="2835" spans="1:28" s="43" customFormat="1" x14ac:dyDescent="0.2">
      <c r="A2835" s="776"/>
      <c r="B2835" s="780"/>
      <c r="D2835" s="779"/>
      <c r="E2835" s="779"/>
      <c r="F2835" s="778"/>
      <c r="G2835" s="777"/>
      <c r="H2835" s="776"/>
      <c r="I2835" s="776"/>
      <c r="J2835" s="776"/>
      <c r="K2835" s="776"/>
      <c r="L2835" s="776"/>
      <c r="M2835" s="776"/>
      <c r="N2835" s="776"/>
      <c r="O2835" s="776"/>
      <c r="P2835" s="776"/>
      <c r="Q2835" s="776"/>
      <c r="R2835" s="776"/>
      <c r="S2835" s="776"/>
      <c r="T2835" s="776"/>
      <c r="U2835" s="776"/>
      <c r="V2835" s="46"/>
      <c r="W2835" s="46"/>
      <c r="X2835" s="775"/>
      <c r="Y2835" s="775"/>
      <c r="Z2835" s="775"/>
      <c r="AA2835" s="775"/>
      <c r="AB2835" s="775"/>
    </row>
    <row r="2836" spans="1:28" s="43" customFormat="1" x14ac:dyDescent="0.2">
      <c r="A2836" s="776"/>
      <c r="B2836" s="780"/>
      <c r="D2836" s="779"/>
      <c r="E2836" s="779"/>
      <c r="F2836" s="778"/>
      <c r="G2836" s="777"/>
      <c r="H2836" s="776"/>
      <c r="I2836" s="776"/>
      <c r="J2836" s="776"/>
      <c r="K2836" s="776"/>
      <c r="L2836" s="776"/>
      <c r="M2836" s="776"/>
      <c r="N2836" s="776"/>
      <c r="O2836" s="776"/>
      <c r="P2836" s="776"/>
      <c r="Q2836" s="776"/>
      <c r="R2836" s="776"/>
      <c r="S2836" s="776"/>
      <c r="T2836" s="776"/>
      <c r="U2836" s="776"/>
      <c r="V2836" s="46"/>
      <c r="W2836" s="46"/>
      <c r="X2836" s="775"/>
      <c r="Y2836" s="775"/>
      <c r="Z2836" s="775"/>
      <c r="AA2836" s="775"/>
      <c r="AB2836" s="775"/>
    </row>
    <row r="2837" spans="1:28" s="43" customFormat="1" x14ac:dyDescent="0.2">
      <c r="A2837" s="776"/>
      <c r="B2837" s="780"/>
      <c r="D2837" s="779"/>
      <c r="E2837" s="779"/>
      <c r="F2837" s="778"/>
      <c r="G2837" s="777"/>
      <c r="H2837" s="776"/>
      <c r="I2837" s="776"/>
      <c r="J2837" s="776"/>
      <c r="K2837" s="776"/>
      <c r="L2837" s="776"/>
      <c r="M2837" s="776"/>
      <c r="N2837" s="776"/>
      <c r="O2837" s="776"/>
      <c r="P2837" s="776"/>
      <c r="Q2837" s="776"/>
      <c r="R2837" s="776"/>
      <c r="S2837" s="776"/>
      <c r="T2837" s="776"/>
      <c r="U2837" s="776"/>
      <c r="V2837" s="46"/>
      <c r="W2837" s="46"/>
      <c r="X2837" s="775"/>
      <c r="Y2837" s="775"/>
      <c r="Z2837" s="775"/>
      <c r="AA2837" s="775"/>
      <c r="AB2837" s="775"/>
    </row>
    <row r="2838" spans="1:28" s="43" customFormat="1" x14ac:dyDescent="0.2">
      <c r="A2838" s="776"/>
      <c r="B2838" s="780"/>
      <c r="D2838" s="779"/>
      <c r="E2838" s="779"/>
      <c r="F2838" s="778"/>
      <c r="G2838" s="777"/>
      <c r="H2838" s="776"/>
      <c r="I2838" s="776"/>
      <c r="J2838" s="776"/>
      <c r="K2838" s="776"/>
      <c r="L2838" s="776"/>
      <c r="M2838" s="776"/>
      <c r="N2838" s="776"/>
      <c r="O2838" s="776"/>
      <c r="P2838" s="776"/>
      <c r="Q2838" s="776"/>
      <c r="R2838" s="776"/>
      <c r="S2838" s="776"/>
      <c r="T2838" s="776"/>
      <c r="U2838" s="776"/>
      <c r="V2838" s="46"/>
      <c r="W2838" s="46"/>
      <c r="X2838" s="775"/>
      <c r="Y2838" s="775"/>
      <c r="Z2838" s="775"/>
      <c r="AA2838" s="775"/>
      <c r="AB2838" s="775"/>
    </row>
    <row r="2839" spans="1:28" s="43" customFormat="1" x14ac:dyDescent="0.2">
      <c r="A2839" s="776"/>
      <c r="B2839" s="780"/>
      <c r="D2839" s="779"/>
      <c r="E2839" s="779"/>
      <c r="F2839" s="778"/>
      <c r="G2839" s="777"/>
      <c r="H2839" s="776"/>
      <c r="I2839" s="776"/>
      <c r="J2839" s="776"/>
      <c r="K2839" s="776"/>
      <c r="L2839" s="776"/>
      <c r="M2839" s="776"/>
      <c r="N2839" s="776"/>
      <c r="O2839" s="776"/>
      <c r="P2839" s="776"/>
      <c r="Q2839" s="776"/>
      <c r="R2839" s="776"/>
      <c r="S2839" s="776"/>
      <c r="T2839" s="776"/>
      <c r="U2839" s="776"/>
      <c r="V2839" s="46"/>
      <c r="W2839" s="46"/>
      <c r="X2839" s="775"/>
      <c r="Y2839" s="775"/>
      <c r="Z2839" s="775"/>
      <c r="AA2839" s="775"/>
      <c r="AB2839" s="775"/>
    </row>
    <row r="2840" spans="1:28" s="43" customFormat="1" x14ac:dyDescent="0.2">
      <c r="A2840" s="776"/>
      <c r="B2840" s="780"/>
      <c r="D2840" s="779"/>
      <c r="E2840" s="779"/>
      <c r="F2840" s="778"/>
      <c r="G2840" s="777"/>
      <c r="H2840" s="776"/>
      <c r="I2840" s="776"/>
      <c r="J2840" s="776"/>
      <c r="K2840" s="776"/>
      <c r="L2840" s="776"/>
      <c r="M2840" s="776"/>
      <c r="N2840" s="776"/>
      <c r="O2840" s="776"/>
      <c r="P2840" s="776"/>
      <c r="Q2840" s="776"/>
      <c r="R2840" s="776"/>
      <c r="S2840" s="776"/>
      <c r="T2840" s="776"/>
      <c r="U2840" s="776"/>
      <c r="V2840" s="46"/>
      <c r="W2840" s="46"/>
      <c r="X2840" s="775"/>
      <c r="Y2840" s="775"/>
      <c r="Z2840" s="775"/>
      <c r="AA2840" s="775"/>
      <c r="AB2840" s="775"/>
    </row>
    <row r="2841" spans="1:28" s="43" customFormat="1" x14ac:dyDescent="0.2">
      <c r="A2841" s="776"/>
      <c r="B2841" s="780"/>
      <c r="D2841" s="779"/>
      <c r="E2841" s="779"/>
      <c r="F2841" s="778"/>
      <c r="G2841" s="777"/>
      <c r="H2841" s="776"/>
      <c r="I2841" s="776"/>
      <c r="J2841" s="776"/>
      <c r="K2841" s="776"/>
      <c r="L2841" s="776"/>
      <c r="M2841" s="776"/>
      <c r="N2841" s="776"/>
      <c r="O2841" s="776"/>
      <c r="P2841" s="776"/>
      <c r="Q2841" s="776"/>
      <c r="R2841" s="776"/>
      <c r="S2841" s="776"/>
      <c r="T2841" s="776"/>
      <c r="U2841" s="776"/>
      <c r="V2841" s="46"/>
      <c r="W2841" s="46"/>
      <c r="X2841" s="775"/>
      <c r="Y2841" s="775"/>
      <c r="Z2841" s="775"/>
      <c r="AA2841" s="775"/>
      <c r="AB2841" s="775"/>
    </row>
    <row r="2842" spans="1:28" s="43" customFormat="1" x14ac:dyDescent="0.2">
      <c r="A2842" s="776"/>
      <c r="B2842" s="780"/>
      <c r="D2842" s="779"/>
      <c r="E2842" s="779"/>
      <c r="F2842" s="778"/>
      <c r="G2842" s="777"/>
      <c r="H2842" s="776"/>
      <c r="I2842" s="776"/>
      <c r="J2842" s="776"/>
      <c r="K2842" s="776"/>
      <c r="L2842" s="776"/>
      <c r="M2842" s="776"/>
      <c r="N2842" s="776"/>
      <c r="O2842" s="776"/>
      <c r="P2842" s="776"/>
      <c r="Q2842" s="776"/>
      <c r="R2842" s="776"/>
      <c r="S2842" s="776"/>
      <c r="T2842" s="776"/>
      <c r="U2842" s="776"/>
      <c r="V2842" s="46"/>
      <c r="W2842" s="46"/>
      <c r="X2842" s="775"/>
      <c r="Y2842" s="775"/>
      <c r="Z2842" s="775"/>
      <c r="AA2842" s="775"/>
      <c r="AB2842" s="775"/>
    </row>
    <row r="2843" spans="1:28" s="43" customFormat="1" x14ac:dyDescent="0.2">
      <c r="A2843" s="776"/>
      <c r="B2843" s="780"/>
      <c r="D2843" s="779"/>
      <c r="E2843" s="779"/>
      <c r="F2843" s="778"/>
      <c r="G2843" s="777"/>
      <c r="H2843" s="776"/>
      <c r="I2843" s="776"/>
      <c r="J2843" s="776"/>
      <c r="K2843" s="776"/>
      <c r="L2843" s="776"/>
      <c r="M2843" s="776"/>
      <c r="N2843" s="776"/>
      <c r="O2843" s="776"/>
      <c r="P2843" s="776"/>
      <c r="Q2843" s="776"/>
      <c r="R2843" s="776"/>
      <c r="S2843" s="776"/>
      <c r="T2843" s="776"/>
      <c r="U2843" s="776"/>
      <c r="V2843" s="46"/>
      <c r="W2843" s="46"/>
      <c r="X2843" s="775"/>
      <c r="Y2843" s="775"/>
      <c r="Z2843" s="775"/>
      <c r="AA2843" s="775"/>
      <c r="AB2843" s="775"/>
    </row>
    <row r="2844" spans="1:28" s="43" customFormat="1" x14ac:dyDescent="0.2">
      <c r="A2844" s="776"/>
      <c r="B2844" s="780"/>
      <c r="D2844" s="779"/>
      <c r="E2844" s="779"/>
      <c r="F2844" s="778"/>
      <c r="G2844" s="777"/>
      <c r="H2844" s="776"/>
      <c r="I2844" s="776"/>
      <c r="J2844" s="776"/>
      <c r="K2844" s="776"/>
      <c r="L2844" s="776"/>
      <c r="M2844" s="776"/>
      <c r="N2844" s="776"/>
      <c r="O2844" s="776"/>
      <c r="P2844" s="776"/>
      <c r="Q2844" s="776"/>
      <c r="R2844" s="776"/>
      <c r="S2844" s="776"/>
      <c r="T2844" s="776"/>
      <c r="U2844" s="776"/>
      <c r="V2844" s="46"/>
      <c r="W2844" s="46"/>
      <c r="X2844" s="775"/>
      <c r="Y2844" s="775"/>
      <c r="Z2844" s="775"/>
      <c r="AA2844" s="775"/>
      <c r="AB2844" s="775"/>
    </row>
    <row r="2845" spans="1:28" s="43" customFormat="1" x14ac:dyDescent="0.2">
      <c r="A2845" s="776"/>
      <c r="B2845" s="780"/>
      <c r="D2845" s="779"/>
      <c r="E2845" s="779"/>
      <c r="F2845" s="778"/>
      <c r="G2845" s="777"/>
      <c r="H2845" s="776"/>
      <c r="I2845" s="776"/>
      <c r="J2845" s="776"/>
      <c r="K2845" s="776"/>
      <c r="L2845" s="776"/>
      <c r="M2845" s="776"/>
      <c r="N2845" s="776"/>
      <c r="O2845" s="776"/>
      <c r="P2845" s="776"/>
      <c r="Q2845" s="776"/>
      <c r="R2845" s="776"/>
      <c r="S2845" s="776"/>
      <c r="T2845" s="776"/>
      <c r="U2845" s="776"/>
      <c r="V2845" s="46"/>
      <c r="W2845" s="46"/>
      <c r="X2845" s="775"/>
      <c r="Y2845" s="775"/>
      <c r="Z2845" s="775"/>
      <c r="AA2845" s="775"/>
      <c r="AB2845" s="775"/>
    </row>
    <row r="2846" spans="1:28" s="43" customFormat="1" x14ac:dyDescent="0.2">
      <c r="A2846" s="776"/>
      <c r="B2846" s="780"/>
      <c r="D2846" s="779"/>
      <c r="E2846" s="779"/>
      <c r="F2846" s="778"/>
      <c r="G2846" s="777"/>
      <c r="H2846" s="776"/>
      <c r="I2846" s="776"/>
      <c r="J2846" s="776"/>
      <c r="K2846" s="776"/>
      <c r="L2846" s="776"/>
      <c r="M2846" s="776"/>
      <c r="N2846" s="776"/>
      <c r="O2846" s="776"/>
      <c r="P2846" s="776"/>
      <c r="Q2846" s="776"/>
      <c r="R2846" s="776"/>
      <c r="S2846" s="776"/>
      <c r="T2846" s="776"/>
      <c r="U2846" s="776"/>
      <c r="V2846" s="46"/>
      <c r="W2846" s="46"/>
      <c r="X2846" s="775"/>
      <c r="Y2846" s="775"/>
      <c r="Z2846" s="775"/>
      <c r="AA2846" s="775"/>
      <c r="AB2846" s="775"/>
    </row>
    <row r="2847" spans="1:28" s="43" customFormat="1" x14ac:dyDescent="0.2">
      <c r="A2847" s="776"/>
      <c r="B2847" s="780"/>
      <c r="D2847" s="779"/>
      <c r="E2847" s="779"/>
      <c r="F2847" s="778"/>
      <c r="G2847" s="777"/>
      <c r="H2847" s="776"/>
      <c r="I2847" s="776"/>
      <c r="J2847" s="776"/>
      <c r="K2847" s="776"/>
      <c r="L2847" s="776"/>
      <c r="M2847" s="776"/>
      <c r="N2847" s="776"/>
      <c r="O2847" s="776"/>
      <c r="P2847" s="776"/>
      <c r="Q2847" s="776"/>
      <c r="R2847" s="776"/>
      <c r="S2847" s="776"/>
      <c r="T2847" s="776"/>
      <c r="U2847" s="776"/>
      <c r="V2847" s="46"/>
      <c r="W2847" s="46"/>
      <c r="X2847" s="775"/>
      <c r="Y2847" s="775"/>
      <c r="Z2847" s="775"/>
      <c r="AA2847" s="775"/>
      <c r="AB2847" s="775"/>
    </row>
    <row r="2848" spans="1:28" s="43" customFormat="1" x14ac:dyDescent="0.2">
      <c r="A2848" s="776"/>
      <c r="B2848" s="780"/>
      <c r="D2848" s="779"/>
      <c r="E2848" s="779"/>
      <c r="F2848" s="778"/>
      <c r="G2848" s="777"/>
      <c r="H2848" s="776"/>
      <c r="I2848" s="776"/>
      <c r="J2848" s="776"/>
      <c r="K2848" s="776"/>
      <c r="L2848" s="776"/>
      <c r="M2848" s="776"/>
      <c r="N2848" s="776"/>
      <c r="O2848" s="776"/>
      <c r="P2848" s="776"/>
      <c r="Q2848" s="776"/>
      <c r="R2848" s="776"/>
      <c r="S2848" s="776"/>
      <c r="T2848" s="776"/>
      <c r="U2848" s="776"/>
      <c r="V2848" s="46"/>
      <c r="W2848" s="46"/>
      <c r="X2848" s="775"/>
      <c r="Y2848" s="775"/>
      <c r="Z2848" s="775"/>
      <c r="AA2848" s="775"/>
      <c r="AB2848" s="775"/>
    </row>
    <row r="2849" spans="1:28" s="43" customFormat="1" x14ac:dyDescent="0.2">
      <c r="A2849" s="776"/>
      <c r="B2849" s="780"/>
      <c r="D2849" s="779"/>
      <c r="E2849" s="779"/>
      <c r="F2849" s="778"/>
      <c r="G2849" s="777"/>
      <c r="H2849" s="776"/>
      <c r="I2849" s="776"/>
      <c r="J2849" s="776"/>
      <c r="K2849" s="776"/>
      <c r="L2849" s="776"/>
      <c r="M2849" s="776"/>
      <c r="N2849" s="776"/>
      <c r="O2849" s="776"/>
      <c r="P2849" s="776"/>
      <c r="Q2849" s="776"/>
      <c r="R2849" s="776"/>
      <c r="S2849" s="776"/>
      <c r="T2849" s="776"/>
      <c r="U2849" s="776"/>
      <c r="V2849" s="46"/>
      <c r="W2849" s="46"/>
      <c r="X2849" s="775"/>
      <c r="Y2849" s="775"/>
      <c r="Z2849" s="775"/>
      <c r="AA2849" s="775"/>
      <c r="AB2849" s="775"/>
    </row>
    <row r="2850" spans="1:28" s="43" customFormat="1" x14ac:dyDescent="0.2">
      <c r="A2850" s="776"/>
      <c r="B2850" s="780"/>
      <c r="D2850" s="779"/>
      <c r="E2850" s="779"/>
      <c r="F2850" s="778"/>
      <c r="G2850" s="777"/>
      <c r="H2850" s="776"/>
      <c r="I2850" s="776"/>
      <c r="J2850" s="776"/>
      <c r="K2850" s="776"/>
      <c r="L2850" s="776"/>
      <c r="M2850" s="776"/>
      <c r="N2850" s="776"/>
      <c r="O2850" s="776"/>
      <c r="P2850" s="776"/>
      <c r="Q2850" s="776"/>
      <c r="R2850" s="776"/>
      <c r="S2850" s="776"/>
      <c r="T2850" s="776"/>
      <c r="U2850" s="776"/>
      <c r="V2850" s="46"/>
      <c r="W2850" s="46"/>
      <c r="X2850" s="775"/>
      <c r="Y2850" s="775"/>
      <c r="Z2850" s="775"/>
      <c r="AA2850" s="775"/>
      <c r="AB2850" s="775"/>
    </row>
    <row r="2851" spans="1:28" s="43" customFormat="1" x14ac:dyDescent="0.2">
      <c r="A2851" s="776"/>
      <c r="B2851" s="780"/>
      <c r="D2851" s="779"/>
      <c r="E2851" s="779"/>
      <c r="F2851" s="778"/>
      <c r="G2851" s="777"/>
      <c r="H2851" s="776"/>
      <c r="I2851" s="776"/>
      <c r="J2851" s="776"/>
      <c r="K2851" s="776"/>
      <c r="L2851" s="776"/>
      <c r="M2851" s="776"/>
      <c r="N2851" s="776"/>
      <c r="O2851" s="776"/>
      <c r="P2851" s="776"/>
      <c r="Q2851" s="776"/>
      <c r="R2851" s="776"/>
      <c r="S2851" s="776"/>
      <c r="T2851" s="776"/>
      <c r="U2851" s="776"/>
      <c r="V2851" s="46"/>
      <c r="W2851" s="46"/>
      <c r="X2851" s="775"/>
      <c r="Y2851" s="775"/>
      <c r="Z2851" s="775"/>
      <c r="AA2851" s="775"/>
      <c r="AB2851" s="775"/>
    </row>
    <row r="2852" spans="1:28" s="43" customFormat="1" x14ac:dyDescent="0.2">
      <c r="A2852" s="776"/>
      <c r="B2852" s="780"/>
      <c r="D2852" s="779"/>
      <c r="E2852" s="779"/>
      <c r="F2852" s="778"/>
      <c r="G2852" s="777"/>
      <c r="H2852" s="776"/>
      <c r="I2852" s="776"/>
      <c r="J2852" s="776"/>
      <c r="K2852" s="776"/>
      <c r="L2852" s="776"/>
      <c r="M2852" s="776"/>
      <c r="N2852" s="776"/>
      <c r="O2852" s="776"/>
      <c r="P2852" s="776"/>
      <c r="Q2852" s="776"/>
      <c r="R2852" s="776"/>
      <c r="S2852" s="776"/>
      <c r="T2852" s="776"/>
      <c r="U2852" s="776"/>
      <c r="V2852" s="46"/>
      <c r="W2852" s="46"/>
      <c r="X2852" s="775"/>
      <c r="Y2852" s="775"/>
      <c r="Z2852" s="775"/>
      <c r="AA2852" s="775"/>
      <c r="AB2852" s="775"/>
    </row>
    <row r="2853" spans="1:28" s="43" customFormat="1" x14ac:dyDescent="0.2">
      <c r="A2853" s="776"/>
      <c r="B2853" s="780"/>
      <c r="D2853" s="779"/>
      <c r="E2853" s="779"/>
      <c r="F2853" s="778"/>
      <c r="G2853" s="777"/>
      <c r="H2853" s="776"/>
      <c r="I2853" s="776"/>
      <c r="J2853" s="776"/>
      <c r="K2853" s="776"/>
      <c r="L2853" s="776"/>
      <c r="M2853" s="776"/>
      <c r="N2853" s="776"/>
      <c r="O2853" s="776"/>
      <c r="P2853" s="776"/>
      <c r="Q2853" s="776"/>
      <c r="R2853" s="776"/>
      <c r="S2853" s="776"/>
      <c r="T2853" s="776"/>
      <c r="U2853" s="776"/>
      <c r="V2853" s="46"/>
      <c r="W2853" s="46"/>
      <c r="X2853" s="775"/>
      <c r="Y2853" s="775"/>
      <c r="Z2853" s="775"/>
      <c r="AA2853" s="775"/>
      <c r="AB2853" s="775"/>
    </row>
    <row r="2854" spans="1:28" s="43" customFormat="1" x14ac:dyDescent="0.2">
      <c r="A2854" s="776"/>
      <c r="B2854" s="780"/>
      <c r="D2854" s="779"/>
      <c r="E2854" s="779"/>
      <c r="F2854" s="778"/>
      <c r="G2854" s="777"/>
      <c r="H2854" s="776"/>
      <c r="I2854" s="776"/>
      <c r="J2854" s="776"/>
      <c r="K2854" s="776"/>
      <c r="L2854" s="776"/>
      <c r="M2854" s="776"/>
      <c r="N2854" s="776"/>
      <c r="O2854" s="776"/>
      <c r="P2854" s="776"/>
      <c r="Q2854" s="776"/>
      <c r="R2854" s="776"/>
      <c r="S2854" s="776"/>
      <c r="T2854" s="776"/>
      <c r="U2854" s="776"/>
      <c r="V2854" s="46"/>
      <c r="W2854" s="46"/>
      <c r="X2854" s="775"/>
      <c r="Y2854" s="775"/>
      <c r="Z2854" s="775"/>
      <c r="AA2854" s="775"/>
      <c r="AB2854" s="775"/>
    </row>
    <row r="2855" spans="1:28" s="43" customFormat="1" x14ac:dyDescent="0.2">
      <c r="A2855" s="776"/>
      <c r="B2855" s="780"/>
      <c r="D2855" s="779"/>
      <c r="E2855" s="779"/>
      <c r="F2855" s="778"/>
      <c r="G2855" s="777"/>
      <c r="H2855" s="776"/>
      <c r="I2855" s="776"/>
      <c r="J2855" s="776"/>
      <c r="K2855" s="776"/>
      <c r="L2855" s="776"/>
      <c r="M2855" s="776"/>
      <c r="N2855" s="776"/>
      <c r="O2855" s="776"/>
      <c r="P2855" s="776"/>
      <c r="Q2855" s="776"/>
      <c r="R2855" s="776"/>
      <c r="S2855" s="776"/>
      <c r="T2855" s="776"/>
      <c r="U2855" s="776"/>
      <c r="V2855" s="46"/>
      <c r="W2855" s="46"/>
      <c r="X2855" s="775"/>
      <c r="Y2855" s="775"/>
      <c r="Z2855" s="775"/>
      <c r="AA2855" s="775"/>
      <c r="AB2855" s="775"/>
    </row>
    <row r="2856" spans="1:28" s="43" customFormat="1" x14ac:dyDescent="0.2">
      <c r="A2856" s="776"/>
      <c r="B2856" s="780"/>
      <c r="D2856" s="779"/>
      <c r="E2856" s="779"/>
      <c r="F2856" s="778"/>
      <c r="G2856" s="777"/>
      <c r="H2856" s="776"/>
      <c r="I2856" s="776"/>
      <c r="J2856" s="776"/>
      <c r="K2856" s="776"/>
      <c r="L2856" s="776"/>
      <c r="M2856" s="776"/>
      <c r="N2856" s="776"/>
      <c r="O2856" s="776"/>
      <c r="P2856" s="776"/>
      <c r="Q2856" s="776"/>
      <c r="R2856" s="776"/>
      <c r="S2856" s="776"/>
      <c r="T2856" s="776"/>
      <c r="U2856" s="776"/>
      <c r="V2856" s="46"/>
      <c r="W2856" s="46"/>
      <c r="X2856" s="775"/>
      <c r="Y2856" s="775"/>
      <c r="Z2856" s="775"/>
      <c r="AA2856" s="775"/>
      <c r="AB2856" s="775"/>
    </row>
    <row r="2857" spans="1:28" s="43" customFormat="1" x14ac:dyDescent="0.2">
      <c r="A2857" s="776"/>
      <c r="B2857" s="780"/>
      <c r="D2857" s="779"/>
      <c r="E2857" s="779"/>
      <c r="F2857" s="778"/>
      <c r="G2857" s="777"/>
      <c r="H2857" s="776"/>
      <c r="I2857" s="776"/>
      <c r="J2857" s="776"/>
      <c r="K2857" s="776"/>
      <c r="L2857" s="776"/>
      <c r="M2857" s="776"/>
      <c r="N2857" s="776"/>
      <c r="O2857" s="776"/>
      <c r="P2857" s="776"/>
      <c r="Q2857" s="776"/>
      <c r="R2857" s="776"/>
      <c r="S2857" s="776"/>
      <c r="T2857" s="776"/>
      <c r="U2857" s="776"/>
      <c r="V2857" s="46"/>
      <c r="W2857" s="46"/>
      <c r="X2857" s="775"/>
      <c r="Y2857" s="775"/>
      <c r="Z2857" s="775"/>
      <c r="AA2857" s="775"/>
      <c r="AB2857" s="775"/>
    </row>
    <row r="2858" spans="1:28" s="43" customFormat="1" x14ac:dyDescent="0.2">
      <c r="A2858" s="776"/>
      <c r="B2858" s="780"/>
      <c r="D2858" s="779"/>
      <c r="E2858" s="779"/>
      <c r="F2858" s="778"/>
      <c r="G2858" s="777"/>
      <c r="H2858" s="776"/>
      <c r="I2858" s="776"/>
      <c r="J2858" s="776"/>
      <c r="K2858" s="776"/>
      <c r="L2858" s="776"/>
      <c r="M2858" s="776"/>
      <c r="N2858" s="776"/>
      <c r="O2858" s="776"/>
      <c r="P2858" s="776"/>
      <c r="Q2858" s="776"/>
      <c r="R2858" s="776"/>
      <c r="S2858" s="776"/>
      <c r="T2858" s="776"/>
      <c r="U2858" s="776"/>
      <c r="V2858" s="46"/>
      <c r="W2858" s="46"/>
      <c r="X2858" s="775"/>
      <c r="Y2858" s="775"/>
      <c r="Z2858" s="775"/>
      <c r="AA2858" s="775"/>
      <c r="AB2858" s="775"/>
    </row>
    <row r="2859" spans="1:28" s="43" customFormat="1" x14ac:dyDescent="0.2">
      <c r="A2859" s="776"/>
      <c r="B2859" s="780"/>
      <c r="D2859" s="779"/>
      <c r="E2859" s="779"/>
      <c r="F2859" s="778"/>
      <c r="G2859" s="777"/>
      <c r="H2859" s="776"/>
      <c r="I2859" s="776"/>
      <c r="J2859" s="776"/>
      <c r="K2859" s="776"/>
      <c r="L2859" s="776"/>
      <c r="M2859" s="776"/>
      <c r="N2859" s="776"/>
      <c r="O2859" s="776"/>
      <c r="P2859" s="776"/>
      <c r="Q2859" s="776"/>
      <c r="R2859" s="776"/>
      <c r="S2859" s="776"/>
      <c r="T2859" s="776"/>
      <c r="U2859" s="776"/>
      <c r="V2859" s="46"/>
      <c r="W2859" s="46"/>
      <c r="X2859" s="775"/>
      <c r="Y2859" s="775"/>
      <c r="Z2859" s="775"/>
      <c r="AA2859" s="775"/>
      <c r="AB2859" s="775"/>
    </row>
    <row r="2860" spans="1:28" s="43" customFormat="1" x14ac:dyDescent="0.2">
      <c r="A2860" s="776"/>
      <c r="B2860" s="780"/>
      <c r="D2860" s="779"/>
      <c r="E2860" s="779"/>
      <c r="F2860" s="778"/>
      <c r="G2860" s="777"/>
      <c r="H2860" s="776"/>
      <c r="I2860" s="776"/>
      <c r="J2860" s="776"/>
      <c r="K2860" s="776"/>
      <c r="L2860" s="776"/>
      <c r="M2860" s="776"/>
      <c r="N2860" s="776"/>
      <c r="O2860" s="776"/>
      <c r="P2860" s="776"/>
      <c r="Q2860" s="776"/>
      <c r="R2860" s="776"/>
      <c r="S2860" s="776"/>
      <c r="T2860" s="776"/>
      <c r="U2860" s="776"/>
      <c r="V2860" s="46"/>
      <c r="W2860" s="46"/>
      <c r="X2860" s="775"/>
      <c r="Y2860" s="775"/>
      <c r="Z2860" s="775"/>
      <c r="AA2860" s="775"/>
      <c r="AB2860" s="775"/>
    </row>
    <row r="2861" spans="1:28" s="43" customFormat="1" x14ac:dyDescent="0.2">
      <c r="A2861" s="776"/>
      <c r="B2861" s="780"/>
      <c r="D2861" s="779"/>
      <c r="E2861" s="779"/>
      <c r="F2861" s="778"/>
      <c r="G2861" s="777"/>
      <c r="H2861" s="776"/>
      <c r="I2861" s="776"/>
      <c r="J2861" s="776"/>
      <c r="K2861" s="776"/>
      <c r="L2861" s="776"/>
      <c r="M2861" s="776"/>
      <c r="N2861" s="776"/>
      <c r="O2861" s="776"/>
      <c r="P2861" s="776"/>
      <c r="Q2861" s="776"/>
      <c r="R2861" s="776"/>
      <c r="S2861" s="776"/>
      <c r="T2861" s="776"/>
      <c r="U2861" s="776"/>
      <c r="V2861" s="46"/>
      <c r="W2861" s="46"/>
      <c r="X2861" s="775"/>
      <c r="Y2861" s="775"/>
      <c r="Z2861" s="775"/>
      <c r="AA2861" s="775"/>
      <c r="AB2861" s="775"/>
    </row>
    <row r="2862" spans="1:28" s="43" customFormat="1" x14ac:dyDescent="0.2">
      <c r="A2862" s="776"/>
      <c r="B2862" s="780"/>
      <c r="D2862" s="779"/>
      <c r="E2862" s="779"/>
      <c r="F2862" s="778"/>
      <c r="G2862" s="777"/>
      <c r="H2862" s="776"/>
      <c r="I2862" s="776"/>
      <c r="J2862" s="776"/>
      <c r="K2862" s="776"/>
      <c r="L2862" s="776"/>
      <c r="M2862" s="776"/>
      <c r="N2862" s="776"/>
      <c r="O2862" s="776"/>
      <c r="P2862" s="776"/>
      <c r="Q2862" s="776"/>
      <c r="R2862" s="776"/>
      <c r="S2862" s="776"/>
      <c r="T2862" s="776"/>
      <c r="U2862" s="776"/>
      <c r="V2862" s="46"/>
      <c r="W2862" s="46"/>
      <c r="X2862" s="775"/>
      <c r="Y2862" s="775"/>
      <c r="Z2862" s="775"/>
      <c r="AA2862" s="775"/>
      <c r="AB2862" s="775"/>
    </row>
    <row r="2863" spans="1:28" s="43" customFormat="1" x14ac:dyDescent="0.2">
      <c r="A2863" s="776"/>
      <c r="B2863" s="780"/>
      <c r="D2863" s="779"/>
      <c r="E2863" s="779"/>
      <c r="F2863" s="778"/>
      <c r="G2863" s="777"/>
      <c r="H2863" s="776"/>
      <c r="I2863" s="776"/>
      <c r="J2863" s="776"/>
      <c r="K2863" s="776"/>
      <c r="L2863" s="776"/>
      <c r="M2863" s="776"/>
      <c r="N2863" s="776"/>
      <c r="O2863" s="776"/>
      <c r="P2863" s="776"/>
      <c r="Q2863" s="776"/>
      <c r="R2863" s="776"/>
      <c r="S2863" s="776"/>
      <c r="T2863" s="776"/>
      <c r="U2863" s="776"/>
      <c r="V2863" s="46"/>
      <c r="W2863" s="46"/>
      <c r="X2863" s="775"/>
      <c r="Y2863" s="775"/>
      <c r="Z2863" s="775"/>
      <c r="AA2863" s="775"/>
      <c r="AB2863" s="775"/>
    </row>
    <row r="2864" spans="1:28" s="43" customFormat="1" x14ac:dyDescent="0.2">
      <c r="A2864" s="776"/>
      <c r="B2864" s="780"/>
      <c r="D2864" s="779"/>
      <c r="E2864" s="779"/>
      <c r="F2864" s="778"/>
      <c r="G2864" s="777"/>
      <c r="H2864" s="776"/>
      <c r="I2864" s="776"/>
      <c r="J2864" s="776"/>
      <c r="K2864" s="776"/>
      <c r="L2864" s="776"/>
      <c r="M2864" s="776"/>
      <c r="N2864" s="776"/>
      <c r="O2864" s="776"/>
      <c r="P2864" s="776"/>
      <c r="Q2864" s="776"/>
      <c r="R2864" s="776"/>
      <c r="S2864" s="776"/>
      <c r="T2864" s="776"/>
      <c r="U2864" s="776"/>
      <c r="V2864" s="46"/>
      <c r="W2864" s="46"/>
      <c r="X2864" s="775"/>
      <c r="Y2864" s="775"/>
      <c r="Z2864" s="775"/>
      <c r="AA2864" s="775"/>
      <c r="AB2864" s="775"/>
    </row>
    <row r="2865" spans="1:28" s="43" customFormat="1" x14ac:dyDescent="0.2">
      <c r="A2865" s="776"/>
      <c r="B2865" s="780"/>
      <c r="D2865" s="779"/>
      <c r="E2865" s="779"/>
      <c r="F2865" s="778"/>
      <c r="G2865" s="777"/>
      <c r="H2865" s="776"/>
      <c r="I2865" s="776"/>
      <c r="J2865" s="776"/>
      <c r="K2865" s="776"/>
      <c r="L2865" s="776"/>
      <c r="M2865" s="776"/>
      <c r="N2865" s="776"/>
      <c r="O2865" s="776"/>
      <c r="P2865" s="776"/>
      <c r="Q2865" s="776"/>
      <c r="R2865" s="776"/>
      <c r="S2865" s="776"/>
      <c r="T2865" s="776"/>
      <c r="U2865" s="776"/>
      <c r="V2865" s="46"/>
      <c r="W2865" s="46"/>
      <c r="X2865" s="775"/>
      <c r="Y2865" s="775"/>
      <c r="Z2865" s="775"/>
      <c r="AA2865" s="775"/>
      <c r="AB2865" s="775"/>
    </row>
    <row r="2866" spans="1:28" s="43" customFormat="1" x14ac:dyDescent="0.2">
      <c r="A2866" s="776"/>
      <c r="B2866" s="780"/>
      <c r="D2866" s="779"/>
      <c r="E2866" s="779"/>
      <c r="F2866" s="778"/>
      <c r="G2866" s="777"/>
      <c r="H2866" s="776"/>
      <c r="I2866" s="776"/>
      <c r="J2866" s="776"/>
      <c r="K2866" s="776"/>
      <c r="L2866" s="776"/>
      <c r="M2866" s="776"/>
      <c r="N2866" s="776"/>
      <c r="O2866" s="776"/>
      <c r="P2866" s="776"/>
      <c r="Q2866" s="776"/>
      <c r="R2866" s="776"/>
      <c r="S2866" s="776"/>
      <c r="T2866" s="776"/>
      <c r="U2866" s="776"/>
      <c r="V2866" s="46"/>
      <c r="W2866" s="46"/>
      <c r="X2866" s="775"/>
      <c r="Y2866" s="775"/>
      <c r="Z2866" s="775"/>
      <c r="AA2866" s="775"/>
      <c r="AB2866" s="775"/>
    </row>
    <row r="2867" spans="1:28" s="43" customFormat="1" x14ac:dyDescent="0.2">
      <c r="A2867" s="776"/>
      <c r="B2867" s="780"/>
      <c r="D2867" s="779"/>
      <c r="E2867" s="779"/>
      <c r="F2867" s="778"/>
      <c r="G2867" s="777"/>
      <c r="H2867" s="776"/>
      <c r="I2867" s="776"/>
      <c r="J2867" s="776"/>
      <c r="K2867" s="776"/>
      <c r="L2867" s="776"/>
      <c r="M2867" s="776"/>
      <c r="N2867" s="776"/>
      <c r="O2867" s="776"/>
      <c r="P2867" s="776"/>
      <c r="Q2867" s="776"/>
      <c r="R2867" s="776"/>
      <c r="S2867" s="776"/>
      <c r="T2867" s="776"/>
      <c r="U2867" s="776"/>
      <c r="V2867" s="46"/>
      <c r="W2867" s="46"/>
      <c r="X2867" s="775"/>
      <c r="Y2867" s="775"/>
      <c r="Z2867" s="775"/>
      <c r="AA2867" s="775"/>
      <c r="AB2867" s="775"/>
    </row>
    <row r="2868" spans="1:28" s="43" customFormat="1" x14ac:dyDescent="0.2">
      <c r="A2868" s="776"/>
      <c r="B2868" s="780"/>
      <c r="D2868" s="779"/>
      <c r="E2868" s="779"/>
      <c r="F2868" s="778"/>
      <c r="G2868" s="777"/>
      <c r="H2868" s="776"/>
      <c r="I2868" s="776"/>
      <c r="J2868" s="776"/>
      <c r="K2868" s="776"/>
      <c r="L2868" s="776"/>
      <c r="M2868" s="776"/>
      <c r="N2868" s="776"/>
      <c r="O2868" s="776"/>
      <c r="P2868" s="776"/>
      <c r="Q2868" s="776"/>
      <c r="R2868" s="776"/>
      <c r="S2868" s="776"/>
      <c r="T2868" s="776"/>
      <c r="U2868" s="776"/>
      <c r="V2868" s="46"/>
      <c r="W2868" s="46"/>
      <c r="X2868" s="775"/>
      <c r="Y2868" s="775"/>
      <c r="Z2868" s="775"/>
      <c r="AA2868" s="775"/>
      <c r="AB2868" s="775"/>
    </row>
    <row r="2869" spans="1:28" s="43" customFormat="1" x14ac:dyDescent="0.2">
      <c r="A2869" s="776"/>
      <c r="B2869" s="780"/>
      <c r="D2869" s="779"/>
      <c r="E2869" s="779"/>
      <c r="F2869" s="778"/>
      <c r="G2869" s="777"/>
      <c r="H2869" s="776"/>
      <c r="I2869" s="776"/>
      <c r="J2869" s="776"/>
      <c r="K2869" s="776"/>
      <c r="L2869" s="776"/>
      <c r="M2869" s="776"/>
      <c r="N2869" s="776"/>
      <c r="O2869" s="776"/>
      <c r="P2869" s="776"/>
      <c r="Q2869" s="776"/>
      <c r="R2869" s="776"/>
      <c r="S2869" s="776"/>
      <c r="T2869" s="776"/>
      <c r="U2869" s="776"/>
      <c r="V2869" s="46"/>
      <c r="W2869" s="46"/>
      <c r="X2869" s="775"/>
      <c r="Y2869" s="775"/>
      <c r="Z2869" s="775"/>
      <c r="AA2869" s="775"/>
      <c r="AB2869" s="775"/>
    </row>
    <row r="2870" spans="1:28" s="43" customFormat="1" x14ac:dyDescent="0.2">
      <c r="A2870" s="776"/>
      <c r="B2870" s="780"/>
      <c r="D2870" s="779"/>
      <c r="E2870" s="779"/>
      <c r="F2870" s="778"/>
      <c r="G2870" s="777"/>
      <c r="H2870" s="776"/>
      <c r="I2870" s="776"/>
      <c r="J2870" s="776"/>
      <c r="K2870" s="776"/>
      <c r="L2870" s="776"/>
      <c r="M2870" s="776"/>
      <c r="N2870" s="776"/>
      <c r="O2870" s="776"/>
      <c r="P2870" s="776"/>
      <c r="Q2870" s="776"/>
      <c r="R2870" s="776"/>
      <c r="S2870" s="776"/>
      <c r="T2870" s="776"/>
      <c r="U2870" s="776"/>
      <c r="V2870" s="46"/>
      <c r="W2870" s="46"/>
      <c r="X2870" s="775"/>
      <c r="Y2870" s="775"/>
      <c r="Z2870" s="775"/>
      <c r="AA2870" s="775"/>
      <c r="AB2870" s="775"/>
    </row>
    <row r="2871" spans="1:28" s="43" customFormat="1" x14ac:dyDescent="0.2">
      <c r="A2871" s="776"/>
      <c r="B2871" s="780"/>
      <c r="D2871" s="779"/>
      <c r="E2871" s="779"/>
      <c r="F2871" s="778"/>
      <c r="G2871" s="777"/>
      <c r="H2871" s="776"/>
      <c r="I2871" s="776"/>
      <c r="J2871" s="776"/>
      <c r="K2871" s="776"/>
      <c r="L2871" s="776"/>
      <c r="M2871" s="776"/>
      <c r="N2871" s="776"/>
      <c r="O2871" s="776"/>
      <c r="P2871" s="776"/>
      <c r="Q2871" s="776"/>
      <c r="R2871" s="776"/>
      <c r="S2871" s="776"/>
      <c r="T2871" s="776"/>
      <c r="U2871" s="776"/>
      <c r="V2871" s="46"/>
      <c r="W2871" s="46"/>
      <c r="X2871" s="775"/>
      <c r="Y2871" s="775"/>
      <c r="Z2871" s="775"/>
      <c r="AA2871" s="775"/>
      <c r="AB2871" s="775"/>
    </row>
    <row r="2872" spans="1:28" s="43" customFormat="1" x14ac:dyDescent="0.2">
      <c r="A2872" s="776"/>
      <c r="B2872" s="780"/>
      <c r="D2872" s="779"/>
      <c r="E2872" s="779"/>
      <c r="F2872" s="778"/>
      <c r="G2872" s="777"/>
      <c r="H2872" s="776"/>
      <c r="I2872" s="776"/>
      <c r="J2872" s="776"/>
      <c r="K2872" s="776"/>
      <c r="L2872" s="776"/>
      <c r="M2872" s="776"/>
      <c r="N2872" s="776"/>
      <c r="O2872" s="776"/>
      <c r="P2872" s="776"/>
      <c r="Q2872" s="776"/>
      <c r="R2872" s="776"/>
      <c r="S2872" s="776"/>
      <c r="T2872" s="776"/>
      <c r="U2872" s="776"/>
      <c r="V2872" s="46"/>
      <c r="W2872" s="46"/>
      <c r="X2872" s="775"/>
      <c r="Y2872" s="775"/>
      <c r="Z2872" s="775"/>
      <c r="AA2872" s="775"/>
      <c r="AB2872" s="775"/>
    </row>
    <row r="2873" spans="1:28" s="43" customFormat="1" x14ac:dyDescent="0.2">
      <c r="A2873" s="776"/>
      <c r="B2873" s="780"/>
      <c r="D2873" s="779"/>
      <c r="E2873" s="779"/>
      <c r="F2873" s="778"/>
      <c r="G2873" s="777"/>
      <c r="H2873" s="776"/>
      <c r="I2873" s="776"/>
      <c r="J2873" s="776"/>
      <c r="K2873" s="776"/>
      <c r="L2873" s="776"/>
      <c r="M2873" s="776"/>
      <c r="N2873" s="776"/>
      <c r="O2873" s="776"/>
      <c r="P2873" s="776"/>
      <c r="Q2873" s="776"/>
      <c r="R2873" s="776"/>
      <c r="S2873" s="776"/>
      <c r="T2873" s="776"/>
      <c r="U2873" s="776"/>
      <c r="V2873" s="46"/>
      <c r="W2873" s="46"/>
      <c r="X2873" s="775"/>
      <c r="Y2873" s="775"/>
      <c r="Z2873" s="775"/>
      <c r="AA2873" s="775"/>
      <c r="AB2873" s="775"/>
    </row>
    <row r="2874" spans="1:28" s="43" customFormat="1" x14ac:dyDescent="0.2">
      <c r="A2874" s="776"/>
      <c r="B2874" s="780"/>
      <c r="D2874" s="779"/>
      <c r="E2874" s="779"/>
      <c r="F2874" s="778"/>
      <c r="G2874" s="777"/>
      <c r="H2874" s="776"/>
      <c r="I2874" s="776"/>
      <c r="J2874" s="776"/>
      <c r="K2874" s="776"/>
      <c r="L2874" s="776"/>
      <c r="M2874" s="776"/>
      <c r="N2874" s="776"/>
      <c r="O2874" s="776"/>
      <c r="P2874" s="776"/>
      <c r="Q2874" s="776"/>
      <c r="R2874" s="776"/>
      <c r="S2874" s="776"/>
      <c r="T2874" s="776"/>
      <c r="U2874" s="776"/>
      <c r="V2874" s="46"/>
      <c r="W2874" s="46"/>
      <c r="X2874" s="775"/>
      <c r="Y2874" s="775"/>
      <c r="Z2874" s="775"/>
      <c r="AA2874" s="775"/>
      <c r="AB2874" s="775"/>
    </row>
    <row r="2875" spans="1:28" s="43" customFormat="1" x14ac:dyDescent="0.2">
      <c r="A2875" s="776"/>
      <c r="B2875" s="780"/>
      <c r="D2875" s="779"/>
      <c r="E2875" s="779"/>
      <c r="F2875" s="778"/>
      <c r="G2875" s="777"/>
      <c r="H2875" s="776"/>
      <c r="I2875" s="776"/>
      <c r="J2875" s="776"/>
      <c r="K2875" s="776"/>
      <c r="L2875" s="776"/>
      <c r="M2875" s="776"/>
      <c r="N2875" s="776"/>
      <c r="O2875" s="776"/>
      <c r="P2875" s="776"/>
      <c r="Q2875" s="776"/>
      <c r="R2875" s="776"/>
      <c r="S2875" s="776"/>
      <c r="T2875" s="776"/>
      <c r="U2875" s="776"/>
      <c r="V2875" s="46"/>
      <c r="W2875" s="46"/>
      <c r="X2875" s="775"/>
      <c r="Y2875" s="775"/>
      <c r="Z2875" s="775"/>
      <c r="AA2875" s="775"/>
      <c r="AB2875" s="775"/>
    </row>
    <row r="2876" spans="1:28" s="43" customFormat="1" x14ac:dyDescent="0.2">
      <c r="A2876" s="776"/>
      <c r="B2876" s="780"/>
      <c r="D2876" s="779"/>
      <c r="E2876" s="779"/>
      <c r="F2876" s="778"/>
      <c r="G2876" s="777"/>
      <c r="H2876" s="776"/>
      <c r="I2876" s="776"/>
      <c r="J2876" s="776"/>
      <c r="K2876" s="776"/>
      <c r="L2876" s="776"/>
      <c r="M2876" s="776"/>
      <c r="N2876" s="776"/>
      <c r="O2876" s="776"/>
      <c r="P2876" s="776"/>
      <c r="Q2876" s="776"/>
      <c r="R2876" s="776"/>
      <c r="S2876" s="776"/>
      <c r="T2876" s="776"/>
      <c r="U2876" s="776"/>
      <c r="V2876" s="46"/>
      <c r="W2876" s="46"/>
      <c r="X2876" s="775"/>
      <c r="Y2876" s="775"/>
      <c r="Z2876" s="775"/>
      <c r="AA2876" s="775"/>
      <c r="AB2876" s="775"/>
    </row>
    <row r="2877" spans="1:28" s="43" customFormat="1" x14ac:dyDescent="0.2">
      <c r="A2877" s="776"/>
      <c r="B2877" s="780"/>
      <c r="D2877" s="779"/>
      <c r="E2877" s="779"/>
      <c r="F2877" s="778"/>
      <c r="G2877" s="777"/>
      <c r="H2877" s="776"/>
      <c r="I2877" s="776"/>
      <c r="J2877" s="776"/>
      <c r="K2877" s="776"/>
      <c r="L2877" s="776"/>
      <c r="M2877" s="776"/>
      <c r="N2877" s="776"/>
      <c r="O2877" s="776"/>
      <c r="P2877" s="776"/>
      <c r="Q2877" s="776"/>
      <c r="R2877" s="776"/>
      <c r="S2877" s="776"/>
      <c r="T2877" s="776"/>
      <c r="U2877" s="776"/>
      <c r="V2877" s="46"/>
      <c r="W2877" s="46"/>
      <c r="X2877" s="775"/>
      <c r="Y2877" s="775"/>
      <c r="Z2877" s="775"/>
      <c r="AA2877" s="775"/>
      <c r="AB2877" s="775"/>
    </row>
    <row r="2878" spans="1:28" s="43" customFormat="1" x14ac:dyDescent="0.2">
      <c r="A2878" s="776"/>
      <c r="B2878" s="780"/>
      <c r="D2878" s="779"/>
      <c r="E2878" s="779"/>
      <c r="F2878" s="778"/>
      <c r="G2878" s="777"/>
      <c r="H2878" s="776"/>
      <c r="I2878" s="776"/>
      <c r="J2878" s="776"/>
      <c r="K2878" s="776"/>
      <c r="L2878" s="776"/>
      <c r="M2878" s="776"/>
      <c r="N2878" s="776"/>
      <c r="O2878" s="776"/>
      <c r="P2878" s="776"/>
      <c r="Q2878" s="776"/>
      <c r="R2878" s="776"/>
      <c r="S2878" s="776"/>
      <c r="T2878" s="776"/>
      <c r="U2878" s="776"/>
      <c r="V2878" s="46"/>
      <c r="W2878" s="46"/>
      <c r="X2878" s="775"/>
      <c r="Y2878" s="775"/>
      <c r="Z2878" s="775"/>
      <c r="AA2878" s="775"/>
      <c r="AB2878" s="775"/>
    </row>
    <row r="2879" spans="1:28" s="43" customFormat="1" x14ac:dyDescent="0.2">
      <c r="A2879" s="776"/>
      <c r="B2879" s="780"/>
      <c r="D2879" s="779"/>
      <c r="E2879" s="779"/>
      <c r="F2879" s="778"/>
      <c r="G2879" s="777"/>
      <c r="H2879" s="776"/>
      <c r="I2879" s="776"/>
      <c r="J2879" s="776"/>
      <c r="K2879" s="776"/>
      <c r="L2879" s="776"/>
      <c r="M2879" s="776"/>
      <c r="N2879" s="776"/>
      <c r="O2879" s="776"/>
      <c r="P2879" s="776"/>
      <c r="Q2879" s="776"/>
      <c r="R2879" s="776"/>
      <c r="S2879" s="776"/>
      <c r="T2879" s="776"/>
      <c r="U2879" s="776"/>
      <c r="V2879" s="46"/>
      <c r="W2879" s="46"/>
      <c r="X2879" s="775"/>
      <c r="Y2879" s="775"/>
      <c r="Z2879" s="775"/>
      <c r="AA2879" s="775"/>
      <c r="AB2879" s="775"/>
    </row>
    <row r="2880" spans="1:28" s="43" customFormat="1" x14ac:dyDescent="0.2">
      <c r="A2880" s="776"/>
      <c r="B2880" s="780"/>
      <c r="D2880" s="779"/>
      <c r="E2880" s="779"/>
      <c r="F2880" s="778"/>
      <c r="G2880" s="777"/>
      <c r="H2880" s="776"/>
      <c r="I2880" s="776"/>
      <c r="J2880" s="776"/>
      <c r="K2880" s="776"/>
      <c r="L2880" s="776"/>
      <c r="M2880" s="776"/>
      <c r="N2880" s="776"/>
      <c r="O2880" s="776"/>
      <c r="P2880" s="776"/>
      <c r="Q2880" s="776"/>
      <c r="R2880" s="776"/>
      <c r="S2880" s="776"/>
      <c r="T2880" s="776"/>
      <c r="U2880" s="776"/>
      <c r="V2880" s="46"/>
      <c r="W2880" s="46"/>
      <c r="X2880" s="775"/>
      <c r="Y2880" s="775"/>
      <c r="Z2880" s="775"/>
      <c r="AA2880" s="775"/>
      <c r="AB2880" s="775"/>
    </row>
    <row r="2881" spans="1:28" s="43" customFormat="1" x14ac:dyDescent="0.2">
      <c r="A2881" s="776"/>
      <c r="B2881" s="780"/>
      <c r="D2881" s="779"/>
      <c r="E2881" s="779"/>
      <c r="F2881" s="778"/>
      <c r="G2881" s="777"/>
      <c r="H2881" s="776"/>
      <c r="I2881" s="776"/>
      <c r="J2881" s="776"/>
      <c r="K2881" s="776"/>
      <c r="L2881" s="776"/>
      <c r="M2881" s="776"/>
      <c r="N2881" s="776"/>
      <c r="O2881" s="776"/>
      <c r="P2881" s="776"/>
      <c r="Q2881" s="776"/>
      <c r="R2881" s="776"/>
      <c r="S2881" s="776"/>
      <c r="T2881" s="776"/>
      <c r="U2881" s="776"/>
      <c r="V2881" s="46"/>
      <c r="W2881" s="46"/>
      <c r="X2881" s="775"/>
      <c r="Y2881" s="775"/>
      <c r="Z2881" s="775"/>
      <c r="AA2881" s="775"/>
      <c r="AB2881" s="775"/>
    </row>
    <row r="2882" spans="1:28" s="43" customFormat="1" x14ac:dyDescent="0.2">
      <c r="A2882" s="776"/>
      <c r="B2882" s="780"/>
      <c r="D2882" s="779"/>
      <c r="E2882" s="779"/>
      <c r="F2882" s="778"/>
      <c r="G2882" s="777"/>
      <c r="H2882" s="776"/>
      <c r="I2882" s="776"/>
      <c r="J2882" s="776"/>
      <c r="K2882" s="776"/>
      <c r="L2882" s="776"/>
      <c r="M2882" s="776"/>
      <c r="N2882" s="776"/>
      <c r="O2882" s="776"/>
      <c r="P2882" s="776"/>
      <c r="Q2882" s="776"/>
      <c r="R2882" s="776"/>
      <c r="S2882" s="776"/>
      <c r="T2882" s="776"/>
      <c r="U2882" s="776"/>
      <c r="V2882" s="46"/>
      <c r="W2882" s="46"/>
      <c r="X2882" s="775"/>
      <c r="Y2882" s="775"/>
      <c r="Z2882" s="775"/>
      <c r="AA2882" s="775"/>
      <c r="AB2882" s="775"/>
    </row>
    <row r="2883" spans="1:28" s="43" customFormat="1" x14ac:dyDescent="0.2">
      <c r="A2883" s="776"/>
      <c r="B2883" s="780"/>
      <c r="D2883" s="779"/>
      <c r="E2883" s="779"/>
      <c r="F2883" s="778"/>
      <c r="G2883" s="777"/>
      <c r="H2883" s="776"/>
      <c r="I2883" s="776"/>
      <c r="J2883" s="776"/>
      <c r="K2883" s="776"/>
      <c r="L2883" s="776"/>
      <c r="M2883" s="776"/>
      <c r="N2883" s="776"/>
      <c r="O2883" s="776"/>
      <c r="P2883" s="776"/>
      <c r="Q2883" s="776"/>
      <c r="R2883" s="776"/>
      <c r="S2883" s="776"/>
      <c r="T2883" s="776"/>
      <c r="U2883" s="776"/>
      <c r="V2883" s="46"/>
      <c r="W2883" s="46"/>
      <c r="X2883" s="775"/>
      <c r="Y2883" s="775"/>
      <c r="Z2883" s="775"/>
      <c r="AA2883" s="775"/>
      <c r="AB2883" s="775"/>
    </row>
    <row r="2884" spans="1:28" s="43" customFormat="1" x14ac:dyDescent="0.2">
      <c r="A2884" s="776"/>
      <c r="B2884" s="780"/>
      <c r="D2884" s="779"/>
      <c r="E2884" s="779"/>
      <c r="F2884" s="778"/>
      <c r="G2884" s="777"/>
      <c r="H2884" s="776"/>
      <c r="I2884" s="776"/>
      <c r="J2884" s="776"/>
      <c r="K2884" s="776"/>
      <c r="L2884" s="776"/>
      <c r="M2884" s="776"/>
      <c r="N2884" s="776"/>
      <c r="O2884" s="776"/>
      <c r="P2884" s="776"/>
      <c r="Q2884" s="776"/>
      <c r="R2884" s="776"/>
      <c r="S2884" s="776"/>
      <c r="T2884" s="776"/>
      <c r="U2884" s="776"/>
      <c r="V2884" s="46"/>
      <c r="W2884" s="46"/>
      <c r="X2884" s="775"/>
      <c r="Y2884" s="775"/>
      <c r="Z2884" s="775"/>
      <c r="AA2884" s="775"/>
      <c r="AB2884" s="775"/>
    </row>
    <row r="2885" spans="1:28" s="43" customFormat="1" x14ac:dyDescent="0.2">
      <c r="A2885" s="776"/>
      <c r="B2885" s="780"/>
      <c r="D2885" s="779"/>
      <c r="E2885" s="779"/>
      <c r="F2885" s="778"/>
      <c r="G2885" s="777"/>
      <c r="H2885" s="776"/>
      <c r="I2885" s="776"/>
      <c r="J2885" s="776"/>
      <c r="K2885" s="776"/>
      <c r="L2885" s="776"/>
      <c r="M2885" s="776"/>
      <c r="N2885" s="776"/>
      <c r="O2885" s="776"/>
      <c r="P2885" s="776"/>
      <c r="Q2885" s="776"/>
      <c r="R2885" s="776"/>
      <c r="S2885" s="776"/>
      <c r="T2885" s="776"/>
      <c r="U2885" s="776"/>
      <c r="V2885" s="46"/>
      <c r="W2885" s="46"/>
      <c r="X2885" s="775"/>
      <c r="Y2885" s="775"/>
      <c r="Z2885" s="775"/>
      <c r="AA2885" s="775"/>
      <c r="AB2885" s="775"/>
    </row>
    <row r="2886" spans="1:28" s="43" customFormat="1" x14ac:dyDescent="0.2">
      <c r="A2886" s="776"/>
      <c r="B2886" s="780"/>
      <c r="D2886" s="779"/>
      <c r="E2886" s="779"/>
      <c r="F2886" s="778"/>
      <c r="G2886" s="777"/>
      <c r="H2886" s="776"/>
      <c r="I2886" s="776"/>
      <c r="J2886" s="776"/>
      <c r="K2886" s="776"/>
      <c r="L2886" s="776"/>
      <c r="M2886" s="776"/>
      <c r="N2886" s="776"/>
      <c r="O2886" s="776"/>
      <c r="P2886" s="776"/>
      <c r="Q2886" s="776"/>
      <c r="R2886" s="776"/>
      <c r="S2886" s="776"/>
      <c r="T2886" s="776"/>
      <c r="U2886" s="776"/>
      <c r="V2886" s="46"/>
      <c r="W2886" s="46"/>
      <c r="X2886" s="775"/>
      <c r="Y2886" s="775"/>
      <c r="Z2886" s="775"/>
      <c r="AA2886" s="775"/>
      <c r="AB2886" s="775"/>
    </row>
    <row r="2887" spans="1:28" s="43" customFormat="1" x14ac:dyDescent="0.2">
      <c r="A2887" s="776"/>
      <c r="B2887" s="780"/>
      <c r="D2887" s="779"/>
      <c r="E2887" s="779"/>
      <c r="F2887" s="778"/>
      <c r="G2887" s="777"/>
      <c r="H2887" s="776"/>
      <c r="I2887" s="776"/>
      <c r="J2887" s="776"/>
      <c r="K2887" s="776"/>
      <c r="L2887" s="776"/>
      <c r="M2887" s="776"/>
      <c r="N2887" s="776"/>
      <c r="O2887" s="776"/>
      <c r="P2887" s="776"/>
      <c r="Q2887" s="776"/>
      <c r="R2887" s="776"/>
      <c r="S2887" s="776"/>
      <c r="T2887" s="776"/>
      <c r="U2887" s="776"/>
      <c r="V2887" s="46"/>
      <c r="W2887" s="46"/>
      <c r="X2887" s="775"/>
      <c r="Y2887" s="775"/>
      <c r="Z2887" s="775"/>
      <c r="AA2887" s="775"/>
      <c r="AB2887" s="775"/>
    </row>
    <row r="2888" spans="1:28" s="43" customFormat="1" x14ac:dyDescent="0.2">
      <c r="A2888" s="776"/>
      <c r="B2888" s="780"/>
      <c r="D2888" s="779"/>
      <c r="E2888" s="779"/>
      <c r="F2888" s="778"/>
      <c r="G2888" s="777"/>
      <c r="H2888" s="776"/>
      <c r="I2888" s="776"/>
      <c r="J2888" s="776"/>
      <c r="K2888" s="776"/>
      <c r="L2888" s="776"/>
      <c r="M2888" s="776"/>
      <c r="N2888" s="776"/>
      <c r="O2888" s="776"/>
      <c r="P2888" s="776"/>
      <c r="Q2888" s="776"/>
      <c r="R2888" s="776"/>
      <c r="S2888" s="776"/>
      <c r="T2888" s="776"/>
      <c r="U2888" s="776"/>
      <c r="V2888" s="46"/>
      <c r="W2888" s="46"/>
      <c r="X2888" s="775"/>
      <c r="Y2888" s="775"/>
      <c r="Z2888" s="775"/>
      <c r="AA2888" s="775"/>
      <c r="AB2888" s="775"/>
    </row>
    <row r="2889" spans="1:28" s="43" customFormat="1" x14ac:dyDescent="0.2">
      <c r="A2889" s="776"/>
      <c r="B2889" s="780"/>
      <c r="D2889" s="779"/>
      <c r="E2889" s="779"/>
      <c r="F2889" s="778"/>
      <c r="G2889" s="777"/>
      <c r="H2889" s="776"/>
      <c r="I2889" s="776"/>
      <c r="J2889" s="776"/>
      <c r="K2889" s="776"/>
      <c r="L2889" s="776"/>
      <c r="M2889" s="776"/>
      <c r="N2889" s="776"/>
      <c r="O2889" s="776"/>
      <c r="P2889" s="776"/>
      <c r="Q2889" s="776"/>
      <c r="R2889" s="776"/>
      <c r="S2889" s="776"/>
      <c r="T2889" s="776"/>
      <c r="U2889" s="776"/>
      <c r="V2889" s="46"/>
      <c r="W2889" s="46"/>
      <c r="X2889" s="775"/>
      <c r="Y2889" s="775"/>
      <c r="Z2889" s="775"/>
      <c r="AA2889" s="775"/>
      <c r="AB2889" s="775"/>
    </row>
    <row r="2890" spans="1:28" s="43" customFormat="1" x14ac:dyDescent="0.2">
      <c r="A2890" s="776"/>
      <c r="B2890" s="780"/>
      <c r="D2890" s="779"/>
      <c r="E2890" s="779"/>
      <c r="F2890" s="778"/>
      <c r="G2890" s="777"/>
      <c r="H2890" s="776"/>
      <c r="I2890" s="776"/>
      <c r="J2890" s="776"/>
      <c r="K2890" s="776"/>
      <c r="L2890" s="776"/>
      <c r="M2890" s="776"/>
      <c r="N2890" s="776"/>
      <c r="O2890" s="776"/>
      <c r="P2890" s="776"/>
      <c r="Q2890" s="776"/>
      <c r="R2890" s="776"/>
      <c r="S2890" s="776"/>
      <c r="T2890" s="776"/>
      <c r="U2890" s="776"/>
      <c r="V2890" s="46"/>
      <c r="W2890" s="46"/>
      <c r="X2890" s="775"/>
      <c r="Y2890" s="775"/>
      <c r="Z2890" s="775"/>
      <c r="AA2890" s="775"/>
      <c r="AB2890" s="775"/>
    </row>
    <row r="2891" spans="1:28" s="43" customFormat="1" x14ac:dyDescent="0.2">
      <c r="A2891" s="776"/>
      <c r="B2891" s="780"/>
      <c r="D2891" s="779"/>
      <c r="E2891" s="779"/>
      <c r="F2891" s="778"/>
      <c r="G2891" s="777"/>
      <c r="H2891" s="776"/>
      <c r="I2891" s="776"/>
      <c r="J2891" s="776"/>
      <c r="K2891" s="776"/>
      <c r="L2891" s="776"/>
      <c r="M2891" s="776"/>
      <c r="N2891" s="776"/>
      <c r="O2891" s="776"/>
      <c r="P2891" s="776"/>
      <c r="Q2891" s="776"/>
      <c r="R2891" s="776"/>
      <c r="S2891" s="776"/>
      <c r="T2891" s="776"/>
      <c r="U2891" s="776"/>
      <c r="V2891" s="46"/>
      <c r="W2891" s="46"/>
      <c r="X2891" s="775"/>
      <c r="Y2891" s="775"/>
      <c r="Z2891" s="775"/>
      <c r="AA2891" s="775"/>
      <c r="AB2891" s="775"/>
    </row>
    <row r="2892" spans="1:28" s="43" customFormat="1" x14ac:dyDescent="0.2">
      <c r="A2892" s="776"/>
      <c r="B2892" s="780"/>
      <c r="D2892" s="779"/>
      <c r="E2892" s="779"/>
      <c r="F2892" s="778"/>
      <c r="G2892" s="777"/>
      <c r="H2892" s="776"/>
      <c r="I2892" s="776"/>
      <c r="J2892" s="776"/>
      <c r="K2892" s="776"/>
      <c r="L2892" s="776"/>
      <c r="M2892" s="776"/>
      <c r="N2892" s="776"/>
      <c r="O2892" s="776"/>
      <c r="P2892" s="776"/>
      <c r="Q2892" s="776"/>
      <c r="R2892" s="776"/>
      <c r="S2892" s="776"/>
      <c r="T2892" s="776"/>
      <c r="U2892" s="776"/>
      <c r="V2892" s="46"/>
      <c r="W2892" s="46"/>
      <c r="X2892" s="775"/>
      <c r="Y2892" s="775"/>
      <c r="Z2892" s="775"/>
      <c r="AA2892" s="775"/>
      <c r="AB2892" s="775"/>
    </row>
    <row r="2893" spans="1:28" s="43" customFormat="1" x14ac:dyDescent="0.2">
      <c r="A2893" s="776"/>
      <c r="B2893" s="780"/>
      <c r="D2893" s="779"/>
      <c r="E2893" s="779"/>
      <c r="F2893" s="778"/>
      <c r="G2893" s="777"/>
      <c r="H2893" s="776"/>
      <c r="I2893" s="776"/>
      <c r="J2893" s="776"/>
      <c r="K2893" s="776"/>
      <c r="L2893" s="776"/>
      <c r="M2893" s="776"/>
      <c r="N2893" s="776"/>
      <c r="O2893" s="776"/>
      <c r="P2893" s="776"/>
      <c r="Q2893" s="776"/>
      <c r="R2893" s="776"/>
      <c r="S2893" s="776"/>
      <c r="T2893" s="776"/>
      <c r="U2893" s="776"/>
      <c r="V2893" s="46"/>
      <c r="W2893" s="46"/>
      <c r="X2893" s="775"/>
      <c r="Y2893" s="775"/>
      <c r="Z2893" s="775"/>
      <c r="AA2893" s="775"/>
      <c r="AB2893" s="775"/>
    </row>
    <row r="2894" spans="1:28" s="43" customFormat="1" x14ac:dyDescent="0.2">
      <c r="A2894" s="776"/>
      <c r="B2894" s="780"/>
      <c r="D2894" s="779"/>
      <c r="E2894" s="779"/>
      <c r="F2894" s="778"/>
      <c r="G2894" s="777"/>
      <c r="H2894" s="776"/>
      <c r="I2894" s="776"/>
      <c r="J2894" s="776"/>
      <c r="K2894" s="776"/>
      <c r="L2894" s="776"/>
      <c r="M2894" s="776"/>
      <c r="N2894" s="776"/>
      <c r="O2894" s="776"/>
      <c r="P2894" s="776"/>
      <c r="Q2894" s="776"/>
      <c r="R2894" s="776"/>
      <c r="S2894" s="776"/>
      <c r="T2894" s="776"/>
      <c r="U2894" s="776"/>
      <c r="V2894" s="46"/>
      <c r="W2894" s="46"/>
      <c r="X2894" s="775"/>
      <c r="Y2894" s="775"/>
      <c r="Z2894" s="775"/>
      <c r="AA2894" s="775"/>
      <c r="AB2894" s="775"/>
    </row>
    <row r="2895" spans="1:28" s="43" customFormat="1" x14ac:dyDescent="0.2">
      <c r="A2895" s="776"/>
      <c r="B2895" s="780"/>
      <c r="D2895" s="779"/>
      <c r="E2895" s="779"/>
      <c r="F2895" s="778"/>
      <c r="G2895" s="777"/>
      <c r="H2895" s="776"/>
      <c r="I2895" s="776"/>
      <c r="J2895" s="776"/>
      <c r="K2895" s="776"/>
      <c r="L2895" s="776"/>
      <c r="M2895" s="776"/>
      <c r="N2895" s="776"/>
      <c r="O2895" s="776"/>
      <c r="P2895" s="776"/>
      <c r="Q2895" s="776"/>
      <c r="R2895" s="776"/>
      <c r="S2895" s="776"/>
      <c r="T2895" s="776"/>
      <c r="U2895" s="776"/>
      <c r="V2895" s="46"/>
      <c r="W2895" s="46"/>
      <c r="X2895" s="775"/>
      <c r="Y2895" s="775"/>
      <c r="Z2895" s="775"/>
      <c r="AA2895" s="775"/>
      <c r="AB2895" s="775"/>
    </row>
    <row r="2896" spans="1:28" s="43" customFormat="1" x14ac:dyDescent="0.2">
      <c r="A2896" s="776"/>
      <c r="B2896" s="780"/>
      <c r="D2896" s="779"/>
      <c r="E2896" s="779"/>
      <c r="F2896" s="778"/>
      <c r="G2896" s="777"/>
      <c r="H2896" s="776"/>
      <c r="I2896" s="776"/>
      <c r="J2896" s="776"/>
      <c r="K2896" s="776"/>
      <c r="L2896" s="776"/>
      <c r="M2896" s="776"/>
      <c r="N2896" s="776"/>
      <c r="O2896" s="776"/>
      <c r="P2896" s="776"/>
      <c r="Q2896" s="776"/>
      <c r="R2896" s="776"/>
      <c r="S2896" s="776"/>
      <c r="T2896" s="776"/>
      <c r="U2896" s="776"/>
      <c r="V2896" s="46"/>
      <c r="W2896" s="46"/>
      <c r="X2896" s="775"/>
      <c r="Y2896" s="775"/>
      <c r="Z2896" s="775"/>
      <c r="AA2896" s="775"/>
      <c r="AB2896" s="775"/>
    </row>
    <row r="2897" spans="1:28" s="43" customFormat="1" x14ac:dyDescent="0.2">
      <c r="A2897" s="776"/>
      <c r="B2897" s="780"/>
      <c r="D2897" s="779"/>
      <c r="E2897" s="779"/>
      <c r="F2897" s="778"/>
      <c r="G2897" s="777"/>
      <c r="H2897" s="776"/>
      <c r="I2897" s="776"/>
      <c r="J2897" s="776"/>
      <c r="K2897" s="776"/>
      <c r="L2897" s="776"/>
      <c r="M2897" s="776"/>
      <c r="N2897" s="776"/>
      <c r="O2897" s="776"/>
      <c r="P2897" s="776"/>
      <c r="Q2897" s="776"/>
      <c r="R2897" s="776"/>
      <c r="S2897" s="776"/>
      <c r="T2897" s="776"/>
      <c r="U2897" s="776"/>
      <c r="V2897" s="46"/>
      <c r="W2897" s="46"/>
      <c r="X2897" s="775"/>
      <c r="Y2897" s="775"/>
      <c r="Z2897" s="775"/>
      <c r="AA2897" s="775"/>
      <c r="AB2897" s="775"/>
    </row>
    <row r="2898" spans="1:28" s="43" customFormat="1" x14ac:dyDescent="0.2">
      <c r="A2898" s="776"/>
      <c r="B2898" s="780"/>
      <c r="D2898" s="779"/>
      <c r="E2898" s="779"/>
      <c r="F2898" s="778"/>
      <c r="G2898" s="777"/>
      <c r="H2898" s="776"/>
      <c r="I2898" s="776"/>
      <c r="J2898" s="776"/>
      <c r="K2898" s="776"/>
      <c r="L2898" s="776"/>
      <c r="M2898" s="776"/>
      <c r="N2898" s="776"/>
      <c r="O2898" s="776"/>
      <c r="P2898" s="776"/>
      <c r="Q2898" s="776"/>
      <c r="R2898" s="776"/>
      <c r="S2898" s="776"/>
      <c r="T2898" s="776"/>
      <c r="U2898" s="776"/>
      <c r="V2898" s="46"/>
      <c r="W2898" s="46"/>
      <c r="X2898" s="775"/>
      <c r="Y2898" s="775"/>
      <c r="Z2898" s="775"/>
      <c r="AA2898" s="775"/>
      <c r="AB2898" s="775"/>
    </row>
    <row r="2899" spans="1:28" s="43" customFormat="1" x14ac:dyDescent="0.2">
      <c r="A2899" s="776"/>
      <c r="B2899" s="780"/>
      <c r="D2899" s="779"/>
      <c r="E2899" s="779"/>
      <c r="F2899" s="778"/>
      <c r="G2899" s="777"/>
      <c r="H2899" s="776"/>
      <c r="I2899" s="776"/>
      <c r="J2899" s="776"/>
      <c r="K2899" s="776"/>
      <c r="L2899" s="776"/>
      <c r="M2899" s="776"/>
      <c r="N2899" s="776"/>
      <c r="O2899" s="776"/>
      <c r="P2899" s="776"/>
      <c r="Q2899" s="776"/>
      <c r="R2899" s="776"/>
      <c r="S2899" s="776"/>
      <c r="T2899" s="776"/>
      <c r="U2899" s="776"/>
      <c r="V2899" s="46"/>
      <c r="W2899" s="46"/>
      <c r="X2899" s="775"/>
      <c r="Y2899" s="775"/>
      <c r="Z2899" s="775"/>
      <c r="AA2899" s="775"/>
      <c r="AB2899" s="775"/>
    </row>
    <row r="2900" spans="1:28" s="43" customFormat="1" x14ac:dyDescent="0.2">
      <c r="A2900" s="776"/>
      <c r="B2900" s="780"/>
      <c r="D2900" s="779"/>
      <c r="E2900" s="779"/>
      <c r="F2900" s="778"/>
      <c r="G2900" s="777"/>
      <c r="H2900" s="776"/>
      <c r="I2900" s="776"/>
      <c r="J2900" s="776"/>
      <c r="K2900" s="776"/>
      <c r="L2900" s="776"/>
      <c r="M2900" s="776"/>
      <c r="N2900" s="776"/>
      <c r="O2900" s="776"/>
      <c r="P2900" s="776"/>
      <c r="Q2900" s="776"/>
      <c r="R2900" s="776"/>
      <c r="S2900" s="776"/>
      <c r="T2900" s="776"/>
      <c r="U2900" s="776"/>
      <c r="V2900" s="46"/>
      <c r="W2900" s="46"/>
      <c r="X2900" s="775"/>
      <c r="Y2900" s="775"/>
      <c r="Z2900" s="775"/>
      <c r="AA2900" s="775"/>
      <c r="AB2900" s="775"/>
    </row>
    <row r="2901" spans="1:28" s="43" customFormat="1" x14ac:dyDescent="0.2">
      <c r="A2901" s="776"/>
      <c r="B2901" s="780"/>
      <c r="D2901" s="779"/>
      <c r="E2901" s="779"/>
      <c r="F2901" s="778"/>
      <c r="G2901" s="777"/>
      <c r="H2901" s="776"/>
      <c r="I2901" s="776"/>
      <c r="J2901" s="776"/>
      <c r="K2901" s="776"/>
      <c r="L2901" s="776"/>
      <c r="M2901" s="776"/>
      <c r="N2901" s="776"/>
      <c r="O2901" s="776"/>
      <c r="P2901" s="776"/>
      <c r="Q2901" s="776"/>
      <c r="R2901" s="776"/>
      <c r="S2901" s="776"/>
      <c r="T2901" s="776"/>
      <c r="U2901" s="776"/>
      <c r="V2901" s="46"/>
      <c r="W2901" s="46"/>
      <c r="X2901" s="775"/>
      <c r="Y2901" s="775"/>
      <c r="Z2901" s="775"/>
      <c r="AA2901" s="775"/>
      <c r="AB2901" s="775"/>
    </row>
    <row r="2902" spans="1:28" s="43" customFormat="1" x14ac:dyDescent="0.2">
      <c r="A2902" s="776"/>
      <c r="B2902" s="780"/>
      <c r="D2902" s="779"/>
      <c r="E2902" s="779"/>
      <c r="F2902" s="778"/>
      <c r="G2902" s="777"/>
      <c r="H2902" s="776"/>
      <c r="I2902" s="776"/>
      <c r="J2902" s="776"/>
      <c r="K2902" s="776"/>
      <c r="L2902" s="776"/>
      <c r="M2902" s="776"/>
      <c r="N2902" s="776"/>
      <c r="O2902" s="776"/>
      <c r="P2902" s="776"/>
      <c r="Q2902" s="776"/>
      <c r="R2902" s="776"/>
      <c r="S2902" s="776"/>
      <c r="T2902" s="776"/>
      <c r="U2902" s="776"/>
      <c r="V2902" s="46"/>
      <c r="W2902" s="46"/>
      <c r="X2902" s="775"/>
      <c r="Y2902" s="775"/>
      <c r="Z2902" s="775"/>
      <c r="AA2902" s="775"/>
      <c r="AB2902" s="775"/>
    </row>
    <row r="2903" spans="1:28" s="43" customFormat="1" x14ac:dyDescent="0.2">
      <c r="A2903" s="776"/>
      <c r="B2903" s="780"/>
      <c r="D2903" s="779"/>
      <c r="E2903" s="779"/>
      <c r="F2903" s="778"/>
      <c r="G2903" s="777"/>
      <c r="H2903" s="776"/>
      <c r="I2903" s="776"/>
      <c r="J2903" s="776"/>
      <c r="K2903" s="776"/>
      <c r="L2903" s="776"/>
      <c r="M2903" s="776"/>
      <c r="N2903" s="776"/>
      <c r="O2903" s="776"/>
      <c r="P2903" s="776"/>
      <c r="Q2903" s="776"/>
      <c r="R2903" s="776"/>
      <c r="S2903" s="776"/>
      <c r="T2903" s="776"/>
      <c r="U2903" s="776"/>
      <c r="V2903" s="46"/>
      <c r="W2903" s="46"/>
      <c r="X2903" s="775"/>
      <c r="Y2903" s="775"/>
      <c r="Z2903" s="775"/>
      <c r="AA2903" s="775"/>
      <c r="AB2903" s="775"/>
    </row>
    <row r="2904" spans="1:28" s="43" customFormat="1" x14ac:dyDescent="0.2">
      <c r="A2904" s="776"/>
      <c r="B2904" s="780"/>
      <c r="D2904" s="779"/>
      <c r="E2904" s="779"/>
      <c r="F2904" s="778"/>
      <c r="G2904" s="777"/>
      <c r="H2904" s="776"/>
      <c r="I2904" s="776"/>
      <c r="J2904" s="776"/>
      <c r="K2904" s="776"/>
      <c r="L2904" s="776"/>
      <c r="M2904" s="776"/>
      <c r="N2904" s="776"/>
      <c r="O2904" s="776"/>
      <c r="P2904" s="776"/>
      <c r="Q2904" s="776"/>
      <c r="R2904" s="776"/>
      <c r="S2904" s="776"/>
      <c r="T2904" s="776"/>
      <c r="U2904" s="776"/>
      <c r="V2904" s="46"/>
      <c r="W2904" s="46"/>
      <c r="X2904" s="775"/>
      <c r="Y2904" s="775"/>
      <c r="Z2904" s="775"/>
      <c r="AA2904" s="775"/>
      <c r="AB2904" s="775"/>
    </row>
    <row r="2905" spans="1:28" s="43" customFormat="1" x14ac:dyDescent="0.2">
      <c r="A2905" s="776"/>
      <c r="B2905" s="780"/>
      <c r="D2905" s="779"/>
      <c r="E2905" s="779"/>
      <c r="F2905" s="778"/>
      <c r="G2905" s="777"/>
      <c r="H2905" s="776"/>
      <c r="I2905" s="776"/>
      <c r="J2905" s="776"/>
      <c r="K2905" s="776"/>
      <c r="L2905" s="776"/>
      <c r="M2905" s="776"/>
      <c r="N2905" s="776"/>
      <c r="O2905" s="776"/>
      <c r="P2905" s="776"/>
      <c r="Q2905" s="776"/>
      <c r="R2905" s="776"/>
      <c r="S2905" s="776"/>
      <c r="T2905" s="776"/>
      <c r="U2905" s="776"/>
      <c r="V2905" s="46"/>
      <c r="W2905" s="46"/>
      <c r="X2905" s="775"/>
      <c r="Y2905" s="775"/>
      <c r="Z2905" s="775"/>
      <c r="AA2905" s="775"/>
      <c r="AB2905" s="775"/>
    </row>
    <row r="2906" spans="1:28" s="43" customFormat="1" x14ac:dyDescent="0.2">
      <c r="A2906" s="776"/>
      <c r="B2906" s="780"/>
      <c r="D2906" s="779"/>
      <c r="E2906" s="779"/>
      <c r="F2906" s="778"/>
      <c r="G2906" s="777"/>
      <c r="H2906" s="776"/>
      <c r="I2906" s="776"/>
      <c r="J2906" s="776"/>
      <c r="K2906" s="776"/>
      <c r="L2906" s="776"/>
      <c r="M2906" s="776"/>
      <c r="N2906" s="776"/>
      <c r="O2906" s="776"/>
      <c r="P2906" s="776"/>
      <c r="Q2906" s="776"/>
      <c r="R2906" s="776"/>
      <c r="S2906" s="776"/>
      <c r="T2906" s="776"/>
      <c r="U2906" s="776"/>
      <c r="V2906" s="46"/>
      <c r="W2906" s="46"/>
      <c r="X2906" s="775"/>
      <c r="Y2906" s="775"/>
      <c r="Z2906" s="775"/>
      <c r="AA2906" s="775"/>
      <c r="AB2906" s="775"/>
    </row>
    <row r="2907" spans="1:28" s="43" customFormat="1" x14ac:dyDescent="0.2">
      <c r="A2907" s="776"/>
      <c r="B2907" s="780"/>
      <c r="D2907" s="779"/>
      <c r="E2907" s="779"/>
      <c r="F2907" s="778"/>
      <c r="G2907" s="777"/>
      <c r="H2907" s="776"/>
      <c r="I2907" s="776"/>
      <c r="J2907" s="776"/>
      <c r="K2907" s="776"/>
      <c r="L2907" s="776"/>
      <c r="M2907" s="776"/>
      <c r="N2907" s="776"/>
      <c r="O2907" s="776"/>
      <c r="P2907" s="776"/>
      <c r="Q2907" s="776"/>
      <c r="R2907" s="776"/>
      <c r="S2907" s="776"/>
      <c r="T2907" s="776"/>
      <c r="U2907" s="776"/>
      <c r="V2907" s="46"/>
      <c r="W2907" s="46"/>
      <c r="X2907" s="775"/>
      <c r="Y2907" s="775"/>
      <c r="Z2907" s="775"/>
      <c r="AA2907" s="775"/>
      <c r="AB2907" s="775"/>
    </row>
    <row r="2908" spans="1:28" s="43" customFormat="1" x14ac:dyDescent="0.2">
      <c r="A2908" s="776"/>
      <c r="B2908" s="780"/>
      <c r="D2908" s="779"/>
      <c r="E2908" s="779"/>
      <c r="F2908" s="778"/>
      <c r="G2908" s="777"/>
      <c r="H2908" s="776"/>
      <c r="I2908" s="776"/>
      <c r="J2908" s="776"/>
      <c r="K2908" s="776"/>
      <c r="L2908" s="776"/>
      <c r="M2908" s="776"/>
      <c r="N2908" s="776"/>
      <c r="O2908" s="776"/>
      <c r="P2908" s="776"/>
      <c r="Q2908" s="776"/>
      <c r="R2908" s="776"/>
      <c r="S2908" s="776"/>
      <c r="T2908" s="776"/>
      <c r="U2908" s="776"/>
      <c r="V2908" s="46"/>
      <c r="W2908" s="46"/>
      <c r="X2908" s="775"/>
      <c r="Y2908" s="775"/>
      <c r="Z2908" s="775"/>
      <c r="AA2908" s="775"/>
      <c r="AB2908" s="775"/>
    </row>
    <row r="2909" spans="1:28" s="43" customFormat="1" x14ac:dyDescent="0.2">
      <c r="A2909" s="776"/>
      <c r="B2909" s="780"/>
      <c r="D2909" s="779"/>
      <c r="E2909" s="779"/>
      <c r="F2909" s="778"/>
      <c r="G2909" s="777"/>
      <c r="H2909" s="776"/>
      <c r="I2909" s="776"/>
      <c r="J2909" s="776"/>
      <c r="K2909" s="776"/>
      <c r="L2909" s="776"/>
      <c r="M2909" s="776"/>
      <c r="N2909" s="776"/>
      <c r="O2909" s="776"/>
      <c r="P2909" s="776"/>
      <c r="Q2909" s="776"/>
      <c r="R2909" s="776"/>
      <c r="S2909" s="776"/>
      <c r="T2909" s="776"/>
      <c r="U2909" s="776"/>
      <c r="V2909" s="46"/>
      <c r="W2909" s="46"/>
      <c r="X2909" s="775"/>
      <c r="Y2909" s="775"/>
      <c r="Z2909" s="775"/>
      <c r="AA2909" s="775"/>
      <c r="AB2909" s="775"/>
    </row>
    <row r="2910" spans="1:28" s="43" customFormat="1" x14ac:dyDescent="0.2">
      <c r="A2910" s="776"/>
      <c r="B2910" s="780"/>
      <c r="D2910" s="779"/>
      <c r="E2910" s="779"/>
      <c r="F2910" s="778"/>
      <c r="G2910" s="777"/>
      <c r="H2910" s="776"/>
      <c r="I2910" s="776"/>
      <c r="J2910" s="776"/>
      <c r="K2910" s="776"/>
      <c r="L2910" s="776"/>
      <c r="M2910" s="776"/>
      <c r="N2910" s="776"/>
      <c r="O2910" s="776"/>
      <c r="P2910" s="776"/>
      <c r="Q2910" s="776"/>
      <c r="R2910" s="776"/>
      <c r="S2910" s="776"/>
      <c r="T2910" s="776"/>
      <c r="U2910" s="776"/>
      <c r="V2910" s="46"/>
      <c r="W2910" s="46"/>
      <c r="X2910" s="775"/>
      <c r="Y2910" s="775"/>
      <c r="Z2910" s="775"/>
      <c r="AA2910" s="775"/>
      <c r="AB2910" s="775"/>
    </row>
    <row r="2911" spans="1:28" s="43" customFormat="1" x14ac:dyDescent="0.2">
      <c r="A2911" s="776"/>
      <c r="B2911" s="780"/>
      <c r="D2911" s="779"/>
      <c r="E2911" s="779"/>
      <c r="F2911" s="778"/>
      <c r="G2911" s="777"/>
      <c r="H2911" s="776"/>
      <c r="I2911" s="776"/>
      <c r="J2911" s="776"/>
      <c r="K2911" s="776"/>
      <c r="L2911" s="776"/>
      <c r="M2911" s="776"/>
      <c r="N2911" s="776"/>
      <c r="O2911" s="776"/>
      <c r="P2911" s="776"/>
      <c r="Q2911" s="776"/>
      <c r="R2911" s="776"/>
      <c r="S2911" s="776"/>
      <c r="T2911" s="776"/>
      <c r="U2911" s="776"/>
      <c r="V2911" s="46"/>
      <c r="W2911" s="46"/>
      <c r="X2911" s="775"/>
      <c r="Y2911" s="775"/>
      <c r="Z2911" s="775"/>
      <c r="AA2911" s="775"/>
      <c r="AB2911" s="775"/>
    </row>
    <row r="2912" spans="1:28" s="43" customFormat="1" x14ac:dyDescent="0.2">
      <c r="A2912" s="776"/>
      <c r="B2912" s="780"/>
      <c r="D2912" s="779"/>
      <c r="E2912" s="779"/>
      <c r="F2912" s="778"/>
      <c r="G2912" s="777"/>
      <c r="H2912" s="776"/>
      <c r="I2912" s="776"/>
      <c r="J2912" s="776"/>
      <c r="K2912" s="776"/>
      <c r="L2912" s="776"/>
      <c r="M2912" s="776"/>
      <c r="N2912" s="776"/>
      <c r="O2912" s="776"/>
      <c r="P2912" s="776"/>
      <c r="Q2912" s="776"/>
      <c r="R2912" s="776"/>
      <c r="S2912" s="776"/>
      <c r="T2912" s="776"/>
      <c r="U2912" s="776"/>
      <c r="V2912" s="46"/>
      <c r="W2912" s="46"/>
      <c r="X2912" s="775"/>
      <c r="Y2912" s="775"/>
      <c r="Z2912" s="775"/>
      <c r="AA2912" s="775"/>
      <c r="AB2912" s="775"/>
    </row>
    <row r="2913" spans="1:28" s="43" customFormat="1" x14ac:dyDescent="0.2">
      <c r="A2913" s="776"/>
      <c r="B2913" s="780"/>
      <c r="D2913" s="779"/>
      <c r="E2913" s="779"/>
      <c r="F2913" s="778"/>
      <c r="G2913" s="777"/>
      <c r="H2913" s="776"/>
      <c r="I2913" s="776"/>
      <c r="J2913" s="776"/>
      <c r="K2913" s="776"/>
      <c r="L2913" s="776"/>
      <c r="M2913" s="776"/>
      <c r="N2913" s="776"/>
      <c r="O2913" s="776"/>
      <c r="P2913" s="776"/>
      <c r="Q2913" s="776"/>
      <c r="R2913" s="776"/>
      <c r="S2913" s="776"/>
      <c r="T2913" s="776"/>
      <c r="U2913" s="776"/>
      <c r="V2913" s="46"/>
      <c r="W2913" s="46"/>
      <c r="X2913" s="775"/>
      <c r="Y2913" s="775"/>
      <c r="Z2913" s="775"/>
      <c r="AA2913" s="775"/>
      <c r="AB2913" s="775"/>
    </row>
    <row r="2914" spans="1:28" s="43" customFormat="1" x14ac:dyDescent="0.2">
      <c r="A2914" s="776"/>
      <c r="B2914" s="780"/>
      <c r="D2914" s="779"/>
      <c r="E2914" s="779"/>
      <c r="F2914" s="778"/>
      <c r="G2914" s="777"/>
      <c r="H2914" s="776"/>
      <c r="I2914" s="776"/>
      <c r="J2914" s="776"/>
      <c r="K2914" s="776"/>
      <c r="L2914" s="776"/>
      <c r="M2914" s="776"/>
      <c r="N2914" s="776"/>
      <c r="O2914" s="776"/>
      <c r="P2914" s="776"/>
      <c r="Q2914" s="776"/>
      <c r="R2914" s="776"/>
      <c r="S2914" s="776"/>
      <c r="T2914" s="776"/>
      <c r="U2914" s="776"/>
      <c r="V2914" s="46"/>
      <c r="W2914" s="46"/>
      <c r="X2914" s="775"/>
      <c r="Y2914" s="775"/>
      <c r="Z2914" s="775"/>
      <c r="AA2914" s="775"/>
      <c r="AB2914" s="775"/>
    </row>
    <row r="2915" spans="1:28" s="43" customFormat="1" x14ac:dyDescent="0.2">
      <c r="A2915" s="776"/>
      <c r="B2915" s="780"/>
      <c r="D2915" s="779"/>
      <c r="E2915" s="779"/>
      <c r="F2915" s="778"/>
      <c r="G2915" s="777"/>
      <c r="H2915" s="776"/>
      <c r="I2915" s="776"/>
      <c r="J2915" s="776"/>
      <c r="K2915" s="776"/>
      <c r="L2915" s="776"/>
      <c r="M2915" s="776"/>
      <c r="N2915" s="776"/>
      <c r="O2915" s="776"/>
      <c r="P2915" s="776"/>
      <c r="Q2915" s="776"/>
      <c r="R2915" s="776"/>
      <c r="S2915" s="776"/>
      <c r="T2915" s="776"/>
      <c r="U2915" s="776"/>
      <c r="V2915" s="46"/>
      <c r="W2915" s="46"/>
      <c r="X2915" s="775"/>
      <c r="Y2915" s="775"/>
      <c r="Z2915" s="775"/>
      <c r="AA2915" s="775"/>
      <c r="AB2915" s="775"/>
    </row>
    <row r="2916" spans="1:28" s="43" customFormat="1" x14ac:dyDescent="0.2">
      <c r="A2916" s="776"/>
      <c r="B2916" s="780"/>
      <c r="D2916" s="779"/>
      <c r="E2916" s="779"/>
      <c r="F2916" s="778"/>
      <c r="G2916" s="777"/>
      <c r="H2916" s="776"/>
      <c r="I2916" s="776"/>
      <c r="J2916" s="776"/>
      <c r="K2916" s="776"/>
      <c r="L2916" s="776"/>
      <c r="M2916" s="776"/>
      <c r="N2916" s="776"/>
      <c r="O2916" s="776"/>
      <c r="P2916" s="776"/>
      <c r="Q2916" s="776"/>
      <c r="R2916" s="776"/>
      <c r="S2916" s="776"/>
      <c r="T2916" s="776"/>
      <c r="U2916" s="776"/>
      <c r="V2916" s="46"/>
      <c r="W2916" s="46"/>
      <c r="X2916" s="775"/>
      <c r="Y2916" s="775"/>
      <c r="Z2916" s="775"/>
      <c r="AA2916" s="775"/>
      <c r="AB2916" s="775"/>
    </row>
    <row r="2917" spans="1:28" s="43" customFormat="1" x14ac:dyDescent="0.2">
      <c r="A2917" s="776"/>
      <c r="B2917" s="780"/>
      <c r="D2917" s="779"/>
      <c r="E2917" s="779"/>
      <c r="F2917" s="778"/>
      <c r="G2917" s="777"/>
      <c r="H2917" s="776"/>
      <c r="I2917" s="776"/>
      <c r="J2917" s="776"/>
      <c r="K2917" s="776"/>
      <c r="L2917" s="776"/>
      <c r="M2917" s="776"/>
      <c r="N2917" s="776"/>
      <c r="O2917" s="776"/>
      <c r="P2917" s="776"/>
      <c r="Q2917" s="776"/>
      <c r="R2917" s="776"/>
      <c r="S2917" s="776"/>
      <c r="T2917" s="776"/>
      <c r="U2917" s="776"/>
      <c r="V2917" s="46"/>
      <c r="W2917" s="46"/>
      <c r="X2917" s="775"/>
      <c r="Y2917" s="775"/>
      <c r="Z2917" s="775"/>
      <c r="AA2917" s="775"/>
      <c r="AB2917" s="775"/>
    </row>
    <row r="2918" spans="1:28" s="43" customFormat="1" x14ac:dyDescent="0.2">
      <c r="A2918" s="776"/>
      <c r="B2918" s="780"/>
      <c r="D2918" s="779"/>
      <c r="E2918" s="779"/>
      <c r="F2918" s="778"/>
      <c r="G2918" s="777"/>
      <c r="H2918" s="776"/>
      <c r="I2918" s="776"/>
      <c r="J2918" s="776"/>
      <c r="K2918" s="776"/>
      <c r="L2918" s="776"/>
      <c r="M2918" s="776"/>
      <c r="N2918" s="776"/>
      <c r="O2918" s="776"/>
      <c r="P2918" s="776"/>
      <c r="Q2918" s="776"/>
      <c r="R2918" s="776"/>
      <c r="S2918" s="776"/>
      <c r="T2918" s="776"/>
      <c r="U2918" s="776"/>
      <c r="V2918" s="46"/>
      <c r="W2918" s="46"/>
      <c r="X2918" s="775"/>
      <c r="Y2918" s="775"/>
      <c r="Z2918" s="775"/>
      <c r="AA2918" s="775"/>
      <c r="AB2918" s="775"/>
    </row>
    <row r="2919" spans="1:28" s="43" customFormat="1" x14ac:dyDescent="0.2">
      <c r="A2919" s="776"/>
      <c r="B2919" s="780"/>
      <c r="D2919" s="779"/>
      <c r="E2919" s="779"/>
      <c r="F2919" s="778"/>
      <c r="G2919" s="777"/>
      <c r="H2919" s="776"/>
      <c r="I2919" s="776"/>
      <c r="J2919" s="776"/>
      <c r="K2919" s="776"/>
      <c r="L2919" s="776"/>
      <c r="M2919" s="776"/>
      <c r="N2919" s="776"/>
      <c r="O2919" s="776"/>
      <c r="P2919" s="776"/>
      <c r="Q2919" s="776"/>
      <c r="R2919" s="776"/>
      <c r="S2919" s="776"/>
      <c r="T2919" s="776"/>
      <c r="U2919" s="776"/>
      <c r="V2919" s="46"/>
      <c r="W2919" s="46"/>
      <c r="X2919" s="775"/>
      <c r="Y2919" s="775"/>
      <c r="Z2919" s="775"/>
      <c r="AA2919" s="775"/>
      <c r="AB2919" s="775"/>
    </row>
    <row r="2920" spans="1:28" s="43" customFormat="1" x14ac:dyDescent="0.2">
      <c r="A2920" s="776"/>
      <c r="B2920" s="780"/>
      <c r="D2920" s="779"/>
      <c r="E2920" s="779"/>
      <c r="F2920" s="778"/>
      <c r="G2920" s="777"/>
      <c r="H2920" s="776"/>
      <c r="I2920" s="776"/>
      <c r="J2920" s="776"/>
      <c r="K2920" s="776"/>
      <c r="L2920" s="776"/>
      <c r="M2920" s="776"/>
      <c r="N2920" s="776"/>
      <c r="O2920" s="776"/>
      <c r="P2920" s="776"/>
      <c r="Q2920" s="776"/>
      <c r="R2920" s="776"/>
      <c r="S2920" s="776"/>
      <c r="T2920" s="776"/>
      <c r="U2920" s="776"/>
      <c r="V2920" s="46"/>
      <c r="W2920" s="46"/>
      <c r="X2920" s="775"/>
      <c r="Y2920" s="775"/>
      <c r="Z2920" s="775"/>
      <c r="AA2920" s="775"/>
      <c r="AB2920" s="775"/>
    </row>
    <row r="2921" spans="1:28" s="43" customFormat="1" x14ac:dyDescent="0.2">
      <c r="A2921" s="776"/>
      <c r="B2921" s="780"/>
      <c r="D2921" s="779"/>
      <c r="E2921" s="779"/>
      <c r="F2921" s="778"/>
      <c r="G2921" s="777"/>
      <c r="H2921" s="776"/>
      <c r="I2921" s="776"/>
      <c r="J2921" s="776"/>
      <c r="K2921" s="776"/>
      <c r="L2921" s="776"/>
      <c r="M2921" s="776"/>
      <c r="N2921" s="776"/>
      <c r="O2921" s="776"/>
      <c r="P2921" s="776"/>
      <c r="Q2921" s="776"/>
      <c r="R2921" s="776"/>
      <c r="S2921" s="776"/>
      <c r="T2921" s="776"/>
      <c r="U2921" s="776"/>
      <c r="V2921" s="46"/>
      <c r="W2921" s="46"/>
      <c r="X2921" s="775"/>
      <c r="Y2921" s="775"/>
      <c r="Z2921" s="775"/>
      <c r="AA2921" s="775"/>
      <c r="AB2921" s="775"/>
    </row>
    <row r="2922" spans="1:28" s="43" customFormat="1" x14ac:dyDescent="0.2">
      <c r="A2922" s="776"/>
      <c r="B2922" s="780"/>
      <c r="D2922" s="779"/>
      <c r="E2922" s="779"/>
      <c r="F2922" s="778"/>
      <c r="G2922" s="777"/>
      <c r="H2922" s="776"/>
      <c r="I2922" s="776"/>
      <c r="J2922" s="776"/>
      <c r="K2922" s="776"/>
      <c r="L2922" s="776"/>
      <c r="M2922" s="776"/>
      <c r="N2922" s="776"/>
      <c r="O2922" s="776"/>
      <c r="P2922" s="776"/>
      <c r="Q2922" s="776"/>
      <c r="R2922" s="776"/>
      <c r="S2922" s="776"/>
      <c r="T2922" s="776"/>
      <c r="U2922" s="776"/>
      <c r="V2922" s="46"/>
      <c r="W2922" s="46"/>
      <c r="X2922" s="775"/>
      <c r="Y2922" s="775"/>
      <c r="Z2922" s="775"/>
      <c r="AA2922" s="775"/>
      <c r="AB2922" s="775"/>
    </row>
    <row r="2923" spans="1:28" s="43" customFormat="1" x14ac:dyDescent="0.2">
      <c r="A2923" s="776"/>
      <c r="B2923" s="780"/>
      <c r="D2923" s="779"/>
      <c r="E2923" s="779"/>
      <c r="F2923" s="778"/>
      <c r="G2923" s="777"/>
      <c r="H2923" s="776"/>
      <c r="I2923" s="776"/>
      <c r="J2923" s="776"/>
      <c r="K2923" s="776"/>
      <c r="L2923" s="776"/>
      <c r="M2923" s="776"/>
      <c r="N2923" s="776"/>
      <c r="O2923" s="776"/>
      <c r="P2923" s="776"/>
      <c r="Q2923" s="776"/>
      <c r="R2923" s="776"/>
      <c r="S2923" s="776"/>
      <c r="T2923" s="776"/>
      <c r="U2923" s="776"/>
      <c r="V2923" s="46"/>
      <c r="W2923" s="46"/>
      <c r="X2923" s="775"/>
      <c r="Y2923" s="775"/>
      <c r="Z2923" s="775"/>
      <c r="AA2923" s="775"/>
      <c r="AB2923" s="775"/>
    </row>
    <row r="2924" spans="1:28" s="43" customFormat="1" x14ac:dyDescent="0.2">
      <c r="A2924" s="776"/>
      <c r="B2924" s="780"/>
      <c r="D2924" s="779"/>
      <c r="E2924" s="779"/>
      <c r="F2924" s="778"/>
      <c r="G2924" s="777"/>
      <c r="H2924" s="776"/>
      <c r="I2924" s="776"/>
      <c r="J2924" s="776"/>
      <c r="K2924" s="776"/>
      <c r="L2924" s="776"/>
      <c r="M2924" s="776"/>
      <c r="N2924" s="776"/>
      <c r="O2924" s="776"/>
      <c r="P2924" s="776"/>
      <c r="Q2924" s="776"/>
      <c r="R2924" s="776"/>
      <c r="S2924" s="776"/>
      <c r="T2924" s="776"/>
      <c r="U2924" s="776"/>
      <c r="V2924" s="46"/>
      <c r="W2924" s="46"/>
      <c r="X2924" s="775"/>
      <c r="Y2924" s="775"/>
      <c r="Z2924" s="775"/>
      <c r="AA2924" s="775"/>
      <c r="AB2924" s="775"/>
    </row>
    <row r="2925" spans="1:28" s="43" customFormat="1" x14ac:dyDescent="0.2">
      <c r="A2925" s="776"/>
      <c r="B2925" s="780"/>
      <c r="D2925" s="779"/>
      <c r="E2925" s="779"/>
      <c r="F2925" s="778"/>
      <c r="G2925" s="777"/>
      <c r="H2925" s="776"/>
      <c r="I2925" s="776"/>
      <c r="J2925" s="776"/>
      <c r="K2925" s="776"/>
      <c r="L2925" s="776"/>
      <c r="M2925" s="776"/>
      <c r="N2925" s="776"/>
      <c r="O2925" s="776"/>
      <c r="P2925" s="776"/>
      <c r="Q2925" s="776"/>
      <c r="R2925" s="776"/>
      <c r="S2925" s="776"/>
      <c r="T2925" s="776"/>
      <c r="U2925" s="776"/>
      <c r="V2925" s="46"/>
      <c r="W2925" s="46"/>
      <c r="X2925" s="775"/>
      <c r="Y2925" s="775"/>
      <c r="Z2925" s="775"/>
      <c r="AA2925" s="775"/>
      <c r="AB2925" s="775"/>
    </row>
    <row r="2926" spans="1:28" s="43" customFormat="1" x14ac:dyDescent="0.2">
      <c r="A2926" s="776"/>
      <c r="B2926" s="780"/>
      <c r="D2926" s="779"/>
      <c r="E2926" s="779"/>
      <c r="F2926" s="778"/>
      <c r="G2926" s="777"/>
      <c r="H2926" s="776"/>
      <c r="I2926" s="776"/>
      <c r="J2926" s="776"/>
      <c r="K2926" s="776"/>
      <c r="L2926" s="776"/>
      <c r="M2926" s="776"/>
      <c r="N2926" s="776"/>
      <c r="O2926" s="776"/>
      <c r="P2926" s="776"/>
      <c r="Q2926" s="776"/>
      <c r="R2926" s="776"/>
      <c r="S2926" s="776"/>
      <c r="T2926" s="776"/>
      <c r="U2926" s="776"/>
      <c r="V2926" s="46"/>
      <c r="W2926" s="46"/>
      <c r="X2926" s="775"/>
      <c r="Y2926" s="775"/>
      <c r="Z2926" s="775"/>
      <c r="AA2926" s="775"/>
      <c r="AB2926" s="775"/>
    </row>
    <row r="2927" spans="1:28" s="43" customFormat="1" x14ac:dyDescent="0.2">
      <c r="A2927" s="776"/>
      <c r="B2927" s="780"/>
      <c r="D2927" s="779"/>
      <c r="E2927" s="779"/>
      <c r="F2927" s="778"/>
      <c r="G2927" s="777"/>
      <c r="H2927" s="776"/>
      <c r="I2927" s="776"/>
      <c r="J2927" s="776"/>
      <c r="K2927" s="776"/>
      <c r="L2927" s="776"/>
      <c r="M2927" s="776"/>
      <c r="N2927" s="776"/>
      <c r="O2927" s="776"/>
      <c r="P2927" s="776"/>
      <c r="Q2927" s="776"/>
      <c r="R2927" s="776"/>
      <c r="S2927" s="776"/>
      <c r="T2927" s="776"/>
      <c r="U2927" s="776"/>
      <c r="V2927" s="46"/>
      <c r="W2927" s="46"/>
      <c r="X2927" s="775"/>
      <c r="Y2927" s="775"/>
      <c r="Z2927" s="775"/>
      <c r="AA2927" s="775"/>
      <c r="AB2927" s="775"/>
    </row>
    <row r="2928" spans="1:28" s="43" customFormat="1" x14ac:dyDescent="0.2">
      <c r="A2928" s="776"/>
      <c r="B2928" s="780"/>
      <c r="D2928" s="779"/>
      <c r="E2928" s="779"/>
      <c r="F2928" s="778"/>
      <c r="G2928" s="777"/>
      <c r="H2928" s="776"/>
      <c r="I2928" s="776"/>
      <c r="J2928" s="776"/>
      <c r="K2928" s="776"/>
      <c r="L2928" s="776"/>
      <c r="M2928" s="776"/>
      <c r="N2928" s="776"/>
      <c r="O2928" s="776"/>
      <c r="P2928" s="776"/>
      <c r="Q2928" s="776"/>
      <c r="R2928" s="776"/>
      <c r="S2928" s="776"/>
      <c r="T2928" s="776"/>
      <c r="U2928" s="776"/>
      <c r="V2928" s="46"/>
      <c r="W2928" s="46"/>
      <c r="X2928" s="775"/>
      <c r="Y2928" s="775"/>
      <c r="Z2928" s="775"/>
      <c r="AA2928" s="775"/>
      <c r="AB2928" s="775"/>
    </row>
    <row r="2929" spans="1:28" s="43" customFormat="1" x14ac:dyDescent="0.2">
      <c r="A2929" s="776"/>
      <c r="B2929" s="780"/>
      <c r="D2929" s="779"/>
      <c r="E2929" s="779"/>
      <c r="F2929" s="778"/>
      <c r="G2929" s="777"/>
      <c r="H2929" s="776"/>
      <c r="I2929" s="776"/>
      <c r="J2929" s="776"/>
      <c r="K2929" s="776"/>
      <c r="L2929" s="776"/>
      <c r="M2929" s="776"/>
      <c r="N2929" s="776"/>
      <c r="O2929" s="776"/>
      <c r="P2929" s="776"/>
      <c r="Q2929" s="776"/>
      <c r="R2929" s="776"/>
      <c r="S2929" s="776"/>
      <c r="T2929" s="776"/>
      <c r="U2929" s="776"/>
      <c r="V2929" s="46"/>
      <c r="W2929" s="46"/>
      <c r="X2929" s="775"/>
      <c r="Y2929" s="775"/>
      <c r="Z2929" s="775"/>
      <c r="AA2929" s="775"/>
      <c r="AB2929" s="775"/>
    </row>
    <row r="2930" spans="1:28" s="43" customFormat="1" x14ac:dyDescent="0.2">
      <c r="A2930" s="776"/>
      <c r="B2930" s="780"/>
      <c r="D2930" s="779"/>
      <c r="E2930" s="779"/>
      <c r="F2930" s="778"/>
      <c r="G2930" s="777"/>
      <c r="H2930" s="776"/>
      <c r="I2930" s="776"/>
      <c r="J2930" s="776"/>
      <c r="K2930" s="776"/>
      <c r="L2930" s="776"/>
      <c r="M2930" s="776"/>
      <c r="N2930" s="776"/>
      <c r="O2930" s="776"/>
      <c r="P2930" s="776"/>
      <c r="Q2930" s="776"/>
      <c r="R2930" s="776"/>
      <c r="S2930" s="776"/>
      <c r="T2930" s="776"/>
      <c r="U2930" s="776"/>
      <c r="V2930" s="46"/>
      <c r="W2930" s="46"/>
      <c r="X2930" s="775"/>
      <c r="Y2930" s="775"/>
      <c r="Z2930" s="775"/>
      <c r="AA2930" s="775"/>
      <c r="AB2930" s="775"/>
    </row>
    <row r="2931" spans="1:28" s="43" customFormat="1" x14ac:dyDescent="0.2">
      <c r="A2931" s="776"/>
      <c r="B2931" s="780"/>
      <c r="D2931" s="779"/>
      <c r="E2931" s="779"/>
      <c r="F2931" s="778"/>
      <c r="G2931" s="777"/>
      <c r="H2931" s="776"/>
      <c r="I2931" s="776"/>
      <c r="J2931" s="776"/>
      <c r="K2931" s="776"/>
      <c r="L2931" s="776"/>
      <c r="M2931" s="776"/>
      <c r="N2931" s="776"/>
      <c r="O2931" s="776"/>
      <c r="P2931" s="776"/>
      <c r="Q2931" s="776"/>
      <c r="R2931" s="776"/>
      <c r="S2931" s="776"/>
      <c r="T2931" s="776"/>
      <c r="U2931" s="776"/>
      <c r="V2931" s="46"/>
      <c r="W2931" s="46"/>
      <c r="X2931" s="775"/>
      <c r="Y2931" s="775"/>
      <c r="Z2931" s="775"/>
      <c r="AA2931" s="775"/>
      <c r="AB2931" s="775"/>
    </row>
    <row r="2932" spans="1:28" s="43" customFormat="1" x14ac:dyDescent="0.2">
      <c r="A2932" s="776"/>
      <c r="B2932" s="780"/>
      <c r="D2932" s="779"/>
      <c r="E2932" s="779"/>
      <c r="F2932" s="778"/>
      <c r="G2932" s="777"/>
      <c r="H2932" s="776"/>
      <c r="I2932" s="776"/>
      <c r="J2932" s="776"/>
      <c r="K2932" s="776"/>
      <c r="L2932" s="776"/>
      <c r="M2932" s="776"/>
      <c r="N2932" s="776"/>
      <c r="O2932" s="776"/>
      <c r="P2932" s="776"/>
      <c r="Q2932" s="776"/>
      <c r="R2932" s="776"/>
      <c r="S2932" s="776"/>
      <c r="T2932" s="776"/>
      <c r="U2932" s="776"/>
      <c r="V2932" s="46"/>
      <c r="W2932" s="46"/>
      <c r="X2932" s="775"/>
      <c r="Y2932" s="775"/>
      <c r="Z2932" s="775"/>
      <c r="AA2932" s="775"/>
      <c r="AB2932" s="775"/>
    </row>
    <row r="2933" spans="1:28" s="43" customFormat="1" x14ac:dyDescent="0.2">
      <c r="A2933" s="776"/>
      <c r="B2933" s="780"/>
      <c r="D2933" s="779"/>
      <c r="E2933" s="779"/>
      <c r="F2933" s="778"/>
      <c r="G2933" s="777"/>
      <c r="H2933" s="776"/>
      <c r="I2933" s="776"/>
      <c r="J2933" s="776"/>
      <c r="K2933" s="776"/>
      <c r="L2933" s="776"/>
      <c r="M2933" s="776"/>
      <c r="N2933" s="776"/>
      <c r="O2933" s="776"/>
      <c r="P2933" s="776"/>
      <c r="Q2933" s="776"/>
      <c r="R2933" s="776"/>
      <c r="S2933" s="776"/>
      <c r="T2933" s="776"/>
      <c r="U2933" s="776"/>
      <c r="V2933" s="46"/>
      <c r="W2933" s="46"/>
      <c r="X2933" s="775"/>
      <c r="Y2933" s="775"/>
      <c r="Z2933" s="775"/>
      <c r="AA2933" s="775"/>
      <c r="AB2933" s="775"/>
    </row>
    <row r="2934" spans="1:28" s="43" customFormat="1" x14ac:dyDescent="0.2">
      <c r="A2934" s="776"/>
      <c r="B2934" s="780"/>
      <c r="D2934" s="779"/>
      <c r="E2934" s="779"/>
      <c r="F2934" s="778"/>
      <c r="G2934" s="777"/>
      <c r="H2934" s="776"/>
      <c r="I2934" s="776"/>
      <c r="J2934" s="776"/>
      <c r="K2934" s="776"/>
      <c r="L2934" s="776"/>
      <c r="M2934" s="776"/>
      <c r="N2934" s="776"/>
      <c r="O2934" s="776"/>
      <c r="P2934" s="776"/>
      <c r="Q2934" s="776"/>
      <c r="R2934" s="776"/>
      <c r="S2934" s="776"/>
      <c r="T2934" s="776"/>
      <c r="U2934" s="776"/>
      <c r="V2934" s="46"/>
      <c r="W2934" s="46"/>
      <c r="X2934" s="775"/>
      <c r="Y2934" s="775"/>
      <c r="Z2934" s="775"/>
      <c r="AA2934" s="775"/>
      <c r="AB2934" s="775"/>
    </row>
    <row r="2935" spans="1:28" s="43" customFormat="1" x14ac:dyDescent="0.2">
      <c r="A2935" s="776"/>
      <c r="B2935" s="780"/>
      <c r="D2935" s="779"/>
      <c r="E2935" s="779"/>
      <c r="F2935" s="778"/>
      <c r="G2935" s="777"/>
      <c r="H2935" s="776"/>
      <c r="I2935" s="776"/>
      <c r="J2935" s="776"/>
      <c r="K2935" s="776"/>
      <c r="L2935" s="776"/>
      <c r="M2935" s="776"/>
      <c r="N2935" s="776"/>
      <c r="O2935" s="776"/>
      <c r="P2935" s="776"/>
      <c r="Q2935" s="776"/>
      <c r="R2935" s="776"/>
      <c r="S2935" s="776"/>
      <c r="T2935" s="776"/>
      <c r="U2935" s="776"/>
      <c r="V2935" s="46"/>
      <c r="W2935" s="46"/>
      <c r="X2935" s="775"/>
      <c r="Y2935" s="775"/>
      <c r="Z2935" s="775"/>
      <c r="AA2935" s="775"/>
      <c r="AB2935" s="775"/>
    </row>
    <row r="2936" spans="1:28" s="43" customFormat="1" x14ac:dyDescent="0.2">
      <c r="A2936" s="776"/>
      <c r="B2936" s="780"/>
      <c r="D2936" s="779"/>
      <c r="E2936" s="779"/>
      <c r="F2936" s="778"/>
      <c r="G2936" s="777"/>
      <c r="H2936" s="776"/>
      <c r="I2936" s="776"/>
      <c r="J2936" s="776"/>
      <c r="K2936" s="776"/>
      <c r="L2936" s="776"/>
      <c r="M2936" s="776"/>
      <c r="N2936" s="776"/>
      <c r="O2936" s="776"/>
      <c r="P2936" s="776"/>
      <c r="Q2936" s="776"/>
      <c r="R2936" s="776"/>
      <c r="S2936" s="776"/>
      <c r="T2936" s="776"/>
      <c r="U2936" s="776"/>
      <c r="V2936" s="46"/>
      <c r="W2936" s="46"/>
      <c r="X2936" s="775"/>
      <c r="Y2936" s="775"/>
      <c r="Z2936" s="775"/>
      <c r="AA2936" s="775"/>
      <c r="AB2936" s="775"/>
    </row>
    <row r="2937" spans="1:28" s="43" customFormat="1" x14ac:dyDescent="0.2">
      <c r="A2937" s="776"/>
      <c r="B2937" s="780"/>
      <c r="D2937" s="779"/>
      <c r="E2937" s="779"/>
      <c r="F2937" s="778"/>
      <c r="G2937" s="777"/>
      <c r="H2937" s="776"/>
      <c r="I2937" s="776"/>
      <c r="J2937" s="776"/>
      <c r="K2937" s="776"/>
      <c r="L2937" s="776"/>
      <c r="M2937" s="776"/>
      <c r="N2937" s="776"/>
      <c r="O2937" s="776"/>
      <c r="P2937" s="776"/>
      <c r="Q2937" s="776"/>
      <c r="R2937" s="776"/>
      <c r="S2937" s="776"/>
      <c r="T2937" s="776"/>
      <c r="U2937" s="776"/>
      <c r="V2937" s="46"/>
      <c r="W2937" s="46"/>
      <c r="X2937" s="775"/>
      <c r="Y2937" s="775"/>
      <c r="Z2937" s="775"/>
      <c r="AA2937" s="775"/>
      <c r="AB2937" s="775"/>
    </row>
    <row r="2938" spans="1:28" s="43" customFormat="1" x14ac:dyDescent="0.2">
      <c r="A2938" s="776"/>
      <c r="B2938" s="780"/>
      <c r="D2938" s="779"/>
      <c r="E2938" s="779"/>
      <c r="F2938" s="778"/>
      <c r="G2938" s="777"/>
      <c r="H2938" s="776"/>
      <c r="I2938" s="776"/>
      <c r="J2938" s="776"/>
      <c r="K2938" s="776"/>
      <c r="L2938" s="776"/>
      <c r="M2938" s="776"/>
      <c r="N2938" s="776"/>
      <c r="O2938" s="776"/>
      <c r="P2938" s="776"/>
      <c r="Q2938" s="776"/>
      <c r="R2938" s="776"/>
      <c r="S2938" s="776"/>
      <c r="T2938" s="776"/>
      <c r="U2938" s="776"/>
      <c r="V2938" s="46"/>
      <c r="W2938" s="46"/>
      <c r="X2938" s="775"/>
      <c r="Y2938" s="775"/>
      <c r="Z2938" s="775"/>
      <c r="AA2938" s="775"/>
      <c r="AB2938" s="775"/>
    </row>
    <row r="2939" spans="1:28" s="43" customFormat="1" x14ac:dyDescent="0.2">
      <c r="A2939" s="776"/>
      <c r="B2939" s="780"/>
      <c r="D2939" s="779"/>
      <c r="E2939" s="779"/>
      <c r="F2939" s="778"/>
      <c r="G2939" s="777"/>
      <c r="H2939" s="776"/>
      <c r="I2939" s="776"/>
      <c r="J2939" s="776"/>
      <c r="K2939" s="776"/>
      <c r="L2939" s="776"/>
      <c r="M2939" s="776"/>
      <c r="N2939" s="776"/>
      <c r="O2939" s="776"/>
      <c r="P2939" s="776"/>
      <c r="Q2939" s="776"/>
      <c r="R2939" s="776"/>
      <c r="S2939" s="776"/>
      <c r="T2939" s="776"/>
      <c r="U2939" s="776"/>
      <c r="V2939" s="46"/>
      <c r="W2939" s="46"/>
      <c r="X2939" s="775"/>
      <c r="Y2939" s="775"/>
      <c r="Z2939" s="775"/>
      <c r="AA2939" s="775"/>
      <c r="AB2939" s="775"/>
    </row>
    <row r="2940" spans="1:28" s="43" customFormat="1" x14ac:dyDescent="0.2">
      <c r="A2940" s="776"/>
      <c r="B2940" s="780"/>
      <c r="D2940" s="779"/>
      <c r="E2940" s="779"/>
      <c r="F2940" s="778"/>
      <c r="G2940" s="777"/>
      <c r="H2940" s="776"/>
      <c r="I2940" s="776"/>
      <c r="J2940" s="776"/>
      <c r="K2940" s="776"/>
      <c r="L2940" s="776"/>
      <c r="M2940" s="776"/>
      <c r="N2940" s="776"/>
      <c r="O2940" s="776"/>
      <c r="P2940" s="776"/>
      <c r="Q2940" s="776"/>
      <c r="R2940" s="776"/>
      <c r="S2940" s="776"/>
      <c r="T2940" s="776"/>
      <c r="U2940" s="776"/>
      <c r="V2940" s="46"/>
      <c r="W2940" s="46"/>
      <c r="X2940" s="775"/>
      <c r="Y2940" s="775"/>
      <c r="Z2940" s="775"/>
      <c r="AA2940" s="775"/>
      <c r="AB2940" s="775"/>
    </row>
    <row r="2941" spans="1:28" s="43" customFormat="1" x14ac:dyDescent="0.2">
      <c r="A2941" s="776"/>
      <c r="B2941" s="780"/>
      <c r="D2941" s="779"/>
      <c r="E2941" s="779"/>
      <c r="F2941" s="778"/>
      <c r="G2941" s="777"/>
      <c r="H2941" s="776"/>
      <c r="I2941" s="776"/>
      <c r="J2941" s="776"/>
      <c r="K2941" s="776"/>
      <c r="L2941" s="776"/>
      <c r="M2941" s="776"/>
      <c r="N2941" s="776"/>
      <c r="O2941" s="776"/>
      <c r="P2941" s="776"/>
      <c r="Q2941" s="776"/>
      <c r="R2941" s="776"/>
      <c r="S2941" s="776"/>
      <c r="T2941" s="776"/>
      <c r="U2941" s="776"/>
      <c r="V2941" s="46"/>
      <c r="W2941" s="46"/>
      <c r="X2941" s="775"/>
      <c r="Y2941" s="775"/>
      <c r="Z2941" s="775"/>
      <c r="AA2941" s="775"/>
      <c r="AB2941" s="775"/>
    </row>
    <row r="2942" spans="1:28" s="43" customFormat="1" x14ac:dyDescent="0.2">
      <c r="A2942" s="776"/>
      <c r="B2942" s="780"/>
      <c r="D2942" s="779"/>
      <c r="E2942" s="779"/>
      <c r="F2942" s="778"/>
      <c r="G2942" s="777"/>
      <c r="H2942" s="776"/>
      <c r="I2942" s="776"/>
      <c r="J2942" s="776"/>
      <c r="K2942" s="776"/>
      <c r="L2942" s="776"/>
      <c r="M2942" s="776"/>
      <c r="N2942" s="776"/>
      <c r="O2942" s="776"/>
      <c r="P2942" s="776"/>
      <c r="Q2942" s="776"/>
      <c r="R2942" s="776"/>
      <c r="S2942" s="776"/>
      <c r="T2942" s="776"/>
      <c r="U2942" s="776"/>
      <c r="V2942" s="46"/>
      <c r="W2942" s="46"/>
      <c r="X2942" s="775"/>
      <c r="Y2942" s="775"/>
      <c r="Z2942" s="775"/>
      <c r="AA2942" s="775"/>
      <c r="AB2942" s="775"/>
    </row>
    <row r="2943" spans="1:28" s="43" customFormat="1" x14ac:dyDescent="0.2">
      <c r="A2943" s="776"/>
      <c r="B2943" s="780"/>
      <c r="D2943" s="779"/>
      <c r="E2943" s="779"/>
      <c r="F2943" s="778"/>
      <c r="G2943" s="777"/>
      <c r="H2943" s="776"/>
      <c r="I2943" s="776"/>
      <c r="J2943" s="776"/>
      <c r="K2943" s="776"/>
      <c r="L2943" s="776"/>
      <c r="M2943" s="776"/>
      <c r="N2943" s="776"/>
      <c r="O2943" s="776"/>
      <c r="P2943" s="776"/>
      <c r="Q2943" s="776"/>
      <c r="R2943" s="776"/>
      <c r="S2943" s="776"/>
      <c r="T2943" s="776"/>
      <c r="U2943" s="776"/>
      <c r="V2943" s="46"/>
      <c r="W2943" s="46"/>
      <c r="X2943" s="775"/>
      <c r="Y2943" s="775"/>
      <c r="Z2943" s="775"/>
      <c r="AA2943" s="775"/>
      <c r="AB2943" s="775"/>
    </row>
    <row r="2944" spans="1:28" s="43" customFormat="1" x14ac:dyDescent="0.2">
      <c r="A2944" s="776"/>
      <c r="B2944" s="780"/>
      <c r="D2944" s="779"/>
      <c r="E2944" s="779"/>
      <c r="F2944" s="778"/>
      <c r="G2944" s="777"/>
      <c r="H2944" s="776"/>
      <c r="I2944" s="776"/>
      <c r="J2944" s="776"/>
      <c r="K2944" s="776"/>
      <c r="L2944" s="776"/>
      <c r="M2944" s="776"/>
      <c r="N2944" s="776"/>
      <c r="O2944" s="776"/>
      <c r="P2944" s="776"/>
      <c r="Q2944" s="776"/>
      <c r="R2944" s="776"/>
      <c r="S2944" s="776"/>
      <c r="T2944" s="776"/>
      <c r="U2944" s="776"/>
      <c r="V2944" s="46"/>
      <c r="W2944" s="46"/>
      <c r="X2944" s="775"/>
      <c r="Y2944" s="775"/>
      <c r="Z2944" s="775"/>
      <c r="AA2944" s="775"/>
      <c r="AB2944" s="775"/>
    </row>
    <row r="2945" spans="1:28" s="43" customFormat="1" x14ac:dyDescent="0.2">
      <c r="A2945" s="776"/>
      <c r="B2945" s="780"/>
      <c r="D2945" s="779"/>
      <c r="E2945" s="779"/>
      <c r="F2945" s="778"/>
      <c r="G2945" s="777"/>
      <c r="H2945" s="776"/>
      <c r="I2945" s="776"/>
      <c r="J2945" s="776"/>
      <c r="K2945" s="776"/>
      <c r="L2945" s="776"/>
      <c r="M2945" s="776"/>
      <c r="N2945" s="776"/>
      <c r="O2945" s="776"/>
      <c r="P2945" s="776"/>
      <c r="Q2945" s="776"/>
      <c r="R2945" s="776"/>
      <c r="S2945" s="776"/>
      <c r="T2945" s="776"/>
      <c r="U2945" s="776"/>
      <c r="V2945" s="46"/>
      <c r="W2945" s="46"/>
      <c r="X2945" s="775"/>
      <c r="Y2945" s="775"/>
      <c r="Z2945" s="775"/>
      <c r="AA2945" s="775"/>
      <c r="AB2945" s="775"/>
    </row>
    <row r="2946" spans="1:28" s="43" customFormat="1" x14ac:dyDescent="0.2">
      <c r="A2946" s="776"/>
      <c r="B2946" s="780"/>
      <c r="D2946" s="779"/>
      <c r="E2946" s="779"/>
      <c r="F2946" s="778"/>
      <c r="G2946" s="777"/>
      <c r="H2946" s="776"/>
      <c r="I2946" s="776"/>
      <c r="J2946" s="776"/>
      <c r="K2946" s="776"/>
      <c r="L2946" s="776"/>
      <c r="M2946" s="776"/>
      <c r="N2946" s="776"/>
      <c r="O2946" s="776"/>
      <c r="P2946" s="776"/>
      <c r="Q2946" s="776"/>
      <c r="R2946" s="776"/>
      <c r="S2946" s="776"/>
      <c r="T2946" s="776"/>
      <c r="U2946" s="776"/>
      <c r="V2946" s="46"/>
      <c r="W2946" s="46"/>
      <c r="X2946" s="775"/>
      <c r="Y2946" s="775"/>
      <c r="Z2946" s="775"/>
      <c r="AA2946" s="775"/>
      <c r="AB2946" s="775"/>
    </row>
    <row r="2947" spans="1:28" s="43" customFormat="1" x14ac:dyDescent="0.2">
      <c r="A2947" s="776"/>
      <c r="B2947" s="780"/>
      <c r="D2947" s="779"/>
      <c r="E2947" s="779"/>
      <c r="F2947" s="778"/>
      <c r="G2947" s="777"/>
      <c r="H2947" s="776"/>
      <c r="I2947" s="776"/>
      <c r="J2947" s="776"/>
      <c r="K2947" s="776"/>
      <c r="L2947" s="776"/>
      <c r="M2947" s="776"/>
      <c r="N2947" s="776"/>
      <c r="O2947" s="776"/>
      <c r="P2947" s="776"/>
      <c r="Q2947" s="776"/>
      <c r="R2947" s="776"/>
      <c r="S2947" s="776"/>
      <c r="T2947" s="776"/>
      <c r="U2947" s="776"/>
      <c r="V2947" s="46"/>
      <c r="W2947" s="46"/>
      <c r="X2947" s="775"/>
      <c r="Y2947" s="775"/>
      <c r="Z2947" s="775"/>
      <c r="AA2947" s="775"/>
      <c r="AB2947" s="775"/>
    </row>
    <row r="2948" spans="1:28" s="43" customFormat="1" x14ac:dyDescent="0.2">
      <c r="A2948" s="776"/>
      <c r="B2948" s="780"/>
      <c r="D2948" s="779"/>
      <c r="E2948" s="779"/>
      <c r="F2948" s="778"/>
      <c r="G2948" s="777"/>
      <c r="H2948" s="776"/>
      <c r="I2948" s="776"/>
      <c r="J2948" s="776"/>
      <c r="K2948" s="776"/>
      <c r="L2948" s="776"/>
      <c r="M2948" s="776"/>
      <c r="N2948" s="776"/>
      <c r="O2948" s="776"/>
      <c r="P2948" s="776"/>
      <c r="Q2948" s="776"/>
      <c r="R2948" s="776"/>
      <c r="S2948" s="776"/>
      <c r="T2948" s="776"/>
      <c r="U2948" s="776"/>
      <c r="V2948" s="46"/>
      <c r="W2948" s="46"/>
      <c r="X2948" s="775"/>
      <c r="Y2948" s="775"/>
      <c r="Z2948" s="775"/>
      <c r="AA2948" s="775"/>
      <c r="AB2948" s="775"/>
    </row>
    <row r="2949" spans="1:28" s="43" customFormat="1" x14ac:dyDescent="0.2">
      <c r="A2949" s="776"/>
      <c r="B2949" s="780"/>
      <c r="D2949" s="779"/>
      <c r="E2949" s="779"/>
      <c r="F2949" s="778"/>
      <c r="G2949" s="777"/>
      <c r="H2949" s="776"/>
      <c r="I2949" s="776"/>
      <c r="J2949" s="776"/>
      <c r="K2949" s="776"/>
      <c r="L2949" s="776"/>
      <c r="M2949" s="776"/>
      <c r="N2949" s="776"/>
      <c r="O2949" s="776"/>
      <c r="P2949" s="776"/>
      <c r="Q2949" s="776"/>
      <c r="R2949" s="776"/>
      <c r="S2949" s="776"/>
      <c r="T2949" s="776"/>
      <c r="U2949" s="776"/>
      <c r="V2949" s="46"/>
      <c r="W2949" s="46"/>
      <c r="X2949" s="775"/>
      <c r="Y2949" s="775"/>
      <c r="Z2949" s="775"/>
      <c r="AA2949" s="775"/>
      <c r="AB2949" s="775"/>
    </row>
    <row r="2950" spans="1:28" s="43" customFormat="1" x14ac:dyDescent="0.2">
      <c r="A2950" s="776"/>
      <c r="B2950" s="780"/>
      <c r="D2950" s="779"/>
      <c r="E2950" s="779"/>
      <c r="F2950" s="778"/>
      <c r="G2950" s="777"/>
      <c r="H2950" s="776"/>
      <c r="I2950" s="776"/>
      <c r="J2950" s="776"/>
      <c r="K2950" s="776"/>
      <c r="L2950" s="776"/>
      <c r="M2950" s="776"/>
      <c r="N2950" s="776"/>
      <c r="O2950" s="776"/>
      <c r="P2950" s="776"/>
      <c r="Q2950" s="776"/>
      <c r="R2950" s="776"/>
      <c r="S2950" s="776"/>
      <c r="T2950" s="776"/>
      <c r="U2950" s="776"/>
      <c r="V2950" s="46"/>
      <c r="W2950" s="46"/>
      <c r="X2950" s="775"/>
      <c r="Y2950" s="775"/>
      <c r="Z2950" s="775"/>
      <c r="AA2950" s="775"/>
      <c r="AB2950" s="775"/>
    </row>
    <row r="2951" spans="1:28" s="43" customFormat="1" x14ac:dyDescent="0.2">
      <c r="A2951" s="776"/>
      <c r="B2951" s="780"/>
      <c r="D2951" s="779"/>
      <c r="E2951" s="779"/>
      <c r="F2951" s="778"/>
      <c r="G2951" s="777"/>
      <c r="H2951" s="776"/>
      <c r="I2951" s="776"/>
      <c r="J2951" s="776"/>
      <c r="K2951" s="776"/>
      <c r="L2951" s="776"/>
      <c r="M2951" s="776"/>
      <c r="N2951" s="776"/>
      <c r="O2951" s="776"/>
      <c r="P2951" s="776"/>
      <c r="Q2951" s="776"/>
      <c r="R2951" s="776"/>
      <c r="S2951" s="776"/>
      <c r="T2951" s="776"/>
      <c r="U2951" s="776"/>
      <c r="V2951" s="46"/>
      <c r="W2951" s="46"/>
      <c r="X2951" s="775"/>
      <c r="Y2951" s="775"/>
      <c r="Z2951" s="775"/>
      <c r="AA2951" s="775"/>
      <c r="AB2951" s="775"/>
    </row>
    <row r="2952" spans="1:28" s="43" customFormat="1" x14ac:dyDescent="0.2">
      <c r="A2952" s="776"/>
      <c r="B2952" s="780"/>
      <c r="D2952" s="779"/>
      <c r="E2952" s="779"/>
      <c r="F2952" s="778"/>
      <c r="G2952" s="777"/>
      <c r="H2952" s="776"/>
      <c r="I2952" s="776"/>
      <c r="J2952" s="776"/>
      <c r="K2952" s="776"/>
      <c r="L2952" s="776"/>
      <c r="M2952" s="776"/>
      <c r="N2952" s="776"/>
      <c r="O2952" s="776"/>
      <c r="P2952" s="776"/>
      <c r="Q2952" s="776"/>
      <c r="R2952" s="776"/>
      <c r="S2952" s="776"/>
      <c r="T2952" s="776"/>
      <c r="U2952" s="776"/>
      <c r="V2952" s="46"/>
      <c r="W2952" s="46"/>
      <c r="X2952" s="775"/>
      <c r="Y2952" s="775"/>
      <c r="Z2952" s="775"/>
      <c r="AA2952" s="775"/>
      <c r="AB2952" s="775"/>
    </row>
    <row r="2953" spans="1:28" s="43" customFormat="1" x14ac:dyDescent="0.2">
      <c r="A2953" s="776"/>
      <c r="B2953" s="780"/>
      <c r="D2953" s="779"/>
      <c r="E2953" s="779"/>
      <c r="F2953" s="778"/>
      <c r="G2953" s="777"/>
      <c r="H2953" s="776"/>
      <c r="I2953" s="776"/>
      <c r="J2953" s="776"/>
      <c r="K2953" s="776"/>
      <c r="L2953" s="776"/>
      <c r="M2953" s="776"/>
      <c r="N2953" s="776"/>
      <c r="O2953" s="776"/>
      <c r="P2953" s="776"/>
      <c r="Q2953" s="776"/>
      <c r="R2953" s="776"/>
      <c r="S2953" s="776"/>
      <c r="T2953" s="776"/>
      <c r="U2953" s="776"/>
      <c r="V2953" s="46"/>
      <c r="W2953" s="46"/>
      <c r="X2953" s="775"/>
      <c r="Y2953" s="775"/>
      <c r="Z2953" s="775"/>
      <c r="AA2953" s="775"/>
      <c r="AB2953" s="775"/>
    </row>
    <row r="2954" spans="1:28" s="43" customFormat="1" x14ac:dyDescent="0.2">
      <c r="A2954" s="776"/>
      <c r="B2954" s="780"/>
      <c r="D2954" s="779"/>
      <c r="E2954" s="779"/>
      <c r="F2954" s="778"/>
      <c r="G2954" s="777"/>
      <c r="H2954" s="776"/>
      <c r="I2954" s="776"/>
      <c r="J2954" s="776"/>
      <c r="K2954" s="776"/>
      <c r="L2954" s="776"/>
      <c r="M2954" s="776"/>
      <c r="N2954" s="776"/>
      <c r="O2954" s="776"/>
      <c r="P2954" s="776"/>
      <c r="Q2954" s="776"/>
      <c r="R2954" s="776"/>
      <c r="S2954" s="776"/>
      <c r="T2954" s="776"/>
      <c r="U2954" s="776"/>
      <c r="V2954" s="46"/>
      <c r="W2954" s="46"/>
      <c r="X2954" s="775"/>
      <c r="Y2954" s="775"/>
      <c r="Z2954" s="775"/>
      <c r="AA2954" s="775"/>
      <c r="AB2954" s="775"/>
    </row>
    <row r="2955" spans="1:28" s="43" customFormat="1" x14ac:dyDescent="0.2">
      <c r="A2955" s="776"/>
      <c r="B2955" s="780"/>
      <c r="D2955" s="779"/>
      <c r="E2955" s="779"/>
      <c r="F2955" s="778"/>
      <c r="G2955" s="777"/>
      <c r="H2955" s="776"/>
      <c r="I2955" s="776"/>
      <c r="J2955" s="776"/>
      <c r="K2955" s="776"/>
      <c r="L2955" s="776"/>
      <c r="M2955" s="776"/>
      <c r="N2955" s="776"/>
      <c r="O2955" s="776"/>
      <c r="P2955" s="776"/>
      <c r="Q2955" s="776"/>
      <c r="R2955" s="776"/>
      <c r="S2955" s="776"/>
      <c r="T2955" s="776"/>
      <c r="U2955" s="776"/>
      <c r="V2955" s="46"/>
      <c r="W2955" s="46"/>
      <c r="X2955" s="775"/>
      <c r="Y2955" s="775"/>
      <c r="Z2955" s="775"/>
      <c r="AA2955" s="775"/>
      <c r="AB2955" s="775"/>
    </row>
    <row r="2956" spans="1:28" s="43" customFormat="1" x14ac:dyDescent="0.2">
      <c r="A2956" s="776"/>
      <c r="B2956" s="780"/>
      <c r="D2956" s="779"/>
      <c r="E2956" s="779"/>
      <c r="F2956" s="778"/>
      <c r="G2956" s="777"/>
      <c r="H2956" s="776"/>
      <c r="I2956" s="776"/>
      <c r="J2956" s="776"/>
      <c r="K2956" s="776"/>
      <c r="L2956" s="776"/>
      <c r="M2956" s="776"/>
      <c r="N2956" s="776"/>
      <c r="O2956" s="776"/>
      <c r="P2956" s="776"/>
      <c r="Q2956" s="776"/>
      <c r="R2956" s="776"/>
      <c r="S2956" s="776"/>
      <c r="T2956" s="776"/>
      <c r="U2956" s="776"/>
      <c r="V2956" s="46"/>
      <c r="W2956" s="46"/>
      <c r="X2956" s="775"/>
      <c r="Y2956" s="775"/>
      <c r="Z2956" s="775"/>
      <c r="AA2956" s="775"/>
      <c r="AB2956" s="775"/>
    </row>
    <row r="2957" spans="1:28" s="43" customFormat="1" x14ac:dyDescent="0.2">
      <c r="A2957" s="776"/>
      <c r="B2957" s="780"/>
      <c r="D2957" s="779"/>
      <c r="E2957" s="779"/>
      <c r="F2957" s="778"/>
      <c r="G2957" s="777"/>
      <c r="H2957" s="776"/>
      <c r="I2957" s="776"/>
      <c r="J2957" s="776"/>
      <c r="K2957" s="776"/>
      <c r="L2957" s="776"/>
      <c r="M2957" s="776"/>
      <c r="N2957" s="776"/>
      <c r="O2957" s="776"/>
      <c r="P2957" s="776"/>
      <c r="Q2957" s="776"/>
      <c r="R2957" s="776"/>
      <c r="S2957" s="776"/>
      <c r="T2957" s="776"/>
      <c r="U2957" s="776"/>
      <c r="V2957" s="46"/>
      <c r="W2957" s="46"/>
      <c r="X2957" s="775"/>
      <c r="Y2957" s="775"/>
      <c r="Z2957" s="775"/>
      <c r="AA2957" s="775"/>
      <c r="AB2957" s="775"/>
    </row>
    <row r="2958" spans="1:28" s="43" customFormat="1" x14ac:dyDescent="0.2">
      <c r="A2958" s="776"/>
      <c r="B2958" s="780"/>
      <c r="D2958" s="779"/>
      <c r="E2958" s="779"/>
      <c r="F2958" s="778"/>
      <c r="G2958" s="777"/>
      <c r="H2958" s="776"/>
      <c r="I2958" s="776"/>
      <c r="J2958" s="776"/>
      <c r="K2958" s="776"/>
      <c r="L2958" s="776"/>
      <c r="M2958" s="776"/>
      <c r="N2958" s="776"/>
      <c r="O2958" s="776"/>
      <c r="P2958" s="776"/>
      <c r="Q2958" s="776"/>
      <c r="R2958" s="776"/>
      <c r="S2958" s="776"/>
      <c r="T2958" s="776"/>
      <c r="U2958" s="776"/>
      <c r="V2958" s="46"/>
      <c r="W2958" s="46"/>
      <c r="X2958" s="775"/>
      <c r="Y2958" s="775"/>
      <c r="Z2958" s="775"/>
      <c r="AA2958" s="775"/>
      <c r="AB2958" s="775"/>
    </row>
    <row r="2959" spans="1:28" s="43" customFormat="1" x14ac:dyDescent="0.2">
      <c r="A2959" s="776"/>
      <c r="B2959" s="780"/>
      <c r="D2959" s="779"/>
      <c r="E2959" s="779"/>
      <c r="F2959" s="778"/>
      <c r="G2959" s="777"/>
      <c r="H2959" s="776"/>
      <c r="I2959" s="776"/>
      <c r="J2959" s="776"/>
      <c r="K2959" s="776"/>
      <c r="L2959" s="776"/>
      <c r="M2959" s="776"/>
      <c r="N2959" s="776"/>
      <c r="O2959" s="776"/>
      <c r="P2959" s="776"/>
      <c r="Q2959" s="776"/>
      <c r="R2959" s="776"/>
      <c r="S2959" s="776"/>
      <c r="T2959" s="776"/>
      <c r="U2959" s="776"/>
      <c r="V2959" s="46"/>
      <c r="W2959" s="46"/>
      <c r="X2959" s="775"/>
      <c r="Y2959" s="775"/>
      <c r="Z2959" s="775"/>
      <c r="AA2959" s="775"/>
      <c r="AB2959" s="775"/>
    </row>
    <row r="2960" spans="1:28" s="43" customFormat="1" x14ac:dyDescent="0.2">
      <c r="A2960" s="776"/>
      <c r="B2960" s="780"/>
      <c r="D2960" s="779"/>
      <c r="E2960" s="779"/>
      <c r="F2960" s="778"/>
      <c r="G2960" s="777"/>
      <c r="H2960" s="776"/>
      <c r="I2960" s="776"/>
      <c r="J2960" s="776"/>
      <c r="K2960" s="776"/>
      <c r="L2960" s="776"/>
      <c r="M2960" s="776"/>
      <c r="N2960" s="776"/>
      <c r="O2960" s="776"/>
      <c r="P2960" s="776"/>
      <c r="Q2960" s="776"/>
      <c r="R2960" s="776"/>
      <c r="S2960" s="776"/>
      <c r="T2960" s="776"/>
      <c r="U2960" s="776"/>
      <c r="V2960" s="46"/>
      <c r="W2960" s="46"/>
      <c r="X2960" s="775"/>
      <c r="Y2960" s="775"/>
      <c r="Z2960" s="775"/>
      <c r="AA2960" s="775"/>
      <c r="AB2960" s="775"/>
    </row>
    <row r="2961" spans="1:28" s="43" customFormat="1" x14ac:dyDescent="0.2">
      <c r="A2961" s="776"/>
      <c r="B2961" s="780"/>
      <c r="D2961" s="779"/>
      <c r="E2961" s="779"/>
      <c r="F2961" s="778"/>
      <c r="G2961" s="777"/>
      <c r="H2961" s="776"/>
      <c r="I2961" s="776"/>
      <c r="J2961" s="776"/>
      <c r="K2961" s="776"/>
      <c r="L2961" s="776"/>
      <c r="M2961" s="776"/>
      <c r="N2961" s="776"/>
      <c r="O2961" s="776"/>
      <c r="P2961" s="776"/>
      <c r="Q2961" s="776"/>
      <c r="R2961" s="776"/>
      <c r="S2961" s="776"/>
      <c r="T2961" s="776"/>
      <c r="U2961" s="776"/>
      <c r="V2961" s="46"/>
      <c r="W2961" s="46"/>
      <c r="X2961" s="775"/>
      <c r="Y2961" s="775"/>
      <c r="Z2961" s="775"/>
      <c r="AA2961" s="775"/>
      <c r="AB2961" s="775"/>
    </row>
    <row r="2962" spans="1:28" s="43" customFormat="1" x14ac:dyDescent="0.2">
      <c r="A2962" s="776"/>
      <c r="B2962" s="780"/>
      <c r="D2962" s="779"/>
      <c r="E2962" s="779"/>
      <c r="F2962" s="778"/>
      <c r="G2962" s="777"/>
      <c r="H2962" s="776"/>
      <c r="I2962" s="776"/>
      <c r="J2962" s="776"/>
      <c r="K2962" s="776"/>
      <c r="L2962" s="776"/>
      <c r="M2962" s="776"/>
      <c r="N2962" s="776"/>
      <c r="O2962" s="776"/>
      <c r="P2962" s="776"/>
      <c r="Q2962" s="776"/>
      <c r="R2962" s="776"/>
      <c r="S2962" s="776"/>
      <c r="T2962" s="776"/>
      <c r="U2962" s="776"/>
      <c r="V2962" s="46"/>
      <c r="W2962" s="46"/>
      <c r="X2962" s="775"/>
      <c r="Y2962" s="775"/>
      <c r="Z2962" s="775"/>
      <c r="AA2962" s="775"/>
      <c r="AB2962" s="775"/>
    </row>
    <row r="2963" spans="1:28" s="43" customFormat="1" x14ac:dyDescent="0.2">
      <c r="A2963" s="776"/>
      <c r="B2963" s="780"/>
      <c r="D2963" s="779"/>
      <c r="E2963" s="779"/>
      <c r="F2963" s="778"/>
      <c r="G2963" s="777"/>
      <c r="H2963" s="776"/>
      <c r="I2963" s="776"/>
      <c r="J2963" s="776"/>
      <c r="K2963" s="776"/>
      <c r="L2963" s="776"/>
      <c r="M2963" s="776"/>
      <c r="N2963" s="776"/>
      <c r="O2963" s="776"/>
      <c r="P2963" s="776"/>
      <c r="Q2963" s="776"/>
      <c r="R2963" s="776"/>
      <c r="S2963" s="776"/>
      <c r="T2963" s="776"/>
      <c r="U2963" s="776"/>
      <c r="V2963" s="46"/>
      <c r="W2963" s="46"/>
      <c r="X2963" s="775"/>
      <c r="Y2963" s="775"/>
      <c r="Z2963" s="775"/>
      <c r="AA2963" s="775"/>
      <c r="AB2963" s="775"/>
    </row>
    <row r="2964" spans="1:28" s="43" customFormat="1" x14ac:dyDescent="0.2">
      <c r="A2964" s="776"/>
      <c r="B2964" s="780"/>
      <c r="D2964" s="779"/>
      <c r="E2964" s="779"/>
      <c r="F2964" s="778"/>
      <c r="G2964" s="777"/>
      <c r="H2964" s="776"/>
      <c r="I2964" s="776"/>
      <c r="J2964" s="776"/>
      <c r="K2964" s="776"/>
      <c r="L2964" s="776"/>
      <c r="M2964" s="776"/>
      <c r="N2964" s="776"/>
      <c r="O2964" s="776"/>
      <c r="P2964" s="776"/>
      <c r="Q2964" s="776"/>
      <c r="R2964" s="776"/>
      <c r="S2964" s="776"/>
      <c r="T2964" s="776"/>
      <c r="U2964" s="776"/>
      <c r="V2964" s="46"/>
      <c r="W2964" s="46"/>
      <c r="X2964" s="775"/>
      <c r="Y2964" s="775"/>
      <c r="Z2964" s="775"/>
      <c r="AA2964" s="775"/>
      <c r="AB2964" s="775"/>
    </row>
    <row r="2965" spans="1:28" s="43" customFormat="1" x14ac:dyDescent="0.2">
      <c r="A2965" s="776"/>
      <c r="B2965" s="780"/>
      <c r="D2965" s="779"/>
      <c r="E2965" s="779"/>
      <c r="F2965" s="778"/>
      <c r="G2965" s="777"/>
      <c r="H2965" s="776"/>
      <c r="I2965" s="776"/>
      <c r="J2965" s="776"/>
      <c r="K2965" s="776"/>
      <c r="L2965" s="776"/>
      <c r="M2965" s="776"/>
      <c r="N2965" s="776"/>
      <c r="O2965" s="776"/>
      <c r="P2965" s="776"/>
      <c r="Q2965" s="776"/>
      <c r="R2965" s="776"/>
      <c r="S2965" s="776"/>
      <c r="T2965" s="776"/>
      <c r="U2965" s="776"/>
      <c r="V2965" s="46"/>
      <c r="W2965" s="46"/>
      <c r="X2965" s="775"/>
      <c r="Y2965" s="775"/>
      <c r="Z2965" s="775"/>
      <c r="AA2965" s="775"/>
      <c r="AB2965" s="775"/>
    </row>
    <row r="2966" spans="1:28" s="43" customFormat="1" x14ac:dyDescent="0.2">
      <c r="A2966" s="776"/>
      <c r="B2966" s="780"/>
      <c r="D2966" s="779"/>
      <c r="E2966" s="779"/>
      <c r="F2966" s="778"/>
      <c r="G2966" s="777"/>
      <c r="H2966" s="776"/>
      <c r="I2966" s="776"/>
      <c r="J2966" s="776"/>
      <c r="K2966" s="776"/>
      <c r="L2966" s="776"/>
      <c r="M2966" s="776"/>
      <c r="N2966" s="776"/>
      <c r="O2966" s="776"/>
      <c r="P2966" s="776"/>
      <c r="Q2966" s="776"/>
      <c r="R2966" s="776"/>
      <c r="S2966" s="776"/>
      <c r="T2966" s="776"/>
      <c r="U2966" s="776"/>
      <c r="V2966" s="46"/>
      <c r="W2966" s="46"/>
      <c r="X2966" s="775"/>
      <c r="Y2966" s="775"/>
      <c r="Z2966" s="775"/>
      <c r="AA2966" s="775"/>
      <c r="AB2966" s="775"/>
    </row>
    <row r="2967" spans="1:28" s="43" customFormat="1" x14ac:dyDescent="0.2">
      <c r="A2967" s="776"/>
      <c r="B2967" s="780"/>
      <c r="D2967" s="779"/>
      <c r="E2967" s="779"/>
      <c r="F2967" s="778"/>
      <c r="G2967" s="777"/>
      <c r="H2967" s="776"/>
      <c r="I2967" s="776"/>
      <c r="J2967" s="776"/>
      <c r="K2967" s="776"/>
      <c r="L2967" s="776"/>
      <c r="M2967" s="776"/>
      <c r="N2967" s="776"/>
      <c r="O2967" s="776"/>
      <c r="P2967" s="776"/>
      <c r="Q2967" s="776"/>
      <c r="R2967" s="776"/>
      <c r="S2967" s="776"/>
      <c r="T2967" s="776"/>
      <c r="U2967" s="776"/>
      <c r="V2967" s="46"/>
      <c r="W2967" s="46"/>
      <c r="X2967" s="775"/>
      <c r="Y2967" s="775"/>
      <c r="Z2967" s="775"/>
      <c r="AA2967" s="775"/>
      <c r="AB2967" s="775"/>
    </row>
    <row r="2968" spans="1:28" s="43" customFormat="1" x14ac:dyDescent="0.2">
      <c r="A2968" s="776"/>
      <c r="B2968" s="780"/>
      <c r="D2968" s="779"/>
      <c r="E2968" s="779"/>
      <c r="F2968" s="778"/>
      <c r="G2968" s="777"/>
      <c r="H2968" s="776"/>
      <c r="I2968" s="776"/>
      <c r="J2968" s="776"/>
      <c r="K2968" s="776"/>
      <c r="L2968" s="776"/>
      <c r="M2968" s="776"/>
      <c r="N2968" s="776"/>
      <c r="O2968" s="776"/>
      <c r="P2968" s="776"/>
      <c r="Q2968" s="776"/>
      <c r="R2968" s="776"/>
      <c r="S2968" s="776"/>
      <c r="T2968" s="776"/>
      <c r="U2968" s="776"/>
      <c r="V2968" s="46"/>
      <c r="W2968" s="46"/>
      <c r="X2968" s="775"/>
      <c r="Y2968" s="775"/>
      <c r="Z2968" s="775"/>
      <c r="AA2968" s="775"/>
      <c r="AB2968" s="775"/>
    </row>
    <row r="2969" spans="1:28" s="43" customFormat="1" x14ac:dyDescent="0.2">
      <c r="A2969" s="776"/>
      <c r="B2969" s="780"/>
      <c r="D2969" s="779"/>
      <c r="E2969" s="779"/>
      <c r="F2969" s="778"/>
      <c r="G2969" s="777"/>
      <c r="H2969" s="776"/>
      <c r="I2969" s="776"/>
      <c r="J2969" s="776"/>
      <c r="K2969" s="776"/>
      <c r="L2969" s="776"/>
      <c r="M2969" s="776"/>
      <c r="N2969" s="776"/>
      <c r="O2969" s="776"/>
      <c r="P2969" s="776"/>
      <c r="Q2969" s="776"/>
      <c r="R2969" s="776"/>
      <c r="S2969" s="776"/>
      <c r="T2969" s="776"/>
      <c r="U2969" s="776"/>
      <c r="V2969" s="46"/>
      <c r="W2969" s="46"/>
      <c r="X2969" s="775"/>
      <c r="Y2969" s="775"/>
      <c r="Z2969" s="775"/>
      <c r="AA2969" s="775"/>
      <c r="AB2969" s="775"/>
    </row>
    <row r="2970" spans="1:28" s="43" customFormat="1" x14ac:dyDescent="0.2">
      <c r="A2970" s="776"/>
      <c r="B2970" s="780"/>
      <c r="D2970" s="779"/>
      <c r="E2970" s="779"/>
      <c r="F2970" s="778"/>
      <c r="G2970" s="777"/>
      <c r="H2970" s="776"/>
      <c r="I2970" s="776"/>
      <c r="J2970" s="776"/>
      <c r="K2970" s="776"/>
      <c r="L2970" s="776"/>
      <c r="M2970" s="776"/>
      <c r="N2970" s="776"/>
      <c r="O2970" s="776"/>
      <c r="P2970" s="776"/>
      <c r="Q2970" s="776"/>
      <c r="R2970" s="776"/>
      <c r="S2970" s="776"/>
      <c r="T2970" s="776"/>
      <c r="U2970" s="776"/>
      <c r="V2970" s="46"/>
      <c r="W2970" s="46"/>
      <c r="X2970" s="775"/>
      <c r="Y2970" s="775"/>
      <c r="Z2970" s="775"/>
      <c r="AA2970" s="775"/>
      <c r="AB2970" s="775"/>
    </row>
    <row r="2971" spans="1:28" s="43" customFormat="1" x14ac:dyDescent="0.2">
      <c r="A2971" s="776"/>
      <c r="B2971" s="780"/>
      <c r="D2971" s="779"/>
      <c r="E2971" s="779"/>
      <c r="F2971" s="778"/>
      <c r="G2971" s="777"/>
      <c r="H2971" s="776"/>
      <c r="I2971" s="776"/>
      <c r="J2971" s="776"/>
      <c r="K2971" s="776"/>
      <c r="L2971" s="776"/>
      <c r="M2971" s="776"/>
      <c r="N2971" s="776"/>
      <c r="O2971" s="776"/>
      <c r="P2971" s="776"/>
      <c r="Q2971" s="776"/>
      <c r="R2971" s="776"/>
      <c r="S2971" s="776"/>
      <c r="T2971" s="776"/>
      <c r="U2971" s="776"/>
      <c r="V2971" s="46"/>
      <c r="W2971" s="46"/>
      <c r="X2971" s="775"/>
      <c r="Y2971" s="775"/>
      <c r="Z2971" s="775"/>
      <c r="AA2971" s="775"/>
      <c r="AB2971" s="775"/>
    </row>
    <row r="2972" spans="1:28" s="43" customFormat="1" x14ac:dyDescent="0.2">
      <c r="A2972" s="776"/>
      <c r="B2972" s="780"/>
      <c r="D2972" s="779"/>
      <c r="E2972" s="779"/>
      <c r="F2972" s="778"/>
      <c r="G2972" s="777"/>
      <c r="H2972" s="776"/>
      <c r="I2972" s="776"/>
      <c r="J2972" s="776"/>
      <c r="K2972" s="776"/>
      <c r="L2972" s="776"/>
      <c r="M2972" s="776"/>
      <c r="N2972" s="776"/>
      <c r="O2972" s="776"/>
      <c r="P2972" s="776"/>
      <c r="Q2972" s="776"/>
      <c r="R2972" s="776"/>
      <c r="S2972" s="776"/>
      <c r="T2972" s="776"/>
      <c r="U2972" s="776"/>
      <c r="V2972" s="46"/>
      <c r="W2972" s="46"/>
      <c r="X2972" s="775"/>
      <c r="Y2972" s="775"/>
      <c r="Z2972" s="775"/>
      <c r="AA2972" s="775"/>
      <c r="AB2972" s="775"/>
    </row>
    <row r="2973" spans="1:28" s="43" customFormat="1" x14ac:dyDescent="0.2">
      <c r="A2973" s="776"/>
      <c r="B2973" s="780"/>
      <c r="D2973" s="779"/>
      <c r="E2973" s="779"/>
      <c r="F2973" s="778"/>
      <c r="G2973" s="777"/>
      <c r="H2973" s="776"/>
      <c r="I2973" s="776"/>
      <c r="J2973" s="776"/>
      <c r="K2973" s="776"/>
      <c r="L2973" s="776"/>
      <c r="M2973" s="776"/>
      <c r="N2973" s="776"/>
      <c r="O2973" s="776"/>
      <c r="P2973" s="776"/>
      <c r="Q2973" s="776"/>
      <c r="R2973" s="776"/>
      <c r="S2973" s="776"/>
      <c r="T2973" s="776"/>
      <c r="U2973" s="776"/>
      <c r="V2973" s="46"/>
      <c r="W2973" s="46"/>
      <c r="X2973" s="775"/>
      <c r="Y2973" s="775"/>
      <c r="Z2973" s="775"/>
      <c r="AA2973" s="775"/>
      <c r="AB2973" s="775"/>
    </row>
    <row r="2974" spans="1:28" s="43" customFormat="1" x14ac:dyDescent="0.2">
      <c r="A2974" s="776"/>
      <c r="B2974" s="780"/>
      <c r="D2974" s="779"/>
      <c r="E2974" s="779"/>
      <c r="F2974" s="778"/>
      <c r="G2974" s="777"/>
      <c r="H2974" s="776"/>
      <c r="I2974" s="776"/>
      <c r="J2974" s="776"/>
      <c r="K2974" s="776"/>
      <c r="L2974" s="776"/>
      <c r="M2974" s="776"/>
      <c r="N2974" s="776"/>
      <c r="O2974" s="776"/>
      <c r="P2974" s="776"/>
      <c r="Q2974" s="776"/>
      <c r="R2974" s="776"/>
      <c r="S2974" s="776"/>
      <c r="T2974" s="776"/>
      <c r="U2974" s="776"/>
      <c r="V2974" s="46"/>
      <c r="W2974" s="46"/>
      <c r="X2974" s="775"/>
      <c r="Y2974" s="775"/>
      <c r="Z2974" s="775"/>
      <c r="AA2974" s="775"/>
      <c r="AB2974" s="775"/>
    </row>
    <row r="2975" spans="1:28" s="43" customFormat="1" x14ac:dyDescent="0.2">
      <c r="A2975" s="776"/>
      <c r="B2975" s="780"/>
      <c r="D2975" s="779"/>
      <c r="E2975" s="779"/>
      <c r="F2975" s="778"/>
      <c r="G2975" s="777"/>
      <c r="H2975" s="776"/>
      <c r="I2975" s="776"/>
      <c r="J2975" s="776"/>
      <c r="K2975" s="776"/>
      <c r="L2975" s="776"/>
      <c r="M2975" s="776"/>
      <c r="N2975" s="776"/>
      <c r="O2975" s="776"/>
      <c r="P2975" s="776"/>
      <c r="Q2975" s="776"/>
      <c r="R2975" s="776"/>
      <c r="S2975" s="776"/>
      <c r="T2975" s="776"/>
      <c r="U2975" s="776"/>
      <c r="V2975" s="46"/>
      <c r="W2975" s="46"/>
      <c r="X2975" s="775"/>
      <c r="Y2975" s="775"/>
      <c r="Z2975" s="775"/>
      <c r="AA2975" s="775"/>
      <c r="AB2975" s="775"/>
    </row>
    <row r="2976" spans="1:28" s="43" customFormat="1" x14ac:dyDescent="0.2">
      <c r="A2976" s="776"/>
      <c r="B2976" s="780"/>
      <c r="D2976" s="779"/>
      <c r="E2976" s="779"/>
      <c r="F2976" s="778"/>
      <c r="G2976" s="777"/>
      <c r="H2976" s="776"/>
      <c r="I2976" s="776"/>
      <c r="J2976" s="776"/>
      <c r="K2976" s="776"/>
      <c r="L2976" s="776"/>
      <c r="M2976" s="776"/>
      <c r="N2976" s="776"/>
      <c r="O2976" s="776"/>
      <c r="P2976" s="776"/>
      <c r="Q2976" s="776"/>
      <c r="R2976" s="776"/>
      <c r="S2976" s="776"/>
      <c r="T2976" s="776"/>
      <c r="U2976" s="776"/>
      <c r="V2976" s="46"/>
      <c r="W2976" s="46"/>
      <c r="X2976" s="775"/>
      <c r="Y2976" s="775"/>
      <c r="Z2976" s="775"/>
      <c r="AA2976" s="775"/>
      <c r="AB2976" s="775"/>
    </row>
    <row r="2977" spans="1:28" s="43" customFormat="1" x14ac:dyDescent="0.2">
      <c r="A2977" s="776"/>
      <c r="B2977" s="780"/>
      <c r="D2977" s="779"/>
      <c r="E2977" s="779"/>
      <c r="F2977" s="778"/>
      <c r="G2977" s="777"/>
      <c r="H2977" s="776"/>
      <c r="I2977" s="776"/>
      <c r="J2977" s="776"/>
      <c r="K2977" s="776"/>
      <c r="L2977" s="776"/>
      <c r="M2977" s="776"/>
      <c r="N2977" s="776"/>
      <c r="O2977" s="776"/>
      <c r="P2977" s="776"/>
      <c r="Q2977" s="776"/>
      <c r="R2977" s="776"/>
      <c r="S2977" s="776"/>
      <c r="T2977" s="776"/>
      <c r="U2977" s="776"/>
      <c r="V2977" s="46"/>
      <c r="W2977" s="46"/>
      <c r="X2977" s="775"/>
      <c r="Y2977" s="775"/>
      <c r="Z2977" s="775"/>
      <c r="AA2977" s="775"/>
      <c r="AB2977" s="775"/>
    </row>
    <row r="2978" spans="1:28" s="43" customFormat="1" x14ac:dyDescent="0.2">
      <c r="A2978" s="776"/>
      <c r="B2978" s="780"/>
      <c r="D2978" s="779"/>
      <c r="E2978" s="779"/>
      <c r="F2978" s="778"/>
      <c r="G2978" s="777"/>
      <c r="H2978" s="776"/>
      <c r="I2978" s="776"/>
      <c r="J2978" s="776"/>
      <c r="K2978" s="776"/>
      <c r="L2978" s="776"/>
      <c r="M2978" s="776"/>
      <c r="N2978" s="776"/>
      <c r="O2978" s="776"/>
      <c r="P2978" s="776"/>
      <c r="Q2978" s="776"/>
      <c r="R2978" s="776"/>
      <c r="S2978" s="776"/>
      <c r="T2978" s="776"/>
      <c r="U2978" s="776"/>
      <c r="V2978" s="46"/>
      <c r="W2978" s="46"/>
      <c r="X2978" s="775"/>
      <c r="Y2978" s="775"/>
      <c r="Z2978" s="775"/>
      <c r="AA2978" s="775"/>
      <c r="AB2978" s="775"/>
    </row>
    <row r="2979" spans="1:28" s="43" customFormat="1" x14ac:dyDescent="0.2">
      <c r="A2979" s="776"/>
      <c r="B2979" s="780"/>
      <c r="D2979" s="779"/>
      <c r="E2979" s="779"/>
      <c r="F2979" s="778"/>
      <c r="G2979" s="777"/>
      <c r="H2979" s="776"/>
      <c r="I2979" s="776"/>
      <c r="J2979" s="776"/>
      <c r="K2979" s="776"/>
      <c r="L2979" s="776"/>
      <c r="M2979" s="776"/>
      <c r="N2979" s="776"/>
      <c r="O2979" s="776"/>
      <c r="P2979" s="776"/>
      <c r="Q2979" s="776"/>
      <c r="R2979" s="776"/>
      <c r="S2979" s="776"/>
      <c r="T2979" s="776"/>
      <c r="U2979" s="776"/>
      <c r="V2979" s="46"/>
      <c r="W2979" s="46"/>
      <c r="X2979" s="775"/>
      <c r="Y2979" s="775"/>
      <c r="Z2979" s="775"/>
      <c r="AA2979" s="775"/>
      <c r="AB2979" s="775"/>
    </row>
    <row r="2980" spans="1:28" s="43" customFormat="1" x14ac:dyDescent="0.2">
      <c r="A2980" s="776"/>
      <c r="B2980" s="780"/>
      <c r="D2980" s="779"/>
      <c r="E2980" s="779"/>
      <c r="F2980" s="778"/>
      <c r="G2980" s="777"/>
      <c r="H2980" s="776"/>
      <c r="I2980" s="776"/>
      <c r="J2980" s="776"/>
      <c r="K2980" s="776"/>
      <c r="L2980" s="776"/>
      <c r="M2980" s="776"/>
      <c r="N2980" s="776"/>
      <c r="O2980" s="776"/>
      <c r="P2980" s="776"/>
      <c r="Q2980" s="776"/>
      <c r="R2980" s="776"/>
      <c r="S2980" s="776"/>
      <c r="T2980" s="776"/>
      <c r="U2980" s="776"/>
      <c r="V2980" s="46"/>
      <c r="W2980" s="46"/>
      <c r="X2980" s="775"/>
      <c r="Y2980" s="775"/>
      <c r="Z2980" s="775"/>
      <c r="AA2980" s="775"/>
      <c r="AB2980" s="775"/>
    </row>
    <row r="2981" spans="1:28" s="43" customFormat="1" x14ac:dyDescent="0.2">
      <c r="A2981" s="776"/>
      <c r="B2981" s="780"/>
      <c r="D2981" s="779"/>
      <c r="E2981" s="779"/>
      <c r="F2981" s="778"/>
      <c r="G2981" s="777"/>
      <c r="H2981" s="776"/>
      <c r="I2981" s="776"/>
      <c r="J2981" s="776"/>
      <c r="K2981" s="776"/>
      <c r="L2981" s="776"/>
      <c r="M2981" s="776"/>
      <c r="N2981" s="776"/>
      <c r="O2981" s="776"/>
      <c r="P2981" s="776"/>
      <c r="Q2981" s="776"/>
      <c r="R2981" s="776"/>
      <c r="S2981" s="776"/>
      <c r="T2981" s="776"/>
      <c r="U2981" s="776"/>
      <c r="V2981" s="46"/>
      <c r="W2981" s="46"/>
      <c r="X2981" s="775"/>
      <c r="Y2981" s="775"/>
      <c r="Z2981" s="775"/>
      <c r="AA2981" s="775"/>
      <c r="AB2981" s="775"/>
    </row>
    <row r="2982" spans="1:28" s="43" customFormat="1" x14ac:dyDescent="0.2">
      <c r="A2982" s="776"/>
      <c r="B2982" s="780"/>
      <c r="D2982" s="779"/>
      <c r="E2982" s="779"/>
      <c r="F2982" s="778"/>
      <c r="G2982" s="777"/>
      <c r="H2982" s="776"/>
      <c r="I2982" s="776"/>
      <c r="J2982" s="776"/>
      <c r="K2982" s="776"/>
      <c r="L2982" s="776"/>
      <c r="M2982" s="776"/>
      <c r="N2982" s="776"/>
      <c r="O2982" s="776"/>
      <c r="P2982" s="776"/>
      <c r="Q2982" s="776"/>
      <c r="R2982" s="776"/>
      <c r="S2982" s="776"/>
      <c r="T2982" s="776"/>
      <c r="U2982" s="776"/>
      <c r="V2982" s="46"/>
      <c r="W2982" s="46"/>
      <c r="X2982" s="775"/>
      <c r="Y2982" s="775"/>
      <c r="Z2982" s="775"/>
      <c r="AA2982" s="775"/>
      <c r="AB2982" s="775"/>
    </row>
    <row r="2983" spans="1:28" s="43" customFormat="1" x14ac:dyDescent="0.2">
      <c r="A2983" s="776"/>
      <c r="B2983" s="780"/>
      <c r="D2983" s="779"/>
      <c r="E2983" s="779"/>
      <c r="F2983" s="778"/>
      <c r="G2983" s="777"/>
      <c r="H2983" s="776"/>
      <c r="I2983" s="776"/>
      <c r="J2983" s="776"/>
      <c r="K2983" s="776"/>
      <c r="L2983" s="776"/>
      <c r="M2983" s="776"/>
      <c r="N2983" s="776"/>
      <c r="O2983" s="776"/>
      <c r="P2983" s="776"/>
      <c r="Q2983" s="776"/>
      <c r="R2983" s="776"/>
      <c r="S2983" s="776"/>
      <c r="T2983" s="776"/>
      <c r="U2983" s="776"/>
      <c r="V2983" s="46"/>
      <c r="W2983" s="46"/>
      <c r="X2983" s="775"/>
      <c r="Y2983" s="775"/>
      <c r="Z2983" s="775"/>
      <c r="AA2983" s="775"/>
      <c r="AB2983" s="775"/>
    </row>
    <row r="2984" spans="1:28" s="43" customFormat="1" x14ac:dyDescent="0.2">
      <c r="A2984" s="776"/>
      <c r="B2984" s="780"/>
      <c r="D2984" s="779"/>
      <c r="E2984" s="779"/>
      <c r="F2984" s="778"/>
      <c r="G2984" s="777"/>
      <c r="H2984" s="776"/>
      <c r="I2984" s="776"/>
      <c r="J2984" s="776"/>
      <c r="K2984" s="776"/>
      <c r="L2984" s="776"/>
      <c r="M2984" s="776"/>
      <c r="N2984" s="776"/>
      <c r="O2984" s="776"/>
      <c r="P2984" s="776"/>
      <c r="Q2984" s="776"/>
      <c r="R2984" s="776"/>
      <c r="S2984" s="776"/>
      <c r="T2984" s="776"/>
      <c r="U2984" s="776"/>
      <c r="V2984" s="46"/>
      <c r="W2984" s="46"/>
      <c r="X2984" s="775"/>
      <c r="Y2984" s="775"/>
      <c r="Z2984" s="775"/>
      <c r="AA2984" s="775"/>
      <c r="AB2984" s="775"/>
    </row>
    <row r="2985" spans="1:28" s="43" customFormat="1" x14ac:dyDescent="0.2">
      <c r="A2985" s="776"/>
      <c r="B2985" s="780"/>
      <c r="D2985" s="779"/>
      <c r="E2985" s="779"/>
      <c r="F2985" s="778"/>
      <c r="G2985" s="777"/>
      <c r="H2985" s="776"/>
      <c r="I2985" s="776"/>
      <c r="J2985" s="776"/>
      <c r="K2985" s="776"/>
      <c r="L2985" s="776"/>
      <c r="M2985" s="776"/>
      <c r="N2985" s="776"/>
      <c r="O2985" s="776"/>
      <c r="P2985" s="776"/>
      <c r="Q2985" s="776"/>
      <c r="R2985" s="776"/>
      <c r="S2985" s="776"/>
      <c r="T2985" s="776"/>
      <c r="U2985" s="776"/>
      <c r="V2985" s="46"/>
      <c r="W2985" s="46"/>
      <c r="X2985" s="775"/>
      <c r="Y2985" s="775"/>
      <c r="Z2985" s="775"/>
      <c r="AA2985" s="775"/>
      <c r="AB2985" s="775"/>
    </row>
    <row r="2986" spans="1:28" s="43" customFormat="1" x14ac:dyDescent="0.2">
      <c r="A2986" s="776"/>
      <c r="B2986" s="780"/>
      <c r="D2986" s="779"/>
      <c r="E2986" s="779"/>
      <c r="F2986" s="778"/>
      <c r="G2986" s="777"/>
      <c r="H2986" s="776"/>
      <c r="I2986" s="776"/>
      <c r="J2986" s="776"/>
      <c r="K2986" s="776"/>
      <c r="L2986" s="776"/>
      <c r="M2986" s="776"/>
      <c r="N2986" s="776"/>
      <c r="O2986" s="776"/>
      <c r="P2986" s="776"/>
      <c r="Q2986" s="776"/>
      <c r="R2986" s="776"/>
      <c r="S2986" s="776"/>
      <c r="T2986" s="776"/>
      <c r="U2986" s="776"/>
      <c r="V2986" s="46"/>
      <c r="W2986" s="46"/>
      <c r="X2986" s="775"/>
      <c r="Y2986" s="775"/>
      <c r="Z2986" s="775"/>
      <c r="AA2986" s="775"/>
      <c r="AB2986" s="775"/>
    </row>
    <row r="2987" spans="1:28" s="43" customFormat="1" x14ac:dyDescent="0.2">
      <c r="A2987" s="776"/>
      <c r="B2987" s="780"/>
      <c r="D2987" s="779"/>
      <c r="E2987" s="779"/>
      <c r="F2987" s="778"/>
      <c r="G2987" s="777"/>
      <c r="H2987" s="776"/>
      <c r="I2987" s="776"/>
      <c r="J2987" s="776"/>
      <c r="K2987" s="776"/>
      <c r="L2987" s="776"/>
      <c r="M2987" s="776"/>
      <c r="N2987" s="776"/>
      <c r="O2987" s="776"/>
      <c r="P2987" s="776"/>
      <c r="Q2987" s="776"/>
      <c r="R2987" s="776"/>
      <c r="S2987" s="776"/>
      <c r="T2987" s="776"/>
      <c r="U2987" s="776"/>
      <c r="V2987" s="46"/>
      <c r="W2987" s="46"/>
      <c r="X2987" s="775"/>
      <c r="Y2987" s="775"/>
      <c r="Z2987" s="775"/>
      <c r="AA2987" s="775"/>
      <c r="AB2987" s="775"/>
    </row>
    <row r="2988" spans="1:28" s="43" customFormat="1" x14ac:dyDescent="0.2">
      <c r="A2988" s="776"/>
      <c r="B2988" s="780"/>
      <c r="D2988" s="779"/>
      <c r="E2988" s="779"/>
      <c r="F2988" s="778"/>
      <c r="G2988" s="777"/>
      <c r="H2988" s="776"/>
      <c r="I2988" s="776"/>
      <c r="J2988" s="776"/>
      <c r="K2988" s="776"/>
      <c r="L2988" s="776"/>
      <c r="M2988" s="776"/>
      <c r="N2988" s="776"/>
      <c r="O2988" s="776"/>
      <c r="P2988" s="776"/>
      <c r="Q2988" s="776"/>
      <c r="R2988" s="776"/>
      <c r="S2988" s="776"/>
      <c r="T2988" s="776"/>
      <c r="U2988" s="776"/>
      <c r="V2988" s="46"/>
      <c r="W2988" s="46"/>
      <c r="X2988" s="775"/>
      <c r="Y2988" s="775"/>
      <c r="Z2988" s="775"/>
      <c r="AA2988" s="775"/>
      <c r="AB2988" s="775"/>
    </row>
    <row r="2989" spans="1:28" s="43" customFormat="1" x14ac:dyDescent="0.2">
      <c r="A2989" s="776"/>
      <c r="B2989" s="780"/>
      <c r="D2989" s="779"/>
      <c r="E2989" s="779"/>
      <c r="F2989" s="778"/>
      <c r="G2989" s="777"/>
      <c r="H2989" s="776"/>
      <c r="I2989" s="776"/>
      <c r="J2989" s="776"/>
      <c r="K2989" s="776"/>
      <c r="L2989" s="776"/>
      <c r="M2989" s="776"/>
      <c r="N2989" s="776"/>
      <c r="O2989" s="776"/>
      <c r="P2989" s="776"/>
      <c r="Q2989" s="776"/>
      <c r="R2989" s="776"/>
      <c r="S2989" s="776"/>
      <c r="T2989" s="776"/>
      <c r="U2989" s="776"/>
      <c r="V2989" s="46"/>
      <c r="W2989" s="46"/>
      <c r="X2989" s="775"/>
      <c r="Y2989" s="775"/>
      <c r="Z2989" s="775"/>
      <c r="AA2989" s="775"/>
      <c r="AB2989" s="775"/>
    </row>
    <row r="2990" spans="1:28" s="43" customFormat="1" x14ac:dyDescent="0.2">
      <c r="A2990" s="776"/>
      <c r="B2990" s="780"/>
      <c r="D2990" s="779"/>
      <c r="E2990" s="779"/>
      <c r="F2990" s="778"/>
      <c r="G2990" s="777"/>
      <c r="H2990" s="776"/>
      <c r="I2990" s="776"/>
      <c r="J2990" s="776"/>
      <c r="K2990" s="776"/>
      <c r="L2990" s="776"/>
      <c r="M2990" s="776"/>
      <c r="N2990" s="776"/>
      <c r="O2990" s="776"/>
      <c r="P2990" s="776"/>
      <c r="Q2990" s="776"/>
      <c r="R2990" s="776"/>
      <c r="S2990" s="776"/>
      <c r="T2990" s="776"/>
      <c r="U2990" s="776"/>
      <c r="V2990" s="46"/>
      <c r="W2990" s="46"/>
      <c r="X2990" s="775"/>
      <c r="Y2990" s="775"/>
      <c r="Z2990" s="775"/>
      <c r="AA2990" s="775"/>
      <c r="AB2990" s="775"/>
    </row>
    <row r="2991" spans="1:28" s="43" customFormat="1" x14ac:dyDescent="0.2">
      <c r="A2991" s="776"/>
      <c r="B2991" s="780"/>
      <c r="D2991" s="779"/>
      <c r="E2991" s="779"/>
      <c r="F2991" s="778"/>
      <c r="G2991" s="777"/>
      <c r="H2991" s="776"/>
      <c r="I2991" s="776"/>
      <c r="J2991" s="776"/>
      <c r="K2991" s="776"/>
      <c r="L2991" s="776"/>
      <c r="M2991" s="776"/>
      <c r="N2991" s="776"/>
      <c r="O2991" s="776"/>
      <c r="P2991" s="776"/>
      <c r="Q2991" s="776"/>
      <c r="R2991" s="776"/>
      <c r="S2991" s="776"/>
      <c r="T2991" s="776"/>
      <c r="U2991" s="776"/>
      <c r="V2991" s="46"/>
      <c r="W2991" s="46"/>
      <c r="X2991" s="775"/>
      <c r="Y2991" s="775"/>
      <c r="Z2991" s="775"/>
      <c r="AA2991" s="775"/>
      <c r="AB2991" s="775"/>
    </row>
    <row r="2992" spans="1:28" s="43" customFormat="1" x14ac:dyDescent="0.2">
      <c r="A2992" s="776"/>
      <c r="B2992" s="780"/>
      <c r="D2992" s="779"/>
      <c r="E2992" s="779"/>
      <c r="F2992" s="778"/>
      <c r="G2992" s="777"/>
      <c r="H2992" s="776"/>
      <c r="I2992" s="776"/>
      <c r="J2992" s="776"/>
      <c r="K2992" s="776"/>
      <c r="L2992" s="776"/>
      <c r="M2992" s="776"/>
      <c r="N2992" s="776"/>
      <c r="O2992" s="776"/>
      <c r="P2992" s="776"/>
      <c r="Q2992" s="776"/>
      <c r="R2992" s="776"/>
      <c r="S2992" s="776"/>
      <c r="T2992" s="776"/>
      <c r="U2992" s="776"/>
      <c r="V2992" s="46"/>
      <c r="W2992" s="46"/>
      <c r="X2992" s="775"/>
      <c r="Y2992" s="775"/>
      <c r="Z2992" s="775"/>
      <c r="AA2992" s="775"/>
      <c r="AB2992" s="775"/>
    </row>
    <row r="2993" spans="1:28" s="43" customFormat="1" x14ac:dyDescent="0.2">
      <c r="A2993" s="776"/>
      <c r="B2993" s="780"/>
      <c r="D2993" s="779"/>
      <c r="E2993" s="779"/>
      <c r="F2993" s="778"/>
      <c r="G2993" s="777"/>
      <c r="H2993" s="776"/>
      <c r="I2993" s="776"/>
      <c r="J2993" s="776"/>
      <c r="K2993" s="776"/>
      <c r="L2993" s="776"/>
      <c r="M2993" s="776"/>
      <c r="N2993" s="776"/>
      <c r="O2993" s="776"/>
      <c r="P2993" s="776"/>
      <c r="Q2993" s="776"/>
      <c r="R2993" s="776"/>
      <c r="S2993" s="776"/>
      <c r="T2993" s="776"/>
      <c r="U2993" s="776"/>
      <c r="V2993" s="46"/>
      <c r="W2993" s="46"/>
      <c r="X2993" s="775"/>
      <c r="Y2993" s="775"/>
      <c r="Z2993" s="775"/>
      <c r="AA2993" s="775"/>
      <c r="AB2993" s="775"/>
    </row>
    <row r="2994" spans="1:28" s="43" customFormat="1" x14ac:dyDescent="0.2">
      <c r="A2994" s="776"/>
      <c r="B2994" s="780"/>
      <c r="D2994" s="779"/>
      <c r="E2994" s="779"/>
      <c r="F2994" s="778"/>
      <c r="G2994" s="777"/>
      <c r="H2994" s="776"/>
      <c r="I2994" s="776"/>
      <c r="J2994" s="776"/>
      <c r="K2994" s="776"/>
      <c r="L2994" s="776"/>
      <c r="M2994" s="776"/>
      <c r="N2994" s="776"/>
      <c r="O2994" s="776"/>
      <c r="P2994" s="776"/>
      <c r="Q2994" s="776"/>
      <c r="R2994" s="776"/>
      <c r="S2994" s="776"/>
      <c r="T2994" s="776"/>
      <c r="U2994" s="776"/>
      <c r="V2994" s="46"/>
      <c r="W2994" s="46"/>
      <c r="X2994" s="775"/>
      <c r="Y2994" s="775"/>
      <c r="Z2994" s="775"/>
      <c r="AA2994" s="775"/>
      <c r="AB2994" s="775"/>
    </row>
    <row r="2995" spans="1:28" s="43" customFormat="1" x14ac:dyDescent="0.2">
      <c r="A2995" s="776"/>
      <c r="B2995" s="780"/>
      <c r="D2995" s="779"/>
      <c r="E2995" s="779"/>
      <c r="F2995" s="778"/>
      <c r="G2995" s="777"/>
      <c r="H2995" s="776"/>
      <c r="I2995" s="776"/>
      <c r="J2995" s="776"/>
      <c r="K2995" s="776"/>
      <c r="L2995" s="776"/>
      <c r="M2995" s="776"/>
      <c r="N2995" s="776"/>
      <c r="O2995" s="776"/>
      <c r="P2995" s="776"/>
      <c r="Q2995" s="776"/>
      <c r="R2995" s="776"/>
      <c r="S2995" s="776"/>
      <c r="T2995" s="776"/>
      <c r="U2995" s="776"/>
      <c r="V2995" s="46"/>
      <c r="W2995" s="46"/>
      <c r="X2995" s="775"/>
      <c r="Y2995" s="775"/>
      <c r="Z2995" s="775"/>
      <c r="AA2995" s="775"/>
      <c r="AB2995" s="775"/>
    </row>
    <row r="2996" spans="1:28" s="43" customFormat="1" x14ac:dyDescent="0.2">
      <c r="A2996" s="776"/>
      <c r="B2996" s="780"/>
      <c r="D2996" s="779"/>
      <c r="E2996" s="779"/>
      <c r="F2996" s="778"/>
      <c r="G2996" s="777"/>
      <c r="H2996" s="776"/>
      <c r="I2996" s="776"/>
      <c r="J2996" s="776"/>
      <c r="K2996" s="776"/>
      <c r="L2996" s="776"/>
      <c r="M2996" s="776"/>
      <c r="N2996" s="776"/>
      <c r="O2996" s="776"/>
      <c r="P2996" s="776"/>
      <c r="Q2996" s="776"/>
      <c r="R2996" s="776"/>
      <c r="S2996" s="776"/>
      <c r="T2996" s="776"/>
      <c r="U2996" s="776"/>
      <c r="V2996" s="46"/>
      <c r="W2996" s="46"/>
      <c r="X2996" s="775"/>
      <c r="Y2996" s="775"/>
      <c r="Z2996" s="775"/>
      <c r="AA2996" s="775"/>
      <c r="AB2996" s="775"/>
    </row>
    <row r="2997" spans="1:28" s="43" customFormat="1" x14ac:dyDescent="0.2">
      <c r="A2997" s="776"/>
      <c r="B2997" s="780"/>
      <c r="D2997" s="779"/>
      <c r="E2997" s="779"/>
      <c r="F2997" s="778"/>
      <c r="G2997" s="777"/>
      <c r="H2997" s="776"/>
      <c r="I2997" s="776"/>
      <c r="J2997" s="776"/>
      <c r="K2997" s="776"/>
      <c r="L2997" s="776"/>
      <c r="M2997" s="776"/>
      <c r="N2997" s="776"/>
      <c r="O2997" s="776"/>
      <c r="P2997" s="776"/>
      <c r="Q2997" s="776"/>
      <c r="R2997" s="776"/>
      <c r="S2997" s="776"/>
      <c r="T2997" s="776"/>
      <c r="U2997" s="776"/>
      <c r="V2997" s="46"/>
      <c r="W2997" s="46"/>
      <c r="X2997" s="775"/>
      <c r="Y2997" s="775"/>
      <c r="Z2997" s="775"/>
      <c r="AA2997" s="775"/>
      <c r="AB2997" s="775"/>
    </row>
    <row r="2998" spans="1:28" s="43" customFormat="1" x14ac:dyDescent="0.2">
      <c r="A2998" s="776"/>
      <c r="B2998" s="780"/>
      <c r="D2998" s="779"/>
      <c r="E2998" s="779"/>
      <c r="F2998" s="778"/>
      <c r="G2998" s="777"/>
      <c r="H2998" s="776"/>
      <c r="I2998" s="776"/>
      <c r="J2998" s="776"/>
      <c r="K2998" s="776"/>
      <c r="L2998" s="776"/>
      <c r="M2998" s="776"/>
      <c r="N2998" s="776"/>
      <c r="O2998" s="776"/>
      <c r="P2998" s="776"/>
      <c r="Q2998" s="776"/>
      <c r="R2998" s="776"/>
      <c r="S2998" s="776"/>
      <c r="T2998" s="776"/>
      <c r="U2998" s="776"/>
      <c r="V2998" s="46"/>
      <c r="W2998" s="46"/>
      <c r="X2998" s="775"/>
      <c r="Y2998" s="775"/>
      <c r="Z2998" s="775"/>
      <c r="AA2998" s="775"/>
      <c r="AB2998" s="775"/>
    </row>
    <row r="2999" spans="1:28" s="43" customFormat="1" x14ac:dyDescent="0.2">
      <c r="A2999" s="776"/>
      <c r="B2999" s="780"/>
      <c r="D2999" s="779"/>
      <c r="E2999" s="779"/>
      <c r="F2999" s="778"/>
      <c r="G2999" s="777"/>
      <c r="H2999" s="776"/>
      <c r="I2999" s="776"/>
      <c r="J2999" s="776"/>
      <c r="K2999" s="776"/>
      <c r="L2999" s="776"/>
      <c r="M2999" s="776"/>
      <c r="N2999" s="776"/>
      <c r="O2999" s="776"/>
      <c r="P2999" s="776"/>
      <c r="Q2999" s="776"/>
      <c r="R2999" s="776"/>
      <c r="S2999" s="776"/>
      <c r="T2999" s="776"/>
      <c r="U2999" s="776"/>
      <c r="V2999" s="46"/>
      <c r="W2999" s="46"/>
      <c r="X2999" s="775"/>
      <c r="Y2999" s="775"/>
      <c r="Z2999" s="775"/>
      <c r="AA2999" s="775"/>
      <c r="AB2999" s="775"/>
    </row>
    <row r="3000" spans="1:28" s="43" customFormat="1" x14ac:dyDescent="0.2">
      <c r="A3000" s="776"/>
      <c r="B3000" s="780"/>
      <c r="D3000" s="779"/>
      <c r="E3000" s="779"/>
      <c r="F3000" s="778"/>
      <c r="G3000" s="777"/>
      <c r="H3000" s="776"/>
      <c r="I3000" s="776"/>
      <c r="J3000" s="776"/>
      <c r="K3000" s="776"/>
      <c r="L3000" s="776"/>
      <c r="M3000" s="776"/>
      <c r="N3000" s="776"/>
      <c r="O3000" s="776"/>
      <c r="P3000" s="776"/>
      <c r="Q3000" s="776"/>
      <c r="R3000" s="776"/>
      <c r="S3000" s="776"/>
      <c r="T3000" s="776"/>
      <c r="U3000" s="776"/>
      <c r="V3000" s="46"/>
      <c r="W3000" s="46"/>
      <c r="X3000" s="775"/>
      <c r="Y3000" s="775"/>
      <c r="Z3000" s="775"/>
      <c r="AA3000" s="775"/>
      <c r="AB3000" s="775"/>
    </row>
    <row r="3001" spans="1:28" s="43" customFormat="1" x14ac:dyDescent="0.2">
      <c r="A3001" s="776"/>
      <c r="B3001" s="780"/>
      <c r="D3001" s="779"/>
      <c r="E3001" s="779"/>
      <c r="F3001" s="778"/>
      <c r="G3001" s="777"/>
      <c r="H3001" s="776"/>
      <c r="I3001" s="776"/>
      <c r="J3001" s="776"/>
      <c r="K3001" s="776"/>
      <c r="L3001" s="776"/>
      <c r="M3001" s="776"/>
      <c r="N3001" s="776"/>
      <c r="O3001" s="776"/>
      <c r="P3001" s="776"/>
      <c r="Q3001" s="776"/>
      <c r="R3001" s="776"/>
      <c r="S3001" s="776"/>
      <c r="T3001" s="776"/>
      <c r="U3001" s="776"/>
      <c r="V3001" s="46"/>
      <c r="W3001" s="46"/>
      <c r="X3001" s="775"/>
      <c r="Y3001" s="775"/>
      <c r="Z3001" s="775"/>
      <c r="AA3001" s="775"/>
      <c r="AB3001" s="775"/>
    </row>
    <row r="3002" spans="1:28" s="43" customFormat="1" x14ac:dyDescent="0.2">
      <c r="A3002" s="776"/>
      <c r="B3002" s="780"/>
      <c r="D3002" s="779"/>
      <c r="E3002" s="779"/>
      <c r="F3002" s="778"/>
      <c r="G3002" s="777"/>
      <c r="H3002" s="776"/>
      <c r="I3002" s="776"/>
      <c r="J3002" s="776"/>
      <c r="K3002" s="776"/>
      <c r="L3002" s="776"/>
      <c r="M3002" s="776"/>
      <c r="N3002" s="776"/>
      <c r="O3002" s="776"/>
      <c r="P3002" s="776"/>
      <c r="Q3002" s="776"/>
      <c r="R3002" s="776"/>
      <c r="S3002" s="776"/>
      <c r="T3002" s="776"/>
      <c r="U3002" s="776"/>
      <c r="V3002" s="46"/>
      <c r="W3002" s="46"/>
      <c r="X3002" s="775"/>
      <c r="Y3002" s="775"/>
      <c r="Z3002" s="775"/>
      <c r="AA3002" s="775"/>
      <c r="AB3002" s="775"/>
    </row>
    <row r="3003" spans="1:28" s="43" customFormat="1" x14ac:dyDescent="0.2">
      <c r="A3003" s="776"/>
      <c r="B3003" s="780"/>
      <c r="D3003" s="779"/>
      <c r="E3003" s="779"/>
      <c r="F3003" s="778"/>
      <c r="G3003" s="777"/>
      <c r="H3003" s="776"/>
      <c r="I3003" s="776"/>
      <c r="J3003" s="776"/>
      <c r="K3003" s="776"/>
      <c r="L3003" s="776"/>
      <c r="M3003" s="776"/>
      <c r="N3003" s="776"/>
      <c r="O3003" s="776"/>
      <c r="P3003" s="776"/>
      <c r="Q3003" s="776"/>
      <c r="R3003" s="776"/>
      <c r="S3003" s="776"/>
      <c r="T3003" s="776"/>
      <c r="U3003" s="776"/>
      <c r="V3003" s="46"/>
      <c r="W3003" s="46"/>
      <c r="X3003" s="775"/>
      <c r="Y3003" s="775"/>
      <c r="Z3003" s="775"/>
      <c r="AA3003" s="775"/>
      <c r="AB3003" s="775"/>
    </row>
    <row r="3004" spans="1:28" s="43" customFormat="1" x14ac:dyDescent="0.2">
      <c r="A3004" s="776"/>
      <c r="B3004" s="780"/>
      <c r="D3004" s="779"/>
      <c r="E3004" s="779"/>
      <c r="F3004" s="778"/>
      <c r="G3004" s="777"/>
      <c r="H3004" s="776"/>
      <c r="I3004" s="776"/>
      <c r="J3004" s="776"/>
      <c r="K3004" s="776"/>
      <c r="L3004" s="776"/>
      <c r="M3004" s="776"/>
      <c r="N3004" s="776"/>
      <c r="O3004" s="776"/>
      <c r="P3004" s="776"/>
      <c r="Q3004" s="776"/>
      <c r="R3004" s="776"/>
      <c r="S3004" s="776"/>
      <c r="T3004" s="776"/>
      <c r="U3004" s="776"/>
      <c r="V3004" s="46"/>
      <c r="W3004" s="46"/>
      <c r="X3004" s="775"/>
      <c r="Y3004" s="775"/>
      <c r="Z3004" s="775"/>
      <c r="AA3004" s="775"/>
      <c r="AB3004" s="775"/>
    </row>
    <row r="3005" spans="1:28" s="43" customFormat="1" x14ac:dyDescent="0.2">
      <c r="A3005" s="776"/>
      <c r="B3005" s="780"/>
      <c r="D3005" s="779"/>
      <c r="E3005" s="779"/>
      <c r="F3005" s="778"/>
      <c r="G3005" s="777"/>
      <c r="H3005" s="776"/>
      <c r="I3005" s="776"/>
      <c r="J3005" s="776"/>
      <c r="K3005" s="776"/>
      <c r="L3005" s="776"/>
      <c r="M3005" s="776"/>
      <c r="N3005" s="776"/>
      <c r="O3005" s="776"/>
      <c r="P3005" s="776"/>
      <c r="Q3005" s="776"/>
      <c r="R3005" s="776"/>
      <c r="S3005" s="776"/>
      <c r="T3005" s="776"/>
      <c r="U3005" s="776"/>
      <c r="V3005" s="46"/>
      <c r="W3005" s="46"/>
      <c r="X3005" s="775"/>
      <c r="Y3005" s="775"/>
      <c r="Z3005" s="775"/>
      <c r="AA3005" s="775"/>
      <c r="AB3005" s="775"/>
    </row>
    <row r="3006" spans="1:28" s="43" customFormat="1" x14ac:dyDescent="0.2">
      <c r="A3006" s="776"/>
      <c r="B3006" s="780"/>
      <c r="D3006" s="779"/>
      <c r="E3006" s="779"/>
      <c r="F3006" s="778"/>
      <c r="G3006" s="777"/>
      <c r="H3006" s="776"/>
      <c r="I3006" s="776"/>
      <c r="J3006" s="776"/>
      <c r="K3006" s="776"/>
      <c r="L3006" s="776"/>
      <c r="M3006" s="776"/>
      <c r="N3006" s="776"/>
      <c r="O3006" s="776"/>
      <c r="P3006" s="776"/>
      <c r="Q3006" s="776"/>
      <c r="R3006" s="776"/>
      <c r="S3006" s="776"/>
      <c r="T3006" s="776"/>
      <c r="U3006" s="776"/>
      <c r="V3006" s="46"/>
      <c r="W3006" s="46"/>
      <c r="X3006" s="775"/>
      <c r="Y3006" s="775"/>
      <c r="Z3006" s="775"/>
      <c r="AA3006" s="775"/>
      <c r="AB3006" s="775"/>
    </row>
    <row r="3007" spans="1:28" s="43" customFormat="1" x14ac:dyDescent="0.2">
      <c r="A3007" s="776"/>
      <c r="B3007" s="780"/>
      <c r="D3007" s="779"/>
      <c r="E3007" s="779"/>
      <c r="F3007" s="778"/>
      <c r="G3007" s="777"/>
      <c r="H3007" s="776"/>
      <c r="I3007" s="776"/>
      <c r="J3007" s="776"/>
      <c r="K3007" s="776"/>
      <c r="L3007" s="776"/>
      <c r="M3007" s="776"/>
      <c r="N3007" s="776"/>
      <c r="O3007" s="776"/>
      <c r="P3007" s="776"/>
      <c r="Q3007" s="776"/>
      <c r="R3007" s="776"/>
      <c r="S3007" s="776"/>
      <c r="T3007" s="776"/>
      <c r="U3007" s="776"/>
      <c r="V3007" s="46"/>
      <c r="W3007" s="46"/>
      <c r="X3007" s="775"/>
      <c r="Y3007" s="775"/>
      <c r="Z3007" s="775"/>
      <c r="AA3007" s="775"/>
      <c r="AB3007" s="775"/>
    </row>
    <row r="3008" spans="1:28" s="43" customFormat="1" x14ac:dyDescent="0.2">
      <c r="A3008" s="776"/>
      <c r="B3008" s="780"/>
      <c r="D3008" s="779"/>
      <c r="E3008" s="779"/>
      <c r="F3008" s="778"/>
      <c r="G3008" s="777"/>
      <c r="H3008" s="776"/>
      <c r="I3008" s="776"/>
      <c r="J3008" s="776"/>
      <c r="K3008" s="776"/>
      <c r="L3008" s="776"/>
      <c r="M3008" s="776"/>
      <c r="N3008" s="776"/>
      <c r="O3008" s="776"/>
      <c r="P3008" s="776"/>
      <c r="Q3008" s="776"/>
      <c r="R3008" s="776"/>
      <c r="S3008" s="776"/>
      <c r="T3008" s="776"/>
      <c r="U3008" s="776"/>
      <c r="V3008" s="46"/>
      <c r="W3008" s="46"/>
      <c r="X3008" s="775"/>
      <c r="Y3008" s="775"/>
      <c r="Z3008" s="775"/>
      <c r="AA3008" s="775"/>
      <c r="AB3008" s="775"/>
    </row>
    <row r="3009" spans="1:28" s="43" customFormat="1" x14ac:dyDescent="0.2">
      <c r="A3009" s="776"/>
      <c r="B3009" s="780"/>
      <c r="D3009" s="779"/>
      <c r="E3009" s="779"/>
      <c r="F3009" s="778"/>
      <c r="G3009" s="777"/>
      <c r="H3009" s="776"/>
      <c r="I3009" s="776"/>
      <c r="J3009" s="776"/>
      <c r="K3009" s="776"/>
      <c r="L3009" s="776"/>
      <c r="M3009" s="776"/>
      <c r="N3009" s="776"/>
      <c r="O3009" s="776"/>
      <c r="P3009" s="776"/>
      <c r="Q3009" s="776"/>
      <c r="R3009" s="776"/>
      <c r="S3009" s="776"/>
      <c r="T3009" s="776"/>
      <c r="U3009" s="776"/>
      <c r="V3009" s="46"/>
      <c r="W3009" s="46"/>
      <c r="X3009" s="775"/>
      <c r="Y3009" s="775"/>
      <c r="Z3009" s="775"/>
      <c r="AA3009" s="775"/>
      <c r="AB3009" s="775"/>
    </row>
    <row r="3010" spans="1:28" s="43" customFormat="1" x14ac:dyDescent="0.2">
      <c r="A3010" s="776"/>
      <c r="B3010" s="780"/>
      <c r="D3010" s="779"/>
      <c r="E3010" s="779"/>
      <c r="F3010" s="778"/>
      <c r="G3010" s="777"/>
      <c r="H3010" s="776"/>
      <c r="I3010" s="776"/>
      <c r="J3010" s="776"/>
      <c r="K3010" s="776"/>
      <c r="L3010" s="776"/>
      <c r="M3010" s="776"/>
      <c r="N3010" s="776"/>
      <c r="O3010" s="776"/>
      <c r="P3010" s="776"/>
      <c r="Q3010" s="776"/>
      <c r="R3010" s="776"/>
      <c r="S3010" s="776"/>
      <c r="T3010" s="776"/>
      <c r="U3010" s="776"/>
      <c r="V3010" s="46"/>
      <c r="W3010" s="46"/>
      <c r="X3010" s="775"/>
      <c r="Y3010" s="775"/>
      <c r="Z3010" s="775"/>
      <c r="AA3010" s="775"/>
      <c r="AB3010" s="775"/>
    </row>
    <row r="3011" spans="1:28" s="43" customFormat="1" x14ac:dyDescent="0.2">
      <c r="A3011" s="776"/>
      <c r="B3011" s="780"/>
      <c r="D3011" s="779"/>
      <c r="E3011" s="779"/>
      <c r="F3011" s="778"/>
      <c r="G3011" s="777"/>
      <c r="H3011" s="776"/>
      <c r="I3011" s="776"/>
      <c r="J3011" s="776"/>
      <c r="K3011" s="776"/>
      <c r="L3011" s="776"/>
      <c r="M3011" s="776"/>
      <c r="N3011" s="776"/>
      <c r="O3011" s="776"/>
      <c r="P3011" s="776"/>
      <c r="Q3011" s="776"/>
      <c r="R3011" s="776"/>
      <c r="S3011" s="776"/>
      <c r="T3011" s="776"/>
      <c r="U3011" s="776"/>
      <c r="V3011" s="46"/>
      <c r="W3011" s="46"/>
      <c r="X3011" s="775"/>
      <c r="Y3011" s="775"/>
      <c r="Z3011" s="775"/>
      <c r="AA3011" s="775"/>
      <c r="AB3011" s="775"/>
    </row>
    <row r="3012" spans="1:28" s="43" customFormat="1" x14ac:dyDescent="0.2">
      <c r="A3012" s="776"/>
      <c r="B3012" s="780"/>
      <c r="D3012" s="779"/>
      <c r="E3012" s="779"/>
      <c r="F3012" s="778"/>
      <c r="G3012" s="777"/>
      <c r="H3012" s="776"/>
      <c r="I3012" s="776"/>
      <c r="J3012" s="776"/>
      <c r="K3012" s="776"/>
      <c r="L3012" s="776"/>
      <c r="M3012" s="776"/>
      <c r="N3012" s="776"/>
      <c r="O3012" s="776"/>
      <c r="P3012" s="776"/>
      <c r="Q3012" s="776"/>
      <c r="R3012" s="776"/>
      <c r="S3012" s="776"/>
      <c r="T3012" s="776"/>
      <c r="U3012" s="776"/>
      <c r="V3012" s="46"/>
      <c r="W3012" s="46"/>
      <c r="X3012" s="775"/>
      <c r="Y3012" s="775"/>
      <c r="Z3012" s="775"/>
      <c r="AA3012" s="775"/>
      <c r="AB3012" s="775"/>
    </row>
    <row r="3013" spans="1:28" s="43" customFormat="1" x14ac:dyDescent="0.2">
      <c r="A3013" s="776"/>
      <c r="B3013" s="780"/>
      <c r="D3013" s="779"/>
      <c r="E3013" s="779"/>
      <c r="F3013" s="778"/>
      <c r="G3013" s="777"/>
      <c r="H3013" s="776"/>
      <c r="I3013" s="776"/>
      <c r="J3013" s="776"/>
      <c r="K3013" s="776"/>
      <c r="L3013" s="776"/>
      <c r="M3013" s="776"/>
      <c r="N3013" s="776"/>
      <c r="O3013" s="776"/>
      <c r="P3013" s="776"/>
      <c r="Q3013" s="776"/>
      <c r="R3013" s="776"/>
      <c r="S3013" s="776"/>
      <c r="T3013" s="776"/>
      <c r="U3013" s="776"/>
      <c r="V3013" s="46"/>
      <c r="W3013" s="46"/>
      <c r="X3013" s="775"/>
      <c r="Y3013" s="775"/>
      <c r="Z3013" s="775"/>
      <c r="AA3013" s="775"/>
      <c r="AB3013" s="775"/>
    </row>
    <row r="3014" spans="1:28" s="43" customFormat="1" x14ac:dyDescent="0.2">
      <c r="A3014" s="776"/>
      <c r="B3014" s="780"/>
      <c r="D3014" s="779"/>
      <c r="E3014" s="779"/>
      <c r="F3014" s="778"/>
      <c r="G3014" s="777"/>
      <c r="H3014" s="776"/>
      <c r="I3014" s="776"/>
      <c r="J3014" s="776"/>
      <c r="K3014" s="776"/>
      <c r="L3014" s="776"/>
      <c r="M3014" s="776"/>
      <c r="N3014" s="776"/>
      <c r="O3014" s="776"/>
      <c r="P3014" s="776"/>
      <c r="Q3014" s="776"/>
      <c r="R3014" s="776"/>
      <c r="S3014" s="776"/>
      <c r="T3014" s="776"/>
      <c r="U3014" s="776"/>
      <c r="V3014" s="46"/>
      <c r="W3014" s="46"/>
      <c r="X3014" s="775"/>
      <c r="Y3014" s="775"/>
      <c r="Z3014" s="775"/>
      <c r="AA3014" s="775"/>
      <c r="AB3014" s="775"/>
    </row>
    <row r="3015" spans="1:28" s="43" customFormat="1" x14ac:dyDescent="0.2">
      <c r="A3015" s="776"/>
      <c r="B3015" s="780"/>
      <c r="D3015" s="779"/>
      <c r="E3015" s="779"/>
      <c r="F3015" s="778"/>
      <c r="G3015" s="777"/>
      <c r="H3015" s="776"/>
      <c r="I3015" s="776"/>
      <c r="J3015" s="776"/>
      <c r="K3015" s="776"/>
      <c r="L3015" s="776"/>
      <c r="M3015" s="776"/>
      <c r="N3015" s="776"/>
      <c r="O3015" s="776"/>
      <c r="P3015" s="776"/>
      <c r="Q3015" s="776"/>
      <c r="R3015" s="776"/>
      <c r="S3015" s="776"/>
      <c r="T3015" s="776"/>
      <c r="U3015" s="776"/>
      <c r="V3015" s="46"/>
      <c r="W3015" s="46"/>
      <c r="X3015" s="775"/>
      <c r="Y3015" s="775"/>
      <c r="Z3015" s="775"/>
      <c r="AA3015" s="775"/>
      <c r="AB3015" s="775"/>
    </row>
    <row r="3016" spans="1:28" s="43" customFormat="1" x14ac:dyDescent="0.2">
      <c r="A3016" s="776"/>
      <c r="B3016" s="780"/>
      <c r="D3016" s="779"/>
      <c r="E3016" s="779"/>
      <c r="F3016" s="778"/>
      <c r="G3016" s="777"/>
      <c r="H3016" s="776"/>
      <c r="I3016" s="776"/>
      <c r="J3016" s="776"/>
      <c r="K3016" s="776"/>
      <c r="L3016" s="776"/>
      <c r="M3016" s="776"/>
      <c r="N3016" s="776"/>
      <c r="O3016" s="776"/>
      <c r="P3016" s="776"/>
      <c r="Q3016" s="776"/>
      <c r="R3016" s="776"/>
      <c r="S3016" s="776"/>
      <c r="T3016" s="776"/>
      <c r="U3016" s="776"/>
      <c r="V3016" s="46"/>
      <c r="W3016" s="46"/>
      <c r="X3016" s="775"/>
      <c r="Y3016" s="775"/>
      <c r="Z3016" s="775"/>
      <c r="AA3016" s="775"/>
      <c r="AB3016" s="775"/>
    </row>
    <row r="3017" spans="1:28" s="43" customFormat="1" x14ac:dyDescent="0.2">
      <c r="A3017" s="776"/>
      <c r="B3017" s="780"/>
      <c r="D3017" s="779"/>
      <c r="E3017" s="779"/>
      <c r="F3017" s="778"/>
      <c r="G3017" s="777"/>
      <c r="H3017" s="776"/>
      <c r="I3017" s="776"/>
      <c r="J3017" s="776"/>
      <c r="K3017" s="776"/>
      <c r="L3017" s="776"/>
      <c r="M3017" s="776"/>
      <c r="N3017" s="776"/>
      <c r="O3017" s="776"/>
      <c r="P3017" s="776"/>
      <c r="Q3017" s="776"/>
      <c r="R3017" s="776"/>
      <c r="S3017" s="776"/>
      <c r="T3017" s="776"/>
      <c r="U3017" s="776"/>
      <c r="V3017" s="46"/>
      <c r="W3017" s="46"/>
      <c r="X3017" s="775"/>
      <c r="Y3017" s="775"/>
      <c r="Z3017" s="775"/>
      <c r="AA3017" s="775"/>
      <c r="AB3017" s="775"/>
    </row>
    <row r="3018" spans="1:28" s="43" customFormat="1" x14ac:dyDescent="0.2">
      <c r="A3018" s="776"/>
      <c r="B3018" s="780"/>
      <c r="D3018" s="779"/>
      <c r="E3018" s="779"/>
      <c r="F3018" s="778"/>
      <c r="G3018" s="777"/>
      <c r="H3018" s="776"/>
      <c r="I3018" s="776"/>
      <c r="J3018" s="776"/>
      <c r="K3018" s="776"/>
      <c r="L3018" s="776"/>
      <c r="M3018" s="776"/>
      <c r="N3018" s="776"/>
      <c r="O3018" s="776"/>
      <c r="P3018" s="776"/>
      <c r="Q3018" s="776"/>
      <c r="R3018" s="776"/>
      <c r="S3018" s="776"/>
      <c r="T3018" s="776"/>
      <c r="U3018" s="776"/>
      <c r="V3018" s="46"/>
      <c r="W3018" s="46"/>
      <c r="X3018" s="775"/>
      <c r="Y3018" s="775"/>
      <c r="Z3018" s="775"/>
      <c r="AA3018" s="775"/>
      <c r="AB3018" s="775"/>
    </row>
    <row r="3019" spans="1:28" s="43" customFormat="1" x14ac:dyDescent="0.2">
      <c r="A3019" s="776"/>
      <c r="B3019" s="780"/>
      <c r="D3019" s="779"/>
      <c r="E3019" s="779"/>
      <c r="F3019" s="778"/>
      <c r="G3019" s="777"/>
      <c r="H3019" s="776"/>
      <c r="I3019" s="776"/>
      <c r="J3019" s="776"/>
      <c r="K3019" s="776"/>
      <c r="L3019" s="776"/>
      <c r="M3019" s="776"/>
      <c r="N3019" s="776"/>
      <c r="O3019" s="776"/>
      <c r="P3019" s="776"/>
      <c r="Q3019" s="776"/>
      <c r="R3019" s="776"/>
      <c r="S3019" s="776"/>
      <c r="T3019" s="776"/>
      <c r="U3019" s="776"/>
      <c r="V3019" s="46"/>
      <c r="W3019" s="46"/>
      <c r="X3019" s="775"/>
      <c r="Y3019" s="775"/>
      <c r="Z3019" s="775"/>
      <c r="AA3019" s="775"/>
      <c r="AB3019" s="775"/>
    </row>
    <row r="3020" spans="1:28" s="43" customFormat="1" x14ac:dyDescent="0.2">
      <c r="A3020" s="776"/>
      <c r="B3020" s="780"/>
      <c r="D3020" s="779"/>
      <c r="E3020" s="779"/>
      <c r="F3020" s="778"/>
      <c r="G3020" s="777"/>
      <c r="H3020" s="776"/>
      <c r="I3020" s="776"/>
      <c r="J3020" s="776"/>
      <c r="K3020" s="776"/>
      <c r="L3020" s="776"/>
      <c r="M3020" s="776"/>
      <c r="N3020" s="776"/>
      <c r="O3020" s="776"/>
      <c r="P3020" s="776"/>
      <c r="Q3020" s="776"/>
      <c r="R3020" s="776"/>
      <c r="S3020" s="776"/>
      <c r="T3020" s="776"/>
      <c r="U3020" s="776"/>
      <c r="V3020" s="46"/>
      <c r="W3020" s="46"/>
      <c r="X3020" s="775"/>
      <c r="Y3020" s="775"/>
      <c r="Z3020" s="775"/>
      <c r="AA3020" s="775"/>
      <c r="AB3020" s="775"/>
    </row>
    <row r="3021" spans="1:28" s="43" customFormat="1" x14ac:dyDescent="0.2">
      <c r="A3021" s="776"/>
      <c r="B3021" s="780"/>
      <c r="D3021" s="779"/>
      <c r="E3021" s="779"/>
      <c r="F3021" s="778"/>
      <c r="G3021" s="777"/>
      <c r="H3021" s="776"/>
      <c r="I3021" s="776"/>
      <c r="J3021" s="776"/>
      <c r="K3021" s="776"/>
      <c r="L3021" s="776"/>
      <c r="M3021" s="776"/>
      <c r="N3021" s="776"/>
      <c r="O3021" s="776"/>
      <c r="P3021" s="776"/>
      <c r="Q3021" s="776"/>
      <c r="R3021" s="776"/>
      <c r="S3021" s="776"/>
      <c r="T3021" s="776"/>
      <c r="U3021" s="776"/>
      <c r="V3021" s="46"/>
      <c r="W3021" s="46"/>
      <c r="X3021" s="775"/>
      <c r="Y3021" s="775"/>
      <c r="Z3021" s="775"/>
      <c r="AA3021" s="775"/>
      <c r="AB3021" s="775"/>
    </row>
    <row r="3022" spans="1:28" s="43" customFormat="1" x14ac:dyDescent="0.2">
      <c r="A3022" s="776"/>
      <c r="B3022" s="780"/>
      <c r="D3022" s="779"/>
      <c r="E3022" s="779"/>
      <c r="F3022" s="778"/>
      <c r="G3022" s="777"/>
      <c r="H3022" s="776"/>
      <c r="I3022" s="776"/>
      <c r="J3022" s="776"/>
      <c r="K3022" s="776"/>
      <c r="L3022" s="776"/>
      <c r="M3022" s="776"/>
      <c r="N3022" s="776"/>
      <c r="O3022" s="776"/>
      <c r="P3022" s="776"/>
      <c r="Q3022" s="776"/>
      <c r="R3022" s="776"/>
      <c r="S3022" s="776"/>
      <c r="T3022" s="776"/>
      <c r="U3022" s="776"/>
      <c r="V3022" s="46"/>
      <c r="W3022" s="46"/>
      <c r="X3022" s="775"/>
      <c r="Y3022" s="775"/>
      <c r="Z3022" s="775"/>
      <c r="AA3022" s="775"/>
      <c r="AB3022" s="775"/>
    </row>
    <row r="3023" spans="1:28" s="43" customFormat="1" x14ac:dyDescent="0.2">
      <c r="A3023" s="776"/>
      <c r="B3023" s="780"/>
      <c r="D3023" s="779"/>
      <c r="E3023" s="779"/>
      <c r="F3023" s="778"/>
      <c r="G3023" s="777"/>
      <c r="H3023" s="776"/>
      <c r="I3023" s="776"/>
      <c r="J3023" s="776"/>
      <c r="K3023" s="776"/>
      <c r="L3023" s="776"/>
      <c r="M3023" s="776"/>
      <c r="N3023" s="776"/>
      <c r="O3023" s="776"/>
      <c r="P3023" s="776"/>
      <c r="Q3023" s="776"/>
      <c r="R3023" s="776"/>
      <c r="S3023" s="776"/>
      <c r="T3023" s="776"/>
      <c r="U3023" s="776"/>
      <c r="V3023" s="46"/>
      <c r="W3023" s="46"/>
      <c r="X3023" s="775"/>
      <c r="Y3023" s="775"/>
      <c r="Z3023" s="775"/>
      <c r="AA3023" s="775"/>
      <c r="AB3023" s="775"/>
    </row>
    <row r="3024" spans="1:28" s="43" customFormat="1" x14ac:dyDescent="0.2">
      <c r="A3024" s="776"/>
      <c r="B3024" s="780"/>
      <c r="D3024" s="779"/>
      <c r="E3024" s="779"/>
      <c r="F3024" s="778"/>
      <c r="G3024" s="777"/>
      <c r="H3024" s="776"/>
      <c r="I3024" s="776"/>
      <c r="J3024" s="776"/>
      <c r="K3024" s="776"/>
      <c r="L3024" s="776"/>
      <c r="M3024" s="776"/>
      <c r="N3024" s="776"/>
      <c r="O3024" s="776"/>
      <c r="P3024" s="776"/>
      <c r="Q3024" s="776"/>
      <c r="R3024" s="776"/>
      <c r="S3024" s="776"/>
      <c r="T3024" s="776"/>
      <c r="U3024" s="776"/>
      <c r="V3024" s="46"/>
      <c r="W3024" s="46"/>
      <c r="X3024" s="775"/>
      <c r="Y3024" s="775"/>
      <c r="Z3024" s="775"/>
      <c r="AA3024" s="775"/>
      <c r="AB3024" s="775"/>
    </row>
    <row r="3025" spans="1:28" s="43" customFormat="1" x14ac:dyDescent="0.2">
      <c r="A3025" s="776"/>
      <c r="B3025" s="780"/>
      <c r="D3025" s="779"/>
      <c r="E3025" s="779"/>
      <c r="F3025" s="778"/>
      <c r="G3025" s="777"/>
      <c r="H3025" s="776"/>
      <c r="I3025" s="776"/>
      <c r="J3025" s="776"/>
      <c r="K3025" s="776"/>
      <c r="L3025" s="776"/>
      <c r="M3025" s="776"/>
      <c r="N3025" s="776"/>
      <c r="O3025" s="776"/>
      <c r="P3025" s="776"/>
      <c r="Q3025" s="776"/>
      <c r="R3025" s="776"/>
      <c r="S3025" s="776"/>
      <c r="T3025" s="776"/>
      <c r="U3025" s="776"/>
      <c r="V3025" s="46"/>
      <c r="W3025" s="46"/>
      <c r="X3025" s="775"/>
      <c r="Y3025" s="775"/>
      <c r="Z3025" s="775"/>
      <c r="AA3025" s="775"/>
      <c r="AB3025" s="775"/>
    </row>
    <row r="3026" spans="1:28" s="43" customFormat="1" x14ac:dyDescent="0.2">
      <c r="A3026" s="776"/>
      <c r="B3026" s="780"/>
      <c r="D3026" s="779"/>
      <c r="E3026" s="779"/>
      <c r="F3026" s="778"/>
      <c r="G3026" s="777"/>
      <c r="H3026" s="776"/>
      <c r="I3026" s="776"/>
      <c r="J3026" s="776"/>
      <c r="K3026" s="776"/>
      <c r="L3026" s="776"/>
      <c r="M3026" s="776"/>
      <c r="N3026" s="776"/>
      <c r="O3026" s="776"/>
      <c r="P3026" s="776"/>
      <c r="Q3026" s="776"/>
      <c r="R3026" s="776"/>
      <c r="S3026" s="776"/>
      <c r="T3026" s="776"/>
      <c r="U3026" s="776"/>
      <c r="V3026" s="46"/>
      <c r="W3026" s="46"/>
      <c r="X3026" s="775"/>
      <c r="Y3026" s="775"/>
      <c r="Z3026" s="775"/>
      <c r="AA3026" s="775"/>
      <c r="AB3026" s="775"/>
    </row>
    <row r="3027" spans="1:28" s="43" customFormat="1" x14ac:dyDescent="0.2">
      <c r="A3027" s="776"/>
      <c r="B3027" s="780"/>
      <c r="D3027" s="779"/>
      <c r="E3027" s="779"/>
      <c r="F3027" s="778"/>
      <c r="G3027" s="777"/>
      <c r="H3027" s="776"/>
      <c r="I3027" s="776"/>
      <c r="J3027" s="776"/>
      <c r="K3027" s="776"/>
      <c r="L3027" s="776"/>
      <c r="M3027" s="776"/>
      <c r="N3027" s="776"/>
      <c r="O3027" s="776"/>
      <c r="P3027" s="776"/>
      <c r="Q3027" s="776"/>
      <c r="R3027" s="776"/>
      <c r="S3027" s="776"/>
      <c r="T3027" s="776"/>
      <c r="U3027" s="776"/>
      <c r="V3027" s="46"/>
      <c r="W3027" s="46"/>
      <c r="X3027" s="775"/>
      <c r="Y3027" s="775"/>
      <c r="Z3027" s="775"/>
      <c r="AA3027" s="775"/>
      <c r="AB3027" s="775"/>
    </row>
    <row r="3028" spans="1:28" s="43" customFormat="1" x14ac:dyDescent="0.2">
      <c r="A3028" s="776"/>
      <c r="B3028" s="780"/>
      <c r="D3028" s="779"/>
      <c r="E3028" s="779"/>
      <c r="F3028" s="778"/>
      <c r="G3028" s="777"/>
      <c r="H3028" s="776"/>
      <c r="I3028" s="776"/>
      <c r="J3028" s="776"/>
      <c r="K3028" s="776"/>
      <c r="L3028" s="776"/>
      <c r="M3028" s="776"/>
      <c r="N3028" s="776"/>
      <c r="O3028" s="776"/>
      <c r="P3028" s="776"/>
      <c r="Q3028" s="776"/>
      <c r="R3028" s="776"/>
      <c r="S3028" s="776"/>
      <c r="T3028" s="776"/>
      <c r="U3028" s="776"/>
      <c r="V3028" s="46"/>
      <c r="W3028" s="46"/>
      <c r="X3028" s="775"/>
      <c r="Y3028" s="775"/>
      <c r="Z3028" s="775"/>
      <c r="AA3028" s="775"/>
      <c r="AB3028" s="775"/>
    </row>
    <row r="3029" spans="1:28" s="43" customFormat="1" x14ac:dyDescent="0.2">
      <c r="A3029" s="776"/>
      <c r="B3029" s="780"/>
      <c r="D3029" s="779"/>
      <c r="E3029" s="779"/>
      <c r="F3029" s="778"/>
      <c r="G3029" s="777"/>
      <c r="H3029" s="776"/>
      <c r="I3029" s="776"/>
      <c r="J3029" s="776"/>
      <c r="K3029" s="776"/>
      <c r="L3029" s="776"/>
      <c r="M3029" s="776"/>
      <c r="N3029" s="776"/>
      <c r="O3029" s="776"/>
      <c r="P3029" s="776"/>
      <c r="Q3029" s="776"/>
      <c r="R3029" s="776"/>
      <c r="S3029" s="776"/>
      <c r="T3029" s="776"/>
      <c r="U3029" s="776"/>
      <c r="V3029" s="46"/>
      <c r="W3029" s="46"/>
      <c r="X3029" s="775"/>
      <c r="Y3029" s="775"/>
      <c r="Z3029" s="775"/>
      <c r="AA3029" s="775"/>
      <c r="AB3029" s="775"/>
    </row>
    <row r="3030" spans="1:28" s="43" customFormat="1" x14ac:dyDescent="0.2">
      <c r="A3030" s="776"/>
      <c r="B3030" s="780"/>
      <c r="D3030" s="779"/>
      <c r="E3030" s="779"/>
      <c r="F3030" s="778"/>
      <c r="G3030" s="777"/>
      <c r="H3030" s="776"/>
      <c r="I3030" s="776"/>
      <c r="J3030" s="776"/>
      <c r="K3030" s="776"/>
      <c r="L3030" s="776"/>
      <c r="M3030" s="776"/>
      <c r="N3030" s="776"/>
      <c r="O3030" s="776"/>
      <c r="P3030" s="776"/>
      <c r="Q3030" s="776"/>
      <c r="R3030" s="776"/>
      <c r="S3030" s="776"/>
      <c r="T3030" s="776"/>
      <c r="U3030" s="776"/>
      <c r="V3030" s="46"/>
      <c r="W3030" s="46"/>
      <c r="X3030" s="775"/>
      <c r="Y3030" s="775"/>
      <c r="Z3030" s="775"/>
      <c r="AA3030" s="775"/>
      <c r="AB3030" s="775"/>
    </row>
    <row r="3031" spans="1:28" s="43" customFormat="1" x14ac:dyDescent="0.2">
      <c r="A3031" s="776"/>
      <c r="B3031" s="780"/>
      <c r="D3031" s="779"/>
      <c r="E3031" s="779"/>
      <c r="F3031" s="778"/>
      <c r="G3031" s="777"/>
      <c r="H3031" s="776"/>
      <c r="I3031" s="776"/>
      <c r="J3031" s="776"/>
      <c r="K3031" s="776"/>
      <c r="L3031" s="776"/>
      <c r="M3031" s="776"/>
      <c r="N3031" s="776"/>
      <c r="O3031" s="776"/>
      <c r="P3031" s="776"/>
      <c r="Q3031" s="776"/>
      <c r="R3031" s="776"/>
      <c r="S3031" s="776"/>
      <c r="T3031" s="776"/>
      <c r="U3031" s="776"/>
      <c r="V3031" s="46"/>
      <c r="W3031" s="46"/>
      <c r="X3031" s="775"/>
      <c r="Y3031" s="775"/>
      <c r="Z3031" s="775"/>
      <c r="AA3031" s="775"/>
      <c r="AB3031" s="775"/>
    </row>
    <row r="3032" spans="1:28" s="43" customFormat="1" x14ac:dyDescent="0.2">
      <c r="A3032" s="776"/>
      <c r="B3032" s="780"/>
      <c r="D3032" s="779"/>
      <c r="E3032" s="779"/>
      <c r="F3032" s="778"/>
      <c r="G3032" s="777"/>
      <c r="H3032" s="776"/>
      <c r="I3032" s="776"/>
      <c r="J3032" s="776"/>
      <c r="K3032" s="776"/>
      <c r="L3032" s="776"/>
      <c r="M3032" s="776"/>
      <c r="N3032" s="776"/>
      <c r="O3032" s="776"/>
      <c r="P3032" s="776"/>
      <c r="Q3032" s="776"/>
      <c r="R3032" s="776"/>
      <c r="S3032" s="776"/>
      <c r="T3032" s="776"/>
      <c r="U3032" s="776"/>
      <c r="V3032" s="46"/>
      <c r="W3032" s="46"/>
      <c r="X3032" s="775"/>
      <c r="Y3032" s="775"/>
      <c r="Z3032" s="775"/>
      <c r="AA3032" s="775"/>
      <c r="AB3032" s="775"/>
    </row>
    <row r="3033" spans="1:28" s="43" customFormat="1" x14ac:dyDescent="0.2">
      <c r="A3033" s="776"/>
      <c r="B3033" s="780"/>
      <c r="D3033" s="779"/>
      <c r="E3033" s="779"/>
      <c r="F3033" s="778"/>
      <c r="G3033" s="777"/>
      <c r="H3033" s="776"/>
      <c r="I3033" s="776"/>
      <c r="J3033" s="776"/>
      <c r="K3033" s="776"/>
      <c r="L3033" s="776"/>
      <c r="M3033" s="776"/>
      <c r="N3033" s="776"/>
      <c r="O3033" s="776"/>
      <c r="P3033" s="776"/>
      <c r="Q3033" s="776"/>
      <c r="R3033" s="776"/>
      <c r="S3033" s="776"/>
      <c r="T3033" s="776"/>
      <c r="U3033" s="776"/>
      <c r="V3033" s="46"/>
      <c r="W3033" s="46"/>
      <c r="X3033" s="775"/>
      <c r="Y3033" s="775"/>
      <c r="Z3033" s="775"/>
      <c r="AA3033" s="775"/>
      <c r="AB3033" s="775"/>
    </row>
    <row r="3034" spans="1:28" s="43" customFormat="1" x14ac:dyDescent="0.2">
      <c r="A3034" s="776"/>
      <c r="B3034" s="780"/>
      <c r="D3034" s="779"/>
      <c r="E3034" s="779"/>
      <c r="F3034" s="778"/>
      <c r="G3034" s="777"/>
      <c r="H3034" s="776"/>
      <c r="I3034" s="776"/>
      <c r="J3034" s="776"/>
      <c r="K3034" s="776"/>
      <c r="L3034" s="776"/>
      <c r="M3034" s="776"/>
      <c r="N3034" s="776"/>
      <c r="O3034" s="776"/>
      <c r="P3034" s="776"/>
      <c r="Q3034" s="776"/>
      <c r="R3034" s="776"/>
      <c r="S3034" s="776"/>
      <c r="T3034" s="776"/>
      <c r="U3034" s="776"/>
      <c r="V3034" s="46"/>
      <c r="W3034" s="46"/>
      <c r="X3034" s="775"/>
      <c r="Y3034" s="775"/>
      <c r="Z3034" s="775"/>
      <c r="AA3034" s="775"/>
      <c r="AB3034" s="775"/>
    </row>
    <row r="3035" spans="1:28" s="43" customFormat="1" x14ac:dyDescent="0.2">
      <c r="A3035" s="776"/>
      <c r="B3035" s="780"/>
      <c r="D3035" s="779"/>
      <c r="E3035" s="779"/>
      <c r="F3035" s="778"/>
      <c r="G3035" s="777"/>
      <c r="H3035" s="776"/>
      <c r="I3035" s="776"/>
      <c r="J3035" s="776"/>
      <c r="K3035" s="776"/>
      <c r="L3035" s="776"/>
      <c r="M3035" s="776"/>
      <c r="N3035" s="776"/>
      <c r="O3035" s="776"/>
      <c r="P3035" s="776"/>
      <c r="Q3035" s="776"/>
      <c r="R3035" s="776"/>
      <c r="S3035" s="776"/>
      <c r="T3035" s="776"/>
      <c r="U3035" s="776"/>
      <c r="V3035" s="46"/>
      <c r="W3035" s="46"/>
      <c r="X3035" s="775"/>
      <c r="Y3035" s="775"/>
      <c r="Z3035" s="775"/>
      <c r="AA3035" s="775"/>
      <c r="AB3035" s="775"/>
    </row>
    <row r="3036" spans="1:28" s="43" customFormat="1" x14ac:dyDescent="0.2">
      <c r="A3036" s="776"/>
      <c r="B3036" s="780"/>
      <c r="D3036" s="779"/>
      <c r="E3036" s="779"/>
      <c r="F3036" s="778"/>
      <c r="G3036" s="777"/>
      <c r="H3036" s="776"/>
      <c r="I3036" s="776"/>
      <c r="J3036" s="776"/>
      <c r="K3036" s="776"/>
      <c r="L3036" s="776"/>
      <c r="M3036" s="776"/>
      <c r="N3036" s="776"/>
      <c r="O3036" s="776"/>
      <c r="P3036" s="776"/>
      <c r="Q3036" s="776"/>
      <c r="R3036" s="776"/>
      <c r="S3036" s="776"/>
      <c r="T3036" s="776"/>
      <c r="U3036" s="776"/>
      <c r="V3036" s="46"/>
      <c r="W3036" s="46"/>
      <c r="X3036" s="775"/>
      <c r="Y3036" s="775"/>
      <c r="Z3036" s="775"/>
      <c r="AA3036" s="775"/>
      <c r="AB3036" s="775"/>
    </row>
    <row r="3037" spans="1:28" s="43" customFormat="1" x14ac:dyDescent="0.2">
      <c r="A3037" s="776"/>
      <c r="B3037" s="780"/>
      <c r="D3037" s="779"/>
      <c r="E3037" s="779"/>
      <c r="F3037" s="778"/>
      <c r="G3037" s="777"/>
      <c r="H3037" s="776"/>
      <c r="I3037" s="776"/>
      <c r="J3037" s="776"/>
      <c r="K3037" s="776"/>
      <c r="L3037" s="776"/>
      <c r="M3037" s="776"/>
      <c r="N3037" s="776"/>
      <c r="O3037" s="776"/>
      <c r="P3037" s="776"/>
      <c r="Q3037" s="776"/>
      <c r="R3037" s="776"/>
      <c r="S3037" s="776"/>
      <c r="T3037" s="776"/>
      <c r="U3037" s="776"/>
      <c r="V3037" s="46"/>
      <c r="W3037" s="46"/>
      <c r="X3037" s="775"/>
      <c r="Y3037" s="775"/>
      <c r="Z3037" s="775"/>
      <c r="AA3037" s="775"/>
      <c r="AB3037" s="775"/>
    </row>
    <row r="3038" spans="1:28" s="43" customFormat="1" x14ac:dyDescent="0.2">
      <c r="A3038" s="776"/>
      <c r="B3038" s="780"/>
      <c r="D3038" s="779"/>
      <c r="E3038" s="779"/>
      <c r="F3038" s="778"/>
      <c r="G3038" s="777"/>
      <c r="H3038" s="776"/>
      <c r="I3038" s="776"/>
      <c r="J3038" s="776"/>
      <c r="K3038" s="776"/>
      <c r="L3038" s="776"/>
      <c r="M3038" s="776"/>
      <c r="N3038" s="776"/>
      <c r="O3038" s="776"/>
      <c r="P3038" s="776"/>
      <c r="Q3038" s="776"/>
      <c r="R3038" s="776"/>
      <c r="S3038" s="776"/>
      <c r="T3038" s="776"/>
      <c r="U3038" s="776"/>
      <c r="V3038" s="46"/>
      <c r="W3038" s="46"/>
      <c r="X3038" s="775"/>
      <c r="Y3038" s="775"/>
      <c r="Z3038" s="775"/>
      <c r="AA3038" s="775"/>
      <c r="AB3038" s="775"/>
    </row>
    <row r="3039" spans="1:28" s="43" customFormat="1" x14ac:dyDescent="0.2">
      <c r="A3039" s="776"/>
      <c r="B3039" s="780"/>
      <c r="D3039" s="779"/>
      <c r="E3039" s="779"/>
      <c r="F3039" s="778"/>
      <c r="G3039" s="777"/>
      <c r="H3039" s="776"/>
      <c r="I3039" s="776"/>
      <c r="J3039" s="776"/>
      <c r="K3039" s="776"/>
      <c r="L3039" s="776"/>
      <c r="M3039" s="776"/>
      <c r="N3039" s="776"/>
      <c r="O3039" s="776"/>
      <c r="P3039" s="776"/>
      <c r="Q3039" s="776"/>
      <c r="R3039" s="776"/>
      <c r="S3039" s="776"/>
      <c r="T3039" s="776"/>
      <c r="U3039" s="776"/>
      <c r="V3039" s="46"/>
      <c r="W3039" s="46"/>
      <c r="X3039" s="775"/>
      <c r="Y3039" s="775"/>
      <c r="Z3039" s="775"/>
      <c r="AA3039" s="775"/>
      <c r="AB3039" s="775"/>
    </row>
    <row r="3040" spans="1:28" s="43" customFormat="1" x14ac:dyDescent="0.2">
      <c r="A3040" s="776"/>
      <c r="B3040" s="780"/>
      <c r="D3040" s="779"/>
      <c r="E3040" s="779"/>
      <c r="F3040" s="778"/>
      <c r="G3040" s="777"/>
      <c r="H3040" s="776"/>
      <c r="I3040" s="776"/>
      <c r="J3040" s="776"/>
      <c r="K3040" s="776"/>
      <c r="L3040" s="776"/>
      <c r="M3040" s="776"/>
      <c r="N3040" s="776"/>
      <c r="O3040" s="776"/>
      <c r="P3040" s="776"/>
      <c r="Q3040" s="776"/>
      <c r="R3040" s="776"/>
      <c r="S3040" s="776"/>
      <c r="T3040" s="776"/>
      <c r="U3040" s="776"/>
      <c r="V3040" s="46"/>
      <c r="W3040" s="46"/>
      <c r="X3040" s="775"/>
      <c r="Y3040" s="775"/>
      <c r="Z3040" s="775"/>
      <c r="AA3040" s="775"/>
      <c r="AB3040" s="775"/>
    </row>
    <row r="3041" spans="1:28" s="43" customFormat="1" x14ac:dyDescent="0.2">
      <c r="A3041" s="776"/>
      <c r="B3041" s="780"/>
      <c r="D3041" s="779"/>
      <c r="E3041" s="779"/>
      <c r="F3041" s="778"/>
      <c r="G3041" s="777"/>
      <c r="H3041" s="776"/>
      <c r="I3041" s="776"/>
      <c r="J3041" s="776"/>
      <c r="K3041" s="776"/>
      <c r="L3041" s="776"/>
      <c r="M3041" s="776"/>
      <c r="N3041" s="776"/>
      <c r="O3041" s="776"/>
      <c r="P3041" s="776"/>
      <c r="Q3041" s="776"/>
      <c r="R3041" s="776"/>
      <c r="S3041" s="776"/>
      <c r="T3041" s="776"/>
      <c r="U3041" s="776"/>
      <c r="V3041" s="46"/>
      <c r="W3041" s="46"/>
      <c r="X3041" s="775"/>
      <c r="Y3041" s="775"/>
      <c r="Z3041" s="775"/>
      <c r="AA3041" s="775"/>
      <c r="AB3041" s="775"/>
    </row>
    <row r="3042" spans="1:28" s="43" customFormat="1" x14ac:dyDescent="0.2">
      <c r="A3042" s="776"/>
      <c r="B3042" s="780"/>
      <c r="D3042" s="779"/>
      <c r="E3042" s="779"/>
      <c r="F3042" s="778"/>
      <c r="G3042" s="777"/>
      <c r="H3042" s="776"/>
      <c r="I3042" s="776"/>
      <c r="J3042" s="776"/>
      <c r="K3042" s="776"/>
      <c r="L3042" s="776"/>
      <c r="M3042" s="776"/>
      <c r="N3042" s="776"/>
      <c r="O3042" s="776"/>
      <c r="P3042" s="776"/>
      <c r="Q3042" s="776"/>
      <c r="R3042" s="776"/>
      <c r="S3042" s="776"/>
      <c r="T3042" s="776"/>
      <c r="U3042" s="776"/>
      <c r="V3042" s="46"/>
      <c r="W3042" s="46"/>
      <c r="X3042" s="775"/>
      <c r="Y3042" s="775"/>
      <c r="Z3042" s="775"/>
      <c r="AA3042" s="775"/>
      <c r="AB3042" s="775"/>
    </row>
    <row r="3043" spans="1:28" s="43" customFormat="1" x14ac:dyDescent="0.2">
      <c r="A3043" s="776"/>
      <c r="B3043" s="780"/>
      <c r="D3043" s="779"/>
      <c r="E3043" s="779"/>
      <c r="F3043" s="778"/>
      <c r="G3043" s="777"/>
      <c r="H3043" s="776"/>
      <c r="I3043" s="776"/>
      <c r="J3043" s="776"/>
      <c r="K3043" s="776"/>
      <c r="L3043" s="776"/>
      <c r="M3043" s="776"/>
      <c r="N3043" s="776"/>
      <c r="O3043" s="776"/>
      <c r="P3043" s="776"/>
      <c r="Q3043" s="776"/>
      <c r="R3043" s="776"/>
      <c r="S3043" s="776"/>
      <c r="T3043" s="776"/>
      <c r="U3043" s="776"/>
      <c r="V3043" s="46"/>
      <c r="W3043" s="46"/>
      <c r="X3043" s="775"/>
      <c r="Y3043" s="775"/>
      <c r="Z3043" s="775"/>
      <c r="AA3043" s="775"/>
      <c r="AB3043" s="775"/>
    </row>
    <row r="3044" spans="1:28" s="43" customFormat="1" x14ac:dyDescent="0.2">
      <c r="A3044" s="776"/>
      <c r="B3044" s="780"/>
      <c r="D3044" s="779"/>
      <c r="E3044" s="779"/>
      <c r="F3044" s="778"/>
      <c r="G3044" s="777"/>
      <c r="H3044" s="776"/>
      <c r="I3044" s="776"/>
      <c r="J3044" s="776"/>
      <c r="K3044" s="776"/>
      <c r="L3044" s="776"/>
      <c r="M3044" s="776"/>
      <c r="N3044" s="776"/>
      <c r="O3044" s="776"/>
      <c r="P3044" s="776"/>
      <c r="Q3044" s="776"/>
      <c r="R3044" s="776"/>
      <c r="S3044" s="776"/>
      <c r="T3044" s="776"/>
      <c r="U3044" s="776"/>
      <c r="V3044" s="46"/>
      <c r="W3044" s="46"/>
      <c r="X3044" s="775"/>
      <c r="Y3044" s="775"/>
      <c r="Z3044" s="775"/>
      <c r="AA3044" s="775"/>
      <c r="AB3044" s="775"/>
    </row>
    <row r="3045" spans="1:28" s="43" customFormat="1" x14ac:dyDescent="0.2">
      <c r="A3045" s="776"/>
      <c r="B3045" s="780"/>
      <c r="D3045" s="779"/>
      <c r="E3045" s="779"/>
      <c r="F3045" s="778"/>
      <c r="G3045" s="777"/>
      <c r="H3045" s="776"/>
      <c r="I3045" s="776"/>
      <c r="J3045" s="776"/>
      <c r="K3045" s="776"/>
      <c r="L3045" s="776"/>
      <c r="M3045" s="776"/>
      <c r="N3045" s="776"/>
      <c r="O3045" s="776"/>
      <c r="P3045" s="776"/>
      <c r="Q3045" s="776"/>
      <c r="R3045" s="776"/>
      <c r="S3045" s="776"/>
      <c r="T3045" s="776"/>
      <c r="U3045" s="776"/>
      <c r="V3045" s="46"/>
      <c r="W3045" s="46"/>
      <c r="X3045" s="775"/>
      <c r="Y3045" s="775"/>
      <c r="Z3045" s="775"/>
      <c r="AA3045" s="775"/>
      <c r="AB3045" s="775"/>
    </row>
    <row r="3046" spans="1:28" s="43" customFormat="1" x14ac:dyDescent="0.2">
      <c r="A3046" s="776"/>
      <c r="B3046" s="780"/>
      <c r="D3046" s="779"/>
      <c r="E3046" s="779"/>
      <c r="F3046" s="778"/>
      <c r="G3046" s="777"/>
      <c r="H3046" s="776"/>
      <c r="I3046" s="776"/>
      <c r="J3046" s="776"/>
      <c r="K3046" s="776"/>
      <c r="L3046" s="776"/>
      <c r="M3046" s="776"/>
      <c r="N3046" s="776"/>
      <c r="O3046" s="776"/>
      <c r="P3046" s="776"/>
      <c r="Q3046" s="776"/>
      <c r="R3046" s="776"/>
      <c r="S3046" s="776"/>
      <c r="T3046" s="776"/>
      <c r="U3046" s="776"/>
      <c r="V3046" s="46"/>
      <c r="W3046" s="46"/>
      <c r="X3046" s="775"/>
      <c r="Y3046" s="775"/>
      <c r="Z3046" s="775"/>
      <c r="AA3046" s="775"/>
      <c r="AB3046" s="775"/>
    </row>
    <row r="3047" spans="1:28" s="43" customFormat="1" x14ac:dyDescent="0.2">
      <c r="A3047" s="776"/>
      <c r="B3047" s="780"/>
      <c r="D3047" s="779"/>
      <c r="E3047" s="779"/>
      <c r="F3047" s="778"/>
      <c r="G3047" s="777"/>
      <c r="H3047" s="776"/>
      <c r="I3047" s="776"/>
      <c r="J3047" s="776"/>
      <c r="K3047" s="776"/>
      <c r="L3047" s="776"/>
      <c r="M3047" s="776"/>
      <c r="N3047" s="776"/>
      <c r="O3047" s="776"/>
      <c r="P3047" s="776"/>
      <c r="Q3047" s="776"/>
      <c r="R3047" s="776"/>
      <c r="S3047" s="776"/>
      <c r="T3047" s="776"/>
      <c r="U3047" s="776"/>
      <c r="V3047" s="46"/>
      <c r="W3047" s="46"/>
      <c r="X3047" s="775"/>
      <c r="Y3047" s="775"/>
      <c r="Z3047" s="775"/>
      <c r="AA3047" s="775"/>
      <c r="AB3047" s="775"/>
    </row>
    <row r="3048" spans="1:28" s="43" customFormat="1" x14ac:dyDescent="0.2">
      <c r="A3048" s="776"/>
      <c r="B3048" s="780"/>
      <c r="D3048" s="779"/>
      <c r="E3048" s="779"/>
      <c r="F3048" s="778"/>
      <c r="G3048" s="777"/>
      <c r="H3048" s="776"/>
      <c r="I3048" s="776"/>
      <c r="J3048" s="776"/>
      <c r="K3048" s="776"/>
      <c r="L3048" s="776"/>
      <c r="M3048" s="776"/>
      <c r="N3048" s="776"/>
      <c r="O3048" s="776"/>
      <c r="P3048" s="776"/>
      <c r="Q3048" s="776"/>
      <c r="R3048" s="776"/>
      <c r="S3048" s="776"/>
      <c r="T3048" s="776"/>
      <c r="U3048" s="776"/>
      <c r="V3048" s="46"/>
      <c r="W3048" s="46"/>
      <c r="X3048" s="775"/>
      <c r="Y3048" s="775"/>
      <c r="Z3048" s="775"/>
      <c r="AA3048" s="775"/>
      <c r="AB3048" s="775"/>
    </row>
    <row r="3049" spans="1:28" s="43" customFormat="1" x14ac:dyDescent="0.2">
      <c r="A3049" s="776"/>
      <c r="B3049" s="780"/>
      <c r="D3049" s="779"/>
      <c r="E3049" s="779"/>
      <c r="F3049" s="778"/>
      <c r="G3049" s="777"/>
      <c r="H3049" s="776"/>
      <c r="I3049" s="776"/>
      <c r="J3049" s="776"/>
      <c r="K3049" s="776"/>
      <c r="L3049" s="776"/>
      <c r="M3049" s="776"/>
      <c r="N3049" s="776"/>
      <c r="O3049" s="776"/>
      <c r="P3049" s="776"/>
      <c r="Q3049" s="776"/>
      <c r="R3049" s="776"/>
      <c r="S3049" s="776"/>
      <c r="T3049" s="776"/>
      <c r="U3049" s="776"/>
      <c r="V3049" s="46"/>
      <c r="W3049" s="46"/>
      <c r="X3049" s="775"/>
      <c r="Y3049" s="775"/>
      <c r="Z3049" s="775"/>
      <c r="AA3049" s="775"/>
      <c r="AB3049" s="775"/>
    </row>
    <row r="3050" spans="1:28" s="43" customFormat="1" x14ac:dyDescent="0.2">
      <c r="A3050" s="776"/>
      <c r="B3050" s="780"/>
      <c r="D3050" s="779"/>
      <c r="E3050" s="779"/>
      <c r="F3050" s="778"/>
      <c r="G3050" s="777"/>
      <c r="H3050" s="776"/>
      <c r="I3050" s="776"/>
      <c r="J3050" s="776"/>
      <c r="K3050" s="776"/>
      <c r="L3050" s="776"/>
      <c r="M3050" s="776"/>
      <c r="N3050" s="776"/>
      <c r="O3050" s="776"/>
      <c r="P3050" s="776"/>
      <c r="Q3050" s="776"/>
      <c r="R3050" s="776"/>
      <c r="S3050" s="776"/>
      <c r="T3050" s="776"/>
      <c r="U3050" s="776"/>
      <c r="V3050" s="46"/>
      <c r="W3050" s="46"/>
      <c r="X3050" s="775"/>
      <c r="Y3050" s="775"/>
      <c r="Z3050" s="775"/>
      <c r="AA3050" s="775"/>
      <c r="AB3050" s="775"/>
    </row>
    <row r="3051" spans="1:28" s="43" customFormat="1" x14ac:dyDescent="0.2">
      <c r="A3051" s="776"/>
      <c r="B3051" s="780"/>
      <c r="D3051" s="779"/>
      <c r="E3051" s="779"/>
      <c r="F3051" s="778"/>
      <c r="G3051" s="777"/>
      <c r="H3051" s="776"/>
      <c r="I3051" s="776"/>
      <c r="J3051" s="776"/>
      <c r="K3051" s="776"/>
      <c r="L3051" s="776"/>
      <c r="M3051" s="776"/>
      <c r="N3051" s="776"/>
      <c r="O3051" s="776"/>
      <c r="P3051" s="776"/>
      <c r="Q3051" s="776"/>
      <c r="R3051" s="776"/>
      <c r="S3051" s="776"/>
      <c r="T3051" s="776"/>
      <c r="U3051" s="776"/>
      <c r="V3051" s="46"/>
      <c r="W3051" s="46"/>
      <c r="X3051" s="775"/>
      <c r="Y3051" s="775"/>
      <c r="Z3051" s="775"/>
      <c r="AA3051" s="775"/>
      <c r="AB3051" s="775"/>
    </row>
    <row r="3052" spans="1:28" s="43" customFormat="1" x14ac:dyDescent="0.2">
      <c r="A3052" s="776"/>
      <c r="B3052" s="780"/>
      <c r="D3052" s="779"/>
      <c r="E3052" s="779"/>
      <c r="F3052" s="778"/>
      <c r="G3052" s="777"/>
      <c r="H3052" s="776"/>
      <c r="I3052" s="776"/>
      <c r="J3052" s="776"/>
      <c r="K3052" s="776"/>
      <c r="L3052" s="776"/>
      <c r="M3052" s="776"/>
      <c r="N3052" s="776"/>
      <c r="O3052" s="776"/>
      <c r="P3052" s="776"/>
      <c r="Q3052" s="776"/>
      <c r="R3052" s="776"/>
      <c r="S3052" s="776"/>
      <c r="T3052" s="776"/>
      <c r="U3052" s="776"/>
      <c r="V3052" s="46"/>
      <c r="W3052" s="46"/>
      <c r="X3052" s="775"/>
      <c r="Y3052" s="775"/>
      <c r="Z3052" s="775"/>
      <c r="AA3052" s="775"/>
      <c r="AB3052" s="775"/>
    </row>
    <row r="3053" spans="1:28" s="43" customFormat="1" x14ac:dyDescent="0.2">
      <c r="A3053" s="776"/>
      <c r="B3053" s="780"/>
      <c r="D3053" s="779"/>
      <c r="E3053" s="779"/>
      <c r="F3053" s="778"/>
      <c r="G3053" s="777"/>
      <c r="H3053" s="776"/>
      <c r="I3053" s="776"/>
      <c r="J3053" s="776"/>
      <c r="K3053" s="776"/>
      <c r="L3053" s="776"/>
      <c r="M3053" s="776"/>
      <c r="N3053" s="776"/>
      <c r="O3053" s="776"/>
      <c r="P3053" s="776"/>
      <c r="Q3053" s="776"/>
      <c r="R3053" s="776"/>
      <c r="S3053" s="776"/>
      <c r="T3053" s="776"/>
      <c r="U3053" s="776"/>
      <c r="V3053" s="46"/>
      <c r="W3053" s="46"/>
      <c r="X3053" s="775"/>
      <c r="Y3053" s="775"/>
      <c r="Z3053" s="775"/>
      <c r="AA3053" s="775"/>
      <c r="AB3053" s="775"/>
    </row>
    <row r="3054" spans="1:28" s="43" customFormat="1" x14ac:dyDescent="0.2">
      <c r="A3054" s="776"/>
      <c r="B3054" s="780"/>
      <c r="D3054" s="779"/>
      <c r="E3054" s="779"/>
      <c r="F3054" s="778"/>
      <c r="G3054" s="777"/>
      <c r="H3054" s="776"/>
      <c r="I3054" s="776"/>
      <c r="J3054" s="776"/>
      <c r="K3054" s="776"/>
      <c r="L3054" s="776"/>
      <c r="M3054" s="776"/>
      <c r="N3054" s="776"/>
      <c r="O3054" s="776"/>
      <c r="P3054" s="776"/>
      <c r="Q3054" s="776"/>
      <c r="R3054" s="776"/>
      <c r="S3054" s="776"/>
      <c r="T3054" s="776"/>
      <c r="U3054" s="776"/>
      <c r="V3054" s="46"/>
      <c r="W3054" s="46"/>
      <c r="X3054" s="775"/>
      <c r="Y3054" s="775"/>
      <c r="Z3054" s="775"/>
      <c r="AA3054" s="775"/>
      <c r="AB3054" s="775"/>
    </row>
    <row r="3055" spans="1:28" s="43" customFormat="1" x14ac:dyDescent="0.2">
      <c r="A3055" s="776"/>
      <c r="B3055" s="780"/>
      <c r="D3055" s="779"/>
      <c r="E3055" s="779"/>
      <c r="F3055" s="778"/>
      <c r="G3055" s="777"/>
      <c r="H3055" s="776"/>
      <c r="I3055" s="776"/>
      <c r="J3055" s="776"/>
      <c r="K3055" s="776"/>
      <c r="L3055" s="776"/>
      <c r="M3055" s="776"/>
      <c r="N3055" s="776"/>
      <c r="O3055" s="776"/>
      <c r="P3055" s="776"/>
      <c r="Q3055" s="776"/>
      <c r="R3055" s="776"/>
      <c r="S3055" s="776"/>
      <c r="T3055" s="776"/>
      <c r="U3055" s="776"/>
      <c r="V3055" s="46"/>
      <c r="W3055" s="46"/>
      <c r="X3055" s="775"/>
      <c r="Y3055" s="775"/>
      <c r="Z3055" s="775"/>
      <c r="AA3055" s="775"/>
      <c r="AB3055" s="775"/>
    </row>
    <row r="3056" spans="1:28" s="43" customFormat="1" x14ac:dyDescent="0.2">
      <c r="A3056" s="776"/>
      <c r="B3056" s="780"/>
      <c r="D3056" s="779"/>
      <c r="E3056" s="779"/>
      <c r="F3056" s="778"/>
      <c r="G3056" s="777"/>
      <c r="H3056" s="776"/>
      <c r="I3056" s="776"/>
      <c r="J3056" s="776"/>
      <c r="K3056" s="776"/>
      <c r="L3056" s="776"/>
      <c r="M3056" s="776"/>
      <c r="N3056" s="776"/>
      <c r="O3056" s="776"/>
      <c r="P3056" s="776"/>
      <c r="Q3056" s="776"/>
      <c r="R3056" s="776"/>
      <c r="S3056" s="776"/>
      <c r="T3056" s="776"/>
      <c r="U3056" s="776"/>
      <c r="V3056" s="46"/>
      <c r="W3056" s="46"/>
      <c r="X3056" s="775"/>
      <c r="Y3056" s="775"/>
      <c r="Z3056" s="775"/>
      <c r="AA3056" s="775"/>
      <c r="AB3056" s="775"/>
    </row>
    <row r="3057" spans="1:28" s="43" customFormat="1" x14ac:dyDescent="0.2">
      <c r="A3057" s="776"/>
      <c r="B3057" s="780"/>
      <c r="D3057" s="779"/>
      <c r="E3057" s="779"/>
      <c r="F3057" s="778"/>
      <c r="G3057" s="777"/>
      <c r="H3057" s="776"/>
      <c r="I3057" s="776"/>
      <c r="J3057" s="776"/>
      <c r="K3057" s="776"/>
      <c r="L3057" s="776"/>
      <c r="M3057" s="776"/>
      <c r="N3057" s="776"/>
      <c r="O3057" s="776"/>
      <c r="P3057" s="776"/>
      <c r="Q3057" s="776"/>
      <c r="R3057" s="776"/>
      <c r="S3057" s="776"/>
      <c r="T3057" s="776"/>
      <c r="U3057" s="776"/>
      <c r="V3057" s="46"/>
      <c r="W3057" s="46"/>
      <c r="X3057" s="775"/>
      <c r="Y3057" s="775"/>
      <c r="Z3057" s="775"/>
      <c r="AA3057" s="775"/>
      <c r="AB3057" s="775"/>
    </row>
    <row r="3058" spans="1:28" s="43" customFormat="1" x14ac:dyDescent="0.2">
      <c r="A3058" s="776"/>
      <c r="B3058" s="780"/>
      <c r="D3058" s="779"/>
      <c r="E3058" s="779"/>
      <c r="F3058" s="778"/>
      <c r="G3058" s="777"/>
      <c r="H3058" s="776"/>
      <c r="I3058" s="776"/>
      <c r="J3058" s="776"/>
      <c r="K3058" s="776"/>
      <c r="L3058" s="776"/>
      <c r="M3058" s="776"/>
      <c r="N3058" s="776"/>
      <c r="O3058" s="776"/>
      <c r="P3058" s="776"/>
      <c r="Q3058" s="776"/>
      <c r="R3058" s="776"/>
      <c r="S3058" s="776"/>
      <c r="T3058" s="776"/>
      <c r="U3058" s="776"/>
      <c r="V3058" s="46"/>
      <c r="W3058" s="46"/>
      <c r="X3058" s="775"/>
      <c r="Y3058" s="775"/>
      <c r="Z3058" s="775"/>
      <c r="AA3058" s="775"/>
      <c r="AB3058" s="775"/>
    </row>
    <row r="3059" spans="1:28" s="43" customFormat="1" x14ac:dyDescent="0.2">
      <c r="A3059" s="776"/>
      <c r="B3059" s="780"/>
      <c r="D3059" s="779"/>
      <c r="E3059" s="779"/>
      <c r="F3059" s="778"/>
      <c r="G3059" s="777"/>
      <c r="H3059" s="776"/>
      <c r="I3059" s="776"/>
      <c r="J3059" s="776"/>
      <c r="K3059" s="776"/>
      <c r="L3059" s="776"/>
      <c r="M3059" s="776"/>
      <c r="N3059" s="776"/>
      <c r="O3059" s="776"/>
      <c r="P3059" s="776"/>
      <c r="Q3059" s="776"/>
      <c r="R3059" s="776"/>
      <c r="S3059" s="776"/>
      <c r="T3059" s="776"/>
      <c r="U3059" s="776"/>
      <c r="V3059" s="46"/>
      <c r="W3059" s="46"/>
      <c r="X3059" s="775"/>
      <c r="Y3059" s="775"/>
      <c r="Z3059" s="775"/>
      <c r="AA3059" s="775"/>
      <c r="AB3059" s="775"/>
    </row>
    <row r="3060" spans="1:28" s="43" customFormat="1" x14ac:dyDescent="0.2">
      <c r="A3060" s="776"/>
      <c r="B3060" s="780"/>
      <c r="D3060" s="779"/>
      <c r="E3060" s="779"/>
      <c r="F3060" s="778"/>
      <c r="G3060" s="777"/>
      <c r="H3060" s="776"/>
      <c r="I3060" s="776"/>
      <c r="J3060" s="776"/>
      <c r="K3060" s="776"/>
      <c r="L3060" s="776"/>
      <c r="M3060" s="776"/>
      <c r="N3060" s="776"/>
      <c r="O3060" s="776"/>
      <c r="P3060" s="776"/>
      <c r="Q3060" s="776"/>
      <c r="R3060" s="776"/>
      <c r="S3060" s="776"/>
      <c r="T3060" s="776"/>
      <c r="U3060" s="776"/>
      <c r="V3060" s="46"/>
      <c r="W3060" s="46"/>
      <c r="X3060" s="775"/>
      <c r="Y3060" s="775"/>
      <c r="Z3060" s="775"/>
      <c r="AA3060" s="775"/>
      <c r="AB3060" s="775"/>
    </row>
    <row r="3061" spans="1:28" s="43" customFormat="1" x14ac:dyDescent="0.2">
      <c r="A3061" s="776"/>
      <c r="B3061" s="780"/>
      <c r="D3061" s="779"/>
      <c r="E3061" s="779"/>
      <c r="F3061" s="778"/>
      <c r="G3061" s="777"/>
      <c r="H3061" s="776"/>
      <c r="I3061" s="776"/>
      <c r="J3061" s="776"/>
      <c r="K3061" s="776"/>
      <c r="L3061" s="776"/>
      <c r="M3061" s="776"/>
      <c r="N3061" s="776"/>
      <c r="O3061" s="776"/>
      <c r="P3061" s="776"/>
      <c r="Q3061" s="776"/>
      <c r="R3061" s="776"/>
      <c r="S3061" s="776"/>
      <c r="T3061" s="776"/>
      <c r="U3061" s="776"/>
      <c r="V3061" s="46"/>
      <c r="W3061" s="46"/>
      <c r="X3061" s="775"/>
      <c r="Y3061" s="775"/>
      <c r="Z3061" s="775"/>
      <c r="AA3061" s="775"/>
      <c r="AB3061" s="775"/>
    </row>
    <row r="3062" spans="1:28" s="43" customFormat="1" x14ac:dyDescent="0.2">
      <c r="A3062" s="776"/>
      <c r="B3062" s="780"/>
      <c r="D3062" s="779"/>
      <c r="E3062" s="779"/>
      <c r="F3062" s="778"/>
      <c r="G3062" s="777"/>
      <c r="H3062" s="776"/>
      <c r="I3062" s="776"/>
      <c r="J3062" s="776"/>
      <c r="K3062" s="776"/>
      <c r="L3062" s="776"/>
      <c r="M3062" s="776"/>
      <c r="N3062" s="776"/>
      <c r="O3062" s="776"/>
      <c r="P3062" s="776"/>
      <c r="Q3062" s="776"/>
      <c r="R3062" s="776"/>
      <c r="S3062" s="776"/>
      <c r="T3062" s="776"/>
      <c r="U3062" s="776"/>
      <c r="V3062" s="46"/>
      <c r="W3062" s="46"/>
      <c r="X3062" s="775"/>
      <c r="Y3062" s="775"/>
      <c r="Z3062" s="775"/>
      <c r="AA3062" s="775"/>
      <c r="AB3062" s="775"/>
    </row>
    <row r="3063" spans="1:28" s="43" customFormat="1" x14ac:dyDescent="0.2">
      <c r="A3063" s="776"/>
      <c r="B3063" s="780"/>
      <c r="D3063" s="779"/>
      <c r="E3063" s="779"/>
      <c r="F3063" s="778"/>
      <c r="G3063" s="777"/>
      <c r="H3063" s="776"/>
      <c r="I3063" s="776"/>
      <c r="J3063" s="776"/>
      <c r="K3063" s="776"/>
      <c r="L3063" s="776"/>
      <c r="M3063" s="776"/>
      <c r="N3063" s="776"/>
      <c r="O3063" s="776"/>
      <c r="P3063" s="776"/>
      <c r="Q3063" s="776"/>
      <c r="R3063" s="776"/>
      <c r="S3063" s="776"/>
      <c r="T3063" s="776"/>
      <c r="U3063" s="776"/>
      <c r="V3063" s="46"/>
      <c r="W3063" s="46"/>
      <c r="X3063" s="775"/>
      <c r="Y3063" s="775"/>
      <c r="Z3063" s="775"/>
      <c r="AA3063" s="775"/>
      <c r="AB3063" s="775"/>
    </row>
    <row r="3064" spans="1:28" s="43" customFormat="1" x14ac:dyDescent="0.2">
      <c r="A3064" s="776"/>
      <c r="B3064" s="780"/>
      <c r="D3064" s="779"/>
      <c r="E3064" s="779"/>
      <c r="F3064" s="778"/>
      <c r="G3064" s="777"/>
      <c r="H3064" s="776"/>
      <c r="I3064" s="776"/>
      <c r="J3064" s="776"/>
      <c r="K3064" s="776"/>
      <c r="L3064" s="776"/>
      <c r="M3064" s="776"/>
      <c r="N3064" s="776"/>
      <c r="O3064" s="776"/>
      <c r="P3064" s="776"/>
      <c r="Q3064" s="776"/>
      <c r="R3064" s="776"/>
      <c r="S3064" s="776"/>
      <c r="T3064" s="776"/>
      <c r="U3064" s="776"/>
      <c r="V3064" s="46"/>
      <c r="W3064" s="46"/>
      <c r="X3064" s="775"/>
      <c r="Y3064" s="775"/>
      <c r="Z3064" s="775"/>
      <c r="AA3064" s="775"/>
      <c r="AB3064" s="775"/>
    </row>
    <row r="3065" spans="1:28" s="43" customFormat="1" x14ac:dyDescent="0.2">
      <c r="A3065" s="776"/>
      <c r="B3065" s="780"/>
      <c r="D3065" s="779"/>
      <c r="E3065" s="779"/>
      <c r="F3065" s="778"/>
      <c r="G3065" s="777"/>
      <c r="H3065" s="776"/>
      <c r="I3065" s="776"/>
      <c r="J3065" s="776"/>
      <c r="K3065" s="776"/>
      <c r="L3065" s="776"/>
      <c r="M3065" s="776"/>
      <c r="N3065" s="776"/>
      <c r="O3065" s="776"/>
      <c r="P3065" s="776"/>
      <c r="Q3065" s="776"/>
      <c r="R3065" s="776"/>
      <c r="S3065" s="776"/>
      <c r="T3065" s="776"/>
      <c r="U3065" s="776"/>
      <c r="V3065" s="46"/>
      <c r="W3065" s="46"/>
      <c r="X3065" s="775"/>
      <c r="Y3065" s="775"/>
      <c r="Z3065" s="775"/>
      <c r="AA3065" s="775"/>
      <c r="AB3065" s="775"/>
    </row>
    <row r="3066" spans="1:28" s="43" customFormat="1" x14ac:dyDescent="0.2">
      <c r="A3066" s="776"/>
      <c r="B3066" s="780"/>
      <c r="D3066" s="779"/>
      <c r="E3066" s="779"/>
      <c r="F3066" s="778"/>
      <c r="G3066" s="777"/>
      <c r="H3066" s="776"/>
      <c r="I3066" s="776"/>
      <c r="J3066" s="776"/>
      <c r="K3066" s="776"/>
      <c r="L3066" s="776"/>
      <c r="M3066" s="776"/>
      <c r="N3066" s="776"/>
      <c r="O3066" s="776"/>
      <c r="P3066" s="776"/>
      <c r="Q3066" s="776"/>
      <c r="R3066" s="776"/>
      <c r="S3066" s="776"/>
      <c r="T3066" s="776"/>
      <c r="U3066" s="776"/>
      <c r="V3066" s="46"/>
      <c r="W3066" s="46"/>
      <c r="X3066" s="775"/>
      <c r="Y3066" s="775"/>
      <c r="Z3066" s="775"/>
      <c r="AA3066" s="775"/>
      <c r="AB3066" s="775"/>
    </row>
    <row r="3067" spans="1:28" s="43" customFormat="1" x14ac:dyDescent="0.2">
      <c r="A3067" s="776"/>
      <c r="B3067" s="780"/>
      <c r="D3067" s="779"/>
      <c r="E3067" s="779"/>
      <c r="F3067" s="778"/>
      <c r="G3067" s="777"/>
      <c r="H3067" s="776"/>
      <c r="I3067" s="776"/>
      <c r="J3067" s="776"/>
      <c r="K3067" s="776"/>
      <c r="L3067" s="776"/>
      <c r="M3067" s="776"/>
      <c r="N3067" s="776"/>
      <c r="O3067" s="776"/>
      <c r="P3067" s="776"/>
      <c r="Q3067" s="776"/>
      <c r="R3067" s="776"/>
      <c r="S3067" s="776"/>
      <c r="T3067" s="776"/>
      <c r="U3067" s="776"/>
      <c r="V3067" s="46"/>
      <c r="W3067" s="46"/>
      <c r="X3067" s="775"/>
      <c r="Y3067" s="775"/>
      <c r="Z3067" s="775"/>
      <c r="AA3067" s="775"/>
      <c r="AB3067" s="775"/>
    </row>
    <row r="3068" spans="1:28" s="43" customFormat="1" x14ac:dyDescent="0.2">
      <c r="A3068" s="776"/>
      <c r="B3068" s="780"/>
      <c r="D3068" s="779"/>
      <c r="E3068" s="779"/>
      <c r="F3068" s="778"/>
      <c r="G3068" s="777"/>
      <c r="H3068" s="776"/>
      <c r="I3068" s="776"/>
      <c r="J3068" s="776"/>
      <c r="K3068" s="776"/>
      <c r="L3068" s="776"/>
      <c r="M3068" s="776"/>
      <c r="N3068" s="776"/>
      <c r="O3068" s="776"/>
      <c r="P3068" s="776"/>
      <c r="Q3068" s="776"/>
      <c r="R3068" s="776"/>
      <c r="S3068" s="776"/>
      <c r="T3068" s="776"/>
      <c r="U3068" s="776"/>
      <c r="V3068" s="46"/>
      <c r="W3068" s="46"/>
      <c r="X3068" s="775"/>
      <c r="Y3068" s="775"/>
      <c r="Z3068" s="775"/>
      <c r="AA3068" s="775"/>
      <c r="AB3068" s="775"/>
    </row>
    <row r="3069" spans="1:28" s="43" customFormat="1" x14ac:dyDescent="0.2">
      <c r="A3069" s="776"/>
      <c r="B3069" s="780"/>
      <c r="D3069" s="779"/>
      <c r="E3069" s="779"/>
      <c r="F3069" s="778"/>
      <c r="G3069" s="777"/>
      <c r="H3069" s="776"/>
      <c r="I3069" s="776"/>
      <c r="J3069" s="776"/>
      <c r="K3069" s="776"/>
      <c r="L3069" s="776"/>
      <c r="M3069" s="776"/>
      <c r="N3069" s="776"/>
      <c r="O3069" s="776"/>
      <c r="P3069" s="776"/>
      <c r="Q3069" s="776"/>
      <c r="R3069" s="776"/>
      <c r="S3069" s="776"/>
      <c r="T3069" s="776"/>
      <c r="U3069" s="776"/>
      <c r="V3069" s="46"/>
      <c r="W3069" s="46"/>
      <c r="X3069" s="775"/>
      <c r="Y3069" s="775"/>
      <c r="Z3069" s="775"/>
      <c r="AA3069" s="775"/>
      <c r="AB3069" s="775"/>
    </row>
    <row r="3070" spans="1:28" s="43" customFormat="1" x14ac:dyDescent="0.2">
      <c r="A3070" s="776"/>
      <c r="B3070" s="780"/>
      <c r="D3070" s="779"/>
      <c r="E3070" s="779"/>
      <c r="F3070" s="778"/>
      <c r="G3070" s="777"/>
      <c r="H3070" s="776"/>
      <c r="I3070" s="776"/>
      <c r="J3070" s="776"/>
      <c r="K3070" s="776"/>
      <c r="L3070" s="776"/>
      <c r="M3070" s="776"/>
      <c r="N3070" s="776"/>
      <c r="O3070" s="776"/>
      <c r="P3070" s="776"/>
      <c r="Q3070" s="776"/>
      <c r="R3070" s="776"/>
      <c r="S3070" s="776"/>
      <c r="T3070" s="776"/>
      <c r="U3070" s="776"/>
      <c r="V3070" s="46"/>
      <c r="W3070" s="46"/>
      <c r="X3070" s="775"/>
      <c r="Y3070" s="775"/>
      <c r="Z3070" s="775"/>
      <c r="AA3070" s="775"/>
      <c r="AB3070" s="775"/>
    </row>
    <row r="3071" spans="1:28" s="43" customFormat="1" x14ac:dyDescent="0.2">
      <c r="A3071" s="776"/>
      <c r="B3071" s="780"/>
      <c r="D3071" s="779"/>
      <c r="E3071" s="779"/>
      <c r="F3071" s="778"/>
      <c r="G3071" s="777"/>
      <c r="H3071" s="776"/>
      <c r="I3071" s="776"/>
      <c r="J3071" s="776"/>
      <c r="K3071" s="776"/>
      <c r="L3071" s="776"/>
      <c r="M3071" s="776"/>
      <c r="N3071" s="776"/>
      <c r="O3071" s="776"/>
      <c r="P3071" s="776"/>
      <c r="Q3071" s="776"/>
      <c r="R3071" s="776"/>
      <c r="S3071" s="776"/>
      <c r="T3071" s="776"/>
      <c r="U3071" s="776"/>
      <c r="V3071" s="46"/>
      <c r="W3071" s="46"/>
      <c r="X3071" s="775"/>
      <c r="Y3071" s="775"/>
      <c r="Z3071" s="775"/>
      <c r="AA3071" s="775"/>
      <c r="AB3071" s="775"/>
    </row>
    <row r="3072" spans="1:28" s="43" customFormat="1" x14ac:dyDescent="0.2">
      <c r="A3072" s="776"/>
      <c r="B3072" s="780"/>
      <c r="D3072" s="779"/>
      <c r="E3072" s="779"/>
      <c r="F3072" s="778"/>
      <c r="G3072" s="777"/>
      <c r="H3072" s="776"/>
      <c r="I3072" s="776"/>
      <c r="J3072" s="776"/>
      <c r="K3072" s="776"/>
      <c r="L3072" s="776"/>
      <c r="M3072" s="776"/>
      <c r="N3072" s="776"/>
      <c r="O3072" s="776"/>
      <c r="P3072" s="776"/>
      <c r="Q3072" s="776"/>
      <c r="R3072" s="776"/>
      <c r="S3072" s="776"/>
      <c r="T3072" s="776"/>
      <c r="U3072" s="776"/>
      <c r="V3072" s="46"/>
      <c r="W3072" s="46"/>
      <c r="X3072" s="775"/>
      <c r="Y3072" s="775"/>
      <c r="Z3072" s="775"/>
      <c r="AA3072" s="775"/>
      <c r="AB3072" s="775"/>
    </row>
    <row r="3073" spans="1:28" s="43" customFormat="1" x14ac:dyDescent="0.2">
      <c r="A3073" s="776"/>
      <c r="B3073" s="780"/>
      <c r="D3073" s="779"/>
      <c r="E3073" s="779"/>
      <c r="F3073" s="778"/>
      <c r="G3073" s="777"/>
      <c r="H3073" s="776"/>
      <c r="I3073" s="776"/>
      <c r="J3073" s="776"/>
      <c r="K3073" s="776"/>
      <c r="L3073" s="776"/>
      <c r="M3073" s="776"/>
      <c r="N3073" s="776"/>
      <c r="O3073" s="776"/>
      <c r="P3073" s="776"/>
      <c r="Q3073" s="776"/>
      <c r="R3073" s="776"/>
      <c r="S3073" s="776"/>
      <c r="T3073" s="776"/>
      <c r="U3073" s="776"/>
      <c r="V3073" s="46"/>
      <c r="W3073" s="46"/>
      <c r="X3073" s="775"/>
      <c r="Y3073" s="775"/>
      <c r="Z3073" s="775"/>
      <c r="AA3073" s="775"/>
      <c r="AB3073" s="775"/>
    </row>
    <row r="3074" spans="1:28" s="43" customFormat="1" x14ac:dyDescent="0.2">
      <c r="A3074" s="776"/>
      <c r="B3074" s="780"/>
      <c r="D3074" s="779"/>
      <c r="E3074" s="779"/>
      <c r="F3074" s="778"/>
      <c r="G3074" s="777"/>
      <c r="H3074" s="776"/>
      <c r="I3074" s="776"/>
      <c r="J3074" s="776"/>
      <c r="K3074" s="776"/>
      <c r="L3074" s="776"/>
      <c r="M3074" s="776"/>
      <c r="N3074" s="776"/>
      <c r="O3074" s="776"/>
      <c r="P3074" s="776"/>
      <c r="Q3074" s="776"/>
      <c r="R3074" s="776"/>
      <c r="S3074" s="776"/>
      <c r="T3074" s="776"/>
      <c r="U3074" s="776"/>
      <c r="V3074" s="46"/>
      <c r="W3074" s="46"/>
      <c r="X3074" s="775"/>
      <c r="Y3074" s="775"/>
      <c r="Z3074" s="775"/>
      <c r="AA3074" s="775"/>
      <c r="AB3074" s="775"/>
    </row>
    <row r="3075" spans="1:28" s="43" customFormat="1" x14ac:dyDescent="0.2">
      <c r="A3075" s="776"/>
      <c r="B3075" s="780"/>
      <c r="D3075" s="779"/>
      <c r="E3075" s="779"/>
      <c r="F3075" s="778"/>
      <c r="G3075" s="777"/>
      <c r="H3075" s="776"/>
      <c r="I3075" s="776"/>
      <c r="J3075" s="776"/>
      <c r="K3075" s="776"/>
      <c r="L3075" s="776"/>
      <c r="M3075" s="776"/>
      <c r="N3075" s="776"/>
      <c r="O3075" s="776"/>
      <c r="P3075" s="776"/>
      <c r="Q3075" s="776"/>
      <c r="R3075" s="776"/>
      <c r="S3075" s="776"/>
      <c r="T3075" s="776"/>
      <c r="U3075" s="776"/>
      <c r="V3075" s="46"/>
      <c r="W3075" s="46"/>
      <c r="X3075" s="775"/>
      <c r="Y3075" s="775"/>
      <c r="Z3075" s="775"/>
      <c r="AA3075" s="775"/>
      <c r="AB3075" s="775"/>
    </row>
    <row r="3076" spans="1:28" s="43" customFormat="1" x14ac:dyDescent="0.2">
      <c r="A3076" s="776"/>
      <c r="B3076" s="780"/>
      <c r="D3076" s="779"/>
      <c r="E3076" s="779"/>
      <c r="F3076" s="778"/>
      <c r="G3076" s="777"/>
      <c r="H3076" s="776"/>
      <c r="I3076" s="776"/>
      <c r="J3076" s="776"/>
      <c r="K3076" s="776"/>
      <c r="L3076" s="776"/>
      <c r="M3076" s="776"/>
      <c r="N3076" s="776"/>
      <c r="O3076" s="776"/>
      <c r="P3076" s="776"/>
      <c r="Q3076" s="776"/>
      <c r="R3076" s="776"/>
      <c r="S3076" s="776"/>
      <c r="T3076" s="776"/>
      <c r="U3076" s="776"/>
      <c r="V3076" s="46"/>
      <c r="W3076" s="46"/>
      <c r="X3076" s="775"/>
      <c r="Y3076" s="775"/>
      <c r="Z3076" s="775"/>
      <c r="AA3076" s="775"/>
      <c r="AB3076" s="775"/>
    </row>
    <row r="3077" spans="1:28" s="43" customFormat="1" x14ac:dyDescent="0.2">
      <c r="A3077" s="776"/>
      <c r="B3077" s="780"/>
      <c r="D3077" s="779"/>
      <c r="E3077" s="779"/>
      <c r="F3077" s="778"/>
      <c r="G3077" s="777"/>
      <c r="H3077" s="776"/>
      <c r="I3077" s="776"/>
      <c r="J3077" s="776"/>
      <c r="K3077" s="776"/>
      <c r="L3077" s="776"/>
      <c r="M3077" s="776"/>
      <c r="N3077" s="776"/>
      <c r="O3077" s="776"/>
      <c r="P3077" s="776"/>
      <c r="Q3077" s="776"/>
      <c r="R3077" s="776"/>
      <c r="S3077" s="776"/>
      <c r="T3077" s="776"/>
      <c r="U3077" s="776"/>
      <c r="V3077" s="46"/>
      <c r="W3077" s="46"/>
      <c r="X3077" s="775"/>
      <c r="Y3077" s="775"/>
      <c r="Z3077" s="775"/>
      <c r="AA3077" s="775"/>
      <c r="AB3077" s="775"/>
    </row>
    <row r="3078" spans="1:28" s="43" customFormat="1" x14ac:dyDescent="0.2">
      <c r="A3078" s="776"/>
      <c r="B3078" s="780"/>
      <c r="D3078" s="779"/>
      <c r="E3078" s="779"/>
      <c r="F3078" s="778"/>
      <c r="G3078" s="777"/>
      <c r="H3078" s="776"/>
      <c r="I3078" s="776"/>
      <c r="J3078" s="776"/>
      <c r="K3078" s="776"/>
      <c r="L3078" s="776"/>
      <c r="M3078" s="776"/>
      <c r="N3078" s="776"/>
      <c r="O3078" s="776"/>
      <c r="P3078" s="776"/>
      <c r="Q3078" s="776"/>
      <c r="R3078" s="776"/>
      <c r="S3078" s="776"/>
      <c r="T3078" s="776"/>
      <c r="U3078" s="776"/>
      <c r="V3078" s="46"/>
      <c r="W3078" s="46"/>
      <c r="X3078" s="775"/>
      <c r="Y3078" s="775"/>
      <c r="Z3078" s="775"/>
      <c r="AA3078" s="775"/>
      <c r="AB3078" s="775"/>
    </row>
    <row r="3079" spans="1:28" s="43" customFormat="1" x14ac:dyDescent="0.2">
      <c r="A3079" s="776"/>
      <c r="B3079" s="780"/>
      <c r="D3079" s="779"/>
      <c r="E3079" s="779"/>
      <c r="F3079" s="778"/>
      <c r="G3079" s="777"/>
      <c r="H3079" s="776"/>
      <c r="I3079" s="776"/>
      <c r="J3079" s="776"/>
      <c r="K3079" s="776"/>
      <c r="L3079" s="776"/>
      <c r="M3079" s="776"/>
      <c r="N3079" s="776"/>
      <c r="O3079" s="776"/>
      <c r="P3079" s="776"/>
      <c r="Q3079" s="776"/>
      <c r="R3079" s="776"/>
      <c r="S3079" s="776"/>
      <c r="T3079" s="776"/>
      <c r="U3079" s="776"/>
      <c r="V3079" s="46"/>
      <c r="W3079" s="46"/>
      <c r="X3079" s="775"/>
      <c r="Y3079" s="775"/>
      <c r="Z3079" s="775"/>
      <c r="AA3079" s="775"/>
      <c r="AB3079" s="775"/>
    </row>
    <row r="3080" spans="1:28" s="43" customFormat="1" x14ac:dyDescent="0.2">
      <c r="A3080" s="776"/>
      <c r="B3080" s="780"/>
      <c r="D3080" s="779"/>
      <c r="E3080" s="779"/>
      <c r="F3080" s="778"/>
      <c r="G3080" s="777"/>
      <c r="H3080" s="776"/>
      <c r="I3080" s="776"/>
      <c r="J3080" s="776"/>
      <c r="K3080" s="776"/>
      <c r="L3080" s="776"/>
      <c r="M3080" s="776"/>
      <c r="N3080" s="776"/>
      <c r="O3080" s="776"/>
      <c r="P3080" s="776"/>
      <c r="Q3080" s="776"/>
      <c r="R3080" s="776"/>
      <c r="S3080" s="776"/>
      <c r="T3080" s="776"/>
      <c r="U3080" s="776"/>
      <c r="V3080" s="46"/>
      <c r="W3080" s="46"/>
      <c r="X3080" s="775"/>
      <c r="Y3080" s="775"/>
      <c r="Z3080" s="775"/>
      <c r="AA3080" s="775"/>
      <c r="AB3080" s="775"/>
    </row>
    <row r="3081" spans="1:28" s="43" customFormat="1" x14ac:dyDescent="0.2">
      <c r="A3081" s="776"/>
      <c r="B3081" s="780"/>
      <c r="D3081" s="779"/>
      <c r="E3081" s="779"/>
      <c r="F3081" s="778"/>
      <c r="G3081" s="777"/>
      <c r="H3081" s="776"/>
      <c r="I3081" s="776"/>
      <c r="J3081" s="776"/>
      <c r="K3081" s="776"/>
      <c r="L3081" s="776"/>
      <c r="M3081" s="776"/>
      <c r="N3081" s="776"/>
      <c r="O3081" s="776"/>
      <c r="P3081" s="776"/>
      <c r="Q3081" s="776"/>
      <c r="R3081" s="776"/>
      <c r="S3081" s="776"/>
      <c r="T3081" s="776"/>
      <c r="U3081" s="776"/>
      <c r="V3081" s="46"/>
      <c r="W3081" s="46"/>
      <c r="X3081" s="775"/>
      <c r="Y3081" s="775"/>
      <c r="Z3081" s="775"/>
      <c r="AA3081" s="775"/>
      <c r="AB3081" s="775"/>
    </row>
    <row r="3082" spans="1:28" s="43" customFormat="1" x14ac:dyDescent="0.2">
      <c r="A3082" s="776"/>
      <c r="B3082" s="780"/>
      <c r="D3082" s="779"/>
      <c r="E3082" s="779"/>
      <c r="F3082" s="778"/>
      <c r="G3082" s="777"/>
      <c r="H3082" s="776"/>
      <c r="I3082" s="776"/>
      <c r="J3082" s="776"/>
      <c r="K3082" s="776"/>
      <c r="L3082" s="776"/>
      <c r="M3082" s="776"/>
      <c r="N3082" s="776"/>
      <c r="O3082" s="776"/>
      <c r="P3082" s="776"/>
      <c r="Q3082" s="776"/>
      <c r="R3082" s="776"/>
      <c r="S3082" s="776"/>
      <c r="T3082" s="776"/>
      <c r="U3082" s="776"/>
      <c r="V3082" s="46"/>
      <c r="W3082" s="46"/>
      <c r="X3082" s="775"/>
      <c r="Y3082" s="775"/>
      <c r="Z3082" s="775"/>
      <c r="AA3082" s="775"/>
      <c r="AB3082" s="775"/>
    </row>
    <row r="3083" spans="1:28" s="43" customFormat="1" x14ac:dyDescent="0.2">
      <c r="A3083" s="776"/>
      <c r="B3083" s="780"/>
      <c r="D3083" s="779"/>
      <c r="E3083" s="779"/>
      <c r="F3083" s="778"/>
      <c r="G3083" s="777"/>
      <c r="H3083" s="776"/>
      <c r="I3083" s="776"/>
      <c r="J3083" s="776"/>
      <c r="K3083" s="776"/>
      <c r="L3083" s="776"/>
      <c r="M3083" s="776"/>
      <c r="N3083" s="776"/>
      <c r="O3083" s="776"/>
      <c r="P3083" s="776"/>
      <c r="Q3083" s="776"/>
      <c r="R3083" s="776"/>
      <c r="S3083" s="776"/>
      <c r="T3083" s="776"/>
      <c r="U3083" s="776"/>
      <c r="V3083" s="46"/>
      <c r="W3083" s="46"/>
      <c r="X3083" s="775"/>
      <c r="Y3083" s="775"/>
      <c r="Z3083" s="775"/>
      <c r="AA3083" s="775"/>
      <c r="AB3083" s="775"/>
    </row>
    <row r="3084" spans="1:28" s="43" customFormat="1" x14ac:dyDescent="0.2">
      <c r="A3084" s="776"/>
      <c r="B3084" s="780"/>
      <c r="D3084" s="779"/>
      <c r="E3084" s="779"/>
      <c r="F3084" s="778"/>
      <c r="G3084" s="777"/>
      <c r="H3084" s="776"/>
      <c r="I3084" s="776"/>
      <c r="J3084" s="776"/>
      <c r="K3084" s="776"/>
      <c r="L3084" s="776"/>
      <c r="M3084" s="776"/>
      <c r="N3084" s="776"/>
      <c r="O3084" s="776"/>
      <c r="P3084" s="776"/>
      <c r="Q3084" s="776"/>
      <c r="R3084" s="776"/>
      <c r="S3084" s="776"/>
      <c r="T3084" s="776"/>
      <c r="U3084" s="776"/>
      <c r="V3084" s="46"/>
      <c r="W3084" s="46"/>
      <c r="X3084" s="775"/>
      <c r="Y3084" s="775"/>
      <c r="Z3084" s="775"/>
      <c r="AA3084" s="775"/>
      <c r="AB3084" s="775"/>
    </row>
    <row r="3085" spans="1:28" s="43" customFormat="1" x14ac:dyDescent="0.2">
      <c r="A3085" s="776"/>
      <c r="B3085" s="780"/>
      <c r="D3085" s="779"/>
      <c r="E3085" s="779"/>
      <c r="F3085" s="778"/>
      <c r="G3085" s="777"/>
      <c r="H3085" s="776"/>
      <c r="I3085" s="776"/>
      <c r="J3085" s="776"/>
      <c r="K3085" s="776"/>
      <c r="L3085" s="776"/>
      <c r="M3085" s="776"/>
      <c r="N3085" s="776"/>
      <c r="O3085" s="776"/>
      <c r="P3085" s="776"/>
      <c r="Q3085" s="776"/>
      <c r="R3085" s="776"/>
      <c r="S3085" s="776"/>
      <c r="T3085" s="776"/>
      <c r="U3085" s="776"/>
      <c r="V3085" s="46"/>
      <c r="W3085" s="46"/>
      <c r="X3085" s="775"/>
      <c r="Y3085" s="775"/>
      <c r="Z3085" s="775"/>
      <c r="AA3085" s="775"/>
      <c r="AB3085" s="775"/>
    </row>
    <row r="3086" spans="1:28" s="43" customFormat="1" x14ac:dyDescent="0.2">
      <c r="A3086" s="776"/>
      <c r="B3086" s="780"/>
      <c r="D3086" s="779"/>
      <c r="E3086" s="779"/>
      <c r="F3086" s="778"/>
      <c r="G3086" s="777"/>
      <c r="H3086" s="776"/>
      <c r="I3086" s="776"/>
      <c r="J3086" s="776"/>
      <c r="K3086" s="776"/>
      <c r="L3086" s="776"/>
      <c r="M3086" s="776"/>
      <c r="N3086" s="776"/>
      <c r="O3086" s="776"/>
      <c r="P3086" s="776"/>
      <c r="Q3086" s="776"/>
      <c r="R3086" s="776"/>
      <c r="S3086" s="776"/>
      <c r="T3086" s="776"/>
      <c r="U3086" s="776"/>
      <c r="V3086" s="46"/>
      <c r="W3086" s="46"/>
      <c r="X3086" s="775"/>
      <c r="Y3086" s="775"/>
      <c r="Z3086" s="775"/>
      <c r="AA3086" s="775"/>
      <c r="AB3086" s="775"/>
    </row>
    <row r="3087" spans="1:28" s="43" customFormat="1" x14ac:dyDescent="0.2">
      <c r="A3087" s="776"/>
      <c r="B3087" s="780"/>
      <c r="D3087" s="779"/>
      <c r="E3087" s="779"/>
      <c r="F3087" s="778"/>
      <c r="G3087" s="777"/>
      <c r="H3087" s="776"/>
      <c r="I3087" s="776"/>
      <c r="J3087" s="776"/>
      <c r="K3087" s="776"/>
      <c r="L3087" s="776"/>
      <c r="M3087" s="776"/>
      <c r="N3087" s="776"/>
      <c r="O3087" s="776"/>
      <c r="P3087" s="776"/>
      <c r="Q3087" s="776"/>
      <c r="R3087" s="776"/>
      <c r="S3087" s="776"/>
      <c r="T3087" s="776"/>
      <c r="U3087" s="776"/>
      <c r="V3087" s="46"/>
      <c r="W3087" s="46"/>
      <c r="X3087" s="775"/>
      <c r="Y3087" s="775"/>
      <c r="Z3087" s="775"/>
      <c r="AA3087" s="775"/>
      <c r="AB3087" s="775"/>
    </row>
    <row r="3088" spans="1:28" s="43" customFormat="1" x14ac:dyDescent="0.2">
      <c r="A3088" s="776"/>
      <c r="B3088" s="780"/>
      <c r="D3088" s="779"/>
      <c r="E3088" s="779"/>
      <c r="F3088" s="778"/>
      <c r="G3088" s="777"/>
      <c r="H3088" s="776"/>
      <c r="I3088" s="776"/>
      <c r="J3088" s="776"/>
      <c r="K3088" s="776"/>
      <c r="L3088" s="776"/>
      <c r="M3088" s="776"/>
      <c r="N3088" s="776"/>
      <c r="O3088" s="776"/>
      <c r="P3088" s="776"/>
      <c r="Q3088" s="776"/>
      <c r="R3088" s="776"/>
      <c r="S3088" s="776"/>
      <c r="T3088" s="776"/>
      <c r="U3088" s="776"/>
      <c r="V3088" s="46"/>
      <c r="W3088" s="46"/>
      <c r="X3088" s="775"/>
      <c r="Y3088" s="775"/>
      <c r="Z3088" s="775"/>
      <c r="AA3088" s="775"/>
      <c r="AB3088" s="775"/>
    </row>
    <row r="3089" spans="1:28" s="43" customFormat="1" x14ac:dyDescent="0.2">
      <c r="A3089" s="776"/>
      <c r="B3089" s="780"/>
      <c r="D3089" s="779"/>
      <c r="E3089" s="779"/>
      <c r="F3089" s="778"/>
      <c r="G3089" s="777"/>
      <c r="H3089" s="776"/>
      <c r="I3089" s="776"/>
      <c r="J3089" s="776"/>
      <c r="K3089" s="776"/>
      <c r="L3089" s="776"/>
      <c r="M3089" s="776"/>
      <c r="N3089" s="776"/>
      <c r="O3089" s="776"/>
      <c r="P3089" s="776"/>
      <c r="Q3089" s="776"/>
      <c r="R3089" s="776"/>
      <c r="S3089" s="776"/>
      <c r="T3089" s="776"/>
      <c r="U3089" s="776"/>
      <c r="V3089" s="46"/>
      <c r="W3089" s="46"/>
      <c r="X3089" s="775"/>
      <c r="Y3089" s="775"/>
      <c r="Z3089" s="775"/>
      <c r="AA3089" s="775"/>
      <c r="AB3089" s="775"/>
    </row>
    <row r="3090" spans="1:28" s="43" customFormat="1" x14ac:dyDescent="0.2">
      <c r="A3090" s="776"/>
      <c r="B3090" s="780"/>
      <c r="D3090" s="779"/>
      <c r="E3090" s="779"/>
      <c r="F3090" s="778"/>
      <c r="G3090" s="777"/>
      <c r="H3090" s="776"/>
      <c r="I3090" s="776"/>
      <c r="J3090" s="776"/>
      <c r="K3090" s="776"/>
      <c r="L3090" s="776"/>
      <c r="M3090" s="776"/>
      <c r="N3090" s="776"/>
      <c r="O3090" s="776"/>
      <c r="P3090" s="776"/>
      <c r="Q3090" s="776"/>
      <c r="R3090" s="776"/>
      <c r="S3090" s="776"/>
      <c r="T3090" s="776"/>
      <c r="U3090" s="776"/>
      <c r="V3090" s="46"/>
      <c r="W3090" s="46"/>
      <c r="X3090" s="775"/>
      <c r="Y3090" s="775"/>
      <c r="Z3090" s="775"/>
      <c r="AA3090" s="775"/>
      <c r="AB3090" s="775"/>
    </row>
    <row r="3091" spans="1:28" s="43" customFormat="1" x14ac:dyDescent="0.2">
      <c r="A3091" s="776"/>
      <c r="B3091" s="780"/>
      <c r="D3091" s="779"/>
      <c r="E3091" s="779"/>
      <c r="F3091" s="778"/>
      <c r="G3091" s="777"/>
      <c r="H3091" s="776"/>
      <c r="I3091" s="776"/>
      <c r="J3091" s="776"/>
      <c r="K3091" s="776"/>
      <c r="L3091" s="776"/>
      <c r="M3091" s="776"/>
      <c r="N3091" s="776"/>
      <c r="O3091" s="776"/>
      <c r="P3091" s="776"/>
      <c r="Q3091" s="776"/>
      <c r="R3091" s="776"/>
      <c r="S3091" s="776"/>
      <c r="T3091" s="776"/>
      <c r="U3091" s="776"/>
      <c r="V3091" s="46"/>
      <c r="W3091" s="46"/>
      <c r="X3091" s="775"/>
      <c r="Y3091" s="775"/>
      <c r="Z3091" s="775"/>
      <c r="AA3091" s="775"/>
      <c r="AB3091" s="775"/>
    </row>
    <row r="3092" spans="1:28" s="43" customFormat="1" x14ac:dyDescent="0.2">
      <c r="A3092" s="776"/>
      <c r="B3092" s="780"/>
      <c r="D3092" s="779"/>
      <c r="E3092" s="779"/>
      <c r="F3092" s="778"/>
      <c r="G3092" s="777"/>
      <c r="H3092" s="776"/>
      <c r="I3092" s="776"/>
      <c r="J3092" s="776"/>
      <c r="K3092" s="776"/>
      <c r="L3092" s="776"/>
      <c r="M3092" s="776"/>
      <c r="N3092" s="776"/>
      <c r="O3092" s="776"/>
      <c r="P3092" s="776"/>
      <c r="Q3092" s="776"/>
      <c r="R3092" s="776"/>
      <c r="S3092" s="776"/>
      <c r="T3092" s="776"/>
      <c r="U3092" s="776"/>
      <c r="V3092" s="46"/>
      <c r="W3092" s="46"/>
      <c r="X3092" s="775"/>
      <c r="Y3092" s="775"/>
      <c r="Z3092" s="775"/>
      <c r="AA3092" s="775"/>
      <c r="AB3092" s="775"/>
    </row>
    <row r="3093" spans="1:28" s="43" customFormat="1" x14ac:dyDescent="0.2">
      <c r="A3093" s="776"/>
      <c r="B3093" s="780"/>
      <c r="D3093" s="779"/>
      <c r="E3093" s="779"/>
      <c r="F3093" s="778"/>
      <c r="G3093" s="777"/>
      <c r="H3093" s="776"/>
      <c r="I3093" s="776"/>
      <c r="J3093" s="776"/>
      <c r="K3093" s="776"/>
      <c r="L3093" s="776"/>
      <c r="M3093" s="776"/>
      <c r="N3093" s="776"/>
      <c r="O3093" s="776"/>
      <c r="P3093" s="776"/>
      <c r="Q3093" s="776"/>
      <c r="R3093" s="776"/>
      <c r="S3093" s="776"/>
      <c r="T3093" s="776"/>
      <c r="U3093" s="776"/>
      <c r="V3093" s="46"/>
      <c r="W3093" s="46"/>
      <c r="X3093" s="775"/>
      <c r="Y3093" s="775"/>
      <c r="Z3093" s="775"/>
      <c r="AA3093" s="775"/>
      <c r="AB3093" s="775"/>
    </row>
    <row r="3094" spans="1:28" s="43" customFormat="1" x14ac:dyDescent="0.2">
      <c r="A3094" s="776"/>
      <c r="B3094" s="780"/>
      <c r="D3094" s="779"/>
      <c r="E3094" s="779"/>
      <c r="F3094" s="778"/>
      <c r="G3094" s="777"/>
      <c r="H3094" s="776"/>
      <c r="I3094" s="776"/>
      <c r="J3094" s="776"/>
      <c r="K3094" s="776"/>
      <c r="L3094" s="776"/>
      <c r="M3094" s="776"/>
      <c r="N3094" s="776"/>
      <c r="O3094" s="776"/>
      <c r="P3094" s="776"/>
      <c r="Q3094" s="776"/>
      <c r="R3094" s="776"/>
      <c r="S3094" s="776"/>
      <c r="T3094" s="776"/>
      <c r="U3094" s="776"/>
      <c r="V3094" s="46"/>
      <c r="W3094" s="46"/>
      <c r="X3094" s="775"/>
      <c r="Y3094" s="775"/>
      <c r="Z3094" s="775"/>
      <c r="AA3094" s="775"/>
      <c r="AB3094" s="775"/>
    </row>
    <row r="3095" spans="1:28" s="43" customFormat="1" x14ac:dyDescent="0.2">
      <c r="A3095" s="776"/>
      <c r="B3095" s="780"/>
      <c r="D3095" s="779"/>
      <c r="E3095" s="779"/>
      <c r="F3095" s="778"/>
      <c r="G3095" s="777"/>
      <c r="H3095" s="776"/>
      <c r="I3095" s="776"/>
      <c r="J3095" s="776"/>
      <c r="K3095" s="776"/>
      <c r="L3095" s="776"/>
      <c r="M3095" s="776"/>
      <c r="N3095" s="776"/>
      <c r="O3095" s="776"/>
      <c r="P3095" s="776"/>
      <c r="Q3095" s="776"/>
      <c r="R3095" s="776"/>
      <c r="S3095" s="776"/>
      <c r="T3095" s="776"/>
      <c r="U3095" s="776"/>
      <c r="V3095" s="46"/>
      <c r="W3095" s="46"/>
      <c r="X3095" s="775"/>
      <c r="Y3095" s="775"/>
      <c r="Z3095" s="775"/>
      <c r="AA3095" s="775"/>
      <c r="AB3095" s="775"/>
    </row>
    <row r="3096" spans="1:28" s="43" customFormat="1" x14ac:dyDescent="0.2">
      <c r="A3096" s="776"/>
      <c r="B3096" s="780"/>
      <c r="D3096" s="779"/>
      <c r="E3096" s="779"/>
      <c r="F3096" s="778"/>
      <c r="G3096" s="777"/>
      <c r="H3096" s="776"/>
      <c r="I3096" s="776"/>
      <c r="J3096" s="776"/>
      <c r="K3096" s="776"/>
      <c r="L3096" s="776"/>
      <c r="M3096" s="776"/>
      <c r="N3096" s="776"/>
      <c r="O3096" s="776"/>
      <c r="P3096" s="776"/>
      <c r="Q3096" s="776"/>
      <c r="R3096" s="776"/>
      <c r="S3096" s="776"/>
      <c r="T3096" s="776"/>
      <c r="U3096" s="776"/>
      <c r="V3096" s="46"/>
      <c r="W3096" s="46"/>
      <c r="X3096" s="775"/>
      <c r="Y3096" s="775"/>
      <c r="Z3096" s="775"/>
      <c r="AA3096" s="775"/>
      <c r="AB3096" s="775"/>
    </row>
    <row r="3097" spans="1:28" s="43" customFormat="1" x14ac:dyDescent="0.2">
      <c r="A3097" s="776"/>
      <c r="B3097" s="780"/>
      <c r="D3097" s="779"/>
      <c r="E3097" s="779"/>
      <c r="F3097" s="778"/>
      <c r="G3097" s="777"/>
      <c r="H3097" s="776"/>
      <c r="I3097" s="776"/>
      <c r="J3097" s="776"/>
      <c r="K3097" s="776"/>
      <c r="L3097" s="776"/>
      <c r="M3097" s="776"/>
      <c r="N3097" s="776"/>
      <c r="O3097" s="776"/>
      <c r="P3097" s="776"/>
      <c r="Q3097" s="776"/>
      <c r="R3097" s="776"/>
      <c r="S3097" s="776"/>
      <c r="T3097" s="776"/>
      <c r="U3097" s="776"/>
      <c r="V3097" s="46"/>
      <c r="W3097" s="46"/>
      <c r="X3097" s="775"/>
      <c r="Y3097" s="775"/>
      <c r="Z3097" s="775"/>
      <c r="AA3097" s="775"/>
      <c r="AB3097" s="775"/>
    </row>
    <row r="3098" spans="1:28" s="43" customFormat="1" x14ac:dyDescent="0.2">
      <c r="A3098" s="776"/>
      <c r="B3098" s="780"/>
      <c r="D3098" s="779"/>
      <c r="E3098" s="779"/>
      <c r="F3098" s="778"/>
      <c r="G3098" s="777"/>
      <c r="H3098" s="776"/>
      <c r="I3098" s="776"/>
      <c r="J3098" s="776"/>
      <c r="K3098" s="776"/>
      <c r="L3098" s="776"/>
      <c r="M3098" s="776"/>
      <c r="N3098" s="776"/>
      <c r="O3098" s="776"/>
      <c r="P3098" s="776"/>
      <c r="Q3098" s="776"/>
      <c r="R3098" s="776"/>
      <c r="S3098" s="776"/>
      <c r="T3098" s="776"/>
      <c r="U3098" s="776"/>
      <c r="V3098" s="46"/>
      <c r="W3098" s="46"/>
      <c r="X3098" s="775"/>
      <c r="Y3098" s="775"/>
      <c r="Z3098" s="775"/>
      <c r="AA3098" s="775"/>
      <c r="AB3098" s="775"/>
    </row>
    <row r="3099" spans="1:28" s="43" customFormat="1" x14ac:dyDescent="0.2">
      <c r="A3099" s="776"/>
      <c r="B3099" s="780"/>
      <c r="D3099" s="779"/>
      <c r="E3099" s="779"/>
      <c r="F3099" s="778"/>
      <c r="G3099" s="777"/>
      <c r="H3099" s="776"/>
      <c r="I3099" s="776"/>
      <c r="J3099" s="776"/>
      <c r="K3099" s="776"/>
      <c r="L3099" s="776"/>
      <c r="M3099" s="776"/>
      <c r="N3099" s="776"/>
      <c r="O3099" s="776"/>
      <c r="P3099" s="776"/>
      <c r="Q3099" s="776"/>
      <c r="R3099" s="776"/>
      <c r="S3099" s="776"/>
      <c r="T3099" s="776"/>
      <c r="U3099" s="776"/>
      <c r="V3099" s="46"/>
      <c r="W3099" s="46"/>
      <c r="X3099" s="775"/>
      <c r="Y3099" s="775"/>
      <c r="Z3099" s="775"/>
      <c r="AA3099" s="775"/>
      <c r="AB3099" s="775"/>
    </row>
    <row r="3100" spans="1:28" s="43" customFormat="1" x14ac:dyDescent="0.2">
      <c r="A3100" s="776"/>
      <c r="B3100" s="780"/>
      <c r="D3100" s="779"/>
      <c r="E3100" s="779"/>
      <c r="F3100" s="778"/>
      <c r="G3100" s="777"/>
      <c r="H3100" s="776"/>
      <c r="I3100" s="776"/>
      <c r="J3100" s="776"/>
      <c r="K3100" s="776"/>
      <c r="L3100" s="776"/>
      <c r="M3100" s="776"/>
      <c r="N3100" s="776"/>
      <c r="O3100" s="776"/>
      <c r="P3100" s="776"/>
      <c r="Q3100" s="776"/>
      <c r="R3100" s="776"/>
      <c r="S3100" s="776"/>
      <c r="T3100" s="776"/>
      <c r="U3100" s="776"/>
      <c r="V3100" s="46"/>
      <c r="W3100" s="46"/>
      <c r="X3100" s="775"/>
      <c r="Y3100" s="775"/>
      <c r="Z3100" s="775"/>
      <c r="AA3100" s="775"/>
      <c r="AB3100" s="775"/>
    </row>
    <row r="3101" spans="1:28" s="43" customFormat="1" x14ac:dyDescent="0.2">
      <c r="A3101" s="776"/>
      <c r="B3101" s="780"/>
      <c r="D3101" s="779"/>
      <c r="E3101" s="779"/>
      <c r="F3101" s="778"/>
      <c r="G3101" s="777"/>
      <c r="H3101" s="776"/>
      <c r="I3101" s="776"/>
      <c r="J3101" s="776"/>
      <c r="K3101" s="776"/>
      <c r="L3101" s="776"/>
      <c r="M3101" s="776"/>
      <c r="N3101" s="776"/>
      <c r="O3101" s="776"/>
      <c r="P3101" s="776"/>
      <c r="Q3101" s="776"/>
      <c r="R3101" s="776"/>
      <c r="S3101" s="776"/>
      <c r="T3101" s="776"/>
      <c r="U3101" s="776"/>
      <c r="V3101" s="46"/>
      <c r="W3101" s="46"/>
      <c r="X3101" s="775"/>
      <c r="Y3101" s="775"/>
      <c r="Z3101" s="775"/>
      <c r="AA3101" s="775"/>
      <c r="AB3101" s="775"/>
    </row>
    <row r="3102" spans="1:28" s="43" customFormat="1" x14ac:dyDescent="0.2">
      <c r="A3102" s="776"/>
      <c r="B3102" s="780"/>
      <c r="D3102" s="779"/>
      <c r="E3102" s="779"/>
      <c r="F3102" s="778"/>
      <c r="G3102" s="777"/>
      <c r="H3102" s="776"/>
      <c r="I3102" s="776"/>
      <c r="J3102" s="776"/>
      <c r="K3102" s="776"/>
      <c r="L3102" s="776"/>
      <c r="M3102" s="776"/>
      <c r="N3102" s="776"/>
      <c r="O3102" s="776"/>
      <c r="P3102" s="776"/>
      <c r="Q3102" s="776"/>
      <c r="R3102" s="776"/>
      <c r="S3102" s="776"/>
      <c r="T3102" s="776"/>
      <c r="U3102" s="776"/>
      <c r="V3102" s="46"/>
      <c r="W3102" s="46"/>
      <c r="X3102" s="775"/>
      <c r="Y3102" s="775"/>
      <c r="Z3102" s="775"/>
      <c r="AA3102" s="775"/>
      <c r="AB3102" s="775"/>
    </row>
    <row r="3103" spans="1:28" s="43" customFormat="1" x14ac:dyDescent="0.2">
      <c r="A3103" s="776"/>
      <c r="B3103" s="780"/>
      <c r="D3103" s="779"/>
      <c r="E3103" s="779"/>
      <c r="F3103" s="778"/>
      <c r="G3103" s="777"/>
      <c r="H3103" s="776"/>
      <c r="I3103" s="776"/>
      <c r="J3103" s="776"/>
      <c r="K3103" s="776"/>
      <c r="L3103" s="776"/>
      <c r="M3103" s="776"/>
      <c r="N3103" s="776"/>
      <c r="O3103" s="776"/>
      <c r="P3103" s="776"/>
      <c r="Q3103" s="776"/>
      <c r="R3103" s="776"/>
      <c r="S3103" s="776"/>
      <c r="T3103" s="776"/>
      <c r="U3103" s="776"/>
      <c r="V3103" s="46"/>
      <c r="W3103" s="46"/>
      <c r="X3103" s="775"/>
      <c r="Y3103" s="775"/>
      <c r="Z3103" s="775"/>
      <c r="AA3103" s="775"/>
      <c r="AB3103" s="775"/>
    </row>
    <row r="3104" spans="1:28" s="43" customFormat="1" x14ac:dyDescent="0.2">
      <c r="A3104" s="776"/>
      <c r="B3104" s="780"/>
      <c r="D3104" s="779"/>
      <c r="E3104" s="779"/>
      <c r="F3104" s="778"/>
      <c r="G3104" s="777"/>
      <c r="H3104" s="776"/>
      <c r="I3104" s="776"/>
      <c r="J3104" s="776"/>
      <c r="K3104" s="776"/>
      <c r="L3104" s="776"/>
      <c r="M3104" s="776"/>
      <c r="N3104" s="776"/>
      <c r="O3104" s="776"/>
      <c r="P3104" s="776"/>
      <c r="Q3104" s="776"/>
      <c r="R3104" s="776"/>
      <c r="S3104" s="776"/>
      <c r="T3104" s="776"/>
      <c r="U3104" s="776"/>
      <c r="V3104" s="46"/>
      <c r="W3104" s="46"/>
      <c r="X3104" s="775"/>
      <c r="Y3104" s="775"/>
      <c r="Z3104" s="775"/>
      <c r="AA3104" s="775"/>
      <c r="AB3104" s="775"/>
    </row>
    <row r="3105" spans="1:28" s="43" customFormat="1" x14ac:dyDescent="0.2">
      <c r="A3105" s="776"/>
      <c r="B3105" s="780"/>
      <c r="D3105" s="779"/>
      <c r="E3105" s="779"/>
      <c r="F3105" s="778"/>
      <c r="G3105" s="777"/>
      <c r="H3105" s="776"/>
      <c r="I3105" s="776"/>
      <c r="J3105" s="776"/>
      <c r="K3105" s="776"/>
      <c r="L3105" s="776"/>
      <c r="M3105" s="776"/>
      <c r="N3105" s="776"/>
      <c r="O3105" s="776"/>
      <c r="P3105" s="776"/>
      <c r="Q3105" s="776"/>
      <c r="R3105" s="776"/>
      <c r="S3105" s="776"/>
      <c r="T3105" s="776"/>
      <c r="U3105" s="776"/>
      <c r="V3105" s="46"/>
      <c r="W3105" s="46"/>
      <c r="X3105" s="775"/>
      <c r="Y3105" s="775"/>
      <c r="Z3105" s="775"/>
      <c r="AA3105" s="775"/>
      <c r="AB3105" s="775"/>
    </row>
    <row r="3106" spans="1:28" s="43" customFormat="1" x14ac:dyDescent="0.2">
      <c r="A3106" s="776"/>
      <c r="B3106" s="780"/>
      <c r="D3106" s="779"/>
      <c r="E3106" s="779"/>
      <c r="F3106" s="778"/>
      <c r="G3106" s="777"/>
      <c r="H3106" s="776"/>
      <c r="I3106" s="776"/>
      <c r="J3106" s="776"/>
      <c r="K3106" s="776"/>
      <c r="L3106" s="776"/>
      <c r="M3106" s="776"/>
      <c r="N3106" s="776"/>
      <c r="O3106" s="776"/>
      <c r="P3106" s="776"/>
      <c r="Q3106" s="776"/>
      <c r="R3106" s="776"/>
      <c r="S3106" s="776"/>
      <c r="T3106" s="776"/>
      <c r="U3106" s="776"/>
      <c r="V3106" s="46"/>
      <c r="W3106" s="46"/>
      <c r="X3106" s="775"/>
      <c r="Y3106" s="775"/>
      <c r="Z3106" s="775"/>
      <c r="AA3106" s="775"/>
      <c r="AB3106" s="775"/>
    </row>
    <row r="3107" spans="1:28" s="43" customFormat="1" x14ac:dyDescent="0.2">
      <c r="A3107" s="776"/>
      <c r="B3107" s="780"/>
      <c r="D3107" s="779"/>
      <c r="E3107" s="779"/>
      <c r="F3107" s="778"/>
      <c r="G3107" s="777"/>
      <c r="H3107" s="776"/>
      <c r="I3107" s="776"/>
      <c r="J3107" s="776"/>
      <c r="K3107" s="776"/>
      <c r="L3107" s="776"/>
      <c r="M3107" s="776"/>
      <c r="N3107" s="776"/>
      <c r="O3107" s="776"/>
      <c r="P3107" s="776"/>
      <c r="Q3107" s="776"/>
      <c r="R3107" s="776"/>
      <c r="S3107" s="776"/>
      <c r="T3107" s="776"/>
      <c r="U3107" s="776"/>
      <c r="V3107" s="46"/>
      <c r="W3107" s="46"/>
      <c r="X3107" s="775"/>
      <c r="Y3107" s="775"/>
      <c r="Z3107" s="775"/>
      <c r="AA3107" s="775"/>
      <c r="AB3107" s="775"/>
    </row>
    <row r="3108" spans="1:28" s="43" customFormat="1" x14ac:dyDescent="0.2">
      <c r="A3108" s="776"/>
      <c r="B3108" s="780"/>
      <c r="D3108" s="779"/>
      <c r="E3108" s="779"/>
      <c r="F3108" s="778"/>
      <c r="G3108" s="777"/>
      <c r="H3108" s="776"/>
      <c r="I3108" s="776"/>
      <c r="J3108" s="776"/>
      <c r="K3108" s="776"/>
      <c r="L3108" s="776"/>
      <c r="M3108" s="776"/>
      <c r="N3108" s="776"/>
      <c r="O3108" s="776"/>
      <c r="P3108" s="776"/>
      <c r="Q3108" s="776"/>
      <c r="R3108" s="776"/>
      <c r="S3108" s="776"/>
      <c r="T3108" s="776"/>
      <c r="U3108" s="776"/>
      <c r="V3108" s="46"/>
      <c r="W3108" s="46"/>
      <c r="X3108" s="775"/>
      <c r="Y3108" s="775"/>
      <c r="Z3108" s="775"/>
      <c r="AA3108" s="775"/>
      <c r="AB3108" s="775"/>
    </row>
    <row r="3109" spans="1:28" s="43" customFormat="1" x14ac:dyDescent="0.2">
      <c r="A3109" s="776"/>
      <c r="B3109" s="780"/>
      <c r="D3109" s="779"/>
      <c r="E3109" s="779"/>
      <c r="F3109" s="778"/>
      <c r="G3109" s="777"/>
      <c r="H3109" s="776"/>
      <c r="I3109" s="776"/>
      <c r="J3109" s="776"/>
      <c r="K3109" s="776"/>
      <c r="L3109" s="776"/>
      <c r="M3109" s="776"/>
      <c r="N3109" s="776"/>
      <c r="O3109" s="776"/>
      <c r="P3109" s="776"/>
      <c r="Q3109" s="776"/>
      <c r="R3109" s="776"/>
      <c r="S3109" s="776"/>
      <c r="T3109" s="776"/>
      <c r="U3109" s="776"/>
      <c r="V3109" s="46"/>
      <c r="W3109" s="46"/>
      <c r="X3109" s="775"/>
      <c r="Y3109" s="775"/>
      <c r="Z3109" s="775"/>
      <c r="AA3109" s="775"/>
      <c r="AB3109" s="775"/>
    </row>
    <row r="3110" spans="1:28" s="43" customFormat="1" x14ac:dyDescent="0.2">
      <c r="A3110" s="776"/>
      <c r="B3110" s="780"/>
      <c r="D3110" s="779"/>
      <c r="E3110" s="779"/>
      <c r="F3110" s="778"/>
      <c r="G3110" s="777"/>
      <c r="H3110" s="776"/>
      <c r="I3110" s="776"/>
      <c r="J3110" s="776"/>
      <c r="K3110" s="776"/>
      <c r="L3110" s="776"/>
      <c r="M3110" s="776"/>
      <c r="N3110" s="776"/>
      <c r="O3110" s="776"/>
      <c r="P3110" s="776"/>
      <c r="Q3110" s="776"/>
      <c r="R3110" s="776"/>
      <c r="S3110" s="776"/>
      <c r="T3110" s="776"/>
      <c r="U3110" s="776"/>
      <c r="V3110" s="46"/>
      <c r="W3110" s="46"/>
      <c r="X3110" s="775"/>
      <c r="Y3110" s="775"/>
      <c r="Z3110" s="775"/>
      <c r="AA3110" s="775"/>
      <c r="AB3110" s="775"/>
    </row>
    <row r="3111" spans="1:28" s="43" customFormat="1" x14ac:dyDescent="0.2">
      <c r="A3111" s="776"/>
      <c r="B3111" s="780"/>
      <c r="D3111" s="779"/>
      <c r="E3111" s="779"/>
      <c r="F3111" s="778"/>
      <c r="G3111" s="777"/>
      <c r="H3111" s="776"/>
      <c r="I3111" s="776"/>
      <c r="J3111" s="776"/>
      <c r="K3111" s="776"/>
      <c r="L3111" s="776"/>
      <c r="M3111" s="776"/>
      <c r="N3111" s="776"/>
      <c r="O3111" s="776"/>
      <c r="P3111" s="776"/>
      <c r="Q3111" s="776"/>
      <c r="R3111" s="776"/>
      <c r="S3111" s="776"/>
      <c r="T3111" s="776"/>
      <c r="U3111" s="776"/>
      <c r="V3111" s="46"/>
      <c r="W3111" s="46"/>
      <c r="X3111" s="775"/>
      <c r="Y3111" s="775"/>
      <c r="Z3111" s="775"/>
      <c r="AA3111" s="775"/>
      <c r="AB3111" s="775"/>
    </row>
    <row r="3112" spans="1:28" s="43" customFormat="1" x14ac:dyDescent="0.2">
      <c r="A3112" s="776"/>
      <c r="B3112" s="780"/>
      <c r="D3112" s="779"/>
      <c r="E3112" s="779"/>
      <c r="F3112" s="778"/>
      <c r="G3112" s="777"/>
      <c r="H3112" s="776"/>
      <c r="I3112" s="776"/>
      <c r="J3112" s="776"/>
      <c r="K3112" s="776"/>
      <c r="L3112" s="776"/>
      <c r="M3112" s="776"/>
      <c r="N3112" s="776"/>
      <c r="O3112" s="776"/>
      <c r="P3112" s="776"/>
      <c r="Q3112" s="776"/>
      <c r="R3112" s="776"/>
      <c r="S3112" s="776"/>
      <c r="T3112" s="776"/>
      <c r="U3112" s="776"/>
      <c r="V3112" s="46"/>
      <c r="W3112" s="46"/>
      <c r="X3112" s="775"/>
      <c r="Y3112" s="775"/>
      <c r="Z3112" s="775"/>
      <c r="AA3112" s="775"/>
      <c r="AB3112" s="775"/>
    </row>
    <row r="3113" spans="1:28" s="43" customFormat="1" x14ac:dyDescent="0.2">
      <c r="A3113" s="776"/>
      <c r="B3113" s="780"/>
      <c r="D3113" s="779"/>
      <c r="E3113" s="779"/>
      <c r="F3113" s="778"/>
      <c r="G3113" s="777"/>
      <c r="H3113" s="776"/>
      <c r="I3113" s="776"/>
      <c r="J3113" s="776"/>
      <c r="K3113" s="776"/>
      <c r="L3113" s="776"/>
      <c r="M3113" s="776"/>
      <c r="N3113" s="776"/>
      <c r="O3113" s="776"/>
      <c r="P3113" s="776"/>
      <c r="Q3113" s="776"/>
      <c r="R3113" s="776"/>
      <c r="S3113" s="776"/>
      <c r="T3113" s="776"/>
      <c r="U3113" s="776"/>
      <c r="V3113" s="46"/>
      <c r="W3113" s="46"/>
      <c r="X3113" s="775"/>
      <c r="Y3113" s="775"/>
      <c r="Z3113" s="775"/>
      <c r="AA3113" s="775"/>
      <c r="AB3113" s="775"/>
    </row>
    <row r="3114" spans="1:28" s="43" customFormat="1" x14ac:dyDescent="0.2">
      <c r="A3114" s="776"/>
      <c r="B3114" s="780"/>
      <c r="D3114" s="779"/>
      <c r="E3114" s="779"/>
      <c r="F3114" s="778"/>
      <c r="G3114" s="777"/>
      <c r="H3114" s="776"/>
      <c r="I3114" s="776"/>
      <c r="J3114" s="776"/>
      <c r="K3114" s="776"/>
      <c r="L3114" s="776"/>
      <c r="M3114" s="776"/>
      <c r="N3114" s="776"/>
      <c r="O3114" s="776"/>
      <c r="P3114" s="776"/>
      <c r="Q3114" s="776"/>
      <c r="R3114" s="776"/>
      <c r="S3114" s="776"/>
      <c r="T3114" s="776"/>
      <c r="U3114" s="776"/>
      <c r="V3114" s="46"/>
      <c r="W3114" s="46"/>
      <c r="X3114" s="775"/>
      <c r="Y3114" s="775"/>
      <c r="Z3114" s="775"/>
      <c r="AA3114" s="775"/>
      <c r="AB3114" s="775"/>
    </row>
    <row r="3115" spans="1:28" s="43" customFormat="1" x14ac:dyDescent="0.2">
      <c r="A3115" s="776"/>
      <c r="B3115" s="780"/>
      <c r="D3115" s="779"/>
      <c r="E3115" s="779"/>
      <c r="F3115" s="778"/>
      <c r="G3115" s="777"/>
      <c r="H3115" s="776"/>
      <c r="I3115" s="776"/>
      <c r="J3115" s="776"/>
      <c r="K3115" s="776"/>
      <c r="L3115" s="776"/>
      <c r="M3115" s="776"/>
      <c r="N3115" s="776"/>
      <c r="O3115" s="776"/>
      <c r="P3115" s="776"/>
      <c r="Q3115" s="776"/>
      <c r="R3115" s="776"/>
      <c r="S3115" s="776"/>
      <c r="T3115" s="776"/>
      <c r="U3115" s="776"/>
      <c r="V3115" s="46"/>
      <c r="W3115" s="46"/>
      <c r="X3115" s="775"/>
      <c r="Y3115" s="775"/>
      <c r="Z3115" s="775"/>
      <c r="AA3115" s="775"/>
      <c r="AB3115" s="775"/>
    </row>
    <row r="3116" spans="1:28" s="43" customFormat="1" x14ac:dyDescent="0.2">
      <c r="A3116" s="776"/>
      <c r="B3116" s="780"/>
      <c r="D3116" s="779"/>
      <c r="E3116" s="779"/>
      <c r="F3116" s="778"/>
      <c r="G3116" s="777"/>
      <c r="H3116" s="776"/>
      <c r="I3116" s="776"/>
      <c r="J3116" s="776"/>
      <c r="K3116" s="776"/>
      <c r="L3116" s="776"/>
      <c r="M3116" s="776"/>
      <c r="N3116" s="776"/>
      <c r="O3116" s="776"/>
      <c r="P3116" s="776"/>
      <c r="Q3116" s="776"/>
      <c r="R3116" s="776"/>
      <c r="S3116" s="776"/>
      <c r="T3116" s="776"/>
      <c r="U3116" s="776"/>
      <c r="V3116" s="46"/>
      <c r="W3116" s="46"/>
      <c r="X3116" s="775"/>
      <c r="Y3116" s="775"/>
      <c r="Z3116" s="775"/>
      <c r="AA3116" s="775"/>
      <c r="AB3116" s="775"/>
    </row>
    <row r="3117" spans="1:28" s="43" customFormat="1" x14ac:dyDescent="0.2">
      <c r="A3117" s="776"/>
      <c r="B3117" s="780"/>
      <c r="D3117" s="779"/>
      <c r="E3117" s="779"/>
      <c r="F3117" s="778"/>
      <c r="G3117" s="777"/>
      <c r="H3117" s="776"/>
      <c r="I3117" s="776"/>
      <c r="J3117" s="776"/>
      <c r="K3117" s="776"/>
      <c r="L3117" s="776"/>
      <c r="M3117" s="776"/>
      <c r="N3117" s="776"/>
      <c r="O3117" s="776"/>
      <c r="P3117" s="776"/>
      <c r="Q3117" s="776"/>
      <c r="R3117" s="776"/>
      <c r="S3117" s="776"/>
      <c r="T3117" s="776"/>
      <c r="U3117" s="776"/>
      <c r="V3117" s="46"/>
      <c r="W3117" s="46"/>
      <c r="X3117" s="775"/>
      <c r="Y3117" s="775"/>
      <c r="Z3117" s="775"/>
      <c r="AA3117" s="775"/>
      <c r="AB3117" s="775"/>
    </row>
    <row r="3118" spans="1:28" s="43" customFormat="1" x14ac:dyDescent="0.2">
      <c r="A3118" s="776"/>
      <c r="B3118" s="780"/>
      <c r="D3118" s="779"/>
      <c r="E3118" s="779"/>
      <c r="F3118" s="778"/>
      <c r="G3118" s="777"/>
      <c r="H3118" s="776"/>
      <c r="I3118" s="776"/>
      <c r="J3118" s="776"/>
      <c r="K3118" s="776"/>
      <c r="L3118" s="776"/>
      <c r="M3118" s="776"/>
      <c r="N3118" s="776"/>
      <c r="O3118" s="776"/>
      <c r="P3118" s="776"/>
      <c r="Q3118" s="776"/>
      <c r="R3118" s="776"/>
      <c r="S3118" s="776"/>
      <c r="T3118" s="776"/>
      <c r="U3118" s="776"/>
      <c r="V3118" s="46"/>
      <c r="W3118" s="46"/>
      <c r="X3118" s="775"/>
      <c r="Y3118" s="775"/>
      <c r="Z3118" s="775"/>
      <c r="AA3118" s="775"/>
      <c r="AB3118" s="775"/>
    </row>
    <row r="3119" spans="1:28" s="43" customFormat="1" x14ac:dyDescent="0.2">
      <c r="A3119" s="776"/>
      <c r="B3119" s="780"/>
      <c r="D3119" s="779"/>
      <c r="E3119" s="779"/>
      <c r="F3119" s="778"/>
      <c r="G3119" s="777"/>
      <c r="H3119" s="776"/>
      <c r="I3119" s="776"/>
      <c r="J3119" s="776"/>
      <c r="K3119" s="776"/>
      <c r="L3119" s="776"/>
      <c r="M3119" s="776"/>
      <c r="N3119" s="776"/>
      <c r="O3119" s="776"/>
      <c r="P3119" s="776"/>
      <c r="Q3119" s="776"/>
      <c r="R3119" s="776"/>
      <c r="S3119" s="776"/>
      <c r="T3119" s="776"/>
      <c r="U3119" s="776"/>
      <c r="V3119" s="46"/>
      <c r="W3119" s="46"/>
      <c r="X3119" s="775"/>
      <c r="Y3119" s="775"/>
      <c r="Z3119" s="775"/>
      <c r="AA3119" s="775"/>
      <c r="AB3119" s="775"/>
    </row>
    <row r="3120" spans="1:28" s="43" customFormat="1" x14ac:dyDescent="0.2">
      <c r="A3120" s="776"/>
      <c r="B3120" s="780"/>
      <c r="D3120" s="779"/>
      <c r="E3120" s="779"/>
      <c r="F3120" s="778"/>
      <c r="G3120" s="777"/>
      <c r="H3120" s="776"/>
      <c r="I3120" s="776"/>
      <c r="J3120" s="776"/>
      <c r="K3120" s="776"/>
      <c r="L3120" s="776"/>
      <c r="M3120" s="776"/>
      <c r="N3120" s="776"/>
      <c r="O3120" s="776"/>
      <c r="P3120" s="776"/>
      <c r="Q3120" s="776"/>
      <c r="R3120" s="776"/>
      <c r="S3120" s="776"/>
      <c r="T3120" s="776"/>
      <c r="U3120" s="776"/>
      <c r="V3120" s="46"/>
      <c r="W3120" s="46"/>
      <c r="X3120" s="775"/>
      <c r="Y3120" s="775"/>
      <c r="Z3120" s="775"/>
      <c r="AA3120" s="775"/>
      <c r="AB3120" s="775"/>
    </row>
    <row r="3121" spans="1:28" s="43" customFormat="1" x14ac:dyDescent="0.2">
      <c r="A3121" s="776"/>
      <c r="B3121" s="780"/>
      <c r="D3121" s="779"/>
      <c r="E3121" s="779"/>
      <c r="F3121" s="778"/>
      <c r="G3121" s="777"/>
      <c r="H3121" s="776"/>
      <c r="I3121" s="776"/>
      <c r="J3121" s="776"/>
      <c r="K3121" s="776"/>
      <c r="L3121" s="776"/>
      <c r="M3121" s="776"/>
      <c r="N3121" s="776"/>
      <c r="O3121" s="776"/>
      <c r="P3121" s="776"/>
      <c r="Q3121" s="776"/>
      <c r="R3121" s="776"/>
      <c r="S3121" s="776"/>
      <c r="T3121" s="776"/>
      <c r="U3121" s="776"/>
      <c r="V3121" s="46"/>
      <c r="W3121" s="46"/>
      <c r="X3121" s="775"/>
      <c r="Y3121" s="775"/>
      <c r="Z3121" s="775"/>
      <c r="AA3121" s="775"/>
      <c r="AB3121" s="775"/>
    </row>
    <row r="3122" spans="1:28" s="43" customFormat="1" x14ac:dyDescent="0.2">
      <c r="A3122" s="776"/>
      <c r="B3122" s="780"/>
      <c r="D3122" s="779"/>
      <c r="E3122" s="779"/>
      <c r="F3122" s="778"/>
      <c r="G3122" s="777"/>
      <c r="H3122" s="776"/>
      <c r="I3122" s="776"/>
      <c r="J3122" s="776"/>
      <c r="K3122" s="776"/>
      <c r="L3122" s="776"/>
      <c r="M3122" s="776"/>
      <c r="N3122" s="776"/>
      <c r="O3122" s="776"/>
      <c r="P3122" s="776"/>
      <c r="Q3122" s="776"/>
      <c r="R3122" s="776"/>
      <c r="S3122" s="776"/>
      <c r="T3122" s="776"/>
      <c r="U3122" s="776"/>
      <c r="V3122" s="46"/>
      <c r="W3122" s="46"/>
      <c r="X3122" s="775"/>
      <c r="Y3122" s="775"/>
      <c r="Z3122" s="775"/>
      <c r="AA3122" s="775"/>
      <c r="AB3122" s="775"/>
    </row>
    <row r="3123" spans="1:28" s="43" customFormat="1" x14ac:dyDescent="0.2">
      <c r="A3123" s="776"/>
      <c r="B3123" s="780"/>
      <c r="D3123" s="779"/>
      <c r="E3123" s="779"/>
      <c r="F3123" s="778"/>
      <c r="G3123" s="777"/>
      <c r="H3123" s="776"/>
      <c r="I3123" s="776"/>
      <c r="J3123" s="776"/>
      <c r="K3123" s="776"/>
      <c r="L3123" s="776"/>
      <c r="M3123" s="776"/>
      <c r="N3123" s="776"/>
      <c r="O3123" s="776"/>
      <c r="P3123" s="776"/>
      <c r="Q3123" s="776"/>
      <c r="R3123" s="776"/>
      <c r="S3123" s="776"/>
      <c r="T3123" s="776"/>
      <c r="U3123" s="776"/>
      <c r="V3123" s="46"/>
      <c r="W3123" s="46"/>
      <c r="X3123" s="775"/>
      <c r="Y3123" s="775"/>
      <c r="Z3123" s="775"/>
      <c r="AA3123" s="775"/>
      <c r="AB3123" s="775"/>
    </row>
    <row r="3124" spans="1:28" s="43" customFormat="1" x14ac:dyDescent="0.2">
      <c r="A3124" s="776"/>
      <c r="B3124" s="780"/>
      <c r="D3124" s="779"/>
      <c r="E3124" s="779"/>
      <c r="F3124" s="778"/>
      <c r="G3124" s="777"/>
      <c r="H3124" s="776"/>
      <c r="I3124" s="776"/>
      <c r="J3124" s="776"/>
      <c r="K3124" s="776"/>
      <c r="L3124" s="776"/>
      <c r="M3124" s="776"/>
      <c r="N3124" s="776"/>
      <c r="O3124" s="776"/>
      <c r="P3124" s="776"/>
      <c r="Q3124" s="776"/>
      <c r="R3124" s="776"/>
      <c r="S3124" s="776"/>
      <c r="T3124" s="776"/>
      <c r="U3124" s="776"/>
      <c r="V3124" s="46"/>
      <c r="W3124" s="46"/>
      <c r="X3124" s="775"/>
      <c r="Y3124" s="775"/>
      <c r="Z3124" s="775"/>
      <c r="AA3124" s="775"/>
      <c r="AB3124" s="775"/>
    </row>
    <row r="3125" spans="1:28" s="43" customFormat="1" x14ac:dyDescent="0.2">
      <c r="A3125" s="776"/>
      <c r="B3125" s="780"/>
      <c r="D3125" s="779"/>
      <c r="E3125" s="779"/>
      <c r="F3125" s="778"/>
      <c r="G3125" s="777"/>
      <c r="H3125" s="776"/>
      <c r="I3125" s="776"/>
      <c r="J3125" s="776"/>
      <c r="K3125" s="776"/>
      <c r="L3125" s="776"/>
      <c r="M3125" s="776"/>
      <c r="N3125" s="776"/>
      <c r="O3125" s="776"/>
      <c r="P3125" s="776"/>
      <c r="Q3125" s="776"/>
      <c r="R3125" s="776"/>
      <c r="S3125" s="776"/>
      <c r="T3125" s="776"/>
      <c r="U3125" s="776"/>
      <c r="V3125" s="46"/>
      <c r="W3125" s="46"/>
      <c r="X3125" s="775"/>
      <c r="Y3125" s="775"/>
      <c r="Z3125" s="775"/>
      <c r="AA3125" s="775"/>
      <c r="AB3125" s="775"/>
    </row>
    <row r="3126" spans="1:28" s="43" customFormat="1" x14ac:dyDescent="0.2">
      <c r="A3126" s="776"/>
      <c r="B3126" s="780"/>
      <c r="D3126" s="779"/>
      <c r="E3126" s="779"/>
      <c r="F3126" s="778"/>
      <c r="G3126" s="777"/>
      <c r="H3126" s="776"/>
      <c r="I3126" s="776"/>
      <c r="J3126" s="776"/>
      <c r="K3126" s="776"/>
      <c r="L3126" s="776"/>
      <c r="M3126" s="776"/>
      <c r="N3126" s="776"/>
      <c r="O3126" s="776"/>
      <c r="P3126" s="776"/>
      <c r="Q3126" s="776"/>
      <c r="R3126" s="776"/>
      <c r="S3126" s="776"/>
      <c r="T3126" s="776"/>
      <c r="U3126" s="776"/>
      <c r="V3126" s="46"/>
      <c r="W3126" s="46"/>
      <c r="X3126" s="775"/>
      <c r="Y3126" s="775"/>
      <c r="Z3126" s="775"/>
      <c r="AA3126" s="775"/>
      <c r="AB3126" s="775"/>
    </row>
    <row r="3127" spans="1:28" s="43" customFormat="1" x14ac:dyDescent="0.2">
      <c r="A3127" s="776"/>
      <c r="B3127" s="780"/>
      <c r="D3127" s="779"/>
      <c r="E3127" s="779"/>
      <c r="F3127" s="778"/>
      <c r="G3127" s="777"/>
      <c r="H3127" s="776"/>
      <c r="I3127" s="776"/>
      <c r="J3127" s="776"/>
      <c r="K3127" s="776"/>
      <c r="L3127" s="776"/>
      <c r="M3127" s="776"/>
      <c r="N3127" s="776"/>
      <c r="O3127" s="776"/>
      <c r="P3127" s="776"/>
      <c r="Q3127" s="776"/>
      <c r="R3127" s="776"/>
      <c r="S3127" s="776"/>
      <c r="T3127" s="776"/>
      <c r="U3127" s="776"/>
      <c r="V3127" s="46"/>
      <c r="W3127" s="46"/>
      <c r="X3127" s="775"/>
      <c r="Y3127" s="775"/>
      <c r="Z3127" s="775"/>
      <c r="AA3127" s="775"/>
      <c r="AB3127" s="775"/>
    </row>
    <row r="3128" spans="1:28" s="43" customFormat="1" x14ac:dyDescent="0.2">
      <c r="A3128" s="776"/>
      <c r="B3128" s="780"/>
      <c r="D3128" s="779"/>
      <c r="E3128" s="779"/>
      <c r="F3128" s="778"/>
      <c r="G3128" s="777"/>
      <c r="H3128" s="776"/>
      <c r="I3128" s="776"/>
      <c r="J3128" s="776"/>
      <c r="K3128" s="776"/>
      <c r="L3128" s="776"/>
      <c r="M3128" s="776"/>
      <c r="N3128" s="776"/>
      <c r="O3128" s="776"/>
      <c r="P3128" s="776"/>
      <c r="Q3128" s="776"/>
      <c r="R3128" s="776"/>
      <c r="S3128" s="776"/>
      <c r="T3128" s="776"/>
      <c r="U3128" s="776"/>
      <c r="V3128" s="46"/>
      <c r="W3128" s="46"/>
      <c r="X3128" s="775"/>
      <c r="Y3128" s="775"/>
      <c r="Z3128" s="775"/>
      <c r="AA3128" s="775"/>
      <c r="AB3128" s="775"/>
    </row>
    <row r="3129" spans="1:28" s="43" customFormat="1" x14ac:dyDescent="0.2">
      <c r="A3129" s="776"/>
      <c r="B3129" s="780"/>
      <c r="D3129" s="779"/>
      <c r="E3129" s="779"/>
      <c r="F3129" s="778"/>
      <c r="G3129" s="777"/>
      <c r="H3129" s="776"/>
      <c r="I3129" s="776"/>
      <c r="J3129" s="776"/>
      <c r="K3129" s="776"/>
      <c r="L3129" s="776"/>
      <c r="M3129" s="776"/>
      <c r="N3129" s="776"/>
      <c r="O3129" s="776"/>
      <c r="P3129" s="776"/>
      <c r="Q3129" s="776"/>
      <c r="R3129" s="776"/>
      <c r="S3129" s="776"/>
      <c r="T3129" s="776"/>
      <c r="U3129" s="776"/>
      <c r="V3129" s="46"/>
      <c r="W3129" s="46"/>
      <c r="X3129" s="775"/>
      <c r="Y3129" s="775"/>
      <c r="Z3129" s="775"/>
      <c r="AA3129" s="775"/>
      <c r="AB3129" s="775"/>
    </row>
    <row r="3130" spans="1:28" s="43" customFormat="1" x14ac:dyDescent="0.2">
      <c r="A3130" s="776"/>
      <c r="B3130" s="780"/>
      <c r="D3130" s="779"/>
      <c r="E3130" s="779"/>
      <c r="F3130" s="778"/>
      <c r="G3130" s="777"/>
      <c r="H3130" s="776"/>
      <c r="I3130" s="776"/>
      <c r="J3130" s="776"/>
      <c r="K3130" s="776"/>
      <c r="L3130" s="776"/>
      <c r="M3130" s="776"/>
      <c r="N3130" s="776"/>
      <c r="O3130" s="776"/>
      <c r="P3130" s="776"/>
      <c r="Q3130" s="776"/>
      <c r="R3130" s="776"/>
      <c r="S3130" s="776"/>
      <c r="T3130" s="776"/>
      <c r="U3130" s="776"/>
      <c r="V3130" s="46"/>
      <c r="W3130" s="46"/>
      <c r="X3130" s="775"/>
      <c r="Y3130" s="775"/>
      <c r="Z3130" s="775"/>
      <c r="AA3130" s="775"/>
      <c r="AB3130" s="775"/>
    </row>
    <row r="3131" spans="1:28" s="43" customFormat="1" x14ac:dyDescent="0.2">
      <c r="A3131" s="776"/>
      <c r="B3131" s="780"/>
      <c r="D3131" s="779"/>
      <c r="E3131" s="779"/>
      <c r="F3131" s="778"/>
      <c r="G3131" s="777"/>
      <c r="H3131" s="776"/>
      <c r="I3131" s="776"/>
      <c r="J3131" s="776"/>
      <c r="K3131" s="776"/>
      <c r="L3131" s="776"/>
      <c r="M3131" s="776"/>
      <c r="N3131" s="776"/>
      <c r="O3131" s="776"/>
      <c r="P3131" s="776"/>
      <c r="Q3131" s="776"/>
      <c r="R3131" s="776"/>
      <c r="S3131" s="776"/>
      <c r="T3131" s="776"/>
      <c r="U3131" s="776"/>
      <c r="V3131" s="46"/>
      <c r="W3131" s="46"/>
      <c r="X3131" s="775"/>
      <c r="Y3131" s="775"/>
      <c r="Z3131" s="775"/>
      <c r="AA3131" s="775"/>
      <c r="AB3131" s="775"/>
    </row>
    <row r="3132" spans="1:28" s="43" customFormat="1" x14ac:dyDescent="0.2">
      <c r="A3132" s="776"/>
      <c r="B3132" s="780"/>
      <c r="D3132" s="779"/>
      <c r="E3132" s="779"/>
      <c r="F3132" s="778"/>
      <c r="G3132" s="777"/>
      <c r="H3132" s="776"/>
      <c r="I3132" s="776"/>
      <c r="J3132" s="776"/>
      <c r="K3132" s="776"/>
      <c r="L3132" s="776"/>
      <c r="M3132" s="776"/>
      <c r="N3132" s="776"/>
      <c r="O3132" s="776"/>
      <c r="P3132" s="776"/>
      <c r="Q3132" s="776"/>
      <c r="R3132" s="776"/>
      <c r="S3132" s="776"/>
      <c r="T3132" s="776"/>
      <c r="U3132" s="776"/>
      <c r="V3132" s="46"/>
      <c r="W3132" s="46"/>
      <c r="X3132" s="775"/>
      <c r="Y3132" s="775"/>
      <c r="Z3132" s="775"/>
      <c r="AA3132" s="775"/>
      <c r="AB3132" s="775"/>
    </row>
    <row r="3133" spans="1:28" s="43" customFormat="1" x14ac:dyDescent="0.2">
      <c r="A3133" s="776"/>
      <c r="B3133" s="780"/>
      <c r="D3133" s="779"/>
      <c r="E3133" s="779"/>
      <c r="F3133" s="778"/>
      <c r="G3133" s="777"/>
      <c r="H3133" s="776"/>
      <c r="I3133" s="776"/>
      <c r="J3133" s="776"/>
      <c r="K3133" s="776"/>
      <c r="L3133" s="776"/>
      <c r="M3133" s="776"/>
      <c r="N3133" s="776"/>
      <c r="O3133" s="776"/>
      <c r="P3133" s="776"/>
      <c r="Q3133" s="776"/>
      <c r="R3133" s="776"/>
      <c r="S3133" s="776"/>
      <c r="T3133" s="776"/>
      <c r="U3133" s="776"/>
      <c r="V3133" s="46"/>
      <c r="W3133" s="46"/>
      <c r="X3133" s="775"/>
      <c r="Y3133" s="775"/>
      <c r="Z3133" s="775"/>
      <c r="AA3133" s="775"/>
      <c r="AB3133" s="775"/>
    </row>
    <row r="3134" spans="1:28" s="43" customFormat="1" x14ac:dyDescent="0.2">
      <c r="A3134" s="776"/>
      <c r="B3134" s="780"/>
      <c r="D3134" s="779"/>
      <c r="E3134" s="779"/>
      <c r="F3134" s="778"/>
      <c r="G3134" s="777"/>
      <c r="H3134" s="776"/>
      <c r="I3134" s="776"/>
      <c r="J3134" s="776"/>
      <c r="K3134" s="776"/>
      <c r="L3134" s="776"/>
      <c r="M3134" s="776"/>
      <c r="N3134" s="776"/>
      <c r="O3134" s="776"/>
      <c r="P3134" s="776"/>
      <c r="Q3134" s="776"/>
      <c r="R3134" s="776"/>
      <c r="S3134" s="776"/>
      <c r="T3134" s="776"/>
      <c r="U3134" s="776"/>
      <c r="V3134" s="46"/>
      <c r="W3134" s="46"/>
      <c r="X3134" s="775"/>
      <c r="Y3134" s="775"/>
      <c r="Z3134" s="775"/>
      <c r="AA3134" s="775"/>
      <c r="AB3134" s="775"/>
    </row>
    <row r="3135" spans="1:28" s="43" customFormat="1" x14ac:dyDescent="0.2">
      <c r="A3135" s="776"/>
      <c r="B3135" s="780"/>
      <c r="D3135" s="779"/>
      <c r="E3135" s="779"/>
      <c r="F3135" s="778"/>
      <c r="G3135" s="777"/>
      <c r="H3135" s="776"/>
      <c r="I3135" s="776"/>
      <c r="J3135" s="776"/>
      <c r="K3135" s="776"/>
      <c r="L3135" s="776"/>
      <c r="M3135" s="776"/>
      <c r="N3135" s="776"/>
      <c r="O3135" s="776"/>
      <c r="P3135" s="776"/>
      <c r="Q3135" s="776"/>
      <c r="R3135" s="776"/>
      <c r="S3135" s="776"/>
      <c r="T3135" s="776"/>
      <c r="U3135" s="776"/>
      <c r="V3135" s="46"/>
      <c r="W3135" s="46"/>
      <c r="X3135" s="775"/>
      <c r="Y3135" s="775"/>
      <c r="Z3135" s="775"/>
      <c r="AA3135" s="775"/>
      <c r="AB3135" s="775"/>
    </row>
    <row r="3136" spans="1:28" s="43" customFormat="1" x14ac:dyDescent="0.2">
      <c r="A3136" s="776"/>
      <c r="B3136" s="780"/>
      <c r="D3136" s="779"/>
      <c r="E3136" s="779"/>
      <c r="F3136" s="778"/>
      <c r="G3136" s="777"/>
      <c r="H3136" s="776"/>
      <c r="I3136" s="776"/>
      <c r="J3136" s="776"/>
      <c r="K3136" s="776"/>
      <c r="L3136" s="776"/>
      <c r="M3136" s="776"/>
      <c r="N3136" s="776"/>
      <c r="O3136" s="776"/>
      <c r="P3136" s="776"/>
      <c r="Q3136" s="776"/>
      <c r="R3136" s="776"/>
      <c r="S3136" s="776"/>
      <c r="T3136" s="776"/>
      <c r="U3136" s="776"/>
      <c r="V3136" s="46"/>
      <c r="W3136" s="46"/>
      <c r="X3136" s="775"/>
      <c r="Y3136" s="775"/>
      <c r="Z3136" s="775"/>
      <c r="AA3136" s="775"/>
      <c r="AB3136" s="775"/>
    </row>
    <row r="3137" spans="1:28" s="43" customFormat="1" x14ac:dyDescent="0.2">
      <c r="A3137" s="776"/>
      <c r="B3137" s="780"/>
      <c r="D3137" s="779"/>
      <c r="E3137" s="779"/>
      <c r="F3137" s="778"/>
      <c r="G3137" s="777"/>
      <c r="H3137" s="776"/>
      <c r="I3137" s="776"/>
      <c r="J3137" s="776"/>
      <c r="K3137" s="776"/>
      <c r="L3137" s="776"/>
      <c r="M3137" s="776"/>
      <c r="N3137" s="776"/>
      <c r="O3137" s="776"/>
      <c r="P3137" s="776"/>
      <c r="Q3137" s="776"/>
      <c r="R3137" s="776"/>
      <c r="S3137" s="776"/>
      <c r="T3137" s="776"/>
      <c r="U3137" s="776"/>
      <c r="V3137" s="46"/>
      <c r="W3137" s="46"/>
      <c r="X3137" s="775"/>
      <c r="Y3137" s="775"/>
      <c r="Z3137" s="775"/>
      <c r="AA3137" s="775"/>
      <c r="AB3137" s="775"/>
    </row>
    <row r="3138" spans="1:28" s="43" customFormat="1" x14ac:dyDescent="0.2">
      <c r="A3138" s="776"/>
      <c r="B3138" s="780"/>
      <c r="D3138" s="779"/>
      <c r="E3138" s="779"/>
      <c r="F3138" s="778"/>
      <c r="G3138" s="777"/>
      <c r="H3138" s="776"/>
      <c r="I3138" s="776"/>
      <c r="J3138" s="776"/>
      <c r="K3138" s="776"/>
      <c r="L3138" s="776"/>
      <c r="M3138" s="776"/>
      <c r="N3138" s="776"/>
      <c r="O3138" s="776"/>
      <c r="P3138" s="776"/>
      <c r="Q3138" s="776"/>
      <c r="R3138" s="776"/>
      <c r="S3138" s="776"/>
      <c r="T3138" s="776"/>
      <c r="U3138" s="776"/>
      <c r="V3138" s="46"/>
      <c r="W3138" s="46"/>
      <c r="X3138" s="775"/>
      <c r="Y3138" s="775"/>
      <c r="Z3138" s="775"/>
      <c r="AA3138" s="775"/>
      <c r="AB3138" s="775"/>
    </row>
    <row r="3139" spans="1:28" s="43" customFormat="1" x14ac:dyDescent="0.2">
      <c r="A3139" s="776"/>
      <c r="B3139" s="780"/>
      <c r="D3139" s="779"/>
      <c r="E3139" s="779"/>
      <c r="F3139" s="778"/>
      <c r="G3139" s="777"/>
      <c r="H3139" s="776"/>
      <c r="I3139" s="776"/>
      <c r="J3139" s="776"/>
      <c r="K3139" s="776"/>
      <c r="L3139" s="776"/>
      <c r="M3139" s="776"/>
      <c r="N3139" s="776"/>
      <c r="O3139" s="776"/>
      <c r="P3139" s="776"/>
      <c r="Q3139" s="776"/>
      <c r="R3139" s="776"/>
      <c r="S3139" s="776"/>
      <c r="T3139" s="776"/>
      <c r="U3139" s="776"/>
      <c r="V3139" s="46"/>
      <c r="W3139" s="46"/>
      <c r="X3139" s="775"/>
      <c r="Y3139" s="775"/>
      <c r="Z3139" s="775"/>
      <c r="AA3139" s="775"/>
      <c r="AB3139" s="775"/>
    </row>
    <row r="3140" spans="1:28" s="43" customFormat="1" x14ac:dyDescent="0.2">
      <c r="A3140" s="776"/>
      <c r="B3140" s="780"/>
      <c r="D3140" s="779"/>
      <c r="E3140" s="779"/>
      <c r="F3140" s="778"/>
      <c r="G3140" s="777"/>
      <c r="H3140" s="776"/>
      <c r="I3140" s="776"/>
      <c r="J3140" s="776"/>
      <c r="K3140" s="776"/>
      <c r="L3140" s="776"/>
      <c r="M3140" s="776"/>
      <c r="N3140" s="776"/>
      <c r="O3140" s="776"/>
      <c r="P3140" s="776"/>
      <c r="Q3140" s="776"/>
      <c r="R3140" s="776"/>
      <c r="S3140" s="776"/>
      <c r="T3140" s="776"/>
      <c r="U3140" s="776"/>
      <c r="V3140" s="46"/>
      <c r="W3140" s="46"/>
      <c r="X3140" s="775"/>
      <c r="Y3140" s="775"/>
      <c r="Z3140" s="775"/>
      <c r="AA3140" s="775"/>
      <c r="AB3140" s="775"/>
    </row>
    <row r="3141" spans="1:28" s="43" customFormat="1" x14ac:dyDescent="0.2">
      <c r="A3141" s="776"/>
      <c r="B3141" s="780"/>
      <c r="D3141" s="779"/>
      <c r="E3141" s="779"/>
      <c r="F3141" s="778"/>
      <c r="G3141" s="777"/>
      <c r="H3141" s="776"/>
      <c r="I3141" s="776"/>
      <c r="J3141" s="776"/>
      <c r="K3141" s="776"/>
      <c r="L3141" s="776"/>
      <c r="M3141" s="776"/>
      <c r="N3141" s="776"/>
      <c r="O3141" s="776"/>
      <c r="P3141" s="776"/>
      <c r="Q3141" s="776"/>
      <c r="R3141" s="776"/>
      <c r="S3141" s="776"/>
      <c r="T3141" s="776"/>
      <c r="U3141" s="776"/>
      <c r="V3141" s="46"/>
      <c r="W3141" s="46"/>
      <c r="X3141" s="775"/>
      <c r="Y3141" s="775"/>
      <c r="Z3141" s="775"/>
      <c r="AA3141" s="775"/>
      <c r="AB3141" s="775"/>
    </row>
    <row r="3142" spans="1:28" s="43" customFormat="1" x14ac:dyDescent="0.2">
      <c r="A3142" s="776"/>
      <c r="B3142" s="780"/>
      <c r="D3142" s="779"/>
      <c r="E3142" s="779"/>
      <c r="F3142" s="778"/>
      <c r="G3142" s="777"/>
      <c r="H3142" s="776"/>
      <c r="I3142" s="776"/>
      <c r="J3142" s="776"/>
      <c r="K3142" s="776"/>
      <c r="L3142" s="776"/>
      <c r="M3142" s="776"/>
      <c r="N3142" s="776"/>
      <c r="O3142" s="776"/>
      <c r="P3142" s="776"/>
      <c r="Q3142" s="776"/>
      <c r="R3142" s="776"/>
      <c r="S3142" s="776"/>
      <c r="T3142" s="776"/>
      <c r="U3142" s="776"/>
      <c r="V3142" s="46"/>
      <c r="W3142" s="46"/>
      <c r="X3142" s="775"/>
      <c r="Y3142" s="775"/>
      <c r="Z3142" s="775"/>
      <c r="AA3142" s="775"/>
      <c r="AB3142" s="775"/>
    </row>
    <row r="3143" spans="1:28" s="43" customFormat="1" x14ac:dyDescent="0.2">
      <c r="A3143" s="776"/>
      <c r="B3143" s="780"/>
      <c r="D3143" s="779"/>
      <c r="E3143" s="779"/>
      <c r="F3143" s="778"/>
      <c r="G3143" s="777"/>
      <c r="H3143" s="776"/>
      <c r="I3143" s="776"/>
      <c r="J3143" s="776"/>
      <c r="K3143" s="776"/>
      <c r="L3143" s="776"/>
      <c r="M3143" s="776"/>
      <c r="N3143" s="776"/>
      <c r="O3143" s="776"/>
      <c r="P3143" s="776"/>
      <c r="Q3143" s="776"/>
      <c r="R3143" s="776"/>
      <c r="S3143" s="776"/>
      <c r="T3143" s="776"/>
      <c r="U3143" s="776"/>
      <c r="V3143" s="46"/>
      <c r="W3143" s="46"/>
      <c r="X3143" s="775"/>
      <c r="Y3143" s="775"/>
      <c r="Z3143" s="775"/>
      <c r="AA3143" s="775"/>
      <c r="AB3143" s="775"/>
    </row>
    <row r="3144" spans="1:28" s="43" customFormat="1" x14ac:dyDescent="0.2">
      <c r="A3144" s="776"/>
      <c r="B3144" s="780"/>
      <c r="D3144" s="779"/>
      <c r="E3144" s="779"/>
      <c r="F3144" s="778"/>
      <c r="G3144" s="777"/>
      <c r="H3144" s="776"/>
      <c r="I3144" s="776"/>
      <c r="J3144" s="776"/>
      <c r="K3144" s="776"/>
      <c r="L3144" s="776"/>
      <c r="M3144" s="776"/>
      <c r="N3144" s="776"/>
      <c r="O3144" s="776"/>
      <c r="P3144" s="776"/>
      <c r="Q3144" s="776"/>
      <c r="R3144" s="776"/>
      <c r="S3144" s="776"/>
      <c r="T3144" s="776"/>
      <c r="U3144" s="776"/>
      <c r="V3144" s="46"/>
      <c r="W3144" s="46"/>
      <c r="X3144" s="775"/>
      <c r="Y3144" s="775"/>
      <c r="Z3144" s="775"/>
      <c r="AA3144" s="775"/>
      <c r="AB3144" s="775"/>
    </row>
    <row r="3145" spans="1:28" s="43" customFormat="1" x14ac:dyDescent="0.2">
      <c r="A3145" s="776"/>
      <c r="B3145" s="780"/>
      <c r="D3145" s="779"/>
      <c r="E3145" s="779"/>
      <c r="F3145" s="778"/>
      <c r="G3145" s="777"/>
      <c r="H3145" s="776"/>
      <c r="I3145" s="776"/>
      <c r="J3145" s="776"/>
      <c r="K3145" s="776"/>
      <c r="L3145" s="776"/>
      <c r="M3145" s="776"/>
      <c r="N3145" s="776"/>
      <c r="O3145" s="776"/>
      <c r="P3145" s="776"/>
      <c r="Q3145" s="776"/>
      <c r="R3145" s="776"/>
      <c r="S3145" s="776"/>
      <c r="T3145" s="776"/>
      <c r="U3145" s="776"/>
      <c r="V3145" s="46"/>
      <c r="W3145" s="46"/>
      <c r="X3145" s="775"/>
      <c r="Y3145" s="775"/>
      <c r="Z3145" s="775"/>
      <c r="AA3145" s="775"/>
      <c r="AB3145" s="775"/>
    </row>
    <row r="3146" spans="1:28" s="43" customFormat="1" x14ac:dyDescent="0.2">
      <c r="A3146" s="776"/>
      <c r="B3146" s="780"/>
      <c r="D3146" s="779"/>
      <c r="E3146" s="779"/>
      <c r="F3146" s="778"/>
      <c r="G3146" s="777"/>
      <c r="H3146" s="776"/>
      <c r="I3146" s="776"/>
      <c r="J3146" s="776"/>
      <c r="K3146" s="776"/>
      <c r="L3146" s="776"/>
      <c r="M3146" s="776"/>
      <c r="N3146" s="776"/>
      <c r="O3146" s="776"/>
      <c r="P3146" s="776"/>
      <c r="Q3146" s="776"/>
      <c r="R3146" s="776"/>
      <c r="S3146" s="776"/>
      <c r="T3146" s="776"/>
      <c r="U3146" s="776"/>
      <c r="V3146" s="46"/>
      <c r="W3146" s="46"/>
      <c r="X3146" s="775"/>
      <c r="Y3146" s="775"/>
      <c r="Z3146" s="775"/>
      <c r="AA3146" s="775"/>
      <c r="AB3146" s="775"/>
    </row>
    <row r="3147" spans="1:28" s="43" customFormat="1" x14ac:dyDescent="0.2">
      <c r="A3147" s="776"/>
      <c r="B3147" s="780"/>
      <c r="D3147" s="779"/>
      <c r="E3147" s="779"/>
      <c r="F3147" s="778"/>
      <c r="G3147" s="777"/>
      <c r="H3147" s="776"/>
      <c r="I3147" s="776"/>
      <c r="J3147" s="776"/>
      <c r="K3147" s="776"/>
      <c r="L3147" s="776"/>
      <c r="M3147" s="776"/>
      <c r="N3147" s="776"/>
      <c r="O3147" s="776"/>
      <c r="P3147" s="776"/>
      <c r="Q3147" s="776"/>
      <c r="R3147" s="776"/>
      <c r="S3147" s="776"/>
      <c r="T3147" s="776"/>
      <c r="U3147" s="776"/>
      <c r="V3147" s="46"/>
      <c r="W3147" s="46"/>
      <c r="X3147" s="775"/>
      <c r="Y3147" s="775"/>
      <c r="Z3147" s="775"/>
      <c r="AA3147" s="775"/>
      <c r="AB3147" s="775"/>
    </row>
    <row r="3148" spans="1:28" s="43" customFormat="1" x14ac:dyDescent="0.2">
      <c r="A3148" s="776"/>
      <c r="B3148" s="780"/>
      <c r="D3148" s="779"/>
      <c r="E3148" s="779"/>
      <c r="F3148" s="778"/>
      <c r="G3148" s="777"/>
      <c r="H3148" s="776"/>
      <c r="I3148" s="776"/>
      <c r="J3148" s="776"/>
      <c r="K3148" s="776"/>
      <c r="L3148" s="776"/>
      <c r="M3148" s="776"/>
      <c r="N3148" s="776"/>
      <c r="O3148" s="776"/>
      <c r="P3148" s="776"/>
      <c r="Q3148" s="776"/>
      <c r="R3148" s="776"/>
      <c r="S3148" s="776"/>
      <c r="T3148" s="776"/>
      <c r="U3148" s="776"/>
      <c r="V3148" s="46"/>
      <c r="W3148" s="46"/>
      <c r="X3148" s="775"/>
      <c r="Y3148" s="775"/>
      <c r="Z3148" s="775"/>
      <c r="AA3148" s="775"/>
      <c r="AB3148" s="775"/>
    </row>
    <row r="3149" spans="1:28" s="43" customFormat="1" x14ac:dyDescent="0.2">
      <c r="A3149" s="776"/>
      <c r="B3149" s="780"/>
      <c r="D3149" s="779"/>
      <c r="E3149" s="779"/>
      <c r="F3149" s="778"/>
      <c r="G3149" s="777"/>
      <c r="H3149" s="776"/>
      <c r="I3149" s="776"/>
      <c r="J3149" s="776"/>
      <c r="K3149" s="776"/>
      <c r="L3149" s="776"/>
      <c r="M3149" s="776"/>
      <c r="N3149" s="776"/>
      <c r="O3149" s="776"/>
      <c r="P3149" s="776"/>
      <c r="Q3149" s="776"/>
      <c r="R3149" s="776"/>
      <c r="S3149" s="776"/>
      <c r="T3149" s="776"/>
      <c r="U3149" s="776"/>
      <c r="V3149" s="46"/>
      <c r="W3149" s="46"/>
      <c r="X3149" s="775"/>
      <c r="Y3149" s="775"/>
      <c r="Z3149" s="775"/>
      <c r="AA3149" s="775"/>
      <c r="AB3149" s="775"/>
    </row>
    <row r="3150" spans="1:28" s="43" customFormat="1" x14ac:dyDescent="0.2">
      <c r="A3150" s="776"/>
      <c r="B3150" s="780"/>
      <c r="D3150" s="779"/>
      <c r="E3150" s="779"/>
      <c r="F3150" s="778"/>
      <c r="G3150" s="777"/>
      <c r="H3150" s="776"/>
      <c r="I3150" s="776"/>
      <c r="J3150" s="776"/>
      <c r="K3150" s="776"/>
      <c r="L3150" s="776"/>
      <c r="M3150" s="776"/>
      <c r="N3150" s="776"/>
      <c r="O3150" s="776"/>
      <c r="P3150" s="776"/>
      <c r="Q3150" s="776"/>
      <c r="R3150" s="776"/>
      <c r="S3150" s="776"/>
      <c r="T3150" s="776"/>
      <c r="U3150" s="776"/>
      <c r="V3150" s="46"/>
      <c r="W3150" s="46"/>
      <c r="X3150" s="775"/>
      <c r="Y3150" s="775"/>
      <c r="Z3150" s="775"/>
      <c r="AA3150" s="775"/>
      <c r="AB3150" s="775"/>
    </row>
    <row r="3151" spans="1:28" s="43" customFormat="1" x14ac:dyDescent="0.2">
      <c r="A3151" s="776"/>
      <c r="B3151" s="780"/>
      <c r="D3151" s="779"/>
      <c r="E3151" s="779"/>
      <c r="F3151" s="778"/>
      <c r="G3151" s="777"/>
      <c r="H3151" s="776"/>
      <c r="I3151" s="776"/>
      <c r="J3151" s="776"/>
      <c r="K3151" s="776"/>
      <c r="L3151" s="776"/>
      <c r="M3151" s="776"/>
      <c r="N3151" s="776"/>
      <c r="O3151" s="776"/>
      <c r="P3151" s="776"/>
      <c r="Q3151" s="776"/>
      <c r="R3151" s="776"/>
      <c r="S3151" s="776"/>
      <c r="T3151" s="776"/>
      <c r="U3151" s="776"/>
      <c r="V3151" s="46"/>
      <c r="W3151" s="46"/>
      <c r="X3151" s="775"/>
      <c r="Y3151" s="775"/>
      <c r="Z3151" s="775"/>
      <c r="AA3151" s="775"/>
      <c r="AB3151" s="775"/>
    </row>
    <row r="3152" spans="1:28" s="43" customFormat="1" x14ac:dyDescent="0.2">
      <c r="A3152" s="776"/>
      <c r="B3152" s="780"/>
      <c r="D3152" s="779"/>
      <c r="E3152" s="779"/>
      <c r="F3152" s="778"/>
      <c r="G3152" s="777"/>
      <c r="H3152" s="776"/>
      <c r="I3152" s="776"/>
      <c r="J3152" s="776"/>
      <c r="K3152" s="776"/>
      <c r="L3152" s="776"/>
      <c r="M3152" s="776"/>
      <c r="N3152" s="776"/>
      <c r="O3152" s="776"/>
      <c r="P3152" s="776"/>
      <c r="Q3152" s="776"/>
      <c r="R3152" s="776"/>
      <c r="S3152" s="776"/>
      <c r="T3152" s="776"/>
      <c r="U3152" s="776"/>
      <c r="V3152" s="46"/>
      <c r="W3152" s="46"/>
      <c r="X3152" s="775"/>
      <c r="Y3152" s="775"/>
      <c r="Z3152" s="775"/>
      <c r="AA3152" s="775"/>
      <c r="AB3152" s="775"/>
    </row>
    <row r="3153" spans="1:28" s="43" customFormat="1" x14ac:dyDescent="0.2">
      <c r="A3153" s="776"/>
      <c r="B3153" s="780"/>
      <c r="D3153" s="779"/>
      <c r="E3153" s="779"/>
      <c r="F3153" s="778"/>
      <c r="G3153" s="777"/>
      <c r="H3153" s="776"/>
      <c r="I3153" s="776"/>
      <c r="J3153" s="776"/>
      <c r="K3153" s="776"/>
      <c r="L3153" s="776"/>
      <c r="M3153" s="776"/>
      <c r="N3153" s="776"/>
      <c r="O3153" s="776"/>
      <c r="P3153" s="776"/>
      <c r="Q3153" s="776"/>
      <c r="R3153" s="776"/>
      <c r="S3153" s="776"/>
      <c r="T3153" s="776"/>
      <c r="U3153" s="776"/>
      <c r="V3153" s="46"/>
      <c r="W3153" s="46"/>
      <c r="X3153" s="775"/>
      <c r="Y3153" s="775"/>
      <c r="Z3153" s="775"/>
      <c r="AA3153" s="775"/>
      <c r="AB3153" s="775"/>
    </row>
    <row r="3154" spans="1:28" s="43" customFormat="1" x14ac:dyDescent="0.2">
      <c r="A3154" s="776"/>
      <c r="B3154" s="780"/>
      <c r="D3154" s="779"/>
      <c r="E3154" s="779"/>
      <c r="F3154" s="778"/>
      <c r="G3154" s="777"/>
      <c r="H3154" s="776"/>
      <c r="I3154" s="776"/>
      <c r="J3154" s="776"/>
      <c r="K3154" s="776"/>
      <c r="L3154" s="776"/>
      <c r="M3154" s="776"/>
      <c r="N3154" s="776"/>
      <c r="O3154" s="776"/>
      <c r="P3154" s="776"/>
      <c r="Q3154" s="776"/>
      <c r="R3154" s="776"/>
      <c r="S3154" s="776"/>
      <c r="T3154" s="776"/>
      <c r="U3154" s="776"/>
      <c r="V3154" s="46"/>
      <c r="W3154" s="46"/>
      <c r="X3154" s="775"/>
      <c r="Y3154" s="775"/>
      <c r="Z3154" s="775"/>
      <c r="AA3154" s="775"/>
      <c r="AB3154" s="775"/>
    </row>
    <row r="3155" spans="1:28" s="43" customFormat="1" x14ac:dyDescent="0.2">
      <c r="A3155" s="776"/>
      <c r="B3155" s="780"/>
      <c r="D3155" s="779"/>
      <c r="E3155" s="779"/>
      <c r="F3155" s="778"/>
      <c r="G3155" s="777"/>
      <c r="H3155" s="776"/>
      <c r="I3155" s="776"/>
      <c r="J3155" s="776"/>
      <c r="K3155" s="776"/>
      <c r="L3155" s="776"/>
      <c r="M3155" s="776"/>
      <c r="N3155" s="776"/>
      <c r="O3155" s="776"/>
      <c r="P3155" s="776"/>
      <c r="Q3155" s="776"/>
      <c r="R3155" s="776"/>
      <c r="S3155" s="776"/>
      <c r="T3155" s="776"/>
      <c r="U3155" s="776"/>
      <c r="V3155" s="46"/>
      <c r="W3155" s="46"/>
      <c r="X3155" s="775"/>
      <c r="Y3155" s="775"/>
      <c r="Z3155" s="775"/>
      <c r="AA3155" s="775"/>
      <c r="AB3155" s="775"/>
    </row>
    <row r="3156" spans="1:28" s="43" customFormat="1" x14ac:dyDescent="0.2">
      <c r="A3156" s="776"/>
      <c r="B3156" s="780"/>
      <c r="D3156" s="779"/>
      <c r="E3156" s="779"/>
      <c r="F3156" s="778"/>
      <c r="G3156" s="777"/>
      <c r="H3156" s="776"/>
      <c r="I3156" s="776"/>
      <c r="J3156" s="776"/>
      <c r="K3156" s="776"/>
      <c r="L3156" s="776"/>
      <c r="M3156" s="776"/>
      <c r="N3156" s="776"/>
      <c r="O3156" s="776"/>
      <c r="P3156" s="776"/>
      <c r="Q3156" s="776"/>
      <c r="R3156" s="776"/>
      <c r="S3156" s="776"/>
      <c r="T3156" s="776"/>
      <c r="U3156" s="776"/>
      <c r="V3156" s="46"/>
      <c r="W3156" s="46"/>
      <c r="X3156" s="775"/>
      <c r="Y3156" s="775"/>
      <c r="Z3156" s="775"/>
      <c r="AA3156" s="775"/>
      <c r="AB3156" s="775"/>
    </row>
    <row r="3157" spans="1:28" s="43" customFormat="1" x14ac:dyDescent="0.2">
      <c r="A3157" s="776"/>
      <c r="B3157" s="780"/>
      <c r="D3157" s="779"/>
      <c r="E3157" s="779"/>
      <c r="F3157" s="778"/>
      <c r="G3157" s="777"/>
      <c r="H3157" s="776"/>
      <c r="I3157" s="776"/>
      <c r="J3157" s="776"/>
      <c r="K3157" s="776"/>
      <c r="L3157" s="776"/>
      <c r="M3157" s="776"/>
      <c r="N3157" s="776"/>
      <c r="O3157" s="776"/>
      <c r="P3157" s="776"/>
      <c r="Q3157" s="776"/>
      <c r="R3157" s="776"/>
      <c r="S3157" s="776"/>
      <c r="T3157" s="776"/>
      <c r="U3157" s="776"/>
      <c r="V3157" s="46"/>
      <c r="W3157" s="46"/>
      <c r="X3157" s="775"/>
      <c r="Y3157" s="775"/>
      <c r="Z3157" s="775"/>
      <c r="AA3157" s="775"/>
      <c r="AB3157" s="775"/>
    </row>
    <row r="3158" spans="1:28" s="43" customFormat="1" x14ac:dyDescent="0.2">
      <c r="A3158" s="776"/>
      <c r="B3158" s="780"/>
      <c r="D3158" s="779"/>
      <c r="E3158" s="779"/>
      <c r="F3158" s="778"/>
      <c r="G3158" s="777"/>
      <c r="H3158" s="776"/>
      <c r="I3158" s="776"/>
      <c r="J3158" s="776"/>
      <c r="K3158" s="776"/>
      <c r="L3158" s="776"/>
      <c r="M3158" s="776"/>
      <c r="N3158" s="776"/>
      <c r="O3158" s="776"/>
      <c r="P3158" s="776"/>
      <c r="Q3158" s="776"/>
      <c r="R3158" s="776"/>
      <c r="S3158" s="776"/>
      <c r="T3158" s="776"/>
      <c r="U3158" s="776"/>
      <c r="V3158" s="46"/>
      <c r="W3158" s="46"/>
      <c r="X3158" s="775"/>
      <c r="Y3158" s="775"/>
      <c r="Z3158" s="775"/>
      <c r="AA3158" s="775"/>
      <c r="AB3158" s="775"/>
    </row>
    <row r="3159" spans="1:28" s="43" customFormat="1" x14ac:dyDescent="0.2">
      <c r="A3159" s="776"/>
      <c r="B3159" s="780"/>
      <c r="D3159" s="779"/>
      <c r="E3159" s="779"/>
      <c r="F3159" s="778"/>
      <c r="G3159" s="777"/>
      <c r="H3159" s="776"/>
      <c r="I3159" s="776"/>
      <c r="J3159" s="776"/>
      <c r="K3159" s="776"/>
      <c r="L3159" s="776"/>
      <c r="M3159" s="776"/>
      <c r="N3159" s="776"/>
      <c r="O3159" s="776"/>
      <c r="P3159" s="776"/>
      <c r="Q3159" s="776"/>
      <c r="R3159" s="776"/>
      <c r="S3159" s="776"/>
      <c r="T3159" s="776"/>
      <c r="U3159" s="776"/>
      <c r="V3159" s="46"/>
      <c r="W3159" s="46"/>
      <c r="X3159" s="775"/>
      <c r="Y3159" s="775"/>
      <c r="Z3159" s="775"/>
      <c r="AA3159" s="775"/>
      <c r="AB3159" s="775"/>
    </row>
    <row r="3160" spans="1:28" s="43" customFormat="1" x14ac:dyDescent="0.2">
      <c r="A3160" s="776"/>
      <c r="B3160" s="780"/>
      <c r="D3160" s="779"/>
      <c r="E3160" s="779"/>
      <c r="F3160" s="778"/>
      <c r="G3160" s="777"/>
      <c r="H3160" s="776"/>
      <c r="I3160" s="776"/>
      <c r="J3160" s="776"/>
      <c r="K3160" s="776"/>
      <c r="L3160" s="776"/>
      <c r="M3160" s="776"/>
      <c r="N3160" s="776"/>
      <c r="O3160" s="776"/>
      <c r="P3160" s="776"/>
      <c r="Q3160" s="776"/>
      <c r="R3160" s="776"/>
      <c r="S3160" s="776"/>
      <c r="T3160" s="776"/>
      <c r="U3160" s="776"/>
      <c r="V3160" s="46"/>
      <c r="W3160" s="46"/>
      <c r="X3160" s="775"/>
      <c r="Y3160" s="775"/>
      <c r="Z3160" s="775"/>
      <c r="AA3160" s="775"/>
      <c r="AB3160" s="775"/>
    </row>
    <row r="3161" spans="1:28" s="43" customFormat="1" x14ac:dyDescent="0.2">
      <c r="A3161" s="776"/>
      <c r="B3161" s="780"/>
      <c r="D3161" s="779"/>
      <c r="E3161" s="779"/>
      <c r="F3161" s="778"/>
      <c r="G3161" s="777"/>
      <c r="H3161" s="776"/>
      <c r="I3161" s="776"/>
      <c r="J3161" s="776"/>
      <c r="K3161" s="776"/>
      <c r="L3161" s="776"/>
      <c r="M3161" s="776"/>
      <c r="N3161" s="776"/>
      <c r="O3161" s="776"/>
      <c r="P3161" s="776"/>
      <c r="Q3161" s="776"/>
      <c r="R3161" s="776"/>
      <c r="S3161" s="776"/>
      <c r="T3161" s="776"/>
      <c r="U3161" s="776"/>
      <c r="V3161" s="46"/>
      <c r="W3161" s="46"/>
      <c r="X3161" s="775"/>
      <c r="Y3161" s="775"/>
      <c r="Z3161" s="775"/>
      <c r="AA3161" s="775"/>
      <c r="AB3161" s="775"/>
    </row>
    <row r="3162" spans="1:28" s="43" customFormat="1" x14ac:dyDescent="0.2">
      <c r="A3162" s="776"/>
      <c r="B3162" s="780"/>
      <c r="D3162" s="779"/>
      <c r="E3162" s="779"/>
      <c r="F3162" s="778"/>
      <c r="G3162" s="777"/>
      <c r="H3162" s="776"/>
      <c r="I3162" s="776"/>
      <c r="J3162" s="776"/>
      <c r="K3162" s="776"/>
      <c r="L3162" s="776"/>
      <c r="M3162" s="776"/>
      <c r="N3162" s="776"/>
      <c r="O3162" s="776"/>
      <c r="P3162" s="776"/>
      <c r="Q3162" s="776"/>
      <c r="R3162" s="776"/>
      <c r="S3162" s="776"/>
      <c r="T3162" s="776"/>
      <c r="U3162" s="776"/>
      <c r="V3162" s="46"/>
      <c r="W3162" s="46"/>
      <c r="X3162" s="775"/>
      <c r="Y3162" s="775"/>
      <c r="Z3162" s="775"/>
      <c r="AA3162" s="775"/>
      <c r="AB3162" s="775"/>
    </row>
    <row r="3163" spans="1:28" s="43" customFormat="1" x14ac:dyDescent="0.2">
      <c r="A3163" s="776"/>
      <c r="B3163" s="780"/>
      <c r="D3163" s="779"/>
      <c r="E3163" s="779"/>
      <c r="F3163" s="778"/>
      <c r="G3163" s="777"/>
      <c r="H3163" s="776"/>
      <c r="I3163" s="776"/>
      <c r="J3163" s="776"/>
      <c r="K3163" s="776"/>
      <c r="L3163" s="776"/>
      <c r="M3163" s="776"/>
      <c r="N3163" s="776"/>
      <c r="O3163" s="776"/>
      <c r="P3163" s="776"/>
      <c r="Q3163" s="776"/>
      <c r="R3163" s="776"/>
      <c r="S3163" s="776"/>
      <c r="T3163" s="776"/>
      <c r="U3163" s="776"/>
      <c r="V3163" s="46"/>
      <c r="W3163" s="46"/>
      <c r="X3163" s="775"/>
      <c r="Y3163" s="775"/>
      <c r="Z3163" s="775"/>
      <c r="AA3163" s="775"/>
      <c r="AB3163" s="775"/>
    </row>
    <row r="3164" spans="1:28" s="43" customFormat="1" x14ac:dyDescent="0.2">
      <c r="A3164" s="776"/>
      <c r="B3164" s="780"/>
      <c r="D3164" s="779"/>
      <c r="E3164" s="779"/>
      <c r="F3164" s="778"/>
      <c r="G3164" s="777"/>
      <c r="H3164" s="776"/>
      <c r="I3164" s="776"/>
      <c r="J3164" s="776"/>
      <c r="K3164" s="776"/>
      <c r="L3164" s="776"/>
      <c r="M3164" s="776"/>
      <c r="N3164" s="776"/>
      <c r="O3164" s="776"/>
      <c r="P3164" s="776"/>
      <c r="Q3164" s="776"/>
      <c r="R3164" s="776"/>
      <c r="S3164" s="776"/>
      <c r="T3164" s="776"/>
      <c r="U3164" s="776"/>
      <c r="V3164" s="46"/>
      <c r="W3164" s="46"/>
      <c r="X3164" s="775"/>
      <c r="Y3164" s="775"/>
      <c r="Z3164" s="775"/>
      <c r="AA3164" s="775"/>
      <c r="AB3164" s="775"/>
    </row>
    <row r="3165" spans="1:28" s="43" customFormat="1" x14ac:dyDescent="0.2">
      <c r="A3165" s="776"/>
      <c r="B3165" s="780"/>
      <c r="D3165" s="779"/>
      <c r="E3165" s="779"/>
      <c r="F3165" s="778"/>
      <c r="G3165" s="777"/>
      <c r="H3165" s="776"/>
      <c r="I3165" s="776"/>
      <c r="J3165" s="776"/>
      <c r="K3165" s="776"/>
      <c r="L3165" s="776"/>
      <c r="M3165" s="776"/>
      <c r="N3165" s="776"/>
      <c r="O3165" s="776"/>
      <c r="P3165" s="776"/>
      <c r="Q3165" s="776"/>
      <c r="R3165" s="776"/>
      <c r="S3165" s="776"/>
      <c r="T3165" s="776"/>
      <c r="U3165" s="776"/>
      <c r="V3165" s="46"/>
      <c r="W3165" s="46"/>
      <c r="X3165" s="775"/>
      <c r="Y3165" s="775"/>
      <c r="Z3165" s="775"/>
      <c r="AA3165" s="775"/>
      <c r="AB3165" s="775"/>
    </row>
    <row r="3166" spans="1:28" s="43" customFormat="1" x14ac:dyDescent="0.2">
      <c r="A3166" s="776"/>
      <c r="B3166" s="780"/>
      <c r="D3166" s="779"/>
      <c r="E3166" s="779"/>
      <c r="F3166" s="778"/>
      <c r="G3166" s="777"/>
      <c r="H3166" s="776"/>
      <c r="I3166" s="776"/>
      <c r="J3166" s="776"/>
      <c r="K3166" s="776"/>
      <c r="L3166" s="776"/>
      <c r="M3166" s="776"/>
      <c r="N3166" s="776"/>
      <c r="O3166" s="776"/>
      <c r="P3166" s="776"/>
      <c r="Q3166" s="776"/>
      <c r="R3166" s="776"/>
      <c r="S3166" s="776"/>
      <c r="T3166" s="776"/>
      <c r="U3166" s="776"/>
      <c r="V3166" s="46"/>
      <c r="W3166" s="46"/>
      <c r="X3166" s="775"/>
      <c r="Y3166" s="775"/>
      <c r="Z3166" s="775"/>
      <c r="AA3166" s="775"/>
      <c r="AB3166" s="775"/>
    </row>
    <row r="3167" spans="1:28" s="43" customFormat="1" x14ac:dyDescent="0.2">
      <c r="A3167" s="776"/>
      <c r="B3167" s="780"/>
      <c r="D3167" s="779"/>
      <c r="E3167" s="779"/>
      <c r="F3167" s="778"/>
      <c r="G3167" s="777"/>
      <c r="H3167" s="776"/>
      <c r="I3167" s="776"/>
      <c r="J3167" s="776"/>
      <c r="K3167" s="776"/>
      <c r="L3167" s="776"/>
      <c r="M3167" s="776"/>
      <c r="N3167" s="776"/>
      <c r="O3167" s="776"/>
      <c r="P3167" s="776"/>
      <c r="Q3167" s="776"/>
      <c r="R3167" s="776"/>
      <c r="S3167" s="776"/>
      <c r="T3167" s="776"/>
      <c r="U3167" s="776"/>
      <c r="V3167" s="46"/>
      <c r="W3167" s="46"/>
      <c r="X3167" s="775"/>
      <c r="Y3167" s="775"/>
      <c r="Z3167" s="775"/>
      <c r="AA3167" s="775"/>
      <c r="AB3167" s="775"/>
    </row>
    <row r="3168" spans="1:28" s="43" customFormat="1" x14ac:dyDescent="0.2">
      <c r="A3168" s="776"/>
      <c r="B3168" s="780"/>
      <c r="D3168" s="779"/>
      <c r="E3168" s="779"/>
      <c r="F3168" s="778"/>
      <c r="G3168" s="777"/>
      <c r="H3168" s="776"/>
      <c r="I3168" s="776"/>
      <c r="J3168" s="776"/>
      <c r="K3168" s="776"/>
      <c r="L3168" s="776"/>
      <c r="M3168" s="776"/>
      <c r="N3168" s="776"/>
      <c r="O3168" s="776"/>
      <c r="P3168" s="776"/>
      <c r="Q3168" s="776"/>
      <c r="R3168" s="776"/>
      <c r="S3168" s="776"/>
      <c r="T3168" s="776"/>
      <c r="U3168" s="776"/>
      <c r="V3168" s="46"/>
      <c r="W3168" s="46"/>
      <c r="X3168" s="775"/>
      <c r="Y3168" s="775"/>
      <c r="Z3168" s="775"/>
      <c r="AA3168" s="775"/>
      <c r="AB3168" s="775"/>
    </row>
    <row r="3169" spans="1:28" s="43" customFormat="1" x14ac:dyDescent="0.2">
      <c r="A3169" s="776"/>
      <c r="B3169" s="780"/>
      <c r="D3169" s="779"/>
      <c r="E3169" s="779"/>
      <c r="F3169" s="778"/>
      <c r="G3169" s="777"/>
      <c r="H3169" s="776"/>
      <c r="I3169" s="776"/>
      <c r="J3169" s="776"/>
      <c r="K3169" s="776"/>
      <c r="L3169" s="776"/>
      <c r="M3169" s="776"/>
      <c r="N3169" s="776"/>
      <c r="O3169" s="776"/>
      <c r="P3169" s="776"/>
      <c r="Q3169" s="776"/>
      <c r="R3169" s="776"/>
      <c r="S3169" s="776"/>
      <c r="T3169" s="776"/>
      <c r="U3169" s="776"/>
      <c r="V3169" s="46"/>
      <c r="W3169" s="46"/>
      <c r="X3169" s="775"/>
      <c r="Y3169" s="775"/>
      <c r="Z3169" s="775"/>
      <c r="AA3169" s="775"/>
      <c r="AB3169" s="775"/>
    </row>
    <row r="3170" spans="1:28" s="43" customFormat="1" x14ac:dyDescent="0.2">
      <c r="A3170" s="776"/>
      <c r="B3170" s="780"/>
      <c r="D3170" s="779"/>
      <c r="E3170" s="779"/>
      <c r="F3170" s="778"/>
      <c r="G3170" s="777"/>
      <c r="H3170" s="776"/>
      <c r="I3170" s="776"/>
      <c r="J3170" s="776"/>
      <c r="K3170" s="776"/>
      <c r="L3170" s="776"/>
      <c r="M3170" s="776"/>
      <c r="N3170" s="776"/>
      <c r="O3170" s="776"/>
      <c r="P3170" s="776"/>
      <c r="Q3170" s="776"/>
      <c r="R3170" s="776"/>
      <c r="S3170" s="776"/>
      <c r="T3170" s="776"/>
      <c r="U3170" s="776"/>
      <c r="V3170" s="46"/>
      <c r="W3170" s="46"/>
      <c r="X3170" s="775"/>
      <c r="Y3170" s="775"/>
      <c r="Z3170" s="775"/>
      <c r="AA3170" s="775"/>
      <c r="AB3170" s="775"/>
    </row>
    <row r="3171" spans="1:28" s="43" customFormat="1" x14ac:dyDescent="0.2">
      <c r="A3171" s="776"/>
      <c r="B3171" s="780"/>
      <c r="D3171" s="779"/>
      <c r="E3171" s="779"/>
      <c r="F3171" s="778"/>
      <c r="G3171" s="777"/>
      <c r="H3171" s="776"/>
      <c r="I3171" s="776"/>
      <c r="J3171" s="776"/>
      <c r="K3171" s="776"/>
      <c r="L3171" s="776"/>
      <c r="M3171" s="776"/>
      <c r="N3171" s="776"/>
      <c r="O3171" s="776"/>
      <c r="P3171" s="776"/>
      <c r="Q3171" s="776"/>
      <c r="R3171" s="776"/>
      <c r="S3171" s="776"/>
      <c r="T3171" s="776"/>
      <c r="U3171" s="776"/>
      <c r="V3171" s="46"/>
      <c r="W3171" s="46"/>
      <c r="X3171" s="775"/>
      <c r="Y3171" s="775"/>
      <c r="Z3171" s="775"/>
      <c r="AA3171" s="775"/>
      <c r="AB3171" s="775"/>
    </row>
    <row r="3172" spans="1:28" s="43" customFormat="1" x14ac:dyDescent="0.2">
      <c r="A3172" s="776"/>
      <c r="B3172" s="780"/>
      <c r="D3172" s="779"/>
      <c r="E3172" s="779"/>
      <c r="F3172" s="778"/>
      <c r="G3172" s="777"/>
      <c r="H3172" s="776"/>
      <c r="I3172" s="776"/>
      <c r="J3172" s="776"/>
      <c r="K3172" s="776"/>
      <c r="L3172" s="776"/>
      <c r="M3172" s="776"/>
      <c r="N3172" s="776"/>
      <c r="O3172" s="776"/>
      <c r="P3172" s="776"/>
      <c r="Q3172" s="776"/>
      <c r="R3172" s="776"/>
      <c r="S3172" s="776"/>
      <c r="T3172" s="776"/>
      <c r="U3172" s="776"/>
      <c r="V3172" s="46"/>
      <c r="W3172" s="46"/>
      <c r="X3172" s="775"/>
      <c r="Y3172" s="775"/>
      <c r="Z3172" s="775"/>
      <c r="AA3172" s="775"/>
      <c r="AB3172" s="775"/>
    </row>
    <row r="3173" spans="1:28" s="43" customFormat="1" x14ac:dyDescent="0.2">
      <c r="A3173" s="776"/>
      <c r="B3173" s="780"/>
      <c r="D3173" s="779"/>
      <c r="E3173" s="779"/>
      <c r="F3173" s="778"/>
      <c r="G3173" s="777"/>
      <c r="H3173" s="776"/>
      <c r="I3173" s="776"/>
      <c r="J3173" s="776"/>
      <c r="K3173" s="776"/>
      <c r="L3173" s="776"/>
      <c r="M3173" s="776"/>
      <c r="N3173" s="776"/>
      <c r="O3173" s="776"/>
      <c r="P3173" s="776"/>
      <c r="Q3173" s="776"/>
      <c r="R3173" s="776"/>
      <c r="S3173" s="776"/>
      <c r="T3173" s="776"/>
      <c r="U3173" s="776"/>
      <c r="V3173" s="46"/>
      <c r="W3173" s="46"/>
      <c r="X3173" s="775"/>
      <c r="Y3173" s="775"/>
      <c r="Z3173" s="775"/>
      <c r="AA3173" s="775"/>
      <c r="AB3173" s="775"/>
    </row>
    <row r="3174" spans="1:28" s="43" customFormat="1" x14ac:dyDescent="0.2">
      <c r="A3174" s="776"/>
      <c r="B3174" s="780"/>
      <c r="D3174" s="779"/>
      <c r="E3174" s="779"/>
      <c r="F3174" s="778"/>
      <c r="G3174" s="777"/>
      <c r="H3174" s="776"/>
      <c r="I3174" s="776"/>
      <c r="J3174" s="776"/>
      <c r="K3174" s="776"/>
      <c r="L3174" s="776"/>
      <c r="M3174" s="776"/>
      <c r="N3174" s="776"/>
      <c r="O3174" s="776"/>
      <c r="P3174" s="776"/>
      <c r="Q3174" s="776"/>
      <c r="R3174" s="776"/>
      <c r="S3174" s="776"/>
      <c r="T3174" s="776"/>
      <c r="U3174" s="776"/>
      <c r="V3174" s="46"/>
      <c r="W3174" s="46"/>
      <c r="X3174" s="775"/>
      <c r="Y3174" s="775"/>
      <c r="Z3174" s="775"/>
      <c r="AA3174" s="775"/>
      <c r="AB3174" s="775"/>
    </row>
    <row r="3175" spans="1:28" s="43" customFormat="1" x14ac:dyDescent="0.2">
      <c r="A3175" s="776"/>
      <c r="B3175" s="780"/>
      <c r="D3175" s="779"/>
      <c r="E3175" s="779"/>
      <c r="F3175" s="778"/>
      <c r="G3175" s="777"/>
      <c r="H3175" s="776"/>
      <c r="I3175" s="776"/>
      <c r="J3175" s="776"/>
      <c r="K3175" s="776"/>
      <c r="L3175" s="776"/>
      <c r="M3175" s="776"/>
      <c r="N3175" s="776"/>
      <c r="O3175" s="776"/>
      <c r="P3175" s="776"/>
      <c r="Q3175" s="776"/>
      <c r="R3175" s="776"/>
      <c r="S3175" s="776"/>
      <c r="T3175" s="776"/>
      <c r="U3175" s="776"/>
      <c r="V3175" s="46"/>
      <c r="W3175" s="46"/>
      <c r="X3175" s="775"/>
      <c r="Y3175" s="775"/>
      <c r="Z3175" s="775"/>
      <c r="AA3175" s="775"/>
      <c r="AB3175" s="775"/>
    </row>
    <row r="3176" spans="1:28" s="43" customFormat="1" x14ac:dyDescent="0.2">
      <c r="A3176" s="776"/>
      <c r="B3176" s="780"/>
      <c r="D3176" s="779"/>
      <c r="E3176" s="779"/>
      <c r="F3176" s="778"/>
      <c r="G3176" s="777"/>
      <c r="H3176" s="776"/>
      <c r="I3176" s="776"/>
      <c r="J3176" s="776"/>
      <c r="K3176" s="776"/>
      <c r="L3176" s="776"/>
      <c r="M3176" s="776"/>
      <c r="N3176" s="776"/>
      <c r="O3176" s="776"/>
      <c r="P3176" s="776"/>
      <c r="Q3176" s="776"/>
      <c r="R3176" s="776"/>
      <c r="S3176" s="776"/>
      <c r="T3176" s="776"/>
      <c r="U3176" s="776"/>
      <c r="V3176" s="46"/>
      <c r="W3176" s="46"/>
      <c r="X3176" s="775"/>
      <c r="Y3176" s="775"/>
      <c r="Z3176" s="775"/>
      <c r="AA3176" s="775"/>
      <c r="AB3176" s="775"/>
    </row>
    <row r="3177" spans="1:28" s="43" customFormat="1" x14ac:dyDescent="0.2">
      <c r="A3177" s="776"/>
      <c r="B3177" s="780"/>
      <c r="D3177" s="779"/>
      <c r="E3177" s="779"/>
      <c r="F3177" s="778"/>
      <c r="G3177" s="777"/>
      <c r="H3177" s="776"/>
      <c r="I3177" s="776"/>
      <c r="J3177" s="776"/>
      <c r="K3177" s="776"/>
      <c r="L3177" s="776"/>
      <c r="M3177" s="776"/>
      <c r="N3177" s="776"/>
      <c r="O3177" s="776"/>
      <c r="P3177" s="776"/>
      <c r="Q3177" s="776"/>
      <c r="R3177" s="776"/>
      <c r="S3177" s="776"/>
      <c r="T3177" s="776"/>
      <c r="U3177" s="776"/>
      <c r="V3177" s="46"/>
      <c r="W3177" s="46"/>
      <c r="X3177" s="775"/>
      <c r="Y3177" s="775"/>
      <c r="Z3177" s="775"/>
      <c r="AA3177" s="775"/>
      <c r="AB3177" s="775"/>
    </row>
    <row r="3178" spans="1:28" s="43" customFormat="1" x14ac:dyDescent="0.2">
      <c r="A3178" s="776"/>
      <c r="B3178" s="780"/>
      <c r="D3178" s="779"/>
      <c r="E3178" s="779"/>
      <c r="F3178" s="778"/>
      <c r="G3178" s="777"/>
      <c r="H3178" s="776"/>
      <c r="I3178" s="776"/>
      <c r="J3178" s="776"/>
      <c r="K3178" s="776"/>
      <c r="L3178" s="776"/>
      <c r="M3178" s="776"/>
      <c r="N3178" s="776"/>
      <c r="O3178" s="776"/>
      <c r="P3178" s="776"/>
      <c r="Q3178" s="776"/>
      <c r="R3178" s="776"/>
      <c r="S3178" s="776"/>
      <c r="T3178" s="776"/>
      <c r="U3178" s="776"/>
      <c r="V3178" s="46"/>
      <c r="W3178" s="46"/>
      <c r="X3178" s="775"/>
      <c r="Y3178" s="775"/>
      <c r="Z3178" s="775"/>
      <c r="AA3178" s="775"/>
      <c r="AB3178" s="775"/>
    </row>
    <row r="3179" spans="1:28" s="43" customFormat="1" x14ac:dyDescent="0.2">
      <c r="A3179" s="776"/>
      <c r="B3179" s="780"/>
      <c r="D3179" s="779"/>
      <c r="E3179" s="779"/>
      <c r="F3179" s="778"/>
      <c r="G3179" s="777"/>
      <c r="H3179" s="776"/>
      <c r="I3179" s="776"/>
      <c r="J3179" s="776"/>
      <c r="K3179" s="776"/>
      <c r="L3179" s="776"/>
      <c r="M3179" s="776"/>
      <c r="N3179" s="776"/>
      <c r="O3179" s="776"/>
      <c r="P3179" s="776"/>
      <c r="Q3179" s="776"/>
      <c r="R3179" s="776"/>
      <c r="S3179" s="776"/>
      <c r="T3179" s="776"/>
      <c r="U3179" s="776"/>
      <c r="V3179" s="46"/>
      <c r="W3179" s="46"/>
      <c r="X3179" s="775"/>
      <c r="Y3179" s="775"/>
      <c r="Z3179" s="775"/>
      <c r="AA3179" s="775"/>
      <c r="AB3179" s="775"/>
    </row>
    <row r="3180" spans="1:28" s="43" customFormat="1" x14ac:dyDescent="0.2">
      <c r="A3180" s="776"/>
      <c r="B3180" s="780"/>
      <c r="D3180" s="779"/>
      <c r="E3180" s="779"/>
      <c r="F3180" s="778"/>
      <c r="G3180" s="777"/>
      <c r="H3180" s="776"/>
      <c r="I3180" s="776"/>
      <c r="J3180" s="776"/>
      <c r="K3180" s="776"/>
      <c r="L3180" s="776"/>
      <c r="M3180" s="776"/>
      <c r="N3180" s="776"/>
      <c r="O3180" s="776"/>
      <c r="P3180" s="776"/>
      <c r="Q3180" s="776"/>
      <c r="R3180" s="776"/>
      <c r="S3180" s="776"/>
      <c r="T3180" s="776"/>
      <c r="U3180" s="776"/>
      <c r="V3180" s="46"/>
      <c r="W3180" s="46"/>
      <c r="X3180" s="775"/>
      <c r="Y3180" s="775"/>
      <c r="Z3180" s="775"/>
      <c r="AA3180" s="775"/>
      <c r="AB3180" s="775"/>
    </row>
    <row r="3181" spans="1:28" s="43" customFormat="1" x14ac:dyDescent="0.2">
      <c r="A3181" s="776"/>
      <c r="B3181" s="780"/>
      <c r="D3181" s="779"/>
      <c r="E3181" s="779"/>
      <c r="F3181" s="778"/>
      <c r="G3181" s="777"/>
      <c r="H3181" s="776"/>
      <c r="I3181" s="776"/>
      <c r="J3181" s="776"/>
      <c r="K3181" s="776"/>
      <c r="L3181" s="776"/>
      <c r="M3181" s="776"/>
      <c r="N3181" s="776"/>
      <c r="O3181" s="776"/>
      <c r="P3181" s="776"/>
      <c r="Q3181" s="776"/>
      <c r="R3181" s="776"/>
      <c r="S3181" s="776"/>
      <c r="T3181" s="776"/>
      <c r="U3181" s="776"/>
      <c r="V3181" s="46"/>
      <c r="W3181" s="46"/>
      <c r="X3181" s="775"/>
      <c r="Y3181" s="775"/>
      <c r="Z3181" s="775"/>
      <c r="AA3181" s="775"/>
      <c r="AB3181" s="775"/>
    </row>
    <row r="3182" spans="1:28" s="43" customFormat="1" x14ac:dyDescent="0.2">
      <c r="A3182" s="776"/>
      <c r="B3182" s="780"/>
      <c r="D3182" s="779"/>
      <c r="E3182" s="779"/>
      <c r="F3182" s="778"/>
      <c r="G3182" s="777"/>
      <c r="H3182" s="776"/>
      <c r="I3182" s="776"/>
      <c r="J3182" s="776"/>
      <c r="K3182" s="776"/>
      <c r="L3182" s="776"/>
      <c r="M3182" s="776"/>
      <c r="N3182" s="776"/>
      <c r="O3182" s="776"/>
      <c r="P3182" s="776"/>
      <c r="Q3182" s="776"/>
      <c r="R3182" s="776"/>
      <c r="S3182" s="776"/>
      <c r="T3182" s="776"/>
      <c r="U3182" s="776"/>
      <c r="V3182" s="46"/>
      <c r="W3182" s="46"/>
      <c r="X3182" s="775"/>
      <c r="Y3182" s="775"/>
      <c r="Z3182" s="775"/>
      <c r="AA3182" s="775"/>
      <c r="AB3182" s="775"/>
    </row>
    <row r="3183" spans="1:28" s="43" customFormat="1" x14ac:dyDescent="0.2">
      <c r="A3183" s="776"/>
      <c r="B3183" s="780"/>
      <c r="D3183" s="779"/>
      <c r="E3183" s="779"/>
      <c r="F3183" s="778"/>
      <c r="G3183" s="777"/>
      <c r="H3183" s="776"/>
      <c r="I3183" s="776"/>
      <c r="J3183" s="776"/>
      <c r="K3183" s="776"/>
      <c r="L3183" s="776"/>
      <c r="M3183" s="776"/>
      <c r="N3183" s="776"/>
      <c r="O3183" s="776"/>
      <c r="P3183" s="776"/>
      <c r="Q3183" s="776"/>
      <c r="R3183" s="776"/>
      <c r="S3183" s="776"/>
      <c r="T3183" s="776"/>
      <c r="U3183" s="776"/>
      <c r="V3183" s="46"/>
      <c r="W3183" s="46"/>
      <c r="X3183" s="775"/>
      <c r="Y3183" s="775"/>
      <c r="Z3183" s="775"/>
      <c r="AA3183" s="775"/>
      <c r="AB3183" s="775"/>
    </row>
    <row r="3184" spans="1:28" s="43" customFormat="1" x14ac:dyDescent="0.2">
      <c r="A3184" s="776"/>
      <c r="B3184" s="780"/>
      <c r="D3184" s="779"/>
      <c r="E3184" s="779"/>
      <c r="F3184" s="778"/>
      <c r="G3184" s="777"/>
      <c r="H3184" s="776"/>
      <c r="I3184" s="776"/>
      <c r="J3184" s="776"/>
      <c r="K3184" s="776"/>
      <c r="L3184" s="776"/>
      <c r="M3184" s="776"/>
      <c r="N3184" s="776"/>
      <c r="O3184" s="776"/>
      <c r="P3184" s="776"/>
      <c r="Q3184" s="776"/>
      <c r="R3184" s="776"/>
      <c r="S3184" s="776"/>
      <c r="T3184" s="776"/>
      <c r="U3184" s="776"/>
      <c r="V3184" s="46"/>
      <c r="W3184" s="46"/>
      <c r="X3184" s="775"/>
      <c r="Y3184" s="775"/>
      <c r="Z3184" s="775"/>
      <c r="AA3184" s="775"/>
      <c r="AB3184" s="775"/>
    </row>
    <row r="3185" spans="1:28" s="43" customFormat="1" x14ac:dyDescent="0.2">
      <c r="A3185" s="776"/>
      <c r="B3185" s="780"/>
      <c r="D3185" s="779"/>
      <c r="E3185" s="779"/>
      <c r="F3185" s="778"/>
      <c r="G3185" s="777"/>
      <c r="H3185" s="776"/>
      <c r="I3185" s="776"/>
      <c r="J3185" s="776"/>
      <c r="K3185" s="776"/>
      <c r="L3185" s="776"/>
      <c r="M3185" s="776"/>
      <c r="N3185" s="776"/>
      <c r="O3185" s="776"/>
      <c r="P3185" s="776"/>
      <c r="Q3185" s="776"/>
      <c r="R3185" s="776"/>
      <c r="S3185" s="776"/>
      <c r="T3185" s="776"/>
      <c r="U3185" s="776"/>
      <c r="V3185" s="46"/>
      <c r="W3185" s="46"/>
      <c r="X3185" s="775"/>
      <c r="Y3185" s="775"/>
      <c r="Z3185" s="775"/>
      <c r="AA3185" s="775"/>
      <c r="AB3185" s="775"/>
    </row>
    <row r="3186" spans="1:28" s="43" customFormat="1" x14ac:dyDescent="0.2">
      <c r="A3186" s="776"/>
      <c r="B3186" s="780"/>
      <c r="D3186" s="779"/>
      <c r="E3186" s="779"/>
      <c r="F3186" s="778"/>
      <c r="G3186" s="777"/>
      <c r="H3186" s="776"/>
      <c r="I3186" s="776"/>
      <c r="J3186" s="776"/>
      <c r="K3186" s="776"/>
      <c r="L3186" s="776"/>
      <c r="M3186" s="776"/>
      <c r="N3186" s="776"/>
      <c r="O3186" s="776"/>
      <c r="P3186" s="776"/>
      <c r="Q3186" s="776"/>
      <c r="R3186" s="776"/>
      <c r="S3186" s="776"/>
      <c r="T3186" s="776"/>
      <c r="U3186" s="776"/>
      <c r="V3186" s="46"/>
      <c r="W3186" s="46"/>
      <c r="X3186" s="775"/>
      <c r="Y3186" s="775"/>
      <c r="Z3186" s="775"/>
      <c r="AA3186" s="775"/>
      <c r="AB3186" s="775"/>
    </row>
    <row r="3187" spans="1:28" s="43" customFormat="1" x14ac:dyDescent="0.2">
      <c r="A3187" s="776"/>
      <c r="B3187" s="780"/>
      <c r="D3187" s="779"/>
      <c r="E3187" s="779"/>
      <c r="F3187" s="778"/>
      <c r="G3187" s="777"/>
      <c r="H3187" s="776"/>
      <c r="I3187" s="776"/>
      <c r="J3187" s="776"/>
      <c r="K3187" s="776"/>
      <c r="L3187" s="776"/>
      <c r="M3187" s="776"/>
      <c r="N3187" s="776"/>
      <c r="O3187" s="776"/>
      <c r="P3187" s="776"/>
      <c r="Q3187" s="776"/>
      <c r="R3187" s="776"/>
      <c r="S3187" s="776"/>
      <c r="T3187" s="776"/>
      <c r="U3187" s="776"/>
      <c r="V3187" s="46"/>
      <c r="W3187" s="46"/>
      <c r="X3187" s="775"/>
      <c r="Y3187" s="775"/>
      <c r="Z3187" s="775"/>
      <c r="AA3187" s="775"/>
      <c r="AB3187" s="775"/>
    </row>
    <row r="3188" spans="1:28" s="43" customFormat="1" x14ac:dyDescent="0.2">
      <c r="A3188" s="776"/>
      <c r="B3188" s="780"/>
      <c r="D3188" s="779"/>
      <c r="E3188" s="779"/>
      <c r="F3188" s="778"/>
      <c r="G3188" s="777"/>
      <c r="H3188" s="776"/>
      <c r="I3188" s="776"/>
      <c r="J3188" s="776"/>
      <c r="K3188" s="776"/>
      <c r="L3188" s="776"/>
      <c r="M3188" s="776"/>
      <c r="N3188" s="776"/>
      <c r="O3188" s="776"/>
      <c r="P3188" s="776"/>
      <c r="Q3188" s="776"/>
      <c r="R3188" s="776"/>
      <c r="S3188" s="776"/>
      <c r="T3188" s="776"/>
      <c r="U3188" s="776"/>
      <c r="V3188" s="46"/>
      <c r="W3188" s="46"/>
      <c r="X3188" s="775"/>
      <c r="Y3188" s="775"/>
      <c r="Z3188" s="775"/>
      <c r="AA3188" s="775"/>
      <c r="AB3188" s="775"/>
    </row>
    <row r="3189" spans="1:28" s="43" customFormat="1" x14ac:dyDescent="0.2">
      <c r="A3189" s="776"/>
      <c r="B3189" s="780"/>
      <c r="D3189" s="779"/>
      <c r="E3189" s="779"/>
      <c r="F3189" s="778"/>
      <c r="G3189" s="777"/>
      <c r="H3189" s="776"/>
      <c r="I3189" s="776"/>
      <c r="J3189" s="776"/>
      <c r="K3189" s="776"/>
      <c r="L3189" s="776"/>
      <c r="M3189" s="776"/>
      <c r="N3189" s="776"/>
      <c r="O3189" s="776"/>
      <c r="P3189" s="776"/>
      <c r="Q3189" s="776"/>
      <c r="R3189" s="776"/>
      <c r="S3189" s="776"/>
      <c r="T3189" s="776"/>
      <c r="U3189" s="776"/>
      <c r="V3189" s="46"/>
      <c r="W3189" s="46"/>
      <c r="X3189" s="775"/>
      <c r="Y3189" s="775"/>
      <c r="Z3189" s="775"/>
      <c r="AA3189" s="775"/>
      <c r="AB3189" s="775"/>
    </row>
    <row r="3190" spans="1:28" s="43" customFormat="1" x14ac:dyDescent="0.2">
      <c r="A3190" s="776"/>
      <c r="B3190" s="780"/>
      <c r="D3190" s="779"/>
      <c r="E3190" s="779"/>
      <c r="F3190" s="778"/>
      <c r="G3190" s="777"/>
      <c r="H3190" s="776"/>
      <c r="I3190" s="776"/>
      <c r="J3190" s="776"/>
      <c r="K3190" s="776"/>
      <c r="L3190" s="776"/>
      <c r="M3190" s="776"/>
      <c r="N3190" s="776"/>
      <c r="O3190" s="776"/>
      <c r="P3190" s="776"/>
      <c r="Q3190" s="776"/>
      <c r="R3190" s="776"/>
      <c r="S3190" s="776"/>
      <c r="T3190" s="776"/>
      <c r="U3190" s="776"/>
      <c r="V3190" s="46"/>
      <c r="W3190" s="46"/>
      <c r="X3190" s="775"/>
      <c r="Y3190" s="775"/>
      <c r="Z3190" s="775"/>
      <c r="AA3190" s="775"/>
      <c r="AB3190" s="775"/>
    </row>
    <row r="3191" spans="1:28" s="43" customFormat="1" x14ac:dyDescent="0.2">
      <c r="A3191" s="776"/>
      <c r="B3191" s="780"/>
      <c r="D3191" s="779"/>
      <c r="E3191" s="779"/>
      <c r="F3191" s="778"/>
      <c r="G3191" s="777"/>
      <c r="H3191" s="776"/>
      <c r="I3191" s="776"/>
      <c r="J3191" s="776"/>
      <c r="K3191" s="776"/>
      <c r="L3191" s="776"/>
      <c r="M3191" s="776"/>
      <c r="N3191" s="776"/>
      <c r="O3191" s="776"/>
      <c r="P3191" s="776"/>
      <c r="Q3191" s="776"/>
      <c r="R3191" s="776"/>
      <c r="S3191" s="776"/>
      <c r="T3191" s="776"/>
      <c r="U3191" s="776"/>
      <c r="V3191" s="46"/>
      <c r="W3191" s="46"/>
      <c r="X3191" s="775"/>
      <c r="Y3191" s="775"/>
      <c r="Z3191" s="775"/>
      <c r="AA3191" s="775"/>
      <c r="AB3191" s="775"/>
    </row>
    <row r="3192" spans="1:28" s="43" customFormat="1" x14ac:dyDescent="0.2">
      <c r="A3192" s="776"/>
      <c r="B3192" s="780"/>
      <c r="D3192" s="779"/>
      <c r="E3192" s="779"/>
      <c r="F3192" s="778"/>
      <c r="G3192" s="777"/>
      <c r="H3192" s="776"/>
      <c r="I3192" s="776"/>
      <c r="J3192" s="776"/>
      <c r="K3192" s="776"/>
      <c r="L3192" s="776"/>
      <c r="M3192" s="776"/>
      <c r="N3192" s="776"/>
      <c r="O3192" s="776"/>
      <c r="P3192" s="776"/>
      <c r="Q3192" s="776"/>
      <c r="R3192" s="776"/>
      <c r="S3192" s="776"/>
      <c r="T3192" s="776"/>
      <c r="U3192" s="776"/>
      <c r="V3192" s="46"/>
      <c r="W3192" s="46"/>
      <c r="X3192" s="775"/>
      <c r="Y3192" s="775"/>
      <c r="Z3192" s="775"/>
      <c r="AA3192" s="775"/>
      <c r="AB3192" s="775"/>
    </row>
    <row r="3193" spans="1:28" s="43" customFormat="1" x14ac:dyDescent="0.2">
      <c r="A3193" s="776"/>
      <c r="B3193" s="780"/>
      <c r="D3193" s="779"/>
      <c r="E3193" s="779"/>
      <c r="F3193" s="778"/>
      <c r="G3193" s="777"/>
      <c r="H3193" s="776"/>
      <c r="I3193" s="776"/>
      <c r="J3193" s="776"/>
      <c r="K3193" s="776"/>
      <c r="L3193" s="776"/>
      <c r="M3193" s="776"/>
      <c r="N3193" s="776"/>
      <c r="O3193" s="776"/>
      <c r="P3193" s="776"/>
      <c r="Q3193" s="776"/>
      <c r="R3193" s="776"/>
      <c r="S3193" s="776"/>
      <c r="T3193" s="776"/>
      <c r="U3193" s="776"/>
      <c r="V3193" s="46"/>
      <c r="W3193" s="46"/>
      <c r="X3193" s="775"/>
      <c r="Y3193" s="775"/>
      <c r="Z3193" s="775"/>
      <c r="AA3193" s="775"/>
      <c r="AB3193" s="775"/>
    </row>
    <row r="3194" spans="1:28" s="43" customFormat="1" x14ac:dyDescent="0.2">
      <c r="A3194" s="776"/>
      <c r="B3194" s="780"/>
      <c r="D3194" s="779"/>
      <c r="E3194" s="779"/>
      <c r="F3194" s="778"/>
      <c r="G3194" s="777"/>
      <c r="H3194" s="776"/>
      <c r="I3194" s="776"/>
      <c r="J3194" s="776"/>
      <c r="K3194" s="776"/>
      <c r="L3194" s="776"/>
      <c r="M3194" s="776"/>
      <c r="N3194" s="776"/>
      <c r="O3194" s="776"/>
      <c r="P3194" s="776"/>
      <c r="Q3194" s="776"/>
      <c r="R3194" s="776"/>
      <c r="S3194" s="776"/>
      <c r="T3194" s="776"/>
      <c r="U3194" s="776"/>
      <c r="V3194" s="46"/>
      <c r="W3194" s="46"/>
      <c r="X3194" s="775"/>
      <c r="Y3194" s="775"/>
      <c r="Z3194" s="775"/>
      <c r="AA3194" s="775"/>
      <c r="AB3194" s="775"/>
    </row>
    <row r="3195" spans="1:28" s="43" customFormat="1" x14ac:dyDescent="0.2">
      <c r="A3195" s="776"/>
      <c r="B3195" s="780"/>
      <c r="D3195" s="779"/>
      <c r="E3195" s="779"/>
      <c r="F3195" s="778"/>
      <c r="G3195" s="777"/>
      <c r="H3195" s="776"/>
      <c r="I3195" s="776"/>
      <c r="J3195" s="776"/>
      <c r="K3195" s="776"/>
      <c r="L3195" s="776"/>
      <c r="M3195" s="776"/>
      <c r="N3195" s="776"/>
      <c r="O3195" s="776"/>
      <c r="P3195" s="776"/>
      <c r="Q3195" s="776"/>
      <c r="R3195" s="776"/>
      <c r="S3195" s="776"/>
      <c r="T3195" s="776"/>
      <c r="U3195" s="776"/>
      <c r="V3195" s="46"/>
      <c r="W3195" s="46"/>
      <c r="X3195" s="775"/>
      <c r="Y3195" s="775"/>
      <c r="Z3195" s="775"/>
      <c r="AA3195" s="775"/>
      <c r="AB3195" s="775"/>
    </row>
    <row r="3196" spans="1:28" s="43" customFormat="1" x14ac:dyDescent="0.2">
      <c r="A3196" s="776"/>
      <c r="B3196" s="780"/>
      <c r="D3196" s="779"/>
      <c r="E3196" s="779"/>
      <c r="F3196" s="778"/>
      <c r="G3196" s="777"/>
      <c r="H3196" s="776"/>
      <c r="I3196" s="776"/>
      <c r="J3196" s="776"/>
      <c r="K3196" s="776"/>
      <c r="L3196" s="776"/>
      <c r="M3196" s="776"/>
      <c r="N3196" s="776"/>
      <c r="O3196" s="776"/>
      <c r="P3196" s="776"/>
      <c r="Q3196" s="776"/>
      <c r="R3196" s="776"/>
      <c r="S3196" s="776"/>
      <c r="T3196" s="776"/>
      <c r="U3196" s="776"/>
      <c r="V3196" s="46"/>
      <c r="W3196" s="46"/>
      <c r="X3196" s="775"/>
      <c r="Y3196" s="775"/>
      <c r="Z3196" s="775"/>
      <c r="AA3196" s="775"/>
      <c r="AB3196" s="775"/>
    </row>
    <row r="3197" spans="1:28" s="43" customFormat="1" x14ac:dyDescent="0.2">
      <c r="A3197" s="776"/>
      <c r="B3197" s="780"/>
      <c r="D3197" s="779"/>
      <c r="E3197" s="779"/>
      <c r="F3197" s="778"/>
      <c r="G3197" s="777"/>
      <c r="H3197" s="776"/>
      <c r="I3197" s="776"/>
      <c r="J3197" s="776"/>
      <c r="K3197" s="776"/>
      <c r="L3197" s="776"/>
      <c r="M3197" s="776"/>
      <c r="N3197" s="776"/>
      <c r="O3197" s="776"/>
      <c r="P3197" s="776"/>
      <c r="Q3197" s="776"/>
      <c r="R3197" s="776"/>
      <c r="S3197" s="776"/>
      <c r="T3197" s="776"/>
      <c r="U3197" s="776"/>
      <c r="V3197" s="46"/>
      <c r="W3197" s="46"/>
      <c r="X3197" s="775"/>
      <c r="Y3197" s="775"/>
      <c r="Z3197" s="775"/>
      <c r="AA3197" s="775"/>
      <c r="AB3197" s="775"/>
    </row>
    <row r="3198" spans="1:28" s="43" customFormat="1" x14ac:dyDescent="0.2">
      <c r="A3198" s="776"/>
      <c r="B3198" s="780"/>
      <c r="D3198" s="779"/>
      <c r="E3198" s="779"/>
      <c r="F3198" s="778"/>
      <c r="G3198" s="777"/>
      <c r="H3198" s="776"/>
      <c r="I3198" s="776"/>
      <c r="J3198" s="776"/>
      <c r="K3198" s="776"/>
      <c r="L3198" s="776"/>
      <c r="M3198" s="776"/>
      <c r="N3198" s="776"/>
      <c r="O3198" s="776"/>
      <c r="P3198" s="776"/>
      <c r="Q3198" s="776"/>
      <c r="R3198" s="776"/>
      <c r="S3198" s="776"/>
      <c r="T3198" s="776"/>
      <c r="U3198" s="776"/>
      <c r="V3198" s="46"/>
      <c r="W3198" s="46"/>
      <c r="X3198" s="775"/>
      <c r="Y3198" s="775"/>
      <c r="Z3198" s="775"/>
      <c r="AA3198" s="775"/>
      <c r="AB3198" s="775"/>
    </row>
    <row r="3199" spans="1:28" s="43" customFormat="1" x14ac:dyDescent="0.2">
      <c r="A3199" s="776"/>
      <c r="B3199" s="780"/>
      <c r="D3199" s="779"/>
      <c r="E3199" s="779"/>
      <c r="F3199" s="778"/>
      <c r="G3199" s="777"/>
      <c r="H3199" s="776"/>
      <c r="I3199" s="776"/>
      <c r="J3199" s="776"/>
      <c r="K3199" s="776"/>
      <c r="L3199" s="776"/>
      <c r="M3199" s="776"/>
      <c r="N3199" s="776"/>
      <c r="O3199" s="776"/>
      <c r="P3199" s="776"/>
      <c r="Q3199" s="776"/>
      <c r="R3199" s="776"/>
      <c r="S3199" s="776"/>
      <c r="T3199" s="776"/>
      <c r="U3199" s="776"/>
      <c r="V3199" s="46"/>
      <c r="W3199" s="46"/>
      <c r="X3199" s="775"/>
      <c r="Y3199" s="775"/>
      <c r="Z3199" s="775"/>
      <c r="AA3199" s="775"/>
      <c r="AB3199" s="775"/>
    </row>
    <row r="3200" spans="1:28" s="43" customFormat="1" x14ac:dyDescent="0.2">
      <c r="A3200" s="776"/>
      <c r="B3200" s="780"/>
      <c r="D3200" s="779"/>
      <c r="E3200" s="779"/>
      <c r="F3200" s="778"/>
      <c r="G3200" s="777"/>
      <c r="H3200" s="776"/>
      <c r="I3200" s="776"/>
      <c r="J3200" s="776"/>
      <c r="K3200" s="776"/>
      <c r="L3200" s="776"/>
      <c r="M3200" s="776"/>
      <c r="N3200" s="776"/>
      <c r="O3200" s="776"/>
      <c r="P3200" s="776"/>
      <c r="Q3200" s="776"/>
      <c r="R3200" s="776"/>
      <c r="S3200" s="776"/>
      <c r="T3200" s="776"/>
      <c r="U3200" s="776"/>
      <c r="V3200" s="46"/>
      <c r="W3200" s="46"/>
      <c r="X3200" s="775"/>
      <c r="Y3200" s="775"/>
      <c r="Z3200" s="775"/>
      <c r="AA3200" s="775"/>
      <c r="AB3200" s="775"/>
    </row>
    <row r="3201" spans="1:28" s="43" customFormat="1" x14ac:dyDescent="0.2">
      <c r="A3201" s="776"/>
      <c r="B3201" s="780"/>
      <c r="D3201" s="779"/>
      <c r="E3201" s="779"/>
      <c r="F3201" s="778"/>
      <c r="G3201" s="777"/>
      <c r="H3201" s="776"/>
      <c r="I3201" s="776"/>
      <c r="J3201" s="776"/>
      <c r="K3201" s="776"/>
      <c r="L3201" s="776"/>
      <c r="M3201" s="776"/>
      <c r="N3201" s="776"/>
      <c r="O3201" s="776"/>
      <c r="P3201" s="776"/>
      <c r="Q3201" s="776"/>
      <c r="R3201" s="776"/>
      <c r="S3201" s="776"/>
      <c r="T3201" s="776"/>
      <c r="U3201" s="776"/>
      <c r="V3201" s="46"/>
      <c r="W3201" s="46"/>
      <c r="X3201" s="775"/>
      <c r="Y3201" s="775"/>
      <c r="Z3201" s="775"/>
      <c r="AA3201" s="775"/>
      <c r="AB3201" s="775"/>
    </row>
    <row r="3202" spans="1:28" s="43" customFormat="1" x14ac:dyDescent="0.2">
      <c r="A3202" s="776"/>
      <c r="B3202" s="780"/>
      <c r="D3202" s="779"/>
      <c r="E3202" s="779"/>
      <c r="F3202" s="778"/>
      <c r="G3202" s="777"/>
      <c r="H3202" s="776"/>
      <c r="I3202" s="776"/>
      <c r="J3202" s="776"/>
      <c r="K3202" s="776"/>
      <c r="L3202" s="776"/>
      <c r="M3202" s="776"/>
      <c r="N3202" s="776"/>
      <c r="O3202" s="776"/>
      <c r="P3202" s="776"/>
      <c r="Q3202" s="776"/>
      <c r="R3202" s="776"/>
      <c r="S3202" s="776"/>
      <c r="T3202" s="776"/>
      <c r="U3202" s="776"/>
      <c r="V3202" s="46"/>
      <c r="W3202" s="46"/>
      <c r="X3202" s="775"/>
      <c r="Y3202" s="775"/>
      <c r="Z3202" s="775"/>
      <c r="AA3202" s="775"/>
      <c r="AB3202" s="775"/>
    </row>
    <row r="3203" spans="1:28" s="43" customFormat="1" x14ac:dyDescent="0.2">
      <c r="A3203" s="776"/>
      <c r="B3203" s="780"/>
      <c r="D3203" s="779"/>
      <c r="E3203" s="779"/>
      <c r="F3203" s="778"/>
      <c r="G3203" s="777"/>
      <c r="H3203" s="776"/>
      <c r="I3203" s="776"/>
      <c r="J3203" s="776"/>
      <c r="K3203" s="776"/>
      <c r="L3203" s="776"/>
      <c r="M3203" s="776"/>
      <c r="N3203" s="776"/>
      <c r="O3203" s="776"/>
      <c r="P3203" s="776"/>
      <c r="Q3203" s="776"/>
      <c r="R3203" s="776"/>
      <c r="S3203" s="776"/>
      <c r="T3203" s="776"/>
      <c r="U3203" s="776"/>
      <c r="V3203" s="46"/>
      <c r="W3203" s="46"/>
      <c r="X3203" s="775"/>
      <c r="Y3203" s="775"/>
      <c r="Z3203" s="775"/>
      <c r="AA3203" s="775"/>
      <c r="AB3203" s="775"/>
    </row>
    <row r="3204" spans="1:28" s="43" customFormat="1" x14ac:dyDescent="0.2">
      <c r="A3204" s="776"/>
      <c r="B3204" s="780"/>
      <c r="D3204" s="779"/>
      <c r="E3204" s="779"/>
      <c r="F3204" s="778"/>
      <c r="G3204" s="777"/>
      <c r="H3204" s="776"/>
      <c r="I3204" s="776"/>
      <c r="J3204" s="776"/>
      <c r="K3204" s="776"/>
      <c r="L3204" s="776"/>
      <c r="M3204" s="776"/>
      <c r="N3204" s="776"/>
      <c r="O3204" s="776"/>
      <c r="P3204" s="776"/>
      <c r="Q3204" s="776"/>
      <c r="R3204" s="776"/>
      <c r="S3204" s="776"/>
      <c r="T3204" s="776"/>
      <c r="U3204" s="776"/>
      <c r="V3204" s="46"/>
      <c r="W3204" s="46"/>
      <c r="X3204" s="775"/>
      <c r="Y3204" s="775"/>
      <c r="Z3204" s="775"/>
      <c r="AA3204" s="775"/>
      <c r="AB3204" s="775"/>
    </row>
    <row r="3205" spans="1:28" s="43" customFormat="1" x14ac:dyDescent="0.2">
      <c r="A3205" s="776"/>
      <c r="B3205" s="780"/>
      <c r="D3205" s="779"/>
      <c r="E3205" s="779"/>
      <c r="F3205" s="778"/>
      <c r="G3205" s="777"/>
      <c r="H3205" s="776"/>
      <c r="I3205" s="776"/>
      <c r="J3205" s="776"/>
      <c r="K3205" s="776"/>
      <c r="L3205" s="776"/>
      <c r="M3205" s="776"/>
      <c r="N3205" s="776"/>
      <c r="O3205" s="776"/>
      <c r="P3205" s="776"/>
      <c r="Q3205" s="776"/>
      <c r="R3205" s="776"/>
      <c r="S3205" s="776"/>
      <c r="T3205" s="776"/>
      <c r="U3205" s="776"/>
      <c r="V3205" s="46"/>
      <c r="W3205" s="46"/>
      <c r="X3205" s="775"/>
      <c r="Y3205" s="775"/>
      <c r="Z3205" s="775"/>
      <c r="AA3205" s="775"/>
      <c r="AB3205" s="775"/>
    </row>
    <row r="3206" spans="1:28" s="43" customFormat="1" x14ac:dyDescent="0.2">
      <c r="A3206" s="776"/>
      <c r="B3206" s="780"/>
      <c r="D3206" s="779"/>
      <c r="E3206" s="779"/>
      <c r="F3206" s="778"/>
      <c r="G3206" s="777"/>
      <c r="H3206" s="776"/>
      <c r="I3206" s="776"/>
      <c r="J3206" s="776"/>
      <c r="K3206" s="776"/>
      <c r="L3206" s="776"/>
      <c r="M3206" s="776"/>
      <c r="N3206" s="776"/>
      <c r="O3206" s="776"/>
      <c r="P3206" s="776"/>
      <c r="Q3206" s="776"/>
      <c r="R3206" s="776"/>
      <c r="S3206" s="776"/>
      <c r="T3206" s="776"/>
      <c r="U3206" s="776"/>
      <c r="V3206" s="46"/>
      <c r="W3206" s="46"/>
      <c r="X3206" s="775"/>
      <c r="Y3206" s="775"/>
      <c r="Z3206" s="775"/>
      <c r="AA3206" s="775"/>
      <c r="AB3206" s="775"/>
    </row>
    <row r="3207" spans="1:28" s="43" customFormat="1" x14ac:dyDescent="0.2">
      <c r="A3207" s="776"/>
      <c r="B3207" s="780"/>
      <c r="D3207" s="779"/>
      <c r="E3207" s="779"/>
      <c r="F3207" s="778"/>
      <c r="G3207" s="777"/>
      <c r="H3207" s="776"/>
      <c r="I3207" s="776"/>
      <c r="J3207" s="776"/>
      <c r="K3207" s="776"/>
      <c r="L3207" s="776"/>
      <c r="M3207" s="776"/>
      <c r="N3207" s="776"/>
      <c r="O3207" s="776"/>
      <c r="P3207" s="776"/>
      <c r="Q3207" s="776"/>
      <c r="R3207" s="776"/>
      <c r="S3207" s="776"/>
      <c r="T3207" s="776"/>
      <c r="U3207" s="776"/>
      <c r="V3207" s="46"/>
      <c r="W3207" s="46"/>
      <c r="X3207" s="775"/>
      <c r="Y3207" s="775"/>
      <c r="Z3207" s="775"/>
      <c r="AA3207" s="775"/>
      <c r="AB3207" s="775"/>
    </row>
    <row r="3208" spans="1:28" s="43" customFormat="1" x14ac:dyDescent="0.2">
      <c r="A3208" s="776"/>
      <c r="B3208" s="780"/>
      <c r="D3208" s="779"/>
      <c r="E3208" s="779"/>
      <c r="F3208" s="778"/>
      <c r="G3208" s="777"/>
      <c r="H3208" s="776"/>
      <c r="I3208" s="776"/>
      <c r="J3208" s="776"/>
      <c r="K3208" s="776"/>
      <c r="L3208" s="776"/>
      <c r="M3208" s="776"/>
      <c r="N3208" s="776"/>
      <c r="O3208" s="776"/>
      <c r="P3208" s="776"/>
      <c r="Q3208" s="776"/>
      <c r="R3208" s="776"/>
      <c r="S3208" s="776"/>
      <c r="T3208" s="776"/>
      <c r="U3208" s="776"/>
      <c r="V3208" s="46"/>
      <c r="W3208" s="46"/>
      <c r="X3208" s="775"/>
      <c r="Y3208" s="775"/>
      <c r="Z3208" s="775"/>
      <c r="AA3208" s="775"/>
      <c r="AB3208" s="775"/>
    </row>
    <row r="3209" spans="1:28" s="43" customFormat="1" x14ac:dyDescent="0.2">
      <c r="A3209" s="776"/>
      <c r="B3209" s="780"/>
      <c r="D3209" s="779"/>
      <c r="E3209" s="779"/>
      <c r="F3209" s="778"/>
      <c r="G3209" s="777"/>
      <c r="H3209" s="776"/>
      <c r="I3209" s="776"/>
      <c r="J3209" s="776"/>
      <c r="K3209" s="776"/>
      <c r="L3209" s="776"/>
      <c r="M3209" s="776"/>
      <c r="N3209" s="776"/>
      <c r="O3209" s="776"/>
      <c r="P3209" s="776"/>
      <c r="Q3209" s="776"/>
      <c r="R3209" s="776"/>
      <c r="S3209" s="776"/>
      <c r="T3209" s="776"/>
      <c r="U3209" s="776"/>
      <c r="V3209" s="46"/>
      <c r="W3209" s="46"/>
      <c r="X3209" s="775"/>
      <c r="Y3209" s="775"/>
      <c r="Z3209" s="775"/>
      <c r="AA3209" s="775"/>
      <c r="AB3209" s="775"/>
    </row>
    <row r="3210" spans="1:28" s="43" customFormat="1" x14ac:dyDescent="0.2">
      <c r="A3210" s="776"/>
      <c r="B3210" s="780"/>
      <c r="D3210" s="779"/>
      <c r="E3210" s="779"/>
      <c r="F3210" s="778"/>
      <c r="G3210" s="777"/>
      <c r="H3210" s="776"/>
      <c r="I3210" s="776"/>
      <c r="J3210" s="776"/>
      <c r="K3210" s="776"/>
      <c r="L3210" s="776"/>
      <c r="M3210" s="776"/>
      <c r="N3210" s="776"/>
      <c r="O3210" s="776"/>
      <c r="P3210" s="776"/>
      <c r="Q3210" s="776"/>
      <c r="R3210" s="776"/>
      <c r="S3210" s="776"/>
      <c r="T3210" s="776"/>
      <c r="U3210" s="776"/>
      <c r="V3210" s="46"/>
      <c r="W3210" s="46"/>
      <c r="X3210" s="775"/>
      <c r="Y3210" s="775"/>
      <c r="Z3210" s="775"/>
      <c r="AA3210" s="775"/>
      <c r="AB3210" s="775"/>
    </row>
    <row r="3211" spans="1:28" s="43" customFormat="1" x14ac:dyDescent="0.2">
      <c r="A3211" s="776"/>
      <c r="B3211" s="780"/>
      <c r="D3211" s="779"/>
      <c r="E3211" s="779"/>
      <c r="F3211" s="778"/>
      <c r="G3211" s="777"/>
      <c r="H3211" s="776"/>
      <c r="I3211" s="776"/>
      <c r="J3211" s="776"/>
      <c r="K3211" s="776"/>
      <c r="L3211" s="776"/>
      <c r="M3211" s="776"/>
      <c r="N3211" s="776"/>
      <c r="O3211" s="776"/>
      <c r="P3211" s="776"/>
      <c r="Q3211" s="776"/>
      <c r="R3211" s="776"/>
      <c r="S3211" s="776"/>
      <c r="T3211" s="776"/>
      <c r="U3211" s="776"/>
      <c r="V3211" s="46"/>
      <c r="W3211" s="46"/>
      <c r="X3211" s="775"/>
      <c r="Y3211" s="775"/>
      <c r="Z3211" s="775"/>
      <c r="AA3211" s="775"/>
      <c r="AB3211" s="775"/>
    </row>
    <row r="3212" spans="1:28" s="43" customFormat="1" x14ac:dyDescent="0.2">
      <c r="A3212" s="776"/>
      <c r="B3212" s="780"/>
      <c r="D3212" s="779"/>
      <c r="E3212" s="779"/>
      <c r="F3212" s="778"/>
      <c r="G3212" s="777"/>
      <c r="H3212" s="776"/>
      <c r="I3212" s="776"/>
      <c r="J3212" s="776"/>
      <c r="K3212" s="776"/>
      <c r="L3212" s="776"/>
      <c r="M3212" s="776"/>
      <c r="N3212" s="776"/>
      <c r="O3212" s="776"/>
      <c r="P3212" s="776"/>
      <c r="Q3212" s="776"/>
      <c r="R3212" s="776"/>
      <c r="S3212" s="776"/>
      <c r="T3212" s="776"/>
      <c r="U3212" s="776"/>
      <c r="V3212" s="46"/>
      <c r="W3212" s="46"/>
      <c r="X3212" s="775"/>
      <c r="Y3212" s="775"/>
      <c r="Z3212" s="775"/>
      <c r="AA3212" s="775"/>
      <c r="AB3212" s="775"/>
    </row>
    <row r="3213" spans="1:28" s="43" customFormat="1" x14ac:dyDescent="0.2">
      <c r="A3213" s="776"/>
      <c r="B3213" s="780"/>
      <c r="D3213" s="779"/>
      <c r="E3213" s="779"/>
      <c r="F3213" s="778"/>
      <c r="G3213" s="777"/>
      <c r="H3213" s="776"/>
      <c r="I3213" s="776"/>
      <c r="J3213" s="776"/>
      <c r="K3213" s="776"/>
      <c r="L3213" s="776"/>
      <c r="M3213" s="776"/>
      <c r="N3213" s="776"/>
      <c r="O3213" s="776"/>
      <c r="P3213" s="776"/>
      <c r="Q3213" s="776"/>
      <c r="R3213" s="776"/>
      <c r="S3213" s="776"/>
      <c r="T3213" s="776"/>
      <c r="U3213" s="776"/>
      <c r="V3213" s="46"/>
      <c r="W3213" s="46"/>
      <c r="X3213" s="775"/>
      <c r="Y3213" s="775"/>
      <c r="Z3213" s="775"/>
      <c r="AA3213" s="775"/>
      <c r="AB3213" s="775"/>
    </row>
    <row r="3214" spans="1:28" s="43" customFormat="1" x14ac:dyDescent="0.2">
      <c r="A3214" s="776"/>
      <c r="B3214" s="780"/>
      <c r="D3214" s="779"/>
      <c r="E3214" s="779"/>
      <c r="F3214" s="778"/>
      <c r="G3214" s="777"/>
      <c r="H3214" s="776"/>
      <c r="I3214" s="776"/>
      <c r="J3214" s="776"/>
      <c r="K3214" s="776"/>
      <c r="L3214" s="776"/>
      <c r="M3214" s="776"/>
      <c r="N3214" s="776"/>
      <c r="O3214" s="776"/>
      <c r="P3214" s="776"/>
      <c r="Q3214" s="776"/>
      <c r="R3214" s="776"/>
      <c r="S3214" s="776"/>
      <c r="T3214" s="776"/>
      <c r="U3214" s="776"/>
      <c r="V3214" s="46"/>
      <c r="W3214" s="46"/>
      <c r="X3214" s="775"/>
      <c r="Y3214" s="775"/>
      <c r="Z3214" s="775"/>
      <c r="AA3214" s="775"/>
      <c r="AB3214" s="775"/>
    </row>
    <row r="3215" spans="1:28" s="43" customFormat="1" x14ac:dyDescent="0.2">
      <c r="A3215" s="776"/>
      <c r="B3215" s="780"/>
      <c r="D3215" s="779"/>
      <c r="E3215" s="779"/>
      <c r="F3215" s="778"/>
      <c r="G3215" s="777"/>
      <c r="H3215" s="776"/>
      <c r="I3215" s="776"/>
      <c r="J3215" s="776"/>
      <c r="K3215" s="776"/>
      <c r="L3215" s="776"/>
      <c r="M3215" s="776"/>
      <c r="N3215" s="776"/>
      <c r="O3215" s="776"/>
      <c r="P3215" s="776"/>
      <c r="Q3215" s="776"/>
      <c r="R3215" s="776"/>
      <c r="S3215" s="776"/>
      <c r="T3215" s="776"/>
      <c r="U3215" s="776"/>
      <c r="V3215" s="46"/>
      <c r="W3215" s="46"/>
      <c r="X3215" s="775"/>
      <c r="Y3215" s="775"/>
      <c r="Z3215" s="775"/>
      <c r="AA3215" s="775"/>
      <c r="AB3215" s="775"/>
    </row>
    <row r="3216" spans="1:28" s="43" customFormat="1" x14ac:dyDescent="0.2">
      <c r="A3216" s="776"/>
      <c r="B3216" s="780"/>
      <c r="D3216" s="779"/>
      <c r="E3216" s="779"/>
      <c r="F3216" s="778"/>
      <c r="G3216" s="777"/>
      <c r="H3216" s="776"/>
      <c r="I3216" s="776"/>
      <c r="J3216" s="776"/>
      <c r="K3216" s="776"/>
      <c r="L3216" s="776"/>
      <c r="M3216" s="776"/>
      <c r="N3216" s="776"/>
      <c r="O3216" s="776"/>
      <c r="P3216" s="776"/>
      <c r="Q3216" s="776"/>
      <c r="R3216" s="776"/>
      <c r="S3216" s="776"/>
      <c r="T3216" s="776"/>
      <c r="U3216" s="776"/>
      <c r="V3216" s="46"/>
      <c r="W3216" s="46"/>
      <c r="X3216" s="775"/>
      <c r="Y3216" s="775"/>
      <c r="Z3216" s="775"/>
      <c r="AA3216" s="775"/>
      <c r="AB3216" s="775"/>
    </row>
    <row r="3217" spans="1:28" s="43" customFormat="1" x14ac:dyDescent="0.2">
      <c r="A3217" s="776"/>
      <c r="B3217" s="780"/>
      <c r="D3217" s="779"/>
      <c r="E3217" s="779"/>
      <c r="F3217" s="778"/>
      <c r="G3217" s="777"/>
      <c r="H3217" s="776"/>
      <c r="I3217" s="776"/>
      <c r="J3217" s="776"/>
      <c r="K3217" s="776"/>
      <c r="L3217" s="776"/>
      <c r="M3217" s="776"/>
      <c r="N3217" s="776"/>
      <c r="O3217" s="776"/>
      <c r="P3217" s="776"/>
      <c r="Q3217" s="776"/>
      <c r="R3217" s="776"/>
      <c r="S3217" s="776"/>
      <c r="T3217" s="776"/>
      <c r="U3217" s="776"/>
      <c r="V3217" s="46"/>
      <c r="W3217" s="46"/>
      <c r="X3217" s="775"/>
      <c r="Y3217" s="775"/>
      <c r="Z3217" s="775"/>
      <c r="AA3217" s="775"/>
      <c r="AB3217" s="775"/>
    </row>
    <row r="3218" spans="1:28" s="43" customFormat="1" x14ac:dyDescent="0.2">
      <c r="A3218" s="776"/>
      <c r="B3218" s="780"/>
      <c r="D3218" s="779"/>
      <c r="E3218" s="779"/>
      <c r="F3218" s="778"/>
      <c r="G3218" s="777"/>
      <c r="H3218" s="776"/>
      <c r="I3218" s="776"/>
      <c r="J3218" s="776"/>
      <c r="K3218" s="776"/>
      <c r="L3218" s="776"/>
      <c r="M3218" s="776"/>
      <c r="N3218" s="776"/>
      <c r="O3218" s="776"/>
      <c r="P3218" s="776"/>
      <c r="Q3218" s="776"/>
      <c r="R3218" s="776"/>
      <c r="S3218" s="776"/>
      <c r="T3218" s="776"/>
      <c r="U3218" s="776"/>
      <c r="V3218" s="46"/>
      <c r="W3218" s="46"/>
      <c r="X3218" s="775"/>
      <c r="Y3218" s="775"/>
      <c r="Z3218" s="775"/>
      <c r="AA3218" s="775"/>
      <c r="AB3218" s="775"/>
    </row>
    <row r="3219" spans="1:28" s="43" customFormat="1" x14ac:dyDescent="0.2">
      <c r="A3219" s="776"/>
      <c r="B3219" s="780"/>
      <c r="D3219" s="779"/>
      <c r="E3219" s="779"/>
      <c r="F3219" s="778"/>
      <c r="G3219" s="777"/>
      <c r="H3219" s="776"/>
      <c r="I3219" s="776"/>
      <c r="J3219" s="776"/>
      <c r="K3219" s="776"/>
      <c r="L3219" s="776"/>
      <c r="M3219" s="776"/>
      <c r="N3219" s="776"/>
      <c r="O3219" s="776"/>
      <c r="P3219" s="776"/>
      <c r="Q3219" s="776"/>
      <c r="R3219" s="776"/>
      <c r="S3219" s="776"/>
      <c r="T3219" s="776"/>
      <c r="U3219" s="776"/>
      <c r="V3219" s="46"/>
      <c r="W3219" s="46"/>
      <c r="X3219" s="775"/>
      <c r="Y3219" s="775"/>
      <c r="Z3219" s="775"/>
      <c r="AA3219" s="775"/>
      <c r="AB3219" s="775"/>
    </row>
    <row r="3220" spans="1:28" s="43" customFormat="1" x14ac:dyDescent="0.2">
      <c r="A3220" s="776"/>
      <c r="B3220" s="780"/>
      <c r="D3220" s="779"/>
      <c r="E3220" s="779"/>
      <c r="F3220" s="778"/>
      <c r="G3220" s="777"/>
      <c r="H3220" s="776"/>
      <c r="I3220" s="776"/>
      <c r="J3220" s="776"/>
      <c r="K3220" s="776"/>
      <c r="L3220" s="776"/>
      <c r="M3220" s="776"/>
      <c r="N3220" s="776"/>
      <c r="O3220" s="776"/>
      <c r="P3220" s="776"/>
      <c r="Q3220" s="776"/>
      <c r="R3220" s="776"/>
      <c r="S3220" s="776"/>
      <c r="T3220" s="776"/>
      <c r="U3220" s="776"/>
      <c r="V3220" s="46"/>
      <c r="W3220" s="46"/>
      <c r="X3220" s="775"/>
      <c r="Y3220" s="775"/>
      <c r="Z3220" s="775"/>
      <c r="AA3220" s="775"/>
      <c r="AB3220" s="775"/>
    </row>
    <row r="3221" spans="1:28" s="43" customFormat="1" x14ac:dyDescent="0.2">
      <c r="A3221" s="776"/>
      <c r="B3221" s="780"/>
      <c r="D3221" s="779"/>
      <c r="E3221" s="779"/>
      <c r="F3221" s="778"/>
      <c r="G3221" s="777"/>
      <c r="H3221" s="776"/>
      <c r="I3221" s="776"/>
      <c r="J3221" s="776"/>
      <c r="K3221" s="776"/>
      <c r="L3221" s="776"/>
      <c r="M3221" s="776"/>
      <c r="N3221" s="776"/>
      <c r="O3221" s="776"/>
      <c r="P3221" s="776"/>
      <c r="Q3221" s="776"/>
      <c r="R3221" s="776"/>
      <c r="S3221" s="776"/>
      <c r="T3221" s="776"/>
      <c r="U3221" s="776"/>
      <c r="V3221" s="46"/>
      <c r="W3221" s="46"/>
      <c r="X3221" s="775"/>
      <c r="Y3221" s="775"/>
      <c r="Z3221" s="775"/>
      <c r="AA3221" s="775"/>
      <c r="AB3221" s="775"/>
    </row>
    <row r="3222" spans="1:28" s="43" customFormat="1" x14ac:dyDescent="0.2">
      <c r="A3222" s="776"/>
      <c r="B3222" s="780"/>
      <c r="D3222" s="779"/>
      <c r="E3222" s="779"/>
      <c r="F3222" s="778"/>
      <c r="G3222" s="777"/>
      <c r="H3222" s="776"/>
      <c r="I3222" s="776"/>
      <c r="J3222" s="776"/>
      <c r="K3222" s="776"/>
      <c r="L3222" s="776"/>
      <c r="M3222" s="776"/>
      <c r="N3222" s="776"/>
      <c r="O3222" s="776"/>
      <c r="P3222" s="776"/>
      <c r="Q3222" s="776"/>
      <c r="R3222" s="776"/>
      <c r="S3222" s="776"/>
      <c r="T3222" s="776"/>
      <c r="U3222" s="776"/>
      <c r="V3222" s="46"/>
      <c r="W3222" s="46"/>
      <c r="X3222" s="775"/>
      <c r="Y3222" s="775"/>
      <c r="Z3222" s="775"/>
      <c r="AA3222" s="775"/>
      <c r="AB3222" s="775"/>
    </row>
    <row r="3223" spans="1:28" s="43" customFormat="1" x14ac:dyDescent="0.2">
      <c r="A3223" s="776"/>
      <c r="B3223" s="780"/>
      <c r="D3223" s="779"/>
      <c r="E3223" s="779"/>
      <c r="F3223" s="778"/>
      <c r="G3223" s="777"/>
      <c r="H3223" s="776"/>
      <c r="I3223" s="776"/>
      <c r="J3223" s="776"/>
      <c r="K3223" s="776"/>
      <c r="L3223" s="776"/>
      <c r="M3223" s="776"/>
      <c r="N3223" s="776"/>
      <c r="O3223" s="776"/>
      <c r="P3223" s="776"/>
      <c r="Q3223" s="776"/>
      <c r="R3223" s="776"/>
      <c r="S3223" s="776"/>
      <c r="T3223" s="776"/>
      <c r="U3223" s="776"/>
      <c r="V3223" s="46"/>
      <c r="W3223" s="46"/>
      <c r="X3223" s="775"/>
      <c r="Y3223" s="775"/>
      <c r="Z3223" s="775"/>
      <c r="AA3223" s="775"/>
      <c r="AB3223" s="775"/>
    </row>
    <row r="3224" spans="1:28" s="43" customFormat="1" x14ac:dyDescent="0.2">
      <c r="A3224" s="776"/>
      <c r="B3224" s="780"/>
      <c r="D3224" s="779"/>
      <c r="E3224" s="779"/>
      <c r="F3224" s="778"/>
      <c r="G3224" s="777"/>
      <c r="H3224" s="776"/>
      <c r="I3224" s="776"/>
      <c r="J3224" s="776"/>
      <c r="K3224" s="776"/>
      <c r="L3224" s="776"/>
      <c r="M3224" s="776"/>
      <c r="N3224" s="776"/>
      <c r="O3224" s="776"/>
      <c r="P3224" s="776"/>
      <c r="Q3224" s="776"/>
      <c r="R3224" s="776"/>
      <c r="S3224" s="776"/>
      <c r="T3224" s="776"/>
      <c r="U3224" s="776"/>
      <c r="V3224" s="46"/>
      <c r="W3224" s="46"/>
      <c r="X3224" s="775"/>
      <c r="Y3224" s="775"/>
      <c r="Z3224" s="775"/>
      <c r="AA3224" s="775"/>
      <c r="AB3224" s="775"/>
    </row>
    <row r="3225" spans="1:28" s="43" customFormat="1" x14ac:dyDescent="0.2">
      <c r="A3225" s="776"/>
      <c r="B3225" s="780"/>
      <c r="D3225" s="779"/>
      <c r="E3225" s="779"/>
      <c r="F3225" s="778"/>
      <c r="G3225" s="777"/>
      <c r="H3225" s="776"/>
      <c r="I3225" s="776"/>
      <c r="J3225" s="776"/>
      <c r="K3225" s="776"/>
      <c r="L3225" s="776"/>
      <c r="M3225" s="776"/>
      <c r="N3225" s="776"/>
      <c r="O3225" s="776"/>
      <c r="P3225" s="776"/>
      <c r="Q3225" s="776"/>
      <c r="R3225" s="776"/>
      <c r="S3225" s="776"/>
      <c r="T3225" s="776"/>
      <c r="U3225" s="776"/>
      <c r="V3225" s="46"/>
      <c r="W3225" s="46"/>
      <c r="X3225" s="775"/>
      <c r="Y3225" s="775"/>
      <c r="Z3225" s="775"/>
      <c r="AA3225" s="775"/>
      <c r="AB3225" s="775"/>
    </row>
    <row r="3226" spans="1:28" s="43" customFormat="1" x14ac:dyDescent="0.2">
      <c r="A3226" s="776"/>
      <c r="B3226" s="780"/>
      <c r="D3226" s="779"/>
      <c r="E3226" s="779"/>
      <c r="F3226" s="778"/>
      <c r="G3226" s="777"/>
      <c r="H3226" s="776"/>
      <c r="I3226" s="776"/>
      <c r="J3226" s="776"/>
      <c r="K3226" s="776"/>
      <c r="L3226" s="776"/>
      <c r="M3226" s="776"/>
      <c r="N3226" s="776"/>
      <c r="O3226" s="776"/>
      <c r="P3226" s="776"/>
      <c r="Q3226" s="776"/>
      <c r="R3226" s="776"/>
      <c r="S3226" s="776"/>
      <c r="T3226" s="776"/>
      <c r="U3226" s="776"/>
      <c r="V3226" s="46"/>
      <c r="W3226" s="46"/>
      <c r="X3226" s="775"/>
      <c r="Y3226" s="775"/>
      <c r="Z3226" s="775"/>
      <c r="AA3226" s="775"/>
      <c r="AB3226" s="775"/>
    </row>
    <row r="3227" spans="1:28" s="43" customFormat="1" x14ac:dyDescent="0.2">
      <c r="A3227" s="776"/>
      <c r="B3227" s="780"/>
      <c r="D3227" s="779"/>
      <c r="E3227" s="779"/>
      <c r="F3227" s="778"/>
      <c r="G3227" s="777"/>
      <c r="H3227" s="776"/>
      <c r="I3227" s="776"/>
      <c r="J3227" s="776"/>
      <c r="K3227" s="776"/>
      <c r="L3227" s="776"/>
      <c r="M3227" s="776"/>
      <c r="N3227" s="776"/>
      <c r="O3227" s="776"/>
      <c r="P3227" s="776"/>
      <c r="Q3227" s="776"/>
      <c r="R3227" s="776"/>
      <c r="S3227" s="776"/>
      <c r="T3227" s="776"/>
      <c r="U3227" s="776"/>
      <c r="V3227" s="46"/>
      <c r="W3227" s="46"/>
      <c r="X3227" s="775"/>
      <c r="Y3227" s="775"/>
      <c r="Z3227" s="775"/>
      <c r="AA3227" s="775"/>
      <c r="AB3227" s="775"/>
    </row>
    <row r="3228" spans="1:28" s="43" customFormat="1" x14ac:dyDescent="0.2">
      <c r="A3228" s="776"/>
      <c r="B3228" s="780"/>
      <c r="D3228" s="779"/>
      <c r="E3228" s="779"/>
      <c r="F3228" s="778"/>
      <c r="G3228" s="777"/>
      <c r="H3228" s="776"/>
      <c r="I3228" s="776"/>
      <c r="J3228" s="776"/>
      <c r="K3228" s="776"/>
      <c r="L3228" s="776"/>
      <c r="M3228" s="776"/>
      <c r="N3228" s="776"/>
      <c r="O3228" s="776"/>
      <c r="P3228" s="776"/>
      <c r="Q3228" s="776"/>
      <c r="R3228" s="776"/>
      <c r="S3228" s="776"/>
      <c r="T3228" s="776"/>
      <c r="U3228" s="776"/>
      <c r="V3228" s="46"/>
      <c r="W3228" s="46"/>
      <c r="X3228" s="775"/>
      <c r="Y3228" s="775"/>
      <c r="Z3228" s="775"/>
      <c r="AA3228" s="775"/>
      <c r="AB3228" s="775"/>
    </row>
    <row r="3229" spans="1:28" s="43" customFormat="1" x14ac:dyDescent="0.2">
      <c r="A3229" s="776"/>
      <c r="B3229" s="780"/>
      <c r="D3229" s="779"/>
      <c r="E3229" s="779"/>
      <c r="F3229" s="778"/>
      <c r="G3229" s="777"/>
      <c r="H3229" s="776"/>
      <c r="I3229" s="776"/>
      <c r="J3229" s="776"/>
      <c r="K3229" s="776"/>
      <c r="L3229" s="776"/>
      <c r="M3229" s="776"/>
      <c r="N3229" s="776"/>
      <c r="O3229" s="776"/>
      <c r="P3229" s="776"/>
      <c r="Q3229" s="776"/>
      <c r="R3229" s="776"/>
      <c r="S3229" s="776"/>
      <c r="T3229" s="776"/>
      <c r="U3229" s="776"/>
      <c r="V3229" s="46"/>
      <c r="W3229" s="46"/>
      <c r="X3229" s="775"/>
      <c r="Y3229" s="775"/>
      <c r="Z3229" s="775"/>
      <c r="AA3229" s="775"/>
      <c r="AB3229" s="775"/>
    </row>
    <row r="3230" spans="1:28" s="43" customFormat="1" x14ac:dyDescent="0.2">
      <c r="A3230" s="776"/>
      <c r="B3230" s="780"/>
      <c r="D3230" s="779"/>
      <c r="E3230" s="779"/>
      <c r="F3230" s="778"/>
      <c r="G3230" s="777"/>
      <c r="H3230" s="776"/>
      <c r="I3230" s="776"/>
      <c r="J3230" s="776"/>
      <c r="K3230" s="776"/>
      <c r="L3230" s="776"/>
      <c r="M3230" s="776"/>
      <c r="N3230" s="776"/>
      <c r="O3230" s="776"/>
      <c r="P3230" s="776"/>
      <c r="Q3230" s="776"/>
      <c r="R3230" s="776"/>
      <c r="S3230" s="776"/>
      <c r="T3230" s="776"/>
      <c r="U3230" s="776"/>
      <c r="V3230" s="46"/>
      <c r="W3230" s="46"/>
      <c r="X3230" s="775"/>
      <c r="Y3230" s="775"/>
      <c r="Z3230" s="775"/>
      <c r="AA3230" s="775"/>
      <c r="AB3230" s="775"/>
    </row>
    <row r="3231" spans="1:28" s="43" customFormat="1" x14ac:dyDescent="0.2">
      <c r="A3231" s="776"/>
      <c r="B3231" s="780"/>
      <c r="D3231" s="779"/>
      <c r="E3231" s="779"/>
      <c r="F3231" s="778"/>
      <c r="G3231" s="777"/>
      <c r="H3231" s="776"/>
      <c r="I3231" s="776"/>
      <c r="J3231" s="776"/>
      <c r="K3231" s="776"/>
      <c r="L3231" s="776"/>
      <c r="M3231" s="776"/>
      <c r="N3231" s="776"/>
      <c r="O3231" s="776"/>
      <c r="P3231" s="776"/>
      <c r="Q3231" s="776"/>
      <c r="R3231" s="776"/>
      <c r="S3231" s="776"/>
      <c r="T3231" s="776"/>
      <c r="U3231" s="776"/>
      <c r="V3231" s="46"/>
      <c r="W3231" s="46"/>
      <c r="X3231" s="775"/>
      <c r="Y3231" s="775"/>
      <c r="Z3231" s="775"/>
      <c r="AA3231" s="775"/>
      <c r="AB3231" s="775"/>
    </row>
    <row r="3232" spans="1:28" s="43" customFormat="1" x14ac:dyDescent="0.2">
      <c r="A3232" s="776"/>
      <c r="B3232" s="780"/>
      <c r="D3232" s="779"/>
      <c r="E3232" s="779"/>
      <c r="F3232" s="778"/>
      <c r="G3232" s="777"/>
      <c r="H3232" s="776"/>
      <c r="I3232" s="776"/>
      <c r="J3232" s="776"/>
      <c r="K3232" s="776"/>
      <c r="L3232" s="776"/>
      <c r="M3232" s="776"/>
      <c r="N3232" s="776"/>
      <c r="O3232" s="776"/>
      <c r="P3232" s="776"/>
      <c r="Q3232" s="776"/>
      <c r="R3232" s="776"/>
      <c r="S3232" s="776"/>
      <c r="T3232" s="776"/>
      <c r="U3232" s="776"/>
      <c r="V3232" s="46"/>
      <c r="W3232" s="46"/>
      <c r="X3232" s="775"/>
      <c r="Y3232" s="775"/>
      <c r="Z3232" s="775"/>
      <c r="AA3232" s="775"/>
      <c r="AB3232" s="775"/>
    </row>
    <row r="3233" spans="1:28" s="43" customFormat="1" x14ac:dyDescent="0.2">
      <c r="A3233" s="776"/>
      <c r="B3233" s="780"/>
      <c r="D3233" s="779"/>
      <c r="E3233" s="779"/>
      <c r="F3233" s="778"/>
      <c r="G3233" s="777"/>
      <c r="H3233" s="776"/>
      <c r="I3233" s="776"/>
      <c r="J3233" s="776"/>
      <c r="K3233" s="776"/>
      <c r="L3233" s="776"/>
      <c r="M3233" s="776"/>
      <c r="N3233" s="776"/>
      <c r="O3233" s="776"/>
      <c r="P3233" s="776"/>
      <c r="Q3233" s="776"/>
      <c r="R3233" s="776"/>
      <c r="S3233" s="776"/>
      <c r="T3233" s="776"/>
      <c r="U3233" s="776"/>
      <c r="V3233" s="46"/>
      <c r="W3233" s="46"/>
      <c r="X3233" s="775"/>
      <c r="Y3233" s="775"/>
      <c r="Z3233" s="775"/>
      <c r="AA3233" s="775"/>
      <c r="AB3233" s="775"/>
    </row>
    <row r="3234" spans="1:28" s="43" customFormat="1" x14ac:dyDescent="0.2">
      <c r="A3234" s="776"/>
      <c r="B3234" s="780"/>
      <c r="D3234" s="779"/>
      <c r="E3234" s="779"/>
      <c r="F3234" s="778"/>
      <c r="G3234" s="777"/>
      <c r="H3234" s="776"/>
      <c r="I3234" s="776"/>
      <c r="J3234" s="776"/>
      <c r="K3234" s="776"/>
      <c r="L3234" s="776"/>
      <c r="M3234" s="776"/>
      <c r="N3234" s="776"/>
      <c r="O3234" s="776"/>
      <c r="P3234" s="776"/>
      <c r="Q3234" s="776"/>
      <c r="R3234" s="776"/>
      <c r="S3234" s="776"/>
      <c r="T3234" s="776"/>
      <c r="U3234" s="776"/>
      <c r="V3234" s="46"/>
      <c r="W3234" s="46"/>
      <c r="X3234" s="775"/>
      <c r="Y3234" s="775"/>
      <c r="Z3234" s="775"/>
      <c r="AA3234" s="775"/>
      <c r="AB3234" s="775"/>
    </row>
    <row r="3235" spans="1:28" s="43" customFormat="1" x14ac:dyDescent="0.2">
      <c r="A3235" s="776"/>
      <c r="B3235" s="780"/>
      <c r="D3235" s="779"/>
      <c r="E3235" s="779"/>
      <c r="F3235" s="778"/>
      <c r="G3235" s="777"/>
      <c r="H3235" s="776"/>
      <c r="I3235" s="776"/>
      <c r="J3235" s="776"/>
      <c r="K3235" s="776"/>
      <c r="L3235" s="776"/>
      <c r="M3235" s="776"/>
      <c r="N3235" s="776"/>
      <c r="O3235" s="776"/>
      <c r="P3235" s="776"/>
      <c r="Q3235" s="776"/>
      <c r="R3235" s="776"/>
      <c r="S3235" s="776"/>
      <c r="T3235" s="776"/>
      <c r="U3235" s="776"/>
      <c r="V3235" s="46"/>
      <c r="W3235" s="46"/>
      <c r="X3235" s="775"/>
      <c r="Y3235" s="775"/>
      <c r="Z3235" s="775"/>
      <c r="AA3235" s="775"/>
      <c r="AB3235" s="775"/>
    </row>
    <row r="3236" spans="1:28" s="43" customFormat="1" x14ac:dyDescent="0.2">
      <c r="A3236" s="776"/>
      <c r="B3236" s="780"/>
      <c r="D3236" s="779"/>
      <c r="E3236" s="779"/>
      <c r="F3236" s="778"/>
      <c r="G3236" s="777"/>
      <c r="H3236" s="776"/>
      <c r="I3236" s="776"/>
      <c r="J3236" s="776"/>
      <c r="K3236" s="776"/>
      <c r="L3236" s="776"/>
      <c r="M3236" s="776"/>
      <c r="N3236" s="776"/>
      <c r="O3236" s="776"/>
      <c r="P3236" s="776"/>
      <c r="Q3236" s="776"/>
      <c r="R3236" s="776"/>
      <c r="S3236" s="776"/>
      <c r="T3236" s="776"/>
      <c r="U3236" s="776"/>
      <c r="V3236" s="46"/>
      <c r="W3236" s="46"/>
      <c r="X3236" s="775"/>
      <c r="Y3236" s="775"/>
      <c r="Z3236" s="775"/>
      <c r="AA3236" s="775"/>
      <c r="AB3236" s="775"/>
    </row>
    <row r="3237" spans="1:28" s="43" customFormat="1" x14ac:dyDescent="0.2">
      <c r="A3237" s="776"/>
      <c r="B3237" s="780"/>
      <c r="D3237" s="779"/>
      <c r="E3237" s="779"/>
      <c r="F3237" s="778"/>
      <c r="G3237" s="777"/>
      <c r="H3237" s="776"/>
      <c r="I3237" s="776"/>
      <c r="J3237" s="776"/>
      <c r="K3237" s="776"/>
      <c r="L3237" s="776"/>
      <c r="M3237" s="776"/>
      <c r="N3237" s="776"/>
      <c r="O3237" s="776"/>
      <c r="P3237" s="776"/>
      <c r="Q3237" s="776"/>
      <c r="R3237" s="776"/>
      <c r="S3237" s="776"/>
      <c r="T3237" s="776"/>
      <c r="U3237" s="776"/>
      <c r="V3237" s="46"/>
      <c r="W3237" s="46"/>
      <c r="X3237" s="775"/>
      <c r="Y3237" s="775"/>
      <c r="Z3237" s="775"/>
      <c r="AA3237" s="775"/>
      <c r="AB3237" s="775"/>
    </row>
    <row r="3238" spans="1:28" s="43" customFormat="1" x14ac:dyDescent="0.2">
      <c r="A3238" s="776"/>
      <c r="B3238" s="780"/>
      <c r="D3238" s="779"/>
      <c r="E3238" s="779"/>
      <c r="F3238" s="778"/>
      <c r="G3238" s="777"/>
      <c r="H3238" s="776"/>
      <c r="I3238" s="776"/>
      <c r="J3238" s="776"/>
      <c r="K3238" s="776"/>
      <c r="L3238" s="776"/>
      <c r="M3238" s="776"/>
      <c r="N3238" s="776"/>
      <c r="O3238" s="776"/>
      <c r="P3238" s="776"/>
      <c r="Q3238" s="776"/>
      <c r="R3238" s="776"/>
      <c r="S3238" s="776"/>
      <c r="T3238" s="776"/>
      <c r="U3238" s="776"/>
      <c r="V3238" s="46"/>
      <c r="W3238" s="46"/>
      <c r="X3238" s="775"/>
      <c r="Y3238" s="775"/>
      <c r="Z3238" s="775"/>
      <c r="AA3238" s="775"/>
      <c r="AB3238" s="775"/>
    </row>
    <row r="3239" spans="1:28" s="43" customFormat="1" x14ac:dyDescent="0.2">
      <c r="A3239" s="776"/>
      <c r="B3239" s="780"/>
      <c r="D3239" s="779"/>
      <c r="E3239" s="779"/>
      <c r="F3239" s="778"/>
      <c r="G3239" s="777"/>
      <c r="H3239" s="776"/>
      <c r="I3239" s="776"/>
      <c r="J3239" s="776"/>
      <c r="K3239" s="776"/>
      <c r="L3239" s="776"/>
      <c r="M3239" s="776"/>
      <c r="N3239" s="776"/>
      <c r="O3239" s="776"/>
      <c r="P3239" s="776"/>
      <c r="Q3239" s="776"/>
      <c r="R3239" s="776"/>
      <c r="S3239" s="776"/>
      <c r="T3239" s="776"/>
      <c r="U3239" s="776"/>
      <c r="V3239" s="46"/>
      <c r="W3239" s="46"/>
      <c r="X3239" s="775"/>
      <c r="Y3239" s="775"/>
      <c r="Z3239" s="775"/>
      <c r="AA3239" s="775"/>
      <c r="AB3239" s="775"/>
    </row>
    <row r="3240" spans="1:28" s="43" customFormat="1" x14ac:dyDescent="0.2">
      <c r="A3240" s="776"/>
      <c r="B3240" s="780"/>
      <c r="D3240" s="779"/>
      <c r="E3240" s="779"/>
      <c r="F3240" s="778"/>
      <c r="G3240" s="777"/>
      <c r="H3240" s="776"/>
      <c r="I3240" s="776"/>
      <c r="J3240" s="776"/>
      <c r="K3240" s="776"/>
      <c r="L3240" s="776"/>
      <c r="M3240" s="776"/>
      <c r="N3240" s="776"/>
      <c r="O3240" s="776"/>
      <c r="P3240" s="776"/>
      <c r="Q3240" s="776"/>
      <c r="R3240" s="776"/>
      <c r="S3240" s="776"/>
      <c r="T3240" s="776"/>
      <c r="U3240" s="776"/>
      <c r="V3240" s="46"/>
      <c r="W3240" s="46"/>
      <c r="X3240" s="775"/>
      <c r="Y3240" s="775"/>
      <c r="Z3240" s="775"/>
      <c r="AA3240" s="775"/>
      <c r="AB3240" s="775"/>
    </row>
    <row r="3241" spans="1:28" s="43" customFormat="1" x14ac:dyDescent="0.2">
      <c r="A3241" s="776"/>
      <c r="B3241" s="780"/>
      <c r="D3241" s="779"/>
      <c r="E3241" s="779"/>
      <c r="F3241" s="778"/>
      <c r="G3241" s="777"/>
      <c r="H3241" s="776"/>
      <c r="I3241" s="776"/>
      <c r="J3241" s="776"/>
      <c r="K3241" s="776"/>
      <c r="L3241" s="776"/>
      <c r="M3241" s="776"/>
      <c r="N3241" s="776"/>
      <c r="O3241" s="776"/>
      <c r="P3241" s="776"/>
      <c r="Q3241" s="776"/>
      <c r="R3241" s="776"/>
      <c r="S3241" s="776"/>
      <c r="T3241" s="776"/>
      <c r="U3241" s="776"/>
      <c r="V3241" s="46"/>
      <c r="W3241" s="46"/>
      <c r="X3241" s="775"/>
      <c r="Y3241" s="775"/>
      <c r="Z3241" s="775"/>
      <c r="AA3241" s="775"/>
      <c r="AB3241" s="775"/>
    </row>
    <row r="3242" spans="1:28" s="43" customFormat="1" x14ac:dyDescent="0.2">
      <c r="A3242" s="776"/>
      <c r="B3242" s="780"/>
      <c r="D3242" s="779"/>
      <c r="E3242" s="779"/>
      <c r="F3242" s="778"/>
      <c r="G3242" s="777"/>
      <c r="H3242" s="776"/>
      <c r="I3242" s="776"/>
      <c r="J3242" s="776"/>
      <c r="K3242" s="776"/>
      <c r="L3242" s="776"/>
      <c r="M3242" s="776"/>
      <c r="N3242" s="776"/>
      <c r="O3242" s="776"/>
      <c r="P3242" s="776"/>
      <c r="Q3242" s="776"/>
      <c r="R3242" s="776"/>
      <c r="S3242" s="776"/>
      <c r="T3242" s="776"/>
      <c r="U3242" s="776"/>
      <c r="V3242" s="46"/>
      <c r="W3242" s="46"/>
      <c r="X3242" s="775"/>
      <c r="Y3242" s="775"/>
      <c r="Z3242" s="775"/>
      <c r="AA3242" s="775"/>
      <c r="AB3242" s="775"/>
    </row>
    <row r="3243" spans="1:28" s="43" customFormat="1" x14ac:dyDescent="0.2">
      <c r="A3243" s="776"/>
      <c r="B3243" s="780"/>
      <c r="D3243" s="779"/>
      <c r="E3243" s="779"/>
      <c r="F3243" s="778"/>
      <c r="G3243" s="777"/>
      <c r="H3243" s="776"/>
      <c r="I3243" s="776"/>
      <c r="J3243" s="776"/>
      <c r="K3243" s="776"/>
      <c r="L3243" s="776"/>
      <c r="M3243" s="776"/>
      <c r="N3243" s="776"/>
      <c r="O3243" s="776"/>
      <c r="P3243" s="776"/>
      <c r="Q3243" s="776"/>
      <c r="R3243" s="776"/>
      <c r="S3243" s="776"/>
      <c r="T3243" s="776"/>
      <c r="U3243" s="776"/>
      <c r="V3243" s="46"/>
      <c r="W3243" s="46"/>
      <c r="X3243" s="775"/>
      <c r="Y3243" s="775"/>
      <c r="Z3243" s="775"/>
      <c r="AA3243" s="775"/>
      <c r="AB3243" s="775"/>
    </row>
    <row r="3244" spans="1:28" s="43" customFormat="1" x14ac:dyDescent="0.2">
      <c r="A3244" s="776"/>
      <c r="B3244" s="780"/>
      <c r="D3244" s="779"/>
      <c r="E3244" s="779"/>
      <c r="F3244" s="778"/>
      <c r="G3244" s="777"/>
      <c r="H3244" s="776"/>
      <c r="I3244" s="776"/>
      <c r="J3244" s="776"/>
      <c r="K3244" s="776"/>
      <c r="L3244" s="776"/>
      <c r="M3244" s="776"/>
      <c r="N3244" s="776"/>
      <c r="O3244" s="776"/>
      <c r="P3244" s="776"/>
      <c r="Q3244" s="776"/>
      <c r="R3244" s="776"/>
      <c r="S3244" s="776"/>
      <c r="T3244" s="776"/>
      <c r="U3244" s="776"/>
      <c r="V3244" s="46"/>
      <c r="W3244" s="46"/>
      <c r="X3244" s="775"/>
      <c r="Y3244" s="775"/>
      <c r="Z3244" s="775"/>
      <c r="AA3244" s="775"/>
      <c r="AB3244" s="775"/>
    </row>
    <row r="3245" spans="1:28" s="43" customFormat="1" x14ac:dyDescent="0.2">
      <c r="A3245" s="776"/>
      <c r="B3245" s="780"/>
      <c r="D3245" s="779"/>
      <c r="E3245" s="779"/>
      <c r="F3245" s="778"/>
      <c r="G3245" s="777"/>
      <c r="H3245" s="776"/>
      <c r="I3245" s="776"/>
      <c r="J3245" s="776"/>
      <c r="K3245" s="776"/>
      <c r="L3245" s="776"/>
      <c r="M3245" s="776"/>
      <c r="N3245" s="776"/>
      <c r="O3245" s="776"/>
      <c r="P3245" s="776"/>
      <c r="Q3245" s="776"/>
      <c r="R3245" s="776"/>
      <c r="S3245" s="776"/>
      <c r="T3245" s="776"/>
      <c r="U3245" s="776"/>
      <c r="V3245" s="46"/>
      <c r="W3245" s="46"/>
      <c r="X3245" s="775"/>
      <c r="Y3245" s="775"/>
      <c r="Z3245" s="775"/>
      <c r="AA3245" s="775"/>
      <c r="AB3245" s="775"/>
    </row>
    <row r="3246" spans="1:28" s="43" customFormat="1" x14ac:dyDescent="0.2">
      <c r="A3246" s="776"/>
      <c r="B3246" s="780"/>
      <c r="D3246" s="779"/>
      <c r="E3246" s="779"/>
      <c r="F3246" s="778"/>
      <c r="G3246" s="777"/>
      <c r="H3246" s="776"/>
      <c r="I3246" s="776"/>
      <c r="J3246" s="776"/>
      <c r="K3246" s="776"/>
      <c r="L3246" s="776"/>
      <c r="M3246" s="776"/>
      <c r="N3246" s="776"/>
      <c r="O3246" s="776"/>
      <c r="P3246" s="776"/>
      <c r="Q3246" s="776"/>
      <c r="R3246" s="776"/>
      <c r="S3246" s="776"/>
      <c r="T3246" s="776"/>
      <c r="U3246" s="776"/>
      <c r="V3246" s="46"/>
      <c r="W3246" s="46"/>
      <c r="X3246" s="775"/>
      <c r="Y3246" s="775"/>
      <c r="Z3246" s="775"/>
      <c r="AA3246" s="775"/>
      <c r="AB3246" s="775"/>
    </row>
    <row r="3247" spans="1:28" s="43" customFormat="1" x14ac:dyDescent="0.2">
      <c r="A3247" s="776"/>
      <c r="B3247" s="780"/>
      <c r="D3247" s="779"/>
      <c r="E3247" s="779"/>
      <c r="F3247" s="778"/>
      <c r="G3247" s="777"/>
      <c r="H3247" s="776"/>
      <c r="I3247" s="776"/>
      <c r="J3247" s="776"/>
      <c r="K3247" s="776"/>
      <c r="L3247" s="776"/>
      <c r="M3247" s="776"/>
      <c r="N3247" s="776"/>
      <c r="O3247" s="776"/>
      <c r="P3247" s="776"/>
      <c r="Q3247" s="776"/>
      <c r="R3247" s="776"/>
      <c r="S3247" s="776"/>
      <c r="T3247" s="776"/>
      <c r="U3247" s="776"/>
      <c r="V3247" s="46"/>
      <c r="W3247" s="46"/>
      <c r="X3247" s="775"/>
      <c r="Y3247" s="775"/>
      <c r="Z3247" s="775"/>
      <c r="AA3247" s="775"/>
      <c r="AB3247" s="775"/>
    </row>
    <row r="3248" spans="1:28" s="43" customFormat="1" x14ac:dyDescent="0.2">
      <c r="A3248" s="776"/>
      <c r="B3248" s="780"/>
      <c r="D3248" s="779"/>
      <c r="E3248" s="779"/>
      <c r="F3248" s="778"/>
      <c r="G3248" s="777"/>
      <c r="H3248" s="776"/>
      <c r="I3248" s="776"/>
      <c r="J3248" s="776"/>
      <c r="K3248" s="776"/>
      <c r="L3248" s="776"/>
      <c r="M3248" s="776"/>
      <c r="N3248" s="776"/>
      <c r="O3248" s="776"/>
      <c r="P3248" s="776"/>
      <c r="Q3248" s="776"/>
      <c r="R3248" s="776"/>
      <c r="S3248" s="776"/>
      <c r="T3248" s="776"/>
      <c r="U3248" s="776"/>
      <c r="V3248" s="46"/>
      <c r="W3248" s="46"/>
      <c r="X3248" s="775"/>
      <c r="Y3248" s="775"/>
      <c r="Z3248" s="775"/>
      <c r="AA3248" s="775"/>
      <c r="AB3248" s="775"/>
    </row>
    <row r="3249" spans="1:28" s="43" customFormat="1" x14ac:dyDescent="0.2">
      <c r="A3249" s="776"/>
      <c r="B3249" s="780"/>
      <c r="D3249" s="779"/>
      <c r="E3249" s="779"/>
      <c r="F3249" s="778"/>
      <c r="G3249" s="777"/>
      <c r="H3249" s="776"/>
      <c r="I3249" s="776"/>
      <c r="J3249" s="776"/>
      <c r="K3249" s="776"/>
      <c r="L3249" s="776"/>
      <c r="M3249" s="776"/>
      <c r="N3249" s="776"/>
      <c r="O3249" s="776"/>
      <c r="P3249" s="776"/>
      <c r="Q3249" s="776"/>
      <c r="R3249" s="776"/>
      <c r="S3249" s="776"/>
      <c r="T3249" s="776"/>
      <c r="U3249" s="776"/>
      <c r="V3249" s="46"/>
      <c r="W3249" s="46"/>
      <c r="X3249" s="775"/>
      <c r="Y3249" s="775"/>
      <c r="Z3249" s="775"/>
      <c r="AA3249" s="775"/>
      <c r="AB3249" s="775"/>
    </row>
    <row r="3250" spans="1:28" s="43" customFormat="1" x14ac:dyDescent="0.2">
      <c r="A3250" s="776"/>
      <c r="B3250" s="780"/>
      <c r="D3250" s="779"/>
      <c r="E3250" s="779"/>
      <c r="F3250" s="778"/>
      <c r="G3250" s="777"/>
      <c r="H3250" s="776"/>
      <c r="I3250" s="776"/>
      <c r="J3250" s="776"/>
      <c r="K3250" s="776"/>
      <c r="L3250" s="776"/>
      <c r="M3250" s="776"/>
      <c r="N3250" s="776"/>
      <c r="O3250" s="776"/>
      <c r="P3250" s="776"/>
      <c r="Q3250" s="776"/>
      <c r="R3250" s="776"/>
      <c r="S3250" s="776"/>
      <c r="T3250" s="776"/>
      <c r="U3250" s="776"/>
      <c r="V3250" s="46"/>
      <c r="W3250" s="46"/>
      <c r="X3250" s="775"/>
      <c r="Y3250" s="775"/>
      <c r="Z3250" s="775"/>
      <c r="AA3250" s="775"/>
      <c r="AB3250" s="775"/>
    </row>
    <row r="3251" spans="1:28" s="43" customFormat="1" x14ac:dyDescent="0.2">
      <c r="A3251" s="776"/>
      <c r="B3251" s="780"/>
      <c r="D3251" s="779"/>
      <c r="E3251" s="779"/>
      <c r="F3251" s="778"/>
      <c r="G3251" s="777"/>
      <c r="H3251" s="776"/>
      <c r="I3251" s="776"/>
      <c r="J3251" s="776"/>
      <c r="K3251" s="776"/>
      <c r="L3251" s="776"/>
      <c r="M3251" s="776"/>
      <c r="N3251" s="776"/>
      <c r="O3251" s="776"/>
      <c r="P3251" s="776"/>
      <c r="Q3251" s="776"/>
      <c r="R3251" s="776"/>
      <c r="S3251" s="776"/>
      <c r="T3251" s="776"/>
      <c r="U3251" s="776"/>
      <c r="V3251" s="46"/>
      <c r="W3251" s="46"/>
      <c r="X3251" s="775"/>
      <c r="Y3251" s="775"/>
      <c r="Z3251" s="775"/>
      <c r="AA3251" s="775"/>
      <c r="AB3251" s="775"/>
    </row>
    <row r="3252" spans="1:28" s="43" customFormat="1" x14ac:dyDescent="0.2">
      <c r="A3252" s="776"/>
      <c r="B3252" s="780"/>
      <c r="D3252" s="779"/>
      <c r="E3252" s="779"/>
      <c r="F3252" s="778"/>
      <c r="G3252" s="777"/>
      <c r="H3252" s="776"/>
      <c r="I3252" s="776"/>
      <c r="J3252" s="776"/>
      <c r="K3252" s="776"/>
      <c r="L3252" s="776"/>
      <c r="M3252" s="776"/>
      <c r="N3252" s="776"/>
      <c r="O3252" s="776"/>
      <c r="P3252" s="776"/>
      <c r="Q3252" s="776"/>
      <c r="R3252" s="776"/>
      <c r="S3252" s="776"/>
      <c r="T3252" s="776"/>
      <c r="U3252" s="776"/>
      <c r="V3252" s="46"/>
      <c r="W3252" s="46"/>
      <c r="X3252" s="775"/>
      <c r="Y3252" s="775"/>
      <c r="Z3252" s="775"/>
      <c r="AA3252" s="775"/>
      <c r="AB3252" s="775"/>
    </row>
    <row r="3253" spans="1:28" s="43" customFormat="1" x14ac:dyDescent="0.2">
      <c r="A3253" s="776"/>
      <c r="B3253" s="780"/>
      <c r="D3253" s="779"/>
      <c r="E3253" s="779"/>
      <c r="F3253" s="778"/>
      <c r="G3253" s="777"/>
      <c r="H3253" s="776"/>
      <c r="I3253" s="776"/>
      <c r="J3253" s="776"/>
      <c r="K3253" s="776"/>
      <c r="L3253" s="776"/>
      <c r="M3253" s="776"/>
      <c r="N3253" s="776"/>
      <c r="O3253" s="776"/>
      <c r="P3253" s="776"/>
      <c r="Q3253" s="776"/>
      <c r="R3253" s="776"/>
      <c r="S3253" s="776"/>
      <c r="T3253" s="776"/>
      <c r="U3253" s="776"/>
      <c r="V3253" s="46"/>
      <c r="W3253" s="46"/>
      <c r="X3253" s="775"/>
      <c r="Y3253" s="775"/>
      <c r="Z3253" s="775"/>
      <c r="AA3253" s="775"/>
      <c r="AB3253" s="775"/>
    </row>
    <row r="3254" spans="1:28" s="43" customFormat="1" x14ac:dyDescent="0.2">
      <c r="A3254" s="776"/>
      <c r="B3254" s="780"/>
      <c r="D3254" s="779"/>
      <c r="E3254" s="779"/>
      <c r="F3254" s="778"/>
      <c r="G3254" s="777"/>
      <c r="H3254" s="776"/>
      <c r="I3254" s="776"/>
      <c r="J3254" s="776"/>
      <c r="K3254" s="776"/>
      <c r="L3254" s="776"/>
      <c r="M3254" s="776"/>
      <c r="N3254" s="776"/>
      <c r="O3254" s="776"/>
      <c r="P3254" s="776"/>
      <c r="Q3254" s="776"/>
      <c r="R3254" s="776"/>
      <c r="S3254" s="776"/>
      <c r="T3254" s="776"/>
      <c r="U3254" s="776"/>
      <c r="V3254" s="46"/>
      <c r="W3254" s="46"/>
      <c r="X3254" s="775"/>
      <c r="Y3254" s="775"/>
      <c r="Z3254" s="775"/>
      <c r="AA3254" s="775"/>
      <c r="AB3254" s="775"/>
    </row>
    <row r="3255" spans="1:28" s="43" customFormat="1" x14ac:dyDescent="0.2">
      <c r="A3255" s="776"/>
      <c r="B3255" s="780"/>
      <c r="D3255" s="779"/>
      <c r="E3255" s="779"/>
      <c r="F3255" s="778"/>
      <c r="G3255" s="777"/>
      <c r="H3255" s="776"/>
      <c r="I3255" s="776"/>
      <c r="J3255" s="776"/>
      <c r="K3255" s="776"/>
      <c r="L3255" s="776"/>
      <c r="M3255" s="776"/>
      <c r="N3255" s="776"/>
      <c r="O3255" s="776"/>
      <c r="P3255" s="776"/>
      <c r="Q3255" s="776"/>
      <c r="R3255" s="776"/>
      <c r="S3255" s="776"/>
      <c r="T3255" s="776"/>
      <c r="U3255" s="776"/>
      <c r="V3255" s="46"/>
      <c r="W3255" s="46"/>
      <c r="X3255" s="775"/>
      <c r="Y3255" s="775"/>
      <c r="Z3255" s="775"/>
      <c r="AA3255" s="775"/>
      <c r="AB3255" s="775"/>
    </row>
    <row r="3256" spans="1:28" s="43" customFormat="1" x14ac:dyDescent="0.2">
      <c r="A3256" s="776"/>
      <c r="B3256" s="780"/>
      <c r="D3256" s="779"/>
      <c r="E3256" s="779"/>
      <c r="F3256" s="778"/>
      <c r="G3256" s="777"/>
      <c r="H3256" s="776"/>
      <c r="I3256" s="776"/>
      <c r="J3256" s="776"/>
      <c r="K3256" s="776"/>
      <c r="L3256" s="776"/>
      <c r="M3256" s="776"/>
      <c r="N3256" s="776"/>
      <c r="O3256" s="776"/>
      <c r="P3256" s="776"/>
      <c r="Q3256" s="776"/>
      <c r="R3256" s="776"/>
      <c r="S3256" s="776"/>
      <c r="T3256" s="776"/>
      <c r="U3256" s="776"/>
      <c r="V3256" s="46"/>
      <c r="W3256" s="46"/>
      <c r="X3256" s="775"/>
      <c r="Y3256" s="775"/>
      <c r="Z3256" s="775"/>
      <c r="AA3256" s="775"/>
      <c r="AB3256" s="775"/>
    </row>
    <row r="3257" spans="1:28" s="43" customFormat="1" x14ac:dyDescent="0.2">
      <c r="A3257" s="776"/>
      <c r="B3257" s="780"/>
      <c r="D3257" s="779"/>
      <c r="E3257" s="779"/>
      <c r="F3257" s="778"/>
      <c r="G3257" s="777"/>
      <c r="H3257" s="776"/>
      <c r="I3257" s="776"/>
      <c r="J3257" s="776"/>
      <c r="K3257" s="776"/>
      <c r="L3257" s="776"/>
      <c r="M3257" s="776"/>
      <c r="N3257" s="776"/>
      <c r="O3257" s="776"/>
      <c r="P3257" s="776"/>
      <c r="Q3257" s="776"/>
      <c r="R3257" s="776"/>
      <c r="S3257" s="776"/>
      <c r="T3257" s="776"/>
      <c r="U3257" s="776"/>
      <c r="V3257" s="46"/>
      <c r="W3257" s="46"/>
      <c r="X3257" s="775"/>
      <c r="Y3257" s="775"/>
      <c r="Z3257" s="775"/>
      <c r="AA3257" s="775"/>
      <c r="AB3257" s="775"/>
    </row>
    <row r="3258" spans="1:28" s="43" customFormat="1" x14ac:dyDescent="0.2">
      <c r="A3258" s="776"/>
      <c r="B3258" s="780"/>
      <c r="D3258" s="779"/>
      <c r="E3258" s="779"/>
      <c r="F3258" s="778"/>
      <c r="G3258" s="777"/>
      <c r="H3258" s="776"/>
      <c r="I3258" s="776"/>
      <c r="J3258" s="776"/>
      <c r="K3258" s="776"/>
      <c r="L3258" s="776"/>
      <c r="M3258" s="776"/>
      <c r="N3258" s="776"/>
      <c r="O3258" s="776"/>
      <c r="P3258" s="776"/>
      <c r="Q3258" s="776"/>
      <c r="R3258" s="776"/>
      <c r="S3258" s="776"/>
      <c r="T3258" s="776"/>
      <c r="U3258" s="776"/>
      <c r="V3258" s="46"/>
      <c r="W3258" s="46"/>
      <c r="X3258" s="775"/>
      <c r="Y3258" s="775"/>
      <c r="Z3258" s="775"/>
      <c r="AA3258" s="775"/>
      <c r="AB3258" s="775"/>
    </row>
    <row r="3259" spans="1:28" s="43" customFormat="1" x14ac:dyDescent="0.2">
      <c r="A3259" s="776"/>
      <c r="B3259" s="780"/>
      <c r="D3259" s="779"/>
      <c r="E3259" s="779"/>
      <c r="F3259" s="778"/>
      <c r="G3259" s="777"/>
      <c r="H3259" s="776"/>
      <c r="I3259" s="776"/>
      <c r="J3259" s="776"/>
      <c r="K3259" s="776"/>
      <c r="L3259" s="776"/>
      <c r="M3259" s="776"/>
      <c r="N3259" s="776"/>
      <c r="O3259" s="776"/>
      <c r="P3259" s="776"/>
      <c r="Q3259" s="776"/>
      <c r="R3259" s="776"/>
      <c r="S3259" s="776"/>
      <c r="T3259" s="776"/>
      <c r="U3259" s="776"/>
      <c r="V3259" s="46"/>
      <c r="W3259" s="46"/>
      <c r="X3259" s="775"/>
      <c r="Y3259" s="775"/>
      <c r="Z3259" s="775"/>
      <c r="AA3259" s="775"/>
      <c r="AB3259" s="775"/>
    </row>
    <row r="3260" spans="1:28" s="43" customFormat="1" x14ac:dyDescent="0.2">
      <c r="A3260" s="776"/>
      <c r="B3260" s="780"/>
      <c r="D3260" s="779"/>
      <c r="E3260" s="779"/>
      <c r="F3260" s="778"/>
      <c r="G3260" s="777"/>
      <c r="H3260" s="776"/>
      <c r="I3260" s="776"/>
      <c r="J3260" s="776"/>
      <c r="K3260" s="776"/>
      <c r="L3260" s="776"/>
      <c r="M3260" s="776"/>
      <c r="N3260" s="776"/>
      <c r="O3260" s="776"/>
      <c r="P3260" s="776"/>
      <c r="Q3260" s="776"/>
      <c r="R3260" s="776"/>
      <c r="S3260" s="776"/>
      <c r="T3260" s="776"/>
      <c r="U3260" s="776"/>
      <c r="V3260" s="46"/>
      <c r="W3260" s="46"/>
      <c r="X3260" s="775"/>
      <c r="Y3260" s="775"/>
      <c r="Z3260" s="775"/>
      <c r="AA3260" s="775"/>
      <c r="AB3260" s="775"/>
    </row>
    <row r="3261" spans="1:28" s="43" customFormat="1" x14ac:dyDescent="0.2">
      <c r="A3261" s="776"/>
      <c r="B3261" s="780"/>
      <c r="D3261" s="779"/>
      <c r="E3261" s="779"/>
      <c r="F3261" s="778"/>
      <c r="G3261" s="777"/>
      <c r="H3261" s="776"/>
      <c r="I3261" s="776"/>
      <c r="J3261" s="776"/>
      <c r="K3261" s="776"/>
      <c r="L3261" s="776"/>
      <c r="M3261" s="776"/>
      <c r="N3261" s="776"/>
      <c r="O3261" s="776"/>
      <c r="P3261" s="776"/>
      <c r="Q3261" s="776"/>
      <c r="R3261" s="776"/>
      <c r="S3261" s="776"/>
      <c r="T3261" s="776"/>
      <c r="U3261" s="776"/>
      <c r="V3261" s="46"/>
      <c r="W3261" s="46"/>
      <c r="X3261" s="775"/>
      <c r="Y3261" s="775"/>
      <c r="Z3261" s="775"/>
      <c r="AA3261" s="775"/>
      <c r="AB3261" s="775"/>
    </row>
    <row r="3262" spans="1:28" s="43" customFormat="1" x14ac:dyDescent="0.2">
      <c r="A3262" s="776"/>
      <c r="B3262" s="780"/>
      <c r="D3262" s="779"/>
      <c r="E3262" s="779"/>
      <c r="F3262" s="778"/>
      <c r="G3262" s="777"/>
      <c r="H3262" s="776"/>
      <c r="I3262" s="776"/>
      <c r="J3262" s="776"/>
      <c r="K3262" s="776"/>
      <c r="L3262" s="776"/>
      <c r="M3262" s="776"/>
      <c r="N3262" s="776"/>
      <c r="O3262" s="776"/>
      <c r="P3262" s="776"/>
      <c r="Q3262" s="776"/>
      <c r="R3262" s="776"/>
      <c r="S3262" s="776"/>
      <c r="T3262" s="776"/>
      <c r="U3262" s="776"/>
      <c r="V3262" s="46"/>
      <c r="W3262" s="46"/>
      <c r="X3262" s="775"/>
      <c r="Y3262" s="775"/>
      <c r="Z3262" s="775"/>
      <c r="AA3262" s="775"/>
      <c r="AB3262" s="775"/>
    </row>
    <row r="3263" spans="1:28" s="43" customFormat="1" x14ac:dyDescent="0.2">
      <c r="A3263" s="776"/>
      <c r="B3263" s="780"/>
      <c r="D3263" s="779"/>
      <c r="E3263" s="779"/>
      <c r="F3263" s="778"/>
      <c r="G3263" s="777"/>
      <c r="H3263" s="776"/>
      <c r="I3263" s="776"/>
      <c r="J3263" s="776"/>
      <c r="K3263" s="776"/>
      <c r="L3263" s="776"/>
      <c r="M3263" s="776"/>
      <c r="N3263" s="776"/>
      <c r="O3263" s="776"/>
      <c r="P3263" s="776"/>
      <c r="Q3263" s="776"/>
      <c r="R3263" s="776"/>
      <c r="S3263" s="776"/>
      <c r="T3263" s="776"/>
      <c r="U3263" s="776"/>
      <c r="V3263" s="46"/>
      <c r="W3263" s="46"/>
      <c r="X3263" s="775"/>
      <c r="Y3263" s="775"/>
      <c r="Z3263" s="775"/>
      <c r="AA3263" s="775"/>
      <c r="AB3263" s="775"/>
    </row>
    <row r="3264" spans="1:28" s="43" customFormat="1" x14ac:dyDescent="0.2">
      <c r="A3264" s="776"/>
      <c r="B3264" s="780"/>
      <c r="D3264" s="779"/>
      <c r="E3264" s="779"/>
      <c r="F3264" s="778"/>
      <c r="G3264" s="777"/>
      <c r="H3264" s="776"/>
      <c r="I3264" s="776"/>
      <c r="J3264" s="776"/>
      <c r="K3264" s="776"/>
      <c r="L3264" s="776"/>
      <c r="M3264" s="776"/>
      <c r="N3264" s="776"/>
      <c r="O3264" s="776"/>
      <c r="P3264" s="776"/>
      <c r="Q3264" s="776"/>
      <c r="R3264" s="776"/>
      <c r="S3264" s="776"/>
      <c r="T3264" s="776"/>
      <c r="U3264" s="776"/>
      <c r="V3264" s="46"/>
      <c r="W3264" s="46"/>
      <c r="X3264" s="775"/>
      <c r="Y3264" s="775"/>
      <c r="Z3264" s="775"/>
      <c r="AA3264" s="775"/>
      <c r="AB3264" s="775"/>
    </row>
    <row r="3265" spans="1:28" s="43" customFormat="1" x14ac:dyDescent="0.2">
      <c r="A3265" s="776"/>
      <c r="B3265" s="780"/>
      <c r="D3265" s="779"/>
      <c r="E3265" s="779"/>
      <c r="F3265" s="778"/>
      <c r="G3265" s="777"/>
      <c r="H3265" s="776"/>
      <c r="I3265" s="776"/>
      <c r="J3265" s="776"/>
      <c r="K3265" s="776"/>
      <c r="L3265" s="776"/>
      <c r="M3265" s="776"/>
      <c r="N3265" s="776"/>
      <c r="O3265" s="776"/>
      <c r="P3265" s="776"/>
      <c r="Q3265" s="776"/>
      <c r="R3265" s="776"/>
      <c r="S3265" s="776"/>
      <c r="T3265" s="776"/>
      <c r="U3265" s="776"/>
      <c r="V3265" s="46"/>
      <c r="W3265" s="46"/>
      <c r="X3265" s="775"/>
      <c r="Y3265" s="775"/>
      <c r="Z3265" s="775"/>
      <c r="AA3265" s="775"/>
      <c r="AB3265" s="775"/>
    </row>
    <row r="3266" spans="1:28" s="43" customFormat="1" x14ac:dyDescent="0.2">
      <c r="A3266" s="776"/>
      <c r="B3266" s="780"/>
      <c r="D3266" s="779"/>
      <c r="E3266" s="779"/>
      <c r="F3266" s="778"/>
      <c r="G3266" s="777"/>
      <c r="H3266" s="776"/>
      <c r="I3266" s="776"/>
      <c r="J3266" s="776"/>
      <c r="K3266" s="776"/>
      <c r="L3266" s="776"/>
      <c r="M3266" s="776"/>
      <c r="N3266" s="776"/>
      <c r="O3266" s="776"/>
      <c r="P3266" s="776"/>
      <c r="Q3266" s="776"/>
      <c r="R3266" s="776"/>
      <c r="S3266" s="776"/>
      <c r="T3266" s="776"/>
      <c r="U3266" s="776"/>
      <c r="V3266" s="46"/>
      <c r="W3266" s="46"/>
      <c r="X3266" s="775"/>
      <c r="Y3266" s="775"/>
      <c r="Z3266" s="775"/>
      <c r="AA3266" s="775"/>
      <c r="AB3266" s="775"/>
    </row>
    <row r="3267" spans="1:28" s="43" customFormat="1" x14ac:dyDescent="0.2">
      <c r="A3267" s="776"/>
      <c r="B3267" s="780"/>
      <c r="D3267" s="779"/>
      <c r="E3267" s="779"/>
      <c r="F3267" s="778"/>
      <c r="G3267" s="777"/>
      <c r="H3267" s="776"/>
      <c r="I3267" s="776"/>
      <c r="J3267" s="776"/>
      <c r="K3267" s="776"/>
      <c r="L3267" s="776"/>
      <c r="M3267" s="776"/>
      <c r="N3267" s="776"/>
      <c r="O3267" s="776"/>
      <c r="P3267" s="776"/>
      <c r="Q3267" s="776"/>
      <c r="R3267" s="776"/>
      <c r="S3267" s="776"/>
      <c r="T3267" s="776"/>
      <c r="U3267" s="776"/>
      <c r="V3267" s="46"/>
      <c r="W3267" s="46"/>
      <c r="X3267" s="775"/>
      <c r="Y3267" s="775"/>
      <c r="Z3267" s="775"/>
      <c r="AA3267" s="775"/>
      <c r="AB3267" s="775"/>
    </row>
    <row r="3268" spans="1:28" s="43" customFormat="1" x14ac:dyDescent="0.2">
      <c r="A3268" s="776"/>
      <c r="B3268" s="780"/>
      <c r="D3268" s="779"/>
      <c r="E3268" s="779"/>
      <c r="F3268" s="778"/>
      <c r="G3268" s="777"/>
      <c r="H3268" s="776"/>
      <c r="I3268" s="776"/>
      <c r="J3268" s="776"/>
      <c r="K3268" s="776"/>
      <c r="L3268" s="776"/>
      <c r="M3268" s="776"/>
      <c r="N3268" s="776"/>
      <c r="O3268" s="776"/>
      <c r="P3268" s="776"/>
      <c r="Q3268" s="776"/>
      <c r="R3268" s="776"/>
      <c r="S3268" s="776"/>
      <c r="T3268" s="776"/>
      <c r="U3268" s="776"/>
      <c r="V3268" s="46"/>
      <c r="W3268" s="46"/>
      <c r="X3268" s="775"/>
      <c r="Y3268" s="775"/>
      <c r="Z3268" s="775"/>
      <c r="AA3268" s="775"/>
      <c r="AB3268" s="775"/>
    </row>
    <row r="3269" spans="1:28" s="43" customFormat="1" x14ac:dyDescent="0.2">
      <c r="A3269" s="776"/>
      <c r="B3269" s="780"/>
      <c r="D3269" s="779"/>
      <c r="E3269" s="779"/>
      <c r="F3269" s="778"/>
      <c r="G3269" s="777"/>
      <c r="H3269" s="776"/>
      <c r="I3269" s="776"/>
      <c r="J3269" s="776"/>
      <c r="K3269" s="776"/>
      <c r="L3269" s="776"/>
      <c r="M3269" s="776"/>
      <c r="N3269" s="776"/>
      <c r="O3269" s="776"/>
      <c r="P3269" s="776"/>
      <c r="Q3269" s="776"/>
      <c r="R3269" s="776"/>
      <c r="S3269" s="776"/>
      <c r="T3269" s="776"/>
      <c r="U3269" s="776"/>
      <c r="V3269" s="46"/>
      <c r="W3269" s="46"/>
      <c r="X3269" s="775"/>
      <c r="Y3269" s="775"/>
      <c r="Z3269" s="775"/>
      <c r="AA3269" s="775"/>
      <c r="AB3269" s="775"/>
    </row>
    <row r="3270" spans="1:28" s="43" customFormat="1" x14ac:dyDescent="0.2">
      <c r="A3270" s="776"/>
      <c r="B3270" s="780"/>
      <c r="D3270" s="779"/>
      <c r="E3270" s="779"/>
      <c r="F3270" s="778"/>
      <c r="G3270" s="777"/>
      <c r="H3270" s="776"/>
      <c r="I3270" s="776"/>
      <c r="J3270" s="776"/>
      <c r="K3270" s="776"/>
      <c r="L3270" s="776"/>
      <c r="M3270" s="776"/>
      <c r="N3270" s="776"/>
      <c r="O3270" s="776"/>
      <c r="P3270" s="776"/>
      <c r="Q3270" s="776"/>
      <c r="R3270" s="776"/>
      <c r="S3270" s="776"/>
      <c r="T3270" s="776"/>
      <c r="U3270" s="776"/>
      <c r="V3270" s="46"/>
      <c r="W3270" s="46"/>
      <c r="X3270" s="775"/>
      <c r="Y3270" s="775"/>
      <c r="Z3270" s="775"/>
      <c r="AA3270" s="775"/>
      <c r="AB3270" s="775"/>
    </row>
    <row r="3271" spans="1:28" s="43" customFormat="1" x14ac:dyDescent="0.2">
      <c r="A3271" s="776"/>
      <c r="B3271" s="780"/>
      <c r="D3271" s="779"/>
      <c r="E3271" s="779"/>
      <c r="F3271" s="778"/>
      <c r="G3271" s="777"/>
      <c r="H3271" s="776"/>
      <c r="I3271" s="776"/>
      <c r="J3271" s="776"/>
      <c r="K3271" s="776"/>
      <c r="L3271" s="776"/>
      <c r="M3271" s="776"/>
      <c r="N3271" s="776"/>
      <c r="O3271" s="776"/>
      <c r="P3271" s="776"/>
      <c r="Q3271" s="776"/>
      <c r="R3271" s="776"/>
      <c r="S3271" s="776"/>
      <c r="T3271" s="776"/>
      <c r="U3271" s="776"/>
      <c r="V3271" s="46"/>
      <c r="W3271" s="46"/>
      <c r="X3271" s="775"/>
      <c r="Y3271" s="775"/>
      <c r="Z3271" s="775"/>
      <c r="AA3271" s="775"/>
      <c r="AB3271" s="775"/>
    </row>
    <row r="3272" spans="1:28" s="43" customFormat="1" x14ac:dyDescent="0.2">
      <c r="A3272" s="776"/>
      <c r="B3272" s="780"/>
      <c r="D3272" s="779"/>
      <c r="E3272" s="779"/>
      <c r="F3272" s="778"/>
      <c r="G3272" s="777"/>
      <c r="H3272" s="776"/>
      <c r="I3272" s="776"/>
      <c r="J3272" s="776"/>
      <c r="K3272" s="776"/>
      <c r="L3272" s="776"/>
      <c r="M3272" s="776"/>
      <c r="N3272" s="776"/>
      <c r="O3272" s="776"/>
      <c r="P3272" s="776"/>
      <c r="Q3272" s="776"/>
      <c r="R3272" s="776"/>
      <c r="S3272" s="776"/>
      <c r="T3272" s="776"/>
      <c r="U3272" s="776"/>
      <c r="V3272" s="46"/>
      <c r="W3272" s="46"/>
      <c r="X3272" s="775"/>
      <c r="Y3272" s="775"/>
      <c r="Z3272" s="775"/>
      <c r="AA3272" s="775"/>
      <c r="AB3272" s="775"/>
    </row>
    <row r="3273" spans="1:28" s="43" customFormat="1" x14ac:dyDescent="0.2">
      <c r="A3273" s="776"/>
      <c r="B3273" s="780"/>
      <c r="D3273" s="779"/>
      <c r="E3273" s="779"/>
      <c r="F3273" s="778"/>
      <c r="G3273" s="777"/>
      <c r="H3273" s="776"/>
      <c r="I3273" s="776"/>
      <c r="J3273" s="776"/>
      <c r="K3273" s="776"/>
      <c r="L3273" s="776"/>
      <c r="M3273" s="776"/>
      <c r="N3273" s="776"/>
      <c r="O3273" s="776"/>
      <c r="P3273" s="776"/>
      <c r="Q3273" s="776"/>
      <c r="R3273" s="776"/>
      <c r="S3273" s="776"/>
      <c r="T3273" s="776"/>
      <c r="U3273" s="776"/>
      <c r="V3273" s="46"/>
      <c r="W3273" s="46"/>
      <c r="X3273" s="775"/>
      <c r="Y3273" s="775"/>
      <c r="Z3273" s="775"/>
      <c r="AA3273" s="775"/>
      <c r="AB3273" s="775"/>
    </row>
    <row r="3274" spans="1:28" s="43" customFormat="1" x14ac:dyDescent="0.2">
      <c r="A3274" s="776"/>
      <c r="B3274" s="780"/>
      <c r="D3274" s="779"/>
      <c r="E3274" s="779"/>
      <c r="F3274" s="778"/>
      <c r="G3274" s="777"/>
      <c r="H3274" s="776"/>
      <c r="I3274" s="776"/>
      <c r="J3274" s="776"/>
      <c r="K3274" s="776"/>
      <c r="L3274" s="776"/>
      <c r="M3274" s="776"/>
      <c r="N3274" s="776"/>
      <c r="O3274" s="776"/>
      <c r="P3274" s="776"/>
      <c r="Q3274" s="776"/>
      <c r="R3274" s="776"/>
      <c r="S3274" s="776"/>
      <c r="T3274" s="776"/>
      <c r="U3274" s="776"/>
      <c r="V3274" s="46"/>
      <c r="W3274" s="46"/>
      <c r="X3274" s="775"/>
      <c r="Y3274" s="775"/>
      <c r="Z3274" s="775"/>
      <c r="AA3274" s="775"/>
      <c r="AB3274" s="775"/>
    </row>
    <row r="3275" spans="1:28" s="43" customFormat="1" x14ac:dyDescent="0.2">
      <c r="A3275" s="776"/>
      <c r="B3275" s="780"/>
      <c r="D3275" s="779"/>
      <c r="E3275" s="779"/>
      <c r="F3275" s="778"/>
      <c r="G3275" s="777"/>
      <c r="H3275" s="776"/>
      <c r="I3275" s="776"/>
      <c r="J3275" s="776"/>
      <c r="K3275" s="776"/>
      <c r="L3275" s="776"/>
      <c r="M3275" s="776"/>
      <c r="N3275" s="776"/>
      <c r="O3275" s="776"/>
      <c r="P3275" s="776"/>
      <c r="Q3275" s="776"/>
      <c r="R3275" s="776"/>
      <c r="S3275" s="776"/>
      <c r="T3275" s="776"/>
      <c r="U3275" s="776"/>
      <c r="V3275" s="46"/>
      <c r="W3275" s="46"/>
      <c r="X3275" s="775"/>
      <c r="Y3275" s="775"/>
      <c r="Z3275" s="775"/>
      <c r="AA3275" s="775"/>
      <c r="AB3275" s="775"/>
    </row>
    <row r="3276" spans="1:28" s="43" customFormat="1" x14ac:dyDescent="0.2">
      <c r="A3276" s="776"/>
      <c r="B3276" s="780"/>
      <c r="D3276" s="779"/>
      <c r="E3276" s="779"/>
      <c r="F3276" s="778"/>
      <c r="G3276" s="777"/>
      <c r="H3276" s="776"/>
      <c r="I3276" s="776"/>
      <c r="J3276" s="776"/>
      <c r="K3276" s="776"/>
      <c r="L3276" s="776"/>
      <c r="M3276" s="776"/>
      <c r="N3276" s="776"/>
      <c r="O3276" s="776"/>
      <c r="P3276" s="776"/>
      <c r="Q3276" s="776"/>
      <c r="R3276" s="776"/>
      <c r="S3276" s="776"/>
      <c r="T3276" s="776"/>
      <c r="U3276" s="776"/>
      <c r="V3276" s="46"/>
      <c r="W3276" s="46"/>
      <c r="X3276" s="775"/>
      <c r="Y3276" s="775"/>
      <c r="Z3276" s="775"/>
      <c r="AA3276" s="775"/>
      <c r="AB3276" s="775"/>
    </row>
    <row r="3277" spans="1:28" s="43" customFormat="1" x14ac:dyDescent="0.2">
      <c r="A3277" s="776"/>
      <c r="B3277" s="780"/>
      <c r="D3277" s="779"/>
      <c r="E3277" s="779"/>
      <c r="F3277" s="778"/>
      <c r="G3277" s="777"/>
      <c r="H3277" s="776"/>
      <c r="I3277" s="776"/>
      <c r="J3277" s="776"/>
      <c r="K3277" s="776"/>
      <c r="L3277" s="776"/>
      <c r="M3277" s="776"/>
      <c r="N3277" s="776"/>
      <c r="O3277" s="776"/>
      <c r="P3277" s="776"/>
      <c r="Q3277" s="776"/>
      <c r="R3277" s="776"/>
      <c r="S3277" s="776"/>
      <c r="T3277" s="776"/>
      <c r="U3277" s="776"/>
      <c r="V3277" s="46"/>
      <c r="W3277" s="46"/>
      <c r="X3277" s="775"/>
      <c r="Y3277" s="775"/>
      <c r="Z3277" s="775"/>
      <c r="AA3277" s="775"/>
      <c r="AB3277" s="775"/>
    </row>
    <row r="3278" spans="1:28" s="43" customFormat="1" x14ac:dyDescent="0.2">
      <c r="A3278" s="776"/>
      <c r="B3278" s="780"/>
      <c r="D3278" s="779"/>
      <c r="E3278" s="779"/>
      <c r="F3278" s="778"/>
      <c r="G3278" s="777"/>
      <c r="H3278" s="776"/>
      <c r="I3278" s="776"/>
      <c r="J3278" s="776"/>
      <c r="K3278" s="776"/>
      <c r="L3278" s="776"/>
      <c r="M3278" s="776"/>
      <c r="N3278" s="776"/>
      <c r="O3278" s="776"/>
      <c r="P3278" s="776"/>
      <c r="Q3278" s="776"/>
      <c r="R3278" s="776"/>
      <c r="S3278" s="776"/>
      <c r="T3278" s="776"/>
      <c r="U3278" s="776"/>
      <c r="V3278" s="46"/>
      <c r="W3278" s="46"/>
      <c r="X3278" s="775"/>
      <c r="Y3278" s="775"/>
      <c r="Z3278" s="775"/>
      <c r="AA3278" s="775"/>
      <c r="AB3278" s="775"/>
    </row>
    <row r="3279" spans="1:28" s="43" customFormat="1" x14ac:dyDescent="0.2">
      <c r="A3279" s="776"/>
      <c r="B3279" s="780"/>
      <c r="D3279" s="779"/>
      <c r="E3279" s="779"/>
      <c r="F3279" s="778"/>
      <c r="G3279" s="777"/>
      <c r="H3279" s="776"/>
      <c r="I3279" s="776"/>
      <c r="J3279" s="776"/>
      <c r="K3279" s="776"/>
      <c r="L3279" s="776"/>
      <c r="M3279" s="776"/>
      <c r="N3279" s="776"/>
      <c r="O3279" s="776"/>
      <c r="P3279" s="776"/>
      <c r="Q3279" s="776"/>
      <c r="R3279" s="776"/>
      <c r="S3279" s="776"/>
      <c r="T3279" s="776"/>
      <c r="U3279" s="776"/>
      <c r="V3279" s="46"/>
      <c r="W3279" s="46"/>
      <c r="X3279" s="775"/>
      <c r="Y3279" s="775"/>
      <c r="Z3279" s="775"/>
      <c r="AA3279" s="775"/>
      <c r="AB3279" s="775"/>
    </row>
    <row r="3280" spans="1:28" s="43" customFormat="1" x14ac:dyDescent="0.2">
      <c r="A3280" s="776"/>
      <c r="B3280" s="780"/>
      <c r="D3280" s="779"/>
      <c r="E3280" s="779"/>
      <c r="F3280" s="778"/>
      <c r="G3280" s="777"/>
      <c r="H3280" s="776"/>
      <c r="I3280" s="776"/>
      <c r="J3280" s="776"/>
      <c r="K3280" s="776"/>
      <c r="L3280" s="776"/>
      <c r="M3280" s="776"/>
      <c r="N3280" s="776"/>
      <c r="O3280" s="776"/>
      <c r="P3280" s="776"/>
      <c r="Q3280" s="776"/>
      <c r="R3280" s="776"/>
      <c r="S3280" s="776"/>
      <c r="T3280" s="776"/>
      <c r="U3280" s="776"/>
      <c r="V3280" s="46"/>
      <c r="W3280" s="46"/>
      <c r="X3280" s="775"/>
      <c r="Y3280" s="775"/>
      <c r="Z3280" s="775"/>
      <c r="AA3280" s="775"/>
      <c r="AB3280" s="775"/>
    </row>
    <row r="3281" spans="1:28" s="43" customFormat="1" x14ac:dyDescent="0.2">
      <c r="A3281" s="776"/>
      <c r="B3281" s="780"/>
      <c r="D3281" s="779"/>
      <c r="E3281" s="779"/>
      <c r="F3281" s="778"/>
      <c r="G3281" s="777"/>
      <c r="H3281" s="776"/>
      <c r="I3281" s="776"/>
      <c r="J3281" s="776"/>
      <c r="K3281" s="776"/>
      <c r="L3281" s="776"/>
      <c r="M3281" s="776"/>
      <c r="N3281" s="776"/>
      <c r="O3281" s="776"/>
      <c r="P3281" s="776"/>
      <c r="Q3281" s="776"/>
      <c r="R3281" s="776"/>
      <c r="S3281" s="776"/>
      <c r="T3281" s="776"/>
      <c r="U3281" s="776"/>
      <c r="V3281" s="46"/>
      <c r="W3281" s="46"/>
      <c r="X3281" s="775"/>
      <c r="Y3281" s="775"/>
      <c r="Z3281" s="775"/>
      <c r="AA3281" s="775"/>
      <c r="AB3281" s="775"/>
    </row>
    <row r="3282" spans="1:28" s="43" customFormat="1" x14ac:dyDescent="0.2">
      <c r="A3282" s="776"/>
      <c r="B3282" s="780"/>
      <c r="D3282" s="779"/>
      <c r="E3282" s="779"/>
      <c r="F3282" s="778"/>
      <c r="G3282" s="777"/>
      <c r="H3282" s="776"/>
      <c r="I3282" s="776"/>
      <c r="J3282" s="776"/>
      <c r="K3282" s="776"/>
      <c r="L3282" s="776"/>
      <c r="M3282" s="776"/>
      <c r="N3282" s="776"/>
      <c r="O3282" s="776"/>
      <c r="P3282" s="776"/>
      <c r="Q3282" s="776"/>
      <c r="R3282" s="776"/>
      <c r="S3282" s="776"/>
      <c r="T3282" s="776"/>
      <c r="U3282" s="776"/>
      <c r="V3282" s="46"/>
      <c r="W3282" s="46"/>
      <c r="X3282" s="775"/>
      <c r="Y3282" s="775"/>
      <c r="Z3282" s="775"/>
      <c r="AA3282" s="775"/>
      <c r="AB3282" s="775"/>
    </row>
    <row r="3283" spans="1:28" s="43" customFormat="1" x14ac:dyDescent="0.2">
      <c r="A3283" s="776"/>
      <c r="B3283" s="780"/>
      <c r="D3283" s="779"/>
      <c r="E3283" s="779"/>
      <c r="F3283" s="778"/>
      <c r="G3283" s="777"/>
      <c r="H3283" s="776"/>
      <c r="I3283" s="776"/>
      <c r="J3283" s="776"/>
      <c r="K3283" s="776"/>
      <c r="L3283" s="776"/>
      <c r="M3283" s="776"/>
      <c r="N3283" s="776"/>
      <c r="O3283" s="776"/>
      <c r="P3283" s="776"/>
      <c r="Q3283" s="776"/>
      <c r="R3283" s="776"/>
      <c r="S3283" s="776"/>
      <c r="T3283" s="776"/>
      <c r="U3283" s="776"/>
      <c r="V3283" s="46"/>
      <c r="W3283" s="46"/>
      <c r="X3283" s="775"/>
      <c r="Y3283" s="775"/>
      <c r="Z3283" s="775"/>
      <c r="AA3283" s="775"/>
      <c r="AB3283" s="775"/>
    </row>
    <row r="3284" spans="1:28" s="43" customFormat="1" x14ac:dyDescent="0.2">
      <c r="A3284" s="776"/>
      <c r="B3284" s="780"/>
      <c r="D3284" s="779"/>
      <c r="E3284" s="779"/>
      <c r="F3284" s="778"/>
      <c r="G3284" s="777"/>
      <c r="H3284" s="776"/>
      <c r="I3284" s="776"/>
      <c r="J3284" s="776"/>
      <c r="K3284" s="776"/>
      <c r="L3284" s="776"/>
      <c r="M3284" s="776"/>
      <c r="N3284" s="776"/>
      <c r="O3284" s="776"/>
      <c r="P3284" s="776"/>
      <c r="Q3284" s="776"/>
      <c r="R3284" s="776"/>
      <c r="S3284" s="776"/>
      <c r="T3284" s="776"/>
      <c r="U3284" s="776"/>
      <c r="V3284" s="46"/>
      <c r="W3284" s="46"/>
      <c r="X3284" s="775"/>
      <c r="Y3284" s="775"/>
      <c r="Z3284" s="775"/>
      <c r="AA3284" s="775"/>
      <c r="AB3284" s="775"/>
    </row>
    <row r="3285" spans="1:28" s="43" customFormat="1" x14ac:dyDescent="0.2">
      <c r="A3285" s="776"/>
      <c r="B3285" s="780"/>
      <c r="D3285" s="779"/>
      <c r="E3285" s="779"/>
      <c r="F3285" s="778"/>
      <c r="G3285" s="777"/>
      <c r="H3285" s="776"/>
      <c r="I3285" s="776"/>
      <c r="J3285" s="776"/>
      <c r="K3285" s="776"/>
      <c r="L3285" s="776"/>
      <c r="M3285" s="776"/>
      <c r="N3285" s="776"/>
      <c r="O3285" s="776"/>
      <c r="P3285" s="776"/>
      <c r="Q3285" s="776"/>
      <c r="R3285" s="776"/>
      <c r="S3285" s="776"/>
      <c r="T3285" s="776"/>
      <c r="U3285" s="776"/>
      <c r="V3285" s="46"/>
      <c r="W3285" s="46"/>
      <c r="X3285" s="775"/>
      <c r="Y3285" s="775"/>
      <c r="Z3285" s="775"/>
      <c r="AA3285" s="775"/>
      <c r="AB3285" s="775"/>
    </row>
    <row r="3286" spans="1:28" s="43" customFormat="1" x14ac:dyDescent="0.2">
      <c r="A3286" s="776"/>
      <c r="B3286" s="780"/>
      <c r="D3286" s="779"/>
      <c r="E3286" s="779"/>
      <c r="F3286" s="778"/>
      <c r="G3286" s="777"/>
      <c r="H3286" s="776"/>
      <c r="I3286" s="776"/>
      <c r="J3286" s="776"/>
      <c r="K3286" s="776"/>
      <c r="L3286" s="776"/>
      <c r="M3286" s="776"/>
      <c r="N3286" s="776"/>
      <c r="O3286" s="776"/>
      <c r="P3286" s="776"/>
      <c r="Q3286" s="776"/>
      <c r="R3286" s="776"/>
      <c r="S3286" s="776"/>
      <c r="T3286" s="776"/>
      <c r="U3286" s="776"/>
      <c r="V3286" s="46"/>
      <c r="W3286" s="46"/>
      <c r="X3286" s="775"/>
      <c r="Y3286" s="775"/>
      <c r="Z3286" s="775"/>
      <c r="AA3286" s="775"/>
      <c r="AB3286" s="775"/>
    </row>
    <row r="3287" spans="1:28" s="43" customFormat="1" x14ac:dyDescent="0.2">
      <c r="A3287" s="776"/>
      <c r="B3287" s="780"/>
      <c r="D3287" s="779"/>
      <c r="E3287" s="779"/>
      <c r="F3287" s="778"/>
      <c r="G3287" s="777"/>
      <c r="H3287" s="776"/>
      <c r="I3287" s="776"/>
      <c r="J3287" s="776"/>
      <c r="K3287" s="776"/>
      <c r="L3287" s="776"/>
      <c r="M3287" s="776"/>
      <c r="N3287" s="776"/>
      <c r="O3287" s="776"/>
      <c r="P3287" s="776"/>
      <c r="Q3287" s="776"/>
      <c r="R3287" s="776"/>
      <c r="S3287" s="776"/>
      <c r="T3287" s="776"/>
      <c r="U3287" s="776"/>
      <c r="V3287" s="46"/>
      <c r="W3287" s="46"/>
      <c r="X3287" s="775"/>
      <c r="Y3287" s="775"/>
      <c r="Z3287" s="775"/>
      <c r="AA3287" s="775"/>
      <c r="AB3287" s="775"/>
    </row>
    <row r="3288" spans="1:28" s="43" customFormat="1" x14ac:dyDescent="0.2">
      <c r="A3288" s="776"/>
      <c r="B3288" s="780"/>
      <c r="D3288" s="779"/>
      <c r="E3288" s="779"/>
      <c r="F3288" s="778"/>
      <c r="G3288" s="777"/>
      <c r="H3288" s="776"/>
      <c r="I3288" s="776"/>
      <c r="J3288" s="776"/>
      <c r="K3288" s="776"/>
      <c r="L3288" s="776"/>
      <c r="M3288" s="776"/>
      <c r="N3288" s="776"/>
      <c r="O3288" s="776"/>
      <c r="P3288" s="776"/>
      <c r="Q3288" s="776"/>
      <c r="R3288" s="776"/>
      <c r="S3288" s="776"/>
      <c r="T3288" s="776"/>
      <c r="U3288" s="776"/>
      <c r="V3288" s="46"/>
      <c r="W3288" s="46"/>
      <c r="X3288" s="775"/>
      <c r="Y3288" s="775"/>
      <c r="Z3288" s="775"/>
      <c r="AA3288" s="775"/>
      <c r="AB3288" s="775"/>
    </row>
    <row r="3289" spans="1:28" s="43" customFormat="1" x14ac:dyDescent="0.2">
      <c r="A3289" s="776"/>
      <c r="B3289" s="780"/>
      <c r="D3289" s="779"/>
      <c r="E3289" s="779"/>
      <c r="F3289" s="778"/>
      <c r="G3289" s="777"/>
      <c r="H3289" s="776"/>
      <c r="I3289" s="776"/>
      <c r="J3289" s="776"/>
      <c r="K3289" s="776"/>
      <c r="L3289" s="776"/>
      <c r="M3289" s="776"/>
      <c r="N3289" s="776"/>
      <c r="O3289" s="776"/>
      <c r="P3289" s="776"/>
      <c r="Q3289" s="776"/>
      <c r="R3289" s="776"/>
      <c r="S3289" s="776"/>
      <c r="T3289" s="776"/>
      <c r="U3289" s="776"/>
      <c r="V3289" s="46"/>
      <c r="W3289" s="46"/>
      <c r="X3289" s="775"/>
      <c r="Y3289" s="775"/>
      <c r="Z3289" s="775"/>
      <c r="AA3289" s="775"/>
      <c r="AB3289" s="775"/>
    </row>
    <row r="3290" spans="1:28" s="43" customFormat="1" x14ac:dyDescent="0.2">
      <c r="A3290" s="776"/>
      <c r="B3290" s="780"/>
      <c r="D3290" s="779"/>
      <c r="E3290" s="779"/>
      <c r="F3290" s="778"/>
      <c r="G3290" s="777"/>
      <c r="H3290" s="776"/>
      <c r="I3290" s="776"/>
      <c r="J3290" s="776"/>
      <c r="K3290" s="776"/>
      <c r="L3290" s="776"/>
      <c r="M3290" s="776"/>
      <c r="N3290" s="776"/>
      <c r="O3290" s="776"/>
      <c r="P3290" s="776"/>
      <c r="Q3290" s="776"/>
      <c r="R3290" s="776"/>
      <c r="S3290" s="776"/>
      <c r="T3290" s="776"/>
      <c r="U3290" s="776"/>
      <c r="V3290" s="46"/>
      <c r="W3290" s="46"/>
      <c r="X3290" s="775"/>
      <c r="Y3290" s="775"/>
      <c r="Z3290" s="775"/>
      <c r="AA3290" s="775"/>
      <c r="AB3290" s="775"/>
    </row>
    <row r="3291" spans="1:28" s="43" customFormat="1" x14ac:dyDescent="0.2">
      <c r="A3291" s="776"/>
      <c r="B3291" s="780"/>
      <c r="D3291" s="779"/>
      <c r="E3291" s="779"/>
      <c r="F3291" s="778"/>
      <c r="G3291" s="777"/>
      <c r="H3291" s="776"/>
      <c r="I3291" s="776"/>
      <c r="J3291" s="776"/>
      <c r="K3291" s="776"/>
      <c r="L3291" s="776"/>
      <c r="M3291" s="776"/>
      <c r="N3291" s="776"/>
      <c r="O3291" s="776"/>
      <c r="P3291" s="776"/>
      <c r="Q3291" s="776"/>
      <c r="R3291" s="776"/>
      <c r="S3291" s="776"/>
      <c r="T3291" s="776"/>
      <c r="U3291" s="776"/>
      <c r="V3291" s="46"/>
      <c r="W3291" s="46"/>
      <c r="X3291" s="775"/>
      <c r="Y3291" s="775"/>
      <c r="Z3291" s="775"/>
      <c r="AA3291" s="775"/>
      <c r="AB3291" s="775"/>
    </row>
    <row r="3292" spans="1:28" s="43" customFormat="1" x14ac:dyDescent="0.2">
      <c r="A3292" s="776"/>
      <c r="B3292" s="780"/>
      <c r="D3292" s="779"/>
      <c r="E3292" s="779"/>
      <c r="F3292" s="778"/>
      <c r="G3292" s="777"/>
      <c r="H3292" s="776"/>
      <c r="I3292" s="776"/>
      <c r="J3292" s="776"/>
      <c r="K3292" s="776"/>
      <c r="L3292" s="776"/>
      <c r="M3292" s="776"/>
      <c r="N3292" s="776"/>
      <c r="O3292" s="776"/>
      <c r="P3292" s="776"/>
      <c r="Q3292" s="776"/>
      <c r="R3292" s="776"/>
      <c r="S3292" s="776"/>
      <c r="T3292" s="776"/>
      <c r="U3292" s="776"/>
      <c r="V3292" s="46"/>
      <c r="W3292" s="46"/>
      <c r="X3292" s="775"/>
      <c r="Y3292" s="775"/>
      <c r="Z3292" s="775"/>
      <c r="AA3292" s="775"/>
      <c r="AB3292" s="775"/>
    </row>
    <row r="3293" spans="1:28" s="43" customFormat="1" x14ac:dyDescent="0.2">
      <c r="A3293" s="776"/>
      <c r="B3293" s="780"/>
      <c r="D3293" s="779"/>
      <c r="E3293" s="779"/>
      <c r="F3293" s="778"/>
      <c r="G3293" s="777"/>
      <c r="H3293" s="776"/>
      <c r="I3293" s="776"/>
      <c r="J3293" s="776"/>
      <c r="K3293" s="776"/>
      <c r="L3293" s="776"/>
      <c r="M3293" s="776"/>
      <c r="N3293" s="776"/>
      <c r="O3293" s="776"/>
      <c r="P3293" s="776"/>
      <c r="Q3293" s="776"/>
      <c r="R3293" s="776"/>
      <c r="S3293" s="776"/>
      <c r="T3293" s="776"/>
      <c r="U3293" s="776"/>
      <c r="V3293" s="46"/>
      <c r="W3293" s="46"/>
      <c r="X3293" s="775"/>
      <c r="Y3293" s="775"/>
      <c r="Z3293" s="775"/>
      <c r="AA3293" s="775"/>
      <c r="AB3293" s="775"/>
    </row>
    <row r="3294" spans="1:28" s="43" customFormat="1" x14ac:dyDescent="0.2">
      <c r="A3294" s="776"/>
      <c r="B3294" s="780"/>
      <c r="D3294" s="779"/>
      <c r="E3294" s="779"/>
      <c r="F3294" s="778"/>
      <c r="G3294" s="777"/>
      <c r="H3294" s="776"/>
      <c r="I3294" s="776"/>
      <c r="J3294" s="776"/>
      <c r="K3294" s="776"/>
      <c r="L3294" s="776"/>
      <c r="M3294" s="776"/>
      <c r="N3294" s="776"/>
      <c r="O3294" s="776"/>
      <c r="P3294" s="776"/>
      <c r="Q3294" s="776"/>
      <c r="R3294" s="776"/>
      <c r="S3294" s="776"/>
      <c r="T3294" s="776"/>
      <c r="U3294" s="776"/>
      <c r="V3294" s="46"/>
      <c r="W3294" s="46"/>
      <c r="X3294" s="775"/>
      <c r="Y3294" s="775"/>
      <c r="Z3294" s="775"/>
      <c r="AA3294" s="775"/>
      <c r="AB3294" s="775"/>
    </row>
    <row r="3295" spans="1:28" s="43" customFormat="1" x14ac:dyDescent="0.2">
      <c r="A3295" s="776"/>
      <c r="B3295" s="780"/>
      <c r="D3295" s="779"/>
      <c r="E3295" s="779"/>
      <c r="F3295" s="778"/>
      <c r="G3295" s="777"/>
      <c r="H3295" s="776"/>
      <c r="I3295" s="776"/>
      <c r="J3295" s="776"/>
      <c r="K3295" s="776"/>
      <c r="L3295" s="776"/>
      <c r="M3295" s="776"/>
      <c r="N3295" s="776"/>
      <c r="O3295" s="776"/>
      <c r="P3295" s="776"/>
      <c r="Q3295" s="776"/>
      <c r="R3295" s="776"/>
      <c r="S3295" s="776"/>
      <c r="T3295" s="776"/>
      <c r="U3295" s="776"/>
      <c r="V3295" s="46"/>
      <c r="W3295" s="46"/>
      <c r="X3295" s="775"/>
      <c r="Y3295" s="775"/>
      <c r="Z3295" s="775"/>
      <c r="AA3295" s="775"/>
      <c r="AB3295" s="775"/>
    </row>
    <row r="3296" spans="1:28" s="43" customFormat="1" x14ac:dyDescent="0.2">
      <c r="A3296" s="776"/>
      <c r="B3296" s="780"/>
      <c r="D3296" s="779"/>
      <c r="E3296" s="779"/>
      <c r="F3296" s="778"/>
      <c r="G3296" s="777"/>
      <c r="H3296" s="776"/>
      <c r="I3296" s="776"/>
      <c r="J3296" s="776"/>
      <c r="K3296" s="776"/>
      <c r="L3296" s="776"/>
      <c r="M3296" s="776"/>
      <c r="N3296" s="776"/>
      <c r="O3296" s="776"/>
      <c r="P3296" s="776"/>
      <c r="Q3296" s="776"/>
      <c r="R3296" s="776"/>
      <c r="S3296" s="776"/>
      <c r="T3296" s="776"/>
      <c r="U3296" s="776"/>
      <c r="V3296" s="46"/>
      <c r="W3296" s="46"/>
      <c r="X3296" s="775"/>
      <c r="Y3296" s="775"/>
      <c r="Z3296" s="775"/>
      <c r="AA3296" s="775"/>
      <c r="AB3296" s="775"/>
    </row>
    <row r="3297" spans="1:28" s="43" customFormat="1" x14ac:dyDescent="0.2">
      <c r="A3297" s="776"/>
      <c r="B3297" s="780"/>
      <c r="D3297" s="779"/>
      <c r="E3297" s="779"/>
      <c r="F3297" s="778"/>
      <c r="G3297" s="777"/>
      <c r="H3297" s="776"/>
      <c r="I3297" s="776"/>
      <c r="J3297" s="776"/>
      <c r="K3297" s="776"/>
      <c r="L3297" s="776"/>
      <c r="M3297" s="776"/>
      <c r="N3297" s="776"/>
      <c r="O3297" s="776"/>
      <c r="P3297" s="776"/>
      <c r="Q3297" s="776"/>
      <c r="R3297" s="776"/>
      <c r="S3297" s="776"/>
      <c r="T3297" s="776"/>
      <c r="U3297" s="776"/>
      <c r="V3297" s="46"/>
      <c r="W3297" s="46"/>
      <c r="X3297" s="775"/>
      <c r="Y3297" s="775"/>
      <c r="Z3297" s="775"/>
      <c r="AA3297" s="775"/>
      <c r="AB3297" s="775"/>
    </row>
    <row r="3298" spans="1:28" s="43" customFormat="1" x14ac:dyDescent="0.2">
      <c r="A3298" s="776"/>
      <c r="B3298" s="780"/>
      <c r="D3298" s="779"/>
      <c r="E3298" s="779"/>
      <c r="F3298" s="778"/>
      <c r="G3298" s="777"/>
      <c r="H3298" s="776"/>
      <c r="I3298" s="776"/>
      <c r="J3298" s="776"/>
      <c r="K3298" s="776"/>
      <c r="L3298" s="776"/>
      <c r="M3298" s="776"/>
      <c r="N3298" s="776"/>
      <c r="O3298" s="776"/>
      <c r="P3298" s="776"/>
      <c r="Q3298" s="776"/>
      <c r="R3298" s="776"/>
      <c r="S3298" s="776"/>
      <c r="T3298" s="776"/>
      <c r="U3298" s="776"/>
      <c r="V3298" s="46"/>
      <c r="W3298" s="46"/>
      <c r="X3298" s="775"/>
      <c r="Y3298" s="775"/>
      <c r="Z3298" s="775"/>
      <c r="AA3298" s="775"/>
      <c r="AB3298" s="775"/>
    </row>
    <row r="3299" spans="1:28" s="43" customFormat="1" x14ac:dyDescent="0.2">
      <c r="A3299" s="776"/>
      <c r="B3299" s="780"/>
      <c r="D3299" s="779"/>
      <c r="E3299" s="779"/>
      <c r="F3299" s="778"/>
      <c r="G3299" s="777"/>
      <c r="H3299" s="776"/>
      <c r="I3299" s="776"/>
      <c r="J3299" s="776"/>
      <c r="K3299" s="776"/>
      <c r="L3299" s="776"/>
      <c r="M3299" s="776"/>
      <c r="N3299" s="776"/>
      <c r="O3299" s="776"/>
      <c r="P3299" s="776"/>
      <c r="Q3299" s="776"/>
      <c r="R3299" s="776"/>
      <c r="S3299" s="776"/>
      <c r="T3299" s="776"/>
      <c r="U3299" s="776"/>
      <c r="V3299" s="46"/>
      <c r="W3299" s="46"/>
      <c r="X3299" s="775"/>
      <c r="Y3299" s="775"/>
      <c r="Z3299" s="775"/>
      <c r="AA3299" s="775"/>
      <c r="AB3299" s="775"/>
    </row>
    <row r="3300" spans="1:28" s="43" customFormat="1" x14ac:dyDescent="0.2">
      <c r="A3300" s="776"/>
      <c r="B3300" s="780"/>
      <c r="D3300" s="779"/>
      <c r="E3300" s="779"/>
      <c r="F3300" s="778"/>
      <c r="G3300" s="777"/>
      <c r="H3300" s="776"/>
      <c r="I3300" s="776"/>
      <c r="J3300" s="776"/>
      <c r="K3300" s="776"/>
      <c r="L3300" s="776"/>
      <c r="M3300" s="776"/>
      <c r="N3300" s="776"/>
      <c r="O3300" s="776"/>
      <c r="P3300" s="776"/>
      <c r="Q3300" s="776"/>
      <c r="R3300" s="776"/>
      <c r="S3300" s="776"/>
      <c r="T3300" s="776"/>
      <c r="U3300" s="776"/>
      <c r="V3300" s="46"/>
      <c r="W3300" s="46"/>
      <c r="X3300" s="775"/>
      <c r="Y3300" s="775"/>
      <c r="Z3300" s="775"/>
      <c r="AA3300" s="775"/>
      <c r="AB3300" s="775"/>
    </row>
    <row r="3301" spans="1:28" s="43" customFormat="1" x14ac:dyDescent="0.2">
      <c r="A3301" s="776"/>
      <c r="B3301" s="780"/>
      <c r="D3301" s="779"/>
      <c r="E3301" s="779"/>
      <c r="F3301" s="778"/>
      <c r="G3301" s="777"/>
      <c r="H3301" s="776"/>
      <c r="I3301" s="776"/>
      <c r="J3301" s="776"/>
      <c r="K3301" s="776"/>
      <c r="L3301" s="776"/>
      <c r="M3301" s="776"/>
      <c r="N3301" s="776"/>
      <c r="O3301" s="776"/>
      <c r="P3301" s="776"/>
      <c r="Q3301" s="776"/>
      <c r="R3301" s="776"/>
      <c r="S3301" s="776"/>
      <c r="T3301" s="776"/>
      <c r="U3301" s="776"/>
      <c r="V3301" s="46"/>
      <c r="W3301" s="46"/>
      <c r="X3301" s="775"/>
      <c r="Y3301" s="775"/>
      <c r="Z3301" s="775"/>
      <c r="AA3301" s="775"/>
      <c r="AB3301" s="775"/>
    </row>
    <row r="3302" spans="1:28" s="43" customFormat="1" x14ac:dyDescent="0.2">
      <c r="A3302" s="776"/>
      <c r="B3302" s="780"/>
      <c r="D3302" s="779"/>
      <c r="E3302" s="779"/>
      <c r="F3302" s="778"/>
      <c r="G3302" s="777"/>
      <c r="H3302" s="776"/>
      <c r="I3302" s="776"/>
      <c r="J3302" s="776"/>
      <c r="K3302" s="776"/>
      <c r="L3302" s="776"/>
      <c r="M3302" s="776"/>
      <c r="N3302" s="776"/>
      <c r="O3302" s="776"/>
      <c r="P3302" s="776"/>
      <c r="Q3302" s="776"/>
      <c r="R3302" s="776"/>
      <c r="S3302" s="776"/>
      <c r="T3302" s="776"/>
      <c r="U3302" s="776"/>
      <c r="V3302" s="46"/>
      <c r="W3302" s="46"/>
      <c r="X3302" s="775"/>
      <c r="Y3302" s="775"/>
      <c r="Z3302" s="775"/>
      <c r="AA3302" s="775"/>
      <c r="AB3302" s="775"/>
    </row>
    <row r="3303" spans="1:28" s="43" customFormat="1" x14ac:dyDescent="0.2">
      <c r="A3303" s="776"/>
      <c r="B3303" s="780"/>
      <c r="D3303" s="779"/>
      <c r="E3303" s="779"/>
      <c r="F3303" s="778"/>
      <c r="G3303" s="777"/>
      <c r="H3303" s="776"/>
      <c r="I3303" s="776"/>
      <c r="J3303" s="776"/>
      <c r="K3303" s="776"/>
      <c r="L3303" s="776"/>
      <c r="M3303" s="776"/>
      <c r="N3303" s="776"/>
      <c r="O3303" s="776"/>
      <c r="P3303" s="776"/>
      <c r="Q3303" s="776"/>
      <c r="R3303" s="776"/>
      <c r="S3303" s="776"/>
      <c r="T3303" s="776"/>
      <c r="U3303" s="776"/>
      <c r="V3303" s="46"/>
      <c r="W3303" s="46"/>
      <c r="X3303" s="775"/>
      <c r="Y3303" s="775"/>
      <c r="Z3303" s="775"/>
      <c r="AA3303" s="775"/>
      <c r="AB3303" s="775"/>
    </row>
    <row r="3304" spans="1:28" s="43" customFormat="1" x14ac:dyDescent="0.2">
      <c r="A3304" s="776"/>
      <c r="B3304" s="780"/>
      <c r="D3304" s="779"/>
      <c r="E3304" s="779"/>
      <c r="F3304" s="778"/>
      <c r="G3304" s="777"/>
      <c r="H3304" s="776"/>
      <c r="I3304" s="776"/>
      <c r="J3304" s="776"/>
      <c r="K3304" s="776"/>
      <c r="L3304" s="776"/>
      <c r="M3304" s="776"/>
      <c r="N3304" s="776"/>
      <c r="O3304" s="776"/>
      <c r="P3304" s="776"/>
      <c r="Q3304" s="776"/>
      <c r="R3304" s="776"/>
      <c r="S3304" s="776"/>
      <c r="T3304" s="776"/>
      <c r="U3304" s="776"/>
      <c r="V3304" s="46"/>
      <c r="W3304" s="46"/>
      <c r="X3304" s="775"/>
      <c r="Y3304" s="775"/>
      <c r="Z3304" s="775"/>
      <c r="AA3304" s="775"/>
      <c r="AB3304" s="775"/>
    </row>
    <row r="3305" spans="1:28" s="43" customFormat="1" x14ac:dyDescent="0.2">
      <c r="A3305" s="776"/>
      <c r="B3305" s="780"/>
      <c r="D3305" s="779"/>
      <c r="E3305" s="779"/>
      <c r="F3305" s="778"/>
      <c r="G3305" s="777"/>
      <c r="H3305" s="776"/>
      <c r="I3305" s="776"/>
      <c r="J3305" s="776"/>
      <c r="K3305" s="776"/>
      <c r="L3305" s="776"/>
      <c r="M3305" s="776"/>
      <c r="N3305" s="776"/>
      <c r="O3305" s="776"/>
      <c r="P3305" s="776"/>
      <c r="Q3305" s="776"/>
      <c r="R3305" s="776"/>
      <c r="S3305" s="776"/>
      <c r="T3305" s="776"/>
      <c r="U3305" s="776"/>
      <c r="V3305" s="46"/>
      <c r="W3305" s="46"/>
      <c r="X3305" s="775"/>
      <c r="Y3305" s="775"/>
      <c r="Z3305" s="775"/>
      <c r="AA3305" s="775"/>
      <c r="AB3305" s="775"/>
    </row>
    <row r="3306" spans="1:28" s="43" customFormat="1" x14ac:dyDescent="0.2">
      <c r="A3306" s="776"/>
      <c r="B3306" s="780"/>
      <c r="D3306" s="779"/>
      <c r="E3306" s="779"/>
      <c r="F3306" s="778"/>
      <c r="G3306" s="777"/>
      <c r="H3306" s="776"/>
      <c r="I3306" s="776"/>
      <c r="J3306" s="776"/>
      <c r="K3306" s="776"/>
      <c r="L3306" s="776"/>
      <c r="M3306" s="776"/>
      <c r="N3306" s="776"/>
      <c r="O3306" s="776"/>
      <c r="P3306" s="776"/>
      <c r="Q3306" s="776"/>
      <c r="R3306" s="776"/>
      <c r="S3306" s="776"/>
      <c r="T3306" s="776"/>
      <c r="U3306" s="776"/>
      <c r="V3306" s="46"/>
      <c r="W3306" s="46"/>
      <c r="X3306" s="775"/>
      <c r="Y3306" s="775"/>
      <c r="Z3306" s="775"/>
      <c r="AA3306" s="775"/>
      <c r="AB3306" s="775"/>
    </row>
    <row r="3307" spans="1:28" s="43" customFormat="1" x14ac:dyDescent="0.2">
      <c r="A3307" s="776"/>
      <c r="B3307" s="780"/>
      <c r="D3307" s="779"/>
      <c r="E3307" s="779"/>
      <c r="F3307" s="778"/>
      <c r="G3307" s="777"/>
      <c r="H3307" s="776"/>
      <c r="I3307" s="776"/>
      <c r="J3307" s="776"/>
      <c r="K3307" s="776"/>
      <c r="L3307" s="776"/>
      <c r="M3307" s="776"/>
      <c r="N3307" s="776"/>
      <c r="O3307" s="776"/>
      <c r="P3307" s="776"/>
      <c r="Q3307" s="776"/>
      <c r="R3307" s="776"/>
      <c r="S3307" s="776"/>
      <c r="T3307" s="776"/>
      <c r="U3307" s="776"/>
      <c r="V3307" s="46"/>
      <c r="W3307" s="46"/>
      <c r="X3307" s="775"/>
      <c r="Y3307" s="775"/>
      <c r="Z3307" s="775"/>
      <c r="AA3307" s="775"/>
      <c r="AB3307" s="775"/>
    </row>
    <row r="3308" spans="1:28" s="43" customFormat="1" x14ac:dyDescent="0.2">
      <c r="A3308" s="776"/>
      <c r="B3308" s="780"/>
      <c r="D3308" s="779"/>
      <c r="E3308" s="779"/>
      <c r="F3308" s="778"/>
      <c r="G3308" s="777"/>
      <c r="H3308" s="776"/>
      <c r="I3308" s="776"/>
      <c r="J3308" s="776"/>
      <c r="K3308" s="776"/>
      <c r="L3308" s="776"/>
      <c r="M3308" s="776"/>
      <c r="N3308" s="776"/>
      <c r="O3308" s="776"/>
      <c r="P3308" s="776"/>
      <c r="Q3308" s="776"/>
      <c r="R3308" s="776"/>
      <c r="S3308" s="776"/>
      <c r="T3308" s="776"/>
      <c r="U3308" s="776"/>
      <c r="V3308" s="46"/>
      <c r="W3308" s="46"/>
      <c r="X3308" s="775"/>
      <c r="Y3308" s="775"/>
      <c r="Z3308" s="775"/>
      <c r="AA3308" s="775"/>
      <c r="AB3308" s="775"/>
    </row>
    <row r="3309" spans="1:28" s="43" customFormat="1" x14ac:dyDescent="0.2">
      <c r="A3309" s="776"/>
      <c r="B3309" s="780"/>
      <c r="D3309" s="779"/>
      <c r="E3309" s="779"/>
      <c r="F3309" s="778"/>
      <c r="G3309" s="777"/>
      <c r="H3309" s="776"/>
      <c r="I3309" s="776"/>
      <c r="J3309" s="776"/>
      <c r="K3309" s="776"/>
      <c r="L3309" s="776"/>
      <c r="M3309" s="776"/>
      <c r="N3309" s="776"/>
      <c r="O3309" s="776"/>
      <c r="P3309" s="776"/>
      <c r="Q3309" s="776"/>
      <c r="R3309" s="776"/>
      <c r="S3309" s="776"/>
      <c r="T3309" s="776"/>
      <c r="U3309" s="776"/>
      <c r="V3309" s="46"/>
      <c r="W3309" s="46"/>
      <c r="X3309" s="775"/>
      <c r="Y3309" s="775"/>
      <c r="Z3309" s="775"/>
      <c r="AA3309" s="775"/>
      <c r="AB3309" s="775"/>
    </row>
    <row r="3310" spans="1:28" s="43" customFormat="1" x14ac:dyDescent="0.2">
      <c r="A3310" s="776"/>
      <c r="B3310" s="780"/>
      <c r="D3310" s="779"/>
      <c r="E3310" s="779"/>
      <c r="F3310" s="778"/>
      <c r="G3310" s="777"/>
      <c r="H3310" s="776"/>
      <c r="I3310" s="776"/>
      <c r="J3310" s="776"/>
      <c r="K3310" s="776"/>
      <c r="L3310" s="776"/>
      <c r="M3310" s="776"/>
      <c r="N3310" s="776"/>
      <c r="O3310" s="776"/>
      <c r="P3310" s="776"/>
      <c r="Q3310" s="776"/>
      <c r="R3310" s="776"/>
      <c r="S3310" s="776"/>
      <c r="T3310" s="776"/>
      <c r="U3310" s="776"/>
      <c r="V3310" s="46"/>
      <c r="W3310" s="46"/>
      <c r="X3310" s="775"/>
      <c r="Y3310" s="775"/>
      <c r="Z3310" s="775"/>
      <c r="AA3310" s="775"/>
      <c r="AB3310" s="775"/>
    </row>
    <row r="3311" spans="1:28" s="43" customFormat="1" x14ac:dyDescent="0.2">
      <c r="A3311" s="776"/>
      <c r="B3311" s="780"/>
      <c r="D3311" s="779"/>
      <c r="E3311" s="779"/>
      <c r="F3311" s="778"/>
      <c r="G3311" s="777"/>
      <c r="H3311" s="776"/>
      <c r="I3311" s="776"/>
      <c r="J3311" s="776"/>
      <c r="K3311" s="776"/>
      <c r="L3311" s="776"/>
      <c r="M3311" s="776"/>
      <c r="N3311" s="776"/>
      <c r="O3311" s="776"/>
      <c r="P3311" s="776"/>
      <c r="Q3311" s="776"/>
      <c r="R3311" s="776"/>
      <c r="S3311" s="776"/>
      <c r="T3311" s="776"/>
      <c r="U3311" s="776"/>
      <c r="V3311" s="46"/>
      <c r="W3311" s="46"/>
      <c r="X3311" s="775"/>
      <c r="Y3311" s="775"/>
      <c r="Z3311" s="775"/>
      <c r="AA3311" s="775"/>
      <c r="AB3311" s="775"/>
    </row>
    <row r="3312" spans="1:28" s="43" customFormat="1" x14ac:dyDescent="0.2">
      <c r="A3312" s="776"/>
      <c r="B3312" s="780"/>
      <c r="D3312" s="779"/>
      <c r="E3312" s="779"/>
      <c r="F3312" s="778"/>
      <c r="G3312" s="777"/>
      <c r="H3312" s="776"/>
      <c r="I3312" s="776"/>
      <c r="J3312" s="776"/>
      <c r="K3312" s="776"/>
      <c r="L3312" s="776"/>
      <c r="M3312" s="776"/>
      <c r="N3312" s="776"/>
      <c r="O3312" s="776"/>
      <c r="P3312" s="776"/>
      <c r="Q3312" s="776"/>
      <c r="R3312" s="776"/>
      <c r="S3312" s="776"/>
      <c r="T3312" s="776"/>
      <c r="U3312" s="776"/>
      <c r="V3312" s="46"/>
      <c r="W3312" s="46"/>
      <c r="X3312" s="775"/>
      <c r="Y3312" s="775"/>
      <c r="Z3312" s="775"/>
      <c r="AA3312" s="775"/>
      <c r="AB3312" s="775"/>
    </row>
    <row r="3313" spans="1:28" s="43" customFormat="1" x14ac:dyDescent="0.2">
      <c r="A3313" s="776"/>
      <c r="B3313" s="780"/>
      <c r="D3313" s="779"/>
      <c r="E3313" s="779"/>
      <c r="F3313" s="778"/>
      <c r="G3313" s="777"/>
      <c r="H3313" s="776"/>
      <c r="I3313" s="776"/>
      <c r="J3313" s="776"/>
      <c r="K3313" s="776"/>
      <c r="L3313" s="776"/>
      <c r="M3313" s="776"/>
      <c r="N3313" s="776"/>
      <c r="O3313" s="776"/>
      <c r="P3313" s="776"/>
      <c r="Q3313" s="776"/>
      <c r="R3313" s="776"/>
      <c r="S3313" s="776"/>
      <c r="T3313" s="776"/>
      <c r="U3313" s="776"/>
      <c r="V3313" s="46"/>
      <c r="W3313" s="46"/>
      <c r="X3313" s="775"/>
      <c r="Y3313" s="775"/>
      <c r="Z3313" s="775"/>
      <c r="AA3313" s="775"/>
      <c r="AB3313" s="775"/>
    </row>
    <row r="3314" spans="1:28" s="43" customFormat="1" x14ac:dyDescent="0.2">
      <c r="A3314" s="776"/>
      <c r="B3314" s="780"/>
      <c r="D3314" s="779"/>
      <c r="E3314" s="779"/>
      <c r="F3314" s="778"/>
      <c r="G3314" s="777"/>
      <c r="H3314" s="776"/>
      <c r="I3314" s="776"/>
      <c r="J3314" s="776"/>
      <c r="K3314" s="776"/>
      <c r="L3314" s="776"/>
      <c r="M3314" s="776"/>
      <c r="N3314" s="776"/>
      <c r="O3314" s="776"/>
      <c r="P3314" s="776"/>
      <c r="Q3314" s="776"/>
      <c r="R3314" s="776"/>
      <c r="S3314" s="776"/>
      <c r="T3314" s="776"/>
      <c r="U3314" s="776"/>
      <c r="V3314" s="46"/>
      <c r="W3314" s="46"/>
      <c r="X3314" s="775"/>
      <c r="Y3314" s="775"/>
      <c r="Z3314" s="775"/>
      <c r="AA3314" s="775"/>
      <c r="AB3314" s="775"/>
    </row>
    <row r="3315" spans="1:28" s="43" customFormat="1" x14ac:dyDescent="0.2">
      <c r="A3315" s="776"/>
      <c r="B3315" s="780"/>
      <c r="D3315" s="779"/>
      <c r="E3315" s="779"/>
      <c r="F3315" s="778"/>
      <c r="G3315" s="777"/>
      <c r="H3315" s="776"/>
      <c r="I3315" s="776"/>
      <c r="J3315" s="776"/>
      <c r="K3315" s="776"/>
      <c r="L3315" s="776"/>
      <c r="M3315" s="776"/>
      <c r="N3315" s="776"/>
      <c r="O3315" s="776"/>
      <c r="P3315" s="776"/>
      <c r="Q3315" s="776"/>
      <c r="R3315" s="776"/>
      <c r="S3315" s="776"/>
      <c r="T3315" s="776"/>
      <c r="U3315" s="776"/>
      <c r="V3315" s="46"/>
      <c r="W3315" s="46"/>
      <c r="X3315" s="775"/>
      <c r="Y3315" s="775"/>
      <c r="Z3315" s="775"/>
      <c r="AA3315" s="775"/>
      <c r="AB3315" s="775"/>
    </row>
    <row r="3316" spans="1:28" s="43" customFormat="1" x14ac:dyDescent="0.2">
      <c r="A3316" s="776"/>
      <c r="B3316" s="780"/>
      <c r="D3316" s="779"/>
      <c r="E3316" s="779"/>
      <c r="F3316" s="778"/>
      <c r="G3316" s="777"/>
      <c r="H3316" s="776"/>
      <c r="I3316" s="776"/>
      <c r="J3316" s="776"/>
      <c r="K3316" s="776"/>
      <c r="L3316" s="776"/>
      <c r="M3316" s="776"/>
      <c r="N3316" s="776"/>
      <c r="O3316" s="776"/>
      <c r="P3316" s="776"/>
      <c r="Q3316" s="776"/>
      <c r="R3316" s="776"/>
      <c r="S3316" s="776"/>
      <c r="T3316" s="776"/>
      <c r="U3316" s="776"/>
      <c r="V3316" s="46"/>
      <c r="W3316" s="46"/>
      <c r="X3316" s="775"/>
      <c r="Y3316" s="775"/>
      <c r="Z3316" s="775"/>
      <c r="AA3316" s="775"/>
      <c r="AB3316" s="775"/>
    </row>
    <row r="3317" spans="1:28" s="43" customFormat="1" x14ac:dyDescent="0.2">
      <c r="A3317" s="776"/>
      <c r="B3317" s="780"/>
      <c r="D3317" s="779"/>
      <c r="E3317" s="779"/>
      <c r="F3317" s="778"/>
      <c r="G3317" s="777"/>
      <c r="H3317" s="776"/>
      <c r="I3317" s="776"/>
      <c r="J3317" s="776"/>
      <c r="K3317" s="776"/>
      <c r="L3317" s="776"/>
      <c r="M3317" s="776"/>
      <c r="N3317" s="776"/>
      <c r="O3317" s="776"/>
      <c r="P3317" s="776"/>
      <c r="Q3317" s="776"/>
      <c r="R3317" s="776"/>
      <c r="S3317" s="776"/>
      <c r="T3317" s="776"/>
      <c r="U3317" s="776"/>
      <c r="V3317" s="46"/>
      <c r="W3317" s="46"/>
      <c r="X3317" s="775"/>
      <c r="Y3317" s="775"/>
      <c r="Z3317" s="775"/>
      <c r="AA3317" s="775"/>
      <c r="AB3317" s="775"/>
    </row>
    <row r="3318" spans="1:28" s="43" customFormat="1" x14ac:dyDescent="0.2">
      <c r="A3318" s="776"/>
      <c r="B3318" s="780"/>
      <c r="D3318" s="779"/>
      <c r="E3318" s="779"/>
      <c r="F3318" s="778"/>
      <c r="G3318" s="777"/>
      <c r="H3318" s="776"/>
      <c r="I3318" s="776"/>
      <c r="J3318" s="776"/>
      <c r="K3318" s="776"/>
      <c r="L3318" s="776"/>
      <c r="M3318" s="776"/>
      <c r="N3318" s="776"/>
      <c r="O3318" s="776"/>
      <c r="P3318" s="776"/>
      <c r="Q3318" s="776"/>
      <c r="R3318" s="776"/>
      <c r="S3318" s="776"/>
      <c r="T3318" s="776"/>
      <c r="U3318" s="776"/>
      <c r="V3318" s="46"/>
      <c r="W3318" s="46"/>
      <c r="X3318" s="775"/>
      <c r="Y3318" s="775"/>
      <c r="Z3318" s="775"/>
      <c r="AA3318" s="775"/>
      <c r="AB3318" s="775"/>
    </row>
    <row r="3319" spans="1:28" s="43" customFormat="1" x14ac:dyDescent="0.2">
      <c r="A3319" s="776"/>
      <c r="B3319" s="780"/>
      <c r="D3319" s="779"/>
      <c r="E3319" s="779"/>
      <c r="F3319" s="778"/>
      <c r="G3319" s="777"/>
      <c r="H3319" s="776"/>
      <c r="I3319" s="776"/>
      <c r="J3319" s="776"/>
      <c r="K3319" s="776"/>
      <c r="L3319" s="776"/>
      <c r="M3319" s="776"/>
      <c r="N3319" s="776"/>
      <c r="O3319" s="776"/>
      <c r="P3319" s="776"/>
      <c r="Q3319" s="776"/>
      <c r="R3319" s="776"/>
      <c r="S3319" s="776"/>
      <c r="T3319" s="776"/>
      <c r="U3319" s="776"/>
      <c r="V3319" s="46"/>
      <c r="W3319" s="46"/>
      <c r="X3319" s="775"/>
      <c r="Y3319" s="775"/>
      <c r="Z3319" s="775"/>
      <c r="AA3319" s="775"/>
      <c r="AB3319" s="775"/>
    </row>
    <row r="3320" spans="1:28" s="43" customFormat="1" x14ac:dyDescent="0.2">
      <c r="A3320" s="776"/>
      <c r="B3320" s="780"/>
      <c r="D3320" s="779"/>
      <c r="E3320" s="779"/>
      <c r="F3320" s="778"/>
      <c r="G3320" s="777"/>
      <c r="H3320" s="776"/>
      <c r="I3320" s="776"/>
      <c r="J3320" s="776"/>
      <c r="K3320" s="776"/>
      <c r="L3320" s="776"/>
      <c r="M3320" s="776"/>
      <c r="N3320" s="776"/>
      <c r="O3320" s="776"/>
      <c r="P3320" s="776"/>
      <c r="Q3320" s="776"/>
      <c r="R3320" s="776"/>
      <c r="S3320" s="776"/>
      <c r="T3320" s="776"/>
      <c r="U3320" s="776"/>
      <c r="V3320" s="46"/>
      <c r="W3320" s="46"/>
      <c r="X3320" s="775"/>
      <c r="Y3320" s="775"/>
      <c r="Z3320" s="775"/>
      <c r="AA3320" s="775"/>
      <c r="AB3320" s="775"/>
    </row>
    <row r="3321" spans="1:28" s="43" customFormat="1" x14ac:dyDescent="0.2">
      <c r="A3321" s="776"/>
      <c r="B3321" s="780"/>
      <c r="D3321" s="779"/>
      <c r="E3321" s="779"/>
      <c r="F3321" s="778"/>
      <c r="G3321" s="777"/>
      <c r="H3321" s="776"/>
      <c r="I3321" s="776"/>
      <c r="J3321" s="776"/>
      <c r="K3321" s="776"/>
      <c r="L3321" s="776"/>
      <c r="M3321" s="776"/>
      <c r="N3321" s="776"/>
      <c r="O3321" s="776"/>
      <c r="P3321" s="776"/>
      <c r="Q3321" s="776"/>
      <c r="R3321" s="776"/>
      <c r="S3321" s="776"/>
      <c r="T3321" s="776"/>
      <c r="U3321" s="776"/>
      <c r="V3321" s="46"/>
      <c r="W3321" s="46"/>
      <c r="X3321" s="775"/>
      <c r="Y3321" s="775"/>
      <c r="Z3321" s="775"/>
      <c r="AA3321" s="775"/>
      <c r="AB3321" s="775"/>
    </row>
    <row r="3322" spans="1:28" s="43" customFormat="1" x14ac:dyDescent="0.2">
      <c r="A3322" s="776"/>
      <c r="B3322" s="780"/>
      <c r="D3322" s="779"/>
      <c r="E3322" s="779"/>
      <c r="F3322" s="778"/>
      <c r="G3322" s="777"/>
      <c r="H3322" s="776"/>
      <c r="I3322" s="776"/>
      <c r="J3322" s="776"/>
      <c r="K3322" s="776"/>
      <c r="L3322" s="776"/>
      <c r="M3322" s="776"/>
      <c r="N3322" s="776"/>
      <c r="O3322" s="776"/>
      <c r="P3322" s="776"/>
      <c r="Q3322" s="776"/>
      <c r="R3322" s="776"/>
      <c r="S3322" s="776"/>
      <c r="T3322" s="776"/>
      <c r="U3322" s="776"/>
      <c r="V3322" s="46"/>
      <c r="W3322" s="46"/>
      <c r="X3322" s="775"/>
      <c r="Y3322" s="775"/>
      <c r="Z3322" s="775"/>
      <c r="AA3322" s="775"/>
      <c r="AB3322" s="775"/>
    </row>
    <row r="3323" spans="1:28" s="43" customFormat="1" x14ac:dyDescent="0.2">
      <c r="A3323" s="776"/>
      <c r="B3323" s="780"/>
      <c r="D3323" s="779"/>
      <c r="E3323" s="779"/>
      <c r="F3323" s="778"/>
      <c r="G3323" s="777"/>
      <c r="H3323" s="776"/>
      <c r="I3323" s="776"/>
      <c r="J3323" s="776"/>
      <c r="K3323" s="776"/>
      <c r="L3323" s="776"/>
      <c r="M3323" s="776"/>
      <c r="N3323" s="776"/>
      <c r="O3323" s="776"/>
      <c r="P3323" s="776"/>
      <c r="Q3323" s="776"/>
      <c r="R3323" s="776"/>
      <c r="S3323" s="776"/>
      <c r="T3323" s="776"/>
      <c r="U3323" s="776"/>
      <c r="V3323" s="46"/>
      <c r="W3323" s="46"/>
      <c r="X3323" s="775"/>
      <c r="Y3323" s="775"/>
      <c r="Z3323" s="775"/>
      <c r="AA3323" s="775"/>
      <c r="AB3323" s="775"/>
    </row>
    <row r="3324" spans="1:28" s="43" customFormat="1" x14ac:dyDescent="0.2">
      <c r="A3324" s="776"/>
      <c r="B3324" s="780"/>
      <c r="D3324" s="779"/>
      <c r="E3324" s="779"/>
      <c r="F3324" s="778"/>
      <c r="G3324" s="777"/>
      <c r="H3324" s="776"/>
      <c r="I3324" s="776"/>
      <c r="J3324" s="776"/>
      <c r="K3324" s="776"/>
      <c r="L3324" s="776"/>
      <c r="M3324" s="776"/>
      <c r="N3324" s="776"/>
      <c r="O3324" s="776"/>
      <c r="P3324" s="776"/>
      <c r="Q3324" s="776"/>
      <c r="R3324" s="776"/>
      <c r="S3324" s="776"/>
      <c r="T3324" s="776"/>
      <c r="U3324" s="776"/>
      <c r="V3324" s="46"/>
      <c r="W3324" s="46"/>
      <c r="X3324" s="775"/>
      <c r="Y3324" s="775"/>
      <c r="Z3324" s="775"/>
      <c r="AA3324" s="775"/>
      <c r="AB3324" s="775"/>
    </row>
    <row r="3325" spans="1:28" s="43" customFormat="1" x14ac:dyDescent="0.2">
      <c r="A3325" s="776"/>
      <c r="B3325" s="780"/>
      <c r="D3325" s="779"/>
      <c r="E3325" s="779"/>
      <c r="F3325" s="778"/>
      <c r="G3325" s="777"/>
      <c r="H3325" s="776"/>
      <c r="I3325" s="776"/>
      <c r="J3325" s="776"/>
      <c r="K3325" s="776"/>
      <c r="L3325" s="776"/>
      <c r="M3325" s="776"/>
      <c r="N3325" s="776"/>
      <c r="O3325" s="776"/>
      <c r="P3325" s="776"/>
      <c r="Q3325" s="776"/>
      <c r="R3325" s="776"/>
      <c r="S3325" s="776"/>
      <c r="T3325" s="776"/>
      <c r="U3325" s="776"/>
      <c r="V3325" s="46"/>
      <c r="W3325" s="46"/>
      <c r="X3325" s="775"/>
      <c r="Y3325" s="775"/>
      <c r="Z3325" s="775"/>
      <c r="AA3325" s="775"/>
      <c r="AB3325" s="775"/>
    </row>
    <row r="3326" spans="1:28" s="43" customFormat="1" x14ac:dyDescent="0.2">
      <c r="A3326" s="776"/>
      <c r="B3326" s="780"/>
      <c r="D3326" s="779"/>
      <c r="E3326" s="779"/>
      <c r="F3326" s="778"/>
      <c r="G3326" s="777"/>
      <c r="H3326" s="776"/>
      <c r="I3326" s="776"/>
      <c r="J3326" s="776"/>
      <c r="K3326" s="776"/>
      <c r="L3326" s="776"/>
      <c r="M3326" s="776"/>
      <c r="N3326" s="776"/>
      <c r="O3326" s="776"/>
      <c r="P3326" s="776"/>
      <c r="Q3326" s="776"/>
      <c r="R3326" s="776"/>
      <c r="S3326" s="776"/>
      <c r="T3326" s="776"/>
      <c r="U3326" s="776"/>
      <c r="V3326" s="46"/>
      <c r="W3326" s="46"/>
      <c r="X3326" s="775"/>
      <c r="Y3326" s="775"/>
      <c r="Z3326" s="775"/>
      <c r="AA3326" s="775"/>
      <c r="AB3326" s="775"/>
    </row>
    <row r="3327" spans="1:28" s="43" customFormat="1" x14ac:dyDescent="0.2">
      <c r="A3327" s="776"/>
      <c r="B3327" s="780"/>
      <c r="D3327" s="779"/>
      <c r="E3327" s="779"/>
      <c r="F3327" s="778"/>
      <c r="G3327" s="777"/>
      <c r="H3327" s="776"/>
      <c r="I3327" s="776"/>
      <c r="J3327" s="776"/>
      <c r="K3327" s="776"/>
      <c r="L3327" s="776"/>
      <c r="M3327" s="776"/>
      <c r="N3327" s="776"/>
      <c r="O3327" s="776"/>
      <c r="P3327" s="776"/>
      <c r="Q3327" s="776"/>
      <c r="R3327" s="776"/>
      <c r="S3327" s="776"/>
      <c r="T3327" s="776"/>
      <c r="U3327" s="776"/>
      <c r="V3327" s="46"/>
      <c r="W3327" s="46"/>
      <c r="X3327" s="775"/>
      <c r="Y3327" s="775"/>
      <c r="Z3327" s="775"/>
      <c r="AA3327" s="775"/>
      <c r="AB3327" s="775"/>
    </row>
    <row r="3328" spans="1:28" s="43" customFormat="1" x14ac:dyDescent="0.2">
      <c r="A3328" s="776"/>
      <c r="B3328" s="780"/>
      <c r="D3328" s="779"/>
      <c r="E3328" s="779"/>
      <c r="F3328" s="778"/>
      <c r="G3328" s="777"/>
      <c r="H3328" s="776"/>
      <c r="I3328" s="776"/>
      <c r="J3328" s="776"/>
      <c r="K3328" s="776"/>
      <c r="L3328" s="776"/>
      <c r="M3328" s="776"/>
      <c r="N3328" s="776"/>
      <c r="O3328" s="776"/>
      <c r="P3328" s="776"/>
      <c r="Q3328" s="776"/>
      <c r="R3328" s="776"/>
      <c r="S3328" s="776"/>
      <c r="T3328" s="776"/>
      <c r="U3328" s="776"/>
      <c r="V3328" s="46"/>
      <c r="W3328" s="46"/>
      <c r="X3328" s="775"/>
      <c r="Y3328" s="775"/>
      <c r="Z3328" s="775"/>
      <c r="AA3328" s="775"/>
      <c r="AB3328" s="775"/>
    </row>
    <row r="3329" spans="1:28" s="43" customFormat="1" x14ac:dyDescent="0.2">
      <c r="A3329" s="776"/>
      <c r="B3329" s="780"/>
      <c r="D3329" s="779"/>
      <c r="E3329" s="779"/>
      <c r="F3329" s="778"/>
      <c r="G3329" s="777"/>
      <c r="H3329" s="776"/>
      <c r="I3329" s="776"/>
      <c r="J3329" s="776"/>
      <c r="K3329" s="776"/>
      <c r="L3329" s="776"/>
      <c r="M3329" s="776"/>
      <c r="N3329" s="776"/>
      <c r="O3329" s="776"/>
      <c r="P3329" s="776"/>
      <c r="Q3329" s="776"/>
      <c r="R3329" s="776"/>
      <c r="S3329" s="776"/>
      <c r="T3329" s="776"/>
      <c r="U3329" s="776"/>
      <c r="V3329" s="46"/>
      <c r="W3329" s="46"/>
      <c r="X3329" s="775"/>
      <c r="Y3329" s="775"/>
      <c r="Z3329" s="775"/>
      <c r="AA3329" s="775"/>
      <c r="AB3329" s="775"/>
    </row>
    <row r="3330" spans="1:28" s="43" customFormat="1" x14ac:dyDescent="0.2">
      <c r="A3330" s="776"/>
      <c r="B3330" s="780"/>
      <c r="D3330" s="779"/>
      <c r="E3330" s="779"/>
      <c r="F3330" s="778"/>
      <c r="G3330" s="777"/>
      <c r="H3330" s="776"/>
      <c r="I3330" s="776"/>
      <c r="J3330" s="776"/>
      <c r="K3330" s="776"/>
      <c r="L3330" s="776"/>
      <c r="M3330" s="776"/>
      <c r="N3330" s="776"/>
      <c r="O3330" s="776"/>
      <c r="P3330" s="776"/>
      <c r="Q3330" s="776"/>
      <c r="R3330" s="776"/>
      <c r="S3330" s="776"/>
      <c r="T3330" s="776"/>
      <c r="U3330" s="776"/>
      <c r="V3330" s="46"/>
      <c r="W3330" s="46"/>
      <c r="X3330" s="775"/>
      <c r="Y3330" s="775"/>
      <c r="Z3330" s="775"/>
      <c r="AA3330" s="775"/>
      <c r="AB3330" s="775"/>
    </row>
    <row r="3331" spans="1:28" s="43" customFormat="1" x14ac:dyDescent="0.2">
      <c r="A3331" s="776"/>
      <c r="B3331" s="780"/>
      <c r="D3331" s="779"/>
      <c r="E3331" s="779"/>
      <c r="F3331" s="778"/>
      <c r="G3331" s="777"/>
      <c r="H3331" s="776"/>
      <c r="I3331" s="776"/>
      <c r="J3331" s="776"/>
      <c r="K3331" s="776"/>
      <c r="L3331" s="776"/>
      <c r="M3331" s="776"/>
      <c r="N3331" s="776"/>
      <c r="O3331" s="776"/>
      <c r="P3331" s="776"/>
      <c r="Q3331" s="776"/>
      <c r="R3331" s="776"/>
      <c r="S3331" s="776"/>
      <c r="T3331" s="776"/>
      <c r="U3331" s="776"/>
      <c r="V3331" s="46"/>
      <c r="W3331" s="46"/>
      <c r="X3331" s="775"/>
      <c r="Y3331" s="775"/>
      <c r="Z3331" s="775"/>
      <c r="AA3331" s="775"/>
      <c r="AB3331" s="775"/>
    </row>
    <row r="3332" spans="1:28" s="43" customFormat="1" x14ac:dyDescent="0.2">
      <c r="A3332" s="776"/>
      <c r="B3332" s="780"/>
      <c r="D3332" s="779"/>
      <c r="E3332" s="779"/>
      <c r="F3332" s="778"/>
      <c r="G3332" s="777"/>
      <c r="H3332" s="776"/>
      <c r="I3332" s="776"/>
      <c r="J3332" s="776"/>
      <c r="K3332" s="776"/>
      <c r="L3332" s="776"/>
      <c r="M3332" s="776"/>
      <c r="N3332" s="776"/>
      <c r="O3332" s="776"/>
      <c r="P3332" s="776"/>
      <c r="Q3332" s="776"/>
      <c r="R3332" s="776"/>
      <c r="S3332" s="776"/>
      <c r="T3332" s="776"/>
      <c r="U3332" s="776"/>
      <c r="V3332" s="46"/>
      <c r="W3332" s="46"/>
      <c r="X3332" s="775"/>
      <c r="Y3332" s="775"/>
      <c r="Z3332" s="775"/>
      <c r="AA3332" s="775"/>
      <c r="AB3332" s="775"/>
    </row>
    <row r="3333" spans="1:28" s="43" customFormat="1" x14ac:dyDescent="0.2">
      <c r="A3333" s="776"/>
      <c r="B3333" s="780"/>
      <c r="D3333" s="779"/>
      <c r="E3333" s="779"/>
      <c r="F3333" s="778"/>
      <c r="G3333" s="777"/>
      <c r="H3333" s="776"/>
      <c r="I3333" s="776"/>
      <c r="J3333" s="776"/>
      <c r="K3333" s="776"/>
      <c r="L3333" s="776"/>
      <c r="M3333" s="776"/>
      <c r="N3333" s="776"/>
      <c r="O3333" s="776"/>
      <c r="P3333" s="776"/>
      <c r="Q3333" s="776"/>
      <c r="R3333" s="776"/>
      <c r="S3333" s="776"/>
      <c r="T3333" s="776"/>
      <c r="U3333" s="776"/>
      <c r="V3333" s="46"/>
      <c r="W3333" s="46"/>
      <c r="X3333" s="775"/>
      <c r="Y3333" s="775"/>
      <c r="Z3333" s="775"/>
      <c r="AA3333" s="775"/>
      <c r="AB3333" s="775"/>
    </row>
    <row r="3334" spans="1:28" s="43" customFormat="1" x14ac:dyDescent="0.2">
      <c r="A3334" s="776"/>
      <c r="B3334" s="780"/>
      <c r="D3334" s="779"/>
      <c r="E3334" s="779"/>
      <c r="F3334" s="778"/>
      <c r="G3334" s="777"/>
      <c r="H3334" s="776"/>
      <c r="I3334" s="776"/>
      <c r="J3334" s="776"/>
      <c r="K3334" s="776"/>
      <c r="L3334" s="776"/>
      <c r="M3334" s="776"/>
      <c r="N3334" s="776"/>
      <c r="O3334" s="776"/>
      <c r="P3334" s="776"/>
      <c r="Q3334" s="776"/>
      <c r="R3334" s="776"/>
      <c r="S3334" s="776"/>
      <c r="T3334" s="776"/>
      <c r="U3334" s="776"/>
      <c r="V3334" s="46"/>
      <c r="W3334" s="46"/>
      <c r="X3334" s="775"/>
      <c r="Y3334" s="775"/>
      <c r="Z3334" s="775"/>
      <c r="AA3334" s="775"/>
      <c r="AB3334" s="775"/>
    </row>
    <row r="3335" spans="1:28" s="43" customFormat="1" x14ac:dyDescent="0.2">
      <c r="A3335" s="776"/>
      <c r="B3335" s="780"/>
      <c r="D3335" s="779"/>
      <c r="E3335" s="779"/>
      <c r="F3335" s="778"/>
      <c r="G3335" s="777"/>
      <c r="H3335" s="776"/>
      <c r="I3335" s="776"/>
      <c r="J3335" s="776"/>
      <c r="K3335" s="776"/>
      <c r="L3335" s="776"/>
      <c r="M3335" s="776"/>
      <c r="N3335" s="776"/>
      <c r="O3335" s="776"/>
      <c r="P3335" s="776"/>
      <c r="Q3335" s="776"/>
      <c r="R3335" s="776"/>
      <c r="S3335" s="776"/>
      <c r="T3335" s="776"/>
      <c r="U3335" s="776"/>
      <c r="V3335" s="46"/>
      <c r="W3335" s="46"/>
      <c r="X3335" s="775"/>
      <c r="Y3335" s="775"/>
      <c r="Z3335" s="775"/>
      <c r="AA3335" s="775"/>
      <c r="AB3335" s="775"/>
    </row>
    <row r="3336" spans="1:28" s="43" customFormat="1" x14ac:dyDescent="0.2">
      <c r="A3336" s="776"/>
      <c r="B3336" s="780"/>
      <c r="D3336" s="779"/>
      <c r="E3336" s="779"/>
      <c r="F3336" s="778"/>
      <c r="G3336" s="777"/>
      <c r="H3336" s="776"/>
      <c r="I3336" s="776"/>
      <c r="J3336" s="776"/>
      <c r="K3336" s="776"/>
      <c r="L3336" s="776"/>
      <c r="M3336" s="776"/>
      <c r="N3336" s="776"/>
      <c r="O3336" s="776"/>
      <c r="P3336" s="776"/>
      <c r="Q3336" s="776"/>
      <c r="R3336" s="776"/>
      <c r="S3336" s="776"/>
      <c r="T3336" s="776"/>
      <c r="U3336" s="776"/>
      <c r="V3336" s="46"/>
      <c r="W3336" s="46"/>
      <c r="X3336" s="775"/>
      <c r="Y3336" s="775"/>
      <c r="Z3336" s="775"/>
      <c r="AA3336" s="775"/>
      <c r="AB3336" s="775"/>
    </row>
    <row r="3337" spans="1:28" s="43" customFormat="1" x14ac:dyDescent="0.2">
      <c r="A3337" s="776"/>
      <c r="B3337" s="780"/>
      <c r="D3337" s="779"/>
      <c r="E3337" s="779"/>
      <c r="F3337" s="778"/>
      <c r="G3337" s="777"/>
      <c r="H3337" s="776"/>
      <c r="I3337" s="776"/>
      <c r="J3337" s="776"/>
      <c r="K3337" s="776"/>
      <c r="L3337" s="776"/>
      <c r="M3337" s="776"/>
      <c r="N3337" s="776"/>
      <c r="O3337" s="776"/>
      <c r="P3337" s="776"/>
      <c r="Q3337" s="776"/>
      <c r="R3337" s="776"/>
      <c r="S3337" s="776"/>
      <c r="T3337" s="776"/>
      <c r="U3337" s="776"/>
      <c r="V3337" s="46"/>
      <c r="W3337" s="46"/>
      <c r="X3337" s="775"/>
      <c r="Y3337" s="775"/>
      <c r="Z3337" s="775"/>
      <c r="AA3337" s="775"/>
      <c r="AB3337" s="775"/>
    </row>
    <row r="3338" spans="1:28" s="43" customFormat="1" x14ac:dyDescent="0.2">
      <c r="A3338" s="776"/>
      <c r="B3338" s="780"/>
      <c r="D3338" s="779"/>
      <c r="E3338" s="779"/>
      <c r="F3338" s="778"/>
      <c r="G3338" s="777"/>
      <c r="H3338" s="776"/>
      <c r="I3338" s="776"/>
      <c r="J3338" s="776"/>
      <c r="K3338" s="776"/>
      <c r="L3338" s="776"/>
      <c r="M3338" s="776"/>
      <c r="N3338" s="776"/>
      <c r="O3338" s="776"/>
      <c r="P3338" s="776"/>
      <c r="Q3338" s="776"/>
      <c r="R3338" s="776"/>
      <c r="S3338" s="776"/>
      <c r="T3338" s="776"/>
      <c r="U3338" s="776"/>
      <c r="V3338" s="46"/>
      <c r="W3338" s="46"/>
      <c r="X3338" s="775"/>
      <c r="Y3338" s="775"/>
      <c r="Z3338" s="775"/>
      <c r="AA3338" s="775"/>
      <c r="AB3338" s="775"/>
    </row>
    <row r="3339" spans="1:28" s="43" customFormat="1" x14ac:dyDescent="0.2">
      <c r="A3339" s="776"/>
      <c r="B3339" s="780"/>
      <c r="D3339" s="779"/>
      <c r="E3339" s="779"/>
      <c r="F3339" s="778"/>
      <c r="G3339" s="777"/>
      <c r="H3339" s="776"/>
      <c r="I3339" s="776"/>
      <c r="J3339" s="776"/>
      <c r="K3339" s="776"/>
      <c r="L3339" s="776"/>
      <c r="M3339" s="776"/>
      <c r="N3339" s="776"/>
      <c r="O3339" s="776"/>
      <c r="P3339" s="776"/>
      <c r="Q3339" s="776"/>
      <c r="R3339" s="776"/>
      <c r="S3339" s="776"/>
      <c r="T3339" s="776"/>
      <c r="U3339" s="776"/>
      <c r="V3339" s="46"/>
      <c r="W3339" s="46"/>
      <c r="X3339" s="775"/>
      <c r="Y3339" s="775"/>
      <c r="Z3339" s="775"/>
      <c r="AA3339" s="775"/>
      <c r="AB3339" s="775"/>
    </row>
    <row r="3340" spans="1:28" s="43" customFormat="1" x14ac:dyDescent="0.2">
      <c r="A3340" s="776"/>
      <c r="B3340" s="780"/>
      <c r="D3340" s="779"/>
      <c r="E3340" s="779"/>
      <c r="F3340" s="778"/>
      <c r="G3340" s="777"/>
      <c r="H3340" s="776"/>
      <c r="I3340" s="776"/>
      <c r="J3340" s="776"/>
      <c r="K3340" s="776"/>
      <c r="L3340" s="776"/>
      <c r="M3340" s="776"/>
      <c r="N3340" s="776"/>
      <c r="O3340" s="776"/>
      <c r="P3340" s="776"/>
      <c r="Q3340" s="776"/>
      <c r="R3340" s="776"/>
      <c r="S3340" s="776"/>
      <c r="T3340" s="776"/>
      <c r="U3340" s="776"/>
      <c r="V3340" s="46"/>
      <c r="W3340" s="46"/>
      <c r="X3340" s="775"/>
      <c r="Y3340" s="775"/>
      <c r="Z3340" s="775"/>
      <c r="AA3340" s="775"/>
      <c r="AB3340" s="775"/>
    </row>
    <row r="3341" spans="1:28" s="43" customFormat="1" x14ac:dyDescent="0.2">
      <c r="A3341" s="776"/>
      <c r="B3341" s="780"/>
      <c r="D3341" s="779"/>
      <c r="E3341" s="779"/>
      <c r="F3341" s="778"/>
      <c r="G3341" s="777"/>
      <c r="H3341" s="776"/>
      <c r="I3341" s="776"/>
      <c r="J3341" s="776"/>
      <c r="K3341" s="776"/>
      <c r="L3341" s="776"/>
      <c r="M3341" s="776"/>
      <c r="N3341" s="776"/>
      <c r="O3341" s="776"/>
      <c r="P3341" s="776"/>
      <c r="Q3341" s="776"/>
      <c r="R3341" s="776"/>
      <c r="S3341" s="776"/>
      <c r="T3341" s="776"/>
      <c r="U3341" s="776"/>
      <c r="V3341" s="46"/>
      <c r="W3341" s="46"/>
      <c r="X3341" s="775"/>
      <c r="Y3341" s="775"/>
      <c r="Z3341" s="775"/>
      <c r="AA3341" s="775"/>
      <c r="AB3341" s="775"/>
    </row>
    <row r="3342" spans="1:28" s="43" customFormat="1" x14ac:dyDescent="0.2">
      <c r="A3342" s="776"/>
      <c r="B3342" s="780"/>
      <c r="D3342" s="779"/>
      <c r="E3342" s="779"/>
      <c r="F3342" s="778"/>
      <c r="G3342" s="777"/>
      <c r="H3342" s="776"/>
      <c r="I3342" s="776"/>
      <c r="J3342" s="776"/>
      <c r="K3342" s="776"/>
      <c r="L3342" s="776"/>
      <c r="M3342" s="776"/>
      <c r="N3342" s="776"/>
      <c r="O3342" s="776"/>
      <c r="P3342" s="776"/>
      <c r="Q3342" s="776"/>
      <c r="R3342" s="776"/>
      <c r="S3342" s="776"/>
      <c r="T3342" s="776"/>
      <c r="U3342" s="776"/>
      <c r="V3342" s="46"/>
      <c r="W3342" s="46"/>
      <c r="X3342" s="775"/>
      <c r="Y3342" s="775"/>
      <c r="Z3342" s="775"/>
      <c r="AA3342" s="775"/>
      <c r="AB3342" s="775"/>
    </row>
    <row r="3343" spans="1:28" s="43" customFormat="1" x14ac:dyDescent="0.2">
      <c r="A3343" s="776"/>
      <c r="B3343" s="780"/>
      <c r="D3343" s="779"/>
      <c r="E3343" s="779"/>
      <c r="F3343" s="778"/>
      <c r="G3343" s="777"/>
      <c r="H3343" s="776"/>
      <c r="I3343" s="776"/>
      <c r="J3343" s="776"/>
      <c r="K3343" s="776"/>
      <c r="L3343" s="776"/>
      <c r="M3343" s="776"/>
      <c r="N3343" s="776"/>
      <c r="O3343" s="776"/>
      <c r="P3343" s="776"/>
      <c r="Q3343" s="776"/>
      <c r="R3343" s="776"/>
      <c r="S3343" s="776"/>
      <c r="T3343" s="776"/>
      <c r="U3343" s="776"/>
      <c r="V3343" s="46"/>
      <c r="W3343" s="46"/>
      <c r="X3343" s="775"/>
      <c r="Y3343" s="775"/>
      <c r="Z3343" s="775"/>
      <c r="AA3343" s="775"/>
      <c r="AB3343" s="775"/>
    </row>
    <row r="3344" spans="1:28" s="43" customFormat="1" x14ac:dyDescent="0.2">
      <c r="A3344" s="776"/>
      <c r="B3344" s="780"/>
      <c r="D3344" s="779"/>
      <c r="E3344" s="779"/>
      <c r="F3344" s="778"/>
      <c r="G3344" s="777"/>
      <c r="H3344" s="776"/>
      <c r="I3344" s="776"/>
      <c r="J3344" s="776"/>
      <c r="K3344" s="776"/>
      <c r="L3344" s="776"/>
      <c r="M3344" s="776"/>
      <c r="N3344" s="776"/>
      <c r="O3344" s="776"/>
      <c r="P3344" s="776"/>
      <c r="Q3344" s="776"/>
      <c r="R3344" s="776"/>
      <c r="S3344" s="776"/>
      <c r="T3344" s="776"/>
      <c r="U3344" s="776"/>
      <c r="V3344" s="46"/>
      <c r="W3344" s="46"/>
      <c r="X3344" s="775"/>
      <c r="Y3344" s="775"/>
      <c r="Z3344" s="775"/>
      <c r="AA3344" s="775"/>
      <c r="AB3344" s="775"/>
    </row>
    <row r="3345" spans="1:28" s="43" customFormat="1" x14ac:dyDescent="0.2">
      <c r="A3345" s="776"/>
      <c r="B3345" s="780"/>
      <c r="D3345" s="779"/>
      <c r="E3345" s="779"/>
      <c r="F3345" s="778"/>
      <c r="G3345" s="777"/>
      <c r="H3345" s="776"/>
      <c r="I3345" s="776"/>
      <c r="J3345" s="776"/>
      <c r="K3345" s="776"/>
      <c r="L3345" s="776"/>
      <c r="M3345" s="776"/>
      <c r="N3345" s="776"/>
      <c r="O3345" s="776"/>
      <c r="P3345" s="776"/>
      <c r="Q3345" s="776"/>
      <c r="R3345" s="776"/>
      <c r="S3345" s="776"/>
      <c r="T3345" s="776"/>
      <c r="U3345" s="776"/>
      <c r="V3345" s="46"/>
      <c r="W3345" s="46"/>
      <c r="X3345" s="775"/>
      <c r="Y3345" s="775"/>
      <c r="Z3345" s="775"/>
      <c r="AA3345" s="775"/>
      <c r="AB3345" s="775"/>
    </row>
    <row r="3346" spans="1:28" s="43" customFormat="1" x14ac:dyDescent="0.2">
      <c r="A3346" s="776"/>
      <c r="B3346" s="780"/>
      <c r="D3346" s="779"/>
      <c r="E3346" s="779"/>
      <c r="F3346" s="778"/>
      <c r="G3346" s="777"/>
      <c r="H3346" s="776"/>
      <c r="I3346" s="776"/>
      <c r="J3346" s="776"/>
      <c r="K3346" s="776"/>
      <c r="L3346" s="776"/>
      <c r="M3346" s="776"/>
      <c r="N3346" s="776"/>
      <c r="O3346" s="776"/>
      <c r="P3346" s="776"/>
      <c r="Q3346" s="776"/>
      <c r="R3346" s="776"/>
      <c r="S3346" s="776"/>
      <c r="T3346" s="776"/>
      <c r="U3346" s="776"/>
      <c r="V3346" s="46"/>
      <c r="W3346" s="46"/>
      <c r="X3346" s="775"/>
      <c r="Y3346" s="775"/>
      <c r="Z3346" s="775"/>
      <c r="AA3346" s="775"/>
      <c r="AB3346" s="775"/>
    </row>
    <row r="3347" spans="1:28" s="43" customFormat="1" x14ac:dyDescent="0.2">
      <c r="A3347" s="776"/>
      <c r="B3347" s="780"/>
      <c r="D3347" s="779"/>
      <c r="E3347" s="779"/>
      <c r="F3347" s="778"/>
      <c r="G3347" s="777"/>
      <c r="H3347" s="776"/>
      <c r="I3347" s="776"/>
      <c r="J3347" s="776"/>
      <c r="K3347" s="776"/>
      <c r="L3347" s="776"/>
      <c r="M3347" s="776"/>
      <c r="N3347" s="776"/>
      <c r="O3347" s="776"/>
      <c r="P3347" s="776"/>
      <c r="Q3347" s="776"/>
      <c r="R3347" s="776"/>
      <c r="S3347" s="776"/>
      <c r="T3347" s="776"/>
      <c r="U3347" s="776"/>
      <c r="V3347" s="46"/>
      <c r="W3347" s="46"/>
      <c r="X3347" s="775"/>
      <c r="Y3347" s="775"/>
      <c r="Z3347" s="775"/>
      <c r="AA3347" s="775"/>
      <c r="AB3347" s="775"/>
    </row>
    <row r="3348" spans="1:28" s="43" customFormat="1" x14ac:dyDescent="0.2">
      <c r="A3348" s="776"/>
      <c r="B3348" s="780"/>
      <c r="D3348" s="779"/>
      <c r="E3348" s="779"/>
      <c r="F3348" s="778"/>
      <c r="G3348" s="777"/>
      <c r="H3348" s="776"/>
      <c r="I3348" s="776"/>
      <c r="J3348" s="776"/>
      <c r="K3348" s="776"/>
      <c r="L3348" s="776"/>
      <c r="M3348" s="776"/>
      <c r="N3348" s="776"/>
      <c r="O3348" s="776"/>
      <c r="P3348" s="776"/>
      <c r="Q3348" s="776"/>
      <c r="R3348" s="776"/>
      <c r="S3348" s="776"/>
      <c r="T3348" s="776"/>
      <c r="U3348" s="776"/>
      <c r="V3348" s="46"/>
      <c r="W3348" s="46"/>
      <c r="X3348" s="775"/>
      <c r="Y3348" s="775"/>
      <c r="Z3348" s="775"/>
      <c r="AA3348" s="775"/>
      <c r="AB3348" s="775"/>
    </row>
    <row r="3349" spans="1:28" s="43" customFormat="1" x14ac:dyDescent="0.2">
      <c r="A3349" s="776"/>
      <c r="B3349" s="780"/>
      <c r="D3349" s="779"/>
      <c r="E3349" s="779"/>
      <c r="F3349" s="778"/>
      <c r="G3349" s="777"/>
      <c r="H3349" s="776"/>
      <c r="I3349" s="776"/>
      <c r="J3349" s="776"/>
      <c r="K3349" s="776"/>
      <c r="L3349" s="776"/>
      <c r="M3349" s="776"/>
      <c r="N3349" s="776"/>
      <c r="O3349" s="776"/>
      <c r="P3349" s="776"/>
      <c r="Q3349" s="776"/>
      <c r="R3349" s="776"/>
      <c r="S3349" s="776"/>
      <c r="T3349" s="776"/>
      <c r="U3349" s="776"/>
      <c r="V3349" s="46"/>
      <c r="W3349" s="46"/>
      <c r="X3349" s="775"/>
      <c r="Y3349" s="775"/>
      <c r="Z3349" s="775"/>
      <c r="AA3349" s="775"/>
      <c r="AB3349" s="775"/>
    </row>
    <row r="3350" spans="1:28" s="43" customFormat="1" x14ac:dyDescent="0.2">
      <c r="A3350" s="776"/>
      <c r="B3350" s="780"/>
      <c r="D3350" s="779"/>
      <c r="E3350" s="779"/>
      <c r="F3350" s="778"/>
      <c r="G3350" s="777"/>
      <c r="H3350" s="776"/>
      <c r="I3350" s="776"/>
      <c r="J3350" s="776"/>
      <c r="K3350" s="776"/>
      <c r="L3350" s="776"/>
      <c r="M3350" s="776"/>
      <c r="N3350" s="776"/>
      <c r="O3350" s="776"/>
      <c r="P3350" s="776"/>
      <c r="Q3350" s="776"/>
      <c r="R3350" s="776"/>
      <c r="S3350" s="776"/>
      <c r="T3350" s="776"/>
      <c r="U3350" s="776"/>
      <c r="V3350" s="46"/>
      <c r="W3350" s="46"/>
      <c r="X3350" s="775"/>
      <c r="Y3350" s="775"/>
      <c r="Z3350" s="775"/>
      <c r="AA3350" s="775"/>
      <c r="AB3350" s="775"/>
    </row>
    <row r="3351" spans="1:28" s="43" customFormat="1" x14ac:dyDescent="0.2">
      <c r="A3351" s="776"/>
      <c r="B3351" s="780"/>
      <c r="D3351" s="779"/>
      <c r="E3351" s="779"/>
      <c r="F3351" s="778"/>
      <c r="G3351" s="777"/>
      <c r="H3351" s="776"/>
      <c r="I3351" s="776"/>
      <c r="J3351" s="776"/>
      <c r="K3351" s="776"/>
      <c r="L3351" s="776"/>
      <c r="M3351" s="776"/>
      <c r="N3351" s="776"/>
      <c r="O3351" s="776"/>
      <c r="P3351" s="776"/>
      <c r="Q3351" s="776"/>
      <c r="R3351" s="776"/>
      <c r="S3351" s="776"/>
      <c r="T3351" s="776"/>
      <c r="U3351" s="776"/>
      <c r="V3351" s="46"/>
      <c r="W3351" s="46"/>
      <c r="X3351" s="775"/>
      <c r="Y3351" s="775"/>
      <c r="Z3351" s="775"/>
      <c r="AA3351" s="775"/>
      <c r="AB3351" s="775"/>
    </row>
    <row r="3352" spans="1:28" s="43" customFormat="1" x14ac:dyDescent="0.2">
      <c r="A3352" s="776"/>
      <c r="B3352" s="780"/>
      <c r="D3352" s="779"/>
      <c r="E3352" s="779"/>
      <c r="F3352" s="778"/>
      <c r="G3352" s="777"/>
      <c r="H3352" s="776"/>
      <c r="I3352" s="776"/>
      <c r="J3352" s="776"/>
      <c r="K3352" s="776"/>
      <c r="L3352" s="776"/>
      <c r="M3352" s="776"/>
      <c r="N3352" s="776"/>
      <c r="O3352" s="776"/>
      <c r="P3352" s="776"/>
      <c r="Q3352" s="776"/>
      <c r="R3352" s="776"/>
      <c r="S3352" s="776"/>
      <c r="T3352" s="776"/>
      <c r="U3352" s="776"/>
      <c r="V3352" s="46"/>
      <c r="W3352" s="46"/>
      <c r="X3352" s="775"/>
      <c r="Y3352" s="775"/>
      <c r="Z3352" s="775"/>
      <c r="AA3352" s="775"/>
      <c r="AB3352" s="775"/>
    </row>
    <row r="3353" spans="1:28" s="43" customFormat="1" x14ac:dyDescent="0.2">
      <c r="A3353" s="776"/>
      <c r="B3353" s="780"/>
      <c r="D3353" s="779"/>
      <c r="E3353" s="779"/>
      <c r="F3353" s="778"/>
      <c r="G3353" s="777"/>
      <c r="H3353" s="776"/>
      <c r="I3353" s="776"/>
      <c r="J3353" s="776"/>
      <c r="K3353" s="776"/>
      <c r="L3353" s="776"/>
      <c r="M3353" s="776"/>
      <c r="N3353" s="776"/>
      <c r="O3353" s="776"/>
      <c r="P3353" s="776"/>
      <c r="Q3353" s="776"/>
      <c r="R3353" s="776"/>
      <c r="S3353" s="776"/>
      <c r="T3353" s="776"/>
      <c r="U3353" s="776"/>
      <c r="V3353" s="46"/>
      <c r="W3353" s="46"/>
      <c r="X3353" s="775"/>
      <c r="Y3353" s="775"/>
      <c r="Z3353" s="775"/>
      <c r="AA3353" s="775"/>
      <c r="AB3353" s="775"/>
    </row>
    <row r="3354" spans="1:28" s="43" customFormat="1" x14ac:dyDescent="0.2">
      <c r="A3354" s="776"/>
      <c r="B3354" s="780"/>
      <c r="D3354" s="779"/>
      <c r="E3354" s="779"/>
      <c r="F3354" s="778"/>
      <c r="G3354" s="777"/>
      <c r="H3354" s="776"/>
      <c r="I3354" s="776"/>
      <c r="J3354" s="776"/>
      <c r="K3354" s="776"/>
      <c r="L3354" s="776"/>
      <c r="M3354" s="776"/>
      <c r="N3354" s="776"/>
      <c r="O3354" s="776"/>
      <c r="P3354" s="776"/>
      <c r="Q3354" s="776"/>
      <c r="R3354" s="776"/>
      <c r="S3354" s="776"/>
      <c r="T3354" s="776"/>
      <c r="U3354" s="776"/>
      <c r="V3354" s="46"/>
      <c r="W3354" s="46"/>
      <c r="X3354" s="775"/>
      <c r="Y3354" s="775"/>
      <c r="Z3354" s="775"/>
      <c r="AA3354" s="775"/>
      <c r="AB3354" s="775"/>
    </row>
    <row r="3355" spans="1:28" s="43" customFormat="1" x14ac:dyDescent="0.2">
      <c r="A3355" s="776"/>
      <c r="B3355" s="780"/>
      <c r="D3355" s="779"/>
      <c r="E3355" s="779"/>
      <c r="F3355" s="778"/>
      <c r="G3355" s="777"/>
      <c r="H3355" s="776"/>
      <c r="I3355" s="776"/>
      <c r="J3355" s="776"/>
      <c r="K3355" s="776"/>
      <c r="L3355" s="776"/>
      <c r="M3355" s="776"/>
      <c r="N3355" s="776"/>
      <c r="O3355" s="776"/>
      <c r="P3355" s="776"/>
      <c r="Q3355" s="776"/>
      <c r="R3355" s="776"/>
      <c r="S3355" s="776"/>
      <c r="T3355" s="776"/>
      <c r="U3355" s="776"/>
      <c r="V3355" s="46"/>
      <c r="W3355" s="46"/>
      <c r="X3355" s="775"/>
      <c r="Y3355" s="775"/>
      <c r="Z3355" s="775"/>
      <c r="AA3355" s="775"/>
      <c r="AB3355" s="775"/>
    </row>
    <row r="3356" spans="1:28" s="43" customFormat="1" x14ac:dyDescent="0.2">
      <c r="A3356" s="776"/>
      <c r="B3356" s="780"/>
      <c r="D3356" s="779"/>
      <c r="E3356" s="779"/>
      <c r="F3356" s="778"/>
      <c r="G3356" s="777"/>
      <c r="H3356" s="776"/>
      <c r="I3356" s="776"/>
      <c r="J3356" s="776"/>
      <c r="K3356" s="776"/>
      <c r="L3356" s="776"/>
      <c r="M3356" s="776"/>
      <c r="N3356" s="776"/>
      <c r="O3356" s="776"/>
      <c r="P3356" s="776"/>
      <c r="Q3356" s="776"/>
      <c r="R3356" s="776"/>
      <c r="S3356" s="776"/>
      <c r="T3356" s="776"/>
      <c r="U3356" s="776"/>
      <c r="V3356" s="46"/>
      <c r="W3356" s="46"/>
      <c r="X3356" s="775"/>
      <c r="Y3356" s="775"/>
      <c r="Z3356" s="775"/>
      <c r="AA3356" s="775"/>
      <c r="AB3356" s="775"/>
    </row>
    <row r="3357" spans="1:28" s="43" customFormat="1" x14ac:dyDescent="0.2">
      <c r="A3357" s="776"/>
      <c r="B3357" s="780"/>
      <c r="D3357" s="779"/>
      <c r="E3357" s="779"/>
      <c r="F3357" s="778"/>
      <c r="G3357" s="777"/>
      <c r="H3357" s="776"/>
      <c r="I3357" s="776"/>
      <c r="J3357" s="776"/>
      <c r="K3357" s="776"/>
      <c r="L3357" s="776"/>
      <c r="M3357" s="776"/>
      <c r="N3357" s="776"/>
      <c r="O3357" s="776"/>
      <c r="P3357" s="776"/>
      <c r="Q3357" s="776"/>
      <c r="R3357" s="776"/>
      <c r="S3357" s="776"/>
      <c r="T3357" s="776"/>
      <c r="U3357" s="776"/>
      <c r="V3357" s="46"/>
      <c r="W3357" s="46"/>
      <c r="X3357" s="775"/>
      <c r="Y3357" s="775"/>
      <c r="Z3357" s="775"/>
      <c r="AA3357" s="775"/>
      <c r="AB3357" s="775"/>
    </row>
    <row r="3358" spans="1:28" s="43" customFormat="1" x14ac:dyDescent="0.2">
      <c r="A3358" s="776"/>
      <c r="B3358" s="780"/>
      <c r="D3358" s="779"/>
      <c r="E3358" s="779"/>
      <c r="F3358" s="778"/>
      <c r="G3358" s="777"/>
      <c r="H3358" s="776"/>
      <c r="I3358" s="776"/>
      <c r="J3358" s="776"/>
      <c r="K3358" s="776"/>
      <c r="L3358" s="776"/>
      <c r="M3358" s="776"/>
      <c r="N3358" s="776"/>
      <c r="O3358" s="776"/>
      <c r="P3358" s="776"/>
      <c r="Q3358" s="776"/>
      <c r="R3358" s="776"/>
      <c r="S3358" s="776"/>
      <c r="T3358" s="776"/>
      <c r="U3358" s="776"/>
      <c r="V3358" s="46"/>
      <c r="W3358" s="46"/>
      <c r="X3358" s="775"/>
      <c r="Y3358" s="775"/>
      <c r="Z3358" s="775"/>
      <c r="AA3358" s="775"/>
      <c r="AB3358" s="775"/>
    </row>
    <row r="3359" spans="1:28" s="43" customFormat="1" x14ac:dyDescent="0.2">
      <c r="A3359" s="776"/>
      <c r="B3359" s="780"/>
      <c r="D3359" s="779"/>
      <c r="E3359" s="779"/>
      <c r="F3359" s="778"/>
      <c r="G3359" s="777"/>
      <c r="H3359" s="776"/>
      <c r="I3359" s="776"/>
      <c r="J3359" s="776"/>
      <c r="K3359" s="776"/>
      <c r="L3359" s="776"/>
      <c r="M3359" s="776"/>
      <c r="N3359" s="776"/>
      <c r="O3359" s="776"/>
      <c r="P3359" s="776"/>
      <c r="Q3359" s="776"/>
      <c r="R3359" s="776"/>
      <c r="S3359" s="776"/>
      <c r="T3359" s="776"/>
      <c r="U3359" s="776"/>
      <c r="V3359" s="46"/>
      <c r="W3359" s="46"/>
      <c r="X3359" s="775"/>
      <c r="Y3359" s="775"/>
      <c r="Z3359" s="775"/>
      <c r="AA3359" s="775"/>
      <c r="AB3359" s="775"/>
    </row>
    <row r="3360" spans="1:28" s="43" customFormat="1" x14ac:dyDescent="0.2">
      <c r="A3360" s="776"/>
      <c r="B3360" s="780"/>
      <c r="D3360" s="779"/>
      <c r="E3360" s="779"/>
      <c r="F3360" s="778"/>
      <c r="G3360" s="777"/>
      <c r="H3360" s="776"/>
      <c r="I3360" s="776"/>
      <c r="J3360" s="776"/>
      <c r="K3360" s="776"/>
      <c r="L3360" s="776"/>
      <c r="M3360" s="776"/>
      <c r="N3360" s="776"/>
      <c r="O3360" s="776"/>
      <c r="P3360" s="776"/>
      <c r="Q3360" s="776"/>
      <c r="R3360" s="776"/>
      <c r="S3360" s="776"/>
      <c r="T3360" s="776"/>
      <c r="U3360" s="776"/>
      <c r="V3360" s="46"/>
      <c r="W3360" s="46"/>
      <c r="X3360" s="775"/>
      <c r="Y3360" s="775"/>
      <c r="Z3360" s="775"/>
      <c r="AA3360" s="775"/>
      <c r="AB3360" s="775"/>
    </row>
    <row r="3361" spans="1:28" s="43" customFormat="1" x14ac:dyDescent="0.2">
      <c r="A3361" s="776"/>
      <c r="B3361" s="780"/>
      <c r="D3361" s="779"/>
      <c r="E3361" s="779"/>
      <c r="F3361" s="778"/>
      <c r="G3361" s="777"/>
      <c r="H3361" s="776"/>
      <c r="I3361" s="776"/>
      <c r="J3361" s="776"/>
      <c r="K3361" s="776"/>
      <c r="L3361" s="776"/>
      <c r="M3361" s="776"/>
      <c r="N3361" s="776"/>
      <c r="O3361" s="776"/>
      <c r="P3361" s="776"/>
      <c r="Q3361" s="776"/>
      <c r="R3361" s="776"/>
      <c r="S3361" s="776"/>
      <c r="T3361" s="776"/>
      <c r="U3361" s="776"/>
      <c r="V3361" s="46"/>
      <c r="W3361" s="46"/>
      <c r="X3361" s="775"/>
      <c r="Y3361" s="775"/>
      <c r="Z3361" s="775"/>
      <c r="AA3361" s="775"/>
      <c r="AB3361" s="775"/>
    </row>
    <row r="3362" spans="1:28" s="43" customFormat="1" x14ac:dyDescent="0.2">
      <c r="A3362" s="776"/>
      <c r="B3362" s="780"/>
      <c r="D3362" s="779"/>
      <c r="E3362" s="779"/>
      <c r="F3362" s="778"/>
      <c r="G3362" s="777"/>
      <c r="H3362" s="776"/>
      <c r="I3362" s="776"/>
      <c r="J3362" s="776"/>
      <c r="K3362" s="776"/>
      <c r="L3362" s="776"/>
      <c r="M3362" s="776"/>
      <c r="N3362" s="776"/>
      <c r="O3362" s="776"/>
      <c r="P3362" s="776"/>
      <c r="Q3362" s="776"/>
      <c r="R3362" s="776"/>
      <c r="S3362" s="776"/>
      <c r="T3362" s="776"/>
      <c r="U3362" s="776"/>
      <c r="V3362" s="46"/>
      <c r="W3362" s="46"/>
      <c r="X3362" s="775"/>
      <c r="Y3362" s="775"/>
      <c r="Z3362" s="775"/>
      <c r="AA3362" s="775"/>
      <c r="AB3362" s="775"/>
    </row>
    <row r="3363" spans="1:28" s="43" customFormat="1" x14ac:dyDescent="0.2">
      <c r="A3363" s="776"/>
      <c r="B3363" s="780"/>
      <c r="D3363" s="779"/>
      <c r="E3363" s="779"/>
      <c r="F3363" s="778"/>
      <c r="G3363" s="777"/>
      <c r="H3363" s="776"/>
      <c r="I3363" s="776"/>
      <c r="J3363" s="776"/>
      <c r="K3363" s="776"/>
      <c r="L3363" s="776"/>
      <c r="M3363" s="776"/>
      <c r="N3363" s="776"/>
      <c r="O3363" s="776"/>
      <c r="P3363" s="776"/>
      <c r="Q3363" s="776"/>
      <c r="R3363" s="776"/>
      <c r="S3363" s="776"/>
      <c r="T3363" s="776"/>
      <c r="U3363" s="776"/>
      <c r="V3363" s="46"/>
      <c r="W3363" s="46"/>
      <c r="X3363" s="775"/>
      <c r="Y3363" s="775"/>
      <c r="Z3363" s="775"/>
      <c r="AA3363" s="775"/>
      <c r="AB3363" s="775"/>
    </row>
    <row r="3364" spans="1:28" s="43" customFormat="1" x14ac:dyDescent="0.2">
      <c r="A3364" s="776"/>
      <c r="B3364" s="780"/>
      <c r="D3364" s="779"/>
      <c r="E3364" s="779"/>
      <c r="F3364" s="778"/>
      <c r="G3364" s="777"/>
      <c r="H3364" s="776"/>
      <c r="I3364" s="776"/>
      <c r="J3364" s="776"/>
      <c r="K3364" s="776"/>
      <c r="L3364" s="776"/>
      <c r="M3364" s="776"/>
      <c r="N3364" s="776"/>
      <c r="O3364" s="776"/>
      <c r="P3364" s="776"/>
      <c r="Q3364" s="776"/>
      <c r="R3364" s="776"/>
      <c r="S3364" s="776"/>
      <c r="T3364" s="776"/>
      <c r="U3364" s="776"/>
      <c r="V3364" s="46"/>
      <c r="W3364" s="46"/>
      <c r="X3364" s="775"/>
      <c r="Y3364" s="775"/>
      <c r="Z3364" s="775"/>
      <c r="AA3364" s="775"/>
      <c r="AB3364" s="775"/>
    </row>
    <row r="3365" spans="1:28" s="43" customFormat="1" x14ac:dyDescent="0.2">
      <c r="A3365" s="776"/>
      <c r="B3365" s="780"/>
      <c r="D3365" s="779"/>
      <c r="E3365" s="779"/>
      <c r="F3365" s="778"/>
      <c r="G3365" s="777"/>
      <c r="H3365" s="776"/>
      <c r="I3365" s="776"/>
      <c r="J3365" s="776"/>
      <c r="K3365" s="776"/>
      <c r="L3365" s="776"/>
      <c r="M3365" s="776"/>
      <c r="N3365" s="776"/>
      <c r="O3365" s="776"/>
      <c r="P3365" s="776"/>
      <c r="Q3365" s="776"/>
      <c r="R3365" s="776"/>
      <c r="S3365" s="776"/>
      <c r="T3365" s="776"/>
      <c r="U3365" s="776"/>
      <c r="V3365" s="46"/>
      <c r="W3365" s="46"/>
      <c r="X3365" s="775"/>
      <c r="Y3365" s="775"/>
      <c r="Z3365" s="775"/>
      <c r="AA3365" s="775"/>
      <c r="AB3365" s="775"/>
    </row>
    <row r="3366" spans="1:28" s="43" customFormat="1" x14ac:dyDescent="0.2">
      <c r="A3366" s="776"/>
      <c r="B3366" s="780"/>
      <c r="D3366" s="779"/>
      <c r="E3366" s="779"/>
      <c r="F3366" s="778"/>
      <c r="G3366" s="777"/>
      <c r="H3366" s="776"/>
      <c r="I3366" s="776"/>
      <c r="J3366" s="776"/>
      <c r="K3366" s="776"/>
      <c r="L3366" s="776"/>
      <c r="M3366" s="776"/>
      <c r="N3366" s="776"/>
      <c r="O3366" s="776"/>
      <c r="P3366" s="776"/>
      <c r="Q3366" s="776"/>
      <c r="R3366" s="776"/>
      <c r="S3366" s="776"/>
      <c r="T3366" s="776"/>
      <c r="U3366" s="776"/>
      <c r="V3366" s="46"/>
      <c r="W3366" s="46"/>
      <c r="X3366" s="775"/>
      <c r="Y3366" s="775"/>
      <c r="Z3366" s="775"/>
      <c r="AA3366" s="775"/>
      <c r="AB3366" s="775"/>
    </row>
    <row r="3367" spans="1:28" s="43" customFormat="1" x14ac:dyDescent="0.2">
      <c r="A3367" s="776"/>
      <c r="B3367" s="780"/>
      <c r="D3367" s="779"/>
      <c r="E3367" s="779"/>
      <c r="F3367" s="778"/>
      <c r="G3367" s="777"/>
      <c r="H3367" s="776"/>
      <c r="I3367" s="776"/>
      <c r="J3367" s="776"/>
      <c r="K3367" s="776"/>
      <c r="L3367" s="776"/>
      <c r="M3367" s="776"/>
      <c r="N3367" s="776"/>
      <c r="O3367" s="776"/>
      <c r="P3367" s="776"/>
      <c r="Q3367" s="776"/>
      <c r="R3367" s="776"/>
      <c r="S3367" s="776"/>
      <c r="T3367" s="776"/>
      <c r="U3367" s="776"/>
      <c r="V3367" s="46"/>
      <c r="W3367" s="46"/>
      <c r="X3367" s="775"/>
      <c r="Y3367" s="775"/>
      <c r="Z3367" s="775"/>
      <c r="AA3367" s="775"/>
      <c r="AB3367" s="775"/>
    </row>
    <row r="3368" spans="1:28" s="43" customFormat="1" x14ac:dyDescent="0.2">
      <c r="A3368" s="776"/>
      <c r="B3368" s="780"/>
      <c r="D3368" s="779"/>
      <c r="E3368" s="779"/>
      <c r="F3368" s="778"/>
      <c r="G3368" s="777"/>
      <c r="H3368" s="776"/>
      <c r="I3368" s="776"/>
      <c r="J3368" s="776"/>
      <c r="K3368" s="776"/>
      <c r="L3368" s="776"/>
      <c r="M3368" s="776"/>
      <c r="N3368" s="776"/>
      <c r="O3368" s="776"/>
      <c r="P3368" s="776"/>
      <c r="Q3368" s="776"/>
      <c r="R3368" s="776"/>
      <c r="S3368" s="776"/>
      <c r="T3368" s="776"/>
      <c r="U3368" s="776"/>
      <c r="V3368" s="46"/>
      <c r="W3368" s="46"/>
      <c r="X3368" s="775"/>
      <c r="Y3368" s="775"/>
      <c r="Z3368" s="775"/>
      <c r="AA3368" s="775"/>
      <c r="AB3368" s="775"/>
    </row>
    <row r="3369" spans="1:28" s="43" customFormat="1" x14ac:dyDescent="0.2">
      <c r="A3369" s="776"/>
      <c r="B3369" s="780"/>
      <c r="D3369" s="779"/>
      <c r="E3369" s="779"/>
      <c r="F3369" s="778"/>
      <c r="G3369" s="777"/>
      <c r="H3369" s="776"/>
      <c r="I3369" s="776"/>
      <c r="J3369" s="776"/>
      <c r="K3369" s="776"/>
      <c r="L3369" s="776"/>
      <c r="M3369" s="776"/>
      <c r="N3369" s="776"/>
      <c r="O3369" s="776"/>
      <c r="P3369" s="776"/>
      <c r="Q3369" s="776"/>
      <c r="R3369" s="776"/>
      <c r="S3369" s="776"/>
      <c r="T3369" s="776"/>
      <c r="U3369" s="776"/>
      <c r="V3369" s="46"/>
      <c r="W3369" s="46"/>
      <c r="X3369" s="775"/>
      <c r="Y3369" s="775"/>
      <c r="Z3369" s="775"/>
      <c r="AA3369" s="775"/>
      <c r="AB3369" s="775"/>
    </row>
    <row r="3370" spans="1:28" s="43" customFormat="1" x14ac:dyDescent="0.2">
      <c r="A3370" s="776"/>
      <c r="B3370" s="780"/>
      <c r="D3370" s="779"/>
      <c r="E3370" s="779"/>
      <c r="F3370" s="778"/>
      <c r="G3370" s="777"/>
      <c r="H3370" s="776"/>
      <c r="I3370" s="776"/>
      <c r="J3370" s="776"/>
      <c r="K3370" s="776"/>
      <c r="L3370" s="776"/>
      <c r="M3370" s="776"/>
      <c r="N3370" s="776"/>
      <c r="O3370" s="776"/>
      <c r="P3370" s="776"/>
      <c r="Q3370" s="776"/>
      <c r="R3370" s="776"/>
      <c r="S3370" s="776"/>
      <c r="T3370" s="776"/>
      <c r="U3370" s="776"/>
      <c r="V3370" s="46"/>
      <c r="W3370" s="46"/>
      <c r="X3370" s="775"/>
      <c r="Y3370" s="775"/>
      <c r="Z3370" s="775"/>
      <c r="AA3370" s="775"/>
      <c r="AB3370" s="775"/>
    </row>
    <row r="3371" spans="1:28" s="43" customFormat="1" x14ac:dyDescent="0.2">
      <c r="A3371" s="776"/>
      <c r="B3371" s="780"/>
      <c r="D3371" s="779"/>
      <c r="E3371" s="779"/>
      <c r="F3371" s="778"/>
      <c r="G3371" s="777"/>
      <c r="H3371" s="776"/>
      <c r="I3371" s="776"/>
      <c r="J3371" s="776"/>
      <c r="K3371" s="776"/>
      <c r="L3371" s="776"/>
      <c r="M3371" s="776"/>
      <c r="N3371" s="776"/>
      <c r="O3371" s="776"/>
      <c r="P3371" s="776"/>
      <c r="Q3371" s="776"/>
      <c r="R3371" s="776"/>
      <c r="S3371" s="776"/>
      <c r="T3371" s="776"/>
      <c r="U3371" s="776"/>
      <c r="V3371" s="46"/>
      <c r="W3371" s="46"/>
      <c r="X3371" s="775"/>
      <c r="Y3371" s="775"/>
      <c r="Z3371" s="775"/>
      <c r="AA3371" s="775"/>
      <c r="AB3371" s="775"/>
    </row>
    <row r="3372" spans="1:28" s="43" customFormat="1" x14ac:dyDescent="0.2">
      <c r="A3372" s="776"/>
      <c r="B3372" s="780"/>
      <c r="D3372" s="779"/>
      <c r="E3372" s="779"/>
      <c r="F3372" s="778"/>
      <c r="G3372" s="777"/>
      <c r="H3372" s="776"/>
      <c r="I3372" s="776"/>
      <c r="J3372" s="776"/>
      <c r="K3372" s="776"/>
      <c r="L3372" s="776"/>
      <c r="M3372" s="776"/>
      <c r="N3372" s="776"/>
      <c r="O3372" s="776"/>
      <c r="P3372" s="776"/>
      <c r="Q3372" s="776"/>
      <c r="R3372" s="776"/>
      <c r="S3372" s="776"/>
      <c r="T3372" s="776"/>
      <c r="U3372" s="776"/>
      <c r="V3372" s="46"/>
      <c r="W3372" s="46"/>
      <c r="X3372" s="775"/>
      <c r="Y3372" s="775"/>
      <c r="Z3372" s="775"/>
      <c r="AA3372" s="775"/>
      <c r="AB3372" s="775"/>
    </row>
    <row r="3373" spans="1:28" s="43" customFormat="1" x14ac:dyDescent="0.2">
      <c r="A3373" s="776"/>
      <c r="B3373" s="780"/>
      <c r="D3373" s="779"/>
      <c r="E3373" s="779"/>
      <c r="F3373" s="778"/>
      <c r="G3373" s="777"/>
      <c r="H3373" s="776"/>
      <c r="I3373" s="776"/>
      <c r="J3373" s="776"/>
      <c r="K3373" s="776"/>
      <c r="L3373" s="776"/>
      <c r="M3373" s="776"/>
      <c r="N3373" s="776"/>
      <c r="O3373" s="776"/>
      <c r="P3373" s="776"/>
      <c r="Q3373" s="776"/>
      <c r="R3373" s="776"/>
      <c r="S3373" s="776"/>
      <c r="T3373" s="776"/>
      <c r="U3373" s="776"/>
      <c r="V3373" s="46"/>
      <c r="W3373" s="46"/>
      <c r="X3373" s="775"/>
      <c r="Y3373" s="775"/>
      <c r="Z3373" s="775"/>
      <c r="AA3373" s="775"/>
      <c r="AB3373" s="775"/>
    </row>
    <row r="3374" spans="1:28" s="43" customFormat="1" x14ac:dyDescent="0.2">
      <c r="A3374" s="776"/>
      <c r="B3374" s="780"/>
      <c r="D3374" s="779"/>
      <c r="E3374" s="779"/>
      <c r="F3374" s="778"/>
      <c r="G3374" s="777"/>
      <c r="H3374" s="776"/>
      <c r="I3374" s="776"/>
      <c r="J3374" s="776"/>
      <c r="K3374" s="776"/>
      <c r="L3374" s="776"/>
      <c r="M3374" s="776"/>
      <c r="N3374" s="776"/>
      <c r="O3374" s="776"/>
      <c r="P3374" s="776"/>
      <c r="Q3374" s="776"/>
      <c r="R3374" s="776"/>
      <c r="S3374" s="776"/>
      <c r="T3374" s="776"/>
      <c r="U3374" s="776"/>
      <c r="V3374" s="46"/>
      <c r="W3374" s="46"/>
      <c r="X3374" s="775"/>
      <c r="Y3374" s="775"/>
      <c r="Z3374" s="775"/>
      <c r="AA3374" s="775"/>
      <c r="AB3374" s="775"/>
    </row>
    <row r="3375" spans="1:28" s="43" customFormat="1" x14ac:dyDescent="0.2">
      <c r="A3375" s="776"/>
      <c r="B3375" s="780"/>
      <c r="D3375" s="779"/>
      <c r="E3375" s="779"/>
      <c r="F3375" s="778"/>
      <c r="G3375" s="777"/>
      <c r="H3375" s="776"/>
      <c r="I3375" s="776"/>
      <c r="J3375" s="776"/>
      <c r="K3375" s="776"/>
      <c r="L3375" s="776"/>
      <c r="M3375" s="776"/>
      <c r="N3375" s="776"/>
      <c r="O3375" s="776"/>
      <c r="P3375" s="776"/>
      <c r="Q3375" s="776"/>
      <c r="R3375" s="776"/>
      <c r="S3375" s="776"/>
      <c r="T3375" s="776"/>
      <c r="U3375" s="776"/>
      <c r="V3375" s="46"/>
      <c r="W3375" s="46"/>
      <c r="X3375" s="775"/>
      <c r="Y3375" s="775"/>
      <c r="Z3375" s="775"/>
      <c r="AA3375" s="775"/>
      <c r="AB3375" s="775"/>
    </row>
    <row r="3376" spans="1:28" s="43" customFormat="1" x14ac:dyDescent="0.2">
      <c r="A3376" s="776"/>
      <c r="B3376" s="780"/>
      <c r="D3376" s="779"/>
      <c r="E3376" s="779"/>
      <c r="F3376" s="778"/>
      <c r="G3376" s="777"/>
      <c r="H3376" s="776"/>
      <c r="I3376" s="776"/>
      <c r="J3376" s="776"/>
      <c r="K3376" s="776"/>
      <c r="L3376" s="776"/>
      <c r="M3376" s="776"/>
      <c r="N3376" s="776"/>
      <c r="O3376" s="776"/>
      <c r="P3376" s="776"/>
      <c r="Q3376" s="776"/>
      <c r="R3376" s="776"/>
      <c r="S3376" s="776"/>
      <c r="T3376" s="776"/>
      <c r="U3376" s="776"/>
      <c r="V3376" s="46"/>
      <c r="W3376" s="46"/>
      <c r="X3376" s="775"/>
      <c r="Y3376" s="775"/>
      <c r="Z3376" s="775"/>
      <c r="AA3376" s="775"/>
      <c r="AB3376" s="775"/>
    </row>
    <row r="3377" spans="1:28" s="43" customFormat="1" x14ac:dyDescent="0.2">
      <c r="A3377" s="776"/>
      <c r="B3377" s="780"/>
      <c r="D3377" s="779"/>
      <c r="E3377" s="779"/>
      <c r="F3377" s="778"/>
      <c r="G3377" s="777"/>
      <c r="H3377" s="776"/>
      <c r="I3377" s="776"/>
      <c r="J3377" s="776"/>
      <c r="K3377" s="776"/>
      <c r="L3377" s="776"/>
      <c r="M3377" s="776"/>
      <c r="N3377" s="776"/>
      <c r="O3377" s="776"/>
      <c r="P3377" s="776"/>
      <c r="Q3377" s="776"/>
      <c r="R3377" s="776"/>
      <c r="S3377" s="776"/>
      <c r="T3377" s="776"/>
      <c r="U3377" s="776"/>
      <c r="V3377" s="46"/>
      <c r="W3377" s="46"/>
      <c r="X3377" s="775"/>
      <c r="Y3377" s="775"/>
      <c r="Z3377" s="775"/>
      <c r="AA3377" s="775"/>
      <c r="AB3377" s="775"/>
    </row>
    <row r="3378" spans="1:28" s="43" customFormat="1" x14ac:dyDescent="0.2">
      <c r="A3378" s="776"/>
      <c r="B3378" s="780"/>
      <c r="D3378" s="779"/>
      <c r="E3378" s="779"/>
      <c r="F3378" s="778"/>
      <c r="G3378" s="777"/>
      <c r="H3378" s="776"/>
      <c r="I3378" s="776"/>
      <c r="J3378" s="776"/>
      <c r="K3378" s="776"/>
      <c r="L3378" s="776"/>
      <c r="M3378" s="776"/>
      <c r="N3378" s="776"/>
      <c r="O3378" s="776"/>
      <c r="P3378" s="776"/>
      <c r="Q3378" s="776"/>
      <c r="R3378" s="776"/>
      <c r="S3378" s="776"/>
      <c r="T3378" s="776"/>
      <c r="U3378" s="776"/>
      <c r="V3378" s="46"/>
      <c r="W3378" s="46"/>
      <c r="X3378" s="775"/>
      <c r="Y3378" s="775"/>
      <c r="Z3378" s="775"/>
      <c r="AA3378" s="775"/>
      <c r="AB3378" s="775"/>
    </row>
    <row r="3379" spans="1:28" s="43" customFormat="1" x14ac:dyDescent="0.2">
      <c r="A3379" s="776"/>
      <c r="B3379" s="780"/>
      <c r="D3379" s="779"/>
      <c r="E3379" s="779"/>
      <c r="F3379" s="778"/>
      <c r="G3379" s="777"/>
      <c r="H3379" s="776"/>
      <c r="I3379" s="776"/>
      <c r="J3379" s="776"/>
      <c r="K3379" s="776"/>
      <c r="L3379" s="776"/>
      <c r="M3379" s="776"/>
      <c r="N3379" s="776"/>
      <c r="O3379" s="776"/>
      <c r="P3379" s="776"/>
      <c r="Q3379" s="776"/>
      <c r="R3379" s="776"/>
      <c r="S3379" s="776"/>
      <c r="T3379" s="776"/>
      <c r="U3379" s="776"/>
      <c r="V3379" s="46"/>
      <c r="W3379" s="46"/>
      <c r="X3379" s="775"/>
      <c r="Y3379" s="775"/>
      <c r="Z3379" s="775"/>
      <c r="AA3379" s="775"/>
      <c r="AB3379" s="775"/>
    </row>
    <row r="3380" spans="1:28" s="43" customFormat="1" x14ac:dyDescent="0.2">
      <c r="A3380" s="776"/>
      <c r="B3380" s="780"/>
      <c r="D3380" s="779"/>
      <c r="E3380" s="779"/>
      <c r="F3380" s="778"/>
      <c r="G3380" s="777"/>
      <c r="H3380" s="776"/>
      <c r="I3380" s="776"/>
      <c r="J3380" s="776"/>
      <c r="K3380" s="776"/>
      <c r="L3380" s="776"/>
      <c r="M3380" s="776"/>
      <c r="N3380" s="776"/>
      <c r="O3380" s="776"/>
      <c r="P3380" s="776"/>
      <c r="Q3380" s="776"/>
      <c r="R3380" s="776"/>
      <c r="S3380" s="776"/>
      <c r="T3380" s="776"/>
      <c r="U3380" s="776"/>
      <c r="V3380" s="46"/>
      <c r="W3380" s="46"/>
      <c r="X3380" s="775"/>
      <c r="Y3380" s="775"/>
      <c r="Z3380" s="775"/>
      <c r="AA3380" s="775"/>
      <c r="AB3380" s="775"/>
    </row>
    <row r="3381" spans="1:28" s="43" customFormat="1" x14ac:dyDescent="0.2">
      <c r="A3381" s="776"/>
      <c r="B3381" s="780"/>
      <c r="D3381" s="779"/>
      <c r="E3381" s="779"/>
      <c r="F3381" s="778"/>
      <c r="G3381" s="777"/>
      <c r="H3381" s="776"/>
      <c r="I3381" s="776"/>
      <c r="J3381" s="776"/>
      <c r="K3381" s="776"/>
      <c r="L3381" s="776"/>
      <c r="M3381" s="776"/>
      <c r="N3381" s="776"/>
      <c r="O3381" s="776"/>
      <c r="P3381" s="776"/>
      <c r="Q3381" s="776"/>
      <c r="R3381" s="776"/>
      <c r="S3381" s="776"/>
      <c r="T3381" s="776"/>
      <c r="U3381" s="776"/>
      <c r="V3381" s="46"/>
      <c r="W3381" s="46"/>
      <c r="X3381" s="775"/>
      <c r="Y3381" s="775"/>
      <c r="Z3381" s="775"/>
      <c r="AA3381" s="775"/>
      <c r="AB3381" s="775"/>
    </row>
    <row r="3382" spans="1:28" s="43" customFormat="1" x14ac:dyDescent="0.2">
      <c r="A3382" s="776"/>
      <c r="B3382" s="780"/>
      <c r="D3382" s="779"/>
      <c r="E3382" s="779"/>
      <c r="F3382" s="778"/>
      <c r="G3382" s="777"/>
      <c r="H3382" s="776"/>
      <c r="I3382" s="776"/>
      <c r="J3382" s="776"/>
      <c r="K3382" s="776"/>
      <c r="L3382" s="776"/>
      <c r="M3382" s="776"/>
      <c r="N3382" s="776"/>
      <c r="O3382" s="776"/>
      <c r="P3382" s="776"/>
      <c r="Q3382" s="776"/>
      <c r="R3382" s="776"/>
      <c r="S3382" s="776"/>
      <c r="T3382" s="776"/>
      <c r="U3382" s="776"/>
      <c r="V3382" s="46"/>
      <c r="W3382" s="46"/>
      <c r="X3382" s="775"/>
      <c r="Y3382" s="775"/>
      <c r="Z3382" s="775"/>
      <c r="AA3382" s="775"/>
      <c r="AB3382" s="775"/>
    </row>
    <row r="3383" spans="1:28" s="43" customFormat="1" x14ac:dyDescent="0.2">
      <c r="A3383" s="776"/>
      <c r="B3383" s="780"/>
      <c r="D3383" s="779"/>
      <c r="E3383" s="779"/>
      <c r="F3383" s="778"/>
      <c r="G3383" s="777"/>
      <c r="H3383" s="776"/>
      <c r="I3383" s="776"/>
      <c r="J3383" s="776"/>
      <c r="K3383" s="776"/>
      <c r="L3383" s="776"/>
      <c r="M3383" s="776"/>
      <c r="N3383" s="776"/>
      <c r="O3383" s="776"/>
      <c r="P3383" s="776"/>
      <c r="Q3383" s="776"/>
      <c r="R3383" s="776"/>
      <c r="S3383" s="776"/>
      <c r="T3383" s="776"/>
      <c r="U3383" s="776"/>
      <c r="V3383" s="46"/>
      <c r="W3383" s="46"/>
      <c r="X3383" s="775"/>
      <c r="Y3383" s="775"/>
      <c r="Z3383" s="775"/>
      <c r="AA3383" s="775"/>
      <c r="AB3383" s="775"/>
    </row>
    <row r="3384" spans="1:28" s="43" customFormat="1" x14ac:dyDescent="0.2">
      <c r="A3384" s="776"/>
      <c r="B3384" s="780"/>
      <c r="D3384" s="779"/>
      <c r="E3384" s="779"/>
      <c r="F3384" s="778"/>
      <c r="G3384" s="777"/>
      <c r="H3384" s="776"/>
      <c r="I3384" s="776"/>
      <c r="J3384" s="776"/>
      <c r="K3384" s="776"/>
      <c r="L3384" s="776"/>
      <c r="M3384" s="776"/>
      <c r="N3384" s="776"/>
      <c r="O3384" s="776"/>
      <c r="P3384" s="776"/>
      <c r="Q3384" s="776"/>
      <c r="R3384" s="776"/>
      <c r="S3384" s="776"/>
      <c r="T3384" s="776"/>
      <c r="U3384" s="776"/>
      <c r="V3384" s="46"/>
      <c r="W3384" s="46"/>
      <c r="X3384" s="775"/>
      <c r="Y3384" s="775"/>
      <c r="Z3384" s="775"/>
      <c r="AA3384" s="775"/>
      <c r="AB3384" s="775"/>
    </row>
    <row r="3385" spans="1:28" s="43" customFormat="1" x14ac:dyDescent="0.2">
      <c r="A3385" s="776"/>
      <c r="B3385" s="780"/>
      <c r="D3385" s="779"/>
      <c r="E3385" s="779"/>
      <c r="F3385" s="778"/>
      <c r="G3385" s="777"/>
      <c r="H3385" s="776"/>
      <c r="I3385" s="776"/>
      <c r="J3385" s="776"/>
      <c r="K3385" s="776"/>
      <c r="L3385" s="776"/>
      <c r="M3385" s="776"/>
      <c r="N3385" s="776"/>
      <c r="O3385" s="776"/>
      <c r="P3385" s="776"/>
      <c r="Q3385" s="776"/>
      <c r="R3385" s="776"/>
      <c r="S3385" s="776"/>
      <c r="T3385" s="776"/>
      <c r="U3385" s="776"/>
      <c r="V3385" s="46"/>
      <c r="W3385" s="46"/>
      <c r="X3385" s="775"/>
      <c r="Y3385" s="775"/>
      <c r="Z3385" s="775"/>
      <c r="AA3385" s="775"/>
      <c r="AB3385" s="775"/>
    </row>
    <row r="3386" spans="1:28" s="43" customFormat="1" x14ac:dyDescent="0.2">
      <c r="A3386" s="776"/>
      <c r="B3386" s="780"/>
      <c r="D3386" s="779"/>
      <c r="E3386" s="779"/>
      <c r="F3386" s="778"/>
      <c r="G3386" s="777"/>
      <c r="H3386" s="776"/>
      <c r="I3386" s="776"/>
      <c r="J3386" s="776"/>
      <c r="K3386" s="776"/>
      <c r="L3386" s="776"/>
      <c r="M3386" s="776"/>
      <c r="N3386" s="776"/>
      <c r="O3386" s="776"/>
      <c r="P3386" s="776"/>
      <c r="Q3386" s="776"/>
      <c r="R3386" s="776"/>
      <c r="S3386" s="776"/>
      <c r="T3386" s="776"/>
      <c r="U3386" s="776"/>
      <c r="V3386" s="46"/>
      <c r="W3386" s="46"/>
      <c r="X3386" s="775"/>
      <c r="Y3386" s="775"/>
      <c r="Z3386" s="775"/>
      <c r="AA3386" s="775"/>
      <c r="AB3386" s="775"/>
    </row>
    <row r="3387" spans="1:28" s="43" customFormat="1" x14ac:dyDescent="0.2">
      <c r="A3387" s="776"/>
      <c r="B3387" s="780"/>
      <c r="D3387" s="779"/>
      <c r="E3387" s="779"/>
      <c r="F3387" s="778"/>
      <c r="G3387" s="777"/>
      <c r="H3387" s="776"/>
      <c r="I3387" s="776"/>
      <c r="J3387" s="776"/>
      <c r="K3387" s="776"/>
      <c r="L3387" s="776"/>
      <c r="M3387" s="776"/>
      <c r="N3387" s="776"/>
      <c r="O3387" s="776"/>
      <c r="P3387" s="776"/>
      <c r="Q3387" s="776"/>
      <c r="R3387" s="776"/>
      <c r="S3387" s="776"/>
      <c r="T3387" s="776"/>
      <c r="U3387" s="776"/>
      <c r="V3387" s="46"/>
      <c r="W3387" s="46"/>
      <c r="X3387" s="775"/>
      <c r="Y3387" s="775"/>
      <c r="Z3387" s="775"/>
      <c r="AA3387" s="775"/>
      <c r="AB3387" s="775"/>
    </row>
    <row r="3388" spans="1:28" s="43" customFormat="1" x14ac:dyDescent="0.2">
      <c r="A3388" s="776"/>
      <c r="B3388" s="780"/>
      <c r="D3388" s="779"/>
      <c r="E3388" s="779"/>
      <c r="F3388" s="778"/>
      <c r="G3388" s="777"/>
      <c r="H3388" s="776"/>
      <c r="I3388" s="776"/>
      <c r="J3388" s="776"/>
      <c r="K3388" s="776"/>
      <c r="L3388" s="776"/>
      <c r="M3388" s="776"/>
      <c r="N3388" s="776"/>
      <c r="O3388" s="776"/>
      <c r="P3388" s="776"/>
      <c r="Q3388" s="776"/>
      <c r="R3388" s="776"/>
      <c r="S3388" s="776"/>
      <c r="T3388" s="776"/>
      <c r="U3388" s="776"/>
      <c r="V3388" s="46"/>
      <c r="W3388" s="46"/>
      <c r="X3388" s="775"/>
      <c r="Y3388" s="775"/>
      <c r="Z3388" s="775"/>
      <c r="AA3388" s="775"/>
      <c r="AB3388" s="775"/>
    </row>
    <row r="3389" spans="1:28" s="43" customFormat="1" x14ac:dyDescent="0.2">
      <c r="A3389" s="776"/>
      <c r="B3389" s="780"/>
      <c r="D3389" s="779"/>
      <c r="E3389" s="779"/>
      <c r="F3389" s="778"/>
      <c r="G3389" s="777"/>
      <c r="H3389" s="776"/>
      <c r="I3389" s="776"/>
      <c r="J3389" s="776"/>
      <c r="K3389" s="776"/>
      <c r="L3389" s="776"/>
      <c r="M3389" s="776"/>
      <c r="N3389" s="776"/>
      <c r="O3389" s="776"/>
      <c r="P3389" s="776"/>
      <c r="Q3389" s="776"/>
      <c r="R3389" s="776"/>
      <c r="S3389" s="776"/>
      <c r="T3389" s="776"/>
      <c r="U3389" s="776"/>
      <c r="V3389" s="46"/>
      <c r="W3389" s="46"/>
      <c r="X3389" s="775"/>
      <c r="Y3389" s="775"/>
      <c r="Z3389" s="775"/>
      <c r="AA3389" s="775"/>
      <c r="AB3389" s="775"/>
    </row>
    <row r="3390" spans="1:28" s="43" customFormat="1" x14ac:dyDescent="0.2">
      <c r="A3390" s="776"/>
      <c r="B3390" s="780"/>
      <c r="D3390" s="779"/>
      <c r="E3390" s="779"/>
      <c r="F3390" s="778"/>
      <c r="G3390" s="777"/>
      <c r="H3390" s="776"/>
      <c r="I3390" s="776"/>
      <c r="J3390" s="776"/>
      <c r="K3390" s="776"/>
      <c r="L3390" s="776"/>
      <c r="M3390" s="776"/>
      <c r="N3390" s="776"/>
      <c r="O3390" s="776"/>
      <c r="P3390" s="776"/>
      <c r="Q3390" s="776"/>
      <c r="R3390" s="776"/>
      <c r="S3390" s="776"/>
      <c r="T3390" s="776"/>
      <c r="U3390" s="776"/>
      <c r="V3390" s="46"/>
      <c r="W3390" s="46"/>
      <c r="X3390" s="775"/>
      <c r="Y3390" s="775"/>
      <c r="Z3390" s="775"/>
      <c r="AA3390" s="775"/>
      <c r="AB3390" s="775"/>
    </row>
    <row r="3391" spans="1:28" s="43" customFormat="1" x14ac:dyDescent="0.2">
      <c r="A3391" s="776"/>
      <c r="B3391" s="780"/>
      <c r="D3391" s="779"/>
      <c r="E3391" s="779"/>
      <c r="F3391" s="778"/>
      <c r="G3391" s="777"/>
      <c r="H3391" s="776"/>
      <c r="I3391" s="776"/>
      <c r="J3391" s="776"/>
      <c r="K3391" s="776"/>
      <c r="L3391" s="776"/>
      <c r="M3391" s="776"/>
      <c r="N3391" s="776"/>
      <c r="O3391" s="776"/>
      <c r="P3391" s="776"/>
      <c r="Q3391" s="776"/>
      <c r="R3391" s="776"/>
      <c r="S3391" s="776"/>
      <c r="T3391" s="776"/>
      <c r="U3391" s="776"/>
      <c r="V3391" s="46"/>
      <c r="W3391" s="46"/>
      <c r="X3391" s="775"/>
      <c r="Y3391" s="775"/>
      <c r="Z3391" s="775"/>
      <c r="AA3391" s="775"/>
      <c r="AB3391" s="775"/>
    </row>
    <row r="3392" spans="1:28" s="43" customFormat="1" x14ac:dyDescent="0.2">
      <c r="A3392" s="776"/>
      <c r="B3392" s="780"/>
      <c r="D3392" s="779"/>
      <c r="E3392" s="779"/>
      <c r="F3392" s="778"/>
      <c r="G3392" s="777"/>
      <c r="H3392" s="776"/>
      <c r="I3392" s="776"/>
      <c r="J3392" s="776"/>
      <c r="K3392" s="776"/>
      <c r="L3392" s="776"/>
      <c r="M3392" s="776"/>
      <c r="N3392" s="776"/>
      <c r="O3392" s="776"/>
      <c r="P3392" s="776"/>
      <c r="Q3392" s="776"/>
      <c r="R3392" s="776"/>
      <c r="S3392" s="776"/>
      <c r="T3392" s="776"/>
      <c r="U3392" s="776"/>
      <c r="V3392" s="46"/>
      <c r="W3392" s="46"/>
      <c r="X3392" s="775"/>
      <c r="Y3392" s="775"/>
      <c r="Z3392" s="775"/>
      <c r="AA3392" s="775"/>
      <c r="AB3392" s="775"/>
    </row>
    <row r="3393" spans="1:28" s="43" customFormat="1" x14ac:dyDescent="0.2">
      <c r="A3393" s="776"/>
      <c r="B3393" s="780"/>
      <c r="D3393" s="779"/>
      <c r="E3393" s="779"/>
      <c r="F3393" s="778"/>
      <c r="G3393" s="777"/>
      <c r="H3393" s="776"/>
      <c r="I3393" s="776"/>
      <c r="J3393" s="776"/>
      <c r="K3393" s="776"/>
      <c r="L3393" s="776"/>
      <c r="M3393" s="776"/>
      <c r="N3393" s="776"/>
      <c r="O3393" s="776"/>
      <c r="P3393" s="776"/>
      <c r="Q3393" s="776"/>
      <c r="R3393" s="776"/>
      <c r="S3393" s="776"/>
      <c r="T3393" s="776"/>
      <c r="U3393" s="776"/>
      <c r="V3393" s="46"/>
      <c r="W3393" s="46"/>
      <c r="X3393" s="775"/>
      <c r="Y3393" s="775"/>
      <c r="Z3393" s="775"/>
      <c r="AA3393" s="775"/>
      <c r="AB3393" s="775"/>
    </row>
    <row r="3394" spans="1:28" s="43" customFormat="1" x14ac:dyDescent="0.2">
      <c r="A3394" s="776"/>
      <c r="B3394" s="780"/>
      <c r="D3394" s="779"/>
      <c r="E3394" s="779"/>
      <c r="F3394" s="778"/>
      <c r="G3394" s="777"/>
      <c r="H3394" s="776"/>
      <c r="I3394" s="776"/>
      <c r="J3394" s="776"/>
      <c r="K3394" s="776"/>
      <c r="L3394" s="776"/>
      <c r="M3394" s="776"/>
      <c r="N3394" s="776"/>
      <c r="O3394" s="776"/>
      <c r="P3394" s="776"/>
      <c r="Q3394" s="776"/>
      <c r="R3394" s="776"/>
      <c r="S3394" s="776"/>
      <c r="T3394" s="776"/>
      <c r="U3394" s="776"/>
      <c r="V3394" s="46"/>
      <c r="W3394" s="46"/>
      <c r="X3394" s="775"/>
      <c r="Y3394" s="775"/>
      <c r="Z3394" s="775"/>
      <c r="AA3394" s="775"/>
      <c r="AB3394" s="775"/>
    </row>
    <row r="3395" spans="1:28" s="43" customFormat="1" x14ac:dyDescent="0.2">
      <c r="A3395" s="776"/>
      <c r="B3395" s="780"/>
      <c r="D3395" s="779"/>
      <c r="E3395" s="779"/>
      <c r="F3395" s="778"/>
      <c r="G3395" s="777"/>
      <c r="H3395" s="776"/>
      <c r="I3395" s="776"/>
      <c r="J3395" s="776"/>
      <c r="K3395" s="776"/>
      <c r="L3395" s="776"/>
      <c r="M3395" s="776"/>
      <c r="N3395" s="776"/>
      <c r="O3395" s="776"/>
      <c r="P3395" s="776"/>
      <c r="Q3395" s="776"/>
      <c r="R3395" s="776"/>
      <c r="S3395" s="776"/>
      <c r="T3395" s="776"/>
      <c r="U3395" s="776"/>
      <c r="V3395" s="46"/>
      <c r="W3395" s="46"/>
      <c r="X3395" s="775"/>
      <c r="Y3395" s="775"/>
      <c r="Z3395" s="775"/>
      <c r="AA3395" s="775"/>
      <c r="AB3395" s="775"/>
    </row>
    <row r="3396" spans="1:28" s="43" customFormat="1" x14ac:dyDescent="0.2">
      <c r="A3396" s="776"/>
      <c r="B3396" s="780"/>
      <c r="D3396" s="779"/>
      <c r="E3396" s="779"/>
      <c r="F3396" s="778"/>
      <c r="G3396" s="777"/>
      <c r="H3396" s="776"/>
      <c r="I3396" s="776"/>
      <c r="J3396" s="776"/>
      <c r="K3396" s="776"/>
      <c r="L3396" s="776"/>
      <c r="M3396" s="776"/>
      <c r="N3396" s="776"/>
      <c r="O3396" s="776"/>
      <c r="P3396" s="776"/>
      <c r="Q3396" s="776"/>
      <c r="R3396" s="776"/>
      <c r="S3396" s="776"/>
      <c r="T3396" s="776"/>
      <c r="U3396" s="776"/>
      <c r="V3396" s="46"/>
      <c r="W3396" s="46"/>
      <c r="X3396" s="775"/>
      <c r="Y3396" s="775"/>
      <c r="Z3396" s="775"/>
      <c r="AA3396" s="775"/>
      <c r="AB3396" s="775"/>
    </row>
    <row r="3397" spans="1:28" s="43" customFormat="1" x14ac:dyDescent="0.2">
      <c r="A3397" s="776"/>
      <c r="B3397" s="780"/>
      <c r="D3397" s="779"/>
      <c r="E3397" s="779"/>
      <c r="F3397" s="778"/>
      <c r="G3397" s="777"/>
      <c r="H3397" s="776"/>
      <c r="I3397" s="776"/>
      <c r="J3397" s="776"/>
      <c r="K3397" s="776"/>
      <c r="L3397" s="776"/>
      <c r="M3397" s="776"/>
      <c r="N3397" s="776"/>
      <c r="O3397" s="776"/>
      <c r="P3397" s="776"/>
      <c r="Q3397" s="776"/>
      <c r="R3397" s="776"/>
      <c r="S3397" s="776"/>
      <c r="T3397" s="776"/>
      <c r="U3397" s="776"/>
      <c r="V3397" s="46"/>
      <c r="W3397" s="46"/>
      <c r="X3397" s="775"/>
      <c r="Y3397" s="775"/>
      <c r="Z3397" s="775"/>
      <c r="AA3397" s="775"/>
      <c r="AB3397" s="775"/>
    </row>
    <row r="3398" spans="1:28" s="43" customFormat="1" x14ac:dyDescent="0.2">
      <c r="A3398" s="776"/>
      <c r="B3398" s="780"/>
      <c r="D3398" s="779"/>
      <c r="E3398" s="779"/>
      <c r="F3398" s="778"/>
      <c r="G3398" s="777"/>
      <c r="H3398" s="776"/>
      <c r="I3398" s="776"/>
      <c r="J3398" s="776"/>
      <c r="K3398" s="776"/>
      <c r="L3398" s="776"/>
      <c r="M3398" s="776"/>
      <c r="N3398" s="776"/>
      <c r="O3398" s="776"/>
      <c r="P3398" s="776"/>
      <c r="Q3398" s="776"/>
      <c r="R3398" s="776"/>
      <c r="S3398" s="776"/>
      <c r="T3398" s="776"/>
      <c r="U3398" s="776"/>
      <c r="V3398" s="46"/>
      <c r="W3398" s="46"/>
      <c r="X3398" s="775"/>
      <c r="Y3398" s="775"/>
      <c r="Z3398" s="775"/>
      <c r="AA3398" s="775"/>
      <c r="AB3398" s="775"/>
    </row>
    <row r="3399" spans="1:28" s="43" customFormat="1" x14ac:dyDescent="0.2">
      <c r="A3399" s="776"/>
      <c r="B3399" s="780"/>
      <c r="D3399" s="779"/>
      <c r="E3399" s="779"/>
      <c r="F3399" s="778"/>
      <c r="G3399" s="777"/>
      <c r="H3399" s="776"/>
      <c r="I3399" s="776"/>
      <c r="J3399" s="776"/>
      <c r="K3399" s="776"/>
      <c r="L3399" s="776"/>
      <c r="M3399" s="776"/>
      <c r="N3399" s="776"/>
      <c r="O3399" s="776"/>
      <c r="P3399" s="776"/>
      <c r="Q3399" s="776"/>
      <c r="R3399" s="776"/>
      <c r="S3399" s="776"/>
      <c r="T3399" s="776"/>
      <c r="U3399" s="776"/>
      <c r="V3399" s="46"/>
      <c r="W3399" s="46"/>
      <c r="X3399" s="775"/>
      <c r="Y3399" s="775"/>
      <c r="Z3399" s="775"/>
      <c r="AA3399" s="775"/>
      <c r="AB3399" s="775"/>
    </row>
    <row r="3400" spans="1:28" s="43" customFormat="1" x14ac:dyDescent="0.2">
      <c r="A3400" s="776"/>
      <c r="B3400" s="780"/>
      <c r="D3400" s="779"/>
      <c r="E3400" s="779"/>
      <c r="F3400" s="778"/>
      <c r="G3400" s="777"/>
      <c r="H3400" s="776"/>
      <c r="I3400" s="776"/>
      <c r="J3400" s="776"/>
      <c r="K3400" s="776"/>
      <c r="L3400" s="776"/>
      <c r="M3400" s="776"/>
      <c r="N3400" s="776"/>
      <c r="O3400" s="776"/>
      <c r="P3400" s="776"/>
      <c r="Q3400" s="776"/>
      <c r="R3400" s="776"/>
      <c r="S3400" s="776"/>
      <c r="T3400" s="776"/>
      <c r="U3400" s="776"/>
      <c r="V3400" s="46"/>
      <c r="W3400" s="46"/>
      <c r="X3400" s="775"/>
      <c r="Y3400" s="775"/>
      <c r="Z3400" s="775"/>
      <c r="AA3400" s="775"/>
      <c r="AB3400" s="775"/>
    </row>
    <row r="3401" spans="1:28" s="43" customFormat="1" x14ac:dyDescent="0.2">
      <c r="A3401" s="776"/>
      <c r="B3401" s="780"/>
      <c r="D3401" s="779"/>
      <c r="E3401" s="779"/>
      <c r="F3401" s="778"/>
      <c r="G3401" s="777"/>
      <c r="H3401" s="776"/>
      <c r="I3401" s="776"/>
      <c r="J3401" s="776"/>
      <c r="K3401" s="776"/>
      <c r="L3401" s="776"/>
      <c r="M3401" s="776"/>
      <c r="N3401" s="776"/>
      <c r="O3401" s="776"/>
      <c r="P3401" s="776"/>
      <c r="Q3401" s="776"/>
      <c r="R3401" s="776"/>
      <c r="S3401" s="776"/>
      <c r="T3401" s="776"/>
      <c r="U3401" s="776"/>
      <c r="V3401" s="46"/>
      <c r="W3401" s="46"/>
      <c r="X3401" s="775"/>
      <c r="Y3401" s="775"/>
      <c r="Z3401" s="775"/>
      <c r="AA3401" s="775"/>
      <c r="AB3401" s="775"/>
    </row>
    <row r="3402" spans="1:28" s="43" customFormat="1" x14ac:dyDescent="0.2">
      <c r="A3402" s="776"/>
      <c r="B3402" s="780"/>
      <c r="D3402" s="779"/>
      <c r="E3402" s="779"/>
      <c r="F3402" s="778"/>
      <c r="G3402" s="777"/>
      <c r="H3402" s="776"/>
      <c r="I3402" s="776"/>
      <c r="J3402" s="776"/>
      <c r="K3402" s="776"/>
      <c r="L3402" s="776"/>
      <c r="M3402" s="776"/>
      <c r="N3402" s="776"/>
      <c r="O3402" s="776"/>
      <c r="P3402" s="776"/>
      <c r="Q3402" s="776"/>
      <c r="R3402" s="776"/>
      <c r="S3402" s="776"/>
      <c r="T3402" s="776"/>
      <c r="U3402" s="776"/>
      <c r="V3402" s="46"/>
      <c r="W3402" s="46"/>
      <c r="X3402" s="775"/>
      <c r="Y3402" s="775"/>
      <c r="Z3402" s="775"/>
      <c r="AA3402" s="775"/>
      <c r="AB3402" s="775"/>
    </row>
    <row r="3403" spans="1:28" s="43" customFormat="1" x14ac:dyDescent="0.2">
      <c r="A3403" s="776"/>
      <c r="B3403" s="780"/>
      <c r="D3403" s="779"/>
      <c r="E3403" s="779"/>
      <c r="F3403" s="778"/>
      <c r="G3403" s="777"/>
      <c r="H3403" s="776"/>
      <c r="I3403" s="776"/>
      <c r="J3403" s="776"/>
      <c r="K3403" s="776"/>
      <c r="L3403" s="776"/>
      <c r="M3403" s="776"/>
      <c r="N3403" s="776"/>
      <c r="O3403" s="776"/>
      <c r="P3403" s="776"/>
      <c r="Q3403" s="776"/>
      <c r="R3403" s="776"/>
      <c r="S3403" s="776"/>
      <c r="T3403" s="776"/>
      <c r="U3403" s="776"/>
      <c r="V3403" s="46"/>
      <c r="W3403" s="46"/>
      <c r="X3403" s="775"/>
      <c r="Y3403" s="775"/>
      <c r="Z3403" s="775"/>
      <c r="AA3403" s="775"/>
      <c r="AB3403" s="775"/>
    </row>
    <row r="3404" spans="1:28" s="43" customFormat="1" x14ac:dyDescent="0.2">
      <c r="A3404" s="776"/>
      <c r="B3404" s="780"/>
      <c r="D3404" s="779"/>
      <c r="E3404" s="779"/>
      <c r="F3404" s="778"/>
      <c r="G3404" s="777"/>
      <c r="H3404" s="776"/>
      <c r="I3404" s="776"/>
      <c r="J3404" s="776"/>
      <c r="K3404" s="776"/>
      <c r="L3404" s="776"/>
      <c r="M3404" s="776"/>
      <c r="N3404" s="776"/>
      <c r="O3404" s="776"/>
      <c r="P3404" s="776"/>
      <c r="Q3404" s="776"/>
      <c r="R3404" s="776"/>
      <c r="S3404" s="776"/>
      <c r="T3404" s="776"/>
      <c r="U3404" s="776"/>
      <c r="V3404" s="46"/>
      <c r="W3404" s="46"/>
      <c r="X3404" s="775"/>
      <c r="Y3404" s="775"/>
      <c r="Z3404" s="775"/>
      <c r="AA3404" s="775"/>
      <c r="AB3404" s="775"/>
    </row>
    <row r="3405" spans="1:28" s="43" customFormat="1" x14ac:dyDescent="0.2">
      <c r="A3405" s="776"/>
      <c r="B3405" s="780"/>
      <c r="D3405" s="779"/>
      <c r="E3405" s="779"/>
      <c r="F3405" s="778"/>
      <c r="G3405" s="777"/>
      <c r="H3405" s="776"/>
      <c r="I3405" s="776"/>
      <c r="J3405" s="776"/>
      <c r="K3405" s="776"/>
      <c r="L3405" s="776"/>
      <c r="M3405" s="776"/>
      <c r="N3405" s="776"/>
      <c r="O3405" s="776"/>
      <c r="P3405" s="776"/>
      <c r="Q3405" s="776"/>
      <c r="R3405" s="776"/>
      <c r="S3405" s="776"/>
      <c r="T3405" s="776"/>
      <c r="U3405" s="776"/>
      <c r="V3405" s="46"/>
      <c r="W3405" s="46"/>
      <c r="X3405" s="775"/>
      <c r="Y3405" s="775"/>
      <c r="Z3405" s="775"/>
      <c r="AA3405" s="775"/>
      <c r="AB3405" s="775"/>
    </row>
    <row r="3406" spans="1:28" s="43" customFormat="1" x14ac:dyDescent="0.2">
      <c r="A3406" s="776"/>
      <c r="B3406" s="780"/>
      <c r="D3406" s="779"/>
      <c r="E3406" s="779"/>
      <c r="F3406" s="778"/>
      <c r="G3406" s="777"/>
      <c r="H3406" s="776"/>
      <c r="I3406" s="776"/>
      <c r="J3406" s="776"/>
      <c r="K3406" s="776"/>
      <c r="L3406" s="776"/>
      <c r="M3406" s="776"/>
      <c r="N3406" s="776"/>
      <c r="O3406" s="776"/>
      <c r="P3406" s="776"/>
      <c r="Q3406" s="776"/>
      <c r="R3406" s="776"/>
      <c r="S3406" s="776"/>
      <c r="T3406" s="776"/>
      <c r="U3406" s="776"/>
      <c r="V3406" s="46"/>
      <c r="W3406" s="46"/>
      <c r="X3406" s="775"/>
      <c r="Y3406" s="775"/>
      <c r="Z3406" s="775"/>
      <c r="AA3406" s="775"/>
      <c r="AB3406" s="775"/>
    </row>
    <row r="3407" spans="1:28" s="43" customFormat="1" x14ac:dyDescent="0.2">
      <c r="A3407" s="776"/>
      <c r="B3407" s="780"/>
      <c r="D3407" s="779"/>
      <c r="E3407" s="779"/>
      <c r="F3407" s="778"/>
      <c r="G3407" s="777"/>
      <c r="H3407" s="776"/>
      <c r="I3407" s="776"/>
      <c r="J3407" s="776"/>
      <c r="K3407" s="776"/>
      <c r="L3407" s="776"/>
      <c r="M3407" s="776"/>
      <c r="N3407" s="776"/>
      <c r="O3407" s="776"/>
      <c r="P3407" s="776"/>
      <c r="Q3407" s="776"/>
      <c r="R3407" s="776"/>
      <c r="S3407" s="776"/>
      <c r="T3407" s="776"/>
      <c r="U3407" s="776"/>
      <c r="V3407" s="46"/>
      <c r="W3407" s="46"/>
      <c r="X3407" s="775"/>
      <c r="Y3407" s="775"/>
      <c r="Z3407" s="775"/>
      <c r="AA3407" s="775"/>
      <c r="AB3407" s="775"/>
    </row>
    <row r="3408" spans="1:28" s="43" customFormat="1" x14ac:dyDescent="0.2">
      <c r="A3408" s="776"/>
      <c r="B3408" s="780"/>
      <c r="D3408" s="779"/>
      <c r="E3408" s="779"/>
      <c r="F3408" s="778"/>
      <c r="G3408" s="777"/>
      <c r="H3408" s="776"/>
      <c r="I3408" s="776"/>
      <c r="J3408" s="776"/>
      <c r="K3408" s="776"/>
      <c r="L3408" s="776"/>
      <c r="M3408" s="776"/>
      <c r="N3408" s="776"/>
      <c r="O3408" s="776"/>
      <c r="P3408" s="776"/>
      <c r="Q3408" s="776"/>
      <c r="R3408" s="776"/>
      <c r="S3408" s="776"/>
      <c r="T3408" s="776"/>
      <c r="U3408" s="776"/>
      <c r="V3408" s="46"/>
      <c r="W3408" s="46"/>
      <c r="X3408" s="775"/>
      <c r="Y3408" s="775"/>
      <c r="Z3408" s="775"/>
      <c r="AA3408" s="775"/>
      <c r="AB3408" s="775"/>
    </row>
    <row r="3409" spans="1:28" s="43" customFormat="1" x14ac:dyDescent="0.2">
      <c r="A3409" s="776"/>
      <c r="B3409" s="780"/>
      <c r="D3409" s="779"/>
      <c r="E3409" s="779"/>
      <c r="F3409" s="778"/>
      <c r="G3409" s="777"/>
      <c r="H3409" s="776"/>
      <c r="I3409" s="776"/>
      <c r="J3409" s="776"/>
      <c r="K3409" s="776"/>
      <c r="L3409" s="776"/>
      <c r="M3409" s="776"/>
      <c r="N3409" s="776"/>
      <c r="O3409" s="776"/>
      <c r="P3409" s="776"/>
      <c r="Q3409" s="776"/>
      <c r="R3409" s="776"/>
      <c r="S3409" s="776"/>
      <c r="T3409" s="776"/>
      <c r="U3409" s="776"/>
      <c r="V3409" s="46"/>
      <c r="W3409" s="46"/>
      <c r="X3409" s="775"/>
      <c r="Y3409" s="775"/>
      <c r="Z3409" s="775"/>
      <c r="AA3409" s="775"/>
      <c r="AB3409" s="775"/>
    </row>
    <row r="3410" spans="1:28" s="43" customFormat="1" x14ac:dyDescent="0.2">
      <c r="A3410" s="776"/>
      <c r="B3410" s="780"/>
      <c r="D3410" s="779"/>
      <c r="E3410" s="779"/>
      <c r="F3410" s="778"/>
      <c r="G3410" s="777"/>
      <c r="H3410" s="776"/>
      <c r="I3410" s="776"/>
      <c r="J3410" s="776"/>
      <c r="K3410" s="776"/>
      <c r="L3410" s="776"/>
      <c r="M3410" s="776"/>
      <c r="N3410" s="776"/>
      <c r="O3410" s="776"/>
      <c r="P3410" s="776"/>
      <c r="Q3410" s="776"/>
      <c r="R3410" s="776"/>
      <c r="S3410" s="776"/>
      <c r="T3410" s="776"/>
      <c r="U3410" s="776"/>
      <c r="V3410" s="46"/>
      <c r="W3410" s="46"/>
      <c r="X3410" s="775"/>
      <c r="Y3410" s="775"/>
      <c r="Z3410" s="775"/>
      <c r="AA3410" s="775"/>
      <c r="AB3410" s="775"/>
    </row>
    <row r="3411" spans="1:28" s="43" customFormat="1" x14ac:dyDescent="0.2">
      <c r="A3411" s="776"/>
      <c r="B3411" s="780"/>
      <c r="D3411" s="779"/>
      <c r="E3411" s="779"/>
      <c r="F3411" s="778"/>
      <c r="G3411" s="777"/>
      <c r="H3411" s="776"/>
      <c r="I3411" s="776"/>
      <c r="J3411" s="776"/>
      <c r="K3411" s="776"/>
      <c r="L3411" s="776"/>
      <c r="M3411" s="776"/>
      <c r="N3411" s="776"/>
      <c r="O3411" s="776"/>
      <c r="P3411" s="776"/>
      <c r="Q3411" s="776"/>
      <c r="R3411" s="776"/>
      <c r="S3411" s="776"/>
      <c r="T3411" s="776"/>
      <c r="U3411" s="776"/>
      <c r="V3411" s="46"/>
      <c r="W3411" s="46"/>
      <c r="X3411" s="775"/>
      <c r="Y3411" s="775"/>
      <c r="Z3411" s="775"/>
      <c r="AA3411" s="775"/>
      <c r="AB3411" s="775"/>
    </row>
    <row r="3412" spans="1:28" s="43" customFormat="1" x14ac:dyDescent="0.2">
      <c r="A3412" s="776"/>
      <c r="B3412" s="780"/>
      <c r="D3412" s="779"/>
      <c r="E3412" s="779"/>
      <c r="F3412" s="778"/>
      <c r="G3412" s="777"/>
      <c r="H3412" s="776"/>
      <c r="I3412" s="776"/>
      <c r="J3412" s="776"/>
      <c r="K3412" s="776"/>
      <c r="L3412" s="776"/>
      <c r="M3412" s="776"/>
      <c r="N3412" s="776"/>
      <c r="O3412" s="776"/>
      <c r="P3412" s="776"/>
      <c r="Q3412" s="776"/>
      <c r="R3412" s="776"/>
      <c r="S3412" s="776"/>
      <c r="T3412" s="776"/>
      <c r="U3412" s="776"/>
      <c r="V3412" s="46"/>
      <c r="W3412" s="46"/>
      <c r="X3412" s="775"/>
      <c r="Y3412" s="775"/>
      <c r="Z3412" s="775"/>
      <c r="AA3412" s="775"/>
      <c r="AB3412" s="775"/>
    </row>
    <row r="3413" spans="1:28" s="43" customFormat="1" x14ac:dyDescent="0.2">
      <c r="A3413" s="776"/>
      <c r="B3413" s="780"/>
      <c r="D3413" s="779"/>
      <c r="E3413" s="779"/>
      <c r="F3413" s="778"/>
      <c r="G3413" s="777"/>
      <c r="H3413" s="776"/>
      <c r="I3413" s="776"/>
      <c r="J3413" s="776"/>
      <c r="K3413" s="776"/>
      <c r="L3413" s="776"/>
      <c r="M3413" s="776"/>
      <c r="N3413" s="776"/>
      <c r="O3413" s="776"/>
      <c r="P3413" s="776"/>
      <c r="Q3413" s="776"/>
      <c r="R3413" s="776"/>
      <c r="S3413" s="776"/>
      <c r="T3413" s="776"/>
      <c r="U3413" s="776"/>
      <c r="V3413" s="46"/>
      <c r="W3413" s="46"/>
      <c r="X3413" s="775"/>
      <c r="Y3413" s="775"/>
      <c r="Z3413" s="775"/>
      <c r="AA3413" s="775"/>
      <c r="AB3413" s="775"/>
    </row>
    <row r="3414" spans="1:28" s="43" customFormat="1" x14ac:dyDescent="0.2">
      <c r="A3414" s="776"/>
      <c r="B3414" s="780"/>
      <c r="D3414" s="779"/>
      <c r="E3414" s="779"/>
      <c r="F3414" s="778"/>
      <c r="G3414" s="777"/>
      <c r="H3414" s="776"/>
      <c r="I3414" s="776"/>
      <c r="J3414" s="776"/>
      <c r="K3414" s="776"/>
      <c r="L3414" s="776"/>
      <c r="M3414" s="776"/>
      <c r="N3414" s="776"/>
      <c r="O3414" s="776"/>
      <c r="P3414" s="776"/>
      <c r="Q3414" s="776"/>
      <c r="R3414" s="776"/>
      <c r="S3414" s="776"/>
      <c r="T3414" s="776"/>
      <c r="U3414" s="776"/>
      <c r="V3414" s="46"/>
      <c r="W3414" s="46"/>
      <c r="X3414" s="775"/>
      <c r="Y3414" s="775"/>
      <c r="Z3414" s="775"/>
      <c r="AA3414" s="775"/>
      <c r="AB3414" s="775"/>
    </row>
    <row r="3415" spans="1:28" s="43" customFormat="1" x14ac:dyDescent="0.2">
      <c r="A3415" s="776"/>
      <c r="B3415" s="780"/>
      <c r="D3415" s="779"/>
      <c r="E3415" s="779"/>
      <c r="F3415" s="778"/>
      <c r="G3415" s="777"/>
      <c r="H3415" s="776"/>
      <c r="I3415" s="776"/>
      <c r="J3415" s="776"/>
      <c r="K3415" s="776"/>
      <c r="L3415" s="776"/>
      <c r="M3415" s="776"/>
      <c r="N3415" s="776"/>
      <c r="O3415" s="776"/>
      <c r="P3415" s="776"/>
      <c r="Q3415" s="776"/>
      <c r="R3415" s="776"/>
      <c r="S3415" s="776"/>
      <c r="T3415" s="776"/>
      <c r="U3415" s="776"/>
      <c r="V3415" s="46"/>
      <c r="W3415" s="46"/>
      <c r="X3415" s="775"/>
      <c r="Y3415" s="775"/>
      <c r="Z3415" s="775"/>
      <c r="AA3415" s="775"/>
      <c r="AB3415" s="775"/>
    </row>
    <row r="3416" spans="1:28" s="43" customFormat="1" x14ac:dyDescent="0.2">
      <c r="A3416" s="776"/>
      <c r="B3416" s="780"/>
      <c r="D3416" s="779"/>
      <c r="E3416" s="779"/>
      <c r="F3416" s="778"/>
      <c r="G3416" s="777"/>
      <c r="H3416" s="776"/>
      <c r="I3416" s="776"/>
      <c r="J3416" s="776"/>
      <c r="K3416" s="776"/>
      <c r="L3416" s="776"/>
      <c r="M3416" s="776"/>
      <c r="N3416" s="776"/>
      <c r="O3416" s="776"/>
      <c r="P3416" s="776"/>
      <c r="Q3416" s="776"/>
      <c r="R3416" s="776"/>
      <c r="S3416" s="776"/>
      <c r="T3416" s="776"/>
      <c r="U3416" s="776"/>
      <c r="V3416" s="46"/>
      <c r="W3416" s="46"/>
      <c r="X3416" s="775"/>
      <c r="Y3416" s="775"/>
      <c r="Z3416" s="775"/>
      <c r="AA3416" s="775"/>
      <c r="AB3416" s="775"/>
    </row>
    <row r="3417" spans="1:28" s="43" customFormat="1" x14ac:dyDescent="0.2">
      <c r="A3417" s="776"/>
      <c r="B3417" s="780"/>
      <c r="D3417" s="779"/>
      <c r="E3417" s="779"/>
      <c r="F3417" s="778"/>
      <c r="G3417" s="777"/>
      <c r="H3417" s="776"/>
      <c r="I3417" s="776"/>
      <c r="J3417" s="776"/>
      <c r="K3417" s="776"/>
      <c r="L3417" s="776"/>
      <c r="M3417" s="776"/>
      <c r="N3417" s="776"/>
      <c r="O3417" s="776"/>
      <c r="P3417" s="776"/>
      <c r="Q3417" s="776"/>
      <c r="R3417" s="776"/>
      <c r="S3417" s="776"/>
      <c r="T3417" s="776"/>
      <c r="U3417" s="776"/>
      <c r="V3417" s="46"/>
      <c r="W3417" s="46"/>
      <c r="X3417" s="775"/>
      <c r="Y3417" s="775"/>
      <c r="Z3417" s="775"/>
      <c r="AA3417" s="775"/>
      <c r="AB3417" s="775"/>
    </row>
    <row r="3418" spans="1:28" s="43" customFormat="1" x14ac:dyDescent="0.2">
      <c r="A3418" s="776"/>
      <c r="B3418" s="780"/>
      <c r="D3418" s="779"/>
      <c r="E3418" s="779"/>
      <c r="F3418" s="778"/>
      <c r="G3418" s="777"/>
      <c r="H3418" s="776"/>
      <c r="I3418" s="776"/>
      <c r="J3418" s="776"/>
      <c r="K3418" s="776"/>
      <c r="L3418" s="776"/>
      <c r="M3418" s="776"/>
      <c r="N3418" s="776"/>
      <c r="O3418" s="776"/>
      <c r="P3418" s="776"/>
      <c r="Q3418" s="776"/>
      <c r="R3418" s="776"/>
      <c r="S3418" s="776"/>
      <c r="T3418" s="776"/>
      <c r="U3418" s="776"/>
      <c r="V3418" s="46"/>
      <c r="W3418" s="46"/>
      <c r="X3418" s="775"/>
      <c r="Y3418" s="775"/>
      <c r="Z3418" s="775"/>
      <c r="AA3418" s="775"/>
      <c r="AB3418" s="775"/>
    </row>
    <row r="3419" spans="1:28" s="43" customFormat="1" x14ac:dyDescent="0.2">
      <c r="A3419" s="776"/>
      <c r="B3419" s="780"/>
      <c r="D3419" s="779"/>
      <c r="E3419" s="779"/>
      <c r="F3419" s="778"/>
      <c r="G3419" s="777"/>
      <c r="H3419" s="776"/>
      <c r="I3419" s="776"/>
      <c r="J3419" s="776"/>
      <c r="K3419" s="776"/>
      <c r="L3419" s="776"/>
      <c r="M3419" s="776"/>
      <c r="N3419" s="776"/>
      <c r="O3419" s="776"/>
      <c r="P3419" s="776"/>
      <c r="Q3419" s="776"/>
      <c r="R3419" s="776"/>
      <c r="S3419" s="776"/>
      <c r="T3419" s="776"/>
      <c r="U3419" s="776"/>
      <c r="V3419" s="46"/>
      <c r="W3419" s="46"/>
      <c r="X3419" s="775"/>
      <c r="Y3419" s="775"/>
      <c r="Z3419" s="775"/>
      <c r="AA3419" s="775"/>
      <c r="AB3419" s="775"/>
    </row>
    <row r="3420" spans="1:28" s="43" customFormat="1" x14ac:dyDescent="0.2">
      <c r="A3420" s="776"/>
      <c r="B3420" s="780"/>
      <c r="D3420" s="779"/>
      <c r="E3420" s="779"/>
      <c r="F3420" s="778"/>
      <c r="G3420" s="777"/>
      <c r="H3420" s="776"/>
      <c r="I3420" s="776"/>
      <c r="J3420" s="776"/>
      <c r="K3420" s="776"/>
      <c r="L3420" s="776"/>
      <c r="M3420" s="776"/>
      <c r="N3420" s="776"/>
      <c r="O3420" s="776"/>
      <c r="P3420" s="776"/>
      <c r="Q3420" s="776"/>
      <c r="R3420" s="776"/>
      <c r="S3420" s="776"/>
      <c r="T3420" s="776"/>
      <c r="U3420" s="776"/>
      <c r="V3420" s="46"/>
      <c r="W3420" s="46"/>
      <c r="X3420" s="775"/>
      <c r="Y3420" s="775"/>
      <c r="Z3420" s="775"/>
      <c r="AA3420" s="775"/>
      <c r="AB3420" s="775"/>
    </row>
    <row r="3421" spans="1:28" s="43" customFormat="1" x14ac:dyDescent="0.2">
      <c r="A3421" s="776"/>
      <c r="B3421" s="780"/>
      <c r="D3421" s="779"/>
      <c r="E3421" s="779"/>
      <c r="F3421" s="778"/>
      <c r="G3421" s="777"/>
      <c r="H3421" s="776"/>
      <c r="I3421" s="776"/>
      <c r="J3421" s="776"/>
      <c r="K3421" s="776"/>
      <c r="L3421" s="776"/>
      <c r="M3421" s="776"/>
      <c r="N3421" s="776"/>
      <c r="O3421" s="776"/>
      <c r="P3421" s="776"/>
      <c r="Q3421" s="776"/>
      <c r="R3421" s="776"/>
      <c r="S3421" s="776"/>
      <c r="T3421" s="776"/>
      <c r="U3421" s="776"/>
      <c r="V3421" s="46"/>
      <c r="W3421" s="46"/>
      <c r="X3421" s="775"/>
      <c r="Y3421" s="775"/>
      <c r="Z3421" s="775"/>
      <c r="AA3421" s="775"/>
      <c r="AB3421" s="775"/>
    </row>
    <row r="3422" spans="1:28" s="43" customFormat="1" x14ac:dyDescent="0.2">
      <c r="A3422" s="776"/>
      <c r="B3422" s="780"/>
      <c r="D3422" s="779"/>
      <c r="E3422" s="779"/>
      <c r="F3422" s="778"/>
      <c r="G3422" s="777"/>
      <c r="H3422" s="776"/>
      <c r="I3422" s="776"/>
      <c r="J3422" s="776"/>
      <c r="K3422" s="776"/>
      <c r="L3422" s="776"/>
      <c r="M3422" s="776"/>
      <c r="N3422" s="776"/>
      <c r="O3422" s="776"/>
      <c r="P3422" s="776"/>
      <c r="Q3422" s="776"/>
      <c r="R3422" s="776"/>
      <c r="S3422" s="776"/>
      <c r="T3422" s="776"/>
      <c r="U3422" s="776"/>
      <c r="V3422" s="46"/>
      <c r="W3422" s="46"/>
      <c r="X3422" s="775"/>
      <c r="Y3422" s="775"/>
      <c r="Z3422" s="775"/>
      <c r="AA3422" s="775"/>
      <c r="AB3422" s="775"/>
    </row>
    <row r="3423" spans="1:28" s="43" customFormat="1" x14ac:dyDescent="0.2">
      <c r="A3423" s="776"/>
      <c r="B3423" s="780"/>
      <c r="D3423" s="779"/>
      <c r="E3423" s="779"/>
      <c r="F3423" s="778"/>
      <c r="G3423" s="777"/>
      <c r="H3423" s="776"/>
      <c r="I3423" s="776"/>
      <c r="J3423" s="776"/>
      <c r="K3423" s="776"/>
      <c r="L3423" s="776"/>
      <c r="M3423" s="776"/>
      <c r="N3423" s="776"/>
      <c r="O3423" s="776"/>
      <c r="P3423" s="776"/>
      <c r="Q3423" s="776"/>
      <c r="R3423" s="776"/>
      <c r="S3423" s="776"/>
      <c r="T3423" s="776"/>
      <c r="U3423" s="776"/>
      <c r="V3423" s="46"/>
      <c r="W3423" s="46"/>
      <c r="X3423" s="775"/>
      <c r="Y3423" s="775"/>
      <c r="Z3423" s="775"/>
      <c r="AA3423" s="775"/>
      <c r="AB3423" s="775"/>
    </row>
    <row r="3424" spans="1:28" s="43" customFormat="1" x14ac:dyDescent="0.2">
      <c r="A3424" s="776"/>
      <c r="B3424" s="780"/>
      <c r="D3424" s="779"/>
      <c r="E3424" s="779"/>
      <c r="F3424" s="778"/>
      <c r="G3424" s="777"/>
      <c r="H3424" s="776"/>
      <c r="I3424" s="776"/>
      <c r="J3424" s="776"/>
      <c r="K3424" s="776"/>
      <c r="L3424" s="776"/>
      <c r="M3424" s="776"/>
      <c r="N3424" s="776"/>
      <c r="O3424" s="776"/>
      <c r="P3424" s="776"/>
      <c r="Q3424" s="776"/>
      <c r="R3424" s="776"/>
      <c r="S3424" s="776"/>
      <c r="T3424" s="776"/>
      <c r="U3424" s="776"/>
      <c r="V3424" s="46"/>
      <c r="W3424" s="46"/>
      <c r="X3424" s="775"/>
      <c r="Y3424" s="775"/>
      <c r="Z3424" s="775"/>
      <c r="AA3424" s="775"/>
      <c r="AB3424" s="775"/>
    </row>
    <row r="3425" spans="1:28" s="43" customFormat="1" x14ac:dyDescent="0.2">
      <c r="A3425" s="776"/>
      <c r="B3425" s="780"/>
      <c r="D3425" s="779"/>
      <c r="E3425" s="779"/>
      <c r="F3425" s="778"/>
      <c r="G3425" s="777"/>
      <c r="H3425" s="776"/>
      <c r="I3425" s="776"/>
      <c r="J3425" s="776"/>
      <c r="K3425" s="776"/>
      <c r="L3425" s="776"/>
      <c r="M3425" s="776"/>
      <c r="N3425" s="776"/>
      <c r="O3425" s="776"/>
      <c r="P3425" s="776"/>
      <c r="Q3425" s="776"/>
      <c r="R3425" s="776"/>
      <c r="S3425" s="776"/>
      <c r="T3425" s="776"/>
      <c r="U3425" s="776"/>
      <c r="V3425" s="46"/>
      <c r="W3425" s="46"/>
      <c r="X3425" s="775"/>
      <c r="Y3425" s="775"/>
      <c r="Z3425" s="775"/>
      <c r="AA3425" s="775"/>
      <c r="AB3425" s="775"/>
    </row>
    <row r="3426" spans="1:28" s="43" customFormat="1" x14ac:dyDescent="0.2">
      <c r="A3426" s="776"/>
      <c r="B3426" s="780"/>
      <c r="D3426" s="779"/>
      <c r="E3426" s="779"/>
      <c r="F3426" s="778"/>
      <c r="G3426" s="777"/>
      <c r="H3426" s="776"/>
      <c r="I3426" s="776"/>
      <c r="J3426" s="776"/>
      <c r="K3426" s="776"/>
      <c r="L3426" s="776"/>
      <c r="M3426" s="776"/>
      <c r="N3426" s="776"/>
      <c r="O3426" s="776"/>
      <c r="P3426" s="776"/>
      <c r="Q3426" s="776"/>
      <c r="R3426" s="776"/>
      <c r="S3426" s="776"/>
      <c r="T3426" s="776"/>
      <c r="U3426" s="776"/>
      <c r="V3426" s="46"/>
      <c r="W3426" s="46"/>
      <c r="X3426" s="775"/>
      <c r="Y3426" s="775"/>
      <c r="Z3426" s="775"/>
      <c r="AA3426" s="775"/>
      <c r="AB3426" s="775"/>
    </row>
    <row r="3427" spans="1:28" s="43" customFormat="1" x14ac:dyDescent="0.2">
      <c r="A3427" s="776"/>
      <c r="B3427" s="780"/>
      <c r="D3427" s="779"/>
      <c r="E3427" s="779"/>
      <c r="F3427" s="778"/>
      <c r="G3427" s="777"/>
      <c r="H3427" s="776"/>
      <c r="I3427" s="776"/>
      <c r="J3427" s="776"/>
      <c r="K3427" s="776"/>
      <c r="L3427" s="776"/>
      <c r="M3427" s="776"/>
      <c r="N3427" s="776"/>
      <c r="O3427" s="776"/>
      <c r="P3427" s="776"/>
      <c r="Q3427" s="776"/>
      <c r="R3427" s="776"/>
      <c r="S3427" s="776"/>
      <c r="T3427" s="776"/>
      <c r="U3427" s="776"/>
      <c r="V3427" s="46"/>
      <c r="W3427" s="46"/>
      <c r="X3427" s="775"/>
      <c r="Y3427" s="775"/>
      <c r="Z3427" s="775"/>
      <c r="AA3427" s="775"/>
      <c r="AB3427" s="775"/>
    </row>
    <row r="3428" spans="1:28" s="43" customFormat="1" x14ac:dyDescent="0.2">
      <c r="A3428" s="776"/>
      <c r="B3428" s="780"/>
      <c r="D3428" s="779"/>
      <c r="E3428" s="779"/>
      <c r="F3428" s="778"/>
      <c r="G3428" s="777"/>
      <c r="H3428" s="776"/>
      <c r="I3428" s="776"/>
      <c r="J3428" s="776"/>
      <c r="K3428" s="776"/>
      <c r="L3428" s="776"/>
      <c r="M3428" s="776"/>
      <c r="N3428" s="776"/>
      <c r="O3428" s="776"/>
      <c r="P3428" s="776"/>
      <c r="Q3428" s="776"/>
      <c r="R3428" s="776"/>
      <c r="S3428" s="776"/>
      <c r="T3428" s="776"/>
      <c r="U3428" s="776"/>
      <c r="V3428" s="46"/>
      <c r="W3428" s="46"/>
      <c r="X3428" s="775"/>
      <c r="Y3428" s="775"/>
      <c r="Z3428" s="775"/>
      <c r="AA3428" s="775"/>
      <c r="AB3428" s="775"/>
    </row>
    <row r="3429" spans="1:28" s="43" customFormat="1" x14ac:dyDescent="0.2">
      <c r="A3429" s="776"/>
      <c r="B3429" s="780"/>
      <c r="D3429" s="779"/>
      <c r="E3429" s="779"/>
      <c r="F3429" s="778"/>
      <c r="G3429" s="777"/>
      <c r="H3429" s="776"/>
      <c r="I3429" s="776"/>
      <c r="J3429" s="776"/>
      <c r="K3429" s="776"/>
      <c r="L3429" s="776"/>
      <c r="M3429" s="776"/>
      <c r="N3429" s="776"/>
      <c r="O3429" s="776"/>
      <c r="P3429" s="776"/>
      <c r="Q3429" s="776"/>
      <c r="R3429" s="776"/>
      <c r="S3429" s="776"/>
      <c r="T3429" s="776"/>
      <c r="U3429" s="776"/>
      <c r="V3429" s="46"/>
      <c r="W3429" s="46"/>
      <c r="X3429" s="775"/>
      <c r="Y3429" s="775"/>
      <c r="Z3429" s="775"/>
      <c r="AA3429" s="775"/>
      <c r="AB3429" s="775"/>
    </row>
    <row r="3430" spans="1:28" s="43" customFormat="1" x14ac:dyDescent="0.2">
      <c r="A3430" s="776"/>
      <c r="B3430" s="780"/>
      <c r="D3430" s="779"/>
      <c r="E3430" s="779"/>
      <c r="F3430" s="778"/>
      <c r="G3430" s="777"/>
      <c r="H3430" s="776"/>
      <c r="I3430" s="776"/>
      <c r="J3430" s="776"/>
      <c r="K3430" s="776"/>
      <c r="L3430" s="776"/>
      <c r="M3430" s="776"/>
      <c r="N3430" s="776"/>
      <c r="O3430" s="776"/>
      <c r="P3430" s="776"/>
      <c r="Q3430" s="776"/>
      <c r="R3430" s="776"/>
      <c r="S3430" s="776"/>
      <c r="T3430" s="776"/>
      <c r="U3430" s="776"/>
      <c r="V3430" s="46"/>
      <c r="W3430" s="46"/>
      <c r="X3430" s="775"/>
      <c r="Y3430" s="775"/>
      <c r="Z3430" s="775"/>
      <c r="AA3430" s="775"/>
      <c r="AB3430" s="775"/>
    </row>
    <row r="3431" spans="1:28" s="43" customFormat="1" x14ac:dyDescent="0.2">
      <c r="A3431" s="776"/>
      <c r="B3431" s="780"/>
      <c r="D3431" s="779"/>
      <c r="E3431" s="779"/>
      <c r="F3431" s="778"/>
      <c r="G3431" s="777"/>
      <c r="H3431" s="776"/>
      <c r="I3431" s="776"/>
      <c r="J3431" s="776"/>
      <c r="K3431" s="776"/>
      <c r="L3431" s="776"/>
      <c r="M3431" s="776"/>
      <c r="N3431" s="776"/>
      <c r="O3431" s="776"/>
      <c r="P3431" s="776"/>
      <c r="Q3431" s="776"/>
      <c r="R3431" s="776"/>
      <c r="S3431" s="776"/>
      <c r="T3431" s="776"/>
      <c r="U3431" s="776"/>
      <c r="V3431" s="46"/>
      <c r="W3431" s="46"/>
      <c r="X3431" s="775"/>
      <c r="Y3431" s="775"/>
      <c r="Z3431" s="775"/>
      <c r="AA3431" s="775"/>
      <c r="AB3431" s="775"/>
    </row>
    <row r="3432" spans="1:28" s="43" customFormat="1" x14ac:dyDescent="0.2">
      <c r="A3432" s="776"/>
      <c r="B3432" s="780"/>
      <c r="D3432" s="779"/>
      <c r="E3432" s="779"/>
      <c r="F3432" s="778"/>
      <c r="G3432" s="777"/>
      <c r="H3432" s="776"/>
      <c r="I3432" s="776"/>
      <c r="J3432" s="776"/>
      <c r="K3432" s="776"/>
      <c r="L3432" s="776"/>
      <c r="M3432" s="776"/>
      <c r="N3432" s="776"/>
      <c r="O3432" s="776"/>
      <c r="P3432" s="776"/>
      <c r="Q3432" s="776"/>
      <c r="R3432" s="776"/>
      <c r="S3432" s="776"/>
      <c r="T3432" s="776"/>
      <c r="U3432" s="776"/>
      <c r="V3432" s="46"/>
      <c r="W3432" s="46"/>
      <c r="X3432" s="775"/>
      <c r="Y3432" s="775"/>
      <c r="Z3432" s="775"/>
      <c r="AA3432" s="775"/>
      <c r="AB3432" s="775"/>
    </row>
    <row r="3433" spans="1:28" s="43" customFormat="1" x14ac:dyDescent="0.2">
      <c r="A3433" s="776"/>
      <c r="B3433" s="780"/>
      <c r="D3433" s="779"/>
      <c r="E3433" s="779"/>
      <c r="F3433" s="778"/>
      <c r="G3433" s="777"/>
      <c r="H3433" s="776"/>
      <c r="I3433" s="776"/>
      <c r="J3433" s="776"/>
      <c r="K3433" s="776"/>
      <c r="L3433" s="776"/>
      <c r="M3433" s="776"/>
      <c r="N3433" s="776"/>
      <c r="O3433" s="776"/>
      <c r="P3433" s="776"/>
      <c r="Q3433" s="776"/>
      <c r="R3433" s="776"/>
      <c r="S3433" s="776"/>
      <c r="T3433" s="776"/>
      <c r="U3433" s="776"/>
      <c r="V3433" s="46"/>
      <c r="W3433" s="46"/>
      <c r="X3433" s="775"/>
      <c r="Y3433" s="775"/>
      <c r="Z3433" s="775"/>
      <c r="AA3433" s="775"/>
      <c r="AB3433" s="775"/>
    </row>
    <row r="3434" spans="1:28" s="43" customFormat="1" x14ac:dyDescent="0.2">
      <c r="A3434" s="776"/>
      <c r="B3434" s="780"/>
      <c r="D3434" s="779"/>
      <c r="E3434" s="779"/>
      <c r="F3434" s="778"/>
      <c r="G3434" s="777"/>
      <c r="H3434" s="776"/>
      <c r="I3434" s="776"/>
      <c r="J3434" s="776"/>
      <c r="K3434" s="776"/>
      <c r="L3434" s="776"/>
      <c r="M3434" s="776"/>
      <c r="N3434" s="776"/>
      <c r="O3434" s="776"/>
      <c r="P3434" s="776"/>
      <c r="Q3434" s="776"/>
      <c r="R3434" s="776"/>
      <c r="S3434" s="776"/>
      <c r="T3434" s="776"/>
      <c r="U3434" s="776"/>
      <c r="V3434" s="46"/>
      <c r="W3434" s="46"/>
      <c r="X3434" s="775"/>
      <c r="Y3434" s="775"/>
      <c r="Z3434" s="775"/>
      <c r="AA3434" s="775"/>
      <c r="AB3434" s="775"/>
    </row>
    <row r="3435" spans="1:28" s="43" customFormat="1" x14ac:dyDescent="0.2">
      <c r="A3435" s="776"/>
      <c r="B3435" s="780"/>
      <c r="D3435" s="779"/>
      <c r="E3435" s="779"/>
      <c r="F3435" s="778"/>
      <c r="G3435" s="777"/>
      <c r="H3435" s="776"/>
      <c r="I3435" s="776"/>
      <c r="J3435" s="776"/>
      <c r="K3435" s="776"/>
      <c r="L3435" s="776"/>
      <c r="M3435" s="776"/>
      <c r="N3435" s="776"/>
      <c r="O3435" s="776"/>
      <c r="P3435" s="776"/>
      <c r="Q3435" s="776"/>
      <c r="R3435" s="776"/>
      <c r="S3435" s="776"/>
      <c r="T3435" s="776"/>
      <c r="U3435" s="776"/>
      <c r="V3435" s="46"/>
      <c r="W3435" s="46"/>
      <c r="X3435" s="775"/>
      <c r="Y3435" s="775"/>
      <c r="Z3435" s="775"/>
      <c r="AA3435" s="775"/>
      <c r="AB3435" s="775"/>
    </row>
    <row r="3436" spans="1:28" s="43" customFormat="1" x14ac:dyDescent="0.2">
      <c r="A3436" s="776"/>
      <c r="B3436" s="780"/>
      <c r="D3436" s="779"/>
      <c r="E3436" s="779"/>
      <c r="F3436" s="778"/>
      <c r="G3436" s="777"/>
      <c r="H3436" s="776"/>
      <c r="I3436" s="776"/>
      <c r="J3436" s="776"/>
      <c r="K3436" s="776"/>
      <c r="L3436" s="776"/>
      <c r="M3436" s="776"/>
      <c r="N3436" s="776"/>
      <c r="O3436" s="776"/>
      <c r="P3436" s="776"/>
      <c r="Q3436" s="776"/>
      <c r="R3436" s="776"/>
      <c r="S3436" s="776"/>
      <c r="T3436" s="776"/>
      <c r="U3436" s="776"/>
      <c r="V3436" s="46"/>
      <c r="W3436" s="46"/>
      <c r="X3436" s="775"/>
      <c r="Y3436" s="775"/>
      <c r="Z3436" s="775"/>
      <c r="AA3436" s="775"/>
      <c r="AB3436" s="775"/>
    </row>
    <row r="3437" spans="1:28" s="43" customFormat="1" x14ac:dyDescent="0.2">
      <c r="A3437" s="776"/>
      <c r="B3437" s="780"/>
      <c r="D3437" s="779"/>
      <c r="E3437" s="779"/>
      <c r="F3437" s="778"/>
      <c r="G3437" s="777"/>
      <c r="H3437" s="776"/>
      <c r="I3437" s="776"/>
      <c r="J3437" s="776"/>
      <c r="K3437" s="776"/>
      <c r="L3437" s="776"/>
      <c r="M3437" s="776"/>
      <c r="N3437" s="776"/>
      <c r="O3437" s="776"/>
      <c r="P3437" s="776"/>
      <c r="Q3437" s="776"/>
      <c r="R3437" s="776"/>
      <c r="S3437" s="776"/>
      <c r="T3437" s="776"/>
      <c r="U3437" s="776"/>
      <c r="V3437" s="46"/>
      <c r="W3437" s="46"/>
      <c r="X3437" s="775"/>
      <c r="Y3437" s="775"/>
      <c r="Z3437" s="775"/>
      <c r="AA3437" s="775"/>
      <c r="AB3437" s="775"/>
    </row>
    <row r="3438" spans="1:28" s="43" customFormat="1" x14ac:dyDescent="0.2">
      <c r="A3438" s="776"/>
      <c r="B3438" s="780"/>
      <c r="D3438" s="779"/>
      <c r="E3438" s="779"/>
      <c r="F3438" s="778"/>
      <c r="G3438" s="777"/>
      <c r="H3438" s="776"/>
      <c r="I3438" s="776"/>
      <c r="J3438" s="776"/>
      <c r="K3438" s="776"/>
      <c r="L3438" s="776"/>
      <c r="M3438" s="776"/>
      <c r="N3438" s="776"/>
      <c r="O3438" s="776"/>
      <c r="P3438" s="776"/>
      <c r="Q3438" s="776"/>
      <c r="R3438" s="776"/>
      <c r="S3438" s="776"/>
      <c r="T3438" s="776"/>
      <c r="U3438" s="776"/>
      <c r="V3438" s="46"/>
      <c r="W3438" s="46"/>
      <c r="X3438" s="775"/>
      <c r="Y3438" s="775"/>
      <c r="Z3438" s="775"/>
      <c r="AA3438" s="775"/>
      <c r="AB3438" s="775"/>
    </row>
    <row r="3439" spans="1:28" s="43" customFormat="1" x14ac:dyDescent="0.2">
      <c r="A3439" s="776"/>
      <c r="B3439" s="780"/>
      <c r="D3439" s="779"/>
      <c r="E3439" s="779"/>
      <c r="F3439" s="778"/>
      <c r="G3439" s="777"/>
      <c r="H3439" s="776"/>
      <c r="I3439" s="776"/>
      <c r="J3439" s="776"/>
      <c r="K3439" s="776"/>
      <c r="L3439" s="776"/>
      <c r="M3439" s="776"/>
      <c r="N3439" s="776"/>
      <c r="O3439" s="776"/>
      <c r="P3439" s="776"/>
      <c r="Q3439" s="776"/>
      <c r="R3439" s="776"/>
      <c r="S3439" s="776"/>
      <c r="T3439" s="776"/>
      <c r="U3439" s="776"/>
      <c r="V3439" s="46"/>
      <c r="W3439" s="46"/>
      <c r="X3439" s="775"/>
      <c r="Y3439" s="775"/>
      <c r="Z3439" s="775"/>
      <c r="AA3439" s="775"/>
      <c r="AB3439" s="775"/>
    </row>
    <row r="3440" spans="1:28" s="43" customFormat="1" x14ac:dyDescent="0.2">
      <c r="A3440" s="776"/>
      <c r="B3440" s="780"/>
      <c r="D3440" s="779"/>
      <c r="E3440" s="779"/>
      <c r="F3440" s="778"/>
      <c r="G3440" s="777"/>
      <c r="H3440" s="776"/>
      <c r="I3440" s="776"/>
      <c r="J3440" s="776"/>
      <c r="K3440" s="776"/>
      <c r="L3440" s="776"/>
      <c r="M3440" s="776"/>
      <c r="N3440" s="776"/>
      <c r="O3440" s="776"/>
      <c r="P3440" s="776"/>
      <c r="Q3440" s="776"/>
      <c r="R3440" s="776"/>
      <c r="S3440" s="776"/>
      <c r="T3440" s="776"/>
      <c r="U3440" s="776"/>
      <c r="V3440" s="46"/>
      <c r="W3440" s="46"/>
      <c r="X3440" s="775"/>
      <c r="Y3440" s="775"/>
      <c r="Z3440" s="775"/>
      <c r="AA3440" s="775"/>
      <c r="AB3440" s="775"/>
    </row>
    <row r="3441" spans="1:28" s="43" customFormat="1" x14ac:dyDescent="0.2">
      <c r="A3441" s="776"/>
      <c r="B3441" s="780"/>
      <c r="D3441" s="779"/>
      <c r="E3441" s="779"/>
      <c r="F3441" s="778"/>
      <c r="G3441" s="777"/>
      <c r="H3441" s="776"/>
      <c r="I3441" s="776"/>
      <c r="J3441" s="776"/>
      <c r="K3441" s="776"/>
      <c r="L3441" s="776"/>
      <c r="M3441" s="776"/>
      <c r="N3441" s="776"/>
      <c r="O3441" s="776"/>
      <c r="P3441" s="776"/>
      <c r="Q3441" s="776"/>
      <c r="R3441" s="776"/>
      <c r="S3441" s="776"/>
      <c r="T3441" s="776"/>
      <c r="U3441" s="776"/>
      <c r="V3441" s="46"/>
      <c r="W3441" s="46"/>
      <c r="X3441" s="775"/>
      <c r="Y3441" s="775"/>
      <c r="Z3441" s="775"/>
      <c r="AA3441" s="775"/>
      <c r="AB3441" s="775"/>
    </row>
    <row r="3442" spans="1:28" s="43" customFormat="1" x14ac:dyDescent="0.2">
      <c r="A3442" s="776"/>
      <c r="B3442" s="780"/>
      <c r="D3442" s="779"/>
      <c r="E3442" s="779"/>
      <c r="F3442" s="778"/>
      <c r="G3442" s="777"/>
      <c r="H3442" s="776"/>
      <c r="I3442" s="776"/>
      <c r="J3442" s="776"/>
      <c r="K3442" s="776"/>
      <c r="L3442" s="776"/>
      <c r="M3442" s="776"/>
      <c r="N3442" s="776"/>
      <c r="O3442" s="776"/>
      <c r="P3442" s="776"/>
      <c r="Q3442" s="776"/>
      <c r="R3442" s="776"/>
      <c r="S3442" s="776"/>
      <c r="T3442" s="776"/>
      <c r="U3442" s="776"/>
      <c r="V3442" s="46"/>
      <c r="W3442" s="46"/>
      <c r="X3442" s="775"/>
      <c r="Y3442" s="775"/>
      <c r="Z3442" s="775"/>
      <c r="AA3442" s="775"/>
      <c r="AB3442" s="775"/>
    </row>
    <row r="3443" spans="1:28" s="43" customFormat="1" x14ac:dyDescent="0.2">
      <c r="A3443" s="776"/>
      <c r="B3443" s="780"/>
      <c r="D3443" s="779"/>
      <c r="E3443" s="779"/>
      <c r="F3443" s="778"/>
      <c r="G3443" s="777"/>
      <c r="H3443" s="776"/>
      <c r="I3443" s="776"/>
      <c r="J3443" s="776"/>
      <c r="K3443" s="776"/>
      <c r="L3443" s="776"/>
      <c r="M3443" s="776"/>
      <c r="N3443" s="776"/>
      <c r="O3443" s="776"/>
      <c r="P3443" s="776"/>
      <c r="Q3443" s="776"/>
      <c r="R3443" s="776"/>
      <c r="S3443" s="776"/>
      <c r="T3443" s="776"/>
      <c r="U3443" s="776"/>
      <c r="V3443" s="46"/>
      <c r="W3443" s="46"/>
      <c r="X3443" s="775"/>
      <c r="Y3443" s="775"/>
      <c r="Z3443" s="775"/>
      <c r="AA3443" s="775"/>
      <c r="AB3443" s="775"/>
    </row>
    <row r="3444" spans="1:28" s="43" customFormat="1" x14ac:dyDescent="0.2">
      <c r="A3444" s="776"/>
      <c r="B3444" s="780"/>
      <c r="D3444" s="779"/>
      <c r="E3444" s="779"/>
      <c r="F3444" s="778"/>
      <c r="G3444" s="777"/>
      <c r="H3444" s="776"/>
      <c r="I3444" s="776"/>
      <c r="J3444" s="776"/>
      <c r="K3444" s="776"/>
      <c r="L3444" s="776"/>
      <c r="M3444" s="776"/>
      <c r="N3444" s="776"/>
      <c r="O3444" s="776"/>
      <c r="P3444" s="776"/>
      <c r="Q3444" s="776"/>
      <c r="R3444" s="776"/>
      <c r="S3444" s="776"/>
      <c r="T3444" s="776"/>
      <c r="U3444" s="776"/>
      <c r="V3444" s="46"/>
      <c r="W3444" s="46"/>
      <c r="X3444" s="775"/>
      <c r="Y3444" s="775"/>
      <c r="Z3444" s="775"/>
      <c r="AA3444" s="775"/>
      <c r="AB3444" s="775"/>
    </row>
    <row r="3445" spans="1:28" s="43" customFormat="1" x14ac:dyDescent="0.2">
      <c r="A3445" s="776"/>
      <c r="B3445" s="780"/>
      <c r="D3445" s="779"/>
      <c r="E3445" s="779"/>
      <c r="F3445" s="778"/>
      <c r="G3445" s="777"/>
      <c r="H3445" s="776"/>
      <c r="I3445" s="776"/>
      <c r="J3445" s="776"/>
      <c r="K3445" s="776"/>
      <c r="L3445" s="776"/>
      <c r="M3445" s="776"/>
      <c r="N3445" s="776"/>
      <c r="O3445" s="776"/>
      <c r="P3445" s="776"/>
      <c r="Q3445" s="776"/>
      <c r="R3445" s="776"/>
      <c r="S3445" s="776"/>
      <c r="T3445" s="776"/>
      <c r="U3445" s="776"/>
      <c r="V3445" s="46"/>
      <c r="W3445" s="46"/>
      <c r="X3445" s="775"/>
      <c r="Y3445" s="775"/>
      <c r="Z3445" s="775"/>
      <c r="AA3445" s="775"/>
      <c r="AB3445" s="775"/>
    </row>
    <row r="3446" spans="1:28" s="43" customFormat="1" x14ac:dyDescent="0.2">
      <c r="A3446" s="776"/>
      <c r="B3446" s="780"/>
      <c r="D3446" s="779"/>
      <c r="E3446" s="779"/>
      <c r="F3446" s="778"/>
      <c r="G3446" s="777"/>
      <c r="H3446" s="776"/>
      <c r="I3446" s="776"/>
      <c r="J3446" s="776"/>
      <c r="K3446" s="776"/>
      <c r="L3446" s="776"/>
      <c r="M3446" s="776"/>
      <c r="N3446" s="776"/>
      <c r="O3446" s="776"/>
      <c r="P3446" s="776"/>
      <c r="Q3446" s="776"/>
      <c r="R3446" s="776"/>
      <c r="S3446" s="776"/>
      <c r="T3446" s="776"/>
      <c r="U3446" s="776"/>
      <c r="V3446" s="46"/>
      <c r="W3446" s="46"/>
      <c r="X3446" s="775"/>
      <c r="Y3446" s="775"/>
      <c r="Z3446" s="775"/>
      <c r="AA3446" s="775"/>
      <c r="AB3446" s="775"/>
    </row>
    <row r="3447" spans="1:28" s="43" customFormat="1" x14ac:dyDescent="0.2">
      <c r="A3447" s="776"/>
      <c r="B3447" s="780"/>
      <c r="D3447" s="779"/>
      <c r="E3447" s="779"/>
      <c r="F3447" s="778"/>
      <c r="G3447" s="777"/>
      <c r="H3447" s="776"/>
      <c r="I3447" s="776"/>
      <c r="J3447" s="776"/>
      <c r="K3447" s="776"/>
      <c r="L3447" s="776"/>
      <c r="M3447" s="776"/>
      <c r="N3447" s="776"/>
      <c r="O3447" s="776"/>
      <c r="P3447" s="776"/>
      <c r="Q3447" s="776"/>
      <c r="R3447" s="776"/>
      <c r="S3447" s="776"/>
      <c r="T3447" s="776"/>
      <c r="U3447" s="776"/>
      <c r="V3447" s="46"/>
      <c r="W3447" s="46"/>
      <c r="X3447" s="775"/>
      <c r="Y3447" s="775"/>
      <c r="Z3447" s="775"/>
      <c r="AA3447" s="775"/>
      <c r="AB3447" s="775"/>
    </row>
    <row r="3448" spans="1:28" s="43" customFormat="1" x14ac:dyDescent="0.2">
      <c r="A3448" s="776"/>
      <c r="B3448" s="780"/>
      <c r="D3448" s="779"/>
      <c r="E3448" s="779"/>
      <c r="F3448" s="778"/>
      <c r="G3448" s="777"/>
      <c r="H3448" s="776"/>
      <c r="I3448" s="776"/>
      <c r="J3448" s="776"/>
      <c r="K3448" s="776"/>
      <c r="L3448" s="776"/>
      <c r="M3448" s="776"/>
      <c r="N3448" s="776"/>
      <c r="O3448" s="776"/>
      <c r="P3448" s="776"/>
      <c r="Q3448" s="776"/>
      <c r="R3448" s="776"/>
      <c r="S3448" s="776"/>
      <c r="T3448" s="776"/>
      <c r="U3448" s="776"/>
      <c r="V3448" s="46"/>
      <c r="W3448" s="46"/>
      <c r="X3448" s="775"/>
      <c r="Y3448" s="775"/>
      <c r="Z3448" s="775"/>
      <c r="AA3448" s="775"/>
      <c r="AB3448" s="775"/>
    </row>
    <row r="3449" spans="1:28" s="43" customFormat="1" x14ac:dyDescent="0.2">
      <c r="A3449" s="776"/>
      <c r="B3449" s="780"/>
      <c r="D3449" s="779"/>
      <c r="E3449" s="779"/>
      <c r="F3449" s="778"/>
      <c r="G3449" s="777"/>
      <c r="H3449" s="776"/>
      <c r="I3449" s="776"/>
      <c r="J3449" s="776"/>
      <c r="K3449" s="776"/>
      <c r="L3449" s="776"/>
      <c r="M3449" s="776"/>
      <c r="N3449" s="776"/>
      <c r="O3449" s="776"/>
      <c r="P3449" s="776"/>
      <c r="Q3449" s="776"/>
      <c r="R3449" s="776"/>
      <c r="S3449" s="776"/>
      <c r="T3449" s="776"/>
      <c r="U3449" s="776"/>
      <c r="V3449" s="46"/>
      <c r="W3449" s="46"/>
      <c r="X3449" s="775"/>
      <c r="Y3449" s="775"/>
      <c r="Z3449" s="775"/>
      <c r="AA3449" s="775"/>
      <c r="AB3449" s="775"/>
    </row>
    <row r="3450" spans="1:28" s="43" customFormat="1" x14ac:dyDescent="0.2">
      <c r="A3450" s="776"/>
      <c r="B3450" s="780"/>
      <c r="D3450" s="779"/>
      <c r="E3450" s="779"/>
      <c r="F3450" s="778"/>
      <c r="G3450" s="777"/>
      <c r="H3450" s="776"/>
      <c r="I3450" s="776"/>
      <c r="J3450" s="776"/>
      <c r="K3450" s="776"/>
      <c r="L3450" s="776"/>
      <c r="M3450" s="776"/>
      <c r="N3450" s="776"/>
      <c r="O3450" s="776"/>
      <c r="P3450" s="776"/>
      <c r="Q3450" s="776"/>
      <c r="R3450" s="776"/>
      <c r="S3450" s="776"/>
      <c r="T3450" s="776"/>
      <c r="U3450" s="776"/>
      <c r="V3450" s="46"/>
      <c r="W3450" s="46"/>
      <c r="X3450" s="775"/>
      <c r="Y3450" s="775"/>
      <c r="Z3450" s="775"/>
      <c r="AA3450" s="775"/>
      <c r="AB3450" s="775"/>
    </row>
    <row r="3451" spans="1:28" s="43" customFormat="1" x14ac:dyDescent="0.2">
      <c r="A3451" s="776"/>
      <c r="B3451" s="780"/>
      <c r="D3451" s="779"/>
      <c r="E3451" s="779"/>
      <c r="F3451" s="778"/>
      <c r="G3451" s="777"/>
      <c r="H3451" s="776"/>
      <c r="I3451" s="776"/>
      <c r="J3451" s="776"/>
      <c r="K3451" s="776"/>
      <c r="L3451" s="776"/>
      <c r="M3451" s="776"/>
      <c r="N3451" s="776"/>
      <c r="O3451" s="776"/>
      <c r="P3451" s="776"/>
      <c r="Q3451" s="776"/>
      <c r="R3451" s="776"/>
      <c r="S3451" s="776"/>
      <c r="T3451" s="776"/>
      <c r="U3451" s="776"/>
      <c r="V3451" s="46"/>
      <c r="W3451" s="46"/>
      <c r="X3451" s="775"/>
      <c r="Y3451" s="775"/>
      <c r="Z3451" s="775"/>
      <c r="AA3451" s="775"/>
      <c r="AB3451" s="775"/>
    </row>
    <row r="3452" spans="1:28" s="43" customFormat="1" x14ac:dyDescent="0.2">
      <c r="A3452" s="776"/>
      <c r="B3452" s="780"/>
      <c r="D3452" s="779"/>
      <c r="E3452" s="779"/>
      <c r="F3452" s="778"/>
      <c r="G3452" s="777"/>
      <c r="H3452" s="776"/>
      <c r="I3452" s="776"/>
      <c r="J3452" s="776"/>
      <c r="K3452" s="776"/>
      <c r="L3452" s="776"/>
      <c r="M3452" s="776"/>
      <c r="N3452" s="776"/>
      <c r="O3452" s="776"/>
      <c r="P3452" s="776"/>
      <c r="Q3452" s="776"/>
      <c r="R3452" s="776"/>
      <c r="S3452" s="776"/>
      <c r="T3452" s="776"/>
      <c r="U3452" s="776"/>
      <c r="V3452" s="46"/>
      <c r="W3452" s="46"/>
      <c r="X3452" s="775"/>
      <c r="Y3452" s="775"/>
      <c r="Z3452" s="775"/>
      <c r="AA3452" s="775"/>
      <c r="AB3452" s="775"/>
    </row>
    <row r="3453" spans="1:28" s="43" customFormat="1" x14ac:dyDescent="0.2">
      <c r="A3453" s="776"/>
      <c r="B3453" s="780"/>
      <c r="D3453" s="779"/>
      <c r="E3453" s="779"/>
      <c r="F3453" s="778"/>
      <c r="G3453" s="777"/>
      <c r="H3453" s="776"/>
      <c r="I3453" s="776"/>
      <c r="J3453" s="776"/>
      <c r="K3453" s="776"/>
      <c r="L3453" s="776"/>
      <c r="M3453" s="776"/>
      <c r="N3453" s="776"/>
      <c r="O3453" s="776"/>
      <c r="P3453" s="776"/>
      <c r="Q3453" s="776"/>
      <c r="R3453" s="776"/>
      <c r="S3453" s="776"/>
      <c r="T3453" s="776"/>
      <c r="U3453" s="776"/>
      <c r="V3453" s="46"/>
      <c r="W3453" s="46"/>
      <c r="X3453" s="775"/>
      <c r="Y3453" s="775"/>
      <c r="Z3453" s="775"/>
      <c r="AA3453" s="775"/>
      <c r="AB3453" s="775"/>
    </row>
    <row r="3454" spans="1:28" s="43" customFormat="1" x14ac:dyDescent="0.2">
      <c r="A3454" s="776"/>
      <c r="B3454" s="780"/>
      <c r="D3454" s="779"/>
      <c r="E3454" s="779"/>
      <c r="F3454" s="778"/>
      <c r="G3454" s="777"/>
      <c r="H3454" s="776"/>
      <c r="I3454" s="776"/>
      <c r="J3454" s="776"/>
      <c r="K3454" s="776"/>
      <c r="L3454" s="776"/>
      <c r="M3454" s="776"/>
      <c r="N3454" s="776"/>
      <c r="O3454" s="776"/>
      <c r="P3454" s="776"/>
      <c r="Q3454" s="776"/>
      <c r="R3454" s="776"/>
      <c r="S3454" s="776"/>
      <c r="T3454" s="776"/>
      <c r="U3454" s="776"/>
      <c r="V3454" s="46"/>
      <c r="W3454" s="46"/>
      <c r="X3454" s="775"/>
      <c r="Y3454" s="775"/>
      <c r="Z3454" s="775"/>
      <c r="AA3454" s="775"/>
      <c r="AB3454" s="775"/>
    </row>
    <row r="3455" spans="1:28" s="43" customFormat="1" x14ac:dyDescent="0.2">
      <c r="A3455" s="776"/>
      <c r="B3455" s="780"/>
      <c r="D3455" s="779"/>
      <c r="E3455" s="779"/>
      <c r="F3455" s="778"/>
      <c r="G3455" s="777"/>
      <c r="H3455" s="776"/>
      <c r="I3455" s="776"/>
      <c r="J3455" s="776"/>
      <c r="K3455" s="776"/>
      <c r="L3455" s="776"/>
      <c r="M3455" s="776"/>
      <c r="N3455" s="776"/>
      <c r="O3455" s="776"/>
      <c r="P3455" s="776"/>
      <c r="Q3455" s="776"/>
      <c r="R3455" s="776"/>
      <c r="S3455" s="776"/>
      <c r="T3455" s="776"/>
      <c r="U3455" s="776"/>
      <c r="V3455" s="46"/>
      <c r="W3455" s="46"/>
      <c r="X3455" s="775"/>
      <c r="Y3455" s="775"/>
      <c r="Z3455" s="775"/>
      <c r="AA3455" s="775"/>
      <c r="AB3455" s="775"/>
    </row>
    <row r="3456" spans="1:28" s="43" customFormat="1" x14ac:dyDescent="0.2">
      <c r="A3456" s="776"/>
      <c r="B3456" s="780"/>
      <c r="D3456" s="779"/>
      <c r="E3456" s="779"/>
      <c r="F3456" s="778"/>
      <c r="G3456" s="777"/>
      <c r="H3456" s="776"/>
      <c r="I3456" s="776"/>
      <c r="J3456" s="776"/>
      <c r="K3456" s="776"/>
      <c r="L3456" s="776"/>
      <c r="M3456" s="776"/>
      <c r="N3456" s="776"/>
      <c r="O3456" s="776"/>
      <c r="P3456" s="776"/>
      <c r="Q3456" s="776"/>
      <c r="R3456" s="776"/>
      <c r="S3456" s="776"/>
      <c r="T3456" s="776"/>
      <c r="U3456" s="776"/>
      <c r="V3456" s="46"/>
      <c r="W3456" s="46"/>
      <c r="X3456" s="775"/>
      <c r="Y3456" s="775"/>
      <c r="Z3456" s="775"/>
      <c r="AA3456" s="775"/>
      <c r="AB3456" s="775"/>
    </row>
    <row r="3457" spans="1:28" s="43" customFormat="1" x14ac:dyDescent="0.2">
      <c r="A3457" s="776"/>
      <c r="B3457" s="780"/>
      <c r="D3457" s="779"/>
      <c r="E3457" s="779"/>
      <c r="F3457" s="778"/>
      <c r="G3457" s="777"/>
      <c r="H3457" s="776"/>
      <c r="I3457" s="776"/>
      <c r="J3457" s="776"/>
      <c r="K3457" s="776"/>
      <c r="L3457" s="776"/>
      <c r="M3457" s="776"/>
      <c r="N3457" s="776"/>
      <c r="O3457" s="776"/>
      <c r="P3457" s="776"/>
      <c r="Q3457" s="776"/>
      <c r="R3457" s="776"/>
      <c r="S3457" s="776"/>
      <c r="T3457" s="776"/>
      <c r="U3457" s="776"/>
      <c r="V3457" s="46"/>
      <c r="W3457" s="46"/>
      <c r="X3457" s="775"/>
      <c r="Y3457" s="775"/>
      <c r="Z3457" s="775"/>
      <c r="AA3457" s="775"/>
      <c r="AB3457" s="775"/>
    </row>
    <row r="3458" spans="1:28" s="43" customFormat="1" x14ac:dyDescent="0.2">
      <c r="A3458" s="776"/>
      <c r="B3458" s="780"/>
      <c r="D3458" s="779"/>
      <c r="E3458" s="779"/>
      <c r="F3458" s="778"/>
      <c r="G3458" s="777"/>
      <c r="H3458" s="776"/>
      <c r="I3458" s="776"/>
      <c r="J3458" s="776"/>
      <c r="K3458" s="776"/>
      <c r="L3458" s="776"/>
      <c r="M3458" s="776"/>
      <c r="N3458" s="776"/>
      <c r="O3458" s="776"/>
      <c r="P3458" s="776"/>
      <c r="Q3458" s="776"/>
      <c r="R3458" s="776"/>
      <c r="S3458" s="776"/>
      <c r="T3458" s="776"/>
      <c r="U3458" s="776"/>
      <c r="V3458" s="46"/>
      <c r="W3458" s="46"/>
      <c r="X3458" s="775"/>
      <c r="Y3458" s="775"/>
      <c r="Z3458" s="775"/>
      <c r="AA3458" s="775"/>
      <c r="AB3458" s="775"/>
    </row>
    <row r="3459" spans="1:28" s="43" customFormat="1" x14ac:dyDescent="0.2">
      <c r="A3459" s="776"/>
      <c r="B3459" s="780"/>
      <c r="D3459" s="779"/>
      <c r="E3459" s="779"/>
      <c r="F3459" s="778"/>
      <c r="G3459" s="777"/>
      <c r="H3459" s="776"/>
      <c r="I3459" s="776"/>
      <c r="J3459" s="776"/>
      <c r="K3459" s="776"/>
      <c r="L3459" s="776"/>
      <c r="M3459" s="776"/>
      <c r="N3459" s="776"/>
      <c r="O3459" s="776"/>
      <c r="P3459" s="776"/>
      <c r="Q3459" s="776"/>
      <c r="R3459" s="776"/>
      <c r="S3459" s="776"/>
      <c r="T3459" s="776"/>
      <c r="U3459" s="776"/>
      <c r="V3459" s="46"/>
      <c r="W3459" s="46"/>
      <c r="X3459" s="775"/>
      <c r="Y3459" s="775"/>
      <c r="Z3459" s="775"/>
      <c r="AA3459" s="775"/>
      <c r="AB3459" s="775"/>
    </row>
    <row r="3460" spans="1:28" s="43" customFormat="1" x14ac:dyDescent="0.2">
      <c r="A3460" s="776"/>
      <c r="B3460" s="780"/>
      <c r="D3460" s="779"/>
      <c r="E3460" s="779"/>
      <c r="F3460" s="778"/>
      <c r="G3460" s="777"/>
      <c r="H3460" s="776"/>
      <c r="I3460" s="776"/>
      <c r="J3460" s="776"/>
      <c r="K3460" s="776"/>
      <c r="L3460" s="776"/>
      <c r="M3460" s="776"/>
      <c r="N3460" s="776"/>
      <c r="O3460" s="776"/>
      <c r="P3460" s="776"/>
      <c r="Q3460" s="776"/>
      <c r="R3460" s="776"/>
      <c r="S3460" s="776"/>
      <c r="T3460" s="776"/>
      <c r="U3460" s="776"/>
      <c r="V3460" s="46"/>
      <c r="W3460" s="46"/>
      <c r="X3460" s="775"/>
      <c r="Y3460" s="775"/>
      <c r="Z3460" s="775"/>
      <c r="AA3460" s="775"/>
      <c r="AB3460" s="775"/>
    </row>
    <row r="3461" spans="1:28" s="43" customFormat="1" x14ac:dyDescent="0.2">
      <c r="A3461" s="776"/>
      <c r="B3461" s="780"/>
      <c r="D3461" s="779"/>
      <c r="E3461" s="779"/>
      <c r="F3461" s="778"/>
      <c r="G3461" s="777"/>
      <c r="H3461" s="776"/>
      <c r="I3461" s="776"/>
      <c r="J3461" s="776"/>
      <c r="K3461" s="776"/>
      <c r="L3461" s="776"/>
      <c r="M3461" s="776"/>
      <c r="N3461" s="776"/>
      <c r="O3461" s="776"/>
      <c r="P3461" s="776"/>
      <c r="Q3461" s="776"/>
      <c r="R3461" s="776"/>
      <c r="S3461" s="776"/>
      <c r="T3461" s="776"/>
      <c r="U3461" s="776"/>
      <c r="V3461" s="46"/>
      <c r="W3461" s="46"/>
      <c r="X3461" s="775"/>
      <c r="Y3461" s="775"/>
      <c r="Z3461" s="775"/>
      <c r="AA3461" s="775"/>
      <c r="AB3461" s="775"/>
    </row>
    <row r="3462" spans="1:28" s="43" customFormat="1" x14ac:dyDescent="0.2">
      <c r="A3462" s="776"/>
      <c r="B3462" s="780"/>
      <c r="D3462" s="779"/>
      <c r="E3462" s="779"/>
      <c r="F3462" s="778"/>
      <c r="G3462" s="777"/>
      <c r="H3462" s="776"/>
      <c r="I3462" s="776"/>
      <c r="J3462" s="776"/>
      <c r="K3462" s="776"/>
      <c r="L3462" s="776"/>
      <c r="M3462" s="776"/>
      <c r="N3462" s="776"/>
      <c r="O3462" s="776"/>
      <c r="P3462" s="776"/>
      <c r="Q3462" s="776"/>
      <c r="R3462" s="776"/>
      <c r="S3462" s="776"/>
      <c r="T3462" s="776"/>
      <c r="U3462" s="776"/>
      <c r="V3462" s="46"/>
      <c r="W3462" s="46"/>
      <c r="X3462" s="775"/>
      <c r="Y3462" s="775"/>
      <c r="Z3462" s="775"/>
      <c r="AA3462" s="775"/>
      <c r="AB3462" s="775"/>
    </row>
    <row r="3463" spans="1:28" s="43" customFormat="1" x14ac:dyDescent="0.2">
      <c r="A3463" s="776"/>
      <c r="B3463" s="780"/>
      <c r="D3463" s="779"/>
      <c r="E3463" s="779"/>
      <c r="F3463" s="778"/>
      <c r="G3463" s="777"/>
      <c r="H3463" s="776"/>
      <c r="I3463" s="776"/>
      <c r="J3463" s="776"/>
      <c r="K3463" s="776"/>
      <c r="L3463" s="776"/>
      <c r="M3463" s="776"/>
      <c r="N3463" s="776"/>
      <c r="O3463" s="776"/>
      <c r="P3463" s="776"/>
      <c r="Q3463" s="776"/>
      <c r="R3463" s="776"/>
      <c r="S3463" s="776"/>
      <c r="T3463" s="776"/>
      <c r="U3463" s="776"/>
      <c r="V3463" s="46"/>
      <c r="W3463" s="46"/>
      <c r="X3463" s="775"/>
      <c r="Y3463" s="775"/>
      <c r="Z3463" s="775"/>
      <c r="AA3463" s="775"/>
      <c r="AB3463" s="775"/>
    </row>
    <row r="3464" spans="1:28" s="43" customFormat="1" x14ac:dyDescent="0.2">
      <c r="A3464" s="776"/>
      <c r="B3464" s="780"/>
      <c r="D3464" s="779"/>
      <c r="E3464" s="779"/>
      <c r="F3464" s="778"/>
      <c r="G3464" s="777"/>
      <c r="H3464" s="776"/>
      <c r="I3464" s="776"/>
      <c r="J3464" s="776"/>
      <c r="K3464" s="776"/>
      <c r="L3464" s="776"/>
      <c r="M3464" s="776"/>
      <c r="N3464" s="776"/>
      <c r="O3464" s="776"/>
      <c r="P3464" s="776"/>
      <c r="Q3464" s="776"/>
      <c r="R3464" s="776"/>
      <c r="S3464" s="776"/>
      <c r="T3464" s="776"/>
      <c r="U3464" s="776"/>
      <c r="V3464" s="46"/>
      <c r="W3464" s="46"/>
      <c r="X3464" s="775"/>
      <c r="Y3464" s="775"/>
      <c r="Z3464" s="775"/>
      <c r="AA3464" s="775"/>
      <c r="AB3464" s="775"/>
    </row>
    <row r="3465" spans="1:28" s="43" customFormat="1" x14ac:dyDescent="0.2">
      <c r="A3465" s="776"/>
      <c r="B3465" s="780"/>
      <c r="D3465" s="779"/>
      <c r="E3465" s="779"/>
      <c r="F3465" s="778"/>
      <c r="G3465" s="777"/>
      <c r="H3465" s="776"/>
      <c r="I3465" s="776"/>
      <c r="J3465" s="776"/>
      <c r="K3465" s="776"/>
      <c r="L3465" s="776"/>
      <c r="M3465" s="776"/>
      <c r="N3465" s="776"/>
      <c r="O3465" s="776"/>
      <c r="P3465" s="776"/>
      <c r="Q3465" s="776"/>
      <c r="R3465" s="776"/>
      <c r="S3465" s="776"/>
      <c r="T3465" s="776"/>
      <c r="U3465" s="776"/>
      <c r="V3465" s="46"/>
      <c r="W3465" s="46"/>
      <c r="X3465" s="775"/>
      <c r="Y3465" s="775"/>
      <c r="Z3465" s="775"/>
      <c r="AA3465" s="775"/>
      <c r="AB3465" s="775"/>
    </row>
    <row r="3466" spans="1:28" s="43" customFormat="1" x14ac:dyDescent="0.2">
      <c r="A3466" s="776"/>
      <c r="B3466" s="780"/>
      <c r="D3466" s="779"/>
      <c r="E3466" s="779"/>
      <c r="F3466" s="778"/>
      <c r="G3466" s="777"/>
      <c r="H3466" s="776"/>
      <c r="I3466" s="776"/>
      <c r="J3466" s="776"/>
      <c r="K3466" s="776"/>
      <c r="L3466" s="776"/>
      <c r="M3466" s="776"/>
      <c r="N3466" s="776"/>
      <c r="O3466" s="776"/>
      <c r="P3466" s="776"/>
      <c r="Q3466" s="776"/>
      <c r="R3466" s="776"/>
      <c r="S3466" s="776"/>
      <c r="T3466" s="776"/>
      <c r="U3466" s="776"/>
      <c r="V3466" s="46"/>
      <c r="W3466" s="46"/>
      <c r="X3466" s="775"/>
      <c r="Y3466" s="775"/>
      <c r="Z3466" s="775"/>
      <c r="AA3466" s="775"/>
      <c r="AB3466" s="775"/>
    </row>
    <row r="3467" spans="1:28" s="43" customFormat="1" x14ac:dyDescent="0.2">
      <c r="A3467" s="776"/>
      <c r="B3467" s="780"/>
      <c r="D3467" s="779"/>
      <c r="E3467" s="779"/>
      <c r="F3467" s="778"/>
      <c r="G3467" s="777"/>
      <c r="H3467" s="776"/>
      <c r="I3467" s="776"/>
      <c r="J3467" s="776"/>
      <c r="K3467" s="776"/>
      <c r="L3467" s="776"/>
      <c r="M3467" s="776"/>
      <c r="N3467" s="776"/>
      <c r="O3467" s="776"/>
      <c r="P3467" s="776"/>
      <c r="Q3467" s="776"/>
      <c r="R3467" s="776"/>
      <c r="S3467" s="776"/>
      <c r="T3467" s="776"/>
      <c r="U3467" s="776"/>
      <c r="V3467" s="46"/>
      <c r="W3467" s="46"/>
      <c r="X3467" s="775"/>
      <c r="Y3467" s="775"/>
      <c r="Z3467" s="775"/>
      <c r="AA3467" s="775"/>
      <c r="AB3467" s="775"/>
    </row>
    <row r="3468" spans="1:28" s="43" customFormat="1" x14ac:dyDescent="0.2">
      <c r="A3468" s="776"/>
      <c r="B3468" s="780"/>
      <c r="D3468" s="779"/>
      <c r="E3468" s="779"/>
      <c r="F3468" s="778"/>
      <c r="G3468" s="777"/>
      <c r="H3468" s="776"/>
      <c r="I3468" s="776"/>
      <c r="J3468" s="776"/>
      <c r="K3468" s="776"/>
      <c r="L3468" s="776"/>
      <c r="M3468" s="776"/>
      <c r="N3468" s="776"/>
      <c r="O3468" s="776"/>
      <c r="P3468" s="776"/>
      <c r="Q3468" s="776"/>
      <c r="R3468" s="776"/>
      <c r="S3468" s="776"/>
      <c r="T3468" s="776"/>
      <c r="U3468" s="776"/>
      <c r="V3468" s="46"/>
      <c r="W3468" s="46"/>
      <c r="X3468" s="775"/>
      <c r="Y3468" s="775"/>
      <c r="Z3468" s="775"/>
      <c r="AA3468" s="775"/>
      <c r="AB3468" s="775"/>
    </row>
    <row r="3469" spans="1:28" s="43" customFormat="1" x14ac:dyDescent="0.2">
      <c r="A3469" s="776"/>
      <c r="B3469" s="780"/>
      <c r="D3469" s="779"/>
      <c r="E3469" s="779"/>
      <c r="F3469" s="778"/>
      <c r="G3469" s="777"/>
      <c r="H3469" s="776"/>
      <c r="I3469" s="776"/>
      <c r="J3469" s="776"/>
      <c r="K3469" s="776"/>
      <c r="L3469" s="776"/>
      <c r="M3469" s="776"/>
      <c r="N3469" s="776"/>
      <c r="O3469" s="776"/>
      <c r="P3469" s="776"/>
      <c r="Q3469" s="776"/>
      <c r="R3469" s="776"/>
      <c r="S3469" s="776"/>
      <c r="T3469" s="776"/>
      <c r="U3469" s="776"/>
      <c r="V3469" s="46"/>
      <c r="W3469" s="46"/>
      <c r="X3469" s="775"/>
      <c r="Y3469" s="775"/>
      <c r="Z3469" s="775"/>
      <c r="AA3469" s="775"/>
      <c r="AB3469" s="775"/>
    </row>
    <row r="3470" spans="1:28" s="43" customFormat="1" x14ac:dyDescent="0.2">
      <c r="A3470" s="776"/>
      <c r="B3470" s="780"/>
      <c r="D3470" s="779"/>
      <c r="E3470" s="779"/>
      <c r="F3470" s="778"/>
      <c r="G3470" s="777"/>
      <c r="H3470" s="776"/>
      <c r="I3470" s="776"/>
      <c r="J3470" s="776"/>
      <c r="K3470" s="776"/>
      <c r="L3470" s="776"/>
      <c r="M3470" s="776"/>
      <c r="N3470" s="776"/>
      <c r="O3470" s="776"/>
      <c r="P3470" s="776"/>
      <c r="Q3470" s="776"/>
      <c r="R3470" s="776"/>
      <c r="S3470" s="776"/>
      <c r="T3470" s="776"/>
      <c r="U3470" s="776"/>
      <c r="V3470" s="46"/>
      <c r="W3470" s="46"/>
      <c r="X3470" s="775"/>
      <c r="Y3470" s="775"/>
      <c r="Z3470" s="775"/>
      <c r="AA3470" s="775"/>
      <c r="AB3470" s="775"/>
    </row>
    <row r="3471" spans="1:28" s="43" customFormat="1" x14ac:dyDescent="0.2">
      <c r="A3471" s="776"/>
      <c r="B3471" s="780"/>
      <c r="D3471" s="779"/>
      <c r="E3471" s="779"/>
      <c r="F3471" s="778"/>
      <c r="G3471" s="777"/>
      <c r="H3471" s="776"/>
      <c r="I3471" s="776"/>
      <c r="J3471" s="776"/>
      <c r="K3471" s="776"/>
      <c r="L3471" s="776"/>
      <c r="M3471" s="776"/>
      <c r="N3471" s="776"/>
      <c r="O3471" s="776"/>
      <c r="P3471" s="776"/>
      <c r="Q3471" s="776"/>
      <c r="R3471" s="776"/>
      <c r="S3471" s="776"/>
      <c r="T3471" s="776"/>
      <c r="U3471" s="776"/>
      <c r="V3471" s="46"/>
      <c r="W3471" s="46"/>
      <c r="X3471" s="775"/>
      <c r="Y3471" s="775"/>
      <c r="Z3471" s="775"/>
      <c r="AA3471" s="775"/>
      <c r="AB3471" s="775"/>
    </row>
    <row r="3472" spans="1:28" s="43" customFormat="1" x14ac:dyDescent="0.2">
      <c r="A3472" s="776"/>
      <c r="B3472" s="780"/>
      <c r="D3472" s="779"/>
      <c r="E3472" s="779"/>
      <c r="F3472" s="778"/>
      <c r="G3472" s="777"/>
      <c r="H3472" s="776"/>
      <c r="I3472" s="776"/>
      <c r="J3472" s="776"/>
      <c r="K3472" s="776"/>
      <c r="L3472" s="776"/>
      <c r="M3472" s="776"/>
      <c r="N3472" s="776"/>
      <c r="O3472" s="776"/>
      <c r="P3472" s="776"/>
      <c r="Q3472" s="776"/>
      <c r="R3472" s="776"/>
      <c r="S3472" s="776"/>
      <c r="T3472" s="776"/>
      <c r="U3472" s="776"/>
      <c r="V3472" s="46"/>
      <c r="W3472" s="46"/>
      <c r="X3472" s="775"/>
      <c r="Y3472" s="775"/>
      <c r="Z3472" s="775"/>
      <c r="AA3472" s="775"/>
      <c r="AB3472" s="775"/>
    </row>
    <row r="3473" spans="1:28" s="43" customFormat="1" x14ac:dyDescent="0.2">
      <c r="A3473" s="776"/>
      <c r="B3473" s="780"/>
      <c r="D3473" s="779"/>
      <c r="E3473" s="779"/>
      <c r="F3473" s="778"/>
      <c r="G3473" s="777"/>
      <c r="H3473" s="776"/>
      <c r="I3473" s="776"/>
      <c r="J3473" s="776"/>
      <c r="K3473" s="776"/>
      <c r="L3473" s="776"/>
      <c r="M3473" s="776"/>
      <c r="N3473" s="776"/>
      <c r="O3473" s="776"/>
      <c r="P3473" s="776"/>
      <c r="Q3473" s="776"/>
      <c r="R3473" s="776"/>
      <c r="S3473" s="776"/>
      <c r="T3473" s="776"/>
      <c r="U3473" s="776"/>
      <c r="V3473" s="46"/>
      <c r="W3473" s="46"/>
      <c r="X3473" s="775"/>
      <c r="Y3473" s="775"/>
      <c r="Z3473" s="775"/>
      <c r="AA3473" s="775"/>
      <c r="AB3473" s="775"/>
    </row>
    <row r="3474" spans="1:28" s="43" customFormat="1" x14ac:dyDescent="0.2">
      <c r="A3474" s="776"/>
      <c r="B3474" s="780"/>
      <c r="D3474" s="779"/>
      <c r="E3474" s="779"/>
      <c r="F3474" s="778"/>
      <c r="G3474" s="777"/>
      <c r="H3474" s="776"/>
      <c r="I3474" s="776"/>
      <c r="J3474" s="776"/>
      <c r="K3474" s="776"/>
      <c r="L3474" s="776"/>
      <c r="M3474" s="776"/>
      <c r="N3474" s="776"/>
      <c r="O3474" s="776"/>
      <c r="P3474" s="776"/>
      <c r="Q3474" s="776"/>
      <c r="R3474" s="776"/>
      <c r="S3474" s="776"/>
      <c r="T3474" s="776"/>
      <c r="U3474" s="776"/>
      <c r="V3474" s="46"/>
      <c r="W3474" s="46"/>
      <c r="X3474" s="775"/>
      <c r="Y3474" s="775"/>
      <c r="Z3474" s="775"/>
      <c r="AA3474" s="775"/>
      <c r="AB3474" s="775"/>
    </row>
    <row r="3475" spans="1:28" s="43" customFormat="1" x14ac:dyDescent="0.2">
      <c r="A3475" s="776"/>
      <c r="B3475" s="780"/>
      <c r="D3475" s="779"/>
      <c r="E3475" s="779"/>
      <c r="F3475" s="778"/>
      <c r="G3475" s="777"/>
      <c r="H3475" s="776"/>
      <c r="I3475" s="776"/>
      <c r="J3475" s="776"/>
      <c r="K3475" s="776"/>
      <c r="L3475" s="776"/>
      <c r="M3475" s="776"/>
      <c r="N3475" s="776"/>
      <c r="O3475" s="776"/>
      <c r="P3475" s="776"/>
      <c r="Q3475" s="776"/>
      <c r="R3475" s="776"/>
      <c r="S3475" s="776"/>
      <c r="T3475" s="776"/>
      <c r="U3475" s="776"/>
      <c r="V3475" s="46"/>
      <c r="W3475" s="46"/>
      <c r="X3475" s="775"/>
      <c r="Y3475" s="775"/>
      <c r="Z3475" s="775"/>
      <c r="AA3475" s="775"/>
      <c r="AB3475" s="775"/>
    </row>
    <row r="3476" spans="1:28" s="43" customFormat="1" x14ac:dyDescent="0.2">
      <c r="A3476" s="776"/>
      <c r="B3476" s="780"/>
      <c r="D3476" s="779"/>
      <c r="E3476" s="779"/>
      <c r="F3476" s="778"/>
      <c r="G3476" s="777"/>
      <c r="H3476" s="776"/>
      <c r="I3476" s="776"/>
      <c r="J3476" s="776"/>
      <c r="K3476" s="776"/>
      <c r="L3476" s="776"/>
      <c r="M3476" s="776"/>
      <c r="N3476" s="776"/>
      <c r="O3476" s="776"/>
      <c r="P3476" s="776"/>
      <c r="Q3476" s="776"/>
      <c r="R3476" s="776"/>
      <c r="S3476" s="776"/>
      <c r="T3476" s="776"/>
      <c r="U3476" s="776"/>
      <c r="V3476" s="46"/>
      <c r="W3476" s="46"/>
      <c r="X3476" s="775"/>
      <c r="Y3476" s="775"/>
      <c r="Z3476" s="775"/>
      <c r="AA3476" s="775"/>
      <c r="AB3476" s="775"/>
    </row>
    <row r="3477" spans="1:28" s="43" customFormat="1" x14ac:dyDescent="0.2">
      <c r="A3477" s="776"/>
      <c r="B3477" s="780"/>
      <c r="D3477" s="779"/>
      <c r="E3477" s="779"/>
      <c r="F3477" s="778"/>
      <c r="G3477" s="777"/>
      <c r="H3477" s="776"/>
      <c r="I3477" s="776"/>
      <c r="J3477" s="776"/>
      <c r="K3477" s="776"/>
      <c r="L3477" s="776"/>
      <c r="M3477" s="776"/>
      <c r="N3477" s="776"/>
      <c r="O3477" s="776"/>
      <c r="P3477" s="776"/>
      <c r="Q3477" s="776"/>
      <c r="R3477" s="776"/>
      <c r="S3477" s="776"/>
      <c r="T3477" s="776"/>
      <c r="U3477" s="776"/>
      <c r="V3477" s="46"/>
      <c r="W3477" s="46"/>
      <c r="X3477" s="775"/>
      <c r="Y3477" s="775"/>
      <c r="Z3477" s="775"/>
      <c r="AA3477" s="775"/>
      <c r="AB3477" s="775"/>
    </row>
    <row r="3478" spans="1:28" s="43" customFormat="1" x14ac:dyDescent="0.2">
      <c r="A3478" s="776"/>
      <c r="B3478" s="780"/>
      <c r="D3478" s="779"/>
      <c r="E3478" s="779"/>
      <c r="F3478" s="778"/>
      <c r="G3478" s="777"/>
      <c r="H3478" s="776"/>
      <c r="I3478" s="776"/>
      <c r="J3478" s="776"/>
      <c r="K3478" s="776"/>
      <c r="L3478" s="776"/>
      <c r="M3478" s="776"/>
      <c r="N3478" s="776"/>
      <c r="O3478" s="776"/>
      <c r="P3478" s="776"/>
      <c r="Q3478" s="776"/>
      <c r="R3478" s="776"/>
      <c r="S3478" s="776"/>
      <c r="T3478" s="776"/>
      <c r="U3478" s="776"/>
      <c r="V3478" s="46"/>
      <c r="W3478" s="46"/>
      <c r="X3478" s="775"/>
      <c r="Y3478" s="775"/>
      <c r="Z3478" s="775"/>
      <c r="AA3478" s="775"/>
      <c r="AB3478" s="775"/>
    </row>
    <row r="3479" spans="1:28" s="43" customFormat="1" x14ac:dyDescent="0.2">
      <c r="A3479" s="776"/>
      <c r="B3479" s="780"/>
      <c r="D3479" s="779"/>
      <c r="E3479" s="779"/>
      <c r="F3479" s="778"/>
      <c r="G3479" s="777"/>
      <c r="H3479" s="776"/>
      <c r="I3479" s="776"/>
      <c r="J3479" s="776"/>
      <c r="K3479" s="776"/>
      <c r="L3479" s="776"/>
      <c r="M3479" s="776"/>
      <c r="N3479" s="776"/>
      <c r="O3479" s="776"/>
      <c r="P3479" s="776"/>
      <c r="Q3479" s="776"/>
      <c r="R3479" s="776"/>
      <c r="S3479" s="776"/>
      <c r="T3479" s="776"/>
      <c r="U3479" s="776"/>
      <c r="V3479" s="46"/>
      <c r="W3479" s="46"/>
      <c r="X3479" s="775"/>
      <c r="Y3479" s="775"/>
      <c r="Z3479" s="775"/>
      <c r="AA3479" s="775"/>
      <c r="AB3479" s="775"/>
    </row>
    <row r="3480" spans="1:28" s="43" customFormat="1" x14ac:dyDescent="0.2">
      <c r="A3480" s="776"/>
      <c r="B3480" s="780"/>
      <c r="D3480" s="779"/>
      <c r="E3480" s="779"/>
      <c r="F3480" s="778"/>
      <c r="G3480" s="777"/>
      <c r="H3480" s="776"/>
      <c r="I3480" s="776"/>
      <c r="J3480" s="776"/>
      <c r="K3480" s="776"/>
      <c r="L3480" s="776"/>
      <c r="M3480" s="776"/>
      <c r="N3480" s="776"/>
      <c r="O3480" s="776"/>
      <c r="P3480" s="776"/>
      <c r="Q3480" s="776"/>
      <c r="R3480" s="776"/>
      <c r="S3480" s="776"/>
      <c r="T3480" s="776"/>
      <c r="U3480" s="776"/>
      <c r="V3480" s="46"/>
      <c r="W3480" s="46"/>
      <c r="X3480" s="775"/>
      <c r="Y3480" s="775"/>
      <c r="Z3480" s="775"/>
      <c r="AA3480" s="775"/>
      <c r="AB3480" s="775"/>
    </row>
    <row r="3481" spans="1:28" s="43" customFormat="1" x14ac:dyDescent="0.2">
      <c r="A3481" s="776"/>
      <c r="B3481" s="780"/>
      <c r="D3481" s="779"/>
      <c r="E3481" s="779"/>
      <c r="F3481" s="778"/>
      <c r="G3481" s="777"/>
      <c r="H3481" s="776"/>
      <c r="I3481" s="776"/>
      <c r="J3481" s="776"/>
      <c r="K3481" s="776"/>
      <c r="L3481" s="776"/>
      <c r="M3481" s="776"/>
      <c r="N3481" s="776"/>
      <c r="O3481" s="776"/>
      <c r="P3481" s="776"/>
      <c r="Q3481" s="776"/>
      <c r="R3481" s="776"/>
      <c r="S3481" s="776"/>
      <c r="T3481" s="776"/>
      <c r="U3481" s="776"/>
      <c r="V3481" s="46"/>
      <c r="W3481" s="46"/>
      <c r="X3481" s="775"/>
      <c r="Y3481" s="775"/>
      <c r="Z3481" s="775"/>
      <c r="AA3481" s="775"/>
      <c r="AB3481" s="775"/>
    </row>
    <row r="3482" spans="1:28" s="43" customFormat="1" x14ac:dyDescent="0.2">
      <c r="A3482" s="776"/>
      <c r="B3482" s="780"/>
      <c r="D3482" s="779"/>
      <c r="E3482" s="779"/>
      <c r="F3482" s="778"/>
      <c r="G3482" s="777"/>
      <c r="H3482" s="776"/>
      <c r="I3482" s="776"/>
      <c r="J3482" s="776"/>
      <c r="K3482" s="776"/>
      <c r="L3482" s="776"/>
      <c r="M3482" s="776"/>
      <c r="N3482" s="776"/>
      <c r="O3482" s="776"/>
      <c r="P3482" s="776"/>
      <c r="Q3482" s="776"/>
      <c r="R3482" s="776"/>
      <c r="S3482" s="776"/>
      <c r="T3482" s="776"/>
      <c r="U3482" s="776"/>
      <c r="V3482" s="46"/>
      <c r="W3482" s="46"/>
      <c r="X3482" s="775"/>
      <c r="Y3482" s="775"/>
      <c r="Z3482" s="775"/>
      <c r="AA3482" s="775"/>
      <c r="AB3482" s="775"/>
    </row>
    <row r="3483" spans="1:28" s="43" customFormat="1" x14ac:dyDescent="0.2">
      <c r="A3483" s="776"/>
      <c r="B3483" s="780"/>
      <c r="D3483" s="779"/>
      <c r="E3483" s="779"/>
      <c r="F3483" s="778"/>
      <c r="G3483" s="777"/>
      <c r="H3483" s="776"/>
      <c r="I3483" s="776"/>
      <c r="J3483" s="776"/>
      <c r="K3483" s="776"/>
      <c r="L3483" s="776"/>
      <c r="M3483" s="776"/>
      <c r="N3483" s="776"/>
      <c r="O3483" s="776"/>
      <c r="P3483" s="776"/>
      <c r="Q3483" s="776"/>
      <c r="R3483" s="776"/>
      <c r="S3483" s="776"/>
      <c r="T3483" s="776"/>
      <c r="U3483" s="776"/>
      <c r="V3483" s="46"/>
      <c r="W3483" s="46"/>
      <c r="X3483" s="775"/>
      <c r="Y3483" s="775"/>
      <c r="Z3483" s="775"/>
      <c r="AA3483" s="775"/>
      <c r="AB3483" s="775"/>
    </row>
    <row r="3484" spans="1:28" s="43" customFormat="1" x14ac:dyDescent="0.2">
      <c r="A3484" s="776"/>
      <c r="B3484" s="780"/>
      <c r="D3484" s="779"/>
      <c r="E3484" s="779"/>
      <c r="F3484" s="778"/>
      <c r="G3484" s="777"/>
      <c r="H3484" s="776"/>
      <c r="I3484" s="776"/>
      <c r="J3484" s="776"/>
      <c r="K3484" s="776"/>
      <c r="L3484" s="776"/>
      <c r="M3484" s="776"/>
      <c r="N3484" s="776"/>
      <c r="O3484" s="776"/>
      <c r="P3484" s="776"/>
      <c r="Q3484" s="776"/>
      <c r="R3484" s="776"/>
      <c r="S3484" s="776"/>
      <c r="T3484" s="776"/>
      <c r="U3484" s="776"/>
      <c r="V3484" s="46"/>
      <c r="W3484" s="46"/>
      <c r="X3484" s="775"/>
      <c r="Y3484" s="775"/>
      <c r="Z3484" s="775"/>
      <c r="AA3484" s="775"/>
      <c r="AB3484" s="775"/>
    </row>
    <row r="3485" spans="1:28" s="43" customFormat="1" x14ac:dyDescent="0.2">
      <c r="A3485" s="776"/>
      <c r="B3485" s="780"/>
      <c r="D3485" s="779"/>
      <c r="E3485" s="779"/>
      <c r="F3485" s="778"/>
      <c r="G3485" s="777"/>
      <c r="H3485" s="776"/>
      <c r="I3485" s="776"/>
      <c r="J3485" s="776"/>
      <c r="K3485" s="776"/>
      <c r="L3485" s="776"/>
      <c r="M3485" s="776"/>
      <c r="N3485" s="776"/>
      <c r="O3485" s="776"/>
      <c r="P3485" s="776"/>
      <c r="Q3485" s="776"/>
      <c r="R3485" s="776"/>
      <c r="S3485" s="776"/>
      <c r="T3485" s="776"/>
      <c r="U3485" s="776"/>
      <c r="V3485" s="46"/>
      <c r="W3485" s="46"/>
      <c r="X3485" s="775"/>
      <c r="Y3485" s="775"/>
      <c r="Z3485" s="775"/>
      <c r="AA3485" s="775"/>
      <c r="AB3485" s="775"/>
    </row>
    <row r="3486" spans="1:28" s="43" customFormat="1" x14ac:dyDescent="0.2">
      <c r="A3486" s="776"/>
      <c r="B3486" s="780"/>
      <c r="D3486" s="779"/>
      <c r="E3486" s="779"/>
      <c r="F3486" s="778"/>
      <c r="G3486" s="777"/>
      <c r="H3486" s="776"/>
      <c r="I3486" s="776"/>
      <c r="J3486" s="776"/>
      <c r="K3486" s="776"/>
      <c r="L3486" s="776"/>
      <c r="M3486" s="776"/>
      <c r="N3486" s="776"/>
      <c r="O3486" s="776"/>
      <c r="P3486" s="776"/>
      <c r="Q3486" s="776"/>
      <c r="R3486" s="776"/>
      <c r="S3486" s="776"/>
      <c r="T3486" s="776"/>
      <c r="U3486" s="776"/>
      <c r="V3486" s="46"/>
      <c r="W3486" s="46"/>
      <c r="X3486" s="775"/>
      <c r="Y3486" s="775"/>
      <c r="Z3486" s="775"/>
      <c r="AA3486" s="775"/>
      <c r="AB3486" s="775"/>
    </row>
    <row r="3487" spans="1:28" s="43" customFormat="1" x14ac:dyDescent="0.2">
      <c r="A3487" s="776"/>
      <c r="B3487" s="780"/>
      <c r="D3487" s="779"/>
      <c r="E3487" s="779"/>
      <c r="F3487" s="778"/>
      <c r="G3487" s="777"/>
      <c r="H3487" s="776"/>
      <c r="I3487" s="776"/>
      <c r="J3487" s="776"/>
      <c r="K3487" s="776"/>
      <c r="L3487" s="776"/>
      <c r="M3487" s="776"/>
      <c r="N3487" s="776"/>
      <c r="O3487" s="776"/>
      <c r="P3487" s="776"/>
      <c r="Q3487" s="776"/>
      <c r="R3487" s="776"/>
      <c r="S3487" s="776"/>
      <c r="T3487" s="776"/>
      <c r="U3487" s="776"/>
      <c r="V3487" s="46"/>
      <c r="W3487" s="46"/>
      <c r="X3487" s="775"/>
      <c r="Y3487" s="775"/>
      <c r="Z3487" s="775"/>
      <c r="AA3487" s="775"/>
      <c r="AB3487" s="775"/>
    </row>
    <row r="3488" spans="1:28" s="43" customFormat="1" x14ac:dyDescent="0.2">
      <c r="A3488" s="776"/>
      <c r="B3488" s="780"/>
      <c r="D3488" s="779"/>
      <c r="E3488" s="779"/>
      <c r="F3488" s="778"/>
      <c r="G3488" s="777"/>
      <c r="H3488" s="776"/>
      <c r="I3488" s="776"/>
      <c r="J3488" s="776"/>
      <c r="K3488" s="776"/>
      <c r="L3488" s="776"/>
      <c r="M3488" s="776"/>
      <c r="N3488" s="776"/>
      <c r="O3488" s="776"/>
      <c r="P3488" s="776"/>
      <c r="Q3488" s="776"/>
      <c r="R3488" s="776"/>
      <c r="S3488" s="776"/>
      <c r="T3488" s="776"/>
      <c r="U3488" s="776"/>
      <c r="V3488" s="46"/>
      <c r="W3488" s="46"/>
      <c r="X3488" s="775"/>
      <c r="Y3488" s="775"/>
      <c r="Z3488" s="775"/>
      <c r="AA3488" s="775"/>
      <c r="AB3488" s="775"/>
    </row>
    <row r="3489" spans="1:28" s="43" customFormat="1" x14ac:dyDescent="0.2">
      <c r="A3489" s="776"/>
      <c r="B3489" s="780"/>
      <c r="D3489" s="779"/>
      <c r="E3489" s="779"/>
      <c r="F3489" s="778"/>
      <c r="G3489" s="777"/>
      <c r="H3489" s="776"/>
      <c r="I3489" s="776"/>
      <c r="J3489" s="776"/>
      <c r="K3489" s="776"/>
      <c r="L3489" s="776"/>
      <c r="M3489" s="776"/>
      <c r="N3489" s="776"/>
      <c r="O3489" s="776"/>
      <c r="P3489" s="776"/>
      <c r="Q3489" s="776"/>
      <c r="R3489" s="776"/>
      <c r="S3489" s="776"/>
      <c r="T3489" s="776"/>
      <c r="U3489" s="776"/>
      <c r="V3489" s="46"/>
      <c r="W3489" s="46"/>
      <c r="X3489" s="775"/>
      <c r="Y3489" s="775"/>
      <c r="Z3489" s="775"/>
      <c r="AA3489" s="775"/>
      <c r="AB3489" s="775"/>
    </row>
    <row r="3490" spans="1:28" s="43" customFormat="1" x14ac:dyDescent="0.2">
      <c r="A3490" s="776"/>
      <c r="B3490" s="780"/>
      <c r="D3490" s="779"/>
      <c r="E3490" s="779"/>
      <c r="F3490" s="778"/>
      <c r="G3490" s="777"/>
      <c r="H3490" s="776"/>
      <c r="I3490" s="776"/>
      <c r="J3490" s="776"/>
      <c r="K3490" s="776"/>
      <c r="L3490" s="776"/>
      <c r="M3490" s="776"/>
      <c r="N3490" s="776"/>
      <c r="O3490" s="776"/>
      <c r="P3490" s="776"/>
      <c r="Q3490" s="776"/>
      <c r="R3490" s="776"/>
      <c r="S3490" s="776"/>
      <c r="T3490" s="776"/>
      <c r="U3490" s="776"/>
      <c r="V3490" s="46"/>
      <c r="W3490" s="46"/>
      <c r="X3490" s="775"/>
      <c r="Y3490" s="775"/>
      <c r="Z3490" s="775"/>
      <c r="AA3490" s="775"/>
      <c r="AB3490" s="775"/>
    </row>
    <row r="3491" spans="1:28" s="43" customFormat="1" x14ac:dyDescent="0.2">
      <c r="A3491" s="776"/>
      <c r="B3491" s="780"/>
      <c r="D3491" s="779"/>
      <c r="E3491" s="779"/>
      <c r="F3491" s="778"/>
      <c r="G3491" s="777"/>
      <c r="H3491" s="776"/>
      <c r="I3491" s="776"/>
      <c r="J3491" s="776"/>
      <c r="K3491" s="776"/>
      <c r="L3491" s="776"/>
      <c r="M3491" s="776"/>
      <c r="N3491" s="776"/>
      <c r="O3491" s="776"/>
      <c r="P3491" s="776"/>
      <c r="Q3491" s="776"/>
      <c r="R3491" s="776"/>
      <c r="S3491" s="776"/>
      <c r="T3491" s="776"/>
      <c r="U3491" s="776"/>
      <c r="V3491" s="46"/>
      <c r="W3491" s="46"/>
      <c r="X3491" s="775"/>
      <c r="Y3491" s="775"/>
      <c r="Z3491" s="775"/>
      <c r="AA3491" s="775"/>
      <c r="AB3491" s="775"/>
    </row>
    <row r="3492" spans="1:28" s="43" customFormat="1" x14ac:dyDescent="0.2">
      <c r="A3492" s="776"/>
      <c r="B3492" s="780"/>
      <c r="D3492" s="779"/>
      <c r="E3492" s="779"/>
      <c r="F3492" s="778"/>
      <c r="G3492" s="777"/>
      <c r="H3492" s="776"/>
      <c r="I3492" s="776"/>
      <c r="J3492" s="776"/>
      <c r="K3492" s="776"/>
      <c r="L3492" s="776"/>
      <c r="M3492" s="776"/>
      <c r="N3492" s="776"/>
      <c r="O3492" s="776"/>
      <c r="P3492" s="776"/>
      <c r="Q3492" s="776"/>
      <c r="R3492" s="776"/>
      <c r="S3492" s="776"/>
      <c r="T3492" s="776"/>
      <c r="U3492" s="776"/>
      <c r="V3492" s="46"/>
      <c r="W3492" s="46"/>
      <c r="X3492" s="775"/>
      <c r="Y3492" s="775"/>
      <c r="Z3492" s="775"/>
      <c r="AA3492" s="775"/>
      <c r="AB3492" s="775"/>
    </row>
    <row r="3493" spans="1:28" s="43" customFormat="1" x14ac:dyDescent="0.2">
      <c r="A3493" s="776"/>
      <c r="B3493" s="780"/>
      <c r="D3493" s="779"/>
      <c r="E3493" s="779"/>
      <c r="F3493" s="778"/>
      <c r="G3493" s="777"/>
      <c r="H3493" s="776"/>
      <c r="I3493" s="776"/>
      <c r="J3493" s="776"/>
      <c r="K3493" s="776"/>
      <c r="L3493" s="776"/>
      <c r="M3493" s="776"/>
      <c r="N3493" s="776"/>
      <c r="O3493" s="776"/>
      <c r="P3493" s="776"/>
      <c r="Q3493" s="776"/>
      <c r="R3493" s="776"/>
      <c r="S3493" s="776"/>
      <c r="T3493" s="776"/>
      <c r="U3493" s="776"/>
      <c r="V3493" s="46"/>
      <c r="W3493" s="46"/>
      <c r="X3493" s="775"/>
      <c r="Y3493" s="775"/>
      <c r="Z3493" s="775"/>
      <c r="AA3493" s="775"/>
      <c r="AB3493" s="775"/>
    </row>
    <row r="3494" spans="1:28" s="43" customFormat="1" x14ac:dyDescent="0.2">
      <c r="A3494" s="776"/>
      <c r="B3494" s="780"/>
      <c r="D3494" s="779"/>
      <c r="E3494" s="779"/>
      <c r="F3494" s="778"/>
      <c r="G3494" s="777"/>
      <c r="H3494" s="776"/>
      <c r="I3494" s="776"/>
      <c r="J3494" s="776"/>
      <c r="K3494" s="776"/>
      <c r="L3494" s="776"/>
      <c r="M3494" s="776"/>
      <c r="N3494" s="776"/>
      <c r="O3494" s="776"/>
      <c r="P3494" s="776"/>
      <c r="Q3494" s="776"/>
      <c r="R3494" s="776"/>
      <c r="S3494" s="776"/>
      <c r="T3494" s="776"/>
      <c r="U3494" s="776"/>
      <c r="V3494" s="46"/>
      <c r="W3494" s="46"/>
      <c r="X3494" s="775"/>
      <c r="Y3494" s="775"/>
      <c r="Z3494" s="775"/>
      <c r="AA3494" s="775"/>
      <c r="AB3494" s="775"/>
    </row>
    <row r="3495" spans="1:28" s="43" customFormat="1" x14ac:dyDescent="0.2">
      <c r="A3495" s="776"/>
      <c r="B3495" s="780"/>
      <c r="D3495" s="779"/>
      <c r="E3495" s="779"/>
      <c r="F3495" s="778"/>
      <c r="G3495" s="777"/>
      <c r="H3495" s="776"/>
      <c r="I3495" s="776"/>
      <c r="J3495" s="776"/>
      <c r="K3495" s="776"/>
      <c r="L3495" s="776"/>
      <c r="M3495" s="776"/>
      <c r="N3495" s="776"/>
      <c r="O3495" s="776"/>
      <c r="P3495" s="776"/>
      <c r="Q3495" s="776"/>
      <c r="R3495" s="776"/>
      <c r="S3495" s="776"/>
      <c r="T3495" s="776"/>
      <c r="U3495" s="776"/>
      <c r="V3495" s="46"/>
      <c r="W3495" s="46"/>
      <c r="X3495" s="775"/>
      <c r="Y3495" s="775"/>
      <c r="Z3495" s="775"/>
      <c r="AA3495" s="775"/>
      <c r="AB3495" s="775"/>
    </row>
    <row r="3496" spans="1:28" s="43" customFormat="1" x14ac:dyDescent="0.2">
      <c r="A3496" s="776"/>
      <c r="B3496" s="780"/>
      <c r="D3496" s="779"/>
      <c r="E3496" s="779"/>
      <c r="F3496" s="778"/>
      <c r="G3496" s="777"/>
      <c r="H3496" s="776"/>
      <c r="I3496" s="776"/>
      <c r="J3496" s="776"/>
      <c r="K3496" s="776"/>
      <c r="L3496" s="776"/>
      <c r="M3496" s="776"/>
      <c r="N3496" s="776"/>
      <c r="O3496" s="776"/>
      <c r="P3496" s="776"/>
      <c r="Q3496" s="776"/>
      <c r="R3496" s="776"/>
      <c r="S3496" s="776"/>
      <c r="T3496" s="776"/>
      <c r="U3496" s="776"/>
      <c r="V3496" s="46"/>
      <c r="W3496" s="46"/>
      <c r="X3496" s="775"/>
      <c r="Y3496" s="775"/>
      <c r="Z3496" s="775"/>
      <c r="AA3496" s="775"/>
      <c r="AB3496" s="775"/>
    </row>
    <row r="3497" spans="1:28" s="43" customFormat="1" x14ac:dyDescent="0.2">
      <c r="A3497" s="776"/>
      <c r="B3497" s="780"/>
      <c r="D3497" s="779"/>
      <c r="E3497" s="779"/>
      <c r="F3497" s="778"/>
      <c r="G3497" s="777"/>
      <c r="H3497" s="776"/>
      <c r="I3497" s="776"/>
      <c r="J3497" s="776"/>
      <c r="K3497" s="776"/>
      <c r="L3497" s="776"/>
      <c r="M3497" s="776"/>
      <c r="N3497" s="776"/>
      <c r="O3497" s="776"/>
      <c r="P3497" s="776"/>
      <c r="Q3497" s="776"/>
      <c r="R3497" s="776"/>
      <c r="S3497" s="776"/>
      <c r="T3497" s="776"/>
      <c r="U3497" s="776"/>
      <c r="V3497" s="46"/>
      <c r="W3497" s="46"/>
      <c r="X3497" s="775"/>
      <c r="Y3497" s="775"/>
      <c r="Z3497" s="775"/>
      <c r="AA3497" s="775"/>
      <c r="AB3497" s="775"/>
    </row>
    <row r="3498" spans="1:28" s="43" customFormat="1" x14ac:dyDescent="0.2">
      <c r="A3498" s="776"/>
      <c r="B3498" s="780"/>
      <c r="D3498" s="779"/>
      <c r="E3498" s="779"/>
      <c r="F3498" s="778"/>
      <c r="G3498" s="777"/>
      <c r="H3498" s="776"/>
      <c r="I3498" s="776"/>
      <c r="J3498" s="776"/>
      <c r="K3498" s="776"/>
      <c r="L3498" s="776"/>
      <c r="M3498" s="776"/>
      <c r="N3498" s="776"/>
      <c r="O3498" s="776"/>
      <c r="P3498" s="776"/>
      <c r="Q3498" s="776"/>
      <c r="R3498" s="776"/>
      <c r="S3498" s="776"/>
      <c r="T3498" s="776"/>
      <c r="U3498" s="776"/>
      <c r="V3498" s="46"/>
      <c r="W3498" s="46"/>
      <c r="X3498" s="775"/>
      <c r="Y3498" s="775"/>
      <c r="Z3498" s="775"/>
      <c r="AA3498" s="775"/>
      <c r="AB3498" s="775"/>
    </row>
    <row r="3499" spans="1:28" s="43" customFormat="1" x14ac:dyDescent="0.2">
      <c r="A3499" s="776"/>
      <c r="B3499" s="780"/>
      <c r="D3499" s="779"/>
      <c r="E3499" s="779"/>
      <c r="F3499" s="778"/>
      <c r="G3499" s="777"/>
      <c r="H3499" s="776"/>
      <c r="I3499" s="776"/>
      <c r="J3499" s="776"/>
      <c r="K3499" s="776"/>
      <c r="L3499" s="776"/>
      <c r="M3499" s="776"/>
      <c r="N3499" s="776"/>
      <c r="O3499" s="776"/>
      <c r="P3499" s="776"/>
      <c r="Q3499" s="776"/>
      <c r="R3499" s="776"/>
      <c r="S3499" s="776"/>
      <c r="T3499" s="776"/>
      <c r="U3499" s="776"/>
      <c r="V3499" s="46"/>
      <c r="W3499" s="46"/>
      <c r="X3499" s="775"/>
      <c r="Y3499" s="775"/>
      <c r="Z3499" s="775"/>
      <c r="AA3499" s="775"/>
      <c r="AB3499" s="775"/>
    </row>
    <row r="3500" spans="1:28" s="43" customFormat="1" x14ac:dyDescent="0.2">
      <c r="A3500" s="776"/>
      <c r="B3500" s="780"/>
      <c r="D3500" s="779"/>
      <c r="E3500" s="779"/>
      <c r="F3500" s="778"/>
      <c r="G3500" s="777"/>
      <c r="H3500" s="776"/>
      <c r="I3500" s="776"/>
      <c r="J3500" s="776"/>
      <c r="K3500" s="776"/>
      <c r="L3500" s="776"/>
      <c r="M3500" s="776"/>
      <c r="N3500" s="776"/>
      <c r="O3500" s="776"/>
      <c r="P3500" s="776"/>
      <c r="Q3500" s="776"/>
      <c r="R3500" s="776"/>
      <c r="S3500" s="776"/>
      <c r="T3500" s="776"/>
      <c r="U3500" s="776"/>
      <c r="V3500" s="46"/>
      <c r="W3500" s="46"/>
      <c r="X3500" s="775"/>
      <c r="Y3500" s="775"/>
      <c r="Z3500" s="775"/>
      <c r="AA3500" s="775"/>
      <c r="AB3500" s="775"/>
    </row>
    <row r="3501" spans="1:28" s="43" customFormat="1" x14ac:dyDescent="0.2">
      <c r="A3501" s="776"/>
      <c r="B3501" s="780"/>
      <c r="D3501" s="779"/>
      <c r="E3501" s="779"/>
      <c r="F3501" s="778"/>
      <c r="G3501" s="777"/>
      <c r="H3501" s="776"/>
      <c r="I3501" s="776"/>
      <c r="J3501" s="776"/>
      <c r="K3501" s="776"/>
      <c r="L3501" s="776"/>
      <c r="M3501" s="776"/>
      <c r="N3501" s="776"/>
      <c r="O3501" s="776"/>
      <c r="P3501" s="776"/>
      <c r="Q3501" s="776"/>
      <c r="R3501" s="776"/>
      <c r="S3501" s="776"/>
      <c r="T3501" s="776"/>
      <c r="U3501" s="776"/>
      <c r="V3501" s="46"/>
      <c r="W3501" s="46"/>
      <c r="X3501" s="775"/>
      <c r="Y3501" s="775"/>
      <c r="Z3501" s="775"/>
      <c r="AA3501" s="775"/>
      <c r="AB3501" s="775"/>
    </row>
    <row r="3502" spans="1:28" s="43" customFormat="1" x14ac:dyDescent="0.2">
      <c r="A3502" s="776"/>
      <c r="B3502" s="780"/>
      <c r="D3502" s="779"/>
      <c r="E3502" s="779"/>
      <c r="F3502" s="778"/>
      <c r="G3502" s="777"/>
      <c r="H3502" s="776"/>
      <c r="I3502" s="776"/>
      <c r="J3502" s="776"/>
      <c r="K3502" s="776"/>
      <c r="L3502" s="776"/>
      <c r="M3502" s="776"/>
      <c r="N3502" s="776"/>
      <c r="O3502" s="776"/>
      <c r="P3502" s="776"/>
      <c r="Q3502" s="776"/>
      <c r="R3502" s="776"/>
      <c r="S3502" s="776"/>
      <c r="T3502" s="776"/>
      <c r="U3502" s="776"/>
      <c r="V3502" s="46"/>
      <c r="W3502" s="46"/>
      <c r="X3502" s="775"/>
      <c r="Y3502" s="775"/>
      <c r="Z3502" s="775"/>
      <c r="AA3502" s="775"/>
      <c r="AB3502" s="775"/>
    </row>
    <row r="3503" spans="1:28" s="43" customFormat="1" x14ac:dyDescent="0.2">
      <c r="A3503" s="776"/>
      <c r="B3503" s="780"/>
      <c r="D3503" s="779"/>
      <c r="E3503" s="779"/>
      <c r="F3503" s="778"/>
      <c r="G3503" s="777"/>
      <c r="H3503" s="776"/>
      <c r="I3503" s="776"/>
      <c r="J3503" s="776"/>
      <c r="K3503" s="776"/>
      <c r="L3503" s="776"/>
      <c r="M3503" s="776"/>
      <c r="N3503" s="776"/>
      <c r="O3503" s="776"/>
      <c r="P3503" s="776"/>
      <c r="Q3503" s="776"/>
      <c r="R3503" s="776"/>
      <c r="S3503" s="776"/>
      <c r="T3503" s="776"/>
      <c r="U3503" s="776"/>
      <c r="V3503" s="46"/>
      <c r="W3503" s="46"/>
      <c r="X3503" s="775"/>
      <c r="Y3503" s="775"/>
      <c r="Z3503" s="775"/>
      <c r="AA3503" s="775"/>
      <c r="AB3503" s="775"/>
    </row>
    <row r="3504" spans="1:28" s="43" customFormat="1" x14ac:dyDescent="0.2">
      <c r="A3504" s="776"/>
      <c r="B3504" s="780"/>
      <c r="D3504" s="779"/>
      <c r="E3504" s="779"/>
      <c r="F3504" s="778"/>
      <c r="G3504" s="777"/>
      <c r="H3504" s="776"/>
      <c r="I3504" s="776"/>
      <c r="J3504" s="776"/>
      <c r="K3504" s="776"/>
      <c r="L3504" s="776"/>
      <c r="M3504" s="776"/>
      <c r="N3504" s="776"/>
      <c r="O3504" s="776"/>
      <c r="P3504" s="776"/>
      <c r="Q3504" s="776"/>
      <c r="R3504" s="776"/>
      <c r="S3504" s="776"/>
      <c r="T3504" s="776"/>
      <c r="U3504" s="776"/>
      <c r="V3504" s="46"/>
      <c r="W3504" s="46"/>
      <c r="X3504" s="775"/>
      <c r="Y3504" s="775"/>
      <c r="Z3504" s="775"/>
      <c r="AA3504" s="775"/>
      <c r="AB3504" s="775"/>
    </row>
    <row r="3505" spans="1:28" s="43" customFormat="1" x14ac:dyDescent="0.2">
      <c r="A3505" s="776"/>
      <c r="B3505" s="780"/>
      <c r="D3505" s="779"/>
      <c r="E3505" s="779"/>
      <c r="F3505" s="778"/>
      <c r="G3505" s="777"/>
      <c r="H3505" s="776"/>
      <c r="I3505" s="776"/>
      <c r="J3505" s="776"/>
      <c r="K3505" s="776"/>
      <c r="L3505" s="776"/>
      <c r="M3505" s="776"/>
      <c r="N3505" s="776"/>
      <c r="O3505" s="776"/>
      <c r="P3505" s="776"/>
      <c r="Q3505" s="776"/>
      <c r="R3505" s="776"/>
      <c r="S3505" s="776"/>
      <c r="T3505" s="776"/>
      <c r="U3505" s="776"/>
      <c r="V3505" s="46"/>
      <c r="W3505" s="46"/>
      <c r="X3505" s="775"/>
      <c r="Y3505" s="775"/>
      <c r="Z3505" s="775"/>
      <c r="AA3505" s="775"/>
      <c r="AB3505" s="775"/>
    </row>
    <row r="3506" spans="1:28" s="43" customFormat="1" x14ac:dyDescent="0.2">
      <c r="A3506" s="776"/>
      <c r="B3506" s="780"/>
      <c r="D3506" s="779"/>
      <c r="E3506" s="779"/>
      <c r="F3506" s="778"/>
      <c r="G3506" s="777"/>
      <c r="H3506" s="776"/>
      <c r="I3506" s="776"/>
      <c r="J3506" s="776"/>
      <c r="K3506" s="776"/>
      <c r="L3506" s="776"/>
      <c r="M3506" s="776"/>
      <c r="N3506" s="776"/>
      <c r="O3506" s="776"/>
      <c r="P3506" s="776"/>
      <c r="Q3506" s="776"/>
      <c r="R3506" s="776"/>
      <c r="S3506" s="776"/>
      <c r="T3506" s="776"/>
      <c r="U3506" s="776"/>
      <c r="V3506" s="46"/>
      <c r="W3506" s="46"/>
      <c r="X3506" s="775"/>
      <c r="Y3506" s="775"/>
      <c r="Z3506" s="775"/>
      <c r="AA3506" s="775"/>
      <c r="AB3506" s="775"/>
    </row>
    <row r="3507" spans="1:28" s="43" customFormat="1" x14ac:dyDescent="0.2">
      <c r="A3507" s="776"/>
      <c r="B3507" s="780"/>
      <c r="D3507" s="779"/>
      <c r="E3507" s="779"/>
      <c r="F3507" s="778"/>
      <c r="G3507" s="777"/>
      <c r="H3507" s="776"/>
      <c r="I3507" s="776"/>
      <c r="J3507" s="776"/>
      <c r="K3507" s="776"/>
      <c r="L3507" s="776"/>
      <c r="M3507" s="776"/>
      <c r="N3507" s="776"/>
      <c r="O3507" s="776"/>
      <c r="P3507" s="776"/>
      <c r="Q3507" s="776"/>
      <c r="R3507" s="776"/>
      <c r="S3507" s="776"/>
      <c r="T3507" s="776"/>
      <c r="U3507" s="776"/>
      <c r="V3507" s="46"/>
      <c r="W3507" s="46"/>
      <c r="X3507" s="775"/>
      <c r="Y3507" s="775"/>
      <c r="Z3507" s="775"/>
      <c r="AA3507" s="775"/>
      <c r="AB3507" s="775"/>
    </row>
    <row r="3508" spans="1:28" s="43" customFormat="1" x14ac:dyDescent="0.2">
      <c r="A3508" s="776"/>
      <c r="B3508" s="780"/>
      <c r="D3508" s="779"/>
      <c r="E3508" s="779"/>
      <c r="F3508" s="778"/>
      <c r="G3508" s="777"/>
      <c r="H3508" s="776"/>
      <c r="I3508" s="776"/>
      <c r="J3508" s="776"/>
      <c r="K3508" s="776"/>
      <c r="L3508" s="776"/>
      <c r="M3508" s="776"/>
      <c r="N3508" s="776"/>
      <c r="O3508" s="776"/>
      <c r="P3508" s="776"/>
      <c r="Q3508" s="776"/>
      <c r="R3508" s="776"/>
      <c r="S3508" s="776"/>
      <c r="T3508" s="776"/>
      <c r="U3508" s="776"/>
      <c r="V3508" s="46"/>
      <c r="W3508" s="46"/>
      <c r="X3508" s="775"/>
      <c r="Y3508" s="775"/>
      <c r="Z3508" s="775"/>
      <c r="AA3508" s="775"/>
      <c r="AB3508" s="775"/>
    </row>
    <row r="3509" spans="1:28" s="43" customFormat="1" x14ac:dyDescent="0.2">
      <c r="A3509" s="776"/>
      <c r="B3509" s="780"/>
      <c r="D3509" s="779"/>
      <c r="E3509" s="779"/>
      <c r="F3509" s="778"/>
      <c r="G3509" s="777"/>
      <c r="H3509" s="776"/>
      <c r="I3509" s="776"/>
      <c r="J3509" s="776"/>
      <c r="K3509" s="776"/>
      <c r="L3509" s="776"/>
      <c r="M3509" s="776"/>
      <c r="N3509" s="776"/>
      <c r="O3509" s="776"/>
      <c r="P3509" s="776"/>
      <c r="Q3509" s="776"/>
      <c r="R3509" s="776"/>
      <c r="S3509" s="776"/>
      <c r="T3509" s="776"/>
      <c r="U3509" s="776"/>
      <c r="V3509" s="46"/>
      <c r="W3509" s="46"/>
      <c r="X3509" s="775"/>
      <c r="Y3509" s="775"/>
      <c r="Z3509" s="775"/>
      <c r="AA3509" s="775"/>
      <c r="AB3509" s="775"/>
    </row>
    <row r="3510" spans="1:28" s="43" customFormat="1" x14ac:dyDescent="0.2">
      <c r="A3510" s="776"/>
      <c r="B3510" s="780"/>
      <c r="D3510" s="779"/>
      <c r="E3510" s="779"/>
      <c r="F3510" s="778"/>
      <c r="G3510" s="777"/>
      <c r="H3510" s="776"/>
      <c r="I3510" s="776"/>
      <c r="J3510" s="776"/>
      <c r="K3510" s="776"/>
      <c r="L3510" s="776"/>
      <c r="M3510" s="776"/>
      <c r="N3510" s="776"/>
      <c r="O3510" s="776"/>
      <c r="P3510" s="776"/>
      <c r="Q3510" s="776"/>
      <c r="R3510" s="776"/>
      <c r="S3510" s="776"/>
      <c r="T3510" s="776"/>
      <c r="U3510" s="776"/>
      <c r="V3510" s="46"/>
      <c r="W3510" s="46"/>
      <c r="X3510" s="775"/>
      <c r="Y3510" s="775"/>
      <c r="Z3510" s="775"/>
      <c r="AA3510" s="775"/>
      <c r="AB3510" s="775"/>
    </row>
    <row r="3511" spans="1:28" s="43" customFormat="1" x14ac:dyDescent="0.2">
      <c r="A3511" s="776"/>
      <c r="B3511" s="780"/>
      <c r="D3511" s="779"/>
      <c r="E3511" s="779"/>
      <c r="F3511" s="778"/>
      <c r="G3511" s="777"/>
      <c r="H3511" s="776"/>
      <c r="I3511" s="776"/>
      <c r="J3511" s="776"/>
      <c r="K3511" s="776"/>
      <c r="L3511" s="776"/>
      <c r="M3511" s="776"/>
      <c r="N3511" s="776"/>
      <c r="O3511" s="776"/>
      <c r="P3511" s="776"/>
      <c r="Q3511" s="776"/>
      <c r="R3511" s="776"/>
      <c r="S3511" s="776"/>
      <c r="T3511" s="776"/>
      <c r="U3511" s="776"/>
      <c r="V3511" s="46"/>
      <c r="W3511" s="46"/>
      <c r="X3511" s="775"/>
      <c r="Y3511" s="775"/>
      <c r="Z3511" s="775"/>
      <c r="AA3511" s="775"/>
      <c r="AB3511" s="775"/>
    </row>
    <row r="3512" spans="1:28" s="43" customFormat="1" x14ac:dyDescent="0.2">
      <c r="A3512" s="776"/>
      <c r="B3512" s="780"/>
      <c r="D3512" s="779"/>
      <c r="E3512" s="779"/>
      <c r="F3512" s="778"/>
      <c r="G3512" s="777"/>
      <c r="H3512" s="776"/>
      <c r="I3512" s="776"/>
      <c r="J3512" s="776"/>
      <c r="K3512" s="776"/>
      <c r="L3512" s="776"/>
      <c r="M3512" s="776"/>
      <c r="N3512" s="776"/>
      <c r="O3512" s="776"/>
      <c r="P3512" s="776"/>
      <c r="Q3512" s="776"/>
      <c r="R3512" s="776"/>
      <c r="S3512" s="776"/>
      <c r="T3512" s="776"/>
      <c r="U3512" s="776"/>
      <c r="V3512" s="46"/>
      <c r="W3512" s="46"/>
      <c r="X3512" s="775"/>
      <c r="Y3512" s="775"/>
      <c r="Z3512" s="775"/>
      <c r="AA3512" s="775"/>
      <c r="AB3512" s="775"/>
    </row>
    <row r="3513" spans="1:28" s="43" customFormat="1" x14ac:dyDescent="0.2">
      <c r="A3513" s="776"/>
      <c r="B3513" s="780"/>
      <c r="D3513" s="779"/>
      <c r="E3513" s="779"/>
      <c r="F3513" s="778"/>
      <c r="G3513" s="777"/>
      <c r="H3513" s="776"/>
      <c r="I3513" s="776"/>
      <c r="J3513" s="776"/>
      <c r="K3513" s="776"/>
      <c r="L3513" s="776"/>
      <c r="M3513" s="776"/>
      <c r="N3513" s="776"/>
      <c r="O3513" s="776"/>
      <c r="P3513" s="776"/>
      <c r="Q3513" s="776"/>
      <c r="R3513" s="776"/>
      <c r="S3513" s="776"/>
      <c r="T3513" s="776"/>
      <c r="U3513" s="776"/>
      <c r="V3513" s="46"/>
      <c r="W3513" s="46"/>
      <c r="X3513" s="775"/>
      <c r="Y3513" s="775"/>
      <c r="Z3513" s="775"/>
      <c r="AA3513" s="775"/>
      <c r="AB3513" s="775"/>
    </row>
    <row r="3514" spans="1:28" s="43" customFormat="1" x14ac:dyDescent="0.2">
      <c r="A3514" s="776"/>
      <c r="B3514" s="780"/>
      <c r="D3514" s="779"/>
      <c r="E3514" s="779"/>
      <c r="F3514" s="778"/>
      <c r="G3514" s="777"/>
      <c r="H3514" s="776"/>
      <c r="I3514" s="776"/>
      <c r="J3514" s="776"/>
      <c r="K3514" s="776"/>
      <c r="L3514" s="776"/>
      <c r="M3514" s="776"/>
      <c r="N3514" s="776"/>
      <c r="O3514" s="776"/>
      <c r="P3514" s="776"/>
      <c r="Q3514" s="776"/>
      <c r="R3514" s="776"/>
      <c r="S3514" s="776"/>
      <c r="T3514" s="776"/>
      <c r="U3514" s="776"/>
      <c r="V3514" s="46"/>
      <c r="W3514" s="46"/>
      <c r="X3514" s="775"/>
      <c r="Y3514" s="775"/>
      <c r="Z3514" s="775"/>
      <c r="AA3514" s="775"/>
      <c r="AB3514" s="775"/>
    </row>
    <row r="3515" spans="1:28" s="43" customFormat="1" x14ac:dyDescent="0.2">
      <c r="A3515" s="776"/>
      <c r="B3515" s="780"/>
      <c r="D3515" s="779"/>
      <c r="E3515" s="779"/>
      <c r="F3515" s="778"/>
      <c r="G3515" s="777"/>
      <c r="H3515" s="776"/>
      <c r="I3515" s="776"/>
      <c r="J3515" s="776"/>
      <c r="K3515" s="776"/>
      <c r="L3515" s="776"/>
      <c r="M3515" s="776"/>
      <c r="N3515" s="776"/>
      <c r="O3515" s="776"/>
      <c r="P3515" s="776"/>
      <c r="Q3515" s="776"/>
      <c r="R3515" s="776"/>
      <c r="S3515" s="776"/>
      <c r="T3515" s="776"/>
      <c r="U3515" s="776"/>
      <c r="V3515" s="46"/>
      <c r="W3515" s="46"/>
      <c r="X3515" s="775"/>
      <c r="Y3515" s="775"/>
      <c r="Z3515" s="775"/>
      <c r="AA3515" s="775"/>
      <c r="AB3515" s="775"/>
    </row>
    <row r="3516" spans="1:28" s="43" customFormat="1" x14ac:dyDescent="0.2">
      <c r="A3516" s="776"/>
      <c r="B3516" s="780"/>
      <c r="D3516" s="779"/>
      <c r="E3516" s="779"/>
      <c r="F3516" s="778"/>
      <c r="G3516" s="777"/>
      <c r="H3516" s="776"/>
      <c r="I3516" s="776"/>
      <c r="J3516" s="776"/>
      <c r="K3516" s="776"/>
      <c r="L3516" s="776"/>
      <c r="M3516" s="776"/>
      <c r="N3516" s="776"/>
      <c r="O3516" s="776"/>
      <c r="P3516" s="776"/>
      <c r="Q3516" s="776"/>
      <c r="R3516" s="776"/>
      <c r="S3516" s="776"/>
      <c r="T3516" s="776"/>
      <c r="U3516" s="776"/>
      <c r="V3516" s="46"/>
      <c r="W3516" s="46"/>
      <c r="X3516" s="775"/>
      <c r="Y3516" s="775"/>
      <c r="Z3516" s="775"/>
      <c r="AA3516" s="775"/>
      <c r="AB3516" s="775"/>
    </row>
    <row r="3517" spans="1:28" s="43" customFormat="1" x14ac:dyDescent="0.2">
      <c r="A3517" s="776"/>
      <c r="B3517" s="780"/>
      <c r="D3517" s="779"/>
      <c r="E3517" s="779"/>
      <c r="F3517" s="778"/>
      <c r="G3517" s="777"/>
      <c r="H3517" s="776"/>
      <c r="I3517" s="776"/>
      <c r="J3517" s="776"/>
      <c r="K3517" s="776"/>
      <c r="L3517" s="776"/>
      <c r="M3517" s="776"/>
      <c r="N3517" s="776"/>
      <c r="O3517" s="776"/>
      <c r="P3517" s="776"/>
      <c r="Q3517" s="776"/>
      <c r="R3517" s="776"/>
      <c r="S3517" s="776"/>
      <c r="T3517" s="776"/>
      <c r="U3517" s="776"/>
      <c r="V3517" s="46"/>
      <c r="W3517" s="46"/>
      <c r="X3517" s="775"/>
      <c r="Y3517" s="775"/>
      <c r="Z3517" s="775"/>
      <c r="AA3517" s="775"/>
      <c r="AB3517" s="775"/>
    </row>
    <row r="3518" spans="1:28" s="43" customFormat="1" x14ac:dyDescent="0.2">
      <c r="A3518" s="776"/>
      <c r="B3518" s="780"/>
      <c r="D3518" s="779"/>
      <c r="E3518" s="779"/>
      <c r="F3518" s="778"/>
      <c r="G3518" s="777"/>
      <c r="H3518" s="776"/>
      <c r="I3518" s="776"/>
      <c r="J3518" s="776"/>
      <c r="K3518" s="776"/>
      <c r="L3518" s="776"/>
      <c r="M3518" s="776"/>
      <c r="N3518" s="776"/>
      <c r="O3518" s="776"/>
      <c r="P3518" s="776"/>
      <c r="Q3518" s="776"/>
      <c r="R3518" s="776"/>
      <c r="S3518" s="776"/>
      <c r="T3518" s="776"/>
      <c r="U3518" s="776"/>
      <c r="V3518" s="46"/>
      <c r="W3518" s="46"/>
      <c r="X3518" s="775"/>
      <c r="Y3518" s="775"/>
      <c r="Z3518" s="775"/>
      <c r="AA3518" s="775"/>
      <c r="AB3518" s="775"/>
    </row>
    <row r="3519" spans="1:28" s="43" customFormat="1" x14ac:dyDescent="0.2">
      <c r="A3519" s="776"/>
      <c r="B3519" s="780"/>
      <c r="D3519" s="779"/>
      <c r="E3519" s="779"/>
      <c r="F3519" s="778"/>
      <c r="G3519" s="777"/>
      <c r="H3519" s="776"/>
      <c r="I3519" s="776"/>
      <c r="J3519" s="776"/>
      <c r="K3519" s="776"/>
      <c r="L3519" s="776"/>
      <c r="M3519" s="776"/>
      <c r="N3519" s="776"/>
      <c r="O3519" s="776"/>
      <c r="P3519" s="776"/>
      <c r="Q3519" s="776"/>
      <c r="R3519" s="776"/>
      <c r="S3519" s="776"/>
      <c r="T3519" s="776"/>
      <c r="U3519" s="776"/>
      <c r="V3519" s="46"/>
      <c r="W3519" s="46"/>
      <c r="X3519" s="775"/>
      <c r="Y3519" s="775"/>
      <c r="Z3519" s="775"/>
      <c r="AA3519" s="775"/>
      <c r="AB3519" s="775"/>
    </row>
    <row r="3520" spans="1:28" s="43" customFormat="1" x14ac:dyDescent="0.2">
      <c r="A3520" s="776"/>
      <c r="B3520" s="780"/>
      <c r="D3520" s="779"/>
      <c r="E3520" s="779"/>
      <c r="F3520" s="778"/>
      <c r="G3520" s="777"/>
      <c r="H3520" s="776"/>
      <c r="I3520" s="776"/>
      <c r="J3520" s="776"/>
      <c r="K3520" s="776"/>
      <c r="L3520" s="776"/>
      <c r="M3520" s="776"/>
      <c r="N3520" s="776"/>
      <c r="O3520" s="776"/>
      <c r="P3520" s="776"/>
      <c r="Q3520" s="776"/>
      <c r="R3520" s="776"/>
      <c r="S3520" s="776"/>
      <c r="T3520" s="776"/>
      <c r="U3520" s="776"/>
      <c r="V3520" s="46"/>
      <c r="W3520" s="46"/>
      <c r="X3520" s="775"/>
      <c r="Y3520" s="775"/>
      <c r="Z3520" s="775"/>
      <c r="AA3520" s="775"/>
      <c r="AB3520" s="775"/>
    </row>
    <row r="3521" spans="1:28" s="43" customFormat="1" x14ac:dyDescent="0.2">
      <c r="A3521" s="776"/>
      <c r="B3521" s="780"/>
      <c r="D3521" s="779"/>
      <c r="E3521" s="779"/>
      <c r="F3521" s="778"/>
      <c r="G3521" s="777"/>
      <c r="H3521" s="776"/>
      <c r="I3521" s="776"/>
      <c r="J3521" s="776"/>
      <c r="K3521" s="776"/>
      <c r="L3521" s="776"/>
      <c r="M3521" s="776"/>
      <c r="N3521" s="776"/>
      <c r="O3521" s="776"/>
      <c r="P3521" s="776"/>
      <c r="Q3521" s="776"/>
      <c r="R3521" s="776"/>
      <c r="S3521" s="776"/>
      <c r="T3521" s="776"/>
      <c r="U3521" s="776"/>
      <c r="V3521" s="46"/>
      <c r="W3521" s="46"/>
      <c r="X3521" s="775"/>
      <c r="Y3521" s="775"/>
      <c r="Z3521" s="775"/>
      <c r="AA3521" s="775"/>
      <c r="AB3521" s="775"/>
    </row>
    <row r="3522" spans="1:28" s="43" customFormat="1" x14ac:dyDescent="0.2">
      <c r="A3522" s="776"/>
      <c r="B3522" s="780"/>
      <c r="D3522" s="779"/>
      <c r="E3522" s="779"/>
      <c r="F3522" s="778"/>
      <c r="G3522" s="777"/>
      <c r="H3522" s="776"/>
      <c r="I3522" s="776"/>
      <c r="J3522" s="776"/>
      <c r="K3522" s="776"/>
      <c r="L3522" s="776"/>
      <c r="M3522" s="776"/>
      <c r="N3522" s="776"/>
      <c r="O3522" s="776"/>
      <c r="P3522" s="776"/>
      <c r="Q3522" s="776"/>
      <c r="R3522" s="776"/>
      <c r="S3522" s="776"/>
      <c r="T3522" s="776"/>
      <c r="U3522" s="776"/>
      <c r="V3522" s="46"/>
      <c r="W3522" s="46"/>
      <c r="X3522" s="775"/>
      <c r="Y3522" s="775"/>
      <c r="Z3522" s="775"/>
      <c r="AA3522" s="775"/>
      <c r="AB3522" s="775"/>
    </row>
    <row r="3523" spans="1:28" s="43" customFormat="1" x14ac:dyDescent="0.2">
      <c r="A3523" s="776"/>
      <c r="B3523" s="780"/>
      <c r="D3523" s="779"/>
      <c r="E3523" s="779"/>
      <c r="F3523" s="778"/>
      <c r="G3523" s="777"/>
      <c r="H3523" s="776"/>
      <c r="I3523" s="776"/>
      <c r="J3523" s="776"/>
      <c r="K3523" s="776"/>
      <c r="L3523" s="776"/>
      <c r="M3523" s="776"/>
      <c r="N3523" s="776"/>
      <c r="O3523" s="776"/>
      <c r="P3523" s="776"/>
      <c r="Q3523" s="776"/>
      <c r="R3523" s="776"/>
      <c r="S3523" s="776"/>
      <c r="T3523" s="776"/>
      <c r="U3523" s="776"/>
      <c r="V3523" s="46"/>
      <c r="W3523" s="46"/>
      <c r="X3523" s="775"/>
      <c r="Y3523" s="775"/>
      <c r="Z3523" s="775"/>
      <c r="AA3523" s="775"/>
      <c r="AB3523" s="775"/>
    </row>
    <row r="3524" spans="1:28" s="43" customFormat="1" x14ac:dyDescent="0.2">
      <c r="A3524" s="776"/>
      <c r="B3524" s="780"/>
      <c r="D3524" s="779"/>
      <c r="E3524" s="779"/>
      <c r="F3524" s="778"/>
      <c r="G3524" s="777"/>
      <c r="H3524" s="776"/>
      <c r="I3524" s="776"/>
      <c r="J3524" s="776"/>
      <c r="K3524" s="776"/>
      <c r="L3524" s="776"/>
      <c r="M3524" s="776"/>
      <c r="N3524" s="776"/>
      <c r="O3524" s="776"/>
      <c r="P3524" s="776"/>
      <c r="Q3524" s="776"/>
      <c r="R3524" s="776"/>
      <c r="S3524" s="776"/>
      <c r="T3524" s="776"/>
      <c r="U3524" s="776"/>
      <c r="V3524" s="46"/>
      <c r="W3524" s="46"/>
      <c r="X3524" s="775"/>
      <c r="Y3524" s="775"/>
      <c r="Z3524" s="775"/>
      <c r="AA3524" s="775"/>
      <c r="AB3524" s="775"/>
    </row>
    <row r="3525" spans="1:28" s="43" customFormat="1" x14ac:dyDescent="0.2">
      <c r="A3525" s="776"/>
      <c r="B3525" s="780"/>
      <c r="D3525" s="779"/>
      <c r="E3525" s="779"/>
      <c r="F3525" s="778"/>
      <c r="G3525" s="777"/>
      <c r="H3525" s="776"/>
      <c r="I3525" s="776"/>
      <c r="J3525" s="776"/>
      <c r="K3525" s="776"/>
      <c r="L3525" s="776"/>
      <c r="M3525" s="776"/>
      <c r="N3525" s="776"/>
      <c r="O3525" s="776"/>
      <c r="P3525" s="776"/>
      <c r="Q3525" s="776"/>
      <c r="R3525" s="776"/>
      <c r="S3525" s="776"/>
      <c r="T3525" s="776"/>
      <c r="U3525" s="776"/>
      <c r="V3525" s="46"/>
      <c r="W3525" s="46"/>
      <c r="X3525" s="775"/>
      <c r="Y3525" s="775"/>
      <c r="Z3525" s="775"/>
      <c r="AA3525" s="775"/>
      <c r="AB3525" s="775"/>
    </row>
    <row r="3526" spans="1:28" s="43" customFormat="1" x14ac:dyDescent="0.2">
      <c r="A3526" s="776"/>
      <c r="B3526" s="780"/>
      <c r="D3526" s="779"/>
      <c r="E3526" s="779"/>
      <c r="F3526" s="778"/>
      <c r="G3526" s="777"/>
      <c r="H3526" s="776"/>
      <c r="I3526" s="776"/>
      <c r="J3526" s="776"/>
      <c r="K3526" s="776"/>
      <c r="L3526" s="776"/>
      <c r="M3526" s="776"/>
      <c r="N3526" s="776"/>
      <c r="O3526" s="776"/>
      <c r="P3526" s="776"/>
      <c r="Q3526" s="776"/>
      <c r="R3526" s="776"/>
      <c r="S3526" s="776"/>
      <c r="T3526" s="776"/>
      <c r="U3526" s="776"/>
      <c r="V3526" s="46"/>
      <c r="W3526" s="46"/>
      <c r="X3526" s="775"/>
      <c r="Y3526" s="775"/>
      <c r="Z3526" s="775"/>
      <c r="AA3526" s="775"/>
      <c r="AB3526" s="775"/>
    </row>
    <row r="3527" spans="1:28" s="43" customFormat="1" x14ac:dyDescent="0.2">
      <c r="A3527" s="776"/>
      <c r="B3527" s="780"/>
      <c r="D3527" s="779"/>
      <c r="E3527" s="779"/>
      <c r="F3527" s="778"/>
      <c r="G3527" s="777"/>
      <c r="H3527" s="776"/>
      <c r="I3527" s="776"/>
      <c r="J3527" s="776"/>
      <c r="K3527" s="776"/>
      <c r="L3527" s="776"/>
      <c r="M3527" s="776"/>
      <c r="N3527" s="776"/>
      <c r="O3527" s="776"/>
      <c r="P3527" s="776"/>
      <c r="Q3527" s="776"/>
      <c r="R3527" s="776"/>
      <c r="S3527" s="776"/>
      <c r="T3527" s="776"/>
      <c r="U3527" s="776"/>
      <c r="V3527" s="46"/>
      <c r="W3527" s="46"/>
      <c r="X3527" s="775"/>
      <c r="Y3527" s="775"/>
      <c r="Z3527" s="775"/>
      <c r="AA3527" s="775"/>
      <c r="AB3527" s="775"/>
    </row>
    <row r="3528" spans="1:28" s="43" customFormat="1" x14ac:dyDescent="0.2">
      <c r="A3528" s="776"/>
      <c r="B3528" s="780"/>
      <c r="D3528" s="779"/>
      <c r="E3528" s="779"/>
      <c r="F3528" s="778"/>
      <c r="G3528" s="777"/>
      <c r="H3528" s="776"/>
      <c r="I3528" s="776"/>
      <c r="J3528" s="776"/>
      <c r="K3528" s="776"/>
      <c r="L3528" s="776"/>
      <c r="M3528" s="776"/>
      <c r="N3528" s="776"/>
      <c r="O3528" s="776"/>
      <c r="P3528" s="776"/>
      <c r="Q3528" s="776"/>
      <c r="R3528" s="776"/>
      <c r="S3528" s="776"/>
      <c r="T3528" s="776"/>
      <c r="U3528" s="776"/>
      <c r="V3528" s="46"/>
      <c r="W3528" s="46"/>
      <c r="X3528" s="775"/>
      <c r="Y3528" s="775"/>
      <c r="Z3528" s="775"/>
      <c r="AA3528" s="775"/>
      <c r="AB3528" s="775"/>
    </row>
    <row r="3529" spans="1:28" s="43" customFormat="1" x14ac:dyDescent="0.2">
      <c r="A3529" s="776"/>
      <c r="B3529" s="780"/>
      <c r="D3529" s="779"/>
      <c r="E3529" s="779"/>
      <c r="F3529" s="778"/>
      <c r="G3529" s="777"/>
      <c r="H3529" s="776"/>
      <c r="I3529" s="776"/>
      <c r="J3529" s="776"/>
      <c r="K3529" s="776"/>
      <c r="L3529" s="776"/>
      <c r="M3529" s="776"/>
      <c r="N3529" s="776"/>
      <c r="O3529" s="776"/>
      <c r="P3529" s="776"/>
      <c r="Q3529" s="776"/>
      <c r="R3529" s="776"/>
      <c r="S3529" s="776"/>
      <c r="T3529" s="776"/>
      <c r="U3529" s="776"/>
      <c r="V3529" s="46"/>
      <c r="W3529" s="46"/>
      <c r="X3529" s="775"/>
      <c r="Y3529" s="775"/>
      <c r="Z3529" s="775"/>
      <c r="AA3529" s="775"/>
      <c r="AB3529" s="775"/>
    </row>
    <row r="3530" spans="1:28" s="43" customFormat="1" x14ac:dyDescent="0.2">
      <c r="A3530" s="776"/>
      <c r="B3530" s="780"/>
      <c r="D3530" s="779"/>
      <c r="E3530" s="779"/>
      <c r="F3530" s="778"/>
      <c r="G3530" s="777"/>
      <c r="H3530" s="776"/>
      <c r="I3530" s="776"/>
      <c r="J3530" s="776"/>
      <c r="K3530" s="776"/>
      <c r="L3530" s="776"/>
      <c r="M3530" s="776"/>
      <c r="N3530" s="776"/>
      <c r="O3530" s="776"/>
      <c r="P3530" s="776"/>
      <c r="Q3530" s="776"/>
      <c r="R3530" s="776"/>
      <c r="S3530" s="776"/>
      <c r="T3530" s="776"/>
      <c r="U3530" s="776"/>
      <c r="V3530" s="46"/>
      <c r="W3530" s="46"/>
      <c r="X3530" s="775"/>
      <c r="Y3530" s="775"/>
      <c r="Z3530" s="775"/>
      <c r="AA3530" s="775"/>
      <c r="AB3530" s="775"/>
    </row>
    <row r="3531" spans="1:28" s="43" customFormat="1" x14ac:dyDescent="0.2">
      <c r="A3531" s="776"/>
      <c r="B3531" s="780"/>
      <c r="D3531" s="779"/>
      <c r="E3531" s="779"/>
      <c r="F3531" s="778"/>
      <c r="G3531" s="777"/>
      <c r="H3531" s="776"/>
      <c r="I3531" s="776"/>
      <c r="J3531" s="776"/>
      <c r="K3531" s="776"/>
      <c r="L3531" s="776"/>
      <c r="M3531" s="776"/>
      <c r="N3531" s="776"/>
      <c r="O3531" s="776"/>
      <c r="P3531" s="776"/>
      <c r="Q3531" s="776"/>
      <c r="R3531" s="776"/>
      <c r="S3531" s="776"/>
      <c r="T3531" s="776"/>
      <c r="U3531" s="776"/>
      <c r="V3531" s="46"/>
      <c r="W3531" s="46"/>
      <c r="X3531" s="775"/>
      <c r="Y3531" s="775"/>
      <c r="Z3531" s="775"/>
      <c r="AA3531" s="775"/>
      <c r="AB3531" s="775"/>
    </row>
    <row r="3532" spans="1:28" s="43" customFormat="1" x14ac:dyDescent="0.2">
      <c r="A3532" s="776"/>
      <c r="B3532" s="780"/>
      <c r="D3532" s="779"/>
      <c r="E3532" s="779"/>
      <c r="F3532" s="778"/>
      <c r="G3532" s="777"/>
      <c r="H3532" s="776"/>
      <c r="I3532" s="776"/>
      <c r="J3532" s="776"/>
      <c r="K3532" s="776"/>
      <c r="L3532" s="776"/>
      <c r="M3532" s="776"/>
      <c r="N3532" s="776"/>
      <c r="O3532" s="776"/>
      <c r="P3532" s="776"/>
      <c r="Q3532" s="776"/>
      <c r="R3532" s="776"/>
      <c r="S3532" s="776"/>
      <c r="T3532" s="776"/>
      <c r="U3532" s="776"/>
      <c r="V3532" s="46"/>
      <c r="W3532" s="46"/>
      <c r="X3532" s="775"/>
      <c r="Y3532" s="775"/>
      <c r="Z3532" s="775"/>
      <c r="AA3532" s="775"/>
      <c r="AB3532" s="775"/>
    </row>
    <row r="3533" spans="1:28" s="43" customFormat="1" x14ac:dyDescent="0.2">
      <c r="A3533" s="776"/>
      <c r="B3533" s="780"/>
      <c r="D3533" s="779"/>
      <c r="E3533" s="779"/>
      <c r="F3533" s="778"/>
      <c r="G3533" s="777"/>
      <c r="H3533" s="776"/>
      <c r="I3533" s="776"/>
      <c r="J3533" s="776"/>
      <c r="K3533" s="776"/>
      <c r="L3533" s="776"/>
      <c r="M3533" s="776"/>
      <c r="N3533" s="776"/>
      <c r="O3533" s="776"/>
      <c r="P3533" s="776"/>
      <c r="Q3533" s="776"/>
      <c r="R3533" s="776"/>
      <c r="S3533" s="776"/>
      <c r="T3533" s="776"/>
      <c r="U3533" s="776"/>
      <c r="V3533" s="46"/>
      <c r="W3533" s="46"/>
      <c r="X3533" s="775"/>
      <c r="Y3533" s="775"/>
      <c r="Z3533" s="775"/>
      <c r="AA3533" s="775"/>
      <c r="AB3533" s="775"/>
    </row>
    <row r="3534" spans="1:28" s="43" customFormat="1" x14ac:dyDescent="0.2">
      <c r="A3534" s="776"/>
      <c r="B3534" s="780"/>
      <c r="D3534" s="779"/>
      <c r="E3534" s="779"/>
      <c r="F3534" s="778"/>
      <c r="G3534" s="777"/>
      <c r="H3534" s="776"/>
      <c r="I3534" s="776"/>
      <c r="J3534" s="776"/>
      <c r="K3534" s="776"/>
      <c r="L3534" s="776"/>
      <c r="M3534" s="776"/>
      <c r="N3534" s="776"/>
      <c r="O3534" s="776"/>
      <c r="P3534" s="776"/>
      <c r="Q3534" s="776"/>
      <c r="R3534" s="776"/>
      <c r="S3534" s="776"/>
      <c r="T3534" s="776"/>
      <c r="U3534" s="776"/>
      <c r="V3534" s="46"/>
      <c r="W3534" s="46"/>
      <c r="X3534" s="775"/>
      <c r="Y3534" s="775"/>
      <c r="Z3534" s="775"/>
      <c r="AA3534" s="775"/>
      <c r="AB3534" s="775"/>
    </row>
    <row r="3535" spans="1:28" s="43" customFormat="1" x14ac:dyDescent="0.2">
      <c r="A3535" s="776"/>
      <c r="B3535" s="780"/>
      <c r="D3535" s="779"/>
      <c r="E3535" s="779"/>
      <c r="F3535" s="778"/>
      <c r="G3535" s="777"/>
      <c r="H3535" s="776"/>
      <c r="I3535" s="776"/>
      <c r="J3535" s="776"/>
      <c r="K3535" s="776"/>
      <c r="L3535" s="776"/>
      <c r="M3535" s="776"/>
      <c r="N3535" s="776"/>
      <c r="O3535" s="776"/>
      <c r="P3535" s="776"/>
      <c r="Q3535" s="776"/>
      <c r="R3535" s="776"/>
      <c r="S3535" s="776"/>
      <c r="T3535" s="776"/>
      <c r="U3535" s="776"/>
      <c r="V3535" s="46"/>
      <c r="W3535" s="46"/>
      <c r="X3535" s="775"/>
      <c r="Y3535" s="775"/>
      <c r="Z3535" s="775"/>
      <c r="AA3535" s="775"/>
      <c r="AB3535" s="775"/>
    </row>
    <row r="3536" spans="1:28" s="43" customFormat="1" x14ac:dyDescent="0.2">
      <c r="A3536" s="776"/>
      <c r="B3536" s="780"/>
      <c r="D3536" s="779"/>
      <c r="E3536" s="779"/>
      <c r="F3536" s="778"/>
      <c r="G3536" s="777"/>
      <c r="H3536" s="776"/>
      <c r="I3536" s="776"/>
      <c r="J3536" s="776"/>
      <c r="K3536" s="776"/>
      <c r="L3536" s="776"/>
      <c r="M3536" s="776"/>
      <c r="N3536" s="776"/>
      <c r="O3536" s="776"/>
      <c r="P3536" s="776"/>
      <c r="Q3536" s="776"/>
      <c r="R3536" s="776"/>
      <c r="S3536" s="776"/>
      <c r="T3536" s="776"/>
      <c r="U3536" s="776"/>
      <c r="V3536" s="46"/>
      <c r="W3536" s="46"/>
      <c r="X3536" s="775"/>
      <c r="Y3536" s="775"/>
      <c r="Z3536" s="775"/>
      <c r="AA3536" s="775"/>
      <c r="AB3536" s="775"/>
    </row>
    <row r="3537" spans="1:28" s="43" customFormat="1" x14ac:dyDescent="0.2">
      <c r="A3537" s="776"/>
      <c r="B3537" s="780"/>
      <c r="D3537" s="779"/>
      <c r="E3537" s="779"/>
      <c r="F3537" s="778"/>
      <c r="G3537" s="777"/>
      <c r="H3537" s="776"/>
      <c r="I3537" s="776"/>
      <c r="J3537" s="776"/>
      <c r="K3537" s="776"/>
      <c r="L3537" s="776"/>
      <c r="M3537" s="776"/>
      <c r="N3537" s="776"/>
      <c r="O3537" s="776"/>
      <c r="P3537" s="776"/>
      <c r="Q3537" s="776"/>
      <c r="R3537" s="776"/>
      <c r="S3537" s="776"/>
      <c r="T3537" s="776"/>
      <c r="U3537" s="776"/>
      <c r="V3537" s="46"/>
      <c r="W3537" s="46"/>
      <c r="X3537" s="775"/>
      <c r="Y3537" s="775"/>
      <c r="Z3537" s="775"/>
      <c r="AA3537" s="775"/>
      <c r="AB3537" s="775"/>
    </row>
    <row r="3538" spans="1:28" s="43" customFormat="1" x14ac:dyDescent="0.2">
      <c r="A3538" s="776"/>
      <c r="B3538" s="780"/>
      <c r="D3538" s="779"/>
      <c r="E3538" s="779"/>
      <c r="F3538" s="778"/>
      <c r="G3538" s="777"/>
      <c r="H3538" s="776"/>
      <c r="I3538" s="776"/>
      <c r="J3538" s="776"/>
      <c r="K3538" s="776"/>
      <c r="L3538" s="776"/>
      <c r="M3538" s="776"/>
      <c r="N3538" s="776"/>
      <c r="O3538" s="776"/>
      <c r="P3538" s="776"/>
      <c r="Q3538" s="776"/>
      <c r="R3538" s="776"/>
      <c r="S3538" s="776"/>
      <c r="T3538" s="776"/>
      <c r="U3538" s="776"/>
      <c r="V3538" s="46"/>
      <c r="W3538" s="46"/>
      <c r="X3538" s="775"/>
      <c r="Y3538" s="775"/>
      <c r="Z3538" s="775"/>
      <c r="AA3538" s="775"/>
      <c r="AB3538" s="775"/>
    </row>
    <row r="3539" spans="1:28" s="43" customFormat="1" x14ac:dyDescent="0.2">
      <c r="A3539" s="776"/>
      <c r="B3539" s="780"/>
      <c r="D3539" s="779"/>
      <c r="E3539" s="779"/>
      <c r="F3539" s="778"/>
      <c r="G3539" s="777"/>
      <c r="H3539" s="776"/>
      <c r="I3539" s="776"/>
      <c r="J3539" s="776"/>
      <c r="K3539" s="776"/>
      <c r="L3539" s="776"/>
      <c r="M3539" s="776"/>
      <c r="N3539" s="776"/>
      <c r="O3539" s="776"/>
      <c r="P3539" s="776"/>
      <c r="Q3539" s="776"/>
      <c r="R3539" s="776"/>
      <c r="S3539" s="776"/>
      <c r="T3539" s="776"/>
      <c r="U3539" s="776"/>
      <c r="V3539" s="46"/>
      <c r="W3539" s="46"/>
      <c r="X3539" s="775"/>
      <c r="Y3539" s="775"/>
      <c r="Z3539" s="775"/>
      <c r="AA3539" s="775"/>
      <c r="AB3539" s="775"/>
    </row>
    <row r="3540" spans="1:28" s="43" customFormat="1" x14ac:dyDescent="0.2">
      <c r="A3540" s="776"/>
      <c r="B3540" s="780"/>
      <c r="D3540" s="779"/>
      <c r="E3540" s="779"/>
      <c r="F3540" s="778"/>
      <c r="G3540" s="777"/>
      <c r="H3540" s="776"/>
      <c r="I3540" s="776"/>
      <c r="J3540" s="776"/>
      <c r="K3540" s="776"/>
      <c r="L3540" s="776"/>
      <c r="M3540" s="776"/>
      <c r="N3540" s="776"/>
      <c r="O3540" s="776"/>
      <c r="P3540" s="776"/>
      <c r="Q3540" s="776"/>
      <c r="R3540" s="776"/>
      <c r="S3540" s="776"/>
      <c r="T3540" s="776"/>
      <c r="U3540" s="776"/>
      <c r="V3540" s="46"/>
      <c r="W3540" s="46"/>
      <c r="X3540" s="775"/>
      <c r="Y3540" s="775"/>
      <c r="Z3540" s="775"/>
      <c r="AA3540" s="775"/>
      <c r="AB3540" s="775"/>
    </row>
    <row r="3541" spans="1:28" s="43" customFormat="1" x14ac:dyDescent="0.2">
      <c r="A3541" s="776"/>
      <c r="B3541" s="780"/>
      <c r="D3541" s="779"/>
      <c r="E3541" s="779"/>
      <c r="F3541" s="778"/>
      <c r="G3541" s="777"/>
      <c r="H3541" s="776"/>
      <c r="I3541" s="776"/>
      <c r="J3541" s="776"/>
      <c r="K3541" s="776"/>
      <c r="L3541" s="776"/>
      <c r="M3541" s="776"/>
      <c r="N3541" s="776"/>
      <c r="O3541" s="776"/>
      <c r="P3541" s="776"/>
      <c r="Q3541" s="776"/>
      <c r="R3541" s="776"/>
      <c r="S3541" s="776"/>
      <c r="T3541" s="776"/>
      <c r="U3541" s="776"/>
      <c r="V3541" s="46"/>
      <c r="W3541" s="46"/>
      <c r="X3541" s="775"/>
      <c r="Y3541" s="775"/>
      <c r="Z3541" s="775"/>
      <c r="AA3541" s="775"/>
      <c r="AB3541" s="775"/>
    </row>
    <row r="3542" spans="1:28" s="43" customFormat="1" x14ac:dyDescent="0.2">
      <c r="A3542" s="776"/>
      <c r="B3542" s="780"/>
      <c r="D3542" s="779"/>
      <c r="E3542" s="779"/>
      <c r="F3542" s="778"/>
      <c r="G3542" s="777"/>
      <c r="H3542" s="776"/>
      <c r="I3542" s="776"/>
      <c r="J3542" s="776"/>
      <c r="K3542" s="776"/>
      <c r="L3542" s="776"/>
      <c r="M3542" s="776"/>
      <c r="N3542" s="776"/>
      <c r="O3542" s="776"/>
      <c r="P3542" s="776"/>
      <c r="Q3542" s="776"/>
      <c r="R3542" s="776"/>
      <c r="S3542" s="776"/>
      <c r="T3542" s="776"/>
      <c r="U3542" s="776"/>
      <c r="V3542" s="46"/>
      <c r="W3542" s="46"/>
      <c r="X3542" s="775"/>
      <c r="Y3542" s="775"/>
      <c r="Z3542" s="775"/>
      <c r="AA3542" s="775"/>
      <c r="AB3542" s="775"/>
    </row>
    <row r="3543" spans="1:28" s="43" customFormat="1" x14ac:dyDescent="0.2">
      <c r="A3543" s="776"/>
      <c r="B3543" s="780"/>
      <c r="D3543" s="779"/>
      <c r="E3543" s="779"/>
      <c r="F3543" s="778"/>
      <c r="G3543" s="777"/>
      <c r="H3543" s="776"/>
      <c r="I3543" s="776"/>
      <c r="J3543" s="776"/>
      <c r="K3543" s="776"/>
      <c r="L3543" s="776"/>
      <c r="M3543" s="776"/>
      <c r="N3543" s="776"/>
      <c r="O3543" s="776"/>
      <c r="P3543" s="776"/>
      <c r="Q3543" s="776"/>
      <c r="R3543" s="776"/>
      <c r="S3543" s="776"/>
      <c r="T3543" s="776"/>
      <c r="U3543" s="776"/>
      <c r="V3543" s="46"/>
      <c r="W3543" s="46"/>
      <c r="X3543" s="775"/>
      <c r="Y3543" s="775"/>
      <c r="Z3543" s="775"/>
      <c r="AA3543" s="775"/>
      <c r="AB3543" s="775"/>
    </row>
    <row r="3544" spans="1:28" s="43" customFormat="1" x14ac:dyDescent="0.2">
      <c r="A3544" s="776"/>
      <c r="B3544" s="780"/>
      <c r="D3544" s="779"/>
      <c r="E3544" s="779"/>
      <c r="F3544" s="778"/>
      <c r="G3544" s="777"/>
      <c r="H3544" s="776"/>
      <c r="I3544" s="776"/>
      <c r="J3544" s="776"/>
      <c r="K3544" s="776"/>
      <c r="L3544" s="776"/>
      <c r="M3544" s="776"/>
      <c r="N3544" s="776"/>
      <c r="O3544" s="776"/>
      <c r="P3544" s="776"/>
      <c r="Q3544" s="776"/>
      <c r="R3544" s="776"/>
      <c r="S3544" s="776"/>
      <c r="T3544" s="776"/>
      <c r="U3544" s="776"/>
      <c r="V3544" s="46"/>
      <c r="W3544" s="46"/>
      <c r="X3544" s="775"/>
      <c r="Y3544" s="775"/>
      <c r="Z3544" s="775"/>
      <c r="AA3544" s="775"/>
      <c r="AB3544" s="775"/>
    </row>
    <row r="3545" spans="1:28" s="43" customFormat="1" x14ac:dyDescent="0.2">
      <c r="A3545" s="776"/>
      <c r="B3545" s="780"/>
      <c r="D3545" s="779"/>
      <c r="E3545" s="779"/>
      <c r="F3545" s="778"/>
      <c r="G3545" s="777"/>
      <c r="H3545" s="776"/>
      <c r="I3545" s="776"/>
      <c r="J3545" s="776"/>
      <c r="K3545" s="776"/>
      <c r="L3545" s="776"/>
      <c r="M3545" s="776"/>
      <c r="N3545" s="776"/>
      <c r="O3545" s="776"/>
      <c r="P3545" s="776"/>
      <c r="Q3545" s="776"/>
      <c r="R3545" s="776"/>
      <c r="S3545" s="776"/>
      <c r="T3545" s="776"/>
      <c r="U3545" s="776"/>
      <c r="V3545" s="46"/>
      <c r="W3545" s="46"/>
      <c r="X3545" s="775"/>
      <c r="Y3545" s="775"/>
      <c r="Z3545" s="775"/>
      <c r="AA3545" s="775"/>
      <c r="AB3545" s="775"/>
    </row>
    <row r="3546" spans="1:28" s="43" customFormat="1" x14ac:dyDescent="0.2">
      <c r="A3546" s="776"/>
      <c r="B3546" s="780"/>
      <c r="D3546" s="779"/>
      <c r="E3546" s="779"/>
      <c r="F3546" s="778"/>
      <c r="G3546" s="777"/>
      <c r="H3546" s="776"/>
      <c r="I3546" s="776"/>
      <c r="J3546" s="776"/>
      <c r="K3546" s="776"/>
      <c r="L3546" s="776"/>
      <c r="M3546" s="776"/>
      <c r="N3546" s="776"/>
      <c r="O3546" s="776"/>
      <c r="P3546" s="776"/>
      <c r="Q3546" s="776"/>
      <c r="R3546" s="776"/>
      <c r="S3546" s="776"/>
      <c r="T3546" s="776"/>
      <c r="U3546" s="776"/>
      <c r="V3546" s="46"/>
      <c r="W3546" s="46"/>
      <c r="X3546" s="775"/>
      <c r="Y3546" s="775"/>
      <c r="Z3546" s="775"/>
      <c r="AA3546" s="775"/>
      <c r="AB3546" s="775"/>
    </row>
    <row r="3547" spans="1:28" s="43" customFormat="1" x14ac:dyDescent="0.2">
      <c r="A3547" s="776"/>
      <c r="B3547" s="780"/>
      <c r="D3547" s="779"/>
      <c r="E3547" s="779"/>
      <c r="F3547" s="778"/>
      <c r="G3547" s="777"/>
      <c r="H3547" s="776"/>
      <c r="I3547" s="776"/>
      <c r="J3547" s="776"/>
      <c r="K3547" s="776"/>
      <c r="L3547" s="776"/>
      <c r="M3547" s="776"/>
      <c r="N3547" s="776"/>
      <c r="O3547" s="776"/>
      <c r="P3547" s="776"/>
      <c r="Q3547" s="776"/>
      <c r="R3547" s="776"/>
      <c r="S3547" s="776"/>
      <c r="T3547" s="776"/>
      <c r="U3547" s="776"/>
      <c r="V3547" s="46"/>
      <c r="W3547" s="46"/>
      <c r="X3547" s="775"/>
      <c r="Y3547" s="775"/>
      <c r="Z3547" s="775"/>
      <c r="AA3547" s="775"/>
      <c r="AB3547" s="775"/>
    </row>
    <row r="3548" spans="1:28" s="43" customFormat="1" x14ac:dyDescent="0.2">
      <c r="A3548" s="776"/>
      <c r="B3548" s="780"/>
      <c r="D3548" s="779"/>
      <c r="E3548" s="779"/>
      <c r="F3548" s="778"/>
      <c r="G3548" s="777"/>
      <c r="H3548" s="776"/>
      <c r="I3548" s="776"/>
      <c r="J3548" s="776"/>
      <c r="K3548" s="776"/>
      <c r="L3548" s="776"/>
      <c r="M3548" s="776"/>
      <c r="N3548" s="776"/>
      <c r="O3548" s="776"/>
      <c r="P3548" s="776"/>
      <c r="Q3548" s="776"/>
      <c r="R3548" s="776"/>
      <c r="S3548" s="776"/>
      <c r="T3548" s="776"/>
      <c r="U3548" s="776"/>
      <c r="V3548" s="46"/>
      <c r="W3548" s="46"/>
      <c r="X3548" s="775"/>
      <c r="Y3548" s="775"/>
      <c r="Z3548" s="775"/>
      <c r="AA3548" s="775"/>
      <c r="AB3548" s="775"/>
    </row>
    <row r="3549" spans="1:28" s="43" customFormat="1" x14ac:dyDescent="0.2">
      <c r="A3549" s="776"/>
      <c r="B3549" s="780"/>
      <c r="D3549" s="779"/>
      <c r="E3549" s="779"/>
      <c r="F3549" s="778"/>
      <c r="G3549" s="777"/>
      <c r="H3549" s="776"/>
      <c r="I3549" s="776"/>
      <c r="J3549" s="776"/>
      <c r="K3549" s="776"/>
      <c r="L3549" s="776"/>
      <c r="M3549" s="776"/>
      <c r="N3549" s="776"/>
      <c r="O3549" s="776"/>
      <c r="P3549" s="776"/>
      <c r="Q3549" s="776"/>
      <c r="R3549" s="776"/>
      <c r="S3549" s="776"/>
      <c r="T3549" s="776"/>
      <c r="U3549" s="776"/>
      <c r="V3549" s="46"/>
      <c r="W3549" s="46"/>
      <c r="X3549" s="775"/>
      <c r="Y3549" s="775"/>
      <c r="Z3549" s="775"/>
      <c r="AA3549" s="775"/>
      <c r="AB3549" s="775"/>
    </row>
    <row r="3550" spans="1:28" s="43" customFormat="1" x14ac:dyDescent="0.2">
      <c r="A3550" s="776"/>
      <c r="B3550" s="780"/>
      <c r="D3550" s="779"/>
      <c r="E3550" s="779"/>
      <c r="F3550" s="778"/>
      <c r="G3550" s="777"/>
      <c r="H3550" s="776"/>
      <c r="I3550" s="776"/>
      <c r="J3550" s="776"/>
      <c r="K3550" s="776"/>
      <c r="L3550" s="776"/>
      <c r="M3550" s="776"/>
      <c r="N3550" s="776"/>
      <c r="O3550" s="776"/>
      <c r="P3550" s="776"/>
      <c r="Q3550" s="776"/>
      <c r="R3550" s="776"/>
      <c r="S3550" s="776"/>
      <c r="T3550" s="776"/>
      <c r="U3550" s="776"/>
      <c r="V3550" s="46"/>
      <c r="W3550" s="46"/>
      <c r="X3550" s="775"/>
      <c r="Y3550" s="775"/>
      <c r="Z3550" s="775"/>
      <c r="AA3550" s="775"/>
      <c r="AB3550" s="775"/>
    </row>
    <row r="3551" spans="1:28" s="43" customFormat="1" x14ac:dyDescent="0.2">
      <c r="A3551" s="776"/>
      <c r="B3551" s="780"/>
      <c r="D3551" s="779"/>
      <c r="E3551" s="779"/>
      <c r="F3551" s="778"/>
      <c r="G3551" s="777"/>
      <c r="H3551" s="776"/>
      <c r="I3551" s="776"/>
      <c r="J3551" s="776"/>
      <c r="K3551" s="776"/>
      <c r="L3551" s="776"/>
      <c r="M3551" s="776"/>
      <c r="N3551" s="776"/>
      <c r="O3551" s="776"/>
      <c r="P3551" s="776"/>
      <c r="Q3551" s="776"/>
      <c r="R3551" s="776"/>
      <c r="S3551" s="776"/>
      <c r="T3551" s="776"/>
      <c r="U3551" s="776"/>
      <c r="V3551" s="46"/>
      <c r="W3551" s="46"/>
      <c r="X3551" s="775"/>
      <c r="Y3551" s="775"/>
      <c r="Z3551" s="775"/>
      <c r="AA3551" s="775"/>
      <c r="AB3551" s="775"/>
    </row>
    <row r="3552" spans="1:28" s="43" customFormat="1" x14ac:dyDescent="0.2">
      <c r="A3552" s="776"/>
      <c r="B3552" s="780"/>
      <c r="D3552" s="779"/>
      <c r="E3552" s="779"/>
      <c r="F3552" s="778"/>
      <c r="G3552" s="777"/>
      <c r="H3552" s="776"/>
      <c r="I3552" s="776"/>
      <c r="J3552" s="776"/>
      <c r="K3552" s="776"/>
      <c r="L3552" s="776"/>
      <c r="M3552" s="776"/>
      <c r="N3552" s="776"/>
      <c r="O3552" s="776"/>
      <c r="P3552" s="776"/>
      <c r="Q3552" s="776"/>
      <c r="R3552" s="776"/>
      <c r="S3552" s="776"/>
      <c r="T3552" s="776"/>
      <c r="U3552" s="776"/>
      <c r="V3552" s="46"/>
      <c r="W3552" s="46"/>
      <c r="X3552" s="775"/>
      <c r="Y3552" s="775"/>
      <c r="Z3552" s="775"/>
      <c r="AA3552" s="775"/>
      <c r="AB3552" s="775"/>
    </row>
    <row r="3553" spans="1:28" s="43" customFormat="1" x14ac:dyDescent="0.2">
      <c r="A3553" s="776"/>
      <c r="B3553" s="780"/>
      <c r="D3553" s="779"/>
      <c r="E3553" s="779"/>
      <c r="F3553" s="778"/>
      <c r="G3553" s="777"/>
      <c r="H3553" s="776"/>
      <c r="I3553" s="776"/>
      <c r="J3553" s="776"/>
      <c r="K3553" s="776"/>
      <c r="L3553" s="776"/>
      <c r="M3553" s="776"/>
      <c r="N3553" s="776"/>
      <c r="O3553" s="776"/>
      <c r="P3553" s="776"/>
      <c r="Q3553" s="776"/>
      <c r="R3553" s="776"/>
      <c r="S3553" s="776"/>
      <c r="T3553" s="776"/>
      <c r="U3553" s="776"/>
      <c r="V3553" s="46"/>
      <c r="W3553" s="46"/>
      <c r="X3553" s="775"/>
      <c r="Y3553" s="775"/>
      <c r="Z3553" s="775"/>
      <c r="AA3553" s="775"/>
      <c r="AB3553" s="775"/>
    </row>
    <row r="3554" spans="1:28" s="43" customFormat="1" x14ac:dyDescent="0.2">
      <c r="A3554" s="776"/>
      <c r="B3554" s="780"/>
      <c r="D3554" s="779"/>
      <c r="E3554" s="779"/>
      <c r="F3554" s="778"/>
      <c r="G3554" s="777"/>
      <c r="H3554" s="776"/>
      <c r="I3554" s="776"/>
      <c r="J3554" s="776"/>
      <c r="K3554" s="776"/>
      <c r="L3554" s="776"/>
      <c r="M3554" s="776"/>
      <c r="N3554" s="776"/>
      <c r="O3554" s="776"/>
      <c r="P3554" s="776"/>
      <c r="Q3554" s="776"/>
      <c r="R3554" s="776"/>
      <c r="S3554" s="776"/>
      <c r="T3554" s="776"/>
      <c r="U3554" s="776"/>
      <c r="V3554" s="46"/>
      <c r="W3554" s="46"/>
      <c r="X3554" s="775"/>
      <c r="Y3554" s="775"/>
      <c r="Z3554" s="775"/>
      <c r="AA3554" s="775"/>
      <c r="AB3554" s="775"/>
    </row>
    <row r="3555" spans="1:28" s="43" customFormat="1" x14ac:dyDescent="0.2">
      <c r="A3555" s="776"/>
      <c r="B3555" s="780"/>
      <c r="D3555" s="779"/>
      <c r="E3555" s="779"/>
      <c r="F3555" s="778"/>
      <c r="G3555" s="777"/>
      <c r="H3555" s="776"/>
      <c r="I3555" s="776"/>
      <c r="J3555" s="776"/>
      <c r="K3555" s="776"/>
      <c r="L3555" s="776"/>
      <c r="M3555" s="776"/>
      <c r="N3555" s="776"/>
      <c r="O3555" s="776"/>
      <c r="P3555" s="776"/>
      <c r="Q3555" s="776"/>
      <c r="R3555" s="776"/>
      <c r="S3555" s="776"/>
      <c r="T3555" s="776"/>
      <c r="U3555" s="776"/>
      <c r="V3555" s="46"/>
      <c r="W3555" s="46"/>
      <c r="X3555" s="775"/>
      <c r="Y3555" s="775"/>
      <c r="Z3555" s="775"/>
      <c r="AA3555" s="775"/>
      <c r="AB3555" s="775"/>
    </row>
    <row r="3556" spans="1:28" s="43" customFormat="1" x14ac:dyDescent="0.2">
      <c r="A3556" s="776"/>
      <c r="B3556" s="780"/>
      <c r="D3556" s="779"/>
      <c r="E3556" s="779"/>
      <c r="F3556" s="778"/>
      <c r="G3556" s="777"/>
      <c r="H3556" s="776"/>
      <c r="I3556" s="776"/>
      <c r="J3556" s="776"/>
      <c r="K3556" s="776"/>
      <c r="L3556" s="776"/>
      <c r="M3556" s="776"/>
      <c r="N3556" s="776"/>
      <c r="O3556" s="776"/>
      <c r="P3556" s="776"/>
      <c r="Q3556" s="776"/>
      <c r="R3556" s="776"/>
      <c r="S3556" s="776"/>
      <c r="T3556" s="776"/>
      <c r="U3556" s="776"/>
      <c r="V3556" s="46"/>
      <c r="W3556" s="46"/>
      <c r="X3556" s="775"/>
      <c r="Y3556" s="775"/>
      <c r="Z3556" s="775"/>
      <c r="AA3556" s="775"/>
      <c r="AB3556" s="775"/>
    </row>
    <row r="3557" spans="1:28" s="43" customFormat="1" x14ac:dyDescent="0.2">
      <c r="A3557" s="776"/>
      <c r="B3557" s="780"/>
      <c r="D3557" s="779"/>
      <c r="E3557" s="779"/>
      <c r="F3557" s="778"/>
      <c r="G3557" s="777"/>
      <c r="H3557" s="776"/>
      <c r="I3557" s="776"/>
      <c r="J3557" s="776"/>
      <c r="K3557" s="776"/>
      <c r="L3557" s="776"/>
      <c r="M3557" s="776"/>
      <c r="N3557" s="776"/>
      <c r="O3557" s="776"/>
      <c r="P3557" s="776"/>
      <c r="Q3557" s="776"/>
      <c r="R3557" s="776"/>
      <c r="S3557" s="776"/>
      <c r="T3557" s="776"/>
      <c r="U3557" s="776"/>
      <c r="V3557" s="46"/>
      <c r="W3557" s="46"/>
      <c r="X3557" s="775"/>
      <c r="Y3557" s="775"/>
      <c r="Z3557" s="775"/>
      <c r="AA3557" s="775"/>
      <c r="AB3557" s="775"/>
    </row>
    <row r="3558" spans="1:28" s="43" customFormat="1" x14ac:dyDescent="0.2">
      <c r="A3558" s="776"/>
      <c r="B3558" s="780"/>
      <c r="D3558" s="779"/>
      <c r="E3558" s="779"/>
      <c r="F3558" s="778"/>
      <c r="G3558" s="777"/>
      <c r="H3558" s="776"/>
      <c r="I3558" s="776"/>
      <c r="J3558" s="776"/>
      <c r="K3558" s="776"/>
      <c r="L3558" s="776"/>
      <c r="M3558" s="776"/>
      <c r="N3558" s="776"/>
      <c r="O3558" s="776"/>
      <c r="P3558" s="776"/>
      <c r="Q3558" s="776"/>
      <c r="R3558" s="776"/>
      <c r="S3558" s="776"/>
      <c r="T3558" s="776"/>
      <c r="U3558" s="776"/>
      <c r="V3558" s="46"/>
      <c r="W3558" s="46"/>
      <c r="X3558" s="775"/>
      <c r="Y3558" s="775"/>
      <c r="Z3558" s="775"/>
      <c r="AA3558" s="775"/>
      <c r="AB3558" s="775"/>
    </row>
    <row r="3559" spans="1:28" s="43" customFormat="1" x14ac:dyDescent="0.2">
      <c r="A3559" s="776"/>
      <c r="B3559" s="780"/>
      <c r="D3559" s="779"/>
      <c r="E3559" s="779"/>
      <c r="F3559" s="778"/>
      <c r="G3559" s="777"/>
      <c r="H3559" s="776"/>
      <c r="I3559" s="776"/>
      <c r="J3559" s="776"/>
      <c r="K3559" s="776"/>
      <c r="L3559" s="776"/>
      <c r="M3559" s="776"/>
      <c r="N3559" s="776"/>
      <c r="O3559" s="776"/>
      <c r="P3559" s="776"/>
      <c r="Q3559" s="776"/>
      <c r="R3559" s="776"/>
      <c r="S3559" s="776"/>
      <c r="T3559" s="776"/>
      <c r="U3559" s="776"/>
      <c r="V3559" s="46"/>
      <c r="W3559" s="46"/>
      <c r="X3559" s="775"/>
      <c r="Y3559" s="775"/>
      <c r="Z3559" s="775"/>
      <c r="AA3559" s="775"/>
      <c r="AB3559" s="775"/>
    </row>
    <row r="3560" spans="1:28" s="43" customFormat="1" x14ac:dyDescent="0.2">
      <c r="A3560" s="776"/>
      <c r="B3560" s="780"/>
      <c r="D3560" s="779"/>
      <c r="E3560" s="779"/>
      <c r="F3560" s="778"/>
      <c r="G3560" s="777"/>
      <c r="H3560" s="776"/>
      <c r="I3560" s="776"/>
      <c r="J3560" s="776"/>
      <c r="K3560" s="776"/>
      <c r="L3560" s="776"/>
      <c r="M3560" s="776"/>
      <c r="N3560" s="776"/>
      <c r="O3560" s="776"/>
      <c r="P3560" s="776"/>
      <c r="Q3560" s="776"/>
      <c r="R3560" s="776"/>
      <c r="S3560" s="776"/>
      <c r="T3560" s="776"/>
      <c r="U3560" s="776"/>
      <c r="V3560" s="46"/>
      <c r="W3560" s="46"/>
      <c r="X3560" s="775"/>
      <c r="Y3560" s="775"/>
      <c r="Z3560" s="775"/>
      <c r="AA3560" s="775"/>
      <c r="AB3560" s="775"/>
    </row>
    <row r="3561" spans="1:28" s="43" customFormat="1" x14ac:dyDescent="0.2">
      <c r="A3561" s="776"/>
      <c r="B3561" s="780"/>
      <c r="D3561" s="779"/>
      <c r="E3561" s="779"/>
      <c r="F3561" s="778"/>
      <c r="G3561" s="777"/>
      <c r="H3561" s="776"/>
      <c r="I3561" s="776"/>
      <c r="J3561" s="776"/>
      <c r="K3561" s="776"/>
      <c r="L3561" s="776"/>
      <c r="M3561" s="776"/>
      <c r="N3561" s="776"/>
      <c r="O3561" s="776"/>
      <c r="P3561" s="776"/>
      <c r="Q3561" s="776"/>
      <c r="R3561" s="776"/>
      <c r="S3561" s="776"/>
      <c r="T3561" s="776"/>
      <c r="U3561" s="776"/>
      <c r="V3561" s="46"/>
      <c r="W3561" s="46"/>
      <c r="X3561" s="775"/>
      <c r="Y3561" s="775"/>
      <c r="Z3561" s="775"/>
      <c r="AA3561" s="775"/>
      <c r="AB3561" s="775"/>
    </row>
    <row r="3562" spans="1:28" s="43" customFormat="1" x14ac:dyDescent="0.2">
      <c r="A3562" s="776"/>
      <c r="B3562" s="780"/>
      <c r="D3562" s="779"/>
      <c r="E3562" s="779"/>
      <c r="F3562" s="778"/>
      <c r="G3562" s="777"/>
      <c r="H3562" s="776"/>
      <c r="I3562" s="776"/>
      <c r="J3562" s="776"/>
      <c r="K3562" s="776"/>
      <c r="L3562" s="776"/>
      <c r="M3562" s="776"/>
      <c r="N3562" s="776"/>
      <c r="O3562" s="776"/>
      <c r="P3562" s="776"/>
      <c r="Q3562" s="776"/>
      <c r="R3562" s="776"/>
      <c r="S3562" s="776"/>
      <c r="T3562" s="776"/>
      <c r="U3562" s="776"/>
      <c r="V3562" s="46"/>
      <c r="W3562" s="46"/>
      <c r="X3562" s="775"/>
      <c r="Y3562" s="775"/>
      <c r="Z3562" s="775"/>
      <c r="AA3562" s="775"/>
      <c r="AB3562" s="775"/>
    </row>
    <row r="3563" spans="1:28" s="43" customFormat="1" x14ac:dyDescent="0.2">
      <c r="A3563" s="776"/>
      <c r="B3563" s="780"/>
      <c r="D3563" s="779"/>
      <c r="E3563" s="779"/>
      <c r="F3563" s="778"/>
      <c r="G3563" s="777"/>
      <c r="H3563" s="776"/>
      <c r="I3563" s="776"/>
      <c r="J3563" s="776"/>
      <c r="K3563" s="776"/>
      <c r="L3563" s="776"/>
      <c r="M3563" s="776"/>
      <c r="N3563" s="776"/>
      <c r="O3563" s="776"/>
      <c r="P3563" s="776"/>
      <c r="Q3563" s="776"/>
      <c r="R3563" s="776"/>
      <c r="S3563" s="776"/>
      <c r="T3563" s="776"/>
      <c r="U3563" s="776"/>
      <c r="V3563" s="46"/>
      <c r="W3563" s="46"/>
      <c r="X3563" s="775"/>
      <c r="Y3563" s="775"/>
      <c r="Z3563" s="775"/>
      <c r="AA3563" s="775"/>
      <c r="AB3563" s="775"/>
    </row>
    <row r="3564" spans="1:28" s="43" customFormat="1" x14ac:dyDescent="0.2">
      <c r="A3564" s="776"/>
      <c r="B3564" s="780"/>
      <c r="D3564" s="779"/>
      <c r="E3564" s="779"/>
      <c r="F3564" s="778"/>
      <c r="G3564" s="777"/>
      <c r="H3564" s="776"/>
      <c r="I3564" s="776"/>
      <c r="J3564" s="776"/>
      <c r="K3564" s="776"/>
      <c r="L3564" s="776"/>
      <c r="M3564" s="776"/>
      <c r="N3564" s="776"/>
      <c r="O3564" s="776"/>
      <c r="P3564" s="776"/>
      <c r="Q3564" s="776"/>
      <c r="R3564" s="776"/>
      <c r="S3564" s="776"/>
      <c r="T3564" s="776"/>
      <c r="U3564" s="776"/>
      <c r="V3564" s="46"/>
      <c r="W3564" s="46"/>
      <c r="X3564" s="775"/>
      <c r="Y3564" s="775"/>
      <c r="Z3564" s="775"/>
      <c r="AA3564" s="775"/>
      <c r="AB3564" s="775"/>
    </row>
    <row r="3565" spans="1:28" s="43" customFormat="1" x14ac:dyDescent="0.2">
      <c r="A3565" s="776"/>
      <c r="B3565" s="780"/>
      <c r="D3565" s="779"/>
      <c r="E3565" s="779"/>
      <c r="F3565" s="778"/>
      <c r="G3565" s="777"/>
      <c r="H3565" s="776"/>
      <c r="I3565" s="776"/>
      <c r="J3565" s="776"/>
      <c r="K3565" s="776"/>
      <c r="L3565" s="776"/>
      <c r="M3565" s="776"/>
      <c r="N3565" s="776"/>
      <c r="O3565" s="776"/>
      <c r="P3565" s="776"/>
      <c r="Q3565" s="776"/>
      <c r="R3565" s="776"/>
      <c r="S3565" s="776"/>
      <c r="T3565" s="776"/>
      <c r="U3565" s="776"/>
      <c r="V3565" s="46"/>
      <c r="W3565" s="46"/>
      <c r="X3565" s="775"/>
      <c r="Y3565" s="775"/>
      <c r="Z3565" s="775"/>
      <c r="AA3565" s="775"/>
      <c r="AB3565" s="775"/>
    </row>
    <row r="3566" spans="1:28" s="43" customFormat="1" x14ac:dyDescent="0.2">
      <c r="A3566" s="776"/>
      <c r="B3566" s="780"/>
      <c r="D3566" s="779"/>
      <c r="E3566" s="779"/>
      <c r="F3566" s="778"/>
      <c r="G3566" s="777"/>
      <c r="H3566" s="776"/>
      <c r="I3566" s="776"/>
      <c r="J3566" s="776"/>
      <c r="K3566" s="776"/>
      <c r="L3566" s="776"/>
      <c r="M3566" s="776"/>
      <c r="N3566" s="776"/>
      <c r="O3566" s="776"/>
      <c r="P3566" s="776"/>
      <c r="Q3566" s="776"/>
      <c r="R3566" s="776"/>
      <c r="S3566" s="776"/>
      <c r="T3566" s="776"/>
      <c r="U3566" s="776"/>
      <c r="V3566" s="46"/>
      <c r="W3566" s="46"/>
      <c r="X3566" s="775"/>
      <c r="Y3566" s="775"/>
      <c r="Z3566" s="775"/>
      <c r="AA3566" s="775"/>
      <c r="AB3566" s="775"/>
    </row>
    <row r="3567" spans="1:28" s="43" customFormat="1" x14ac:dyDescent="0.2">
      <c r="A3567" s="776"/>
      <c r="B3567" s="780"/>
      <c r="D3567" s="779"/>
      <c r="E3567" s="779"/>
      <c r="F3567" s="778"/>
      <c r="G3567" s="777"/>
      <c r="H3567" s="776"/>
      <c r="I3567" s="776"/>
      <c r="J3567" s="776"/>
      <c r="K3567" s="776"/>
      <c r="L3567" s="776"/>
      <c r="M3567" s="776"/>
      <c r="N3567" s="776"/>
      <c r="O3567" s="776"/>
      <c r="P3567" s="776"/>
      <c r="Q3567" s="776"/>
      <c r="R3567" s="776"/>
      <c r="S3567" s="776"/>
      <c r="T3567" s="776"/>
      <c r="U3567" s="776"/>
      <c r="V3567" s="46"/>
      <c r="W3567" s="46"/>
      <c r="X3567" s="775"/>
      <c r="Y3567" s="775"/>
      <c r="Z3567" s="775"/>
      <c r="AA3567" s="775"/>
      <c r="AB3567" s="775"/>
    </row>
    <row r="3568" spans="1:28" s="43" customFormat="1" x14ac:dyDescent="0.2">
      <c r="A3568" s="776"/>
      <c r="B3568" s="780"/>
      <c r="D3568" s="779"/>
      <c r="E3568" s="779"/>
      <c r="F3568" s="778"/>
      <c r="G3568" s="777"/>
      <c r="H3568" s="776"/>
      <c r="I3568" s="776"/>
      <c r="J3568" s="776"/>
      <c r="K3568" s="776"/>
      <c r="L3568" s="776"/>
      <c r="M3568" s="776"/>
      <c r="N3568" s="776"/>
      <c r="O3568" s="776"/>
      <c r="P3568" s="776"/>
      <c r="Q3568" s="776"/>
      <c r="R3568" s="776"/>
      <c r="S3568" s="776"/>
      <c r="T3568" s="776"/>
      <c r="U3568" s="776"/>
      <c r="V3568" s="46"/>
      <c r="W3568" s="46"/>
      <c r="X3568" s="775"/>
      <c r="Y3568" s="775"/>
      <c r="Z3568" s="775"/>
      <c r="AA3568" s="775"/>
      <c r="AB3568" s="775"/>
    </row>
    <row r="3569" spans="1:28" s="43" customFormat="1" x14ac:dyDescent="0.2">
      <c r="A3569" s="776"/>
      <c r="B3569" s="780"/>
      <c r="D3569" s="779"/>
      <c r="E3569" s="779"/>
      <c r="F3569" s="778"/>
      <c r="G3569" s="777"/>
      <c r="H3569" s="776"/>
      <c r="I3569" s="776"/>
      <c r="J3569" s="776"/>
      <c r="K3569" s="776"/>
      <c r="L3569" s="776"/>
      <c r="M3569" s="776"/>
      <c r="N3569" s="776"/>
      <c r="O3569" s="776"/>
      <c r="P3569" s="776"/>
      <c r="Q3569" s="776"/>
      <c r="R3569" s="776"/>
      <c r="S3569" s="776"/>
      <c r="T3569" s="776"/>
      <c r="U3569" s="776"/>
      <c r="V3569" s="46"/>
      <c r="W3569" s="46"/>
      <c r="X3569" s="775"/>
      <c r="Y3569" s="775"/>
      <c r="Z3569" s="775"/>
      <c r="AA3569" s="775"/>
      <c r="AB3569" s="775"/>
    </row>
    <row r="3570" spans="1:28" s="43" customFormat="1" x14ac:dyDescent="0.2">
      <c r="A3570" s="776"/>
      <c r="B3570" s="780"/>
      <c r="D3570" s="779"/>
      <c r="E3570" s="779"/>
      <c r="F3570" s="778"/>
      <c r="G3570" s="777"/>
      <c r="H3570" s="776"/>
      <c r="I3570" s="776"/>
      <c r="J3570" s="776"/>
      <c r="K3570" s="776"/>
      <c r="L3570" s="776"/>
      <c r="M3570" s="776"/>
      <c r="N3570" s="776"/>
      <c r="O3570" s="776"/>
      <c r="P3570" s="776"/>
      <c r="Q3570" s="776"/>
      <c r="R3570" s="776"/>
      <c r="S3570" s="776"/>
      <c r="T3570" s="776"/>
      <c r="U3570" s="776"/>
      <c r="V3570" s="46"/>
      <c r="W3570" s="46"/>
      <c r="X3570" s="775"/>
      <c r="Y3570" s="775"/>
      <c r="Z3570" s="775"/>
      <c r="AA3570" s="775"/>
      <c r="AB3570" s="775"/>
    </row>
    <row r="3571" spans="1:28" s="43" customFormat="1" x14ac:dyDescent="0.2">
      <c r="A3571" s="776"/>
      <c r="B3571" s="780"/>
      <c r="D3571" s="779"/>
      <c r="E3571" s="779"/>
      <c r="F3571" s="778"/>
      <c r="G3571" s="777"/>
      <c r="H3571" s="776"/>
      <c r="I3571" s="776"/>
      <c r="J3571" s="776"/>
      <c r="K3571" s="776"/>
      <c r="L3571" s="776"/>
      <c r="M3571" s="776"/>
      <c r="N3571" s="776"/>
      <c r="O3571" s="776"/>
      <c r="P3571" s="776"/>
      <c r="Q3571" s="776"/>
      <c r="R3571" s="776"/>
      <c r="S3571" s="776"/>
      <c r="T3571" s="776"/>
      <c r="U3571" s="776"/>
      <c r="V3571" s="46"/>
      <c r="W3571" s="46"/>
      <c r="X3571" s="775"/>
      <c r="Y3571" s="775"/>
      <c r="Z3571" s="775"/>
      <c r="AA3571" s="775"/>
      <c r="AB3571" s="775"/>
    </row>
    <row r="3572" spans="1:28" s="43" customFormat="1" x14ac:dyDescent="0.2">
      <c r="A3572" s="776"/>
      <c r="B3572" s="780"/>
      <c r="D3572" s="779"/>
      <c r="E3572" s="779"/>
      <c r="F3572" s="778"/>
      <c r="G3572" s="777"/>
      <c r="H3572" s="776"/>
      <c r="I3572" s="776"/>
      <c r="J3572" s="776"/>
      <c r="K3572" s="776"/>
      <c r="L3572" s="776"/>
      <c r="M3572" s="776"/>
      <c r="N3572" s="776"/>
      <c r="O3572" s="776"/>
      <c r="P3572" s="776"/>
      <c r="Q3572" s="776"/>
      <c r="R3572" s="776"/>
      <c r="S3572" s="776"/>
      <c r="T3572" s="776"/>
      <c r="U3572" s="776"/>
      <c r="V3572" s="46"/>
      <c r="W3572" s="46"/>
      <c r="X3572" s="775"/>
      <c r="Y3572" s="775"/>
      <c r="Z3572" s="775"/>
      <c r="AA3572" s="775"/>
      <c r="AB3572" s="775"/>
    </row>
    <row r="3573" spans="1:28" s="43" customFormat="1" x14ac:dyDescent="0.2">
      <c r="A3573" s="776"/>
      <c r="B3573" s="780"/>
      <c r="D3573" s="779"/>
      <c r="E3573" s="779"/>
      <c r="F3573" s="778"/>
      <c r="G3573" s="777"/>
      <c r="H3573" s="776"/>
      <c r="I3573" s="776"/>
      <c r="J3573" s="776"/>
      <c r="K3573" s="776"/>
      <c r="L3573" s="776"/>
      <c r="M3573" s="776"/>
      <c r="N3573" s="776"/>
      <c r="O3573" s="776"/>
      <c r="P3573" s="776"/>
      <c r="Q3573" s="776"/>
      <c r="R3573" s="776"/>
      <c r="S3573" s="776"/>
      <c r="T3573" s="776"/>
      <c r="U3573" s="776"/>
      <c r="V3573" s="46"/>
      <c r="W3573" s="46"/>
      <c r="X3573" s="775"/>
      <c r="Y3573" s="775"/>
      <c r="Z3573" s="775"/>
      <c r="AA3573" s="775"/>
      <c r="AB3573" s="775"/>
    </row>
    <row r="3574" spans="1:28" s="43" customFormat="1" x14ac:dyDescent="0.2">
      <c r="A3574" s="776"/>
      <c r="B3574" s="780"/>
      <c r="D3574" s="779"/>
      <c r="E3574" s="779"/>
      <c r="F3574" s="778"/>
      <c r="G3574" s="777"/>
      <c r="H3574" s="776"/>
      <c r="I3574" s="776"/>
      <c r="J3574" s="776"/>
      <c r="K3574" s="776"/>
      <c r="L3574" s="776"/>
      <c r="M3574" s="776"/>
      <c r="N3574" s="776"/>
      <c r="O3574" s="776"/>
      <c r="P3574" s="776"/>
      <c r="Q3574" s="776"/>
      <c r="R3574" s="776"/>
      <c r="S3574" s="776"/>
      <c r="T3574" s="776"/>
      <c r="U3574" s="776"/>
      <c r="V3574" s="46"/>
      <c r="W3574" s="46"/>
      <c r="X3574" s="775"/>
      <c r="Y3574" s="775"/>
      <c r="Z3574" s="775"/>
      <c r="AA3574" s="775"/>
      <c r="AB3574" s="775"/>
    </row>
    <row r="3575" spans="1:28" s="43" customFormat="1" x14ac:dyDescent="0.2">
      <c r="A3575" s="776"/>
      <c r="B3575" s="780"/>
      <c r="D3575" s="779"/>
      <c r="E3575" s="779"/>
      <c r="F3575" s="778"/>
      <c r="G3575" s="777"/>
      <c r="H3575" s="776"/>
      <c r="I3575" s="776"/>
      <c r="J3575" s="776"/>
      <c r="K3575" s="776"/>
      <c r="L3575" s="776"/>
      <c r="M3575" s="776"/>
      <c r="N3575" s="776"/>
      <c r="O3575" s="776"/>
      <c r="P3575" s="776"/>
      <c r="Q3575" s="776"/>
      <c r="R3575" s="776"/>
      <c r="S3575" s="776"/>
      <c r="T3575" s="776"/>
      <c r="U3575" s="776"/>
      <c r="V3575" s="46"/>
      <c r="W3575" s="46"/>
      <c r="X3575" s="775"/>
      <c r="Y3575" s="775"/>
      <c r="Z3575" s="775"/>
      <c r="AA3575" s="775"/>
      <c r="AB3575" s="775"/>
    </row>
    <row r="3576" spans="1:28" s="43" customFormat="1" x14ac:dyDescent="0.2">
      <c r="A3576" s="776"/>
      <c r="B3576" s="780"/>
      <c r="D3576" s="779"/>
      <c r="E3576" s="779"/>
      <c r="F3576" s="778"/>
      <c r="G3576" s="777"/>
      <c r="H3576" s="776"/>
      <c r="I3576" s="776"/>
      <c r="J3576" s="776"/>
      <c r="K3576" s="776"/>
      <c r="L3576" s="776"/>
      <c r="M3576" s="776"/>
      <c r="N3576" s="776"/>
      <c r="O3576" s="776"/>
      <c r="P3576" s="776"/>
      <c r="Q3576" s="776"/>
      <c r="R3576" s="776"/>
      <c r="S3576" s="776"/>
      <c r="T3576" s="776"/>
      <c r="U3576" s="776"/>
      <c r="V3576" s="46"/>
      <c r="W3576" s="46"/>
      <c r="X3576" s="775"/>
      <c r="Y3576" s="775"/>
      <c r="Z3576" s="775"/>
      <c r="AA3576" s="775"/>
      <c r="AB3576" s="775"/>
    </row>
    <row r="3577" spans="1:28" s="43" customFormat="1" x14ac:dyDescent="0.2">
      <c r="A3577" s="776"/>
      <c r="B3577" s="780"/>
      <c r="D3577" s="779"/>
      <c r="E3577" s="779"/>
      <c r="F3577" s="778"/>
      <c r="G3577" s="777"/>
      <c r="H3577" s="776"/>
      <c r="I3577" s="776"/>
      <c r="J3577" s="776"/>
      <c r="K3577" s="776"/>
      <c r="L3577" s="776"/>
      <c r="M3577" s="776"/>
      <c r="N3577" s="776"/>
      <c r="O3577" s="776"/>
      <c r="P3577" s="776"/>
      <c r="Q3577" s="776"/>
      <c r="R3577" s="776"/>
      <c r="S3577" s="776"/>
      <c r="T3577" s="776"/>
      <c r="U3577" s="776"/>
      <c r="V3577" s="46"/>
      <c r="W3577" s="46"/>
      <c r="X3577" s="775"/>
      <c r="Y3577" s="775"/>
      <c r="Z3577" s="775"/>
      <c r="AA3577" s="775"/>
      <c r="AB3577" s="775"/>
    </row>
    <row r="3578" spans="1:28" s="43" customFormat="1" x14ac:dyDescent="0.2">
      <c r="A3578" s="776"/>
      <c r="B3578" s="780"/>
      <c r="D3578" s="779"/>
      <c r="E3578" s="779"/>
      <c r="F3578" s="778"/>
      <c r="G3578" s="777"/>
      <c r="H3578" s="776"/>
      <c r="I3578" s="776"/>
      <c r="J3578" s="776"/>
      <c r="K3578" s="776"/>
      <c r="L3578" s="776"/>
      <c r="M3578" s="776"/>
      <c r="N3578" s="776"/>
      <c r="O3578" s="776"/>
      <c r="P3578" s="776"/>
      <c r="Q3578" s="776"/>
      <c r="R3578" s="776"/>
      <c r="S3578" s="776"/>
      <c r="T3578" s="776"/>
      <c r="U3578" s="776"/>
      <c r="V3578" s="46"/>
      <c r="W3578" s="46"/>
      <c r="X3578" s="775"/>
      <c r="Y3578" s="775"/>
      <c r="Z3578" s="775"/>
      <c r="AA3578" s="775"/>
      <c r="AB3578" s="775"/>
    </row>
    <row r="3579" spans="1:28" s="43" customFormat="1" x14ac:dyDescent="0.2">
      <c r="A3579" s="776"/>
      <c r="B3579" s="780"/>
      <c r="D3579" s="779"/>
      <c r="E3579" s="779"/>
      <c r="F3579" s="778"/>
      <c r="G3579" s="777"/>
      <c r="H3579" s="776"/>
      <c r="I3579" s="776"/>
      <c r="J3579" s="776"/>
      <c r="K3579" s="776"/>
      <c r="L3579" s="776"/>
      <c r="M3579" s="776"/>
      <c r="N3579" s="776"/>
      <c r="O3579" s="776"/>
      <c r="P3579" s="776"/>
      <c r="Q3579" s="776"/>
      <c r="R3579" s="776"/>
      <c r="S3579" s="776"/>
      <c r="T3579" s="776"/>
      <c r="U3579" s="776"/>
      <c r="V3579" s="46"/>
      <c r="W3579" s="46"/>
      <c r="X3579" s="775"/>
      <c r="Y3579" s="775"/>
      <c r="Z3579" s="775"/>
      <c r="AA3579" s="775"/>
      <c r="AB3579" s="775"/>
    </row>
    <row r="3580" spans="1:28" s="43" customFormat="1" x14ac:dyDescent="0.2">
      <c r="A3580" s="776"/>
      <c r="B3580" s="780"/>
      <c r="D3580" s="779"/>
      <c r="E3580" s="779"/>
      <c r="F3580" s="778"/>
      <c r="G3580" s="777"/>
      <c r="H3580" s="776"/>
      <c r="I3580" s="776"/>
      <c r="J3580" s="776"/>
      <c r="K3580" s="776"/>
      <c r="L3580" s="776"/>
      <c r="M3580" s="776"/>
      <c r="N3580" s="776"/>
      <c r="O3580" s="776"/>
      <c r="P3580" s="776"/>
      <c r="Q3580" s="776"/>
      <c r="R3580" s="776"/>
      <c r="S3580" s="776"/>
      <c r="T3580" s="776"/>
      <c r="U3580" s="776"/>
      <c r="V3580" s="46"/>
      <c r="W3580" s="46"/>
      <c r="X3580" s="775"/>
      <c r="Y3580" s="775"/>
      <c r="Z3580" s="775"/>
      <c r="AA3580" s="775"/>
      <c r="AB3580" s="775"/>
    </row>
    <row r="3581" spans="1:28" s="43" customFormat="1" x14ac:dyDescent="0.2">
      <c r="A3581" s="776"/>
      <c r="B3581" s="780"/>
      <c r="D3581" s="779"/>
      <c r="E3581" s="779"/>
      <c r="F3581" s="778"/>
      <c r="G3581" s="777"/>
      <c r="H3581" s="776"/>
      <c r="I3581" s="776"/>
      <c r="J3581" s="776"/>
      <c r="K3581" s="776"/>
      <c r="L3581" s="776"/>
      <c r="M3581" s="776"/>
      <c r="N3581" s="776"/>
      <c r="O3581" s="776"/>
      <c r="P3581" s="776"/>
      <c r="Q3581" s="776"/>
      <c r="R3581" s="776"/>
      <c r="S3581" s="776"/>
      <c r="T3581" s="776"/>
      <c r="U3581" s="776"/>
      <c r="V3581" s="46"/>
      <c r="W3581" s="46"/>
      <c r="X3581" s="775"/>
      <c r="Y3581" s="775"/>
      <c r="Z3581" s="775"/>
      <c r="AA3581" s="775"/>
      <c r="AB3581" s="775"/>
    </row>
    <row r="3582" spans="1:28" s="43" customFormat="1" x14ac:dyDescent="0.2">
      <c r="A3582" s="776"/>
      <c r="B3582" s="780"/>
      <c r="D3582" s="779"/>
      <c r="E3582" s="779"/>
      <c r="F3582" s="778"/>
      <c r="G3582" s="777"/>
      <c r="H3582" s="776"/>
      <c r="I3582" s="776"/>
      <c r="J3582" s="776"/>
      <c r="K3582" s="776"/>
      <c r="L3582" s="776"/>
      <c r="M3582" s="776"/>
      <c r="N3582" s="776"/>
      <c r="O3582" s="776"/>
      <c r="P3582" s="776"/>
      <c r="Q3582" s="776"/>
      <c r="R3582" s="776"/>
      <c r="S3582" s="776"/>
      <c r="T3582" s="776"/>
      <c r="U3582" s="776"/>
      <c r="V3582" s="46"/>
      <c r="W3582" s="46"/>
      <c r="X3582" s="775"/>
      <c r="Y3582" s="775"/>
      <c r="Z3582" s="775"/>
      <c r="AA3582" s="775"/>
      <c r="AB3582" s="775"/>
    </row>
    <row r="3583" spans="1:28" s="43" customFormat="1" x14ac:dyDescent="0.2">
      <c r="A3583" s="776"/>
      <c r="B3583" s="780"/>
      <c r="D3583" s="779"/>
      <c r="E3583" s="779"/>
      <c r="F3583" s="778"/>
      <c r="G3583" s="777"/>
      <c r="H3583" s="776"/>
      <c r="I3583" s="776"/>
      <c r="J3583" s="776"/>
      <c r="K3583" s="776"/>
      <c r="L3583" s="776"/>
      <c r="M3583" s="776"/>
      <c r="N3583" s="776"/>
      <c r="O3583" s="776"/>
      <c r="P3583" s="776"/>
      <c r="Q3583" s="776"/>
      <c r="R3583" s="776"/>
      <c r="S3583" s="776"/>
      <c r="T3583" s="776"/>
      <c r="U3583" s="776"/>
      <c r="V3583" s="46"/>
      <c r="W3583" s="46"/>
      <c r="X3583" s="775"/>
      <c r="Y3583" s="775"/>
      <c r="Z3583" s="775"/>
      <c r="AA3583" s="775"/>
      <c r="AB3583" s="775"/>
    </row>
    <row r="3584" spans="1:28" s="43" customFormat="1" x14ac:dyDescent="0.2">
      <c r="A3584" s="776"/>
      <c r="B3584" s="780"/>
      <c r="D3584" s="779"/>
      <c r="E3584" s="779"/>
      <c r="F3584" s="778"/>
      <c r="G3584" s="777"/>
      <c r="H3584" s="776"/>
      <c r="I3584" s="776"/>
      <c r="J3584" s="776"/>
      <c r="K3584" s="776"/>
      <c r="L3584" s="776"/>
      <c r="M3584" s="776"/>
      <c r="N3584" s="776"/>
      <c r="O3584" s="776"/>
      <c r="P3584" s="776"/>
      <c r="Q3584" s="776"/>
      <c r="R3584" s="776"/>
      <c r="S3584" s="776"/>
      <c r="T3584" s="776"/>
      <c r="U3584" s="776"/>
      <c r="V3584" s="46"/>
      <c r="W3584" s="46"/>
      <c r="X3584" s="775"/>
      <c r="Y3584" s="775"/>
      <c r="Z3584" s="775"/>
      <c r="AA3584" s="775"/>
      <c r="AB3584" s="775"/>
    </row>
    <row r="3585" spans="1:28" s="43" customFormat="1" x14ac:dyDescent="0.2">
      <c r="A3585" s="776"/>
      <c r="B3585" s="780"/>
      <c r="D3585" s="779"/>
      <c r="E3585" s="779"/>
      <c r="F3585" s="778"/>
      <c r="G3585" s="777"/>
      <c r="H3585" s="776"/>
      <c r="I3585" s="776"/>
      <c r="J3585" s="776"/>
      <c r="K3585" s="776"/>
      <c r="L3585" s="776"/>
      <c r="M3585" s="776"/>
      <c r="N3585" s="776"/>
      <c r="O3585" s="776"/>
      <c r="P3585" s="776"/>
      <c r="Q3585" s="776"/>
      <c r="R3585" s="776"/>
      <c r="S3585" s="776"/>
      <c r="T3585" s="776"/>
      <c r="U3585" s="776"/>
      <c r="V3585" s="46"/>
      <c r="W3585" s="46"/>
      <c r="X3585" s="775"/>
      <c r="Y3585" s="775"/>
      <c r="Z3585" s="775"/>
      <c r="AA3585" s="775"/>
      <c r="AB3585" s="775"/>
    </row>
    <row r="3586" spans="1:28" s="43" customFormat="1" x14ac:dyDescent="0.2">
      <c r="A3586" s="776"/>
      <c r="B3586" s="780"/>
      <c r="D3586" s="779"/>
      <c r="E3586" s="779"/>
      <c r="F3586" s="778"/>
      <c r="G3586" s="777"/>
      <c r="H3586" s="776"/>
      <c r="I3586" s="776"/>
      <c r="J3586" s="776"/>
      <c r="K3586" s="776"/>
      <c r="L3586" s="776"/>
      <c r="M3586" s="776"/>
      <c r="N3586" s="776"/>
      <c r="O3586" s="776"/>
      <c r="P3586" s="776"/>
      <c r="Q3586" s="776"/>
      <c r="R3586" s="776"/>
      <c r="S3586" s="776"/>
      <c r="T3586" s="776"/>
      <c r="U3586" s="776"/>
      <c r="V3586" s="46"/>
      <c r="W3586" s="46"/>
      <c r="X3586" s="775"/>
      <c r="Y3586" s="775"/>
      <c r="Z3586" s="775"/>
      <c r="AA3586" s="775"/>
      <c r="AB3586" s="775"/>
    </row>
    <row r="3587" spans="1:28" s="43" customFormat="1" x14ac:dyDescent="0.2">
      <c r="A3587" s="776"/>
      <c r="B3587" s="780"/>
      <c r="D3587" s="779"/>
      <c r="E3587" s="779"/>
      <c r="F3587" s="778"/>
      <c r="G3587" s="777"/>
      <c r="H3587" s="776"/>
      <c r="I3587" s="776"/>
      <c r="J3587" s="776"/>
      <c r="K3587" s="776"/>
      <c r="L3587" s="776"/>
      <c r="M3587" s="776"/>
      <c r="N3587" s="776"/>
      <c r="O3587" s="776"/>
      <c r="P3587" s="776"/>
      <c r="Q3587" s="776"/>
      <c r="R3587" s="776"/>
      <c r="S3587" s="776"/>
      <c r="T3587" s="776"/>
      <c r="U3587" s="776"/>
      <c r="V3587" s="46"/>
      <c r="W3587" s="46"/>
      <c r="X3587" s="775"/>
      <c r="Y3587" s="775"/>
      <c r="Z3587" s="775"/>
      <c r="AA3587" s="775"/>
      <c r="AB3587" s="775"/>
    </row>
    <row r="3588" spans="1:28" s="43" customFormat="1" x14ac:dyDescent="0.2">
      <c r="A3588" s="776"/>
      <c r="B3588" s="780"/>
      <c r="D3588" s="779"/>
      <c r="E3588" s="779"/>
      <c r="F3588" s="778"/>
      <c r="G3588" s="777"/>
      <c r="H3588" s="776"/>
      <c r="I3588" s="776"/>
      <c r="J3588" s="776"/>
      <c r="K3588" s="776"/>
      <c r="L3588" s="776"/>
      <c r="M3588" s="776"/>
      <c r="N3588" s="776"/>
      <c r="O3588" s="776"/>
      <c r="P3588" s="776"/>
      <c r="Q3588" s="776"/>
      <c r="R3588" s="776"/>
      <c r="S3588" s="776"/>
      <c r="T3588" s="776"/>
      <c r="U3588" s="776"/>
      <c r="V3588" s="46"/>
      <c r="W3588" s="46"/>
      <c r="X3588" s="775"/>
      <c r="Y3588" s="775"/>
      <c r="Z3588" s="775"/>
      <c r="AA3588" s="775"/>
      <c r="AB3588" s="775"/>
    </row>
    <row r="3589" spans="1:28" s="43" customFormat="1" x14ac:dyDescent="0.2">
      <c r="A3589" s="776"/>
      <c r="B3589" s="780"/>
      <c r="D3589" s="779"/>
      <c r="E3589" s="779"/>
      <c r="F3589" s="778"/>
      <c r="G3589" s="777"/>
      <c r="H3589" s="776"/>
      <c r="I3589" s="776"/>
      <c r="J3589" s="776"/>
      <c r="K3589" s="776"/>
      <c r="L3589" s="776"/>
      <c r="M3589" s="776"/>
      <c r="N3589" s="776"/>
      <c r="O3589" s="776"/>
      <c r="P3589" s="776"/>
      <c r="Q3589" s="776"/>
      <c r="R3589" s="776"/>
      <c r="S3589" s="776"/>
      <c r="T3589" s="776"/>
      <c r="U3589" s="776"/>
      <c r="V3589" s="46"/>
      <c r="W3589" s="46"/>
      <c r="X3589" s="775"/>
      <c r="Y3589" s="775"/>
      <c r="Z3589" s="775"/>
      <c r="AA3589" s="775"/>
      <c r="AB3589" s="775"/>
    </row>
    <row r="3590" spans="1:28" s="43" customFormat="1" x14ac:dyDescent="0.2">
      <c r="A3590" s="776"/>
      <c r="B3590" s="780"/>
      <c r="D3590" s="779"/>
      <c r="E3590" s="779"/>
      <c r="F3590" s="778"/>
      <c r="G3590" s="777"/>
      <c r="H3590" s="776"/>
      <c r="I3590" s="776"/>
      <c r="J3590" s="776"/>
      <c r="K3590" s="776"/>
      <c r="L3590" s="776"/>
      <c r="M3590" s="776"/>
      <c r="N3590" s="776"/>
      <c r="O3590" s="776"/>
      <c r="P3590" s="776"/>
      <c r="Q3590" s="776"/>
      <c r="R3590" s="776"/>
      <c r="S3590" s="776"/>
      <c r="T3590" s="776"/>
      <c r="U3590" s="776"/>
      <c r="V3590" s="46"/>
      <c r="W3590" s="46"/>
      <c r="X3590" s="775"/>
      <c r="Y3590" s="775"/>
      <c r="Z3590" s="775"/>
      <c r="AA3590" s="775"/>
      <c r="AB3590" s="775"/>
    </row>
    <row r="3591" spans="1:28" s="43" customFormat="1" x14ac:dyDescent="0.2">
      <c r="A3591" s="776"/>
      <c r="B3591" s="780"/>
      <c r="D3591" s="779"/>
      <c r="E3591" s="779"/>
      <c r="F3591" s="778"/>
      <c r="G3591" s="777"/>
      <c r="H3591" s="776"/>
      <c r="I3591" s="776"/>
      <c r="J3591" s="776"/>
      <c r="K3591" s="776"/>
      <c r="L3591" s="776"/>
      <c r="M3591" s="776"/>
      <c r="N3591" s="776"/>
      <c r="O3591" s="776"/>
      <c r="P3591" s="776"/>
      <c r="Q3591" s="776"/>
      <c r="R3591" s="776"/>
      <c r="S3591" s="776"/>
      <c r="T3591" s="776"/>
      <c r="U3591" s="776"/>
      <c r="V3591" s="46"/>
      <c r="W3591" s="46"/>
      <c r="X3591" s="775"/>
      <c r="Y3591" s="775"/>
      <c r="Z3591" s="775"/>
      <c r="AA3591" s="775"/>
      <c r="AB3591" s="775"/>
    </row>
    <row r="3592" spans="1:28" s="43" customFormat="1" x14ac:dyDescent="0.2">
      <c r="A3592" s="776"/>
      <c r="B3592" s="780"/>
      <c r="D3592" s="779"/>
      <c r="E3592" s="779"/>
      <c r="F3592" s="778"/>
      <c r="G3592" s="777"/>
      <c r="H3592" s="776"/>
      <c r="I3592" s="776"/>
      <c r="J3592" s="776"/>
      <c r="K3592" s="776"/>
      <c r="L3592" s="776"/>
      <c r="M3592" s="776"/>
      <c r="N3592" s="776"/>
      <c r="O3592" s="776"/>
      <c r="P3592" s="776"/>
      <c r="Q3592" s="776"/>
      <c r="R3592" s="776"/>
      <c r="S3592" s="776"/>
      <c r="T3592" s="776"/>
      <c r="U3592" s="776"/>
      <c r="V3592" s="46"/>
      <c r="W3592" s="46"/>
      <c r="X3592" s="775"/>
      <c r="Y3592" s="775"/>
      <c r="Z3592" s="775"/>
      <c r="AA3592" s="775"/>
      <c r="AB3592" s="775"/>
    </row>
    <row r="3593" spans="1:28" s="43" customFormat="1" x14ac:dyDescent="0.2">
      <c r="A3593" s="776"/>
      <c r="B3593" s="780"/>
      <c r="D3593" s="779"/>
      <c r="E3593" s="779"/>
      <c r="F3593" s="778"/>
      <c r="G3593" s="777"/>
      <c r="H3593" s="776"/>
      <c r="I3593" s="776"/>
      <c r="J3593" s="776"/>
      <c r="K3593" s="776"/>
      <c r="L3593" s="776"/>
      <c r="M3593" s="776"/>
      <c r="N3593" s="776"/>
      <c r="O3593" s="776"/>
      <c r="P3593" s="776"/>
      <c r="Q3593" s="776"/>
      <c r="R3593" s="776"/>
      <c r="S3593" s="776"/>
      <c r="T3593" s="776"/>
      <c r="U3593" s="776"/>
      <c r="V3593" s="46"/>
      <c r="W3593" s="46"/>
      <c r="X3593" s="775"/>
      <c r="Y3593" s="775"/>
      <c r="Z3593" s="775"/>
      <c r="AA3593" s="775"/>
      <c r="AB3593" s="775"/>
    </row>
    <row r="3594" spans="1:28" s="43" customFormat="1" x14ac:dyDescent="0.2">
      <c r="A3594" s="776"/>
      <c r="B3594" s="780"/>
      <c r="D3594" s="779"/>
      <c r="E3594" s="779"/>
      <c r="F3594" s="778"/>
      <c r="G3594" s="777"/>
      <c r="H3594" s="776"/>
      <c r="I3594" s="776"/>
      <c r="J3594" s="776"/>
      <c r="K3594" s="776"/>
      <c r="L3594" s="776"/>
      <c r="M3594" s="776"/>
      <c r="N3594" s="776"/>
      <c r="O3594" s="776"/>
      <c r="P3594" s="776"/>
      <c r="Q3594" s="776"/>
      <c r="R3594" s="776"/>
      <c r="S3594" s="776"/>
      <c r="T3594" s="776"/>
      <c r="U3594" s="776"/>
      <c r="V3594" s="46"/>
      <c r="W3594" s="46"/>
      <c r="X3594" s="775"/>
      <c r="Y3594" s="775"/>
      <c r="Z3594" s="775"/>
      <c r="AA3594" s="775"/>
      <c r="AB3594" s="775"/>
    </row>
    <row r="3595" spans="1:28" s="43" customFormat="1" x14ac:dyDescent="0.2">
      <c r="A3595" s="776"/>
      <c r="B3595" s="780"/>
      <c r="D3595" s="779"/>
      <c r="E3595" s="779"/>
      <c r="F3595" s="778"/>
      <c r="G3595" s="777"/>
      <c r="H3595" s="776"/>
      <c r="I3595" s="776"/>
      <c r="J3595" s="776"/>
      <c r="K3595" s="776"/>
      <c r="L3595" s="776"/>
      <c r="M3595" s="776"/>
      <c r="N3595" s="776"/>
      <c r="O3595" s="776"/>
      <c r="P3595" s="776"/>
      <c r="Q3595" s="776"/>
      <c r="R3595" s="776"/>
      <c r="S3595" s="776"/>
      <c r="T3595" s="776"/>
      <c r="U3595" s="776"/>
      <c r="V3595" s="46"/>
      <c r="W3595" s="46"/>
      <c r="X3595" s="775"/>
      <c r="Y3595" s="775"/>
      <c r="Z3595" s="775"/>
      <c r="AA3595" s="775"/>
      <c r="AB3595" s="775"/>
    </row>
    <row r="3596" spans="1:28" s="43" customFormat="1" x14ac:dyDescent="0.2">
      <c r="A3596" s="776"/>
      <c r="B3596" s="780"/>
      <c r="D3596" s="779"/>
      <c r="E3596" s="779"/>
      <c r="F3596" s="778"/>
      <c r="G3596" s="777"/>
      <c r="H3596" s="776"/>
      <c r="I3596" s="776"/>
      <c r="J3596" s="776"/>
      <c r="K3596" s="776"/>
      <c r="L3596" s="776"/>
      <c r="M3596" s="776"/>
      <c r="N3596" s="776"/>
      <c r="O3596" s="776"/>
      <c r="P3596" s="776"/>
      <c r="Q3596" s="776"/>
      <c r="R3596" s="776"/>
      <c r="S3596" s="776"/>
      <c r="T3596" s="776"/>
      <c r="U3596" s="776"/>
      <c r="V3596" s="46"/>
      <c r="W3596" s="46"/>
      <c r="X3596" s="775"/>
      <c r="Y3596" s="775"/>
      <c r="Z3596" s="775"/>
      <c r="AA3596" s="775"/>
      <c r="AB3596" s="775"/>
    </row>
    <row r="3597" spans="1:28" s="43" customFormat="1" x14ac:dyDescent="0.2">
      <c r="A3597" s="776"/>
      <c r="B3597" s="780"/>
      <c r="D3597" s="779"/>
      <c r="E3597" s="779"/>
      <c r="F3597" s="778"/>
      <c r="G3597" s="777"/>
      <c r="H3597" s="776"/>
      <c r="I3597" s="776"/>
      <c r="J3597" s="776"/>
      <c r="K3597" s="776"/>
      <c r="L3597" s="776"/>
      <c r="M3597" s="776"/>
      <c r="N3597" s="776"/>
      <c r="O3597" s="776"/>
      <c r="P3597" s="776"/>
      <c r="Q3597" s="776"/>
      <c r="R3597" s="776"/>
      <c r="S3597" s="776"/>
      <c r="T3597" s="776"/>
      <c r="U3597" s="776"/>
      <c r="V3597" s="46"/>
      <c r="W3597" s="46"/>
      <c r="X3597" s="775"/>
      <c r="Y3597" s="775"/>
      <c r="Z3597" s="775"/>
      <c r="AA3597" s="775"/>
      <c r="AB3597" s="775"/>
    </row>
    <row r="3598" spans="1:28" s="43" customFormat="1" x14ac:dyDescent="0.2">
      <c r="A3598" s="776"/>
      <c r="B3598" s="780"/>
      <c r="D3598" s="779"/>
      <c r="E3598" s="779"/>
      <c r="F3598" s="778"/>
      <c r="G3598" s="777"/>
      <c r="H3598" s="776"/>
      <c r="I3598" s="776"/>
      <c r="J3598" s="776"/>
      <c r="K3598" s="776"/>
      <c r="L3598" s="776"/>
      <c r="M3598" s="776"/>
      <c r="N3598" s="776"/>
      <c r="O3598" s="776"/>
      <c r="P3598" s="776"/>
      <c r="Q3598" s="776"/>
      <c r="R3598" s="776"/>
      <c r="S3598" s="776"/>
      <c r="T3598" s="776"/>
      <c r="U3598" s="776"/>
      <c r="V3598" s="46"/>
      <c r="W3598" s="46"/>
      <c r="X3598" s="775"/>
      <c r="Y3598" s="775"/>
      <c r="Z3598" s="775"/>
      <c r="AA3598" s="775"/>
      <c r="AB3598" s="775"/>
    </row>
    <row r="3599" spans="1:28" s="43" customFormat="1" x14ac:dyDescent="0.2">
      <c r="A3599" s="776"/>
      <c r="B3599" s="780"/>
      <c r="D3599" s="779"/>
      <c r="E3599" s="779"/>
      <c r="F3599" s="778"/>
      <c r="G3599" s="777"/>
      <c r="H3599" s="776"/>
      <c r="I3599" s="776"/>
      <c r="J3599" s="776"/>
      <c r="K3599" s="776"/>
      <c r="L3599" s="776"/>
      <c r="M3599" s="776"/>
      <c r="N3599" s="776"/>
      <c r="O3599" s="776"/>
      <c r="P3599" s="776"/>
      <c r="Q3599" s="776"/>
      <c r="R3599" s="776"/>
      <c r="S3599" s="776"/>
      <c r="T3599" s="776"/>
      <c r="U3599" s="776"/>
      <c r="V3599" s="46"/>
      <c r="W3599" s="46"/>
      <c r="X3599" s="775"/>
      <c r="Y3599" s="775"/>
      <c r="Z3599" s="775"/>
      <c r="AA3599" s="775"/>
      <c r="AB3599" s="775"/>
    </row>
    <row r="3600" spans="1:28" s="43" customFormat="1" x14ac:dyDescent="0.2">
      <c r="A3600" s="776"/>
      <c r="B3600" s="780"/>
      <c r="D3600" s="779"/>
      <c r="E3600" s="779"/>
      <c r="F3600" s="778"/>
      <c r="G3600" s="777"/>
      <c r="H3600" s="776"/>
      <c r="I3600" s="776"/>
      <c r="J3600" s="776"/>
      <c r="K3600" s="776"/>
      <c r="L3600" s="776"/>
      <c r="M3600" s="776"/>
      <c r="N3600" s="776"/>
      <c r="O3600" s="776"/>
      <c r="P3600" s="776"/>
      <c r="Q3600" s="776"/>
      <c r="R3600" s="776"/>
      <c r="S3600" s="776"/>
      <c r="T3600" s="776"/>
      <c r="U3600" s="776"/>
      <c r="V3600" s="46"/>
      <c r="W3600" s="46"/>
      <c r="X3600" s="775"/>
      <c r="Y3600" s="775"/>
      <c r="Z3600" s="775"/>
      <c r="AA3600" s="775"/>
      <c r="AB3600" s="775"/>
    </row>
    <row r="3601" spans="1:28" s="43" customFormat="1" x14ac:dyDescent="0.2">
      <c r="A3601" s="776"/>
      <c r="B3601" s="780"/>
      <c r="D3601" s="779"/>
      <c r="E3601" s="779"/>
      <c r="F3601" s="778"/>
      <c r="G3601" s="777"/>
      <c r="H3601" s="776"/>
      <c r="I3601" s="776"/>
      <c r="J3601" s="776"/>
      <c r="K3601" s="776"/>
      <c r="L3601" s="776"/>
      <c r="M3601" s="776"/>
      <c r="N3601" s="776"/>
      <c r="O3601" s="776"/>
      <c r="P3601" s="776"/>
      <c r="Q3601" s="776"/>
      <c r="R3601" s="776"/>
      <c r="S3601" s="776"/>
      <c r="T3601" s="776"/>
      <c r="U3601" s="776"/>
      <c r="V3601" s="46"/>
      <c r="W3601" s="46"/>
      <c r="X3601" s="775"/>
      <c r="Y3601" s="775"/>
      <c r="Z3601" s="775"/>
      <c r="AA3601" s="775"/>
      <c r="AB3601" s="775"/>
    </row>
    <row r="3602" spans="1:28" s="43" customFormat="1" x14ac:dyDescent="0.2">
      <c r="A3602" s="776"/>
      <c r="B3602" s="780"/>
      <c r="D3602" s="779"/>
      <c r="E3602" s="779"/>
      <c r="F3602" s="778"/>
      <c r="G3602" s="777"/>
      <c r="H3602" s="776"/>
      <c r="I3602" s="776"/>
      <c r="J3602" s="776"/>
      <c r="K3602" s="776"/>
      <c r="L3602" s="776"/>
      <c r="M3602" s="776"/>
      <c r="N3602" s="776"/>
      <c r="O3602" s="776"/>
      <c r="P3602" s="776"/>
      <c r="Q3602" s="776"/>
      <c r="R3602" s="776"/>
      <c r="S3602" s="776"/>
      <c r="T3602" s="776"/>
      <c r="U3602" s="776"/>
      <c r="V3602" s="46"/>
      <c r="W3602" s="46"/>
      <c r="X3602" s="775"/>
      <c r="Y3602" s="775"/>
      <c r="Z3602" s="775"/>
      <c r="AA3602" s="775"/>
      <c r="AB3602" s="775"/>
    </row>
    <row r="3603" spans="1:28" s="43" customFormat="1" x14ac:dyDescent="0.2">
      <c r="A3603" s="776"/>
      <c r="B3603" s="780"/>
      <c r="D3603" s="779"/>
      <c r="E3603" s="779"/>
      <c r="F3603" s="778"/>
      <c r="G3603" s="777"/>
      <c r="H3603" s="776"/>
      <c r="I3603" s="776"/>
      <c r="J3603" s="776"/>
      <c r="K3603" s="776"/>
      <c r="L3603" s="776"/>
      <c r="M3603" s="776"/>
      <c r="N3603" s="776"/>
      <c r="O3603" s="776"/>
      <c r="P3603" s="776"/>
      <c r="Q3603" s="776"/>
      <c r="R3603" s="776"/>
      <c r="S3603" s="776"/>
      <c r="T3603" s="776"/>
      <c r="U3603" s="776"/>
      <c r="V3603" s="46"/>
      <c r="W3603" s="46"/>
      <c r="X3603" s="775"/>
      <c r="Y3603" s="775"/>
      <c r="Z3603" s="775"/>
      <c r="AA3603" s="775"/>
      <c r="AB3603" s="775"/>
    </row>
    <row r="3604" spans="1:28" s="43" customFormat="1" x14ac:dyDescent="0.2">
      <c r="A3604" s="776"/>
      <c r="B3604" s="780"/>
      <c r="D3604" s="779"/>
      <c r="E3604" s="779"/>
      <c r="F3604" s="778"/>
      <c r="G3604" s="777"/>
      <c r="H3604" s="776"/>
      <c r="I3604" s="776"/>
      <c r="J3604" s="776"/>
      <c r="K3604" s="776"/>
      <c r="L3604" s="776"/>
      <c r="M3604" s="776"/>
      <c r="N3604" s="776"/>
      <c r="O3604" s="776"/>
      <c r="P3604" s="776"/>
      <c r="Q3604" s="776"/>
      <c r="R3604" s="776"/>
      <c r="S3604" s="776"/>
      <c r="T3604" s="776"/>
      <c r="U3604" s="776"/>
      <c r="V3604" s="46"/>
      <c r="W3604" s="46"/>
      <c r="X3604" s="775"/>
      <c r="Y3604" s="775"/>
      <c r="Z3604" s="775"/>
      <c r="AA3604" s="775"/>
      <c r="AB3604" s="775"/>
    </row>
    <row r="3605" spans="1:28" s="43" customFormat="1" x14ac:dyDescent="0.2">
      <c r="A3605" s="776"/>
      <c r="B3605" s="780"/>
      <c r="D3605" s="779"/>
      <c r="E3605" s="779"/>
      <c r="F3605" s="778"/>
      <c r="G3605" s="777"/>
      <c r="H3605" s="776"/>
      <c r="I3605" s="776"/>
      <c r="J3605" s="776"/>
      <c r="K3605" s="776"/>
      <c r="L3605" s="776"/>
      <c r="M3605" s="776"/>
      <c r="N3605" s="776"/>
      <c r="O3605" s="776"/>
      <c r="P3605" s="776"/>
      <c r="Q3605" s="776"/>
      <c r="R3605" s="776"/>
      <c r="S3605" s="776"/>
      <c r="T3605" s="776"/>
      <c r="U3605" s="776"/>
      <c r="V3605" s="46"/>
      <c r="W3605" s="46"/>
      <c r="X3605" s="775"/>
      <c r="Y3605" s="775"/>
      <c r="Z3605" s="775"/>
      <c r="AA3605" s="775"/>
      <c r="AB3605" s="775"/>
    </row>
    <row r="3606" spans="1:28" s="43" customFormat="1" x14ac:dyDescent="0.2">
      <c r="A3606" s="776"/>
      <c r="B3606" s="780"/>
      <c r="D3606" s="779"/>
      <c r="E3606" s="779"/>
      <c r="F3606" s="778"/>
      <c r="G3606" s="777"/>
      <c r="H3606" s="776"/>
      <c r="I3606" s="776"/>
      <c r="J3606" s="776"/>
      <c r="K3606" s="776"/>
      <c r="L3606" s="776"/>
      <c r="M3606" s="776"/>
      <c r="N3606" s="776"/>
      <c r="O3606" s="776"/>
      <c r="P3606" s="776"/>
      <c r="Q3606" s="776"/>
      <c r="R3606" s="776"/>
      <c r="S3606" s="776"/>
      <c r="T3606" s="776"/>
      <c r="U3606" s="776"/>
      <c r="V3606" s="46"/>
      <c r="W3606" s="46"/>
      <c r="X3606" s="775"/>
      <c r="Y3606" s="775"/>
      <c r="Z3606" s="775"/>
      <c r="AA3606" s="775"/>
      <c r="AB3606" s="775"/>
    </row>
    <row r="3607" spans="1:28" s="43" customFormat="1" x14ac:dyDescent="0.2">
      <c r="A3607" s="776"/>
      <c r="B3607" s="780"/>
      <c r="D3607" s="779"/>
      <c r="E3607" s="779"/>
      <c r="F3607" s="778"/>
      <c r="G3607" s="777"/>
      <c r="H3607" s="776"/>
      <c r="I3607" s="776"/>
      <c r="J3607" s="776"/>
      <c r="K3607" s="776"/>
      <c r="L3607" s="776"/>
      <c r="M3607" s="776"/>
      <c r="N3607" s="776"/>
      <c r="O3607" s="776"/>
      <c r="P3607" s="776"/>
      <c r="Q3607" s="776"/>
      <c r="R3607" s="776"/>
      <c r="S3607" s="776"/>
      <c r="T3607" s="776"/>
      <c r="U3607" s="776"/>
      <c r="V3607" s="46"/>
      <c r="W3607" s="46"/>
      <c r="X3607" s="775"/>
      <c r="Y3607" s="775"/>
      <c r="Z3607" s="775"/>
      <c r="AA3607" s="775"/>
      <c r="AB3607" s="775"/>
    </row>
    <row r="3608" spans="1:28" s="43" customFormat="1" x14ac:dyDescent="0.2">
      <c r="A3608" s="776"/>
      <c r="B3608" s="780"/>
      <c r="D3608" s="779"/>
      <c r="E3608" s="779"/>
      <c r="F3608" s="778"/>
      <c r="G3608" s="777"/>
      <c r="H3608" s="776"/>
      <c r="I3608" s="776"/>
      <c r="J3608" s="776"/>
      <c r="K3608" s="776"/>
      <c r="L3608" s="776"/>
      <c r="M3608" s="776"/>
      <c r="N3608" s="776"/>
      <c r="O3608" s="776"/>
      <c r="P3608" s="776"/>
      <c r="Q3608" s="776"/>
      <c r="R3608" s="776"/>
      <c r="S3608" s="776"/>
      <c r="T3608" s="776"/>
      <c r="U3608" s="776"/>
      <c r="V3608" s="46"/>
      <c r="W3608" s="46"/>
      <c r="X3608" s="775"/>
      <c r="Y3608" s="775"/>
      <c r="Z3608" s="775"/>
      <c r="AA3608" s="775"/>
      <c r="AB3608" s="775"/>
    </row>
    <row r="3609" spans="1:28" s="43" customFormat="1" x14ac:dyDescent="0.2">
      <c r="A3609" s="776"/>
      <c r="B3609" s="780"/>
      <c r="D3609" s="779"/>
      <c r="E3609" s="779"/>
      <c r="F3609" s="778"/>
      <c r="G3609" s="777"/>
      <c r="H3609" s="776"/>
      <c r="I3609" s="776"/>
      <c r="J3609" s="776"/>
      <c r="K3609" s="776"/>
      <c r="L3609" s="776"/>
      <c r="M3609" s="776"/>
      <c r="N3609" s="776"/>
      <c r="O3609" s="776"/>
      <c r="P3609" s="776"/>
      <c r="Q3609" s="776"/>
      <c r="R3609" s="776"/>
      <c r="S3609" s="776"/>
      <c r="T3609" s="776"/>
      <c r="U3609" s="776"/>
      <c r="V3609" s="46"/>
      <c r="W3609" s="46"/>
      <c r="X3609" s="775"/>
      <c r="Y3609" s="775"/>
      <c r="Z3609" s="775"/>
      <c r="AA3609" s="775"/>
      <c r="AB3609" s="775"/>
    </row>
    <row r="3610" spans="1:28" s="43" customFormat="1" x14ac:dyDescent="0.2">
      <c r="A3610" s="776"/>
      <c r="B3610" s="780"/>
      <c r="D3610" s="779"/>
      <c r="E3610" s="779"/>
      <c r="F3610" s="778"/>
      <c r="G3610" s="777"/>
      <c r="H3610" s="776"/>
      <c r="I3610" s="776"/>
      <c r="J3610" s="776"/>
      <c r="K3610" s="776"/>
      <c r="L3610" s="776"/>
      <c r="M3610" s="776"/>
      <c r="N3610" s="776"/>
      <c r="O3610" s="776"/>
      <c r="P3610" s="776"/>
      <c r="Q3610" s="776"/>
      <c r="R3610" s="776"/>
      <c r="S3610" s="776"/>
      <c r="T3610" s="776"/>
      <c r="U3610" s="776"/>
      <c r="V3610" s="46"/>
      <c r="W3610" s="46"/>
      <c r="X3610" s="775"/>
      <c r="Y3610" s="775"/>
      <c r="Z3610" s="775"/>
      <c r="AA3610" s="775"/>
      <c r="AB3610" s="775"/>
    </row>
    <row r="3611" spans="1:28" s="43" customFormat="1" x14ac:dyDescent="0.2">
      <c r="A3611" s="776"/>
      <c r="B3611" s="780"/>
      <c r="D3611" s="779"/>
      <c r="E3611" s="779"/>
      <c r="F3611" s="778"/>
      <c r="G3611" s="777"/>
      <c r="H3611" s="776"/>
      <c r="I3611" s="776"/>
      <c r="J3611" s="776"/>
      <c r="K3611" s="776"/>
      <c r="L3611" s="776"/>
      <c r="M3611" s="776"/>
      <c r="N3611" s="776"/>
      <c r="O3611" s="776"/>
      <c r="P3611" s="776"/>
      <c r="Q3611" s="776"/>
      <c r="R3611" s="776"/>
      <c r="S3611" s="776"/>
      <c r="T3611" s="776"/>
      <c r="U3611" s="776"/>
      <c r="V3611" s="46"/>
      <c r="W3611" s="46"/>
      <c r="X3611" s="775"/>
      <c r="Y3611" s="775"/>
      <c r="Z3611" s="775"/>
      <c r="AA3611" s="775"/>
      <c r="AB3611" s="775"/>
    </row>
    <row r="3612" spans="1:28" s="43" customFormat="1" x14ac:dyDescent="0.2">
      <c r="A3612" s="776"/>
      <c r="B3612" s="780"/>
      <c r="D3612" s="779"/>
      <c r="E3612" s="779"/>
      <c r="F3612" s="778"/>
      <c r="G3612" s="777"/>
      <c r="H3612" s="776"/>
      <c r="I3612" s="776"/>
      <c r="J3612" s="776"/>
      <c r="K3612" s="776"/>
      <c r="L3612" s="776"/>
      <c r="M3612" s="776"/>
      <c r="N3612" s="776"/>
      <c r="O3612" s="776"/>
      <c r="P3612" s="776"/>
      <c r="Q3612" s="776"/>
      <c r="R3612" s="776"/>
      <c r="S3612" s="776"/>
      <c r="T3612" s="776"/>
      <c r="U3612" s="776"/>
      <c r="V3612" s="46"/>
      <c r="W3612" s="46"/>
      <c r="X3612" s="775"/>
      <c r="Y3612" s="775"/>
      <c r="Z3612" s="775"/>
      <c r="AA3612" s="775"/>
      <c r="AB3612" s="775"/>
    </row>
    <row r="3613" spans="1:28" s="43" customFormat="1" x14ac:dyDescent="0.2">
      <c r="A3613" s="776"/>
      <c r="B3613" s="780"/>
      <c r="D3613" s="779"/>
      <c r="E3613" s="779"/>
      <c r="F3613" s="778"/>
      <c r="G3613" s="777"/>
      <c r="H3613" s="776"/>
      <c r="I3613" s="776"/>
      <c r="J3613" s="776"/>
      <c r="K3613" s="776"/>
      <c r="L3613" s="776"/>
      <c r="M3613" s="776"/>
      <c r="N3613" s="776"/>
      <c r="O3613" s="776"/>
      <c r="P3613" s="776"/>
      <c r="Q3613" s="776"/>
      <c r="R3613" s="776"/>
      <c r="S3613" s="776"/>
      <c r="T3613" s="776"/>
      <c r="U3613" s="776"/>
      <c r="V3613" s="46"/>
      <c r="W3613" s="46"/>
      <c r="X3613" s="775"/>
      <c r="Y3613" s="775"/>
      <c r="Z3613" s="775"/>
      <c r="AA3613" s="775"/>
      <c r="AB3613" s="775"/>
    </row>
    <row r="3614" spans="1:28" s="43" customFormat="1" x14ac:dyDescent="0.2">
      <c r="A3614" s="776"/>
      <c r="B3614" s="780"/>
      <c r="D3614" s="779"/>
      <c r="E3614" s="779"/>
      <c r="F3614" s="778"/>
      <c r="G3614" s="777"/>
      <c r="H3614" s="776"/>
      <c r="I3614" s="776"/>
      <c r="J3614" s="776"/>
      <c r="K3614" s="776"/>
      <c r="L3614" s="776"/>
      <c r="M3614" s="776"/>
      <c r="N3614" s="776"/>
      <c r="O3614" s="776"/>
      <c r="P3614" s="776"/>
      <c r="Q3614" s="776"/>
      <c r="R3614" s="776"/>
      <c r="S3614" s="776"/>
      <c r="T3614" s="776"/>
      <c r="U3614" s="776"/>
      <c r="V3614" s="46"/>
      <c r="W3614" s="46"/>
      <c r="X3614" s="775"/>
      <c r="Y3614" s="775"/>
      <c r="Z3614" s="775"/>
      <c r="AA3614" s="775"/>
      <c r="AB3614" s="775"/>
    </row>
    <row r="3615" spans="1:28" s="43" customFormat="1" x14ac:dyDescent="0.2">
      <c r="A3615" s="776"/>
      <c r="B3615" s="780"/>
      <c r="D3615" s="779"/>
      <c r="E3615" s="779"/>
      <c r="F3615" s="778"/>
      <c r="G3615" s="777"/>
      <c r="H3615" s="776"/>
      <c r="I3615" s="776"/>
      <c r="J3615" s="776"/>
      <c r="K3615" s="776"/>
      <c r="L3615" s="776"/>
      <c r="M3615" s="776"/>
      <c r="N3615" s="776"/>
      <c r="O3615" s="776"/>
      <c r="P3615" s="776"/>
      <c r="Q3615" s="776"/>
      <c r="R3615" s="776"/>
      <c r="S3615" s="776"/>
      <c r="T3615" s="776"/>
      <c r="U3615" s="776"/>
      <c r="V3615" s="46"/>
      <c r="W3615" s="46"/>
      <c r="X3615" s="775"/>
      <c r="Y3615" s="775"/>
      <c r="Z3615" s="775"/>
      <c r="AA3615" s="775"/>
      <c r="AB3615" s="775"/>
    </row>
    <row r="3616" spans="1:28" s="43" customFormat="1" x14ac:dyDescent="0.2">
      <c r="A3616" s="776"/>
      <c r="B3616" s="780"/>
      <c r="D3616" s="779"/>
      <c r="E3616" s="779"/>
      <c r="F3616" s="778"/>
      <c r="G3616" s="777"/>
      <c r="H3616" s="776"/>
      <c r="I3616" s="776"/>
      <c r="J3616" s="776"/>
      <c r="K3616" s="776"/>
      <c r="L3616" s="776"/>
      <c r="M3616" s="776"/>
      <c r="N3616" s="776"/>
      <c r="O3616" s="776"/>
      <c r="P3616" s="776"/>
      <c r="Q3616" s="776"/>
      <c r="R3616" s="776"/>
      <c r="S3616" s="776"/>
      <c r="T3616" s="776"/>
      <c r="U3616" s="776"/>
      <c r="V3616" s="46"/>
      <c r="W3616" s="46"/>
      <c r="X3616" s="775"/>
      <c r="Y3616" s="775"/>
      <c r="Z3616" s="775"/>
      <c r="AA3616" s="775"/>
      <c r="AB3616" s="775"/>
    </row>
    <row r="3617" spans="1:28" s="43" customFormat="1" x14ac:dyDescent="0.2">
      <c r="A3617" s="776"/>
      <c r="B3617" s="780"/>
      <c r="D3617" s="779"/>
      <c r="E3617" s="779"/>
      <c r="F3617" s="778"/>
      <c r="G3617" s="777"/>
      <c r="H3617" s="776"/>
      <c r="I3617" s="776"/>
      <c r="J3617" s="776"/>
      <c r="K3617" s="776"/>
      <c r="L3617" s="776"/>
      <c r="M3617" s="776"/>
      <c r="N3617" s="776"/>
      <c r="O3617" s="776"/>
      <c r="P3617" s="776"/>
      <c r="Q3617" s="776"/>
      <c r="R3617" s="776"/>
      <c r="S3617" s="776"/>
      <c r="T3617" s="776"/>
      <c r="U3617" s="776"/>
      <c r="V3617" s="46"/>
      <c r="W3617" s="46"/>
      <c r="X3617" s="775"/>
      <c r="Y3617" s="775"/>
      <c r="Z3617" s="775"/>
      <c r="AA3617" s="775"/>
      <c r="AB3617" s="775"/>
    </row>
    <row r="3618" spans="1:28" s="43" customFormat="1" x14ac:dyDescent="0.2">
      <c r="A3618" s="776"/>
      <c r="B3618" s="780"/>
      <c r="D3618" s="779"/>
      <c r="E3618" s="779"/>
      <c r="F3618" s="778"/>
      <c r="G3618" s="777"/>
      <c r="H3618" s="776"/>
      <c r="I3618" s="776"/>
      <c r="J3618" s="776"/>
      <c r="K3618" s="776"/>
      <c r="L3618" s="776"/>
      <c r="M3618" s="776"/>
      <c r="N3618" s="776"/>
      <c r="O3618" s="776"/>
      <c r="P3618" s="776"/>
      <c r="Q3618" s="776"/>
      <c r="R3618" s="776"/>
      <c r="S3618" s="776"/>
      <c r="T3618" s="776"/>
      <c r="U3618" s="776"/>
      <c r="V3618" s="46"/>
      <c r="W3618" s="46"/>
      <c r="X3618" s="775"/>
      <c r="Y3618" s="775"/>
      <c r="Z3618" s="775"/>
      <c r="AA3618" s="775"/>
      <c r="AB3618" s="775"/>
    </row>
    <row r="3619" spans="1:28" s="43" customFormat="1" x14ac:dyDescent="0.2">
      <c r="A3619" s="776"/>
      <c r="B3619" s="780"/>
      <c r="D3619" s="779"/>
      <c r="E3619" s="779"/>
      <c r="F3619" s="778"/>
      <c r="G3619" s="777"/>
      <c r="H3619" s="776"/>
      <c r="I3619" s="776"/>
      <c r="J3619" s="776"/>
      <c r="K3619" s="776"/>
      <c r="L3619" s="776"/>
      <c r="M3619" s="776"/>
      <c r="N3619" s="776"/>
      <c r="O3619" s="776"/>
      <c r="P3619" s="776"/>
      <c r="Q3619" s="776"/>
      <c r="R3619" s="776"/>
      <c r="S3619" s="776"/>
      <c r="T3619" s="776"/>
      <c r="U3619" s="776"/>
      <c r="V3619" s="46"/>
      <c r="W3619" s="46"/>
      <c r="X3619" s="775"/>
      <c r="Y3619" s="775"/>
      <c r="Z3619" s="775"/>
      <c r="AA3619" s="775"/>
      <c r="AB3619" s="775"/>
    </row>
    <row r="3620" spans="1:28" s="43" customFormat="1" x14ac:dyDescent="0.2">
      <c r="A3620" s="776"/>
      <c r="B3620" s="780"/>
      <c r="D3620" s="779"/>
      <c r="E3620" s="779"/>
      <c r="F3620" s="778"/>
      <c r="G3620" s="777"/>
      <c r="H3620" s="776"/>
      <c r="I3620" s="776"/>
      <c r="J3620" s="776"/>
      <c r="K3620" s="776"/>
      <c r="L3620" s="776"/>
      <c r="M3620" s="776"/>
      <c r="N3620" s="776"/>
      <c r="O3620" s="776"/>
      <c r="P3620" s="776"/>
      <c r="Q3620" s="776"/>
      <c r="R3620" s="776"/>
      <c r="S3620" s="776"/>
      <c r="T3620" s="776"/>
      <c r="U3620" s="776"/>
      <c r="V3620" s="46"/>
      <c r="W3620" s="46"/>
      <c r="X3620" s="775"/>
      <c r="Y3620" s="775"/>
      <c r="Z3620" s="775"/>
      <c r="AA3620" s="775"/>
      <c r="AB3620" s="775"/>
    </row>
    <row r="3621" spans="1:28" s="43" customFormat="1" x14ac:dyDescent="0.2">
      <c r="A3621" s="776"/>
      <c r="B3621" s="780"/>
      <c r="D3621" s="779"/>
      <c r="E3621" s="779"/>
      <c r="F3621" s="778"/>
      <c r="G3621" s="777"/>
      <c r="H3621" s="776"/>
      <c r="I3621" s="776"/>
      <c r="J3621" s="776"/>
      <c r="K3621" s="776"/>
      <c r="L3621" s="776"/>
      <c r="M3621" s="776"/>
      <c r="N3621" s="776"/>
      <c r="O3621" s="776"/>
      <c r="P3621" s="776"/>
      <c r="Q3621" s="776"/>
      <c r="R3621" s="776"/>
      <c r="S3621" s="776"/>
      <c r="T3621" s="776"/>
      <c r="U3621" s="776"/>
      <c r="V3621" s="46"/>
      <c r="W3621" s="46"/>
      <c r="X3621" s="775"/>
      <c r="Y3621" s="775"/>
      <c r="Z3621" s="775"/>
      <c r="AA3621" s="775"/>
      <c r="AB3621" s="775"/>
    </row>
    <row r="3622" spans="1:28" s="43" customFormat="1" x14ac:dyDescent="0.2">
      <c r="A3622" s="776"/>
      <c r="B3622" s="780"/>
      <c r="D3622" s="779"/>
      <c r="E3622" s="779"/>
      <c r="F3622" s="778"/>
      <c r="G3622" s="777"/>
      <c r="H3622" s="776"/>
      <c r="I3622" s="776"/>
      <c r="J3622" s="776"/>
      <c r="K3622" s="776"/>
      <c r="L3622" s="776"/>
      <c r="M3622" s="776"/>
      <c r="N3622" s="776"/>
      <c r="O3622" s="776"/>
      <c r="P3622" s="776"/>
      <c r="Q3622" s="776"/>
      <c r="R3622" s="776"/>
      <c r="S3622" s="776"/>
      <c r="T3622" s="776"/>
      <c r="U3622" s="776"/>
      <c r="V3622" s="46"/>
      <c r="W3622" s="46"/>
      <c r="X3622" s="775"/>
      <c r="Y3622" s="775"/>
      <c r="Z3622" s="775"/>
      <c r="AA3622" s="775"/>
      <c r="AB3622" s="775"/>
    </row>
    <row r="3623" spans="1:28" s="43" customFormat="1" x14ac:dyDescent="0.2">
      <c r="A3623" s="776"/>
      <c r="B3623" s="780"/>
      <c r="D3623" s="779"/>
      <c r="E3623" s="779"/>
      <c r="F3623" s="778"/>
      <c r="G3623" s="777"/>
      <c r="H3623" s="776"/>
      <c r="I3623" s="776"/>
      <c r="J3623" s="776"/>
      <c r="K3623" s="776"/>
      <c r="L3623" s="776"/>
      <c r="M3623" s="776"/>
      <c r="N3623" s="776"/>
      <c r="O3623" s="776"/>
      <c r="P3623" s="776"/>
      <c r="Q3623" s="776"/>
      <c r="R3623" s="776"/>
      <c r="S3623" s="776"/>
      <c r="T3623" s="776"/>
      <c r="U3623" s="776"/>
      <c r="V3623" s="46"/>
      <c r="W3623" s="46"/>
      <c r="X3623" s="775"/>
      <c r="Y3623" s="775"/>
      <c r="Z3623" s="775"/>
      <c r="AA3623" s="775"/>
      <c r="AB3623" s="775"/>
    </row>
    <row r="3624" spans="1:28" s="43" customFormat="1" x14ac:dyDescent="0.2">
      <c r="A3624" s="776"/>
      <c r="B3624" s="780"/>
      <c r="D3624" s="779"/>
      <c r="E3624" s="779"/>
      <c r="F3624" s="778"/>
      <c r="G3624" s="777"/>
      <c r="H3624" s="776"/>
      <c r="I3624" s="776"/>
      <c r="J3624" s="776"/>
      <c r="K3624" s="776"/>
      <c r="L3624" s="776"/>
      <c r="M3624" s="776"/>
      <c r="N3624" s="776"/>
      <c r="O3624" s="776"/>
      <c r="P3624" s="776"/>
      <c r="Q3624" s="776"/>
      <c r="R3624" s="776"/>
      <c r="S3624" s="776"/>
      <c r="T3624" s="776"/>
      <c r="U3624" s="776"/>
      <c r="V3624" s="46"/>
      <c r="W3624" s="46"/>
      <c r="X3624" s="775"/>
      <c r="Y3624" s="775"/>
      <c r="Z3624" s="775"/>
      <c r="AA3624" s="775"/>
      <c r="AB3624" s="775"/>
    </row>
    <row r="3625" spans="1:28" s="43" customFormat="1" x14ac:dyDescent="0.2">
      <c r="A3625" s="776"/>
      <c r="B3625" s="780"/>
      <c r="D3625" s="779"/>
      <c r="E3625" s="779"/>
      <c r="F3625" s="778"/>
      <c r="G3625" s="777"/>
      <c r="H3625" s="776"/>
      <c r="I3625" s="776"/>
      <c r="J3625" s="776"/>
      <c r="K3625" s="776"/>
      <c r="L3625" s="776"/>
      <c r="M3625" s="776"/>
      <c r="N3625" s="776"/>
      <c r="O3625" s="776"/>
      <c r="P3625" s="776"/>
      <c r="Q3625" s="776"/>
      <c r="R3625" s="776"/>
      <c r="S3625" s="776"/>
      <c r="T3625" s="776"/>
      <c r="U3625" s="776"/>
      <c r="V3625" s="46"/>
      <c r="W3625" s="46"/>
      <c r="X3625" s="775"/>
      <c r="Y3625" s="775"/>
      <c r="Z3625" s="775"/>
      <c r="AA3625" s="775"/>
      <c r="AB3625" s="775"/>
    </row>
    <row r="3626" spans="1:28" s="43" customFormat="1" x14ac:dyDescent="0.2">
      <c r="A3626" s="776"/>
      <c r="B3626" s="780"/>
      <c r="D3626" s="779"/>
      <c r="E3626" s="779"/>
      <c r="F3626" s="778"/>
      <c r="G3626" s="777"/>
      <c r="H3626" s="776"/>
      <c r="I3626" s="776"/>
      <c r="J3626" s="776"/>
      <c r="K3626" s="776"/>
      <c r="L3626" s="776"/>
      <c r="M3626" s="776"/>
      <c r="N3626" s="776"/>
      <c r="O3626" s="776"/>
      <c r="P3626" s="776"/>
      <c r="Q3626" s="776"/>
      <c r="R3626" s="776"/>
      <c r="S3626" s="776"/>
      <c r="T3626" s="776"/>
      <c r="U3626" s="776"/>
      <c r="V3626" s="46"/>
      <c r="W3626" s="46"/>
      <c r="X3626" s="775"/>
      <c r="Y3626" s="775"/>
      <c r="Z3626" s="775"/>
      <c r="AA3626" s="775"/>
      <c r="AB3626" s="775"/>
    </row>
    <row r="3627" spans="1:28" s="43" customFormat="1" x14ac:dyDescent="0.2">
      <c r="A3627" s="776"/>
      <c r="B3627" s="780"/>
      <c r="D3627" s="779"/>
      <c r="E3627" s="779"/>
      <c r="F3627" s="778"/>
      <c r="G3627" s="777"/>
      <c r="H3627" s="776"/>
      <c r="I3627" s="776"/>
      <c r="J3627" s="776"/>
      <c r="K3627" s="776"/>
      <c r="L3627" s="776"/>
      <c r="M3627" s="776"/>
      <c r="N3627" s="776"/>
      <c r="O3627" s="776"/>
      <c r="P3627" s="776"/>
      <c r="Q3627" s="776"/>
      <c r="R3627" s="776"/>
      <c r="S3627" s="776"/>
      <c r="T3627" s="776"/>
      <c r="U3627" s="776"/>
      <c r="V3627" s="46"/>
      <c r="W3627" s="46"/>
      <c r="X3627" s="775"/>
      <c r="Y3627" s="775"/>
      <c r="Z3627" s="775"/>
      <c r="AA3627" s="775"/>
      <c r="AB3627" s="775"/>
    </row>
    <row r="3628" spans="1:28" s="43" customFormat="1" x14ac:dyDescent="0.2">
      <c r="A3628" s="776"/>
      <c r="B3628" s="780"/>
      <c r="D3628" s="779"/>
      <c r="E3628" s="779"/>
      <c r="F3628" s="778"/>
      <c r="G3628" s="777"/>
      <c r="H3628" s="776"/>
      <c r="I3628" s="776"/>
      <c r="J3628" s="776"/>
      <c r="K3628" s="776"/>
      <c r="L3628" s="776"/>
      <c r="M3628" s="776"/>
      <c r="N3628" s="776"/>
      <c r="O3628" s="776"/>
      <c r="P3628" s="776"/>
      <c r="Q3628" s="776"/>
      <c r="R3628" s="776"/>
      <c r="S3628" s="776"/>
      <c r="T3628" s="776"/>
      <c r="U3628" s="776"/>
      <c r="V3628" s="46"/>
      <c r="W3628" s="46"/>
      <c r="X3628" s="775"/>
      <c r="Y3628" s="775"/>
      <c r="Z3628" s="775"/>
      <c r="AA3628" s="775"/>
      <c r="AB3628" s="775"/>
    </row>
    <row r="3629" spans="1:28" s="43" customFormat="1" x14ac:dyDescent="0.2">
      <c r="A3629" s="776"/>
      <c r="B3629" s="780"/>
      <c r="D3629" s="779"/>
      <c r="E3629" s="779"/>
      <c r="F3629" s="778"/>
      <c r="G3629" s="777"/>
      <c r="H3629" s="776"/>
      <c r="I3629" s="776"/>
      <c r="J3629" s="776"/>
      <c r="K3629" s="776"/>
      <c r="L3629" s="776"/>
      <c r="M3629" s="776"/>
      <c r="N3629" s="776"/>
      <c r="O3629" s="776"/>
      <c r="P3629" s="776"/>
      <c r="Q3629" s="776"/>
      <c r="R3629" s="776"/>
      <c r="S3629" s="776"/>
      <c r="T3629" s="776"/>
      <c r="U3629" s="776"/>
      <c r="V3629" s="46"/>
      <c r="W3629" s="46"/>
      <c r="X3629" s="775"/>
      <c r="Y3629" s="775"/>
      <c r="Z3629" s="775"/>
      <c r="AA3629" s="775"/>
      <c r="AB3629" s="775"/>
    </row>
    <row r="3630" spans="1:28" s="43" customFormat="1" x14ac:dyDescent="0.2">
      <c r="A3630" s="776"/>
      <c r="B3630" s="780"/>
      <c r="D3630" s="779"/>
      <c r="E3630" s="779"/>
      <c r="F3630" s="778"/>
      <c r="G3630" s="777"/>
      <c r="H3630" s="776"/>
      <c r="I3630" s="776"/>
      <c r="J3630" s="776"/>
      <c r="K3630" s="776"/>
      <c r="L3630" s="776"/>
      <c r="M3630" s="776"/>
      <c r="N3630" s="776"/>
      <c r="O3630" s="776"/>
      <c r="P3630" s="776"/>
      <c r="Q3630" s="776"/>
      <c r="R3630" s="776"/>
      <c r="S3630" s="776"/>
      <c r="T3630" s="776"/>
      <c r="U3630" s="776"/>
      <c r="V3630" s="46"/>
      <c r="W3630" s="46"/>
      <c r="X3630" s="775"/>
      <c r="Y3630" s="775"/>
      <c r="Z3630" s="775"/>
      <c r="AA3630" s="775"/>
      <c r="AB3630" s="775"/>
    </row>
    <row r="3631" spans="1:28" s="43" customFormat="1" x14ac:dyDescent="0.2">
      <c r="A3631" s="776"/>
      <c r="B3631" s="780"/>
      <c r="D3631" s="779"/>
      <c r="E3631" s="779"/>
      <c r="F3631" s="778"/>
      <c r="G3631" s="777"/>
      <c r="H3631" s="776"/>
      <c r="I3631" s="776"/>
      <c r="J3631" s="776"/>
      <c r="K3631" s="776"/>
      <c r="L3631" s="776"/>
      <c r="M3631" s="776"/>
      <c r="N3631" s="776"/>
      <c r="O3631" s="776"/>
      <c r="P3631" s="776"/>
      <c r="Q3631" s="776"/>
      <c r="R3631" s="776"/>
      <c r="S3631" s="776"/>
      <c r="T3631" s="776"/>
      <c r="U3631" s="776"/>
      <c r="V3631" s="46"/>
      <c r="W3631" s="46"/>
      <c r="X3631" s="775"/>
      <c r="Y3631" s="775"/>
      <c r="Z3631" s="775"/>
      <c r="AA3631" s="775"/>
      <c r="AB3631" s="775"/>
    </row>
    <row r="3632" spans="1:28" s="43" customFormat="1" x14ac:dyDescent="0.2">
      <c r="A3632" s="776"/>
      <c r="B3632" s="780"/>
      <c r="D3632" s="779"/>
      <c r="E3632" s="779"/>
      <c r="F3632" s="778"/>
      <c r="G3632" s="777"/>
      <c r="H3632" s="776"/>
      <c r="I3632" s="776"/>
      <c r="J3632" s="776"/>
      <c r="K3632" s="776"/>
      <c r="L3632" s="776"/>
      <c r="M3632" s="776"/>
      <c r="N3632" s="776"/>
      <c r="O3632" s="776"/>
      <c r="P3632" s="776"/>
      <c r="Q3632" s="776"/>
      <c r="R3632" s="776"/>
      <c r="S3632" s="776"/>
      <c r="T3632" s="776"/>
      <c r="U3632" s="776"/>
      <c r="V3632" s="46"/>
      <c r="W3632" s="46"/>
      <c r="X3632" s="775"/>
      <c r="Y3632" s="775"/>
      <c r="Z3632" s="775"/>
      <c r="AA3632" s="775"/>
      <c r="AB3632" s="775"/>
    </row>
    <row r="3633" spans="1:28" s="43" customFormat="1" x14ac:dyDescent="0.2">
      <c r="A3633" s="776"/>
      <c r="B3633" s="780"/>
      <c r="D3633" s="779"/>
      <c r="E3633" s="779"/>
      <c r="F3633" s="778"/>
      <c r="G3633" s="777"/>
      <c r="H3633" s="776"/>
      <c r="I3633" s="776"/>
      <c r="J3633" s="776"/>
      <c r="K3633" s="776"/>
      <c r="L3633" s="776"/>
      <c r="M3633" s="776"/>
      <c r="N3633" s="776"/>
      <c r="O3633" s="776"/>
      <c r="P3633" s="776"/>
      <c r="Q3633" s="776"/>
      <c r="R3633" s="776"/>
      <c r="S3633" s="776"/>
      <c r="T3633" s="776"/>
      <c r="U3633" s="776"/>
      <c r="V3633" s="46"/>
      <c r="W3633" s="46"/>
      <c r="X3633" s="775"/>
      <c r="Y3633" s="775"/>
      <c r="Z3633" s="775"/>
      <c r="AA3633" s="775"/>
      <c r="AB3633" s="775"/>
    </row>
    <row r="3634" spans="1:28" s="43" customFormat="1" x14ac:dyDescent="0.2">
      <c r="A3634" s="776"/>
      <c r="B3634" s="780"/>
      <c r="D3634" s="779"/>
      <c r="E3634" s="779"/>
      <c r="F3634" s="778"/>
      <c r="G3634" s="777"/>
      <c r="H3634" s="776"/>
      <c r="I3634" s="776"/>
      <c r="J3634" s="776"/>
      <c r="K3634" s="776"/>
      <c r="L3634" s="776"/>
      <c r="M3634" s="776"/>
      <c r="N3634" s="776"/>
      <c r="O3634" s="776"/>
      <c r="P3634" s="776"/>
      <c r="Q3634" s="776"/>
      <c r="R3634" s="776"/>
      <c r="S3634" s="776"/>
      <c r="T3634" s="776"/>
      <c r="U3634" s="776"/>
      <c r="V3634" s="46"/>
      <c r="W3634" s="46"/>
      <c r="X3634" s="775"/>
      <c r="Y3634" s="775"/>
      <c r="Z3634" s="775"/>
      <c r="AA3634" s="775"/>
      <c r="AB3634" s="775"/>
    </row>
    <row r="3635" spans="1:28" s="43" customFormat="1" x14ac:dyDescent="0.2">
      <c r="A3635" s="776"/>
      <c r="B3635" s="780"/>
      <c r="D3635" s="779"/>
      <c r="E3635" s="779"/>
      <c r="F3635" s="778"/>
      <c r="G3635" s="777"/>
      <c r="H3635" s="776"/>
      <c r="I3635" s="776"/>
      <c r="J3635" s="776"/>
      <c r="K3635" s="776"/>
      <c r="L3635" s="776"/>
      <c r="M3635" s="776"/>
      <c r="N3635" s="776"/>
      <c r="O3635" s="776"/>
      <c r="P3635" s="776"/>
      <c r="Q3635" s="776"/>
      <c r="R3635" s="776"/>
      <c r="S3635" s="776"/>
      <c r="T3635" s="776"/>
      <c r="U3635" s="776"/>
      <c r="V3635" s="46"/>
      <c r="W3635" s="46"/>
      <c r="X3635" s="775"/>
      <c r="Y3635" s="775"/>
      <c r="Z3635" s="775"/>
      <c r="AA3635" s="775"/>
      <c r="AB3635" s="775"/>
    </row>
    <row r="3636" spans="1:28" s="43" customFormat="1" x14ac:dyDescent="0.2">
      <c r="A3636" s="776"/>
      <c r="B3636" s="780"/>
      <c r="D3636" s="779"/>
      <c r="E3636" s="779"/>
      <c r="F3636" s="778"/>
      <c r="G3636" s="777"/>
      <c r="H3636" s="776"/>
      <c r="I3636" s="776"/>
      <c r="J3636" s="776"/>
      <c r="K3636" s="776"/>
      <c r="L3636" s="776"/>
      <c r="M3636" s="776"/>
      <c r="N3636" s="776"/>
      <c r="O3636" s="776"/>
      <c r="P3636" s="776"/>
      <c r="Q3636" s="776"/>
      <c r="R3636" s="776"/>
      <c r="S3636" s="776"/>
      <c r="T3636" s="776"/>
      <c r="U3636" s="776"/>
      <c r="V3636" s="46"/>
      <c r="W3636" s="46"/>
      <c r="X3636" s="775"/>
      <c r="Y3636" s="775"/>
      <c r="Z3636" s="775"/>
      <c r="AA3636" s="775"/>
      <c r="AB3636" s="775"/>
    </row>
    <row r="3637" spans="1:28" s="43" customFormat="1" x14ac:dyDescent="0.2">
      <c r="A3637" s="776"/>
      <c r="B3637" s="780"/>
      <c r="D3637" s="779"/>
      <c r="E3637" s="779"/>
      <c r="F3637" s="778"/>
      <c r="G3637" s="777"/>
      <c r="H3637" s="776"/>
      <c r="I3637" s="776"/>
      <c r="J3637" s="776"/>
      <c r="K3637" s="776"/>
      <c r="L3637" s="776"/>
      <c r="M3637" s="776"/>
      <c r="N3637" s="776"/>
      <c r="O3637" s="776"/>
      <c r="P3637" s="776"/>
      <c r="Q3637" s="776"/>
      <c r="R3637" s="776"/>
      <c r="S3637" s="776"/>
      <c r="T3637" s="776"/>
      <c r="U3637" s="776"/>
      <c r="V3637" s="46"/>
      <c r="W3637" s="46"/>
      <c r="X3637" s="775"/>
      <c r="Y3637" s="775"/>
      <c r="Z3637" s="775"/>
      <c r="AA3637" s="775"/>
      <c r="AB3637" s="775"/>
    </row>
    <row r="3638" spans="1:28" s="43" customFormat="1" x14ac:dyDescent="0.2">
      <c r="A3638" s="776"/>
      <c r="B3638" s="780"/>
      <c r="D3638" s="779"/>
      <c r="E3638" s="779"/>
      <c r="F3638" s="778"/>
      <c r="G3638" s="777"/>
      <c r="H3638" s="776"/>
      <c r="I3638" s="776"/>
      <c r="J3638" s="776"/>
      <c r="K3638" s="776"/>
      <c r="L3638" s="776"/>
      <c r="M3638" s="776"/>
      <c r="N3638" s="776"/>
      <c r="O3638" s="776"/>
      <c r="P3638" s="776"/>
      <c r="Q3638" s="776"/>
      <c r="R3638" s="776"/>
      <c r="S3638" s="776"/>
      <c r="T3638" s="776"/>
      <c r="U3638" s="776"/>
      <c r="V3638" s="46"/>
      <c r="W3638" s="46"/>
      <c r="X3638" s="775"/>
      <c r="Y3638" s="775"/>
      <c r="Z3638" s="775"/>
      <c r="AA3638" s="775"/>
      <c r="AB3638" s="775"/>
    </row>
    <row r="3639" spans="1:28" s="43" customFormat="1" x14ac:dyDescent="0.2">
      <c r="A3639" s="776"/>
      <c r="B3639" s="780"/>
      <c r="D3639" s="779"/>
      <c r="E3639" s="779"/>
      <c r="F3639" s="778"/>
      <c r="G3639" s="777"/>
      <c r="H3639" s="776"/>
      <c r="I3639" s="776"/>
      <c r="J3639" s="776"/>
      <c r="K3639" s="776"/>
      <c r="L3639" s="776"/>
      <c r="M3639" s="776"/>
      <c r="N3639" s="776"/>
      <c r="O3639" s="776"/>
      <c r="P3639" s="776"/>
      <c r="Q3639" s="776"/>
      <c r="R3639" s="776"/>
      <c r="S3639" s="776"/>
      <c r="T3639" s="776"/>
      <c r="U3639" s="776"/>
      <c r="V3639" s="46"/>
      <c r="W3639" s="46"/>
      <c r="X3639" s="775"/>
      <c r="Y3639" s="775"/>
      <c r="Z3639" s="775"/>
      <c r="AA3639" s="775"/>
      <c r="AB3639" s="775"/>
    </row>
    <row r="3640" spans="1:28" s="43" customFormat="1" x14ac:dyDescent="0.2">
      <c r="A3640" s="776"/>
      <c r="B3640" s="780"/>
      <c r="D3640" s="779"/>
      <c r="E3640" s="779"/>
      <c r="F3640" s="778"/>
      <c r="G3640" s="777"/>
      <c r="H3640" s="776"/>
      <c r="I3640" s="776"/>
      <c r="J3640" s="776"/>
      <c r="K3640" s="776"/>
      <c r="L3640" s="776"/>
      <c r="M3640" s="776"/>
      <c r="N3640" s="776"/>
      <c r="O3640" s="776"/>
      <c r="P3640" s="776"/>
      <c r="Q3640" s="776"/>
      <c r="R3640" s="776"/>
      <c r="S3640" s="776"/>
      <c r="T3640" s="776"/>
      <c r="U3640" s="776"/>
      <c r="V3640" s="46"/>
      <c r="W3640" s="46"/>
      <c r="X3640" s="775"/>
      <c r="Y3640" s="775"/>
      <c r="Z3640" s="775"/>
      <c r="AA3640" s="775"/>
      <c r="AB3640" s="775"/>
    </row>
    <row r="3641" spans="1:28" s="43" customFormat="1" x14ac:dyDescent="0.2">
      <c r="A3641" s="776"/>
      <c r="B3641" s="780"/>
      <c r="D3641" s="779"/>
      <c r="E3641" s="779"/>
      <c r="F3641" s="778"/>
      <c r="G3641" s="777"/>
      <c r="H3641" s="776"/>
      <c r="I3641" s="776"/>
      <c r="J3641" s="776"/>
      <c r="K3641" s="776"/>
      <c r="L3641" s="776"/>
      <c r="M3641" s="776"/>
      <c r="N3641" s="776"/>
      <c r="O3641" s="776"/>
      <c r="P3641" s="776"/>
      <c r="Q3641" s="776"/>
      <c r="R3641" s="776"/>
      <c r="S3641" s="776"/>
      <c r="T3641" s="776"/>
      <c r="U3641" s="776"/>
      <c r="V3641" s="46"/>
      <c r="W3641" s="46"/>
      <c r="X3641" s="775"/>
      <c r="Y3641" s="775"/>
      <c r="Z3641" s="775"/>
      <c r="AA3641" s="775"/>
      <c r="AB3641" s="775"/>
    </row>
    <row r="3642" spans="1:28" s="43" customFormat="1" x14ac:dyDescent="0.2">
      <c r="A3642" s="776"/>
      <c r="B3642" s="780"/>
      <c r="D3642" s="779"/>
      <c r="E3642" s="779"/>
      <c r="F3642" s="778"/>
      <c r="G3642" s="777"/>
      <c r="H3642" s="776"/>
      <c r="I3642" s="776"/>
      <c r="J3642" s="776"/>
      <c r="K3642" s="776"/>
      <c r="L3642" s="776"/>
      <c r="M3642" s="776"/>
      <c r="N3642" s="776"/>
      <c r="O3642" s="776"/>
      <c r="P3642" s="776"/>
      <c r="Q3642" s="776"/>
      <c r="R3642" s="776"/>
      <c r="S3642" s="776"/>
      <c r="T3642" s="776"/>
      <c r="U3642" s="776"/>
      <c r="V3642" s="46"/>
      <c r="W3642" s="46"/>
      <c r="X3642" s="775"/>
      <c r="Y3642" s="775"/>
      <c r="Z3642" s="775"/>
      <c r="AA3642" s="775"/>
      <c r="AB3642" s="775"/>
    </row>
    <row r="3643" spans="1:28" s="43" customFormat="1" x14ac:dyDescent="0.2">
      <c r="A3643" s="776"/>
      <c r="B3643" s="780"/>
      <c r="D3643" s="779"/>
      <c r="E3643" s="779"/>
      <c r="F3643" s="778"/>
      <c r="G3643" s="777"/>
      <c r="H3643" s="776"/>
      <c r="I3643" s="776"/>
      <c r="J3643" s="776"/>
      <c r="K3643" s="776"/>
      <c r="L3643" s="776"/>
      <c r="M3643" s="776"/>
      <c r="N3643" s="776"/>
      <c r="O3643" s="776"/>
      <c r="P3643" s="776"/>
      <c r="Q3643" s="776"/>
      <c r="R3643" s="776"/>
      <c r="S3643" s="776"/>
      <c r="T3643" s="776"/>
      <c r="U3643" s="776"/>
      <c r="V3643" s="46"/>
      <c r="W3643" s="46"/>
      <c r="X3643" s="775"/>
      <c r="Y3643" s="775"/>
      <c r="Z3643" s="775"/>
      <c r="AA3643" s="775"/>
      <c r="AB3643" s="775"/>
    </row>
    <row r="3644" spans="1:28" s="43" customFormat="1" x14ac:dyDescent="0.2">
      <c r="A3644" s="776"/>
      <c r="B3644" s="780"/>
      <c r="D3644" s="779"/>
      <c r="E3644" s="779"/>
      <c r="F3644" s="778"/>
      <c r="G3644" s="777"/>
      <c r="H3644" s="776"/>
      <c r="I3644" s="776"/>
      <c r="J3644" s="776"/>
      <c r="K3644" s="776"/>
      <c r="L3644" s="776"/>
      <c r="M3644" s="776"/>
      <c r="N3644" s="776"/>
      <c r="O3644" s="776"/>
      <c r="P3644" s="776"/>
      <c r="Q3644" s="776"/>
      <c r="R3644" s="776"/>
      <c r="S3644" s="776"/>
      <c r="T3644" s="776"/>
      <c r="U3644" s="776"/>
      <c r="V3644" s="46"/>
      <c r="W3644" s="46"/>
      <c r="X3644" s="775"/>
      <c r="Y3644" s="775"/>
      <c r="Z3644" s="775"/>
      <c r="AA3644" s="775"/>
      <c r="AB3644" s="775"/>
    </row>
    <row r="3645" spans="1:28" s="43" customFormat="1" x14ac:dyDescent="0.2">
      <c r="A3645" s="776"/>
      <c r="B3645" s="780"/>
      <c r="D3645" s="779"/>
      <c r="E3645" s="779"/>
      <c r="F3645" s="778"/>
      <c r="G3645" s="777"/>
      <c r="H3645" s="776"/>
      <c r="I3645" s="776"/>
      <c r="J3645" s="776"/>
      <c r="K3645" s="776"/>
      <c r="L3645" s="776"/>
      <c r="M3645" s="776"/>
      <c r="N3645" s="776"/>
      <c r="O3645" s="776"/>
      <c r="P3645" s="776"/>
      <c r="Q3645" s="776"/>
      <c r="R3645" s="776"/>
      <c r="S3645" s="776"/>
      <c r="T3645" s="776"/>
      <c r="U3645" s="776"/>
      <c r="V3645" s="46"/>
      <c r="W3645" s="46"/>
      <c r="X3645" s="775"/>
      <c r="Y3645" s="775"/>
      <c r="Z3645" s="775"/>
      <c r="AA3645" s="775"/>
      <c r="AB3645" s="775"/>
    </row>
    <row r="3646" spans="1:28" s="43" customFormat="1" x14ac:dyDescent="0.2">
      <c r="A3646" s="776"/>
      <c r="B3646" s="780"/>
      <c r="D3646" s="779"/>
      <c r="E3646" s="779"/>
      <c r="F3646" s="778"/>
      <c r="G3646" s="777"/>
      <c r="H3646" s="776"/>
      <c r="I3646" s="776"/>
      <c r="J3646" s="776"/>
      <c r="K3646" s="776"/>
      <c r="L3646" s="776"/>
      <c r="M3646" s="776"/>
      <c r="N3646" s="776"/>
      <c r="O3646" s="776"/>
      <c r="P3646" s="776"/>
      <c r="Q3646" s="776"/>
      <c r="R3646" s="776"/>
      <c r="S3646" s="776"/>
      <c r="T3646" s="776"/>
      <c r="U3646" s="776"/>
      <c r="V3646" s="46"/>
      <c r="W3646" s="46"/>
      <c r="X3646" s="775"/>
      <c r="Y3646" s="775"/>
      <c r="Z3646" s="775"/>
      <c r="AA3646" s="775"/>
      <c r="AB3646" s="775"/>
    </row>
    <row r="3647" spans="1:28" s="43" customFormat="1" x14ac:dyDescent="0.2">
      <c r="A3647" s="776"/>
      <c r="B3647" s="780"/>
      <c r="D3647" s="779"/>
      <c r="E3647" s="779"/>
      <c r="F3647" s="778"/>
      <c r="G3647" s="777"/>
      <c r="H3647" s="776"/>
      <c r="I3647" s="776"/>
      <c r="J3647" s="776"/>
      <c r="K3647" s="776"/>
      <c r="L3647" s="776"/>
      <c r="M3647" s="776"/>
      <c r="N3647" s="776"/>
      <c r="O3647" s="776"/>
      <c r="P3647" s="776"/>
      <c r="Q3647" s="776"/>
      <c r="R3647" s="776"/>
      <c r="S3647" s="776"/>
      <c r="T3647" s="776"/>
      <c r="U3647" s="776"/>
      <c r="V3647" s="46"/>
      <c r="W3647" s="46"/>
      <c r="X3647" s="775"/>
      <c r="Y3647" s="775"/>
      <c r="Z3647" s="775"/>
      <c r="AA3647" s="775"/>
      <c r="AB3647" s="775"/>
    </row>
    <row r="3648" spans="1:28" s="43" customFormat="1" x14ac:dyDescent="0.2">
      <c r="A3648" s="776"/>
      <c r="B3648" s="780"/>
      <c r="D3648" s="779"/>
      <c r="E3648" s="779"/>
      <c r="F3648" s="778"/>
      <c r="G3648" s="777"/>
      <c r="H3648" s="776"/>
      <c r="I3648" s="776"/>
      <c r="J3648" s="776"/>
      <c r="K3648" s="776"/>
      <c r="L3648" s="776"/>
      <c r="M3648" s="776"/>
      <c r="N3648" s="776"/>
      <c r="O3648" s="776"/>
      <c r="P3648" s="776"/>
      <c r="Q3648" s="776"/>
      <c r="R3648" s="776"/>
      <c r="S3648" s="776"/>
      <c r="T3648" s="776"/>
      <c r="U3648" s="776"/>
      <c r="V3648" s="46"/>
      <c r="W3648" s="46"/>
      <c r="X3648" s="775"/>
      <c r="Y3648" s="775"/>
      <c r="Z3648" s="775"/>
      <c r="AA3648" s="775"/>
      <c r="AB3648" s="775"/>
    </row>
    <row r="3649" spans="1:28" s="43" customFormat="1" x14ac:dyDescent="0.2">
      <c r="A3649" s="776"/>
      <c r="B3649" s="780"/>
      <c r="D3649" s="779"/>
      <c r="E3649" s="779"/>
      <c r="F3649" s="778"/>
      <c r="G3649" s="777"/>
      <c r="H3649" s="776"/>
      <c r="I3649" s="776"/>
      <c r="J3649" s="776"/>
      <c r="K3649" s="776"/>
      <c r="L3649" s="776"/>
      <c r="M3649" s="776"/>
      <c r="N3649" s="776"/>
      <c r="O3649" s="776"/>
      <c r="P3649" s="776"/>
      <c r="Q3649" s="776"/>
      <c r="R3649" s="776"/>
      <c r="S3649" s="776"/>
      <c r="T3649" s="776"/>
      <c r="U3649" s="776"/>
      <c r="V3649" s="46"/>
      <c r="W3649" s="46"/>
      <c r="X3649" s="775"/>
      <c r="Y3649" s="775"/>
      <c r="Z3649" s="775"/>
      <c r="AA3649" s="775"/>
      <c r="AB3649" s="775"/>
    </row>
    <row r="3650" spans="1:28" s="43" customFormat="1" x14ac:dyDescent="0.2">
      <c r="A3650" s="776"/>
      <c r="B3650" s="780"/>
      <c r="D3650" s="779"/>
      <c r="E3650" s="779"/>
      <c r="F3650" s="778"/>
      <c r="G3650" s="777"/>
      <c r="H3650" s="776"/>
      <c r="I3650" s="776"/>
      <c r="J3650" s="776"/>
      <c r="K3650" s="776"/>
      <c r="L3650" s="776"/>
      <c r="M3650" s="776"/>
      <c r="N3650" s="776"/>
      <c r="O3650" s="776"/>
      <c r="P3650" s="776"/>
      <c r="Q3650" s="776"/>
      <c r="R3650" s="776"/>
      <c r="S3650" s="776"/>
      <c r="T3650" s="776"/>
      <c r="U3650" s="776"/>
      <c r="V3650" s="46"/>
      <c r="W3650" s="46"/>
      <c r="X3650" s="775"/>
      <c r="Y3650" s="775"/>
      <c r="Z3650" s="775"/>
      <c r="AA3650" s="775"/>
      <c r="AB3650" s="775"/>
    </row>
    <row r="3651" spans="1:28" s="43" customFormat="1" x14ac:dyDescent="0.2">
      <c r="A3651" s="776"/>
      <c r="B3651" s="780"/>
      <c r="D3651" s="779"/>
      <c r="E3651" s="779"/>
      <c r="F3651" s="778"/>
      <c r="G3651" s="777"/>
      <c r="H3651" s="776"/>
      <c r="I3651" s="776"/>
      <c r="J3651" s="776"/>
      <c r="K3651" s="776"/>
      <c r="L3651" s="776"/>
      <c r="M3651" s="776"/>
      <c r="N3651" s="776"/>
      <c r="O3651" s="776"/>
      <c r="P3651" s="776"/>
      <c r="Q3651" s="776"/>
      <c r="R3651" s="776"/>
      <c r="S3651" s="776"/>
      <c r="T3651" s="776"/>
      <c r="U3651" s="776"/>
      <c r="V3651" s="46"/>
      <c r="W3651" s="46"/>
      <c r="X3651" s="775"/>
      <c r="Y3651" s="775"/>
      <c r="Z3651" s="775"/>
      <c r="AA3651" s="775"/>
      <c r="AB3651" s="775"/>
    </row>
    <row r="3652" spans="1:28" s="43" customFormat="1" x14ac:dyDescent="0.2">
      <c r="A3652" s="776"/>
      <c r="B3652" s="780"/>
      <c r="D3652" s="779"/>
      <c r="E3652" s="779"/>
      <c r="F3652" s="778"/>
      <c r="G3652" s="777"/>
      <c r="H3652" s="776"/>
      <c r="I3652" s="776"/>
      <c r="J3652" s="776"/>
      <c r="K3652" s="776"/>
      <c r="L3652" s="776"/>
      <c r="M3652" s="776"/>
      <c r="N3652" s="776"/>
      <c r="O3652" s="776"/>
      <c r="P3652" s="776"/>
      <c r="Q3652" s="776"/>
      <c r="R3652" s="776"/>
      <c r="S3652" s="776"/>
      <c r="T3652" s="776"/>
      <c r="U3652" s="776"/>
      <c r="V3652" s="46"/>
      <c r="W3652" s="46"/>
      <c r="X3652" s="775"/>
      <c r="Y3652" s="775"/>
      <c r="Z3652" s="775"/>
      <c r="AA3652" s="775"/>
      <c r="AB3652" s="775"/>
    </row>
    <row r="3653" spans="1:28" s="43" customFormat="1" x14ac:dyDescent="0.2">
      <c r="A3653" s="776"/>
      <c r="B3653" s="780"/>
      <c r="D3653" s="779"/>
      <c r="E3653" s="779"/>
      <c r="F3653" s="778"/>
      <c r="G3653" s="777"/>
      <c r="H3653" s="776"/>
      <c r="I3653" s="776"/>
      <c r="J3653" s="776"/>
      <c r="K3653" s="776"/>
      <c r="L3653" s="776"/>
      <c r="M3653" s="776"/>
      <c r="N3653" s="776"/>
      <c r="O3653" s="776"/>
      <c r="P3653" s="776"/>
      <c r="Q3653" s="776"/>
      <c r="R3653" s="776"/>
      <c r="S3653" s="776"/>
      <c r="T3653" s="776"/>
      <c r="U3653" s="776"/>
      <c r="V3653" s="46"/>
      <c r="W3653" s="46"/>
      <c r="X3653" s="775"/>
      <c r="Y3653" s="775"/>
      <c r="Z3653" s="775"/>
      <c r="AA3653" s="775"/>
      <c r="AB3653" s="775"/>
    </row>
    <row r="3654" spans="1:28" s="43" customFormat="1" x14ac:dyDescent="0.2">
      <c r="A3654" s="776"/>
      <c r="B3654" s="780"/>
      <c r="D3654" s="779"/>
      <c r="E3654" s="779"/>
      <c r="F3654" s="778"/>
      <c r="G3654" s="777"/>
      <c r="H3654" s="776"/>
      <c r="I3654" s="776"/>
      <c r="J3654" s="776"/>
      <c r="K3654" s="776"/>
      <c r="L3654" s="776"/>
      <c r="M3654" s="776"/>
      <c r="N3654" s="776"/>
      <c r="O3654" s="776"/>
      <c r="P3654" s="776"/>
      <c r="Q3654" s="776"/>
      <c r="R3654" s="776"/>
      <c r="S3654" s="776"/>
      <c r="T3654" s="776"/>
      <c r="U3654" s="776"/>
      <c r="V3654" s="46"/>
      <c r="W3654" s="46"/>
      <c r="X3654" s="775"/>
      <c r="Y3654" s="775"/>
      <c r="Z3654" s="775"/>
      <c r="AA3654" s="775"/>
      <c r="AB3654" s="775"/>
    </row>
    <row r="3655" spans="1:28" s="43" customFormat="1" x14ac:dyDescent="0.2">
      <c r="A3655" s="776"/>
      <c r="B3655" s="780"/>
      <c r="D3655" s="779"/>
      <c r="E3655" s="779"/>
      <c r="F3655" s="778"/>
      <c r="G3655" s="777"/>
      <c r="H3655" s="776"/>
      <c r="I3655" s="776"/>
      <c r="J3655" s="776"/>
      <c r="K3655" s="776"/>
      <c r="L3655" s="776"/>
      <c r="M3655" s="776"/>
      <c r="N3655" s="776"/>
      <c r="O3655" s="776"/>
      <c r="P3655" s="776"/>
      <c r="Q3655" s="776"/>
      <c r="R3655" s="776"/>
      <c r="S3655" s="776"/>
      <c r="T3655" s="776"/>
      <c r="U3655" s="776"/>
      <c r="V3655" s="46"/>
      <c r="W3655" s="46"/>
      <c r="X3655" s="775"/>
      <c r="Y3655" s="775"/>
      <c r="Z3655" s="775"/>
      <c r="AA3655" s="775"/>
      <c r="AB3655" s="775"/>
    </row>
    <row r="3656" spans="1:28" s="43" customFormat="1" x14ac:dyDescent="0.2">
      <c r="A3656" s="776"/>
      <c r="B3656" s="780"/>
      <c r="D3656" s="779"/>
      <c r="E3656" s="779"/>
      <c r="F3656" s="778"/>
      <c r="G3656" s="777"/>
      <c r="H3656" s="776"/>
      <c r="I3656" s="776"/>
      <c r="J3656" s="776"/>
      <c r="K3656" s="776"/>
      <c r="L3656" s="776"/>
      <c r="M3656" s="776"/>
      <c r="N3656" s="776"/>
      <c r="O3656" s="776"/>
      <c r="P3656" s="776"/>
      <c r="Q3656" s="776"/>
      <c r="R3656" s="776"/>
      <c r="S3656" s="776"/>
      <c r="T3656" s="776"/>
      <c r="U3656" s="776"/>
      <c r="V3656" s="46"/>
      <c r="W3656" s="46"/>
      <c r="X3656" s="775"/>
      <c r="Y3656" s="775"/>
      <c r="Z3656" s="775"/>
      <c r="AA3656" s="775"/>
      <c r="AB3656" s="775"/>
    </row>
    <row r="3657" spans="1:28" s="43" customFormat="1" x14ac:dyDescent="0.2">
      <c r="A3657" s="776"/>
      <c r="B3657" s="780"/>
      <c r="D3657" s="779"/>
      <c r="E3657" s="779"/>
      <c r="F3657" s="778"/>
      <c r="G3657" s="777"/>
      <c r="H3657" s="776"/>
      <c r="I3657" s="776"/>
      <c r="J3657" s="776"/>
      <c r="K3657" s="776"/>
      <c r="L3657" s="776"/>
      <c r="M3657" s="776"/>
      <c r="N3657" s="776"/>
      <c r="O3657" s="776"/>
      <c r="P3657" s="776"/>
      <c r="Q3657" s="776"/>
      <c r="R3657" s="776"/>
      <c r="S3657" s="776"/>
      <c r="T3657" s="776"/>
      <c r="U3657" s="776"/>
      <c r="V3657" s="46"/>
      <c r="W3657" s="46"/>
      <c r="X3657" s="775"/>
      <c r="Y3657" s="775"/>
      <c r="Z3657" s="775"/>
      <c r="AA3657" s="775"/>
      <c r="AB3657" s="775"/>
    </row>
    <row r="3658" spans="1:28" s="43" customFormat="1" x14ac:dyDescent="0.2">
      <c r="A3658" s="776"/>
      <c r="B3658" s="780"/>
      <c r="D3658" s="779"/>
      <c r="E3658" s="779"/>
      <c r="F3658" s="778"/>
      <c r="G3658" s="777"/>
      <c r="H3658" s="776"/>
      <c r="I3658" s="776"/>
      <c r="J3658" s="776"/>
      <c r="K3658" s="776"/>
      <c r="L3658" s="776"/>
      <c r="M3658" s="776"/>
      <c r="N3658" s="776"/>
      <c r="O3658" s="776"/>
      <c r="P3658" s="776"/>
      <c r="Q3658" s="776"/>
      <c r="R3658" s="776"/>
      <c r="S3658" s="776"/>
      <c r="T3658" s="776"/>
      <c r="U3658" s="776"/>
      <c r="V3658" s="46"/>
      <c r="W3658" s="46"/>
      <c r="X3658" s="775"/>
      <c r="Y3658" s="775"/>
      <c r="Z3658" s="775"/>
      <c r="AA3658" s="775"/>
      <c r="AB3658" s="775"/>
    </row>
    <row r="3659" spans="1:28" s="43" customFormat="1" x14ac:dyDescent="0.2">
      <c r="A3659" s="776"/>
      <c r="B3659" s="780"/>
      <c r="D3659" s="779"/>
      <c r="E3659" s="779"/>
      <c r="F3659" s="778"/>
      <c r="G3659" s="777"/>
      <c r="H3659" s="776"/>
      <c r="I3659" s="776"/>
      <c r="J3659" s="776"/>
      <c r="K3659" s="776"/>
      <c r="L3659" s="776"/>
      <c r="M3659" s="776"/>
      <c r="N3659" s="776"/>
      <c r="O3659" s="776"/>
      <c r="P3659" s="776"/>
      <c r="Q3659" s="776"/>
      <c r="R3659" s="776"/>
      <c r="S3659" s="776"/>
      <c r="T3659" s="776"/>
      <c r="U3659" s="776"/>
      <c r="V3659" s="46"/>
      <c r="W3659" s="46"/>
      <c r="X3659" s="775"/>
      <c r="Y3659" s="775"/>
      <c r="Z3659" s="775"/>
      <c r="AA3659" s="775"/>
      <c r="AB3659" s="775"/>
    </row>
    <row r="3660" spans="1:28" s="43" customFormat="1" x14ac:dyDescent="0.2">
      <c r="A3660" s="776"/>
      <c r="B3660" s="780"/>
      <c r="D3660" s="779"/>
      <c r="E3660" s="779"/>
      <c r="F3660" s="778"/>
      <c r="G3660" s="777"/>
      <c r="H3660" s="776"/>
      <c r="I3660" s="776"/>
      <c r="J3660" s="776"/>
      <c r="K3660" s="776"/>
      <c r="L3660" s="776"/>
      <c r="M3660" s="776"/>
      <c r="N3660" s="776"/>
      <c r="O3660" s="776"/>
      <c r="P3660" s="776"/>
      <c r="Q3660" s="776"/>
      <c r="R3660" s="776"/>
      <c r="S3660" s="776"/>
      <c r="T3660" s="776"/>
      <c r="U3660" s="776"/>
      <c r="V3660" s="46"/>
      <c r="W3660" s="46"/>
      <c r="X3660" s="775"/>
      <c r="Y3660" s="775"/>
      <c r="Z3660" s="775"/>
      <c r="AA3660" s="775"/>
      <c r="AB3660" s="775"/>
    </row>
    <row r="3661" spans="1:28" s="43" customFormat="1" x14ac:dyDescent="0.2">
      <c r="A3661" s="776"/>
      <c r="B3661" s="780"/>
      <c r="D3661" s="779"/>
      <c r="E3661" s="779"/>
      <c r="F3661" s="778"/>
      <c r="G3661" s="777"/>
      <c r="H3661" s="776"/>
      <c r="I3661" s="776"/>
      <c r="J3661" s="776"/>
      <c r="K3661" s="776"/>
      <c r="L3661" s="776"/>
      <c r="M3661" s="776"/>
      <c r="N3661" s="776"/>
      <c r="O3661" s="776"/>
      <c r="P3661" s="776"/>
      <c r="Q3661" s="776"/>
      <c r="R3661" s="776"/>
      <c r="S3661" s="776"/>
      <c r="T3661" s="776"/>
      <c r="U3661" s="776"/>
      <c r="V3661" s="46"/>
      <c r="W3661" s="46"/>
      <c r="X3661" s="775"/>
      <c r="Y3661" s="775"/>
      <c r="Z3661" s="775"/>
      <c r="AA3661" s="775"/>
      <c r="AB3661" s="775"/>
    </row>
    <row r="3662" spans="1:28" s="43" customFormat="1" x14ac:dyDescent="0.2">
      <c r="A3662" s="776"/>
      <c r="B3662" s="780"/>
      <c r="D3662" s="779"/>
      <c r="E3662" s="779"/>
      <c r="F3662" s="778"/>
      <c r="G3662" s="777"/>
      <c r="H3662" s="776"/>
      <c r="I3662" s="776"/>
      <c r="J3662" s="776"/>
      <c r="K3662" s="776"/>
      <c r="L3662" s="776"/>
      <c r="M3662" s="776"/>
      <c r="N3662" s="776"/>
      <c r="O3662" s="776"/>
      <c r="P3662" s="776"/>
      <c r="Q3662" s="776"/>
      <c r="R3662" s="776"/>
      <c r="S3662" s="776"/>
      <c r="T3662" s="776"/>
      <c r="U3662" s="776"/>
      <c r="V3662" s="46"/>
      <c r="W3662" s="46"/>
      <c r="X3662" s="775"/>
      <c r="Y3662" s="775"/>
      <c r="Z3662" s="775"/>
      <c r="AA3662" s="775"/>
      <c r="AB3662" s="775"/>
    </row>
    <row r="3663" spans="1:28" s="43" customFormat="1" x14ac:dyDescent="0.2">
      <c r="A3663" s="776"/>
      <c r="B3663" s="780"/>
      <c r="D3663" s="779"/>
      <c r="E3663" s="779"/>
      <c r="F3663" s="778"/>
      <c r="G3663" s="777"/>
      <c r="H3663" s="776"/>
      <c r="I3663" s="776"/>
      <c r="J3663" s="776"/>
      <c r="K3663" s="776"/>
      <c r="L3663" s="776"/>
      <c r="M3663" s="776"/>
      <c r="N3663" s="776"/>
      <c r="O3663" s="776"/>
      <c r="P3663" s="776"/>
      <c r="Q3663" s="776"/>
      <c r="R3663" s="776"/>
      <c r="S3663" s="776"/>
      <c r="T3663" s="776"/>
      <c r="U3663" s="776"/>
      <c r="V3663" s="46"/>
      <c r="W3663" s="46"/>
      <c r="X3663" s="775"/>
      <c r="Y3663" s="775"/>
      <c r="Z3663" s="775"/>
      <c r="AA3663" s="775"/>
      <c r="AB3663" s="775"/>
    </row>
    <row r="3664" spans="1:28" s="43" customFormat="1" x14ac:dyDescent="0.2">
      <c r="A3664" s="776"/>
      <c r="B3664" s="780"/>
      <c r="D3664" s="779"/>
      <c r="E3664" s="779"/>
      <c r="F3664" s="778"/>
      <c r="G3664" s="777"/>
      <c r="H3664" s="776"/>
      <c r="I3664" s="776"/>
      <c r="J3664" s="776"/>
      <c r="K3664" s="776"/>
      <c r="L3664" s="776"/>
      <c r="M3664" s="776"/>
      <c r="N3664" s="776"/>
      <c r="O3664" s="776"/>
      <c r="P3664" s="776"/>
      <c r="Q3664" s="776"/>
      <c r="R3664" s="776"/>
      <c r="S3664" s="776"/>
      <c r="T3664" s="776"/>
      <c r="U3664" s="776"/>
      <c r="V3664" s="46"/>
      <c r="W3664" s="46"/>
      <c r="X3664" s="775"/>
      <c r="Y3664" s="775"/>
      <c r="Z3664" s="775"/>
      <c r="AA3664" s="775"/>
      <c r="AB3664" s="775"/>
    </row>
    <row r="3665" spans="1:28" s="43" customFormat="1" x14ac:dyDescent="0.2">
      <c r="A3665" s="776"/>
      <c r="B3665" s="780"/>
      <c r="D3665" s="779"/>
      <c r="E3665" s="779"/>
      <c r="F3665" s="778"/>
      <c r="G3665" s="777"/>
      <c r="H3665" s="776"/>
      <c r="I3665" s="776"/>
      <c r="J3665" s="776"/>
      <c r="K3665" s="776"/>
      <c r="L3665" s="776"/>
      <c r="M3665" s="776"/>
      <c r="N3665" s="776"/>
      <c r="O3665" s="776"/>
      <c r="P3665" s="776"/>
      <c r="Q3665" s="776"/>
      <c r="R3665" s="776"/>
      <c r="S3665" s="776"/>
      <c r="T3665" s="776"/>
      <c r="U3665" s="776"/>
      <c r="V3665" s="46"/>
      <c r="W3665" s="46"/>
      <c r="X3665" s="775"/>
      <c r="Y3665" s="775"/>
      <c r="Z3665" s="775"/>
      <c r="AA3665" s="775"/>
      <c r="AB3665" s="775"/>
    </row>
    <row r="3666" spans="1:28" s="43" customFormat="1" x14ac:dyDescent="0.2">
      <c r="A3666" s="776"/>
      <c r="B3666" s="780"/>
      <c r="D3666" s="779"/>
      <c r="E3666" s="779"/>
      <c r="F3666" s="778"/>
      <c r="G3666" s="777"/>
      <c r="H3666" s="776"/>
      <c r="I3666" s="776"/>
      <c r="J3666" s="776"/>
      <c r="K3666" s="776"/>
      <c r="L3666" s="776"/>
      <c r="M3666" s="776"/>
      <c r="N3666" s="776"/>
      <c r="O3666" s="776"/>
      <c r="P3666" s="776"/>
      <c r="Q3666" s="776"/>
      <c r="R3666" s="776"/>
      <c r="S3666" s="776"/>
      <c r="T3666" s="776"/>
      <c r="U3666" s="776"/>
      <c r="V3666" s="46"/>
      <c r="W3666" s="46"/>
      <c r="X3666" s="775"/>
      <c r="Y3666" s="775"/>
      <c r="Z3666" s="775"/>
      <c r="AA3666" s="775"/>
      <c r="AB3666" s="775"/>
    </row>
    <row r="3667" spans="1:28" s="43" customFormat="1" x14ac:dyDescent="0.2">
      <c r="A3667" s="776"/>
      <c r="B3667" s="780"/>
      <c r="D3667" s="779"/>
      <c r="E3667" s="779"/>
      <c r="F3667" s="778"/>
      <c r="G3667" s="777"/>
      <c r="H3667" s="776"/>
      <c r="I3667" s="776"/>
      <c r="J3667" s="776"/>
      <c r="K3667" s="776"/>
      <c r="L3667" s="776"/>
      <c r="M3667" s="776"/>
      <c r="N3667" s="776"/>
      <c r="O3667" s="776"/>
      <c r="P3667" s="776"/>
      <c r="Q3667" s="776"/>
      <c r="R3667" s="776"/>
      <c r="S3667" s="776"/>
      <c r="T3667" s="776"/>
      <c r="U3667" s="776"/>
      <c r="V3667" s="46"/>
      <c r="W3667" s="46"/>
      <c r="X3667" s="775"/>
      <c r="Y3667" s="775"/>
      <c r="Z3667" s="775"/>
      <c r="AA3667" s="775"/>
      <c r="AB3667" s="775"/>
    </row>
    <row r="3668" spans="1:28" s="43" customFormat="1" x14ac:dyDescent="0.2">
      <c r="A3668" s="776"/>
      <c r="B3668" s="780"/>
      <c r="D3668" s="779"/>
      <c r="E3668" s="779"/>
      <c r="F3668" s="778"/>
      <c r="G3668" s="777"/>
      <c r="H3668" s="776"/>
      <c r="I3668" s="776"/>
      <c r="J3668" s="776"/>
      <c r="K3668" s="776"/>
      <c r="L3668" s="776"/>
      <c r="M3668" s="776"/>
      <c r="N3668" s="776"/>
      <c r="O3668" s="776"/>
      <c r="P3668" s="776"/>
      <c r="Q3668" s="776"/>
      <c r="R3668" s="776"/>
      <c r="S3668" s="776"/>
      <c r="T3668" s="776"/>
      <c r="U3668" s="776"/>
      <c r="V3668" s="46"/>
      <c r="W3668" s="46"/>
      <c r="X3668" s="775"/>
      <c r="Y3668" s="775"/>
      <c r="Z3668" s="775"/>
      <c r="AA3668" s="775"/>
      <c r="AB3668" s="775"/>
    </row>
    <row r="3669" spans="1:28" s="43" customFormat="1" x14ac:dyDescent="0.2">
      <c r="A3669" s="776"/>
      <c r="B3669" s="780"/>
      <c r="D3669" s="779"/>
      <c r="E3669" s="779"/>
      <c r="F3669" s="778"/>
      <c r="G3669" s="777"/>
      <c r="H3669" s="776"/>
      <c r="I3669" s="776"/>
      <c r="J3669" s="776"/>
      <c r="K3669" s="776"/>
      <c r="L3669" s="776"/>
      <c r="M3669" s="776"/>
      <c r="N3669" s="776"/>
      <c r="O3669" s="776"/>
      <c r="P3669" s="776"/>
      <c r="Q3669" s="776"/>
      <c r="R3669" s="776"/>
      <c r="S3669" s="776"/>
      <c r="T3669" s="776"/>
      <c r="U3669" s="776"/>
      <c r="V3669" s="46"/>
      <c r="W3669" s="46"/>
      <c r="X3669" s="775"/>
      <c r="Y3669" s="775"/>
      <c r="Z3669" s="775"/>
      <c r="AA3669" s="775"/>
      <c r="AB3669" s="775"/>
    </row>
    <row r="3670" spans="1:28" s="43" customFormat="1" x14ac:dyDescent="0.2">
      <c r="A3670" s="776"/>
      <c r="B3670" s="780"/>
      <c r="D3670" s="779"/>
      <c r="E3670" s="779"/>
      <c r="F3670" s="778"/>
      <c r="G3670" s="777"/>
      <c r="H3670" s="776"/>
      <c r="I3670" s="776"/>
      <c r="J3670" s="776"/>
      <c r="K3670" s="776"/>
      <c r="L3670" s="776"/>
      <c r="M3670" s="776"/>
      <c r="N3670" s="776"/>
      <c r="O3670" s="776"/>
      <c r="P3670" s="776"/>
      <c r="Q3670" s="776"/>
      <c r="R3670" s="776"/>
      <c r="S3670" s="776"/>
      <c r="T3670" s="776"/>
      <c r="U3670" s="776"/>
      <c r="V3670" s="46"/>
      <c r="W3670" s="46"/>
      <c r="X3670" s="775"/>
      <c r="Y3670" s="775"/>
      <c r="Z3670" s="775"/>
      <c r="AA3670" s="775"/>
      <c r="AB3670" s="775"/>
    </row>
    <row r="3671" spans="1:28" s="43" customFormat="1" x14ac:dyDescent="0.2">
      <c r="A3671" s="776"/>
      <c r="B3671" s="780"/>
      <c r="D3671" s="779"/>
      <c r="E3671" s="779"/>
      <c r="F3671" s="778"/>
      <c r="G3671" s="777"/>
      <c r="H3671" s="776"/>
      <c r="I3671" s="776"/>
      <c r="J3671" s="776"/>
      <c r="K3671" s="776"/>
      <c r="L3671" s="776"/>
      <c r="M3671" s="776"/>
      <c r="N3671" s="776"/>
      <c r="O3671" s="776"/>
      <c r="P3671" s="776"/>
      <c r="Q3671" s="776"/>
      <c r="R3671" s="776"/>
      <c r="S3671" s="776"/>
      <c r="T3671" s="776"/>
      <c r="U3671" s="776"/>
      <c r="V3671" s="46"/>
      <c r="W3671" s="46"/>
      <c r="X3671" s="775"/>
      <c r="Y3671" s="775"/>
      <c r="Z3671" s="775"/>
      <c r="AA3671" s="775"/>
      <c r="AB3671" s="775"/>
    </row>
    <row r="3672" spans="1:28" s="43" customFormat="1" x14ac:dyDescent="0.2">
      <c r="A3672" s="776"/>
      <c r="B3672" s="780"/>
      <c r="D3672" s="779"/>
      <c r="E3672" s="779"/>
      <c r="F3672" s="778"/>
      <c r="G3672" s="777"/>
      <c r="H3672" s="776"/>
      <c r="I3672" s="776"/>
      <c r="J3672" s="776"/>
      <c r="K3672" s="776"/>
      <c r="L3672" s="776"/>
      <c r="M3672" s="776"/>
      <c r="N3672" s="776"/>
      <c r="O3672" s="776"/>
      <c r="P3672" s="776"/>
      <c r="Q3672" s="776"/>
      <c r="R3672" s="776"/>
      <c r="S3672" s="776"/>
      <c r="T3672" s="776"/>
      <c r="U3672" s="776"/>
      <c r="V3672" s="46"/>
      <c r="W3672" s="46"/>
      <c r="X3672" s="775"/>
      <c r="Y3672" s="775"/>
      <c r="Z3672" s="775"/>
      <c r="AA3672" s="775"/>
      <c r="AB3672" s="775"/>
    </row>
    <row r="3673" spans="1:28" s="43" customFormat="1" x14ac:dyDescent="0.2">
      <c r="A3673" s="776"/>
      <c r="B3673" s="780"/>
      <c r="D3673" s="779"/>
      <c r="E3673" s="779"/>
      <c r="F3673" s="778"/>
      <c r="G3673" s="777"/>
      <c r="H3673" s="776"/>
      <c r="I3673" s="776"/>
      <c r="J3673" s="776"/>
      <c r="K3673" s="776"/>
      <c r="L3673" s="776"/>
      <c r="M3673" s="776"/>
      <c r="N3673" s="776"/>
      <c r="O3673" s="776"/>
      <c r="P3673" s="776"/>
      <c r="Q3673" s="776"/>
      <c r="R3673" s="776"/>
      <c r="S3673" s="776"/>
      <c r="T3673" s="776"/>
      <c r="U3673" s="776"/>
      <c r="V3673" s="46"/>
      <c r="W3673" s="46"/>
      <c r="X3673" s="775"/>
      <c r="Y3673" s="775"/>
      <c r="Z3673" s="775"/>
      <c r="AA3673" s="775"/>
      <c r="AB3673" s="775"/>
    </row>
    <row r="3674" spans="1:28" s="43" customFormat="1" x14ac:dyDescent="0.2">
      <c r="A3674" s="776"/>
      <c r="B3674" s="780"/>
      <c r="D3674" s="779"/>
      <c r="E3674" s="779"/>
      <c r="F3674" s="778"/>
      <c r="G3674" s="777"/>
      <c r="H3674" s="776"/>
      <c r="I3674" s="776"/>
      <c r="J3674" s="776"/>
      <c r="K3674" s="776"/>
      <c r="L3674" s="776"/>
      <c r="M3674" s="776"/>
      <c r="N3674" s="776"/>
      <c r="O3674" s="776"/>
      <c r="P3674" s="776"/>
      <c r="Q3674" s="776"/>
      <c r="R3674" s="776"/>
      <c r="S3674" s="776"/>
      <c r="T3674" s="776"/>
      <c r="U3674" s="776"/>
      <c r="V3674" s="46"/>
      <c r="W3674" s="46"/>
      <c r="X3674" s="775"/>
      <c r="Y3674" s="775"/>
      <c r="Z3674" s="775"/>
      <c r="AA3674" s="775"/>
      <c r="AB3674" s="775"/>
    </row>
    <row r="3675" spans="1:28" s="43" customFormat="1" x14ac:dyDescent="0.2">
      <c r="A3675" s="776"/>
      <c r="B3675" s="780"/>
      <c r="D3675" s="779"/>
      <c r="E3675" s="779"/>
      <c r="F3675" s="778"/>
      <c r="G3675" s="777"/>
      <c r="H3675" s="776"/>
      <c r="I3675" s="776"/>
      <c r="J3675" s="776"/>
      <c r="K3675" s="776"/>
      <c r="L3675" s="776"/>
      <c r="M3675" s="776"/>
      <c r="N3675" s="776"/>
      <c r="O3675" s="776"/>
      <c r="P3675" s="776"/>
      <c r="Q3675" s="776"/>
      <c r="R3675" s="776"/>
      <c r="S3675" s="776"/>
      <c r="T3675" s="776"/>
      <c r="U3675" s="776"/>
      <c r="V3675" s="46"/>
      <c r="W3675" s="46"/>
      <c r="X3675" s="775"/>
      <c r="Y3675" s="775"/>
      <c r="Z3675" s="775"/>
      <c r="AA3675" s="775"/>
      <c r="AB3675" s="775"/>
    </row>
    <row r="3676" spans="1:28" s="43" customFormat="1" x14ac:dyDescent="0.2">
      <c r="A3676" s="776"/>
      <c r="B3676" s="780"/>
      <c r="D3676" s="779"/>
      <c r="E3676" s="779"/>
      <c r="F3676" s="778"/>
      <c r="G3676" s="777"/>
      <c r="H3676" s="776"/>
      <c r="I3676" s="776"/>
      <c r="J3676" s="776"/>
      <c r="K3676" s="776"/>
      <c r="L3676" s="776"/>
      <c r="M3676" s="776"/>
      <c r="N3676" s="776"/>
      <c r="O3676" s="776"/>
      <c r="P3676" s="776"/>
      <c r="Q3676" s="776"/>
      <c r="R3676" s="776"/>
      <c r="S3676" s="776"/>
      <c r="T3676" s="776"/>
      <c r="U3676" s="776"/>
      <c r="V3676" s="46"/>
      <c r="W3676" s="46"/>
      <c r="X3676" s="775"/>
      <c r="Y3676" s="775"/>
      <c r="Z3676" s="775"/>
      <c r="AA3676" s="775"/>
      <c r="AB3676" s="775"/>
    </row>
    <row r="3677" spans="1:28" s="43" customFormat="1" x14ac:dyDescent="0.2">
      <c r="A3677" s="776"/>
      <c r="B3677" s="780"/>
      <c r="D3677" s="779"/>
      <c r="E3677" s="779"/>
      <c r="F3677" s="778"/>
      <c r="G3677" s="777"/>
      <c r="H3677" s="776"/>
      <c r="I3677" s="776"/>
      <c r="J3677" s="776"/>
      <c r="K3677" s="776"/>
      <c r="L3677" s="776"/>
      <c r="M3677" s="776"/>
      <c r="N3677" s="776"/>
      <c r="O3677" s="776"/>
      <c r="P3677" s="776"/>
      <c r="Q3677" s="776"/>
      <c r="R3677" s="776"/>
      <c r="S3677" s="776"/>
      <c r="T3677" s="776"/>
      <c r="U3677" s="776"/>
      <c r="V3677" s="46"/>
      <c r="W3677" s="46"/>
      <c r="X3677" s="775"/>
      <c r="Y3677" s="775"/>
      <c r="Z3677" s="775"/>
      <c r="AA3677" s="775"/>
      <c r="AB3677" s="775"/>
    </row>
    <row r="3678" spans="1:28" s="43" customFormat="1" x14ac:dyDescent="0.2">
      <c r="A3678" s="776"/>
      <c r="B3678" s="780"/>
      <c r="D3678" s="779"/>
      <c r="E3678" s="779"/>
      <c r="F3678" s="778"/>
      <c r="G3678" s="777"/>
      <c r="H3678" s="776"/>
      <c r="I3678" s="776"/>
      <c r="J3678" s="776"/>
      <c r="K3678" s="776"/>
      <c r="L3678" s="776"/>
      <c r="M3678" s="776"/>
      <c r="N3678" s="776"/>
      <c r="O3678" s="776"/>
      <c r="P3678" s="776"/>
      <c r="Q3678" s="776"/>
      <c r="R3678" s="776"/>
      <c r="S3678" s="776"/>
      <c r="T3678" s="776"/>
      <c r="U3678" s="776"/>
      <c r="V3678" s="46"/>
      <c r="W3678" s="46"/>
      <c r="X3678" s="775"/>
      <c r="Y3678" s="775"/>
      <c r="Z3678" s="775"/>
      <c r="AA3678" s="775"/>
      <c r="AB3678" s="775"/>
    </row>
    <row r="3679" spans="1:28" s="43" customFormat="1" x14ac:dyDescent="0.2">
      <c r="A3679" s="776"/>
      <c r="B3679" s="780"/>
      <c r="D3679" s="779"/>
      <c r="E3679" s="779"/>
      <c r="F3679" s="778"/>
      <c r="G3679" s="777"/>
      <c r="H3679" s="776"/>
      <c r="I3679" s="776"/>
      <c r="J3679" s="776"/>
      <c r="K3679" s="776"/>
      <c r="L3679" s="776"/>
      <c r="M3679" s="776"/>
      <c r="N3679" s="776"/>
      <c r="O3679" s="776"/>
      <c r="P3679" s="776"/>
      <c r="Q3679" s="776"/>
      <c r="R3679" s="776"/>
      <c r="S3679" s="776"/>
      <c r="T3679" s="776"/>
      <c r="U3679" s="776"/>
      <c r="V3679" s="46"/>
      <c r="W3679" s="46"/>
      <c r="X3679" s="775"/>
      <c r="Y3679" s="775"/>
      <c r="Z3679" s="775"/>
      <c r="AA3679" s="775"/>
      <c r="AB3679" s="775"/>
    </row>
    <row r="3680" spans="1:28" s="43" customFormat="1" x14ac:dyDescent="0.2">
      <c r="A3680" s="776"/>
      <c r="B3680" s="780"/>
      <c r="D3680" s="779"/>
      <c r="E3680" s="779"/>
      <c r="F3680" s="778"/>
      <c r="G3680" s="777"/>
      <c r="H3680" s="776"/>
      <c r="I3680" s="776"/>
      <c r="J3680" s="776"/>
      <c r="K3680" s="776"/>
      <c r="L3680" s="776"/>
      <c r="M3680" s="776"/>
      <c r="N3680" s="776"/>
      <c r="O3680" s="776"/>
      <c r="P3680" s="776"/>
      <c r="Q3680" s="776"/>
      <c r="R3680" s="776"/>
      <c r="S3680" s="776"/>
      <c r="T3680" s="776"/>
      <c r="U3680" s="776"/>
      <c r="V3680" s="46"/>
      <c r="W3680" s="46"/>
      <c r="X3680" s="775"/>
      <c r="Y3680" s="775"/>
      <c r="Z3680" s="775"/>
      <c r="AA3680" s="775"/>
      <c r="AB3680" s="775"/>
    </row>
    <row r="3681" spans="1:28" s="43" customFormat="1" x14ac:dyDescent="0.2">
      <c r="A3681" s="776"/>
      <c r="B3681" s="780"/>
      <c r="D3681" s="779"/>
      <c r="E3681" s="779"/>
      <c r="F3681" s="778"/>
      <c r="G3681" s="777"/>
      <c r="H3681" s="776"/>
      <c r="I3681" s="776"/>
      <c r="J3681" s="776"/>
      <c r="K3681" s="776"/>
      <c r="L3681" s="776"/>
      <c r="M3681" s="776"/>
      <c r="N3681" s="776"/>
      <c r="O3681" s="776"/>
      <c r="P3681" s="776"/>
      <c r="Q3681" s="776"/>
      <c r="R3681" s="776"/>
      <c r="S3681" s="776"/>
      <c r="T3681" s="776"/>
      <c r="U3681" s="776"/>
      <c r="V3681" s="46"/>
      <c r="W3681" s="46"/>
      <c r="X3681" s="775"/>
      <c r="Y3681" s="775"/>
      <c r="Z3681" s="775"/>
      <c r="AA3681" s="775"/>
      <c r="AB3681" s="775"/>
    </row>
    <row r="3682" spans="1:28" s="43" customFormat="1" x14ac:dyDescent="0.2">
      <c r="A3682" s="776"/>
      <c r="B3682" s="780"/>
      <c r="D3682" s="779"/>
      <c r="E3682" s="779"/>
      <c r="F3682" s="778"/>
      <c r="G3682" s="777"/>
      <c r="H3682" s="776"/>
      <c r="I3682" s="776"/>
      <c r="J3682" s="776"/>
      <c r="K3682" s="776"/>
      <c r="L3682" s="776"/>
      <c r="M3682" s="776"/>
      <c r="N3682" s="776"/>
      <c r="O3682" s="776"/>
      <c r="P3682" s="776"/>
      <c r="Q3682" s="776"/>
      <c r="R3682" s="776"/>
      <c r="S3682" s="776"/>
      <c r="T3682" s="776"/>
      <c r="U3682" s="776"/>
      <c r="V3682" s="46"/>
      <c r="W3682" s="46"/>
      <c r="X3682" s="775"/>
      <c r="Y3682" s="775"/>
      <c r="Z3682" s="775"/>
      <c r="AA3682" s="775"/>
      <c r="AB3682" s="775"/>
    </row>
    <row r="3683" spans="1:28" s="43" customFormat="1" x14ac:dyDescent="0.2">
      <c r="A3683" s="776"/>
      <c r="B3683" s="780"/>
      <c r="D3683" s="779"/>
      <c r="E3683" s="779"/>
      <c r="F3683" s="778"/>
      <c r="G3683" s="777"/>
      <c r="H3683" s="776"/>
      <c r="I3683" s="776"/>
      <c r="J3683" s="776"/>
      <c r="K3683" s="776"/>
      <c r="L3683" s="776"/>
      <c r="M3683" s="776"/>
      <c r="N3683" s="776"/>
      <c r="O3683" s="776"/>
      <c r="P3683" s="776"/>
      <c r="Q3683" s="776"/>
      <c r="R3683" s="776"/>
      <c r="S3683" s="776"/>
      <c r="T3683" s="776"/>
      <c r="U3683" s="776"/>
      <c r="V3683" s="46"/>
      <c r="W3683" s="46"/>
      <c r="X3683" s="775"/>
      <c r="Y3683" s="775"/>
      <c r="Z3683" s="775"/>
      <c r="AA3683" s="775"/>
      <c r="AB3683" s="775"/>
    </row>
    <row r="3684" spans="1:28" s="43" customFormat="1" x14ac:dyDescent="0.2">
      <c r="A3684" s="776"/>
      <c r="B3684" s="780"/>
      <c r="D3684" s="779"/>
      <c r="E3684" s="779"/>
      <c r="F3684" s="778"/>
      <c r="G3684" s="777"/>
      <c r="H3684" s="776"/>
      <c r="I3684" s="776"/>
      <c r="J3684" s="776"/>
      <c r="K3684" s="776"/>
      <c r="L3684" s="776"/>
      <c r="M3684" s="776"/>
      <c r="N3684" s="776"/>
      <c r="O3684" s="776"/>
      <c r="P3684" s="776"/>
      <c r="Q3684" s="776"/>
      <c r="R3684" s="776"/>
      <c r="S3684" s="776"/>
      <c r="T3684" s="776"/>
      <c r="U3684" s="776"/>
      <c r="V3684" s="46"/>
      <c r="W3684" s="46"/>
      <c r="X3684" s="775"/>
      <c r="Y3684" s="775"/>
      <c r="Z3684" s="775"/>
      <c r="AA3684" s="775"/>
      <c r="AB3684" s="775"/>
    </row>
    <row r="3685" spans="1:28" s="43" customFormat="1" x14ac:dyDescent="0.2">
      <c r="A3685" s="776"/>
      <c r="B3685" s="780"/>
      <c r="D3685" s="779"/>
      <c r="E3685" s="779"/>
      <c r="F3685" s="778"/>
      <c r="G3685" s="777"/>
      <c r="H3685" s="776"/>
      <c r="I3685" s="776"/>
      <c r="J3685" s="776"/>
      <c r="K3685" s="776"/>
      <c r="L3685" s="776"/>
      <c r="M3685" s="776"/>
      <c r="N3685" s="776"/>
      <c r="O3685" s="776"/>
      <c r="P3685" s="776"/>
      <c r="Q3685" s="776"/>
      <c r="R3685" s="776"/>
      <c r="S3685" s="776"/>
      <c r="T3685" s="776"/>
      <c r="U3685" s="776"/>
      <c r="V3685" s="46"/>
      <c r="W3685" s="46"/>
      <c r="X3685" s="775"/>
      <c r="Y3685" s="775"/>
      <c r="Z3685" s="775"/>
      <c r="AA3685" s="775"/>
      <c r="AB3685" s="775"/>
    </row>
    <row r="3686" spans="1:28" s="43" customFormat="1" x14ac:dyDescent="0.2">
      <c r="A3686" s="776"/>
      <c r="B3686" s="780"/>
      <c r="D3686" s="779"/>
      <c r="E3686" s="779"/>
      <c r="F3686" s="778"/>
      <c r="G3686" s="777"/>
      <c r="H3686" s="776"/>
      <c r="I3686" s="776"/>
      <c r="J3686" s="776"/>
      <c r="K3686" s="776"/>
      <c r="L3686" s="776"/>
      <c r="M3686" s="776"/>
      <c r="N3686" s="776"/>
      <c r="O3686" s="776"/>
      <c r="P3686" s="776"/>
      <c r="Q3686" s="776"/>
      <c r="R3686" s="776"/>
      <c r="S3686" s="776"/>
      <c r="T3686" s="776"/>
      <c r="U3686" s="776"/>
      <c r="V3686" s="46"/>
      <c r="W3686" s="46"/>
      <c r="X3686" s="775"/>
      <c r="Y3686" s="775"/>
      <c r="Z3686" s="775"/>
      <c r="AA3686" s="775"/>
      <c r="AB3686" s="775"/>
    </row>
    <row r="3687" spans="1:28" s="43" customFormat="1" x14ac:dyDescent="0.2">
      <c r="A3687" s="776"/>
      <c r="B3687" s="780"/>
      <c r="D3687" s="779"/>
      <c r="E3687" s="779"/>
      <c r="F3687" s="778"/>
      <c r="G3687" s="777"/>
      <c r="H3687" s="776"/>
      <c r="I3687" s="776"/>
      <c r="J3687" s="776"/>
      <c r="K3687" s="776"/>
      <c r="L3687" s="776"/>
      <c r="M3687" s="776"/>
      <c r="N3687" s="776"/>
      <c r="O3687" s="776"/>
      <c r="P3687" s="776"/>
      <c r="Q3687" s="776"/>
      <c r="R3687" s="776"/>
      <c r="S3687" s="776"/>
      <c r="T3687" s="776"/>
      <c r="U3687" s="776"/>
      <c r="V3687" s="46"/>
      <c r="W3687" s="46"/>
      <c r="X3687" s="775"/>
      <c r="Y3687" s="775"/>
      <c r="Z3687" s="775"/>
      <c r="AA3687" s="775"/>
      <c r="AB3687" s="775"/>
    </row>
    <row r="3688" spans="1:28" s="43" customFormat="1" x14ac:dyDescent="0.2">
      <c r="A3688" s="776"/>
      <c r="B3688" s="780"/>
      <c r="D3688" s="779"/>
      <c r="E3688" s="779"/>
      <c r="F3688" s="778"/>
      <c r="G3688" s="777"/>
      <c r="H3688" s="776"/>
      <c r="I3688" s="776"/>
      <c r="J3688" s="776"/>
      <c r="K3688" s="776"/>
      <c r="L3688" s="776"/>
      <c r="M3688" s="776"/>
      <c r="N3688" s="776"/>
      <c r="O3688" s="776"/>
      <c r="P3688" s="776"/>
      <c r="Q3688" s="776"/>
      <c r="R3688" s="776"/>
      <c r="S3688" s="776"/>
      <c r="T3688" s="776"/>
      <c r="U3688" s="776"/>
      <c r="V3688" s="46"/>
      <c r="W3688" s="46"/>
      <c r="X3688" s="775"/>
      <c r="Y3688" s="775"/>
      <c r="Z3688" s="775"/>
      <c r="AA3688" s="775"/>
      <c r="AB3688" s="775"/>
    </row>
    <row r="3689" spans="1:28" s="43" customFormat="1" x14ac:dyDescent="0.2">
      <c r="A3689" s="776"/>
      <c r="B3689" s="780"/>
      <c r="D3689" s="779"/>
      <c r="E3689" s="779"/>
      <c r="F3689" s="778"/>
      <c r="G3689" s="777"/>
      <c r="H3689" s="776"/>
      <c r="I3689" s="776"/>
      <c r="J3689" s="776"/>
      <c r="K3689" s="776"/>
      <c r="L3689" s="776"/>
      <c r="M3689" s="776"/>
      <c r="N3689" s="776"/>
      <c r="O3689" s="776"/>
      <c r="P3689" s="776"/>
      <c r="Q3689" s="776"/>
      <c r="R3689" s="776"/>
      <c r="S3689" s="776"/>
      <c r="T3689" s="776"/>
      <c r="U3689" s="776"/>
      <c r="V3689" s="46"/>
      <c r="W3689" s="46"/>
      <c r="X3689" s="775"/>
      <c r="Y3689" s="775"/>
      <c r="Z3689" s="775"/>
      <c r="AA3689" s="775"/>
      <c r="AB3689" s="775"/>
    </row>
    <row r="3690" spans="1:28" s="43" customFormat="1" x14ac:dyDescent="0.2">
      <c r="A3690" s="776"/>
      <c r="B3690" s="780"/>
      <c r="D3690" s="779"/>
      <c r="E3690" s="779"/>
      <c r="F3690" s="778"/>
      <c r="G3690" s="777"/>
      <c r="H3690" s="776"/>
      <c r="I3690" s="776"/>
      <c r="J3690" s="776"/>
      <c r="K3690" s="776"/>
      <c r="L3690" s="776"/>
      <c r="M3690" s="776"/>
      <c r="N3690" s="776"/>
      <c r="O3690" s="776"/>
      <c r="P3690" s="776"/>
      <c r="Q3690" s="776"/>
      <c r="R3690" s="776"/>
      <c r="S3690" s="776"/>
      <c r="T3690" s="776"/>
      <c r="U3690" s="776"/>
      <c r="V3690" s="46"/>
      <c r="W3690" s="46"/>
      <c r="X3690" s="775"/>
      <c r="Y3690" s="775"/>
      <c r="Z3690" s="775"/>
      <c r="AA3690" s="775"/>
      <c r="AB3690" s="775"/>
    </row>
    <row r="3691" spans="1:28" s="43" customFormat="1" x14ac:dyDescent="0.2">
      <c r="A3691" s="776"/>
      <c r="B3691" s="780"/>
      <c r="D3691" s="779"/>
      <c r="E3691" s="779"/>
      <c r="F3691" s="778"/>
      <c r="G3691" s="777"/>
      <c r="H3691" s="776"/>
      <c r="I3691" s="776"/>
      <c r="J3691" s="776"/>
      <c r="K3691" s="776"/>
      <c r="L3691" s="776"/>
      <c r="M3691" s="776"/>
      <c r="N3691" s="776"/>
      <c r="O3691" s="776"/>
      <c r="P3691" s="776"/>
      <c r="Q3691" s="776"/>
      <c r="R3691" s="776"/>
      <c r="S3691" s="776"/>
      <c r="T3691" s="776"/>
      <c r="U3691" s="776"/>
      <c r="V3691" s="46"/>
      <c r="W3691" s="46"/>
      <c r="X3691" s="775"/>
      <c r="Y3691" s="775"/>
      <c r="Z3691" s="775"/>
      <c r="AA3691" s="775"/>
      <c r="AB3691" s="775"/>
    </row>
    <row r="3692" spans="1:28" s="43" customFormat="1" x14ac:dyDescent="0.2">
      <c r="A3692" s="776"/>
      <c r="B3692" s="780"/>
      <c r="D3692" s="779"/>
      <c r="E3692" s="779"/>
      <c r="F3692" s="778"/>
      <c r="G3692" s="777"/>
      <c r="H3692" s="776"/>
      <c r="I3692" s="776"/>
      <c r="J3692" s="776"/>
      <c r="K3692" s="776"/>
      <c r="L3692" s="776"/>
      <c r="M3692" s="776"/>
      <c r="N3692" s="776"/>
      <c r="O3692" s="776"/>
      <c r="P3692" s="776"/>
      <c r="Q3692" s="776"/>
      <c r="R3692" s="776"/>
      <c r="S3692" s="776"/>
      <c r="T3692" s="776"/>
      <c r="U3692" s="776"/>
      <c r="V3692" s="46"/>
      <c r="W3692" s="46"/>
      <c r="X3692" s="775"/>
      <c r="Y3692" s="775"/>
      <c r="Z3692" s="775"/>
      <c r="AA3692" s="775"/>
      <c r="AB3692" s="775"/>
    </row>
    <row r="3693" spans="1:28" s="43" customFormat="1" x14ac:dyDescent="0.2">
      <c r="A3693" s="776"/>
      <c r="B3693" s="780"/>
      <c r="D3693" s="779"/>
      <c r="E3693" s="779"/>
      <c r="F3693" s="778"/>
      <c r="G3693" s="777"/>
      <c r="H3693" s="776"/>
      <c r="I3693" s="776"/>
      <c r="J3693" s="776"/>
      <c r="K3693" s="776"/>
      <c r="L3693" s="776"/>
      <c r="M3693" s="776"/>
      <c r="N3693" s="776"/>
      <c r="O3693" s="776"/>
      <c r="P3693" s="776"/>
      <c r="Q3693" s="776"/>
      <c r="R3693" s="776"/>
      <c r="S3693" s="776"/>
      <c r="T3693" s="776"/>
      <c r="U3693" s="776"/>
      <c r="V3693" s="46"/>
      <c r="W3693" s="46"/>
      <c r="X3693" s="775"/>
      <c r="Y3693" s="775"/>
      <c r="Z3693" s="775"/>
      <c r="AA3693" s="775"/>
      <c r="AB3693" s="775"/>
    </row>
    <row r="3694" spans="1:28" s="43" customFormat="1" x14ac:dyDescent="0.2">
      <c r="A3694" s="776"/>
      <c r="B3694" s="780"/>
      <c r="D3694" s="779"/>
      <c r="E3694" s="779"/>
      <c r="F3694" s="778"/>
      <c r="G3694" s="777"/>
      <c r="H3694" s="776"/>
      <c r="I3694" s="776"/>
      <c r="J3694" s="776"/>
      <c r="K3694" s="776"/>
      <c r="L3694" s="776"/>
      <c r="M3694" s="776"/>
      <c r="N3694" s="776"/>
      <c r="O3694" s="776"/>
      <c r="P3694" s="776"/>
      <c r="Q3694" s="776"/>
      <c r="R3694" s="776"/>
      <c r="S3694" s="776"/>
      <c r="T3694" s="776"/>
      <c r="U3694" s="776"/>
      <c r="V3694" s="46"/>
      <c r="W3694" s="46"/>
      <c r="X3694" s="775"/>
      <c r="Y3694" s="775"/>
      <c r="Z3694" s="775"/>
      <c r="AA3694" s="775"/>
      <c r="AB3694" s="775"/>
    </row>
    <row r="3695" spans="1:28" s="43" customFormat="1" x14ac:dyDescent="0.2">
      <c r="A3695" s="776"/>
      <c r="B3695" s="780"/>
      <c r="D3695" s="779"/>
      <c r="E3695" s="779"/>
      <c r="F3695" s="778"/>
      <c r="G3695" s="777"/>
      <c r="H3695" s="776"/>
      <c r="I3695" s="776"/>
      <c r="J3695" s="776"/>
      <c r="K3695" s="776"/>
      <c r="L3695" s="776"/>
      <c r="M3695" s="776"/>
      <c r="N3695" s="776"/>
      <c r="O3695" s="776"/>
      <c r="P3695" s="776"/>
      <c r="Q3695" s="776"/>
      <c r="R3695" s="776"/>
      <c r="S3695" s="776"/>
      <c r="T3695" s="776"/>
      <c r="U3695" s="776"/>
      <c r="V3695" s="46"/>
      <c r="W3695" s="46"/>
      <c r="X3695" s="775"/>
      <c r="Y3695" s="775"/>
      <c r="Z3695" s="775"/>
      <c r="AA3695" s="775"/>
      <c r="AB3695" s="775"/>
    </row>
    <row r="3696" spans="1:28" s="43" customFormat="1" x14ac:dyDescent="0.2">
      <c r="A3696" s="776"/>
      <c r="B3696" s="780"/>
      <c r="D3696" s="779"/>
      <c r="E3696" s="779"/>
      <c r="F3696" s="778"/>
      <c r="G3696" s="777"/>
      <c r="H3696" s="776"/>
      <c r="I3696" s="776"/>
      <c r="J3696" s="776"/>
      <c r="K3696" s="776"/>
      <c r="L3696" s="776"/>
      <c r="M3696" s="776"/>
      <c r="N3696" s="776"/>
      <c r="O3696" s="776"/>
      <c r="P3696" s="776"/>
      <c r="Q3696" s="776"/>
      <c r="R3696" s="776"/>
      <c r="S3696" s="776"/>
      <c r="T3696" s="776"/>
      <c r="U3696" s="776"/>
      <c r="V3696" s="46"/>
      <c r="W3696" s="46"/>
      <c r="X3696" s="775"/>
      <c r="Y3696" s="775"/>
      <c r="Z3696" s="775"/>
      <c r="AA3696" s="775"/>
      <c r="AB3696" s="775"/>
    </row>
    <row r="3697" spans="1:28" s="43" customFormat="1" x14ac:dyDescent="0.2">
      <c r="A3697" s="776"/>
      <c r="B3697" s="780"/>
      <c r="D3697" s="779"/>
      <c r="E3697" s="779"/>
      <c r="F3697" s="778"/>
      <c r="G3697" s="777"/>
      <c r="H3697" s="776"/>
      <c r="I3697" s="776"/>
      <c r="J3697" s="776"/>
      <c r="K3697" s="776"/>
      <c r="L3697" s="776"/>
      <c r="M3697" s="776"/>
      <c r="N3697" s="776"/>
      <c r="O3697" s="776"/>
      <c r="P3697" s="776"/>
      <c r="Q3697" s="776"/>
      <c r="R3697" s="776"/>
      <c r="S3697" s="776"/>
      <c r="T3697" s="776"/>
      <c r="U3697" s="776"/>
      <c r="V3697" s="46"/>
      <c r="W3697" s="46"/>
      <c r="X3697" s="775"/>
      <c r="Y3697" s="775"/>
      <c r="Z3697" s="775"/>
      <c r="AA3697" s="775"/>
      <c r="AB3697" s="775"/>
    </row>
    <row r="3698" spans="1:28" s="43" customFormat="1" x14ac:dyDescent="0.2">
      <c r="A3698" s="776"/>
      <c r="B3698" s="780"/>
      <c r="D3698" s="779"/>
      <c r="E3698" s="779"/>
      <c r="F3698" s="778"/>
      <c r="G3698" s="777"/>
      <c r="H3698" s="776"/>
      <c r="I3698" s="776"/>
      <c r="J3698" s="776"/>
      <c r="K3698" s="776"/>
      <c r="L3698" s="776"/>
      <c r="M3698" s="776"/>
      <c r="N3698" s="776"/>
      <c r="O3698" s="776"/>
      <c r="P3698" s="776"/>
      <c r="Q3698" s="776"/>
      <c r="R3698" s="776"/>
      <c r="S3698" s="776"/>
      <c r="T3698" s="776"/>
      <c r="U3698" s="776"/>
      <c r="V3698" s="46"/>
      <c r="W3698" s="46"/>
      <c r="X3698" s="775"/>
      <c r="Y3698" s="775"/>
      <c r="Z3698" s="775"/>
      <c r="AA3698" s="775"/>
      <c r="AB3698" s="775"/>
    </row>
    <row r="3699" spans="1:28" s="43" customFormat="1" x14ac:dyDescent="0.2">
      <c r="A3699" s="776"/>
      <c r="B3699" s="780"/>
      <c r="D3699" s="779"/>
      <c r="E3699" s="779"/>
      <c r="F3699" s="778"/>
      <c r="G3699" s="777"/>
      <c r="H3699" s="776"/>
      <c r="I3699" s="776"/>
      <c r="J3699" s="776"/>
      <c r="K3699" s="776"/>
      <c r="L3699" s="776"/>
      <c r="M3699" s="776"/>
      <c r="N3699" s="776"/>
      <c r="O3699" s="776"/>
      <c r="P3699" s="776"/>
      <c r="Q3699" s="776"/>
      <c r="R3699" s="776"/>
      <c r="S3699" s="776"/>
      <c r="T3699" s="776"/>
      <c r="U3699" s="776"/>
      <c r="V3699" s="46"/>
      <c r="W3699" s="46"/>
      <c r="X3699" s="775"/>
      <c r="Y3699" s="775"/>
      <c r="Z3699" s="775"/>
      <c r="AA3699" s="775"/>
      <c r="AB3699" s="775"/>
    </row>
    <row r="3700" spans="1:28" s="43" customFormat="1" x14ac:dyDescent="0.2">
      <c r="A3700" s="776"/>
      <c r="B3700" s="780"/>
      <c r="D3700" s="779"/>
      <c r="E3700" s="779"/>
      <c r="F3700" s="778"/>
      <c r="G3700" s="777"/>
      <c r="H3700" s="776"/>
      <c r="I3700" s="776"/>
      <c r="J3700" s="776"/>
      <c r="K3700" s="776"/>
      <c r="L3700" s="776"/>
      <c r="M3700" s="776"/>
      <c r="N3700" s="776"/>
      <c r="O3700" s="776"/>
      <c r="P3700" s="776"/>
      <c r="Q3700" s="776"/>
      <c r="R3700" s="776"/>
      <c r="S3700" s="776"/>
      <c r="T3700" s="776"/>
      <c r="U3700" s="776"/>
      <c r="V3700" s="46"/>
      <c r="W3700" s="46"/>
      <c r="X3700" s="775"/>
      <c r="Y3700" s="775"/>
      <c r="Z3700" s="775"/>
      <c r="AA3700" s="775"/>
      <c r="AB3700" s="775"/>
    </row>
    <row r="3701" spans="1:28" s="43" customFormat="1" x14ac:dyDescent="0.2">
      <c r="A3701" s="776"/>
      <c r="B3701" s="780"/>
      <c r="D3701" s="779"/>
      <c r="E3701" s="779"/>
      <c r="F3701" s="778"/>
      <c r="G3701" s="777"/>
      <c r="H3701" s="776"/>
      <c r="I3701" s="776"/>
      <c r="J3701" s="776"/>
      <c r="K3701" s="776"/>
      <c r="L3701" s="776"/>
      <c r="M3701" s="776"/>
      <c r="N3701" s="776"/>
      <c r="O3701" s="776"/>
      <c r="P3701" s="776"/>
      <c r="Q3701" s="776"/>
      <c r="R3701" s="776"/>
      <c r="S3701" s="776"/>
      <c r="T3701" s="776"/>
      <c r="U3701" s="776"/>
      <c r="V3701" s="46"/>
      <c r="W3701" s="46"/>
      <c r="X3701" s="775"/>
      <c r="Y3701" s="775"/>
      <c r="Z3701" s="775"/>
      <c r="AA3701" s="775"/>
      <c r="AB3701" s="775"/>
    </row>
    <row r="3702" spans="1:28" s="43" customFormat="1" x14ac:dyDescent="0.2">
      <c r="A3702" s="776"/>
      <c r="B3702" s="780"/>
      <c r="D3702" s="779"/>
      <c r="E3702" s="779"/>
      <c r="F3702" s="778"/>
      <c r="G3702" s="777"/>
      <c r="H3702" s="776"/>
      <c r="I3702" s="776"/>
      <c r="J3702" s="776"/>
      <c r="K3702" s="776"/>
      <c r="L3702" s="776"/>
      <c r="M3702" s="776"/>
      <c r="N3702" s="776"/>
      <c r="O3702" s="776"/>
      <c r="P3702" s="776"/>
      <c r="Q3702" s="776"/>
      <c r="R3702" s="776"/>
      <c r="S3702" s="776"/>
      <c r="T3702" s="776"/>
      <c r="U3702" s="776"/>
      <c r="V3702" s="46"/>
      <c r="W3702" s="46"/>
      <c r="X3702" s="775"/>
      <c r="Y3702" s="775"/>
      <c r="Z3702" s="775"/>
      <c r="AA3702" s="775"/>
      <c r="AB3702" s="775"/>
    </row>
    <row r="3703" spans="1:28" s="43" customFormat="1" x14ac:dyDescent="0.2">
      <c r="A3703" s="776"/>
      <c r="B3703" s="780"/>
      <c r="D3703" s="779"/>
      <c r="E3703" s="779"/>
      <c r="F3703" s="778"/>
      <c r="G3703" s="777"/>
      <c r="H3703" s="776"/>
      <c r="I3703" s="776"/>
      <c r="J3703" s="776"/>
      <c r="K3703" s="776"/>
      <c r="L3703" s="776"/>
      <c r="M3703" s="776"/>
      <c r="N3703" s="776"/>
      <c r="O3703" s="776"/>
      <c r="P3703" s="776"/>
      <c r="Q3703" s="776"/>
      <c r="R3703" s="776"/>
      <c r="S3703" s="776"/>
      <c r="T3703" s="776"/>
      <c r="U3703" s="776"/>
      <c r="V3703" s="46"/>
      <c r="W3703" s="46"/>
      <c r="X3703" s="775"/>
      <c r="Y3703" s="775"/>
      <c r="Z3703" s="775"/>
      <c r="AA3703" s="775"/>
      <c r="AB3703" s="775"/>
    </row>
    <row r="3704" spans="1:28" s="43" customFormat="1" x14ac:dyDescent="0.2">
      <c r="A3704" s="776"/>
      <c r="B3704" s="780"/>
      <c r="D3704" s="779"/>
      <c r="E3704" s="779"/>
      <c r="F3704" s="778"/>
      <c r="G3704" s="777"/>
      <c r="H3704" s="776"/>
      <c r="I3704" s="776"/>
      <c r="J3704" s="776"/>
      <c r="K3704" s="776"/>
      <c r="L3704" s="776"/>
      <c r="M3704" s="776"/>
      <c r="N3704" s="776"/>
      <c r="O3704" s="776"/>
      <c r="P3704" s="776"/>
      <c r="Q3704" s="776"/>
      <c r="R3704" s="776"/>
      <c r="S3704" s="776"/>
      <c r="T3704" s="776"/>
      <c r="U3704" s="776"/>
      <c r="V3704" s="46"/>
      <c r="W3704" s="46"/>
      <c r="X3704" s="775"/>
      <c r="Y3704" s="775"/>
      <c r="Z3704" s="775"/>
      <c r="AA3704" s="775"/>
      <c r="AB3704" s="775"/>
    </row>
    <row r="3705" spans="1:28" s="43" customFormat="1" x14ac:dyDescent="0.2">
      <c r="A3705" s="776"/>
      <c r="B3705" s="780"/>
      <c r="D3705" s="779"/>
      <c r="E3705" s="779"/>
      <c r="F3705" s="778"/>
      <c r="G3705" s="777"/>
      <c r="H3705" s="776"/>
      <c r="I3705" s="776"/>
      <c r="J3705" s="776"/>
      <c r="K3705" s="776"/>
      <c r="L3705" s="776"/>
      <c r="M3705" s="776"/>
      <c r="N3705" s="776"/>
      <c r="O3705" s="776"/>
      <c r="P3705" s="776"/>
      <c r="Q3705" s="776"/>
      <c r="R3705" s="776"/>
      <c r="S3705" s="776"/>
      <c r="T3705" s="776"/>
      <c r="U3705" s="776"/>
      <c r="V3705" s="46"/>
      <c r="W3705" s="46"/>
      <c r="X3705" s="775"/>
      <c r="Y3705" s="775"/>
      <c r="Z3705" s="775"/>
      <c r="AA3705" s="775"/>
      <c r="AB3705" s="775"/>
    </row>
    <row r="3706" spans="1:28" s="43" customFormat="1" x14ac:dyDescent="0.2">
      <c r="A3706" s="776"/>
      <c r="B3706" s="780"/>
      <c r="D3706" s="779"/>
      <c r="E3706" s="779"/>
      <c r="F3706" s="778"/>
      <c r="G3706" s="777"/>
      <c r="H3706" s="776"/>
      <c r="I3706" s="776"/>
      <c r="J3706" s="776"/>
      <c r="K3706" s="776"/>
      <c r="L3706" s="776"/>
      <c r="M3706" s="776"/>
      <c r="N3706" s="776"/>
      <c r="O3706" s="776"/>
      <c r="P3706" s="776"/>
      <c r="Q3706" s="776"/>
      <c r="R3706" s="776"/>
      <c r="S3706" s="776"/>
      <c r="T3706" s="776"/>
      <c r="U3706" s="776"/>
      <c r="V3706" s="46"/>
      <c r="W3706" s="46"/>
      <c r="X3706" s="775"/>
      <c r="Y3706" s="775"/>
      <c r="Z3706" s="775"/>
      <c r="AA3706" s="775"/>
      <c r="AB3706" s="775"/>
    </row>
    <row r="3707" spans="1:28" s="43" customFormat="1" x14ac:dyDescent="0.2">
      <c r="A3707" s="776"/>
      <c r="B3707" s="780"/>
      <c r="D3707" s="779"/>
      <c r="E3707" s="779"/>
      <c r="F3707" s="778"/>
      <c r="G3707" s="777"/>
      <c r="H3707" s="776"/>
      <c r="I3707" s="776"/>
      <c r="J3707" s="776"/>
      <c r="K3707" s="776"/>
      <c r="L3707" s="776"/>
      <c r="M3707" s="776"/>
      <c r="N3707" s="776"/>
      <c r="O3707" s="776"/>
      <c r="P3707" s="776"/>
      <c r="Q3707" s="776"/>
      <c r="R3707" s="776"/>
      <c r="S3707" s="776"/>
      <c r="T3707" s="776"/>
      <c r="U3707" s="776"/>
      <c r="V3707" s="46"/>
      <c r="W3707" s="46"/>
      <c r="X3707" s="775"/>
      <c r="Y3707" s="775"/>
      <c r="Z3707" s="775"/>
      <c r="AA3707" s="775"/>
      <c r="AB3707" s="775"/>
    </row>
    <row r="3708" spans="1:28" s="43" customFormat="1" x14ac:dyDescent="0.2">
      <c r="A3708" s="776"/>
      <c r="B3708" s="780"/>
      <c r="D3708" s="779"/>
      <c r="E3708" s="779"/>
      <c r="F3708" s="778"/>
      <c r="G3708" s="777"/>
      <c r="H3708" s="776"/>
      <c r="I3708" s="776"/>
      <c r="J3708" s="776"/>
      <c r="K3708" s="776"/>
      <c r="L3708" s="776"/>
      <c r="M3708" s="776"/>
      <c r="N3708" s="776"/>
      <c r="O3708" s="776"/>
      <c r="P3708" s="776"/>
      <c r="Q3708" s="776"/>
      <c r="R3708" s="776"/>
      <c r="S3708" s="776"/>
      <c r="T3708" s="776"/>
      <c r="U3708" s="776"/>
      <c r="V3708" s="46"/>
      <c r="W3708" s="46"/>
      <c r="X3708" s="775"/>
      <c r="Y3708" s="775"/>
      <c r="Z3708" s="775"/>
      <c r="AA3708" s="775"/>
      <c r="AB3708" s="775"/>
    </row>
    <row r="3709" spans="1:28" s="43" customFormat="1" x14ac:dyDescent="0.2">
      <c r="A3709" s="776"/>
      <c r="B3709" s="780"/>
      <c r="D3709" s="779"/>
      <c r="E3709" s="779"/>
      <c r="F3709" s="778"/>
      <c r="G3709" s="777"/>
      <c r="H3709" s="776"/>
      <c r="I3709" s="776"/>
      <c r="J3709" s="776"/>
      <c r="K3709" s="776"/>
      <c r="L3709" s="776"/>
      <c r="M3709" s="776"/>
      <c r="N3709" s="776"/>
      <c r="O3709" s="776"/>
      <c r="P3709" s="776"/>
      <c r="Q3709" s="776"/>
      <c r="R3709" s="776"/>
      <c r="S3709" s="776"/>
      <c r="T3709" s="776"/>
      <c r="U3709" s="776"/>
      <c r="V3709" s="46"/>
      <c r="W3709" s="46"/>
      <c r="X3709" s="775"/>
      <c r="Y3709" s="775"/>
      <c r="Z3709" s="775"/>
      <c r="AA3709" s="775"/>
      <c r="AB3709" s="775"/>
    </row>
    <row r="3710" spans="1:28" s="43" customFormat="1" x14ac:dyDescent="0.2">
      <c r="A3710" s="776"/>
      <c r="B3710" s="780"/>
      <c r="D3710" s="779"/>
      <c r="E3710" s="779"/>
      <c r="F3710" s="778"/>
      <c r="G3710" s="777"/>
      <c r="H3710" s="776"/>
      <c r="I3710" s="776"/>
      <c r="J3710" s="776"/>
      <c r="K3710" s="776"/>
      <c r="L3710" s="776"/>
      <c r="M3710" s="776"/>
      <c r="N3710" s="776"/>
      <c r="O3710" s="776"/>
      <c r="P3710" s="776"/>
      <c r="Q3710" s="776"/>
      <c r="R3710" s="776"/>
      <c r="S3710" s="776"/>
      <c r="T3710" s="776"/>
      <c r="U3710" s="776"/>
      <c r="V3710" s="46"/>
      <c r="W3710" s="46"/>
      <c r="X3710" s="775"/>
      <c r="Y3710" s="775"/>
      <c r="Z3710" s="775"/>
      <c r="AA3710" s="775"/>
      <c r="AB3710" s="775"/>
    </row>
    <row r="3711" spans="1:28" s="43" customFormat="1" x14ac:dyDescent="0.2">
      <c r="A3711" s="776"/>
      <c r="B3711" s="780"/>
      <c r="D3711" s="779"/>
      <c r="E3711" s="779"/>
      <c r="F3711" s="778"/>
      <c r="G3711" s="777"/>
      <c r="H3711" s="776"/>
      <c r="I3711" s="776"/>
      <c r="J3711" s="776"/>
      <c r="K3711" s="776"/>
      <c r="L3711" s="776"/>
      <c r="M3711" s="776"/>
      <c r="N3711" s="776"/>
      <c r="O3711" s="776"/>
      <c r="P3711" s="776"/>
      <c r="Q3711" s="776"/>
      <c r="R3711" s="776"/>
      <c r="S3711" s="776"/>
      <c r="T3711" s="776"/>
      <c r="U3711" s="776"/>
      <c r="V3711" s="46"/>
      <c r="W3711" s="46"/>
      <c r="X3711" s="775"/>
      <c r="Y3711" s="775"/>
      <c r="Z3711" s="775"/>
      <c r="AA3711" s="775"/>
      <c r="AB3711" s="775"/>
    </row>
    <row r="3712" spans="1:28" s="43" customFormat="1" x14ac:dyDescent="0.2">
      <c r="A3712" s="776"/>
      <c r="B3712" s="780"/>
      <c r="D3712" s="779"/>
      <c r="E3712" s="779"/>
      <c r="F3712" s="778"/>
      <c r="G3712" s="777"/>
      <c r="H3712" s="776"/>
      <c r="I3712" s="776"/>
      <c r="J3712" s="776"/>
      <c r="K3712" s="776"/>
      <c r="L3712" s="776"/>
      <c r="M3712" s="776"/>
      <c r="N3712" s="776"/>
      <c r="O3712" s="776"/>
      <c r="P3712" s="776"/>
      <c r="Q3712" s="776"/>
      <c r="R3712" s="776"/>
      <c r="S3712" s="776"/>
      <c r="T3712" s="776"/>
      <c r="U3712" s="776"/>
      <c r="V3712" s="46"/>
      <c r="W3712" s="46"/>
      <c r="X3712" s="775"/>
      <c r="Y3712" s="775"/>
      <c r="Z3712" s="775"/>
      <c r="AA3712" s="775"/>
      <c r="AB3712" s="775"/>
    </row>
    <row r="3713" spans="1:28" s="43" customFormat="1" x14ac:dyDescent="0.2">
      <c r="A3713" s="776"/>
      <c r="B3713" s="780"/>
      <c r="D3713" s="779"/>
      <c r="E3713" s="779"/>
      <c r="F3713" s="778"/>
      <c r="G3713" s="777"/>
      <c r="H3713" s="776"/>
      <c r="I3713" s="776"/>
      <c r="J3713" s="776"/>
      <c r="K3713" s="776"/>
      <c r="L3713" s="776"/>
      <c r="M3713" s="776"/>
      <c r="N3713" s="776"/>
      <c r="O3713" s="776"/>
      <c r="P3713" s="776"/>
      <c r="Q3713" s="776"/>
      <c r="R3713" s="776"/>
      <c r="S3713" s="776"/>
      <c r="T3713" s="776"/>
      <c r="U3713" s="776"/>
      <c r="V3713" s="46"/>
      <c r="W3713" s="46"/>
      <c r="X3713" s="775"/>
      <c r="Y3713" s="775"/>
      <c r="Z3713" s="775"/>
      <c r="AA3713" s="775"/>
      <c r="AB3713" s="775"/>
    </row>
    <row r="3714" spans="1:28" s="43" customFormat="1" x14ac:dyDescent="0.2">
      <c r="A3714" s="776"/>
      <c r="B3714" s="780"/>
      <c r="D3714" s="779"/>
      <c r="E3714" s="779"/>
      <c r="F3714" s="778"/>
      <c r="G3714" s="777"/>
      <c r="H3714" s="776"/>
      <c r="I3714" s="776"/>
      <c r="J3714" s="776"/>
      <c r="K3714" s="776"/>
      <c r="L3714" s="776"/>
      <c r="M3714" s="776"/>
      <c r="N3714" s="776"/>
      <c r="O3714" s="776"/>
      <c r="P3714" s="776"/>
      <c r="Q3714" s="776"/>
      <c r="R3714" s="776"/>
      <c r="S3714" s="776"/>
      <c r="T3714" s="776"/>
      <c r="U3714" s="776"/>
      <c r="V3714" s="46"/>
      <c r="W3714" s="46"/>
      <c r="X3714" s="775"/>
      <c r="Y3714" s="775"/>
      <c r="Z3714" s="775"/>
      <c r="AA3714" s="775"/>
      <c r="AB3714" s="775"/>
    </row>
    <row r="3715" spans="1:28" s="43" customFormat="1" x14ac:dyDescent="0.2">
      <c r="A3715" s="776"/>
      <c r="B3715" s="780"/>
      <c r="D3715" s="779"/>
      <c r="E3715" s="779"/>
      <c r="F3715" s="778"/>
      <c r="G3715" s="777"/>
      <c r="H3715" s="776"/>
      <c r="I3715" s="776"/>
      <c r="J3715" s="776"/>
      <c r="K3715" s="776"/>
      <c r="L3715" s="776"/>
      <c r="M3715" s="776"/>
      <c r="N3715" s="776"/>
      <c r="O3715" s="776"/>
      <c r="P3715" s="776"/>
      <c r="Q3715" s="776"/>
      <c r="R3715" s="776"/>
      <c r="S3715" s="776"/>
      <c r="T3715" s="776"/>
      <c r="U3715" s="776"/>
      <c r="V3715" s="46"/>
      <c r="W3715" s="46"/>
      <c r="X3715" s="775"/>
      <c r="Y3715" s="775"/>
      <c r="Z3715" s="775"/>
      <c r="AA3715" s="775"/>
      <c r="AB3715" s="775"/>
    </row>
    <row r="3716" spans="1:28" s="43" customFormat="1" x14ac:dyDescent="0.2">
      <c r="A3716" s="776"/>
      <c r="B3716" s="780"/>
      <c r="D3716" s="779"/>
      <c r="E3716" s="779"/>
      <c r="F3716" s="778"/>
      <c r="G3716" s="777"/>
      <c r="H3716" s="776"/>
      <c r="I3716" s="776"/>
      <c r="J3716" s="776"/>
      <c r="K3716" s="776"/>
      <c r="L3716" s="776"/>
      <c r="M3716" s="776"/>
      <c r="N3716" s="776"/>
      <c r="O3716" s="776"/>
      <c r="P3716" s="776"/>
      <c r="Q3716" s="776"/>
      <c r="R3716" s="776"/>
      <c r="S3716" s="776"/>
      <c r="T3716" s="776"/>
      <c r="U3716" s="776"/>
      <c r="V3716" s="46"/>
      <c r="W3716" s="46"/>
      <c r="X3716" s="775"/>
      <c r="Y3716" s="775"/>
      <c r="Z3716" s="775"/>
      <c r="AA3716" s="775"/>
      <c r="AB3716" s="775"/>
    </row>
    <row r="3717" spans="1:28" s="43" customFormat="1" x14ac:dyDescent="0.2">
      <c r="A3717" s="776"/>
      <c r="B3717" s="780"/>
      <c r="D3717" s="779"/>
      <c r="E3717" s="779"/>
      <c r="F3717" s="778"/>
      <c r="G3717" s="777"/>
      <c r="H3717" s="776"/>
      <c r="I3717" s="776"/>
      <c r="J3717" s="776"/>
      <c r="K3717" s="776"/>
      <c r="L3717" s="776"/>
      <c r="M3717" s="776"/>
      <c r="N3717" s="776"/>
      <c r="O3717" s="776"/>
      <c r="P3717" s="776"/>
      <c r="Q3717" s="776"/>
      <c r="R3717" s="776"/>
      <c r="S3717" s="776"/>
      <c r="T3717" s="776"/>
      <c r="U3717" s="776"/>
      <c r="V3717" s="46"/>
      <c r="W3717" s="46"/>
      <c r="X3717" s="775"/>
      <c r="Y3717" s="775"/>
      <c r="Z3717" s="775"/>
      <c r="AA3717" s="775"/>
      <c r="AB3717" s="775"/>
    </row>
    <row r="3718" spans="1:28" s="43" customFormat="1" x14ac:dyDescent="0.2">
      <c r="A3718" s="776"/>
      <c r="B3718" s="780"/>
      <c r="D3718" s="779"/>
      <c r="E3718" s="779"/>
      <c r="F3718" s="778"/>
      <c r="G3718" s="777"/>
      <c r="H3718" s="776"/>
      <c r="I3718" s="776"/>
      <c r="J3718" s="776"/>
      <c r="K3718" s="776"/>
      <c r="L3718" s="776"/>
      <c r="M3718" s="776"/>
      <c r="N3718" s="776"/>
      <c r="O3718" s="776"/>
      <c r="P3718" s="776"/>
      <c r="Q3718" s="776"/>
      <c r="R3718" s="776"/>
      <c r="S3718" s="776"/>
      <c r="T3718" s="776"/>
      <c r="U3718" s="776"/>
      <c r="V3718" s="46"/>
      <c r="W3718" s="46"/>
      <c r="X3718" s="775"/>
      <c r="Y3718" s="775"/>
      <c r="Z3718" s="775"/>
      <c r="AA3718" s="775"/>
      <c r="AB3718" s="775"/>
    </row>
    <row r="3719" spans="1:28" s="43" customFormat="1" x14ac:dyDescent="0.2">
      <c r="A3719" s="776"/>
      <c r="B3719" s="780"/>
      <c r="D3719" s="779"/>
      <c r="E3719" s="779"/>
      <c r="F3719" s="778"/>
      <c r="G3719" s="777"/>
      <c r="H3719" s="776"/>
      <c r="I3719" s="776"/>
      <c r="J3719" s="776"/>
      <c r="K3719" s="776"/>
      <c r="L3719" s="776"/>
      <c r="M3719" s="776"/>
      <c r="N3719" s="776"/>
      <c r="O3719" s="776"/>
      <c r="P3719" s="776"/>
      <c r="Q3719" s="776"/>
      <c r="R3719" s="776"/>
      <c r="S3719" s="776"/>
      <c r="T3719" s="776"/>
      <c r="U3719" s="776"/>
      <c r="V3719" s="46"/>
      <c r="W3719" s="46"/>
      <c r="X3719" s="775"/>
      <c r="Y3719" s="775"/>
      <c r="Z3719" s="775"/>
      <c r="AA3719" s="775"/>
      <c r="AB3719" s="775"/>
    </row>
    <row r="3720" spans="1:28" s="43" customFormat="1" x14ac:dyDescent="0.2">
      <c r="A3720" s="776"/>
      <c r="B3720" s="780"/>
      <c r="D3720" s="779"/>
      <c r="E3720" s="779"/>
      <c r="F3720" s="778"/>
      <c r="G3720" s="777"/>
      <c r="H3720" s="776"/>
      <c r="I3720" s="776"/>
      <c r="J3720" s="776"/>
      <c r="K3720" s="776"/>
      <c r="L3720" s="776"/>
      <c r="M3720" s="776"/>
      <c r="N3720" s="776"/>
      <c r="O3720" s="776"/>
      <c r="P3720" s="776"/>
      <c r="Q3720" s="776"/>
      <c r="R3720" s="776"/>
      <c r="S3720" s="776"/>
      <c r="T3720" s="776"/>
      <c r="U3720" s="776"/>
      <c r="V3720" s="46"/>
      <c r="W3720" s="46"/>
      <c r="X3720" s="775"/>
      <c r="Y3720" s="775"/>
      <c r="Z3720" s="775"/>
      <c r="AA3720" s="775"/>
      <c r="AB3720" s="775"/>
    </row>
    <row r="3721" spans="1:28" s="43" customFormat="1" x14ac:dyDescent="0.2">
      <c r="A3721" s="776"/>
      <c r="B3721" s="780"/>
      <c r="D3721" s="779"/>
      <c r="E3721" s="779"/>
      <c r="F3721" s="778"/>
      <c r="G3721" s="777"/>
      <c r="H3721" s="776"/>
      <c r="I3721" s="776"/>
      <c r="J3721" s="776"/>
      <c r="K3721" s="776"/>
      <c r="L3721" s="776"/>
      <c r="M3721" s="776"/>
      <c r="N3721" s="776"/>
      <c r="O3721" s="776"/>
      <c r="P3721" s="776"/>
      <c r="Q3721" s="776"/>
      <c r="R3721" s="776"/>
      <c r="S3721" s="776"/>
      <c r="T3721" s="776"/>
      <c r="U3721" s="776"/>
      <c r="V3721" s="46"/>
      <c r="W3721" s="46"/>
      <c r="X3721" s="775"/>
      <c r="Y3721" s="775"/>
      <c r="Z3721" s="775"/>
      <c r="AA3721" s="775"/>
      <c r="AB3721" s="775"/>
    </row>
    <row r="3722" spans="1:28" s="43" customFormat="1" x14ac:dyDescent="0.2">
      <c r="A3722" s="776"/>
      <c r="B3722" s="780"/>
      <c r="D3722" s="779"/>
      <c r="E3722" s="779"/>
      <c r="F3722" s="778"/>
      <c r="G3722" s="777"/>
      <c r="H3722" s="776"/>
      <c r="I3722" s="776"/>
      <c r="J3722" s="776"/>
      <c r="K3722" s="776"/>
      <c r="L3722" s="776"/>
      <c r="M3722" s="776"/>
      <c r="N3722" s="776"/>
      <c r="O3722" s="776"/>
      <c r="P3722" s="776"/>
      <c r="Q3722" s="776"/>
      <c r="R3722" s="776"/>
      <c r="S3722" s="776"/>
      <c r="T3722" s="776"/>
      <c r="U3722" s="776"/>
      <c r="V3722" s="46"/>
      <c r="W3722" s="46"/>
      <c r="X3722" s="775"/>
      <c r="Y3722" s="775"/>
      <c r="Z3722" s="775"/>
      <c r="AA3722" s="775"/>
      <c r="AB3722" s="775"/>
    </row>
    <row r="3723" spans="1:28" s="43" customFormat="1" x14ac:dyDescent="0.2">
      <c r="A3723" s="776"/>
      <c r="B3723" s="780"/>
      <c r="D3723" s="779"/>
      <c r="E3723" s="779"/>
      <c r="F3723" s="778"/>
      <c r="G3723" s="777"/>
      <c r="H3723" s="776"/>
      <c r="I3723" s="776"/>
      <c r="J3723" s="776"/>
      <c r="K3723" s="776"/>
      <c r="L3723" s="776"/>
      <c r="M3723" s="776"/>
      <c r="N3723" s="776"/>
      <c r="O3723" s="776"/>
      <c r="P3723" s="776"/>
      <c r="Q3723" s="776"/>
      <c r="R3723" s="776"/>
      <c r="S3723" s="776"/>
      <c r="T3723" s="776"/>
      <c r="U3723" s="776"/>
      <c r="V3723" s="46"/>
      <c r="W3723" s="46"/>
      <c r="X3723" s="775"/>
      <c r="Y3723" s="775"/>
      <c r="Z3723" s="775"/>
      <c r="AA3723" s="775"/>
      <c r="AB3723" s="775"/>
    </row>
    <row r="3724" spans="1:28" s="43" customFormat="1" x14ac:dyDescent="0.2">
      <c r="A3724" s="776"/>
      <c r="B3724" s="780"/>
      <c r="D3724" s="779"/>
      <c r="E3724" s="779"/>
      <c r="F3724" s="778"/>
      <c r="G3724" s="777"/>
      <c r="H3724" s="776"/>
      <c r="I3724" s="776"/>
      <c r="J3724" s="776"/>
      <c r="K3724" s="776"/>
      <c r="L3724" s="776"/>
      <c r="M3724" s="776"/>
      <c r="N3724" s="776"/>
      <c r="O3724" s="776"/>
      <c r="P3724" s="776"/>
      <c r="Q3724" s="776"/>
      <c r="R3724" s="776"/>
      <c r="S3724" s="776"/>
      <c r="T3724" s="776"/>
      <c r="U3724" s="776"/>
      <c r="V3724" s="46"/>
      <c r="W3724" s="46"/>
      <c r="X3724" s="775"/>
      <c r="Y3724" s="775"/>
      <c r="Z3724" s="775"/>
      <c r="AA3724" s="775"/>
      <c r="AB3724" s="775"/>
    </row>
    <row r="3725" spans="1:28" s="43" customFormat="1" x14ac:dyDescent="0.2">
      <c r="A3725" s="776"/>
      <c r="B3725" s="780"/>
      <c r="D3725" s="779"/>
      <c r="E3725" s="779"/>
      <c r="F3725" s="778"/>
      <c r="G3725" s="777"/>
      <c r="H3725" s="776"/>
      <c r="I3725" s="776"/>
      <c r="J3725" s="776"/>
      <c r="K3725" s="776"/>
      <c r="L3725" s="776"/>
      <c r="M3725" s="776"/>
      <c r="N3725" s="776"/>
      <c r="O3725" s="776"/>
      <c r="P3725" s="776"/>
      <c r="Q3725" s="776"/>
      <c r="R3725" s="776"/>
      <c r="S3725" s="776"/>
      <c r="T3725" s="776"/>
      <c r="U3725" s="776"/>
      <c r="V3725" s="46"/>
      <c r="W3725" s="46"/>
      <c r="X3725" s="775"/>
      <c r="Y3725" s="775"/>
      <c r="Z3725" s="775"/>
      <c r="AA3725" s="775"/>
      <c r="AB3725" s="775"/>
    </row>
    <row r="3726" spans="1:28" s="43" customFormat="1" x14ac:dyDescent="0.2">
      <c r="A3726" s="776"/>
      <c r="B3726" s="780"/>
      <c r="D3726" s="779"/>
      <c r="E3726" s="779"/>
      <c r="F3726" s="778"/>
      <c r="G3726" s="777"/>
      <c r="H3726" s="776"/>
      <c r="I3726" s="776"/>
      <c r="J3726" s="776"/>
      <c r="K3726" s="776"/>
      <c r="L3726" s="776"/>
      <c r="M3726" s="776"/>
      <c r="N3726" s="776"/>
      <c r="O3726" s="776"/>
      <c r="P3726" s="776"/>
      <c r="Q3726" s="776"/>
      <c r="R3726" s="776"/>
      <c r="S3726" s="776"/>
      <c r="T3726" s="776"/>
      <c r="U3726" s="776"/>
      <c r="V3726" s="46"/>
      <c r="W3726" s="46"/>
      <c r="X3726" s="775"/>
      <c r="Y3726" s="775"/>
      <c r="Z3726" s="775"/>
      <c r="AA3726" s="775"/>
      <c r="AB3726" s="775"/>
    </row>
    <row r="3727" spans="1:28" s="43" customFormat="1" x14ac:dyDescent="0.2">
      <c r="A3727" s="776"/>
      <c r="B3727" s="780"/>
      <c r="D3727" s="779"/>
      <c r="E3727" s="779"/>
      <c r="F3727" s="778"/>
      <c r="G3727" s="777"/>
      <c r="H3727" s="776"/>
      <c r="I3727" s="776"/>
      <c r="J3727" s="776"/>
      <c r="K3727" s="776"/>
      <c r="L3727" s="776"/>
      <c r="M3727" s="776"/>
      <c r="N3727" s="776"/>
      <c r="O3727" s="776"/>
      <c r="P3727" s="776"/>
      <c r="Q3727" s="776"/>
      <c r="R3727" s="776"/>
      <c r="S3727" s="776"/>
      <c r="T3727" s="776"/>
      <c r="U3727" s="776"/>
      <c r="V3727" s="46"/>
      <c r="W3727" s="46"/>
      <c r="X3727" s="775"/>
      <c r="Y3727" s="775"/>
      <c r="Z3727" s="775"/>
      <c r="AA3727" s="775"/>
      <c r="AB3727" s="775"/>
    </row>
    <row r="3728" spans="1:28" s="43" customFormat="1" x14ac:dyDescent="0.2">
      <c r="A3728" s="776"/>
      <c r="B3728" s="780"/>
      <c r="D3728" s="779"/>
      <c r="E3728" s="779"/>
      <c r="F3728" s="778"/>
      <c r="G3728" s="777"/>
      <c r="H3728" s="776"/>
      <c r="I3728" s="776"/>
      <c r="J3728" s="776"/>
      <c r="K3728" s="776"/>
      <c r="L3728" s="776"/>
      <c r="M3728" s="776"/>
      <c r="N3728" s="776"/>
      <c r="O3728" s="776"/>
      <c r="P3728" s="776"/>
      <c r="Q3728" s="776"/>
      <c r="R3728" s="776"/>
      <c r="S3728" s="776"/>
      <c r="T3728" s="776"/>
      <c r="U3728" s="776"/>
      <c r="V3728" s="46"/>
      <c r="W3728" s="46"/>
      <c r="X3728" s="775"/>
      <c r="Y3728" s="775"/>
      <c r="Z3728" s="775"/>
      <c r="AA3728" s="775"/>
      <c r="AB3728" s="775"/>
    </row>
    <row r="3729" spans="1:28" s="43" customFormat="1" x14ac:dyDescent="0.2">
      <c r="A3729" s="776"/>
      <c r="B3729" s="780"/>
      <c r="D3729" s="779"/>
      <c r="E3729" s="779"/>
      <c r="F3729" s="778"/>
      <c r="G3729" s="777"/>
      <c r="H3729" s="776"/>
      <c r="I3729" s="776"/>
      <c r="J3729" s="776"/>
      <c r="K3729" s="776"/>
      <c r="L3729" s="776"/>
      <c r="M3729" s="776"/>
      <c r="N3729" s="776"/>
      <c r="O3729" s="776"/>
      <c r="P3729" s="776"/>
      <c r="Q3729" s="776"/>
      <c r="R3729" s="776"/>
      <c r="S3729" s="776"/>
      <c r="T3729" s="776"/>
      <c r="U3729" s="776"/>
      <c r="V3729" s="46"/>
      <c r="W3729" s="46"/>
      <c r="X3729" s="775"/>
      <c r="Y3729" s="775"/>
      <c r="Z3729" s="775"/>
      <c r="AA3729" s="775"/>
      <c r="AB3729" s="775"/>
    </row>
    <row r="3730" spans="1:28" s="43" customFormat="1" x14ac:dyDescent="0.2">
      <c r="A3730" s="776"/>
      <c r="B3730" s="780"/>
      <c r="D3730" s="779"/>
      <c r="E3730" s="779"/>
      <c r="F3730" s="778"/>
      <c r="G3730" s="777"/>
      <c r="H3730" s="776"/>
      <c r="I3730" s="776"/>
      <c r="J3730" s="776"/>
      <c r="K3730" s="776"/>
      <c r="L3730" s="776"/>
      <c r="M3730" s="776"/>
      <c r="N3730" s="776"/>
      <c r="O3730" s="776"/>
      <c r="P3730" s="776"/>
      <c r="Q3730" s="776"/>
      <c r="R3730" s="776"/>
      <c r="S3730" s="776"/>
      <c r="T3730" s="776"/>
      <c r="U3730" s="776"/>
      <c r="V3730" s="46"/>
      <c r="W3730" s="46"/>
      <c r="X3730" s="775"/>
      <c r="Y3730" s="775"/>
      <c r="Z3730" s="775"/>
      <c r="AA3730" s="775"/>
      <c r="AB3730" s="775"/>
    </row>
    <row r="3731" spans="1:28" s="43" customFormat="1" x14ac:dyDescent="0.2">
      <c r="A3731" s="776"/>
      <c r="B3731" s="780"/>
      <c r="D3731" s="779"/>
      <c r="E3731" s="779"/>
      <c r="F3731" s="778"/>
      <c r="G3731" s="777"/>
      <c r="H3731" s="776"/>
      <c r="I3731" s="776"/>
      <c r="J3731" s="776"/>
      <c r="K3731" s="776"/>
      <c r="L3731" s="776"/>
      <c r="M3731" s="776"/>
      <c r="N3731" s="776"/>
      <c r="O3731" s="776"/>
      <c r="P3731" s="776"/>
      <c r="Q3731" s="776"/>
      <c r="R3731" s="776"/>
      <c r="S3731" s="776"/>
      <c r="T3731" s="776"/>
      <c r="U3731" s="776"/>
      <c r="V3731" s="46"/>
      <c r="W3731" s="46"/>
      <c r="X3731" s="775"/>
      <c r="Y3731" s="775"/>
      <c r="Z3731" s="775"/>
      <c r="AA3731" s="775"/>
      <c r="AB3731" s="775"/>
    </row>
    <row r="3732" spans="1:28" s="43" customFormat="1" x14ac:dyDescent="0.2">
      <c r="A3732" s="776"/>
      <c r="B3732" s="780"/>
      <c r="D3732" s="779"/>
      <c r="E3732" s="779"/>
      <c r="F3732" s="778"/>
      <c r="G3732" s="777"/>
      <c r="H3732" s="776"/>
      <c r="I3732" s="776"/>
      <c r="J3732" s="776"/>
      <c r="K3732" s="776"/>
      <c r="L3732" s="776"/>
      <c r="M3732" s="776"/>
      <c r="N3732" s="776"/>
      <c r="O3732" s="776"/>
      <c r="P3732" s="776"/>
      <c r="Q3732" s="776"/>
      <c r="R3732" s="776"/>
      <c r="S3732" s="776"/>
      <c r="T3732" s="776"/>
      <c r="U3732" s="776"/>
      <c r="V3732" s="46"/>
      <c r="W3732" s="46"/>
      <c r="X3732" s="775"/>
      <c r="Y3732" s="775"/>
      <c r="Z3732" s="775"/>
      <c r="AA3732" s="775"/>
      <c r="AB3732" s="775"/>
    </row>
    <row r="3733" spans="1:28" s="43" customFormat="1" x14ac:dyDescent="0.2">
      <c r="A3733" s="776"/>
      <c r="B3733" s="780"/>
      <c r="D3733" s="779"/>
      <c r="E3733" s="779"/>
      <c r="F3733" s="778"/>
      <c r="G3733" s="777"/>
      <c r="H3733" s="776"/>
      <c r="I3733" s="776"/>
      <c r="J3733" s="776"/>
      <c r="K3733" s="776"/>
      <c r="L3733" s="776"/>
      <c r="M3733" s="776"/>
      <c r="N3733" s="776"/>
      <c r="O3733" s="776"/>
      <c r="P3733" s="776"/>
      <c r="Q3733" s="776"/>
      <c r="R3733" s="776"/>
      <c r="S3733" s="776"/>
      <c r="T3733" s="776"/>
      <c r="U3733" s="776"/>
      <c r="V3733" s="46"/>
      <c r="W3733" s="46"/>
      <c r="X3733" s="775"/>
      <c r="Y3733" s="775"/>
      <c r="Z3733" s="775"/>
      <c r="AA3733" s="775"/>
      <c r="AB3733" s="775"/>
    </row>
    <row r="3734" spans="1:28" s="43" customFormat="1" x14ac:dyDescent="0.2">
      <c r="A3734" s="776"/>
      <c r="B3734" s="780"/>
      <c r="D3734" s="779"/>
      <c r="E3734" s="779"/>
      <c r="F3734" s="778"/>
      <c r="G3734" s="777"/>
      <c r="H3734" s="776"/>
      <c r="I3734" s="776"/>
      <c r="J3734" s="776"/>
      <c r="K3734" s="776"/>
      <c r="L3734" s="776"/>
      <c r="M3734" s="776"/>
      <c r="N3734" s="776"/>
      <c r="O3734" s="776"/>
      <c r="P3734" s="776"/>
      <c r="Q3734" s="776"/>
      <c r="R3734" s="776"/>
      <c r="S3734" s="776"/>
      <c r="T3734" s="776"/>
      <c r="U3734" s="776"/>
      <c r="V3734" s="46"/>
      <c r="W3734" s="46"/>
      <c r="X3734" s="775"/>
      <c r="Y3734" s="775"/>
      <c r="Z3734" s="775"/>
      <c r="AA3734" s="775"/>
      <c r="AB3734" s="775"/>
    </row>
    <row r="3735" spans="1:28" s="43" customFormat="1" x14ac:dyDescent="0.2">
      <c r="A3735" s="776"/>
      <c r="B3735" s="780"/>
      <c r="D3735" s="779"/>
      <c r="E3735" s="779"/>
      <c r="F3735" s="778"/>
      <c r="G3735" s="777"/>
      <c r="H3735" s="776"/>
      <c r="I3735" s="776"/>
      <c r="J3735" s="776"/>
      <c r="K3735" s="776"/>
      <c r="L3735" s="776"/>
      <c r="M3735" s="776"/>
      <c r="N3735" s="776"/>
      <c r="O3735" s="776"/>
      <c r="P3735" s="776"/>
      <c r="Q3735" s="776"/>
      <c r="R3735" s="776"/>
      <c r="S3735" s="776"/>
      <c r="T3735" s="776"/>
      <c r="U3735" s="776"/>
      <c r="V3735" s="46"/>
      <c r="W3735" s="46"/>
      <c r="X3735" s="775"/>
      <c r="Y3735" s="775"/>
      <c r="Z3735" s="775"/>
      <c r="AA3735" s="775"/>
      <c r="AB3735" s="775"/>
    </row>
    <row r="3736" spans="1:28" s="43" customFormat="1" x14ac:dyDescent="0.2">
      <c r="A3736" s="776"/>
      <c r="B3736" s="780"/>
      <c r="D3736" s="779"/>
      <c r="E3736" s="779"/>
      <c r="F3736" s="778"/>
      <c r="G3736" s="777"/>
      <c r="H3736" s="776"/>
      <c r="I3736" s="776"/>
      <c r="J3736" s="776"/>
      <c r="K3736" s="776"/>
      <c r="L3736" s="776"/>
      <c r="M3736" s="776"/>
      <c r="N3736" s="776"/>
      <c r="O3736" s="776"/>
      <c r="P3736" s="776"/>
      <c r="Q3736" s="776"/>
      <c r="R3736" s="776"/>
      <c r="S3736" s="776"/>
      <c r="T3736" s="776"/>
      <c r="U3736" s="776"/>
      <c r="V3736" s="46"/>
      <c r="W3736" s="46"/>
      <c r="X3736" s="775"/>
      <c r="Y3736" s="775"/>
      <c r="Z3736" s="775"/>
      <c r="AA3736" s="775"/>
      <c r="AB3736" s="775"/>
    </row>
    <row r="3737" spans="1:28" s="43" customFormat="1" x14ac:dyDescent="0.2">
      <c r="A3737" s="776"/>
      <c r="B3737" s="780"/>
      <c r="D3737" s="779"/>
      <c r="E3737" s="779"/>
      <c r="F3737" s="778"/>
      <c r="G3737" s="777"/>
      <c r="H3737" s="776"/>
      <c r="I3737" s="776"/>
      <c r="J3737" s="776"/>
      <c r="K3737" s="776"/>
      <c r="L3737" s="776"/>
      <c r="M3737" s="776"/>
      <c r="N3737" s="776"/>
      <c r="O3737" s="776"/>
      <c r="P3737" s="776"/>
      <c r="Q3737" s="776"/>
      <c r="R3737" s="776"/>
      <c r="S3737" s="776"/>
      <c r="T3737" s="776"/>
      <c r="U3737" s="776"/>
      <c r="V3737" s="46"/>
      <c r="W3737" s="46"/>
      <c r="X3737" s="775"/>
      <c r="Y3737" s="775"/>
      <c r="Z3737" s="775"/>
      <c r="AA3737" s="775"/>
      <c r="AB3737" s="775"/>
    </row>
    <row r="3738" spans="1:28" s="43" customFormat="1" x14ac:dyDescent="0.2">
      <c r="A3738" s="776"/>
      <c r="B3738" s="780"/>
      <c r="D3738" s="779"/>
      <c r="E3738" s="779"/>
      <c r="F3738" s="778"/>
      <c r="G3738" s="777"/>
      <c r="H3738" s="776"/>
      <c r="I3738" s="776"/>
      <c r="J3738" s="776"/>
      <c r="K3738" s="776"/>
      <c r="L3738" s="776"/>
      <c r="M3738" s="776"/>
      <c r="N3738" s="776"/>
      <c r="O3738" s="776"/>
      <c r="P3738" s="776"/>
      <c r="Q3738" s="776"/>
      <c r="R3738" s="776"/>
      <c r="S3738" s="776"/>
      <c r="T3738" s="776"/>
      <c r="U3738" s="776"/>
      <c r="V3738" s="46"/>
      <c r="W3738" s="46"/>
      <c r="X3738" s="775"/>
      <c r="Y3738" s="775"/>
      <c r="Z3738" s="775"/>
      <c r="AA3738" s="775"/>
      <c r="AB3738" s="775"/>
    </row>
    <row r="3739" spans="1:28" s="43" customFormat="1" x14ac:dyDescent="0.2">
      <c r="A3739" s="776"/>
      <c r="B3739" s="780"/>
      <c r="D3739" s="779"/>
      <c r="E3739" s="779"/>
      <c r="F3739" s="778"/>
      <c r="G3739" s="777"/>
      <c r="H3739" s="776"/>
      <c r="I3739" s="776"/>
      <c r="J3739" s="776"/>
      <c r="K3739" s="776"/>
      <c r="L3739" s="776"/>
      <c r="M3739" s="776"/>
      <c r="N3739" s="776"/>
      <c r="O3739" s="776"/>
      <c r="P3739" s="776"/>
      <c r="Q3739" s="776"/>
      <c r="R3739" s="776"/>
      <c r="S3739" s="776"/>
      <c r="T3739" s="776"/>
      <c r="U3739" s="776"/>
      <c r="V3739" s="46"/>
      <c r="W3739" s="46"/>
      <c r="X3739" s="775"/>
      <c r="Y3739" s="775"/>
      <c r="Z3739" s="775"/>
      <c r="AA3739" s="775"/>
      <c r="AB3739" s="775"/>
    </row>
    <row r="3740" spans="1:28" s="43" customFormat="1" x14ac:dyDescent="0.2">
      <c r="A3740" s="776"/>
      <c r="B3740" s="780"/>
      <c r="D3740" s="779"/>
      <c r="E3740" s="779"/>
      <c r="F3740" s="778"/>
      <c r="G3740" s="777"/>
      <c r="H3740" s="776"/>
      <c r="I3740" s="776"/>
      <c r="J3740" s="776"/>
      <c r="K3740" s="776"/>
      <c r="L3740" s="776"/>
      <c r="M3740" s="776"/>
      <c r="N3740" s="776"/>
      <c r="O3740" s="776"/>
      <c r="P3740" s="776"/>
      <c r="Q3740" s="776"/>
      <c r="R3740" s="776"/>
      <c r="S3740" s="776"/>
      <c r="T3740" s="776"/>
      <c r="U3740" s="776"/>
      <c r="V3740" s="46"/>
      <c r="W3740" s="46"/>
      <c r="X3740" s="775"/>
      <c r="Y3740" s="775"/>
      <c r="Z3740" s="775"/>
      <c r="AA3740" s="775"/>
      <c r="AB3740" s="775"/>
    </row>
    <row r="3741" spans="1:28" s="43" customFormat="1" x14ac:dyDescent="0.2">
      <c r="A3741" s="776"/>
      <c r="B3741" s="780"/>
      <c r="D3741" s="779"/>
      <c r="E3741" s="779"/>
      <c r="F3741" s="778"/>
      <c r="G3741" s="777"/>
      <c r="H3741" s="776"/>
      <c r="I3741" s="776"/>
      <c r="J3741" s="776"/>
      <c r="K3741" s="776"/>
      <c r="L3741" s="776"/>
      <c r="M3741" s="776"/>
      <c r="N3741" s="776"/>
      <c r="O3741" s="776"/>
      <c r="P3741" s="776"/>
      <c r="Q3741" s="776"/>
      <c r="R3741" s="776"/>
      <c r="S3741" s="776"/>
      <c r="T3741" s="776"/>
      <c r="U3741" s="776"/>
      <c r="V3741" s="46"/>
      <c r="W3741" s="46"/>
      <c r="X3741" s="775"/>
      <c r="Y3741" s="775"/>
      <c r="Z3741" s="775"/>
      <c r="AA3741" s="775"/>
      <c r="AB3741" s="775"/>
    </row>
    <row r="3742" spans="1:28" s="43" customFormat="1" x14ac:dyDescent="0.2">
      <c r="A3742" s="776"/>
      <c r="B3742" s="780"/>
      <c r="D3742" s="779"/>
      <c r="E3742" s="779"/>
      <c r="F3742" s="778"/>
      <c r="G3742" s="777"/>
      <c r="H3742" s="776"/>
      <c r="I3742" s="776"/>
      <c r="J3742" s="776"/>
      <c r="K3742" s="776"/>
      <c r="L3742" s="776"/>
      <c r="M3742" s="776"/>
      <c r="N3742" s="776"/>
      <c r="O3742" s="776"/>
      <c r="P3742" s="776"/>
      <c r="Q3742" s="776"/>
      <c r="R3742" s="776"/>
      <c r="S3742" s="776"/>
      <c r="T3742" s="776"/>
      <c r="U3742" s="776"/>
      <c r="V3742" s="46"/>
      <c r="W3742" s="46"/>
      <c r="X3742" s="775"/>
      <c r="Y3742" s="775"/>
      <c r="Z3742" s="775"/>
      <c r="AA3742" s="775"/>
      <c r="AB3742" s="775"/>
    </row>
    <row r="3743" spans="1:28" s="43" customFormat="1" x14ac:dyDescent="0.2">
      <c r="A3743" s="776"/>
      <c r="B3743" s="780"/>
      <c r="D3743" s="779"/>
      <c r="E3743" s="779"/>
      <c r="F3743" s="778"/>
      <c r="G3743" s="777"/>
      <c r="H3743" s="776"/>
      <c r="I3743" s="776"/>
      <c r="J3743" s="776"/>
      <c r="K3743" s="776"/>
      <c r="L3743" s="776"/>
      <c r="M3743" s="776"/>
      <c r="N3743" s="776"/>
      <c r="O3743" s="776"/>
      <c r="P3743" s="776"/>
      <c r="Q3743" s="776"/>
      <c r="R3743" s="776"/>
      <c r="S3743" s="776"/>
      <c r="T3743" s="776"/>
      <c r="U3743" s="776"/>
      <c r="V3743" s="46"/>
      <c r="W3743" s="46"/>
      <c r="X3743" s="775"/>
      <c r="Y3743" s="775"/>
      <c r="Z3743" s="775"/>
      <c r="AA3743" s="775"/>
      <c r="AB3743" s="775"/>
    </row>
    <row r="3744" spans="1:28" s="43" customFormat="1" x14ac:dyDescent="0.2">
      <c r="A3744" s="776"/>
      <c r="B3744" s="780"/>
      <c r="D3744" s="779"/>
      <c r="E3744" s="779"/>
      <c r="F3744" s="778"/>
      <c r="G3744" s="777"/>
      <c r="H3744" s="776"/>
      <c r="I3744" s="776"/>
      <c r="J3744" s="776"/>
      <c r="K3744" s="776"/>
      <c r="L3744" s="776"/>
      <c r="M3744" s="776"/>
      <c r="N3744" s="776"/>
      <c r="O3744" s="776"/>
      <c r="P3744" s="776"/>
      <c r="Q3744" s="776"/>
      <c r="R3744" s="776"/>
      <c r="S3744" s="776"/>
      <c r="T3744" s="776"/>
      <c r="U3744" s="776"/>
      <c r="V3744" s="46"/>
      <c r="W3744" s="46"/>
      <c r="X3744" s="775"/>
      <c r="Y3744" s="775"/>
      <c r="Z3744" s="775"/>
      <c r="AA3744" s="775"/>
      <c r="AB3744" s="775"/>
    </row>
    <row r="3745" spans="1:28" s="43" customFormat="1" x14ac:dyDescent="0.2">
      <c r="A3745" s="776"/>
      <c r="B3745" s="780"/>
      <c r="D3745" s="779"/>
      <c r="E3745" s="779"/>
      <c r="F3745" s="778"/>
      <c r="G3745" s="777"/>
      <c r="H3745" s="776"/>
      <c r="I3745" s="776"/>
      <c r="J3745" s="776"/>
      <c r="K3745" s="776"/>
      <c r="L3745" s="776"/>
      <c r="M3745" s="776"/>
      <c r="N3745" s="776"/>
      <c r="O3745" s="776"/>
      <c r="P3745" s="776"/>
      <c r="Q3745" s="776"/>
      <c r="R3745" s="776"/>
      <c r="S3745" s="776"/>
      <c r="T3745" s="776"/>
      <c r="U3745" s="776"/>
      <c r="V3745" s="46"/>
      <c r="W3745" s="46"/>
      <c r="X3745" s="775"/>
      <c r="Y3745" s="775"/>
      <c r="Z3745" s="775"/>
      <c r="AA3745" s="775"/>
      <c r="AB3745" s="775"/>
    </row>
    <row r="3746" spans="1:28" s="43" customFormat="1" x14ac:dyDescent="0.2">
      <c r="A3746" s="776"/>
      <c r="B3746" s="780"/>
      <c r="D3746" s="779"/>
      <c r="E3746" s="779"/>
      <c r="F3746" s="778"/>
      <c r="G3746" s="777"/>
      <c r="H3746" s="776"/>
      <c r="I3746" s="776"/>
      <c r="J3746" s="776"/>
      <c r="K3746" s="776"/>
      <c r="L3746" s="776"/>
      <c r="M3746" s="776"/>
      <c r="N3746" s="776"/>
      <c r="O3746" s="776"/>
      <c r="P3746" s="776"/>
      <c r="Q3746" s="776"/>
      <c r="R3746" s="776"/>
      <c r="S3746" s="776"/>
      <c r="T3746" s="776"/>
      <c r="U3746" s="776"/>
      <c r="V3746" s="46"/>
      <c r="W3746" s="46"/>
      <c r="X3746" s="775"/>
      <c r="Y3746" s="775"/>
      <c r="Z3746" s="775"/>
      <c r="AA3746" s="775"/>
      <c r="AB3746" s="775"/>
    </row>
    <row r="3747" spans="1:28" s="43" customFormat="1" x14ac:dyDescent="0.2">
      <c r="A3747" s="776"/>
      <c r="B3747" s="780"/>
      <c r="D3747" s="779"/>
      <c r="E3747" s="779"/>
      <c r="F3747" s="778"/>
      <c r="G3747" s="777"/>
      <c r="H3747" s="776"/>
      <c r="I3747" s="776"/>
      <c r="J3747" s="776"/>
      <c r="K3747" s="776"/>
      <c r="L3747" s="776"/>
      <c r="M3747" s="776"/>
      <c r="N3747" s="776"/>
      <c r="O3747" s="776"/>
      <c r="P3747" s="776"/>
      <c r="Q3747" s="776"/>
      <c r="R3747" s="776"/>
      <c r="S3747" s="776"/>
      <c r="T3747" s="776"/>
      <c r="U3747" s="776"/>
      <c r="V3747" s="46"/>
      <c r="W3747" s="46"/>
      <c r="X3747" s="775"/>
      <c r="Y3747" s="775"/>
      <c r="Z3747" s="775"/>
      <c r="AA3747" s="775"/>
      <c r="AB3747" s="775"/>
    </row>
    <row r="3748" spans="1:28" s="43" customFormat="1" x14ac:dyDescent="0.2">
      <c r="A3748" s="776"/>
      <c r="B3748" s="780"/>
      <c r="D3748" s="779"/>
      <c r="E3748" s="779"/>
      <c r="F3748" s="778"/>
      <c r="G3748" s="777"/>
      <c r="H3748" s="776"/>
      <c r="I3748" s="776"/>
      <c r="J3748" s="776"/>
      <c r="K3748" s="776"/>
      <c r="L3748" s="776"/>
      <c r="M3748" s="776"/>
      <c r="N3748" s="776"/>
      <c r="O3748" s="776"/>
      <c r="P3748" s="776"/>
      <c r="Q3748" s="776"/>
      <c r="R3748" s="776"/>
      <c r="S3748" s="776"/>
      <c r="T3748" s="776"/>
      <c r="U3748" s="776"/>
      <c r="V3748" s="46"/>
      <c r="W3748" s="46"/>
      <c r="X3748" s="775"/>
      <c r="Y3748" s="775"/>
      <c r="Z3748" s="775"/>
      <c r="AA3748" s="775"/>
      <c r="AB3748" s="775"/>
    </row>
    <row r="3749" spans="1:28" s="43" customFormat="1" x14ac:dyDescent="0.2">
      <c r="A3749" s="776"/>
      <c r="B3749" s="780"/>
      <c r="D3749" s="779"/>
      <c r="E3749" s="779"/>
      <c r="F3749" s="778"/>
      <c r="G3749" s="777"/>
      <c r="H3749" s="776"/>
      <c r="I3749" s="776"/>
      <c r="J3749" s="776"/>
      <c r="K3749" s="776"/>
      <c r="L3749" s="776"/>
      <c r="M3749" s="776"/>
      <c r="N3749" s="776"/>
      <c r="O3749" s="776"/>
      <c r="P3749" s="776"/>
      <c r="Q3749" s="776"/>
      <c r="R3749" s="776"/>
      <c r="S3749" s="776"/>
      <c r="T3749" s="776"/>
      <c r="U3749" s="776"/>
      <c r="V3749" s="46"/>
      <c r="W3749" s="46"/>
      <c r="X3749" s="775"/>
      <c r="Y3749" s="775"/>
      <c r="Z3749" s="775"/>
      <c r="AA3749" s="775"/>
      <c r="AB3749" s="775"/>
    </row>
    <row r="3750" spans="1:28" s="43" customFormat="1" x14ac:dyDescent="0.2">
      <c r="A3750" s="776"/>
      <c r="B3750" s="780"/>
      <c r="D3750" s="779"/>
      <c r="E3750" s="779"/>
      <c r="F3750" s="778"/>
      <c r="G3750" s="777"/>
      <c r="H3750" s="776"/>
      <c r="I3750" s="776"/>
      <c r="J3750" s="776"/>
      <c r="K3750" s="776"/>
      <c r="L3750" s="776"/>
      <c r="M3750" s="776"/>
      <c r="N3750" s="776"/>
      <c r="O3750" s="776"/>
      <c r="P3750" s="776"/>
      <c r="Q3750" s="776"/>
      <c r="R3750" s="776"/>
      <c r="S3750" s="776"/>
      <c r="T3750" s="776"/>
      <c r="U3750" s="776"/>
      <c r="V3750" s="46"/>
      <c r="W3750" s="46"/>
      <c r="X3750" s="775"/>
      <c r="Y3750" s="775"/>
      <c r="Z3750" s="775"/>
      <c r="AA3750" s="775"/>
      <c r="AB3750" s="775"/>
    </row>
    <row r="3751" spans="1:28" s="43" customFormat="1" x14ac:dyDescent="0.2">
      <c r="A3751" s="776"/>
      <c r="B3751" s="780"/>
      <c r="D3751" s="779"/>
      <c r="E3751" s="779"/>
      <c r="F3751" s="778"/>
      <c r="G3751" s="777"/>
      <c r="H3751" s="776"/>
      <c r="I3751" s="776"/>
      <c r="J3751" s="776"/>
      <c r="K3751" s="776"/>
      <c r="L3751" s="776"/>
      <c r="M3751" s="776"/>
      <c r="N3751" s="776"/>
      <c r="O3751" s="776"/>
      <c r="P3751" s="776"/>
      <c r="Q3751" s="776"/>
      <c r="R3751" s="776"/>
      <c r="S3751" s="776"/>
      <c r="T3751" s="776"/>
      <c r="U3751" s="776"/>
      <c r="V3751" s="46"/>
      <c r="W3751" s="46"/>
      <c r="X3751" s="775"/>
      <c r="Y3751" s="775"/>
      <c r="Z3751" s="775"/>
      <c r="AA3751" s="775"/>
      <c r="AB3751" s="775"/>
    </row>
    <row r="3752" spans="1:28" s="43" customFormat="1" x14ac:dyDescent="0.2">
      <c r="A3752" s="776"/>
      <c r="B3752" s="780"/>
      <c r="D3752" s="779"/>
      <c r="E3752" s="779"/>
      <c r="F3752" s="778"/>
      <c r="G3752" s="777"/>
      <c r="H3752" s="776"/>
      <c r="I3752" s="776"/>
      <c r="J3752" s="776"/>
      <c r="K3752" s="776"/>
      <c r="L3752" s="776"/>
      <c r="M3752" s="776"/>
      <c r="N3752" s="776"/>
      <c r="O3752" s="776"/>
      <c r="P3752" s="776"/>
      <c r="Q3752" s="776"/>
      <c r="R3752" s="776"/>
      <c r="S3752" s="776"/>
      <c r="T3752" s="776"/>
      <c r="U3752" s="776"/>
      <c r="V3752" s="46"/>
      <c r="W3752" s="46"/>
      <c r="X3752" s="775"/>
      <c r="Y3752" s="775"/>
      <c r="Z3752" s="775"/>
      <c r="AA3752" s="775"/>
      <c r="AB3752" s="775"/>
    </row>
    <row r="3753" spans="1:28" s="43" customFormat="1" x14ac:dyDescent="0.2">
      <c r="A3753" s="776"/>
      <c r="B3753" s="780"/>
      <c r="D3753" s="779"/>
      <c r="E3753" s="779"/>
      <c r="F3753" s="778"/>
      <c r="G3753" s="777"/>
      <c r="H3753" s="776"/>
      <c r="I3753" s="776"/>
      <c r="J3753" s="776"/>
      <c r="K3753" s="776"/>
      <c r="L3753" s="776"/>
      <c r="M3753" s="776"/>
      <c r="N3753" s="776"/>
      <c r="O3753" s="776"/>
      <c r="P3753" s="776"/>
      <c r="Q3753" s="776"/>
      <c r="R3753" s="776"/>
      <c r="S3753" s="776"/>
      <c r="T3753" s="776"/>
      <c r="U3753" s="776"/>
      <c r="V3753" s="46"/>
      <c r="W3753" s="46"/>
      <c r="X3753" s="775"/>
      <c r="Y3753" s="775"/>
      <c r="Z3753" s="775"/>
      <c r="AA3753" s="775"/>
      <c r="AB3753" s="775"/>
    </row>
    <row r="3754" spans="1:28" s="43" customFormat="1" x14ac:dyDescent="0.2">
      <c r="A3754" s="776"/>
      <c r="B3754" s="780"/>
      <c r="D3754" s="779"/>
      <c r="E3754" s="779"/>
      <c r="F3754" s="778"/>
      <c r="G3754" s="777"/>
      <c r="H3754" s="776"/>
      <c r="I3754" s="776"/>
      <c r="J3754" s="776"/>
      <c r="K3754" s="776"/>
      <c r="L3754" s="776"/>
      <c r="M3754" s="776"/>
      <c r="N3754" s="776"/>
      <c r="O3754" s="776"/>
      <c r="P3754" s="776"/>
      <c r="Q3754" s="776"/>
      <c r="R3754" s="776"/>
      <c r="S3754" s="776"/>
      <c r="T3754" s="776"/>
      <c r="U3754" s="776"/>
      <c r="V3754" s="46"/>
      <c r="W3754" s="46"/>
      <c r="X3754" s="775"/>
      <c r="Y3754" s="775"/>
      <c r="Z3754" s="775"/>
      <c r="AA3754" s="775"/>
      <c r="AB3754" s="775"/>
    </row>
    <row r="3755" spans="1:28" s="43" customFormat="1" x14ac:dyDescent="0.2">
      <c r="A3755" s="776"/>
      <c r="B3755" s="780"/>
      <c r="D3755" s="779"/>
      <c r="E3755" s="779"/>
      <c r="F3755" s="778"/>
      <c r="G3755" s="777"/>
      <c r="H3755" s="776"/>
      <c r="I3755" s="776"/>
      <c r="J3755" s="776"/>
      <c r="K3755" s="776"/>
      <c r="L3755" s="776"/>
      <c r="M3755" s="776"/>
      <c r="N3755" s="776"/>
      <c r="O3755" s="776"/>
      <c r="P3755" s="776"/>
      <c r="Q3755" s="776"/>
      <c r="R3755" s="776"/>
      <c r="S3755" s="776"/>
      <c r="T3755" s="776"/>
      <c r="U3755" s="776"/>
      <c r="V3755" s="46"/>
      <c r="W3755" s="46"/>
      <c r="X3755" s="775"/>
      <c r="Y3755" s="775"/>
      <c r="Z3755" s="775"/>
      <c r="AA3755" s="775"/>
      <c r="AB3755" s="775"/>
    </row>
    <row r="3756" spans="1:28" s="43" customFormat="1" x14ac:dyDescent="0.2">
      <c r="A3756" s="776"/>
      <c r="B3756" s="780"/>
      <c r="D3756" s="779"/>
      <c r="E3756" s="779"/>
      <c r="F3756" s="778"/>
      <c r="G3756" s="777"/>
      <c r="H3756" s="776"/>
      <c r="I3756" s="776"/>
      <c r="J3756" s="776"/>
      <c r="K3756" s="776"/>
      <c r="L3756" s="776"/>
      <c r="M3756" s="776"/>
      <c r="N3756" s="776"/>
      <c r="O3756" s="776"/>
      <c r="P3756" s="776"/>
      <c r="Q3756" s="776"/>
      <c r="R3756" s="776"/>
      <c r="S3756" s="776"/>
      <c r="T3756" s="776"/>
      <c r="U3756" s="776"/>
      <c r="V3756" s="46"/>
      <c r="W3756" s="46"/>
      <c r="X3756" s="775"/>
      <c r="Y3756" s="775"/>
      <c r="Z3756" s="775"/>
      <c r="AA3756" s="775"/>
      <c r="AB3756" s="775"/>
    </row>
    <row r="3757" spans="1:28" s="43" customFormat="1" x14ac:dyDescent="0.2">
      <c r="A3757" s="776"/>
      <c r="B3757" s="780"/>
      <c r="D3757" s="779"/>
      <c r="E3757" s="779"/>
      <c r="F3757" s="778"/>
      <c r="G3757" s="777"/>
      <c r="H3757" s="776"/>
      <c r="I3757" s="776"/>
      <c r="J3757" s="776"/>
      <c r="K3757" s="776"/>
      <c r="L3757" s="776"/>
      <c r="M3757" s="776"/>
      <c r="N3757" s="776"/>
      <c r="O3757" s="776"/>
      <c r="P3757" s="776"/>
      <c r="Q3757" s="776"/>
      <c r="R3757" s="776"/>
      <c r="S3757" s="776"/>
      <c r="T3757" s="776"/>
      <c r="U3757" s="776"/>
      <c r="V3757" s="46"/>
      <c r="W3757" s="46"/>
      <c r="X3757" s="775"/>
      <c r="Y3757" s="775"/>
      <c r="Z3757" s="775"/>
      <c r="AA3757" s="775"/>
      <c r="AB3757" s="775"/>
    </row>
    <row r="3758" spans="1:28" s="43" customFormat="1" x14ac:dyDescent="0.2">
      <c r="A3758" s="776"/>
      <c r="B3758" s="780"/>
      <c r="D3758" s="779"/>
      <c r="E3758" s="779"/>
      <c r="F3758" s="778"/>
      <c r="G3758" s="777"/>
      <c r="H3758" s="776"/>
      <c r="I3758" s="776"/>
      <c r="J3758" s="776"/>
      <c r="K3758" s="776"/>
      <c r="L3758" s="776"/>
      <c r="M3758" s="776"/>
      <c r="N3758" s="776"/>
      <c r="O3758" s="776"/>
      <c r="P3758" s="776"/>
      <c r="Q3758" s="776"/>
      <c r="R3758" s="776"/>
      <c r="S3758" s="776"/>
      <c r="T3758" s="776"/>
      <c r="U3758" s="776"/>
      <c r="V3758" s="46"/>
      <c r="W3758" s="46"/>
      <c r="X3758" s="775"/>
      <c r="Y3758" s="775"/>
      <c r="Z3758" s="775"/>
      <c r="AA3758" s="775"/>
      <c r="AB3758" s="775"/>
    </row>
    <row r="3759" spans="1:28" s="43" customFormat="1" x14ac:dyDescent="0.2">
      <c r="A3759" s="776"/>
      <c r="B3759" s="780"/>
      <c r="D3759" s="779"/>
      <c r="E3759" s="779"/>
      <c r="F3759" s="778"/>
      <c r="G3759" s="777"/>
      <c r="H3759" s="776"/>
      <c r="I3759" s="776"/>
      <c r="J3759" s="776"/>
      <c r="K3759" s="776"/>
      <c r="L3759" s="776"/>
      <c r="M3759" s="776"/>
      <c r="N3759" s="776"/>
      <c r="O3759" s="776"/>
      <c r="P3759" s="776"/>
      <c r="Q3759" s="776"/>
      <c r="R3759" s="776"/>
      <c r="S3759" s="776"/>
      <c r="T3759" s="776"/>
      <c r="U3759" s="776"/>
      <c r="V3759" s="46"/>
      <c r="W3759" s="46"/>
      <c r="X3759" s="775"/>
      <c r="Y3759" s="775"/>
      <c r="Z3759" s="775"/>
      <c r="AA3759" s="775"/>
      <c r="AB3759" s="775"/>
    </row>
    <row r="3760" spans="1:28" s="43" customFormat="1" x14ac:dyDescent="0.2">
      <c r="A3760" s="776"/>
      <c r="B3760" s="780"/>
      <c r="D3760" s="779"/>
      <c r="E3760" s="779"/>
      <c r="F3760" s="778"/>
      <c r="G3760" s="777"/>
      <c r="H3760" s="776"/>
      <c r="I3760" s="776"/>
      <c r="J3760" s="776"/>
      <c r="K3760" s="776"/>
      <c r="L3760" s="776"/>
      <c r="M3760" s="776"/>
      <c r="N3760" s="776"/>
      <c r="O3760" s="776"/>
      <c r="P3760" s="776"/>
      <c r="Q3760" s="776"/>
      <c r="R3760" s="776"/>
      <c r="S3760" s="776"/>
      <c r="T3760" s="776"/>
      <c r="U3760" s="776"/>
      <c r="V3760" s="46"/>
      <c r="W3760" s="46"/>
      <c r="X3760" s="775"/>
      <c r="Y3760" s="775"/>
      <c r="Z3760" s="775"/>
      <c r="AA3760" s="775"/>
      <c r="AB3760" s="775"/>
    </row>
    <row r="3761" spans="1:28" s="43" customFormat="1" x14ac:dyDescent="0.2">
      <c r="A3761" s="776"/>
      <c r="B3761" s="780"/>
      <c r="D3761" s="779"/>
      <c r="E3761" s="779"/>
      <c r="F3761" s="778"/>
      <c r="G3761" s="777"/>
      <c r="H3761" s="776"/>
      <c r="I3761" s="776"/>
      <c r="J3761" s="776"/>
      <c r="K3761" s="776"/>
      <c r="L3761" s="776"/>
      <c r="M3761" s="776"/>
      <c r="N3761" s="776"/>
      <c r="O3761" s="776"/>
      <c r="P3761" s="776"/>
      <c r="Q3761" s="776"/>
      <c r="R3761" s="776"/>
      <c r="S3761" s="776"/>
      <c r="T3761" s="776"/>
      <c r="U3761" s="776"/>
      <c r="V3761" s="46"/>
      <c r="W3761" s="46"/>
      <c r="X3761" s="775"/>
      <c r="Y3761" s="775"/>
      <c r="Z3761" s="775"/>
      <c r="AA3761" s="775"/>
      <c r="AB3761" s="775"/>
    </row>
    <row r="3762" spans="1:28" s="43" customFormat="1" x14ac:dyDescent="0.2">
      <c r="A3762" s="776"/>
      <c r="B3762" s="780"/>
      <c r="D3762" s="779"/>
      <c r="E3762" s="779"/>
      <c r="F3762" s="778"/>
      <c r="G3762" s="777"/>
      <c r="H3762" s="776"/>
      <c r="I3762" s="776"/>
      <c r="J3762" s="776"/>
      <c r="K3762" s="776"/>
      <c r="L3762" s="776"/>
      <c r="M3762" s="776"/>
      <c r="N3762" s="776"/>
      <c r="O3762" s="776"/>
      <c r="P3762" s="776"/>
      <c r="Q3762" s="776"/>
      <c r="R3762" s="776"/>
      <c r="S3762" s="776"/>
      <c r="T3762" s="776"/>
      <c r="U3762" s="776"/>
      <c r="V3762" s="46"/>
      <c r="W3762" s="46"/>
      <c r="X3762" s="775"/>
      <c r="Y3762" s="775"/>
      <c r="Z3762" s="775"/>
      <c r="AA3762" s="775"/>
      <c r="AB3762" s="775"/>
    </row>
    <row r="3763" spans="1:28" s="43" customFormat="1" x14ac:dyDescent="0.2">
      <c r="A3763" s="776"/>
      <c r="B3763" s="780"/>
      <c r="D3763" s="779"/>
      <c r="E3763" s="779"/>
      <c r="F3763" s="778"/>
      <c r="G3763" s="777"/>
      <c r="H3763" s="776"/>
      <c r="I3763" s="776"/>
      <c r="J3763" s="776"/>
      <c r="K3763" s="776"/>
      <c r="L3763" s="776"/>
      <c r="M3763" s="776"/>
      <c r="N3763" s="776"/>
      <c r="O3763" s="776"/>
      <c r="P3763" s="776"/>
      <c r="Q3763" s="776"/>
      <c r="R3763" s="776"/>
      <c r="S3763" s="776"/>
      <c r="T3763" s="776"/>
      <c r="U3763" s="776"/>
      <c r="V3763" s="46"/>
      <c r="W3763" s="46"/>
      <c r="X3763" s="775"/>
      <c r="Y3763" s="775"/>
      <c r="Z3763" s="775"/>
      <c r="AA3763" s="775"/>
      <c r="AB3763" s="775"/>
    </row>
    <row r="3764" spans="1:28" s="43" customFormat="1" x14ac:dyDescent="0.2">
      <c r="A3764" s="776"/>
      <c r="B3764" s="780"/>
      <c r="D3764" s="779"/>
      <c r="E3764" s="779"/>
      <c r="F3764" s="778"/>
      <c r="G3764" s="777"/>
      <c r="H3764" s="776"/>
      <c r="I3764" s="776"/>
      <c r="J3764" s="776"/>
      <c r="K3764" s="776"/>
      <c r="L3764" s="776"/>
      <c r="M3764" s="776"/>
      <c r="N3764" s="776"/>
      <c r="O3764" s="776"/>
      <c r="P3764" s="776"/>
      <c r="Q3764" s="776"/>
      <c r="R3764" s="776"/>
      <c r="S3764" s="776"/>
      <c r="T3764" s="776"/>
      <c r="U3764" s="776"/>
      <c r="V3764" s="46"/>
      <c r="W3764" s="46"/>
      <c r="X3764" s="775"/>
      <c r="Y3764" s="775"/>
      <c r="Z3764" s="775"/>
      <c r="AA3764" s="775"/>
      <c r="AB3764" s="775"/>
    </row>
    <row r="3765" spans="1:28" s="43" customFormat="1" x14ac:dyDescent="0.2">
      <c r="A3765" s="776"/>
      <c r="B3765" s="780"/>
      <c r="D3765" s="779"/>
      <c r="E3765" s="779"/>
      <c r="F3765" s="778"/>
      <c r="G3765" s="777"/>
      <c r="H3765" s="776"/>
      <c r="I3765" s="776"/>
      <c r="J3765" s="776"/>
      <c r="K3765" s="776"/>
      <c r="L3765" s="776"/>
      <c r="M3765" s="776"/>
      <c r="N3765" s="776"/>
      <c r="O3765" s="776"/>
      <c r="P3765" s="776"/>
      <c r="Q3765" s="776"/>
      <c r="R3765" s="776"/>
      <c r="S3765" s="776"/>
      <c r="T3765" s="776"/>
      <c r="U3765" s="776"/>
      <c r="V3765" s="46"/>
      <c r="W3765" s="46"/>
      <c r="X3765" s="775"/>
      <c r="Y3765" s="775"/>
      <c r="Z3765" s="775"/>
      <c r="AA3765" s="775"/>
      <c r="AB3765" s="775"/>
    </row>
    <row r="3766" spans="1:28" s="43" customFormat="1" x14ac:dyDescent="0.2">
      <c r="A3766" s="776"/>
      <c r="B3766" s="780"/>
      <c r="D3766" s="779"/>
      <c r="E3766" s="779"/>
      <c r="F3766" s="778"/>
      <c r="G3766" s="777"/>
      <c r="H3766" s="776"/>
      <c r="I3766" s="776"/>
      <c r="J3766" s="776"/>
      <c r="K3766" s="776"/>
      <c r="L3766" s="776"/>
      <c r="M3766" s="776"/>
      <c r="N3766" s="776"/>
      <c r="O3766" s="776"/>
      <c r="P3766" s="776"/>
      <c r="Q3766" s="776"/>
      <c r="R3766" s="776"/>
      <c r="S3766" s="776"/>
      <c r="T3766" s="776"/>
      <c r="U3766" s="776"/>
      <c r="V3766" s="46"/>
      <c r="W3766" s="46"/>
      <c r="X3766" s="775"/>
      <c r="Y3766" s="775"/>
      <c r="Z3766" s="775"/>
      <c r="AA3766" s="775"/>
      <c r="AB3766" s="775"/>
    </row>
    <row r="3767" spans="1:28" s="43" customFormat="1" x14ac:dyDescent="0.2">
      <c r="A3767" s="776"/>
      <c r="B3767" s="780"/>
      <c r="D3767" s="779"/>
      <c r="E3767" s="779"/>
      <c r="F3767" s="778"/>
      <c r="G3767" s="777"/>
      <c r="H3767" s="776"/>
      <c r="I3767" s="776"/>
      <c r="J3767" s="776"/>
      <c r="K3767" s="776"/>
      <c r="L3767" s="776"/>
      <c r="M3767" s="776"/>
      <c r="N3767" s="776"/>
      <c r="O3767" s="776"/>
      <c r="P3767" s="776"/>
      <c r="Q3767" s="776"/>
      <c r="R3767" s="776"/>
      <c r="S3767" s="776"/>
      <c r="T3767" s="776"/>
      <c r="U3767" s="776"/>
      <c r="V3767" s="46"/>
      <c r="W3767" s="46"/>
      <c r="X3767" s="775"/>
      <c r="Y3767" s="775"/>
      <c r="Z3767" s="775"/>
      <c r="AA3767" s="775"/>
      <c r="AB3767" s="775"/>
    </row>
    <row r="3768" spans="1:28" s="43" customFormat="1" x14ac:dyDescent="0.2">
      <c r="A3768" s="776"/>
      <c r="B3768" s="780"/>
      <c r="D3768" s="779"/>
      <c r="E3768" s="779"/>
      <c r="F3768" s="778"/>
      <c r="G3768" s="777"/>
      <c r="H3768" s="776"/>
      <c r="I3768" s="776"/>
      <c r="J3768" s="776"/>
      <c r="K3768" s="776"/>
      <c r="L3768" s="776"/>
      <c r="M3768" s="776"/>
      <c r="N3768" s="776"/>
      <c r="O3768" s="776"/>
      <c r="P3768" s="776"/>
      <c r="Q3768" s="776"/>
      <c r="R3768" s="776"/>
      <c r="S3768" s="776"/>
      <c r="T3768" s="776"/>
      <c r="U3768" s="776"/>
      <c r="V3768" s="46"/>
      <c r="W3768" s="46"/>
      <c r="X3768" s="775"/>
      <c r="Y3768" s="775"/>
      <c r="Z3768" s="775"/>
      <c r="AA3768" s="775"/>
      <c r="AB3768" s="775"/>
    </row>
    <row r="3769" spans="1:28" s="43" customFormat="1" x14ac:dyDescent="0.2">
      <c r="A3769" s="776"/>
      <c r="B3769" s="780"/>
      <c r="D3769" s="779"/>
      <c r="E3769" s="779"/>
      <c r="F3769" s="778"/>
      <c r="G3769" s="777"/>
      <c r="H3769" s="776"/>
      <c r="I3769" s="776"/>
      <c r="J3769" s="776"/>
      <c r="K3769" s="776"/>
      <c r="L3769" s="776"/>
      <c r="M3769" s="776"/>
      <c r="N3769" s="776"/>
      <c r="O3769" s="776"/>
      <c r="P3769" s="776"/>
      <c r="Q3769" s="776"/>
      <c r="R3769" s="776"/>
      <c r="S3769" s="776"/>
      <c r="T3769" s="776"/>
      <c r="U3769" s="776"/>
      <c r="V3769" s="46"/>
      <c r="W3769" s="46"/>
      <c r="X3769" s="775"/>
      <c r="Y3769" s="775"/>
      <c r="Z3769" s="775"/>
      <c r="AA3769" s="775"/>
      <c r="AB3769" s="775"/>
    </row>
    <row r="3770" spans="1:28" s="43" customFormat="1" x14ac:dyDescent="0.2">
      <c r="A3770" s="776"/>
      <c r="B3770" s="780"/>
      <c r="D3770" s="779"/>
      <c r="E3770" s="779"/>
      <c r="F3770" s="778"/>
      <c r="G3770" s="777"/>
      <c r="H3770" s="776"/>
      <c r="I3770" s="776"/>
      <c r="J3770" s="776"/>
      <c r="K3770" s="776"/>
      <c r="L3770" s="776"/>
      <c r="M3770" s="776"/>
      <c r="N3770" s="776"/>
      <c r="O3770" s="776"/>
      <c r="P3770" s="776"/>
      <c r="Q3770" s="776"/>
      <c r="R3770" s="776"/>
      <c r="S3770" s="776"/>
      <c r="T3770" s="776"/>
      <c r="U3770" s="776"/>
      <c r="V3770" s="46"/>
      <c r="W3770" s="46"/>
      <c r="X3770" s="775"/>
      <c r="Y3770" s="775"/>
      <c r="Z3770" s="775"/>
      <c r="AA3770" s="775"/>
      <c r="AB3770" s="775"/>
    </row>
    <row r="3771" spans="1:28" s="43" customFormat="1" x14ac:dyDescent="0.2">
      <c r="A3771" s="776"/>
      <c r="B3771" s="780"/>
      <c r="D3771" s="779"/>
      <c r="E3771" s="779"/>
      <c r="F3771" s="778"/>
      <c r="G3771" s="777"/>
      <c r="H3771" s="776"/>
      <c r="I3771" s="776"/>
      <c r="J3771" s="776"/>
      <c r="K3771" s="776"/>
      <c r="L3771" s="776"/>
      <c r="M3771" s="776"/>
      <c r="N3771" s="776"/>
      <c r="O3771" s="776"/>
      <c r="P3771" s="776"/>
      <c r="Q3771" s="776"/>
      <c r="R3771" s="776"/>
      <c r="S3771" s="776"/>
      <c r="T3771" s="776"/>
      <c r="U3771" s="776"/>
      <c r="V3771" s="46"/>
      <c r="W3771" s="46"/>
      <c r="X3771" s="775"/>
      <c r="Y3771" s="775"/>
      <c r="Z3771" s="775"/>
      <c r="AA3771" s="775"/>
      <c r="AB3771" s="775"/>
    </row>
    <row r="3772" spans="1:28" s="43" customFormat="1" x14ac:dyDescent="0.2">
      <c r="A3772" s="776"/>
      <c r="B3772" s="780"/>
      <c r="D3772" s="779"/>
      <c r="E3772" s="779"/>
      <c r="F3772" s="778"/>
      <c r="G3772" s="777"/>
      <c r="H3772" s="776"/>
      <c r="I3772" s="776"/>
      <c r="J3772" s="776"/>
      <c r="K3772" s="776"/>
      <c r="L3772" s="776"/>
      <c r="M3772" s="776"/>
      <c r="N3772" s="776"/>
      <c r="O3772" s="776"/>
      <c r="P3772" s="776"/>
      <c r="Q3772" s="776"/>
      <c r="R3772" s="776"/>
      <c r="S3772" s="776"/>
      <c r="T3772" s="776"/>
      <c r="U3772" s="776"/>
      <c r="V3772" s="46"/>
      <c r="W3772" s="46"/>
      <c r="X3772" s="775"/>
      <c r="Y3772" s="775"/>
      <c r="Z3772" s="775"/>
      <c r="AA3772" s="775"/>
      <c r="AB3772" s="775"/>
    </row>
    <row r="3773" spans="1:28" s="43" customFormat="1" x14ac:dyDescent="0.2">
      <c r="A3773" s="776"/>
      <c r="B3773" s="780"/>
      <c r="D3773" s="779"/>
      <c r="E3773" s="779"/>
      <c r="F3773" s="778"/>
      <c r="G3773" s="777"/>
      <c r="H3773" s="776"/>
      <c r="I3773" s="776"/>
      <c r="J3773" s="776"/>
      <c r="K3773" s="776"/>
      <c r="L3773" s="776"/>
      <c r="M3773" s="776"/>
      <c r="N3773" s="776"/>
      <c r="O3773" s="776"/>
      <c r="P3773" s="776"/>
      <c r="Q3773" s="776"/>
      <c r="R3773" s="776"/>
      <c r="S3773" s="776"/>
      <c r="T3773" s="776"/>
      <c r="U3773" s="776"/>
      <c r="V3773" s="46"/>
      <c r="W3773" s="46"/>
      <c r="X3773" s="775"/>
      <c r="Y3773" s="775"/>
      <c r="Z3773" s="775"/>
      <c r="AA3773" s="775"/>
      <c r="AB3773" s="775"/>
    </row>
    <row r="3774" spans="1:28" s="43" customFormat="1" x14ac:dyDescent="0.2">
      <c r="A3774" s="776"/>
      <c r="B3774" s="780"/>
      <c r="D3774" s="779"/>
      <c r="E3774" s="779"/>
      <c r="F3774" s="778"/>
      <c r="G3774" s="777"/>
      <c r="H3774" s="776"/>
      <c r="I3774" s="776"/>
      <c r="J3774" s="776"/>
      <c r="K3774" s="776"/>
      <c r="L3774" s="776"/>
      <c r="M3774" s="776"/>
      <c r="N3774" s="776"/>
      <c r="O3774" s="776"/>
      <c r="P3774" s="776"/>
      <c r="Q3774" s="776"/>
      <c r="R3774" s="776"/>
      <c r="S3774" s="776"/>
      <c r="T3774" s="776"/>
      <c r="U3774" s="776"/>
      <c r="V3774" s="46"/>
      <c r="W3774" s="46"/>
      <c r="X3774" s="775"/>
      <c r="Y3774" s="775"/>
      <c r="Z3774" s="775"/>
      <c r="AA3774" s="775"/>
      <c r="AB3774" s="775"/>
    </row>
    <row r="3775" spans="1:28" s="43" customFormat="1" x14ac:dyDescent="0.2">
      <c r="A3775" s="776"/>
      <c r="B3775" s="780"/>
      <c r="D3775" s="779"/>
      <c r="E3775" s="779"/>
      <c r="F3775" s="778"/>
      <c r="G3775" s="777"/>
      <c r="H3775" s="776"/>
      <c r="I3775" s="776"/>
      <c r="J3775" s="776"/>
      <c r="K3775" s="776"/>
      <c r="L3775" s="776"/>
      <c r="M3775" s="776"/>
      <c r="N3775" s="776"/>
      <c r="O3775" s="776"/>
      <c r="P3775" s="776"/>
      <c r="Q3775" s="776"/>
      <c r="R3775" s="776"/>
      <c r="S3775" s="776"/>
      <c r="T3775" s="776"/>
      <c r="U3775" s="776"/>
      <c r="V3775" s="46"/>
      <c r="W3775" s="46"/>
      <c r="X3775" s="775"/>
      <c r="Y3775" s="775"/>
      <c r="Z3775" s="775"/>
      <c r="AA3775" s="775"/>
      <c r="AB3775" s="775"/>
    </row>
    <row r="3776" spans="1:28" s="43" customFormat="1" x14ac:dyDescent="0.2">
      <c r="A3776" s="776"/>
      <c r="B3776" s="780"/>
      <c r="D3776" s="779"/>
      <c r="E3776" s="779"/>
      <c r="F3776" s="778"/>
      <c r="G3776" s="777"/>
      <c r="H3776" s="776"/>
      <c r="I3776" s="776"/>
      <c r="J3776" s="776"/>
      <c r="K3776" s="776"/>
      <c r="L3776" s="776"/>
      <c r="M3776" s="776"/>
      <c r="N3776" s="776"/>
      <c r="O3776" s="776"/>
      <c r="P3776" s="776"/>
      <c r="Q3776" s="776"/>
      <c r="R3776" s="776"/>
      <c r="S3776" s="776"/>
      <c r="T3776" s="776"/>
      <c r="U3776" s="776"/>
      <c r="V3776" s="46"/>
      <c r="W3776" s="46"/>
      <c r="X3776" s="775"/>
      <c r="Y3776" s="775"/>
      <c r="Z3776" s="775"/>
      <c r="AA3776" s="775"/>
      <c r="AB3776" s="775"/>
    </row>
    <row r="3777" spans="1:28" s="43" customFormat="1" x14ac:dyDescent="0.2">
      <c r="A3777" s="776"/>
      <c r="B3777" s="780"/>
      <c r="D3777" s="779"/>
      <c r="E3777" s="779"/>
      <c r="F3777" s="778"/>
      <c r="G3777" s="777"/>
      <c r="H3777" s="776"/>
      <c r="I3777" s="776"/>
      <c r="J3777" s="776"/>
      <c r="K3777" s="776"/>
      <c r="L3777" s="776"/>
      <c r="M3777" s="776"/>
      <c r="N3777" s="776"/>
      <c r="O3777" s="776"/>
      <c r="P3777" s="776"/>
      <c r="Q3777" s="776"/>
      <c r="R3777" s="776"/>
      <c r="S3777" s="776"/>
      <c r="T3777" s="776"/>
      <c r="U3777" s="776"/>
      <c r="V3777" s="46"/>
      <c r="W3777" s="46"/>
      <c r="X3777" s="775"/>
      <c r="Y3777" s="775"/>
      <c r="Z3777" s="775"/>
      <c r="AA3777" s="775"/>
      <c r="AB3777" s="775"/>
    </row>
    <row r="3778" spans="1:28" s="43" customFormat="1" x14ac:dyDescent="0.2">
      <c r="A3778" s="776"/>
      <c r="B3778" s="780"/>
      <c r="D3778" s="779"/>
      <c r="E3778" s="779"/>
      <c r="F3778" s="778"/>
      <c r="G3778" s="777"/>
      <c r="H3778" s="776"/>
      <c r="I3778" s="776"/>
      <c r="J3778" s="776"/>
      <c r="K3778" s="776"/>
      <c r="L3778" s="776"/>
      <c r="M3778" s="776"/>
      <c r="N3778" s="776"/>
      <c r="O3778" s="776"/>
      <c r="P3778" s="776"/>
      <c r="Q3778" s="776"/>
      <c r="R3778" s="776"/>
      <c r="S3778" s="776"/>
      <c r="T3778" s="776"/>
      <c r="U3778" s="776"/>
      <c r="V3778" s="46"/>
      <c r="W3778" s="46"/>
      <c r="X3778" s="775"/>
      <c r="Y3778" s="775"/>
      <c r="Z3778" s="775"/>
      <c r="AA3778" s="775"/>
      <c r="AB3778" s="775"/>
    </row>
    <row r="3779" spans="1:28" s="43" customFormat="1" x14ac:dyDescent="0.2">
      <c r="A3779" s="776"/>
      <c r="B3779" s="780"/>
      <c r="D3779" s="779"/>
      <c r="E3779" s="779"/>
      <c r="F3779" s="778"/>
      <c r="G3779" s="777"/>
      <c r="H3779" s="776"/>
      <c r="I3779" s="776"/>
      <c r="J3779" s="776"/>
      <c r="K3779" s="776"/>
      <c r="L3779" s="776"/>
      <c r="M3779" s="776"/>
      <c r="N3779" s="776"/>
      <c r="O3779" s="776"/>
      <c r="P3779" s="776"/>
      <c r="Q3779" s="776"/>
      <c r="R3779" s="776"/>
      <c r="S3779" s="776"/>
      <c r="T3779" s="776"/>
      <c r="U3779" s="776"/>
      <c r="V3779" s="46"/>
      <c r="W3779" s="46"/>
      <c r="X3779" s="775"/>
      <c r="Y3779" s="775"/>
      <c r="Z3779" s="775"/>
      <c r="AA3779" s="775"/>
      <c r="AB3779" s="775"/>
    </row>
    <row r="3780" spans="1:28" s="43" customFormat="1" x14ac:dyDescent="0.2">
      <c r="A3780" s="776"/>
      <c r="B3780" s="780"/>
      <c r="D3780" s="779"/>
      <c r="E3780" s="779"/>
      <c r="F3780" s="778"/>
      <c r="G3780" s="777"/>
      <c r="H3780" s="776"/>
      <c r="I3780" s="776"/>
      <c r="J3780" s="776"/>
      <c r="K3780" s="776"/>
      <c r="L3780" s="776"/>
      <c r="M3780" s="776"/>
      <c r="N3780" s="776"/>
      <c r="O3780" s="776"/>
      <c r="P3780" s="776"/>
      <c r="Q3780" s="776"/>
      <c r="R3780" s="776"/>
      <c r="S3780" s="776"/>
      <c r="T3780" s="776"/>
      <c r="U3780" s="776"/>
      <c r="V3780" s="46"/>
      <c r="W3780" s="46"/>
      <c r="X3780" s="775"/>
      <c r="Y3780" s="775"/>
      <c r="Z3780" s="775"/>
      <c r="AA3780" s="775"/>
      <c r="AB3780" s="775"/>
    </row>
    <row r="3781" spans="1:28" s="43" customFormat="1" x14ac:dyDescent="0.2">
      <c r="A3781" s="776"/>
      <c r="B3781" s="780"/>
      <c r="D3781" s="779"/>
      <c r="E3781" s="779"/>
      <c r="F3781" s="778"/>
      <c r="G3781" s="777"/>
      <c r="H3781" s="776"/>
      <c r="I3781" s="776"/>
      <c r="J3781" s="776"/>
      <c r="K3781" s="776"/>
      <c r="L3781" s="776"/>
      <c r="M3781" s="776"/>
      <c r="N3781" s="776"/>
      <c r="O3781" s="776"/>
      <c r="P3781" s="776"/>
      <c r="Q3781" s="776"/>
      <c r="R3781" s="776"/>
      <c r="S3781" s="776"/>
      <c r="T3781" s="776"/>
      <c r="U3781" s="776"/>
      <c r="V3781" s="46"/>
      <c r="W3781" s="46"/>
      <c r="X3781" s="775"/>
      <c r="Y3781" s="775"/>
      <c r="Z3781" s="775"/>
      <c r="AA3781" s="775"/>
      <c r="AB3781" s="775"/>
    </row>
    <row r="3782" spans="1:28" s="43" customFormat="1" x14ac:dyDescent="0.2">
      <c r="A3782" s="776"/>
      <c r="B3782" s="780"/>
      <c r="D3782" s="779"/>
      <c r="E3782" s="779"/>
      <c r="F3782" s="778"/>
      <c r="G3782" s="777"/>
      <c r="H3782" s="776"/>
      <c r="I3782" s="776"/>
      <c r="J3782" s="776"/>
      <c r="K3782" s="776"/>
      <c r="L3782" s="776"/>
      <c r="M3782" s="776"/>
      <c r="N3782" s="776"/>
      <c r="O3782" s="776"/>
      <c r="P3782" s="776"/>
      <c r="Q3782" s="776"/>
      <c r="R3782" s="776"/>
      <c r="S3782" s="776"/>
      <c r="T3782" s="776"/>
      <c r="U3782" s="776"/>
      <c r="V3782" s="46"/>
      <c r="W3782" s="46"/>
      <c r="X3782" s="775"/>
      <c r="Y3782" s="775"/>
      <c r="Z3782" s="775"/>
      <c r="AA3782" s="775"/>
      <c r="AB3782" s="775"/>
    </row>
    <row r="3783" spans="1:28" s="43" customFormat="1" x14ac:dyDescent="0.2">
      <c r="A3783" s="776"/>
      <c r="B3783" s="780"/>
      <c r="D3783" s="779"/>
      <c r="E3783" s="779"/>
      <c r="F3783" s="778"/>
      <c r="G3783" s="777"/>
      <c r="H3783" s="776"/>
      <c r="I3783" s="776"/>
      <c r="J3783" s="776"/>
      <c r="K3783" s="776"/>
      <c r="L3783" s="776"/>
      <c r="M3783" s="776"/>
      <c r="N3783" s="776"/>
      <c r="O3783" s="776"/>
      <c r="P3783" s="776"/>
      <c r="Q3783" s="776"/>
      <c r="R3783" s="776"/>
      <c r="S3783" s="776"/>
      <c r="T3783" s="776"/>
      <c r="U3783" s="776"/>
      <c r="V3783" s="46"/>
      <c r="W3783" s="46"/>
      <c r="X3783" s="775"/>
      <c r="Y3783" s="775"/>
      <c r="Z3783" s="775"/>
      <c r="AA3783" s="775"/>
      <c r="AB3783" s="775"/>
    </row>
    <row r="3784" spans="1:28" s="43" customFormat="1" x14ac:dyDescent="0.2">
      <c r="A3784" s="776"/>
      <c r="B3784" s="780"/>
      <c r="D3784" s="779"/>
      <c r="E3784" s="779"/>
      <c r="F3784" s="778"/>
      <c r="G3784" s="777"/>
      <c r="H3784" s="776"/>
      <c r="I3784" s="776"/>
      <c r="J3784" s="776"/>
      <c r="K3784" s="776"/>
      <c r="L3784" s="776"/>
      <c r="M3784" s="776"/>
      <c r="N3784" s="776"/>
      <c r="O3784" s="776"/>
      <c r="P3784" s="776"/>
      <c r="Q3784" s="776"/>
      <c r="R3784" s="776"/>
      <c r="S3784" s="776"/>
      <c r="T3784" s="776"/>
      <c r="U3784" s="776"/>
      <c r="V3784" s="46"/>
      <c r="W3784" s="46"/>
      <c r="X3784" s="775"/>
      <c r="Y3784" s="775"/>
      <c r="Z3784" s="775"/>
      <c r="AA3784" s="775"/>
      <c r="AB3784" s="775"/>
    </row>
    <row r="3785" spans="1:28" s="43" customFormat="1" x14ac:dyDescent="0.2">
      <c r="A3785" s="776"/>
      <c r="B3785" s="780"/>
      <c r="D3785" s="779"/>
      <c r="E3785" s="779"/>
      <c r="F3785" s="778"/>
      <c r="G3785" s="777"/>
      <c r="H3785" s="776"/>
      <c r="I3785" s="776"/>
      <c r="J3785" s="776"/>
      <c r="K3785" s="776"/>
      <c r="L3785" s="776"/>
      <c r="M3785" s="776"/>
      <c r="N3785" s="776"/>
      <c r="O3785" s="776"/>
      <c r="P3785" s="776"/>
      <c r="Q3785" s="776"/>
      <c r="R3785" s="776"/>
      <c r="S3785" s="776"/>
      <c r="T3785" s="776"/>
      <c r="U3785" s="776"/>
      <c r="V3785" s="46"/>
      <c r="W3785" s="46"/>
      <c r="X3785" s="775"/>
      <c r="Y3785" s="775"/>
      <c r="Z3785" s="775"/>
      <c r="AA3785" s="775"/>
      <c r="AB3785" s="775"/>
    </row>
    <row r="3786" spans="1:28" s="43" customFormat="1" x14ac:dyDescent="0.2">
      <c r="A3786" s="776"/>
      <c r="B3786" s="780"/>
      <c r="D3786" s="779"/>
      <c r="E3786" s="779"/>
      <c r="F3786" s="778"/>
      <c r="G3786" s="777"/>
      <c r="H3786" s="776"/>
      <c r="I3786" s="776"/>
      <c r="J3786" s="776"/>
      <c r="K3786" s="776"/>
      <c r="L3786" s="776"/>
      <c r="M3786" s="776"/>
      <c r="N3786" s="776"/>
      <c r="O3786" s="776"/>
      <c r="P3786" s="776"/>
      <c r="Q3786" s="776"/>
      <c r="R3786" s="776"/>
      <c r="S3786" s="776"/>
      <c r="T3786" s="776"/>
      <c r="U3786" s="776"/>
      <c r="V3786" s="46"/>
      <c r="W3786" s="46"/>
      <c r="X3786" s="775"/>
      <c r="Y3786" s="775"/>
      <c r="Z3786" s="775"/>
      <c r="AA3786" s="775"/>
      <c r="AB3786" s="775"/>
    </row>
    <row r="3787" spans="1:28" s="43" customFormat="1" x14ac:dyDescent="0.2">
      <c r="A3787" s="776"/>
      <c r="B3787" s="780"/>
      <c r="D3787" s="779"/>
      <c r="E3787" s="779"/>
      <c r="F3787" s="778"/>
      <c r="G3787" s="777"/>
      <c r="H3787" s="776"/>
      <c r="I3787" s="776"/>
      <c r="J3787" s="776"/>
      <c r="K3787" s="776"/>
      <c r="L3787" s="776"/>
      <c r="M3787" s="776"/>
      <c r="N3787" s="776"/>
      <c r="O3787" s="776"/>
      <c r="P3787" s="776"/>
      <c r="Q3787" s="776"/>
      <c r="R3787" s="776"/>
      <c r="S3787" s="776"/>
      <c r="T3787" s="776"/>
      <c r="U3787" s="776"/>
      <c r="V3787" s="46"/>
      <c r="W3787" s="46"/>
      <c r="X3787" s="775"/>
      <c r="Y3787" s="775"/>
      <c r="Z3787" s="775"/>
      <c r="AA3787" s="775"/>
      <c r="AB3787" s="775"/>
    </row>
    <row r="3788" spans="1:28" s="43" customFormat="1" x14ac:dyDescent="0.2">
      <c r="A3788" s="776"/>
      <c r="B3788" s="780"/>
      <c r="D3788" s="779"/>
      <c r="E3788" s="779"/>
      <c r="F3788" s="778"/>
      <c r="G3788" s="777"/>
      <c r="H3788" s="776"/>
      <c r="I3788" s="776"/>
      <c r="J3788" s="776"/>
      <c r="K3788" s="776"/>
      <c r="L3788" s="776"/>
      <c r="M3788" s="776"/>
      <c r="N3788" s="776"/>
      <c r="O3788" s="776"/>
      <c r="P3788" s="776"/>
      <c r="Q3788" s="776"/>
      <c r="R3788" s="776"/>
      <c r="S3788" s="776"/>
      <c r="T3788" s="776"/>
      <c r="U3788" s="776"/>
      <c r="V3788" s="46"/>
      <c r="W3788" s="46"/>
      <c r="X3788" s="775"/>
      <c r="Y3788" s="775"/>
      <c r="Z3788" s="775"/>
      <c r="AA3788" s="775"/>
      <c r="AB3788" s="775"/>
    </row>
    <row r="3789" spans="1:28" s="43" customFormat="1" x14ac:dyDescent="0.2">
      <c r="A3789" s="776"/>
      <c r="B3789" s="780"/>
      <c r="D3789" s="779"/>
      <c r="E3789" s="779"/>
      <c r="F3789" s="778"/>
      <c r="G3789" s="777"/>
      <c r="H3789" s="776"/>
      <c r="I3789" s="776"/>
      <c r="J3789" s="776"/>
      <c r="K3789" s="776"/>
      <c r="L3789" s="776"/>
      <c r="M3789" s="776"/>
      <c r="N3789" s="776"/>
      <c r="O3789" s="776"/>
      <c r="P3789" s="776"/>
      <c r="Q3789" s="776"/>
      <c r="R3789" s="776"/>
      <c r="S3789" s="776"/>
      <c r="T3789" s="776"/>
      <c r="U3789" s="776"/>
      <c r="V3789" s="46"/>
      <c r="W3789" s="46"/>
      <c r="X3789" s="775"/>
      <c r="Y3789" s="775"/>
      <c r="Z3789" s="775"/>
      <c r="AA3789" s="775"/>
      <c r="AB3789" s="775"/>
    </row>
    <row r="3790" spans="1:28" s="43" customFormat="1" x14ac:dyDescent="0.2">
      <c r="A3790" s="776"/>
      <c r="B3790" s="780"/>
      <c r="D3790" s="779"/>
      <c r="E3790" s="779"/>
      <c r="F3790" s="778"/>
      <c r="G3790" s="777"/>
      <c r="H3790" s="776"/>
      <c r="I3790" s="776"/>
      <c r="J3790" s="776"/>
      <c r="K3790" s="776"/>
      <c r="L3790" s="776"/>
      <c r="M3790" s="776"/>
      <c r="N3790" s="776"/>
      <c r="O3790" s="776"/>
      <c r="P3790" s="776"/>
      <c r="Q3790" s="776"/>
      <c r="R3790" s="776"/>
      <c r="S3790" s="776"/>
      <c r="T3790" s="776"/>
      <c r="U3790" s="776"/>
      <c r="V3790" s="46"/>
      <c r="W3790" s="46"/>
      <c r="X3790" s="775"/>
      <c r="Y3790" s="775"/>
      <c r="Z3790" s="775"/>
      <c r="AA3790" s="775"/>
      <c r="AB3790" s="775"/>
    </row>
    <row r="3791" spans="1:28" s="43" customFormat="1" x14ac:dyDescent="0.2">
      <c r="A3791" s="776"/>
      <c r="B3791" s="780"/>
      <c r="D3791" s="779"/>
      <c r="E3791" s="779"/>
      <c r="F3791" s="778"/>
      <c r="G3791" s="777"/>
      <c r="H3791" s="776"/>
      <c r="I3791" s="776"/>
      <c r="J3791" s="776"/>
      <c r="K3791" s="776"/>
      <c r="L3791" s="776"/>
      <c r="M3791" s="776"/>
      <c r="N3791" s="776"/>
      <c r="O3791" s="776"/>
      <c r="P3791" s="776"/>
      <c r="Q3791" s="776"/>
      <c r="R3791" s="776"/>
      <c r="S3791" s="776"/>
      <c r="T3791" s="776"/>
      <c r="U3791" s="776"/>
      <c r="V3791" s="46"/>
      <c r="W3791" s="46"/>
      <c r="X3791" s="775"/>
      <c r="Y3791" s="775"/>
      <c r="Z3791" s="775"/>
      <c r="AA3791" s="775"/>
      <c r="AB3791" s="775"/>
    </row>
    <row r="3792" spans="1:28" s="43" customFormat="1" x14ac:dyDescent="0.2">
      <c r="A3792" s="776"/>
      <c r="B3792" s="780"/>
      <c r="D3792" s="779"/>
      <c r="E3792" s="779"/>
      <c r="F3792" s="778"/>
      <c r="G3792" s="777"/>
      <c r="H3792" s="776"/>
      <c r="I3792" s="776"/>
      <c r="J3792" s="776"/>
      <c r="K3792" s="776"/>
      <c r="L3792" s="776"/>
      <c r="M3792" s="776"/>
      <c r="N3792" s="776"/>
      <c r="O3792" s="776"/>
      <c r="P3792" s="776"/>
      <c r="Q3792" s="776"/>
      <c r="R3792" s="776"/>
      <c r="S3792" s="776"/>
      <c r="T3792" s="776"/>
      <c r="U3792" s="776"/>
      <c r="V3792" s="46"/>
      <c r="W3792" s="46"/>
      <c r="X3792" s="775"/>
      <c r="Y3792" s="775"/>
      <c r="Z3792" s="775"/>
      <c r="AA3792" s="775"/>
      <c r="AB3792" s="775"/>
    </row>
    <row r="3793" spans="1:28" s="43" customFormat="1" x14ac:dyDescent="0.2">
      <c r="A3793" s="776"/>
      <c r="B3793" s="780"/>
      <c r="D3793" s="779"/>
      <c r="E3793" s="779"/>
      <c r="F3793" s="778"/>
      <c r="G3793" s="777"/>
      <c r="H3793" s="776"/>
      <c r="I3793" s="776"/>
      <c r="J3793" s="776"/>
      <c r="K3793" s="776"/>
      <c r="L3793" s="776"/>
      <c r="M3793" s="776"/>
      <c r="N3793" s="776"/>
      <c r="O3793" s="776"/>
      <c r="P3793" s="776"/>
      <c r="Q3793" s="776"/>
      <c r="R3793" s="776"/>
      <c r="S3793" s="776"/>
      <c r="T3793" s="776"/>
      <c r="U3793" s="776"/>
      <c r="V3793" s="46"/>
      <c r="W3793" s="46"/>
      <c r="X3793" s="775"/>
      <c r="Y3793" s="775"/>
      <c r="Z3793" s="775"/>
      <c r="AA3793" s="775"/>
      <c r="AB3793" s="775"/>
    </row>
    <row r="3794" spans="1:28" s="43" customFormat="1" x14ac:dyDescent="0.2">
      <c r="A3794" s="776"/>
      <c r="B3794" s="780"/>
      <c r="D3794" s="779"/>
      <c r="E3794" s="779"/>
      <c r="F3794" s="778"/>
      <c r="G3794" s="777"/>
      <c r="H3794" s="776"/>
      <c r="I3794" s="776"/>
      <c r="J3794" s="776"/>
      <c r="K3794" s="776"/>
      <c r="L3794" s="776"/>
      <c r="M3794" s="776"/>
      <c r="N3794" s="776"/>
      <c r="O3794" s="776"/>
      <c r="P3794" s="776"/>
      <c r="Q3794" s="776"/>
      <c r="R3794" s="776"/>
      <c r="S3794" s="776"/>
      <c r="T3794" s="776"/>
      <c r="U3794" s="776"/>
      <c r="V3794" s="46"/>
      <c r="W3794" s="46"/>
      <c r="X3794" s="775"/>
      <c r="Y3794" s="775"/>
      <c r="Z3794" s="775"/>
      <c r="AA3794" s="775"/>
      <c r="AB3794" s="775"/>
    </row>
    <row r="3795" spans="1:28" s="43" customFormat="1" x14ac:dyDescent="0.2">
      <c r="A3795" s="776"/>
      <c r="B3795" s="780"/>
      <c r="D3795" s="779"/>
      <c r="E3795" s="779"/>
      <c r="F3795" s="778"/>
      <c r="G3795" s="777"/>
      <c r="H3795" s="776"/>
      <c r="I3795" s="776"/>
      <c r="J3795" s="776"/>
      <c r="K3795" s="776"/>
      <c r="L3795" s="776"/>
      <c r="M3795" s="776"/>
      <c r="N3795" s="776"/>
      <c r="O3795" s="776"/>
      <c r="P3795" s="776"/>
      <c r="Q3795" s="776"/>
      <c r="R3795" s="776"/>
      <c r="S3795" s="776"/>
      <c r="T3795" s="776"/>
      <c r="U3795" s="776"/>
      <c r="V3795" s="46"/>
      <c r="W3795" s="46"/>
      <c r="X3795" s="775"/>
      <c r="Y3795" s="775"/>
      <c r="Z3795" s="775"/>
      <c r="AA3795" s="775"/>
      <c r="AB3795" s="775"/>
    </row>
    <row r="3796" spans="1:28" s="43" customFormat="1" x14ac:dyDescent="0.2">
      <c r="A3796" s="776"/>
      <c r="B3796" s="780"/>
      <c r="D3796" s="779"/>
      <c r="E3796" s="779"/>
      <c r="F3796" s="778"/>
      <c r="G3796" s="777"/>
      <c r="H3796" s="776"/>
      <c r="I3796" s="776"/>
      <c r="J3796" s="776"/>
      <c r="K3796" s="776"/>
      <c r="L3796" s="776"/>
      <c r="M3796" s="776"/>
      <c r="N3796" s="776"/>
      <c r="O3796" s="776"/>
      <c r="P3796" s="776"/>
      <c r="Q3796" s="776"/>
      <c r="R3796" s="776"/>
      <c r="S3796" s="776"/>
      <c r="T3796" s="776"/>
      <c r="U3796" s="776"/>
      <c r="V3796" s="46"/>
      <c r="W3796" s="46"/>
      <c r="X3796" s="775"/>
      <c r="Y3796" s="775"/>
      <c r="Z3796" s="775"/>
      <c r="AA3796" s="775"/>
      <c r="AB3796" s="775"/>
    </row>
    <row r="3797" spans="1:28" s="43" customFormat="1" x14ac:dyDescent="0.2">
      <c r="A3797" s="776"/>
      <c r="B3797" s="780"/>
      <c r="D3797" s="779"/>
      <c r="E3797" s="779"/>
      <c r="F3797" s="778"/>
      <c r="G3797" s="777"/>
      <c r="H3797" s="776"/>
      <c r="I3797" s="776"/>
      <c r="J3797" s="776"/>
      <c r="K3797" s="776"/>
      <c r="L3797" s="776"/>
      <c r="M3797" s="776"/>
      <c r="N3797" s="776"/>
      <c r="O3797" s="776"/>
      <c r="P3797" s="776"/>
      <c r="Q3797" s="776"/>
      <c r="R3797" s="776"/>
      <c r="S3797" s="776"/>
      <c r="T3797" s="776"/>
      <c r="U3797" s="776"/>
      <c r="V3797" s="46"/>
      <c r="W3797" s="46"/>
      <c r="X3797" s="775"/>
      <c r="Y3797" s="775"/>
      <c r="Z3797" s="775"/>
      <c r="AA3797" s="775"/>
      <c r="AB3797" s="775"/>
    </row>
    <row r="3798" spans="1:28" s="43" customFormat="1" x14ac:dyDescent="0.2">
      <c r="A3798" s="776"/>
      <c r="B3798" s="780"/>
      <c r="D3798" s="779"/>
      <c r="E3798" s="779"/>
      <c r="F3798" s="778"/>
      <c r="G3798" s="777"/>
      <c r="H3798" s="776"/>
      <c r="I3798" s="776"/>
      <c r="J3798" s="776"/>
      <c r="K3798" s="776"/>
      <c r="L3798" s="776"/>
      <c r="M3798" s="776"/>
      <c r="N3798" s="776"/>
      <c r="O3798" s="776"/>
      <c r="P3798" s="776"/>
      <c r="Q3798" s="776"/>
      <c r="R3798" s="776"/>
      <c r="S3798" s="776"/>
      <c r="T3798" s="776"/>
      <c r="U3798" s="776"/>
      <c r="V3798" s="46"/>
      <c r="W3798" s="46"/>
      <c r="X3798" s="775"/>
      <c r="Y3798" s="775"/>
      <c r="Z3798" s="775"/>
      <c r="AA3798" s="775"/>
      <c r="AB3798" s="775"/>
    </row>
    <row r="3799" spans="1:28" s="43" customFormat="1" x14ac:dyDescent="0.2">
      <c r="A3799" s="776"/>
      <c r="B3799" s="780"/>
      <c r="D3799" s="779"/>
      <c r="E3799" s="779"/>
      <c r="F3799" s="778"/>
      <c r="G3799" s="777"/>
      <c r="H3799" s="776"/>
      <c r="I3799" s="776"/>
      <c r="J3799" s="776"/>
      <c r="K3799" s="776"/>
      <c r="L3799" s="776"/>
      <c r="M3799" s="776"/>
      <c r="N3799" s="776"/>
      <c r="O3799" s="776"/>
      <c r="P3799" s="776"/>
      <c r="Q3799" s="776"/>
      <c r="R3799" s="776"/>
      <c r="S3799" s="776"/>
      <c r="T3799" s="776"/>
      <c r="U3799" s="776"/>
      <c r="V3799" s="46"/>
      <c r="W3799" s="46"/>
      <c r="X3799" s="775"/>
      <c r="Y3799" s="775"/>
      <c r="Z3799" s="775"/>
      <c r="AA3799" s="775"/>
      <c r="AB3799" s="775"/>
    </row>
    <row r="3800" spans="1:28" s="43" customFormat="1" x14ac:dyDescent="0.2">
      <c r="A3800" s="776"/>
      <c r="B3800" s="780"/>
      <c r="D3800" s="779"/>
      <c r="E3800" s="779"/>
      <c r="F3800" s="778"/>
      <c r="G3800" s="777"/>
      <c r="H3800" s="776"/>
      <c r="I3800" s="776"/>
      <c r="J3800" s="776"/>
      <c r="K3800" s="776"/>
      <c r="L3800" s="776"/>
      <c r="M3800" s="776"/>
      <c r="N3800" s="776"/>
      <c r="O3800" s="776"/>
      <c r="P3800" s="776"/>
      <c r="Q3800" s="776"/>
      <c r="R3800" s="776"/>
      <c r="S3800" s="776"/>
      <c r="T3800" s="776"/>
      <c r="U3800" s="776"/>
      <c r="V3800" s="46"/>
      <c r="W3800" s="46"/>
      <c r="X3800" s="775"/>
      <c r="Y3800" s="775"/>
      <c r="Z3800" s="775"/>
      <c r="AA3800" s="775"/>
      <c r="AB3800" s="775"/>
    </row>
    <row r="3801" spans="1:28" s="43" customFormat="1" x14ac:dyDescent="0.2">
      <c r="A3801" s="776"/>
      <c r="B3801" s="780"/>
      <c r="D3801" s="779"/>
      <c r="E3801" s="779"/>
      <c r="F3801" s="778"/>
      <c r="G3801" s="777"/>
      <c r="H3801" s="776"/>
      <c r="I3801" s="776"/>
      <c r="J3801" s="776"/>
      <c r="K3801" s="776"/>
      <c r="L3801" s="776"/>
      <c r="M3801" s="776"/>
      <c r="N3801" s="776"/>
      <c r="O3801" s="776"/>
      <c r="P3801" s="776"/>
      <c r="Q3801" s="776"/>
      <c r="R3801" s="776"/>
      <c r="S3801" s="776"/>
      <c r="T3801" s="776"/>
      <c r="U3801" s="776"/>
      <c r="V3801" s="46"/>
      <c r="W3801" s="46"/>
      <c r="X3801" s="775"/>
      <c r="Y3801" s="775"/>
      <c r="Z3801" s="775"/>
      <c r="AA3801" s="775"/>
      <c r="AB3801" s="775"/>
    </row>
    <row r="3802" spans="1:28" s="43" customFormat="1" x14ac:dyDescent="0.2">
      <c r="A3802" s="776"/>
      <c r="B3802" s="780"/>
      <c r="D3802" s="779"/>
      <c r="E3802" s="779"/>
      <c r="F3802" s="778"/>
      <c r="G3802" s="777"/>
      <c r="H3802" s="776"/>
      <c r="I3802" s="776"/>
      <c r="J3802" s="776"/>
      <c r="K3802" s="776"/>
      <c r="L3802" s="776"/>
      <c r="M3802" s="776"/>
      <c r="N3802" s="776"/>
      <c r="O3802" s="776"/>
      <c r="P3802" s="776"/>
      <c r="Q3802" s="776"/>
      <c r="R3802" s="776"/>
      <c r="S3802" s="776"/>
      <c r="T3802" s="776"/>
      <c r="U3802" s="776"/>
      <c r="V3802" s="46"/>
      <c r="W3802" s="46"/>
      <c r="X3802" s="775"/>
      <c r="Y3802" s="775"/>
      <c r="Z3802" s="775"/>
      <c r="AA3802" s="775"/>
      <c r="AB3802" s="775"/>
    </row>
    <row r="3803" spans="1:28" s="43" customFormat="1" x14ac:dyDescent="0.2">
      <c r="A3803" s="776"/>
      <c r="B3803" s="780"/>
      <c r="D3803" s="779"/>
      <c r="E3803" s="779"/>
      <c r="F3803" s="778"/>
      <c r="G3803" s="777"/>
      <c r="H3803" s="776"/>
      <c r="I3803" s="776"/>
      <c r="J3803" s="776"/>
      <c r="K3803" s="776"/>
      <c r="L3803" s="776"/>
      <c r="M3803" s="776"/>
      <c r="N3803" s="776"/>
      <c r="O3803" s="776"/>
      <c r="P3803" s="776"/>
      <c r="Q3803" s="776"/>
      <c r="R3803" s="776"/>
      <c r="S3803" s="776"/>
      <c r="T3803" s="776"/>
      <c r="U3803" s="776"/>
      <c r="V3803" s="46"/>
      <c r="W3803" s="46"/>
      <c r="X3803" s="775"/>
      <c r="Y3803" s="775"/>
      <c r="Z3803" s="775"/>
      <c r="AA3803" s="775"/>
      <c r="AB3803" s="775"/>
    </row>
    <row r="3804" spans="1:28" s="43" customFormat="1" x14ac:dyDescent="0.2">
      <c r="A3804" s="776"/>
      <c r="B3804" s="780"/>
      <c r="D3804" s="779"/>
      <c r="E3804" s="779"/>
      <c r="F3804" s="778"/>
      <c r="G3804" s="777"/>
      <c r="H3804" s="776"/>
      <c r="I3804" s="776"/>
      <c r="J3804" s="776"/>
      <c r="K3804" s="776"/>
      <c r="L3804" s="776"/>
      <c r="M3804" s="776"/>
      <c r="N3804" s="776"/>
      <c r="O3804" s="776"/>
      <c r="P3804" s="776"/>
      <c r="Q3804" s="776"/>
      <c r="R3804" s="776"/>
      <c r="S3804" s="776"/>
      <c r="T3804" s="776"/>
      <c r="U3804" s="776"/>
      <c r="V3804" s="46"/>
      <c r="W3804" s="46"/>
      <c r="X3804" s="775"/>
      <c r="Y3804" s="775"/>
      <c r="Z3804" s="775"/>
      <c r="AA3804" s="775"/>
      <c r="AB3804" s="775"/>
    </row>
    <row r="3805" spans="1:28" s="43" customFormat="1" x14ac:dyDescent="0.2">
      <c r="A3805" s="776"/>
      <c r="B3805" s="780"/>
      <c r="D3805" s="779"/>
      <c r="E3805" s="779"/>
      <c r="F3805" s="778"/>
      <c r="G3805" s="777"/>
      <c r="H3805" s="776"/>
      <c r="I3805" s="776"/>
      <c r="J3805" s="776"/>
      <c r="K3805" s="776"/>
      <c r="L3805" s="776"/>
      <c r="M3805" s="776"/>
      <c r="N3805" s="776"/>
      <c r="O3805" s="776"/>
      <c r="P3805" s="776"/>
      <c r="Q3805" s="776"/>
      <c r="R3805" s="776"/>
      <c r="S3805" s="776"/>
      <c r="T3805" s="776"/>
      <c r="U3805" s="776"/>
      <c r="V3805" s="46"/>
      <c r="W3805" s="46"/>
      <c r="X3805" s="775"/>
      <c r="Y3805" s="775"/>
      <c r="Z3805" s="775"/>
      <c r="AA3805" s="775"/>
      <c r="AB3805" s="775"/>
    </row>
    <row r="3806" spans="1:28" s="43" customFormat="1" x14ac:dyDescent="0.2">
      <c r="A3806" s="776"/>
      <c r="B3806" s="780"/>
      <c r="D3806" s="779"/>
      <c r="E3806" s="779"/>
      <c r="F3806" s="778"/>
      <c r="G3806" s="777"/>
      <c r="H3806" s="776"/>
      <c r="I3806" s="776"/>
      <c r="J3806" s="776"/>
      <c r="K3806" s="776"/>
      <c r="L3806" s="776"/>
      <c r="M3806" s="776"/>
      <c r="N3806" s="776"/>
      <c r="O3806" s="776"/>
      <c r="P3806" s="776"/>
      <c r="Q3806" s="776"/>
      <c r="R3806" s="776"/>
      <c r="S3806" s="776"/>
      <c r="T3806" s="776"/>
      <c r="U3806" s="776"/>
      <c r="V3806" s="46"/>
      <c r="W3806" s="46"/>
      <c r="X3806" s="775"/>
      <c r="Y3806" s="775"/>
      <c r="Z3806" s="775"/>
      <c r="AA3806" s="775"/>
      <c r="AB3806" s="775"/>
    </row>
    <row r="3807" spans="1:28" s="43" customFormat="1" x14ac:dyDescent="0.2">
      <c r="A3807" s="776"/>
      <c r="B3807" s="780"/>
      <c r="D3807" s="779"/>
      <c r="E3807" s="779"/>
      <c r="F3807" s="778"/>
      <c r="G3807" s="777"/>
      <c r="H3807" s="776"/>
      <c r="I3807" s="776"/>
      <c r="J3807" s="776"/>
      <c r="K3807" s="776"/>
      <c r="L3807" s="776"/>
      <c r="M3807" s="776"/>
      <c r="N3807" s="776"/>
      <c r="O3807" s="776"/>
      <c r="P3807" s="776"/>
      <c r="Q3807" s="776"/>
      <c r="R3807" s="776"/>
      <c r="S3807" s="776"/>
      <c r="T3807" s="776"/>
      <c r="U3807" s="776"/>
      <c r="V3807" s="46"/>
      <c r="W3807" s="46"/>
      <c r="X3807" s="775"/>
      <c r="Y3807" s="775"/>
      <c r="Z3807" s="775"/>
      <c r="AA3807" s="775"/>
      <c r="AB3807" s="775"/>
    </row>
    <row r="3808" spans="1:28" s="43" customFormat="1" x14ac:dyDescent="0.2">
      <c r="A3808" s="776"/>
      <c r="B3808" s="780"/>
      <c r="D3808" s="779"/>
      <c r="E3808" s="779"/>
      <c r="F3808" s="778"/>
      <c r="G3808" s="777"/>
      <c r="H3808" s="776"/>
      <c r="I3808" s="776"/>
      <c r="J3808" s="776"/>
      <c r="K3808" s="776"/>
      <c r="L3808" s="776"/>
      <c r="M3808" s="776"/>
      <c r="N3808" s="776"/>
      <c r="O3808" s="776"/>
      <c r="P3808" s="776"/>
      <c r="Q3808" s="776"/>
      <c r="R3808" s="776"/>
      <c r="S3808" s="776"/>
      <c r="T3808" s="776"/>
      <c r="U3808" s="776"/>
      <c r="V3808" s="46"/>
      <c r="W3808" s="46"/>
      <c r="X3808" s="775"/>
      <c r="Y3808" s="775"/>
      <c r="Z3808" s="775"/>
      <c r="AA3808" s="775"/>
      <c r="AB3808" s="775"/>
    </row>
    <row r="3809" spans="1:28" s="43" customFormat="1" x14ac:dyDescent="0.2">
      <c r="A3809" s="776"/>
      <c r="B3809" s="780"/>
      <c r="D3809" s="779"/>
      <c r="E3809" s="779"/>
      <c r="F3809" s="778"/>
      <c r="G3809" s="777"/>
      <c r="H3809" s="776"/>
      <c r="I3809" s="776"/>
      <c r="J3809" s="776"/>
      <c r="K3809" s="776"/>
      <c r="L3809" s="776"/>
      <c r="M3809" s="776"/>
      <c r="N3809" s="776"/>
      <c r="O3809" s="776"/>
      <c r="P3809" s="776"/>
      <c r="Q3809" s="776"/>
      <c r="R3809" s="776"/>
      <c r="S3809" s="776"/>
      <c r="T3809" s="776"/>
      <c r="U3809" s="776"/>
      <c r="V3809" s="46"/>
      <c r="W3809" s="46"/>
      <c r="X3809" s="775"/>
      <c r="Y3809" s="775"/>
      <c r="Z3809" s="775"/>
      <c r="AA3809" s="775"/>
      <c r="AB3809" s="775"/>
    </row>
    <row r="3810" spans="1:28" s="43" customFormat="1" x14ac:dyDescent="0.2">
      <c r="A3810" s="776"/>
      <c r="B3810" s="780"/>
      <c r="D3810" s="779"/>
      <c r="E3810" s="779"/>
      <c r="F3810" s="778"/>
      <c r="G3810" s="777"/>
      <c r="H3810" s="776"/>
      <c r="I3810" s="776"/>
      <c r="J3810" s="776"/>
      <c r="K3810" s="776"/>
      <c r="L3810" s="776"/>
      <c r="M3810" s="776"/>
      <c r="N3810" s="776"/>
      <c r="O3810" s="776"/>
      <c r="P3810" s="776"/>
      <c r="Q3810" s="776"/>
      <c r="R3810" s="776"/>
      <c r="S3810" s="776"/>
      <c r="T3810" s="776"/>
      <c r="U3810" s="776"/>
      <c r="V3810" s="46"/>
      <c r="W3810" s="46"/>
      <c r="X3810" s="775"/>
      <c r="Y3810" s="775"/>
      <c r="Z3810" s="775"/>
      <c r="AA3810" s="775"/>
      <c r="AB3810" s="775"/>
    </row>
    <row r="3811" spans="1:28" s="43" customFormat="1" x14ac:dyDescent="0.2">
      <c r="A3811" s="776"/>
      <c r="B3811" s="780"/>
      <c r="D3811" s="779"/>
      <c r="E3811" s="779"/>
      <c r="F3811" s="778"/>
      <c r="G3811" s="777"/>
      <c r="H3811" s="776"/>
      <c r="I3811" s="776"/>
      <c r="J3811" s="776"/>
      <c r="K3811" s="776"/>
      <c r="L3811" s="776"/>
      <c r="M3811" s="776"/>
      <c r="N3811" s="776"/>
      <c r="O3811" s="776"/>
      <c r="P3811" s="776"/>
      <c r="Q3811" s="776"/>
      <c r="R3811" s="776"/>
      <c r="S3811" s="776"/>
      <c r="T3811" s="776"/>
      <c r="U3811" s="776"/>
      <c r="V3811" s="46"/>
      <c r="W3811" s="46"/>
      <c r="X3811" s="775"/>
      <c r="Y3811" s="775"/>
      <c r="Z3811" s="775"/>
      <c r="AA3811" s="775"/>
      <c r="AB3811" s="775"/>
    </row>
    <row r="3812" spans="1:28" s="43" customFormat="1" x14ac:dyDescent="0.2">
      <c r="A3812" s="776"/>
      <c r="B3812" s="780"/>
      <c r="D3812" s="779"/>
      <c r="E3812" s="779"/>
      <c r="F3812" s="778"/>
      <c r="G3812" s="777"/>
      <c r="H3812" s="776"/>
      <c r="I3812" s="776"/>
      <c r="J3812" s="776"/>
      <c r="K3812" s="776"/>
      <c r="L3812" s="776"/>
      <c r="M3812" s="776"/>
      <c r="N3812" s="776"/>
      <c r="O3812" s="776"/>
      <c r="P3812" s="776"/>
      <c r="Q3812" s="776"/>
      <c r="R3812" s="776"/>
      <c r="S3812" s="776"/>
      <c r="T3812" s="776"/>
      <c r="U3812" s="776"/>
      <c r="V3812" s="46"/>
      <c r="W3812" s="46"/>
      <c r="X3812" s="775"/>
      <c r="Y3812" s="775"/>
      <c r="Z3812" s="775"/>
      <c r="AA3812" s="775"/>
      <c r="AB3812" s="775"/>
    </row>
    <row r="3813" spans="1:28" s="43" customFormat="1" x14ac:dyDescent="0.2">
      <c r="A3813" s="776"/>
      <c r="B3813" s="780"/>
      <c r="D3813" s="779"/>
      <c r="E3813" s="779"/>
      <c r="F3813" s="778"/>
      <c r="G3813" s="777"/>
      <c r="H3813" s="776"/>
      <c r="I3813" s="776"/>
      <c r="J3813" s="776"/>
      <c r="K3813" s="776"/>
      <c r="L3813" s="776"/>
      <c r="M3813" s="776"/>
      <c r="N3813" s="776"/>
      <c r="O3813" s="776"/>
      <c r="P3813" s="776"/>
      <c r="Q3813" s="776"/>
      <c r="R3813" s="776"/>
      <c r="S3813" s="776"/>
      <c r="T3813" s="776"/>
      <c r="U3813" s="776"/>
      <c r="V3813" s="46"/>
      <c r="W3813" s="46"/>
      <c r="X3813" s="775"/>
      <c r="Y3813" s="775"/>
      <c r="Z3813" s="775"/>
      <c r="AA3813" s="775"/>
      <c r="AB3813" s="775"/>
    </row>
    <row r="3814" spans="1:28" s="43" customFormat="1" x14ac:dyDescent="0.2">
      <c r="A3814" s="776"/>
      <c r="B3814" s="780"/>
      <c r="D3814" s="779"/>
      <c r="E3814" s="779"/>
      <c r="F3814" s="778"/>
      <c r="G3814" s="777"/>
      <c r="H3814" s="776"/>
      <c r="I3814" s="776"/>
      <c r="J3814" s="776"/>
      <c r="K3814" s="776"/>
      <c r="L3814" s="776"/>
      <c r="M3814" s="776"/>
      <c r="N3814" s="776"/>
      <c r="O3814" s="776"/>
      <c r="P3814" s="776"/>
      <c r="Q3814" s="776"/>
      <c r="R3814" s="776"/>
      <c r="S3814" s="776"/>
      <c r="T3814" s="776"/>
      <c r="U3814" s="776"/>
      <c r="V3814" s="46"/>
      <c r="W3814" s="46"/>
      <c r="X3814" s="775"/>
      <c r="Y3814" s="775"/>
      <c r="Z3814" s="775"/>
      <c r="AA3814" s="775"/>
      <c r="AB3814" s="775"/>
    </row>
    <row r="3815" spans="1:28" s="43" customFormat="1" x14ac:dyDescent="0.2">
      <c r="A3815" s="776"/>
      <c r="B3815" s="780"/>
      <c r="D3815" s="779"/>
      <c r="E3815" s="779"/>
      <c r="F3815" s="778"/>
      <c r="G3815" s="777"/>
      <c r="H3815" s="776"/>
      <c r="I3815" s="776"/>
      <c r="J3815" s="776"/>
      <c r="K3815" s="776"/>
      <c r="L3815" s="776"/>
      <c r="M3815" s="776"/>
      <c r="N3815" s="776"/>
      <c r="O3815" s="776"/>
      <c r="P3815" s="776"/>
      <c r="Q3815" s="776"/>
      <c r="R3815" s="776"/>
      <c r="S3815" s="776"/>
      <c r="T3815" s="776"/>
      <c r="U3815" s="776"/>
      <c r="V3815" s="46"/>
      <c r="W3815" s="46"/>
      <c r="X3815" s="775"/>
      <c r="Y3815" s="775"/>
      <c r="Z3815" s="775"/>
      <c r="AA3815" s="775"/>
      <c r="AB3815" s="775"/>
    </row>
    <row r="3816" spans="1:28" s="43" customFormat="1" x14ac:dyDescent="0.2">
      <c r="A3816" s="776"/>
      <c r="B3816" s="780"/>
      <c r="D3816" s="779"/>
      <c r="E3816" s="779"/>
      <c r="F3816" s="778"/>
      <c r="G3816" s="777"/>
      <c r="H3816" s="776"/>
      <c r="I3816" s="776"/>
      <c r="J3816" s="776"/>
      <c r="K3816" s="776"/>
      <c r="L3816" s="776"/>
      <c r="M3816" s="776"/>
      <c r="N3816" s="776"/>
      <c r="O3816" s="776"/>
      <c r="P3816" s="776"/>
      <c r="Q3816" s="776"/>
      <c r="R3816" s="776"/>
      <c r="S3816" s="776"/>
      <c r="T3816" s="776"/>
      <c r="U3816" s="776"/>
      <c r="V3816" s="46"/>
      <c r="W3816" s="46"/>
      <c r="X3816" s="775"/>
      <c r="Y3816" s="775"/>
      <c r="Z3816" s="775"/>
      <c r="AA3816" s="775"/>
      <c r="AB3816" s="775"/>
    </row>
    <row r="3817" spans="1:28" s="43" customFormat="1" x14ac:dyDescent="0.2">
      <c r="A3817" s="776"/>
      <c r="B3817" s="780"/>
      <c r="D3817" s="779"/>
      <c r="E3817" s="779"/>
      <c r="F3817" s="778"/>
      <c r="G3817" s="777"/>
      <c r="H3817" s="776"/>
      <c r="I3817" s="776"/>
      <c r="J3817" s="776"/>
      <c r="K3817" s="776"/>
      <c r="L3817" s="776"/>
      <c r="M3817" s="776"/>
      <c r="N3817" s="776"/>
      <c r="O3817" s="776"/>
      <c r="P3817" s="776"/>
      <c r="Q3817" s="776"/>
      <c r="R3817" s="776"/>
      <c r="S3817" s="776"/>
      <c r="T3817" s="776"/>
      <c r="U3817" s="776"/>
      <c r="V3817" s="46"/>
      <c r="W3817" s="46"/>
      <c r="X3817" s="775"/>
      <c r="Y3817" s="775"/>
      <c r="Z3817" s="775"/>
      <c r="AA3817" s="775"/>
      <c r="AB3817" s="775"/>
    </row>
    <row r="3818" spans="1:28" s="43" customFormat="1" x14ac:dyDescent="0.2">
      <c r="A3818" s="776"/>
      <c r="B3818" s="780"/>
      <c r="D3818" s="779"/>
      <c r="E3818" s="779"/>
      <c r="F3818" s="778"/>
      <c r="G3818" s="777"/>
      <c r="H3818" s="776"/>
      <c r="I3818" s="776"/>
      <c r="J3818" s="776"/>
      <c r="K3818" s="776"/>
      <c r="L3818" s="776"/>
      <c r="M3818" s="776"/>
      <c r="N3818" s="776"/>
      <c r="O3818" s="776"/>
      <c r="P3818" s="776"/>
      <c r="Q3818" s="776"/>
      <c r="R3818" s="776"/>
      <c r="S3818" s="776"/>
      <c r="T3818" s="776"/>
      <c r="U3818" s="776"/>
      <c r="V3818" s="46"/>
      <c r="W3818" s="46"/>
      <c r="X3818" s="775"/>
      <c r="Y3818" s="775"/>
      <c r="Z3818" s="775"/>
      <c r="AA3818" s="775"/>
      <c r="AB3818" s="775"/>
    </row>
    <row r="3819" spans="1:28" s="43" customFormat="1" x14ac:dyDescent="0.2">
      <c r="A3819" s="776"/>
      <c r="B3819" s="780"/>
      <c r="D3819" s="779"/>
      <c r="E3819" s="779"/>
      <c r="F3819" s="778"/>
      <c r="G3819" s="777"/>
      <c r="H3819" s="776"/>
      <c r="I3819" s="776"/>
      <c r="J3819" s="776"/>
      <c r="K3819" s="776"/>
      <c r="L3819" s="776"/>
      <c r="M3819" s="776"/>
      <c r="N3819" s="776"/>
      <c r="O3819" s="776"/>
      <c r="P3819" s="776"/>
      <c r="Q3819" s="776"/>
      <c r="R3819" s="776"/>
      <c r="S3819" s="776"/>
      <c r="T3819" s="776"/>
      <c r="U3819" s="776"/>
      <c r="V3819" s="46"/>
      <c r="W3819" s="46"/>
      <c r="X3819" s="775"/>
      <c r="Y3819" s="775"/>
      <c r="Z3819" s="775"/>
      <c r="AA3819" s="775"/>
      <c r="AB3819" s="775"/>
    </row>
    <row r="3820" spans="1:28" s="43" customFormat="1" x14ac:dyDescent="0.2">
      <c r="A3820" s="776"/>
      <c r="B3820" s="780"/>
      <c r="D3820" s="779"/>
      <c r="E3820" s="779"/>
      <c r="F3820" s="778"/>
      <c r="G3820" s="777"/>
      <c r="H3820" s="776"/>
      <c r="I3820" s="776"/>
      <c r="J3820" s="776"/>
      <c r="K3820" s="776"/>
      <c r="L3820" s="776"/>
      <c r="M3820" s="776"/>
      <c r="N3820" s="776"/>
      <c r="O3820" s="776"/>
      <c r="P3820" s="776"/>
      <c r="Q3820" s="776"/>
      <c r="R3820" s="776"/>
      <c r="S3820" s="776"/>
      <c r="T3820" s="776"/>
      <c r="U3820" s="776"/>
      <c r="V3820" s="46"/>
      <c r="W3820" s="46"/>
      <c r="X3820" s="775"/>
      <c r="Y3820" s="775"/>
      <c r="Z3820" s="775"/>
      <c r="AA3820" s="775"/>
      <c r="AB3820" s="775"/>
    </row>
    <row r="3821" spans="1:28" s="43" customFormat="1" x14ac:dyDescent="0.2">
      <c r="A3821" s="776"/>
      <c r="B3821" s="780"/>
      <c r="D3821" s="779"/>
      <c r="E3821" s="779"/>
      <c r="F3821" s="778"/>
      <c r="G3821" s="777"/>
      <c r="H3821" s="776"/>
      <c r="I3821" s="776"/>
      <c r="J3821" s="776"/>
      <c r="K3821" s="776"/>
      <c r="L3821" s="776"/>
      <c r="M3821" s="776"/>
      <c r="N3821" s="776"/>
      <c r="O3821" s="776"/>
      <c r="P3821" s="776"/>
      <c r="Q3821" s="776"/>
      <c r="R3821" s="776"/>
      <c r="S3821" s="776"/>
      <c r="T3821" s="776"/>
      <c r="U3821" s="776"/>
      <c r="V3821" s="46"/>
      <c r="W3821" s="46"/>
      <c r="X3821" s="775"/>
      <c r="Y3821" s="775"/>
      <c r="Z3821" s="775"/>
      <c r="AA3821" s="775"/>
      <c r="AB3821" s="775"/>
    </row>
    <row r="3822" spans="1:28" s="43" customFormat="1" x14ac:dyDescent="0.2">
      <c r="A3822" s="776"/>
      <c r="B3822" s="780"/>
      <c r="D3822" s="779"/>
      <c r="E3822" s="779"/>
      <c r="F3822" s="778"/>
      <c r="G3822" s="777"/>
      <c r="H3822" s="776"/>
      <c r="I3822" s="776"/>
      <c r="J3822" s="776"/>
      <c r="K3822" s="776"/>
      <c r="L3822" s="776"/>
      <c r="M3822" s="776"/>
      <c r="N3822" s="776"/>
      <c r="O3822" s="776"/>
      <c r="P3822" s="776"/>
      <c r="Q3822" s="776"/>
      <c r="R3822" s="776"/>
      <c r="S3822" s="776"/>
      <c r="T3822" s="776"/>
      <c r="U3822" s="776"/>
      <c r="V3822" s="46"/>
      <c r="W3822" s="46"/>
      <c r="X3822" s="775"/>
      <c r="Y3822" s="775"/>
      <c r="Z3822" s="775"/>
      <c r="AA3822" s="775"/>
      <c r="AB3822" s="775"/>
    </row>
    <row r="3823" spans="1:28" s="43" customFormat="1" x14ac:dyDescent="0.2">
      <c r="A3823" s="776"/>
      <c r="B3823" s="780"/>
      <c r="D3823" s="779"/>
      <c r="E3823" s="779"/>
      <c r="F3823" s="778"/>
      <c r="G3823" s="777"/>
      <c r="H3823" s="776"/>
      <c r="I3823" s="776"/>
      <c r="J3823" s="776"/>
      <c r="K3823" s="776"/>
      <c r="L3823" s="776"/>
      <c r="M3823" s="776"/>
      <c r="N3823" s="776"/>
      <c r="O3823" s="776"/>
      <c r="P3823" s="776"/>
      <c r="Q3823" s="776"/>
      <c r="R3823" s="776"/>
      <c r="S3823" s="776"/>
      <c r="T3823" s="776"/>
      <c r="U3823" s="776"/>
      <c r="V3823" s="46"/>
      <c r="W3823" s="46"/>
      <c r="X3823" s="775"/>
      <c r="Y3823" s="775"/>
      <c r="Z3823" s="775"/>
      <c r="AA3823" s="775"/>
      <c r="AB3823" s="775"/>
    </row>
    <row r="3824" spans="1:28" s="43" customFormat="1" x14ac:dyDescent="0.2">
      <c r="A3824" s="776"/>
      <c r="B3824" s="780"/>
      <c r="D3824" s="779"/>
      <c r="E3824" s="779"/>
      <c r="F3824" s="778"/>
      <c r="G3824" s="777"/>
      <c r="H3824" s="776"/>
      <c r="I3824" s="776"/>
      <c r="J3824" s="776"/>
      <c r="K3824" s="776"/>
      <c r="L3824" s="776"/>
      <c r="M3824" s="776"/>
      <c r="N3824" s="776"/>
      <c r="O3824" s="776"/>
      <c r="P3824" s="776"/>
      <c r="Q3824" s="776"/>
      <c r="R3824" s="776"/>
      <c r="S3824" s="776"/>
      <c r="T3824" s="776"/>
      <c r="U3824" s="776"/>
      <c r="V3824" s="46"/>
      <c r="W3824" s="46"/>
      <c r="X3824" s="775"/>
      <c r="Y3824" s="775"/>
      <c r="Z3824" s="775"/>
      <c r="AA3824" s="775"/>
      <c r="AB3824" s="775"/>
    </row>
    <row r="3825" spans="1:28" s="43" customFormat="1" x14ac:dyDescent="0.2">
      <c r="A3825" s="776"/>
      <c r="B3825" s="780"/>
      <c r="D3825" s="779"/>
      <c r="E3825" s="779"/>
      <c r="F3825" s="778"/>
      <c r="G3825" s="777"/>
      <c r="H3825" s="776"/>
      <c r="I3825" s="776"/>
      <c r="J3825" s="776"/>
      <c r="K3825" s="776"/>
      <c r="L3825" s="776"/>
      <c r="M3825" s="776"/>
      <c r="N3825" s="776"/>
      <c r="O3825" s="776"/>
      <c r="P3825" s="776"/>
      <c r="Q3825" s="776"/>
      <c r="R3825" s="776"/>
      <c r="S3825" s="776"/>
      <c r="T3825" s="776"/>
      <c r="U3825" s="776"/>
      <c r="V3825" s="46"/>
      <c r="W3825" s="46"/>
      <c r="X3825" s="775"/>
      <c r="Y3825" s="775"/>
      <c r="Z3825" s="775"/>
      <c r="AA3825" s="775"/>
      <c r="AB3825" s="775"/>
    </row>
    <row r="3826" spans="1:28" s="43" customFormat="1" x14ac:dyDescent="0.2">
      <c r="A3826" s="776"/>
      <c r="B3826" s="780"/>
      <c r="D3826" s="779"/>
      <c r="E3826" s="779"/>
      <c r="F3826" s="778"/>
      <c r="G3826" s="777"/>
      <c r="H3826" s="776"/>
      <c r="I3826" s="776"/>
      <c r="J3826" s="776"/>
      <c r="K3826" s="776"/>
      <c r="L3826" s="776"/>
      <c r="M3826" s="776"/>
      <c r="N3826" s="776"/>
      <c r="O3826" s="776"/>
      <c r="P3826" s="776"/>
      <c r="Q3826" s="776"/>
      <c r="R3826" s="776"/>
      <c r="S3826" s="776"/>
      <c r="T3826" s="776"/>
      <c r="U3826" s="776"/>
      <c r="V3826" s="46"/>
      <c r="W3826" s="46"/>
      <c r="X3826" s="775"/>
      <c r="Y3826" s="775"/>
      <c r="Z3826" s="775"/>
      <c r="AA3826" s="775"/>
      <c r="AB3826" s="775"/>
    </row>
    <row r="3827" spans="1:28" s="43" customFormat="1" x14ac:dyDescent="0.2">
      <c r="A3827" s="776"/>
      <c r="B3827" s="780"/>
      <c r="D3827" s="779"/>
      <c r="E3827" s="779"/>
      <c r="F3827" s="778"/>
      <c r="G3827" s="777"/>
      <c r="H3827" s="776"/>
      <c r="I3827" s="776"/>
      <c r="J3827" s="776"/>
      <c r="K3827" s="776"/>
      <c r="L3827" s="776"/>
      <c r="M3827" s="776"/>
      <c r="N3827" s="776"/>
      <c r="O3827" s="776"/>
      <c r="P3827" s="776"/>
      <c r="Q3827" s="776"/>
      <c r="R3827" s="776"/>
      <c r="S3827" s="776"/>
      <c r="T3827" s="776"/>
      <c r="U3827" s="776"/>
      <c r="V3827" s="46"/>
      <c r="W3827" s="46"/>
      <c r="X3827" s="775"/>
      <c r="Y3827" s="775"/>
      <c r="Z3827" s="775"/>
      <c r="AA3827" s="775"/>
      <c r="AB3827" s="775"/>
    </row>
    <row r="3828" spans="1:28" s="43" customFormat="1" x14ac:dyDescent="0.2">
      <c r="A3828" s="776"/>
      <c r="B3828" s="780"/>
      <c r="D3828" s="779"/>
      <c r="E3828" s="779"/>
      <c r="F3828" s="778"/>
      <c r="G3828" s="777"/>
      <c r="H3828" s="776"/>
      <c r="I3828" s="776"/>
      <c r="J3828" s="776"/>
      <c r="K3828" s="776"/>
      <c r="L3828" s="776"/>
      <c r="M3828" s="776"/>
      <c r="N3828" s="776"/>
      <c r="O3828" s="776"/>
      <c r="P3828" s="776"/>
      <c r="Q3828" s="776"/>
      <c r="R3828" s="776"/>
      <c r="S3828" s="776"/>
      <c r="T3828" s="776"/>
      <c r="U3828" s="776"/>
      <c r="V3828" s="46"/>
      <c r="W3828" s="46"/>
      <c r="X3828" s="775"/>
      <c r="Y3828" s="775"/>
      <c r="Z3828" s="775"/>
      <c r="AA3828" s="775"/>
      <c r="AB3828" s="775"/>
    </row>
    <row r="3829" spans="1:28" s="43" customFormat="1" x14ac:dyDescent="0.2">
      <c r="A3829" s="776"/>
      <c r="B3829" s="780"/>
      <c r="D3829" s="779"/>
      <c r="E3829" s="779"/>
      <c r="F3829" s="778"/>
      <c r="G3829" s="777"/>
      <c r="H3829" s="776"/>
      <c r="I3829" s="776"/>
      <c r="J3829" s="776"/>
      <c r="K3829" s="776"/>
      <c r="L3829" s="776"/>
      <c r="M3829" s="776"/>
      <c r="N3829" s="776"/>
      <c r="O3829" s="776"/>
      <c r="P3829" s="776"/>
      <c r="Q3829" s="776"/>
      <c r="R3829" s="776"/>
      <c r="S3829" s="776"/>
      <c r="T3829" s="776"/>
      <c r="U3829" s="776"/>
      <c r="V3829" s="46"/>
      <c r="W3829" s="46"/>
      <c r="X3829" s="775"/>
      <c r="Y3829" s="775"/>
      <c r="Z3829" s="775"/>
      <c r="AA3829" s="775"/>
      <c r="AB3829" s="775"/>
    </row>
    <row r="3830" spans="1:28" s="43" customFormat="1" x14ac:dyDescent="0.2">
      <c r="A3830" s="776"/>
      <c r="B3830" s="780"/>
      <c r="D3830" s="779"/>
      <c r="E3830" s="779"/>
      <c r="F3830" s="778"/>
      <c r="G3830" s="777"/>
      <c r="H3830" s="776"/>
      <c r="I3830" s="776"/>
      <c r="J3830" s="776"/>
      <c r="K3830" s="776"/>
      <c r="L3830" s="776"/>
      <c r="M3830" s="776"/>
      <c r="N3830" s="776"/>
      <c r="O3830" s="776"/>
      <c r="P3830" s="776"/>
      <c r="Q3830" s="776"/>
      <c r="R3830" s="776"/>
      <c r="S3830" s="776"/>
      <c r="T3830" s="776"/>
      <c r="U3830" s="776"/>
      <c r="V3830" s="46"/>
      <c r="W3830" s="46"/>
      <c r="X3830" s="775"/>
      <c r="Y3830" s="775"/>
      <c r="Z3830" s="775"/>
      <c r="AA3830" s="775"/>
      <c r="AB3830" s="775"/>
    </row>
    <row r="3831" spans="1:28" s="43" customFormat="1" x14ac:dyDescent="0.2">
      <c r="A3831" s="776"/>
      <c r="B3831" s="780"/>
      <c r="D3831" s="779"/>
      <c r="E3831" s="779"/>
      <c r="F3831" s="778"/>
      <c r="G3831" s="777"/>
      <c r="H3831" s="776"/>
      <c r="I3831" s="776"/>
      <c r="J3831" s="776"/>
      <c r="K3831" s="776"/>
      <c r="L3831" s="776"/>
      <c r="M3831" s="776"/>
      <c r="N3831" s="776"/>
      <c r="O3831" s="776"/>
      <c r="P3831" s="776"/>
      <c r="Q3831" s="776"/>
      <c r="R3831" s="776"/>
      <c r="S3831" s="776"/>
      <c r="T3831" s="776"/>
      <c r="U3831" s="776"/>
      <c r="V3831" s="46"/>
      <c r="W3831" s="46"/>
      <c r="X3831" s="775"/>
      <c r="Y3831" s="775"/>
      <c r="Z3831" s="775"/>
      <c r="AA3831" s="775"/>
      <c r="AB3831" s="775"/>
    </row>
    <row r="3832" spans="1:28" s="43" customFormat="1" x14ac:dyDescent="0.2">
      <c r="A3832" s="776"/>
      <c r="B3832" s="780"/>
      <c r="D3832" s="779"/>
      <c r="E3832" s="779"/>
      <c r="F3832" s="778"/>
      <c r="G3832" s="777"/>
      <c r="H3832" s="776"/>
      <c r="I3832" s="776"/>
      <c r="J3832" s="776"/>
      <c r="K3832" s="776"/>
      <c r="L3832" s="776"/>
      <c r="M3832" s="776"/>
      <c r="N3832" s="776"/>
      <c r="O3832" s="776"/>
      <c r="P3832" s="776"/>
      <c r="Q3832" s="776"/>
      <c r="R3832" s="776"/>
      <c r="S3832" s="776"/>
      <c r="T3832" s="776"/>
      <c r="U3832" s="776"/>
      <c r="V3832" s="46"/>
      <c r="W3832" s="46"/>
      <c r="X3832" s="775"/>
      <c r="Y3832" s="775"/>
      <c r="Z3832" s="775"/>
      <c r="AA3832" s="775"/>
      <c r="AB3832" s="775"/>
    </row>
    <row r="3833" spans="1:28" s="43" customFormat="1" x14ac:dyDescent="0.2">
      <c r="A3833" s="776"/>
      <c r="B3833" s="780"/>
      <c r="D3833" s="779"/>
      <c r="E3833" s="779"/>
      <c r="F3833" s="778"/>
      <c r="G3833" s="777"/>
      <c r="H3833" s="776"/>
      <c r="I3833" s="776"/>
      <c r="J3833" s="776"/>
      <c r="K3833" s="776"/>
      <c r="L3833" s="776"/>
      <c r="M3833" s="776"/>
      <c r="N3833" s="776"/>
      <c r="O3833" s="776"/>
      <c r="P3833" s="776"/>
      <c r="Q3833" s="776"/>
      <c r="R3833" s="776"/>
      <c r="S3833" s="776"/>
      <c r="T3833" s="776"/>
      <c r="U3833" s="776"/>
      <c r="V3833" s="46"/>
      <c r="W3833" s="46"/>
      <c r="X3833" s="775"/>
      <c r="Y3833" s="775"/>
      <c r="Z3833" s="775"/>
      <c r="AA3833" s="775"/>
      <c r="AB3833" s="775"/>
    </row>
    <row r="3834" spans="1:28" s="43" customFormat="1" x14ac:dyDescent="0.2">
      <c r="A3834" s="776"/>
      <c r="B3834" s="780"/>
      <c r="D3834" s="779"/>
      <c r="E3834" s="779"/>
      <c r="F3834" s="778"/>
      <c r="G3834" s="777"/>
      <c r="H3834" s="776"/>
      <c r="I3834" s="776"/>
      <c r="J3834" s="776"/>
      <c r="K3834" s="776"/>
      <c r="L3834" s="776"/>
      <c r="M3834" s="776"/>
      <c r="N3834" s="776"/>
      <c r="O3834" s="776"/>
      <c r="P3834" s="776"/>
      <c r="Q3834" s="776"/>
      <c r="R3834" s="776"/>
      <c r="S3834" s="776"/>
      <c r="T3834" s="776"/>
      <c r="U3834" s="776"/>
      <c r="V3834" s="46"/>
      <c r="W3834" s="46"/>
      <c r="X3834" s="775"/>
      <c r="Y3834" s="775"/>
      <c r="Z3834" s="775"/>
      <c r="AA3834" s="775"/>
      <c r="AB3834" s="775"/>
    </row>
    <row r="3835" spans="1:28" s="43" customFormat="1" x14ac:dyDescent="0.2">
      <c r="A3835" s="776"/>
      <c r="B3835" s="780"/>
      <c r="D3835" s="779"/>
      <c r="E3835" s="779"/>
      <c r="F3835" s="778"/>
      <c r="G3835" s="777"/>
      <c r="H3835" s="776"/>
      <c r="I3835" s="776"/>
      <c r="J3835" s="776"/>
      <c r="K3835" s="776"/>
      <c r="L3835" s="776"/>
      <c r="M3835" s="776"/>
      <c r="N3835" s="776"/>
      <c r="O3835" s="776"/>
      <c r="P3835" s="776"/>
      <c r="Q3835" s="776"/>
      <c r="R3835" s="776"/>
      <c r="S3835" s="776"/>
      <c r="T3835" s="776"/>
      <c r="U3835" s="776"/>
      <c r="V3835" s="46"/>
      <c r="W3835" s="46"/>
      <c r="X3835" s="775"/>
      <c r="Y3835" s="775"/>
      <c r="Z3835" s="775"/>
      <c r="AA3835" s="775"/>
      <c r="AB3835" s="775"/>
    </row>
    <row r="3836" spans="1:28" s="43" customFormat="1" x14ac:dyDescent="0.2">
      <c r="A3836" s="776"/>
      <c r="B3836" s="780"/>
      <c r="D3836" s="779"/>
      <c r="E3836" s="779"/>
      <c r="F3836" s="778"/>
      <c r="G3836" s="777"/>
      <c r="H3836" s="776"/>
      <c r="I3836" s="776"/>
      <c r="J3836" s="776"/>
      <c r="K3836" s="776"/>
      <c r="L3836" s="776"/>
      <c r="M3836" s="776"/>
      <c r="N3836" s="776"/>
      <c r="O3836" s="776"/>
      <c r="P3836" s="776"/>
      <c r="Q3836" s="776"/>
      <c r="R3836" s="776"/>
      <c r="S3836" s="776"/>
      <c r="T3836" s="776"/>
      <c r="U3836" s="776"/>
      <c r="V3836" s="46"/>
      <c r="W3836" s="46"/>
      <c r="X3836" s="775"/>
      <c r="Y3836" s="775"/>
      <c r="Z3836" s="775"/>
      <c r="AA3836" s="775"/>
      <c r="AB3836" s="775"/>
    </row>
    <row r="3837" spans="1:28" s="43" customFormat="1" x14ac:dyDescent="0.2">
      <c r="A3837" s="776"/>
      <c r="B3837" s="780"/>
      <c r="D3837" s="779"/>
      <c r="E3837" s="779"/>
      <c r="F3837" s="778"/>
      <c r="G3837" s="777"/>
      <c r="H3837" s="776"/>
      <c r="I3837" s="776"/>
      <c r="J3837" s="776"/>
      <c r="K3837" s="776"/>
      <c r="L3837" s="776"/>
      <c r="M3837" s="776"/>
      <c r="N3837" s="776"/>
      <c r="O3837" s="776"/>
      <c r="P3837" s="776"/>
      <c r="Q3837" s="776"/>
      <c r="R3837" s="776"/>
      <c r="S3837" s="776"/>
      <c r="T3837" s="776"/>
      <c r="U3837" s="776"/>
      <c r="V3837" s="46"/>
      <c r="W3837" s="46"/>
      <c r="X3837" s="775"/>
      <c r="Y3837" s="775"/>
      <c r="Z3837" s="775"/>
      <c r="AA3837" s="775"/>
      <c r="AB3837" s="775"/>
    </row>
    <row r="3838" spans="1:28" s="43" customFormat="1" x14ac:dyDescent="0.2">
      <c r="A3838" s="776"/>
      <c r="B3838" s="780"/>
      <c r="D3838" s="779"/>
      <c r="E3838" s="779"/>
      <c r="F3838" s="778"/>
      <c r="G3838" s="777"/>
      <c r="H3838" s="776"/>
      <c r="I3838" s="776"/>
      <c r="J3838" s="776"/>
      <c r="K3838" s="776"/>
      <c r="L3838" s="776"/>
      <c r="M3838" s="776"/>
      <c r="N3838" s="776"/>
      <c r="O3838" s="776"/>
      <c r="P3838" s="776"/>
      <c r="Q3838" s="776"/>
      <c r="R3838" s="776"/>
      <c r="S3838" s="776"/>
      <c r="T3838" s="776"/>
      <c r="U3838" s="776"/>
      <c r="V3838" s="46"/>
      <c r="W3838" s="46"/>
      <c r="X3838" s="775"/>
      <c r="Y3838" s="775"/>
      <c r="Z3838" s="775"/>
      <c r="AA3838" s="775"/>
      <c r="AB3838" s="775"/>
    </row>
    <row r="3839" spans="1:28" s="43" customFormat="1" x14ac:dyDescent="0.2">
      <c r="A3839" s="776"/>
      <c r="B3839" s="780"/>
      <c r="D3839" s="779"/>
      <c r="E3839" s="779"/>
      <c r="F3839" s="778"/>
      <c r="G3839" s="777"/>
      <c r="H3839" s="776"/>
      <c r="I3839" s="776"/>
      <c r="J3839" s="776"/>
      <c r="K3839" s="776"/>
      <c r="L3839" s="776"/>
      <c r="M3839" s="776"/>
      <c r="N3839" s="776"/>
      <c r="O3839" s="776"/>
      <c r="P3839" s="776"/>
      <c r="Q3839" s="776"/>
      <c r="R3839" s="776"/>
      <c r="S3839" s="776"/>
      <c r="T3839" s="776"/>
      <c r="U3839" s="776"/>
      <c r="V3839" s="46"/>
      <c r="W3839" s="46"/>
      <c r="X3839" s="775"/>
      <c r="Y3839" s="775"/>
      <c r="Z3839" s="775"/>
      <c r="AA3839" s="775"/>
      <c r="AB3839" s="775"/>
    </row>
    <row r="3840" spans="1:28" s="43" customFormat="1" x14ac:dyDescent="0.2">
      <c r="A3840" s="776"/>
      <c r="B3840" s="780"/>
      <c r="D3840" s="779"/>
      <c r="E3840" s="779"/>
      <c r="F3840" s="778"/>
      <c r="G3840" s="777"/>
      <c r="H3840" s="776"/>
      <c r="I3840" s="776"/>
      <c r="J3840" s="776"/>
      <c r="K3840" s="776"/>
      <c r="L3840" s="776"/>
      <c r="M3840" s="776"/>
      <c r="N3840" s="776"/>
      <c r="O3840" s="776"/>
      <c r="P3840" s="776"/>
      <c r="Q3840" s="776"/>
      <c r="R3840" s="776"/>
      <c r="S3840" s="776"/>
      <c r="T3840" s="776"/>
      <c r="U3840" s="776"/>
      <c r="V3840" s="46"/>
      <c r="W3840" s="46"/>
      <c r="X3840" s="775"/>
      <c r="Y3840" s="775"/>
      <c r="Z3840" s="775"/>
      <c r="AA3840" s="775"/>
      <c r="AB3840" s="775"/>
    </row>
    <row r="3841" spans="1:28" s="43" customFormat="1" x14ac:dyDescent="0.2">
      <c r="A3841" s="776"/>
      <c r="B3841" s="780"/>
      <c r="D3841" s="779"/>
      <c r="E3841" s="779"/>
      <c r="F3841" s="778"/>
      <c r="G3841" s="777"/>
      <c r="H3841" s="776"/>
      <c r="I3841" s="776"/>
      <c r="J3841" s="776"/>
      <c r="K3841" s="776"/>
      <c r="L3841" s="776"/>
      <c r="M3841" s="776"/>
      <c r="N3841" s="776"/>
      <c r="O3841" s="776"/>
      <c r="P3841" s="776"/>
      <c r="Q3841" s="776"/>
      <c r="R3841" s="776"/>
      <c r="S3841" s="776"/>
      <c r="T3841" s="776"/>
      <c r="U3841" s="776"/>
      <c r="V3841" s="46"/>
      <c r="W3841" s="46"/>
      <c r="X3841" s="775"/>
      <c r="Y3841" s="775"/>
      <c r="Z3841" s="775"/>
      <c r="AA3841" s="775"/>
      <c r="AB3841" s="775"/>
    </row>
    <row r="3842" spans="1:28" s="43" customFormat="1" x14ac:dyDescent="0.2">
      <c r="A3842" s="776"/>
      <c r="B3842" s="780"/>
      <c r="D3842" s="779"/>
      <c r="E3842" s="779"/>
      <c r="F3842" s="778"/>
      <c r="G3842" s="777"/>
      <c r="H3842" s="776"/>
      <c r="I3842" s="776"/>
      <c r="J3842" s="776"/>
      <c r="K3842" s="776"/>
      <c r="L3842" s="776"/>
      <c r="M3842" s="776"/>
      <c r="N3842" s="776"/>
      <c r="O3842" s="776"/>
      <c r="P3842" s="776"/>
      <c r="Q3842" s="776"/>
      <c r="R3842" s="776"/>
      <c r="S3842" s="776"/>
      <c r="T3842" s="776"/>
      <c r="U3842" s="776"/>
      <c r="V3842" s="46"/>
      <c r="W3842" s="46"/>
      <c r="X3842" s="775"/>
      <c r="Y3842" s="775"/>
      <c r="Z3842" s="775"/>
      <c r="AA3842" s="775"/>
      <c r="AB3842" s="775"/>
    </row>
    <row r="3843" spans="1:28" s="43" customFormat="1" x14ac:dyDescent="0.2">
      <c r="A3843" s="776"/>
      <c r="B3843" s="780"/>
      <c r="D3843" s="779"/>
      <c r="E3843" s="779"/>
      <c r="F3843" s="778"/>
      <c r="G3843" s="777"/>
      <c r="H3843" s="776"/>
      <c r="I3843" s="776"/>
      <c r="J3843" s="776"/>
      <c r="K3843" s="776"/>
      <c r="L3843" s="776"/>
      <c r="M3843" s="776"/>
      <c r="N3843" s="776"/>
      <c r="O3843" s="776"/>
      <c r="P3843" s="776"/>
      <c r="Q3843" s="776"/>
      <c r="R3843" s="776"/>
      <c r="S3843" s="776"/>
      <c r="T3843" s="776"/>
      <c r="U3843" s="776"/>
      <c r="V3843" s="46"/>
      <c r="W3843" s="46"/>
      <c r="X3843" s="775"/>
      <c r="Y3843" s="775"/>
      <c r="Z3843" s="775"/>
      <c r="AA3843" s="775"/>
      <c r="AB3843" s="775"/>
    </row>
    <row r="3844" spans="1:28" s="43" customFormat="1" x14ac:dyDescent="0.2">
      <c r="A3844" s="776"/>
      <c r="B3844" s="780"/>
      <c r="D3844" s="779"/>
      <c r="E3844" s="779"/>
      <c r="F3844" s="778"/>
      <c r="G3844" s="777"/>
      <c r="H3844" s="776"/>
      <c r="I3844" s="776"/>
      <c r="J3844" s="776"/>
      <c r="K3844" s="776"/>
      <c r="L3844" s="776"/>
      <c r="M3844" s="776"/>
      <c r="N3844" s="776"/>
      <c r="O3844" s="776"/>
      <c r="P3844" s="776"/>
      <c r="Q3844" s="776"/>
      <c r="R3844" s="776"/>
      <c r="S3844" s="776"/>
      <c r="T3844" s="776"/>
      <c r="U3844" s="776"/>
      <c r="V3844" s="46"/>
      <c r="W3844" s="46"/>
      <c r="X3844" s="775"/>
      <c r="Y3844" s="775"/>
      <c r="Z3844" s="775"/>
      <c r="AA3844" s="775"/>
      <c r="AB3844" s="775"/>
    </row>
    <row r="3845" spans="1:28" s="43" customFormat="1" x14ac:dyDescent="0.2">
      <c r="A3845" s="776"/>
      <c r="B3845" s="780"/>
      <c r="D3845" s="779"/>
      <c r="E3845" s="779"/>
      <c r="F3845" s="778"/>
      <c r="G3845" s="777"/>
      <c r="H3845" s="776"/>
      <c r="I3845" s="776"/>
      <c r="J3845" s="776"/>
      <c r="K3845" s="776"/>
      <c r="L3845" s="776"/>
      <c r="M3845" s="776"/>
      <c r="N3845" s="776"/>
      <c r="O3845" s="776"/>
      <c r="P3845" s="776"/>
      <c r="Q3845" s="776"/>
      <c r="R3845" s="776"/>
      <c r="S3845" s="776"/>
      <c r="T3845" s="776"/>
      <c r="U3845" s="776"/>
      <c r="V3845" s="46"/>
      <c r="W3845" s="46"/>
      <c r="X3845" s="775"/>
      <c r="Y3845" s="775"/>
      <c r="Z3845" s="775"/>
      <c r="AA3845" s="775"/>
      <c r="AB3845" s="775"/>
    </row>
    <row r="3846" spans="1:28" s="43" customFormat="1" x14ac:dyDescent="0.2">
      <c r="A3846" s="776"/>
      <c r="B3846" s="780"/>
      <c r="D3846" s="779"/>
      <c r="E3846" s="779"/>
      <c r="F3846" s="778"/>
      <c r="G3846" s="777"/>
      <c r="H3846" s="776"/>
      <c r="I3846" s="776"/>
      <c r="J3846" s="776"/>
      <c r="K3846" s="776"/>
      <c r="L3846" s="776"/>
      <c r="M3846" s="776"/>
      <c r="N3846" s="776"/>
      <c r="O3846" s="776"/>
      <c r="P3846" s="776"/>
      <c r="Q3846" s="776"/>
      <c r="R3846" s="776"/>
      <c r="S3846" s="776"/>
      <c r="T3846" s="776"/>
      <c r="U3846" s="776"/>
      <c r="V3846" s="46"/>
      <c r="W3846" s="46"/>
      <c r="X3846" s="775"/>
      <c r="Y3846" s="775"/>
      <c r="Z3846" s="775"/>
      <c r="AA3846" s="775"/>
      <c r="AB3846" s="775"/>
    </row>
    <row r="3847" spans="1:28" s="43" customFormat="1" x14ac:dyDescent="0.2">
      <c r="A3847" s="776"/>
      <c r="B3847" s="780"/>
      <c r="D3847" s="779"/>
      <c r="E3847" s="779"/>
      <c r="F3847" s="778"/>
      <c r="G3847" s="777"/>
      <c r="H3847" s="776"/>
      <c r="I3847" s="776"/>
      <c r="J3847" s="776"/>
      <c r="K3847" s="776"/>
      <c r="L3847" s="776"/>
      <c r="M3847" s="776"/>
      <c r="N3847" s="776"/>
      <c r="O3847" s="776"/>
      <c r="P3847" s="776"/>
      <c r="Q3847" s="776"/>
      <c r="R3847" s="776"/>
      <c r="S3847" s="776"/>
      <c r="T3847" s="776"/>
      <c r="U3847" s="776"/>
      <c r="V3847" s="46"/>
      <c r="W3847" s="46"/>
      <c r="X3847" s="775"/>
      <c r="Y3847" s="775"/>
      <c r="Z3847" s="775"/>
      <c r="AA3847" s="775"/>
      <c r="AB3847" s="775"/>
    </row>
    <row r="3848" spans="1:28" s="43" customFormat="1" x14ac:dyDescent="0.2">
      <c r="A3848" s="776"/>
      <c r="B3848" s="780"/>
      <c r="D3848" s="779"/>
      <c r="E3848" s="779"/>
      <c r="F3848" s="778"/>
      <c r="G3848" s="777"/>
      <c r="H3848" s="776"/>
      <c r="I3848" s="776"/>
      <c r="J3848" s="776"/>
      <c r="K3848" s="776"/>
      <c r="L3848" s="776"/>
      <c r="M3848" s="776"/>
      <c r="N3848" s="776"/>
      <c r="O3848" s="776"/>
      <c r="P3848" s="776"/>
      <c r="Q3848" s="776"/>
      <c r="R3848" s="776"/>
      <c r="S3848" s="776"/>
      <c r="T3848" s="776"/>
      <c r="U3848" s="776"/>
      <c r="V3848" s="46"/>
      <c r="W3848" s="46"/>
      <c r="X3848" s="775"/>
      <c r="Y3848" s="775"/>
      <c r="Z3848" s="775"/>
      <c r="AA3848" s="775"/>
      <c r="AB3848" s="775"/>
    </row>
    <row r="3849" spans="1:28" s="43" customFormat="1" x14ac:dyDescent="0.2">
      <c r="A3849" s="776"/>
      <c r="B3849" s="780"/>
      <c r="D3849" s="779"/>
      <c r="E3849" s="779"/>
      <c r="F3849" s="778"/>
      <c r="G3849" s="777"/>
      <c r="H3849" s="776"/>
      <c r="I3849" s="776"/>
      <c r="J3849" s="776"/>
      <c r="K3849" s="776"/>
      <c r="L3849" s="776"/>
      <c r="M3849" s="776"/>
      <c r="N3849" s="776"/>
      <c r="O3849" s="776"/>
      <c r="P3849" s="776"/>
      <c r="Q3849" s="776"/>
      <c r="R3849" s="776"/>
      <c r="S3849" s="776"/>
      <c r="T3849" s="776"/>
      <c r="U3849" s="776"/>
      <c r="V3849" s="46"/>
      <c r="W3849" s="46"/>
      <c r="X3849" s="775"/>
      <c r="Y3849" s="775"/>
      <c r="Z3849" s="775"/>
      <c r="AA3849" s="775"/>
      <c r="AB3849" s="775"/>
    </row>
    <row r="3850" spans="1:28" s="43" customFormat="1" x14ac:dyDescent="0.2">
      <c r="A3850" s="776"/>
      <c r="B3850" s="780"/>
      <c r="D3850" s="779"/>
      <c r="E3850" s="779"/>
      <c r="F3850" s="778"/>
      <c r="G3850" s="777"/>
      <c r="H3850" s="776"/>
      <c r="I3850" s="776"/>
      <c r="J3850" s="776"/>
      <c r="K3850" s="776"/>
      <c r="L3850" s="776"/>
      <c r="M3850" s="776"/>
      <c r="N3850" s="776"/>
      <c r="O3850" s="776"/>
      <c r="P3850" s="776"/>
      <c r="Q3850" s="776"/>
      <c r="R3850" s="776"/>
      <c r="S3850" s="776"/>
      <c r="T3850" s="776"/>
      <c r="U3850" s="776"/>
      <c r="V3850" s="46"/>
      <c r="W3850" s="46"/>
      <c r="X3850" s="775"/>
      <c r="Y3850" s="775"/>
      <c r="Z3850" s="775"/>
      <c r="AA3850" s="775"/>
      <c r="AB3850" s="775"/>
    </row>
    <row r="3851" spans="1:28" s="43" customFormat="1" x14ac:dyDescent="0.2">
      <c r="A3851" s="776"/>
      <c r="B3851" s="780"/>
      <c r="D3851" s="779"/>
      <c r="E3851" s="779"/>
      <c r="F3851" s="778"/>
      <c r="G3851" s="777"/>
      <c r="H3851" s="776"/>
      <c r="I3851" s="776"/>
      <c r="J3851" s="776"/>
      <c r="K3851" s="776"/>
      <c r="L3851" s="776"/>
      <c r="M3851" s="776"/>
      <c r="N3851" s="776"/>
      <c r="O3851" s="776"/>
      <c r="P3851" s="776"/>
      <c r="Q3851" s="776"/>
      <c r="R3851" s="776"/>
      <c r="S3851" s="776"/>
      <c r="T3851" s="776"/>
      <c r="U3851" s="776"/>
      <c r="V3851" s="46"/>
      <c r="W3851" s="46"/>
      <c r="X3851" s="775"/>
      <c r="Y3851" s="775"/>
      <c r="Z3851" s="775"/>
      <c r="AA3851" s="775"/>
      <c r="AB3851" s="775"/>
    </row>
    <row r="3852" spans="1:28" s="43" customFormat="1" x14ac:dyDescent="0.2">
      <c r="A3852" s="776"/>
      <c r="B3852" s="780"/>
      <c r="D3852" s="779"/>
      <c r="E3852" s="779"/>
      <c r="F3852" s="778"/>
      <c r="G3852" s="777"/>
      <c r="H3852" s="776"/>
      <c r="I3852" s="776"/>
      <c r="J3852" s="776"/>
      <c r="K3852" s="776"/>
      <c r="L3852" s="776"/>
      <c r="M3852" s="776"/>
      <c r="N3852" s="776"/>
      <c r="O3852" s="776"/>
      <c r="P3852" s="776"/>
      <c r="Q3852" s="776"/>
      <c r="R3852" s="776"/>
      <c r="S3852" s="776"/>
      <c r="T3852" s="776"/>
      <c r="U3852" s="776"/>
      <c r="V3852" s="46"/>
      <c r="W3852" s="46"/>
      <c r="X3852" s="775"/>
      <c r="Y3852" s="775"/>
      <c r="Z3852" s="775"/>
      <c r="AA3852" s="775"/>
      <c r="AB3852" s="775"/>
    </row>
    <row r="3853" spans="1:28" s="43" customFormat="1" x14ac:dyDescent="0.2">
      <c r="A3853" s="776"/>
      <c r="B3853" s="780"/>
      <c r="D3853" s="779"/>
      <c r="E3853" s="779"/>
      <c r="F3853" s="778"/>
      <c r="G3853" s="777"/>
      <c r="H3853" s="776"/>
      <c r="I3853" s="776"/>
      <c r="J3853" s="776"/>
      <c r="K3853" s="776"/>
      <c r="L3853" s="776"/>
      <c r="M3853" s="776"/>
      <c r="N3853" s="776"/>
      <c r="O3853" s="776"/>
      <c r="P3853" s="776"/>
      <c r="Q3853" s="776"/>
      <c r="R3853" s="776"/>
      <c r="S3853" s="776"/>
      <c r="T3853" s="776"/>
      <c r="U3853" s="776"/>
      <c r="V3853" s="46"/>
      <c r="W3853" s="46"/>
      <c r="X3853" s="775"/>
      <c r="Y3853" s="775"/>
      <c r="Z3853" s="775"/>
      <c r="AA3853" s="775"/>
      <c r="AB3853" s="775"/>
    </row>
    <row r="3854" spans="1:28" s="43" customFormat="1" x14ac:dyDescent="0.2">
      <c r="A3854" s="776"/>
      <c r="B3854" s="780"/>
      <c r="D3854" s="779"/>
      <c r="E3854" s="779"/>
      <c r="F3854" s="778"/>
      <c r="G3854" s="777"/>
      <c r="H3854" s="776"/>
      <c r="I3854" s="776"/>
      <c r="J3854" s="776"/>
      <c r="K3854" s="776"/>
      <c r="L3854" s="776"/>
      <c r="M3854" s="776"/>
      <c r="N3854" s="776"/>
      <c r="O3854" s="776"/>
      <c r="P3854" s="776"/>
      <c r="Q3854" s="776"/>
      <c r="R3854" s="776"/>
      <c r="S3854" s="776"/>
      <c r="T3854" s="776"/>
      <c r="U3854" s="776"/>
      <c r="V3854" s="46"/>
      <c r="W3854" s="46"/>
      <c r="X3854" s="775"/>
      <c r="Y3854" s="775"/>
      <c r="Z3854" s="775"/>
      <c r="AA3854" s="775"/>
      <c r="AB3854" s="775"/>
    </row>
    <row r="3855" spans="1:28" s="43" customFormat="1" x14ac:dyDescent="0.2">
      <c r="A3855" s="776"/>
      <c r="B3855" s="780"/>
      <c r="D3855" s="779"/>
      <c r="E3855" s="779"/>
      <c r="F3855" s="778"/>
      <c r="G3855" s="777"/>
      <c r="H3855" s="776"/>
      <c r="I3855" s="776"/>
      <c r="J3855" s="776"/>
      <c r="K3855" s="776"/>
      <c r="L3855" s="776"/>
      <c r="M3855" s="776"/>
      <c r="N3855" s="776"/>
      <c r="O3855" s="776"/>
      <c r="P3855" s="776"/>
      <c r="Q3855" s="776"/>
      <c r="R3855" s="776"/>
      <c r="S3855" s="776"/>
      <c r="T3855" s="776"/>
      <c r="U3855" s="776"/>
      <c r="V3855" s="46"/>
      <c r="W3855" s="46"/>
      <c r="X3855" s="775"/>
      <c r="Y3855" s="775"/>
      <c r="Z3855" s="775"/>
      <c r="AA3855" s="775"/>
      <c r="AB3855" s="775"/>
    </row>
    <row r="3856" spans="1:28" s="43" customFormat="1" x14ac:dyDescent="0.2">
      <c r="A3856" s="776"/>
      <c r="B3856" s="780"/>
      <c r="D3856" s="779"/>
      <c r="E3856" s="779"/>
      <c r="F3856" s="778"/>
      <c r="G3856" s="777"/>
      <c r="H3856" s="776"/>
      <c r="I3856" s="776"/>
      <c r="J3856" s="776"/>
      <c r="K3856" s="776"/>
      <c r="L3856" s="776"/>
      <c r="M3856" s="776"/>
      <c r="N3856" s="776"/>
      <c r="O3856" s="776"/>
      <c r="P3856" s="776"/>
      <c r="Q3856" s="776"/>
      <c r="R3856" s="776"/>
      <c r="S3856" s="776"/>
      <c r="T3856" s="776"/>
      <c r="U3856" s="776"/>
      <c r="V3856" s="46"/>
      <c r="W3856" s="46"/>
      <c r="X3856" s="775"/>
      <c r="Y3856" s="775"/>
      <c r="Z3856" s="775"/>
      <c r="AA3856" s="775"/>
      <c r="AB3856" s="775"/>
    </row>
    <row r="3857" spans="1:28" s="43" customFormat="1" x14ac:dyDescent="0.2">
      <c r="A3857" s="776"/>
      <c r="B3857" s="780"/>
      <c r="D3857" s="779"/>
      <c r="E3857" s="779"/>
      <c r="F3857" s="778"/>
      <c r="G3857" s="777"/>
      <c r="H3857" s="776"/>
      <c r="I3857" s="776"/>
      <c r="J3857" s="776"/>
      <c r="K3857" s="776"/>
      <c r="L3857" s="776"/>
      <c r="M3857" s="776"/>
      <c r="N3857" s="776"/>
      <c r="O3857" s="776"/>
      <c r="P3857" s="776"/>
      <c r="Q3857" s="776"/>
      <c r="R3857" s="776"/>
      <c r="S3857" s="776"/>
      <c r="T3857" s="776"/>
      <c r="U3857" s="776"/>
      <c r="V3857" s="46"/>
      <c r="W3857" s="46"/>
      <c r="X3857" s="775"/>
      <c r="Y3857" s="775"/>
      <c r="Z3857" s="775"/>
      <c r="AA3857" s="775"/>
      <c r="AB3857" s="775"/>
    </row>
    <row r="3858" spans="1:28" s="43" customFormat="1" x14ac:dyDescent="0.2">
      <c r="A3858" s="776"/>
      <c r="B3858" s="780"/>
      <c r="D3858" s="779"/>
      <c r="E3858" s="779"/>
      <c r="F3858" s="778"/>
      <c r="G3858" s="777"/>
      <c r="H3858" s="776"/>
      <c r="I3858" s="776"/>
      <c r="J3858" s="776"/>
      <c r="K3858" s="776"/>
      <c r="L3858" s="776"/>
      <c r="M3858" s="776"/>
      <c r="N3858" s="776"/>
      <c r="O3858" s="776"/>
      <c r="P3858" s="776"/>
      <c r="Q3858" s="776"/>
      <c r="R3858" s="776"/>
      <c r="S3858" s="776"/>
      <c r="T3858" s="776"/>
      <c r="U3858" s="776"/>
      <c r="V3858" s="46"/>
      <c r="W3858" s="46"/>
      <c r="X3858" s="775"/>
      <c r="Y3858" s="775"/>
      <c r="Z3858" s="775"/>
      <c r="AA3858" s="775"/>
      <c r="AB3858" s="775"/>
    </row>
    <row r="3859" spans="1:28" s="43" customFormat="1" x14ac:dyDescent="0.2">
      <c r="A3859" s="776"/>
      <c r="B3859" s="780"/>
      <c r="D3859" s="779"/>
      <c r="E3859" s="779"/>
      <c r="F3859" s="778"/>
      <c r="G3859" s="777"/>
      <c r="H3859" s="776"/>
      <c r="I3859" s="776"/>
      <c r="J3859" s="776"/>
      <c r="K3859" s="776"/>
      <c r="L3859" s="776"/>
      <c r="M3859" s="776"/>
      <c r="N3859" s="776"/>
      <c r="O3859" s="776"/>
      <c r="P3859" s="776"/>
      <c r="Q3859" s="776"/>
      <c r="R3859" s="776"/>
      <c r="S3859" s="776"/>
      <c r="T3859" s="776"/>
      <c r="U3859" s="776"/>
      <c r="V3859" s="46"/>
      <c r="W3859" s="46"/>
      <c r="X3859" s="775"/>
      <c r="Y3859" s="775"/>
      <c r="Z3859" s="775"/>
      <c r="AA3859" s="775"/>
      <c r="AB3859" s="775"/>
    </row>
    <row r="3860" spans="1:28" s="43" customFormat="1" x14ac:dyDescent="0.2">
      <c r="A3860" s="776"/>
      <c r="B3860" s="780"/>
      <c r="D3860" s="779"/>
      <c r="E3860" s="779"/>
      <c r="F3860" s="778"/>
      <c r="G3860" s="777"/>
      <c r="H3860" s="776"/>
      <c r="I3860" s="776"/>
      <c r="J3860" s="776"/>
      <c r="K3860" s="776"/>
      <c r="L3860" s="776"/>
      <c r="M3860" s="776"/>
      <c r="N3860" s="776"/>
      <c r="O3860" s="776"/>
      <c r="P3860" s="776"/>
      <c r="Q3860" s="776"/>
      <c r="R3860" s="776"/>
      <c r="S3860" s="776"/>
      <c r="T3860" s="776"/>
      <c r="U3860" s="776"/>
      <c r="V3860" s="46"/>
      <c r="W3860" s="46"/>
      <c r="X3860" s="775"/>
      <c r="Y3860" s="775"/>
      <c r="Z3860" s="775"/>
      <c r="AA3860" s="775"/>
      <c r="AB3860" s="775"/>
    </row>
    <row r="3861" spans="1:28" s="43" customFormat="1" x14ac:dyDescent="0.2">
      <c r="A3861" s="776"/>
      <c r="B3861" s="780"/>
      <c r="D3861" s="779"/>
      <c r="E3861" s="779"/>
      <c r="F3861" s="778"/>
      <c r="G3861" s="777"/>
      <c r="H3861" s="776"/>
      <c r="I3861" s="776"/>
      <c r="J3861" s="776"/>
      <c r="K3861" s="776"/>
      <c r="L3861" s="776"/>
      <c r="M3861" s="776"/>
      <c r="N3861" s="776"/>
      <c r="O3861" s="776"/>
      <c r="P3861" s="776"/>
      <c r="Q3861" s="776"/>
      <c r="R3861" s="776"/>
      <c r="S3861" s="776"/>
      <c r="T3861" s="776"/>
      <c r="U3861" s="776"/>
      <c r="V3861" s="46"/>
      <c r="W3861" s="46"/>
      <c r="X3861" s="775"/>
      <c r="Y3861" s="775"/>
      <c r="Z3861" s="775"/>
      <c r="AA3861" s="775"/>
      <c r="AB3861" s="775"/>
    </row>
    <row r="3862" spans="1:28" s="43" customFormat="1" x14ac:dyDescent="0.2">
      <c r="A3862" s="776"/>
      <c r="B3862" s="780"/>
      <c r="D3862" s="779"/>
      <c r="E3862" s="779"/>
      <c r="F3862" s="778"/>
      <c r="G3862" s="777"/>
      <c r="H3862" s="776"/>
      <c r="I3862" s="776"/>
      <c r="J3862" s="776"/>
      <c r="K3862" s="776"/>
      <c r="L3862" s="776"/>
      <c r="M3862" s="776"/>
      <c r="N3862" s="776"/>
      <c r="O3862" s="776"/>
      <c r="P3862" s="776"/>
      <c r="Q3862" s="776"/>
      <c r="R3862" s="776"/>
      <c r="S3862" s="776"/>
      <c r="T3862" s="776"/>
      <c r="U3862" s="776"/>
      <c r="V3862" s="46"/>
      <c r="W3862" s="46"/>
      <c r="X3862" s="775"/>
      <c r="Y3862" s="775"/>
      <c r="Z3862" s="775"/>
      <c r="AA3862" s="775"/>
      <c r="AB3862" s="775"/>
    </row>
    <row r="3863" spans="1:28" s="43" customFormat="1" x14ac:dyDescent="0.2">
      <c r="A3863" s="776"/>
      <c r="B3863" s="780"/>
      <c r="D3863" s="779"/>
      <c r="E3863" s="779"/>
      <c r="F3863" s="778"/>
      <c r="G3863" s="777"/>
      <c r="H3863" s="776"/>
      <c r="I3863" s="776"/>
      <c r="J3863" s="776"/>
      <c r="K3863" s="776"/>
      <c r="L3863" s="776"/>
      <c r="M3863" s="776"/>
      <c r="N3863" s="776"/>
      <c r="O3863" s="776"/>
      <c r="P3863" s="776"/>
      <c r="Q3863" s="776"/>
      <c r="R3863" s="776"/>
      <c r="S3863" s="776"/>
      <c r="T3863" s="776"/>
      <c r="U3863" s="776"/>
      <c r="V3863" s="46"/>
      <c r="W3863" s="46"/>
      <c r="X3863" s="775"/>
      <c r="Y3863" s="775"/>
      <c r="Z3863" s="775"/>
      <c r="AA3863" s="775"/>
      <c r="AB3863" s="775"/>
    </row>
    <row r="3864" spans="1:28" s="43" customFormat="1" x14ac:dyDescent="0.2">
      <c r="A3864" s="776"/>
      <c r="B3864" s="780"/>
      <c r="D3864" s="779"/>
      <c r="E3864" s="779"/>
      <c r="F3864" s="778"/>
      <c r="G3864" s="777"/>
      <c r="H3864" s="776"/>
      <c r="I3864" s="776"/>
      <c r="J3864" s="776"/>
      <c r="K3864" s="776"/>
      <c r="L3864" s="776"/>
      <c r="M3864" s="776"/>
      <c r="N3864" s="776"/>
      <c r="O3864" s="776"/>
      <c r="P3864" s="776"/>
      <c r="Q3864" s="776"/>
      <c r="R3864" s="776"/>
      <c r="S3864" s="776"/>
      <c r="T3864" s="776"/>
      <c r="U3864" s="776"/>
      <c r="V3864" s="46"/>
      <c r="W3864" s="46"/>
      <c r="X3864" s="775"/>
      <c r="Y3864" s="775"/>
      <c r="Z3864" s="775"/>
      <c r="AA3864" s="775"/>
      <c r="AB3864" s="775"/>
    </row>
    <row r="3865" spans="1:28" s="43" customFormat="1" x14ac:dyDescent="0.2">
      <c r="A3865" s="776"/>
      <c r="B3865" s="780"/>
      <c r="D3865" s="779"/>
      <c r="E3865" s="779"/>
      <c r="F3865" s="778"/>
      <c r="G3865" s="777"/>
      <c r="H3865" s="776"/>
      <c r="I3865" s="776"/>
      <c r="J3865" s="776"/>
      <c r="K3865" s="776"/>
      <c r="L3865" s="776"/>
      <c r="M3865" s="776"/>
      <c r="N3865" s="776"/>
      <c r="O3865" s="776"/>
      <c r="P3865" s="776"/>
      <c r="Q3865" s="776"/>
      <c r="R3865" s="776"/>
      <c r="S3865" s="776"/>
      <c r="T3865" s="776"/>
      <c r="U3865" s="776"/>
      <c r="V3865" s="46"/>
      <c r="W3865" s="46"/>
      <c r="X3865" s="775"/>
      <c r="Y3865" s="775"/>
      <c r="Z3865" s="775"/>
      <c r="AA3865" s="775"/>
      <c r="AB3865" s="775"/>
    </row>
    <row r="3866" spans="1:28" s="43" customFormat="1" x14ac:dyDescent="0.2">
      <c r="A3866" s="776"/>
      <c r="B3866" s="780"/>
      <c r="D3866" s="779"/>
      <c r="E3866" s="779"/>
      <c r="F3866" s="778"/>
      <c r="G3866" s="777"/>
      <c r="H3866" s="776"/>
      <c r="I3866" s="776"/>
      <c r="J3866" s="776"/>
      <c r="K3866" s="776"/>
      <c r="L3866" s="776"/>
      <c r="M3866" s="776"/>
      <c r="N3866" s="776"/>
      <c r="O3866" s="776"/>
      <c r="P3866" s="776"/>
      <c r="Q3866" s="776"/>
      <c r="R3866" s="776"/>
      <c r="S3866" s="776"/>
      <c r="T3866" s="776"/>
      <c r="U3866" s="776"/>
      <c r="V3866" s="46"/>
      <c r="W3866" s="46"/>
      <c r="X3866" s="775"/>
      <c r="Y3866" s="775"/>
      <c r="Z3866" s="775"/>
      <c r="AA3866" s="775"/>
      <c r="AB3866" s="775"/>
    </row>
    <row r="3867" spans="1:28" s="43" customFormat="1" x14ac:dyDescent="0.2">
      <c r="A3867" s="776"/>
      <c r="B3867" s="780"/>
      <c r="D3867" s="779"/>
      <c r="E3867" s="779"/>
      <c r="F3867" s="778"/>
      <c r="G3867" s="777"/>
      <c r="H3867" s="776"/>
      <c r="I3867" s="776"/>
      <c r="J3867" s="776"/>
      <c r="K3867" s="776"/>
      <c r="L3867" s="776"/>
      <c r="M3867" s="776"/>
      <c r="N3867" s="776"/>
      <c r="O3867" s="776"/>
      <c r="P3867" s="776"/>
      <c r="Q3867" s="776"/>
      <c r="R3867" s="776"/>
      <c r="S3867" s="776"/>
      <c r="T3867" s="776"/>
      <c r="U3867" s="776"/>
      <c r="V3867" s="46"/>
      <c r="W3867" s="46"/>
      <c r="X3867" s="775"/>
      <c r="Y3867" s="775"/>
      <c r="Z3867" s="775"/>
      <c r="AA3867" s="775"/>
      <c r="AB3867" s="775"/>
    </row>
    <row r="3868" spans="1:28" s="43" customFormat="1" x14ac:dyDescent="0.2">
      <c r="A3868" s="776"/>
      <c r="B3868" s="780"/>
      <c r="D3868" s="779"/>
      <c r="E3868" s="779"/>
      <c r="F3868" s="778"/>
      <c r="G3868" s="777"/>
      <c r="H3868" s="776"/>
      <c r="I3868" s="776"/>
      <c r="J3868" s="776"/>
      <c r="K3868" s="776"/>
      <c r="L3868" s="776"/>
      <c r="M3868" s="776"/>
      <c r="N3868" s="776"/>
      <c r="O3868" s="776"/>
      <c r="P3868" s="776"/>
      <c r="Q3868" s="776"/>
      <c r="R3868" s="776"/>
      <c r="S3868" s="776"/>
      <c r="T3868" s="776"/>
      <c r="U3868" s="776"/>
      <c r="V3868" s="46"/>
      <c r="W3868" s="46"/>
      <c r="X3868" s="775"/>
      <c r="Y3868" s="775"/>
      <c r="Z3868" s="775"/>
      <c r="AA3868" s="775"/>
      <c r="AB3868" s="775"/>
    </row>
    <row r="3869" spans="1:28" s="43" customFormat="1" x14ac:dyDescent="0.2">
      <c r="A3869" s="776"/>
      <c r="B3869" s="780"/>
      <c r="D3869" s="779"/>
      <c r="E3869" s="779"/>
      <c r="F3869" s="778"/>
      <c r="G3869" s="777"/>
      <c r="H3869" s="776"/>
      <c r="I3869" s="776"/>
      <c r="J3869" s="776"/>
      <c r="K3869" s="776"/>
      <c r="L3869" s="776"/>
      <c r="M3869" s="776"/>
      <c r="N3869" s="776"/>
      <c r="O3869" s="776"/>
      <c r="P3869" s="776"/>
      <c r="Q3869" s="776"/>
      <c r="R3869" s="776"/>
      <c r="S3869" s="776"/>
      <c r="T3869" s="776"/>
      <c r="U3869" s="776"/>
      <c r="V3869" s="46"/>
      <c r="W3869" s="46"/>
      <c r="X3869" s="775"/>
      <c r="Y3869" s="775"/>
      <c r="Z3869" s="775"/>
      <c r="AA3869" s="775"/>
      <c r="AB3869" s="775"/>
    </row>
    <row r="3870" spans="1:28" s="43" customFormat="1" x14ac:dyDescent="0.2">
      <c r="A3870" s="776"/>
      <c r="B3870" s="780"/>
      <c r="D3870" s="779"/>
      <c r="E3870" s="779"/>
      <c r="F3870" s="778"/>
      <c r="G3870" s="777"/>
      <c r="H3870" s="776"/>
      <c r="I3870" s="776"/>
      <c r="J3870" s="776"/>
      <c r="K3870" s="776"/>
      <c r="L3870" s="776"/>
      <c r="M3870" s="776"/>
      <c r="N3870" s="776"/>
      <c r="O3870" s="776"/>
      <c r="P3870" s="776"/>
      <c r="Q3870" s="776"/>
      <c r="R3870" s="776"/>
      <c r="S3870" s="776"/>
      <c r="T3870" s="776"/>
      <c r="U3870" s="776"/>
      <c r="V3870" s="46"/>
      <c r="W3870" s="46"/>
      <c r="X3870" s="775"/>
      <c r="Y3870" s="775"/>
      <c r="Z3870" s="775"/>
      <c r="AA3870" s="775"/>
      <c r="AB3870" s="775"/>
    </row>
    <row r="3871" spans="1:28" s="43" customFormat="1" x14ac:dyDescent="0.2">
      <c r="A3871" s="776"/>
      <c r="B3871" s="780"/>
      <c r="D3871" s="779"/>
      <c r="E3871" s="779"/>
      <c r="F3871" s="778"/>
      <c r="G3871" s="777"/>
      <c r="H3871" s="776"/>
      <c r="I3871" s="776"/>
      <c r="J3871" s="776"/>
      <c r="K3871" s="776"/>
      <c r="L3871" s="776"/>
      <c r="M3871" s="776"/>
      <c r="N3871" s="776"/>
      <c r="O3871" s="776"/>
      <c r="P3871" s="776"/>
      <c r="Q3871" s="776"/>
      <c r="R3871" s="776"/>
      <c r="S3871" s="776"/>
      <c r="T3871" s="776"/>
      <c r="U3871" s="776"/>
      <c r="V3871" s="46"/>
      <c r="W3871" s="46"/>
      <c r="X3871" s="775"/>
      <c r="Y3871" s="775"/>
      <c r="Z3871" s="775"/>
      <c r="AA3871" s="775"/>
      <c r="AB3871" s="775"/>
    </row>
    <row r="3872" spans="1:28" s="43" customFormat="1" x14ac:dyDescent="0.2">
      <c r="A3872" s="776"/>
      <c r="B3872" s="780"/>
      <c r="D3872" s="779"/>
      <c r="E3872" s="779"/>
      <c r="F3872" s="778"/>
      <c r="G3872" s="777"/>
      <c r="H3872" s="776"/>
      <c r="I3872" s="776"/>
      <c r="J3872" s="776"/>
      <c r="K3872" s="776"/>
      <c r="L3872" s="776"/>
      <c r="M3872" s="776"/>
      <c r="N3872" s="776"/>
      <c r="O3872" s="776"/>
      <c r="P3872" s="776"/>
      <c r="Q3872" s="776"/>
      <c r="R3872" s="776"/>
      <c r="S3872" s="776"/>
      <c r="T3872" s="776"/>
      <c r="U3872" s="776"/>
      <c r="V3872" s="46"/>
      <c r="W3872" s="46"/>
      <c r="X3872" s="775"/>
      <c r="Y3872" s="775"/>
      <c r="Z3872" s="775"/>
      <c r="AA3872" s="775"/>
      <c r="AB3872" s="775"/>
    </row>
    <row r="3873" spans="1:28" s="43" customFormat="1" x14ac:dyDescent="0.2">
      <c r="A3873" s="776"/>
      <c r="B3873" s="780"/>
      <c r="D3873" s="779"/>
      <c r="E3873" s="779"/>
      <c r="F3873" s="778"/>
      <c r="G3873" s="777"/>
      <c r="H3873" s="776"/>
      <c r="I3873" s="776"/>
      <c r="J3873" s="776"/>
      <c r="K3873" s="776"/>
      <c r="L3873" s="776"/>
      <c r="M3873" s="776"/>
      <c r="N3873" s="776"/>
      <c r="O3873" s="776"/>
      <c r="P3873" s="776"/>
      <c r="Q3873" s="776"/>
      <c r="R3873" s="776"/>
      <c r="S3873" s="776"/>
      <c r="T3873" s="776"/>
      <c r="U3873" s="776"/>
      <c r="V3873" s="46"/>
      <c r="W3873" s="46"/>
      <c r="X3873" s="775"/>
      <c r="Y3873" s="775"/>
      <c r="Z3873" s="775"/>
      <c r="AA3873" s="775"/>
      <c r="AB3873" s="775"/>
    </row>
    <row r="3874" spans="1:28" s="43" customFormat="1" x14ac:dyDescent="0.2">
      <c r="A3874" s="776"/>
      <c r="B3874" s="780"/>
      <c r="D3874" s="779"/>
      <c r="E3874" s="779"/>
      <c r="F3874" s="778"/>
      <c r="G3874" s="777"/>
      <c r="H3874" s="776"/>
      <c r="I3874" s="776"/>
      <c r="J3874" s="776"/>
      <c r="K3874" s="776"/>
      <c r="L3874" s="776"/>
      <c r="M3874" s="776"/>
      <c r="N3874" s="776"/>
      <c r="O3874" s="776"/>
      <c r="P3874" s="776"/>
      <c r="Q3874" s="776"/>
      <c r="R3874" s="776"/>
      <c r="S3874" s="776"/>
      <c r="T3874" s="776"/>
      <c r="U3874" s="776"/>
      <c r="V3874" s="46"/>
      <c r="W3874" s="46"/>
      <c r="X3874" s="775"/>
      <c r="Y3874" s="775"/>
      <c r="Z3874" s="775"/>
      <c r="AA3874" s="775"/>
      <c r="AB3874" s="775"/>
    </row>
    <row r="3875" spans="1:28" s="43" customFormat="1" x14ac:dyDescent="0.2">
      <c r="A3875" s="776"/>
      <c r="B3875" s="780"/>
      <c r="D3875" s="779"/>
      <c r="E3875" s="779"/>
      <c r="F3875" s="778"/>
      <c r="G3875" s="777"/>
      <c r="H3875" s="776"/>
      <c r="I3875" s="776"/>
      <c r="J3875" s="776"/>
      <c r="K3875" s="776"/>
      <c r="L3875" s="776"/>
      <c r="M3875" s="776"/>
      <c r="N3875" s="776"/>
      <c r="O3875" s="776"/>
      <c r="P3875" s="776"/>
      <c r="Q3875" s="776"/>
      <c r="R3875" s="776"/>
      <c r="S3875" s="776"/>
      <c r="T3875" s="776"/>
      <c r="U3875" s="776"/>
      <c r="V3875" s="46"/>
      <c r="W3875" s="46"/>
      <c r="X3875" s="775"/>
      <c r="Y3875" s="775"/>
      <c r="Z3875" s="775"/>
      <c r="AA3875" s="775"/>
      <c r="AB3875" s="775"/>
    </row>
    <row r="3876" spans="1:28" s="43" customFormat="1" x14ac:dyDescent="0.2">
      <c r="A3876" s="776"/>
      <c r="B3876" s="780"/>
      <c r="D3876" s="779"/>
      <c r="E3876" s="779"/>
      <c r="F3876" s="778"/>
      <c r="G3876" s="777"/>
      <c r="H3876" s="776"/>
      <c r="I3876" s="776"/>
      <c r="J3876" s="776"/>
      <c r="K3876" s="776"/>
      <c r="L3876" s="776"/>
      <c r="M3876" s="776"/>
      <c r="N3876" s="776"/>
      <c r="O3876" s="776"/>
      <c r="P3876" s="776"/>
      <c r="Q3876" s="776"/>
      <c r="R3876" s="776"/>
      <c r="S3876" s="776"/>
      <c r="T3876" s="776"/>
      <c r="U3876" s="776"/>
      <c r="V3876" s="46"/>
      <c r="W3876" s="46"/>
      <c r="X3876" s="775"/>
      <c r="Y3876" s="775"/>
      <c r="Z3876" s="775"/>
      <c r="AA3876" s="775"/>
      <c r="AB3876" s="775"/>
    </row>
    <row r="3877" spans="1:28" s="43" customFormat="1" x14ac:dyDescent="0.2">
      <c r="A3877" s="776"/>
      <c r="B3877" s="780"/>
      <c r="D3877" s="779"/>
      <c r="E3877" s="779"/>
      <c r="F3877" s="778"/>
      <c r="G3877" s="777"/>
      <c r="H3877" s="776"/>
      <c r="I3877" s="776"/>
      <c r="J3877" s="776"/>
      <c r="K3877" s="776"/>
      <c r="L3877" s="776"/>
      <c r="M3877" s="776"/>
      <c r="N3877" s="776"/>
      <c r="O3877" s="776"/>
      <c r="P3877" s="776"/>
      <c r="Q3877" s="776"/>
      <c r="R3877" s="776"/>
      <c r="S3877" s="776"/>
      <c r="T3877" s="776"/>
      <c r="U3877" s="776"/>
      <c r="V3877" s="46"/>
      <c r="W3877" s="46"/>
      <c r="X3877" s="775"/>
      <c r="Y3877" s="775"/>
      <c r="Z3877" s="775"/>
      <c r="AA3877" s="775"/>
      <c r="AB3877" s="775"/>
    </row>
    <row r="3878" spans="1:28" s="43" customFormat="1" x14ac:dyDescent="0.2">
      <c r="A3878" s="776"/>
      <c r="B3878" s="780"/>
      <c r="D3878" s="779"/>
      <c r="E3878" s="779"/>
      <c r="F3878" s="778"/>
      <c r="G3878" s="777"/>
      <c r="H3878" s="776"/>
      <c r="I3878" s="776"/>
      <c r="J3878" s="776"/>
      <c r="K3878" s="776"/>
      <c r="L3878" s="776"/>
      <c r="M3878" s="776"/>
      <c r="N3878" s="776"/>
      <c r="O3878" s="776"/>
      <c r="P3878" s="776"/>
      <c r="Q3878" s="776"/>
      <c r="R3878" s="776"/>
      <c r="S3878" s="776"/>
      <c r="T3878" s="776"/>
      <c r="U3878" s="776"/>
      <c r="V3878" s="46"/>
      <c r="W3878" s="46"/>
      <c r="X3878" s="775"/>
      <c r="Y3878" s="775"/>
      <c r="Z3878" s="775"/>
      <c r="AA3878" s="775"/>
      <c r="AB3878" s="775"/>
    </row>
    <row r="3879" spans="1:28" s="43" customFormat="1" x14ac:dyDescent="0.2">
      <c r="A3879" s="776"/>
      <c r="B3879" s="780"/>
      <c r="D3879" s="779"/>
      <c r="E3879" s="779"/>
      <c r="F3879" s="778"/>
      <c r="G3879" s="777"/>
      <c r="H3879" s="776"/>
      <c r="I3879" s="776"/>
      <c r="J3879" s="776"/>
      <c r="K3879" s="776"/>
      <c r="L3879" s="776"/>
      <c r="M3879" s="776"/>
      <c r="N3879" s="776"/>
      <c r="O3879" s="776"/>
      <c r="P3879" s="776"/>
      <c r="Q3879" s="776"/>
      <c r="R3879" s="776"/>
      <c r="S3879" s="776"/>
      <c r="T3879" s="776"/>
      <c r="U3879" s="776"/>
      <c r="V3879" s="46"/>
      <c r="W3879" s="46"/>
      <c r="X3879" s="775"/>
      <c r="Y3879" s="775"/>
      <c r="Z3879" s="775"/>
      <c r="AA3879" s="775"/>
      <c r="AB3879" s="775"/>
    </row>
    <row r="3880" spans="1:28" s="43" customFormat="1" x14ac:dyDescent="0.2">
      <c r="A3880" s="776"/>
      <c r="B3880" s="780"/>
      <c r="D3880" s="779"/>
      <c r="E3880" s="779"/>
      <c r="F3880" s="778"/>
      <c r="G3880" s="777"/>
      <c r="H3880" s="776"/>
      <c r="I3880" s="776"/>
      <c r="J3880" s="776"/>
      <c r="K3880" s="776"/>
      <c r="L3880" s="776"/>
      <c r="M3880" s="776"/>
      <c r="N3880" s="776"/>
      <c r="O3880" s="776"/>
      <c r="P3880" s="776"/>
      <c r="Q3880" s="776"/>
      <c r="R3880" s="776"/>
      <c r="S3880" s="776"/>
      <c r="T3880" s="776"/>
      <c r="U3880" s="776"/>
      <c r="V3880" s="46"/>
      <c r="W3880" s="46"/>
      <c r="X3880" s="775"/>
      <c r="Y3880" s="775"/>
      <c r="Z3880" s="775"/>
      <c r="AA3880" s="775"/>
      <c r="AB3880" s="775"/>
    </row>
    <row r="3881" spans="1:28" s="43" customFormat="1" x14ac:dyDescent="0.2">
      <c r="A3881" s="776"/>
      <c r="B3881" s="780"/>
      <c r="D3881" s="779"/>
      <c r="E3881" s="779"/>
      <c r="F3881" s="778"/>
      <c r="G3881" s="777"/>
      <c r="H3881" s="776"/>
      <c r="I3881" s="776"/>
      <c r="J3881" s="776"/>
      <c r="K3881" s="776"/>
      <c r="L3881" s="776"/>
      <c r="M3881" s="776"/>
      <c r="N3881" s="776"/>
      <c r="O3881" s="776"/>
      <c r="P3881" s="776"/>
      <c r="Q3881" s="776"/>
      <c r="R3881" s="776"/>
      <c r="S3881" s="776"/>
      <c r="T3881" s="776"/>
      <c r="U3881" s="776"/>
      <c r="V3881" s="46"/>
      <c r="W3881" s="46"/>
      <c r="X3881" s="775"/>
      <c r="Y3881" s="775"/>
      <c r="Z3881" s="775"/>
      <c r="AA3881" s="775"/>
      <c r="AB3881" s="775"/>
    </row>
    <row r="3882" spans="1:28" s="43" customFormat="1" x14ac:dyDescent="0.2">
      <c r="A3882" s="776"/>
      <c r="B3882" s="780"/>
      <c r="D3882" s="779"/>
      <c r="E3882" s="779"/>
      <c r="F3882" s="778"/>
      <c r="G3882" s="777"/>
      <c r="H3882" s="776"/>
      <c r="I3882" s="776"/>
      <c r="J3882" s="776"/>
      <c r="K3882" s="776"/>
      <c r="L3882" s="776"/>
      <c r="M3882" s="776"/>
      <c r="N3882" s="776"/>
      <c r="O3882" s="776"/>
      <c r="P3882" s="776"/>
      <c r="Q3882" s="776"/>
      <c r="R3882" s="776"/>
      <c r="S3882" s="776"/>
      <c r="T3882" s="776"/>
      <c r="U3882" s="776"/>
      <c r="V3882" s="46"/>
      <c r="W3882" s="46"/>
      <c r="X3882" s="775"/>
      <c r="Y3882" s="775"/>
      <c r="Z3882" s="775"/>
      <c r="AA3882" s="775"/>
      <c r="AB3882" s="775"/>
    </row>
    <row r="3883" spans="1:28" s="43" customFormat="1" x14ac:dyDescent="0.2">
      <c r="A3883" s="776"/>
      <c r="B3883" s="780"/>
      <c r="D3883" s="779"/>
      <c r="E3883" s="779"/>
      <c r="F3883" s="778"/>
      <c r="G3883" s="777"/>
      <c r="H3883" s="776"/>
      <c r="I3883" s="776"/>
      <c r="J3883" s="776"/>
      <c r="K3883" s="776"/>
      <c r="L3883" s="776"/>
      <c r="M3883" s="776"/>
      <c r="N3883" s="776"/>
      <c r="O3883" s="776"/>
      <c r="P3883" s="776"/>
      <c r="Q3883" s="776"/>
      <c r="R3883" s="776"/>
      <c r="S3883" s="776"/>
      <c r="T3883" s="776"/>
      <c r="U3883" s="776"/>
      <c r="V3883" s="46"/>
      <c r="W3883" s="46"/>
      <c r="X3883" s="775"/>
      <c r="Y3883" s="775"/>
      <c r="Z3883" s="775"/>
      <c r="AA3883" s="775"/>
      <c r="AB3883" s="775"/>
    </row>
    <row r="3884" spans="1:28" s="43" customFormat="1" x14ac:dyDescent="0.2">
      <c r="A3884" s="776"/>
      <c r="B3884" s="780"/>
      <c r="D3884" s="779"/>
      <c r="E3884" s="779"/>
      <c r="F3884" s="778"/>
      <c r="G3884" s="777"/>
      <c r="H3884" s="776"/>
      <c r="I3884" s="776"/>
      <c r="J3884" s="776"/>
      <c r="K3884" s="776"/>
      <c r="L3884" s="776"/>
      <c r="M3884" s="776"/>
      <c r="N3884" s="776"/>
      <c r="O3884" s="776"/>
      <c r="P3884" s="776"/>
      <c r="Q3884" s="776"/>
      <c r="R3884" s="776"/>
      <c r="S3884" s="776"/>
      <c r="T3884" s="776"/>
      <c r="U3884" s="776"/>
      <c r="V3884" s="46"/>
      <c r="W3884" s="46"/>
      <c r="X3884" s="775"/>
      <c r="Y3884" s="775"/>
      <c r="Z3884" s="775"/>
      <c r="AA3884" s="775"/>
      <c r="AB3884" s="775"/>
    </row>
    <row r="3885" spans="1:28" s="43" customFormat="1" x14ac:dyDescent="0.2">
      <c r="A3885" s="776"/>
      <c r="B3885" s="780"/>
      <c r="D3885" s="779"/>
      <c r="E3885" s="779"/>
      <c r="F3885" s="778"/>
      <c r="G3885" s="777"/>
      <c r="H3885" s="776"/>
      <c r="I3885" s="776"/>
      <c r="J3885" s="776"/>
      <c r="K3885" s="776"/>
      <c r="L3885" s="776"/>
      <c r="M3885" s="776"/>
      <c r="N3885" s="776"/>
      <c r="O3885" s="776"/>
      <c r="P3885" s="776"/>
      <c r="Q3885" s="776"/>
      <c r="R3885" s="776"/>
      <c r="S3885" s="776"/>
      <c r="T3885" s="776"/>
      <c r="U3885" s="776"/>
      <c r="V3885" s="46"/>
      <c r="W3885" s="46"/>
      <c r="X3885" s="775"/>
      <c r="Y3885" s="775"/>
      <c r="Z3885" s="775"/>
      <c r="AA3885" s="775"/>
      <c r="AB3885" s="775"/>
    </row>
    <row r="3886" spans="1:28" s="43" customFormat="1" x14ac:dyDescent="0.2">
      <c r="A3886" s="776"/>
      <c r="B3886" s="780"/>
      <c r="D3886" s="779"/>
      <c r="E3886" s="779"/>
      <c r="F3886" s="778"/>
      <c r="G3886" s="777"/>
      <c r="H3886" s="776"/>
      <c r="I3886" s="776"/>
      <c r="J3886" s="776"/>
      <c r="K3886" s="776"/>
      <c r="L3886" s="776"/>
      <c r="M3886" s="776"/>
      <c r="N3886" s="776"/>
      <c r="O3886" s="776"/>
      <c r="P3886" s="776"/>
      <c r="Q3886" s="776"/>
      <c r="R3886" s="776"/>
      <c r="S3886" s="776"/>
      <c r="T3886" s="776"/>
      <c r="U3886" s="776"/>
      <c r="V3886" s="46"/>
      <c r="W3886" s="46"/>
      <c r="X3886" s="775"/>
      <c r="Y3886" s="775"/>
      <c r="Z3886" s="775"/>
      <c r="AA3886" s="775"/>
      <c r="AB3886" s="775"/>
    </row>
    <row r="3887" spans="1:28" s="43" customFormat="1" x14ac:dyDescent="0.2">
      <c r="A3887" s="776"/>
      <c r="B3887" s="780"/>
      <c r="D3887" s="779"/>
      <c r="E3887" s="779"/>
      <c r="F3887" s="778"/>
      <c r="G3887" s="777"/>
      <c r="H3887" s="776"/>
      <c r="I3887" s="776"/>
      <c r="J3887" s="776"/>
      <c r="K3887" s="776"/>
      <c r="L3887" s="776"/>
      <c r="M3887" s="776"/>
      <c r="N3887" s="776"/>
      <c r="O3887" s="776"/>
      <c r="P3887" s="776"/>
      <c r="Q3887" s="776"/>
      <c r="R3887" s="776"/>
      <c r="S3887" s="776"/>
      <c r="T3887" s="776"/>
      <c r="U3887" s="776"/>
      <c r="V3887" s="46"/>
      <c r="W3887" s="46"/>
      <c r="X3887" s="775"/>
      <c r="Y3887" s="775"/>
      <c r="Z3887" s="775"/>
      <c r="AA3887" s="775"/>
      <c r="AB3887" s="775"/>
    </row>
    <row r="3888" spans="1:28" s="43" customFormat="1" x14ac:dyDescent="0.2">
      <c r="A3888" s="776"/>
      <c r="B3888" s="780"/>
      <c r="D3888" s="779"/>
      <c r="E3888" s="779"/>
      <c r="F3888" s="778"/>
      <c r="G3888" s="777"/>
      <c r="H3888" s="776"/>
      <c r="I3888" s="776"/>
      <c r="J3888" s="776"/>
      <c r="K3888" s="776"/>
      <c r="L3888" s="776"/>
      <c r="M3888" s="776"/>
      <c r="N3888" s="776"/>
      <c r="O3888" s="776"/>
      <c r="P3888" s="776"/>
      <c r="Q3888" s="776"/>
      <c r="R3888" s="776"/>
      <c r="S3888" s="776"/>
      <c r="T3888" s="776"/>
      <c r="U3888" s="776"/>
      <c r="V3888" s="46"/>
      <c r="W3888" s="46"/>
      <c r="X3888" s="775"/>
      <c r="Y3888" s="775"/>
      <c r="Z3888" s="775"/>
      <c r="AA3888" s="775"/>
      <c r="AB3888" s="775"/>
    </row>
    <row r="3889" spans="1:28" s="43" customFormat="1" x14ac:dyDescent="0.2">
      <c r="A3889" s="776"/>
      <c r="B3889" s="780"/>
      <c r="D3889" s="779"/>
      <c r="E3889" s="779"/>
      <c r="F3889" s="778"/>
      <c r="G3889" s="777"/>
      <c r="H3889" s="776"/>
      <c r="I3889" s="776"/>
      <c r="J3889" s="776"/>
      <c r="K3889" s="776"/>
      <c r="L3889" s="776"/>
      <c r="M3889" s="776"/>
      <c r="N3889" s="776"/>
      <c r="O3889" s="776"/>
      <c r="P3889" s="776"/>
      <c r="Q3889" s="776"/>
      <c r="R3889" s="776"/>
      <c r="S3889" s="776"/>
      <c r="T3889" s="776"/>
      <c r="U3889" s="776"/>
      <c r="V3889" s="46"/>
      <c r="W3889" s="46"/>
      <c r="X3889" s="775"/>
      <c r="Y3889" s="775"/>
      <c r="Z3889" s="775"/>
      <c r="AA3889" s="775"/>
      <c r="AB3889" s="775"/>
    </row>
    <row r="3890" spans="1:28" s="43" customFormat="1" x14ac:dyDescent="0.2">
      <c r="A3890" s="776"/>
      <c r="B3890" s="780"/>
      <c r="D3890" s="779"/>
      <c r="E3890" s="779"/>
      <c r="F3890" s="778"/>
      <c r="G3890" s="777"/>
      <c r="H3890" s="776"/>
      <c r="I3890" s="776"/>
      <c r="J3890" s="776"/>
      <c r="K3890" s="776"/>
      <c r="L3890" s="776"/>
      <c r="M3890" s="776"/>
      <c r="N3890" s="776"/>
      <c r="O3890" s="776"/>
      <c r="P3890" s="776"/>
      <c r="Q3890" s="776"/>
      <c r="R3890" s="776"/>
      <c r="S3890" s="776"/>
      <c r="T3890" s="776"/>
      <c r="U3890" s="776"/>
      <c r="V3890" s="46"/>
      <c r="W3890" s="46"/>
      <c r="X3890" s="775"/>
      <c r="Y3890" s="775"/>
      <c r="Z3890" s="775"/>
      <c r="AA3890" s="775"/>
      <c r="AB3890" s="775"/>
    </row>
    <row r="3891" spans="1:28" s="43" customFormat="1" x14ac:dyDescent="0.2">
      <c r="A3891" s="776"/>
      <c r="B3891" s="780"/>
      <c r="D3891" s="779"/>
      <c r="E3891" s="779"/>
      <c r="F3891" s="778"/>
      <c r="G3891" s="777"/>
      <c r="H3891" s="776"/>
      <c r="I3891" s="776"/>
      <c r="J3891" s="776"/>
      <c r="K3891" s="776"/>
      <c r="L3891" s="776"/>
      <c r="M3891" s="776"/>
      <c r="N3891" s="776"/>
      <c r="O3891" s="776"/>
      <c r="P3891" s="776"/>
      <c r="Q3891" s="776"/>
      <c r="R3891" s="776"/>
      <c r="S3891" s="776"/>
      <c r="T3891" s="776"/>
      <c r="U3891" s="776"/>
      <c r="V3891" s="46"/>
      <c r="W3891" s="46"/>
      <c r="X3891" s="775"/>
      <c r="Y3891" s="775"/>
      <c r="Z3891" s="775"/>
      <c r="AA3891" s="775"/>
      <c r="AB3891" s="775"/>
    </row>
    <row r="3892" spans="1:28" s="43" customFormat="1" x14ac:dyDescent="0.2">
      <c r="A3892" s="776"/>
      <c r="B3892" s="780"/>
      <c r="D3892" s="779"/>
      <c r="E3892" s="779"/>
      <c r="F3892" s="778"/>
      <c r="G3892" s="777"/>
      <c r="H3892" s="776"/>
      <c r="I3892" s="776"/>
      <c r="J3892" s="776"/>
      <c r="K3892" s="776"/>
      <c r="L3892" s="776"/>
      <c r="M3892" s="776"/>
      <c r="N3892" s="776"/>
      <c r="O3892" s="776"/>
      <c r="P3892" s="776"/>
      <c r="Q3892" s="776"/>
      <c r="R3892" s="776"/>
      <c r="S3892" s="776"/>
      <c r="T3892" s="776"/>
      <c r="U3892" s="776"/>
      <c r="V3892" s="46"/>
      <c r="W3892" s="46"/>
      <c r="X3892" s="775"/>
      <c r="Y3892" s="775"/>
      <c r="Z3892" s="775"/>
      <c r="AA3892" s="775"/>
      <c r="AB3892" s="775"/>
    </row>
    <row r="3893" spans="1:28" s="43" customFormat="1" x14ac:dyDescent="0.2">
      <c r="A3893" s="776"/>
      <c r="B3893" s="780"/>
      <c r="D3893" s="779"/>
      <c r="E3893" s="779"/>
      <c r="F3893" s="778"/>
      <c r="G3893" s="777"/>
      <c r="H3893" s="776"/>
      <c r="I3893" s="776"/>
      <c r="J3893" s="776"/>
      <c r="K3893" s="776"/>
      <c r="L3893" s="776"/>
      <c r="M3893" s="776"/>
      <c r="N3893" s="776"/>
      <c r="O3893" s="776"/>
      <c r="P3893" s="776"/>
      <c r="Q3893" s="776"/>
      <c r="R3893" s="776"/>
      <c r="S3893" s="776"/>
      <c r="T3893" s="776"/>
      <c r="U3893" s="776"/>
      <c r="V3893" s="46"/>
      <c r="W3893" s="46"/>
      <c r="X3893" s="775"/>
      <c r="Y3893" s="775"/>
      <c r="Z3893" s="775"/>
      <c r="AA3893" s="775"/>
      <c r="AB3893" s="775"/>
    </row>
    <row r="3894" spans="1:28" s="43" customFormat="1" x14ac:dyDescent="0.2">
      <c r="A3894" s="776"/>
      <c r="B3894" s="780"/>
      <c r="D3894" s="779"/>
      <c r="E3894" s="779"/>
      <c r="F3894" s="778"/>
      <c r="G3894" s="777"/>
      <c r="H3894" s="776"/>
      <c r="I3894" s="776"/>
      <c r="J3894" s="776"/>
      <c r="K3894" s="776"/>
      <c r="L3894" s="776"/>
      <c r="M3894" s="776"/>
      <c r="N3894" s="776"/>
      <c r="O3894" s="776"/>
      <c r="P3894" s="776"/>
      <c r="Q3894" s="776"/>
      <c r="R3894" s="776"/>
      <c r="S3894" s="776"/>
      <c r="T3894" s="776"/>
      <c r="U3894" s="776"/>
      <c r="V3894" s="46"/>
      <c r="W3894" s="46"/>
      <c r="X3894" s="775"/>
      <c r="Y3894" s="775"/>
      <c r="Z3894" s="775"/>
      <c r="AA3894" s="775"/>
      <c r="AB3894" s="775"/>
    </row>
    <row r="3895" spans="1:28" s="43" customFormat="1" x14ac:dyDescent="0.2">
      <c r="A3895" s="776"/>
      <c r="B3895" s="780"/>
      <c r="D3895" s="779"/>
      <c r="E3895" s="779"/>
      <c r="F3895" s="778"/>
      <c r="G3895" s="777"/>
      <c r="H3895" s="776"/>
      <c r="I3895" s="776"/>
      <c r="J3895" s="776"/>
      <c r="K3895" s="776"/>
      <c r="L3895" s="776"/>
      <c r="M3895" s="776"/>
      <c r="N3895" s="776"/>
      <c r="O3895" s="776"/>
      <c r="P3895" s="776"/>
      <c r="Q3895" s="776"/>
      <c r="R3895" s="776"/>
      <c r="S3895" s="776"/>
      <c r="T3895" s="776"/>
      <c r="U3895" s="776"/>
      <c r="V3895" s="46"/>
      <c r="W3895" s="46"/>
      <c r="X3895" s="775"/>
      <c r="Y3895" s="775"/>
      <c r="Z3895" s="775"/>
      <c r="AA3895" s="775"/>
      <c r="AB3895" s="775"/>
    </row>
    <row r="3896" spans="1:28" s="43" customFormat="1" x14ac:dyDescent="0.2">
      <c r="A3896" s="776"/>
      <c r="B3896" s="780"/>
      <c r="D3896" s="779"/>
      <c r="E3896" s="779"/>
      <c r="F3896" s="778"/>
      <c r="G3896" s="777"/>
      <c r="H3896" s="776"/>
      <c r="I3896" s="776"/>
      <c r="J3896" s="776"/>
      <c r="K3896" s="776"/>
      <c r="L3896" s="776"/>
      <c r="M3896" s="776"/>
      <c r="N3896" s="776"/>
      <c r="O3896" s="776"/>
      <c r="P3896" s="776"/>
      <c r="Q3896" s="776"/>
      <c r="R3896" s="776"/>
      <c r="S3896" s="776"/>
      <c r="T3896" s="776"/>
      <c r="U3896" s="776"/>
      <c r="V3896" s="46"/>
      <c r="W3896" s="46"/>
      <c r="X3896" s="775"/>
      <c r="Y3896" s="775"/>
      <c r="Z3896" s="775"/>
      <c r="AA3896" s="775"/>
      <c r="AB3896" s="775"/>
    </row>
    <row r="3897" spans="1:28" s="43" customFormat="1" x14ac:dyDescent="0.2">
      <c r="A3897" s="776"/>
      <c r="B3897" s="780"/>
      <c r="D3897" s="779"/>
      <c r="E3897" s="779"/>
      <c r="F3897" s="778"/>
      <c r="G3897" s="777"/>
      <c r="H3897" s="776"/>
      <c r="I3897" s="776"/>
      <c r="J3897" s="776"/>
      <c r="K3897" s="776"/>
      <c r="L3897" s="776"/>
      <c r="M3897" s="776"/>
      <c r="N3897" s="776"/>
      <c r="O3897" s="776"/>
      <c r="P3897" s="776"/>
      <c r="Q3897" s="776"/>
      <c r="R3897" s="776"/>
      <c r="S3897" s="776"/>
      <c r="T3897" s="776"/>
      <c r="U3897" s="776"/>
      <c r="V3897" s="46"/>
      <c r="W3897" s="46"/>
      <c r="X3897" s="775"/>
      <c r="Y3897" s="775"/>
      <c r="Z3897" s="775"/>
      <c r="AA3897" s="775"/>
      <c r="AB3897" s="775"/>
    </row>
    <row r="3898" spans="1:28" s="43" customFormat="1" x14ac:dyDescent="0.2">
      <c r="A3898" s="776"/>
      <c r="B3898" s="780"/>
      <c r="D3898" s="779"/>
      <c r="E3898" s="779"/>
      <c r="F3898" s="778"/>
      <c r="G3898" s="777"/>
      <c r="H3898" s="776"/>
      <c r="I3898" s="776"/>
      <c r="J3898" s="776"/>
      <c r="K3898" s="776"/>
      <c r="L3898" s="776"/>
      <c r="M3898" s="776"/>
      <c r="N3898" s="776"/>
      <c r="O3898" s="776"/>
      <c r="P3898" s="776"/>
      <c r="Q3898" s="776"/>
      <c r="R3898" s="776"/>
      <c r="S3898" s="776"/>
      <c r="T3898" s="776"/>
      <c r="U3898" s="776"/>
      <c r="V3898" s="46"/>
      <c r="W3898" s="46"/>
      <c r="X3898" s="775"/>
      <c r="Y3898" s="775"/>
      <c r="Z3898" s="775"/>
      <c r="AA3898" s="775"/>
      <c r="AB3898" s="775"/>
    </row>
    <row r="3899" spans="1:28" s="43" customFormat="1" x14ac:dyDescent="0.2">
      <c r="A3899" s="776"/>
      <c r="B3899" s="780"/>
      <c r="D3899" s="779"/>
      <c r="E3899" s="779"/>
      <c r="F3899" s="778"/>
      <c r="G3899" s="777"/>
      <c r="H3899" s="776"/>
      <c r="I3899" s="776"/>
      <c r="J3899" s="776"/>
      <c r="K3899" s="776"/>
      <c r="L3899" s="776"/>
      <c r="M3899" s="776"/>
      <c r="N3899" s="776"/>
      <c r="O3899" s="776"/>
      <c r="P3899" s="776"/>
      <c r="Q3899" s="776"/>
      <c r="R3899" s="776"/>
      <c r="S3899" s="776"/>
      <c r="T3899" s="776"/>
      <c r="U3899" s="776"/>
      <c r="V3899" s="46"/>
      <c r="W3899" s="46"/>
      <c r="X3899" s="775"/>
      <c r="Y3899" s="775"/>
      <c r="Z3899" s="775"/>
      <c r="AA3899" s="775"/>
      <c r="AB3899" s="775"/>
    </row>
    <row r="3900" spans="1:28" s="43" customFormat="1" x14ac:dyDescent="0.2">
      <c r="A3900" s="776"/>
      <c r="B3900" s="780"/>
      <c r="D3900" s="779"/>
      <c r="E3900" s="779"/>
      <c r="F3900" s="778"/>
      <c r="G3900" s="777"/>
      <c r="H3900" s="776"/>
      <c r="I3900" s="776"/>
      <c r="J3900" s="776"/>
      <c r="K3900" s="776"/>
      <c r="L3900" s="776"/>
      <c r="M3900" s="776"/>
      <c r="N3900" s="776"/>
      <c r="O3900" s="776"/>
      <c r="P3900" s="776"/>
      <c r="Q3900" s="776"/>
      <c r="R3900" s="776"/>
      <c r="S3900" s="776"/>
      <c r="T3900" s="776"/>
      <c r="U3900" s="776"/>
      <c r="V3900" s="46"/>
      <c r="W3900" s="46"/>
      <c r="X3900" s="775"/>
      <c r="Y3900" s="775"/>
      <c r="Z3900" s="775"/>
      <c r="AA3900" s="775"/>
      <c r="AB3900" s="775"/>
    </row>
    <row r="3901" spans="1:28" s="43" customFormat="1" x14ac:dyDescent="0.2">
      <c r="A3901" s="776"/>
      <c r="B3901" s="780"/>
      <c r="D3901" s="779"/>
      <c r="E3901" s="779"/>
      <c r="F3901" s="778"/>
      <c r="G3901" s="777"/>
      <c r="H3901" s="776"/>
      <c r="I3901" s="776"/>
      <c r="J3901" s="776"/>
      <c r="K3901" s="776"/>
      <c r="L3901" s="776"/>
      <c r="M3901" s="776"/>
      <c r="N3901" s="776"/>
      <c r="O3901" s="776"/>
      <c r="P3901" s="776"/>
      <c r="Q3901" s="776"/>
      <c r="R3901" s="776"/>
      <c r="S3901" s="776"/>
      <c r="T3901" s="776"/>
      <c r="U3901" s="776"/>
      <c r="V3901" s="46"/>
      <c r="W3901" s="46"/>
      <c r="X3901" s="775"/>
      <c r="Y3901" s="775"/>
      <c r="Z3901" s="775"/>
      <c r="AA3901" s="775"/>
      <c r="AB3901" s="775"/>
    </row>
    <row r="3902" spans="1:28" s="43" customFormat="1" x14ac:dyDescent="0.2">
      <c r="A3902" s="776"/>
      <c r="B3902" s="780"/>
      <c r="D3902" s="779"/>
      <c r="E3902" s="779"/>
      <c r="F3902" s="778"/>
      <c r="G3902" s="777"/>
      <c r="H3902" s="776"/>
      <c r="I3902" s="776"/>
      <c r="J3902" s="776"/>
      <c r="K3902" s="776"/>
      <c r="L3902" s="776"/>
      <c r="M3902" s="776"/>
      <c r="N3902" s="776"/>
      <c r="O3902" s="776"/>
      <c r="P3902" s="776"/>
      <c r="Q3902" s="776"/>
      <c r="R3902" s="776"/>
      <c r="S3902" s="776"/>
      <c r="T3902" s="776"/>
      <c r="U3902" s="776"/>
      <c r="V3902" s="46"/>
      <c r="W3902" s="46"/>
      <c r="X3902" s="775"/>
      <c r="Y3902" s="775"/>
      <c r="Z3902" s="775"/>
      <c r="AA3902" s="775"/>
      <c r="AB3902" s="775"/>
    </row>
    <row r="3903" spans="1:28" s="43" customFormat="1" x14ac:dyDescent="0.2">
      <c r="A3903" s="776"/>
      <c r="B3903" s="780"/>
      <c r="D3903" s="779"/>
      <c r="E3903" s="779"/>
      <c r="F3903" s="778"/>
      <c r="G3903" s="777"/>
      <c r="H3903" s="776"/>
      <c r="I3903" s="776"/>
      <c r="J3903" s="776"/>
      <c r="K3903" s="776"/>
      <c r="L3903" s="776"/>
      <c r="M3903" s="776"/>
      <c r="N3903" s="776"/>
      <c r="O3903" s="776"/>
      <c r="P3903" s="776"/>
      <c r="Q3903" s="776"/>
      <c r="R3903" s="776"/>
      <c r="S3903" s="776"/>
      <c r="T3903" s="776"/>
      <c r="U3903" s="776"/>
      <c r="V3903" s="46"/>
      <c r="W3903" s="46"/>
      <c r="X3903" s="775"/>
      <c r="Y3903" s="775"/>
      <c r="Z3903" s="775"/>
      <c r="AA3903" s="775"/>
      <c r="AB3903" s="775"/>
    </row>
    <row r="3904" spans="1:28" s="43" customFormat="1" x14ac:dyDescent="0.2">
      <c r="A3904" s="776"/>
      <c r="B3904" s="780"/>
      <c r="D3904" s="779"/>
      <c r="E3904" s="779"/>
      <c r="F3904" s="778"/>
      <c r="G3904" s="777"/>
      <c r="H3904" s="776"/>
      <c r="I3904" s="776"/>
      <c r="J3904" s="776"/>
      <c r="K3904" s="776"/>
      <c r="L3904" s="776"/>
      <c r="M3904" s="776"/>
      <c r="N3904" s="776"/>
      <c r="O3904" s="776"/>
      <c r="P3904" s="776"/>
      <c r="Q3904" s="776"/>
      <c r="R3904" s="776"/>
      <c r="S3904" s="776"/>
      <c r="T3904" s="776"/>
      <c r="U3904" s="776"/>
      <c r="V3904" s="46"/>
      <c r="W3904" s="46"/>
      <c r="X3904" s="775"/>
      <c r="Y3904" s="775"/>
      <c r="Z3904" s="775"/>
      <c r="AA3904" s="775"/>
      <c r="AB3904" s="775"/>
    </row>
    <row r="3905" spans="1:28" s="43" customFormat="1" x14ac:dyDescent="0.2">
      <c r="A3905" s="776"/>
      <c r="B3905" s="780"/>
      <c r="D3905" s="779"/>
      <c r="E3905" s="779"/>
      <c r="F3905" s="778"/>
      <c r="G3905" s="777"/>
      <c r="H3905" s="776"/>
      <c r="I3905" s="776"/>
      <c r="J3905" s="776"/>
      <c r="K3905" s="776"/>
      <c r="L3905" s="776"/>
      <c r="M3905" s="776"/>
      <c r="N3905" s="776"/>
      <c r="O3905" s="776"/>
      <c r="P3905" s="776"/>
      <c r="Q3905" s="776"/>
      <c r="R3905" s="776"/>
      <c r="S3905" s="776"/>
      <c r="T3905" s="776"/>
      <c r="U3905" s="776"/>
      <c r="V3905" s="46"/>
      <c r="W3905" s="46"/>
      <c r="X3905" s="775"/>
      <c r="Y3905" s="775"/>
      <c r="Z3905" s="775"/>
      <c r="AA3905" s="775"/>
      <c r="AB3905" s="775"/>
    </row>
    <row r="3906" spans="1:28" s="43" customFormat="1" x14ac:dyDescent="0.2">
      <c r="A3906" s="776"/>
      <c r="B3906" s="780"/>
      <c r="D3906" s="779"/>
      <c r="E3906" s="779"/>
      <c r="F3906" s="778"/>
      <c r="G3906" s="777"/>
      <c r="H3906" s="776"/>
      <c r="I3906" s="776"/>
      <c r="J3906" s="776"/>
      <c r="K3906" s="776"/>
      <c r="L3906" s="776"/>
      <c r="M3906" s="776"/>
      <c r="N3906" s="776"/>
      <c r="O3906" s="776"/>
      <c r="P3906" s="776"/>
      <c r="Q3906" s="776"/>
      <c r="R3906" s="776"/>
      <c r="S3906" s="776"/>
      <c r="T3906" s="776"/>
      <c r="U3906" s="776"/>
      <c r="V3906" s="46"/>
      <c r="W3906" s="46"/>
      <c r="X3906" s="775"/>
      <c r="Y3906" s="775"/>
      <c r="Z3906" s="775"/>
      <c r="AA3906" s="775"/>
      <c r="AB3906" s="775"/>
    </row>
    <row r="3907" spans="1:28" s="43" customFormat="1" x14ac:dyDescent="0.2">
      <c r="A3907" s="776"/>
      <c r="B3907" s="780"/>
      <c r="D3907" s="779"/>
      <c r="E3907" s="779"/>
      <c r="F3907" s="778"/>
      <c r="G3907" s="777"/>
      <c r="H3907" s="776"/>
      <c r="I3907" s="776"/>
      <c r="J3907" s="776"/>
      <c r="K3907" s="776"/>
      <c r="L3907" s="776"/>
      <c r="M3907" s="776"/>
      <c r="N3907" s="776"/>
      <c r="O3907" s="776"/>
      <c r="P3907" s="776"/>
      <c r="Q3907" s="776"/>
      <c r="R3907" s="776"/>
      <c r="S3907" s="776"/>
      <c r="T3907" s="776"/>
      <c r="U3907" s="776"/>
      <c r="V3907" s="46"/>
      <c r="W3907" s="46"/>
      <c r="X3907" s="775"/>
      <c r="Y3907" s="775"/>
      <c r="Z3907" s="775"/>
      <c r="AA3907" s="775"/>
      <c r="AB3907" s="775"/>
    </row>
    <row r="3908" spans="1:28" s="43" customFormat="1" x14ac:dyDescent="0.2">
      <c r="A3908" s="776"/>
      <c r="B3908" s="780"/>
      <c r="D3908" s="779"/>
      <c r="E3908" s="779"/>
      <c r="F3908" s="778"/>
      <c r="G3908" s="777"/>
      <c r="H3908" s="776"/>
      <c r="I3908" s="776"/>
      <c r="J3908" s="776"/>
      <c r="K3908" s="776"/>
      <c r="L3908" s="776"/>
      <c r="M3908" s="776"/>
      <c r="N3908" s="776"/>
      <c r="O3908" s="776"/>
      <c r="P3908" s="776"/>
      <c r="Q3908" s="776"/>
      <c r="R3908" s="776"/>
      <c r="S3908" s="776"/>
      <c r="T3908" s="776"/>
      <c r="U3908" s="776"/>
      <c r="V3908" s="46"/>
      <c r="W3908" s="46"/>
      <c r="X3908" s="775"/>
      <c r="Y3908" s="775"/>
      <c r="Z3908" s="775"/>
      <c r="AA3908" s="775"/>
      <c r="AB3908" s="775"/>
    </row>
    <row r="3909" spans="1:28" s="43" customFormat="1" x14ac:dyDescent="0.2">
      <c r="A3909" s="776"/>
      <c r="B3909" s="780"/>
      <c r="D3909" s="779"/>
      <c r="E3909" s="779"/>
      <c r="F3909" s="778"/>
      <c r="G3909" s="777"/>
      <c r="H3909" s="776"/>
      <c r="I3909" s="776"/>
      <c r="J3909" s="776"/>
      <c r="K3909" s="776"/>
      <c r="L3909" s="776"/>
      <c r="M3909" s="776"/>
      <c r="N3909" s="776"/>
      <c r="O3909" s="776"/>
      <c r="P3909" s="776"/>
      <c r="Q3909" s="776"/>
      <c r="R3909" s="776"/>
      <c r="S3909" s="776"/>
      <c r="T3909" s="776"/>
      <c r="U3909" s="776"/>
      <c r="V3909" s="46"/>
      <c r="W3909" s="46"/>
      <c r="X3909" s="775"/>
      <c r="Y3909" s="775"/>
      <c r="Z3909" s="775"/>
      <c r="AA3909" s="775"/>
      <c r="AB3909" s="775"/>
    </row>
    <row r="3910" spans="1:28" s="43" customFormat="1" x14ac:dyDescent="0.2">
      <c r="A3910" s="776"/>
      <c r="B3910" s="780"/>
      <c r="D3910" s="779"/>
      <c r="E3910" s="779"/>
      <c r="F3910" s="778"/>
      <c r="G3910" s="777"/>
      <c r="H3910" s="776"/>
      <c r="I3910" s="776"/>
      <c r="J3910" s="776"/>
      <c r="K3910" s="776"/>
      <c r="L3910" s="776"/>
      <c r="M3910" s="776"/>
      <c r="N3910" s="776"/>
      <c r="O3910" s="776"/>
      <c r="P3910" s="776"/>
      <c r="Q3910" s="776"/>
      <c r="R3910" s="776"/>
      <c r="S3910" s="776"/>
      <c r="T3910" s="776"/>
      <c r="U3910" s="776"/>
      <c r="V3910" s="46"/>
      <c r="W3910" s="46"/>
      <c r="X3910" s="775"/>
      <c r="Y3910" s="775"/>
      <c r="Z3910" s="775"/>
      <c r="AA3910" s="775"/>
      <c r="AB3910" s="775"/>
    </row>
    <row r="3911" spans="1:28" s="43" customFormat="1" x14ac:dyDescent="0.2">
      <c r="A3911" s="776"/>
      <c r="B3911" s="780"/>
      <c r="D3911" s="779"/>
      <c r="E3911" s="779"/>
      <c r="F3911" s="778"/>
      <c r="G3911" s="777"/>
      <c r="H3911" s="776"/>
      <c r="I3911" s="776"/>
      <c r="J3911" s="776"/>
      <c r="K3911" s="776"/>
      <c r="L3911" s="776"/>
      <c r="M3911" s="776"/>
      <c r="N3911" s="776"/>
      <c r="O3911" s="776"/>
      <c r="P3911" s="776"/>
      <c r="Q3911" s="776"/>
      <c r="R3911" s="776"/>
      <c r="S3911" s="776"/>
      <c r="T3911" s="776"/>
      <c r="U3911" s="776"/>
      <c r="V3911" s="46"/>
      <c r="W3911" s="46"/>
      <c r="X3911" s="775"/>
      <c r="Y3911" s="775"/>
      <c r="Z3911" s="775"/>
      <c r="AA3911" s="775"/>
      <c r="AB3911" s="775"/>
    </row>
    <row r="3912" spans="1:28" s="43" customFormat="1" x14ac:dyDescent="0.2">
      <c r="A3912" s="776"/>
      <c r="B3912" s="780"/>
      <c r="D3912" s="779"/>
      <c r="E3912" s="779"/>
      <c r="F3912" s="778"/>
      <c r="G3912" s="777"/>
      <c r="H3912" s="776"/>
      <c r="I3912" s="776"/>
      <c r="J3912" s="776"/>
      <c r="K3912" s="776"/>
      <c r="L3912" s="776"/>
      <c r="M3912" s="776"/>
      <c r="N3912" s="776"/>
      <c r="O3912" s="776"/>
      <c r="P3912" s="776"/>
      <c r="Q3912" s="776"/>
      <c r="R3912" s="776"/>
      <c r="S3912" s="776"/>
      <c r="T3912" s="776"/>
      <c r="U3912" s="776"/>
      <c r="V3912" s="46"/>
      <c r="W3912" s="46"/>
      <c r="X3912" s="775"/>
      <c r="Y3912" s="775"/>
      <c r="Z3912" s="775"/>
      <c r="AA3912" s="775"/>
      <c r="AB3912" s="775"/>
    </row>
    <row r="3913" spans="1:28" s="43" customFormat="1" x14ac:dyDescent="0.2">
      <c r="A3913" s="776"/>
      <c r="B3913" s="780"/>
      <c r="D3913" s="779"/>
      <c r="E3913" s="779"/>
      <c r="F3913" s="778"/>
      <c r="G3913" s="777"/>
      <c r="H3913" s="776"/>
      <c r="I3913" s="776"/>
      <c r="J3913" s="776"/>
      <c r="K3913" s="776"/>
      <c r="L3913" s="776"/>
      <c r="M3913" s="776"/>
      <c r="N3913" s="776"/>
      <c r="O3913" s="776"/>
      <c r="P3913" s="776"/>
      <c r="Q3913" s="776"/>
      <c r="R3913" s="776"/>
      <c r="S3913" s="776"/>
      <c r="T3913" s="776"/>
      <c r="U3913" s="776"/>
      <c r="V3913" s="46"/>
      <c r="W3913" s="46"/>
      <c r="X3913" s="775"/>
      <c r="Y3913" s="775"/>
      <c r="Z3913" s="775"/>
      <c r="AA3913" s="775"/>
      <c r="AB3913" s="775"/>
    </row>
    <row r="3914" spans="1:28" s="43" customFormat="1" x14ac:dyDescent="0.2">
      <c r="A3914" s="776"/>
      <c r="B3914" s="780"/>
      <c r="D3914" s="779"/>
      <c r="E3914" s="779"/>
      <c r="F3914" s="778"/>
      <c r="G3914" s="777"/>
      <c r="H3914" s="776"/>
      <c r="I3914" s="776"/>
      <c r="J3914" s="776"/>
      <c r="K3914" s="776"/>
      <c r="L3914" s="776"/>
      <c r="M3914" s="776"/>
      <c r="N3914" s="776"/>
      <c r="O3914" s="776"/>
      <c r="P3914" s="776"/>
      <c r="Q3914" s="776"/>
      <c r="R3914" s="776"/>
      <c r="S3914" s="776"/>
      <c r="T3914" s="776"/>
      <c r="U3914" s="776"/>
      <c r="V3914" s="46"/>
      <c r="W3914" s="46"/>
      <c r="X3914" s="775"/>
      <c r="Y3914" s="775"/>
      <c r="Z3914" s="775"/>
      <c r="AA3914" s="775"/>
      <c r="AB3914" s="775"/>
    </row>
    <row r="3915" spans="1:28" s="43" customFormat="1" x14ac:dyDescent="0.2">
      <c r="A3915" s="776"/>
      <c r="B3915" s="780"/>
      <c r="D3915" s="779"/>
      <c r="E3915" s="779"/>
      <c r="F3915" s="778"/>
      <c r="G3915" s="777"/>
      <c r="H3915" s="776"/>
      <c r="I3915" s="776"/>
      <c r="J3915" s="776"/>
      <c r="K3915" s="776"/>
      <c r="L3915" s="776"/>
      <c r="M3915" s="776"/>
      <c r="N3915" s="776"/>
      <c r="O3915" s="776"/>
      <c r="P3915" s="776"/>
      <c r="Q3915" s="776"/>
      <c r="R3915" s="776"/>
      <c r="S3915" s="776"/>
      <c r="T3915" s="776"/>
      <c r="U3915" s="776"/>
      <c r="V3915" s="46"/>
      <c r="W3915" s="46"/>
      <c r="X3915" s="775"/>
      <c r="Y3915" s="775"/>
      <c r="Z3915" s="775"/>
      <c r="AA3915" s="775"/>
      <c r="AB3915" s="775"/>
    </row>
    <row r="3916" spans="1:28" s="43" customFormat="1" x14ac:dyDescent="0.2">
      <c r="A3916" s="776"/>
      <c r="B3916" s="780"/>
      <c r="D3916" s="779"/>
      <c r="E3916" s="779"/>
      <c r="F3916" s="778"/>
      <c r="G3916" s="777"/>
      <c r="H3916" s="776"/>
      <c r="I3916" s="776"/>
      <c r="J3916" s="776"/>
      <c r="K3916" s="776"/>
      <c r="L3916" s="776"/>
      <c r="M3916" s="776"/>
      <c r="N3916" s="776"/>
      <c r="O3916" s="776"/>
      <c r="P3916" s="776"/>
      <c r="Q3916" s="776"/>
      <c r="R3916" s="776"/>
      <c r="S3916" s="776"/>
      <c r="T3916" s="776"/>
      <c r="U3916" s="776"/>
      <c r="V3916" s="46"/>
      <c r="W3916" s="46"/>
      <c r="X3916" s="775"/>
      <c r="Y3916" s="775"/>
      <c r="Z3916" s="775"/>
      <c r="AA3916" s="775"/>
      <c r="AB3916" s="775"/>
    </row>
    <row r="3917" spans="1:28" s="43" customFormat="1" x14ac:dyDescent="0.2">
      <c r="A3917" s="776"/>
      <c r="B3917" s="780"/>
      <c r="D3917" s="779"/>
      <c r="E3917" s="779"/>
      <c r="F3917" s="778"/>
      <c r="G3917" s="777"/>
      <c r="H3917" s="776"/>
      <c r="I3917" s="776"/>
      <c r="J3917" s="776"/>
      <c r="K3917" s="776"/>
      <c r="L3917" s="776"/>
      <c r="M3917" s="776"/>
      <c r="N3917" s="776"/>
      <c r="O3917" s="776"/>
      <c r="P3917" s="776"/>
      <c r="Q3917" s="776"/>
      <c r="R3917" s="776"/>
      <c r="S3917" s="776"/>
      <c r="T3917" s="776"/>
      <c r="U3917" s="776"/>
      <c r="V3917" s="46"/>
      <c r="W3917" s="46"/>
      <c r="X3917" s="775"/>
      <c r="Y3917" s="775"/>
      <c r="Z3917" s="775"/>
      <c r="AA3917" s="775"/>
      <c r="AB3917" s="775"/>
    </row>
    <row r="3918" spans="1:28" s="43" customFormat="1" x14ac:dyDescent="0.2">
      <c r="A3918" s="776"/>
      <c r="B3918" s="780"/>
      <c r="D3918" s="779"/>
      <c r="E3918" s="779"/>
      <c r="F3918" s="778"/>
      <c r="G3918" s="777"/>
      <c r="H3918" s="776"/>
      <c r="I3918" s="776"/>
      <c r="J3918" s="776"/>
      <c r="K3918" s="776"/>
      <c r="L3918" s="776"/>
      <c r="M3918" s="776"/>
      <c r="N3918" s="776"/>
      <c r="O3918" s="776"/>
      <c r="P3918" s="776"/>
      <c r="Q3918" s="776"/>
      <c r="R3918" s="776"/>
      <c r="S3918" s="776"/>
      <c r="T3918" s="776"/>
      <c r="U3918" s="776"/>
      <c r="V3918" s="46"/>
      <c r="W3918" s="46"/>
      <c r="X3918" s="775"/>
      <c r="Y3918" s="775"/>
      <c r="Z3918" s="775"/>
      <c r="AA3918" s="775"/>
      <c r="AB3918" s="775"/>
    </row>
    <row r="3919" spans="1:28" s="43" customFormat="1" x14ac:dyDescent="0.2">
      <c r="A3919" s="776"/>
      <c r="B3919" s="780"/>
      <c r="D3919" s="779"/>
      <c r="E3919" s="779"/>
      <c r="F3919" s="778"/>
      <c r="G3919" s="777"/>
      <c r="H3919" s="776"/>
      <c r="I3919" s="776"/>
      <c r="J3919" s="776"/>
      <c r="K3919" s="776"/>
      <c r="L3919" s="776"/>
      <c r="M3919" s="776"/>
      <c r="N3919" s="776"/>
      <c r="O3919" s="776"/>
      <c r="P3919" s="776"/>
      <c r="Q3919" s="776"/>
      <c r="R3919" s="776"/>
      <c r="S3919" s="776"/>
      <c r="T3919" s="776"/>
      <c r="U3919" s="776"/>
      <c r="V3919" s="46"/>
      <c r="W3919" s="46"/>
      <c r="X3919" s="775"/>
      <c r="Y3919" s="775"/>
      <c r="Z3919" s="775"/>
      <c r="AA3919" s="775"/>
      <c r="AB3919" s="775"/>
    </row>
    <row r="3920" spans="1:28" s="43" customFormat="1" x14ac:dyDescent="0.2">
      <c r="A3920" s="776"/>
      <c r="B3920" s="780"/>
      <c r="D3920" s="779"/>
      <c r="E3920" s="779"/>
      <c r="F3920" s="778"/>
      <c r="G3920" s="777"/>
      <c r="H3920" s="776"/>
      <c r="I3920" s="776"/>
      <c r="J3920" s="776"/>
      <c r="K3920" s="776"/>
      <c r="L3920" s="776"/>
      <c r="M3920" s="776"/>
      <c r="N3920" s="776"/>
      <c r="O3920" s="776"/>
      <c r="P3920" s="776"/>
      <c r="Q3920" s="776"/>
      <c r="R3920" s="776"/>
      <c r="S3920" s="776"/>
      <c r="T3920" s="776"/>
      <c r="U3920" s="776"/>
      <c r="V3920" s="46"/>
      <c r="W3920" s="46"/>
      <c r="X3920" s="775"/>
      <c r="Y3920" s="775"/>
      <c r="Z3920" s="775"/>
      <c r="AA3920" s="775"/>
      <c r="AB3920" s="775"/>
    </row>
    <row r="3921" spans="1:28" s="43" customFormat="1" x14ac:dyDescent="0.2">
      <c r="A3921" s="776"/>
      <c r="B3921" s="780"/>
      <c r="D3921" s="779"/>
      <c r="E3921" s="779"/>
      <c r="F3921" s="778"/>
      <c r="G3921" s="777"/>
      <c r="H3921" s="776"/>
      <c r="I3921" s="776"/>
      <c r="J3921" s="776"/>
      <c r="K3921" s="776"/>
      <c r="L3921" s="776"/>
      <c r="M3921" s="776"/>
      <c r="N3921" s="776"/>
      <c r="O3921" s="776"/>
      <c r="P3921" s="776"/>
      <c r="Q3921" s="776"/>
      <c r="R3921" s="776"/>
      <c r="S3921" s="776"/>
      <c r="T3921" s="776"/>
      <c r="U3921" s="776"/>
      <c r="V3921" s="46"/>
      <c r="W3921" s="46"/>
      <c r="X3921" s="775"/>
      <c r="Y3921" s="775"/>
      <c r="Z3921" s="775"/>
      <c r="AA3921" s="775"/>
      <c r="AB3921" s="775"/>
    </row>
    <row r="3922" spans="1:28" s="43" customFormat="1" x14ac:dyDescent="0.2">
      <c r="A3922" s="776"/>
      <c r="B3922" s="780"/>
      <c r="D3922" s="779"/>
      <c r="E3922" s="779"/>
      <c r="F3922" s="778"/>
      <c r="G3922" s="777"/>
      <c r="H3922" s="776"/>
      <c r="I3922" s="776"/>
      <c r="J3922" s="776"/>
      <c r="K3922" s="776"/>
      <c r="L3922" s="776"/>
      <c r="M3922" s="776"/>
      <c r="N3922" s="776"/>
      <c r="O3922" s="776"/>
      <c r="P3922" s="776"/>
      <c r="Q3922" s="776"/>
      <c r="R3922" s="776"/>
      <c r="S3922" s="776"/>
      <c r="T3922" s="776"/>
      <c r="U3922" s="776"/>
      <c r="V3922" s="46"/>
      <c r="W3922" s="46"/>
      <c r="X3922" s="775"/>
      <c r="Y3922" s="775"/>
      <c r="Z3922" s="775"/>
      <c r="AA3922" s="775"/>
      <c r="AB3922" s="775"/>
    </row>
    <row r="3923" spans="1:28" s="43" customFormat="1" x14ac:dyDescent="0.2">
      <c r="A3923" s="776"/>
      <c r="B3923" s="780"/>
      <c r="D3923" s="779"/>
      <c r="E3923" s="779"/>
      <c r="F3923" s="778"/>
      <c r="G3923" s="777"/>
      <c r="H3923" s="776"/>
      <c r="I3923" s="776"/>
      <c r="J3923" s="776"/>
      <c r="K3923" s="776"/>
      <c r="L3923" s="776"/>
      <c r="M3923" s="776"/>
      <c r="N3923" s="776"/>
      <c r="O3923" s="776"/>
      <c r="P3923" s="776"/>
      <c r="Q3923" s="776"/>
      <c r="R3923" s="776"/>
      <c r="S3923" s="776"/>
      <c r="T3923" s="776"/>
      <c r="U3923" s="776"/>
      <c r="V3923" s="46"/>
      <c r="W3923" s="46"/>
      <c r="X3923" s="775"/>
      <c r="Y3923" s="775"/>
      <c r="Z3923" s="775"/>
      <c r="AA3923" s="775"/>
      <c r="AB3923" s="775"/>
    </row>
    <row r="3924" spans="1:28" s="43" customFormat="1" x14ac:dyDescent="0.2">
      <c r="A3924" s="776"/>
      <c r="B3924" s="780"/>
      <c r="D3924" s="779"/>
      <c r="E3924" s="779"/>
      <c r="F3924" s="778"/>
      <c r="G3924" s="777"/>
      <c r="H3924" s="776"/>
      <c r="I3924" s="776"/>
      <c r="J3924" s="776"/>
      <c r="K3924" s="776"/>
      <c r="L3924" s="776"/>
      <c r="M3924" s="776"/>
      <c r="N3924" s="776"/>
      <c r="O3924" s="776"/>
      <c r="P3924" s="776"/>
      <c r="Q3924" s="776"/>
      <c r="R3924" s="776"/>
      <c r="S3924" s="776"/>
      <c r="T3924" s="776"/>
      <c r="U3924" s="776"/>
      <c r="V3924" s="46"/>
      <c r="W3924" s="46"/>
      <c r="X3924" s="775"/>
      <c r="Y3924" s="775"/>
      <c r="Z3924" s="775"/>
      <c r="AA3924" s="775"/>
      <c r="AB3924" s="775"/>
    </row>
    <row r="3925" spans="1:28" s="43" customFormat="1" x14ac:dyDescent="0.2">
      <c r="A3925" s="776"/>
      <c r="B3925" s="780"/>
      <c r="D3925" s="779"/>
      <c r="E3925" s="779"/>
      <c r="F3925" s="778"/>
      <c r="G3925" s="777"/>
      <c r="H3925" s="776"/>
      <c r="I3925" s="776"/>
      <c r="J3925" s="776"/>
      <c r="K3925" s="776"/>
      <c r="L3925" s="776"/>
      <c r="M3925" s="776"/>
      <c r="N3925" s="776"/>
      <c r="O3925" s="776"/>
      <c r="P3925" s="776"/>
      <c r="Q3925" s="776"/>
      <c r="R3925" s="776"/>
      <c r="S3925" s="776"/>
      <c r="T3925" s="776"/>
      <c r="U3925" s="776"/>
      <c r="V3925" s="46"/>
      <c r="W3925" s="46"/>
      <c r="X3925" s="775"/>
      <c r="Y3925" s="775"/>
      <c r="Z3925" s="775"/>
      <c r="AA3925" s="775"/>
      <c r="AB3925" s="775"/>
    </row>
    <row r="3926" spans="1:28" s="43" customFormat="1" x14ac:dyDescent="0.2">
      <c r="A3926" s="776"/>
      <c r="B3926" s="780"/>
      <c r="D3926" s="779"/>
      <c r="E3926" s="779"/>
      <c r="F3926" s="778"/>
      <c r="G3926" s="777"/>
      <c r="H3926" s="776"/>
      <c r="I3926" s="776"/>
      <c r="J3926" s="776"/>
      <c r="K3926" s="776"/>
      <c r="L3926" s="776"/>
      <c r="M3926" s="776"/>
      <c r="N3926" s="776"/>
      <c r="O3926" s="776"/>
      <c r="P3926" s="776"/>
      <c r="Q3926" s="776"/>
      <c r="R3926" s="776"/>
      <c r="S3926" s="776"/>
      <c r="T3926" s="776"/>
      <c r="U3926" s="776"/>
      <c r="V3926" s="46"/>
      <c r="W3926" s="46"/>
      <c r="X3926" s="775"/>
      <c r="Y3926" s="775"/>
      <c r="Z3926" s="775"/>
      <c r="AA3926" s="775"/>
      <c r="AB3926" s="775"/>
    </row>
    <row r="3927" spans="1:28" s="43" customFormat="1" x14ac:dyDescent="0.2">
      <c r="A3927" s="776"/>
      <c r="B3927" s="780"/>
      <c r="D3927" s="779"/>
      <c r="E3927" s="779"/>
      <c r="F3927" s="778"/>
      <c r="G3927" s="777"/>
      <c r="H3927" s="776"/>
      <c r="I3927" s="776"/>
      <c r="J3927" s="776"/>
      <c r="K3927" s="776"/>
      <c r="L3927" s="776"/>
      <c r="M3927" s="776"/>
      <c r="N3927" s="776"/>
      <c r="O3927" s="776"/>
      <c r="P3927" s="776"/>
      <c r="Q3927" s="776"/>
      <c r="R3927" s="776"/>
      <c r="S3927" s="776"/>
      <c r="T3927" s="776"/>
      <c r="U3927" s="776"/>
      <c r="V3927" s="46"/>
      <c r="W3927" s="46"/>
      <c r="X3927" s="775"/>
      <c r="Y3927" s="775"/>
      <c r="Z3927" s="775"/>
      <c r="AA3927" s="775"/>
      <c r="AB3927" s="775"/>
    </row>
    <row r="3928" spans="1:28" s="43" customFormat="1" x14ac:dyDescent="0.2">
      <c r="A3928" s="776"/>
      <c r="B3928" s="780"/>
      <c r="D3928" s="779"/>
      <c r="E3928" s="779"/>
      <c r="F3928" s="778"/>
      <c r="G3928" s="777"/>
      <c r="H3928" s="776"/>
      <c r="I3928" s="776"/>
      <c r="J3928" s="776"/>
      <c r="K3928" s="776"/>
      <c r="L3928" s="776"/>
      <c r="M3928" s="776"/>
      <c r="N3928" s="776"/>
      <c r="O3928" s="776"/>
      <c r="P3928" s="776"/>
      <c r="Q3928" s="776"/>
      <c r="R3928" s="776"/>
      <c r="S3928" s="776"/>
      <c r="T3928" s="776"/>
      <c r="U3928" s="776"/>
      <c r="V3928" s="46"/>
      <c r="W3928" s="46"/>
      <c r="X3928" s="775"/>
      <c r="Y3928" s="775"/>
      <c r="Z3928" s="775"/>
      <c r="AA3928" s="775"/>
      <c r="AB3928" s="775"/>
    </row>
    <row r="3929" spans="1:28" s="43" customFormat="1" x14ac:dyDescent="0.2">
      <c r="A3929" s="776"/>
      <c r="B3929" s="780"/>
      <c r="D3929" s="779"/>
      <c r="E3929" s="779"/>
      <c r="F3929" s="778"/>
      <c r="G3929" s="777"/>
      <c r="H3929" s="776"/>
      <c r="I3929" s="776"/>
      <c r="J3929" s="776"/>
      <c r="K3929" s="776"/>
      <c r="L3929" s="776"/>
      <c r="M3929" s="776"/>
      <c r="N3929" s="776"/>
      <c r="O3929" s="776"/>
      <c r="P3929" s="776"/>
      <c r="Q3929" s="776"/>
      <c r="R3929" s="776"/>
      <c r="S3929" s="776"/>
      <c r="T3929" s="776"/>
      <c r="U3929" s="776"/>
      <c r="V3929" s="46"/>
      <c r="W3929" s="46"/>
      <c r="X3929" s="775"/>
      <c r="Y3929" s="775"/>
      <c r="Z3929" s="775"/>
      <c r="AA3929" s="775"/>
      <c r="AB3929" s="775"/>
    </row>
    <row r="3930" spans="1:28" s="43" customFormat="1" x14ac:dyDescent="0.2">
      <c r="A3930" s="776"/>
      <c r="B3930" s="780"/>
      <c r="D3930" s="779"/>
      <c r="E3930" s="779"/>
      <c r="F3930" s="778"/>
      <c r="G3930" s="777"/>
      <c r="H3930" s="776"/>
      <c r="I3930" s="776"/>
      <c r="J3930" s="776"/>
      <c r="K3930" s="776"/>
      <c r="L3930" s="776"/>
      <c r="M3930" s="776"/>
      <c r="N3930" s="776"/>
      <c r="O3930" s="776"/>
      <c r="P3930" s="776"/>
      <c r="Q3930" s="776"/>
      <c r="R3930" s="776"/>
      <c r="S3930" s="776"/>
      <c r="T3930" s="776"/>
      <c r="U3930" s="776"/>
      <c r="V3930" s="46"/>
      <c r="W3930" s="46"/>
      <c r="X3930" s="775"/>
      <c r="Y3930" s="775"/>
      <c r="Z3930" s="775"/>
      <c r="AA3930" s="775"/>
      <c r="AB3930" s="775"/>
    </row>
    <row r="3931" spans="1:28" s="43" customFormat="1" x14ac:dyDescent="0.2">
      <c r="A3931" s="776"/>
      <c r="B3931" s="780"/>
      <c r="D3931" s="779"/>
      <c r="E3931" s="779"/>
      <c r="F3931" s="778"/>
      <c r="G3931" s="777"/>
      <c r="H3931" s="776"/>
      <c r="I3931" s="776"/>
      <c r="J3931" s="776"/>
      <c r="K3931" s="776"/>
      <c r="L3931" s="776"/>
      <c r="M3931" s="776"/>
      <c r="N3931" s="776"/>
      <c r="O3931" s="776"/>
      <c r="P3931" s="776"/>
      <c r="Q3931" s="776"/>
      <c r="R3931" s="776"/>
      <c r="S3931" s="776"/>
      <c r="T3931" s="776"/>
      <c r="U3931" s="776"/>
      <c r="V3931" s="46"/>
      <c r="W3931" s="46"/>
      <c r="X3931" s="775"/>
      <c r="Y3931" s="775"/>
      <c r="Z3931" s="775"/>
      <c r="AA3931" s="775"/>
      <c r="AB3931" s="775"/>
    </row>
    <row r="3932" spans="1:28" s="43" customFormat="1" x14ac:dyDescent="0.2">
      <c r="A3932" s="776"/>
      <c r="B3932" s="780"/>
      <c r="D3932" s="779"/>
      <c r="E3932" s="779"/>
      <c r="F3932" s="778"/>
      <c r="G3932" s="777"/>
      <c r="H3932" s="776"/>
      <c r="I3932" s="776"/>
      <c r="J3932" s="776"/>
      <c r="K3932" s="776"/>
      <c r="L3932" s="776"/>
      <c r="M3932" s="776"/>
      <c r="N3932" s="776"/>
      <c r="O3932" s="776"/>
      <c r="P3932" s="776"/>
      <c r="Q3932" s="776"/>
      <c r="R3932" s="776"/>
      <c r="S3932" s="776"/>
      <c r="T3932" s="776"/>
      <c r="U3932" s="776"/>
      <c r="V3932" s="46"/>
      <c r="W3932" s="46"/>
      <c r="X3932" s="775"/>
      <c r="Y3932" s="775"/>
      <c r="Z3932" s="775"/>
      <c r="AA3932" s="775"/>
      <c r="AB3932" s="775"/>
    </row>
    <row r="3933" spans="1:28" s="43" customFormat="1" x14ac:dyDescent="0.2">
      <c r="A3933" s="776"/>
      <c r="B3933" s="780"/>
      <c r="D3933" s="779"/>
      <c r="E3933" s="779"/>
      <c r="F3933" s="778"/>
      <c r="G3933" s="777"/>
      <c r="H3933" s="776"/>
      <c r="I3933" s="776"/>
      <c r="J3933" s="776"/>
      <c r="K3933" s="776"/>
      <c r="L3933" s="776"/>
      <c r="M3933" s="776"/>
      <c r="N3933" s="776"/>
      <c r="O3933" s="776"/>
      <c r="P3933" s="776"/>
      <c r="Q3933" s="776"/>
      <c r="R3933" s="776"/>
      <c r="S3933" s="776"/>
      <c r="T3933" s="776"/>
      <c r="U3933" s="776"/>
      <c r="V3933" s="46"/>
      <c r="W3933" s="46"/>
      <c r="X3933" s="775"/>
      <c r="Y3933" s="775"/>
      <c r="Z3933" s="775"/>
      <c r="AA3933" s="775"/>
      <c r="AB3933" s="775"/>
    </row>
    <row r="3934" spans="1:28" s="43" customFormat="1" x14ac:dyDescent="0.2">
      <c r="A3934" s="776"/>
      <c r="B3934" s="780"/>
      <c r="D3934" s="779"/>
      <c r="E3934" s="779"/>
      <c r="F3934" s="778"/>
      <c r="G3934" s="777"/>
      <c r="H3934" s="776"/>
      <c r="I3934" s="776"/>
      <c r="J3934" s="776"/>
      <c r="K3934" s="776"/>
      <c r="L3934" s="776"/>
      <c r="M3934" s="776"/>
      <c r="N3934" s="776"/>
      <c r="O3934" s="776"/>
      <c r="P3934" s="776"/>
      <c r="Q3934" s="776"/>
      <c r="R3934" s="776"/>
      <c r="S3934" s="776"/>
      <c r="T3934" s="776"/>
      <c r="U3934" s="776"/>
      <c r="V3934" s="46"/>
      <c r="W3934" s="46"/>
      <c r="X3934" s="775"/>
      <c r="Y3934" s="775"/>
      <c r="Z3934" s="775"/>
      <c r="AA3934" s="775"/>
      <c r="AB3934" s="775"/>
    </row>
    <row r="3935" spans="1:28" s="43" customFormat="1" x14ac:dyDescent="0.2">
      <c r="A3935" s="776"/>
      <c r="B3935" s="780"/>
      <c r="D3935" s="779"/>
      <c r="E3935" s="779"/>
      <c r="F3935" s="778"/>
      <c r="G3935" s="777"/>
      <c r="H3935" s="776"/>
      <c r="I3935" s="776"/>
      <c r="J3935" s="776"/>
      <c r="K3935" s="776"/>
      <c r="L3935" s="776"/>
      <c r="M3935" s="776"/>
      <c r="N3935" s="776"/>
      <c r="O3935" s="776"/>
      <c r="P3935" s="776"/>
      <c r="Q3935" s="776"/>
      <c r="R3935" s="776"/>
      <c r="S3935" s="776"/>
      <c r="T3935" s="776"/>
      <c r="U3935" s="776"/>
      <c r="V3935" s="46"/>
      <c r="W3935" s="46"/>
      <c r="X3935" s="775"/>
      <c r="Y3935" s="775"/>
      <c r="Z3935" s="775"/>
      <c r="AA3935" s="775"/>
      <c r="AB3935" s="775"/>
    </row>
    <row r="3936" spans="1:28" s="43" customFormat="1" x14ac:dyDescent="0.2">
      <c r="A3936" s="776"/>
      <c r="B3936" s="780"/>
      <c r="D3936" s="779"/>
      <c r="E3936" s="779"/>
      <c r="F3936" s="778"/>
      <c r="G3936" s="777"/>
      <c r="H3936" s="776"/>
      <c r="I3936" s="776"/>
      <c r="J3936" s="776"/>
      <c r="K3936" s="776"/>
      <c r="L3936" s="776"/>
      <c r="M3936" s="776"/>
      <c r="N3936" s="776"/>
      <c r="O3936" s="776"/>
      <c r="P3936" s="776"/>
      <c r="Q3936" s="776"/>
      <c r="R3936" s="776"/>
      <c r="S3936" s="776"/>
      <c r="T3936" s="776"/>
      <c r="U3936" s="776"/>
      <c r="V3936" s="46"/>
      <c r="W3936" s="46"/>
      <c r="X3936" s="775"/>
      <c r="Y3936" s="775"/>
      <c r="Z3936" s="775"/>
      <c r="AA3936" s="775"/>
      <c r="AB3936" s="775"/>
    </row>
    <row r="3937" spans="1:28" s="43" customFormat="1" x14ac:dyDescent="0.2">
      <c r="A3937" s="776"/>
      <c r="B3937" s="780"/>
      <c r="D3937" s="779"/>
      <c r="E3937" s="779"/>
      <c r="F3937" s="778"/>
      <c r="G3937" s="777"/>
      <c r="H3937" s="776"/>
      <c r="I3937" s="776"/>
      <c r="J3937" s="776"/>
      <c r="K3937" s="776"/>
      <c r="L3937" s="776"/>
      <c r="M3937" s="776"/>
      <c r="N3937" s="776"/>
      <c r="O3937" s="776"/>
      <c r="P3937" s="776"/>
      <c r="Q3937" s="776"/>
      <c r="R3937" s="776"/>
      <c r="S3937" s="776"/>
      <c r="T3937" s="776"/>
      <c r="U3937" s="776"/>
      <c r="V3937" s="46"/>
      <c r="W3937" s="46"/>
      <c r="X3937" s="775"/>
      <c r="Y3937" s="775"/>
      <c r="Z3937" s="775"/>
      <c r="AA3937" s="775"/>
      <c r="AB3937" s="775"/>
    </row>
    <row r="3938" spans="1:28" s="43" customFormat="1" x14ac:dyDescent="0.2">
      <c r="A3938" s="776"/>
      <c r="B3938" s="780"/>
      <c r="D3938" s="779"/>
      <c r="E3938" s="779"/>
      <c r="F3938" s="778"/>
      <c r="G3938" s="777"/>
      <c r="H3938" s="776"/>
      <c r="I3938" s="776"/>
      <c r="J3938" s="776"/>
      <c r="K3938" s="776"/>
      <c r="L3938" s="776"/>
      <c r="M3938" s="776"/>
      <c r="N3938" s="776"/>
      <c r="O3938" s="776"/>
      <c r="P3938" s="776"/>
      <c r="Q3938" s="776"/>
      <c r="R3938" s="776"/>
      <c r="S3938" s="776"/>
      <c r="T3938" s="776"/>
      <c r="U3938" s="776"/>
      <c r="V3938" s="46"/>
      <c r="W3938" s="46"/>
      <c r="X3938" s="775"/>
      <c r="Y3938" s="775"/>
      <c r="Z3938" s="775"/>
      <c r="AA3938" s="775"/>
      <c r="AB3938" s="775"/>
    </row>
    <row r="3939" spans="1:28" s="43" customFormat="1" x14ac:dyDescent="0.2">
      <c r="A3939" s="776"/>
      <c r="B3939" s="780"/>
      <c r="D3939" s="779"/>
      <c r="E3939" s="779"/>
      <c r="F3939" s="778"/>
      <c r="G3939" s="777"/>
      <c r="H3939" s="776"/>
      <c r="I3939" s="776"/>
      <c r="J3939" s="776"/>
      <c r="K3939" s="776"/>
      <c r="L3939" s="776"/>
      <c r="M3939" s="776"/>
      <c r="N3939" s="776"/>
      <c r="O3939" s="776"/>
      <c r="P3939" s="776"/>
      <c r="Q3939" s="776"/>
      <c r="R3939" s="776"/>
      <c r="S3939" s="776"/>
      <c r="T3939" s="776"/>
      <c r="U3939" s="776"/>
      <c r="V3939" s="46"/>
      <c r="W3939" s="46"/>
      <c r="X3939" s="775"/>
      <c r="Y3939" s="775"/>
      <c r="Z3939" s="775"/>
      <c r="AA3939" s="775"/>
      <c r="AB3939" s="775"/>
    </row>
    <row r="3940" spans="1:28" s="43" customFormat="1" x14ac:dyDescent="0.2">
      <c r="A3940" s="776"/>
      <c r="B3940" s="780"/>
      <c r="D3940" s="779"/>
      <c r="E3940" s="779"/>
      <c r="F3940" s="778"/>
      <c r="G3940" s="777"/>
      <c r="H3940" s="776"/>
      <c r="I3940" s="776"/>
      <c r="J3940" s="776"/>
      <c r="K3940" s="776"/>
      <c r="L3940" s="776"/>
      <c r="M3940" s="776"/>
      <c r="N3940" s="776"/>
      <c r="O3940" s="776"/>
      <c r="P3940" s="776"/>
      <c r="Q3940" s="776"/>
      <c r="R3940" s="776"/>
      <c r="S3940" s="776"/>
      <c r="T3940" s="776"/>
      <c r="U3940" s="776"/>
      <c r="V3940" s="46"/>
      <c r="W3940" s="46"/>
      <c r="X3940" s="775"/>
      <c r="Y3940" s="775"/>
      <c r="Z3940" s="775"/>
      <c r="AA3940" s="775"/>
      <c r="AB3940" s="775"/>
    </row>
    <row r="3941" spans="1:28" s="43" customFormat="1" x14ac:dyDescent="0.2">
      <c r="A3941" s="776"/>
      <c r="B3941" s="780"/>
      <c r="D3941" s="779"/>
      <c r="E3941" s="779"/>
      <c r="F3941" s="778"/>
      <c r="G3941" s="777"/>
      <c r="H3941" s="776"/>
      <c r="I3941" s="776"/>
      <c r="J3941" s="776"/>
      <c r="K3941" s="776"/>
      <c r="L3941" s="776"/>
      <c r="M3941" s="776"/>
      <c r="N3941" s="776"/>
      <c r="O3941" s="776"/>
      <c r="P3941" s="776"/>
      <c r="Q3941" s="776"/>
      <c r="R3941" s="776"/>
      <c r="S3941" s="776"/>
      <c r="T3941" s="776"/>
      <c r="U3941" s="776"/>
      <c r="V3941" s="46"/>
      <c r="W3941" s="46"/>
      <c r="X3941" s="775"/>
      <c r="Y3941" s="775"/>
      <c r="Z3941" s="775"/>
      <c r="AA3941" s="775"/>
      <c r="AB3941" s="775"/>
    </row>
    <row r="3942" spans="1:28" s="43" customFormat="1" x14ac:dyDescent="0.2">
      <c r="A3942" s="776"/>
      <c r="B3942" s="780"/>
      <c r="D3942" s="779"/>
      <c r="E3942" s="779"/>
      <c r="F3942" s="778"/>
      <c r="G3942" s="777"/>
      <c r="H3942" s="776"/>
      <c r="I3942" s="776"/>
      <c r="J3942" s="776"/>
      <c r="K3942" s="776"/>
      <c r="L3942" s="776"/>
      <c r="M3942" s="776"/>
      <c r="N3942" s="776"/>
      <c r="O3942" s="776"/>
      <c r="P3942" s="776"/>
      <c r="Q3942" s="776"/>
      <c r="R3942" s="776"/>
      <c r="S3942" s="776"/>
      <c r="T3942" s="776"/>
      <c r="U3942" s="776"/>
      <c r="V3942" s="46"/>
      <c r="W3942" s="46"/>
      <c r="X3942" s="775"/>
      <c r="Y3942" s="775"/>
      <c r="Z3942" s="775"/>
      <c r="AA3942" s="775"/>
      <c r="AB3942" s="775"/>
    </row>
    <row r="3943" spans="1:28" s="43" customFormat="1" x14ac:dyDescent="0.2">
      <c r="A3943" s="776"/>
      <c r="B3943" s="780"/>
      <c r="D3943" s="779"/>
      <c r="E3943" s="779"/>
      <c r="F3943" s="778"/>
      <c r="G3943" s="777"/>
      <c r="H3943" s="776"/>
      <c r="I3943" s="776"/>
      <c r="J3943" s="776"/>
      <c r="K3943" s="776"/>
      <c r="L3943" s="776"/>
      <c r="M3943" s="776"/>
      <c r="N3943" s="776"/>
      <c r="O3943" s="776"/>
      <c r="P3943" s="776"/>
      <c r="Q3943" s="776"/>
      <c r="R3943" s="776"/>
      <c r="S3943" s="776"/>
      <c r="T3943" s="776"/>
      <c r="U3943" s="776"/>
      <c r="V3943" s="46"/>
      <c r="W3943" s="46"/>
      <c r="X3943" s="775"/>
      <c r="Y3943" s="775"/>
      <c r="Z3943" s="775"/>
      <c r="AA3943" s="775"/>
      <c r="AB3943" s="775"/>
    </row>
    <row r="3944" spans="1:28" s="43" customFormat="1" x14ac:dyDescent="0.2">
      <c r="A3944" s="776"/>
      <c r="B3944" s="780"/>
      <c r="D3944" s="779"/>
      <c r="E3944" s="779"/>
      <c r="F3944" s="778"/>
      <c r="G3944" s="777"/>
      <c r="H3944" s="776"/>
      <c r="I3944" s="776"/>
      <c r="J3944" s="776"/>
      <c r="K3944" s="776"/>
      <c r="L3944" s="776"/>
      <c r="M3944" s="776"/>
      <c r="N3944" s="776"/>
      <c r="O3944" s="776"/>
      <c r="P3944" s="776"/>
      <c r="Q3944" s="776"/>
      <c r="R3944" s="776"/>
      <c r="S3944" s="776"/>
      <c r="T3944" s="776"/>
      <c r="U3944" s="776"/>
      <c r="V3944" s="46"/>
      <c r="W3944" s="46"/>
      <c r="X3944" s="775"/>
      <c r="Y3944" s="775"/>
      <c r="Z3944" s="775"/>
      <c r="AA3944" s="775"/>
      <c r="AB3944" s="775"/>
    </row>
    <row r="3945" spans="1:28" s="43" customFormat="1" x14ac:dyDescent="0.2">
      <c r="A3945" s="776"/>
      <c r="B3945" s="780"/>
      <c r="D3945" s="779"/>
      <c r="E3945" s="779"/>
      <c r="F3945" s="778"/>
      <c r="G3945" s="777"/>
      <c r="H3945" s="776"/>
      <c r="I3945" s="776"/>
      <c r="J3945" s="776"/>
      <c r="K3945" s="776"/>
      <c r="L3945" s="776"/>
      <c r="M3945" s="776"/>
      <c r="N3945" s="776"/>
      <c r="O3945" s="776"/>
      <c r="P3945" s="776"/>
      <c r="Q3945" s="776"/>
      <c r="R3945" s="776"/>
      <c r="S3945" s="776"/>
      <c r="T3945" s="776"/>
      <c r="U3945" s="776"/>
      <c r="V3945" s="46"/>
      <c r="W3945" s="46"/>
      <c r="X3945" s="775"/>
      <c r="Y3945" s="775"/>
      <c r="Z3945" s="775"/>
      <c r="AA3945" s="775"/>
      <c r="AB3945" s="775"/>
    </row>
    <row r="3946" spans="1:28" s="43" customFormat="1" x14ac:dyDescent="0.2">
      <c r="A3946" s="776"/>
      <c r="B3946" s="780"/>
      <c r="D3946" s="779"/>
      <c r="E3946" s="779"/>
      <c r="F3946" s="778"/>
      <c r="G3946" s="777"/>
      <c r="H3946" s="776"/>
      <c r="I3946" s="776"/>
      <c r="J3946" s="776"/>
      <c r="K3946" s="776"/>
      <c r="L3946" s="776"/>
      <c r="M3946" s="776"/>
      <c r="N3946" s="776"/>
      <c r="O3946" s="776"/>
      <c r="P3946" s="776"/>
      <c r="Q3946" s="776"/>
      <c r="R3946" s="776"/>
      <c r="S3946" s="776"/>
      <c r="T3946" s="776"/>
      <c r="U3946" s="776"/>
      <c r="V3946" s="46"/>
      <c r="W3946" s="46"/>
      <c r="X3946" s="775"/>
      <c r="Y3946" s="775"/>
      <c r="Z3946" s="775"/>
      <c r="AA3946" s="775"/>
      <c r="AB3946" s="775"/>
    </row>
    <row r="3947" spans="1:28" s="43" customFormat="1" x14ac:dyDescent="0.2">
      <c r="A3947" s="776"/>
      <c r="B3947" s="780"/>
      <c r="D3947" s="779"/>
      <c r="E3947" s="779"/>
      <c r="F3947" s="778"/>
      <c r="G3947" s="777"/>
      <c r="H3947" s="776"/>
      <c r="I3947" s="776"/>
      <c r="J3947" s="776"/>
      <c r="K3947" s="776"/>
      <c r="L3947" s="776"/>
      <c r="M3947" s="776"/>
      <c r="N3947" s="776"/>
      <c r="O3947" s="776"/>
      <c r="P3947" s="776"/>
      <c r="Q3947" s="776"/>
      <c r="R3947" s="776"/>
      <c r="S3947" s="776"/>
      <c r="T3947" s="776"/>
      <c r="U3947" s="776"/>
      <c r="V3947" s="46"/>
      <c r="W3947" s="46"/>
      <c r="X3947" s="775"/>
      <c r="Y3947" s="775"/>
      <c r="Z3947" s="775"/>
      <c r="AA3947" s="775"/>
      <c r="AB3947" s="775"/>
    </row>
    <row r="3948" spans="1:28" s="43" customFormat="1" x14ac:dyDescent="0.2">
      <c r="A3948" s="776"/>
      <c r="B3948" s="780"/>
      <c r="D3948" s="779"/>
      <c r="E3948" s="779"/>
      <c r="F3948" s="778"/>
      <c r="G3948" s="777"/>
      <c r="H3948" s="776"/>
      <c r="I3948" s="776"/>
      <c r="J3948" s="776"/>
      <c r="K3948" s="776"/>
      <c r="L3948" s="776"/>
      <c r="M3948" s="776"/>
      <c r="N3948" s="776"/>
      <c r="O3948" s="776"/>
      <c r="P3948" s="776"/>
      <c r="Q3948" s="776"/>
      <c r="R3948" s="776"/>
      <c r="S3948" s="776"/>
      <c r="T3948" s="776"/>
      <c r="U3948" s="776"/>
      <c r="V3948" s="46"/>
      <c r="W3948" s="46"/>
      <c r="X3948" s="775"/>
      <c r="Y3948" s="775"/>
      <c r="Z3948" s="775"/>
      <c r="AA3948" s="775"/>
      <c r="AB3948" s="775"/>
    </row>
    <row r="3949" spans="1:28" s="43" customFormat="1" x14ac:dyDescent="0.2">
      <c r="A3949" s="776"/>
      <c r="B3949" s="780"/>
      <c r="D3949" s="779"/>
      <c r="E3949" s="779"/>
      <c r="F3949" s="778"/>
      <c r="G3949" s="777"/>
      <c r="H3949" s="776"/>
      <c r="I3949" s="776"/>
      <c r="J3949" s="776"/>
      <c r="K3949" s="776"/>
      <c r="L3949" s="776"/>
      <c r="M3949" s="776"/>
      <c r="N3949" s="776"/>
      <c r="O3949" s="776"/>
      <c r="P3949" s="776"/>
      <c r="Q3949" s="776"/>
      <c r="R3949" s="776"/>
      <c r="S3949" s="776"/>
      <c r="T3949" s="776"/>
      <c r="U3949" s="776"/>
      <c r="V3949" s="46"/>
      <c r="W3949" s="46"/>
      <c r="X3949" s="775"/>
      <c r="Y3949" s="775"/>
      <c r="Z3949" s="775"/>
      <c r="AA3949" s="775"/>
      <c r="AB3949" s="775"/>
    </row>
    <row r="3950" spans="1:28" s="43" customFormat="1" x14ac:dyDescent="0.2">
      <c r="A3950" s="776"/>
      <c r="B3950" s="780"/>
      <c r="D3950" s="779"/>
      <c r="E3950" s="779"/>
      <c r="F3950" s="778"/>
      <c r="G3950" s="777"/>
      <c r="H3950" s="776"/>
      <c r="I3950" s="776"/>
      <c r="J3950" s="776"/>
      <c r="K3950" s="776"/>
      <c r="L3950" s="776"/>
      <c r="M3950" s="776"/>
      <c r="N3950" s="776"/>
      <c r="O3950" s="776"/>
      <c r="P3950" s="776"/>
      <c r="Q3950" s="776"/>
      <c r="R3950" s="776"/>
      <c r="S3950" s="776"/>
      <c r="T3950" s="776"/>
      <c r="U3950" s="776"/>
      <c r="V3950" s="46"/>
      <c r="W3950" s="46"/>
      <c r="X3950" s="775"/>
      <c r="Y3950" s="775"/>
      <c r="Z3950" s="775"/>
      <c r="AA3950" s="775"/>
      <c r="AB3950" s="775"/>
    </row>
    <row r="3951" spans="1:28" s="43" customFormat="1" x14ac:dyDescent="0.2">
      <c r="A3951" s="776"/>
      <c r="B3951" s="780"/>
      <c r="D3951" s="779"/>
      <c r="E3951" s="779"/>
      <c r="F3951" s="778"/>
      <c r="G3951" s="777"/>
      <c r="H3951" s="776"/>
      <c r="I3951" s="776"/>
      <c r="J3951" s="776"/>
      <c r="K3951" s="776"/>
      <c r="L3951" s="776"/>
      <c r="M3951" s="776"/>
      <c r="N3951" s="776"/>
      <c r="O3951" s="776"/>
      <c r="P3951" s="776"/>
      <c r="Q3951" s="776"/>
      <c r="R3951" s="776"/>
      <c r="S3951" s="776"/>
      <c r="T3951" s="776"/>
      <c r="U3951" s="776"/>
      <c r="V3951" s="46"/>
      <c r="W3951" s="46"/>
      <c r="X3951" s="775"/>
      <c r="Y3951" s="775"/>
      <c r="Z3951" s="775"/>
      <c r="AA3951" s="775"/>
      <c r="AB3951" s="775"/>
    </row>
    <row r="3952" spans="1:28" s="43" customFormat="1" x14ac:dyDescent="0.2">
      <c r="A3952" s="776"/>
      <c r="B3952" s="780"/>
      <c r="D3952" s="779"/>
      <c r="E3952" s="779"/>
      <c r="F3952" s="778"/>
      <c r="G3952" s="777"/>
      <c r="H3952" s="776"/>
      <c r="I3952" s="776"/>
      <c r="J3952" s="776"/>
      <c r="K3952" s="776"/>
      <c r="L3952" s="776"/>
      <c r="M3952" s="776"/>
      <c r="N3952" s="776"/>
      <c r="O3952" s="776"/>
      <c r="P3952" s="776"/>
      <c r="Q3952" s="776"/>
      <c r="R3952" s="776"/>
      <c r="S3952" s="776"/>
      <c r="T3952" s="776"/>
      <c r="U3952" s="776"/>
      <c r="V3952" s="46"/>
      <c r="W3952" s="46"/>
      <c r="X3952" s="775"/>
      <c r="Y3952" s="775"/>
      <c r="Z3952" s="775"/>
      <c r="AA3952" s="775"/>
      <c r="AB3952" s="775"/>
    </row>
    <row r="3953" spans="1:28" s="43" customFormat="1" x14ac:dyDescent="0.2">
      <c r="A3953" s="776"/>
      <c r="B3953" s="780"/>
      <c r="D3953" s="779"/>
      <c r="E3953" s="779"/>
      <c r="F3953" s="778"/>
      <c r="G3953" s="777"/>
      <c r="H3953" s="776"/>
      <c r="I3953" s="776"/>
      <c r="J3953" s="776"/>
      <c r="K3953" s="776"/>
      <c r="L3953" s="776"/>
      <c r="M3953" s="776"/>
      <c r="N3953" s="776"/>
      <c r="O3953" s="776"/>
      <c r="P3953" s="776"/>
      <c r="Q3953" s="776"/>
      <c r="R3953" s="776"/>
      <c r="S3953" s="776"/>
      <c r="T3953" s="776"/>
      <c r="U3953" s="776"/>
      <c r="V3953" s="46"/>
      <c r="W3953" s="46"/>
      <c r="X3953" s="775"/>
      <c r="Y3953" s="775"/>
      <c r="Z3953" s="775"/>
      <c r="AA3953" s="775"/>
      <c r="AB3953" s="775"/>
    </row>
    <row r="3954" spans="1:28" s="43" customFormat="1" x14ac:dyDescent="0.2">
      <c r="A3954" s="776"/>
      <c r="B3954" s="780"/>
      <c r="D3954" s="779"/>
      <c r="E3954" s="779"/>
      <c r="F3954" s="778"/>
      <c r="G3954" s="777"/>
      <c r="H3954" s="776"/>
      <c r="I3954" s="776"/>
      <c r="J3954" s="776"/>
      <c r="K3954" s="776"/>
      <c r="L3954" s="776"/>
      <c r="M3954" s="776"/>
      <c r="N3954" s="776"/>
      <c r="O3954" s="776"/>
      <c r="P3954" s="776"/>
      <c r="Q3954" s="776"/>
      <c r="R3954" s="776"/>
      <c r="S3954" s="776"/>
      <c r="T3954" s="776"/>
      <c r="U3954" s="776"/>
      <c r="V3954" s="46"/>
      <c r="W3954" s="46"/>
      <c r="X3954" s="775"/>
      <c r="Y3954" s="775"/>
      <c r="Z3954" s="775"/>
      <c r="AA3954" s="775"/>
      <c r="AB3954" s="775"/>
    </row>
    <row r="3955" spans="1:28" s="43" customFormat="1" x14ac:dyDescent="0.2">
      <c r="A3955" s="776"/>
      <c r="B3955" s="780"/>
      <c r="D3955" s="779"/>
      <c r="E3955" s="779"/>
      <c r="F3955" s="778"/>
      <c r="G3955" s="777"/>
      <c r="H3955" s="776"/>
      <c r="I3955" s="776"/>
      <c r="J3955" s="776"/>
      <c r="K3955" s="776"/>
      <c r="L3955" s="776"/>
      <c r="M3955" s="776"/>
      <c r="N3955" s="776"/>
      <c r="O3955" s="776"/>
      <c r="P3955" s="776"/>
      <c r="Q3955" s="776"/>
      <c r="R3955" s="776"/>
      <c r="S3955" s="776"/>
      <c r="T3955" s="776"/>
      <c r="U3955" s="776"/>
      <c r="V3955" s="46"/>
      <c r="W3955" s="46"/>
      <c r="X3955" s="775"/>
      <c r="Y3955" s="775"/>
      <c r="Z3955" s="775"/>
      <c r="AA3955" s="775"/>
      <c r="AB3955" s="775"/>
    </row>
    <row r="3956" spans="1:28" s="43" customFormat="1" x14ac:dyDescent="0.2">
      <c r="A3956" s="776"/>
      <c r="B3956" s="780"/>
      <c r="D3956" s="779"/>
      <c r="E3956" s="779"/>
      <c r="F3956" s="778"/>
      <c r="G3956" s="777"/>
      <c r="H3956" s="776"/>
      <c r="I3956" s="776"/>
      <c r="J3956" s="776"/>
      <c r="K3956" s="776"/>
      <c r="L3956" s="776"/>
      <c r="M3956" s="776"/>
      <c r="N3956" s="776"/>
      <c r="O3956" s="776"/>
      <c r="P3956" s="776"/>
      <c r="Q3956" s="776"/>
      <c r="R3956" s="776"/>
      <c r="S3956" s="776"/>
      <c r="T3956" s="776"/>
      <c r="U3956" s="776"/>
      <c r="V3956" s="46"/>
      <c r="W3956" s="46"/>
      <c r="X3956" s="775"/>
      <c r="Y3956" s="775"/>
      <c r="Z3956" s="775"/>
      <c r="AA3956" s="775"/>
      <c r="AB3956" s="775"/>
    </row>
    <row r="3957" spans="1:28" s="43" customFormat="1" x14ac:dyDescent="0.2">
      <c r="A3957" s="776"/>
      <c r="B3957" s="780"/>
      <c r="D3957" s="779"/>
      <c r="E3957" s="779"/>
      <c r="F3957" s="778"/>
      <c r="G3957" s="777"/>
      <c r="H3957" s="776"/>
      <c r="I3957" s="776"/>
      <c r="J3957" s="776"/>
      <c r="K3957" s="776"/>
      <c r="L3957" s="776"/>
      <c r="M3957" s="776"/>
      <c r="N3957" s="776"/>
      <c r="O3957" s="776"/>
      <c r="P3957" s="776"/>
      <c r="Q3957" s="776"/>
      <c r="R3957" s="776"/>
      <c r="S3957" s="776"/>
      <c r="T3957" s="776"/>
      <c r="U3957" s="776"/>
      <c r="V3957" s="46"/>
      <c r="W3957" s="46"/>
      <c r="X3957" s="775"/>
      <c r="Y3957" s="775"/>
      <c r="Z3957" s="775"/>
      <c r="AA3957" s="775"/>
      <c r="AB3957" s="775"/>
    </row>
    <row r="3958" spans="1:28" s="43" customFormat="1" x14ac:dyDescent="0.2">
      <c r="A3958" s="776"/>
      <c r="B3958" s="780"/>
      <c r="D3958" s="779"/>
      <c r="E3958" s="779"/>
      <c r="F3958" s="778"/>
      <c r="G3958" s="777"/>
      <c r="H3958" s="776"/>
      <c r="I3958" s="776"/>
      <c r="J3958" s="776"/>
      <c r="K3958" s="776"/>
      <c r="L3958" s="776"/>
      <c r="M3958" s="776"/>
      <c r="N3958" s="776"/>
      <c r="O3958" s="776"/>
      <c r="P3958" s="776"/>
      <c r="Q3958" s="776"/>
      <c r="R3958" s="776"/>
      <c r="S3958" s="776"/>
      <c r="T3958" s="776"/>
      <c r="U3958" s="776"/>
      <c r="V3958" s="46"/>
      <c r="W3958" s="46"/>
      <c r="X3958" s="775"/>
      <c r="Y3958" s="775"/>
      <c r="Z3958" s="775"/>
      <c r="AA3958" s="775"/>
      <c r="AB3958" s="775"/>
    </row>
    <row r="3959" spans="1:28" s="43" customFormat="1" x14ac:dyDescent="0.2">
      <c r="A3959" s="776"/>
      <c r="B3959" s="780"/>
      <c r="D3959" s="779"/>
      <c r="E3959" s="779"/>
      <c r="F3959" s="778"/>
      <c r="G3959" s="777"/>
      <c r="H3959" s="776"/>
      <c r="I3959" s="776"/>
      <c r="J3959" s="776"/>
      <c r="K3959" s="776"/>
      <c r="L3959" s="776"/>
      <c r="M3959" s="776"/>
      <c r="N3959" s="776"/>
      <c r="O3959" s="776"/>
      <c r="P3959" s="776"/>
      <c r="Q3959" s="776"/>
      <c r="R3959" s="776"/>
      <c r="S3959" s="776"/>
      <c r="T3959" s="776"/>
      <c r="U3959" s="776"/>
      <c r="V3959" s="46"/>
      <c r="W3959" s="46"/>
      <c r="X3959" s="775"/>
      <c r="Y3959" s="775"/>
      <c r="Z3959" s="775"/>
      <c r="AA3959" s="775"/>
      <c r="AB3959" s="775"/>
    </row>
    <row r="3960" spans="1:28" s="43" customFormat="1" x14ac:dyDescent="0.2">
      <c r="A3960" s="776"/>
      <c r="B3960" s="780"/>
      <c r="D3960" s="779"/>
      <c r="E3960" s="779"/>
      <c r="F3960" s="778"/>
      <c r="G3960" s="777"/>
      <c r="H3960" s="776"/>
      <c r="I3960" s="776"/>
      <c r="J3960" s="776"/>
      <c r="K3960" s="776"/>
      <c r="L3960" s="776"/>
      <c r="M3960" s="776"/>
      <c r="N3960" s="776"/>
      <c r="O3960" s="776"/>
      <c r="P3960" s="776"/>
      <c r="Q3960" s="776"/>
      <c r="R3960" s="776"/>
      <c r="S3960" s="776"/>
      <c r="T3960" s="776"/>
      <c r="U3960" s="776"/>
      <c r="V3960" s="46"/>
      <c r="W3960" s="46"/>
      <c r="X3960" s="775"/>
      <c r="Y3960" s="775"/>
      <c r="Z3960" s="775"/>
      <c r="AA3960" s="775"/>
      <c r="AB3960" s="775"/>
    </row>
    <row r="3961" spans="1:28" s="43" customFormat="1" x14ac:dyDescent="0.2">
      <c r="A3961" s="776"/>
      <c r="B3961" s="780"/>
      <c r="D3961" s="779"/>
      <c r="E3961" s="779"/>
      <c r="F3961" s="778"/>
      <c r="G3961" s="777"/>
      <c r="H3961" s="776"/>
      <c r="I3961" s="776"/>
      <c r="J3961" s="776"/>
      <c r="K3961" s="776"/>
      <c r="L3961" s="776"/>
      <c r="M3961" s="776"/>
      <c r="N3961" s="776"/>
      <c r="O3961" s="776"/>
      <c r="P3961" s="776"/>
      <c r="Q3961" s="776"/>
      <c r="R3961" s="776"/>
      <c r="S3961" s="776"/>
      <c r="T3961" s="776"/>
      <c r="U3961" s="776"/>
      <c r="V3961" s="46"/>
      <c r="W3961" s="46"/>
      <c r="X3961" s="775"/>
      <c r="Y3961" s="775"/>
      <c r="Z3961" s="775"/>
      <c r="AA3961" s="775"/>
      <c r="AB3961" s="775"/>
    </row>
    <row r="3962" spans="1:28" s="43" customFormat="1" x14ac:dyDescent="0.2">
      <c r="A3962" s="776"/>
      <c r="B3962" s="780"/>
      <c r="D3962" s="779"/>
      <c r="E3962" s="779"/>
      <c r="F3962" s="778"/>
      <c r="G3962" s="777"/>
      <c r="H3962" s="776"/>
      <c r="I3962" s="776"/>
      <c r="J3962" s="776"/>
      <c r="K3962" s="776"/>
      <c r="L3962" s="776"/>
      <c r="M3962" s="776"/>
      <c r="N3962" s="776"/>
      <c r="O3962" s="776"/>
      <c r="P3962" s="776"/>
      <c r="Q3962" s="776"/>
      <c r="R3962" s="776"/>
      <c r="S3962" s="776"/>
      <c r="T3962" s="776"/>
      <c r="U3962" s="776"/>
      <c r="V3962" s="46"/>
      <c r="W3962" s="46"/>
      <c r="X3962" s="775"/>
      <c r="Y3962" s="775"/>
      <c r="Z3962" s="775"/>
      <c r="AA3962" s="775"/>
      <c r="AB3962" s="775"/>
    </row>
    <row r="3963" spans="1:28" s="43" customFormat="1" x14ac:dyDescent="0.2">
      <c r="A3963" s="776"/>
      <c r="B3963" s="780"/>
      <c r="D3963" s="779"/>
      <c r="E3963" s="779"/>
      <c r="F3963" s="778"/>
      <c r="G3963" s="777"/>
      <c r="H3963" s="776"/>
      <c r="I3963" s="776"/>
      <c r="J3963" s="776"/>
      <c r="K3963" s="776"/>
      <c r="L3963" s="776"/>
      <c r="M3963" s="776"/>
      <c r="N3963" s="776"/>
      <c r="O3963" s="776"/>
      <c r="P3963" s="776"/>
      <c r="Q3963" s="776"/>
      <c r="R3963" s="776"/>
      <c r="S3963" s="776"/>
      <c r="T3963" s="776"/>
      <c r="U3963" s="776"/>
      <c r="V3963" s="46"/>
      <c r="W3963" s="46"/>
      <c r="X3963" s="775"/>
      <c r="Y3963" s="775"/>
      <c r="Z3963" s="775"/>
      <c r="AA3963" s="775"/>
      <c r="AB3963" s="775"/>
    </row>
    <row r="3964" spans="1:28" s="43" customFormat="1" x14ac:dyDescent="0.2">
      <c r="A3964" s="776"/>
      <c r="B3964" s="780"/>
      <c r="D3964" s="779"/>
      <c r="E3964" s="779"/>
      <c r="F3964" s="778"/>
      <c r="G3964" s="777"/>
      <c r="H3964" s="776"/>
      <c r="I3964" s="776"/>
      <c r="J3964" s="776"/>
      <c r="K3964" s="776"/>
      <c r="L3964" s="776"/>
      <c r="M3964" s="776"/>
      <c r="N3964" s="776"/>
      <c r="O3964" s="776"/>
      <c r="P3964" s="776"/>
      <c r="Q3964" s="776"/>
      <c r="R3964" s="776"/>
      <c r="S3964" s="776"/>
      <c r="T3964" s="776"/>
      <c r="U3964" s="776"/>
      <c r="V3964" s="46"/>
      <c r="W3964" s="46"/>
      <c r="X3964" s="775"/>
      <c r="Y3964" s="775"/>
      <c r="Z3964" s="775"/>
      <c r="AA3964" s="775"/>
      <c r="AB3964" s="775"/>
    </row>
    <row r="3965" spans="1:28" s="43" customFormat="1" x14ac:dyDescent="0.2">
      <c r="A3965" s="776"/>
      <c r="B3965" s="780"/>
      <c r="D3965" s="779"/>
      <c r="E3965" s="779"/>
      <c r="F3965" s="778"/>
      <c r="G3965" s="777"/>
      <c r="H3965" s="776"/>
      <c r="I3965" s="776"/>
      <c r="J3965" s="776"/>
      <c r="K3965" s="776"/>
      <c r="L3965" s="776"/>
      <c r="M3965" s="776"/>
      <c r="N3965" s="776"/>
      <c r="O3965" s="776"/>
      <c r="P3965" s="776"/>
      <c r="Q3965" s="776"/>
      <c r="R3965" s="776"/>
      <c r="S3965" s="776"/>
      <c r="T3965" s="776"/>
      <c r="U3965" s="776"/>
      <c r="V3965" s="46"/>
      <c r="W3965" s="46"/>
      <c r="X3965" s="775"/>
      <c r="Y3965" s="775"/>
      <c r="Z3965" s="775"/>
      <c r="AA3965" s="775"/>
      <c r="AB3965" s="775"/>
    </row>
    <row r="3966" spans="1:28" s="43" customFormat="1" x14ac:dyDescent="0.2">
      <c r="A3966" s="776"/>
      <c r="B3966" s="780"/>
      <c r="D3966" s="779"/>
      <c r="E3966" s="779"/>
      <c r="F3966" s="778"/>
      <c r="G3966" s="777"/>
      <c r="H3966" s="776"/>
      <c r="I3966" s="776"/>
      <c r="J3966" s="776"/>
      <c r="K3966" s="776"/>
      <c r="L3966" s="776"/>
      <c r="M3966" s="776"/>
      <c r="N3966" s="776"/>
      <c r="O3966" s="776"/>
      <c r="P3966" s="776"/>
      <c r="Q3966" s="776"/>
      <c r="R3966" s="776"/>
      <c r="S3966" s="776"/>
      <c r="T3966" s="776"/>
      <c r="U3966" s="776"/>
      <c r="V3966" s="46"/>
      <c r="W3966" s="46"/>
      <c r="X3966" s="775"/>
      <c r="Y3966" s="775"/>
      <c r="Z3966" s="775"/>
      <c r="AA3966" s="775"/>
      <c r="AB3966" s="775"/>
    </row>
    <row r="3967" spans="1:28" s="43" customFormat="1" x14ac:dyDescent="0.2">
      <c r="A3967" s="776"/>
      <c r="B3967" s="780"/>
      <c r="D3967" s="779"/>
      <c r="E3967" s="779"/>
      <c r="F3967" s="778"/>
      <c r="G3967" s="777"/>
      <c r="H3967" s="776"/>
      <c r="I3967" s="776"/>
      <c r="J3967" s="776"/>
      <c r="K3967" s="776"/>
      <c r="L3967" s="776"/>
      <c r="M3967" s="776"/>
      <c r="N3967" s="776"/>
      <c r="O3967" s="776"/>
      <c r="P3967" s="776"/>
      <c r="Q3967" s="776"/>
      <c r="R3967" s="776"/>
      <c r="S3967" s="776"/>
      <c r="T3967" s="776"/>
      <c r="U3967" s="776"/>
      <c r="V3967" s="46"/>
      <c r="W3967" s="46"/>
      <c r="X3967" s="775"/>
      <c r="Y3967" s="775"/>
      <c r="Z3967" s="775"/>
      <c r="AA3967" s="775"/>
      <c r="AB3967" s="775"/>
    </row>
    <row r="3968" spans="1:28" s="43" customFormat="1" x14ac:dyDescent="0.2">
      <c r="A3968" s="776"/>
      <c r="B3968" s="780"/>
      <c r="D3968" s="779"/>
      <c r="E3968" s="779"/>
      <c r="F3968" s="778"/>
      <c r="G3968" s="777"/>
      <c r="H3968" s="776"/>
      <c r="I3968" s="776"/>
      <c r="J3968" s="776"/>
      <c r="K3968" s="776"/>
      <c r="L3968" s="776"/>
      <c r="M3968" s="776"/>
      <c r="N3968" s="776"/>
      <c r="O3968" s="776"/>
      <c r="P3968" s="776"/>
      <c r="Q3968" s="776"/>
      <c r="R3968" s="776"/>
      <c r="S3968" s="776"/>
      <c r="T3968" s="776"/>
      <c r="U3968" s="776"/>
      <c r="V3968" s="46"/>
      <c r="W3968" s="46"/>
      <c r="X3968" s="775"/>
      <c r="Y3968" s="775"/>
      <c r="Z3968" s="775"/>
      <c r="AA3968" s="775"/>
      <c r="AB3968" s="775"/>
    </row>
    <row r="3969" spans="1:28" s="43" customFormat="1" x14ac:dyDescent="0.2">
      <c r="A3969" s="776"/>
      <c r="B3969" s="780"/>
      <c r="D3969" s="779"/>
      <c r="E3969" s="779"/>
      <c r="F3969" s="778"/>
      <c r="G3969" s="777"/>
      <c r="H3969" s="776"/>
      <c r="I3969" s="776"/>
      <c r="J3969" s="776"/>
      <c r="K3969" s="776"/>
      <c r="L3969" s="776"/>
      <c r="M3969" s="776"/>
      <c r="N3969" s="776"/>
      <c r="O3969" s="776"/>
      <c r="P3969" s="776"/>
      <c r="Q3969" s="776"/>
      <c r="R3969" s="776"/>
      <c r="S3969" s="776"/>
      <c r="T3969" s="776"/>
      <c r="U3969" s="776"/>
      <c r="V3969" s="46"/>
      <c r="W3969" s="46"/>
      <c r="X3969" s="775"/>
      <c r="Y3969" s="775"/>
      <c r="Z3969" s="775"/>
      <c r="AA3969" s="775"/>
      <c r="AB3969" s="775"/>
    </row>
    <row r="3970" spans="1:28" s="43" customFormat="1" x14ac:dyDescent="0.2">
      <c r="A3970" s="776"/>
      <c r="B3970" s="780"/>
      <c r="D3970" s="779"/>
      <c r="E3970" s="779"/>
      <c r="F3970" s="778"/>
      <c r="G3970" s="777"/>
      <c r="H3970" s="776"/>
      <c r="I3970" s="776"/>
      <c r="J3970" s="776"/>
      <c r="K3970" s="776"/>
      <c r="L3970" s="776"/>
      <c r="M3970" s="776"/>
      <c r="N3970" s="776"/>
      <c r="O3970" s="776"/>
      <c r="P3970" s="776"/>
      <c r="Q3970" s="776"/>
      <c r="R3970" s="776"/>
      <c r="S3970" s="776"/>
      <c r="T3970" s="776"/>
      <c r="U3970" s="776"/>
      <c r="V3970" s="46"/>
      <c r="W3970" s="46"/>
      <c r="X3970" s="775"/>
      <c r="Y3970" s="775"/>
      <c r="Z3970" s="775"/>
      <c r="AA3970" s="775"/>
      <c r="AB3970" s="775"/>
    </row>
    <row r="3971" spans="1:28" s="43" customFormat="1" x14ac:dyDescent="0.2">
      <c r="A3971" s="776"/>
      <c r="B3971" s="780"/>
      <c r="D3971" s="779"/>
      <c r="E3971" s="779"/>
      <c r="F3971" s="778"/>
      <c r="G3971" s="777"/>
      <c r="H3971" s="776"/>
      <c r="I3971" s="776"/>
      <c r="J3971" s="776"/>
      <c r="K3971" s="776"/>
      <c r="L3971" s="776"/>
      <c r="M3971" s="776"/>
      <c r="N3971" s="776"/>
      <c r="O3971" s="776"/>
      <c r="P3971" s="776"/>
      <c r="Q3971" s="776"/>
      <c r="R3971" s="776"/>
      <c r="S3971" s="776"/>
      <c r="T3971" s="776"/>
      <c r="U3971" s="776"/>
      <c r="V3971" s="46"/>
      <c r="W3971" s="46"/>
      <c r="X3971" s="775"/>
      <c r="Y3971" s="775"/>
      <c r="Z3971" s="775"/>
      <c r="AA3971" s="775"/>
      <c r="AB3971" s="775"/>
    </row>
    <row r="3972" spans="1:28" s="43" customFormat="1" x14ac:dyDescent="0.2">
      <c r="A3972" s="776"/>
      <c r="B3972" s="780"/>
      <c r="D3972" s="779"/>
      <c r="E3972" s="779"/>
      <c r="F3972" s="778"/>
      <c r="G3972" s="777"/>
      <c r="H3972" s="776"/>
      <c r="I3972" s="776"/>
      <c r="J3972" s="776"/>
      <c r="K3972" s="776"/>
      <c r="L3972" s="776"/>
      <c r="M3972" s="776"/>
      <c r="N3972" s="776"/>
      <c r="O3972" s="776"/>
      <c r="P3972" s="776"/>
      <c r="Q3972" s="776"/>
      <c r="R3972" s="776"/>
      <c r="S3972" s="776"/>
      <c r="T3972" s="776"/>
      <c r="U3972" s="776"/>
      <c r="V3972" s="46"/>
      <c r="W3972" s="46"/>
      <c r="X3972" s="775"/>
      <c r="Y3972" s="775"/>
      <c r="Z3972" s="775"/>
      <c r="AA3972" s="775"/>
      <c r="AB3972" s="775"/>
    </row>
    <row r="3973" spans="1:28" s="43" customFormat="1" x14ac:dyDescent="0.2">
      <c r="A3973" s="776"/>
      <c r="B3973" s="780"/>
      <c r="D3973" s="779"/>
      <c r="E3973" s="779"/>
      <c r="F3973" s="778"/>
      <c r="G3973" s="777"/>
      <c r="H3973" s="776"/>
      <c r="I3973" s="776"/>
      <c r="J3973" s="776"/>
      <c r="K3973" s="776"/>
      <c r="L3973" s="776"/>
      <c r="M3973" s="776"/>
      <c r="N3973" s="776"/>
      <c r="O3973" s="776"/>
      <c r="P3973" s="776"/>
      <c r="Q3973" s="776"/>
      <c r="R3973" s="776"/>
      <c r="S3973" s="776"/>
      <c r="T3973" s="776"/>
      <c r="U3973" s="776"/>
      <c r="V3973" s="46"/>
      <c r="W3973" s="46"/>
      <c r="X3973" s="775"/>
      <c r="Y3973" s="775"/>
      <c r="Z3973" s="775"/>
      <c r="AA3973" s="775"/>
      <c r="AB3973" s="775"/>
    </row>
    <row r="3974" spans="1:28" s="43" customFormat="1" x14ac:dyDescent="0.2">
      <c r="A3974" s="776"/>
      <c r="B3974" s="780"/>
      <c r="D3974" s="779"/>
      <c r="E3974" s="779"/>
      <c r="F3974" s="778"/>
      <c r="G3974" s="777"/>
      <c r="H3974" s="776"/>
      <c r="I3974" s="776"/>
      <c r="J3974" s="776"/>
      <c r="K3974" s="776"/>
      <c r="L3974" s="776"/>
      <c r="M3974" s="776"/>
      <c r="N3974" s="776"/>
      <c r="O3974" s="776"/>
      <c r="P3974" s="776"/>
      <c r="Q3974" s="776"/>
      <c r="R3974" s="776"/>
      <c r="S3974" s="776"/>
      <c r="T3974" s="776"/>
      <c r="U3974" s="776"/>
      <c r="V3974" s="46"/>
      <c r="W3974" s="46"/>
      <c r="X3974" s="775"/>
      <c r="Y3974" s="775"/>
      <c r="Z3974" s="775"/>
      <c r="AA3974" s="775"/>
      <c r="AB3974" s="775"/>
    </row>
    <row r="3975" spans="1:28" s="43" customFormat="1" x14ac:dyDescent="0.2">
      <c r="A3975" s="776"/>
      <c r="B3975" s="780"/>
      <c r="D3975" s="779"/>
      <c r="E3975" s="779"/>
      <c r="F3975" s="778"/>
      <c r="G3975" s="777"/>
      <c r="H3975" s="776"/>
      <c r="I3975" s="776"/>
      <c r="J3975" s="776"/>
      <c r="K3975" s="776"/>
      <c r="L3975" s="776"/>
      <c r="M3975" s="776"/>
      <c r="N3975" s="776"/>
      <c r="O3975" s="776"/>
      <c r="P3975" s="776"/>
      <c r="Q3975" s="776"/>
      <c r="R3975" s="776"/>
      <c r="S3975" s="776"/>
      <c r="T3975" s="776"/>
      <c r="U3975" s="776"/>
      <c r="V3975" s="46"/>
      <c r="W3975" s="46"/>
      <c r="X3975" s="775"/>
      <c r="Y3975" s="775"/>
      <c r="Z3975" s="775"/>
      <c r="AA3975" s="775"/>
      <c r="AB3975" s="775"/>
    </row>
    <row r="3976" spans="1:28" s="43" customFormat="1" x14ac:dyDescent="0.2">
      <c r="A3976" s="776"/>
      <c r="B3976" s="780"/>
      <c r="D3976" s="779"/>
      <c r="E3976" s="779"/>
      <c r="F3976" s="778"/>
      <c r="G3976" s="777"/>
      <c r="H3976" s="776"/>
      <c r="I3976" s="776"/>
      <c r="J3976" s="776"/>
      <c r="K3976" s="776"/>
      <c r="L3976" s="776"/>
      <c r="M3976" s="776"/>
      <c r="N3976" s="776"/>
      <c r="O3976" s="776"/>
      <c r="P3976" s="776"/>
      <c r="Q3976" s="776"/>
      <c r="R3976" s="776"/>
      <c r="S3976" s="776"/>
      <c r="T3976" s="776"/>
      <c r="U3976" s="776"/>
      <c r="V3976" s="46"/>
      <c r="W3976" s="46"/>
      <c r="X3976" s="775"/>
      <c r="Y3976" s="775"/>
      <c r="Z3976" s="775"/>
      <c r="AA3976" s="775"/>
      <c r="AB3976" s="775"/>
    </row>
    <row r="3977" spans="1:28" s="43" customFormat="1" x14ac:dyDescent="0.2">
      <c r="A3977" s="776"/>
      <c r="B3977" s="780"/>
      <c r="D3977" s="779"/>
      <c r="E3977" s="779"/>
      <c r="F3977" s="778"/>
      <c r="G3977" s="777"/>
      <c r="H3977" s="776"/>
      <c r="I3977" s="776"/>
      <c r="J3977" s="776"/>
      <c r="K3977" s="776"/>
      <c r="L3977" s="776"/>
      <c r="M3977" s="776"/>
      <c r="N3977" s="776"/>
      <c r="O3977" s="776"/>
      <c r="P3977" s="776"/>
      <c r="Q3977" s="776"/>
      <c r="R3977" s="776"/>
      <c r="S3977" s="776"/>
      <c r="T3977" s="776"/>
      <c r="U3977" s="776"/>
      <c r="V3977" s="46"/>
      <c r="W3977" s="46"/>
      <c r="X3977" s="775"/>
      <c r="Y3977" s="775"/>
      <c r="Z3977" s="775"/>
      <c r="AA3977" s="775"/>
      <c r="AB3977" s="775"/>
    </row>
    <row r="3978" spans="1:28" s="43" customFormat="1" x14ac:dyDescent="0.2">
      <c r="A3978" s="776"/>
      <c r="B3978" s="780"/>
      <c r="D3978" s="779"/>
      <c r="E3978" s="779"/>
      <c r="F3978" s="778"/>
      <c r="G3978" s="777"/>
      <c r="H3978" s="776"/>
      <c r="I3978" s="776"/>
      <c r="J3978" s="776"/>
      <c r="K3978" s="776"/>
      <c r="L3978" s="776"/>
      <c r="M3978" s="776"/>
      <c r="N3978" s="776"/>
      <c r="O3978" s="776"/>
      <c r="P3978" s="776"/>
      <c r="Q3978" s="776"/>
      <c r="R3978" s="776"/>
      <c r="S3978" s="776"/>
      <c r="T3978" s="776"/>
      <c r="U3978" s="776"/>
      <c r="V3978" s="46"/>
      <c r="W3978" s="46"/>
      <c r="X3978" s="775"/>
      <c r="Y3978" s="775"/>
      <c r="Z3978" s="775"/>
      <c r="AA3978" s="775"/>
      <c r="AB3978" s="775"/>
    </row>
    <row r="3979" spans="1:28" s="43" customFormat="1" x14ac:dyDescent="0.2">
      <c r="A3979" s="776"/>
      <c r="B3979" s="780"/>
      <c r="D3979" s="779"/>
      <c r="E3979" s="779"/>
      <c r="F3979" s="778"/>
      <c r="G3979" s="777"/>
      <c r="H3979" s="776"/>
      <c r="I3979" s="776"/>
      <c r="J3979" s="776"/>
      <c r="K3979" s="776"/>
      <c r="L3979" s="776"/>
      <c r="M3979" s="776"/>
      <c r="N3979" s="776"/>
      <c r="O3979" s="776"/>
      <c r="P3979" s="776"/>
      <c r="Q3979" s="776"/>
      <c r="R3979" s="776"/>
      <c r="S3979" s="776"/>
      <c r="T3979" s="776"/>
      <c r="U3979" s="776"/>
      <c r="V3979" s="46"/>
      <c r="W3979" s="46"/>
      <c r="X3979" s="775"/>
      <c r="Y3979" s="775"/>
      <c r="Z3979" s="775"/>
      <c r="AA3979" s="775"/>
      <c r="AB3979" s="775"/>
    </row>
    <row r="3980" spans="1:28" s="43" customFormat="1" x14ac:dyDescent="0.2">
      <c r="A3980" s="776"/>
      <c r="B3980" s="780"/>
      <c r="D3980" s="779"/>
      <c r="E3980" s="779"/>
      <c r="F3980" s="778"/>
      <c r="G3980" s="777"/>
      <c r="H3980" s="776"/>
      <c r="I3980" s="776"/>
      <c r="J3980" s="776"/>
      <c r="K3980" s="776"/>
      <c r="L3980" s="776"/>
      <c r="M3980" s="776"/>
      <c r="N3980" s="776"/>
      <c r="O3980" s="776"/>
      <c r="P3980" s="776"/>
      <c r="Q3980" s="776"/>
      <c r="R3980" s="776"/>
      <c r="S3980" s="776"/>
      <c r="T3980" s="776"/>
      <c r="U3980" s="776"/>
      <c r="V3980" s="46"/>
      <c r="W3980" s="46"/>
      <c r="X3980" s="775"/>
      <c r="Y3980" s="775"/>
      <c r="Z3980" s="775"/>
      <c r="AA3980" s="775"/>
      <c r="AB3980" s="775"/>
    </row>
    <row r="3981" spans="1:28" s="43" customFormat="1" x14ac:dyDescent="0.2">
      <c r="A3981" s="776"/>
      <c r="B3981" s="780"/>
      <c r="D3981" s="779"/>
      <c r="E3981" s="779"/>
      <c r="F3981" s="778"/>
      <c r="G3981" s="777"/>
      <c r="H3981" s="776"/>
      <c r="I3981" s="776"/>
      <c r="J3981" s="776"/>
      <c r="K3981" s="776"/>
      <c r="L3981" s="776"/>
      <c r="M3981" s="776"/>
      <c r="N3981" s="776"/>
      <c r="O3981" s="776"/>
      <c r="P3981" s="776"/>
      <c r="Q3981" s="776"/>
      <c r="R3981" s="776"/>
      <c r="S3981" s="776"/>
      <c r="T3981" s="776"/>
      <c r="U3981" s="776"/>
      <c r="V3981" s="46"/>
      <c r="W3981" s="46"/>
      <c r="X3981" s="775"/>
      <c r="Y3981" s="775"/>
      <c r="Z3981" s="775"/>
      <c r="AA3981" s="775"/>
      <c r="AB3981" s="775"/>
    </row>
    <row r="3982" spans="1:28" s="43" customFormat="1" x14ac:dyDescent="0.2">
      <c r="A3982" s="776"/>
      <c r="B3982" s="780"/>
      <c r="D3982" s="779"/>
      <c r="E3982" s="779"/>
      <c r="F3982" s="778"/>
      <c r="G3982" s="777"/>
      <c r="H3982" s="776"/>
      <c r="I3982" s="776"/>
      <c r="J3982" s="776"/>
      <c r="K3982" s="776"/>
      <c r="L3982" s="776"/>
      <c r="M3982" s="776"/>
      <c r="N3982" s="776"/>
      <c r="O3982" s="776"/>
      <c r="P3982" s="776"/>
      <c r="Q3982" s="776"/>
      <c r="R3982" s="776"/>
      <c r="S3982" s="776"/>
      <c r="T3982" s="776"/>
      <c r="U3982" s="776"/>
      <c r="V3982" s="46"/>
      <c r="W3982" s="46"/>
      <c r="X3982" s="775"/>
      <c r="Y3982" s="775"/>
      <c r="Z3982" s="775"/>
      <c r="AA3982" s="775"/>
      <c r="AB3982" s="775"/>
    </row>
    <row r="3983" spans="1:28" s="43" customFormat="1" x14ac:dyDescent="0.2">
      <c r="A3983" s="776"/>
      <c r="B3983" s="780"/>
      <c r="D3983" s="779"/>
      <c r="E3983" s="779"/>
      <c r="F3983" s="778"/>
      <c r="G3983" s="777"/>
      <c r="H3983" s="776"/>
      <c r="I3983" s="776"/>
      <c r="J3983" s="776"/>
      <c r="K3983" s="776"/>
      <c r="L3983" s="776"/>
      <c r="M3983" s="776"/>
      <c r="N3983" s="776"/>
      <c r="O3983" s="776"/>
      <c r="P3983" s="776"/>
      <c r="Q3983" s="776"/>
      <c r="R3983" s="776"/>
      <c r="S3983" s="776"/>
      <c r="T3983" s="776"/>
      <c r="U3983" s="776"/>
      <c r="V3983" s="46"/>
      <c r="W3983" s="46"/>
      <c r="X3983" s="775"/>
      <c r="Y3983" s="775"/>
      <c r="Z3983" s="775"/>
      <c r="AA3983" s="775"/>
      <c r="AB3983" s="775"/>
    </row>
    <row r="3984" spans="1:28" s="43" customFormat="1" x14ac:dyDescent="0.2">
      <c r="A3984" s="776"/>
      <c r="B3984" s="780"/>
      <c r="D3984" s="779"/>
      <c r="E3984" s="779"/>
      <c r="F3984" s="778"/>
      <c r="G3984" s="777"/>
      <c r="H3984" s="776"/>
      <c r="I3984" s="776"/>
      <c r="J3984" s="776"/>
      <c r="K3984" s="776"/>
      <c r="L3984" s="776"/>
      <c r="M3984" s="776"/>
      <c r="N3984" s="776"/>
      <c r="O3984" s="776"/>
      <c r="P3984" s="776"/>
      <c r="Q3984" s="776"/>
      <c r="R3984" s="776"/>
      <c r="S3984" s="776"/>
      <c r="T3984" s="776"/>
      <c r="U3984" s="776"/>
      <c r="V3984" s="46"/>
      <c r="W3984" s="46"/>
      <c r="X3984" s="775"/>
      <c r="Y3984" s="775"/>
      <c r="Z3984" s="775"/>
      <c r="AA3984" s="775"/>
      <c r="AB3984" s="775"/>
    </row>
    <row r="3985" spans="1:28" s="43" customFormat="1" x14ac:dyDescent="0.2">
      <c r="A3985" s="776"/>
      <c r="B3985" s="780"/>
      <c r="D3985" s="779"/>
      <c r="E3985" s="779"/>
      <c r="F3985" s="778"/>
      <c r="G3985" s="777"/>
      <c r="H3985" s="776"/>
      <c r="I3985" s="776"/>
      <c r="J3985" s="776"/>
      <c r="K3985" s="776"/>
      <c r="L3985" s="776"/>
      <c r="M3985" s="776"/>
      <c r="N3985" s="776"/>
      <c r="O3985" s="776"/>
      <c r="P3985" s="776"/>
      <c r="Q3985" s="776"/>
      <c r="R3985" s="776"/>
      <c r="S3985" s="776"/>
      <c r="T3985" s="776"/>
      <c r="U3985" s="776"/>
      <c r="V3985" s="46"/>
      <c r="W3985" s="46"/>
      <c r="X3985" s="775"/>
      <c r="Y3985" s="775"/>
      <c r="Z3985" s="775"/>
      <c r="AA3985" s="775"/>
      <c r="AB3985" s="775"/>
    </row>
    <row r="3986" spans="1:28" s="43" customFormat="1" x14ac:dyDescent="0.2">
      <c r="A3986" s="776"/>
      <c r="B3986" s="780"/>
      <c r="D3986" s="779"/>
      <c r="E3986" s="779"/>
      <c r="F3986" s="778"/>
      <c r="G3986" s="777"/>
      <c r="H3986" s="776"/>
      <c r="I3986" s="776"/>
      <c r="J3986" s="776"/>
      <c r="K3986" s="776"/>
      <c r="L3986" s="776"/>
      <c r="M3986" s="776"/>
      <c r="N3986" s="776"/>
      <c r="O3986" s="776"/>
      <c r="P3986" s="776"/>
      <c r="Q3986" s="776"/>
      <c r="R3986" s="776"/>
      <c r="S3986" s="776"/>
      <c r="T3986" s="776"/>
      <c r="U3986" s="776"/>
      <c r="V3986" s="46"/>
      <c r="W3986" s="46"/>
      <c r="X3986" s="775"/>
      <c r="Y3986" s="775"/>
      <c r="Z3986" s="775"/>
      <c r="AA3986" s="775"/>
      <c r="AB3986" s="775"/>
    </row>
    <row r="3987" spans="1:28" s="43" customFormat="1" x14ac:dyDescent="0.2">
      <c r="A3987" s="776"/>
      <c r="B3987" s="780"/>
      <c r="D3987" s="779"/>
      <c r="E3987" s="779"/>
      <c r="F3987" s="778"/>
      <c r="G3987" s="777"/>
      <c r="H3987" s="776"/>
      <c r="I3987" s="776"/>
      <c r="J3987" s="776"/>
      <c r="K3987" s="776"/>
      <c r="L3987" s="776"/>
      <c r="M3987" s="776"/>
      <c r="N3987" s="776"/>
      <c r="O3987" s="776"/>
      <c r="P3987" s="776"/>
      <c r="Q3987" s="776"/>
      <c r="R3987" s="776"/>
      <c r="S3987" s="776"/>
      <c r="T3987" s="776"/>
      <c r="U3987" s="776"/>
      <c r="V3987" s="46"/>
      <c r="W3987" s="46"/>
      <c r="X3987" s="775"/>
      <c r="Y3987" s="775"/>
      <c r="Z3987" s="775"/>
      <c r="AA3987" s="775"/>
      <c r="AB3987" s="775"/>
    </row>
    <row r="3988" spans="1:28" s="43" customFormat="1" x14ac:dyDescent="0.2">
      <c r="A3988" s="776"/>
      <c r="B3988" s="780"/>
      <c r="D3988" s="779"/>
      <c r="E3988" s="779"/>
      <c r="F3988" s="778"/>
      <c r="G3988" s="777"/>
      <c r="H3988" s="776"/>
      <c r="I3988" s="776"/>
      <c r="J3988" s="776"/>
      <c r="K3988" s="776"/>
      <c r="L3988" s="776"/>
      <c r="M3988" s="776"/>
      <c r="N3988" s="776"/>
      <c r="O3988" s="776"/>
      <c r="P3988" s="776"/>
      <c r="Q3988" s="776"/>
      <c r="R3988" s="776"/>
      <c r="S3988" s="776"/>
      <c r="T3988" s="776"/>
      <c r="U3988" s="776"/>
      <c r="V3988" s="46"/>
      <c r="W3988" s="46"/>
      <c r="X3988" s="775"/>
      <c r="Y3988" s="775"/>
      <c r="Z3988" s="775"/>
      <c r="AA3988" s="775"/>
      <c r="AB3988" s="775"/>
    </row>
    <row r="3989" spans="1:28" s="43" customFormat="1" x14ac:dyDescent="0.2">
      <c r="A3989" s="776"/>
      <c r="B3989" s="780"/>
      <c r="D3989" s="779"/>
      <c r="E3989" s="779"/>
      <c r="F3989" s="778"/>
      <c r="G3989" s="777"/>
      <c r="H3989" s="776"/>
      <c r="I3989" s="776"/>
      <c r="J3989" s="776"/>
      <c r="K3989" s="776"/>
      <c r="L3989" s="776"/>
      <c r="M3989" s="776"/>
      <c r="N3989" s="776"/>
      <c r="O3989" s="776"/>
      <c r="P3989" s="776"/>
      <c r="Q3989" s="776"/>
      <c r="R3989" s="776"/>
      <c r="S3989" s="776"/>
      <c r="T3989" s="776"/>
      <c r="U3989" s="776"/>
      <c r="V3989" s="46"/>
      <c r="W3989" s="46"/>
      <c r="X3989" s="775"/>
      <c r="Y3989" s="775"/>
      <c r="Z3989" s="775"/>
      <c r="AA3989" s="775"/>
      <c r="AB3989" s="775"/>
    </row>
    <row r="3990" spans="1:28" s="43" customFormat="1" x14ac:dyDescent="0.2">
      <c r="A3990" s="776"/>
      <c r="B3990" s="780"/>
      <c r="D3990" s="779"/>
      <c r="E3990" s="779"/>
      <c r="F3990" s="778"/>
      <c r="G3990" s="777"/>
      <c r="H3990" s="776"/>
      <c r="I3990" s="776"/>
      <c r="J3990" s="776"/>
      <c r="K3990" s="776"/>
      <c r="L3990" s="776"/>
      <c r="M3990" s="776"/>
      <c r="N3990" s="776"/>
      <c r="O3990" s="776"/>
      <c r="P3990" s="776"/>
      <c r="Q3990" s="776"/>
      <c r="R3990" s="776"/>
      <c r="S3990" s="776"/>
      <c r="T3990" s="776"/>
      <c r="U3990" s="776"/>
      <c r="V3990" s="46"/>
      <c r="W3990" s="46"/>
      <c r="X3990" s="775"/>
      <c r="Y3990" s="775"/>
      <c r="Z3990" s="775"/>
      <c r="AA3990" s="775"/>
      <c r="AB3990" s="775"/>
    </row>
    <row r="3991" spans="1:28" s="43" customFormat="1" x14ac:dyDescent="0.2">
      <c r="A3991" s="776"/>
      <c r="B3991" s="780"/>
      <c r="D3991" s="779"/>
      <c r="E3991" s="779"/>
      <c r="F3991" s="778"/>
      <c r="G3991" s="777"/>
      <c r="H3991" s="776"/>
      <c r="I3991" s="776"/>
      <c r="J3991" s="776"/>
      <c r="K3991" s="776"/>
      <c r="L3991" s="776"/>
      <c r="M3991" s="776"/>
      <c r="N3991" s="776"/>
      <c r="O3991" s="776"/>
      <c r="P3991" s="776"/>
      <c r="Q3991" s="776"/>
      <c r="R3991" s="776"/>
      <c r="S3991" s="776"/>
      <c r="T3991" s="776"/>
      <c r="U3991" s="776"/>
      <c r="V3991" s="46"/>
      <c r="W3991" s="46"/>
      <c r="X3991" s="775"/>
      <c r="Y3991" s="775"/>
      <c r="Z3991" s="775"/>
      <c r="AA3991" s="775"/>
      <c r="AB3991" s="775"/>
    </row>
    <row r="3992" spans="1:28" s="43" customFormat="1" x14ac:dyDescent="0.2">
      <c r="A3992" s="776"/>
      <c r="B3992" s="780"/>
      <c r="D3992" s="779"/>
      <c r="E3992" s="779"/>
      <c r="F3992" s="778"/>
      <c r="G3992" s="777"/>
      <c r="H3992" s="776"/>
      <c r="I3992" s="776"/>
      <c r="J3992" s="776"/>
      <c r="K3992" s="776"/>
      <c r="L3992" s="776"/>
      <c r="M3992" s="776"/>
      <c r="N3992" s="776"/>
      <c r="O3992" s="776"/>
      <c r="P3992" s="776"/>
      <c r="Q3992" s="776"/>
      <c r="R3992" s="776"/>
      <c r="S3992" s="776"/>
      <c r="T3992" s="776"/>
      <c r="U3992" s="776"/>
      <c r="V3992" s="46"/>
      <c r="W3992" s="46"/>
      <c r="X3992" s="775"/>
      <c r="Y3992" s="775"/>
      <c r="Z3992" s="775"/>
      <c r="AA3992" s="775"/>
      <c r="AB3992" s="775"/>
    </row>
    <row r="3993" spans="1:28" s="43" customFormat="1" x14ac:dyDescent="0.2">
      <c r="A3993" s="776"/>
      <c r="B3993" s="780"/>
      <c r="D3993" s="779"/>
      <c r="E3993" s="779"/>
      <c r="F3993" s="778"/>
      <c r="G3993" s="777"/>
      <c r="H3993" s="776"/>
      <c r="I3993" s="776"/>
      <c r="J3993" s="776"/>
      <c r="K3993" s="776"/>
      <c r="L3993" s="776"/>
      <c r="M3993" s="776"/>
      <c r="N3993" s="776"/>
      <c r="O3993" s="776"/>
      <c r="P3993" s="776"/>
      <c r="Q3993" s="776"/>
      <c r="R3993" s="776"/>
      <c r="S3993" s="776"/>
      <c r="T3993" s="776"/>
      <c r="U3993" s="776"/>
      <c r="V3993" s="46"/>
      <c r="W3993" s="46"/>
      <c r="X3993" s="775"/>
      <c r="Y3993" s="775"/>
      <c r="Z3993" s="775"/>
      <c r="AA3993" s="775"/>
      <c r="AB3993" s="775"/>
    </row>
    <row r="3994" spans="1:28" s="43" customFormat="1" x14ac:dyDescent="0.2">
      <c r="A3994" s="776"/>
      <c r="B3994" s="780"/>
      <c r="D3994" s="779"/>
      <c r="E3994" s="779"/>
      <c r="F3994" s="778"/>
      <c r="G3994" s="777"/>
      <c r="H3994" s="776"/>
      <c r="I3994" s="776"/>
      <c r="J3994" s="776"/>
      <c r="K3994" s="776"/>
      <c r="L3994" s="776"/>
      <c r="M3994" s="776"/>
      <c r="N3994" s="776"/>
      <c r="O3994" s="776"/>
      <c r="P3994" s="776"/>
      <c r="Q3994" s="776"/>
      <c r="R3994" s="776"/>
      <c r="S3994" s="776"/>
      <c r="T3994" s="776"/>
      <c r="U3994" s="776"/>
      <c r="V3994" s="46"/>
      <c r="W3994" s="46"/>
      <c r="X3994" s="775"/>
      <c r="Y3994" s="775"/>
      <c r="Z3994" s="775"/>
      <c r="AA3994" s="775"/>
      <c r="AB3994" s="775"/>
    </row>
    <row r="3995" spans="1:28" s="43" customFormat="1" x14ac:dyDescent="0.2">
      <c r="A3995" s="776"/>
      <c r="B3995" s="780"/>
      <c r="D3995" s="779"/>
      <c r="E3995" s="779"/>
      <c r="F3995" s="778"/>
      <c r="G3995" s="777"/>
      <c r="H3995" s="776"/>
      <c r="I3995" s="776"/>
      <c r="J3995" s="776"/>
      <c r="K3995" s="776"/>
      <c r="L3995" s="776"/>
      <c r="M3995" s="776"/>
      <c r="N3995" s="776"/>
      <c r="O3995" s="776"/>
      <c r="P3995" s="776"/>
      <c r="Q3995" s="776"/>
      <c r="R3995" s="776"/>
      <c r="S3995" s="776"/>
      <c r="T3995" s="776"/>
      <c r="U3995" s="776"/>
      <c r="V3995" s="46"/>
      <c r="W3995" s="46"/>
      <c r="X3995" s="775"/>
      <c r="Y3995" s="775"/>
      <c r="Z3995" s="775"/>
      <c r="AA3995" s="775"/>
      <c r="AB3995" s="775"/>
    </row>
    <row r="3996" spans="1:28" s="43" customFormat="1" x14ac:dyDescent="0.2">
      <c r="A3996" s="776"/>
      <c r="B3996" s="780"/>
      <c r="D3996" s="779"/>
      <c r="E3996" s="779"/>
      <c r="F3996" s="778"/>
      <c r="G3996" s="777"/>
      <c r="H3996" s="776"/>
      <c r="I3996" s="776"/>
      <c r="J3996" s="776"/>
      <c r="K3996" s="776"/>
      <c r="L3996" s="776"/>
      <c r="M3996" s="776"/>
      <c r="N3996" s="776"/>
      <c r="O3996" s="776"/>
      <c r="P3996" s="776"/>
      <c r="Q3996" s="776"/>
      <c r="R3996" s="776"/>
      <c r="S3996" s="776"/>
      <c r="T3996" s="776"/>
      <c r="U3996" s="776"/>
      <c r="V3996" s="46"/>
      <c r="W3996" s="46"/>
      <c r="X3996" s="775"/>
      <c r="Y3996" s="775"/>
      <c r="Z3996" s="775"/>
      <c r="AA3996" s="775"/>
      <c r="AB3996" s="775"/>
    </row>
    <row r="3997" spans="1:28" s="43" customFormat="1" x14ac:dyDescent="0.2">
      <c r="A3997" s="776"/>
      <c r="B3997" s="780"/>
      <c r="D3997" s="779"/>
      <c r="E3997" s="779"/>
      <c r="F3997" s="778"/>
      <c r="G3997" s="777"/>
      <c r="H3997" s="776"/>
      <c r="I3997" s="776"/>
      <c r="J3997" s="776"/>
      <c r="K3997" s="776"/>
      <c r="L3997" s="776"/>
      <c r="M3997" s="776"/>
      <c r="N3997" s="776"/>
      <c r="O3997" s="776"/>
      <c r="P3997" s="776"/>
      <c r="Q3997" s="776"/>
      <c r="R3997" s="776"/>
      <c r="S3997" s="776"/>
      <c r="T3997" s="776"/>
      <c r="U3997" s="776"/>
      <c r="V3997" s="46"/>
      <c r="W3997" s="46"/>
      <c r="X3997" s="775"/>
      <c r="Y3997" s="775"/>
      <c r="Z3997" s="775"/>
      <c r="AA3997" s="775"/>
      <c r="AB3997" s="775"/>
    </row>
    <row r="3998" spans="1:28" s="43" customFormat="1" x14ac:dyDescent="0.2">
      <c r="A3998" s="776"/>
      <c r="B3998" s="780"/>
      <c r="D3998" s="779"/>
      <c r="E3998" s="779"/>
      <c r="F3998" s="778"/>
      <c r="G3998" s="777"/>
      <c r="H3998" s="776"/>
      <c r="I3998" s="776"/>
      <c r="J3998" s="776"/>
      <c r="K3998" s="776"/>
      <c r="L3998" s="776"/>
      <c r="M3998" s="776"/>
      <c r="N3998" s="776"/>
      <c r="O3998" s="776"/>
      <c r="P3998" s="776"/>
      <c r="Q3998" s="776"/>
      <c r="R3998" s="776"/>
      <c r="S3998" s="776"/>
      <c r="T3998" s="776"/>
      <c r="U3998" s="776"/>
      <c r="V3998" s="46"/>
      <c r="W3998" s="46"/>
      <c r="X3998" s="775"/>
      <c r="Y3998" s="775"/>
      <c r="Z3998" s="775"/>
      <c r="AA3998" s="775"/>
      <c r="AB3998" s="775"/>
    </row>
    <row r="3999" spans="1:28" s="43" customFormat="1" x14ac:dyDescent="0.2">
      <c r="A3999" s="776"/>
      <c r="B3999" s="780"/>
      <c r="D3999" s="779"/>
      <c r="E3999" s="779"/>
      <c r="F3999" s="778"/>
      <c r="G3999" s="777"/>
      <c r="H3999" s="776"/>
      <c r="I3999" s="776"/>
      <c r="J3999" s="776"/>
      <c r="K3999" s="776"/>
      <c r="L3999" s="776"/>
      <c r="M3999" s="776"/>
      <c r="N3999" s="776"/>
      <c r="O3999" s="776"/>
      <c r="P3999" s="776"/>
      <c r="Q3999" s="776"/>
      <c r="R3999" s="776"/>
      <c r="S3999" s="776"/>
      <c r="T3999" s="776"/>
      <c r="U3999" s="776"/>
      <c r="V3999" s="46"/>
      <c r="W3999" s="46"/>
      <c r="X3999" s="775"/>
      <c r="Y3999" s="775"/>
      <c r="Z3999" s="775"/>
      <c r="AA3999" s="775"/>
      <c r="AB3999" s="775"/>
    </row>
    <row r="4000" spans="1:28" s="43" customFormat="1" x14ac:dyDescent="0.2">
      <c r="A4000" s="776"/>
      <c r="B4000" s="780"/>
      <c r="D4000" s="779"/>
      <c r="E4000" s="779"/>
      <c r="F4000" s="778"/>
      <c r="G4000" s="777"/>
      <c r="H4000" s="776"/>
      <c r="I4000" s="776"/>
      <c r="J4000" s="776"/>
      <c r="K4000" s="776"/>
      <c r="L4000" s="776"/>
      <c r="M4000" s="776"/>
      <c r="N4000" s="776"/>
      <c r="O4000" s="776"/>
      <c r="P4000" s="776"/>
      <c r="Q4000" s="776"/>
      <c r="R4000" s="776"/>
      <c r="S4000" s="776"/>
      <c r="T4000" s="776"/>
      <c r="U4000" s="776"/>
      <c r="V4000" s="46"/>
      <c r="W4000" s="46"/>
      <c r="X4000" s="775"/>
      <c r="Y4000" s="775"/>
      <c r="Z4000" s="775"/>
      <c r="AA4000" s="775"/>
      <c r="AB4000" s="775"/>
    </row>
    <row r="4001" spans="1:28" s="43" customFormat="1" x14ac:dyDescent="0.2">
      <c r="A4001" s="776"/>
      <c r="B4001" s="780"/>
      <c r="D4001" s="779"/>
      <c r="E4001" s="779"/>
      <c r="F4001" s="778"/>
      <c r="G4001" s="777"/>
      <c r="H4001" s="776"/>
      <c r="I4001" s="776"/>
      <c r="J4001" s="776"/>
      <c r="K4001" s="776"/>
      <c r="L4001" s="776"/>
      <c r="M4001" s="776"/>
      <c r="N4001" s="776"/>
      <c r="O4001" s="776"/>
      <c r="P4001" s="776"/>
      <c r="Q4001" s="776"/>
      <c r="R4001" s="776"/>
      <c r="S4001" s="776"/>
      <c r="T4001" s="776"/>
      <c r="U4001" s="776"/>
      <c r="V4001" s="46"/>
      <c r="W4001" s="46"/>
      <c r="X4001" s="775"/>
      <c r="Y4001" s="775"/>
      <c r="Z4001" s="775"/>
      <c r="AA4001" s="775"/>
      <c r="AB4001" s="775"/>
    </row>
    <row r="4002" spans="1:28" s="43" customFormat="1" x14ac:dyDescent="0.2">
      <c r="A4002" s="776"/>
      <c r="B4002" s="780"/>
      <c r="D4002" s="779"/>
      <c r="E4002" s="779"/>
      <c r="F4002" s="778"/>
      <c r="G4002" s="777"/>
      <c r="H4002" s="776"/>
      <c r="I4002" s="776"/>
      <c r="J4002" s="776"/>
      <c r="K4002" s="776"/>
      <c r="L4002" s="776"/>
      <c r="M4002" s="776"/>
      <c r="N4002" s="776"/>
      <c r="O4002" s="776"/>
      <c r="P4002" s="776"/>
      <c r="Q4002" s="776"/>
      <c r="R4002" s="776"/>
      <c r="S4002" s="776"/>
      <c r="T4002" s="776"/>
      <c r="U4002" s="776"/>
      <c r="V4002" s="46"/>
      <c r="W4002" s="46"/>
      <c r="X4002" s="775"/>
      <c r="Y4002" s="775"/>
      <c r="Z4002" s="775"/>
      <c r="AA4002" s="775"/>
      <c r="AB4002" s="775"/>
    </row>
    <row r="4003" spans="1:28" s="43" customFormat="1" x14ac:dyDescent="0.2">
      <c r="A4003" s="776"/>
      <c r="B4003" s="780"/>
      <c r="D4003" s="779"/>
      <c r="E4003" s="779"/>
      <c r="F4003" s="778"/>
      <c r="G4003" s="777"/>
      <c r="H4003" s="776"/>
      <c r="I4003" s="776"/>
      <c r="J4003" s="776"/>
      <c r="K4003" s="776"/>
      <c r="L4003" s="776"/>
      <c r="M4003" s="776"/>
      <c r="N4003" s="776"/>
      <c r="O4003" s="776"/>
      <c r="P4003" s="776"/>
      <c r="Q4003" s="776"/>
      <c r="R4003" s="776"/>
      <c r="S4003" s="776"/>
      <c r="T4003" s="776"/>
      <c r="U4003" s="776"/>
      <c r="V4003" s="46"/>
      <c r="W4003" s="46"/>
      <c r="X4003" s="775"/>
      <c r="Y4003" s="775"/>
      <c r="Z4003" s="775"/>
      <c r="AA4003" s="775"/>
      <c r="AB4003" s="775"/>
    </row>
    <row r="4004" spans="1:28" s="43" customFormat="1" x14ac:dyDescent="0.2">
      <c r="A4004" s="776"/>
      <c r="B4004" s="780"/>
      <c r="D4004" s="779"/>
      <c r="E4004" s="779"/>
      <c r="F4004" s="778"/>
      <c r="G4004" s="777"/>
      <c r="H4004" s="776"/>
      <c r="I4004" s="776"/>
      <c r="J4004" s="776"/>
      <c r="K4004" s="776"/>
      <c r="L4004" s="776"/>
      <c r="M4004" s="776"/>
      <c r="N4004" s="776"/>
      <c r="O4004" s="776"/>
      <c r="P4004" s="776"/>
      <c r="Q4004" s="776"/>
      <c r="R4004" s="776"/>
      <c r="S4004" s="776"/>
      <c r="T4004" s="776"/>
      <c r="U4004" s="776"/>
      <c r="V4004" s="46"/>
      <c r="W4004" s="46"/>
      <c r="X4004" s="775"/>
      <c r="Y4004" s="775"/>
      <c r="Z4004" s="775"/>
      <c r="AA4004" s="775"/>
      <c r="AB4004" s="775"/>
    </row>
    <row r="4005" spans="1:28" s="43" customFormat="1" x14ac:dyDescent="0.2">
      <c r="A4005" s="776"/>
      <c r="B4005" s="780"/>
      <c r="D4005" s="779"/>
      <c r="E4005" s="779"/>
      <c r="F4005" s="778"/>
      <c r="G4005" s="777"/>
      <c r="H4005" s="776"/>
      <c r="I4005" s="776"/>
      <c r="J4005" s="776"/>
      <c r="K4005" s="776"/>
      <c r="L4005" s="776"/>
      <c r="M4005" s="776"/>
      <c r="N4005" s="776"/>
      <c r="O4005" s="776"/>
      <c r="P4005" s="776"/>
      <c r="Q4005" s="776"/>
      <c r="R4005" s="776"/>
      <c r="S4005" s="776"/>
      <c r="T4005" s="776"/>
      <c r="U4005" s="776"/>
      <c r="V4005" s="46"/>
      <c r="W4005" s="46"/>
      <c r="X4005" s="775"/>
      <c r="Y4005" s="775"/>
      <c r="Z4005" s="775"/>
      <c r="AA4005" s="775"/>
      <c r="AB4005" s="775"/>
    </row>
    <row r="4006" spans="1:28" s="43" customFormat="1" x14ac:dyDescent="0.2">
      <c r="A4006" s="776"/>
      <c r="B4006" s="780"/>
      <c r="D4006" s="779"/>
      <c r="E4006" s="779"/>
      <c r="F4006" s="778"/>
      <c r="G4006" s="777"/>
      <c r="H4006" s="776"/>
      <c r="I4006" s="776"/>
      <c r="J4006" s="776"/>
      <c r="K4006" s="776"/>
      <c r="L4006" s="776"/>
      <c r="M4006" s="776"/>
      <c r="N4006" s="776"/>
      <c r="O4006" s="776"/>
      <c r="P4006" s="776"/>
      <c r="Q4006" s="776"/>
      <c r="R4006" s="776"/>
      <c r="S4006" s="776"/>
      <c r="T4006" s="776"/>
      <c r="U4006" s="776"/>
      <c r="V4006" s="46"/>
      <c r="W4006" s="46"/>
      <c r="X4006" s="775"/>
      <c r="Y4006" s="775"/>
      <c r="Z4006" s="775"/>
      <c r="AA4006" s="775"/>
      <c r="AB4006" s="775"/>
    </row>
    <row r="4007" spans="1:28" s="43" customFormat="1" x14ac:dyDescent="0.2">
      <c r="A4007" s="776"/>
      <c r="B4007" s="780"/>
      <c r="D4007" s="779"/>
      <c r="E4007" s="779"/>
      <c r="F4007" s="778"/>
      <c r="G4007" s="777"/>
      <c r="H4007" s="776"/>
      <c r="I4007" s="776"/>
      <c r="J4007" s="776"/>
      <c r="K4007" s="776"/>
      <c r="L4007" s="776"/>
      <c r="M4007" s="776"/>
      <c r="N4007" s="776"/>
      <c r="O4007" s="776"/>
      <c r="P4007" s="776"/>
      <c r="Q4007" s="776"/>
      <c r="R4007" s="776"/>
      <c r="S4007" s="776"/>
      <c r="T4007" s="776"/>
      <c r="U4007" s="776"/>
      <c r="V4007" s="46"/>
      <c r="W4007" s="46"/>
      <c r="X4007" s="775"/>
      <c r="Y4007" s="775"/>
      <c r="Z4007" s="775"/>
      <c r="AA4007" s="775"/>
      <c r="AB4007" s="775"/>
    </row>
    <row r="4008" spans="1:28" s="43" customFormat="1" x14ac:dyDescent="0.2">
      <c r="A4008" s="776"/>
      <c r="B4008" s="780"/>
      <c r="D4008" s="779"/>
      <c r="E4008" s="779"/>
      <c r="F4008" s="778"/>
      <c r="G4008" s="777"/>
      <c r="H4008" s="776"/>
      <c r="I4008" s="776"/>
      <c r="J4008" s="776"/>
      <c r="K4008" s="776"/>
      <c r="L4008" s="776"/>
      <c r="M4008" s="776"/>
      <c r="N4008" s="776"/>
      <c r="O4008" s="776"/>
      <c r="P4008" s="776"/>
      <c r="Q4008" s="776"/>
      <c r="R4008" s="776"/>
      <c r="S4008" s="776"/>
      <c r="T4008" s="776"/>
      <c r="U4008" s="776"/>
      <c r="V4008" s="46"/>
      <c r="W4008" s="46"/>
      <c r="X4008" s="775"/>
      <c r="Y4008" s="775"/>
      <c r="Z4008" s="775"/>
      <c r="AA4008" s="775"/>
      <c r="AB4008" s="775"/>
    </row>
    <row r="4009" spans="1:28" s="43" customFormat="1" x14ac:dyDescent="0.2">
      <c r="A4009" s="776"/>
      <c r="B4009" s="780"/>
      <c r="D4009" s="779"/>
      <c r="E4009" s="779"/>
      <c r="F4009" s="778"/>
      <c r="G4009" s="777"/>
      <c r="H4009" s="776"/>
      <c r="I4009" s="776"/>
      <c r="J4009" s="776"/>
      <c r="K4009" s="776"/>
      <c r="L4009" s="776"/>
      <c r="M4009" s="776"/>
      <c r="N4009" s="776"/>
      <c r="O4009" s="776"/>
      <c r="P4009" s="776"/>
      <c r="Q4009" s="776"/>
      <c r="R4009" s="776"/>
      <c r="S4009" s="776"/>
      <c r="T4009" s="776"/>
      <c r="U4009" s="776"/>
      <c r="V4009" s="46"/>
      <c r="W4009" s="46"/>
      <c r="X4009" s="775"/>
      <c r="Y4009" s="775"/>
      <c r="Z4009" s="775"/>
      <c r="AA4009" s="775"/>
      <c r="AB4009" s="775"/>
    </row>
    <row r="4010" spans="1:28" s="43" customFormat="1" x14ac:dyDescent="0.2">
      <c r="A4010" s="776"/>
      <c r="B4010" s="780"/>
      <c r="D4010" s="779"/>
      <c r="E4010" s="779"/>
      <c r="F4010" s="778"/>
      <c r="G4010" s="777"/>
      <c r="H4010" s="776"/>
      <c r="I4010" s="776"/>
      <c r="J4010" s="776"/>
      <c r="K4010" s="776"/>
      <c r="L4010" s="776"/>
      <c r="M4010" s="776"/>
      <c r="N4010" s="776"/>
      <c r="O4010" s="776"/>
      <c r="P4010" s="776"/>
      <c r="Q4010" s="776"/>
      <c r="R4010" s="776"/>
      <c r="S4010" s="776"/>
      <c r="T4010" s="776"/>
      <c r="U4010" s="776"/>
      <c r="V4010" s="46"/>
      <c r="W4010" s="46"/>
      <c r="X4010" s="775"/>
      <c r="Y4010" s="775"/>
      <c r="Z4010" s="775"/>
      <c r="AA4010" s="775"/>
      <c r="AB4010" s="775"/>
    </row>
    <row r="4011" spans="1:28" s="43" customFormat="1" x14ac:dyDescent="0.2">
      <c r="A4011" s="776"/>
      <c r="B4011" s="780"/>
      <c r="D4011" s="779"/>
      <c r="E4011" s="779"/>
      <c r="F4011" s="778"/>
      <c r="G4011" s="777"/>
      <c r="H4011" s="776"/>
      <c r="I4011" s="776"/>
      <c r="J4011" s="776"/>
      <c r="K4011" s="776"/>
      <c r="L4011" s="776"/>
      <c r="M4011" s="776"/>
      <c r="N4011" s="776"/>
      <c r="O4011" s="776"/>
      <c r="P4011" s="776"/>
      <c r="Q4011" s="776"/>
      <c r="R4011" s="776"/>
      <c r="S4011" s="776"/>
      <c r="T4011" s="776"/>
      <c r="U4011" s="776"/>
      <c r="V4011" s="46"/>
      <c r="W4011" s="46"/>
      <c r="X4011" s="775"/>
      <c r="Y4011" s="775"/>
      <c r="Z4011" s="775"/>
      <c r="AA4011" s="775"/>
      <c r="AB4011" s="775"/>
    </row>
    <row r="4012" spans="1:28" s="43" customFormat="1" x14ac:dyDescent="0.2">
      <c r="A4012" s="776"/>
      <c r="B4012" s="780"/>
      <c r="D4012" s="779"/>
      <c r="E4012" s="779"/>
      <c r="F4012" s="778"/>
      <c r="G4012" s="777"/>
      <c r="H4012" s="776"/>
      <c r="I4012" s="776"/>
      <c r="J4012" s="776"/>
      <c r="K4012" s="776"/>
      <c r="L4012" s="776"/>
      <c r="M4012" s="776"/>
      <c r="N4012" s="776"/>
      <c r="O4012" s="776"/>
      <c r="P4012" s="776"/>
      <c r="Q4012" s="776"/>
      <c r="R4012" s="776"/>
      <c r="S4012" s="776"/>
      <c r="T4012" s="776"/>
      <c r="U4012" s="776"/>
      <c r="V4012" s="46"/>
      <c r="W4012" s="46"/>
      <c r="X4012" s="775"/>
      <c r="Y4012" s="775"/>
      <c r="Z4012" s="775"/>
      <c r="AA4012" s="775"/>
      <c r="AB4012" s="775"/>
    </row>
    <row r="4013" spans="1:28" s="43" customFormat="1" x14ac:dyDescent="0.2">
      <c r="A4013" s="776"/>
      <c r="B4013" s="780"/>
      <c r="D4013" s="779"/>
      <c r="E4013" s="779"/>
      <c r="F4013" s="778"/>
      <c r="G4013" s="777"/>
      <c r="H4013" s="776"/>
      <c r="I4013" s="776"/>
      <c r="J4013" s="776"/>
      <c r="K4013" s="776"/>
      <c r="L4013" s="776"/>
      <c r="M4013" s="776"/>
      <c r="N4013" s="776"/>
      <c r="O4013" s="776"/>
      <c r="P4013" s="776"/>
      <c r="Q4013" s="776"/>
      <c r="R4013" s="776"/>
      <c r="S4013" s="776"/>
      <c r="T4013" s="776"/>
      <c r="U4013" s="776"/>
      <c r="V4013" s="46"/>
      <c r="W4013" s="46"/>
      <c r="X4013" s="775"/>
      <c r="Y4013" s="775"/>
      <c r="Z4013" s="775"/>
      <c r="AA4013" s="775"/>
      <c r="AB4013" s="775"/>
    </row>
    <row r="4014" spans="1:28" s="43" customFormat="1" x14ac:dyDescent="0.2">
      <c r="A4014" s="776"/>
      <c r="B4014" s="780"/>
      <c r="D4014" s="779"/>
      <c r="E4014" s="779"/>
      <c r="F4014" s="778"/>
      <c r="G4014" s="777"/>
      <c r="H4014" s="776"/>
      <c r="I4014" s="776"/>
      <c r="J4014" s="776"/>
      <c r="K4014" s="776"/>
      <c r="L4014" s="776"/>
      <c r="M4014" s="776"/>
      <c r="N4014" s="776"/>
      <c r="O4014" s="776"/>
      <c r="P4014" s="776"/>
      <c r="Q4014" s="776"/>
      <c r="R4014" s="776"/>
      <c r="S4014" s="776"/>
      <c r="T4014" s="776"/>
      <c r="U4014" s="776"/>
      <c r="V4014" s="46"/>
      <c r="W4014" s="46"/>
      <c r="X4014" s="775"/>
      <c r="Y4014" s="775"/>
      <c r="Z4014" s="775"/>
      <c r="AA4014" s="775"/>
      <c r="AB4014" s="775"/>
    </row>
    <row r="4015" spans="1:28" s="43" customFormat="1" x14ac:dyDescent="0.2">
      <c r="A4015" s="776"/>
      <c r="B4015" s="780"/>
      <c r="D4015" s="779"/>
      <c r="E4015" s="779"/>
      <c r="F4015" s="778"/>
      <c r="G4015" s="777"/>
      <c r="H4015" s="776"/>
      <c r="I4015" s="776"/>
      <c r="J4015" s="776"/>
      <c r="K4015" s="776"/>
      <c r="L4015" s="776"/>
      <c r="M4015" s="776"/>
      <c r="N4015" s="776"/>
      <c r="O4015" s="776"/>
      <c r="P4015" s="776"/>
      <c r="Q4015" s="776"/>
      <c r="R4015" s="776"/>
      <c r="S4015" s="776"/>
      <c r="T4015" s="776"/>
      <c r="U4015" s="776"/>
      <c r="V4015" s="46"/>
      <c r="W4015" s="46"/>
      <c r="X4015" s="775"/>
      <c r="Y4015" s="775"/>
      <c r="Z4015" s="775"/>
      <c r="AA4015" s="775"/>
      <c r="AB4015" s="775"/>
    </row>
    <row r="4016" spans="1:28" s="43" customFormat="1" x14ac:dyDescent="0.2">
      <c r="A4016" s="776"/>
      <c r="B4016" s="780"/>
      <c r="D4016" s="779"/>
      <c r="E4016" s="779"/>
      <c r="F4016" s="778"/>
      <c r="G4016" s="777"/>
      <c r="H4016" s="776"/>
      <c r="I4016" s="776"/>
      <c r="J4016" s="776"/>
      <c r="K4016" s="776"/>
      <c r="L4016" s="776"/>
      <c r="M4016" s="776"/>
      <c r="N4016" s="776"/>
      <c r="O4016" s="776"/>
      <c r="P4016" s="776"/>
      <c r="Q4016" s="776"/>
      <c r="R4016" s="776"/>
      <c r="S4016" s="776"/>
      <c r="T4016" s="776"/>
      <c r="U4016" s="776"/>
      <c r="V4016" s="46"/>
      <c r="W4016" s="46"/>
      <c r="X4016" s="775"/>
      <c r="Y4016" s="775"/>
      <c r="Z4016" s="775"/>
      <c r="AA4016" s="775"/>
      <c r="AB4016" s="775"/>
    </row>
    <row r="4017" spans="1:28" s="43" customFormat="1" x14ac:dyDescent="0.2">
      <c r="A4017" s="776"/>
      <c r="B4017" s="780"/>
      <c r="D4017" s="779"/>
      <c r="E4017" s="779"/>
      <c r="F4017" s="778"/>
      <c r="G4017" s="777"/>
      <c r="H4017" s="776"/>
      <c r="I4017" s="776"/>
      <c r="J4017" s="776"/>
      <c r="K4017" s="776"/>
      <c r="L4017" s="776"/>
      <c r="M4017" s="776"/>
      <c r="N4017" s="776"/>
      <c r="O4017" s="776"/>
      <c r="P4017" s="776"/>
      <c r="Q4017" s="776"/>
      <c r="R4017" s="776"/>
      <c r="S4017" s="776"/>
      <c r="T4017" s="776"/>
      <c r="U4017" s="776"/>
      <c r="V4017" s="46"/>
      <c r="W4017" s="46"/>
      <c r="X4017" s="775"/>
      <c r="Y4017" s="775"/>
      <c r="Z4017" s="775"/>
      <c r="AA4017" s="775"/>
      <c r="AB4017" s="775"/>
    </row>
    <row r="4018" spans="1:28" s="43" customFormat="1" x14ac:dyDescent="0.2">
      <c r="A4018" s="776"/>
      <c r="B4018" s="780"/>
      <c r="D4018" s="779"/>
      <c r="E4018" s="779"/>
      <c r="F4018" s="778"/>
      <c r="G4018" s="777"/>
      <c r="H4018" s="776"/>
      <c r="I4018" s="776"/>
      <c r="J4018" s="776"/>
      <c r="K4018" s="776"/>
      <c r="L4018" s="776"/>
      <c r="M4018" s="776"/>
      <c r="N4018" s="776"/>
      <c r="O4018" s="776"/>
      <c r="P4018" s="776"/>
      <c r="Q4018" s="776"/>
      <c r="R4018" s="776"/>
      <c r="S4018" s="776"/>
      <c r="T4018" s="776"/>
      <c r="U4018" s="776"/>
      <c r="V4018" s="46"/>
      <c r="W4018" s="46"/>
      <c r="X4018" s="775"/>
      <c r="Y4018" s="775"/>
      <c r="Z4018" s="775"/>
      <c r="AA4018" s="775"/>
      <c r="AB4018" s="775"/>
    </row>
    <row r="4019" spans="1:28" s="43" customFormat="1" x14ac:dyDescent="0.2">
      <c r="A4019" s="776"/>
      <c r="B4019" s="780"/>
      <c r="D4019" s="779"/>
      <c r="E4019" s="779"/>
      <c r="F4019" s="778"/>
      <c r="G4019" s="777"/>
      <c r="H4019" s="776"/>
      <c r="I4019" s="776"/>
      <c r="J4019" s="776"/>
      <c r="K4019" s="776"/>
      <c r="L4019" s="776"/>
      <c r="M4019" s="776"/>
      <c r="N4019" s="776"/>
      <c r="O4019" s="776"/>
      <c r="P4019" s="776"/>
      <c r="Q4019" s="776"/>
      <c r="R4019" s="776"/>
      <c r="S4019" s="776"/>
      <c r="T4019" s="776"/>
      <c r="U4019" s="776"/>
      <c r="V4019" s="46"/>
      <c r="W4019" s="46"/>
      <c r="X4019" s="775"/>
      <c r="Y4019" s="775"/>
      <c r="Z4019" s="775"/>
      <c r="AA4019" s="775"/>
      <c r="AB4019" s="775"/>
    </row>
    <row r="4020" spans="1:28" s="43" customFormat="1" x14ac:dyDescent="0.2">
      <c r="A4020" s="776"/>
      <c r="B4020" s="780"/>
      <c r="D4020" s="779"/>
      <c r="E4020" s="779"/>
      <c r="F4020" s="778"/>
      <c r="G4020" s="777"/>
      <c r="H4020" s="776"/>
      <c r="I4020" s="776"/>
      <c r="J4020" s="776"/>
      <c r="K4020" s="776"/>
      <c r="L4020" s="776"/>
      <c r="M4020" s="776"/>
      <c r="N4020" s="776"/>
      <c r="O4020" s="776"/>
      <c r="P4020" s="776"/>
      <c r="Q4020" s="776"/>
      <c r="R4020" s="776"/>
      <c r="S4020" s="776"/>
      <c r="T4020" s="776"/>
      <c r="U4020" s="776"/>
      <c r="V4020" s="46"/>
      <c r="W4020" s="46"/>
      <c r="X4020" s="775"/>
      <c r="Y4020" s="775"/>
      <c r="Z4020" s="775"/>
      <c r="AA4020" s="775"/>
      <c r="AB4020" s="775"/>
    </row>
    <row r="4021" spans="1:28" s="43" customFormat="1" x14ac:dyDescent="0.2">
      <c r="A4021" s="776"/>
      <c r="B4021" s="780"/>
      <c r="D4021" s="779"/>
      <c r="E4021" s="779"/>
      <c r="F4021" s="778"/>
      <c r="G4021" s="777"/>
      <c r="H4021" s="776"/>
      <c r="I4021" s="776"/>
      <c r="J4021" s="776"/>
      <c r="K4021" s="776"/>
      <c r="L4021" s="776"/>
      <c r="M4021" s="776"/>
      <c r="N4021" s="776"/>
      <c r="O4021" s="776"/>
      <c r="P4021" s="776"/>
      <c r="Q4021" s="776"/>
      <c r="R4021" s="776"/>
      <c r="S4021" s="776"/>
      <c r="T4021" s="776"/>
      <c r="U4021" s="776"/>
      <c r="V4021" s="46"/>
      <c r="W4021" s="46"/>
      <c r="X4021" s="775"/>
      <c r="Y4021" s="775"/>
      <c r="Z4021" s="775"/>
      <c r="AA4021" s="775"/>
      <c r="AB4021" s="775"/>
    </row>
    <row r="4022" spans="1:28" s="43" customFormat="1" x14ac:dyDescent="0.2">
      <c r="A4022" s="776"/>
      <c r="B4022" s="780"/>
      <c r="D4022" s="779"/>
      <c r="E4022" s="779"/>
      <c r="F4022" s="778"/>
      <c r="G4022" s="777"/>
      <c r="H4022" s="776"/>
      <c r="I4022" s="776"/>
      <c r="J4022" s="776"/>
      <c r="K4022" s="776"/>
      <c r="L4022" s="776"/>
      <c r="M4022" s="776"/>
      <c r="N4022" s="776"/>
      <c r="O4022" s="776"/>
      <c r="P4022" s="776"/>
      <c r="Q4022" s="776"/>
      <c r="R4022" s="776"/>
      <c r="S4022" s="776"/>
      <c r="T4022" s="776"/>
      <c r="U4022" s="776"/>
      <c r="V4022" s="46"/>
      <c r="W4022" s="46"/>
      <c r="X4022" s="775"/>
      <c r="Y4022" s="775"/>
      <c r="Z4022" s="775"/>
      <c r="AA4022" s="775"/>
      <c r="AB4022" s="775"/>
    </row>
    <row r="4023" spans="1:28" s="43" customFormat="1" x14ac:dyDescent="0.2">
      <c r="A4023" s="776"/>
      <c r="B4023" s="780"/>
      <c r="D4023" s="779"/>
      <c r="E4023" s="779"/>
      <c r="F4023" s="778"/>
      <c r="G4023" s="777"/>
      <c r="H4023" s="776"/>
      <c r="I4023" s="776"/>
      <c r="J4023" s="776"/>
      <c r="K4023" s="776"/>
      <c r="L4023" s="776"/>
      <c r="M4023" s="776"/>
      <c r="N4023" s="776"/>
      <c r="O4023" s="776"/>
      <c r="P4023" s="776"/>
      <c r="Q4023" s="776"/>
      <c r="R4023" s="776"/>
      <c r="S4023" s="776"/>
      <c r="T4023" s="776"/>
      <c r="U4023" s="776"/>
      <c r="V4023" s="46"/>
      <c r="W4023" s="46"/>
      <c r="X4023" s="775"/>
      <c r="Y4023" s="775"/>
      <c r="Z4023" s="775"/>
      <c r="AA4023" s="775"/>
      <c r="AB4023" s="775"/>
    </row>
    <row r="4024" spans="1:28" s="43" customFormat="1" x14ac:dyDescent="0.2">
      <c r="A4024" s="776"/>
      <c r="B4024" s="780"/>
      <c r="D4024" s="779"/>
      <c r="E4024" s="779"/>
      <c r="F4024" s="778"/>
      <c r="G4024" s="777"/>
      <c r="H4024" s="776"/>
      <c r="I4024" s="776"/>
      <c r="J4024" s="776"/>
      <c r="K4024" s="776"/>
      <c r="L4024" s="776"/>
      <c r="M4024" s="776"/>
      <c r="N4024" s="776"/>
      <c r="O4024" s="776"/>
      <c r="P4024" s="776"/>
      <c r="Q4024" s="776"/>
      <c r="R4024" s="776"/>
      <c r="S4024" s="776"/>
      <c r="T4024" s="776"/>
      <c r="U4024" s="776"/>
      <c r="V4024" s="46"/>
      <c r="W4024" s="46"/>
      <c r="X4024" s="775"/>
      <c r="Y4024" s="775"/>
      <c r="Z4024" s="775"/>
      <c r="AA4024" s="775"/>
      <c r="AB4024" s="775"/>
    </row>
    <row r="4025" spans="1:28" s="43" customFormat="1" x14ac:dyDescent="0.2">
      <c r="A4025" s="776"/>
      <c r="B4025" s="780"/>
      <c r="D4025" s="779"/>
      <c r="E4025" s="779"/>
      <c r="F4025" s="778"/>
      <c r="G4025" s="777"/>
      <c r="H4025" s="776"/>
      <c r="I4025" s="776"/>
      <c r="J4025" s="776"/>
      <c r="K4025" s="776"/>
      <c r="L4025" s="776"/>
      <c r="M4025" s="776"/>
      <c r="N4025" s="776"/>
      <c r="O4025" s="776"/>
      <c r="P4025" s="776"/>
      <c r="Q4025" s="776"/>
      <c r="R4025" s="776"/>
      <c r="S4025" s="776"/>
      <c r="T4025" s="776"/>
      <c r="U4025" s="776"/>
      <c r="V4025" s="46"/>
      <c r="W4025" s="46"/>
      <c r="X4025" s="775"/>
      <c r="Y4025" s="775"/>
      <c r="Z4025" s="775"/>
      <c r="AA4025" s="775"/>
      <c r="AB4025" s="775"/>
    </row>
    <row r="4026" spans="1:28" s="43" customFormat="1" x14ac:dyDescent="0.2">
      <c r="A4026" s="776"/>
      <c r="B4026" s="780"/>
      <c r="D4026" s="779"/>
      <c r="E4026" s="779"/>
      <c r="F4026" s="778"/>
      <c r="G4026" s="777"/>
      <c r="H4026" s="776"/>
      <c r="I4026" s="776"/>
      <c r="J4026" s="776"/>
      <c r="K4026" s="776"/>
      <c r="L4026" s="776"/>
      <c r="M4026" s="776"/>
      <c r="N4026" s="776"/>
      <c r="O4026" s="776"/>
      <c r="P4026" s="776"/>
      <c r="Q4026" s="776"/>
      <c r="R4026" s="776"/>
      <c r="S4026" s="776"/>
      <c r="T4026" s="776"/>
      <c r="U4026" s="776"/>
      <c r="V4026" s="46"/>
      <c r="W4026" s="46"/>
      <c r="X4026" s="775"/>
      <c r="Y4026" s="775"/>
      <c r="Z4026" s="775"/>
      <c r="AA4026" s="775"/>
      <c r="AB4026" s="775"/>
    </row>
    <row r="4027" spans="1:28" s="43" customFormat="1" x14ac:dyDescent="0.2">
      <c r="A4027" s="776"/>
      <c r="B4027" s="780"/>
      <c r="D4027" s="779"/>
      <c r="E4027" s="779"/>
      <c r="F4027" s="778"/>
      <c r="G4027" s="777"/>
      <c r="H4027" s="776"/>
      <c r="I4027" s="776"/>
      <c r="J4027" s="776"/>
      <c r="K4027" s="776"/>
      <c r="L4027" s="776"/>
      <c r="M4027" s="776"/>
      <c r="N4027" s="776"/>
      <c r="O4027" s="776"/>
      <c r="P4027" s="776"/>
      <c r="Q4027" s="776"/>
      <c r="R4027" s="776"/>
      <c r="S4027" s="776"/>
      <c r="T4027" s="776"/>
      <c r="U4027" s="776"/>
      <c r="V4027" s="46"/>
      <c r="W4027" s="46"/>
      <c r="X4027" s="775"/>
      <c r="Y4027" s="775"/>
      <c r="Z4027" s="775"/>
      <c r="AA4027" s="775"/>
      <c r="AB4027" s="775"/>
    </row>
    <row r="4028" spans="1:28" s="43" customFormat="1" x14ac:dyDescent="0.2">
      <c r="A4028" s="776"/>
      <c r="B4028" s="780"/>
      <c r="D4028" s="779"/>
      <c r="E4028" s="779"/>
      <c r="F4028" s="778"/>
      <c r="G4028" s="777"/>
      <c r="H4028" s="776"/>
      <c r="I4028" s="776"/>
      <c r="J4028" s="776"/>
      <c r="K4028" s="776"/>
      <c r="L4028" s="776"/>
      <c r="M4028" s="776"/>
      <c r="N4028" s="776"/>
      <c r="O4028" s="776"/>
      <c r="P4028" s="776"/>
      <c r="Q4028" s="776"/>
      <c r="R4028" s="776"/>
      <c r="S4028" s="776"/>
      <c r="T4028" s="776"/>
      <c r="U4028" s="776"/>
      <c r="V4028" s="46"/>
      <c r="W4028" s="46"/>
      <c r="X4028" s="775"/>
      <c r="Y4028" s="775"/>
      <c r="Z4028" s="775"/>
      <c r="AA4028" s="775"/>
      <c r="AB4028" s="775"/>
    </row>
    <row r="4029" spans="1:28" s="43" customFormat="1" x14ac:dyDescent="0.2">
      <c r="A4029" s="776"/>
      <c r="B4029" s="780"/>
      <c r="D4029" s="779"/>
      <c r="E4029" s="779"/>
      <c r="F4029" s="778"/>
      <c r="G4029" s="777"/>
      <c r="H4029" s="776"/>
      <c r="I4029" s="776"/>
      <c r="J4029" s="776"/>
      <c r="K4029" s="776"/>
      <c r="L4029" s="776"/>
      <c r="M4029" s="776"/>
      <c r="N4029" s="776"/>
      <c r="O4029" s="776"/>
      <c r="P4029" s="776"/>
      <c r="Q4029" s="776"/>
      <c r="R4029" s="776"/>
      <c r="S4029" s="776"/>
      <c r="T4029" s="776"/>
      <c r="U4029" s="776"/>
      <c r="V4029" s="46"/>
      <c r="W4029" s="46"/>
      <c r="X4029" s="775"/>
      <c r="Y4029" s="775"/>
      <c r="Z4029" s="775"/>
      <c r="AA4029" s="775"/>
      <c r="AB4029" s="775"/>
    </row>
    <row r="4030" spans="1:28" s="43" customFormat="1" x14ac:dyDescent="0.2">
      <c r="A4030" s="776"/>
      <c r="B4030" s="780"/>
      <c r="D4030" s="779"/>
      <c r="E4030" s="779"/>
      <c r="F4030" s="778"/>
      <c r="G4030" s="777"/>
      <c r="H4030" s="776"/>
      <c r="I4030" s="776"/>
      <c r="J4030" s="776"/>
      <c r="K4030" s="776"/>
      <c r="L4030" s="776"/>
      <c r="M4030" s="776"/>
      <c r="N4030" s="776"/>
      <c r="O4030" s="776"/>
      <c r="P4030" s="776"/>
      <c r="Q4030" s="776"/>
      <c r="R4030" s="776"/>
      <c r="S4030" s="776"/>
      <c r="T4030" s="776"/>
      <c r="U4030" s="776"/>
      <c r="V4030" s="46"/>
      <c r="W4030" s="46"/>
      <c r="X4030" s="775"/>
      <c r="Y4030" s="775"/>
      <c r="Z4030" s="775"/>
      <c r="AA4030" s="775"/>
      <c r="AB4030" s="775"/>
    </row>
    <row r="4031" spans="1:28" s="43" customFormat="1" x14ac:dyDescent="0.2">
      <c r="A4031" s="776"/>
      <c r="B4031" s="780"/>
      <c r="D4031" s="779"/>
      <c r="E4031" s="779"/>
      <c r="F4031" s="778"/>
      <c r="G4031" s="777"/>
      <c r="H4031" s="776"/>
      <c r="I4031" s="776"/>
      <c r="J4031" s="776"/>
      <c r="K4031" s="776"/>
      <c r="L4031" s="776"/>
      <c r="M4031" s="776"/>
      <c r="N4031" s="776"/>
      <c r="O4031" s="776"/>
      <c r="P4031" s="776"/>
      <c r="Q4031" s="776"/>
      <c r="R4031" s="776"/>
      <c r="S4031" s="776"/>
      <c r="T4031" s="776"/>
      <c r="U4031" s="776"/>
      <c r="V4031" s="46"/>
      <c r="W4031" s="46"/>
      <c r="X4031" s="775"/>
      <c r="Y4031" s="775"/>
      <c r="Z4031" s="775"/>
      <c r="AA4031" s="775"/>
      <c r="AB4031" s="775"/>
    </row>
    <row r="4032" spans="1:28" s="43" customFormat="1" x14ac:dyDescent="0.2">
      <c r="A4032" s="776"/>
      <c r="B4032" s="780"/>
      <c r="D4032" s="779"/>
      <c r="E4032" s="779"/>
      <c r="F4032" s="778"/>
      <c r="G4032" s="777"/>
      <c r="H4032" s="776"/>
      <c r="I4032" s="776"/>
      <c r="J4032" s="776"/>
      <c r="K4032" s="776"/>
      <c r="L4032" s="776"/>
      <c r="M4032" s="776"/>
      <c r="N4032" s="776"/>
      <c r="O4032" s="776"/>
      <c r="P4032" s="776"/>
      <c r="Q4032" s="776"/>
      <c r="R4032" s="776"/>
      <c r="S4032" s="776"/>
      <c r="T4032" s="776"/>
      <c r="U4032" s="776"/>
      <c r="V4032" s="46"/>
      <c r="W4032" s="46"/>
      <c r="X4032" s="775"/>
      <c r="Y4032" s="775"/>
      <c r="Z4032" s="775"/>
      <c r="AA4032" s="775"/>
      <c r="AB4032" s="775"/>
    </row>
    <row r="4033" spans="1:28" s="43" customFormat="1" x14ac:dyDescent="0.2">
      <c r="A4033" s="776"/>
      <c r="B4033" s="780"/>
      <c r="D4033" s="779"/>
      <c r="E4033" s="779"/>
      <c r="F4033" s="778"/>
      <c r="G4033" s="777"/>
      <c r="H4033" s="776"/>
      <c r="I4033" s="776"/>
      <c r="J4033" s="776"/>
      <c r="K4033" s="776"/>
      <c r="L4033" s="776"/>
      <c r="M4033" s="776"/>
      <c r="N4033" s="776"/>
      <c r="O4033" s="776"/>
      <c r="P4033" s="776"/>
      <c r="Q4033" s="776"/>
      <c r="R4033" s="776"/>
      <c r="S4033" s="776"/>
      <c r="T4033" s="776"/>
      <c r="U4033" s="776"/>
      <c r="V4033" s="46"/>
      <c r="W4033" s="46"/>
      <c r="X4033" s="775"/>
      <c r="Y4033" s="775"/>
      <c r="Z4033" s="775"/>
      <c r="AA4033" s="775"/>
      <c r="AB4033" s="775"/>
    </row>
    <row r="4034" spans="1:28" s="43" customFormat="1" x14ac:dyDescent="0.2">
      <c r="A4034" s="776"/>
      <c r="B4034" s="780"/>
      <c r="D4034" s="779"/>
      <c r="E4034" s="779"/>
      <c r="F4034" s="778"/>
      <c r="G4034" s="777"/>
      <c r="H4034" s="776"/>
      <c r="I4034" s="776"/>
      <c r="J4034" s="776"/>
      <c r="K4034" s="776"/>
      <c r="L4034" s="776"/>
      <c r="M4034" s="776"/>
      <c r="N4034" s="776"/>
      <c r="O4034" s="776"/>
      <c r="P4034" s="776"/>
      <c r="Q4034" s="776"/>
      <c r="R4034" s="776"/>
      <c r="S4034" s="776"/>
      <c r="T4034" s="776"/>
      <c r="U4034" s="776"/>
      <c r="V4034" s="46"/>
      <c r="W4034" s="46"/>
      <c r="X4034" s="775"/>
      <c r="Y4034" s="775"/>
      <c r="Z4034" s="775"/>
      <c r="AA4034" s="775"/>
      <c r="AB4034" s="775"/>
    </row>
    <row r="4035" spans="1:28" s="43" customFormat="1" x14ac:dyDescent="0.2">
      <c r="A4035" s="776"/>
      <c r="B4035" s="780"/>
      <c r="D4035" s="779"/>
      <c r="E4035" s="779"/>
      <c r="F4035" s="778"/>
      <c r="G4035" s="777"/>
      <c r="H4035" s="776"/>
      <c r="I4035" s="776"/>
      <c r="J4035" s="776"/>
      <c r="K4035" s="776"/>
      <c r="L4035" s="776"/>
      <c r="M4035" s="776"/>
      <c r="N4035" s="776"/>
      <c r="O4035" s="776"/>
      <c r="P4035" s="776"/>
      <c r="Q4035" s="776"/>
      <c r="R4035" s="776"/>
      <c r="S4035" s="776"/>
      <c r="T4035" s="776"/>
      <c r="U4035" s="776"/>
      <c r="V4035" s="46"/>
      <c r="W4035" s="46"/>
      <c r="X4035" s="775"/>
      <c r="Y4035" s="775"/>
      <c r="Z4035" s="775"/>
      <c r="AA4035" s="775"/>
      <c r="AB4035" s="775"/>
    </row>
    <row r="4036" spans="1:28" s="43" customFormat="1" x14ac:dyDescent="0.2">
      <c r="A4036" s="776"/>
      <c r="B4036" s="780"/>
      <c r="D4036" s="779"/>
      <c r="E4036" s="779"/>
      <c r="F4036" s="778"/>
      <c r="G4036" s="777"/>
      <c r="H4036" s="776"/>
      <c r="I4036" s="776"/>
      <c r="J4036" s="776"/>
      <c r="K4036" s="776"/>
      <c r="L4036" s="776"/>
      <c r="M4036" s="776"/>
      <c r="N4036" s="776"/>
      <c r="O4036" s="776"/>
      <c r="P4036" s="776"/>
      <c r="Q4036" s="776"/>
      <c r="R4036" s="776"/>
      <c r="S4036" s="776"/>
      <c r="T4036" s="776"/>
      <c r="U4036" s="776"/>
      <c r="V4036" s="46"/>
      <c r="W4036" s="46"/>
      <c r="X4036" s="775"/>
      <c r="Y4036" s="775"/>
      <c r="Z4036" s="775"/>
      <c r="AA4036" s="775"/>
      <c r="AB4036" s="775"/>
    </row>
    <row r="4037" spans="1:28" s="43" customFormat="1" x14ac:dyDescent="0.2">
      <c r="A4037" s="776"/>
      <c r="B4037" s="780"/>
      <c r="D4037" s="779"/>
      <c r="E4037" s="779"/>
      <c r="F4037" s="778"/>
      <c r="G4037" s="777"/>
      <c r="H4037" s="776"/>
      <c r="I4037" s="776"/>
      <c r="J4037" s="776"/>
      <c r="K4037" s="776"/>
      <c r="L4037" s="776"/>
      <c r="M4037" s="776"/>
      <c r="N4037" s="776"/>
      <c r="O4037" s="776"/>
      <c r="P4037" s="776"/>
      <c r="Q4037" s="776"/>
      <c r="R4037" s="776"/>
      <c r="S4037" s="776"/>
      <c r="T4037" s="776"/>
      <c r="U4037" s="776"/>
      <c r="V4037" s="46"/>
      <c r="W4037" s="46"/>
      <c r="X4037" s="775"/>
      <c r="Y4037" s="775"/>
      <c r="Z4037" s="775"/>
      <c r="AA4037" s="775"/>
      <c r="AB4037" s="775"/>
    </row>
    <row r="4038" spans="1:28" s="43" customFormat="1" x14ac:dyDescent="0.2">
      <c r="A4038" s="776"/>
      <c r="B4038" s="780"/>
      <c r="D4038" s="779"/>
      <c r="E4038" s="779"/>
      <c r="F4038" s="778"/>
      <c r="G4038" s="777"/>
      <c r="H4038" s="776"/>
      <c r="I4038" s="776"/>
      <c r="J4038" s="776"/>
      <c r="K4038" s="776"/>
      <c r="L4038" s="776"/>
      <c r="M4038" s="776"/>
      <c r="N4038" s="776"/>
      <c r="O4038" s="776"/>
      <c r="P4038" s="776"/>
      <c r="Q4038" s="776"/>
      <c r="R4038" s="776"/>
      <c r="S4038" s="776"/>
      <c r="T4038" s="776"/>
      <c r="U4038" s="776"/>
      <c r="V4038" s="46"/>
      <c r="W4038" s="46"/>
      <c r="X4038" s="775"/>
      <c r="Y4038" s="775"/>
      <c r="Z4038" s="775"/>
      <c r="AA4038" s="775"/>
      <c r="AB4038" s="775"/>
    </row>
    <row r="4039" spans="1:28" s="43" customFormat="1" x14ac:dyDescent="0.2">
      <c r="A4039" s="776"/>
      <c r="B4039" s="780"/>
      <c r="D4039" s="779"/>
      <c r="E4039" s="779"/>
      <c r="F4039" s="778"/>
      <c r="G4039" s="777"/>
      <c r="H4039" s="776"/>
      <c r="I4039" s="776"/>
      <c r="J4039" s="776"/>
      <c r="K4039" s="776"/>
      <c r="L4039" s="776"/>
      <c r="M4039" s="776"/>
      <c r="N4039" s="776"/>
      <c r="O4039" s="776"/>
      <c r="P4039" s="776"/>
      <c r="Q4039" s="776"/>
      <c r="R4039" s="776"/>
      <c r="S4039" s="776"/>
      <c r="T4039" s="776"/>
      <c r="U4039" s="776"/>
      <c r="V4039" s="46"/>
      <c r="W4039" s="46"/>
      <c r="X4039" s="775"/>
      <c r="Y4039" s="775"/>
      <c r="Z4039" s="775"/>
      <c r="AA4039" s="775"/>
      <c r="AB4039" s="775"/>
    </row>
    <row r="4040" spans="1:28" s="43" customFormat="1" x14ac:dyDescent="0.2">
      <c r="A4040" s="776"/>
      <c r="B4040" s="780"/>
      <c r="D4040" s="779"/>
      <c r="E4040" s="779"/>
      <c r="F4040" s="778"/>
      <c r="G4040" s="777"/>
      <c r="H4040" s="776"/>
      <c r="I4040" s="776"/>
      <c r="J4040" s="776"/>
      <c r="K4040" s="776"/>
      <c r="L4040" s="776"/>
      <c r="M4040" s="776"/>
      <c r="N4040" s="776"/>
      <c r="O4040" s="776"/>
      <c r="P4040" s="776"/>
      <c r="Q4040" s="776"/>
      <c r="R4040" s="776"/>
      <c r="S4040" s="776"/>
      <c r="T4040" s="776"/>
      <c r="U4040" s="776"/>
      <c r="V4040" s="46"/>
      <c r="W4040" s="46"/>
      <c r="X4040" s="775"/>
      <c r="Y4040" s="775"/>
      <c r="Z4040" s="775"/>
      <c r="AA4040" s="775"/>
      <c r="AB4040" s="775"/>
    </row>
    <row r="4041" spans="1:28" s="43" customFormat="1" x14ac:dyDescent="0.2">
      <c r="A4041" s="776"/>
      <c r="B4041" s="780"/>
      <c r="D4041" s="779"/>
      <c r="E4041" s="779"/>
      <c r="F4041" s="778"/>
      <c r="G4041" s="777"/>
      <c r="H4041" s="776"/>
      <c r="I4041" s="776"/>
      <c r="J4041" s="776"/>
      <c r="K4041" s="776"/>
      <c r="L4041" s="776"/>
      <c r="M4041" s="776"/>
      <c r="N4041" s="776"/>
      <c r="O4041" s="776"/>
      <c r="P4041" s="776"/>
      <c r="Q4041" s="776"/>
      <c r="R4041" s="776"/>
      <c r="S4041" s="776"/>
      <c r="T4041" s="776"/>
      <c r="U4041" s="776"/>
      <c r="V4041" s="46"/>
      <c r="W4041" s="46"/>
      <c r="X4041" s="775"/>
      <c r="Y4041" s="775"/>
      <c r="Z4041" s="775"/>
      <c r="AA4041" s="775"/>
      <c r="AB4041" s="775"/>
    </row>
    <row r="4042" spans="1:28" s="43" customFormat="1" x14ac:dyDescent="0.2">
      <c r="A4042" s="776"/>
      <c r="B4042" s="780"/>
      <c r="D4042" s="779"/>
      <c r="E4042" s="779"/>
      <c r="F4042" s="778"/>
      <c r="G4042" s="777"/>
      <c r="H4042" s="776"/>
      <c r="I4042" s="776"/>
      <c r="J4042" s="776"/>
      <c r="K4042" s="776"/>
      <c r="L4042" s="776"/>
      <c r="M4042" s="776"/>
      <c r="N4042" s="776"/>
      <c r="O4042" s="776"/>
      <c r="P4042" s="776"/>
      <c r="Q4042" s="776"/>
      <c r="R4042" s="776"/>
      <c r="S4042" s="776"/>
      <c r="T4042" s="776"/>
      <c r="U4042" s="776"/>
      <c r="V4042" s="46"/>
      <c r="W4042" s="46"/>
      <c r="X4042" s="775"/>
      <c r="Y4042" s="775"/>
      <c r="Z4042" s="775"/>
      <c r="AA4042" s="775"/>
      <c r="AB4042" s="775"/>
    </row>
    <row r="4043" spans="1:28" s="43" customFormat="1" x14ac:dyDescent="0.2">
      <c r="A4043" s="776"/>
      <c r="B4043" s="780"/>
      <c r="D4043" s="779"/>
      <c r="E4043" s="779"/>
      <c r="F4043" s="778"/>
      <c r="G4043" s="777"/>
      <c r="H4043" s="776"/>
      <c r="I4043" s="776"/>
      <c r="J4043" s="776"/>
      <c r="K4043" s="776"/>
      <c r="L4043" s="776"/>
      <c r="M4043" s="776"/>
      <c r="N4043" s="776"/>
      <c r="O4043" s="776"/>
      <c r="P4043" s="776"/>
      <c r="Q4043" s="776"/>
      <c r="R4043" s="776"/>
      <c r="S4043" s="776"/>
      <c r="T4043" s="776"/>
      <c r="U4043" s="776"/>
      <c r="V4043" s="46"/>
      <c r="W4043" s="46"/>
      <c r="X4043" s="775"/>
      <c r="Y4043" s="775"/>
      <c r="Z4043" s="775"/>
      <c r="AA4043" s="775"/>
      <c r="AB4043" s="775"/>
    </row>
    <row r="4044" spans="1:28" s="43" customFormat="1" x14ac:dyDescent="0.2">
      <c r="A4044" s="776"/>
      <c r="B4044" s="780"/>
      <c r="D4044" s="779"/>
      <c r="E4044" s="779"/>
      <c r="F4044" s="778"/>
      <c r="G4044" s="777"/>
      <c r="H4044" s="776"/>
      <c r="I4044" s="776"/>
      <c r="J4044" s="776"/>
      <c r="K4044" s="776"/>
      <c r="L4044" s="776"/>
      <c r="M4044" s="776"/>
      <c r="N4044" s="776"/>
      <c r="O4044" s="776"/>
      <c r="P4044" s="776"/>
      <c r="Q4044" s="776"/>
      <c r="R4044" s="776"/>
      <c r="S4044" s="776"/>
      <c r="T4044" s="776"/>
      <c r="U4044" s="776"/>
      <c r="V4044" s="46"/>
      <c r="W4044" s="46"/>
      <c r="X4044" s="775"/>
      <c r="Y4044" s="775"/>
      <c r="Z4044" s="775"/>
      <c r="AA4044" s="775"/>
      <c r="AB4044" s="775"/>
    </row>
    <row r="4045" spans="1:28" s="43" customFormat="1" x14ac:dyDescent="0.2">
      <c r="A4045" s="776"/>
      <c r="B4045" s="780"/>
      <c r="D4045" s="779"/>
      <c r="E4045" s="779"/>
      <c r="F4045" s="778"/>
      <c r="G4045" s="777"/>
      <c r="H4045" s="776"/>
      <c r="I4045" s="776"/>
      <c r="J4045" s="776"/>
      <c r="K4045" s="776"/>
      <c r="L4045" s="776"/>
      <c r="M4045" s="776"/>
      <c r="N4045" s="776"/>
      <c r="O4045" s="776"/>
      <c r="P4045" s="776"/>
      <c r="Q4045" s="776"/>
      <c r="R4045" s="776"/>
      <c r="S4045" s="776"/>
      <c r="T4045" s="776"/>
      <c r="U4045" s="776"/>
      <c r="V4045" s="46"/>
      <c r="W4045" s="46"/>
      <c r="X4045" s="775"/>
      <c r="Y4045" s="775"/>
      <c r="Z4045" s="775"/>
      <c r="AA4045" s="775"/>
      <c r="AB4045" s="775"/>
    </row>
    <row r="4046" spans="1:28" s="43" customFormat="1" x14ac:dyDescent="0.2">
      <c r="A4046" s="776"/>
      <c r="B4046" s="780"/>
      <c r="D4046" s="779"/>
      <c r="E4046" s="779"/>
      <c r="F4046" s="778"/>
      <c r="G4046" s="777"/>
      <c r="H4046" s="776"/>
      <c r="I4046" s="776"/>
      <c r="J4046" s="776"/>
      <c r="K4046" s="776"/>
      <c r="L4046" s="776"/>
      <c r="M4046" s="776"/>
      <c r="N4046" s="776"/>
      <c r="O4046" s="776"/>
      <c r="P4046" s="776"/>
      <c r="Q4046" s="776"/>
      <c r="R4046" s="776"/>
      <c r="S4046" s="776"/>
      <c r="T4046" s="776"/>
      <c r="U4046" s="776"/>
      <c r="V4046" s="46"/>
      <c r="W4046" s="46"/>
      <c r="X4046" s="775"/>
      <c r="Y4046" s="775"/>
      <c r="Z4046" s="775"/>
      <c r="AA4046" s="775"/>
      <c r="AB4046" s="775"/>
    </row>
    <row r="4047" spans="1:28" s="43" customFormat="1" x14ac:dyDescent="0.2">
      <c r="A4047" s="776"/>
      <c r="B4047" s="780"/>
      <c r="D4047" s="779"/>
      <c r="E4047" s="779"/>
      <c r="F4047" s="778"/>
      <c r="G4047" s="777"/>
      <c r="H4047" s="776"/>
      <c r="I4047" s="776"/>
      <c r="J4047" s="776"/>
      <c r="K4047" s="776"/>
      <c r="L4047" s="776"/>
      <c r="M4047" s="776"/>
      <c r="N4047" s="776"/>
      <c r="O4047" s="776"/>
      <c r="P4047" s="776"/>
      <c r="Q4047" s="776"/>
      <c r="R4047" s="776"/>
      <c r="S4047" s="776"/>
      <c r="T4047" s="776"/>
      <c r="U4047" s="776"/>
      <c r="V4047" s="46"/>
      <c r="W4047" s="46"/>
      <c r="X4047" s="775"/>
      <c r="Y4047" s="775"/>
      <c r="Z4047" s="775"/>
      <c r="AA4047" s="775"/>
      <c r="AB4047" s="775"/>
    </row>
    <row r="4048" spans="1:28" s="43" customFormat="1" x14ac:dyDescent="0.2">
      <c r="A4048" s="776"/>
      <c r="B4048" s="780"/>
      <c r="D4048" s="779"/>
      <c r="E4048" s="779"/>
      <c r="F4048" s="778"/>
      <c r="G4048" s="777"/>
      <c r="H4048" s="776"/>
      <c r="I4048" s="776"/>
      <c r="J4048" s="776"/>
      <c r="K4048" s="776"/>
      <c r="L4048" s="776"/>
      <c r="M4048" s="776"/>
      <c r="N4048" s="776"/>
      <c r="O4048" s="776"/>
      <c r="P4048" s="776"/>
      <c r="Q4048" s="776"/>
      <c r="R4048" s="776"/>
      <c r="S4048" s="776"/>
      <c r="T4048" s="776"/>
      <c r="U4048" s="776"/>
      <c r="V4048" s="46"/>
      <c r="W4048" s="46"/>
      <c r="X4048" s="775"/>
      <c r="Y4048" s="775"/>
      <c r="Z4048" s="775"/>
      <c r="AA4048" s="775"/>
      <c r="AB4048" s="775"/>
    </row>
    <row r="4049" spans="1:28" s="43" customFormat="1" x14ac:dyDescent="0.2">
      <c r="A4049" s="776"/>
      <c r="B4049" s="780"/>
      <c r="D4049" s="779"/>
      <c r="E4049" s="779"/>
      <c r="F4049" s="778"/>
      <c r="G4049" s="777"/>
      <c r="H4049" s="776"/>
      <c r="I4049" s="776"/>
      <c r="J4049" s="776"/>
      <c r="K4049" s="776"/>
      <c r="L4049" s="776"/>
      <c r="M4049" s="776"/>
      <c r="N4049" s="776"/>
      <c r="O4049" s="776"/>
      <c r="P4049" s="776"/>
      <c r="Q4049" s="776"/>
      <c r="R4049" s="776"/>
      <c r="S4049" s="776"/>
      <c r="T4049" s="776"/>
      <c r="U4049" s="776"/>
      <c r="V4049" s="46"/>
      <c r="W4049" s="46"/>
      <c r="X4049" s="775"/>
      <c r="Y4049" s="775"/>
      <c r="Z4049" s="775"/>
      <c r="AA4049" s="775"/>
      <c r="AB4049" s="775"/>
    </row>
    <row r="4050" spans="1:28" s="43" customFormat="1" x14ac:dyDescent="0.2">
      <c r="A4050" s="776"/>
      <c r="B4050" s="780"/>
      <c r="D4050" s="779"/>
      <c r="E4050" s="779"/>
      <c r="F4050" s="778"/>
      <c r="G4050" s="777"/>
      <c r="H4050" s="776"/>
      <c r="I4050" s="776"/>
      <c r="J4050" s="776"/>
      <c r="K4050" s="776"/>
      <c r="L4050" s="776"/>
      <c r="M4050" s="776"/>
      <c r="N4050" s="776"/>
      <c r="O4050" s="776"/>
      <c r="P4050" s="776"/>
      <c r="Q4050" s="776"/>
      <c r="R4050" s="776"/>
      <c r="S4050" s="776"/>
      <c r="T4050" s="776"/>
      <c r="U4050" s="776"/>
      <c r="V4050" s="46"/>
      <c r="W4050" s="46"/>
      <c r="X4050" s="775"/>
      <c r="Y4050" s="775"/>
      <c r="Z4050" s="775"/>
      <c r="AA4050" s="775"/>
      <c r="AB4050" s="775"/>
    </row>
    <row r="4051" spans="1:28" s="43" customFormat="1" x14ac:dyDescent="0.2">
      <c r="A4051" s="776"/>
      <c r="B4051" s="780"/>
      <c r="D4051" s="779"/>
      <c r="E4051" s="779"/>
      <c r="F4051" s="778"/>
      <c r="G4051" s="777"/>
      <c r="H4051" s="776"/>
      <c r="I4051" s="776"/>
      <c r="J4051" s="776"/>
      <c r="K4051" s="776"/>
      <c r="L4051" s="776"/>
      <c r="M4051" s="776"/>
      <c r="N4051" s="776"/>
      <c r="O4051" s="776"/>
      <c r="P4051" s="776"/>
      <c r="Q4051" s="776"/>
      <c r="R4051" s="776"/>
      <c r="S4051" s="776"/>
      <c r="T4051" s="776"/>
      <c r="U4051" s="776"/>
      <c r="V4051" s="46"/>
      <c r="W4051" s="46"/>
      <c r="X4051" s="775"/>
      <c r="Y4051" s="775"/>
      <c r="Z4051" s="775"/>
      <c r="AA4051" s="775"/>
      <c r="AB4051" s="775"/>
    </row>
    <row r="4052" spans="1:28" s="43" customFormat="1" x14ac:dyDescent="0.2">
      <c r="A4052" s="776"/>
      <c r="B4052" s="780"/>
      <c r="D4052" s="779"/>
      <c r="E4052" s="779"/>
      <c r="F4052" s="778"/>
      <c r="G4052" s="777"/>
      <c r="H4052" s="776"/>
      <c r="I4052" s="776"/>
      <c r="J4052" s="776"/>
      <c r="K4052" s="776"/>
      <c r="L4052" s="776"/>
      <c r="M4052" s="776"/>
      <c r="N4052" s="776"/>
      <c r="O4052" s="776"/>
      <c r="P4052" s="776"/>
      <c r="Q4052" s="776"/>
      <c r="R4052" s="776"/>
      <c r="S4052" s="776"/>
      <c r="T4052" s="776"/>
      <c r="U4052" s="776"/>
      <c r="V4052" s="46"/>
      <c r="W4052" s="46"/>
      <c r="X4052" s="775"/>
      <c r="Y4052" s="775"/>
      <c r="Z4052" s="775"/>
      <c r="AA4052" s="775"/>
      <c r="AB4052" s="775"/>
    </row>
    <row r="4053" spans="1:28" s="43" customFormat="1" x14ac:dyDescent="0.2">
      <c r="A4053" s="776"/>
      <c r="B4053" s="780"/>
      <c r="D4053" s="779"/>
      <c r="E4053" s="779"/>
      <c r="F4053" s="778"/>
      <c r="G4053" s="777"/>
      <c r="H4053" s="776"/>
      <c r="I4053" s="776"/>
      <c r="J4053" s="776"/>
      <c r="K4053" s="776"/>
      <c r="L4053" s="776"/>
      <c r="M4053" s="776"/>
      <c r="N4053" s="776"/>
      <c r="O4053" s="776"/>
      <c r="P4053" s="776"/>
      <c r="Q4053" s="776"/>
      <c r="R4053" s="776"/>
      <c r="S4053" s="776"/>
      <c r="T4053" s="776"/>
      <c r="U4053" s="776"/>
      <c r="V4053" s="46"/>
      <c r="W4053" s="46"/>
      <c r="X4053" s="775"/>
      <c r="Y4053" s="775"/>
      <c r="Z4053" s="775"/>
      <c r="AA4053" s="775"/>
      <c r="AB4053" s="775"/>
    </row>
    <row r="4054" spans="1:28" s="43" customFormat="1" x14ac:dyDescent="0.2">
      <c r="A4054" s="776"/>
      <c r="B4054" s="780"/>
      <c r="D4054" s="779"/>
      <c r="E4054" s="779"/>
      <c r="F4054" s="778"/>
      <c r="G4054" s="777"/>
      <c r="H4054" s="776"/>
      <c r="I4054" s="776"/>
      <c r="J4054" s="776"/>
      <c r="K4054" s="776"/>
      <c r="L4054" s="776"/>
      <c r="M4054" s="776"/>
      <c r="N4054" s="776"/>
      <c r="O4054" s="776"/>
      <c r="P4054" s="776"/>
      <c r="Q4054" s="776"/>
      <c r="R4054" s="776"/>
      <c r="S4054" s="776"/>
      <c r="T4054" s="776"/>
      <c r="U4054" s="776"/>
      <c r="V4054" s="46"/>
      <c r="W4054" s="46"/>
      <c r="X4054" s="775"/>
      <c r="Y4054" s="775"/>
      <c r="Z4054" s="775"/>
      <c r="AA4054" s="775"/>
      <c r="AB4054" s="775"/>
    </row>
    <row r="4055" spans="1:28" s="43" customFormat="1" x14ac:dyDescent="0.2">
      <c r="A4055" s="776"/>
      <c r="B4055" s="780"/>
      <c r="D4055" s="779"/>
      <c r="E4055" s="779"/>
      <c r="F4055" s="778"/>
      <c r="G4055" s="777"/>
      <c r="H4055" s="776"/>
      <c r="I4055" s="776"/>
      <c r="J4055" s="776"/>
      <c r="K4055" s="776"/>
      <c r="L4055" s="776"/>
      <c r="M4055" s="776"/>
      <c r="N4055" s="776"/>
      <c r="O4055" s="776"/>
      <c r="P4055" s="776"/>
      <c r="Q4055" s="776"/>
      <c r="R4055" s="776"/>
      <c r="S4055" s="776"/>
      <c r="T4055" s="776"/>
      <c r="U4055" s="776"/>
      <c r="V4055" s="46"/>
      <c r="W4055" s="46"/>
      <c r="X4055" s="775"/>
      <c r="Y4055" s="775"/>
      <c r="Z4055" s="775"/>
      <c r="AA4055" s="775"/>
      <c r="AB4055" s="775"/>
    </row>
    <row r="4056" spans="1:28" s="43" customFormat="1" x14ac:dyDescent="0.2">
      <c r="A4056" s="776"/>
      <c r="B4056" s="780"/>
      <c r="D4056" s="779"/>
      <c r="E4056" s="779"/>
      <c r="F4056" s="778"/>
      <c r="G4056" s="777"/>
      <c r="H4056" s="776"/>
      <c r="I4056" s="776"/>
      <c r="J4056" s="776"/>
      <c r="K4056" s="776"/>
      <c r="L4056" s="776"/>
      <c r="M4056" s="776"/>
      <c r="N4056" s="776"/>
      <c r="O4056" s="776"/>
      <c r="P4056" s="776"/>
      <c r="Q4056" s="776"/>
      <c r="R4056" s="776"/>
      <c r="S4056" s="776"/>
      <c r="T4056" s="776"/>
      <c r="U4056" s="776"/>
      <c r="V4056" s="46"/>
      <c r="W4056" s="46"/>
      <c r="X4056" s="775"/>
      <c r="Y4056" s="775"/>
      <c r="Z4056" s="775"/>
      <c r="AA4056" s="775"/>
      <c r="AB4056" s="775"/>
    </row>
    <row r="4057" spans="1:28" s="43" customFormat="1" x14ac:dyDescent="0.2">
      <c r="A4057" s="776"/>
      <c r="B4057" s="780"/>
      <c r="D4057" s="779"/>
      <c r="E4057" s="779"/>
      <c r="F4057" s="778"/>
      <c r="G4057" s="777"/>
      <c r="H4057" s="776"/>
      <c r="I4057" s="776"/>
      <c r="J4057" s="776"/>
      <c r="K4057" s="776"/>
      <c r="L4057" s="776"/>
      <c r="M4057" s="776"/>
      <c r="N4057" s="776"/>
      <c r="O4057" s="776"/>
      <c r="P4057" s="776"/>
      <c r="Q4057" s="776"/>
      <c r="R4057" s="776"/>
      <c r="S4057" s="776"/>
      <c r="T4057" s="776"/>
      <c r="U4057" s="776"/>
      <c r="V4057" s="46"/>
      <c r="W4057" s="46"/>
      <c r="X4057" s="775"/>
      <c r="Y4057" s="775"/>
      <c r="Z4057" s="775"/>
      <c r="AA4057" s="775"/>
      <c r="AB4057" s="775"/>
    </row>
    <row r="4058" spans="1:28" s="43" customFormat="1" x14ac:dyDescent="0.2">
      <c r="A4058" s="776"/>
      <c r="B4058" s="780"/>
      <c r="D4058" s="779"/>
      <c r="E4058" s="779"/>
      <c r="F4058" s="778"/>
      <c r="G4058" s="777"/>
      <c r="H4058" s="776"/>
      <c r="I4058" s="776"/>
      <c r="J4058" s="776"/>
      <c r="K4058" s="776"/>
      <c r="L4058" s="776"/>
      <c r="M4058" s="776"/>
      <c r="N4058" s="776"/>
      <c r="O4058" s="776"/>
      <c r="P4058" s="776"/>
      <c r="Q4058" s="776"/>
      <c r="R4058" s="776"/>
      <c r="S4058" s="776"/>
      <c r="T4058" s="776"/>
      <c r="U4058" s="776"/>
      <c r="V4058" s="46"/>
      <c r="W4058" s="46"/>
      <c r="X4058" s="775"/>
      <c r="Y4058" s="775"/>
      <c r="Z4058" s="775"/>
      <c r="AA4058" s="775"/>
      <c r="AB4058" s="775"/>
    </row>
    <row r="4059" spans="1:28" s="43" customFormat="1" x14ac:dyDescent="0.2">
      <c r="A4059" s="776"/>
      <c r="B4059" s="780"/>
      <c r="D4059" s="779"/>
      <c r="E4059" s="779"/>
      <c r="F4059" s="778"/>
      <c r="G4059" s="777"/>
      <c r="H4059" s="776"/>
      <c r="I4059" s="776"/>
      <c r="J4059" s="776"/>
      <c r="K4059" s="776"/>
      <c r="L4059" s="776"/>
      <c r="M4059" s="776"/>
      <c r="N4059" s="776"/>
      <c r="O4059" s="776"/>
      <c r="P4059" s="776"/>
      <c r="Q4059" s="776"/>
      <c r="R4059" s="776"/>
      <c r="S4059" s="776"/>
      <c r="T4059" s="776"/>
      <c r="U4059" s="776"/>
      <c r="V4059" s="46"/>
      <c r="W4059" s="46"/>
      <c r="X4059" s="775"/>
      <c r="Y4059" s="775"/>
      <c r="Z4059" s="775"/>
      <c r="AA4059" s="775"/>
      <c r="AB4059" s="775"/>
    </row>
    <row r="4060" spans="1:28" s="43" customFormat="1" x14ac:dyDescent="0.2">
      <c r="A4060" s="776"/>
      <c r="B4060" s="780"/>
      <c r="D4060" s="779"/>
      <c r="E4060" s="779"/>
      <c r="F4060" s="778"/>
      <c r="G4060" s="777"/>
      <c r="H4060" s="776"/>
      <c r="I4060" s="776"/>
      <c r="J4060" s="776"/>
      <c r="K4060" s="776"/>
      <c r="L4060" s="776"/>
      <c r="M4060" s="776"/>
      <c r="N4060" s="776"/>
      <c r="O4060" s="776"/>
      <c r="P4060" s="776"/>
      <c r="Q4060" s="776"/>
      <c r="R4060" s="776"/>
      <c r="S4060" s="776"/>
      <c r="T4060" s="776"/>
      <c r="U4060" s="776"/>
      <c r="V4060" s="46"/>
      <c r="W4060" s="46"/>
      <c r="X4060" s="775"/>
      <c r="Y4060" s="775"/>
      <c r="Z4060" s="775"/>
      <c r="AA4060" s="775"/>
      <c r="AB4060" s="775"/>
    </row>
    <row r="4061" spans="1:28" s="43" customFormat="1" x14ac:dyDescent="0.2">
      <c r="A4061" s="776"/>
      <c r="B4061" s="780"/>
      <c r="D4061" s="779"/>
      <c r="E4061" s="779"/>
      <c r="F4061" s="778"/>
      <c r="G4061" s="777"/>
      <c r="H4061" s="776"/>
      <c r="I4061" s="776"/>
      <c r="J4061" s="776"/>
      <c r="K4061" s="776"/>
      <c r="L4061" s="776"/>
      <c r="M4061" s="776"/>
      <c r="N4061" s="776"/>
      <c r="O4061" s="776"/>
      <c r="P4061" s="776"/>
      <c r="Q4061" s="776"/>
      <c r="R4061" s="776"/>
      <c r="S4061" s="776"/>
      <c r="T4061" s="776"/>
      <c r="U4061" s="776"/>
      <c r="V4061" s="46"/>
      <c r="W4061" s="46"/>
      <c r="X4061" s="775"/>
      <c r="Y4061" s="775"/>
      <c r="Z4061" s="775"/>
      <c r="AA4061" s="775"/>
      <c r="AB4061" s="775"/>
    </row>
    <row r="4062" spans="1:28" s="43" customFormat="1" x14ac:dyDescent="0.2">
      <c r="A4062" s="776"/>
      <c r="B4062" s="780"/>
      <c r="D4062" s="779"/>
      <c r="E4062" s="779"/>
      <c r="F4062" s="778"/>
      <c r="G4062" s="777"/>
      <c r="H4062" s="776"/>
      <c r="I4062" s="776"/>
      <c r="J4062" s="776"/>
      <c r="K4062" s="776"/>
      <c r="L4062" s="776"/>
      <c r="M4062" s="776"/>
      <c r="N4062" s="776"/>
      <c r="O4062" s="776"/>
      <c r="P4062" s="776"/>
      <c r="Q4062" s="776"/>
      <c r="R4062" s="776"/>
      <c r="S4062" s="776"/>
      <c r="T4062" s="776"/>
      <c r="U4062" s="776"/>
      <c r="V4062" s="46"/>
      <c r="W4062" s="46"/>
      <c r="X4062" s="775"/>
      <c r="Y4062" s="775"/>
      <c r="Z4062" s="775"/>
      <c r="AA4062" s="775"/>
      <c r="AB4062" s="775"/>
    </row>
    <row r="4063" spans="1:28" s="43" customFormat="1" x14ac:dyDescent="0.2">
      <c r="A4063" s="776"/>
      <c r="B4063" s="780"/>
      <c r="D4063" s="779"/>
      <c r="E4063" s="779"/>
      <c r="F4063" s="778"/>
      <c r="G4063" s="777"/>
      <c r="H4063" s="776"/>
      <c r="I4063" s="776"/>
      <c r="J4063" s="776"/>
      <c r="K4063" s="776"/>
      <c r="L4063" s="776"/>
      <c r="M4063" s="776"/>
      <c r="N4063" s="776"/>
      <c r="O4063" s="776"/>
      <c r="P4063" s="776"/>
      <c r="Q4063" s="776"/>
      <c r="R4063" s="776"/>
      <c r="S4063" s="776"/>
      <c r="T4063" s="776"/>
      <c r="U4063" s="776"/>
      <c r="V4063" s="46"/>
      <c r="W4063" s="46"/>
      <c r="X4063" s="775"/>
      <c r="Y4063" s="775"/>
      <c r="Z4063" s="775"/>
      <c r="AA4063" s="775"/>
      <c r="AB4063" s="775"/>
    </row>
    <row r="4064" spans="1:28" s="43" customFormat="1" x14ac:dyDescent="0.2">
      <c r="A4064" s="776"/>
      <c r="B4064" s="780"/>
      <c r="D4064" s="779"/>
      <c r="E4064" s="779"/>
      <c r="F4064" s="778"/>
      <c r="G4064" s="777"/>
      <c r="H4064" s="776"/>
      <c r="I4064" s="776"/>
      <c r="J4064" s="776"/>
      <c r="K4064" s="776"/>
      <c r="L4064" s="776"/>
      <c r="M4064" s="776"/>
      <c r="N4064" s="776"/>
      <c r="O4064" s="776"/>
      <c r="P4064" s="776"/>
      <c r="Q4064" s="776"/>
      <c r="R4064" s="776"/>
      <c r="S4064" s="776"/>
      <c r="T4064" s="776"/>
      <c r="U4064" s="776"/>
      <c r="V4064" s="46"/>
      <c r="W4064" s="46"/>
      <c r="X4064" s="775"/>
      <c r="Y4064" s="775"/>
      <c r="Z4064" s="775"/>
      <c r="AA4064" s="775"/>
      <c r="AB4064" s="775"/>
    </row>
    <row r="4065" spans="1:28" s="43" customFormat="1" x14ac:dyDescent="0.2">
      <c r="A4065" s="776"/>
      <c r="B4065" s="780"/>
      <c r="D4065" s="779"/>
      <c r="E4065" s="779"/>
      <c r="F4065" s="778"/>
      <c r="G4065" s="777"/>
      <c r="H4065" s="776"/>
      <c r="I4065" s="776"/>
      <c r="J4065" s="776"/>
      <c r="K4065" s="776"/>
      <c r="L4065" s="776"/>
      <c r="M4065" s="776"/>
      <c r="N4065" s="776"/>
      <c r="O4065" s="776"/>
      <c r="P4065" s="776"/>
      <c r="Q4065" s="776"/>
      <c r="R4065" s="776"/>
      <c r="S4065" s="776"/>
      <c r="T4065" s="776"/>
      <c r="U4065" s="776"/>
      <c r="V4065" s="46"/>
      <c r="W4065" s="46"/>
      <c r="X4065" s="775"/>
      <c r="Y4065" s="775"/>
      <c r="Z4065" s="775"/>
      <c r="AA4065" s="775"/>
      <c r="AB4065" s="775"/>
    </row>
    <row r="4066" spans="1:28" s="43" customFormat="1" x14ac:dyDescent="0.2">
      <c r="A4066" s="776"/>
      <c r="B4066" s="780"/>
      <c r="D4066" s="779"/>
      <c r="E4066" s="779"/>
      <c r="F4066" s="778"/>
      <c r="G4066" s="777"/>
      <c r="H4066" s="776"/>
      <c r="I4066" s="776"/>
      <c r="J4066" s="776"/>
      <c r="K4066" s="776"/>
      <c r="L4066" s="776"/>
      <c r="M4066" s="776"/>
      <c r="N4066" s="776"/>
      <c r="O4066" s="776"/>
      <c r="P4066" s="776"/>
      <c r="Q4066" s="776"/>
      <c r="R4066" s="776"/>
      <c r="S4066" s="776"/>
      <c r="T4066" s="776"/>
      <c r="U4066" s="776"/>
      <c r="V4066" s="46"/>
      <c r="W4066" s="46"/>
      <c r="X4066" s="775"/>
      <c r="Y4066" s="775"/>
      <c r="Z4066" s="775"/>
      <c r="AA4066" s="775"/>
      <c r="AB4066" s="775"/>
    </row>
    <row r="4067" spans="1:28" s="43" customFormat="1" x14ac:dyDescent="0.2">
      <c r="A4067" s="776"/>
      <c r="B4067" s="780"/>
      <c r="D4067" s="779"/>
      <c r="E4067" s="779"/>
      <c r="F4067" s="778"/>
      <c r="G4067" s="777"/>
      <c r="H4067" s="776"/>
      <c r="I4067" s="776"/>
      <c r="J4067" s="776"/>
      <c r="K4067" s="776"/>
      <c r="L4067" s="776"/>
      <c r="M4067" s="776"/>
      <c r="N4067" s="776"/>
      <c r="O4067" s="776"/>
      <c r="P4067" s="776"/>
      <c r="Q4067" s="776"/>
      <c r="R4067" s="776"/>
      <c r="S4067" s="776"/>
      <c r="T4067" s="776"/>
      <c r="U4067" s="776"/>
      <c r="V4067" s="46"/>
      <c r="W4067" s="46"/>
      <c r="X4067" s="775"/>
      <c r="Y4067" s="775"/>
      <c r="Z4067" s="775"/>
      <c r="AA4067" s="775"/>
      <c r="AB4067" s="775"/>
    </row>
    <row r="4068" spans="1:28" s="43" customFormat="1" x14ac:dyDescent="0.2">
      <c r="A4068" s="776"/>
      <c r="B4068" s="780"/>
      <c r="D4068" s="779"/>
      <c r="E4068" s="779"/>
      <c r="F4068" s="778"/>
      <c r="G4068" s="777"/>
      <c r="H4068" s="776"/>
      <c r="I4068" s="776"/>
      <c r="J4068" s="776"/>
      <c r="K4068" s="776"/>
      <c r="L4068" s="776"/>
      <c r="M4068" s="776"/>
      <c r="N4068" s="776"/>
      <c r="O4068" s="776"/>
      <c r="P4068" s="776"/>
      <c r="Q4068" s="776"/>
      <c r="R4068" s="776"/>
      <c r="S4068" s="776"/>
      <c r="T4068" s="776"/>
      <c r="U4068" s="776"/>
      <c r="V4068" s="46"/>
      <c r="W4068" s="46"/>
      <c r="X4068" s="775"/>
      <c r="Y4068" s="775"/>
      <c r="Z4068" s="775"/>
      <c r="AA4068" s="775"/>
      <c r="AB4068" s="775"/>
    </row>
    <row r="4069" spans="1:28" s="43" customFormat="1" x14ac:dyDescent="0.2">
      <c r="A4069" s="776"/>
      <c r="B4069" s="780"/>
      <c r="D4069" s="779"/>
      <c r="E4069" s="779"/>
      <c r="F4069" s="778"/>
      <c r="G4069" s="777"/>
      <c r="H4069" s="776"/>
      <c r="I4069" s="776"/>
      <c r="J4069" s="776"/>
      <c r="K4069" s="776"/>
      <c r="L4069" s="776"/>
      <c r="M4069" s="776"/>
      <c r="N4069" s="776"/>
      <c r="O4069" s="776"/>
      <c r="P4069" s="776"/>
      <c r="Q4069" s="776"/>
      <c r="R4069" s="776"/>
      <c r="S4069" s="776"/>
      <c r="T4069" s="776"/>
      <c r="U4069" s="776"/>
      <c r="V4069" s="46"/>
      <c r="W4069" s="46"/>
      <c r="X4069" s="775"/>
      <c r="Y4069" s="775"/>
      <c r="Z4069" s="775"/>
      <c r="AA4069" s="775"/>
      <c r="AB4069" s="775"/>
    </row>
    <row r="4070" spans="1:28" s="43" customFormat="1" x14ac:dyDescent="0.2">
      <c r="A4070" s="776"/>
      <c r="B4070" s="780"/>
      <c r="D4070" s="779"/>
      <c r="E4070" s="779"/>
      <c r="F4070" s="778"/>
      <c r="G4070" s="777"/>
      <c r="H4070" s="776"/>
      <c r="I4070" s="776"/>
      <c r="J4070" s="776"/>
      <c r="K4070" s="776"/>
      <c r="L4070" s="776"/>
      <c r="M4070" s="776"/>
      <c r="N4070" s="776"/>
      <c r="O4070" s="776"/>
      <c r="P4070" s="776"/>
      <c r="Q4070" s="776"/>
      <c r="R4070" s="776"/>
      <c r="S4070" s="776"/>
      <c r="T4070" s="776"/>
      <c r="U4070" s="776"/>
      <c r="V4070" s="46"/>
      <c r="W4070" s="46"/>
      <c r="X4070" s="775"/>
      <c r="Y4070" s="775"/>
      <c r="Z4070" s="775"/>
      <c r="AA4070" s="775"/>
      <c r="AB4070" s="775"/>
    </row>
    <row r="4071" spans="1:28" s="43" customFormat="1" x14ac:dyDescent="0.2">
      <c r="A4071" s="776"/>
      <c r="B4071" s="780"/>
      <c r="D4071" s="779"/>
      <c r="E4071" s="779"/>
      <c r="F4071" s="778"/>
      <c r="G4071" s="777"/>
      <c r="H4071" s="776"/>
      <c r="I4071" s="776"/>
      <c r="J4071" s="776"/>
      <c r="K4071" s="776"/>
      <c r="L4071" s="776"/>
      <c r="M4071" s="776"/>
      <c r="N4071" s="776"/>
      <c r="O4071" s="776"/>
      <c r="P4071" s="776"/>
      <c r="Q4071" s="776"/>
      <c r="R4071" s="776"/>
      <c r="S4071" s="776"/>
      <c r="T4071" s="776"/>
      <c r="U4071" s="776"/>
      <c r="V4071" s="46"/>
      <c r="W4071" s="46"/>
      <c r="X4071" s="775"/>
      <c r="Y4071" s="775"/>
      <c r="Z4071" s="775"/>
      <c r="AA4071" s="775"/>
      <c r="AB4071" s="775"/>
    </row>
    <row r="4072" spans="1:28" s="43" customFormat="1" x14ac:dyDescent="0.2">
      <c r="A4072" s="776"/>
      <c r="B4072" s="780"/>
      <c r="D4072" s="779"/>
      <c r="E4072" s="779"/>
      <c r="F4072" s="778"/>
      <c r="G4072" s="777"/>
      <c r="H4072" s="776"/>
      <c r="I4072" s="776"/>
      <c r="J4072" s="776"/>
      <c r="K4072" s="776"/>
      <c r="L4072" s="776"/>
      <c r="M4072" s="776"/>
      <c r="N4072" s="776"/>
      <c r="O4072" s="776"/>
      <c r="P4072" s="776"/>
      <c r="Q4072" s="776"/>
      <c r="R4072" s="776"/>
      <c r="S4072" s="776"/>
      <c r="T4072" s="776"/>
      <c r="U4072" s="776"/>
      <c r="V4072" s="46"/>
      <c r="W4072" s="46"/>
      <c r="X4072" s="775"/>
      <c r="Y4072" s="775"/>
      <c r="Z4072" s="775"/>
      <c r="AA4072" s="775"/>
      <c r="AB4072" s="775"/>
    </row>
    <row r="4073" spans="1:28" s="43" customFormat="1" x14ac:dyDescent="0.2">
      <c r="A4073" s="776"/>
      <c r="B4073" s="780"/>
      <c r="D4073" s="779"/>
      <c r="E4073" s="779"/>
      <c r="F4073" s="778"/>
      <c r="G4073" s="777"/>
      <c r="H4073" s="776"/>
      <c r="I4073" s="776"/>
      <c r="J4073" s="776"/>
      <c r="K4073" s="776"/>
      <c r="L4073" s="776"/>
      <c r="M4073" s="776"/>
      <c r="N4073" s="776"/>
      <c r="O4073" s="776"/>
      <c r="P4073" s="776"/>
      <c r="Q4073" s="776"/>
      <c r="R4073" s="776"/>
      <c r="S4073" s="776"/>
      <c r="T4073" s="776"/>
      <c r="U4073" s="776"/>
      <c r="V4073" s="46"/>
      <c r="W4073" s="46"/>
      <c r="X4073" s="775"/>
      <c r="Y4073" s="775"/>
      <c r="Z4073" s="775"/>
      <c r="AA4073" s="775"/>
      <c r="AB4073" s="775"/>
    </row>
    <row r="4074" spans="1:28" s="43" customFormat="1" x14ac:dyDescent="0.2">
      <c r="A4074" s="776"/>
      <c r="B4074" s="780"/>
      <c r="D4074" s="779"/>
      <c r="E4074" s="779"/>
      <c r="F4074" s="778"/>
      <c r="G4074" s="777"/>
      <c r="H4074" s="776"/>
      <c r="I4074" s="776"/>
      <c r="J4074" s="776"/>
      <c r="K4074" s="776"/>
      <c r="L4074" s="776"/>
      <c r="M4074" s="776"/>
      <c r="N4074" s="776"/>
      <c r="O4074" s="776"/>
      <c r="P4074" s="776"/>
      <c r="Q4074" s="776"/>
      <c r="R4074" s="776"/>
      <c r="S4074" s="776"/>
      <c r="T4074" s="776"/>
      <c r="U4074" s="776"/>
      <c r="V4074" s="46"/>
      <c r="W4074" s="46"/>
      <c r="X4074" s="775"/>
      <c r="Y4074" s="775"/>
      <c r="Z4074" s="775"/>
      <c r="AA4074" s="775"/>
      <c r="AB4074" s="775"/>
    </row>
    <row r="4075" spans="1:28" s="43" customFormat="1" x14ac:dyDescent="0.2">
      <c r="A4075" s="776"/>
      <c r="B4075" s="780"/>
      <c r="D4075" s="779"/>
      <c r="E4075" s="779"/>
      <c r="F4075" s="778"/>
      <c r="G4075" s="777"/>
      <c r="H4075" s="776"/>
      <c r="I4075" s="776"/>
      <c r="J4075" s="776"/>
      <c r="K4075" s="776"/>
      <c r="L4075" s="776"/>
      <c r="M4075" s="776"/>
      <c r="N4075" s="776"/>
      <c r="O4075" s="776"/>
      <c r="P4075" s="776"/>
      <c r="Q4075" s="776"/>
      <c r="R4075" s="776"/>
      <c r="S4075" s="776"/>
      <c r="T4075" s="776"/>
      <c r="U4075" s="776"/>
      <c r="V4075" s="46"/>
      <c r="W4075" s="46"/>
      <c r="X4075" s="775"/>
      <c r="Y4075" s="775"/>
      <c r="Z4075" s="775"/>
      <c r="AA4075" s="775"/>
      <c r="AB4075" s="775"/>
    </row>
    <row r="4076" spans="1:28" s="43" customFormat="1" x14ac:dyDescent="0.2">
      <c r="A4076" s="776"/>
      <c r="B4076" s="780"/>
      <c r="D4076" s="779"/>
      <c r="E4076" s="779"/>
      <c r="F4076" s="778"/>
      <c r="G4076" s="777"/>
      <c r="H4076" s="776"/>
      <c r="I4076" s="776"/>
      <c r="J4076" s="776"/>
      <c r="K4076" s="776"/>
      <c r="L4076" s="776"/>
      <c r="M4076" s="776"/>
      <c r="N4076" s="776"/>
      <c r="O4076" s="776"/>
      <c r="P4076" s="776"/>
      <c r="Q4076" s="776"/>
      <c r="R4076" s="776"/>
      <c r="S4076" s="776"/>
      <c r="T4076" s="776"/>
      <c r="U4076" s="776"/>
      <c r="V4076" s="46"/>
      <c r="W4076" s="46"/>
      <c r="X4076" s="775"/>
      <c r="Y4076" s="775"/>
      <c r="Z4076" s="775"/>
      <c r="AA4076" s="775"/>
      <c r="AB4076" s="775"/>
    </row>
    <row r="4077" spans="1:28" s="43" customFormat="1" x14ac:dyDescent="0.2">
      <c r="A4077" s="776"/>
      <c r="B4077" s="780"/>
      <c r="D4077" s="779"/>
      <c r="E4077" s="779"/>
      <c r="F4077" s="778"/>
      <c r="G4077" s="777"/>
      <c r="H4077" s="776"/>
      <c r="I4077" s="776"/>
      <c r="J4077" s="776"/>
      <c r="K4077" s="776"/>
      <c r="L4077" s="776"/>
      <c r="M4077" s="776"/>
      <c r="N4077" s="776"/>
      <c r="O4077" s="776"/>
      <c r="P4077" s="776"/>
      <c r="Q4077" s="776"/>
      <c r="R4077" s="776"/>
      <c r="S4077" s="776"/>
      <c r="T4077" s="776"/>
      <c r="U4077" s="776"/>
      <c r="V4077" s="46"/>
      <c r="W4077" s="46"/>
      <c r="X4077" s="775"/>
      <c r="Y4077" s="775"/>
      <c r="Z4077" s="775"/>
      <c r="AA4077" s="775"/>
      <c r="AB4077" s="775"/>
    </row>
    <row r="4078" spans="1:28" s="43" customFormat="1" x14ac:dyDescent="0.2">
      <c r="A4078" s="776"/>
      <c r="B4078" s="780"/>
      <c r="D4078" s="779"/>
      <c r="E4078" s="779"/>
      <c r="F4078" s="778"/>
      <c r="G4078" s="777"/>
      <c r="H4078" s="776"/>
      <c r="I4078" s="776"/>
      <c r="J4078" s="776"/>
      <c r="K4078" s="776"/>
      <c r="L4078" s="776"/>
      <c r="M4078" s="776"/>
      <c r="N4078" s="776"/>
      <c r="O4078" s="776"/>
      <c r="P4078" s="776"/>
      <c r="Q4078" s="776"/>
      <c r="R4078" s="776"/>
      <c r="S4078" s="776"/>
      <c r="T4078" s="776"/>
      <c r="U4078" s="776"/>
      <c r="V4078" s="46"/>
      <c r="W4078" s="46"/>
      <c r="X4078" s="775"/>
      <c r="Y4078" s="775"/>
      <c r="Z4078" s="775"/>
      <c r="AA4078" s="775"/>
      <c r="AB4078" s="775"/>
    </row>
    <row r="4079" spans="1:28" s="43" customFormat="1" x14ac:dyDescent="0.2">
      <c r="A4079" s="776"/>
      <c r="B4079" s="780"/>
      <c r="D4079" s="779"/>
      <c r="E4079" s="779"/>
      <c r="F4079" s="778"/>
      <c r="G4079" s="777"/>
      <c r="H4079" s="776"/>
      <c r="I4079" s="776"/>
      <c r="J4079" s="776"/>
      <c r="K4079" s="776"/>
      <c r="L4079" s="776"/>
      <c r="M4079" s="776"/>
      <c r="N4079" s="776"/>
      <c r="O4079" s="776"/>
      <c r="P4079" s="776"/>
      <c r="Q4079" s="776"/>
      <c r="R4079" s="776"/>
      <c r="S4079" s="776"/>
      <c r="T4079" s="776"/>
      <c r="U4079" s="776"/>
      <c r="V4079" s="46"/>
      <c r="W4079" s="46"/>
      <c r="X4079" s="775"/>
      <c r="Y4079" s="775"/>
      <c r="Z4079" s="775"/>
      <c r="AA4079" s="775"/>
      <c r="AB4079" s="775"/>
    </row>
    <row r="4080" spans="1:28" s="43" customFormat="1" x14ac:dyDescent="0.2">
      <c r="A4080" s="776"/>
      <c r="B4080" s="780"/>
      <c r="D4080" s="779"/>
      <c r="E4080" s="779"/>
      <c r="F4080" s="778"/>
      <c r="G4080" s="777"/>
      <c r="H4080" s="776"/>
      <c r="I4080" s="776"/>
      <c r="J4080" s="776"/>
      <c r="K4080" s="776"/>
      <c r="L4080" s="776"/>
      <c r="M4080" s="776"/>
      <c r="N4080" s="776"/>
      <c r="O4080" s="776"/>
      <c r="P4080" s="776"/>
      <c r="Q4080" s="776"/>
      <c r="R4080" s="776"/>
      <c r="S4080" s="776"/>
      <c r="T4080" s="776"/>
      <c r="U4080" s="776"/>
      <c r="V4080" s="46"/>
      <c r="W4080" s="46"/>
      <c r="X4080" s="775"/>
      <c r="Y4080" s="775"/>
      <c r="Z4080" s="775"/>
      <c r="AA4080" s="775"/>
      <c r="AB4080" s="775"/>
    </row>
    <row r="4081" spans="1:28" s="43" customFormat="1" x14ac:dyDescent="0.2">
      <c r="A4081" s="776"/>
      <c r="B4081" s="780"/>
      <c r="D4081" s="779"/>
      <c r="E4081" s="779"/>
      <c r="F4081" s="778"/>
      <c r="G4081" s="777"/>
      <c r="H4081" s="776"/>
      <c r="I4081" s="776"/>
      <c r="J4081" s="776"/>
      <c r="K4081" s="776"/>
      <c r="L4081" s="776"/>
      <c r="M4081" s="776"/>
      <c r="N4081" s="776"/>
      <c r="O4081" s="776"/>
      <c r="P4081" s="776"/>
      <c r="Q4081" s="776"/>
      <c r="R4081" s="776"/>
      <c r="S4081" s="776"/>
      <c r="T4081" s="776"/>
      <c r="U4081" s="776"/>
      <c r="V4081" s="46"/>
      <c r="W4081" s="46"/>
      <c r="X4081" s="775"/>
      <c r="Y4081" s="775"/>
      <c r="Z4081" s="775"/>
      <c r="AA4081" s="775"/>
      <c r="AB4081" s="775"/>
    </row>
    <row r="4082" spans="1:28" s="43" customFormat="1" x14ac:dyDescent="0.2">
      <c r="A4082" s="776"/>
      <c r="B4082" s="780"/>
      <c r="D4082" s="779"/>
      <c r="E4082" s="779"/>
      <c r="F4082" s="778"/>
      <c r="G4082" s="777"/>
      <c r="H4082" s="776"/>
      <c r="I4082" s="776"/>
      <c r="J4082" s="776"/>
      <c r="K4082" s="776"/>
      <c r="L4082" s="776"/>
      <c r="M4082" s="776"/>
      <c r="N4082" s="776"/>
      <c r="O4082" s="776"/>
      <c r="P4082" s="776"/>
      <c r="Q4082" s="776"/>
      <c r="R4082" s="776"/>
      <c r="S4082" s="776"/>
      <c r="T4082" s="776"/>
      <c r="U4082" s="776"/>
      <c r="V4082" s="46"/>
      <c r="W4082" s="46"/>
      <c r="X4082" s="775"/>
      <c r="Y4082" s="775"/>
      <c r="Z4082" s="775"/>
      <c r="AA4082" s="775"/>
      <c r="AB4082" s="775"/>
    </row>
    <row r="4083" spans="1:28" s="43" customFormat="1" x14ac:dyDescent="0.2">
      <c r="A4083" s="776"/>
      <c r="B4083" s="780"/>
      <c r="D4083" s="779"/>
      <c r="E4083" s="779"/>
      <c r="F4083" s="778"/>
      <c r="G4083" s="777"/>
      <c r="H4083" s="776"/>
      <c r="I4083" s="776"/>
      <c r="J4083" s="776"/>
      <c r="K4083" s="776"/>
      <c r="L4083" s="776"/>
      <c r="M4083" s="776"/>
      <c r="N4083" s="776"/>
      <c r="O4083" s="776"/>
      <c r="P4083" s="776"/>
      <c r="Q4083" s="776"/>
      <c r="R4083" s="776"/>
      <c r="S4083" s="776"/>
      <c r="T4083" s="776"/>
      <c r="U4083" s="776"/>
      <c r="V4083" s="46"/>
      <c r="W4083" s="46"/>
      <c r="X4083" s="775"/>
      <c r="Y4083" s="775"/>
      <c r="Z4083" s="775"/>
      <c r="AA4083" s="775"/>
      <c r="AB4083" s="775"/>
    </row>
    <row r="4084" spans="1:28" s="43" customFormat="1" x14ac:dyDescent="0.2">
      <c r="A4084" s="776"/>
      <c r="B4084" s="780"/>
      <c r="D4084" s="779"/>
      <c r="E4084" s="779"/>
      <c r="F4084" s="778"/>
      <c r="G4084" s="777"/>
      <c r="H4084" s="776"/>
      <c r="I4084" s="776"/>
      <c r="J4084" s="776"/>
      <c r="K4084" s="776"/>
      <c r="L4084" s="776"/>
      <c r="M4084" s="776"/>
      <c r="N4084" s="776"/>
      <c r="O4084" s="776"/>
      <c r="P4084" s="776"/>
      <c r="Q4084" s="776"/>
      <c r="R4084" s="776"/>
      <c r="S4084" s="776"/>
      <c r="T4084" s="776"/>
      <c r="U4084" s="776"/>
      <c r="V4084" s="46"/>
      <c r="W4084" s="46"/>
      <c r="X4084" s="775"/>
      <c r="Y4084" s="775"/>
      <c r="Z4084" s="775"/>
      <c r="AA4084" s="775"/>
      <c r="AB4084" s="775"/>
    </row>
    <row r="4085" spans="1:28" s="43" customFormat="1" x14ac:dyDescent="0.2">
      <c r="A4085" s="776"/>
      <c r="B4085" s="780"/>
      <c r="D4085" s="779"/>
      <c r="E4085" s="779"/>
      <c r="F4085" s="778"/>
      <c r="G4085" s="777"/>
      <c r="H4085" s="776"/>
      <c r="I4085" s="776"/>
      <c r="J4085" s="776"/>
      <c r="K4085" s="776"/>
      <c r="L4085" s="776"/>
      <c r="M4085" s="776"/>
      <c r="N4085" s="776"/>
      <c r="O4085" s="776"/>
      <c r="P4085" s="776"/>
      <c r="Q4085" s="776"/>
      <c r="R4085" s="776"/>
      <c r="S4085" s="776"/>
      <c r="T4085" s="776"/>
      <c r="U4085" s="776"/>
      <c r="V4085" s="46"/>
      <c r="W4085" s="46"/>
      <c r="X4085" s="775"/>
      <c r="Y4085" s="775"/>
      <c r="Z4085" s="775"/>
      <c r="AA4085" s="775"/>
      <c r="AB4085" s="775"/>
    </row>
    <row r="4086" spans="1:28" s="43" customFormat="1" x14ac:dyDescent="0.2">
      <c r="A4086" s="776"/>
      <c r="B4086" s="780"/>
      <c r="D4086" s="779"/>
      <c r="E4086" s="779"/>
      <c r="F4086" s="778"/>
      <c r="G4086" s="777"/>
      <c r="H4086" s="776"/>
      <c r="I4086" s="776"/>
      <c r="J4086" s="776"/>
      <c r="K4086" s="776"/>
      <c r="L4086" s="776"/>
      <c r="M4086" s="776"/>
      <c r="N4086" s="776"/>
      <c r="O4086" s="776"/>
      <c r="P4086" s="776"/>
      <c r="Q4086" s="776"/>
      <c r="R4086" s="776"/>
      <c r="S4086" s="776"/>
      <c r="T4086" s="776"/>
      <c r="U4086" s="776"/>
      <c r="V4086" s="46"/>
      <c r="W4086" s="46"/>
      <c r="X4086" s="775"/>
      <c r="Y4086" s="775"/>
      <c r="Z4086" s="775"/>
      <c r="AA4086" s="775"/>
      <c r="AB4086" s="775"/>
    </row>
    <row r="4087" spans="1:28" s="43" customFormat="1" x14ac:dyDescent="0.2">
      <c r="A4087" s="776"/>
      <c r="B4087" s="780"/>
      <c r="D4087" s="779"/>
      <c r="E4087" s="779"/>
      <c r="F4087" s="778"/>
      <c r="G4087" s="777"/>
      <c r="H4087" s="776"/>
      <c r="I4087" s="776"/>
      <c r="J4087" s="776"/>
      <c r="K4087" s="776"/>
      <c r="L4087" s="776"/>
      <c r="M4087" s="776"/>
      <c r="N4087" s="776"/>
      <c r="O4087" s="776"/>
      <c r="P4087" s="776"/>
      <c r="Q4087" s="776"/>
      <c r="R4087" s="776"/>
      <c r="S4087" s="776"/>
      <c r="T4087" s="776"/>
      <c r="U4087" s="776"/>
      <c r="V4087" s="46"/>
      <c r="W4087" s="46"/>
      <c r="X4087" s="775"/>
      <c r="Y4087" s="775"/>
      <c r="Z4087" s="775"/>
      <c r="AA4087" s="775"/>
      <c r="AB4087" s="775"/>
    </row>
    <row r="4088" spans="1:28" s="43" customFormat="1" x14ac:dyDescent="0.2">
      <c r="A4088" s="776"/>
      <c r="B4088" s="780"/>
      <c r="D4088" s="779"/>
      <c r="E4088" s="779"/>
      <c r="F4088" s="778"/>
      <c r="G4088" s="777"/>
      <c r="H4088" s="776"/>
      <c r="I4088" s="776"/>
      <c r="J4088" s="776"/>
      <c r="K4088" s="776"/>
      <c r="L4088" s="776"/>
      <c r="M4088" s="776"/>
      <c r="N4088" s="776"/>
      <c r="O4088" s="776"/>
      <c r="P4088" s="776"/>
      <c r="Q4088" s="776"/>
      <c r="R4088" s="776"/>
      <c r="S4088" s="776"/>
      <c r="T4088" s="776"/>
      <c r="U4088" s="776"/>
      <c r="V4088" s="46"/>
      <c r="W4088" s="46"/>
      <c r="X4088" s="775"/>
      <c r="Y4088" s="775"/>
      <c r="Z4088" s="775"/>
      <c r="AA4088" s="775"/>
      <c r="AB4088" s="775"/>
    </row>
    <row r="4089" spans="1:28" s="43" customFormat="1" x14ac:dyDescent="0.2">
      <c r="A4089" s="776"/>
      <c r="B4089" s="780"/>
      <c r="D4089" s="779"/>
      <c r="E4089" s="779"/>
      <c r="F4089" s="778"/>
      <c r="G4089" s="777"/>
      <c r="H4089" s="776"/>
      <c r="I4089" s="776"/>
      <c r="J4089" s="776"/>
      <c r="K4089" s="776"/>
      <c r="L4089" s="776"/>
      <c r="M4089" s="776"/>
      <c r="N4089" s="776"/>
      <c r="O4089" s="776"/>
      <c r="P4089" s="776"/>
      <c r="Q4089" s="776"/>
      <c r="R4089" s="776"/>
      <c r="S4089" s="776"/>
      <c r="T4089" s="776"/>
      <c r="U4089" s="776"/>
      <c r="V4089" s="46"/>
      <c r="W4089" s="46"/>
      <c r="X4089" s="775"/>
      <c r="Y4089" s="775"/>
      <c r="Z4089" s="775"/>
      <c r="AA4089" s="775"/>
      <c r="AB4089" s="775"/>
    </row>
    <row r="4090" spans="1:28" s="43" customFormat="1" x14ac:dyDescent="0.2">
      <c r="A4090" s="776"/>
      <c r="B4090" s="780"/>
      <c r="D4090" s="779"/>
      <c r="E4090" s="779"/>
      <c r="F4090" s="778"/>
      <c r="G4090" s="777"/>
      <c r="H4090" s="776"/>
      <c r="I4090" s="776"/>
      <c r="J4090" s="776"/>
      <c r="K4090" s="776"/>
      <c r="L4090" s="776"/>
      <c r="M4090" s="776"/>
      <c r="N4090" s="776"/>
      <c r="O4090" s="776"/>
      <c r="P4090" s="776"/>
      <c r="Q4090" s="776"/>
      <c r="R4090" s="776"/>
      <c r="S4090" s="776"/>
      <c r="T4090" s="776"/>
      <c r="U4090" s="776"/>
      <c r="V4090" s="46"/>
      <c r="W4090" s="46"/>
      <c r="X4090" s="775"/>
      <c r="Y4090" s="775"/>
      <c r="Z4090" s="775"/>
      <c r="AA4090" s="775"/>
      <c r="AB4090" s="775"/>
    </row>
    <row r="4091" spans="1:28" s="43" customFormat="1" x14ac:dyDescent="0.2">
      <c r="A4091" s="776"/>
      <c r="B4091" s="780"/>
      <c r="D4091" s="779"/>
      <c r="E4091" s="779"/>
      <c r="F4091" s="778"/>
      <c r="G4091" s="777"/>
      <c r="H4091" s="776"/>
      <c r="I4091" s="776"/>
      <c r="J4091" s="776"/>
      <c r="K4091" s="776"/>
      <c r="L4091" s="776"/>
      <c r="M4091" s="776"/>
      <c r="N4091" s="776"/>
      <c r="O4091" s="776"/>
      <c r="P4091" s="776"/>
      <c r="Q4091" s="776"/>
      <c r="R4091" s="776"/>
      <c r="S4091" s="776"/>
      <c r="T4091" s="776"/>
      <c r="U4091" s="776"/>
      <c r="V4091" s="46"/>
      <c r="W4091" s="46"/>
      <c r="X4091" s="775"/>
      <c r="Y4091" s="775"/>
      <c r="Z4091" s="775"/>
      <c r="AA4091" s="775"/>
      <c r="AB4091" s="775"/>
    </row>
    <row r="4092" spans="1:28" s="43" customFormat="1" x14ac:dyDescent="0.2">
      <c r="A4092" s="776"/>
      <c r="B4092" s="780"/>
      <c r="D4092" s="779"/>
      <c r="E4092" s="779"/>
      <c r="F4092" s="778"/>
      <c r="G4092" s="777"/>
      <c r="H4092" s="776"/>
      <c r="I4092" s="776"/>
      <c r="J4092" s="776"/>
      <c r="K4092" s="776"/>
      <c r="L4092" s="776"/>
      <c r="M4092" s="776"/>
      <c r="N4092" s="776"/>
      <c r="O4092" s="776"/>
      <c r="P4092" s="776"/>
      <c r="Q4092" s="776"/>
      <c r="R4092" s="776"/>
      <c r="S4092" s="776"/>
      <c r="T4092" s="776"/>
      <c r="U4092" s="776"/>
      <c r="V4092" s="46"/>
      <c r="W4092" s="46"/>
      <c r="X4092" s="775"/>
      <c r="Y4092" s="775"/>
      <c r="Z4092" s="775"/>
      <c r="AA4092" s="775"/>
      <c r="AB4092" s="775"/>
    </row>
    <row r="4093" spans="1:28" s="43" customFormat="1" x14ac:dyDescent="0.2">
      <c r="A4093" s="776"/>
      <c r="B4093" s="780"/>
      <c r="D4093" s="779"/>
      <c r="E4093" s="779"/>
      <c r="F4093" s="778"/>
      <c r="G4093" s="777"/>
      <c r="H4093" s="776"/>
      <c r="I4093" s="776"/>
      <c r="J4093" s="776"/>
      <c r="K4093" s="776"/>
      <c r="L4093" s="776"/>
      <c r="M4093" s="776"/>
      <c r="N4093" s="776"/>
      <c r="O4093" s="776"/>
      <c r="P4093" s="776"/>
      <c r="Q4093" s="776"/>
      <c r="R4093" s="776"/>
      <c r="S4093" s="776"/>
      <c r="T4093" s="776"/>
      <c r="U4093" s="776"/>
      <c r="V4093" s="46"/>
      <c r="W4093" s="46"/>
      <c r="X4093" s="775"/>
      <c r="Y4093" s="775"/>
      <c r="Z4093" s="775"/>
      <c r="AA4093" s="775"/>
      <c r="AB4093" s="775"/>
    </row>
    <row r="4094" spans="1:28" s="43" customFormat="1" x14ac:dyDescent="0.2">
      <c r="A4094" s="776"/>
      <c r="B4094" s="780"/>
      <c r="D4094" s="779"/>
      <c r="E4094" s="779"/>
      <c r="F4094" s="778"/>
      <c r="G4094" s="777"/>
      <c r="H4094" s="776"/>
      <c r="I4094" s="776"/>
      <c r="J4094" s="776"/>
      <c r="K4094" s="776"/>
      <c r="L4094" s="776"/>
      <c r="M4094" s="776"/>
      <c r="N4094" s="776"/>
      <c r="O4094" s="776"/>
      <c r="P4094" s="776"/>
      <c r="Q4094" s="776"/>
      <c r="R4094" s="776"/>
      <c r="S4094" s="776"/>
      <c r="T4094" s="776"/>
      <c r="U4094" s="776"/>
      <c r="V4094" s="46"/>
      <c r="W4094" s="46"/>
      <c r="X4094" s="775"/>
      <c r="Y4094" s="775"/>
      <c r="Z4094" s="775"/>
      <c r="AA4094" s="775"/>
      <c r="AB4094" s="775"/>
    </row>
    <row r="4095" spans="1:28" s="43" customFormat="1" x14ac:dyDescent="0.2">
      <c r="A4095" s="776"/>
      <c r="B4095" s="780"/>
      <c r="D4095" s="779"/>
      <c r="E4095" s="779"/>
      <c r="F4095" s="778"/>
      <c r="G4095" s="777"/>
      <c r="H4095" s="776"/>
      <c r="I4095" s="776"/>
      <c r="J4095" s="776"/>
      <c r="K4095" s="776"/>
      <c r="L4095" s="776"/>
      <c r="M4095" s="776"/>
      <c r="N4095" s="776"/>
      <c r="O4095" s="776"/>
      <c r="P4095" s="776"/>
      <c r="Q4095" s="776"/>
      <c r="R4095" s="776"/>
      <c r="S4095" s="776"/>
      <c r="T4095" s="776"/>
      <c r="U4095" s="776"/>
      <c r="V4095" s="46"/>
      <c r="W4095" s="46"/>
      <c r="X4095" s="775"/>
      <c r="Y4095" s="775"/>
      <c r="Z4095" s="775"/>
      <c r="AA4095" s="775"/>
      <c r="AB4095" s="775"/>
    </row>
    <row r="4096" spans="1:28" s="43" customFormat="1" x14ac:dyDescent="0.2">
      <c r="A4096" s="776"/>
      <c r="B4096" s="780"/>
      <c r="D4096" s="779"/>
      <c r="E4096" s="779"/>
      <c r="F4096" s="778"/>
      <c r="G4096" s="777"/>
      <c r="H4096" s="776"/>
      <c r="I4096" s="776"/>
      <c r="J4096" s="776"/>
      <c r="K4096" s="776"/>
      <c r="L4096" s="776"/>
      <c r="M4096" s="776"/>
      <c r="N4096" s="776"/>
      <c r="O4096" s="776"/>
      <c r="P4096" s="776"/>
      <c r="Q4096" s="776"/>
      <c r="R4096" s="776"/>
      <c r="S4096" s="776"/>
      <c r="T4096" s="776"/>
      <c r="U4096" s="776"/>
      <c r="V4096" s="46"/>
      <c r="W4096" s="46"/>
      <c r="X4096" s="775"/>
      <c r="Y4096" s="775"/>
      <c r="Z4096" s="775"/>
      <c r="AA4096" s="775"/>
      <c r="AB4096" s="775"/>
    </row>
    <row r="4097" spans="1:28" s="43" customFormat="1" x14ac:dyDescent="0.2">
      <c r="A4097" s="776"/>
      <c r="B4097" s="780"/>
      <c r="D4097" s="779"/>
      <c r="E4097" s="779"/>
      <c r="F4097" s="778"/>
      <c r="G4097" s="777"/>
      <c r="H4097" s="776"/>
      <c r="I4097" s="776"/>
      <c r="J4097" s="776"/>
      <c r="K4097" s="776"/>
      <c r="L4097" s="776"/>
      <c r="M4097" s="776"/>
      <c r="N4097" s="776"/>
      <c r="O4097" s="776"/>
      <c r="P4097" s="776"/>
      <c r="Q4097" s="776"/>
      <c r="R4097" s="776"/>
      <c r="S4097" s="776"/>
      <c r="T4097" s="776"/>
      <c r="U4097" s="776"/>
      <c r="V4097" s="46"/>
      <c r="W4097" s="46"/>
      <c r="X4097" s="775"/>
      <c r="Y4097" s="775"/>
      <c r="Z4097" s="775"/>
      <c r="AA4097" s="775"/>
      <c r="AB4097" s="775"/>
    </row>
    <row r="4098" spans="1:28" s="43" customFormat="1" x14ac:dyDescent="0.2">
      <c r="A4098" s="776"/>
      <c r="B4098" s="780"/>
      <c r="D4098" s="779"/>
      <c r="E4098" s="779"/>
      <c r="F4098" s="778"/>
      <c r="G4098" s="777"/>
      <c r="H4098" s="776"/>
      <c r="I4098" s="776"/>
      <c r="J4098" s="776"/>
      <c r="K4098" s="776"/>
      <c r="L4098" s="776"/>
      <c r="M4098" s="776"/>
      <c r="N4098" s="776"/>
      <c r="O4098" s="776"/>
      <c r="P4098" s="776"/>
      <c r="Q4098" s="776"/>
      <c r="R4098" s="776"/>
      <c r="S4098" s="776"/>
      <c r="T4098" s="776"/>
      <c r="U4098" s="776"/>
      <c r="V4098" s="46"/>
      <c r="W4098" s="46"/>
      <c r="X4098" s="775"/>
      <c r="Y4098" s="775"/>
      <c r="Z4098" s="775"/>
      <c r="AA4098" s="775"/>
      <c r="AB4098" s="775"/>
    </row>
    <row r="4099" spans="1:28" s="43" customFormat="1" x14ac:dyDescent="0.2">
      <c r="A4099" s="776"/>
      <c r="B4099" s="780"/>
      <c r="D4099" s="779"/>
      <c r="E4099" s="779"/>
      <c r="F4099" s="778"/>
      <c r="G4099" s="777"/>
      <c r="H4099" s="776"/>
      <c r="I4099" s="776"/>
      <c r="J4099" s="776"/>
      <c r="K4099" s="776"/>
      <c r="L4099" s="776"/>
      <c r="M4099" s="776"/>
      <c r="N4099" s="776"/>
      <c r="O4099" s="776"/>
      <c r="P4099" s="776"/>
      <c r="Q4099" s="776"/>
      <c r="R4099" s="776"/>
      <c r="S4099" s="776"/>
      <c r="T4099" s="776"/>
      <c r="U4099" s="776"/>
      <c r="V4099" s="46"/>
      <c r="W4099" s="46"/>
      <c r="X4099" s="775"/>
      <c r="Y4099" s="775"/>
      <c r="Z4099" s="775"/>
      <c r="AA4099" s="775"/>
      <c r="AB4099" s="775"/>
    </row>
    <row r="4100" spans="1:28" s="43" customFormat="1" x14ac:dyDescent="0.2">
      <c r="A4100" s="776"/>
      <c r="B4100" s="780"/>
      <c r="D4100" s="779"/>
      <c r="E4100" s="779"/>
      <c r="F4100" s="778"/>
      <c r="G4100" s="777"/>
      <c r="H4100" s="776"/>
      <c r="I4100" s="776"/>
      <c r="J4100" s="776"/>
      <c r="K4100" s="776"/>
      <c r="L4100" s="776"/>
      <c r="M4100" s="776"/>
      <c r="N4100" s="776"/>
      <c r="O4100" s="776"/>
      <c r="P4100" s="776"/>
      <c r="Q4100" s="776"/>
      <c r="R4100" s="776"/>
      <c r="S4100" s="776"/>
      <c r="T4100" s="776"/>
      <c r="U4100" s="776"/>
      <c r="V4100" s="46"/>
      <c r="W4100" s="46"/>
      <c r="X4100" s="775"/>
      <c r="Y4100" s="775"/>
      <c r="Z4100" s="775"/>
      <c r="AA4100" s="775"/>
      <c r="AB4100" s="775"/>
    </row>
    <row r="4101" spans="1:28" s="43" customFormat="1" x14ac:dyDescent="0.2">
      <c r="A4101" s="776"/>
      <c r="B4101" s="780"/>
      <c r="D4101" s="779"/>
      <c r="E4101" s="779"/>
      <c r="F4101" s="778"/>
      <c r="G4101" s="777"/>
      <c r="H4101" s="776"/>
      <c r="I4101" s="776"/>
      <c r="J4101" s="776"/>
      <c r="K4101" s="776"/>
      <c r="L4101" s="776"/>
      <c r="M4101" s="776"/>
      <c r="N4101" s="776"/>
      <c r="O4101" s="776"/>
      <c r="P4101" s="776"/>
      <c r="Q4101" s="776"/>
      <c r="R4101" s="776"/>
      <c r="S4101" s="776"/>
      <c r="T4101" s="776"/>
      <c r="U4101" s="776"/>
      <c r="V4101" s="46"/>
      <c r="W4101" s="46"/>
      <c r="X4101" s="775"/>
      <c r="Y4101" s="775"/>
      <c r="Z4101" s="775"/>
      <c r="AA4101" s="775"/>
      <c r="AB4101" s="775"/>
    </row>
    <row r="4102" spans="1:28" s="43" customFormat="1" x14ac:dyDescent="0.2">
      <c r="A4102" s="776"/>
      <c r="B4102" s="780"/>
      <c r="D4102" s="779"/>
      <c r="E4102" s="779"/>
      <c r="F4102" s="778"/>
      <c r="G4102" s="777"/>
      <c r="H4102" s="776"/>
      <c r="I4102" s="776"/>
      <c r="J4102" s="776"/>
      <c r="K4102" s="776"/>
      <c r="L4102" s="776"/>
      <c r="M4102" s="776"/>
      <c r="N4102" s="776"/>
      <c r="O4102" s="776"/>
      <c r="P4102" s="776"/>
      <c r="Q4102" s="776"/>
      <c r="R4102" s="776"/>
      <c r="S4102" s="776"/>
      <c r="T4102" s="776"/>
      <c r="U4102" s="776"/>
      <c r="V4102" s="46"/>
      <c r="W4102" s="46"/>
      <c r="X4102" s="775"/>
      <c r="Y4102" s="775"/>
      <c r="Z4102" s="775"/>
      <c r="AA4102" s="775"/>
      <c r="AB4102" s="775"/>
    </row>
    <row r="4103" spans="1:28" s="43" customFormat="1" x14ac:dyDescent="0.2">
      <c r="A4103" s="776"/>
      <c r="B4103" s="780"/>
      <c r="D4103" s="779"/>
      <c r="E4103" s="779"/>
      <c r="F4103" s="778"/>
      <c r="G4103" s="777"/>
      <c r="H4103" s="776"/>
      <c r="I4103" s="776"/>
      <c r="J4103" s="776"/>
      <c r="K4103" s="776"/>
      <c r="L4103" s="776"/>
      <c r="M4103" s="776"/>
      <c r="N4103" s="776"/>
      <c r="O4103" s="776"/>
      <c r="P4103" s="776"/>
      <c r="Q4103" s="776"/>
      <c r="R4103" s="776"/>
      <c r="S4103" s="776"/>
      <c r="T4103" s="776"/>
      <c r="U4103" s="776"/>
      <c r="V4103" s="46"/>
      <c r="W4103" s="46"/>
      <c r="X4103" s="775"/>
      <c r="Y4103" s="775"/>
      <c r="Z4103" s="775"/>
      <c r="AA4103" s="775"/>
      <c r="AB4103" s="775"/>
    </row>
    <row r="4104" spans="1:28" s="43" customFormat="1" x14ac:dyDescent="0.2">
      <c r="A4104" s="776"/>
      <c r="B4104" s="780"/>
      <c r="D4104" s="779"/>
      <c r="E4104" s="779"/>
      <c r="F4104" s="778"/>
      <c r="G4104" s="777"/>
      <c r="H4104" s="776"/>
      <c r="I4104" s="776"/>
      <c r="J4104" s="776"/>
      <c r="K4104" s="776"/>
      <c r="L4104" s="776"/>
      <c r="M4104" s="776"/>
      <c r="N4104" s="776"/>
      <c r="O4104" s="776"/>
      <c r="P4104" s="776"/>
      <c r="Q4104" s="776"/>
      <c r="R4104" s="776"/>
      <c r="S4104" s="776"/>
      <c r="T4104" s="776"/>
      <c r="U4104" s="776"/>
      <c r="V4104" s="46"/>
      <c r="W4104" s="46"/>
      <c r="X4104" s="775"/>
      <c r="Y4104" s="775"/>
      <c r="Z4104" s="775"/>
      <c r="AA4104" s="775"/>
      <c r="AB4104" s="775"/>
    </row>
    <row r="4105" spans="1:28" s="43" customFormat="1" x14ac:dyDescent="0.2">
      <c r="A4105" s="776"/>
      <c r="B4105" s="780"/>
      <c r="D4105" s="779"/>
      <c r="E4105" s="779"/>
      <c r="F4105" s="778"/>
      <c r="G4105" s="777"/>
      <c r="H4105" s="776"/>
      <c r="I4105" s="776"/>
      <c r="J4105" s="776"/>
      <c r="K4105" s="776"/>
      <c r="L4105" s="776"/>
      <c r="M4105" s="776"/>
      <c r="N4105" s="776"/>
      <c r="O4105" s="776"/>
      <c r="P4105" s="776"/>
      <c r="Q4105" s="776"/>
      <c r="R4105" s="776"/>
      <c r="S4105" s="776"/>
      <c r="T4105" s="776"/>
      <c r="U4105" s="776"/>
      <c r="V4105" s="46"/>
      <c r="W4105" s="46"/>
      <c r="X4105" s="775"/>
      <c r="Y4105" s="775"/>
      <c r="Z4105" s="775"/>
      <c r="AA4105" s="775"/>
      <c r="AB4105" s="775"/>
    </row>
    <row r="4106" spans="1:28" s="43" customFormat="1" x14ac:dyDescent="0.2">
      <c r="A4106" s="776"/>
      <c r="B4106" s="780"/>
      <c r="D4106" s="779"/>
      <c r="E4106" s="779"/>
      <c r="F4106" s="778"/>
      <c r="G4106" s="777"/>
      <c r="H4106" s="776"/>
      <c r="I4106" s="776"/>
      <c r="J4106" s="776"/>
      <c r="K4106" s="776"/>
      <c r="L4106" s="776"/>
      <c r="M4106" s="776"/>
      <c r="N4106" s="776"/>
      <c r="O4106" s="776"/>
      <c r="P4106" s="776"/>
      <c r="Q4106" s="776"/>
      <c r="R4106" s="776"/>
      <c r="S4106" s="776"/>
      <c r="T4106" s="776"/>
      <c r="U4106" s="776"/>
      <c r="V4106" s="46"/>
      <c r="W4106" s="46"/>
      <c r="X4106" s="775"/>
      <c r="Y4106" s="775"/>
      <c r="Z4106" s="775"/>
      <c r="AA4106" s="775"/>
      <c r="AB4106" s="775"/>
    </row>
    <row r="4107" spans="1:28" s="43" customFormat="1" x14ac:dyDescent="0.2">
      <c r="A4107" s="776"/>
      <c r="B4107" s="780"/>
      <c r="D4107" s="779"/>
      <c r="E4107" s="779"/>
      <c r="F4107" s="778"/>
      <c r="G4107" s="777"/>
      <c r="H4107" s="776"/>
      <c r="I4107" s="776"/>
      <c r="J4107" s="776"/>
      <c r="K4107" s="776"/>
      <c r="L4107" s="776"/>
      <c r="M4107" s="776"/>
      <c r="N4107" s="776"/>
      <c r="O4107" s="776"/>
      <c r="P4107" s="776"/>
      <c r="Q4107" s="776"/>
      <c r="R4107" s="776"/>
      <c r="S4107" s="776"/>
      <c r="T4107" s="776"/>
      <c r="U4107" s="776"/>
      <c r="V4107" s="46"/>
      <c r="W4107" s="46"/>
      <c r="X4107" s="775"/>
      <c r="Y4107" s="775"/>
      <c r="Z4107" s="775"/>
      <c r="AA4107" s="775"/>
      <c r="AB4107" s="775"/>
    </row>
    <row r="4108" spans="1:28" s="43" customFormat="1" x14ac:dyDescent="0.2">
      <c r="A4108" s="776"/>
      <c r="B4108" s="780"/>
      <c r="D4108" s="779"/>
      <c r="E4108" s="779"/>
      <c r="F4108" s="778"/>
      <c r="G4108" s="777"/>
      <c r="H4108" s="776"/>
      <c r="I4108" s="776"/>
      <c r="J4108" s="776"/>
      <c r="K4108" s="776"/>
      <c r="L4108" s="776"/>
      <c r="M4108" s="776"/>
      <c r="N4108" s="776"/>
      <c r="O4108" s="776"/>
      <c r="P4108" s="776"/>
      <c r="Q4108" s="776"/>
      <c r="R4108" s="776"/>
      <c r="S4108" s="776"/>
      <c r="T4108" s="776"/>
      <c r="U4108" s="776"/>
      <c r="V4108" s="46"/>
      <c r="W4108" s="46"/>
      <c r="X4108" s="775"/>
      <c r="Y4108" s="775"/>
      <c r="Z4108" s="775"/>
      <c r="AA4108" s="775"/>
      <c r="AB4108" s="775"/>
    </row>
    <row r="4109" spans="1:28" s="43" customFormat="1" x14ac:dyDescent="0.2">
      <c r="A4109" s="776"/>
      <c r="B4109" s="780"/>
      <c r="D4109" s="779"/>
      <c r="E4109" s="779"/>
      <c r="F4109" s="778"/>
      <c r="G4109" s="777"/>
      <c r="H4109" s="776"/>
      <c r="I4109" s="776"/>
      <c r="J4109" s="776"/>
      <c r="K4109" s="776"/>
      <c r="L4109" s="776"/>
      <c r="M4109" s="776"/>
      <c r="N4109" s="776"/>
      <c r="O4109" s="776"/>
      <c r="P4109" s="776"/>
      <c r="Q4109" s="776"/>
      <c r="R4109" s="776"/>
      <c r="S4109" s="776"/>
      <c r="T4109" s="776"/>
      <c r="U4109" s="776"/>
      <c r="V4109" s="46"/>
      <c r="W4109" s="46"/>
      <c r="X4109" s="775"/>
      <c r="Y4109" s="775"/>
      <c r="Z4109" s="775"/>
      <c r="AA4109" s="775"/>
      <c r="AB4109" s="775"/>
    </row>
    <row r="4110" spans="1:28" s="43" customFormat="1" x14ac:dyDescent="0.2">
      <c r="A4110" s="776"/>
      <c r="B4110" s="780"/>
      <c r="D4110" s="779"/>
      <c r="E4110" s="779"/>
      <c r="F4110" s="778"/>
      <c r="G4110" s="777"/>
      <c r="H4110" s="776"/>
      <c r="I4110" s="776"/>
      <c r="J4110" s="776"/>
      <c r="K4110" s="776"/>
      <c r="L4110" s="776"/>
      <c r="M4110" s="776"/>
      <c r="N4110" s="776"/>
      <c r="O4110" s="776"/>
      <c r="P4110" s="776"/>
      <c r="Q4110" s="776"/>
      <c r="R4110" s="776"/>
      <c r="S4110" s="776"/>
      <c r="T4110" s="776"/>
      <c r="U4110" s="776"/>
      <c r="V4110" s="46"/>
      <c r="W4110" s="46"/>
      <c r="X4110" s="775"/>
      <c r="Y4110" s="775"/>
      <c r="Z4110" s="775"/>
      <c r="AA4110" s="775"/>
      <c r="AB4110" s="775"/>
    </row>
    <row r="4111" spans="1:28" s="43" customFormat="1" x14ac:dyDescent="0.2">
      <c r="A4111" s="776"/>
      <c r="B4111" s="780"/>
      <c r="D4111" s="779"/>
      <c r="E4111" s="779"/>
      <c r="F4111" s="778"/>
      <c r="G4111" s="777"/>
      <c r="H4111" s="776"/>
      <c r="I4111" s="776"/>
      <c r="J4111" s="776"/>
      <c r="K4111" s="776"/>
      <c r="L4111" s="776"/>
      <c r="M4111" s="776"/>
      <c r="N4111" s="776"/>
      <c r="O4111" s="776"/>
      <c r="P4111" s="776"/>
      <c r="Q4111" s="776"/>
      <c r="R4111" s="776"/>
      <c r="S4111" s="776"/>
      <c r="T4111" s="776"/>
      <c r="U4111" s="776"/>
      <c r="V4111" s="46"/>
      <c r="W4111" s="46"/>
      <c r="X4111" s="775"/>
      <c r="Y4111" s="775"/>
      <c r="Z4111" s="775"/>
      <c r="AA4111" s="775"/>
      <c r="AB4111" s="775"/>
    </row>
    <row r="4112" spans="1:28" s="43" customFormat="1" x14ac:dyDescent="0.2">
      <c r="A4112" s="776"/>
      <c r="B4112" s="780"/>
      <c r="D4112" s="779"/>
      <c r="E4112" s="779"/>
      <c r="F4112" s="778"/>
      <c r="G4112" s="777"/>
      <c r="H4112" s="776"/>
      <c r="I4112" s="776"/>
      <c r="J4112" s="776"/>
      <c r="K4112" s="776"/>
      <c r="L4112" s="776"/>
      <c r="M4112" s="776"/>
      <c r="N4112" s="776"/>
      <c r="O4112" s="776"/>
      <c r="P4112" s="776"/>
      <c r="Q4112" s="776"/>
      <c r="R4112" s="776"/>
      <c r="S4112" s="776"/>
      <c r="T4112" s="776"/>
      <c r="U4112" s="776"/>
      <c r="V4112" s="46"/>
      <c r="W4112" s="46"/>
      <c r="X4112" s="775"/>
      <c r="Y4112" s="775"/>
      <c r="Z4112" s="775"/>
      <c r="AA4112" s="775"/>
      <c r="AB4112" s="775"/>
    </row>
    <row r="4113" spans="1:28" s="43" customFormat="1" x14ac:dyDescent="0.2">
      <c r="A4113" s="776"/>
      <c r="B4113" s="780"/>
      <c r="D4113" s="779"/>
      <c r="E4113" s="779"/>
      <c r="F4113" s="778"/>
      <c r="G4113" s="777"/>
      <c r="H4113" s="776"/>
      <c r="I4113" s="776"/>
      <c r="J4113" s="776"/>
      <c r="K4113" s="776"/>
      <c r="L4113" s="776"/>
      <c r="M4113" s="776"/>
      <c r="N4113" s="776"/>
      <c r="O4113" s="776"/>
      <c r="P4113" s="776"/>
      <c r="Q4113" s="776"/>
      <c r="R4113" s="776"/>
      <c r="S4113" s="776"/>
      <c r="T4113" s="776"/>
      <c r="U4113" s="776"/>
      <c r="V4113" s="46"/>
      <c r="W4113" s="46"/>
      <c r="X4113" s="775"/>
      <c r="Y4113" s="775"/>
      <c r="Z4113" s="775"/>
      <c r="AA4113" s="775"/>
      <c r="AB4113" s="775"/>
    </row>
    <row r="4114" spans="1:28" s="43" customFormat="1" x14ac:dyDescent="0.2">
      <c r="A4114" s="776"/>
      <c r="B4114" s="780"/>
      <c r="D4114" s="779"/>
      <c r="E4114" s="779"/>
      <c r="F4114" s="778"/>
      <c r="G4114" s="777"/>
      <c r="H4114" s="776"/>
      <c r="I4114" s="776"/>
      <c r="J4114" s="776"/>
      <c r="K4114" s="776"/>
      <c r="L4114" s="776"/>
      <c r="M4114" s="776"/>
      <c r="N4114" s="776"/>
      <c r="O4114" s="776"/>
      <c r="P4114" s="776"/>
      <c r="Q4114" s="776"/>
      <c r="R4114" s="776"/>
      <c r="S4114" s="776"/>
      <c r="T4114" s="776"/>
      <c r="U4114" s="776"/>
      <c r="V4114" s="46"/>
      <c r="W4114" s="46"/>
      <c r="X4114" s="775"/>
      <c r="Y4114" s="775"/>
      <c r="Z4114" s="775"/>
      <c r="AA4114" s="775"/>
      <c r="AB4114" s="775"/>
    </row>
    <row r="4115" spans="1:28" s="43" customFormat="1" x14ac:dyDescent="0.2">
      <c r="A4115" s="776"/>
      <c r="B4115" s="780"/>
      <c r="D4115" s="779"/>
      <c r="E4115" s="779"/>
      <c r="F4115" s="778"/>
      <c r="G4115" s="777"/>
      <c r="H4115" s="776"/>
      <c r="I4115" s="776"/>
      <c r="J4115" s="776"/>
      <c r="K4115" s="776"/>
      <c r="L4115" s="776"/>
      <c r="M4115" s="776"/>
      <c r="N4115" s="776"/>
      <c r="O4115" s="776"/>
      <c r="P4115" s="776"/>
      <c r="Q4115" s="776"/>
      <c r="R4115" s="776"/>
      <c r="S4115" s="776"/>
      <c r="T4115" s="776"/>
      <c r="U4115" s="776"/>
      <c r="V4115" s="46"/>
      <c r="W4115" s="46"/>
      <c r="X4115" s="775"/>
      <c r="Y4115" s="775"/>
      <c r="Z4115" s="775"/>
      <c r="AA4115" s="775"/>
      <c r="AB4115" s="775"/>
    </row>
    <row r="4116" spans="1:28" s="43" customFormat="1" x14ac:dyDescent="0.2">
      <c r="A4116" s="776"/>
      <c r="B4116" s="780"/>
      <c r="D4116" s="779"/>
      <c r="E4116" s="779"/>
      <c r="F4116" s="778"/>
      <c r="G4116" s="777"/>
      <c r="H4116" s="776"/>
      <c r="I4116" s="776"/>
      <c r="J4116" s="776"/>
      <c r="K4116" s="776"/>
      <c r="L4116" s="776"/>
      <c r="M4116" s="776"/>
      <c r="N4116" s="776"/>
      <c r="O4116" s="776"/>
      <c r="P4116" s="776"/>
      <c r="Q4116" s="776"/>
      <c r="R4116" s="776"/>
      <c r="S4116" s="776"/>
      <c r="T4116" s="776"/>
      <c r="U4116" s="776"/>
      <c r="V4116" s="46"/>
      <c r="W4116" s="46"/>
      <c r="X4116" s="775"/>
      <c r="Y4116" s="775"/>
      <c r="Z4116" s="775"/>
      <c r="AA4116" s="775"/>
      <c r="AB4116" s="775"/>
    </row>
    <row r="4117" spans="1:28" s="43" customFormat="1" x14ac:dyDescent="0.2">
      <c r="A4117" s="776"/>
      <c r="B4117" s="780"/>
      <c r="D4117" s="779"/>
      <c r="E4117" s="779"/>
      <c r="F4117" s="778"/>
      <c r="G4117" s="777"/>
      <c r="H4117" s="776"/>
      <c r="I4117" s="776"/>
      <c r="J4117" s="776"/>
      <c r="K4117" s="776"/>
      <c r="L4117" s="776"/>
      <c r="M4117" s="776"/>
      <c r="N4117" s="776"/>
      <c r="O4117" s="776"/>
      <c r="P4117" s="776"/>
      <c r="Q4117" s="776"/>
      <c r="R4117" s="776"/>
      <c r="S4117" s="776"/>
      <c r="T4117" s="776"/>
      <c r="U4117" s="776"/>
      <c r="V4117" s="46"/>
      <c r="W4117" s="46"/>
      <c r="X4117" s="775"/>
      <c r="Y4117" s="775"/>
      <c r="Z4117" s="775"/>
      <c r="AA4117" s="775"/>
      <c r="AB4117" s="775"/>
    </row>
    <row r="4118" spans="1:28" s="43" customFormat="1" x14ac:dyDescent="0.2">
      <c r="A4118" s="776"/>
      <c r="B4118" s="780"/>
      <c r="D4118" s="779"/>
      <c r="E4118" s="779"/>
      <c r="F4118" s="778"/>
      <c r="G4118" s="777"/>
      <c r="H4118" s="776"/>
      <c r="I4118" s="776"/>
      <c r="J4118" s="776"/>
      <c r="K4118" s="776"/>
      <c r="L4118" s="776"/>
      <c r="M4118" s="776"/>
      <c r="N4118" s="776"/>
      <c r="O4118" s="776"/>
      <c r="P4118" s="776"/>
      <c r="Q4118" s="776"/>
      <c r="R4118" s="776"/>
      <c r="S4118" s="776"/>
      <c r="T4118" s="776"/>
      <c r="U4118" s="776"/>
      <c r="V4118" s="46"/>
      <c r="W4118" s="46"/>
      <c r="X4118" s="775"/>
      <c r="Y4118" s="775"/>
      <c r="Z4118" s="775"/>
      <c r="AA4118" s="775"/>
      <c r="AB4118" s="775"/>
    </row>
    <row r="4119" spans="1:28" s="43" customFormat="1" x14ac:dyDescent="0.2">
      <c r="A4119" s="776"/>
      <c r="B4119" s="780"/>
      <c r="D4119" s="779"/>
      <c r="E4119" s="779"/>
      <c r="F4119" s="778"/>
      <c r="G4119" s="777"/>
      <c r="H4119" s="776"/>
      <c r="I4119" s="776"/>
      <c r="J4119" s="776"/>
      <c r="K4119" s="776"/>
      <c r="L4119" s="776"/>
      <c r="M4119" s="776"/>
      <c r="N4119" s="776"/>
      <c r="O4119" s="776"/>
      <c r="P4119" s="776"/>
      <c r="Q4119" s="776"/>
      <c r="R4119" s="776"/>
      <c r="S4119" s="776"/>
      <c r="T4119" s="776"/>
      <c r="U4119" s="776"/>
      <c r="V4119" s="46"/>
      <c r="W4119" s="46"/>
      <c r="X4119" s="775"/>
      <c r="Y4119" s="775"/>
      <c r="Z4119" s="775"/>
      <c r="AA4119" s="775"/>
      <c r="AB4119" s="775"/>
    </row>
    <row r="4120" spans="1:28" s="43" customFormat="1" x14ac:dyDescent="0.2">
      <c r="A4120" s="776"/>
      <c r="B4120" s="780"/>
      <c r="D4120" s="779"/>
      <c r="E4120" s="779"/>
      <c r="F4120" s="778"/>
      <c r="G4120" s="777"/>
      <c r="H4120" s="776"/>
      <c r="I4120" s="776"/>
      <c r="J4120" s="776"/>
      <c r="K4120" s="776"/>
      <c r="L4120" s="776"/>
      <c r="M4120" s="776"/>
      <c r="N4120" s="776"/>
      <c r="O4120" s="776"/>
      <c r="P4120" s="776"/>
      <c r="Q4120" s="776"/>
      <c r="R4120" s="776"/>
      <c r="S4120" s="776"/>
      <c r="T4120" s="776"/>
      <c r="U4120" s="776"/>
      <c r="V4120" s="46"/>
      <c r="W4120" s="46"/>
      <c r="X4120" s="775"/>
      <c r="Y4120" s="775"/>
      <c r="Z4120" s="775"/>
      <c r="AA4120" s="775"/>
      <c r="AB4120" s="775"/>
    </row>
    <row r="4121" spans="1:28" s="43" customFormat="1" x14ac:dyDescent="0.2">
      <c r="A4121" s="776"/>
      <c r="B4121" s="780"/>
      <c r="D4121" s="779"/>
      <c r="E4121" s="779"/>
      <c r="F4121" s="778"/>
      <c r="G4121" s="777"/>
      <c r="H4121" s="776"/>
      <c r="I4121" s="776"/>
      <c r="J4121" s="776"/>
      <c r="K4121" s="776"/>
      <c r="L4121" s="776"/>
      <c r="M4121" s="776"/>
      <c r="N4121" s="776"/>
      <c r="O4121" s="776"/>
      <c r="P4121" s="776"/>
      <c r="Q4121" s="776"/>
      <c r="R4121" s="776"/>
      <c r="S4121" s="776"/>
      <c r="T4121" s="776"/>
      <c r="U4121" s="776"/>
      <c r="V4121" s="46"/>
      <c r="W4121" s="46"/>
      <c r="X4121" s="775"/>
      <c r="Y4121" s="775"/>
      <c r="Z4121" s="775"/>
      <c r="AA4121" s="775"/>
      <c r="AB4121" s="775"/>
    </row>
    <row r="4122" spans="1:28" s="43" customFormat="1" x14ac:dyDescent="0.2">
      <c r="A4122" s="776"/>
      <c r="B4122" s="780"/>
      <c r="D4122" s="779"/>
      <c r="E4122" s="779"/>
      <c r="F4122" s="778"/>
      <c r="G4122" s="777"/>
      <c r="H4122" s="776"/>
      <c r="I4122" s="776"/>
      <c r="J4122" s="776"/>
      <c r="K4122" s="776"/>
      <c r="L4122" s="776"/>
      <c r="M4122" s="776"/>
      <c r="N4122" s="776"/>
      <c r="O4122" s="776"/>
      <c r="P4122" s="776"/>
      <c r="Q4122" s="776"/>
      <c r="R4122" s="776"/>
      <c r="S4122" s="776"/>
      <c r="T4122" s="776"/>
      <c r="U4122" s="776"/>
      <c r="V4122" s="46"/>
      <c r="W4122" s="46"/>
      <c r="X4122" s="775"/>
      <c r="Y4122" s="775"/>
      <c r="Z4122" s="775"/>
      <c r="AA4122" s="775"/>
      <c r="AB4122" s="775"/>
    </row>
    <row r="4123" spans="1:28" s="43" customFormat="1" x14ac:dyDescent="0.2">
      <c r="A4123" s="776"/>
      <c r="B4123" s="780"/>
      <c r="D4123" s="779"/>
      <c r="E4123" s="779"/>
      <c r="F4123" s="778"/>
      <c r="G4123" s="777"/>
      <c r="H4123" s="776"/>
      <c r="I4123" s="776"/>
      <c r="J4123" s="776"/>
      <c r="K4123" s="776"/>
      <c r="L4123" s="776"/>
      <c r="M4123" s="776"/>
      <c r="N4123" s="776"/>
      <c r="O4123" s="776"/>
      <c r="P4123" s="776"/>
      <c r="Q4123" s="776"/>
      <c r="R4123" s="776"/>
      <c r="S4123" s="776"/>
      <c r="T4123" s="776"/>
      <c r="U4123" s="776"/>
      <c r="V4123" s="46"/>
      <c r="W4123" s="46"/>
      <c r="X4123" s="775"/>
      <c r="Y4123" s="775"/>
      <c r="Z4123" s="775"/>
      <c r="AA4123" s="775"/>
      <c r="AB4123" s="775"/>
    </row>
    <row r="4124" spans="1:28" s="43" customFormat="1" x14ac:dyDescent="0.2">
      <c r="A4124" s="776"/>
      <c r="B4124" s="780"/>
      <c r="D4124" s="779"/>
      <c r="E4124" s="779"/>
      <c r="F4124" s="778"/>
      <c r="G4124" s="777"/>
      <c r="H4124" s="776"/>
      <c r="I4124" s="776"/>
      <c r="J4124" s="776"/>
      <c r="K4124" s="776"/>
      <c r="L4124" s="776"/>
      <c r="M4124" s="776"/>
      <c r="N4124" s="776"/>
      <c r="O4124" s="776"/>
      <c r="P4124" s="776"/>
      <c r="Q4124" s="776"/>
      <c r="R4124" s="776"/>
      <c r="S4124" s="776"/>
      <c r="T4124" s="776"/>
      <c r="U4124" s="776"/>
      <c r="V4124" s="46"/>
      <c r="W4124" s="46"/>
      <c r="X4124" s="775"/>
      <c r="Y4124" s="775"/>
      <c r="Z4124" s="775"/>
      <c r="AA4124" s="775"/>
      <c r="AB4124" s="775"/>
    </row>
    <row r="4125" spans="1:28" s="43" customFormat="1" x14ac:dyDescent="0.2">
      <c r="A4125" s="776"/>
      <c r="B4125" s="780"/>
      <c r="D4125" s="779"/>
      <c r="E4125" s="779"/>
      <c r="F4125" s="778"/>
      <c r="G4125" s="777"/>
      <c r="H4125" s="776"/>
      <c r="I4125" s="776"/>
      <c r="J4125" s="776"/>
      <c r="K4125" s="776"/>
      <c r="L4125" s="776"/>
      <c r="M4125" s="776"/>
      <c r="N4125" s="776"/>
      <c r="O4125" s="776"/>
      <c r="P4125" s="776"/>
      <c r="Q4125" s="776"/>
      <c r="R4125" s="776"/>
      <c r="S4125" s="776"/>
      <c r="T4125" s="776"/>
      <c r="U4125" s="776"/>
      <c r="V4125" s="46"/>
      <c r="W4125" s="46"/>
      <c r="X4125" s="775"/>
      <c r="Y4125" s="775"/>
      <c r="Z4125" s="775"/>
      <c r="AA4125" s="775"/>
      <c r="AB4125" s="775"/>
    </row>
    <row r="4126" spans="1:28" s="43" customFormat="1" x14ac:dyDescent="0.2">
      <c r="A4126" s="776"/>
      <c r="B4126" s="780"/>
      <c r="D4126" s="779"/>
      <c r="E4126" s="779"/>
      <c r="F4126" s="778"/>
      <c r="G4126" s="777"/>
      <c r="H4126" s="776"/>
      <c r="I4126" s="776"/>
      <c r="J4126" s="776"/>
      <c r="K4126" s="776"/>
      <c r="L4126" s="776"/>
      <c r="M4126" s="776"/>
      <c r="N4126" s="776"/>
      <c r="O4126" s="776"/>
      <c r="P4126" s="776"/>
      <c r="Q4126" s="776"/>
      <c r="R4126" s="776"/>
      <c r="S4126" s="776"/>
      <c r="T4126" s="776"/>
      <c r="U4126" s="776"/>
      <c r="V4126" s="46"/>
      <c r="W4126" s="46"/>
      <c r="X4126" s="775"/>
      <c r="Y4126" s="775"/>
      <c r="Z4126" s="775"/>
      <c r="AA4126" s="775"/>
      <c r="AB4126" s="775"/>
    </row>
    <row r="4127" spans="1:28" s="43" customFormat="1" x14ac:dyDescent="0.2">
      <c r="A4127" s="776"/>
      <c r="B4127" s="780"/>
      <c r="D4127" s="779"/>
      <c r="E4127" s="779"/>
      <c r="F4127" s="778"/>
      <c r="G4127" s="777"/>
      <c r="H4127" s="776"/>
      <c r="I4127" s="776"/>
      <c r="J4127" s="776"/>
      <c r="K4127" s="776"/>
      <c r="L4127" s="776"/>
      <c r="M4127" s="776"/>
      <c r="N4127" s="776"/>
      <c r="O4127" s="776"/>
      <c r="P4127" s="776"/>
      <c r="Q4127" s="776"/>
      <c r="R4127" s="776"/>
      <c r="S4127" s="776"/>
      <c r="T4127" s="776"/>
      <c r="U4127" s="776"/>
      <c r="V4127" s="46"/>
      <c r="W4127" s="46"/>
      <c r="X4127" s="775"/>
      <c r="Y4127" s="775"/>
      <c r="Z4127" s="775"/>
      <c r="AA4127" s="775"/>
      <c r="AB4127" s="775"/>
    </row>
    <row r="4128" spans="1:28" s="43" customFormat="1" x14ac:dyDescent="0.2">
      <c r="A4128" s="776"/>
      <c r="B4128" s="780"/>
      <c r="D4128" s="779"/>
      <c r="E4128" s="779"/>
      <c r="F4128" s="778"/>
      <c r="G4128" s="777"/>
      <c r="H4128" s="776"/>
      <c r="I4128" s="776"/>
      <c r="J4128" s="776"/>
      <c r="K4128" s="776"/>
      <c r="L4128" s="776"/>
      <c r="M4128" s="776"/>
      <c r="N4128" s="776"/>
      <c r="O4128" s="776"/>
      <c r="P4128" s="776"/>
      <c r="Q4128" s="776"/>
      <c r="R4128" s="776"/>
      <c r="S4128" s="776"/>
      <c r="T4128" s="776"/>
      <c r="U4128" s="776"/>
      <c r="V4128" s="46"/>
      <c r="W4128" s="46"/>
      <c r="X4128" s="775"/>
      <c r="Y4128" s="775"/>
      <c r="Z4128" s="775"/>
      <c r="AA4128" s="775"/>
      <c r="AB4128" s="775"/>
    </row>
    <row r="4129" spans="1:28" s="43" customFormat="1" x14ac:dyDescent="0.2">
      <c r="A4129" s="776"/>
      <c r="B4129" s="780"/>
      <c r="D4129" s="779"/>
      <c r="E4129" s="779"/>
      <c r="F4129" s="778"/>
      <c r="G4129" s="777"/>
      <c r="H4129" s="776"/>
      <c r="I4129" s="776"/>
      <c r="J4129" s="776"/>
      <c r="K4129" s="776"/>
      <c r="L4129" s="776"/>
      <c r="M4129" s="776"/>
      <c r="N4129" s="776"/>
      <c r="O4129" s="776"/>
      <c r="P4129" s="776"/>
      <c r="Q4129" s="776"/>
      <c r="R4129" s="776"/>
      <c r="S4129" s="776"/>
      <c r="T4129" s="776"/>
      <c r="U4129" s="776"/>
      <c r="V4129" s="46"/>
      <c r="W4129" s="46"/>
      <c r="X4129" s="775"/>
      <c r="Y4129" s="775"/>
      <c r="Z4129" s="775"/>
      <c r="AA4129" s="775"/>
      <c r="AB4129" s="775"/>
    </row>
    <row r="4130" spans="1:28" s="43" customFormat="1" x14ac:dyDescent="0.2">
      <c r="A4130" s="776"/>
      <c r="B4130" s="780"/>
      <c r="D4130" s="779"/>
      <c r="E4130" s="779"/>
      <c r="F4130" s="778"/>
      <c r="G4130" s="777"/>
      <c r="H4130" s="776"/>
      <c r="I4130" s="776"/>
      <c r="J4130" s="776"/>
      <c r="K4130" s="776"/>
      <c r="L4130" s="776"/>
      <c r="M4130" s="776"/>
      <c r="N4130" s="776"/>
      <c r="O4130" s="776"/>
      <c r="P4130" s="776"/>
      <c r="Q4130" s="776"/>
      <c r="R4130" s="776"/>
      <c r="S4130" s="776"/>
      <c r="T4130" s="776"/>
      <c r="U4130" s="776"/>
      <c r="V4130" s="46"/>
      <c r="W4130" s="46"/>
      <c r="X4130" s="775"/>
      <c r="Y4130" s="775"/>
      <c r="Z4130" s="775"/>
      <c r="AA4130" s="775"/>
      <c r="AB4130" s="775"/>
    </row>
    <row r="4131" spans="1:28" s="43" customFormat="1" x14ac:dyDescent="0.2">
      <c r="A4131" s="776"/>
      <c r="B4131" s="780"/>
      <c r="D4131" s="779"/>
      <c r="E4131" s="779"/>
      <c r="F4131" s="778"/>
      <c r="G4131" s="777"/>
      <c r="H4131" s="776"/>
      <c r="I4131" s="776"/>
      <c r="J4131" s="776"/>
      <c r="K4131" s="776"/>
      <c r="L4131" s="776"/>
      <c r="M4131" s="776"/>
      <c r="N4131" s="776"/>
      <c r="O4131" s="776"/>
      <c r="P4131" s="776"/>
      <c r="Q4131" s="776"/>
      <c r="R4131" s="776"/>
      <c r="S4131" s="776"/>
      <c r="T4131" s="776"/>
      <c r="U4131" s="776"/>
      <c r="V4131" s="46"/>
      <c r="W4131" s="46"/>
      <c r="X4131" s="775"/>
      <c r="Y4131" s="775"/>
      <c r="Z4131" s="775"/>
      <c r="AA4131" s="775"/>
      <c r="AB4131" s="775"/>
    </row>
    <row r="4132" spans="1:28" s="43" customFormat="1" x14ac:dyDescent="0.2">
      <c r="A4132" s="776"/>
      <c r="B4132" s="780"/>
      <c r="D4132" s="779"/>
      <c r="E4132" s="779"/>
      <c r="F4132" s="778"/>
      <c r="G4132" s="777"/>
      <c r="H4132" s="776"/>
      <c r="I4132" s="776"/>
      <c r="J4132" s="776"/>
      <c r="K4132" s="776"/>
      <c r="L4132" s="776"/>
      <c r="M4132" s="776"/>
      <c r="N4132" s="776"/>
      <c r="O4132" s="776"/>
      <c r="P4132" s="776"/>
      <c r="Q4132" s="776"/>
      <c r="R4132" s="776"/>
      <c r="S4132" s="776"/>
      <c r="T4132" s="776"/>
      <c r="U4132" s="776"/>
      <c r="V4132" s="46"/>
      <c r="W4132" s="46"/>
      <c r="X4132" s="775"/>
      <c r="Y4132" s="775"/>
      <c r="Z4132" s="775"/>
      <c r="AA4132" s="775"/>
      <c r="AB4132" s="775"/>
    </row>
    <row r="4133" spans="1:28" s="43" customFormat="1" x14ac:dyDescent="0.2">
      <c r="A4133" s="776"/>
      <c r="B4133" s="780"/>
      <c r="D4133" s="779"/>
      <c r="E4133" s="779"/>
      <c r="F4133" s="778"/>
      <c r="G4133" s="777"/>
      <c r="H4133" s="776"/>
      <c r="I4133" s="776"/>
      <c r="J4133" s="776"/>
      <c r="K4133" s="776"/>
      <c r="L4133" s="776"/>
      <c r="M4133" s="776"/>
      <c r="N4133" s="776"/>
      <c r="O4133" s="776"/>
      <c r="P4133" s="776"/>
      <c r="Q4133" s="776"/>
      <c r="R4133" s="776"/>
      <c r="S4133" s="776"/>
      <c r="T4133" s="776"/>
      <c r="U4133" s="776"/>
      <c r="V4133" s="46"/>
      <c r="W4133" s="46"/>
      <c r="X4133" s="775"/>
      <c r="Y4133" s="775"/>
      <c r="Z4133" s="775"/>
      <c r="AA4133" s="775"/>
      <c r="AB4133" s="775"/>
    </row>
    <row r="4134" spans="1:28" s="43" customFormat="1" x14ac:dyDescent="0.2">
      <c r="A4134" s="776"/>
      <c r="B4134" s="780"/>
      <c r="D4134" s="779"/>
      <c r="E4134" s="779"/>
      <c r="F4134" s="778"/>
      <c r="G4134" s="777"/>
      <c r="H4134" s="776"/>
      <c r="I4134" s="776"/>
      <c r="J4134" s="776"/>
      <c r="K4134" s="776"/>
      <c r="L4134" s="776"/>
      <c r="M4134" s="776"/>
      <c r="N4134" s="776"/>
      <c r="O4134" s="776"/>
      <c r="P4134" s="776"/>
      <c r="Q4134" s="776"/>
      <c r="R4134" s="776"/>
      <c r="S4134" s="776"/>
      <c r="T4134" s="776"/>
      <c r="U4134" s="776"/>
      <c r="V4134" s="46"/>
      <c r="W4134" s="46"/>
      <c r="X4134" s="775"/>
      <c r="Y4134" s="775"/>
      <c r="Z4134" s="775"/>
      <c r="AA4134" s="775"/>
      <c r="AB4134" s="775"/>
    </row>
    <row r="4135" spans="1:28" s="43" customFormat="1" x14ac:dyDescent="0.2">
      <c r="A4135" s="776"/>
      <c r="B4135" s="780"/>
      <c r="D4135" s="779"/>
      <c r="E4135" s="779"/>
      <c r="F4135" s="778"/>
      <c r="G4135" s="777"/>
      <c r="H4135" s="776"/>
      <c r="I4135" s="776"/>
      <c r="J4135" s="776"/>
      <c r="K4135" s="776"/>
      <c r="L4135" s="776"/>
      <c r="M4135" s="776"/>
      <c r="N4135" s="776"/>
      <c r="O4135" s="776"/>
      <c r="P4135" s="776"/>
      <c r="Q4135" s="776"/>
      <c r="R4135" s="776"/>
      <c r="S4135" s="776"/>
      <c r="T4135" s="776"/>
      <c r="U4135" s="776"/>
      <c r="V4135" s="46"/>
      <c r="W4135" s="46"/>
      <c r="X4135" s="775"/>
      <c r="Y4135" s="775"/>
      <c r="Z4135" s="775"/>
      <c r="AA4135" s="775"/>
      <c r="AB4135" s="775"/>
    </row>
    <row r="4136" spans="1:28" s="43" customFormat="1" x14ac:dyDescent="0.2">
      <c r="A4136" s="776"/>
      <c r="B4136" s="780"/>
      <c r="D4136" s="779"/>
      <c r="E4136" s="779"/>
      <c r="F4136" s="778"/>
      <c r="G4136" s="777"/>
      <c r="H4136" s="776"/>
      <c r="I4136" s="776"/>
      <c r="J4136" s="776"/>
      <c r="K4136" s="776"/>
      <c r="L4136" s="776"/>
      <c r="M4136" s="776"/>
      <c r="N4136" s="776"/>
      <c r="O4136" s="776"/>
      <c r="P4136" s="776"/>
      <c r="Q4136" s="776"/>
      <c r="R4136" s="776"/>
      <c r="S4136" s="776"/>
      <c r="T4136" s="776"/>
      <c r="U4136" s="776"/>
      <c r="V4136" s="46"/>
      <c r="W4136" s="46"/>
      <c r="X4136" s="775"/>
      <c r="Y4136" s="775"/>
      <c r="Z4136" s="775"/>
      <c r="AA4136" s="775"/>
      <c r="AB4136" s="775"/>
    </row>
    <row r="4137" spans="1:28" s="43" customFormat="1" x14ac:dyDescent="0.2">
      <c r="A4137" s="776"/>
      <c r="B4137" s="780"/>
      <c r="D4137" s="779"/>
      <c r="E4137" s="779"/>
      <c r="F4137" s="778"/>
      <c r="G4137" s="777"/>
      <c r="H4137" s="776"/>
      <c r="I4137" s="776"/>
      <c r="J4137" s="776"/>
      <c r="K4137" s="776"/>
      <c r="L4137" s="776"/>
      <c r="M4137" s="776"/>
      <c r="N4137" s="776"/>
      <c r="O4137" s="776"/>
      <c r="P4137" s="776"/>
      <c r="Q4137" s="776"/>
      <c r="R4137" s="776"/>
      <c r="S4137" s="776"/>
      <c r="T4137" s="776"/>
      <c r="U4137" s="776"/>
      <c r="V4137" s="46"/>
      <c r="W4137" s="46"/>
      <c r="X4137" s="775"/>
      <c r="Y4137" s="775"/>
      <c r="Z4137" s="775"/>
      <c r="AA4137" s="775"/>
      <c r="AB4137" s="775"/>
    </row>
    <row r="4138" spans="1:28" s="43" customFormat="1" x14ac:dyDescent="0.2">
      <c r="A4138" s="776"/>
      <c r="B4138" s="780"/>
      <c r="D4138" s="779"/>
      <c r="E4138" s="779"/>
      <c r="F4138" s="778"/>
      <c r="G4138" s="777"/>
      <c r="H4138" s="776"/>
      <c r="I4138" s="776"/>
      <c r="J4138" s="776"/>
      <c r="K4138" s="776"/>
      <c r="L4138" s="776"/>
      <c r="M4138" s="776"/>
      <c r="N4138" s="776"/>
      <c r="O4138" s="776"/>
      <c r="P4138" s="776"/>
      <c r="Q4138" s="776"/>
      <c r="R4138" s="776"/>
      <c r="S4138" s="776"/>
      <c r="T4138" s="776"/>
      <c r="U4138" s="776"/>
      <c r="V4138" s="46"/>
      <c r="W4138" s="46"/>
      <c r="X4138" s="775"/>
      <c r="Y4138" s="775"/>
      <c r="Z4138" s="775"/>
      <c r="AA4138" s="775"/>
      <c r="AB4138" s="775"/>
    </row>
    <row r="4139" spans="1:28" s="43" customFormat="1" x14ac:dyDescent="0.2">
      <c r="A4139" s="776"/>
      <c r="B4139" s="780"/>
      <c r="D4139" s="779"/>
      <c r="E4139" s="779"/>
      <c r="F4139" s="778"/>
      <c r="G4139" s="777"/>
      <c r="H4139" s="776"/>
      <c r="I4139" s="776"/>
      <c r="J4139" s="776"/>
      <c r="K4139" s="776"/>
      <c r="L4139" s="776"/>
      <c r="M4139" s="776"/>
      <c r="N4139" s="776"/>
      <c r="O4139" s="776"/>
      <c r="P4139" s="776"/>
      <c r="Q4139" s="776"/>
      <c r="R4139" s="776"/>
      <c r="S4139" s="776"/>
      <c r="T4139" s="776"/>
      <c r="U4139" s="776"/>
      <c r="V4139" s="46"/>
      <c r="W4139" s="46"/>
      <c r="X4139" s="775"/>
      <c r="Y4139" s="775"/>
      <c r="Z4139" s="775"/>
      <c r="AA4139" s="775"/>
      <c r="AB4139" s="775"/>
    </row>
    <row r="4140" spans="1:28" s="43" customFormat="1" x14ac:dyDescent="0.2">
      <c r="A4140" s="776"/>
      <c r="B4140" s="780"/>
      <c r="D4140" s="779"/>
      <c r="E4140" s="779"/>
      <c r="F4140" s="778"/>
      <c r="G4140" s="777"/>
      <c r="H4140" s="776"/>
      <c r="I4140" s="776"/>
      <c r="J4140" s="776"/>
      <c r="K4140" s="776"/>
      <c r="L4140" s="776"/>
      <c r="M4140" s="776"/>
      <c r="N4140" s="776"/>
      <c r="O4140" s="776"/>
      <c r="P4140" s="776"/>
      <c r="Q4140" s="776"/>
      <c r="R4140" s="776"/>
      <c r="S4140" s="776"/>
      <c r="T4140" s="776"/>
      <c r="U4140" s="776"/>
      <c r="V4140" s="46"/>
      <c r="W4140" s="46"/>
      <c r="X4140" s="775"/>
      <c r="Y4140" s="775"/>
      <c r="Z4140" s="775"/>
      <c r="AA4140" s="775"/>
      <c r="AB4140" s="775"/>
    </row>
    <row r="4141" spans="1:28" s="43" customFormat="1" x14ac:dyDescent="0.2">
      <c r="A4141" s="776"/>
      <c r="B4141" s="780"/>
      <c r="D4141" s="779"/>
      <c r="E4141" s="779"/>
      <c r="F4141" s="778"/>
      <c r="G4141" s="777"/>
      <c r="H4141" s="776"/>
      <c r="I4141" s="776"/>
      <c r="J4141" s="776"/>
      <c r="K4141" s="776"/>
      <c r="L4141" s="776"/>
      <c r="M4141" s="776"/>
      <c r="N4141" s="776"/>
      <c r="O4141" s="776"/>
      <c r="P4141" s="776"/>
      <c r="Q4141" s="776"/>
      <c r="R4141" s="776"/>
      <c r="S4141" s="776"/>
      <c r="T4141" s="776"/>
      <c r="U4141" s="776"/>
      <c r="V4141" s="46"/>
      <c r="W4141" s="46"/>
      <c r="X4141" s="775"/>
      <c r="Y4141" s="775"/>
      <c r="Z4141" s="775"/>
      <c r="AA4141" s="775"/>
      <c r="AB4141" s="775"/>
    </row>
    <row r="4142" spans="1:28" s="43" customFormat="1" x14ac:dyDescent="0.2">
      <c r="A4142" s="776"/>
      <c r="B4142" s="780"/>
      <c r="D4142" s="779"/>
      <c r="E4142" s="779"/>
      <c r="F4142" s="778"/>
      <c r="G4142" s="777"/>
      <c r="H4142" s="776"/>
      <c r="I4142" s="776"/>
      <c r="J4142" s="776"/>
      <c r="K4142" s="776"/>
      <c r="L4142" s="776"/>
      <c r="M4142" s="776"/>
      <c r="N4142" s="776"/>
      <c r="O4142" s="776"/>
      <c r="P4142" s="776"/>
      <c r="Q4142" s="776"/>
      <c r="R4142" s="776"/>
      <c r="S4142" s="776"/>
      <c r="T4142" s="776"/>
      <c r="U4142" s="776"/>
      <c r="V4142" s="46"/>
      <c r="W4142" s="46"/>
      <c r="X4142" s="775"/>
      <c r="Y4142" s="775"/>
      <c r="Z4142" s="775"/>
      <c r="AA4142" s="775"/>
      <c r="AB4142" s="775"/>
    </row>
    <row r="4143" spans="1:28" s="43" customFormat="1" x14ac:dyDescent="0.2">
      <c r="A4143" s="776"/>
      <c r="B4143" s="780"/>
      <c r="D4143" s="779"/>
      <c r="E4143" s="779"/>
      <c r="F4143" s="778"/>
      <c r="G4143" s="777"/>
      <c r="H4143" s="776"/>
      <c r="I4143" s="776"/>
      <c r="J4143" s="776"/>
      <c r="K4143" s="776"/>
      <c r="L4143" s="776"/>
      <c r="M4143" s="776"/>
      <c r="N4143" s="776"/>
      <c r="O4143" s="776"/>
      <c r="P4143" s="776"/>
      <c r="Q4143" s="776"/>
      <c r="R4143" s="776"/>
      <c r="S4143" s="776"/>
      <c r="T4143" s="776"/>
      <c r="U4143" s="776"/>
      <c r="V4143" s="46"/>
      <c r="W4143" s="46"/>
      <c r="X4143" s="775"/>
      <c r="Y4143" s="775"/>
      <c r="Z4143" s="775"/>
      <c r="AA4143" s="775"/>
      <c r="AB4143" s="775"/>
    </row>
    <row r="4144" spans="1:28" s="43" customFormat="1" x14ac:dyDescent="0.2">
      <c r="A4144" s="776"/>
      <c r="B4144" s="780"/>
      <c r="D4144" s="779"/>
      <c r="E4144" s="779"/>
      <c r="F4144" s="778"/>
      <c r="G4144" s="777"/>
      <c r="H4144" s="776"/>
      <c r="I4144" s="776"/>
      <c r="J4144" s="776"/>
      <c r="K4144" s="776"/>
      <c r="L4144" s="776"/>
      <c r="M4144" s="776"/>
      <c r="N4144" s="776"/>
      <c r="O4144" s="776"/>
      <c r="P4144" s="776"/>
      <c r="Q4144" s="776"/>
      <c r="R4144" s="776"/>
      <c r="S4144" s="776"/>
      <c r="T4144" s="776"/>
      <c r="U4144" s="776"/>
      <c r="V4144" s="46"/>
      <c r="W4144" s="46"/>
      <c r="X4144" s="775"/>
      <c r="Y4144" s="775"/>
      <c r="Z4144" s="775"/>
      <c r="AA4144" s="775"/>
      <c r="AB4144" s="775"/>
    </row>
    <row r="4145" spans="1:28" s="43" customFormat="1" x14ac:dyDescent="0.2">
      <c r="A4145" s="776"/>
      <c r="B4145" s="780"/>
      <c r="D4145" s="779"/>
      <c r="E4145" s="779"/>
      <c r="F4145" s="778"/>
      <c r="G4145" s="777"/>
      <c r="H4145" s="776"/>
      <c r="I4145" s="776"/>
      <c r="J4145" s="776"/>
      <c r="K4145" s="776"/>
      <c r="L4145" s="776"/>
      <c r="M4145" s="776"/>
      <c r="N4145" s="776"/>
      <c r="O4145" s="776"/>
      <c r="P4145" s="776"/>
      <c r="Q4145" s="776"/>
      <c r="R4145" s="776"/>
      <c r="S4145" s="776"/>
      <c r="T4145" s="776"/>
      <c r="U4145" s="776"/>
      <c r="V4145" s="46"/>
      <c r="W4145" s="46"/>
      <c r="X4145" s="775"/>
      <c r="Y4145" s="775"/>
      <c r="Z4145" s="775"/>
      <c r="AA4145" s="775"/>
      <c r="AB4145" s="775"/>
    </row>
    <row r="4146" spans="1:28" s="43" customFormat="1" x14ac:dyDescent="0.2">
      <c r="A4146" s="776"/>
      <c r="B4146" s="780"/>
      <c r="D4146" s="779"/>
      <c r="E4146" s="779"/>
      <c r="F4146" s="778"/>
      <c r="G4146" s="777"/>
      <c r="H4146" s="776"/>
      <c r="I4146" s="776"/>
      <c r="J4146" s="776"/>
      <c r="K4146" s="776"/>
      <c r="L4146" s="776"/>
      <c r="M4146" s="776"/>
      <c r="N4146" s="776"/>
      <c r="O4146" s="776"/>
      <c r="P4146" s="776"/>
      <c r="Q4146" s="776"/>
      <c r="R4146" s="776"/>
      <c r="S4146" s="776"/>
      <c r="T4146" s="776"/>
      <c r="U4146" s="776"/>
      <c r="V4146" s="46"/>
      <c r="W4146" s="46"/>
      <c r="X4146" s="775"/>
      <c r="Y4146" s="775"/>
      <c r="Z4146" s="775"/>
      <c r="AA4146" s="775"/>
      <c r="AB4146" s="775"/>
    </row>
    <row r="4147" spans="1:28" s="43" customFormat="1" x14ac:dyDescent="0.2">
      <c r="A4147" s="776"/>
      <c r="B4147" s="780"/>
      <c r="D4147" s="779"/>
      <c r="E4147" s="779"/>
      <c r="F4147" s="778"/>
      <c r="G4147" s="777"/>
      <c r="H4147" s="776"/>
      <c r="I4147" s="776"/>
      <c r="J4147" s="776"/>
      <c r="K4147" s="776"/>
      <c r="L4147" s="776"/>
      <c r="M4147" s="776"/>
      <c r="N4147" s="776"/>
      <c r="O4147" s="776"/>
      <c r="P4147" s="776"/>
      <c r="Q4147" s="776"/>
      <c r="R4147" s="776"/>
      <c r="S4147" s="776"/>
      <c r="T4147" s="776"/>
      <c r="U4147" s="776"/>
      <c r="V4147" s="46"/>
      <c r="W4147" s="46"/>
      <c r="X4147" s="775"/>
      <c r="Y4147" s="775"/>
      <c r="Z4147" s="775"/>
      <c r="AA4147" s="775"/>
      <c r="AB4147" s="775"/>
    </row>
    <row r="4148" spans="1:28" s="43" customFormat="1" x14ac:dyDescent="0.2">
      <c r="A4148" s="776"/>
      <c r="B4148" s="780"/>
      <c r="D4148" s="779"/>
      <c r="E4148" s="779"/>
      <c r="F4148" s="778"/>
      <c r="G4148" s="777"/>
      <c r="H4148" s="776"/>
      <c r="I4148" s="776"/>
      <c r="J4148" s="776"/>
      <c r="K4148" s="776"/>
      <c r="L4148" s="776"/>
      <c r="M4148" s="776"/>
      <c r="N4148" s="776"/>
      <c r="O4148" s="776"/>
      <c r="P4148" s="776"/>
      <c r="Q4148" s="776"/>
      <c r="R4148" s="776"/>
      <c r="S4148" s="776"/>
      <c r="T4148" s="776"/>
      <c r="U4148" s="776"/>
      <c r="V4148" s="46"/>
      <c r="W4148" s="46"/>
      <c r="X4148" s="775"/>
      <c r="Y4148" s="775"/>
      <c r="Z4148" s="775"/>
      <c r="AA4148" s="775"/>
      <c r="AB4148" s="775"/>
    </row>
    <row r="4149" spans="1:28" s="43" customFormat="1" x14ac:dyDescent="0.2">
      <c r="A4149" s="776"/>
      <c r="B4149" s="780"/>
      <c r="D4149" s="779"/>
      <c r="E4149" s="779"/>
      <c r="F4149" s="778"/>
      <c r="G4149" s="777"/>
      <c r="H4149" s="776"/>
      <c r="I4149" s="776"/>
      <c r="J4149" s="776"/>
      <c r="K4149" s="776"/>
      <c r="L4149" s="776"/>
      <c r="M4149" s="776"/>
      <c r="N4149" s="776"/>
      <c r="O4149" s="776"/>
      <c r="P4149" s="776"/>
      <c r="Q4149" s="776"/>
      <c r="R4149" s="776"/>
      <c r="S4149" s="776"/>
      <c r="T4149" s="776"/>
      <c r="U4149" s="776"/>
      <c r="V4149" s="46"/>
      <c r="W4149" s="46"/>
      <c r="X4149" s="775"/>
      <c r="Y4149" s="775"/>
      <c r="Z4149" s="775"/>
      <c r="AA4149" s="775"/>
      <c r="AB4149" s="775"/>
    </row>
    <row r="4150" spans="1:28" s="43" customFormat="1" x14ac:dyDescent="0.2">
      <c r="A4150" s="776"/>
      <c r="B4150" s="780"/>
      <c r="D4150" s="779"/>
      <c r="E4150" s="779"/>
      <c r="F4150" s="778"/>
      <c r="G4150" s="777"/>
      <c r="H4150" s="776"/>
      <c r="I4150" s="776"/>
      <c r="J4150" s="776"/>
      <c r="K4150" s="776"/>
      <c r="L4150" s="776"/>
      <c r="M4150" s="776"/>
      <c r="N4150" s="776"/>
      <c r="O4150" s="776"/>
      <c r="P4150" s="776"/>
      <c r="Q4150" s="776"/>
      <c r="R4150" s="776"/>
      <c r="S4150" s="776"/>
      <c r="T4150" s="776"/>
      <c r="U4150" s="776"/>
      <c r="V4150" s="46"/>
      <c r="W4150" s="46"/>
      <c r="X4150" s="775"/>
      <c r="Y4150" s="775"/>
      <c r="Z4150" s="775"/>
      <c r="AA4150" s="775"/>
      <c r="AB4150" s="775"/>
    </row>
    <row r="4151" spans="1:28" s="43" customFormat="1" x14ac:dyDescent="0.2">
      <c r="A4151" s="776"/>
      <c r="B4151" s="780"/>
      <c r="D4151" s="779"/>
      <c r="E4151" s="779"/>
      <c r="F4151" s="778"/>
      <c r="G4151" s="777"/>
      <c r="H4151" s="776"/>
      <c r="I4151" s="776"/>
      <c r="J4151" s="776"/>
      <c r="K4151" s="776"/>
      <c r="L4151" s="776"/>
      <c r="M4151" s="776"/>
      <c r="N4151" s="776"/>
      <c r="O4151" s="776"/>
      <c r="P4151" s="776"/>
      <c r="Q4151" s="776"/>
      <c r="R4151" s="776"/>
      <c r="S4151" s="776"/>
      <c r="T4151" s="776"/>
      <c r="U4151" s="776"/>
      <c r="V4151" s="46"/>
      <c r="W4151" s="46"/>
      <c r="X4151" s="775"/>
      <c r="Y4151" s="775"/>
      <c r="Z4151" s="775"/>
      <c r="AA4151" s="775"/>
      <c r="AB4151" s="775"/>
    </row>
    <row r="4152" spans="1:28" s="43" customFormat="1" x14ac:dyDescent="0.2">
      <c r="A4152" s="776"/>
      <c r="B4152" s="780"/>
      <c r="D4152" s="779"/>
      <c r="E4152" s="779"/>
      <c r="F4152" s="778"/>
      <c r="G4152" s="777"/>
      <c r="H4152" s="776"/>
      <c r="I4152" s="776"/>
      <c r="J4152" s="776"/>
      <c r="K4152" s="776"/>
      <c r="L4152" s="776"/>
      <c r="M4152" s="776"/>
      <c r="N4152" s="776"/>
      <c r="O4152" s="776"/>
      <c r="P4152" s="776"/>
      <c r="Q4152" s="776"/>
      <c r="R4152" s="776"/>
      <c r="S4152" s="776"/>
      <c r="T4152" s="776"/>
      <c r="U4152" s="776"/>
      <c r="V4152" s="46"/>
      <c r="W4152" s="46"/>
      <c r="X4152" s="775"/>
      <c r="Y4152" s="775"/>
      <c r="Z4152" s="775"/>
      <c r="AA4152" s="775"/>
      <c r="AB4152" s="775"/>
    </row>
    <row r="4153" spans="1:28" s="43" customFormat="1" x14ac:dyDescent="0.2">
      <c r="A4153" s="776"/>
      <c r="B4153" s="780"/>
      <c r="D4153" s="779"/>
      <c r="E4153" s="779"/>
      <c r="F4153" s="778"/>
      <c r="G4153" s="777"/>
      <c r="H4153" s="776"/>
      <c r="I4153" s="776"/>
      <c r="J4153" s="776"/>
      <c r="K4153" s="776"/>
      <c r="L4153" s="776"/>
      <c r="M4153" s="776"/>
      <c r="N4153" s="776"/>
      <c r="O4153" s="776"/>
      <c r="P4153" s="776"/>
      <c r="Q4153" s="776"/>
      <c r="R4153" s="776"/>
      <c r="S4153" s="776"/>
      <c r="T4153" s="776"/>
      <c r="U4153" s="776"/>
      <c r="V4153" s="46"/>
      <c r="W4153" s="46"/>
      <c r="X4153" s="775"/>
      <c r="Y4153" s="775"/>
      <c r="Z4153" s="775"/>
      <c r="AA4153" s="775"/>
      <c r="AB4153" s="775"/>
    </row>
    <row r="4154" spans="1:28" s="43" customFormat="1" x14ac:dyDescent="0.2">
      <c r="A4154" s="776"/>
      <c r="B4154" s="780"/>
      <c r="D4154" s="779"/>
      <c r="E4154" s="779"/>
      <c r="F4154" s="778"/>
      <c r="G4154" s="777"/>
      <c r="H4154" s="776"/>
      <c r="I4154" s="776"/>
      <c r="J4154" s="776"/>
      <c r="K4154" s="776"/>
      <c r="L4154" s="776"/>
      <c r="M4154" s="776"/>
      <c r="N4154" s="776"/>
      <c r="O4154" s="776"/>
      <c r="P4154" s="776"/>
      <c r="Q4154" s="776"/>
      <c r="R4154" s="776"/>
      <c r="S4154" s="776"/>
      <c r="T4154" s="776"/>
      <c r="U4154" s="776"/>
      <c r="V4154" s="46"/>
      <c r="W4154" s="46"/>
      <c r="X4154" s="775"/>
      <c r="Y4154" s="775"/>
      <c r="Z4154" s="775"/>
      <c r="AA4154" s="775"/>
      <c r="AB4154" s="775"/>
    </row>
    <row r="4155" spans="1:28" s="43" customFormat="1" x14ac:dyDescent="0.2">
      <c r="A4155" s="776"/>
      <c r="B4155" s="780"/>
      <c r="D4155" s="779"/>
      <c r="E4155" s="779"/>
      <c r="F4155" s="778"/>
      <c r="G4155" s="777"/>
      <c r="H4155" s="776"/>
      <c r="I4155" s="776"/>
      <c r="J4155" s="776"/>
      <c r="K4155" s="776"/>
      <c r="L4155" s="776"/>
      <c r="M4155" s="776"/>
      <c r="N4155" s="776"/>
      <c r="O4155" s="776"/>
      <c r="P4155" s="776"/>
      <c r="Q4155" s="776"/>
      <c r="R4155" s="776"/>
      <c r="S4155" s="776"/>
      <c r="T4155" s="776"/>
      <c r="U4155" s="776"/>
      <c r="V4155" s="46"/>
      <c r="W4155" s="46"/>
      <c r="X4155" s="775"/>
      <c r="Y4155" s="775"/>
      <c r="Z4155" s="775"/>
      <c r="AA4155" s="775"/>
      <c r="AB4155" s="775"/>
    </row>
    <row r="4156" spans="1:28" s="43" customFormat="1" x14ac:dyDescent="0.2">
      <c r="A4156" s="776"/>
      <c r="B4156" s="780"/>
      <c r="D4156" s="779"/>
      <c r="E4156" s="779"/>
      <c r="F4156" s="778"/>
      <c r="G4156" s="777"/>
      <c r="H4156" s="776"/>
      <c r="I4156" s="776"/>
      <c r="J4156" s="776"/>
      <c r="K4156" s="776"/>
      <c r="L4156" s="776"/>
      <c r="M4156" s="776"/>
      <c r="N4156" s="776"/>
      <c r="O4156" s="776"/>
      <c r="P4156" s="776"/>
      <c r="Q4156" s="776"/>
      <c r="R4156" s="776"/>
      <c r="S4156" s="776"/>
      <c r="T4156" s="776"/>
      <c r="U4156" s="776"/>
      <c r="V4156" s="46"/>
      <c r="W4156" s="46"/>
      <c r="X4156" s="775"/>
      <c r="Y4156" s="775"/>
      <c r="Z4156" s="775"/>
      <c r="AA4156" s="775"/>
      <c r="AB4156" s="775"/>
    </row>
    <row r="4157" spans="1:28" s="43" customFormat="1" x14ac:dyDescent="0.2">
      <c r="A4157" s="776"/>
      <c r="B4157" s="780"/>
      <c r="D4157" s="779"/>
      <c r="E4157" s="779"/>
      <c r="F4157" s="778"/>
      <c r="G4157" s="777"/>
      <c r="H4157" s="776"/>
      <c r="I4157" s="776"/>
      <c r="J4157" s="776"/>
      <c r="K4157" s="776"/>
      <c r="L4157" s="776"/>
      <c r="M4157" s="776"/>
      <c r="N4157" s="776"/>
      <c r="O4157" s="776"/>
      <c r="P4157" s="776"/>
      <c r="Q4157" s="776"/>
      <c r="R4157" s="776"/>
      <c r="S4157" s="776"/>
      <c r="T4157" s="776"/>
      <c r="U4157" s="776"/>
      <c r="V4157" s="46"/>
      <c r="W4157" s="46"/>
      <c r="X4157" s="775"/>
      <c r="Y4157" s="775"/>
      <c r="Z4157" s="775"/>
      <c r="AA4157" s="775"/>
      <c r="AB4157" s="775"/>
    </row>
    <row r="4158" spans="1:28" s="43" customFormat="1" x14ac:dyDescent="0.2">
      <c r="A4158" s="776"/>
      <c r="B4158" s="780"/>
      <c r="D4158" s="779"/>
      <c r="E4158" s="779"/>
      <c r="F4158" s="778"/>
      <c r="G4158" s="777"/>
      <c r="H4158" s="776"/>
      <c r="I4158" s="776"/>
      <c r="J4158" s="776"/>
      <c r="K4158" s="776"/>
      <c r="L4158" s="776"/>
      <c r="M4158" s="776"/>
      <c r="N4158" s="776"/>
      <c r="O4158" s="776"/>
      <c r="P4158" s="776"/>
      <c r="Q4158" s="776"/>
      <c r="R4158" s="776"/>
      <c r="S4158" s="776"/>
      <c r="T4158" s="776"/>
      <c r="U4158" s="776"/>
      <c r="V4158" s="46"/>
      <c r="W4158" s="46"/>
      <c r="X4158" s="775"/>
      <c r="Y4158" s="775"/>
      <c r="Z4158" s="775"/>
      <c r="AA4158" s="775"/>
      <c r="AB4158" s="775"/>
    </row>
    <row r="4159" spans="1:28" s="43" customFormat="1" x14ac:dyDescent="0.2">
      <c r="A4159" s="776"/>
      <c r="B4159" s="780"/>
      <c r="D4159" s="779"/>
      <c r="E4159" s="779"/>
      <c r="F4159" s="778"/>
      <c r="G4159" s="777"/>
      <c r="H4159" s="776"/>
      <c r="I4159" s="776"/>
      <c r="J4159" s="776"/>
      <c r="K4159" s="776"/>
      <c r="L4159" s="776"/>
      <c r="M4159" s="776"/>
      <c r="N4159" s="776"/>
      <c r="O4159" s="776"/>
      <c r="P4159" s="776"/>
      <c r="Q4159" s="776"/>
      <c r="R4159" s="776"/>
      <c r="S4159" s="776"/>
      <c r="T4159" s="776"/>
      <c r="U4159" s="776"/>
      <c r="V4159" s="46"/>
      <c r="W4159" s="46"/>
      <c r="X4159" s="775"/>
      <c r="Y4159" s="775"/>
      <c r="Z4159" s="775"/>
      <c r="AA4159" s="775"/>
      <c r="AB4159" s="775"/>
    </row>
    <row r="4160" spans="1:28" s="43" customFormat="1" x14ac:dyDescent="0.2">
      <c r="A4160" s="776"/>
      <c r="B4160" s="780"/>
      <c r="D4160" s="779"/>
      <c r="E4160" s="779"/>
      <c r="F4160" s="778"/>
      <c r="G4160" s="777"/>
      <c r="H4160" s="776"/>
      <c r="I4160" s="776"/>
      <c r="J4160" s="776"/>
      <c r="K4160" s="776"/>
      <c r="L4160" s="776"/>
      <c r="M4160" s="776"/>
      <c r="N4160" s="776"/>
      <c r="O4160" s="776"/>
      <c r="P4160" s="776"/>
      <c r="Q4160" s="776"/>
      <c r="R4160" s="776"/>
      <c r="S4160" s="776"/>
      <c r="T4160" s="776"/>
      <c r="U4160" s="776"/>
      <c r="V4160" s="46"/>
      <c r="W4160" s="46"/>
      <c r="X4160" s="775"/>
      <c r="Y4160" s="775"/>
      <c r="Z4160" s="775"/>
      <c r="AA4160" s="775"/>
      <c r="AB4160" s="775"/>
    </row>
    <row r="4161" spans="1:28" s="43" customFormat="1" x14ac:dyDescent="0.2">
      <c r="A4161" s="776"/>
      <c r="B4161" s="780"/>
      <c r="D4161" s="779"/>
      <c r="E4161" s="779"/>
      <c r="F4161" s="778"/>
      <c r="G4161" s="777"/>
      <c r="H4161" s="776"/>
      <c r="I4161" s="776"/>
      <c r="J4161" s="776"/>
      <c r="K4161" s="776"/>
      <c r="L4161" s="776"/>
      <c r="M4161" s="776"/>
      <c r="N4161" s="776"/>
      <c r="O4161" s="776"/>
      <c r="P4161" s="776"/>
      <c r="Q4161" s="776"/>
      <c r="R4161" s="776"/>
      <c r="S4161" s="776"/>
      <c r="T4161" s="776"/>
      <c r="U4161" s="776"/>
      <c r="V4161" s="46"/>
      <c r="W4161" s="46"/>
      <c r="X4161" s="775"/>
      <c r="Y4161" s="775"/>
      <c r="Z4161" s="775"/>
      <c r="AA4161" s="775"/>
      <c r="AB4161" s="775"/>
    </row>
    <row r="4162" spans="1:28" s="43" customFormat="1" x14ac:dyDescent="0.2">
      <c r="A4162" s="776"/>
      <c r="B4162" s="780"/>
      <c r="D4162" s="779"/>
      <c r="E4162" s="779"/>
      <c r="F4162" s="778"/>
      <c r="G4162" s="777"/>
      <c r="H4162" s="776"/>
      <c r="I4162" s="776"/>
      <c r="J4162" s="776"/>
      <c r="K4162" s="776"/>
      <c r="L4162" s="776"/>
      <c r="M4162" s="776"/>
      <c r="N4162" s="776"/>
      <c r="O4162" s="776"/>
      <c r="P4162" s="776"/>
      <c r="Q4162" s="776"/>
      <c r="R4162" s="776"/>
      <c r="S4162" s="776"/>
      <c r="T4162" s="776"/>
      <c r="U4162" s="776"/>
      <c r="V4162" s="46"/>
      <c r="W4162" s="46"/>
      <c r="X4162" s="775"/>
      <c r="Y4162" s="775"/>
      <c r="Z4162" s="775"/>
      <c r="AA4162" s="775"/>
      <c r="AB4162" s="775"/>
    </row>
    <row r="4163" spans="1:28" s="43" customFormat="1" x14ac:dyDescent="0.2">
      <c r="A4163" s="776"/>
      <c r="B4163" s="780"/>
      <c r="D4163" s="779"/>
      <c r="E4163" s="779"/>
      <c r="F4163" s="778"/>
      <c r="G4163" s="777"/>
      <c r="H4163" s="776"/>
      <c r="I4163" s="776"/>
      <c r="J4163" s="776"/>
      <c r="K4163" s="776"/>
      <c r="L4163" s="776"/>
      <c r="M4163" s="776"/>
      <c r="N4163" s="776"/>
      <c r="O4163" s="776"/>
      <c r="P4163" s="776"/>
      <c r="Q4163" s="776"/>
      <c r="R4163" s="776"/>
      <c r="S4163" s="776"/>
      <c r="T4163" s="776"/>
      <c r="U4163" s="776"/>
      <c r="V4163" s="46"/>
      <c r="W4163" s="46"/>
      <c r="X4163" s="775"/>
      <c r="Y4163" s="775"/>
      <c r="Z4163" s="775"/>
      <c r="AA4163" s="775"/>
      <c r="AB4163" s="775"/>
    </row>
    <row r="4164" spans="1:28" s="43" customFormat="1" x14ac:dyDescent="0.2">
      <c r="A4164" s="776"/>
      <c r="B4164" s="780"/>
      <c r="D4164" s="779"/>
      <c r="E4164" s="779"/>
      <c r="F4164" s="778"/>
      <c r="G4164" s="777"/>
      <c r="H4164" s="776"/>
      <c r="I4164" s="776"/>
      <c r="J4164" s="776"/>
      <c r="K4164" s="776"/>
      <c r="L4164" s="776"/>
      <c r="M4164" s="776"/>
      <c r="N4164" s="776"/>
      <c r="O4164" s="776"/>
      <c r="P4164" s="776"/>
      <c r="Q4164" s="776"/>
      <c r="R4164" s="776"/>
      <c r="S4164" s="776"/>
      <c r="T4164" s="776"/>
      <c r="U4164" s="776"/>
      <c r="V4164" s="46"/>
      <c r="W4164" s="46"/>
      <c r="X4164" s="775"/>
      <c r="Y4164" s="775"/>
      <c r="Z4164" s="775"/>
      <c r="AA4164" s="775"/>
      <c r="AB4164" s="775"/>
    </row>
    <row r="4165" spans="1:28" s="43" customFormat="1" x14ac:dyDescent="0.2">
      <c r="A4165" s="776"/>
      <c r="B4165" s="780"/>
      <c r="D4165" s="779"/>
      <c r="E4165" s="779"/>
      <c r="F4165" s="778"/>
      <c r="G4165" s="777"/>
      <c r="H4165" s="776"/>
      <c r="I4165" s="776"/>
      <c r="J4165" s="776"/>
      <c r="K4165" s="776"/>
      <c r="L4165" s="776"/>
      <c r="M4165" s="776"/>
      <c r="N4165" s="776"/>
      <c r="O4165" s="776"/>
      <c r="P4165" s="776"/>
      <c r="Q4165" s="776"/>
      <c r="R4165" s="776"/>
      <c r="S4165" s="776"/>
      <c r="T4165" s="776"/>
      <c r="U4165" s="776"/>
      <c r="V4165" s="46"/>
      <c r="W4165" s="46"/>
      <c r="X4165" s="775"/>
      <c r="Y4165" s="775"/>
      <c r="Z4165" s="775"/>
      <c r="AA4165" s="775"/>
      <c r="AB4165" s="775"/>
    </row>
    <row r="4166" spans="1:28" s="43" customFormat="1" x14ac:dyDescent="0.2">
      <c r="A4166" s="776"/>
      <c r="B4166" s="780"/>
      <c r="D4166" s="779"/>
      <c r="E4166" s="779"/>
      <c r="F4166" s="778"/>
      <c r="G4166" s="777"/>
      <c r="H4166" s="776"/>
      <c r="I4166" s="776"/>
      <c r="J4166" s="776"/>
      <c r="K4166" s="776"/>
      <c r="L4166" s="776"/>
      <c r="M4166" s="776"/>
      <c r="N4166" s="776"/>
      <c r="O4166" s="776"/>
      <c r="P4166" s="776"/>
      <c r="Q4166" s="776"/>
      <c r="R4166" s="776"/>
      <c r="S4166" s="776"/>
      <c r="T4166" s="776"/>
      <c r="U4166" s="776"/>
      <c r="V4166" s="46"/>
      <c r="W4166" s="46"/>
      <c r="X4166" s="775"/>
      <c r="Y4166" s="775"/>
      <c r="Z4166" s="775"/>
      <c r="AA4166" s="775"/>
      <c r="AB4166" s="775"/>
    </row>
    <row r="4167" spans="1:28" s="43" customFormat="1" x14ac:dyDescent="0.2">
      <c r="A4167" s="776"/>
      <c r="B4167" s="780"/>
      <c r="D4167" s="779"/>
      <c r="E4167" s="779"/>
      <c r="F4167" s="778"/>
      <c r="G4167" s="777"/>
      <c r="H4167" s="776"/>
      <c r="I4167" s="776"/>
      <c r="J4167" s="776"/>
      <c r="K4167" s="776"/>
      <c r="L4167" s="776"/>
      <c r="M4167" s="776"/>
      <c r="N4167" s="776"/>
      <c r="O4167" s="776"/>
      <c r="P4167" s="776"/>
      <c r="Q4167" s="776"/>
      <c r="R4167" s="776"/>
      <c r="S4167" s="776"/>
      <c r="T4167" s="776"/>
      <c r="U4167" s="776"/>
      <c r="V4167" s="46"/>
      <c r="W4167" s="46"/>
      <c r="X4167" s="775"/>
      <c r="Y4167" s="775"/>
      <c r="Z4167" s="775"/>
      <c r="AA4167" s="775"/>
      <c r="AB4167" s="775"/>
    </row>
    <row r="4168" spans="1:28" s="43" customFormat="1" x14ac:dyDescent="0.2">
      <c r="A4168" s="776"/>
      <c r="B4168" s="780"/>
      <c r="D4168" s="779"/>
      <c r="E4168" s="779"/>
      <c r="F4168" s="778"/>
      <c r="G4168" s="777"/>
      <c r="H4168" s="776"/>
      <c r="I4168" s="776"/>
      <c r="J4168" s="776"/>
      <c r="K4168" s="776"/>
      <c r="L4168" s="776"/>
      <c r="M4168" s="776"/>
      <c r="N4168" s="776"/>
      <c r="O4168" s="776"/>
      <c r="P4168" s="776"/>
      <c r="Q4168" s="776"/>
      <c r="R4168" s="776"/>
      <c r="S4168" s="776"/>
      <c r="T4168" s="776"/>
      <c r="U4168" s="776"/>
      <c r="V4168" s="46"/>
      <c r="W4168" s="46"/>
      <c r="X4168" s="775"/>
      <c r="Y4168" s="775"/>
      <c r="Z4168" s="775"/>
      <c r="AA4168" s="775"/>
      <c r="AB4168" s="775"/>
    </row>
    <row r="4169" spans="1:28" s="43" customFormat="1" x14ac:dyDescent="0.2">
      <c r="A4169" s="776"/>
      <c r="B4169" s="780"/>
      <c r="D4169" s="779"/>
      <c r="E4169" s="779"/>
      <c r="F4169" s="778"/>
      <c r="G4169" s="777"/>
      <c r="H4169" s="776"/>
      <c r="I4169" s="776"/>
      <c r="J4169" s="776"/>
      <c r="K4169" s="776"/>
      <c r="L4169" s="776"/>
      <c r="M4169" s="776"/>
      <c r="N4169" s="776"/>
      <c r="O4169" s="776"/>
      <c r="P4169" s="776"/>
      <c r="Q4169" s="776"/>
      <c r="R4169" s="776"/>
      <c r="S4169" s="776"/>
      <c r="T4169" s="776"/>
      <c r="U4169" s="776"/>
      <c r="V4169" s="46"/>
      <c r="W4169" s="46"/>
      <c r="X4169" s="775"/>
      <c r="Y4169" s="775"/>
      <c r="Z4169" s="775"/>
      <c r="AA4169" s="775"/>
      <c r="AB4169" s="775"/>
    </row>
    <row r="4170" spans="1:28" s="43" customFormat="1" x14ac:dyDescent="0.2">
      <c r="A4170" s="776"/>
      <c r="B4170" s="780"/>
      <c r="D4170" s="779"/>
      <c r="E4170" s="779"/>
      <c r="F4170" s="778"/>
      <c r="G4170" s="777"/>
      <c r="H4170" s="776"/>
      <c r="I4170" s="776"/>
      <c r="J4170" s="776"/>
      <c r="K4170" s="776"/>
      <c r="L4170" s="776"/>
      <c r="M4170" s="776"/>
      <c r="N4170" s="776"/>
      <c r="O4170" s="776"/>
      <c r="P4170" s="776"/>
      <c r="Q4170" s="776"/>
      <c r="R4170" s="776"/>
      <c r="S4170" s="776"/>
      <c r="T4170" s="776"/>
      <c r="U4170" s="776"/>
      <c r="V4170" s="46"/>
      <c r="W4170" s="46"/>
      <c r="X4170" s="775"/>
      <c r="Y4170" s="775"/>
      <c r="Z4170" s="775"/>
      <c r="AA4170" s="775"/>
      <c r="AB4170" s="775"/>
    </row>
    <row r="4171" spans="1:28" s="43" customFormat="1" x14ac:dyDescent="0.2">
      <c r="A4171" s="776"/>
      <c r="B4171" s="780"/>
      <c r="D4171" s="779"/>
      <c r="E4171" s="779"/>
      <c r="F4171" s="778"/>
      <c r="G4171" s="777"/>
      <c r="H4171" s="776"/>
      <c r="I4171" s="776"/>
      <c r="J4171" s="776"/>
      <c r="K4171" s="776"/>
      <c r="L4171" s="776"/>
      <c r="M4171" s="776"/>
      <c r="N4171" s="776"/>
      <c r="O4171" s="776"/>
      <c r="P4171" s="776"/>
      <c r="Q4171" s="776"/>
      <c r="R4171" s="776"/>
      <c r="S4171" s="776"/>
      <c r="T4171" s="776"/>
      <c r="U4171" s="776"/>
      <c r="V4171" s="46"/>
      <c r="W4171" s="46"/>
      <c r="X4171" s="775"/>
      <c r="Y4171" s="775"/>
      <c r="Z4171" s="775"/>
      <c r="AA4171" s="775"/>
      <c r="AB4171" s="775"/>
    </row>
    <row r="4172" spans="1:28" s="43" customFormat="1" x14ac:dyDescent="0.2">
      <c r="A4172" s="776"/>
      <c r="B4172" s="780"/>
      <c r="D4172" s="779"/>
      <c r="E4172" s="779"/>
      <c r="F4172" s="778"/>
      <c r="G4172" s="777"/>
      <c r="H4172" s="776"/>
      <c r="I4172" s="776"/>
      <c r="J4172" s="776"/>
      <c r="K4172" s="776"/>
      <c r="L4172" s="776"/>
      <c r="M4172" s="776"/>
      <c r="N4172" s="776"/>
      <c r="O4172" s="776"/>
      <c r="P4172" s="776"/>
      <c r="Q4172" s="776"/>
      <c r="R4172" s="776"/>
      <c r="S4172" s="776"/>
      <c r="T4172" s="776"/>
      <c r="U4172" s="776"/>
      <c r="V4172" s="46"/>
      <c r="W4172" s="46"/>
      <c r="X4172" s="775"/>
      <c r="Y4172" s="775"/>
      <c r="Z4172" s="775"/>
      <c r="AA4172" s="775"/>
      <c r="AB4172" s="775"/>
    </row>
    <row r="4173" spans="1:28" s="43" customFormat="1" x14ac:dyDescent="0.2">
      <c r="A4173" s="776"/>
      <c r="B4173" s="780"/>
      <c r="D4173" s="779"/>
      <c r="E4173" s="779"/>
      <c r="F4173" s="778"/>
      <c r="G4173" s="777"/>
      <c r="H4173" s="776"/>
      <c r="I4173" s="776"/>
      <c r="J4173" s="776"/>
      <c r="K4173" s="776"/>
      <c r="L4173" s="776"/>
      <c r="M4173" s="776"/>
      <c r="N4173" s="776"/>
      <c r="O4173" s="776"/>
      <c r="P4173" s="776"/>
      <c r="Q4173" s="776"/>
      <c r="R4173" s="776"/>
      <c r="S4173" s="776"/>
      <c r="T4173" s="776"/>
      <c r="U4173" s="776"/>
      <c r="V4173" s="46"/>
      <c r="W4173" s="46"/>
      <c r="X4173" s="775"/>
      <c r="Y4173" s="775"/>
      <c r="Z4173" s="775"/>
      <c r="AA4173" s="775"/>
      <c r="AB4173" s="775"/>
    </row>
    <row r="4174" spans="1:28" s="43" customFormat="1" x14ac:dyDescent="0.2">
      <c r="A4174" s="776"/>
      <c r="B4174" s="780"/>
      <c r="D4174" s="779"/>
      <c r="E4174" s="779"/>
      <c r="F4174" s="778"/>
      <c r="G4174" s="777"/>
      <c r="H4174" s="776"/>
      <c r="I4174" s="776"/>
      <c r="J4174" s="776"/>
      <c r="K4174" s="776"/>
      <c r="L4174" s="776"/>
      <c r="M4174" s="776"/>
      <c r="N4174" s="776"/>
      <c r="O4174" s="776"/>
      <c r="P4174" s="776"/>
      <c r="Q4174" s="776"/>
      <c r="R4174" s="776"/>
      <c r="S4174" s="776"/>
      <c r="T4174" s="776"/>
      <c r="U4174" s="776"/>
      <c r="V4174" s="46"/>
      <c r="W4174" s="46"/>
      <c r="X4174" s="775"/>
      <c r="Y4174" s="775"/>
      <c r="Z4174" s="775"/>
      <c r="AA4174" s="775"/>
      <c r="AB4174" s="775"/>
    </row>
    <row r="4175" spans="1:28" s="43" customFormat="1" x14ac:dyDescent="0.2">
      <c r="A4175" s="776"/>
      <c r="B4175" s="780"/>
      <c r="D4175" s="779"/>
      <c r="E4175" s="779"/>
      <c r="F4175" s="778"/>
      <c r="G4175" s="777"/>
      <c r="H4175" s="776"/>
      <c r="I4175" s="776"/>
      <c r="J4175" s="776"/>
      <c r="K4175" s="776"/>
      <c r="L4175" s="776"/>
      <c r="M4175" s="776"/>
      <c r="N4175" s="776"/>
      <c r="O4175" s="776"/>
      <c r="P4175" s="776"/>
      <c r="Q4175" s="776"/>
      <c r="R4175" s="776"/>
      <c r="S4175" s="776"/>
      <c r="T4175" s="776"/>
      <c r="U4175" s="776"/>
      <c r="V4175" s="46"/>
      <c r="W4175" s="46"/>
      <c r="X4175" s="775"/>
      <c r="Y4175" s="775"/>
      <c r="Z4175" s="775"/>
      <c r="AA4175" s="775"/>
      <c r="AB4175" s="775"/>
    </row>
    <row r="4176" spans="1:28" s="43" customFormat="1" x14ac:dyDescent="0.2">
      <c r="A4176" s="776"/>
      <c r="B4176" s="780"/>
      <c r="D4176" s="779"/>
      <c r="E4176" s="779"/>
      <c r="F4176" s="778"/>
      <c r="G4176" s="777"/>
      <c r="H4176" s="776"/>
      <c r="I4176" s="776"/>
      <c r="J4176" s="776"/>
      <c r="K4176" s="776"/>
      <c r="L4176" s="776"/>
      <c r="M4176" s="776"/>
      <c r="N4176" s="776"/>
      <c r="O4176" s="776"/>
      <c r="P4176" s="776"/>
      <c r="Q4176" s="776"/>
      <c r="R4176" s="776"/>
      <c r="S4176" s="776"/>
      <c r="T4176" s="776"/>
      <c r="U4176" s="776"/>
      <c r="V4176" s="46"/>
      <c r="W4176" s="46"/>
      <c r="X4176" s="775"/>
      <c r="Y4176" s="775"/>
      <c r="Z4176" s="775"/>
      <c r="AA4176" s="775"/>
      <c r="AB4176" s="775"/>
    </row>
    <row r="4177" spans="1:28" s="43" customFormat="1" x14ac:dyDescent="0.2">
      <c r="A4177" s="776"/>
      <c r="B4177" s="780"/>
      <c r="D4177" s="779"/>
      <c r="E4177" s="779"/>
      <c r="F4177" s="778"/>
      <c r="G4177" s="777"/>
      <c r="H4177" s="776"/>
      <c r="I4177" s="776"/>
      <c r="J4177" s="776"/>
      <c r="K4177" s="776"/>
      <c r="L4177" s="776"/>
      <c r="M4177" s="776"/>
      <c r="N4177" s="776"/>
      <c r="O4177" s="776"/>
      <c r="P4177" s="776"/>
      <c r="Q4177" s="776"/>
      <c r="R4177" s="776"/>
      <c r="S4177" s="776"/>
      <c r="T4177" s="776"/>
      <c r="U4177" s="776"/>
      <c r="V4177" s="46"/>
      <c r="W4177" s="46"/>
      <c r="X4177" s="775"/>
      <c r="Y4177" s="775"/>
      <c r="Z4177" s="775"/>
      <c r="AA4177" s="775"/>
      <c r="AB4177" s="775"/>
    </row>
    <row r="4178" spans="1:28" s="43" customFormat="1" x14ac:dyDescent="0.2">
      <c r="A4178" s="776"/>
      <c r="B4178" s="780"/>
      <c r="D4178" s="779"/>
      <c r="E4178" s="779"/>
      <c r="F4178" s="778"/>
      <c r="G4178" s="777"/>
      <c r="H4178" s="776"/>
      <c r="I4178" s="776"/>
      <c r="J4178" s="776"/>
      <c r="K4178" s="776"/>
      <c r="L4178" s="776"/>
      <c r="M4178" s="776"/>
      <c r="N4178" s="776"/>
      <c r="O4178" s="776"/>
      <c r="P4178" s="776"/>
      <c r="Q4178" s="776"/>
      <c r="R4178" s="776"/>
      <c r="S4178" s="776"/>
      <c r="T4178" s="776"/>
      <c r="U4178" s="776"/>
      <c r="V4178" s="46"/>
      <c r="W4178" s="46"/>
      <c r="X4178" s="775"/>
      <c r="Y4178" s="775"/>
      <c r="Z4178" s="775"/>
      <c r="AA4178" s="775"/>
      <c r="AB4178" s="775"/>
    </row>
    <row r="4179" spans="1:28" s="43" customFormat="1" x14ac:dyDescent="0.2">
      <c r="A4179" s="776"/>
      <c r="B4179" s="780"/>
      <c r="D4179" s="779"/>
      <c r="E4179" s="779"/>
      <c r="F4179" s="778"/>
      <c r="G4179" s="777"/>
      <c r="H4179" s="776"/>
      <c r="I4179" s="776"/>
      <c r="J4179" s="776"/>
      <c r="K4179" s="776"/>
      <c r="L4179" s="776"/>
      <c r="M4179" s="776"/>
      <c r="N4179" s="776"/>
      <c r="O4179" s="776"/>
      <c r="P4179" s="776"/>
      <c r="Q4179" s="776"/>
      <c r="R4179" s="776"/>
      <c r="S4179" s="776"/>
      <c r="T4179" s="776"/>
      <c r="U4179" s="776"/>
      <c r="V4179" s="46"/>
      <c r="W4179" s="46"/>
      <c r="X4179" s="775"/>
      <c r="Y4179" s="775"/>
      <c r="Z4179" s="775"/>
      <c r="AA4179" s="775"/>
      <c r="AB4179" s="775"/>
    </row>
    <row r="4180" spans="1:28" s="43" customFormat="1" x14ac:dyDescent="0.2">
      <c r="A4180" s="776"/>
      <c r="B4180" s="780"/>
      <c r="D4180" s="779"/>
      <c r="E4180" s="779"/>
      <c r="F4180" s="778"/>
      <c r="G4180" s="777"/>
      <c r="H4180" s="776"/>
      <c r="I4180" s="776"/>
      <c r="J4180" s="776"/>
      <c r="K4180" s="776"/>
      <c r="L4180" s="776"/>
      <c r="M4180" s="776"/>
      <c r="N4180" s="776"/>
      <c r="O4180" s="776"/>
      <c r="P4180" s="776"/>
      <c r="Q4180" s="776"/>
      <c r="R4180" s="776"/>
      <c r="S4180" s="776"/>
      <c r="T4180" s="776"/>
      <c r="U4180" s="776"/>
      <c r="V4180" s="46"/>
      <c r="W4180" s="46"/>
      <c r="X4180" s="775"/>
      <c r="Y4180" s="775"/>
      <c r="Z4180" s="775"/>
      <c r="AA4180" s="775"/>
      <c r="AB4180" s="775"/>
    </row>
    <row r="4181" spans="1:28" s="43" customFormat="1" x14ac:dyDescent="0.2">
      <c r="A4181" s="776"/>
      <c r="B4181" s="780"/>
      <c r="D4181" s="779"/>
      <c r="E4181" s="779"/>
      <c r="F4181" s="778"/>
      <c r="G4181" s="777"/>
      <c r="H4181" s="776"/>
      <c r="I4181" s="776"/>
      <c r="J4181" s="776"/>
      <c r="K4181" s="776"/>
      <c r="L4181" s="776"/>
      <c r="M4181" s="776"/>
      <c r="N4181" s="776"/>
      <c r="O4181" s="776"/>
      <c r="P4181" s="776"/>
      <c r="Q4181" s="776"/>
      <c r="R4181" s="776"/>
      <c r="S4181" s="776"/>
      <c r="T4181" s="776"/>
      <c r="U4181" s="776"/>
      <c r="V4181" s="46"/>
      <c r="W4181" s="46"/>
      <c r="X4181" s="775"/>
      <c r="Y4181" s="775"/>
      <c r="Z4181" s="775"/>
      <c r="AA4181" s="775"/>
      <c r="AB4181" s="775"/>
    </row>
    <row r="4182" spans="1:28" s="43" customFormat="1" x14ac:dyDescent="0.2">
      <c r="A4182" s="776"/>
      <c r="B4182" s="780"/>
      <c r="D4182" s="779"/>
      <c r="E4182" s="779"/>
      <c r="F4182" s="778"/>
      <c r="G4182" s="777"/>
      <c r="H4182" s="776"/>
      <c r="I4182" s="776"/>
      <c r="J4182" s="776"/>
      <c r="K4182" s="776"/>
      <c r="L4182" s="776"/>
      <c r="M4182" s="776"/>
      <c r="N4182" s="776"/>
      <c r="O4182" s="776"/>
      <c r="P4182" s="776"/>
      <c r="Q4182" s="776"/>
      <c r="R4182" s="776"/>
      <c r="S4182" s="776"/>
      <c r="T4182" s="776"/>
      <c r="U4182" s="776"/>
      <c r="V4182" s="46"/>
      <c r="W4182" s="46"/>
      <c r="X4182" s="775"/>
      <c r="Y4182" s="775"/>
      <c r="Z4182" s="775"/>
      <c r="AA4182" s="775"/>
      <c r="AB4182" s="775"/>
    </row>
    <row r="4183" spans="1:28" s="43" customFormat="1" x14ac:dyDescent="0.2">
      <c r="A4183" s="776"/>
      <c r="B4183" s="780"/>
      <c r="D4183" s="779"/>
      <c r="E4183" s="779"/>
      <c r="F4183" s="778"/>
      <c r="G4183" s="777"/>
      <c r="H4183" s="776"/>
      <c r="I4183" s="776"/>
      <c r="J4183" s="776"/>
      <c r="K4183" s="776"/>
      <c r="L4183" s="776"/>
      <c r="M4183" s="776"/>
      <c r="N4183" s="776"/>
      <c r="O4183" s="776"/>
      <c r="P4183" s="776"/>
      <c r="Q4183" s="776"/>
      <c r="R4183" s="776"/>
      <c r="S4183" s="776"/>
      <c r="T4183" s="776"/>
      <c r="U4183" s="776"/>
      <c r="V4183" s="46"/>
      <c r="W4183" s="46"/>
      <c r="X4183" s="775"/>
      <c r="Y4183" s="775"/>
      <c r="Z4183" s="775"/>
      <c r="AA4183" s="775"/>
      <c r="AB4183" s="775"/>
    </row>
    <row r="4184" spans="1:28" s="43" customFormat="1" x14ac:dyDescent="0.2">
      <c r="A4184" s="776"/>
      <c r="B4184" s="780"/>
      <c r="D4184" s="779"/>
      <c r="E4184" s="779"/>
      <c r="F4184" s="778"/>
      <c r="G4184" s="777"/>
      <c r="H4184" s="776"/>
      <c r="I4184" s="776"/>
      <c r="J4184" s="776"/>
      <c r="K4184" s="776"/>
      <c r="L4184" s="776"/>
      <c r="M4184" s="776"/>
      <c r="N4184" s="776"/>
      <c r="O4184" s="776"/>
      <c r="P4184" s="776"/>
      <c r="Q4184" s="776"/>
      <c r="R4184" s="776"/>
      <c r="S4184" s="776"/>
      <c r="T4184" s="776"/>
      <c r="U4184" s="776"/>
      <c r="V4184" s="46"/>
      <c r="W4184" s="46"/>
      <c r="X4184" s="775"/>
      <c r="Y4184" s="775"/>
      <c r="Z4184" s="775"/>
      <c r="AA4184" s="775"/>
      <c r="AB4184" s="775"/>
    </row>
    <row r="4185" spans="1:28" s="43" customFormat="1" x14ac:dyDescent="0.2">
      <c r="A4185" s="776"/>
      <c r="B4185" s="780"/>
      <c r="D4185" s="779"/>
      <c r="E4185" s="779"/>
      <c r="F4185" s="778"/>
      <c r="G4185" s="777"/>
      <c r="H4185" s="776"/>
      <c r="I4185" s="776"/>
      <c r="J4185" s="776"/>
      <c r="K4185" s="776"/>
      <c r="L4185" s="776"/>
      <c r="M4185" s="776"/>
      <c r="N4185" s="776"/>
      <c r="O4185" s="776"/>
      <c r="P4185" s="776"/>
      <c r="Q4185" s="776"/>
      <c r="R4185" s="776"/>
      <c r="S4185" s="776"/>
      <c r="T4185" s="776"/>
      <c r="U4185" s="776"/>
      <c r="V4185" s="46"/>
      <c r="W4185" s="46"/>
      <c r="X4185" s="775"/>
      <c r="Y4185" s="775"/>
      <c r="Z4185" s="775"/>
      <c r="AA4185" s="775"/>
      <c r="AB4185" s="775"/>
    </row>
    <row r="4186" spans="1:28" s="43" customFormat="1" x14ac:dyDescent="0.2">
      <c r="A4186" s="776"/>
      <c r="B4186" s="780"/>
      <c r="D4186" s="779"/>
      <c r="E4186" s="779"/>
      <c r="F4186" s="778"/>
      <c r="G4186" s="777"/>
      <c r="H4186" s="776"/>
      <c r="I4186" s="776"/>
      <c r="J4186" s="776"/>
      <c r="K4186" s="776"/>
      <c r="L4186" s="776"/>
      <c r="M4186" s="776"/>
      <c r="N4186" s="776"/>
      <c r="O4186" s="776"/>
      <c r="P4186" s="776"/>
      <c r="Q4186" s="776"/>
      <c r="R4186" s="776"/>
      <c r="S4186" s="776"/>
      <c r="T4186" s="776"/>
      <c r="U4186" s="776"/>
      <c r="V4186" s="46"/>
      <c r="W4186" s="46"/>
      <c r="X4186" s="775"/>
      <c r="Y4186" s="775"/>
      <c r="Z4186" s="775"/>
      <c r="AA4186" s="775"/>
      <c r="AB4186" s="775"/>
    </row>
    <row r="4187" spans="1:28" s="43" customFormat="1" x14ac:dyDescent="0.2">
      <c r="A4187" s="776"/>
      <c r="B4187" s="780"/>
      <c r="D4187" s="779"/>
      <c r="E4187" s="779"/>
      <c r="F4187" s="778"/>
      <c r="G4187" s="777"/>
      <c r="H4187" s="776"/>
      <c r="I4187" s="776"/>
      <c r="J4187" s="776"/>
      <c r="K4187" s="776"/>
      <c r="L4187" s="776"/>
      <c r="M4187" s="776"/>
      <c r="N4187" s="776"/>
      <c r="O4187" s="776"/>
      <c r="P4187" s="776"/>
      <c r="Q4187" s="776"/>
      <c r="R4187" s="776"/>
      <c r="S4187" s="776"/>
      <c r="T4187" s="776"/>
      <c r="U4187" s="776"/>
      <c r="V4187" s="46"/>
      <c r="W4187" s="46"/>
      <c r="X4187" s="775"/>
      <c r="Y4187" s="775"/>
      <c r="Z4187" s="775"/>
      <c r="AA4187" s="775"/>
      <c r="AB4187" s="775"/>
    </row>
    <row r="4188" spans="1:28" s="43" customFormat="1" x14ac:dyDescent="0.2">
      <c r="A4188" s="776"/>
      <c r="B4188" s="780"/>
      <c r="D4188" s="779"/>
      <c r="E4188" s="779"/>
      <c r="F4188" s="778"/>
      <c r="G4188" s="777"/>
      <c r="H4188" s="776"/>
      <c r="I4188" s="776"/>
      <c r="J4188" s="776"/>
      <c r="K4188" s="776"/>
      <c r="L4188" s="776"/>
      <c r="M4188" s="776"/>
      <c r="N4188" s="776"/>
      <c r="O4188" s="776"/>
      <c r="P4188" s="776"/>
      <c r="Q4188" s="776"/>
      <c r="R4188" s="776"/>
      <c r="S4188" s="776"/>
      <c r="T4188" s="776"/>
      <c r="U4188" s="776"/>
      <c r="V4188" s="46"/>
      <c r="W4188" s="46"/>
      <c r="X4188" s="775"/>
      <c r="Y4188" s="775"/>
      <c r="Z4188" s="775"/>
      <c r="AA4188" s="775"/>
      <c r="AB4188" s="775"/>
    </row>
    <row r="4189" spans="1:28" s="43" customFormat="1" x14ac:dyDescent="0.2">
      <c r="A4189" s="776"/>
      <c r="B4189" s="780"/>
      <c r="D4189" s="779"/>
      <c r="E4189" s="779"/>
      <c r="F4189" s="778"/>
      <c r="G4189" s="777"/>
      <c r="H4189" s="776"/>
      <c r="I4189" s="776"/>
      <c r="J4189" s="776"/>
      <c r="K4189" s="776"/>
      <c r="L4189" s="776"/>
      <c r="M4189" s="776"/>
      <c r="N4189" s="776"/>
      <c r="O4189" s="776"/>
      <c r="P4189" s="776"/>
      <c r="Q4189" s="776"/>
      <c r="R4189" s="776"/>
      <c r="S4189" s="776"/>
      <c r="T4189" s="776"/>
      <c r="U4189" s="776"/>
      <c r="V4189" s="46"/>
      <c r="W4189" s="46"/>
      <c r="X4189" s="775"/>
      <c r="Y4189" s="775"/>
      <c r="Z4189" s="775"/>
      <c r="AA4189" s="775"/>
      <c r="AB4189" s="775"/>
    </row>
    <row r="4190" spans="1:28" s="43" customFormat="1" x14ac:dyDescent="0.2">
      <c r="A4190" s="776"/>
      <c r="B4190" s="780"/>
      <c r="D4190" s="779"/>
      <c r="E4190" s="779"/>
      <c r="F4190" s="778"/>
      <c r="G4190" s="777"/>
      <c r="H4190" s="776"/>
      <c r="I4190" s="776"/>
      <c r="J4190" s="776"/>
      <c r="K4190" s="776"/>
      <c r="L4190" s="776"/>
      <c r="M4190" s="776"/>
      <c r="N4190" s="776"/>
      <c r="O4190" s="776"/>
      <c r="P4190" s="776"/>
      <c r="Q4190" s="776"/>
      <c r="R4190" s="776"/>
      <c r="S4190" s="776"/>
      <c r="T4190" s="776"/>
      <c r="U4190" s="776"/>
      <c r="V4190" s="46"/>
      <c r="W4190" s="46"/>
      <c r="X4190" s="775"/>
      <c r="Y4190" s="775"/>
      <c r="Z4190" s="775"/>
      <c r="AA4190" s="775"/>
      <c r="AB4190" s="775"/>
    </row>
    <row r="4191" spans="1:28" s="43" customFormat="1" x14ac:dyDescent="0.2">
      <c r="A4191" s="776"/>
      <c r="B4191" s="780"/>
      <c r="D4191" s="779"/>
      <c r="E4191" s="779"/>
      <c r="F4191" s="778"/>
      <c r="G4191" s="777"/>
      <c r="H4191" s="776"/>
      <c r="I4191" s="776"/>
      <c r="J4191" s="776"/>
      <c r="K4191" s="776"/>
      <c r="L4191" s="776"/>
      <c r="M4191" s="776"/>
      <c r="N4191" s="776"/>
      <c r="O4191" s="776"/>
      <c r="P4191" s="776"/>
      <c r="Q4191" s="776"/>
      <c r="R4191" s="776"/>
      <c r="S4191" s="776"/>
      <c r="T4191" s="776"/>
      <c r="U4191" s="776"/>
      <c r="V4191" s="46"/>
      <c r="W4191" s="46"/>
      <c r="X4191" s="775"/>
      <c r="Y4191" s="775"/>
      <c r="Z4191" s="775"/>
      <c r="AA4191" s="775"/>
      <c r="AB4191" s="775"/>
    </row>
    <row r="4192" spans="1:28" s="43" customFormat="1" x14ac:dyDescent="0.2">
      <c r="A4192" s="776"/>
      <c r="B4192" s="780"/>
      <c r="D4192" s="779"/>
      <c r="E4192" s="779"/>
      <c r="F4192" s="778"/>
      <c r="G4192" s="777"/>
      <c r="H4192" s="776"/>
      <c r="I4192" s="776"/>
      <c r="J4192" s="776"/>
      <c r="K4192" s="776"/>
      <c r="L4192" s="776"/>
      <c r="M4192" s="776"/>
      <c r="N4192" s="776"/>
      <c r="O4192" s="776"/>
      <c r="P4192" s="776"/>
      <c r="Q4192" s="776"/>
      <c r="R4192" s="776"/>
      <c r="S4192" s="776"/>
      <c r="T4192" s="776"/>
      <c r="U4192" s="776"/>
      <c r="V4192" s="46"/>
      <c r="W4192" s="46"/>
      <c r="X4192" s="775"/>
      <c r="Y4192" s="775"/>
      <c r="Z4192" s="775"/>
      <c r="AA4192" s="775"/>
      <c r="AB4192" s="775"/>
    </row>
    <row r="4193" spans="1:28" s="43" customFormat="1" x14ac:dyDescent="0.2">
      <c r="A4193" s="776"/>
      <c r="B4193" s="780"/>
      <c r="D4193" s="779"/>
      <c r="E4193" s="779"/>
      <c r="F4193" s="778"/>
      <c r="G4193" s="777"/>
      <c r="H4193" s="776"/>
      <c r="I4193" s="776"/>
      <c r="J4193" s="776"/>
      <c r="K4193" s="776"/>
      <c r="L4193" s="776"/>
      <c r="M4193" s="776"/>
      <c r="N4193" s="776"/>
      <c r="O4193" s="776"/>
      <c r="P4193" s="776"/>
      <c r="Q4193" s="776"/>
      <c r="R4193" s="776"/>
      <c r="S4193" s="776"/>
      <c r="T4193" s="776"/>
      <c r="U4193" s="776"/>
      <c r="V4193" s="46"/>
      <c r="W4193" s="46"/>
      <c r="X4193" s="775"/>
      <c r="Y4193" s="775"/>
      <c r="Z4193" s="775"/>
      <c r="AA4193" s="775"/>
      <c r="AB4193" s="775"/>
    </row>
    <row r="4194" spans="1:28" s="43" customFormat="1" x14ac:dyDescent="0.2">
      <c r="A4194" s="776"/>
      <c r="B4194" s="780"/>
      <c r="D4194" s="779"/>
      <c r="E4194" s="779"/>
      <c r="F4194" s="778"/>
      <c r="G4194" s="777"/>
      <c r="H4194" s="776"/>
      <c r="I4194" s="776"/>
      <c r="J4194" s="776"/>
      <c r="K4194" s="776"/>
      <c r="L4194" s="776"/>
      <c r="M4194" s="776"/>
      <c r="N4194" s="776"/>
      <c r="O4194" s="776"/>
      <c r="P4194" s="776"/>
      <c r="Q4194" s="776"/>
      <c r="R4194" s="776"/>
      <c r="S4194" s="776"/>
      <c r="T4194" s="776"/>
      <c r="U4194" s="776"/>
      <c r="V4194" s="46"/>
      <c r="W4194" s="46"/>
      <c r="X4194" s="775"/>
      <c r="Y4194" s="775"/>
      <c r="Z4194" s="775"/>
      <c r="AA4194" s="775"/>
      <c r="AB4194" s="775"/>
    </row>
    <row r="4195" spans="1:28" s="43" customFormat="1" x14ac:dyDescent="0.2">
      <c r="A4195" s="776"/>
      <c r="B4195" s="780"/>
      <c r="D4195" s="779"/>
      <c r="E4195" s="779"/>
      <c r="F4195" s="778"/>
      <c r="G4195" s="777"/>
      <c r="H4195" s="776"/>
      <c r="I4195" s="776"/>
      <c r="J4195" s="776"/>
      <c r="K4195" s="776"/>
      <c r="L4195" s="776"/>
      <c r="M4195" s="776"/>
      <c r="N4195" s="776"/>
      <c r="O4195" s="776"/>
      <c r="P4195" s="776"/>
      <c r="Q4195" s="776"/>
      <c r="R4195" s="776"/>
      <c r="S4195" s="776"/>
      <c r="T4195" s="776"/>
      <c r="U4195" s="776"/>
      <c r="V4195" s="46"/>
      <c r="W4195" s="46"/>
      <c r="X4195" s="775"/>
      <c r="Y4195" s="775"/>
      <c r="Z4195" s="775"/>
      <c r="AA4195" s="775"/>
      <c r="AB4195" s="775"/>
    </row>
    <row r="4196" spans="1:28" s="43" customFormat="1" x14ac:dyDescent="0.2">
      <c r="A4196" s="776"/>
      <c r="B4196" s="780"/>
      <c r="D4196" s="779"/>
      <c r="E4196" s="779"/>
      <c r="F4196" s="778"/>
      <c r="G4196" s="777"/>
      <c r="H4196" s="776"/>
      <c r="I4196" s="776"/>
      <c r="J4196" s="776"/>
      <c r="K4196" s="776"/>
      <c r="L4196" s="776"/>
      <c r="M4196" s="776"/>
      <c r="N4196" s="776"/>
      <c r="O4196" s="776"/>
      <c r="P4196" s="776"/>
      <c r="Q4196" s="776"/>
      <c r="R4196" s="776"/>
      <c r="S4196" s="776"/>
      <c r="T4196" s="776"/>
      <c r="U4196" s="776"/>
      <c r="V4196" s="46"/>
      <c r="W4196" s="46"/>
      <c r="X4196" s="775"/>
      <c r="Y4196" s="775"/>
      <c r="Z4196" s="775"/>
      <c r="AA4196" s="775"/>
      <c r="AB4196" s="775"/>
    </row>
    <row r="4197" spans="1:28" s="43" customFormat="1" x14ac:dyDescent="0.2">
      <c r="A4197" s="776"/>
      <c r="B4197" s="780"/>
      <c r="D4197" s="779"/>
      <c r="E4197" s="779"/>
      <c r="F4197" s="778"/>
      <c r="G4197" s="777"/>
      <c r="H4197" s="776"/>
      <c r="I4197" s="776"/>
      <c r="J4197" s="776"/>
      <c r="K4197" s="776"/>
      <c r="L4197" s="776"/>
      <c r="M4197" s="776"/>
      <c r="N4197" s="776"/>
      <c r="O4197" s="776"/>
      <c r="P4197" s="776"/>
      <c r="Q4197" s="776"/>
      <c r="R4197" s="776"/>
      <c r="S4197" s="776"/>
      <c r="T4197" s="776"/>
      <c r="U4197" s="776"/>
      <c r="V4197" s="46"/>
      <c r="W4197" s="46"/>
      <c r="X4197" s="775"/>
      <c r="Y4197" s="775"/>
      <c r="Z4197" s="775"/>
      <c r="AA4197" s="775"/>
      <c r="AB4197" s="775"/>
    </row>
    <row r="4198" spans="1:28" s="43" customFormat="1" x14ac:dyDescent="0.2">
      <c r="A4198" s="776"/>
      <c r="B4198" s="780"/>
      <c r="D4198" s="779"/>
      <c r="E4198" s="779"/>
      <c r="F4198" s="778"/>
      <c r="G4198" s="777"/>
      <c r="H4198" s="776"/>
      <c r="I4198" s="776"/>
      <c r="J4198" s="776"/>
      <c r="K4198" s="776"/>
      <c r="L4198" s="776"/>
      <c r="M4198" s="776"/>
      <c r="N4198" s="776"/>
      <c r="O4198" s="776"/>
      <c r="P4198" s="776"/>
      <c r="Q4198" s="776"/>
      <c r="R4198" s="776"/>
      <c r="S4198" s="776"/>
      <c r="T4198" s="776"/>
      <c r="U4198" s="776"/>
      <c r="V4198" s="46"/>
      <c r="W4198" s="46"/>
      <c r="X4198" s="775"/>
      <c r="Y4198" s="775"/>
      <c r="Z4198" s="775"/>
      <c r="AA4198" s="775"/>
      <c r="AB4198" s="775"/>
    </row>
    <row r="4199" spans="1:28" s="43" customFormat="1" x14ac:dyDescent="0.2">
      <c r="A4199" s="776"/>
      <c r="B4199" s="780"/>
      <c r="D4199" s="779"/>
      <c r="E4199" s="779"/>
      <c r="F4199" s="778"/>
      <c r="G4199" s="777"/>
      <c r="H4199" s="776"/>
      <c r="I4199" s="776"/>
      <c r="J4199" s="776"/>
      <c r="K4199" s="776"/>
      <c r="L4199" s="776"/>
      <c r="M4199" s="776"/>
      <c r="N4199" s="776"/>
      <c r="O4199" s="776"/>
      <c r="P4199" s="776"/>
      <c r="Q4199" s="776"/>
      <c r="R4199" s="776"/>
      <c r="S4199" s="776"/>
      <c r="T4199" s="776"/>
      <c r="U4199" s="776"/>
      <c r="V4199" s="46"/>
      <c r="W4199" s="46"/>
      <c r="X4199" s="775"/>
      <c r="Y4199" s="775"/>
      <c r="Z4199" s="775"/>
      <c r="AA4199" s="775"/>
      <c r="AB4199" s="775"/>
    </row>
    <row r="4200" spans="1:28" s="43" customFormat="1" x14ac:dyDescent="0.2">
      <c r="A4200" s="776"/>
      <c r="B4200" s="780"/>
      <c r="D4200" s="779"/>
      <c r="E4200" s="779"/>
      <c r="F4200" s="778"/>
      <c r="G4200" s="777"/>
      <c r="H4200" s="776"/>
      <c r="I4200" s="776"/>
      <c r="J4200" s="776"/>
      <c r="K4200" s="776"/>
      <c r="L4200" s="776"/>
      <c r="M4200" s="776"/>
      <c r="N4200" s="776"/>
      <c r="O4200" s="776"/>
      <c r="P4200" s="776"/>
      <c r="Q4200" s="776"/>
      <c r="R4200" s="776"/>
      <c r="S4200" s="776"/>
      <c r="T4200" s="776"/>
      <c r="U4200" s="776"/>
      <c r="V4200" s="46"/>
      <c r="W4200" s="46"/>
      <c r="X4200" s="775"/>
      <c r="Y4200" s="775"/>
      <c r="Z4200" s="775"/>
      <c r="AA4200" s="775"/>
      <c r="AB4200" s="775"/>
    </row>
    <row r="4201" spans="1:28" s="43" customFormat="1" x14ac:dyDescent="0.2">
      <c r="A4201" s="776"/>
      <c r="B4201" s="780"/>
      <c r="D4201" s="779"/>
      <c r="E4201" s="779"/>
      <c r="F4201" s="778"/>
      <c r="G4201" s="777"/>
      <c r="H4201" s="776"/>
      <c r="I4201" s="776"/>
      <c r="J4201" s="776"/>
      <c r="K4201" s="776"/>
      <c r="L4201" s="776"/>
      <c r="M4201" s="776"/>
      <c r="N4201" s="776"/>
      <c r="O4201" s="776"/>
      <c r="P4201" s="776"/>
      <c r="Q4201" s="776"/>
      <c r="R4201" s="776"/>
      <c r="S4201" s="776"/>
      <c r="T4201" s="776"/>
      <c r="U4201" s="776"/>
      <c r="V4201" s="46"/>
      <c r="W4201" s="46"/>
      <c r="X4201" s="775"/>
      <c r="Y4201" s="775"/>
      <c r="Z4201" s="775"/>
      <c r="AA4201" s="775"/>
      <c r="AB4201" s="775"/>
    </row>
    <row r="4202" spans="1:28" s="43" customFormat="1" x14ac:dyDescent="0.2">
      <c r="A4202" s="776"/>
      <c r="B4202" s="780"/>
      <c r="D4202" s="779"/>
      <c r="E4202" s="779"/>
      <c r="F4202" s="778"/>
      <c r="G4202" s="777"/>
      <c r="H4202" s="776"/>
      <c r="I4202" s="776"/>
      <c r="J4202" s="776"/>
      <c r="K4202" s="776"/>
      <c r="L4202" s="776"/>
      <c r="M4202" s="776"/>
      <c r="N4202" s="776"/>
      <c r="O4202" s="776"/>
      <c r="P4202" s="776"/>
      <c r="Q4202" s="776"/>
      <c r="R4202" s="776"/>
      <c r="S4202" s="776"/>
      <c r="T4202" s="776"/>
      <c r="U4202" s="776"/>
      <c r="V4202" s="46"/>
      <c r="W4202" s="46"/>
      <c r="X4202" s="775"/>
      <c r="Y4202" s="775"/>
      <c r="Z4202" s="775"/>
      <c r="AA4202" s="775"/>
      <c r="AB4202" s="775"/>
    </row>
    <row r="4203" spans="1:28" s="43" customFormat="1" x14ac:dyDescent="0.2">
      <c r="A4203" s="776"/>
      <c r="B4203" s="780"/>
      <c r="D4203" s="779"/>
      <c r="E4203" s="779"/>
      <c r="F4203" s="778"/>
      <c r="G4203" s="777"/>
      <c r="H4203" s="776"/>
      <c r="I4203" s="776"/>
      <c r="J4203" s="776"/>
      <c r="K4203" s="776"/>
      <c r="L4203" s="776"/>
      <c r="M4203" s="776"/>
      <c r="N4203" s="776"/>
      <c r="O4203" s="776"/>
      <c r="P4203" s="776"/>
      <c r="Q4203" s="776"/>
      <c r="R4203" s="776"/>
      <c r="S4203" s="776"/>
      <c r="T4203" s="776"/>
      <c r="U4203" s="776"/>
      <c r="V4203" s="46"/>
      <c r="W4203" s="46"/>
      <c r="X4203" s="775"/>
      <c r="Y4203" s="775"/>
      <c r="Z4203" s="775"/>
      <c r="AA4203" s="775"/>
      <c r="AB4203" s="775"/>
    </row>
    <row r="4204" spans="1:28" s="43" customFormat="1" x14ac:dyDescent="0.2">
      <c r="A4204" s="776"/>
      <c r="B4204" s="780"/>
      <c r="D4204" s="779"/>
      <c r="E4204" s="779"/>
      <c r="F4204" s="778"/>
      <c r="G4204" s="777"/>
      <c r="H4204" s="776"/>
      <c r="I4204" s="776"/>
      <c r="J4204" s="776"/>
      <c r="K4204" s="776"/>
      <c r="L4204" s="776"/>
      <c r="M4204" s="776"/>
      <c r="N4204" s="776"/>
      <c r="O4204" s="776"/>
      <c r="P4204" s="776"/>
      <c r="Q4204" s="776"/>
      <c r="R4204" s="776"/>
      <c r="S4204" s="776"/>
      <c r="T4204" s="776"/>
      <c r="U4204" s="776"/>
      <c r="V4204" s="46"/>
      <c r="W4204" s="46"/>
      <c r="X4204" s="775"/>
      <c r="Y4204" s="775"/>
      <c r="Z4204" s="775"/>
      <c r="AA4204" s="775"/>
      <c r="AB4204" s="775"/>
    </row>
    <row r="4205" spans="1:28" s="43" customFormat="1" x14ac:dyDescent="0.2">
      <c r="A4205" s="776"/>
      <c r="B4205" s="780"/>
      <c r="D4205" s="779"/>
      <c r="E4205" s="779"/>
      <c r="F4205" s="778"/>
      <c r="G4205" s="777"/>
      <c r="H4205" s="776"/>
      <c r="I4205" s="776"/>
      <c r="J4205" s="776"/>
      <c r="K4205" s="776"/>
      <c r="L4205" s="776"/>
      <c r="M4205" s="776"/>
      <c r="N4205" s="776"/>
      <c r="O4205" s="776"/>
      <c r="P4205" s="776"/>
      <c r="Q4205" s="776"/>
      <c r="R4205" s="776"/>
      <c r="S4205" s="776"/>
      <c r="T4205" s="776"/>
      <c r="U4205" s="776"/>
      <c r="V4205" s="46"/>
      <c r="W4205" s="46"/>
      <c r="X4205" s="775"/>
      <c r="Y4205" s="775"/>
      <c r="Z4205" s="775"/>
      <c r="AA4205" s="775"/>
      <c r="AB4205" s="775"/>
    </row>
    <row r="4206" spans="1:28" s="43" customFormat="1" x14ac:dyDescent="0.2">
      <c r="A4206" s="776"/>
      <c r="B4206" s="780"/>
      <c r="D4206" s="779"/>
      <c r="E4206" s="779"/>
      <c r="F4206" s="778"/>
      <c r="G4206" s="777"/>
      <c r="H4206" s="776"/>
      <c r="I4206" s="776"/>
      <c r="J4206" s="776"/>
      <c r="K4206" s="776"/>
      <c r="L4206" s="776"/>
      <c r="M4206" s="776"/>
      <c r="N4206" s="776"/>
      <c r="O4206" s="776"/>
      <c r="P4206" s="776"/>
      <c r="Q4206" s="776"/>
      <c r="R4206" s="776"/>
      <c r="S4206" s="776"/>
      <c r="T4206" s="776"/>
      <c r="U4206" s="776"/>
      <c r="V4206" s="46"/>
      <c r="W4206" s="46"/>
      <c r="X4206" s="775"/>
      <c r="Y4206" s="775"/>
      <c r="Z4206" s="775"/>
      <c r="AA4206" s="775"/>
      <c r="AB4206" s="775"/>
    </row>
    <row r="4207" spans="1:28" s="43" customFormat="1" x14ac:dyDescent="0.2">
      <c r="A4207" s="776"/>
      <c r="B4207" s="780"/>
      <c r="D4207" s="779"/>
      <c r="E4207" s="779"/>
      <c r="F4207" s="778"/>
      <c r="G4207" s="777"/>
      <c r="H4207" s="776"/>
      <c r="I4207" s="776"/>
      <c r="J4207" s="776"/>
      <c r="K4207" s="776"/>
      <c r="L4207" s="776"/>
      <c r="M4207" s="776"/>
      <c r="N4207" s="776"/>
      <c r="O4207" s="776"/>
      <c r="P4207" s="776"/>
      <c r="Q4207" s="776"/>
      <c r="R4207" s="776"/>
      <c r="S4207" s="776"/>
      <c r="T4207" s="776"/>
      <c r="U4207" s="776"/>
      <c r="V4207" s="46"/>
      <c r="W4207" s="46"/>
      <c r="X4207" s="775"/>
      <c r="Y4207" s="775"/>
      <c r="Z4207" s="775"/>
      <c r="AA4207" s="775"/>
      <c r="AB4207" s="775"/>
    </row>
    <row r="4208" spans="1:28" s="43" customFormat="1" x14ac:dyDescent="0.2">
      <c r="A4208" s="776"/>
      <c r="B4208" s="780"/>
      <c r="D4208" s="779"/>
      <c r="E4208" s="779"/>
      <c r="F4208" s="778"/>
      <c r="G4208" s="777"/>
      <c r="H4208" s="776"/>
      <c r="I4208" s="776"/>
      <c r="J4208" s="776"/>
      <c r="K4208" s="776"/>
      <c r="L4208" s="776"/>
      <c r="M4208" s="776"/>
      <c r="N4208" s="776"/>
      <c r="O4208" s="776"/>
      <c r="P4208" s="776"/>
      <c r="Q4208" s="776"/>
      <c r="R4208" s="776"/>
      <c r="S4208" s="776"/>
      <c r="T4208" s="776"/>
      <c r="U4208" s="776"/>
      <c r="V4208" s="46"/>
      <c r="W4208" s="46"/>
      <c r="X4208" s="775"/>
      <c r="Y4208" s="775"/>
      <c r="Z4208" s="775"/>
      <c r="AA4208" s="775"/>
      <c r="AB4208" s="775"/>
    </row>
    <row r="4209" spans="1:28" s="43" customFormat="1" x14ac:dyDescent="0.2">
      <c r="A4209" s="776"/>
      <c r="B4209" s="780"/>
      <c r="D4209" s="779"/>
      <c r="E4209" s="779"/>
      <c r="F4209" s="778"/>
      <c r="G4209" s="777"/>
      <c r="H4209" s="776"/>
      <c r="I4209" s="776"/>
      <c r="J4209" s="776"/>
      <c r="K4209" s="776"/>
      <c r="L4209" s="776"/>
      <c r="M4209" s="776"/>
      <c r="N4209" s="776"/>
      <c r="O4209" s="776"/>
      <c r="P4209" s="776"/>
      <c r="Q4209" s="776"/>
      <c r="R4209" s="776"/>
      <c r="S4209" s="776"/>
      <c r="T4209" s="776"/>
      <c r="U4209" s="776"/>
      <c r="V4209" s="46"/>
      <c r="W4209" s="46"/>
      <c r="X4209" s="775"/>
      <c r="Y4209" s="775"/>
      <c r="Z4209" s="775"/>
      <c r="AA4209" s="775"/>
      <c r="AB4209" s="775"/>
    </row>
    <row r="4210" spans="1:28" s="43" customFormat="1" x14ac:dyDescent="0.2">
      <c r="A4210" s="776"/>
      <c r="B4210" s="780"/>
      <c r="D4210" s="779"/>
      <c r="E4210" s="779"/>
      <c r="F4210" s="778"/>
      <c r="G4210" s="777"/>
      <c r="H4210" s="776"/>
      <c r="I4210" s="776"/>
      <c r="J4210" s="776"/>
      <c r="K4210" s="776"/>
      <c r="L4210" s="776"/>
      <c r="M4210" s="776"/>
      <c r="N4210" s="776"/>
      <c r="O4210" s="776"/>
      <c r="P4210" s="776"/>
      <c r="Q4210" s="776"/>
      <c r="R4210" s="776"/>
      <c r="S4210" s="776"/>
      <c r="T4210" s="776"/>
      <c r="U4210" s="776"/>
      <c r="V4210" s="46"/>
      <c r="W4210" s="46"/>
      <c r="X4210" s="775"/>
      <c r="Y4210" s="775"/>
      <c r="Z4210" s="775"/>
      <c r="AA4210" s="775"/>
      <c r="AB4210" s="775"/>
    </row>
    <row r="4211" spans="1:28" s="43" customFormat="1" x14ac:dyDescent="0.2">
      <c r="A4211" s="776"/>
      <c r="B4211" s="780"/>
      <c r="D4211" s="779"/>
      <c r="E4211" s="779"/>
      <c r="F4211" s="778"/>
      <c r="G4211" s="777"/>
      <c r="H4211" s="776"/>
      <c r="I4211" s="776"/>
      <c r="J4211" s="776"/>
      <c r="K4211" s="776"/>
      <c r="L4211" s="776"/>
      <c r="M4211" s="776"/>
      <c r="N4211" s="776"/>
      <c r="O4211" s="776"/>
      <c r="P4211" s="776"/>
      <c r="Q4211" s="776"/>
      <c r="R4211" s="776"/>
      <c r="S4211" s="776"/>
      <c r="T4211" s="776"/>
      <c r="U4211" s="776"/>
      <c r="V4211" s="46"/>
      <c r="W4211" s="46"/>
      <c r="X4211" s="775"/>
      <c r="Y4211" s="775"/>
      <c r="Z4211" s="775"/>
      <c r="AA4211" s="775"/>
      <c r="AB4211" s="775"/>
    </row>
    <row r="4212" spans="1:28" s="43" customFormat="1" x14ac:dyDescent="0.2">
      <c r="A4212" s="776"/>
      <c r="B4212" s="780"/>
      <c r="D4212" s="779"/>
      <c r="E4212" s="779"/>
      <c r="F4212" s="778"/>
      <c r="G4212" s="777"/>
      <c r="H4212" s="776"/>
      <c r="I4212" s="776"/>
      <c r="J4212" s="776"/>
      <c r="K4212" s="776"/>
      <c r="L4212" s="776"/>
      <c r="M4212" s="776"/>
      <c r="N4212" s="776"/>
      <c r="O4212" s="776"/>
      <c r="P4212" s="776"/>
      <c r="Q4212" s="776"/>
      <c r="R4212" s="776"/>
      <c r="S4212" s="776"/>
      <c r="T4212" s="776"/>
      <c r="U4212" s="776"/>
      <c r="V4212" s="46"/>
      <c r="W4212" s="46"/>
      <c r="X4212" s="775"/>
      <c r="Y4212" s="775"/>
      <c r="Z4212" s="775"/>
      <c r="AA4212" s="775"/>
      <c r="AB4212" s="775"/>
    </row>
    <row r="4213" spans="1:28" s="43" customFormat="1" x14ac:dyDescent="0.2">
      <c r="A4213" s="776"/>
      <c r="B4213" s="780"/>
      <c r="D4213" s="779"/>
      <c r="E4213" s="779"/>
      <c r="F4213" s="778"/>
      <c r="G4213" s="777"/>
      <c r="H4213" s="776"/>
      <c r="I4213" s="776"/>
      <c r="J4213" s="776"/>
      <c r="K4213" s="776"/>
      <c r="L4213" s="776"/>
      <c r="M4213" s="776"/>
      <c r="N4213" s="776"/>
      <c r="O4213" s="776"/>
      <c r="P4213" s="776"/>
      <c r="Q4213" s="776"/>
      <c r="R4213" s="776"/>
      <c r="S4213" s="776"/>
      <c r="T4213" s="776"/>
      <c r="U4213" s="776"/>
      <c r="V4213" s="46"/>
      <c r="W4213" s="46"/>
      <c r="X4213" s="775"/>
      <c r="Y4213" s="775"/>
      <c r="Z4213" s="775"/>
      <c r="AA4213" s="775"/>
      <c r="AB4213" s="775"/>
    </row>
    <row r="4214" spans="1:28" s="43" customFormat="1" x14ac:dyDescent="0.2">
      <c r="A4214" s="776"/>
      <c r="B4214" s="780"/>
      <c r="D4214" s="779"/>
      <c r="E4214" s="779"/>
      <c r="F4214" s="778"/>
      <c r="G4214" s="777"/>
      <c r="H4214" s="776"/>
      <c r="I4214" s="776"/>
      <c r="J4214" s="776"/>
      <c r="K4214" s="776"/>
      <c r="L4214" s="776"/>
      <c r="M4214" s="776"/>
      <c r="N4214" s="776"/>
      <c r="O4214" s="776"/>
      <c r="P4214" s="776"/>
      <c r="Q4214" s="776"/>
      <c r="R4214" s="776"/>
      <c r="S4214" s="776"/>
      <c r="T4214" s="776"/>
      <c r="U4214" s="776"/>
      <c r="V4214" s="46"/>
      <c r="W4214" s="46"/>
      <c r="X4214" s="775"/>
      <c r="Y4214" s="775"/>
      <c r="Z4214" s="775"/>
      <c r="AA4214" s="775"/>
      <c r="AB4214" s="775"/>
    </row>
    <row r="4215" spans="1:28" s="43" customFormat="1" x14ac:dyDescent="0.2">
      <c r="A4215" s="776"/>
      <c r="B4215" s="780"/>
      <c r="D4215" s="779"/>
      <c r="E4215" s="779"/>
      <c r="F4215" s="778"/>
      <c r="G4215" s="777"/>
      <c r="H4215" s="776"/>
      <c r="I4215" s="776"/>
      <c r="J4215" s="776"/>
      <c r="K4215" s="776"/>
      <c r="L4215" s="776"/>
      <c r="M4215" s="776"/>
      <c r="N4215" s="776"/>
      <c r="O4215" s="776"/>
      <c r="P4215" s="776"/>
      <c r="Q4215" s="776"/>
      <c r="R4215" s="776"/>
      <c r="S4215" s="776"/>
      <c r="T4215" s="776"/>
      <c r="U4215" s="776"/>
      <c r="V4215" s="46"/>
      <c r="W4215" s="46"/>
      <c r="X4215" s="775"/>
      <c r="Y4215" s="775"/>
      <c r="Z4215" s="775"/>
      <c r="AA4215" s="775"/>
      <c r="AB4215" s="775"/>
    </row>
    <row r="4216" spans="1:28" s="43" customFormat="1" x14ac:dyDescent="0.2">
      <c r="A4216" s="776"/>
      <c r="B4216" s="780"/>
      <c r="D4216" s="779"/>
      <c r="E4216" s="779"/>
      <c r="F4216" s="778"/>
      <c r="G4216" s="777"/>
      <c r="H4216" s="776"/>
      <c r="I4216" s="776"/>
      <c r="J4216" s="776"/>
      <c r="K4216" s="776"/>
      <c r="L4216" s="776"/>
      <c r="M4216" s="776"/>
      <c r="N4216" s="776"/>
      <c r="O4216" s="776"/>
      <c r="P4216" s="776"/>
      <c r="Q4216" s="776"/>
      <c r="R4216" s="776"/>
      <c r="S4216" s="776"/>
      <c r="T4216" s="776"/>
      <c r="U4216" s="776"/>
      <c r="V4216" s="46"/>
      <c r="W4216" s="46"/>
      <c r="X4216" s="775"/>
      <c r="Y4216" s="775"/>
      <c r="Z4216" s="775"/>
      <c r="AA4216" s="775"/>
      <c r="AB4216" s="775"/>
    </row>
    <row r="4217" spans="1:28" s="43" customFormat="1" x14ac:dyDescent="0.2">
      <c r="A4217" s="776"/>
      <c r="B4217" s="780"/>
      <c r="D4217" s="779"/>
      <c r="E4217" s="779"/>
      <c r="F4217" s="778"/>
      <c r="G4217" s="777"/>
      <c r="H4217" s="776"/>
      <c r="I4217" s="776"/>
      <c r="J4217" s="776"/>
      <c r="K4217" s="776"/>
      <c r="L4217" s="776"/>
      <c r="M4217" s="776"/>
      <c r="N4217" s="776"/>
      <c r="O4217" s="776"/>
      <c r="P4217" s="776"/>
      <c r="Q4217" s="776"/>
      <c r="R4217" s="776"/>
      <c r="S4217" s="776"/>
      <c r="T4217" s="776"/>
      <c r="U4217" s="776"/>
      <c r="V4217" s="46"/>
      <c r="W4217" s="46"/>
      <c r="X4217" s="775"/>
      <c r="Y4217" s="775"/>
      <c r="Z4217" s="775"/>
      <c r="AA4217" s="775"/>
      <c r="AB4217" s="775"/>
    </row>
    <row r="4218" spans="1:28" s="43" customFormat="1" x14ac:dyDescent="0.2">
      <c r="A4218" s="776"/>
      <c r="B4218" s="780"/>
      <c r="D4218" s="779"/>
      <c r="E4218" s="779"/>
      <c r="F4218" s="778"/>
      <c r="G4218" s="777"/>
      <c r="H4218" s="776"/>
      <c r="I4218" s="776"/>
      <c r="J4218" s="776"/>
      <c r="K4218" s="776"/>
      <c r="L4218" s="776"/>
      <c r="M4218" s="776"/>
      <c r="N4218" s="776"/>
      <c r="O4218" s="776"/>
      <c r="P4218" s="776"/>
      <c r="Q4218" s="776"/>
      <c r="R4218" s="776"/>
      <c r="S4218" s="776"/>
      <c r="T4218" s="776"/>
      <c r="U4218" s="776"/>
      <c r="V4218" s="46"/>
      <c r="W4218" s="46"/>
      <c r="X4218" s="775"/>
      <c r="Y4218" s="775"/>
      <c r="Z4218" s="775"/>
      <c r="AA4218" s="775"/>
      <c r="AB4218" s="775"/>
    </row>
    <row r="4219" spans="1:28" s="43" customFormat="1" x14ac:dyDescent="0.2">
      <c r="A4219" s="776"/>
      <c r="B4219" s="780"/>
      <c r="D4219" s="779"/>
      <c r="E4219" s="779"/>
      <c r="F4219" s="778"/>
      <c r="G4219" s="777"/>
      <c r="H4219" s="776"/>
      <c r="I4219" s="776"/>
      <c r="J4219" s="776"/>
      <c r="K4219" s="776"/>
      <c r="L4219" s="776"/>
      <c r="M4219" s="776"/>
      <c r="N4219" s="776"/>
      <c r="O4219" s="776"/>
      <c r="P4219" s="776"/>
      <c r="Q4219" s="776"/>
      <c r="R4219" s="776"/>
      <c r="S4219" s="776"/>
      <c r="T4219" s="776"/>
      <c r="U4219" s="776"/>
      <c r="V4219" s="46"/>
      <c r="W4219" s="46"/>
      <c r="X4219" s="775"/>
      <c r="Y4219" s="775"/>
      <c r="Z4219" s="775"/>
      <c r="AA4219" s="775"/>
      <c r="AB4219" s="775"/>
    </row>
    <row r="4220" spans="1:28" s="43" customFormat="1" x14ac:dyDescent="0.2">
      <c r="A4220" s="776"/>
      <c r="B4220" s="780"/>
      <c r="D4220" s="779"/>
      <c r="E4220" s="779"/>
      <c r="F4220" s="778"/>
      <c r="G4220" s="777"/>
      <c r="H4220" s="776"/>
      <c r="I4220" s="776"/>
      <c r="J4220" s="776"/>
      <c r="K4220" s="776"/>
      <c r="L4220" s="776"/>
      <c r="M4220" s="776"/>
      <c r="N4220" s="776"/>
      <c r="O4220" s="776"/>
      <c r="P4220" s="776"/>
      <c r="Q4220" s="776"/>
      <c r="R4220" s="776"/>
      <c r="S4220" s="776"/>
      <c r="T4220" s="776"/>
      <c r="U4220" s="776"/>
      <c r="V4220" s="46"/>
      <c r="W4220" s="46"/>
      <c r="X4220" s="775"/>
      <c r="Y4220" s="775"/>
      <c r="Z4220" s="775"/>
      <c r="AA4220" s="775"/>
      <c r="AB4220" s="775"/>
    </row>
    <row r="4221" spans="1:28" s="43" customFormat="1" x14ac:dyDescent="0.2">
      <c r="A4221" s="776"/>
      <c r="B4221" s="780"/>
      <c r="D4221" s="779"/>
      <c r="E4221" s="779"/>
      <c r="F4221" s="778"/>
      <c r="G4221" s="777"/>
      <c r="H4221" s="776"/>
      <c r="I4221" s="776"/>
      <c r="J4221" s="776"/>
      <c r="K4221" s="776"/>
      <c r="L4221" s="776"/>
      <c r="M4221" s="776"/>
      <c r="N4221" s="776"/>
      <c r="O4221" s="776"/>
      <c r="P4221" s="776"/>
      <c r="Q4221" s="776"/>
      <c r="R4221" s="776"/>
      <c r="S4221" s="776"/>
      <c r="T4221" s="776"/>
      <c r="U4221" s="776"/>
      <c r="V4221" s="46"/>
      <c r="W4221" s="46"/>
      <c r="X4221" s="775"/>
      <c r="Y4221" s="775"/>
      <c r="Z4221" s="775"/>
      <c r="AA4221" s="775"/>
      <c r="AB4221" s="775"/>
    </row>
    <row r="4222" spans="1:28" s="43" customFormat="1" x14ac:dyDescent="0.2">
      <c r="A4222" s="776"/>
      <c r="B4222" s="780"/>
      <c r="D4222" s="779"/>
      <c r="E4222" s="779"/>
      <c r="F4222" s="778"/>
      <c r="G4222" s="777"/>
      <c r="H4222" s="776"/>
      <c r="I4222" s="776"/>
      <c r="J4222" s="776"/>
      <c r="K4222" s="776"/>
      <c r="L4222" s="776"/>
      <c r="M4222" s="776"/>
      <c r="N4222" s="776"/>
      <c r="O4222" s="776"/>
      <c r="P4222" s="776"/>
      <c r="Q4222" s="776"/>
      <c r="R4222" s="776"/>
      <c r="S4222" s="776"/>
      <c r="T4222" s="776"/>
      <c r="U4222" s="776"/>
      <c r="V4222" s="46"/>
      <c r="W4222" s="46"/>
      <c r="X4222" s="775"/>
      <c r="Y4222" s="775"/>
      <c r="Z4222" s="775"/>
      <c r="AA4222" s="775"/>
      <c r="AB4222" s="775"/>
    </row>
    <row r="4223" spans="1:28" s="43" customFormat="1" x14ac:dyDescent="0.2">
      <c r="A4223" s="776"/>
      <c r="B4223" s="780"/>
      <c r="D4223" s="779"/>
      <c r="E4223" s="779"/>
      <c r="F4223" s="778"/>
      <c r="G4223" s="777"/>
      <c r="H4223" s="776"/>
      <c r="I4223" s="776"/>
      <c r="J4223" s="776"/>
      <c r="K4223" s="776"/>
      <c r="L4223" s="776"/>
      <c r="M4223" s="776"/>
      <c r="N4223" s="776"/>
      <c r="O4223" s="776"/>
      <c r="P4223" s="776"/>
      <c r="Q4223" s="776"/>
      <c r="R4223" s="776"/>
      <c r="S4223" s="776"/>
      <c r="T4223" s="776"/>
      <c r="U4223" s="776"/>
      <c r="V4223" s="46"/>
      <c r="W4223" s="46"/>
      <c r="X4223" s="775"/>
      <c r="Y4223" s="775"/>
      <c r="Z4223" s="775"/>
      <c r="AA4223" s="775"/>
      <c r="AB4223" s="775"/>
    </row>
    <row r="4224" spans="1:28" s="43" customFormat="1" x14ac:dyDescent="0.2">
      <c r="A4224" s="776"/>
      <c r="B4224" s="780"/>
      <c r="D4224" s="779"/>
      <c r="E4224" s="779"/>
      <c r="F4224" s="778"/>
      <c r="G4224" s="777"/>
      <c r="H4224" s="776"/>
      <c r="I4224" s="776"/>
      <c r="J4224" s="776"/>
      <c r="K4224" s="776"/>
      <c r="L4224" s="776"/>
      <c r="M4224" s="776"/>
      <c r="N4224" s="776"/>
      <c r="O4224" s="776"/>
      <c r="P4224" s="776"/>
      <c r="Q4224" s="776"/>
      <c r="R4224" s="776"/>
      <c r="S4224" s="776"/>
      <c r="T4224" s="776"/>
      <c r="U4224" s="776"/>
      <c r="V4224" s="46"/>
      <c r="W4224" s="46"/>
      <c r="X4224" s="775"/>
      <c r="Y4224" s="775"/>
      <c r="Z4224" s="775"/>
      <c r="AA4224" s="775"/>
      <c r="AB4224" s="775"/>
    </row>
    <row r="4225" spans="1:28" s="43" customFormat="1" x14ac:dyDescent="0.2">
      <c r="A4225" s="776"/>
      <c r="B4225" s="780"/>
      <c r="D4225" s="779"/>
      <c r="E4225" s="779"/>
      <c r="F4225" s="778"/>
      <c r="G4225" s="777"/>
      <c r="H4225" s="776"/>
      <c r="I4225" s="776"/>
      <c r="J4225" s="776"/>
      <c r="K4225" s="776"/>
      <c r="L4225" s="776"/>
      <c r="M4225" s="776"/>
      <c r="N4225" s="776"/>
      <c r="O4225" s="776"/>
      <c r="P4225" s="776"/>
      <c r="Q4225" s="776"/>
      <c r="R4225" s="776"/>
      <c r="S4225" s="776"/>
      <c r="T4225" s="776"/>
      <c r="U4225" s="776"/>
      <c r="V4225" s="46"/>
      <c r="W4225" s="46"/>
      <c r="X4225" s="775"/>
      <c r="Y4225" s="775"/>
      <c r="Z4225" s="775"/>
      <c r="AA4225" s="775"/>
      <c r="AB4225" s="775"/>
    </row>
    <row r="4226" spans="1:28" s="43" customFormat="1" x14ac:dyDescent="0.2">
      <c r="A4226" s="776"/>
      <c r="B4226" s="780"/>
      <c r="D4226" s="779"/>
      <c r="E4226" s="779"/>
      <c r="F4226" s="778"/>
      <c r="G4226" s="777"/>
      <c r="H4226" s="776"/>
      <c r="I4226" s="776"/>
      <c r="J4226" s="776"/>
      <c r="K4226" s="776"/>
      <c r="L4226" s="776"/>
      <c r="M4226" s="776"/>
      <c r="N4226" s="776"/>
      <c r="O4226" s="776"/>
      <c r="P4226" s="776"/>
      <c r="Q4226" s="776"/>
      <c r="R4226" s="776"/>
      <c r="S4226" s="776"/>
      <c r="T4226" s="776"/>
      <c r="U4226" s="776"/>
      <c r="V4226" s="46"/>
      <c r="W4226" s="46"/>
      <c r="X4226" s="775"/>
      <c r="Y4226" s="775"/>
      <c r="Z4226" s="775"/>
      <c r="AA4226" s="775"/>
      <c r="AB4226" s="775"/>
    </row>
    <row r="4227" spans="1:28" s="43" customFormat="1" x14ac:dyDescent="0.2">
      <c r="A4227" s="776"/>
      <c r="B4227" s="780"/>
      <c r="D4227" s="779"/>
      <c r="E4227" s="779"/>
      <c r="F4227" s="778"/>
      <c r="G4227" s="777"/>
      <c r="H4227" s="776"/>
      <c r="I4227" s="776"/>
      <c r="J4227" s="776"/>
      <c r="K4227" s="776"/>
      <c r="L4227" s="776"/>
      <c r="M4227" s="776"/>
      <c r="N4227" s="776"/>
      <c r="O4227" s="776"/>
      <c r="P4227" s="776"/>
      <c r="Q4227" s="776"/>
      <c r="R4227" s="776"/>
      <c r="S4227" s="776"/>
      <c r="T4227" s="776"/>
      <c r="U4227" s="776"/>
      <c r="V4227" s="46"/>
      <c r="W4227" s="46"/>
      <c r="X4227" s="775"/>
      <c r="Y4227" s="775"/>
      <c r="Z4227" s="775"/>
      <c r="AA4227" s="775"/>
      <c r="AB4227" s="775"/>
    </row>
    <row r="4228" spans="1:28" s="43" customFormat="1" x14ac:dyDescent="0.2">
      <c r="A4228" s="776"/>
      <c r="B4228" s="780"/>
      <c r="D4228" s="779"/>
      <c r="E4228" s="779"/>
      <c r="F4228" s="778"/>
      <c r="G4228" s="777"/>
      <c r="H4228" s="776"/>
      <c r="I4228" s="776"/>
      <c r="J4228" s="776"/>
      <c r="K4228" s="776"/>
      <c r="L4228" s="776"/>
      <c r="M4228" s="776"/>
      <c r="N4228" s="776"/>
      <c r="O4228" s="776"/>
      <c r="P4228" s="776"/>
      <c r="Q4228" s="776"/>
      <c r="R4228" s="776"/>
      <c r="S4228" s="776"/>
      <c r="T4228" s="776"/>
      <c r="U4228" s="776"/>
      <c r="V4228" s="46"/>
      <c r="W4228" s="46"/>
      <c r="X4228" s="775"/>
      <c r="Y4228" s="775"/>
      <c r="Z4228" s="775"/>
      <c r="AA4228" s="775"/>
      <c r="AB4228" s="775"/>
    </row>
    <row r="4229" spans="1:28" s="43" customFormat="1" x14ac:dyDescent="0.2">
      <c r="A4229" s="776"/>
      <c r="B4229" s="780"/>
      <c r="D4229" s="779"/>
      <c r="E4229" s="779"/>
      <c r="F4229" s="778"/>
      <c r="G4229" s="777"/>
      <c r="H4229" s="776"/>
      <c r="I4229" s="776"/>
      <c r="J4229" s="776"/>
      <c r="K4229" s="776"/>
      <c r="L4229" s="776"/>
      <c r="M4229" s="776"/>
      <c r="N4229" s="776"/>
      <c r="O4229" s="776"/>
      <c r="P4229" s="776"/>
      <c r="Q4229" s="776"/>
      <c r="R4229" s="776"/>
      <c r="S4229" s="776"/>
      <c r="T4229" s="776"/>
      <c r="U4229" s="776"/>
      <c r="V4229" s="46"/>
      <c r="W4229" s="46"/>
      <c r="X4229" s="775"/>
      <c r="Y4229" s="775"/>
      <c r="Z4229" s="775"/>
      <c r="AA4229" s="775"/>
      <c r="AB4229" s="775"/>
    </row>
    <row r="4230" spans="1:28" s="43" customFormat="1" x14ac:dyDescent="0.2">
      <c r="A4230" s="776"/>
      <c r="B4230" s="780"/>
      <c r="D4230" s="779"/>
      <c r="E4230" s="779"/>
      <c r="F4230" s="778"/>
      <c r="G4230" s="777"/>
      <c r="H4230" s="776"/>
      <c r="I4230" s="776"/>
      <c r="J4230" s="776"/>
      <c r="K4230" s="776"/>
      <c r="L4230" s="776"/>
      <c r="M4230" s="776"/>
      <c r="N4230" s="776"/>
      <c r="O4230" s="776"/>
      <c r="P4230" s="776"/>
      <c r="Q4230" s="776"/>
      <c r="R4230" s="776"/>
      <c r="S4230" s="776"/>
      <c r="T4230" s="776"/>
      <c r="U4230" s="776"/>
      <c r="V4230" s="46"/>
      <c r="W4230" s="46"/>
      <c r="X4230" s="775"/>
      <c r="Y4230" s="775"/>
      <c r="Z4230" s="775"/>
      <c r="AA4230" s="775"/>
      <c r="AB4230" s="775"/>
    </row>
    <row r="4231" spans="1:28" s="43" customFormat="1" x14ac:dyDescent="0.2">
      <c r="A4231" s="776"/>
      <c r="B4231" s="780"/>
      <c r="D4231" s="779"/>
      <c r="E4231" s="779"/>
      <c r="F4231" s="778"/>
      <c r="G4231" s="777"/>
      <c r="H4231" s="776"/>
      <c r="I4231" s="776"/>
      <c r="J4231" s="776"/>
      <c r="K4231" s="776"/>
      <c r="L4231" s="776"/>
      <c r="M4231" s="776"/>
      <c r="N4231" s="776"/>
      <c r="O4231" s="776"/>
      <c r="P4231" s="776"/>
      <c r="Q4231" s="776"/>
      <c r="R4231" s="776"/>
      <c r="S4231" s="776"/>
      <c r="T4231" s="776"/>
      <c r="U4231" s="776"/>
      <c r="V4231" s="46"/>
      <c r="W4231" s="46"/>
      <c r="X4231" s="775"/>
      <c r="Y4231" s="775"/>
      <c r="Z4231" s="775"/>
      <c r="AA4231" s="775"/>
      <c r="AB4231" s="775"/>
    </row>
    <row r="4232" spans="1:28" s="43" customFormat="1" x14ac:dyDescent="0.2">
      <c r="A4232" s="776"/>
      <c r="B4232" s="780"/>
      <c r="D4232" s="779"/>
      <c r="E4232" s="779"/>
      <c r="F4232" s="778"/>
      <c r="G4232" s="777"/>
      <c r="H4232" s="776"/>
      <c r="I4232" s="776"/>
      <c r="J4232" s="776"/>
      <c r="K4232" s="776"/>
      <c r="L4232" s="776"/>
      <c r="M4232" s="776"/>
      <c r="N4232" s="776"/>
      <c r="O4232" s="776"/>
      <c r="P4232" s="776"/>
      <c r="Q4232" s="776"/>
      <c r="R4232" s="776"/>
      <c r="S4232" s="776"/>
      <c r="T4232" s="776"/>
      <c r="U4232" s="776"/>
      <c r="V4232" s="46"/>
      <c r="W4232" s="46"/>
      <c r="X4232" s="775"/>
      <c r="Y4232" s="775"/>
      <c r="Z4232" s="775"/>
      <c r="AA4232" s="775"/>
      <c r="AB4232" s="775"/>
    </row>
    <row r="4233" spans="1:28" s="43" customFormat="1" x14ac:dyDescent="0.2">
      <c r="A4233" s="776"/>
      <c r="B4233" s="780"/>
      <c r="D4233" s="779"/>
      <c r="E4233" s="779"/>
      <c r="F4233" s="778"/>
      <c r="G4233" s="777"/>
      <c r="H4233" s="776"/>
      <c r="I4233" s="776"/>
      <c r="J4233" s="776"/>
      <c r="K4233" s="776"/>
      <c r="L4233" s="776"/>
      <c r="M4233" s="776"/>
      <c r="N4233" s="776"/>
      <c r="O4233" s="776"/>
      <c r="P4233" s="776"/>
      <c r="Q4233" s="776"/>
      <c r="R4233" s="776"/>
      <c r="S4233" s="776"/>
      <c r="T4233" s="776"/>
      <c r="U4233" s="776"/>
      <c r="V4233" s="46"/>
      <c r="W4233" s="46"/>
      <c r="X4233" s="775"/>
      <c r="Y4233" s="775"/>
      <c r="Z4233" s="775"/>
      <c r="AA4233" s="775"/>
      <c r="AB4233" s="775"/>
    </row>
    <row r="4234" spans="1:28" s="43" customFormat="1" x14ac:dyDescent="0.2">
      <c r="A4234" s="776"/>
      <c r="B4234" s="780"/>
      <c r="D4234" s="779"/>
      <c r="E4234" s="779"/>
      <c r="F4234" s="778"/>
      <c r="G4234" s="777"/>
      <c r="H4234" s="776"/>
      <c r="I4234" s="776"/>
      <c r="J4234" s="776"/>
      <c r="K4234" s="776"/>
      <c r="L4234" s="776"/>
      <c r="M4234" s="776"/>
      <c r="N4234" s="776"/>
      <c r="O4234" s="776"/>
      <c r="P4234" s="776"/>
      <c r="Q4234" s="776"/>
      <c r="R4234" s="776"/>
      <c r="S4234" s="776"/>
      <c r="T4234" s="776"/>
      <c r="U4234" s="776"/>
      <c r="V4234" s="46"/>
      <c r="W4234" s="46"/>
      <c r="X4234" s="775"/>
      <c r="Y4234" s="775"/>
      <c r="Z4234" s="775"/>
      <c r="AA4234" s="775"/>
      <c r="AB4234" s="775"/>
    </row>
    <row r="4235" spans="1:28" s="43" customFormat="1" x14ac:dyDescent="0.2">
      <c r="A4235" s="776"/>
      <c r="B4235" s="780"/>
      <c r="D4235" s="779"/>
      <c r="E4235" s="779"/>
      <c r="F4235" s="778"/>
      <c r="G4235" s="777"/>
      <c r="H4235" s="776"/>
      <c r="I4235" s="776"/>
      <c r="J4235" s="776"/>
      <c r="K4235" s="776"/>
      <c r="L4235" s="776"/>
      <c r="M4235" s="776"/>
      <c r="N4235" s="776"/>
      <c r="O4235" s="776"/>
      <c r="P4235" s="776"/>
      <c r="Q4235" s="776"/>
      <c r="R4235" s="776"/>
      <c r="S4235" s="776"/>
      <c r="T4235" s="776"/>
      <c r="U4235" s="776"/>
      <c r="V4235" s="46"/>
      <c r="W4235" s="46"/>
      <c r="X4235" s="775"/>
      <c r="Y4235" s="775"/>
      <c r="Z4235" s="775"/>
      <c r="AA4235" s="775"/>
      <c r="AB4235" s="775"/>
    </row>
    <row r="4236" spans="1:28" s="43" customFormat="1" x14ac:dyDescent="0.2">
      <c r="A4236" s="776"/>
      <c r="B4236" s="780"/>
      <c r="D4236" s="779"/>
      <c r="E4236" s="779"/>
      <c r="F4236" s="778"/>
      <c r="G4236" s="777"/>
      <c r="H4236" s="776"/>
      <c r="I4236" s="776"/>
      <c r="J4236" s="776"/>
      <c r="K4236" s="776"/>
      <c r="L4236" s="776"/>
      <c r="M4236" s="776"/>
      <c r="N4236" s="776"/>
      <c r="O4236" s="776"/>
      <c r="P4236" s="776"/>
      <c r="Q4236" s="776"/>
      <c r="R4236" s="776"/>
      <c r="S4236" s="776"/>
      <c r="T4236" s="776"/>
      <c r="U4236" s="776"/>
      <c r="V4236" s="46"/>
      <c r="W4236" s="46"/>
      <c r="X4236" s="775"/>
      <c r="Y4236" s="775"/>
      <c r="Z4236" s="775"/>
      <c r="AA4236" s="775"/>
      <c r="AB4236" s="775"/>
    </row>
    <row r="4237" spans="1:28" s="43" customFormat="1" x14ac:dyDescent="0.2">
      <c r="A4237" s="776"/>
      <c r="B4237" s="780"/>
      <c r="D4237" s="779"/>
      <c r="E4237" s="779"/>
      <c r="F4237" s="778"/>
      <c r="G4237" s="777"/>
      <c r="H4237" s="776"/>
      <c r="I4237" s="776"/>
      <c r="J4237" s="776"/>
      <c r="K4237" s="776"/>
      <c r="L4237" s="776"/>
      <c r="M4237" s="776"/>
      <c r="N4237" s="776"/>
      <c r="O4237" s="776"/>
      <c r="P4237" s="776"/>
      <c r="Q4237" s="776"/>
      <c r="R4237" s="776"/>
      <c r="S4237" s="776"/>
      <c r="T4237" s="776"/>
      <c r="U4237" s="776"/>
      <c r="V4237" s="46"/>
      <c r="W4237" s="46"/>
      <c r="X4237" s="775"/>
      <c r="Y4237" s="775"/>
      <c r="Z4237" s="775"/>
      <c r="AA4237" s="775"/>
      <c r="AB4237" s="775"/>
    </row>
    <row r="4238" spans="1:28" s="43" customFormat="1" x14ac:dyDescent="0.2">
      <c r="A4238" s="776"/>
      <c r="B4238" s="780"/>
      <c r="D4238" s="779"/>
      <c r="E4238" s="779"/>
      <c r="F4238" s="778"/>
      <c r="G4238" s="777"/>
      <c r="H4238" s="776"/>
      <c r="I4238" s="776"/>
      <c r="J4238" s="776"/>
      <c r="K4238" s="776"/>
      <c r="L4238" s="776"/>
      <c r="M4238" s="776"/>
      <c r="N4238" s="776"/>
      <c r="O4238" s="776"/>
      <c r="P4238" s="776"/>
      <c r="Q4238" s="776"/>
      <c r="R4238" s="776"/>
      <c r="S4238" s="776"/>
      <c r="T4238" s="776"/>
      <c r="U4238" s="776"/>
      <c r="V4238" s="46"/>
      <c r="W4238" s="46"/>
      <c r="X4238" s="775"/>
      <c r="Y4238" s="775"/>
      <c r="Z4238" s="775"/>
      <c r="AA4238" s="775"/>
      <c r="AB4238" s="775"/>
    </row>
    <row r="4239" spans="1:28" s="43" customFormat="1" x14ac:dyDescent="0.2">
      <c r="A4239" s="776"/>
      <c r="B4239" s="780"/>
      <c r="D4239" s="779"/>
      <c r="E4239" s="779"/>
      <c r="F4239" s="778"/>
      <c r="G4239" s="777"/>
      <c r="H4239" s="776"/>
      <c r="I4239" s="776"/>
      <c r="J4239" s="776"/>
      <c r="K4239" s="776"/>
      <c r="L4239" s="776"/>
      <c r="M4239" s="776"/>
      <c r="N4239" s="776"/>
      <c r="O4239" s="776"/>
      <c r="P4239" s="776"/>
      <c r="Q4239" s="776"/>
      <c r="R4239" s="776"/>
      <c r="S4239" s="776"/>
      <c r="T4239" s="776"/>
      <c r="U4239" s="776"/>
      <c r="V4239" s="46"/>
      <c r="W4239" s="46"/>
      <c r="X4239" s="775"/>
      <c r="Y4239" s="775"/>
      <c r="Z4239" s="775"/>
      <c r="AA4239" s="775"/>
      <c r="AB4239" s="775"/>
    </row>
    <row r="4240" spans="1:28" s="43" customFormat="1" x14ac:dyDescent="0.2">
      <c r="A4240" s="776"/>
      <c r="B4240" s="780"/>
      <c r="D4240" s="779"/>
      <c r="E4240" s="779"/>
      <c r="F4240" s="778"/>
      <c r="G4240" s="777"/>
      <c r="H4240" s="776"/>
      <c r="I4240" s="776"/>
      <c r="J4240" s="776"/>
      <c r="K4240" s="776"/>
      <c r="L4240" s="776"/>
      <c r="M4240" s="776"/>
      <c r="N4240" s="776"/>
      <c r="O4240" s="776"/>
      <c r="P4240" s="776"/>
      <c r="Q4240" s="776"/>
      <c r="R4240" s="776"/>
      <c r="S4240" s="776"/>
      <c r="T4240" s="776"/>
      <c r="U4240" s="776"/>
      <c r="V4240" s="46"/>
      <c r="W4240" s="46"/>
      <c r="X4240" s="775"/>
      <c r="Y4240" s="775"/>
      <c r="Z4240" s="775"/>
      <c r="AA4240" s="775"/>
      <c r="AB4240" s="775"/>
    </row>
    <row r="4241" spans="1:28" s="43" customFormat="1" x14ac:dyDescent="0.2">
      <c r="A4241" s="776"/>
      <c r="B4241" s="780"/>
      <c r="D4241" s="779"/>
      <c r="E4241" s="779"/>
      <c r="F4241" s="778"/>
      <c r="G4241" s="777"/>
      <c r="H4241" s="776"/>
      <c r="I4241" s="776"/>
      <c r="J4241" s="776"/>
      <c r="K4241" s="776"/>
      <c r="L4241" s="776"/>
      <c r="M4241" s="776"/>
      <c r="N4241" s="776"/>
      <c r="O4241" s="776"/>
      <c r="P4241" s="776"/>
      <c r="Q4241" s="776"/>
      <c r="R4241" s="776"/>
      <c r="S4241" s="776"/>
      <c r="T4241" s="776"/>
      <c r="U4241" s="776"/>
      <c r="V4241" s="46"/>
      <c r="W4241" s="46"/>
      <c r="X4241" s="775"/>
      <c r="Y4241" s="775"/>
      <c r="Z4241" s="775"/>
      <c r="AA4241" s="775"/>
      <c r="AB4241" s="775"/>
    </row>
    <row r="4242" spans="1:28" s="43" customFormat="1" x14ac:dyDescent="0.2">
      <c r="A4242" s="776"/>
      <c r="B4242" s="780"/>
      <c r="D4242" s="779"/>
      <c r="E4242" s="779"/>
      <c r="F4242" s="778"/>
      <c r="G4242" s="777"/>
      <c r="H4242" s="776"/>
      <c r="I4242" s="776"/>
      <c r="J4242" s="776"/>
      <c r="K4242" s="776"/>
      <c r="L4242" s="776"/>
      <c r="M4242" s="776"/>
      <c r="N4242" s="776"/>
      <c r="O4242" s="776"/>
      <c r="P4242" s="776"/>
      <c r="Q4242" s="776"/>
      <c r="R4242" s="776"/>
      <c r="S4242" s="776"/>
      <c r="T4242" s="776"/>
      <c r="U4242" s="776"/>
      <c r="V4242" s="46"/>
      <c r="W4242" s="46"/>
      <c r="X4242" s="775"/>
      <c r="Y4242" s="775"/>
      <c r="Z4242" s="775"/>
      <c r="AA4242" s="775"/>
      <c r="AB4242" s="775"/>
    </row>
    <row r="4243" spans="1:28" s="43" customFormat="1" x14ac:dyDescent="0.2">
      <c r="A4243" s="776"/>
      <c r="B4243" s="780"/>
      <c r="D4243" s="779"/>
      <c r="E4243" s="779"/>
      <c r="F4243" s="778"/>
      <c r="G4243" s="777"/>
      <c r="H4243" s="776"/>
      <c r="I4243" s="776"/>
      <c r="J4243" s="776"/>
      <c r="K4243" s="776"/>
      <c r="L4243" s="776"/>
      <c r="M4243" s="776"/>
      <c r="N4243" s="776"/>
      <c r="O4243" s="776"/>
      <c r="P4243" s="776"/>
      <c r="Q4243" s="776"/>
      <c r="R4243" s="776"/>
      <c r="S4243" s="776"/>
      <c r="T4243" s="776"/>
      <c r="U4243" s="776"/>
      <c r="V4243" s="46"/>
      <c r="W4243" s="46"/>
      <c r="X4243" s="775"/>
      <c r="Y4243" s="775"/>
      <c r="Z4243" s="775"/>
      <c r="AA4243" s="775"/>
      <c r="AB4243" s="775"/>
    </row>
    <row r="4244" spans="1:28" s="43" customFormat="1" x14ac:dyDescent="0.2">
      <c r="A4244" s="776"/>
      <c r="B4244" s="780"/>
      <c r="D4244" s="779"/>
      <c r="E4244" s="779"/>
      <c r="F4244" s="778"/>
      <c r="G4244" s="777"/>
      <c r="H4244" s="776"/>
      <c r="I4244" s="776"/>
      <c r="J4244" s="776"/>
      <c r="K4244" s="776"/>
      <c r="L4244" s="776"/>
      <c r="M4244" s="776"/>
      <c r="N4244" s="776"/>
      <c r="O4244" s="776"/>
      <c r="P4244" s="776"/>
      <c r="Q4244" s="776"/>
      <c r="R4244" s="776"/>
      <c r="S4244" s="776"/>
      <c r="T4244" s="776"/>
      <c r="U4244" s="776"/>
      <c r="V4244" s="46"/>
      <c r="W4244" s="46"/>
      <c r="X4244" s="775"/>
      <c r="Y4244" s="775"/>
      <c r="Z4244" s="775"/>
      <c r="AA4244" s="775"/>
      <c r="AB4244" s="775"/>
    </row>
    <row r="4245" spans="1:28" s="43" customFormat="1" x14ac:dyDescent="0.2">
      <c r="A4245" s="776"/>
      <c r="B4245" s="780"/>
      <c r="D4245" s="779"/>
      <c r="E4245" s="779"/>
      <c r="F4245" s="778"/>
      <c r="G4245" s="777"/>
      <c r="H4245" s="776"/>
      <c r="I4245" s="776"/>
      <c r="J4245" s="776"/>
      <c r="K4245" s="776"/>
      <c r="L4245" s="776"/>
      <c r="M4245" s="776"/>
      <c r="N4245" s="776"/>
      <c r="O4245" s="776"/>
      <c r="P4245" s="776"/>
      <c r="Q4245" s="776"/>
      <c r="R4245" s="776"/>
      <c r="S4245" s="776"/>
      <c r="T4245" s="776"/>
      <c r="U4245" s="776"/>
      <c r="V4245" s="46"/>
      <c r="W4245" s="46"/>
      <c r="X4245" s="775"/>
      <c r="Y4245" s="775"/>
      <c r="Z4245" s="775"/>
      <c r="AA4245" s="775"/>
      <c r="AB4245" s="775"/>
    </row>
    <row r="4246" spans="1:28" s="43" customFormat="1" x14ac:dyDescent="0.2">
      <c r="A4246" s="776"/>
      <c r="B4246" s="780"/>
      <c r="D4246" s="779"/>
      <c r="E4246" s="779"/>
      <c r="F4246" s="778"/>
      <c r="G4246" s="777"/>
      <c r="H4246" s="776"/>
      <c r="I4246" s="776"/>
      <c r="J4246" s="776"/>
      <c r="K4246" s="776"/>
      <c r="L4246" s="776"/>
      <c r="M4246" s="776"/>
      <c r="N4246" s="776"/>
      <c r="O4246" s="776"/>
      <c r="P4246" s="776"/>
      <c r="Q4246" s="776"/>
      <c r="R4246" s="776"/>
      <c r="S4246" s="776"/>
      <c r="T4246" s="776"/>
      <c r="U4246" s="776"/>
      <c r="V4246" s="46"/>
      <c r="W4246" s="46"/>
      <c r="X4246" s="775"/>
      <c r="Y4246" s="775"/>
      <c r="Z4246" s="775"/>
      <c r="AA4246" s="775"/>
      <c r="AB4246" s="775"/>
    </row>
    <row r="4247" spans="1:28" s="43" customFormat="1" x14ac:dyDescent="0.2">
      <c r="A4247" s="776"/>
      <c r="B4247" s="780"/>
      <c r="D4247" s="779"/>
      <c r="E4247" s="779"/>
      <c r="F4247" s="778"/>
      <c r="G4247" s="777"/>
      <c r="H4247" s="776"/>
      <c r="I4247" s="776"/>
      <c r="J4247" s="776"/>
      <c r="K4247" s="776"/>
      <c r="L4247" s="776"/>
      <c r="M4247" s="776"/>
      <c r="N4247" s="776"/>
      <c r="O4247" s="776"/>
      <c r="P4247" s="776"/>
      <c r="Q4247" s="776"/>
      <c r="R4247" s="776"/>
      <c r="S4247" s="776"/>
      <c r="T4247" s="776"/>
      <c r="U4247" s="776"/>
      <c r="V4247" s="46"/>
      <c r="W4247" s="46"/>
      <c r="X4247" s="775"/>
      <c r="Y4247" s="775"/>
      <c r="Z4247" s="775"/>
      <c r="AA4247" s="775"/>
      <c r="AB4247" s="775"/>
    </row>
    <row r="4248" spans="1:28" s="43" customFormat="1" x14ac:dyDescent="0.2">
      <c r="A4248" s="776"/>
      <c r="B4248" s="780"/>
      <c r="D4248" s="779"/>
      <c r="E4248" s="779"/>
      <c r="F4248" s="778"/>
      <c r="G4248" s="777"/>
      <c r="H4248" s="776"/>
      <c r="I4248" s="776"/>
      <c r="J4248" s="776"/>
      <c r="K4248" s="776"/>
      <c r="L4248" s="776"/>
      <c r="M4248" s="776"/>
      <c r="N4248" s="776"/>
      <c r="O4248" s="776"/>
      <c r="P4248" s="776"/>
      <c r="Q4248" s="776"/>
      <c r="R4248" s="776"/>
      <c r="S4248" s="776"/>
      <c r="T4248" s="776"/>
      <c r="U4248" s="776"/>
      <c r="V4248" s="46"/>
      <c r="W4248" s="46"/>
      <c r="X4248" s="775"/>
      <c r="Y4248" s="775"/>
      <c r="Z4248" s="775"/>
      <c r="AA4248" s="775"/>
      <c r="AB4248" s="775"/>
    </row>
    <row r="4249" spans="1:28" s="43" customFormat="1" x14ac:dyDescent="0.2">
      <c r="A4249" s="776"/>
      <c r="B4249" s="780"/>
      <c r="D4249" s="779"/>
      <c r="E4249" s="779"/>
      <c r="F4249" s="778"/>
      <c r="G4249" s="777"/>
      <c r="H4249" s="776"/>
      <c r="I4249" s="776"/>
      <c r="J4249" s="776"/>
      <c r="K4249" s="776"/>
      <c r="L4249" s="776"/>
      <c r="M4249" s="776"/>
      <c r="N4249" s="776"/>
      <c r="O4249" s="776"/>
      <c r="P4249" s="776"/>
      <c r="Q4249" s="776"/>
      <c r="R4249" s="776"/>
      <c r="S4249" s="776"/>
      <c r="T4249" s="776"/>
      <c r="U4249" s="776"/>
      <c r="V4249" s="46"/>
      <c r="W4249" s="46"/>
      <c r="X4249" s="775"/>
      <c r="Y4249" s="775"/>
      <c r="Z4249" s="775"/>
      <c r="AA4249" s="775"/>
      <c r="AB4249" s="775"/>
    </row>
    <row r="4250" spans="1:28" s="43" customFormat="1" x14ac:dyDescent="0.2">
      <c r="A4250" s="776"/>
      <c r="B4250" s="780"/>
      <c r="D4250" s="779"/>
      <c r="E4250" s="779"/>
      <c r="F4250" s="778"/>
      <c r="G4250" s="777"/>
      <c r="H4250" s="776"/>
      <c r="I4250" s="776"/>
      <c r="J4250" s="776"/>
      <c r="K4250" s="776"/>
      <c r="L4250" s="776"/>
      <c r="M4250" s="776"/>
      <c r="N4250" s="776"/>
      <c r="O4250" s="776"/>
      <c r="P4250" s="776"/>
      <c r="Q4250" s="776"/>
      <c r="R4250" s="776"/>
      <c r="S4250" s="776"/>
      <c r="T4250" s="776"/>
      <c r="U4250" s="776"/>
      <c r="V4250" s="46"/>
      <c r="W4250" s="46"/>
      <c r="X4250" s="775"/>
      <c r="Y4250" s="775"/>
      <c r="Z4250" s="775"/>
      <c r="AA4250" s="775"/>
      <c r="AB4250" s="775"/>
    </row>
    <row r="4251" spans="1:28" s="43" customFormat="1" x14ac:dyDescent="0.2">
      <c r="A4251" s="776"/>
      <c r="B4251" s="780"/>
      <c r="D4251" s="779"/>
      <c r="E4251" s="779"/>
      <c r="F4251" s="778"/>
      <c r="G4251" s="777"/>
      <c r="H4251" s="776"/>
      <c r="I4251" s="776"/>
      <c r="J4251" s="776"/>
      <c r="K4251" s="776"/>
      <c r="L4251" s="776"/>
      <c r="M4251" s="776"/>
      <c r="N4251" s="776"/>
      <c r="O4251" s="776"/>
      <c r="P4251" s="776"/>
      <c r="Q4251" s="776"/>
      <c r="R4251" s="776"/>
      <c r="S4251" s="776"/>
      <c r="T4251" s="776"/>
      <c r="U4251" s="776"/>
      <c r="V4251" s="46"/>
      <c r="W4251" s="46"/>
      <c r="X4251" s="775"/>
      <c r="Y4251" s="775"/>
      <c r="Z4251" s="775"/>
      <c r="AA4251" s="775"/>
      <c r="AB4251" s="775"/>
    </row>
    <row r="4252" spans="1:28" s="43" customFormat="1" x14ac:dyDescent="0.2">
      <c r="A4252" s="776"/>
      <c r="B4252" s="780"/>
      <c r="D4252" s="779"/>
      <c r="E4252" s="779"/>
      <c r="F4252" s="778"/>
      <c r="G4252" s="777"/>
      <c r="H4252" s="776"/>
      <c r="I4252" s="776"/>
      <c r="J4252" s="776"/>
      <c r="K4252" s="776"/>
      <c r="L4252" s="776"/>
      <c r="M4252" s="776"/>
      <c r="N4252" s="776"/>
      <c r="O4252" s="776"/>
      <c r="P4252" s="776"/>
      <c r="Q4252" s="776"/>
      <c r="R4252" s="776"/>
      <c r="S4252" s="776"/>
      <c r="T4252" s="776"/>
      <c r="U4252" s="776"/>
      <c r="V4252" s="46"/>
      <c r="W4252" s="46"/>
      <c r="X4252" s="775"/>
      <c r="Y4252" s="775"/>
      <c r="Z4252" s="775"/>
      <c r="AA4252" s="775"/>
      <c r="AB4252" s="775"/>
    </row>
    <row r="4253" spans="1:28" s="43" customFormat="1" x14ac:dyDescent="0.2">
      <c r="A4253" s="776"/>
      <c r="B4253" s="780"/>
      <c r="D4253" s="779"/>
      <c r="E4253" s="779"/>
      <c r="F4253" s="778"/>
      <c r="G4253" s="777"/>
      <c r="H4253" s="776"/>
      <c r="I4253" s="776"/>
      <c r="J4253" s="776"/>
      <c r="K4253" s="776"/>
      <c r="L4253" s="776"/>
      <c r="M4253" s="776"/>
      <c r="N4253" s="776"/>
      <c r="O4253" s="776"/>
      <c r="P4253" s="776"/>
      <c r="Q4253" s="776"/>
      <c r="R4253" s="776"/>
      <c r="S4253" s="776"/>
      <c r="T4253" s="776"/>
      <c r="U4253" s="776"/>
      <c r="V4253" s="46"/>
      <c r="W4253" s="46"/>
      <c r="X4253" s="775"/>
      <c r="Y4253" s="775"/>
      <c r="Z4253" s="775"/>
      <c r="AA4253" s="775"/>
      <c r="AB4253" s="775"/>
    </row>
    <row r="4254" spans="1:28" s="43" customFormat="1" x14ac:dyDescent="0.2">
      <c r="A4254" s="776"/>
      <c r="B4254" s="780"/>
      <c r="D4254" s="779"/>
      <c r="E4254" s="779"/>
      <c r="F4254" s="778"/>
      <c r="G4254" s="777"/>
      <c r="H4254" s="776"/>
      <c r="I4254" s="776"/>
      <c r="J4254" s="776"/>
      <c r="K4254" s="776"/>
      <c r="L4254" s="776"/>
      <c r="M4254" s="776"/>
      <c r="N4254" s="776"/>
      <c r="O4254" s="776"/>
      <c r="P4254" s="776"/>
      <c r="Q4254" s="776"/>
      <c r="R4254" s="776"/>
      <c r="S4254" s="776"/>
      <c r="T4254" s="776"/>
      <c r="U4254" s="776"/>
      <c r="V4254" s="46"/>
      <c r="W4254" s="46"/>
      <c r="X4254" s="775"/>
      <c r="Y4254" s="775"/>
      <c r="Z4254" s="775"/>
      <c r="AA4254" s="775"/>
      <c r="AB4254" s="775"/>
    </row>
    <row r="4255" spans="1:28" s="43" customFormat="1" x14ac:dyDescent="0.2">
      <c r="A4255" s="776"/>
      <c r="B4255" s="780"/>
      <c r="D4255" s="779"/>
      <c r="E4255" s="779"/>
      <c r="F4255" s="778"/>
      <c r="G4255" s="777"/>
      <c r="H4255" s="776"/>
      <c r="I4255" s="776"/>
      <c r="J4255" s="776"/>
      <c r="K4255" s="776"/>
      <c r="L4255" s="776"/>
      <c r="M4255" s="776"/>
      <c r="N4255" s="776"/>
      <c r="O4255" s="776"/>
      <c r="P4255" s="776"/>
      <c r="Q4255" s="776"/>
      <c r="R4255" s="776"/>
      <c r="S4255" s="776"/>
      <c r="T4255" s="776"/>
      <c r="U4255" s="776"/>
      <c r="V4255" s="46"/>
      <c r="W4255" s="46"/>
      <c r="X4255" s="775"/>
      <c r="Y4255" s="775"/>
      <c r="Z4255" s="775"/>
      <c r="AA4255" s="775"/>
      <c r="AB4255" s="775"/>
    </row>
    <row r="4256" spans="1:28" s="43" customFormat="1" x14ac:dyDescent="0.2">
      <c r="A4256" s="776"/>
      <c r="B4256" s="780"/>
      <c r="D4256" s="779"/>
      <c r="E4256" s="779"/>
      <c r="F4256" s="778"/>
      <c r="G4256" s="777"/>
      <c r="H4256" s="776"/>
      <c r="I4256" s="776"/>
      <c r="J4256" s="776"/>
      <c r="K4256" s="776"/>
      <c r="L4256" s="776"/>
      <c r="M4256" s="776"/>
      <c r="N4256" s="776"/>
      <c r="O4256" s="776"/>
      <c r="P4256" s="776"/>
      <c r="Q4256" s="776"/>
      <c r="R4256" s="776"/>
      <c r="S4256" s="776"/>
      <c r="T4256" s="776"/>
      <c r="U4256" s="776"/>
      <c r="V4256" s="46"/>
      <c r="W4256" s="46"/>
      <c r="X4256" s="775"/>
      <c r="Y4256" s="775"/>
      <c r="Z4256" s="775"/>
      <c r="AA4256" s="775"/>
      <c r="AB4256" s="775"/>
    </row>
    <row r="4257" spans="1:28" s="43" customFormat="1" x14ac:dyDescent="0.2">
      <c r="A4257" s="776"/>
      <c r="B4257" s="780"/>
      <c r="D4257" s="779"/>
      <c r="E4257" s="779"/>
      <c r="F4257" s="778"/>
      <c r="G4257" s="777"/>
      <c r="H4257" s="776"/>
      <c r="I4257" s="776"/>
      <c r="J4257" s="776"/>
      <c r="K4257" s="776"/>
      <c r="L4257" s="776"/>
      <c r="M4257" s="776"/>
      <c r="N4257" s="776"/>
      <c r="O4257" s="776"/>
      <c r="P4257" s="776"/>
      <c r="Q4257" s="776"/>
      <c r="R4257" s="776"/>
      <c r="S4257" s="776"/>
      <c r="T4257" s="776"/>
      <c r="U4257" s="776"/>
      <c r="V4257" s="46"/>
      <c r="W4257" s="46"/>
      <c r="X4257" s="775"/>
      <c r="Y4257" s="775"/>
      <c r="Z4257" s="775"/>
      <c r="AA4257" s="775"/>
      <c r="AB4257" s="775"/>
    </row>
    <row r="4258" spans="1:28" s="43" customFormat="1" x14ac:dyDescent="0.2">
      <c r="A4258" s="776"/>
      <c r="B4258" s="780"/>
      <c r="D4258" s="779"/>
      <c r="E4258" s="779"/>
      <c r="F4258" s="778"/>
      <c r="G4258" s="777"/>
      <c r="H4258" s="776"/>
      <c r="I4258" s="776"/>
      <c r="J4258" s="776"/>
      <c r="K4258" s="776"/>
      <c r="L4258" s="776"/>
      <c r="M4258" s="776"/>
      <c r="N4258" s="776"/>
      <c r="O4258" s="776"/>
      <c r="P4258" s="776"/>
      <c r="Q4258" s="776"/>
      <c r="R4258" s="776"/>
      <c r="S4258" s="776"/>
      <c r="T4258" s="776"/>
      <c r="U4258" s="776"/>
      <c r="V4258" s="46"/>
      <c r="W4258" s="46"/>
      <c r="X4258" s="775"/>
      <c r="Y4258" s="775"/>
      <c r="Z4258" s="775"/>
      <c r="AA4258" s="775"/>
      <c r="AB4258" s="775"/>
    </row>
    <row r="4259" spans="1:28" s="43" customFormat="1" x14ac:dyDescent="0.2">
      <c r="A4259" s="776"/>
      <c r="B4259" s="780"/>
      <c r="D4259" s="779"/>
      <c r="E4259" s="779"/>
      <c r="F4259" s="778"/>
      <c r="G4259" s="777"/>
      <c r="H4259" s="776"/>
      <c r="I4259" s="776"/>
      <c r="J4259" s="776"/>
      <c r="K4259" s="776"/>
      <c r="L4259" s="776"/>
      <c r="M4259" s="776"/>
      <c r="N4259" s="776"/>
      <c r="O4259" s="776"/>
      <c r="P4259" s="776"/>
      <c r="Q4259" s="776"/>
      <c r="R4259" s="776"/>
      <c r="S4259" s="776"/>
      <c r="T4259" s="776"/>
      <c r="U4259" s="776"/>
      <c r="V4259" s="46"/>
      <c r="W4259" s="46"/>
      <c r="X4259" s="775"/>
      <c r="Y4259" s="775"/>
      <c r="Z4259" s="775"/>
      <c r="AA4259" s="775"/>
      <c r="AB4259" s="775"/>
    </row>
    <row r="4260" spans="1:28" s="43" customFormat="1" x14ac:dyDescent="0.2">
      <c r="A4260" s="776"/>
      <c r="B4260" s="780"/>
      <c r="D4260" s="779"/>
      <c r="E4260" s="779"/>
      <c r="F4260" s="778"/>
      <c r="G4260" s="777"/>
      <c r="H4260" s="776"/>
      <c r="I4260" s="776"/>
      <c r="J4260" s="776"/>
      <c r="K4260" s="776"/>
      <c r="L4260" s="776"/>
      <c r="M4260" s="776"/>
      <c r="N4260" s="776"/>
      <c r="O4260" s="776"/>
      <c r="P4260" s="776"/>
      <c r="Q4260" s="776"/>
      <c r="R4260" s="776"/>
      <c r="S4260" s="776"/>
      <c r="T4260" s="776"/>
      <c r="U4260" s="776"/>
      <c r="V4260" s="46"/>
      <c r="W4260" s="46"/>
      <c r="X4260" s="775"/>
      <c r="Y4260" s="775"/>
      <c r="Z4260" s="775"/>
      <c r="AA4260" s="775"/>
      <c r="AB4260" s="775"/>
    </row>
    <row r="4261" spans="1:28" s="43" customFormat="1" x14ac:dyDescent="0.2">
      <c r="A4261" s="776"/>
      <c r="B4261" s="780"/>
      <c r="D4261" s="779"/>
      <c r="E4261" s="779"/>
      <c r="F4261" s="778"/>
      <c r="G4261" s="777"/>
      <c r="H4261" s="776"/>
      <c r="I4261" s="776"/>
      <c r="J4261" s="776"/>
      <c r="K4261" s="776"/>
      <c r="L4261" s="776"/>
      <c r="M4261" s="776"/>
      <c r="N4261" s="776"/>
      <c r="O4261" s="776"/>
      <c r="P4261" s="776"/>
      <c r="Q4261" s="776"/>
      <c r="R4261" s="776"/>
      <c r="S4261" s="776"/>
      <c r="T4261" s="776"/>
      <c r="U4261" s="776"/>
      <c r="V4261" s="46"/>
      <c r="W4261" s="46"/>
      <c r="X4261" s="775"/>
      <c r="Y4261" s="775"/>
      <c r="Z4261" s="775"/>
      <c r="AA4261" s="775"/>
      <c r="AB4261" s="775"/>
    </row>
    <row r="4262" spans="1:28" s="43" customFormat="1" x14ac:dyDescent="0.2">
      <c r="A4262" s="776"/>
      <c r="B4262" s="780"/>
      <c r="D4262" s="779"/>
      <c r="E4262" s="779"/>
      <c r="F4262" s="778"/>
      <c r="G4262" s="777"/>
      <c r="H4262" s="776"/>
      <c r="I4262" s="776"/>
      <c r="J4262" s="776"/>
      <c r="K4262" s="776"/>
      <c r="L4262" s="776"/>
      <c r="M4262" s="776"/>
      <c r="N4262" s="776"/>
      <c r="O4262" s="776"/>
      <c r="P4262" s="776"/>
      <c r="Q4262" s="776"/>
      <c r="R4262" s="776"/>
      <c r="S4262" s="776"/>
      <c r="T4262" s="776"/>
      <c r="U4262" s="776"/>
      <c r="V4262" s="46"/>
      <c r="W4262" s="46"/>
      <c r="X4262" s="775"/>
      <c r="Y4262" s="775"/>
      <c r="Z4262" s="775"/>
      <c r="AA4262" s="775"/>
      <c r="AB4262" s="775"/>
    </row>
    <row r="4263" spans="1:28" s="43" customFormat="1" x14ac:dyDescent="0.2">
      <c r="A4263" s="776"/>
      <c r="B4263" s="780"/>
      <c r="D4263" s="779"/>
      <c r="E4263" s="779"/>
      <c r="F4263" s="778"/>
      <c r="G4263" s="777"/>
      <c r="H4263" s="776"/>
      <c r="I4263" s="776"/>
      <c r="J4263" s="776"/>
      <c r="K4263" s="776"/>
      <c r="L4263" s="776"/>
      <c r="M4263" s="776"/>
      <c r="N4263" s="776"/>
      <c r="O4263" s="776"/>
      <c r="P4263" s="776"/>
      <c r="Q4263" s="776"/>
      <c r="R4263" s="776"/>
      <c r="S4263" s="776"/>
      <c r="T4263" s="776"/>
      <c r="U4263" s="776"/>
      <c r="V4263" s="46"/>
      <c r="W4263" s="46"/>
      <c r="X4263" s="775"/>
      <c r="Y4263" s="775"/>
      <c r="Z4263" s="775"/>
      <c r="AA4263" s="775"/>
      <c r="AB4263" s="775"/>
    </row>
    <row r="4264" spans="1:28" s="43" customFormat="1" x14ac:dyDescent="0.2">
      <c r="A4264" s="776"/>
      <c r="B4264" s="780"/>
      <c r="D4264" s="779"/>
      <c r="E4264" s="779"/>
      <c r="F4264" s="778"/>
      <c r="G4264" s="777"/>
      <c r="H4264" s="776"/>
      <c r="I4264" s="776"/>
      <c r="J4264" s="776"/>
      <c r="K4264" s="776"/>
      <c r="L4264" s="776"/>
      <c r="M4264" s="776"/>
      <c r="N4264" s="776"/>
      <c r="O4264" s="776"/>
      <c r="P4264" s="776"/>
      <c r="Q4264" s="776"/>
      <c r="R4264" s="776"/>
      <c r="S4264" s="776"/>
      <c r="T4264" s="776"/>
      <c r="U4264" s="776"/>
      <c r="V4264" s="46"/>
      <c r="W4264" s="46"/>
      <c r="X4264" s="775"/>
      <c r="Y4264" s="775"/>
      <c r="Z4264" s="775"/>
      <c r="AA4264" s="775"/>
      <c r="AB4264" s="775"/>
    </row>
    <row r="4265" spans="1:28" s="43" customFormat="1" x14ac:dyDescent="0.2">
      <c r="A4265" s="776"/>
      <c r="B4265" s="780"/>
      <c r="D4265" s="779"/>
      <c r="E4265" s="779"/>
      <c r="F4265" s="778"/>
      <c r="G4265" s="777"/>
      <c r="H4265" s="776"/>
      <c r="I4265" s="776"/>
      <c r="J4265" s="776"/>
      <c r="K4265" s="776"/>
      <c r="L4265" s="776"/>
      <c r="M4265" s="776"/>
      <c r="N4265" s="776"/>
      <c r="O4265" s="776"/>
      <c r="P4265" s="776"/>
      <c r="Q4265" s="776"/>
      <c r="R4265" s="776"/>
      <c r="S4265" s="776"/>
      <c r="T4265" s="776"/>
      <c r="U4265" s="776"/>
      <c r="V4265" s="46"/>
      <c r="W4265" s="46"/>
      <c r="X4265" s="775"/>
      <c r="Y4265" s="775"/>
      <c r="Z4265" s="775"/>
      <c r="AA4265" s="775"/>
      <c r="AB4265" s="775"/>
    </row>
    <row r="4266" spans="1:28" s="43" customFormat="1" x14ac:dyDescent="0.2">
      <c r="A4266" s="776"/>
      <c r="B4266" s="780"/>
      <c r="D4266" s="779"/>
      <c r="E4266" s="779"/>
      <c r="F4266" s="778"/>
      <c r="G4266" s="777"/>
      <c r="H4266" s="776"/>
      <c r="I4266" s="776"/>
      <c r="J4266" s="776"/>
      <c r="K4266" s="776"/>
      <c r="L4266" s="776"/>
      <c r="M4266" s="776"/>
      <c r="N4266" s="776"/>
      <c r="O4266" s="776"/>
      <c r="P4266" s="776"/>
      <c r="Q4266" s="776"/>
      <c r="R4266" s="776"/>
      <c r="S4266" s="776"/>
      <c r="T4266" s="776"/>
      <c r="U4266" s="776"/>
      <c r="V4266" s="46"/>
      <c r="W4266" s="46"/>
      <c r="X4266" s="775"/>
      <c r="Y4266" s="775"/>
      <c r="Z4266" s="775"/>
      <c r="AA4266" s="775"/>
      <c r="AB4266" s="775"/>
    </row>
    <row r="4267" spans="1:28" s="43" customFormat="1" x14ac:dyDescent="0.2">
      <c r="A4267" s="776"/>
      <c r="B4267" s="780"/>
      <c r="D4267" s="779"/>
      <c r="E4267" s="779"/>
      <c r="F4267" s="778"/>
      <c r="G4267" s="777"/>
      <c r="H4267" s="776"/>
      <c r="I4267" s="776"/>
      <c r="J4267" s="776"/>
      <c r="K4267" s="776"/>
      <c r="L4267" s="776"/>
      <c r="M4267" s="776"/>
      <c r="N4267" s="776"/>
      <c r="O4267" s="776"/>
      <c r="P4267" s="776"/>
      <c r="Q4267" s="776"/>
      <c r="R4267" s="776"/>
      <c r="S4267" s="776"/>
      <c r="T4267" s="776"/>
      <c r="U4267" s="776"/>
      <c r="V4267" s="46"/>
      <c r="W4267" s="46"/>
      <c r="X4267" s="775"/>
      <c r="Y4267" s="775"/>
      <c r="Z4267" s="775"/>
      <c r="AA4267" s="775"/>
      <c r="AB4267" s="775"/>
    </row>
    <row r="4268" spans="1:28" s="43" customFormat="1" x14ac:dyDescent="0.2">
      <c r="A4268" s="776"/>
      <c r="B4268" s="780"/>
      <c r="D4268" s="779"/>
      <c r="E4268" s="779"/>
      <c r="F4268" s="778"/>
      <c r="G4268" s="777"/>
      <c r="H4268" s="776"/>
      <c r="I4268" s="776"/>
      <c r="J4268" s="776"/>
      <c r="K4268" s="776"/>
      <c r="L4268" s="776"/>
      <c r="M4268" s="776"/>
      <c r="N4268" s="776"/>
      <c r="O4268" s="776"/>
      <c r="P4268" s="776"/>
      <c r="Q4268" s="776"/>
      <c r="R4268" s="776"/>
      <c r="S4268" s="776"/>
      <c r="T4268" s="776"/>
      <c r="U4268" s="776"/>
      <c r="V4268" s="46"/>
      <c r="W4268" s="46"/>
      <c r="X4268" s="775"/>
      <c r="Y4268" s="775"/>
      <c r="Z4268" s="775"/>
      <c r="AA4268" s="775"/>
      <c r="AB4268" s="775"/>
    </row>
    <row r="4269" spans="1:28" s="43" customFormat="1" x14ac:dyDescent="0.2">
      <c r="A4269" s="776"/>
      <c r="B4269" s="780"/>
      <c r="D4269" s="779"/>
      <c r="E4269" s="779"/>
      <c r="F4269" s="778"/>
      <c r="G4269" s="777"/>
      <c r="H4269" s="776"/>
      <c r="I4269" s="776"/>
      <c r="J4269" s="776"/>
      <c r="K4269" s="776"/>
      <c r="L4269" s="776"/>
      <c r="M4269" s="776"/>
      <c r="N4269" s="776"/>
      <c r="O4269" s="776"/>
      <c r="P4269" s="776"/>
      <c r="Q4269" s="776"/>
      <c r="R4269" s="776"/>
      <c r="S4269" s="776"/>
      <c r="T4269" s="776"/>
      <c r="U4269" s="776"/>
      <c r="V4269" s="46"/>
      <c r="W4269" s="46"/>
      <c r="X4269" s="775"/>
      <c r="Y4269" s="775"/>
      <c r="Z4269" s="775"/>
      <c r="AA4269" s="775"/>
      <c r="AB4269" s="775"/>
    </row>
    <row r="4270" spans="1:28" s="43" customFormat="1" x14ac:dyDescent="0.2">
      <c r="A4270" s="776"/>
      <c r="B4270" s="780"/>
      <c r="D4270" s="779"/>
      <c r="E4270" s="779"/>
      <c r="F4270" s="778"/>
      <c r="G4270" s="777"/>
      <c r="H4270" s="776"/>
      <c r="I4270" s="776"/>
      <c r="J4270" s="776"/>
      <c r="K4270" s="776"/>
      <c r="L4270" s="776"/>
      <c r="M4270" s="776"/>
      <c r="N4270" s="776"/>
      <c r="O4270" s="776"/>
      <c r="P4270" s="776"/>
      <c r="Q4270" s="776"/>
      <c r="R4270" s="776"/>
      <c r="S4270" s="776"/>
      <c r="T4270" s="776"/>
      <c r="U4270" s="776"/>
      <c r="V4270" s="46"/>
      <c r="W4270" s="46"/>
      <c r="X4270" s="775"/>
      <c r="Y4270" s="775"/>
      <c r="Z4270" s="775"/>
      <c r="AA4270" s="775"/>
      <c r="AB4270" s="775"/>
    </row>
    <row r="4271" spans="1:28" s="43" customFormat="1" x14ac:dyDescent="0.2">
      <c r="A4271" s="776"/>
      <c r="B4271" s="780"/>
      <c r="D4271" s="779"/>
      <c r="E4271" s="779"/>
      <c r="F4271" s="778"/>
      <c r="G4271" s="777"/>
      <c r="H4271" s="776"/>
      <c r="I4271" s="776"/>
      <c r="J4271" s="776"/>
      <c r="K4271" s="776"/>
      <c r="L4271" s="776"/>
      <c r="M4271" s="776"/>
      <c r="N4271" s="776"/>
      <c r="O4271" s="776"/>
      <c r="P4271" s="776"/>
      <c r="Q4271" s="776"/>
      <c r="R4271" s="776"/>
      <c r="S4271" s="776"/>
      <c r="T4271" s="776"/>
      <c r="U4271" s="776"/>
      <c r="V4271" s="46"/>
      <c r="W4271" s="46"/>
      <c r="X4271" s="775"/>
      <c r="Y4271" s="775"/>
      <c r="Z4271" s="775"/>
      <c r="AA4271" s="775"/>
      <c r="AB4271" s="775"/>
    </row>
    <row r="4272" spans="1:28" s="43" customFormat="1" x14ac:dyDescent="0.2">
      <c r="A4272" s="776"/>
      <c r="B4272" s="780"/>
      <c r="D4272" s="779"/>
      <c r="E4272" s="779"/>
      <c r="F4272" s="778"/>
      <c r="G4272" s="777"/>
      <c r="H4272" s="776"/>
      <c r="I4272" s="776"/>
      <c r="J4272" s="776"/>
      <c r="K4272" s="776"/>
      <c r="L4272" s="776"/>
      <c r="M4272" s="776"/>
      <c r="N4272" s="776"/>
      <c r="O4272" s="776"/>
      <c r="P4272" s="776"/>
      <c r="Q4272" s="776"/>
      <c r="R4272" s="776"/>
      <c r="S4272" s="776"/>
      <c r="T4272" s="776"/>
      <c r="U4272" s="776"/>
      <c r="V4272" s="46"/>
      <c r="W4272" s="46"/>
      <c r="X4272" s="775"/>
      <c r="Y4272" s="775"/>
      <c r="Z4272" s="775"/>
      <c r="AA4272" s="775"/>
      <c r="AB4272" s="775"/>
    </row>
    <row r="4273" spans="1:28" s="43" customFormat="1" x14ac:dyDescent="0.2">
      <c r="A4273" s="776"/>
      <c r="B4273" s="780"/>
      <c r="D4273" s="779"/>
      <c r="E4273" s="779"/>
      <c r="F4273" s="778"/>
      <c r="G4273" s="777"/>
      <c r="H4273" s="776"/>
      <c r="I4273" s="776"/>
      <c r="J4273" s="776"/>
      <c r="K4273" s="776"/>
      <c r="L4273" s="776"/>
      <c r="M4273" s="776"/>
      <c r="N4273" s="776"/>
      <c r="O4273" s="776"/>
      <c r="P4273" s="776"/>
      <c r="Q4273" s="776"/>
      <c r="R4273" s="776"/>
      <c r="S4273" s="776"/>
      <c r="T4273" s="776"/>
      <c r="U4273" s="776"/>
      <c r="V4273" s="46"/>
      <c r="W4273" s="46"/>
      <c r="X4273" s="775"/>
      <c r="Y4273" s="775"/>
      <c r="Z4273" s="775"/>
      <c r="AA4273" s="775"/>
      <c r="AB4273" s="775"/>
    </row>
    <row r="4274" spans="1:28" s="43" customFormat="1" x14ac:dyDescent="0.2">
      <c r="A4274" s="776"/>
      <c r="B4274" s="780"/>
      <c r="D4274" s="779"/>
      <c r="E4274" s="779"/>
      <c r="F4274" s="778"/>
      <c r="G4274" s="777"/>
      <c r="H4274" s="776"/>
      <c r="I4274" s="776"/>
      <c r="J4274" s="776"/>
      <c r="K4274" s="776"/>
      <c r="L4274" s="776"/>
      <c r="M4274" s="776"/>
      <c r="N4274" s="776"/>
      <c r="O4274" s="776"/>
      <c r="P4274" s="776"/>
      <c r="Q4274" s="776"/>
      <c r="R4274" s="776"/>
      <c r="S4274" s="776"/>
      <c r="T4274" s="776"/>
      <c r="U4274" s="776"/>
      <c r="V4274" s="46"/>
      <c r="W4274" s="46"/>
      <c r="X4274" s="775"/>
      <c r="Y4274" s="775"/>
      <c r="Z4274" s="775"/>
      <c r="AA4274" s="775"/>
      <c r="AB4274" s="775"/>
    </row>
    <row r="4275" spans="1:28" s="43" customFormat="1" x14ac:dyDescent="0.2">
      <c r="A4275" s="776"/>
      <c r="B4275" s="780"/>
      <c r="D4275" s="779"/>
      <c r="E4275" s="779"/>
      <c r="F4275" s="778"/>
      <c r="G4275" s="777"/>
      <c r="H4275" s="776"/>
      <c r="I4275" s="776"/>
      <c r="J4275" s="776"/>
      <c r="K4275" s="776"/>
      <c r="L4275" s="776"/>
      <c r="M4275" s="776"/>
      <c r="N4275" s="776"/>
      <c r="O4275" s="776"/>
      <c r="P4275" s="776"/>
      <c r="Q4275" s="776"/>
      <c r="R4275" s="776"/>
      <c r="S4275" s="776"/>
      <c r="T4275" s="776"/>
      <c r="U4275" s="776"/>
      <c r="V4275" s="46"/>
      <c r="W4275" s="46"/>
      <c r="X4275" s="775"/>
      <c r="Y4275" s="775"/>
      <c r="Z4275" s="775"/>
      <c r="AA4275" s="775"/>
      <c r="AB4275" s="775"/>
    </row>
    <row r="4276" spans="1:28" s="43" customFormat="1" x14ac:dyDescent="0.2">
      <c r="A4276" s="776"/>
      <c r="B4276" s="780"/>
      <c r="D4276" s="779"/>
      <c r="E4276" s="779"/>
      <c r="F4276" s="778"/>
      <c r="G4276" s="777"/>
      <c r="H4276" s="776"/>
      <c r="I4276" s="776"/>
      <c r="J4276" s="776"/>
      <c r="K4276" s="776"/>
      <c r="L4276" s="776"/>
      <c r="M4276" s="776"/>
      <c r="N4276" s="776"/>
      <c r="O4276" s="776"/>
      <c r="P4276" s="776"/>
      <c r="Q4276" s="776"/>
      <c r="R4276" s="776"/>
      <c r="S4276" s="776"/>
      <c r="T4276" s="776"/>
      <c r="U4276" s="776"/>
      <c r="V4276" s="46"/>
      <c r="W4276" s="46"/>
      <c r="X4276" s="775"/>
      <c r="Y4276" s="775"/>
      <c r="Z4276" s="775"/>
      <c r="AA4276" s="775"/>
      <c r="AB4276" s="775"/>
    </row>
    <row r="4277" spans="1:28" s="43" customFormat="1" x14ac:dyDescent="0.2">
      <c r="A4277" s="776"/>
      <c r="B4277" s="780"/>
      <c r="D4277" s="779"/>
      <c r="E4277" s="779"/>
      <c r="F4277" s="778"/>
      <c r="G4277" s="777"/>
      <c r="H4277" s="776"/>
      <c r="I4277" s="776"/>
      <c r="J4277" s="776"/>
      <c r="K4277" s="776"/>
      <c r="L4277" s="776"/>
      <c r="M4277" s="776"/>
      <c r="N4277" s="776"/>
      <c r="O4277" s="776"/>
      <c r="P4277" s="776"/>
      <c r="Q4277" s="776"/>
      <c r="R4277" s="776"/>
      <c r="S4277" s="776"/>
      <c r="T4277" s="776"/>
      <c r="U4277" s="776"/>
      <c r="V4277" s="46"/>
      <c r="W4277" s="46"/>
      <c r="X4277" s="775"/>
      <c r="Y4277" s="775"/>
      <c r="Z4277" s="775"/>
      <c r="AA4277" s="775"/>
      <c r="AB4277" s="775"/>
    </row>
    <row r="4278" spans="1:28" s="43" customFormat="1" x14ac:dyDescent="0.2">
      <c r="A4278" s="776"/>
      <c r="B4278" s="780"/>
      <c r="D4278" s="779"/>
      <c r="E4278" s="779"/>
      <c r="F4278" s="778"/>
      <c r="G4278" s="777"/>
      <c r="H4278" s="776"/>
      <c r="I4278" s="776"/>
      <c r="J4278" s="776"/>
      <c r="K4278" s="776"/>
      <c r="L4278" s="776"/>
      <c r="M4278" s="776"/>
      <c r="N4278" s="776"/>
      <c r="O4278" s="776"/>
      <c r="P4278" s="776"/>
      <c r="Q4278" s="776"/>
      <c r="R4278" s="776"/>
      <c r="S4278" s="776"/>
      <c r="T4278" s="776"/>
      <c r="U4278" s="776"/>
      <c r="V4278" s="46"/>
      <c r="W4278" s="46"/>
      <c r="X4278" s="775"/>
      <c r="Y4278" s="775"/>
      <c r="Z4278" s="775"/>
      <c r="AA4278" s="775"/>
      <c r="AB4278" s="775"/>
    </row>
    <row r="4279" spans="1:28" s="43" customFormat="1" x14ac:dyDescent="0.2">
      <c r="A4279" s="776"/>
      <c r="B4279" s="780"/>
      <c r="D4279" s="779"/>
      <c r="E4279" s="779"/>
      <c r="F4279" s="778"/>
      <c r="G4279" s="777"/>
      <c r="H4279" s="776"/>
      <c r="I4279" s="776"/>
      <c r="J4279" s="776"/>
      <c r="K4279" s="776"/>
      <c r="L4279" s="776"/>
      <c r="M4279" s="776"/>
      <c r="N4279" s="776"/>
      <c r="O4279" s="776"/>
      <c r="P4279" s="776"/>
      <c r="Q4279" s="776"/>
      <c r="R4279" s="776"/>
      <c r="S4279" s="776"/>
      <c r="T4279" s="776"/>
      <c r="U4279" s="776"/>
      <c r="V4279" s="46"/>
      <c r="W4279" s="46"/>
      <c r="X4279" s="775"/>
      <c r="Y4279" s="775"/>
      <c r="Z4279" s="775"/>
      <c r="AA4279" s="775"/>
      <c r="AB4279" s="775"/>
    </row>
    <row r="4280" spans="1:28" s="43" customFormat="1" x14ac:dyDescent="0.2">
      <c r="A4280" s="776"/>
      <c r="B4280" s="780"/>
      <c r="D4280" s="779"/>
      <c r="E4280" s="779"/>
      <c r="F4280" s="778"/>
      <c r="G4280" s="777"/>
      <c r="H4280" s="776"/>
      <c r="I4280" s="776"/>
      <c r="J4280" s="776"/>
      <c r="K4280" s="776"/>
      <c r="L4280" s="776"/>
      <c r="M4280" s="776"/>
      <c r="N4280" s="776"/>
      <c r="O4280" s="776"/>
      <c r="P4280" s="776"/>
      <c r="Q4280" s="776"/>
      <c r="R4280" s="776"/>
      <c r="S4280" s="776"/>
      <c r="T4280" s="776"/>
      <c r="U4280" s="776"/>
      <c r="V4280" s="46"/>
      <c r="W4280" s="46"/>
      <c r="X4280" s="775"/>
      <c r="Y4280" s="775"/>
      <c r="Z4280" s="775"/>
      <c r="AA4280" s="775"/>
      <c r="AB4280" s="775"/>
    </row>
    <row r="4281" spans="1:28" s="43" customFormat="1" x14ac:dyDescent="0.2">
      <c r="A4281" s="776"/>
      <c r="B4281" s="780"/>
      <c r="D4281" s="779"/>
      <c r="E4281" s="779"/>
      <c r="F4281" s="778"/>
      <c r="G4281" s="777"/>
      <c r="H4281" s="776"/>
      <c r="I4281" s="776"/>
      <c r="J4281" s="776"/>
      <c r="K4281" s="776"/>
      <c r="L4281" s="776"/>
      <c r="M4281" s="776"/>
      <c r="N4281" s="776"/>
      <c r="O4281" s="776"/>
      <c r="P4281" s="776"/>
      <c r="Q4281" s="776"/>
      <c r="R4281" s="776"/>
      <c r="S4281" s="776"/>
      <c r="T4281" s="776"/>
      <c r="U4281" s="776"/>
      <c r="V4281" s="46"/>
      <c r="W4281" s="46"/>
      <c r="X4281" s="775"/>
      <c r="Y4281" s="775"/>
      <c r="Z4281" s="775"/>
      <c r="AA4281" s="775"/>
      <c r="AB4281" s="775"/>
    </row>
    <row r="4282" spans="1:28" s="43" customFormat="1" x14ac:dyDescent="0.2">
      <c r="A4282" s="776"/>
      <c r="B4282" s="780"/>
      <c r="D4282" s="779"/>
      <c r="E4282" s="779"/>
      <c r="F4282" s="778"/>
      <c r="G4282" s="777"/>
      <c r="H4282" s="776"/>
      <c r="I4282" s="776"/>
      <c r="J4282" s="776"/>
      <c r="K4282" s="776"/>
      <c r="L4282" s="776"/>
      <c r="M4282" s="776"/>
      <c r="N4282" s="776"/>
      <c r="O4282" s="776"/>
      <c r="P4282" s="776"/>
      <c r="Q4282" s="776"/>
      <c r="R4282" s="776"/>
      <c r="S4282" s="776"/>
      <c r="T4282" s="776"/>
      <c r="U4282" s="776"/>
      <c r="V4282" s="46"/>
      <c r="W4282" s="46"/>
      <c r="X4282" s="775"/>
      <c r="Y4282" s="775"/>
      <c r="Z4282" s="775"/>
      <c r="AA4282" s="775"/>
      <c r="AB4282" s="775"/>
    </row>
    <row r="4283" spans="1:28" s="43" customFormat="1" x14ac:dyDescent="0.2">
      <c r="A4283" s="776"/>
      <c r="B4283" s="780"/>
      <c r="D4283" s="779"/>
      <c r="E4283" s="779"/>
      <c r="F4283" s="778"/>
      <c r="G4283" s="777"/>
      <c r="H4283" s="776"/>
      <c r="I4283" s="776"/>
      <c r="J4283" s="776"/>
      <c r="K4283" s="776"/>
      <c r="L4283" s="776"/>
      <c r="M4283" s="776"/>
      <c r="N4283" s="776"/>
      <c r="O4283" s="776"/>
      <c r="P4283" s="776"/>
      <c r="Q4283" s="776"/>
      <c r="R4283" s="776"/>
      <c r="S4283" s="776"/>
      <c r="T4283" s="776"/>
      <c r="U4283" s="776"/>
      <c r="V4283" s="46"/>
      <c r="W4283" s="46"/>
      <c r="X4283" s="775"/>
      <c r="Y4283" s="775"/>
      <c r="Z4283" s="775"/>
      <c r="AA4283" s="775"/>
      <c r="AB4283" s="775"/>
    </row>
    <row r="4284" spans="1:28" s="43" customFormat="1" x14ac:dyDescent="0.2">
      <c r="A4284" s="776"/>
      <c r="B4284" s="780"/>
      <c r="D4284" s="779"/>
      <c r="E4284" s="779"/>
      <c r="F4284" s="778"/>
      <c r="G4284" s="777"/>
      <c r="H4284" s="776"/>
      <c r="I4284" s="776"/>
      <c r="J4284" s="776"/>
      <c r="K4284" s="776"/>
      <c r="L4284" s="776"/>
      <c r="M4284" s="776"/>
      <c r="N4284" s="776"/>
      <c r="O4284" s="776"/>
      <c r="P4284" s="776"/>
      <c r="Q4284" s="776"/>
      <c r="R4284" s="776"/>
      <c r="S4284" s="776"/>
      <c r="T4284" s="776"/>
      <c r="U4284" s="776"/>
      <c r="V4284" s="46"/>
      <c r="W4284" s="46"/>
      <c r="X4284" s="775"/>
      <c r="Y4284" s="775"/>
      <c r="Z4284" s="775"/>
      <c r="AA4284" s="775"/>
      <c r="AB4284" s="775"/>
    </row>
    <row r="4285" spans="1:28" s="43" customFormat="1" x14ac:dyDescent="0.2">
      <c r="A4285" s="776"/>
      <c r="B4285" s="780"/>
      <c r="D4285" s="779"/>
      <c r="E4285" s="779"/>
      <c r="F4285" s="778"/>
      <c r="G4285" s="777"/>
      <c r="H4285" s="776"/>
      <c r="I4285" s="776"/>
      <c r="J4285" s="776"/>
      <c r="K4285" s="776"/>
      <c r="L4285" s="776"/>
      <c r="M4285" s="776"/>
      <c r="N4285" s="776"/>
      <c r="O4285" s="776"/>
      <c r="P4285" s="776"/>
      <c r="Q4285" s="776"/>
      <c r="R4285" s="776"/>
      <c r="S4285" s="776"/>
      <c r="T4285" s="776"/>
      <c r="U4285" s="776"/>
      <c r="V4285" s="46"/>
      <c r="W4285" s="46"/>
      <c r="X4285" s="775"/>
      <c r="Y4285" s="775"/>
      <c r="Z4285" s="775"/>
      <c r="AA4285" s="775"/>
      <c r="AB4285" s="775"/>
    </row>
    <row r="4286" spans="1:28" s="43" customFormat="1" x14ac:dyDescent="0.2">
      <c r="A4286" s="776"/>
      <c r="B4286" s="780"/>
      <c r="D4286" s="779"/>
      <c r="E4286" s="779"/>
      <c r="F4286" s="778"/>
      <c r="G4286" s="777"/>
      <c r="H4286" s="776"/>
      <c r="I4286" s="776"/>
      <c r="J4286" s="776"/>
      <c r="K4286" s="776"/>
      <c r="L4286" s="776"/>
      <c r="M4286" s="776"/>
      <c r="N4286" s="776"/>
      <c r="O4286" s="776"/>
      <c r="P4286" s="776"/>
      <c r="Q4286" s="776"/>
      <c r="R4286" s="776"/>
      <c r="S4286" s="776"/>
      <c r="T4286" s="776"/>
      <c r="U4286" s="776"/>
      <c r="V4286" s="46"/>
      <c r="W4286" s="46"/>
      <c r="X4286" s="775"/>
      <c r="Y4286" s="775"/>
      <c r="Z4286" s="775"/>
      <c r="AA4286" s="775"/>
      <c r="AB4286" s="775"/>
    </row>
    <row r="4287" spans="1:28" s="43" customFormat="1" x14ac:dyDescent="0.2">
      <c r="A4287" s="776"/>
      <c r="B4287" s="780"/>
      <c r="D4287" s="779"/>
      <c r="E4287" s="779"/>
      <c r="F4287" s="778"/>
      <c r="G4287" s="777"/>
      <c r="H4287" s="776"/>
      <c r="I4287" s="776"/>
      <c r="J4287" s="776"/>
      <c r="K4287" s="776"/>
      <c r="L4287" s="776"/>
      <c r="M4287" s="776"/>
      <c r="N4287" s="776"/>
      <c r="O4287" s="776"/>
      <c r="P4287" s="776"/>
      <c r="Q4287" s="776"/>
      <c r="R4287" s="776"/>
      <c r="S4287" s="776"/>
      <c r="T4287" s="776"/>
      <c r="U4287" s="776"/>
      <c r="V4287" s="46"/>
      <c r="W4287" s="46"/>
      <c r="X4287" s="775"/>
      <c r="Y4287" s="775"/>
      <c r="Z4287" s="775"/>
      <c r="AA4287" s="775"/>
      <c r="AB4287" s="775"/>
    </row>
    <row r="4288" spans="1:28" s="43" customFormat="1" x14ac:dyDescent="0.2">
      <c r="A4288" s="776"/>
      <c r="B4288" s="780"/>
      <c r="D4288" s="779"/>
      <c r="E4288" s="779"/>
      <c r="F4288" s="778"/>
      <c r="G4288" s="777"/>
      <c r="H4288" s="776"/>
      <c r="I4288" s="776"/>
      <c r="J4288" s="776"/>
      <c r="K4288" s="776"/>
      <c r="L4288" s="776"/>
      <c r="M4288" s="776"/>
      <c r="N4288" s="776"/>
      <c r="O4288" s="776"/>
      <c r="P4288" s="776"/>
      <c r="Q4288" s="776"/>
      <c r="R4288" s="776"/>
      <c r="S4288" s="776"/>
      <c r="T4288" s="776"/>
      <c r="U4288" s="776"/>
      <c r="V4288" s="46"/>
      <c r="W4288" s="46"/>
      <c r="X4288" s="775"/>
      <c r="Y4288" s="775"/>
      <c r="Z4288" s="775"/>
      <c r="AA4288" s="775"/>
      <c r="AB4288" s="775"/>
    </row>
    <row r="4289" spans="1:28" s="43" customFormat="1" x14ac:dyDescent="0.2">
      <c r="A4289" s="776"/>
      <c r="B4289" s="780"/>
      <c r="D4289" s="779"/>
      <c r="E4289" s="779"/>
      <c r="F4289" s="778"/>
      <c r="G4289" s="777"/>
      <c r="H4289" s="776"/>
      <c r="I4289" s="776"/>
      <c r="J4289" s="776"/>
      <c r="K4289" s="776"/>
      <c r="L4289" s="776"/>
      <c r="M4289" s="776"/>
      <c r="N4289" s="776"/>
      <c r="O4289" s="776"/>
      <c r="P4289" s="776"/>
      <c r="Q4289" s="776"/>
      <c r="R4289" s="776"/>
      <c r="S4289" s="776"/>
      <c r="T4289" s="776"/>
      <c r="U4289" s="776"/>
      <c r="V4289" s="46"/>
      <c r="W4289" s="46"/>
      <c r="X4289" s="775"/>
      <c r="Y4289" s="775"/>
      <c r="Z4289" s="775"/>
      <c r="AA4289" s="775"/>
      <c r="AB4289" s="775"/>
    </row>
    <row r="4290" spans="1:28" s="43" customFormat="1" x14ac:dyDescent="0.2">
      <c r="A4290" s="776"/>
      <c r="B4290" s="780"/>
      <c r="D4290" s="779"/>
      <c r="E4290" s="779"/>
      <c r="F4290" s="778"/>
      <c r="G4290" s="777"/>
      <c r="H4290" s="776"/>
      <c r="I4290" s="776"/>
      <c r="J4290" s="776"/>
      <c r="K4290" s="776"/>
      <c r="L4290" s="776"/>
      <c r="M4290" s="776"/>
      <c r="N4290" s="776"/>
      <c r="O4290" s="776"/>
      <c r="P4290" s="776"/>
      <c r="Q4290" s="776"/>
      <c r="R4290" s="776"/>
      <c r="S4290" s="776"/>
      <c r="T4290" s="776"/>
      <c r="U4290" s="776"/>
      <c r="V4290" s="46"/>
      <c r="W4290" s="46"/>
      <c r="X4290" s="775"/>
      <c r="Y4290" s="775"/>
      <c r="Z4290" s="775"/>
      <c r="AA4290" s="775"/>
      <c r="AB4290" s="775"/>
    </row>
    <row r="4291" spans="1:28" s="43" customFormat="1" x14ac:dyDescent="0.2">
      <c r="A4291" s="776"/>
      <c r="B4291" s="780"/>
      <c r="D4291" s="779"/>
      <c r="E4291" s="779"/>
      <c r="F4291" s="778"/>
      <c r="G4291" s="777"/>
      <c r="H4291" s="776"/>
      <c r="I4291" s="776"/>
      <c r="J4291" s="776"/>
      <c r="K4291" s="776"/>
      <c r="L4291" s="776"/>
      <c r="M4291" s="776"/>
      <c r="N4291" s="776"/>
      <c r="O4291" s="776"/>
      <c r="P4291" s="776"/>
      <c r="Q4291" s="776"/>
      <c r="R4291" s="776"/>
      <c r="S4291" s="776"/>
      <c r="T4291" s="776"/>
      <c r="U4291" s="776"/>
      <c r="V4291" s="46"/>
      <c r="W4291" s="46"/>
      <c r="X4291" s="775"/>
      <c r="Y4291" s="775"/>
      <c r="Z4291" s="775"/>
      <c r="AA4291" s="775"/>
      <c r="AB4291" s="775"/>
    </row>
    <row r="4292" spans="1:28" s="43" customFormat="1" x14ac:dyDescent="0.2">
      <c r="A4292" s="776"/>
      <c r="B4292" s="780"/>
      <c r="D4292" s="779"/>
      <c r="E4292" s="779"/>
      <c r="F4292" s="778"/>
      <c r="G4292" s="777"/>
      <c r="H4292" s="776"/>
      <c r="I4292" s="776"/>
      <c r="J4292" s="776"/>
      <c r="K4292" s="776"/>
      <c r="L4292" s="776"/>
      <c r="M4292" s="776"/>
      <c r="N4292" s="776"/>
      <c r="O4292" s="776"/>
      <c r="P4292" s="776"/>
      <c r="Q4292" s="776"/>
      <c r="R4292" s="776"/>
      <c r="S4292" s="776"/>
      <c r="T4292" s="776"/>
      <c r="U4292" s="776"/>
      <c r="V4292" s="46"/>
      <c r="W4292" s="46"/>
      <c r="X4292" s="775"/>
      <c r="Y4292" s="775"/>
      <c r="Z4292" s="775"/>
      <c r="AA4292" s="775"/>
      <c r="AB4292" s="775"/>
    </row>
    <row r="4293" spans="1:28" s="43" customFormat="1" x14ac:dyDescent="0.2">
      <c r="A4293" s="776"/>
      <c r="B4293" s="780"/>
      <c r="D4293" s="779"/>
      <c r="E4293" s="779"/>
      <c r="F4293" s="778"/>
      <c r="G4293" s="777"/>
      <c r="H4293" s="776"/>
      <c r="I4293" s="776"/>
      <c r="J4293" s="776"/>
      <c r="K4293" s="776"/>
      <c r="L4293" s="776"/>
      <c r="M4293" s="776"/>
      <c r="N4293" s="776"/>
      <c r="O4293" s="776"/>
      <c r="P4293" s="776"/>
      <c r="Q4293" s="776"/>
      <c r="R4293" s="776"/>
      <c r="S4293" s="776"/>
      <c r="T4293" s="776"/>
      <c r="U4293" s="776"/>
      <c r="V4293" s="46"/>
      <c r="W4293" s="46"/>
      <c r="X4293" s="775"/>
      <c r="Y4293" s="775"/>
      <c r="Z4293" s="775"/>
      <c r="AA4293" s="775"/>
      <c r="AB4293" s="775"/>
    </row>
    <row r="4294" spans="1:28" s="43" customFormat="1" x14ac:dyDescent="0.2">
      <c r="A4294" s="776"/>
      <c r="B4294" s="780"/>
      <c r="D4294" s="779"/>
      <c r="E4294" s="779"/>
      <c r="F4294" s="778"/>
      <c r="G4294" s="777"/>
      <c r="H4294" s="776"/>
      <c r="I4294" s="776"/>
      <c r="J4294" s="776"/>
      <c r="K4294" s="776"/>
      <c r="L4294" s="776"/>
      <c r="M4294" s="776"/>
      <c r="N4294" s="776"/>
      <c r="O4294" s="776"/>
      <c r="P4294" s="776"/>
      <c r="Q4294" s="776"/>
      <c r="R4294" s="776"/>
      <c r="S4294" s="776"/>
      <c r="T4294" s="776"/>
      <c r="U4294" s="776"/>
      <c r="V4294" s="46"/>
      <c r="W4294" s="46"/>
      <c r="X4294" s="775"/>
      <c r="Y4294" s="775"/>
      <c r="Z4294" s="775"/>
      <c r="AA4294" s="775"/>
      <c r="AB4294" s="775"/>
    </row>
    <row r="4295" spans="1:28" s="43" customFormat="1" x14ac:dyDescent="0.2">
      <c r="A4295" s="776"/>
      <c r="B4295" s="780"/>
      <c r="D4295" s="779"/>
      <c r="E4295" s="779"/>
      <c r="F4295" s="778"/>
      <c r="G4295" s="777"/>
      <c r="H4295" s="776"/>
      <c r="I4295" s="776"/>
      <c r="J4295" s="776"/>
      <c r="K4295" s="776"/>
      <c r="L4295" s="776"/>
      <c r="M4295" s="776"/>
      <c r="N4295" s="776"/>
      <c r="O4295" s="776"/>
      <c r="P4295" s="776"/>
      <c r="Q4295" s="776"/>
      <c r="R4295" s="776"/>
      <c r="S4295" s="776"/>
      <c r="T4295" s="776"/>
      <c r="U4295" s="776"/>
      <c r="V4295" s="46"/>
      <c r="W4295" s="46"/>
      <c r="X4295" s="775"/>
      <c r="Y4295" s="775"/>
      <c r="Z4295" s="775"/>
      <c r="AA4295" s="775"/>
      <c r="AB4295" s="775"/>
    </row>
    <row r="4296" spans="1:28" s="43" customFormat="1" x14ac:dyDescent="0.2">
      <c r="A4296" s="776"/>
      <c r="B4296" s="780"/>
      <c r="D4296" s="779"/>
      <c r="E4296" s="779"/>
      <c r="F4296" s="778"/>
      <c r="G4296" s="777"/>
      <c r="H4296" s="776"/>
      <c r="I4296" s="776"/>
      <c r="J4296" s="776"/>
      <c r="K4296" s="776"/>
      <c r="L4296" s="776"/>
      <c r="M4296" s="776"/>
      <c r="N4296" s="776"/>
      <c r="O4296" s="776"/>
      <c r="P4296" s="776"/>
      <c r="Q4296" s="776"/>
      <c r="R4296" s="776"/>
      <c r="S4296" s="776"/>
      <c r="T4296" s="776"/>
      <c r="U4296" s="776"/>
      <c r="V4296" s="46"/>
      <c r="W4296" s="46"/>
      <c r="X4296" s="775"/>
      <c r="Y4296" s="775"/>
      <c r="Z4296" s="775"/>
      <c r="AA4296" s="775"/>
      <c r="AB4296" s="775"/>
    </row>
    <row r="4297" spans="1:28" s="43" customFormat="1" x14ac:dyDescent="0.2">
      <c r="A4297" s="776"/>
      <c r="B4297" s="780"/>
      <c r="D4297" s="779"/>
      <c r="E4297" s="779"/>
      <c r="F4297" s="778"/>
      <c r="G4297" s="777"/>
      <c r="H4297" s="776"/>
      <c r="I4297" s="776"/>
      <c r="J4297" s="776"/>
      <c r="K4297" s="776"/>
      <c r="L4297" s="776"/>
      <c r="M4297" s="776"/>
      <c r="N4297" s="776"/>
      <c r="O4297" s="776"/>
      <c r="P4297" s="776"/>
      <c r="Q4297" s="776"/>
      <c r="R4297" s="776"/>
      <c r="S4297" s="776"/>
      <c r="T4297" s="776"/>
      <c r="U4297" s="776"/>
      <c r="V4297" s="46"/>
      <c r="W4297" s="46"/>
      <c r="X4297" s="775"/>
      <c r="Y4297" s="775"/>
      <c r="Z4297" s="775"/>
      <c r="AA4297" s="775"/>
      <c r="AB4297" s="775"/>
    </row>
    <row r="4298" spans="1:28" s="43" customFormat="1" x14ac:dyDescent="0.2">
      <c r="A4298" s="776"/>
      <c r="B4298" s="780"/>
      <c r="D4298" s="779"/>
      <c r="E4298" s="779"/>
      <c r="F4298" s="778"/>
      <c r="G4298" s="777"/>
      <c r="H4298" s="776"/>
      <c r="I4298" s="776"/>
      <c r="J4298" s="776"/>
      <c r="K4298" s="776"/>
      <c r="L4298" s="776"/>
      <c r="M4298" s="776"/>
      <c r="N4298" s="776"/>
      <c r="O4298" s="776"/>
      <c r="P4298" s="776"/>
      <c r="Q4298" s="776"/>
      <c r="R4298" s="776"/>
      <c r="S4298" s="776"/>
      <c r="T4298" s="776"/>
      <c r="U4298" s="776"/>
      <c r="V4298" s="46"/>
      <c r="W4298" s="46"/>
      <c r="X4298" s="775"/>
      <c r="Y4298" s="775"/>
      <c r="Z4298" s="775"/>
      <c r="AA4298" s="775"/>
      <c r="AB4298" s="775"/>
    </row>
    <row r="4299" spans="1:28" s="43" customFormat="1" x14ac:dyDescent="0.2">
      <c r="A4299" s="776"/>
      <c r="B4299" s="780"/>
      <c r="D4299" s="779"/>
      <c r="E4299" s="779"/>
      <c r="F4299" s="778"/>
      <c r="G4299" s="777"/>
      <c r="H4299" s="776"/>
      <c r="I4299" s="776"/>
      <c r="J4299" s="776"/>
      <c r="K4299" s="776"/>
      <c r="L4299" s="776"/>
      <c r="M4299" s="776"/>
      <c r="N4299" s="776"/>
      <c r="O4299" s="776"/>
      <c r="P4299" s="776"/>
      <c r="Q4299" s="776"/>
      <c r="R4299" s="776"/>
      <c r="S4299" s="776"/>
      <c r="T4299" s="776"/>
      <c r="U4299" s="776"/>
      <c r="V4299" s="46"/>
      <c r="W4299" s="46"/>
      <c r="X4299" s="775"/>
      <c r="Y4299" s="775"/>
      <c r="Z4299" s="775"/>
      <c r="AA4299" s="775"/>
      <c r="AB4299" s="775"/>
    </row>
    <row r="4300" spans="1:28" s="43" customFormat="1" x14ac:dyDescent="0.2">
      <c r="A4300" s="776"/>
      <c r="B4300" s="780"/>
      <c r="D4300" s="779"/>
      <c r="E4300" s="779"/>
      <c r="F4300" s="778"/>
      <c r="G4300" s="777"/>
      <c r="H4300" s="776"/>
      <c r="I4300" s="776"/>
      <c r="J4300" s="776"/>
      <c r="K4300" s="776"/>
      <c r="L4300" s="776"/>
      <c r="M4300" s="776"/>
      <c r="N4300" s="776"/>
      <c r="O4300" s="776"/>
      <c r="P4300" s="776"/>
      <c r="Q4300" s="776"/>
      <c r="R4300" s="776"/>
      <c r="S4300" s="776"/>
      <c r="T4300" s="776"/>
      <c r="U4300" s="776"/>
      <c r="V4300" s="46"/>
      <c r="W4300" s="46"/>
      <c r="X4300" s="775"/>
      <c r="Y4300" s="775"/>
      <c r="Z4300" s="775"/>
      <c r="AA4300" s="775"/>
      <c r="AB4300" s="775"/>
    </row>
    <row r="4301" spans="1:28" s="43" customFormat="1" x14ac:dyDescent="0.2">
      <c r="A4301" s="776"/>
      <c r="B4301" s="780"/>
      <c r="D4301" s="779"/>
      <c r="E4301" s="779"/>
      <c r="F4301" s="778"/>
      <c r="G4301" s="777"/>
      <c r="H4301" s="776"/>
      <c r="I4301" s="776"/>
      <c r="J4301" s="776"/>
      <c r="K4301" s="776"/>
      <c r="L4301" s="776"/>
      <c r="M4301" s="776"/>
      <c r="N4301" s="776"/>
      <c r="O4301" s="776"/>
      <c r="P4301" s="776"/>
      <c r="Q4301" s="776"/>
      <c r="R4301" s="776"/>
      <c r="S4301" s="776"/>
      <c r="T4301" s="776"/>
      <c r="U4301" s="776"/>
      <c r="V4301" s="46"/>
      <c r="W4301" s="46"/>
      <c r="X4301" s="775"/>
      <c r="Y4301" s="775"/>
      <c r="Z4301" s="775"/>
      <c r="AA4301" s="775"/>
      <c r="AB4301" s="775"/>
    </row>
    <row r="4302" spans="1:28" s="43" customFormat="1" x14ac:dyDescent="0.2">
      <c r="A4302" s="776"/>
      <c r="B4302" s="780"/>
      <c r="D4302" s="779"/>
      <c r="E4302" s="779"/>
      <c r="F4302" s="778"/>
      <c r="G4302" s="777"/>
      <c r="H4302" s="776"/>
      <c r="I4302" s="776"/>
      <c r="J4302" s="776"/>
      <c r="K4302" s="776"/>
      <c r="L4302" s="776"/>
      <c r="M4302" s="776"/>
      <c r="N4302" s="776"/>
      <c r="O4302" s="776"/>
      <c r="P4302" s="776"/>
      <c r="Q4302" s="776"/>
      <c r="R4302" s="776"/>
      <c r="S4302" s="776"/>
      <c r="T4302" s="776"/>
      <c r="U4302" s="776"/>
      <c r="V4302" s="46"/>
      <c r="W4302" s="46"/>
      <c r="X4302" s="775"/>
      <c r="Y4302" s="775"/>
      <c r="Z4302" s="775"/>
      <c r="AA4302" s="775"/>
      <c r="AB4302" s="775"/>
    </row>
    <row r="4303" spans="1:28" s="43" customFormat="1" x14ac:dyDescent="0.2">
      <c r="A4303" s="776"/>
      <c r="B4303" s="780"/>
      <c r="D4303" s="779"/>
      <c r="E4303" s="779"/>
      <c r="F4303" s="778"/>
      <c r="G4303" s="777"/>
      <c r="H4303" s="776"/>
      <c r="I4303" s="776"/>
      <c r="J4303" s="776"/>
      <c r="K4303" s="776"/>
      <c r="L4303" s="776"/>
      <c r="M4303" s="776"/>
      <c r="N4303" s="776"/>
      <c r="O4303" s="776"/>
      <c r="P4303" s="776"/>
      <c r="Q4303" s="776"/>
      <c r="R4303" s="776"/>
      <c r="S4303" s="776"/>
      <c r="T4303" s="776"/>
      <c r="U4303" s="776"/>
      <c r="V4303" s="46"/>
      <c r="W4303" s="46"/>
      <c r="X4303" s="775"/>
      <c r="Y4303" s="775"/>
      <c r="Z4303" s="775"/>
      <c r="AA4303" s="775"/>
      <c r="AB4303" s="775"/>
    </row>
    <row r="4304" spans="1:28" s="43" customFormat="1" x14ac:dyDescent="0.2">
      <c r="A4304" s="776"/>
      <c r="B4304" s="780"/>
      <c r="D4304" s="779"/>
      <c r="E4304" s="779"/>
      <c r="F4304" s="778"/>
      <c r="G4304" s="777"/>
      <c r="H4304" s="776"/>
      <c r="I4304" s="776"/>
      <c r="J4304" s="776"/>
      <c r="K4304" s="776"/>
      <c r="L4304" s="776"/>
      <c r="M4304" s="776"/>
      <c r="N4304" s="776"/>
      <c r="O4304" s="776"/>
      <c r="P4304" s="776"/>
      <c r="Q4304" s="776"/>
      <c r="R4304" s="776"/>
      <c r="S4304" s="776"/>
      <c r="T4304" s="776"/>
      <c r="U4304" s="776"/>
      <c r="V4304" s="46"/>
      <c r="W4304" s="46"/>
      <c r="X4304" s="775"/>
      <c r="Y4304" s="775"/>
      <c r="Z4304" s="775"/>
      <c r="AA4304" s="775"/>
      <c r="AB4304" s="775"/>
    </row>
    <row r="4305" spans="1:28" s="43" customFormat="1" x14ac:dyDescent="0.2">
      <c r="A4305" s="776"/>
      <c r="B4305" s="780"/>
      <c r="D4305" s="779"/>
      <c r="E4305" s="779"/>
      <c r="F4305" s="778"/>
      <c r="G4305" s="777"/>
      <c r="H4305" s="776"/>
      <c r="I4305" s="776"/>
      <c r="J4305" s="776"/>
      <c r="K4305" s="776"/>
      <c r="L4305" s="776"/>
      <c r="M4305" s="776"/>
      <c r="N4305" s="776"/>
      <c r="O4305" s="776"/>
      <c r="P4305" s="776"/>
      <c r="Q4305" s="776"/>
      <c r="R4305" s="776"/>
      <c r="S4305" s="776"/>
      <c r="T4305" s="776"/>
      <c r="U4305" s="776"/>
      <c r="V4305" s="46"/>
      <c r="W4305" s="46"/>
      <c r="X4305" s="775"/>
      <c r="Y4305" s="775"/>
      <c r="Z4305" s="775"/>
      <c r="AA4305" s="775"/>
      <c r="AB4305" s="775"/>
    </row>
    <row r="4306" spans="1:28" s="43" customFormat="1" x14ac:dyDescent="0.2">
      <c r="A4306" s="776"/>
      <c r="B4306" s="780"/>
      <c r="D4306" s="779"/>
      <c r="E4306" s="779"/>
      <c r="F4306" s="778"/>
      <c r="G4306" s="777"/>
      <c r="H4306" s="776"/>
      <c r="I4306" s="776"/>
      <c r="J4306" s="776"/>
      <c r="K4306" s="776"/>
      <c r="L4306" s="776"/>
      <c r="M4306" s="776"/>
      <c r="N4306" s="776"/>
      <c r="O4306" s="776"/>
      <c r="P4306" s="776"/>
      <c r="Q4306" s="776"/>
      <c r="R4306" s="776"/>
      <c r="S4306" s="776"/>
      <c r="T4306" s="776"/>
      <c r="U4306" s="776"/>
      <c r="V4306" s="46"/>
      <c r="W4306" s="46"/>
      <c r="X4306" s="775"/>
      <c r="Y4306" s="775"/>
      <c r="Z4306" s="775"/>
      <c r="AA4306" s="775"/>
      <c r="AB4306" s="775"/>
    </row>
    <row r="4307" spans="1:28" s="43" customFormat="1" x14ac:dyDescent="0.2">
      <c r="A4307" s="776"/>
      <c r="B4307" s="780"/>
      <c r="D4307" s="779"/>
      <c r="E4307" s="779"/>
      <c r="F4307" s="778"/>
      <c r="G4307" s="777"/>
      <c r="H4307" s="776"/>
      <c r="I4307" s="776"/>
      <c r="J4307" s="776"/>
      <c r="K4307" s="776"/>
      <c r="L4307" s="776"/>
      <c r="M4307" s="776"/>
      <c r="N4307" s="776"/>
      <c r="O4307" s="776"/>
      <c r="P4307" s="776"/>
      <c r="Q4307" s="776"/>
      <c r="R4307" s="776"/>
      <c r="S4307" s="776"/>
      <c r="T4307" s="776"/>
      <c r="U4307" s="776"/>
      <c r="V4307" s="46"/>
      <c r="W4307" s="46"/>
      <c r="X4307" s="775"/>
      <c r="Y4307" s="775"/>
      <c r="Z4307" s="775"/>
      <c r="AA4307" s="775"/>
      <c r="AB4307" s="775"/>
    </row>
    <row r="4308" spans="1:28" s="43" customFormat="1" x14ac:dyDescent="0.2">
      <c r="A4308" s="776"/>
      <c r="B4308" s="780"/>
      <c r="D4308" s="779"/>
      <c r="E4308" s="779"/>
      <c r="F4308" s="778"/>
      <c r="G4308" s="777"/>
      <c r="H4308" s="776"/>
      <c r="I4308" s="776"/>
      <c r="J4308" s="776"/>
      <c r="K4308" s="776"/>
      <c r="L4308" s="776"/>
      <c r="M4308" s="776"/>
      <c r="N4308" s="776"/>
      <c r="O4308" s="776"/>
      <c r="P4308" s="776"/>
      <c r="Q4308" s="776"/>
      <c r="R4308" s="776"/>
      <c r="S4308" s="776"/>
      <c r="T4308" s="776"/>
      <c r="U4308" s="776"/>
      <c r="V4308" s="46"/>
      <c r="W4308" s="46"/>
      <c r="X4308" s="775"/>
      <c r="Y4308" s="775"/>
      <c r="Z4308" s="775"/>
      <c r="AA4308" s="775"/>
      <c r="AB4308" s="775"/>
    </row>
    <row r="4309" spans="1:28" s="43" customFormat="1" x14ac:dyDescent="0.2">
      <c r="A4309" s="776"/>
      <c r="B4309" s="780"/>
      <c r="D4309" s="779"/>
      <c r="E4309" s="779"/>
      <c r="F4309" s="778"/>
      <c r="G4309" s="777"/>
      <c r="H4309" s="776"/>
      <c r="I4309" s="776"/>
      <c r="J4309" s="776"/>
      <c r="K4309" s="776"/>
      <c r="L4309" s="776"/>
      <c r="M4309" s="776"/>
      <c r="N4309" s="776"/>
      <c r="O4309" s="776"/>
      <c r="P4309" s="776"/>
      <c r="Q4309" s="776"/>
      <c r="R4309" s="776"/>
      <c r="S4309" s="776"/>
      <c r="T4309" s="776"/>
      <c r="U4309" s="776"/>
      <c r="V4309" s="46"/>
      <c r="W4309" s="46"/>
      <c r="X4309" s="775"/>
      <c r="Y4309" s="775"/>
      <c r="Z4309" s="775"/>
      <c r="AA4309" s="775"/>
      <c r="AB4309" s="775"/>
    </row>
    <row r="4310" spans="1:28" s="43" customFormat="1" x14ac:dyDescent="0.2">
      <c r="A4310" s="776"/>
      <c r="B4310" s="780"/>
      <c r="D4310" s="779"/>
      <c r="E4310" s="779"/>
      <c r="F4310" s="778"/>
      <c r="G4310" s="777"/>
      <c r="H4310" s="776"/>
      <c r="I4310" s="776"/>
      <c r="J4310" s="776"/>
      <c r="K4310" s="776"/>
      <c r="L4310" s="776"/>
      <c r="M4310" s="776"/>
      <c r="N4310" s="776"/>
      <c r="O4310" s="776"/>
      <c r="P4310" s="776"/>
      <c r="Q4310" s="776"/>
      <c r="R4310" s="776"/>
      <c r="S4310" s="776"/>
      <c r="T4310" s="776"/>
      <c r="U4310" s="776"/>
      <c r="V4310" s="46"/>
      <c r="W4310" s="46"/>
      <c r="X4310" s="775"/>
      <c r="Y4310" s="775"/>
      <c r="Z4310" s="775"/>
      <c r="AA4310" s="775"/>
      <c r="AB4310" s="775"/>
    </row>
    <row r="4311" spans="1:28" s="43" customFormat="1" x14ac:dyDescent="0.2">
      <c r="A4311" s="776"/>
      <c r="B4311" s="780"/>
      <c r="D4311" s="779"/>
      <c r="E4311" s="779"/>
      <c r="F4311" s="778"/>
      <c r="G4311" s="777"/>
      <c r="H4311" s="776"/>
      <c r="I4311" s="776"/>
      <c r="J4311" s="776"/>
      <c r="K4311" s="776"/>
      <c r="L4311" s="776"/>
      <c r="M4311" s="776"/>
      <c r="N4311" s="776"/>
      <c r="O4311" s="776"/>
      <c r="P4311" s="776"/>
      <c r="Q4311" s="776"/>
      <c r="R4311" s="776"/>
      <c r="S4311" s="776"/>
      <c r="T4311" s="776"/>
      <c r="U4311" s="776"/>
      <c r="V4311" s="46"/>
      <c r="W4311" s="46"/>
      <c r="X4311" s="775"/>
      <c r="Y4311" s="775"/>
      <c r="Z4311" s="775"/>
      <c r="AA4311" s="775"/>
      <c r="AB4311" s="775"/>
    </row>
    <row r="4312" spans="1:28" s="43" customFormat="1" x14ac:dyDescent="0.2">
      <c r="A4312" s="776"/>
      <c r="B4312" s="780"/>
      <c r="D4312" s="779"/>
      <c r="E4312" s="779"/>
      <c r="F4312" s="778"/>
      <c r="G4312" s="777"/>
      <c r="H4312" s="776"/>
      <c r="I4312" s="776"/>
      <c r="J4312" s="776"/>
      <c r="K4312" s="776"/>
      <c r="L4312" s="776"/>
      <c r="M4312" s="776"/>
      <c r="N4312" s="776"/>
      <c r="O4312" s="776"/>
      <c r="P4312" s="776"/>
      <c r="Q4312" s="776"/>
      <c r="R4312" s="776"/>
      <c r="S4312" s="776"/>
      <c r="T4312" s="776"/>
      <c r="U4312" s="776"/>
      <c r="V4312" s="46"/>
      <c r="W4312" s="46"/>
      <c r="X4312" s="775"/>
      <c r="Y4312" s="775"/>
      <c r="Z4312" s="775"/>
      <c r="AA4312" s="775"/>
      <c r="AB4312" s="775"/>
    </row>
    <row r="4313" spans="1:28" s="43" customFormat="1" x14ac:dyDescent="0.2">
      <c r="A4313" s="776"/>
      <c r="B4313" s="780"/>
      <c r="D4313" s="779"/>
      <c r="E4313" s="779"/>
      <c r="F4313" s="778"/>
      <c r="G4313" s="777"/>
      <c r="H4313" s="776"/>
      <c r="I4313" s="776"/>
      <c r="J4313" s="776"/>
      <c r="K4313" s="776"/>
      <c r="L4313" s="776"/>
      <c r="M4313" s="776"/>
      <c r="N4313" s="776"/>
      <c r="O4313" s="776"/>
      <c r="P4313" s="776"/>
      <c r="Q4313" s="776"/>
      <c r="R4313" s="776"/>
      <c r="S4313" s="776"/>
      <c r="T4313" s="776"/>
      <c r="U4313" s="776"/>
      <c r="V4313" s="46"/>
      <c r="W4313" s="46"/>
      <c r="X4313" s="775"/>
      <c r="Y4313" s="775"/>
      <c r="Z4313" s="775"/>
      <c r="AA4313" s="775"/>
      <c r="AB4313" s="775"/>
    </row>
    <row r="4314" spans="1:28" s="43" customFormat="1" x14ac:dyDescent="0.2">
      <c r="A4314" s="776"/>
      <c r="B4314" s="780"/>
      <c r="D4314" s="779"/>
      <c r="E4314" s="779"/>
      <c r="F4314" s="778"/>
      <c r="G4314" s="777"/>
      <c r="H4314" s="776"/>
      <c r="I4314" s="776"/>
      <c r="J4314" s="776"/>
      <c r="K4314" s="776"/>
      <c r="L4314" s="776"/>
      <c r="M4314" s="776"/>
      <c r="N4314" s="776"/>
      <c r="O4314" s="776"/>
      <c r="P4314" s="776"/>
      <c r="Q4314" s="776"/>
      <c r="R4314" s="776"/>
      <c r="S4314" s="776"/>
      <c r="T4314" s="776"/>
      <c r="U4314" s="776"/>
      <c r="V4314" s="46"/>
      <c r="W4314" s="46"/>
      <c r="X4314" s="775"/>
      <c r="Y4314" s="775"/>
      <c r="Z4314" s="775"/>
      <c r="AA4314" s="775"/>
      <c r="AB4314" s="775"/>
    </row>
    <row r="4315" spans="1:28" s="43" customFormat="1" x14ac:dyDescent="0.2">
      <c r="A4315" s="776"/>
      <c r="B4315" s="780"/>
      <c r="D4315" s="779"/>
      <c r="E4315" s="779"/>
      <c r="F4315" s="778"/>
      <c r="G4315" s="777"/>
      <c r="H4315" s="776"/>
      <c r="I4315" s="776"/>
      <c r="J4315" s="776"/>
      <c r="K4315" s="776"/>
      <c r="L4315" s="776"/>
      <c r="M4315" s="776"/>
      <c r="N4315" s="776"/>
      <c r="O4315" s="776"/>
      <c r="P4315" s="776"/>
      <c r="Q4315" s="776"/>
      <c r="R4315" s="776"/>
      <c r="S4315" s="776"/>
      <c r="T4315" s="776"/>
      <c r="U4315" s="776"/>
      <c r="V4315" s="46"/>
      <c r="W4315" s="46"/>
      <c r="X4315" s="775"/>
      <c r="Y4315" s="775"/>
      <c r="Z4315" s="775"/>
      <c r="AA4315" s="775"/>
      <c r="AB4315" s="775"/>
    </row>
    <row r="4316" spans="1:28" s="43" customFormat="1" x14ac:dyDescent="0.2">
      <c r="A4316" s="776"/>
      <c r="B4316" s="780"/>
      <c r="D4316" s="779"/>
      <c r="E4316" s="779"/>
      <c r="F4316" s="778"/>
      <c r="G4316" s="777"/>
      <c r="H4316" s="776"/>
      <c r="I4316" s="776"/>
      <c r="J4316" s="776"/>
      <c r="K4316" s="776"/>
      <c r="L4316" s="776"/>
      <c r="M4316" s="776"/>
      <c r="N4316" s="776"/>
      <c r="O4316" s="776"/>
      <c r="P4316" s="776"/>
      <c r="Q4316" s="776"/>
      <c r="R4316" s="776"/>
      <c r="S4316" s="776"/>
      <c r="T4316" s="776"/>
      <c r="U4316" s="776"/>
      <c r="V4316" s="46"/>
      <c r="W4316" s="46"/>
      <c r="X4316" s="775"/>
      <c r="Y4316" s="775"/>
      <c r="Z4316" s="775"/>
      <c r="AA4316" s="775"/>
      <c r="AB4316" s="775"/>
    </row>
    <row r="4317" spans="1:28" s="43" customFormat="1" x14ac:dyDescent="0.2">
      <c r="A4317" s="776"/>
      <c r="B4317" s="780"/>
      <c r="D4317" s="779"/>
      <c r="E4317" s="779"/>
      <c r="F4317" s="778"/>
      <c r="G4317" s="777"/>
      <c r="H4317" s="776"/>
      <c r="I4317" s="776"/>
      <c r="J4317" s="776"/>
      <c r="K4317" s="776"/>
      <c r="L4317" s="776"/>
      <c r="M4317" s="776"/>
      <c r="N4317" s="776"/>
      <c r="O4317" s="776"/>
      <c r="P4317" s="776"/>
      <c r="Q4317" s="776"/>
      <c r="R4317" s="776"/>
      <c r="S4317" s="776"/>
      <c r="T4317" s="776"/>
      <c r="U4317" s="776"/>
      <c r="V4317" s="46"/>
      <c r="W4317" s="46"/>
      <c r="X4317" s="775"/>
      <c r="Y4317" s="775"/>
      <c r="Z4317" s="775"/>
      <c r="AA4317" s="775"/>
      <c r="AB4317" s="775"/>
    </row>
    <row r="4318" spans="1:28" s="43" customFormat="1" x14ac:dyDescent="0.2">
      <c r="A4318" s="776"/>
      <c r="B4318" s="780"/>
      <c r="D4318" s="779"/>
      <c r="E4318" s="779"/>
      <c r="F4318" s="778"/>
      <c r="G4318" s="777"/>
      <c r="H4318" s="776"/>
      <c r="I4318" s="776"/>
      <c r="J4318" s="776"/>
      <c r="K4318" s="776"/>
      <c r="L4318" s="776"/>
      <c r="M4318" s="776"/>
      <c r="N4318" s="776"/>
      <c r="O4318" s="776"/>
      <c r="P4318" s="776"/>
      <c r="Q4318" s="776"/>
      <c r="R4318" s="776"/>
      <c r="S4318" s="776"/>
      <c r="T4318" s="776"/>
      <c r="U4318" s="776"/>
      <c r="V4318" s="46"/>
      <c r="W4318" s="46"/>
      <c r="X4318" s="775"/>
      <c r="Y4318" s="775"/>
      <c r="Z4318" s="775"/>
      <c r="AA4318" s="775"/>
      <c r="AB4318" s="775"/>
    </row>
    <row r="4319" spans="1:28" s="43" customFormat="1" x14ac:dyDescent="0.2">
      <c r="A4319" s="776"/>
      <c r="B4319" s="780"/>
      <c r="D4319" s="779"/>
      <c r="E4319" s="779"/>
      <c r="F4319" s="778"/>
      <c r="G4319" s="777"/>
      <c r="H4319" s="776"/>
      <c r="I4319" s="776"/>
      <c r="J4319" s="776"/>
      <c r="K4319" s="776"/>
      <c r="L4319" s="776"/>
      <c r="M4319" s="776"/>
      <c r="N4319" s="776"/>
      <c r="O4319" s="776"/>
      <c r="P4319" s="776"/>
      <c r="Q4319" s="776"/>
      <c r="R4319" s="776"/>
      <c r="S4319" s="776"/>
      <c r="T4319" s="776"/>
      <c r="U4319" s="776"/>
      <c r="V4319" s="46"/>
      <c r="W4319" s="46"/>
      <c r="X4319" s="775"/>
      <c r="Y4319" s="775"/>
      <c r="Z4319" s="775"/>
      <c r="AA4319" s="775"/>
      <c r="AB4319" s="775"/>
    </row>
    <row r="4320" spans="1:28" s="43" customFormat="1" x14ac:dyDescent="0.2">
      <c r="A4320" s="776"/>
      <c r="B4320" s="780"/>
      <c r="D4320" s="779"/>
      <c r="E4320" s="779"/>
      <c r="F4320" s="778"/>
      <c r="G4320" s="777"/>
      <c r="H4320" s="776"/>
      <c r="I4320" s="776"/>
      <c r="J4320" s="776"/>
      <c r="K4320" s="776"/>
      <c r="L4320" s="776"/>
      <c r="M4320" s="776"/>
      <c r="N4320" s="776"/>
      <c r="O4320" s="776"/>
      <c r="P4320" s="776"/>
      <c r="Q4320" s="776"/>
      <c r="R4320" s="776"/>
      <c r="S4320" s="776"/>
      <c r="T4320" s="776"/>
      <c r="U4320" s="776"/>
      <c r="V4320" s="46"/>
      <c r="W4320" s="46"/>
      <c r="X4320" s="775"/>
      <c r="Y4320" s="775"/>
      <c r="Z4320" s="775"/>
      <c r="AA4320" s="775"/>
      <c r="AB4320" s="775"/>
    </row>
    <row r="4321" spans="1:28" s="43" customFormat="1" x14ac:dyDescent="0.2">
      <c r="A4321" s="776"/>
      <c r="B4321" s="780"/>
      <c r="D4321" s="779"/>
      <c r="E4321" s="779"/>
      <c r="F4321" s="778"/>
      <c r="G4321" s="777"/>
      <c r="H4321" s="776"/>
      <c r="I4321" s="776"/>
      <c r="J4321" s="776"/>
      <c r="K4321" s="776"/>
      <c r="L4321" s="776"/>
      <c r="M4321" s="776"/>
      <c r="N4321" s="776"/>
      <c r="O4321" s="776"/>
      <c r="P4321" s="776"/>
      <c r="Q4321" s="776"/>
      <c r="R4321" s="776"/>
      <c r="S4321" s="776"/>
      <c r="T4321" s="776"/>
      <c r="U4321" s="776"/>
      <c r="V4321" s="46"/>
      <c r="W4321" s="46"/>
      <c r="X4321" s="775"/>
      <c r="Y4321" s="775"/>
      <c r="Z4321" s="775"/>
      <c r="AA4321" s="775"/>
      <c r="AB4321" s="775"/>
    </row>
    <row r="4322" spans="1:28" s="43" customFormat="1" x14ac:dyDescent="0.2">
      <c r="A4322" s="776"/>
      <c r="B4322" s="780"/>
      <c r="D4322" s="779"/>
      <c r="E4322" s="779"/>
      <c r="F4322" s="778"/>
      <c r="G4322" s="777"/>
      <c r="H4322" s="776"/>
      <c r="I4322" s="776"/>
      <c r="J4322" s="776"/>
      <c r="K4322" s="776"/>
      <c r="L4322" s="776"/>
      <c r="M4322" s="776"/>
      <c r="N4322" s="776"/>
      <c r="O4322" s="776"/>
      <c r="P4322" s="776"/>
      <c r="Q4322" s="776"/>
      <c r="R4322" s="776"/>
      <c r="S4322" s="776"/>
      <c r="T4322" s="776"/>
      <c r="U4322" s="776"/>
      <c r="V4322" s="46"/>
      <c r="W4322" s="46"/>
      <c r="X4322" s="775"/>
      <c r="Y4322" s="775"/>
      <c r="Z4322" s="775"/>
      <c r="AA4322" s="775"/>
      <c r="AB4322" s="775"/>
    </row>
    <row r="4323" spans="1:28" s="43" customFormat="1" x14ac:dyDescent="0.2">
      <c r="A4323" s="776"/>
      <c r="B4323" s="780"/>
      <c r="D4323" s="779"/>
      <c r="E4323" s="779"/>
      <c r="F4323" s="778"/>
      <c r="G4323" s="777"/>
      <c r="H4323" s="776"/>
      <c r="I4323" s="776"/>
      <c r="J4323" s="776"/>
      <c r="K4323" s="776"/>
      <c r="L4323" s="776"/>
      <c r="M4323" s="776"/>
      <c r="N4323" s="776"/>
      <c r="O4323" s="776"/>
      <c r="P4323" s="776"/>
      <c r="Q4323" s="776"/>
      <c r="R4323" s="776"/>
      <c r="S4323" s="776"/>
      <c r="T4323" s="776"/>
      <c r="U4323" s="776"/>
      <c r="V4323" s="46"/>
      <c r="W4323" s="46"/>
      <c r="X4323" s="775"/>
      <c r="Y4323" s="775"/>
      <c r="Z4323" s="775"/>
      <c r="AA4323" s="775"/>
      <c r="AB4323" s="775"/>
    </row>
    <row r="4324" spans="1:28" s="43" customFormat="1" x14ac:dyDescent="0.2">
      <c r="A4324" s="776"/>
      <c r="B4324" s="780"/>
      <c r="D4324" s="779"/>
      <c r="E4324" s="779"/>
      <c r="F4324" s="778"/>
      <c r="G4324" s="777"/>
      <c r="H4324" s="776"/>
      <c r="I4324" s="776"/>
      <c r="J4324" s="776"/>
      <c r="K4324" s="776"/>
      <c r="L4324" s="776"/>
      <c r="M4324" s="776"/>
      <c r="N4324" s="776"/>
      <c r="O4324" s="776"/>
      <c r="P4324" s="776"/>
      <c r="Q4324" s="776"/>
      <c r="R4324" s="776"/>
      <c r="S4324" s="776"/>
      <c r="T4324" s="776"/>
      <c r="U4324" s="776"/>
      <c r="V4324" s="46"/>
      <c r="W4324" s="46"/>
      <c r="X4324" s="775"/>
      <c r="Y4324" s="775"/>
      <c r="Z4324" s="775"/>
      <c r="AA4324" s="775"/>
      <c r="AB4324" s="775"/>
    </row>
    <row r="4325" spans="1:28" s="43" customFormat="1" x14ac:dyDescent="0.2">
      <c r="A4325" s="776"/>
      <c r="B4325" s="780"/>
      <c r="D4325" s="779"/>
      <c r="E4325" s="779"/>
      <c r="F4325" s="778"/>
      <c r="G4325" s="777"/>
      <c r="H4325" s="776"/>
      <c r="I4325" s="776"/>
      <c r="J4325" s="776"/>
      <c r="K4325" s="776"/>
      <c r="L4325" s="776"/>
      <c r="M4325" s="776"/>
      <c r="N4325" s="776"/>
      <c r="O4325" s="776"/>
      <c r="P4325" s="776"/>
      <c r="Q4325" s="776"/>
      <c r="R4325" s="776"/>
      <c r="S4325" s="776"/>
      <c r="T4325" s="776"/>
      <c r="U4325" s="776"/>
      <c r="V4325" s="46"/>
      <c r="W4325" s="46"/>
      <c r="X4325" s="775"/>
      <c r="Y4325" s="775"/>
      <c r="Z4325" s="775"/>
      <c r="AA4325" s="775"/>
      <c r="AB4325" s="775"/>
    </row>
    <row r="4326" spans="1:28" s="43" customFormat="1" x14ac:dyDescent="0.2">
      <c r="A4326" s="776"/>
      <c r="B4326" s="780"/>
      <c r="D4326" s="779"/>
      <c r="E4326" s="779"/>
      <c r="F4326" s="778"/>
      <c r="G4326" s="777"/>
      <c r="H4326" s="776"/>
      <c r="I4326" s="776"/>
      <c r="J4326" s="776"/>
      <c r="K4326" s="776"/>
      <c r="L4326" s="776"/>
      <c r="M4326" s="776"/>
      <c r="N4326" s="776"/>
      <c r="O4326" s="776"/>
      <c r="P4326" s="776"/>
      <c r="Q4326" s="776"/>
      <c r="R4326" s="776"/>
      <c r="S4326" s="776"/>
      <c r="T4326" s="776"/>
      <c r="U4326" s="776"/>
      <c r="V4326" s="46"/>
      <c r="W4326" s="46"/>
      <c r="X4326" s="775"/>
      <c r="Y4326" s="775"/>
      <c r="Z4326" s="775"/>
      <c r="AA4326" s="775"/>
      <c r="AB4326" s="775"/>
    </row>
    <row r="4327" spans="1:28" s="43" customFormat="1" x14ac:dyDescent="0.2">
      <c r="A4327" s="776"/>
      <c r="B4327" s="780"/>
      <c r="D4327" s="779"/>
      <c r="E4327" s="779"/>
      <c r="F4327" s="778"/>
      <c r="G4327" s="777"/>
      <c r="H4327" s="776"/>
      <c r="I4327" s="776"/>
      <c r="J4327" s="776"/>
      <c r="K4327" s="776"/>
      <c r="L4327" s="776"/>
      <c r="M4327" s="776"/>
      <c r="N4327" s="776"/>
      <c r="O4327" s="776"/>
      <c r="P4327" s="776"/>
      <c r="Q4327" s="776"/>
      <c r="R4327" s="776"/>
      <c r="S4327" s="776"/>
      <c r="T4327" s="776"/>
      <c r="U4327" s="776"/>
      <c r="V4327" s="46"/>
      <c r="W4327" s="46"/>
      <c r="X4327" s="775"/>
      <c r="Y4327" s="775"/>
      <c r="Z4327" s="775"/>
      <c r="AA4327" s="775"/>
      <c r="AB4327" s="775"/>
    </row>
    <row r="4328" spans="1:28" s="43" customFormat="1" x14ac:dyDescent="0.2">
      <c r="A4328" s="776"/>
      <c r="B4328" s="780"/>
      <c r="D4328" s="779"/>
      <c r="E4328" s="779"/>
      <c r="F4328" s="778"/>
      <c r="G4328" s="777"/>
      <c r="H4328" s="776"/>
      <c r="I4328" s="776"/>
      <c r="J4328" s="776"/>
      <c r="K4328" s="776"/>
      <c r="L4328" s="776"/>
      <c r="M4328" s="776"/>
      <c r="N4328" s="776"/>
      <c r="O4328" s="776"/>
      <c r="P4328" s="776"/>
      <c r="Q4328" s="776"/>
      <c r="R4328" s="776"/>
      <c r="S4328" s="776"/>
      <c r="T4328" s="776"/>
      <c r="U4328" s="776"/>
      <c r="V4328" s="46"/>
      <c r="W4328" s="46"/>
      <c r="X4328" s="775"/>
      <c r="Y4328" s="775"/>
      <c r="Z4328" s="775"/>
      <c r="AA4328" s="775"/>
      <c r="AB4328" s="775"/>
    </row>
    <row r="4329" spans="1:28" s="43" customFormat="1" x14ac:dyDescent="0.2">
      <c r="A4329" s="776"/>
      <c r="B4329" s="780"/>
      <c r="D4329" s="779"/>
      <c r="E4329" s="779"/>
      <c r="F4329" s="778"/>
      <c r="G4329" s="777"/>
      <c r="H4329" s="776"/>
      <c r="I4329" s="776"/>
      <c r="J4329" s="776"/>
      <c r="K4329" s="776"/>
      <c r="L4329" s="776"/>
      <c r="M4329" s="776"/>
      <c r="N4329" s="776"/>
      <c r="O4329" s="776"/>
      <c r="P4329" s="776"/>
      <c r="Q4329" s="776"/>
      <c r="R4329" s="776"/>
      <c r="S4329" s="776"/>
      <c r="T4329" s="776"/>
      <c r="U4329" s="776"/>
      <c r="V4329" s="46"/>
      <c r="W4329" s="46"/>
      <c r="X4329" s="775"/>
      <c r="Y4329" s="775"/>
      <c r="Z4329" s="775"/>
      <c r="AA4329" s="775"/>
      <c r="AB4329" s="775"/>
    </row>
    <row r="4330" spans="1:28" s="43" customFormat="1" x14ac:dyDescent="0.2">
      <c r="A4330" s="776"/>
      <c r="B4330" s="780"/>
      <c r="D4330" s="779"/>
      <c r="E4330" s="779"/>
      <c r="F4330" s="778"/>
      <c r="G4330" s="777"/>
      <c r="H4330" s="776"/>
      <c r="I4330" s="776"/>
      <c r="J4330" s="776"/>
      <c r="K4330" s="776"/>
      <c r="L4330" s="776"/>
      <c r="M4330" s="776"/>
      <c r="N4330" s="776"/>
      <c r="O4330" s="776"/>
      <c r="P4330" s="776"/>
      <c r="Q4330" s="776"/>
      <c r="R4330" s="776"/>
      <c r="S4330" s="776"/>
      <c r="T4330" s="776"/>
      <c r="U4330" s="776"/>
      <c r="V4330" s="46"/>
      <c r="W4330" s="46"/>
      <c r="X4330" s="775"/>
      <c r="Y4330" s="775"/>
      <c r="Z4330" s="775"/>
      <c r="AA4330" s="775"/>
      <c r="AB4330" s="775"/>
    </row>
    <row r="4331" spans="1:28" s="43" customFormat="1" x14ac:dyDescent="0.2">
      <c r="A4331" s="776"/>
      <c r="B4331" s="780"/>
      <c r="D4331" s="779"/>
      <c r="E4331" s="779"/>
      <c r="F4331" s="778"/>
      <c r="G4331" s="777"/>
      <c r="H4331" s="776"/>
      <c r="I4331" s="776"/>
      <c r="J4331" s="776"/>
      <c r="K4331" s="776"/>
      <c r="L4331" s="776"/>
      <c r="M4331" s="776"/>
      <c r="N4331" s="776"/>
      <c r="O4331" s="776"/>
      <c r="P4331" s="776"/>
      <c r="Q4331" s="776"/>
      <c r="R4331" s="776"/>
      <c r="S4331" s="776"/>
      <c r="T4331" s="776"/>
      <c r="U4331" s="776"/>
      <c r="V4331" s="46"/>
      <c r="W4331" s="46"/>
      <c r="X4331" s="775"/>
      <c r="Y4331" s="775"/>
      <c r="Z4331" s="775"/>
      <c r="AA4331" s="775"/>
      <c r="AB4331" s="775"/>
    </row>
    <row r="4332" spans="1:28" s="43" customFormat="1" x14ac:dyDescent="0.2">
      <c r="A4332" s="776"/>
      <c r="B4332" s="780"/>
      <c r="D4332" s="779"/>
      <c r="E4332" s="779"/>
      <c r="F4332" s="778"/>
      <c r="G4332" s="777"/>
      <c r="H4332" s="776"/>
      <c r="I4332" s="776"/>
      <c r="J4332" s="776"/>
      <c r="K4332" s="776"/>
      <c r="L4332" s="776"/>
      <c r="M4332" s="776"/>
      <c r="N4332" s="776"/>
      <c r="O4332" s="776"/>
      <c r="P4332" s="776"/>
      <c r="Q4332" s="776"/>
      <c r="R4332" s="776"/>
      <c r="S4332" s="776"/>
      <c r="T4332" s="776"/>
      <c r="U4332" s="776"/>
      <c r="V4332" s="46"/>
      <c r="W4332" s="46"/>
      <c r="X4332" s="775"/>
      <c r="Y4332" s="775"/>
      <c r="Z4332" s="775"/>
      <c r="AA4332" s="775"/>
      <c r="AB4332" s="775"/>
    </row>
    <row r="4333" spans="1:28" s="43" customFormat="1" x14ac:dyDescent="0.2">
      <c r="A4333" s="776"/>
      <c r="B4333" s="780"/>
      <c r="D4333" s="779"/>
      <c r="E4333" s="779"/>
      <c r="F4333" s="778"/>
      <c r="G4333" s="777"/>
      <c r="H4333" s="776"/>
      <c r="I4333" s="776"/>
      <c r="J4333" s="776"/>
      <c r="K4333" s="776"/>
      <c r="L4333" s="776"/>
      <c r="M4333" s="776"/>
      <c r="N4333" s="776"/>
      <c r="O4333" s="776"/>
      <c r="P4333" s="776"/>
      <c r="Q4333" s="776"/>
      <c r="R4333" s="776"/>
      <c r="S4333" s="776"/>
      <c r="T4333" s="776"/>
      <c r="U4333" s="776"/>
      <c r="V4333" s="46"/>
      <c r="W4333" s="46"/>
      <c r="X4333" s="775"/>
      <c r="Y4333" s="775"/>
      <c r="Z4333" s="775"/>
      <c r="AA4333" s="775"/>
      <c r="AB4333" s="775"/>
    </row>
    <row r="4334" spans="1:28" s="43" customFormat="1" x14ac:dyDescent="0.2">
      <c r="A4334" s="776"/>
      <c r="B4334" s="780"/>
      <c r="D4334" s="779"/>
      <c r="E4334" s="779"/>
      <c r="F4334" s="778"/>
      <c r="G4334" s="777"/>
      <c r="H4334" s="776"/>
      <c r="I4334" s="776"/>
      <c r="J4334" s="776"/>
      <c r="K4334" s="776"/>
      <c r="L4334" s="776"/>
      <c r="M4334" s="776"/>
      <c r="N4334" s="776"/>
      <c r="O4334" s="776"/>
      <c r="P4334" s="776"/>
      <c r="Q4334" s="776"/>
      <c r="R4334" s="776"/>
      <c r="S4334" s="776"/>
      <c r="T4334" s="776"/>
      <c r="U4334" s="776"/>
      <c r="V4334" s="46"/>
      <c r="W4334" s="46"/>
      <c r="X4334" s="775"/>
      <c r="Y4334" s="775"/>
      <c r="Z4334" s="775"/>
      <c r="AA4334" s="775"/>
      <c r="AB4334" s="775"/>
    </row>
    <row r="4335" spans="1:28" s="43" customFormat="1" x14ac:dyDescent="0.2">
      <c r="A4335" s="776"/>
      <c r="B4335" s="780"/>
      <c r="D4335" s="779"/>
      <c r="E4335" s="779"/>
      <c r="F4335" s="778"/>
      <c r="G4335" s="777"/>
      <c r="H4335" s="776"/>
      <c r="I4335" s="776"/>
      <c r="J4335" s="776"/>
      <c r="K4335" s="776"/>
      <c r="L4335" s="776"/>
      <c r="M4335" s="776"/>
      <c r="N4335" s="776"/>
      <c r="O4335" s="776"/>
      <c r="P4335" s="776"/>
      <c r="Q4335" s="776"/>
      <c r="R4335" s="776"/>
      <c r="S4335" s="776"/>
      <c r="T4335" s="776"/>
      <c r="U4335" s="776"/>
      <c r="V4335" s="46"/>
      <c r="W4335" s="46"/>
      <c r="X4335" s="775"/>
      <c r="Y4335" s="775"/>
      <c r="Z4335" s="775"/>
      <c r="AA4335" s="775"/>
      <c r="AB4335" s="775"/>
    </row>
    <row r="4336" spans="1:28" s="43" customFormat="1" x14ac:dyDescent="0.2">
      <c r="A4336" s="776"/>
      <c r="B4336" s="780"/>
      <c r="D4336" s="779"/>
      <c r="E4336" s="779"/>
      <c r="F4336" s="778"/>
      <c r="G4336" s="777"/>
      <c r="H4336" s="776"/>
      <c r="I4336" s="776"/>
      <c r="J4336" s="776"/>
      <c r="K4336" s="776"/>
      <c r="L4336" s="776"/>
      <c r="M4336" s="776"/>
      <c r="N4336" s="776"/>
      <c r="O4336" s="776"/>
      <c r="P4336" s="776"/>
      <c r="Q4336" s="776"/>
      <c r="R4336" s="776"/>
      <c r="S4336" s="776"/>
      <c r="T4336" s="776"/>
      <c r="U4336" s="776"/>
      <c r="V4336" s="46"/>
      <c r="W4336" s="46"/>
      <c r="X4336" s="775"/>
      <c r="Y4336" s="775"/>
      <c r="Z4336" s="775"/>
      <c r="AA4336" s="775"/>
      <c r="AB4336" s="775"/>
    </row>
    <row r="4337" spans="1:28" s="43" customFormat="1" x14ac:dyDescent="0.2">
      <c r="A4337" s="776"/>
      <c r="B4337" s="780"/>
      <c r="D4337" s="779"/>
      <c r="E4337" s="779"/>
      <c r="F4337" s="778"/>
      <c r="G4337" s="777"/>
      <c r="H4337" s="776"/>
      <c r="I4337" s="776"/>
      <c r="J4337" s="776"/>
      <c r="K4337" s="776"/>
      <c r="L4337" s="776"/>
      <c r="M4337" s="776"/>
      <c r="N4337" s="776"/>
      <c r="O4337" s="776"/>
      <c r="P4337" s="776"/>
      <c r="Q4337" s="776"/>
      <c r="R4337" s="776"/>
      <c r="S4337" s="776"/>
      <c r="T4337" s="776"/>
      <c r="U4337" s="776"/>
      <c r="V4337" s="46"/>
      <c r="W4337" s="46"/>
      <c r="X4337" s="775"/>
      <c r="Y4337" s="775"/>
      <c r="Z4337" s="775"/>
      <c r="AA4337" s="775"/>
      <c r="AB4337" s="775"/>
    </row>
    <row r="4338" spans="1:28" s="43" customFormat="1" x14ac:dyDescent="0.2">
      <c r="A4338" s="776"/>
      <c r="B4338" s="780"/>
      <c r="D4338" s="779"/>
      <c r="E4338" s="779"/>
      <c r="F4338" s="778"/>
      <c r="G4338" s="777"/>
      <c r="H4338" s="776"/>
      <c r="I4338" s="776"/>
      <c r="J4338" s="776"/>
      <c r="K4338" s="776"/>
      <c r="L4338" s="776"/>
      <c r="M4338" s="776"/>
      <c r="N4338" s="776"/>
      <c r="O4338" s="776"/>
      <c r="P4338" s="776"/>
      <c r="Q4338" s="776"/>
      <c r="R4338" s="776"/>
      <c r="S4338" s="776"/>
      <c r="T4338" s="776"/>
      <c r="U4338" s="776"/>
      <c r="V4338" s="46"/>
      <c r="W4338" s="46"/>
      <c r="X4338" s="775"/>
      <c r="Y4338" s="775"/>
      <c r="Z4338" s="775"/>
      <c r="AA4338" s="775"/>
      <c r="AB4338" s="775"/>
    </row>
    <row r="4339" spans="1:28" s="43" customFormat="1" x14ac:dyDescent="0.2">
      <c r="A4339" s="776"/>
      <c r="B4339" s="780"/>
      <c r="D4339" s="779"/>
      <c r="E4339" s="779"/>
      <c r="F4339" s="778"/>
      <c r="G4339" s="777"/>
      <c r="H4339" s="776"/>
      <c r="I4339" s="776"/>
      <c r="J4339" s="776"/>
      <c r="K4339" s="776"/>
      <c r="L4339" s="776"/>
      <c r="M4339" s="776"/>
      <c r="N4339" s="776"/>
      <c r="O4339" s="776"/>
      <c r="P4339" s="776"/>
      <c r="Q4339" s="776"/>
      <c r="R4339" s="776"/>
      <c r="S4339" s="776"/>
      <c r="T4339" s="776"/>
      <c r="U4339" s="776"/>
      <c r="V4339" s="46"/>
      <c r="W4339" s="46"/>
      <c r="X4339" s="775"/>
      <c r="Y4339" s="775"/>
      <c r="Z4339" s="775"/>
      <c r="AA4339" s="775"/>
      <c r="AB4339" s="775"/>
    </row>
    <row r="4340" spans="1:28" s="43" customFormat="1" x14ac:dyDescent="0.2">
      <c r="A4340" s="776"/>
      <c r="B4340" s="780"/>
      <c r="D4340" s="779"/>
      <c r="E4340" s="779"/>
      <c r="F4340" s="778"/>
      <c r="G4340" s="777"/>
      <c r="H4340" s="776"/>
      <c r="I4340" s="776"/>
      <c r="J4340" s="776"/>
      <c r="K4340" s="776"/>
      <c r="L4340" s="776"/>
      <c r="M4340" s="776"/>
      <c r="N4340" s="776"/>
      <c r="O4340" s="776"/>
      <c r="P4340" s="776"/>
      <c r="Q4340" s="776"/>
      <c r="R4340" s="776"/>
      <c r="S4340" s="776"/>
      <c r="T4340" s="776"/>
      <c r="U4340" s="776"/>
      <c r="V4340" s="46"/>
      <c r="W4340" s="46"/>
      <c r="X4340" s="775"/>
      <c r="Y4340" s="775"/>
      <c r="Z4340" s="775"/>
      <c r="AA4340" s="775"/>
      <c r="AB4340" s="775"/>
    </row>
    <row r="4341" spans="1:28" s="43" customFormat="1" x14ac:dyDescent="0.2">
      <c r="A4341" s="776"/>
      <c r="B4341" s="780"/>
      <c r="D4341" s="779"/>
      <c r="E4341" s="779"/>
      <c r="F4341" s="778"/>
      <c r="G4341" s="777"/>
      <c r="H4341" s="776"/>
      <c r="I4341" s="776"/>
      <c r="J4341" s="776"/>
      <c r="K4341" s="776"/>
      <c r="L4341" s="776"/>
      <c r="M4341" s="776"/>
      <c r="N4341" s="776"/>
      <c r="O4341" s="776"/>
      <c r="P4341" s="776"/>
      <c r="Q4341" s="776"/>
      <c r="R4341" s="776"/>
      <c r="S4341" s="776"/>
      <c r="T4341" s="776"/>
      <c r="U4341" s="776"/>
      <c r="V4341" s="46"/>
      <c r="W4341" s="46"/>
      <c r="X4341" s="775"/>
      <c r="Y4341" s="775"/>
      <c r="Z4341" s="775"/>
      <c r="AA4341" s="775"/>
      <c r="AB4341" s="775"/>
    </row>
    <row r="4342" spans="1:28" s="43" customFormat="1" x14ac:dyDescent="0.2">
      <c r="A4342" s="776"/>
      <c r="B4342" s="780"/>
      <c r="D4342" s="779"/>
      <c r="E4342" s="779"/>
      <c r="F4342" s="778"/>
      <c r="G4342" s="777"/>
      <c r="H4342" s="776"/>
      <c r="I4342" s="776"/>
      <c r="J4342" s="776"/>
      <c r="K4342" s="776"/>
      <c r="L4342" s="776"/>
      <c r="M4342" s="776"/>
      <c r="N4342" s="776"/>
      <c r="O4342" s="776"/>
      <c r="P4342" s="776"/>
      <c r="Q4342" s="776"/>
      <c r="R4342" s="776"/>
      <c r="S4342" s="776"/>
      <c r="T4342" s="776"/>
      <c r="U4342" s="776"/>
      <c r="V4342" s="46"/>
      <c r="W4342" s="46"/>
      <c r="X4342" s="775"/>
      <c r="Y4342" s="775"/>
      <c r="Z4342" s="775"/>
      <c r="AA4342" s="775"/>
      <c r="AB4342" s="775"/>
    </row>
    <row r="4343" spans="1:28" s="43" customFormat="1" x14ac:dyDescent="0.2">
      <c r="A4343" s="776"/>
      <c r="B4343" s="780"/>
      <c r="D4343" s="779"/>
      <c r="E4343" s="779"/>
      <c r="F4343" s="778"/>
      <c r="G4343" s="777"/>
      <c r="H4343" s="776"/>
      <c r="I4343" s="776"/>
      <c r="J4343" s="776"/>
      <c r="K4343" s="776"/>
      <c r="L4343" s="776"/>
      <c r="M4343" s="776"/>
      <c r="N4343" s="776"/>
      <c r="O4343" s="776"/>
      <c r="P4343" s="776"/>
      <c r="Q4343" s="776"/>
      <c r="R4343" s="776"/>
      <c r="S4343" s="776"/>
      <c r="T4343" s="776"/>
      <c r="U4343" s="776"/>
      <c r="V4343" s="46"/>
      <c r="W4343" s="46"/>
      <c r="X4343" s="775"/>
      <c r="Y4343" s="775"/>
      <c r="Z4343" s="775"/>
      <c r="AA4343" s="775"/>
      <c r="AB4343" s="775"/>
    </row>
    <row r="4344" spans="1:28" s="43" customFormat="1" x14ac:dyDescent="0.2">
      <c r="A4344" s="776"/>
      <c r="B4344" s="780"/>
      <c r="D4344" s="779"/>
      <c r="E4344" s="779"/>
      <c r="F4344" s="778"/>
      <c r="G4344" s="777"/>
      <c r="H4344" s="776"/>
      <c r="I4344" s="776"/>
      <c r="J4344" s="776"/>
      <c r="K4344" s="776"/>
      <c r="L4344" s="776"/>
      <c r="M4344" s="776"/>
      <c r="N4344" s="776"/>
      <c r="O4344" s="776"/>
      <c r="P4344" s="776"/>
      <c r="Q4344" s="776"/>
      <c r="R4344" s="776"/>
      <c r="S4344" s="776"/>
      <c r="T4344" s="776"/>
      <c r="U4344" s="776"/>
      <c r="V4344" s="46"/>
      <c r="W4344" s="46"/>
      <c r="X4344" s="775"/>
      <c r="Y4344" s="775"/>
      <c r="Z4344" s="775"/>
      <c r="AA4344" s="775"/>
      <c r="AB4344" s="775"/>
    </row>
    <row r="4345" spans="1:28" s="43" customFormat="1" x14ac:dyDescent="0.2">
      <c r="A4345" s="776"/>
      <c r="B4345" s="780"/>
      <c r="D4345" s="779"/>
      <c r="E4345" s="779"/>
      <c r="F4345" s="778"/>
      <c r="G4345" s="777"/>
      <c r="H4345" s="776"/>
      <c r="I4345" s="776"/>
      <c r="J4345" s="776"/>
      <c r="K4345" s="776"/>
      <c r="L4345" s="776"/>
      <c r="M4345" s="776"/>
      <c r="N4345" s="776"/>
      <c r="O4345" s="776"/>
      <c r="P4345" s="776"/>
      <c r="Q4345" s="776"/>
      <c r="R4345" s="776"/>
      <c r="S4345" s="776"/>
      <c r="T4345" s="776"/>
      <c r="U4345" s="776"/>
      <c r="V4345" s="46"/>
      <c r="W4345" s="46"/>
      <c r="X4345" s="775"/>
      <c r="Y4345" s="775"/>
      <c r="Z4345" s="775"/>
      <c r="AA4345" s="775"/>
      <c r="AB4345" s="775"/>
    </row>
    <row r="4346" spans="1:28" s="43" customFormat="1" x14ac:dyDescent="0.2">
      <c r="A4346" s="776"/>
      <c r="B4346" s="780"/>
      <c r="D4346" s="779"/>
      <c r="E4346" s="779"/>
      <c r="F4346" s="778"/>
      <c r="G4346" s="777"/>
      <c r="H4346" s="776"/>
      <c r="I4346" s="776"/>
      <c r="J4346" s="776"/>
      <c r="K4346" s="776"/>
      <c r="L4346" s="776"/>
      <c r="M4346" s="776"/>
      <c r="N4346" s="776"/>
      <c r="O4346" s="776"/>
      <c r="P4346" s="776"/>
      <c r="Q4346" s="776"/>
      <c r="R4346" s="776"/>
      <c r="S4346" s="776"/>
      <c r="T4346" s="776"/>
      <c r="U4346" s="776"/>
      <c r="V4346" s="46"/>
      <c r="W4346" s="46"/>
      <c r="X4346" s="775"/>
      <c r="Y4346" s="775"/>
      <c r="Z4346" s="775"/>
      <c r="AA4346" s="775"/>
      <c r="AB4346" s="775"/>
    </row>
    <row r="4347" spans="1:28" s="43" customFormat="1" x14ac:dyDescent="0.2">
      <c r="A4347" s="776"/>
      <c r="B4347" s="780"/>
      <c r="D4347" s="779"/>
      <c r="E4347" s="779"/>
      <c r="F4347" s="778"/>
      <c r="G4347" s="777"/>
      <c r="H4347" s="776"/>
      <c r="I4347" s="776"/>
      <c r="J4347" s="776"/>
      <c r="K4347" s="776"/>
      <c r="L4347" s="776"/>
      <c r="M4347" s="776"/>
      <c r="N4347" s="776"/>
      <c r="O4347" s="776"/>
      <c r="P4347" s="776"/>
      <c r="Q4347" s="776"/>
      <c r="R4347" s="776"/>
      <c r="S4347" s="776"/>
      <c r="T4347" s="776"/>
      <c r="U4347" s="776"/>
      <c r="V4347" s="46"/>
      <c r="W4347" s="46"/>
      <c r="X4347" s="775"/>
      <c r="Y4347" s="775"/>
      <c r="Z4347" s="775"/>
      <c r="AA4347" s="775"/>
      <c r="AB4347" s="775"/>
    </row>
    <row r="4348" spans="1:28" s="43" customFormat="1" x14ac:dyDescent="0.2">
      <c r="A4348" s="776"/>
      <c r="B4348" s="780"/>
      <c r="D4348" s="779"/>
      <c r="E4348" s="779"/>
      <c r="F4348" s="778"/>
      <c r="G4348" s="777"/>
      <c r="H4348" s="776"/>
      <c r="I4348" s="776"/>
      <c r="J4348" s="776"/>
      <c r="K4348" s="776"/>
      <c r="L4348" s="776"/>
      <c r="M4348" s="776"/>
      <c r="N4348" s="776"/>
      <c r="O4348" s="776"/>
      <c r="P4348" s="776"/>
      <c r="Q4348" s="776"/>
      <c r="R4348" s="776"/>
      <c r="S4348" s="776"/>
      <c r="T4348" s="776"/>
      <c r="U4348" s="776"/>
      <c r="V4348" s="46"/>
      <c r="W4348" s="46"/>
      <c r="X4348" s="775"/>
      <c r="Y4348" s="775"/>
      <c r="Z4348" s="775"/>
      <c r="AA4348" s="775"/>
      <c r="AB4348" s="775"/>
    </row>
    <row r="4349" spans="1:28" s="43" customFormat="1" x14ac:dyDescent="0.2">
      <c r="A4349" s="776"/>
      <c r="B4349" s="780"/>
      <c r="D4349" s="779"/>
      <c r="E4349" s="779"/>
      <c r="F4349" s="778"/>
      <c r="G4349" s="777"/>
      <c r="H4349" s="776"/>
      <c r="I4349" s="776"/>
      <c r="J4349" s="776"/>
      <c r="K4349" s="776"/>
      <c r="L4349" s="776"/>
      <c r="M4349" s="776"/>
      <c r="N4349" s="776"/>
      <c r="O4349" s="776"/>
      <c r="P4349" s="776"/>
      <c r="Q4349" s="776"/>
      <c r="R4349" s="776"/>
      <c r="S4349" s="776"/>
      <c r="T4349" s="776"/>
      <c r="U4349" s="776"/>
      <c r="V4349" s="46"/>
      <c r="W4349" s="46"/>
      <c r="X4349" s="775"/>
      <c r="Y4349" s="775"/>
      <c r="Z4349" s="775"/>
      <c r="AA4349" s="775"/>
      <c r="AB4349" s="775"/>
    </row>
    <row r="4350" spans="1:28" s="43" customFormat="1" x14ac:dyDescent="0.2">
      <c r="A4350" s="776"/>
      <c r="B4350" s="780"/>
      <c r="D4350" s="779"/>
      <c r="E4350" s="779"/>
      <c r="F4350" s="778"/>
      <c r="G4350" s="777"/>
      <c r="H4350" s="776"/>
      <c r="I4350" s="776"/>
      <c r="J4350" s="776"/>
      <c r="K4350" s="776"/>
      <c r="L4350" s="776"/>
      <c r="M4350" s="776"/>
      <c r="N4350" s="776"/>
      <c r="O4350" s="776"/>
      <c r="P4350" s="776"/>
      <c r="Q4350" s="776"/>
      <c r="R4350" s="776"/>
      <c r="S4350" s="776"/>
      <c r="T4350" s="776"/>
      <c r="U4350" s="776"/>
      <c r="V4350" s="46"/>
      <c r="W4350" s="46"/>
      <c r="X4350" s="775"/>
      <c r="Y4350" s="775"/>
      <c r="Z4350" s="775"/>
      <c r="AA4350" s="775"/>
      <c r="AB4350" s="775"/>
    </row>
    <row r="4351" spans="1:28" s="43" customFormat="1" x14ac:dyDescent="0.2">
      <c r="A4351" s="776"/>
      <c r="B4351" s="780"/>
      <c r="D4351" s="779"/>
      <c r="E4351" s="779"/>
      <c r="F4351" s="778"/>
      <c r="G4351" s="777"/>
      <c r="H4351" s="776"/>
      <c r="I4351" s="776"/>
      <c r="J4351" s="776"/>
      <c r="K4351" s="776"/>
      <c r="L4351" s="776"/>
      <c r="M4351" s="776"/>
      <c r="N4351" s="776"/>
      <c r="O4351" s="776"/>
      <c r="P4351" s="776"/>
      <c r="Q4351" s="776"/>
      <c r="R4351" s="776"/>
      <c r="S4351" s="776"/>
      <c r="T4351" s="776"/>
      <c r="U4351" s="776"/>
      <c r="V4351" s="46"/>
      <c r="W4351" s="46"/>
      <c r="X4351" s="775"/>
      <c r="Y4351" s="775"/>
      <c r="Z4351" s="775"/>
      <c r="AA4351" s="775"/>
      <c r="AB4351" s="775"/>
    </row>
    <row r="4352" spans="1:28" s="43" customFormat="1" x14ac:dyDescent="0.2">
      <c r="A4352" s="776"/>
      <c r="B4352" s="780"/>
      <c r="D4352" s="779"/>
      <c r="E4352" s="779"/>
      <c r="F4352" s="778"/>
      <c r="G4352" s="777"/>
      <c r="H4352" s="776"/>
      <c r="I4352" s="776"/>
      <c r="J4352" s="776"/>
      <c r="K4352" s="776"/>
      <c r="L4352" s="776"/>
      <c r="M4352" s="776"/>
      <c r="N4352" s="776"/>
      <c r="O4352" s="776"/>
      <c r="P4352" s="776"/>
      <c r="Q4352" s="776"/>
      <c r="R4352" s="776"/>
      <c r="S4352" s="776"/>
      <c r="T4352" s="776"/>
      <c r="U4352" s="776"/>
      <c r="V4352" s="46"/>
      <c r="W4352" s="46"/>
      <c r="X4352" s="775"/>
      <c r="Y4352" s="775"/>
      <c r="Z4352" s="775"/>
      <c r="AA4352" s="775"/>
      <c r="AB4352" s="775"/>
    </row>
    <row r="4353" spans="1:28" s="43" customFormat="1" x14ac:dyDescent="0.2">
      <c r="A4353" s="776"/>
      <c r="B4353" s="780"/>
      <c r="D4353" s="779"/>
      <c r="E4353" s="779"/>
      <c r="F4353" s="778"/>
      <c r="G4353" s="777"/>
      <c r="H4353" s="776"/>
      <c r="I4353" s="776"/>
      <c r="J4353" s="776"/>
      <c r="K4353" s="776"/>
      <c r="L4353" s="776"/>
      <c r="M4353" s="776"/>
      <c r="N4353" s="776"/>
      <c r="O4353" s="776"/>
      <c r="P4353" s="776"/>
      <c r="Q4353" s="776"/>
      <c r="R4353" s="776"/>
      <c r="S4353" s="776"/>
      <c r="T4353" s="776"/>
      <c r="U4353" s="776"/>
      <c r="V4353" s="46"/>
      <c r="W4353" s="46"/>
      <c r="X4353" s="775"/>
      <c r="Y4353" s="775"/>
      <c r="Z4353" s="775"/>
      <c r="AA4353" s="775"/>
      <c r="AB4353" s="775"/>
    </row>
    <row r="4354" spans="1:28" s="43" customFormat="1" x14ac:dyDescent="0.2">
      <c r="A4354" s="776"/>
      <c r="B4354" s="780"/>
      <c r="D4354" s="779"/>
      <c r="E4354" s="779"/>
      <c r="F4354" s="778"/>
      <c r="G4354" s="777"/>
      <c r="H4354" s="776"/>
      <c r="I4354" s="776"/>
      <c r="J4354" s="776"/>
      <c r="K4354" s="776"/>
      <c r="L4354" s="776"/>
      <c r="M4354" s="776"/>
      <c r="N4354" s="776"/>
      <c r="O4354" s="776"/>
      <c r="P4354" s="776"/>
      <c r="Q4354" s="776"/>
      <c r="R4354" s="776"/>
      <c r="S4354" s="776"/>
      <c r="T4354" s="776"/>
      <c r="U4354" s="776"/>
      <c r="V4354" s="46"/>
      <c r="W4354" s="46"/>
      <c r="X4354" s="775"/>
      <c r="Y4354" s="775"/>
      <c r="Z4354" s="775"/>
      <c r="AA4354" s="775"/>
      <c r="AB4354" s="775"/>
    </row>
    <row r="4355" spans="1:28" s="43" customFormat="1" x14ac:dyDescent="0.2">
      <c r="A4355" s="776"/>
      <c r="B4355" s="780"/>
      <c r="D4355" s="779"/>
      <c r="E4355" s="779"/>
      <c r="F4355" s="778"/>
      <c r="G4355" s="777"/>
      <c r="H4355" s="776"/>
      <c r="I4355" s="776"/>
      <c r="J4355" s="776"/>
      <c r="K4355" s="776"/>
      <c r="L4355" s="776"/>
      <c r="M4355" s="776"/>
      <c r="N4355" s="776"/>
      <c r="O4355" s="776"/>
      <c r="P4355" s="776"/>
      <c r="Q4355" s="776"/>
      <c r="R4355" s="776"/>
      <c r="S4355" s="776"/>
      <c r="T4355" s="776"/>
      <c r="U4355" s="776"/>
      <c r="V4355" s="46"/>
      <c r="W4355" s="46"/>
      <c r="X4355" s="775"/>
      <c r="Y4355" s="775"/>
      <c r="Z4355" s="775"/>
      <c r="AA4355" s="775"/>
      <c r="AB4355" s="775"/>
    </row>
    <row r="4356" spans="1:28" s="43" customFormat="1" x14ac:dyDescent="0.2">
      <c r="A4356" s="776"/>
      <c r="B4356" s="780"/>
      <c r="D4356" s="779"/>
      <c r="E4356" s="779"/>
      <c r="F4356" s="778"/>
      <c r="G4356" s="777"/>
      <c r="H4356" s="776"/>
      <c r="I4356" s="776"/>
      <c r="J4356" s="776"/>
      <c r="K4356" s="776"/>
      <c r="L4356" s="776"/>
      <c r="M4356" s="776"/>
      <c r="N4356" s="776"/>
      <c r="O4356" s="776"/>
      <c r="P4356" s="776"/>
      <c r="Q4356" s="776"/>
      <c r="R4356" s="776"/>
      <c r="S4356" s="776"/>
      <c r="T4356" s="776"/>
      <c r="U4356" s="776"/>
      <c r="V4356" s="46"/>
      <c r="W4356" s="46"/>
      <c r="X4356" s="775"/>
      <c r="Y4356" s="775"/>
      <c r="Z4356" s="775"/>
      <c r="AA4356" s="775"/>
      <c r="AB4356" s="775"/>
    </row>
    <row r="4357" spans="1:28" s="43" customFormat="1" x14ac:dyDescent="0.2">
      <c r="A4357" s="776"/>
      <c r="B4357" s="780"/>
      <c r="D4357" s="779"/>
      <c r="E4357" s="779"/>
      <c r="F4357" s="778"/>
      <c r="G4357" s="777"/>
      <c r="H4357" s="776"/>
      <c r="I4357" s="776"/>
      <c r="J4357" s="776"/>
      <c r="K4357" s="776"/>
      <c r="L4357" s="776"/>
      <c r="M4357" s="776"/>
      <c r="N4357" s="776"/>
      <c r="O4357" s="776"/>
      <c r="P4357" s="776"/>
      <c r="Q4357" s="776"/>
      <c r="R4357" s="776"/>
      <c r="S4357" s="776"/>
      <c r="T4357" s="776"/>
      <c r="U4357" s="776"/>
      <c r="V4357" s="46"/>
      <c r="W4357" s="46"/>
      <c r="X4357" s="775"/>
      <c r="Y4357" s="775"/>
      <c r="Z4357" s="775"/>
      <c r="AA4357" s="775"/>
      <c r="AB4357" s="775"/>
    </row>
    <row r="4358" spans="1:28" s="43" customFormat="1" x14ac:dyDescent="0.2">
      <c r="A4358" s="776"/>
      <c r="B4358" s="780"/>
      <c r="D4358" s="779"/>
      <c r="E4358" s="779"/>
      <c r="F4358" s="778"/>
      <c r="G4358" s="777"/>
      <c r="H4358" s="776"/>
      <c r="I4358" s="776"/>
      <c r="J4358" s="776"/>
      <c r="K4358" s="776"/>
      <c r="L4358" s="776"/>
      <c r="M4358" s="776"/>
      <c r="N4358" s="776"/>
      <c r="O4358" s="776"/>
      <c r="P4358" s="776"/>
      <c r="Q4358" s="776"/>
      <c r="R4358" s="776"/>
      <c r="S4358" s="776"/>
      <c r="T4358" s="776"/>
      <c r="U4358" s="776"/>
      <c r="V4358" s="46"/>
      <c r="W4358" s="46"/>
      <c r="X4358" s="775"/>
      <c r="Y4358" s="775"/>
      <c r="Z4358" s="775"/>
      <c r="AA4358" s="775"/>
      <c r="AB4358" s="775"/>
    </row>
    <row r="4359" spans="1:28" s="43" customFormat="1" x14ac:dyDescent="0.2">
      <c r="A4359" s="776"/>
      <c r="B4359" s="780"/>
      <c r="D4359" s="779"/>
      <c r="E4359" s="779"/>
      <c r="F4359" s="778"/>
      <c r="G4359" s="777"/>
      <c r="H4359" s="776"/>
      <c r="I4359" s="776"/>
      <c r="J4359" s="776"/>
      <c r="K4359" s="776"/>
      <c r="L4359" s="776"/>
      <c r="M4359" s="776"/>
      <c r="N4359" s="776"/>
      <c r="O4359" s="776"/>
      <c r="P4359" s="776"/>
      <c r="Q4359" s="776"/>
      <c r="R4359" s="776"/>
      <c r="S4359" s="776"/>
      <c r="T4359" s="776"/>
      <c r="U4359" s="776"/>
      <c r="V4359" s="46"/>
      <c r="W4359" s="46"/>
      <c r="X4359" s="775"/>
      <c r="Y4359" s="775"/>
      <c r="Z4359" s="775"/>
      <c r="AA4359" s="775"/>
      <c r="AB4359" s="775"/>
    </row>
    <row r="4360" spans="1:28" s="43" customFormat="1" x14ac:dyDescent="0.2">
      <c r="A4360" s="776"/>
      <c r="B4360" s="780"/>
      <c r="D4360" s="779"/>
      <c r="E4360" s="779"/>
      <c r="F4360" s="778"/>
      <c r="G4360" s="777"/>
      <c r="H4360" s="776"/>
      <c r="I4360" s="776"/>
      <c r="J4360" s="776"/>
      <c r="K4360" s="776"/>
      <c r="L4360" s="776"/>
      <c r="M4360" s="776"/>
      <c r="N4360" s="776"/>
      <c r="O4360" s="776"/>
      <c r="P4360" s="776"/>
      <c r="Q4360" s="776"/>
      <c r="R4360" s="776"/>
      <c r="S4360" s="776"/>
      <c r="T4360" s="776"/>
      <c r="U4360" s="776"/>
      <c r="V4360" s="46"/>
      <c r="W4360" s="46"/>
      <c r="X4360" s="775"/>
      <c r="Y4360" s="775"/>
      <c r="Z4360" s="775"/>
      <c r="AA4360" s="775"/>
      <c r="AB4360" s="775"/>
    </row>
    <row r="4361" spans="1:28" s="43" customFormat="1" x14ac:dyDescent="0.2">
      <c r="A4361" s="776"/>
      <c r="B4361" s="780"/>
      <c r="D4361" s="779"/>
      <c r="E4361" s="779"/>
      <c r="F4361" s="778"/>
      <c r="G4361" s="777"/>
      <c r="H4361" s="776"/>
      <c r="I4361" s="776"/>
      <c r="J4361" s="776"/>
      <c r="K4361" s="776"/>
      <c r="L4361" s="776"/>
      <c r="M4361" s="776"/>
      <c r="N4361" s="776"/>
      <c r="O4361" s="776"/>
      <c r="P4361" s="776"/>
      <c r="Q4361" s="776"/>
      <c r="R4361" s="776"/>
      <c r="S4361" s="776"/>
      <c r="T4361" s="776"/>
      <c r="U4361" s="776"/>
      <c r="V4361" s="46"/>
      <c r="W4361" s="46"/>
      <c r="X4361" s="775"/>
      <c r="Y4361" s="775"/>
      <c r="Z4361" s="775"/>
      <c r="AA4361" s="775"/>
      <c r="AB4361" s="775"/>
    </row>
    <row r="4362" spans="1:28" s="43" customFormat="1" x14ac:dyDescent="0.2">
      <c r="A4362" s="776"/>
      <c r="B4362" s="780"/>
      <c r="D4362" s="779"/>
      <c r="E4362" s="779"/>
      <c r="F4362" s="778"/>
      <c r="G4362" s="777"/>
      <c r="H4362" s="776"/>
      <c r="I4362" s="776"/>
      <c r="J4362" s="776"/>
      <c r="K4362" s="776"/>
      <c r="L4362" s="776"/>
      <c r="M4362" s="776"/>
      <c r="N4362" s="776"/>
      <c r="O4362" s="776"/>
      <c r="P4362" s="776"/>
      <c r="Q4362" s="776"/>
      <c r="R4362" s="776"/>
      <c r="S4362" s="776"/>
      <c r="T4362" s="776"/>
      <c r="U4362" s="776"/>
      <c r="V4362" s="46"/>
      <c r="W4362" s="46"/>
      <c r="X4362" s="775"/>
      <c r="Y4362" s="775"/>
      <c r="Z4362" s="775"/>
      <c r="AA4362" s="775"/>
      <c r="AB4362" s="775"/>
    </row>
    <row r="4363" spans="1:28" s="43" customFormat="1" x14ac:dyDescent="0.2">
      <c r="A4363" s="776"/>
      <c r="B4363" s="780"/>
      <c r="D4363" s="779"/>
      <c r="E4363" s="779"/>
      <c r="F4363" s="778"/>
      <c r="G4363" s="777"/>
      <c r="H4363" s="776"/>
      <c r="I4363" s="776"/>
      <c r="J4363" s="776"/>
      <c r="K4363" s="776"/>
      <c r="L4363" s="776"/>
      <c r="M4363" s="776"/>
      <c r="N4363" s="776"/>
      <c r="O4363" s="776"/>
      <c r="P4363" s="776"/>
      <c r="Q4363" s="776"/>
      <c r="R4363" s="776"/>
      <c r="S4363" s="776"/>
      <c r="T4363" s="776"/>
      <c r="U4363" s="776"/>
      <c r="V4363" s="46"/>
      <c r="W4363" s="46"/>
      <c r="X4363" s="775"/>
      <c r="Y4363" s="775"/>
      <c r="Z4363" s="775"/>
      <c r="AA4363" s="775"/>
      <c r="AB4363" s="775"/>
    </row>
    <row r="4364" spans="1:28" s="43" customFormat="1" x14ac:dyDescent="0.2">
      <c r="A4364" s="776"/>
      <c r="B4364" s="780"/>
      <c r="D4364" s="779"/>
      <c r="E4364" s="779"/>
      <c r="F4364" s="778"/>
      <c r="G4364" s="777"/>
      <c r="H4364" s="776"/>
      <c r="I4364" s="776"/>
      <c r="J4364" s="776"/>
      <c r="K4364" s="776"/>
      <c r="L4364" s="776"/>
      <c r="M4364" s="776"/>
      <c r="N4364" s="776"/>
      <c r="O4364" s="776"/>
      <c r="P4364" s="776"/>
      <c r="Q4364" s="776"/>
      <c r="R4364" s="776"/>
      <c r="S4364" s="776"/>
      <c r="T4364" s="776"/>
      <c r="U4364" s="776"/>
      <c r="V4364" s="46"/>
      <c r="W4364" s="46"/>
      <c r="X4364" s="775"/>
      <c r="Y4364" s="775"/>
      <c r="Z4364" s="775"/>
      <c r="AA4364" s="775"/>
      <c r="AB4364" s="775"/>
    </row>
    <row r="4365" spans="1:28" s="43" customFormat="1" x14ac:dyDescent="0.2">
      <c r="A4365" s="776"/>
      <c r="B4365" s="780"/>
      <c r="D4365" s="779"/>
      <c r="E4365" s="779"/>
      <c r="F4365" s="778"/>
      <c r="G4365" s="777"/>
      <c r="H4365" s="776"/>
      <c r="I4365" s="776"/>
      <c r="J4365" s="776"/>
      <c r="K4365" s="776"/>
      <c r="L4365" s="776"/>
      <c r="M4365" s="776"/>
      <c r="N4365" s="776"/>
      <c r="O4365" s="776"/>
      <c r="P4365" s="776"/>
      <c r="Q4365" s="776"/>
      <c r="R4365" s="776"/>
      <c r="S4365" s="776"/>
      <c r="T4365" s="776"/>
      <c r="U4365" s="776"/>
      <c r="V4365" s="46"/>
      <c r="W4365" s="46"/>
      <c r="X4365" s="775"/>
      <c r="Y4365" s="775"/>
      <c r="Z4365" s="775"/>
      <c r="AA4365" s="775"/>
      <c r="AB4365" s="775"/>
    </row>
    <row r="4366" spans="1:28" s="43" customFormat="1" x14ac:dyDescent="0.2">
      <c r="A4366" s="776"/>
      <c r="B4366" s="780"/>
      <c r="D4366" s="779"/>
      <c r="E4366" s="779"/>
      <c r="F4366" s="778"/>
      <c r="G4366" s="777"/>
      <c r="H4366" s="776"/>
      <c r="I4366" s="776"/>
      <c r="J4366" s="776"/>
      <c r="K4366" s="776"/>
      <c r="L4366" s="776"/>
      <c r="M4366" s="776"/>
      <c r="N4366" s="776"/>
      <c r="O4366" s="776"/>
      <c r="P4366" s="776"/>
      <c r="Q4366" s="776"/>
      <c r="R4366" s="776"/>
      <c r="S4366" s="776"/>
      <c r="T4366" s="776"/>
      <c r="U4366" s="776"/>
      <c r="V4366" s="46"/>
      <c r="W4366" s="46"/>
      <c r="X4366" s="775"/>
      <c r="Y4366" s="775"/>
      <c r="Z4366" s="775"/>
      <c r="AA4366" s="775"/>
      <c r="AB4366" s="775"/>
    </row>
    <row r="4367" spans="1:28" s="43" customFormat="1" x14ac:dyDescent="0.2">
      <c r="A4367" s="776"/>
      <c r="B4367" s="780"/>
      <c r="D4367" s="779"/>
      <c r="E4367" s="779"/>
      <c r="F4367" s="778"/>
      <c r="G4367" s="777"/>
      <c r="H4367" s="776"/>
      <c r="I4367" s="776"/>
      <c r="J4367" s="776"/>
      <c r="K4367" s="776"/>
      <c r="L4367" s="776"/>
      <c r="M4367" s="776"/>
      <c r="N4367" s="776"/>
      <c r="O4367" s="776"/>
      <c r="P4367" s="776"/>
      <c r="Q4367" s="776"/>
      <c r="R4367" s="776"/>
      <c r="S4367" s="776"/>
      <c r="T4367" s="776"/>
      <c r="U4367" s="776"/>
      <c r="V4367" s="46"/>
      <c r="W4367" s="46"/>
      <c r="X4367" s="775"/>
      <c r="Y4367" s="775"/>
      <c r="Z4367" s="775"/>
      <c r="AA4367" s="775"/>
      <c r="AB4367" s="775"/>
    </row>
    <row r="4368" spans="1:28" s="43" customFormat="1" x14ac:dyDescent="0.2">
      <c r="A4368" s="776"/>
      <c r="B4368" s="780"/>
      <c r="D4368" s="779"/>
      <c r="E4368" s="779"/>
      <c r="F4368" s="778"/>
      <c r="G4368" s="777"/>
      <c r="H4368" s="776"/>
      <c r="I4368" s="776"/>
      <c r="J4368" s="776"/>
      <c r="K4368" s="776"/>
      <c r="L4368" s="776"/>
      <c r="M4368" s="776"/>
      <c r="N4368" s="776"/>
      <c r="O4368" s="776"/>
      <c r="P4368" s="776"/>
      <c r="Q4368" s="776"/>
      <c r="R4368" s="776"/>
      <c r="S4368" s="776"/>
      <c r="T4368" s="776"/>
      <c r="U4368" s="776"/>
      <c r="V4368" s="46"/>
      <c r="W4368" s="46"/>
      <c r="X4368" s="775"/>
      <c r="Y4368" s="775"/>
      <c r="Z4368" s="775"/>
      <c r="AA4368" s="775"/>
      <c r="AB4368" s="775"/>
    </row>
    <row r="4369" spans="1:28" s="43" customFormat="1" x14ac:dyDescent="0.2">
      <c r="A4369" s="776"/>
      <c r="B4369" s="780"/>
      <c r="D4369" s="779"/>
      <c r="E4369" s="779"/>
      <c r="F4369" s="778"/>
      <c r="G4369" s="777"/>
      <c r="H4369" s="776"/>
      <c r="I4369" s="776"/>
      <c r="J4369" s="776"/>
      <c r="K4369" s="776"/>
      <c r="L4369" s="776"/>
      <c r="M4369" s="776"/>
      <c r="N4369" s="776"/>
      <c r="O4369" s="776"/>
      <c r="P4369" s="776"/>
      <c r="Q4369" s="776"/>
      <c r="R4369" s="776"/>
      <c r="S4369" s="776"/>
      <c r="T4369" s="776"/>
      <c r="U4369" s="776"/>
      <c r="V4369" s="46"/>
      <c r="W4369" s="46"/>
      <c r="X4369" s="775"/>
      <c r="Y4369" s="775"/>
      <c r="Z4369" s="775"/>
      <c r="AA4369" s="775"/>
      <c r="AB4369" s="775"/>
    </row>
    <row r="4370" spans="1:28" s="43" customFormat="1" x14ac:dyDescent="0.2">
      <c r="A4370" s="776"/>
      <c r="B4370" s="780"/>
      <c r="D4370" s="779"/>
      <c r="E4370" s="779"/>
      <c r="F4370" s="778"/>
      <c r="G4370" s="777"/>
      <c r="H4370" s="776"/>
      <c r="I4370" s="776"/>
      <c r="J4370" s="776"/>
      <c r="K4370" s="776"/>
      <c r="L4370" s="776"/>
      <c r="M4370" s="776"/>
      <c r="N4370" s="776"/>
      <c r="O4370" s="776"/>
      <c r="P4370" s="776"/>
      <c r="Q4370" s="776"/>
      <c r="R4370" s="776"/>
      <c r="S4370" s="776"/>
      <c r="T4370" s="776"/>
      <c r="U4370" s="776"/>
      <c r="V4370" s="46"/>
      <c r="W4370" s="46"/>
      <c r="X4370" s="775"/>
      <c r="Y4370" s="775"/>
      <c r="Z4370" s="775"/>
      <c r="AA4370" s="775"/>
      <c r="AB4370" s="775"/>
    </row>
    <row r="4371" spans="1:28" s="43" customFormat="1" x14ac:dyDescent="0.2">
      <c r="A4371" s="776"/>
      <c r="B4371" s="780"/>
      <c r="D4371" s="779"/>
      <c r="E4371" s="779"/>
      <c r="F4371" s="778"/>
      <c r="G4371" s="777"/>
      <c r="H4371" s="776"/>
      <c r="I4371" s="776"/>
      <c r="J4371" s="776"/>
      <c r="K4371" s="776"/>
      <c r="L4371" s="776"/>
      <c r="M4371" s="776"/>
      <c r="N4371" s="776"/>
      <c r="O4371" s="776"/>
      <c r="P4371" s="776"/>
      <c r="Q4371" s="776"/>
      <c r="R4371" s="776"/>
      <c r="S4371" s="776"/>
      <c r="T4371" s="776"/>
      <c r="U4371" s="776"/>
      <c r="V4371" s="46"/>
      <c r="W4371" s="46"/>
      <c r="X4371" s="775"/>
      <c r="Y4371" s="775"/>
      <c r="Z4371" s="775"/>
      <c r="AA4371" s="775"/>
      <c r="AB4371" s="775"/>
    </row>
    <row r="4372" spans="1:28" s="43" customFormat="1" x14ac:dyDescent="0.2">
      <c r="A4372" s="776"/>
      <c r="B4372" s="780"/>
      <c r="D4372" s="779"/>
      <c r="E4372" s="779"/>
      <c r="F4372" s="778"/>
      <c r="G4372" s="777"/>
      <c r="H4372" s="776"/>
      <c r="I4372" s="776"/>
      <c r="J4372" s="776"/>
      <c r="K4372" s="776"/>
      <c r="L4372" s="776"/>
      <c r="M4372" s="776"/>
      <c r="N4372" s="776"/>
      <c r="O4372" s="776"/>
      <c r="P4372" s="776"/>
      <c r="Q4372" s="776"/>
      <c r="R4372" s="776"/>
      <c r="S4372" s="776"/>
      <c r="T4372" s="776"/>
      <c r="U4372" s="776"/>
      <c r="V4372" s="46"/>
      <c r="W4372" s="46"/>
      <c r="X4372" s="775"/>
      <c r="Y4372" s="775"/>
      <c r="Z4372" s="775"/>
      <c r="AA4372" s="775"/>
      <c r="AB4372" s="775"/>
    </row>
    <row r="4373" spans="1:28" s="43" customFormat="1" x14ac:dyDescent="0.2">
      <c r="A4373" s="776"/>
      <c r="B4373" s="780"/>
      <c r="D4373" s="779"/>
      <c r="E4373" s="779"/>
      <c r="F4373" s="778"/>
      <c r="G4373" s="777"/>
      <c r="H4373" s="776"/>
      <c r="I4373" s="776"/>
      <c r="J4373" s="776"/>
      <c r="K4373" s="776"/>
      <c r="L4373" s="776"/>
      <c r="M4373" s="776"/>
      <c r="N4373" s="776"/>
      <c r="O4373" s="776"/>
      <c r="P4373" s="776"/>
      <c r="Q4373" s="776"/>
      <c r="R4373" s="776"/>
      <c r="S4373" s="776"/>
      <c r="T4373" s="776"/>
      <c r="U4373" s="776"/>
      <c r="V4373" s="46"/>
      <c r="W4373" s="46"/>
      <c r="X4373" s="775"/>
      <c r="Y4373" s="775"/>
      <c r="Z4373" s="775"/>
      <c r="AA4373" s="775"/>
      <c r="AB4373" s="775"/>
    </row>
    <row r="4374" spans="1:28" s="43" customFormat="1" x14ac:dyDescent="0.2">
      <c r="A4374" s="776"/>
      <c r="B4374" s="780"/>
      <c r="D4374" s="779"/>
      <c r="E4374" s="779"/>
      <c r="F4374" s="778"/>
      <c r="G4374" s="777"/>
      <c r="H4374" s="776"/>
      <c r="I4374" s="776"/>
      <c r="J4374" s="776"/>
      <c r="K4374" s="776"/>
      <c r="L4374" s="776"/>
      <c r="M4374" s="776"/>
      <c r="N4374" s="776"/>
      <c r="O4374" s="776"/>
      <c r="P4374" s="776"/>
      <c r="Q4374" s="776"/>
      <c r="R4374" s="776"/>
      <c r="S4374" s="776"/>
      <c r="T4374" s="776"/>
      <c r="U4374" s="776"/>
      <c r="V4374" s="46"/>
      <c r="W4374" s="46"/>
      <c r="X4374" s="775"/>
      <c r="Y4374" s="775"/>
      <c r="Z4374" s="775"/>
      <c r="AA4374" s="775"/>
      <c r="AB4374" s="775"/>
    </row>
    <row r="4375" spans="1:28" s="43" customFormat="1" x14ac:dyDescent="0.2">
      <c r="A4375" s="776"/>
      <c r="B4375" s="780"/>
      <c r="D4375" s="779"/>
      <c r="E4375" s="779"/>
      <c r="F4375" s="778"/>
      <c r="G4375" s="777"/>
      <c r="H4375" s="776"/>
      <c r="I4375" s="776"/>
      <c r="J4375" s="776"/>
      <c r="K4375" s="776"/>
      <c r="L4375" s="776"/>
      <c r="M4375" s="776"/>
      <c r="N4375" s="776"/>
      <c r="O4375" s="776"/>
      <c r="P4375" s="776"/>
      <c r="Q4375" s="776"/>
      <c r="R4375" s="776"/>
      <c r="S4375" s="776"/>
      <c r="T4375" s="776"/>
      <c r="U4375" s="776"/>
      <c r="V4375" s="46"/>
      <c r="W4375" s="46"/>
      <c r="X4375" s="775"/>
      <c r="Y4375" s="775"/>
      <c r="Z4375" s="775"/>
      <c r="AA4375" s="775"/>
      <c r="AB4375" s="775"/>
    </row>
    <row r="4376" spans="1:28" s="43" customFormat="1" x14ac:dyDescent="0.2">
      <c r="A4376" s="776"/>
      <c r="B4376" s="780"/>
      <c r="D4376" s="779"/>
      <c r="E4376" s="779"/>
      <c r="F4376" s="778"/>
      <c r="G4376" s="777"/>
      <c r="H4376" s="776"/>
      <c r="I4376" s="776"/>
      <c r="J4376" s="776"/>
      <c r="K4376" s="776"/>
      <c r="L4376" s="776"/>
      <c r="M4376" s="776"/>
      <c r="N4376" s="776"/>
      <c r="O4376" s="776"/>
      <c r="P4376" s="776"/>
      <c r="Q4376" s="776"/>
      <c r="R4376" s="776"/>
      <c r="S4376" s="776"/>
      <c r="T4376" s="776"/>
      <c r="U4376" s="776"/>
      <c r="V4376" s="46"/>
      <c r="W4376" s="46"/>
      <c r="X4376" s="775"/>
      <c r="Y4376" s="775"/>
      <c r="Z4376" s="775"/>
      <c r="AA4376" s="775"/>
      <c r="AB4376" s="775"/>
    </row>
    <row r="4377" spans="1:28" s="43" customFormat="1" x14ac:dyDescent="0.2">
      <c r="A4377" s="776"/>
      <c r="B4377" s="780"/>
      <c r="D4377" s="779"/>
      <c r="E4377" s="779"/>
      <c r="F4377" s="778"/>
      <c r="G4377" s="777"/>
      <c r="H4377" s="776"/>
      <c r="I4377" s="776"/>
      <c r="J4377" s="776"/>
      <c r="K4377" s="776"/>
      <c r="L4377" s="776"/>
      <c r="M4377" s="776"/>
      <c r="N4377" s="776"/>
      <c r="O4377" s="776"/>
      <c r="P4377" s="776"/>
      <c r="Q4377" s="776"/>
      <c r="R4377" s="776"/>
      <c r="S4377" s="776"/>
      <c r="T4377" s="776"/>
      <c r="U4377" s="776"/>
      <c r="V4377" s="46"/>
      <c r="W4377" s="46"/>
      <c r="X4377" s="775"/>
      <c r="Y4377" s="775"/>
      <c r="Z4377" s="775"/>
      <c r="AA4377" s="775"/>
      <c r="AB4377" s="775"/>
    </row>
    <row r="4378" spans="1:28" s="43" customFormat="1" x14ac:dyDescent="0.2">
      <c r="A4378" s="776"/>
      <c r="B4378" s="780"/>
      <c r="D4378" s="779"/>
      <c r="E4378" s="779"/>
      <c r="F4378" s="778"/>
      <c r="G4378" s="777"/>
      <c r="H4378" s="776"/>
      <c r="I4378" s="776"/>
      <c r="J4378" s="776"/>
      <c r="K4378" s="776"/>
      <c r="L4378" s="776"/>
      <c r="M4378" s="776"/>
      <c r="N4378" s="776"/>
      <c r="O4378" s="776"/>
      <c r="P4378" s="776"/>
      <c r="Q4378" s="776"/>
      <c r="R4378" s="776"/>
      <c r="S4378" s="776"/>
      <c r="T4378" s="776"/>
      <c r="U4378" s="776"/>
      <c r="V4378" s="46"/>
      <c r="W4378" s="46"/>
      <c r="X4378" s="775"/>
      <c r="Y4378" s="775"/>
      <c r="Z4378" s="775"/>
      <c r="AA4378" s="775"/>
      <c r="AB4378" s="775"/>
    </row>
    <row r="4379" spans="1:28" s="43" customFormat="1" x14ac:dyDescent="0.2">
      <c r="A4379" s="776"/>
      <c r="B4379" s="780"/>
      <c r="D4379" s="779"/>
      <c r="E4379" s="779"/>
      <c r="F4379" s="778"/>
      <c r="G4379" s="777"/>
      <c r="H4379" s="776"/>
      <c r="I4379" s="776"/>
      <c r="J4379" s="776"/>
      <c r="K4379" s="776"/>
      <c r="L4379" s="776"/>
      <c r="M4379" s="776"/>
      <c r="N4379" s="776"/>
      <c r="O4379" s="776"/>
      <c r="P4379" s="776"/>
      <c r="Q4379" s="776"/>
      <c r="R4379" s="776"/>
      <c r="S4379" s="776"/>
      <c r="T4379" s="776"/>
      <c r="U4379" s="776"/>
      <c r="V4379" s="46"/>
      <c r="W4379" s="46"/>
      <c r="X4379" s="775"/>
      <c r="Y4379" s="775"/>
      <c r="Z4379" s="775"/>
      <c r="AA4379" s="775"/>
      <c r="AB4379" s="775"/>
    </row>
    <row r="4380" spans="1:28" s="43" customFormat="1" x14ac:dyDescent="0.2">
      <c r="A4380" s="776"/>
      <c r="B4380" s="780"/>
      <c r="D4380" s="779"/>
      <c r="E4380" s="779"/>
      <c r="F4380" s="778"/>
      <c r="G4380" s="777"/>
      <c r="H4380" s="776"/>
      <c r="I4380" s="776"/>
      <c r="J4380" s="776"/>
      <c r="K4380" s="776"/>
      <c r="L4380" s="776"/>
      <c r="M4380" s="776"/>
      <c r="N4380" s="776"/>
      <c r="O4380" s="776"/>
      <c r="P4380" s="776"/>
      <c r="Q4380" s="776"/>
      <c r="R4380" s="776"/>
      <c r="S4380" s="776"/>
      <c r="T4380" s="776"/>
      <c r="U4380" s="776"/>
      <c r="V4380" s="46"/>
      <c r="W4380" s="46"/>
      <c r="X4380" s="775"/>
      <c r="Y4380" s="775"/>
      <c r="Z4380" s="775"/>
      <c r="AA4380" s="775"/>
      <c r="AB4380" s="775"/>
    </row>
    <row r="4381" spans="1:28" s="43" customFormat="1" x14ac:dyDescent="0.2">
      <c r="A4381" s="776"/>
      <c r="B4381" s="780"/>
      <c r="D4381" s="779"/>
      <c r="E4381" s="779"/>
      <c r="F4381" s="778"/>
      <c r="G4381" s="777"/>
      <c r="H4381" s="776"/>
      <c r="I4381" s="776"/>
      <c r="J4381" s="776"/>
      <c r="K4381" s="776"/>
      <c r="L4381" s="776"/>
      <c r="M4381" s="776"/>
      <c r="N4381" s="776"/>
      <c r="O4381" s="776"/>
      <c r="P4381" s="776"/>
      <c r="Q4381" s="776"/>
      <c r="R4381" s="776"/>
      <c r="S4381" s="776"/>
      <c r="T4381" s="776"/>
      <c r="U4381" s="776"/>
      <c r="V4381" s="46"/>
      <c r="W4381" s="46"/>
      <c r="X4381" s="775"/>
      <c r="Y4381" s="775"/>
      <c r="Z4381" s="775"/>
      <c r="AA4381" s="775"/>
      <c r="AB4381" s="775"/>
    </row>
    <row r="4382" spans="1:28" s="43" customFormat="1" x14ac:dyDescent="0.2">
      <c r="A4382" s="776"/>
      <c r="B4382" s="780"/>
      <c r="D4382" s="779"/>
      <c r="E4382" s="779"/>
      <c r="F4382" s="778"/>
      <c r="G4382" s="777"/>
      <c r="H4382" s="776"/>
      <c r="I4382" s="776"/>
      <c r="J4382" s="776"/>
      <c r="K4382" s="776"/>
      <c r="L4382" s="776"/>
      <c r="M4382" s="776"/>
      <c r="N4382" s="776"/>
      <c r="O4382" s="776"/>
      <c r="P4382" s="776"/>
      <c r="Q4382" s="776"/>
      <c r="R4382" s="776"/>
      <c r="S4382" s="776"/>
      <c r="T4382" s="776"/>
      <c r="U4382" s="776"/>
      <c r="V4382" s="46"/>
      <c r="W4382" s="46"/>
      <c r="X4382" s="775"/>
      <c r="Y4382" s="775"/>
      <c r="Z4382" s="775"/>
      <c r="AA4382" s="775"/>
      <c r="AB4382" s="775"/>
    </row>
    <row r="4383" spans="1:28" s="43" customFormat="1" x14ac:dyDescent="0.2">
      <c r="A4383" s="776"/>
      <c r="B4383" s="780"/>
      <c r="D4383" s="779"/>
      <c r="E4383" s="779"/>
      <c r="F4383" s="778"/>
      <c r="G4383" s="777"/>
      <c r="H4383" s="776"/>
      <c r="I4383" s="776"/>
      <c r="J4383" s="776"/>
      <c r="K4383" s="776"/>
      <c r="L4383" s="776"/>
      <c r="M4383" s="776"/>
      <c r="N4383" s="776"/>
      <c r="O4383" s="776"/>
      <c r="P4383" s="776"/>
      <c r="Q4383" s="776"/>
      <c r="R4383" s="776"/>
      <c r="S4383" s="776"/>
      <c r="T4383" s="776"/>
      <c r="U4383" s="776"/>
      <c r="V4383" s="46"/>
      <c r="W4383" s="46"/>
      <c r="X4383" s="775"/>
      <c r="Y4383" s="775"/>
      <c r="Z4383" s="775"/>
      <c r="AA4383" s="775"/>
      <c r="AB4383" s="775"/>
    </row>
    <row r="4384" spans="1:28" s="43" customFormat="1" x14ac:dyDescent="0.2">
      <c r="A4384" s="776"/>
      <c r="B4384" s="780"/>
      <c r="D4384" s="779"/>
      <c r="E4384" s="779"/>
      <c r="F4384" s="778"/>
      <c r="G4384" s="777"/>
      <c r="H4384" s="776"/>
      <c r="I4384" s="776"/>
      <c r="J4384" s="776"/>
      <c r="K4384" s="776"/>
      <c r="L4384" s="776"/>
      <c r="M4384" s="776"/>
      <c r="N4384" s="776"/>
      <c r="O4384" s="776"/>
      <c r="P4384" s="776"/>
      <c r="Q4384" s="776"/>
      <c r="R4384" s="776"/>
      <c r="S4384" s="776"/>
      <c r="T4384" s="776"/>
      <c r="U4384" s="776"/>
      <c r="V4384" s="46"/>
      <c r="W4384" s="46"/>
      <c r="X4384" s="775"/>
      <c r="Y4384" s="775"/>
      <c r="Z4384" s="775"/>
      <c r="AA4384" s="775"/>
      <c r="AB4384" s="775"/>
    </row>
    <row r="4385" spans="1:28" s="43" customFormat="1" x14ac:dyDescent="0.2">
      <c r="A4385" s="776"/>
      <c r="B4385" s="780"/>
      <c r="D4385" s="779"/>
      <c r="E4385" s="779"/>
      <c r="F4385" s="778"/>
      <c r="G4385" s="777"/>
      <c r="H4385" s="776"/>
      <c r="I4385" s="776"/>
      <c r="J4385" s="776"/>
      <c r="K4385" s="776"/>
      <c r="L4385" s="776"/>
      <c r="M4385" s="776"/>
      <c r="N4385" s="776"/>
      <c r="O4385" s="776"/>
      <c r="P4385" s="776"/>
      <c r="Q4385" s="776"/>
      <c r="R4385" s="776"/>
      <c r="S4385" s="776"/>
      <c r="T4385" s="776"/>
      <c r="U4385" s="776"/>
      <c r="V4385" s="46"/>
      <c r="W4385" s="46"/>
      <c r="X4385" s="775"/>
      <c r="Y4385" s="775"/>
      <c r="Z4385" s="775"/>
      <c r="AA4385" s="775"/>
      <c r="AB4385" s="775"/>
    </row>
    <row r="4386" spans="1:28" s="43" customFormat="1" x14ac:dyDescent="0.2">
      <c r="A4386" s="776"/>
      <c r="B4386" s="780"/>
      <c r="D4386" s="779"/>
      <c r="E4386" s="779"/>
      <c r="F4386" s="778"/>
      <c r="G4386" s="777"/>
      <c r="H4386" s="776"/>
      <c r="I4386" s="776"/>
      <c r="J4386" s="776"/>
      <c r="K4386" s="776"/>
      <c r="L4386" s="776"/>
      <c r="M4386" s="776"/>
      <c r="N4386" s="776"/>
      <c r="O4386" s="776"/>
      <c r="P4386" s="776"/>
      <c r="Q4386" s="776"/>
      <c r="R4386" s="776"/>
      <c r="S4386" s="776"/>
      <c r="T4386" s="776"/>
      <c r="U4386" s="776"/>
      <c r="V4386" s="46"/>
      <c r="W4386" s="46"/>
      <c r="X4386" s="775"/>
      <c r="Y4386" s="775"/>
      <c r="Z4386" s="775"/>
      <c r="AA4386" s="775"/>
      <c r="AB4386" s="775"/>
    </row>
    <row r="4387" spans="1:28" s="43" customFormat="1" x14ac:dyDescent="0.2">
      <c r="A4387" s="776"/>
      <c r="B4387" s="780"/>
      <c r="D4387" s="779"/>
      <c r="E4387" s="779"/>
      <c r="F4387" s="778"/>
      <c r="G4387" s="777"/>
      <c r="H4387" s="776"/>
      <c r="I4387" s="776"/>
      <c r="J4387" s="776"/>
      <c r="K4387" s="776"/>
      <c r="L4387" s="776"/>
      <c r="M4387" s="776"/>
      <c r="N4387" s="776"/>
      <c r="O4387" s="776"/>
      <c r="P4387" s="776"/>
      <c r="Q4387" s="776"/>
      <c r="R4387" s="776"/>
      <c r="S4387" s="776"/>
      <c r="T4387" s="776"/>
      <c r="U4387" s="776"/>
      <c r="V4387" s="46"/>
      <c r="W4387" s="46"/>
      <c r="X4387" s="775"/>
      <c r="Y4387" s="775"/>
      <c r="Z4387" s="775"/>
      <c r="AA4387" s="775"/>
      <c r="AB4387" s="775"/>
    </row>
    <row r="4388" spans="1:28" s="43" customFormat="1" x14ac:dyDescent="0.2">
      <c r="A4388" s="776"/>
      <c r="B4388" s="780"/>
      <c r="D4388" s="779"/>
      <c r="E4388" s="779"/>
      <c r="F4388" s="778"/>
      <c r="G4388" s="777"/>
      <c r="H4388" s="776"/>
      <c r="I4388" s="776"/>
      <c r="J4388" s="776"/>
      <c r="K4388" s="776"/>
      <c r="L4388" s="776"/>
      <c r="M4388" s="776"/>
      <c r="N4388" s="776"/>
      <c r="O4388" s="776"/>
      <c r="P4388" s="776"/>
      <c r="Q4388" s="776"/>
      <c r="R4388" s="776"/>
      <c r="S4388" s="776"/>
      <c r="T4388" s="776"/>
      <c r="U4388" s="776"/>
      <c r="V4388" s="46"/>
      <c r="W4388" s="46"/>
      <c r="X4388" s="775"/>
      <c r="Y4388" s="775"/>
      <c r="Z4388" s="775"/>
      <c r="AA4388" s="775"/>
      <c r="AB4388" s="775"/>
    </row>
    <row r="4389" spans="1:28" s="43" customFormat="1" x14ac:dyDescent="0.2">
      <c r="A4389" s="776"/>
      <c r="B4389" s="780"/>
      <c r="D4389" s="779"/>
      <c r="E4389" s="779"/>
      <c r="F4389" s="778"/>
      <c r="G4389" s="777"/>
      <c r="H4389" s="776"/>
      <c r="I4389" s="776"/>
      <c r="J4389" s="776"/>
      <c r="K4389" s="776"/>
      <c r="L4389" s="776"/>
      <c r="M4389" s="776"/>
      <c r="N4389" s="776"/>
      <c r="O4389" s="776"/>
      <c r="P4389" s="776"/>
      <c r="Q4389" s="776"/>
      <c r="R4389" s="776"/>
      <c r="S4389" s="776"/>
      <c r="T4389" s="776"/>
      <c r="U4389" s="776"/>
      <c r="V4389" s="46"/>
      <c r="W4389" s="46"/>
      <c r="X4389" s="775"/>
      <c r="Y4389" s="775"/>
      <c r="Z4389" s="775"/>
      <c r="AA4389" s="775"/>
      <c r="AB4389" s="775"/>
    </row>
    <row r="4390" spans="1:28" s="43" customFormat="1" x14ac:dyDescent="0.2">
      <c r="A4390" s="776"/>
      <c r="B4390" s="780"/>
      <c r="D4390" s="779"/>
      <c r="E4390" s="779"/>
      <c r="F4390" s="778"/>
      <c r="G4390" s="777"/>
      <c r="H4390" s="776"/>
      <c r="I4390" s="776"/>
      <c r="J4390" s="776"/>
      <c r="K4390" s="776"/>
      <c r="L4390" s="776"/>
      <c r="M4390" s="776"/>
      <c r="N4390" s="776"/>
      <c r="O4390" s="776"/>
      <c r="P4390" s="776"/>
      <c r="Q4390" s="776"/>
      <c r="R4390" s="776"/>
      <c r="S4390" s="776"/>
      <c r="T4390" s="776"/>
      <c r="U4390" s="776"/>
      <c r="V4390" s="46"/>
      <c r="W4390" s="46"/>
      <c r="X4390" s="775"/>
      <c r="Y4390" s="775"/>
      <c r="Z4390" s="775"/>
      <c r="AA4390" s="775"/>
      <c r="AB4390" s="775"/>
    </row>
    <row r="4391" spans="1:28" s="43" customFormat="1" x14ac:dyDescent="0.2">
      <c r="A4391" s="776"/>
      <c r="B4391" s="780"/>
      <c r="D4391" s="779"/>
      <c r="E4391" s="779"/>
      <c r="F4391" s="778"/>
      <c r="G4391" s="777"/>
      <c r="H4391" s="776"/>
      <c r="I4391" s="776"/>
      <c r="J4391" s="776"/>
      <c r="K4391" s="776"/>
      <c r="L4391" s="776"/>
      <c r="M4391" s="776"/>
      <c r="N4391" s="776"/>
      <c r="O4391" s="776"/>
      <c r="P4391" s="776"/>
      <c r="Q4391" s="776"/>
      <c r="R4391" s="776"/>
      <c r="S4391" s="776"/>
      <c r="T4391" s="776"/>
      <c r="U4391" s="776"/>
      <c r="V4391" s="46"/>
      <c r="W4391" s="46"/>
      <c r="X4391" s="775"/>
      <c r="Y4391" s="775"/>
      <c r="Z4391" s="775"/>
      <c r="AA4391" s="775"/>
      <c r="AB4391" s="775"/>
    </row>
    <row r="4392" spans="1:28" s="43" customFormat="1" x14ac:dyDescent="0.2">
      <c r="A4392" s="776"/>
      <c r="B4392" s="780"/>
      <c r="D4392" s="779"/>
      <c r="E4392" s="779"/>
      <c r="F4392" s="778"/>
      <c r="G4392" s="777"/>
      <c r="H4392" s="776"/>
      <c r="I4392" s="776"/>
      <c r="J4392" s="776"/>
      <c r="K4392" s="776"/>
      <c r="L4392" s="776"/>
      <c r="M4392" s="776"/>
      <c r="N4392" s="776"/>
      <c r="O4392" s="776"/>
      <c r="P4392" s="776"/>
      <c r="Q4392" s="776"/>
      <c r="R4392" s="776"/>
      <c r="S4392" s="776"/>
      <c r="T4392" s="776"/>
      <c r="U4392" s="776"/>
      <c r="V4392" s="46"/>
      <c r="W4392" s="46"/>
      <c r="X4392" s="775"/>
      <c r="Y4392" s="775"/>
      <c r="Z4392" s="775"/>
      <c r="AA4392" s="775"/>
      <c r="AB4392" s="775"/>
    </row>
    <row r="4393" spans="1:28" s="43" customFormat="1" x14ac:dyDescent="0.2">
      <c r="A4393" s="776"/>
      <c r="B4393" s="780"/>
      <c r="D4393" s="779"/>
      <c r="E4393" s="779"/>
      <c r="F4393" s="778"/>
      <c r="G4393" s="777"/>
      <c r="H4393" s="776"/>
      <c r="I4393" s="776"/>
      <c r="J4393" s="776"/>
      <c r="K4393" s="776"/>
      <c r="L4393" s="776"/>
      <c r="M4393" s="776"/>
      <c r="N4393" s="776"/>
      <c r="O4393" s="776"/>
      <c r="P4393" s="776"/>
      <c r="Q4393" s="776"/>
      <c r="R4393" s="776"/>
      <c r="S4393" s="776"/>
      <c r="T4393" s="776"/>
      <c r="U4393" s="776"/>
      <c r="V4393" s="46"/>
      <c r="W4393" s="46"/>
      <c r="X4393" s="775"/>
      <c r="Y4393" s="775"/>
      <c r="Z4393" s="775"/>
      <c r="AA4393" s="775"/>
      <c r="AB4393" s="775"/>
    </row>
    <row r="4394" spans="1:28" s="43" customFormat="1" x14ac:dyDescent="0.2">
      <c r="A4394" s="776"/>
      <c r="B4394" s="780"/>
      <c r="D4394" s="779"/>
      <c r="E4394" s="779"/>
      <c r="F4394" s="778"/>
      <c r="G4394" s="777"/>
      <c r="H4394" s="776"/>
      <c r="I4394" s="776"/>
      <c r="J4394" s="776"/>
      <c r="K4394" s="776"/>
      <c r="L4394" s="776"/>
      <c r="M4394" s="776"/>
      <c r="N4394" s="776"/>
      <c r="O4394" s="776"/>
      <c r="P4394" s="776"/>
      <c r="Q4394" s="776"/>
      <c r="R4394" s="776"/>
      <c r="S4394" s="776"/>
      <c r="T4394" s="776"/>
      <c r="U4394" s="776"/>
      <c r="V4394" s="46"/>
      <c r="W4394" s="46"/>
      <c r="X4394" s="775"/>
      <c r="Y4394" s="775"/>
      <c r="Z4394" s="775"/>
      <c r="AA4394" s="775"/>
      <c r="AB4394" s="775"/>
    </row>
    <row r="4395" spans="1:28" s="43" customFormat="1" x14ac:dyDescent="0.2">
      <c r="A4395" s="776"/>
      <c r="B4395" s="780"/>
      <c r="D4395" s="779"/>
      <c r="E4395" s="779"/>
      <c r="F4395" s="778"/>
      <c r="G4395" s="777"/>
      <c r="H4395" s="776"/>
      <c r="I4395" s="776"/>
      <c r="J4395" s="776"/>
      <c r="K4395" s="776"/>
      <c r="L4395" s="776"/>
      <c r="M4395" s="776"/>
      <c r="N4395" s="776"/>
      <c r="O4395" s="776"/>
      <c r="P4395" s="776"/>
      <c r="Q4395" s="776"/>
      <c r="R4395" s="776"/>
      <c r="S4395" s="776"/>
      <c r="T4395" s="776"/>
      <c r="U4395" s="776"/>
      <c r="V4395" s="46"/>
      <c r="W4395" s="46"/>
      <c r="X4395" s="775"/>
      <c r="Y4395" s="775"/>
      <c r="Z4395" s="775"/>
      <c r="AA4395" s="775"/>
      <c r="AB4395" s="775"/>
    </row>
    <row r="4396" spans="1:28" s="43" customFormat="1" x14ac:dyDescent="0.2">
      <c r="A4396" s="776"/>
      <c r="B4396" s="780"/>
      <c r="D4396" s="779"/>
      <c r="E4396" s="779"/>
      <c r="F4396" s="778"/>
      <c r="G4396" s="777"/>
      <c r="H4396" s="776"/>
      <c r="I4396" s="776"/>
      <c r="J4396" s="776"/>
      <c r="K4396" s="776"/>
      <c r="L4396" s="776"/>
      <c r="M4396" s="776"/>
      <c r="N4396" s="776"/>
      <c r="O4396" s="776"/>
      <c r="P4396" s="776"/>
      <c r="Q4396" s="776"/>
      <c r="R4396" s="776"/>
      <c r="S4396" s="776"/>
      <c r="T4396" s="776"/>
      <c r="U4396" s="776"/>
      <c r="V4396" s="46"/>
      <c r="W4396" s="46"/>
      <c r="X4396" s="775"/>
      <c r="Y4396" s="775"/>
      <c r="Z4396" s="775"/>
      <c r="AA4396" s="775"/>
      <c r="AB4396" s="775"/>
    </row>
    <row r="4397" spans="1:28" s="43" customFormat="1" x14ac:dyDescent="0.2">
      <c r="A4397" s="776"/>
      <c r="B4397" s="780"/>
      <c r="D4397" s="779"/>
      <c r="E4397" s="779"/>
      <c r="F4397" s="778"/>
      <c r="G4397" s="777"/>
      <c r="H4397" s="776"/>
      <c r="I4397" s="776"/>
      <c r="J4397" s="776"/>
      <c r="K4397" s="776"/>
      <c r="L4397" s="776"/>
      <c r="M4397" s="776"/>
      <c r="N4397" s="776"/>
      <c r="O4397" s="776"/>
      <c r="P4397" s="776"/>
      <c r="Q4397" s="776"/>
      <c r="R4397" s="776"/>
      <c r="S4397" s="776"/>
      <c r="T4397" s="776"/>
      <c r="U4397" s="776"/>
      <c r="V4397" s="46"/>
      <c r="W4397" s="46"/>
      <c r="X4397" s="775"/>
      <c r="Y4397" s="775"/>
      <c r="Z4397" s="775"/>
      <c r="AA4397" s="775"/>
      <c r="AB4397" s="775"/>
    </row>
    <row r="4398" spans="1:28" s="43" customFormat="1" x14ac:dyDescent="0.2">
      <c r="A4398" s="776"/>
      <c r="B4398" s="780"/>
      <c r="D4398" s="779"/>
      <c r="E4398" s="779"/>
      <c r="F4398" s="778"/>
      <c r="G4398" s="777"/>
      <c r="H4398" s="776"/>
      <c r="I4398" s="776"/>
      <c r="J4398" s="776"/>
      <c r="K4398" s="776"/>
      <c r="L4398" s="776"/>
      <c r="M4398" s="776"/>
      <c r="N4398" s="776"/>
      <c r="O4398" s="776"/>
      <c r="P4398" s="776"/>
      <c r="Q4398" s="776"/>
      <c r="R4398" s="776"/>
      <c r="S4398" s="776"/>
      <c r="T4398" s="776"/>
      <c r="U4398" s="776"/>
      <c r="V4398" s="46"/>
      <c r="W4398" s="46"/>
      <c r="X4398" s="775"/>
      <c r="Y4398" s="775"/>
      <c r="Z4398" s="775"/>
      <c r="AA4398" s="775"/>
      <c r="AB4398" s="775"/>
    </row>
    <row r="4399" spans="1:28" s="43" customFormat="1" x14ac:dyDescent="0.2">
      <c r="A4399" s="776"/>
      <c r="B4399" s="780"/>
      <c r="D4399" s="779"/>
      <c r="E4399" s="779"/>
      <c r="F4399" s="778"/>
      <c r="G4399" s="777"/>
      <c r="H4399" s="776"/>
      <c r="I4399" s="776"/>
      <c r="J4399" s="776"/>
      <c r="K4399" s="776"/>
      <c r="L4399" s="776"/>
      <c r="M4399" s="776"/>
      <c r="N4399" s="776"/>
      <c r="O4399" s="776"/>
      <c r="P4399" s="776"/>
      <c r="Q4399" s="776"/>
      <c r="R4399" s="776"/>
      <c r="S4399" s="776"/>
      <c r="T4399" s="776"/>
      <c r="U4399" s="776"/>
      <c r="V4399" s="46"/>
      <c r="W4399" s="46"/>
      <c r="X4399" s="775"/>
      <c r="Y4399" s="775"/>
      <c r="Z4399" s="775"/>
      <c r="AA4399" s="775"/>
      <c r="AB4399" s="775"/>
    </row>
    <row r="4400" spans="1:28" s="43" customFormat="1" x14ac:dyDescent="0.2">
      <c r="A4400" s="776"/>
      <c r="B4400" s="780"/>
      <c r="D4400" s="779"/>
      <c r="E4400" s="779"/>
      <c r="F4400" s="778"/>
      <c r="G4400" s="777"/>
      <c r="H4400" s="776"/>
      <c r="I4400" s="776"/>
      <c r="J4400" s="776"/>
      <c r="K4400" s="776"/>
      <c r="L4400" s="776"/>
      <c r="M4400" s="776"/>
      <c r="N4400" s="776"/>
      <c r="O4400" s="776"/>
      <c r="P4400" s="776"/>
      <c r="Q4400" s="776"/>
      <c r="R4400" s="776"/>
      <c r="S4400" s="776"/>
      <c r="T4400" s="776"/>
      <c r="U4400" s="776"/>
      <c r="V4400" s="46"/>
      <c r="W4400" s="46"/>
      <c r="X4400" s="775"/>
      <c r="Y4400" s="775"/>
      <c r="Z4400" s="775"/>
      <c r="AA4400" s="775"/>
      <c r="AB4400" s="775"/>
    </row>
    <row r="4401" spans="1:28" s="43" customFormat="1" x14ac:dyDescent="0.2">
      <c r="A4401" s="776"/>
      <c r="B4401" s="780"/>
      <c r="D4401" s="779"/>
      <c r="E4401" s="779"/>
      <c r="F4401" s="778"/>
      <c r="G4401" s="777"/>
      <c r="H4401" s="776"/>
      <c r="I4401" s="776"/>
      <c r="J4401" s="776"/>
      <c r="K4401" s="776"/>
      <c r="L4401" s="776"/>
      <c r="M4401" s="776"/>
      <c r="N4401" s="776"/>
      <c r="O4401" s="776"/>
      <c r="P4401" s="776"/>
      <c r="Q4401" s="776"/>
      <c r="R4401" s="776"/>
      <c r="S4401" s="776"/>
      <c r="T4401" s="776"/>
      <c r="U4401" s="776"/>
      <c r="V4401" s="46"/>
      <c r="W4401" s="46"/>
      <c r="X4401" s="775"/>
      <c r="Y4401" s="775"/>
      <c r="Z4401" s="775"/>
      <c r="AA4401" s="775"/>
      <c r="AB4401" s="775"/>
    </row>
    <row r="4402" spans="1:28" s="43" customFormat="1" x14ac:dyDescent="0.2">
      <c r="A4402" s="776"/>
      <c r="B4402" s="780"/>
      <c r="D4402" s="779"/>
      <c r="E4402" s="779"/>
      <c r="F4402" s="778"/>
      <c r="G4402" s="777"/>
      <c r="H4402" s="776"/>
      <c r="I4402" s="776"/>
      <c r="J4402" s="776"/>
      <c r="K4402" s="776"/>
      <c r="L4402" s="776"/>
      <c r="M4402" s="776"/>
      <c r="N4402" s="776"/>
      <c r="O4402" s="776"/>
      <c r="P4402" s="776"/>
      <c r="Q4402" s="776"/>
      <c r="R4402" s="776"/>
      <c r="S4402" s="776"/>
      <c r="T4402" s="776"/>
      <c r="U4402" s="776"/>
      <c r="V4402" s="46"/>
      <c r="W4402" s="46"/>
      <c r="X4402" s="775"/>
      <c r="Y4402" s="775"/>
      <c r="Z4402" s="775"/>
      <c r="AA4402" s="775"/>
      <c r="AB4402" s="775"/>
    </row>
    <row r="4403" spans="1:28" s="43" customFormat="1" x14ac:dyDescent="0.2">
      <c r="A4403" s="776"/>
      <c r="B4403" s="780"/>
      <c r="D4403" s="779"/>
      <c r="E4403" s="779"/>
      <c r="F4403" s="778"/>
      <c r="G4403" s="777"/>
      <c r="H4403" s="776"/>
      <c r="I4403" s="776"/>
      <c r="J4403" s="776"/>
      <c r="K4403" s="776"/>
      <c r="L4403" s="776"/>
      <c r="M4403" s="776"/>
      <c r="N4403" s="776"/>
      <c r="O4403" s="776"/>
      <c r="P4403" s="776"/>
      <c r="Q4403" s="776"/>
      <c r="R4403" s="776"/>
      <c r="S4403" s="776"/>
      <c r="T4403" s="776"/>
      <c r="U4403" s="776"/>
      <c r="V4403" s="46"/>
      <c r="W4403" s="46"/>
      <c r="X4403" s="775"/>
      <c r="Y4403" s="775"/>
      <c r="Z4403" s="775"/>
      <c r="AA4403" s="775"/>
      <c r="AB4403" s="775"/>
    </row>
    <row r="4404" spans="1:28" s="43" customFormat="1" x14ac:dyDescent="0.2">
      <c r="A4404" s="776"/>
      <c r="B4404" s="780"/>
      <c r="D4404" s="779"/>
      <c r="E4404" s="779"/>
      <c r="F4404" s="778"/>
      <c r="G4404" s="777"/>
      <c r="H4404" s="776"/>
      <c r="I4404" s="776"/>
      <c r="J4404" s="776"/>
      <c r="K4404" s="776"/>
      <c r="L4404" s="776"/>
      <c r="M4404" s="776"/>
      <c r="N4404" s="776"/>
      <c r="O4404" s="776"/>
      <c r="P4404" s="776"/>
      <c r="Q4404" s="776"/>
      <c r="R4404" s="776"/>
      <c r="S4404" s="776"/>
      <c r="T4404" s="776"/>
      <c r="U4404" s="776"/>
      <c r="V4404" s="46"/>
      <c r="W4404" s="46"/>
      <c r="X4404" s="775"/>
      <c r="Y4404" s="775"/>
      <c r="Z4404" s="775"/>
      <c r="AA4404" s="775"/>
      <c r="AB4404" s="775"/>
    </row>
    <row r="4405" spans="1:28" s="43" customFormat="1" x14ac:dyDescent="0.2">
      <c r="A4405" s="776"/>
      <c r="B4405" s="780"/>
      <c r="D4405" s="779"/>
      <c r="E4405" s="779"/>
      <c r="F4405" s="778"/>
      <c r="G4405" s="777"/>
      <c r="H4405" s="776"/>
      <c r="I4405" s="776"/>
      <c r="J4405" s="776"/>
      <c r="K4405" s="776"/>
      <c r="L4405" s="776"/>
      <c r="M4405" s="776"/>
      <c r="N4405" s="776"/>
      <c r="O4405" s="776"/>
      <c r="P4405" s="776"/>
      <c r="Q4405" s="776"/>
      <c r="R4405" s="776"/>
      <c r="S4405" s="776"/>
      <c r="T4405" s="776"/>
      <c r="U4405" s="776"/>
      <c r="V4405" s="46"/>
      <c r="W4405" s="46"/>
      <c r="X4405" s="775"/>
      <c r="Y4405" s="775"/>
      <c r="Z4405" s="775"/>
      <c r="AA4405" s="775"/>
      <c r="AB4405" s="775"/>
    </row>
    <row r="4406" spans="1:28" s="43" customFormat="1" x14ac:dyDescent="0.2">
      <c r="A4406" s="776"/>
      <c r="B4406" s="780"/>
      <c r="D4406" s="779"/>
      <c r="E4406" s="779"/>
      <c r="F4406" s="778"/>
      <c r="G4406" s="777"/>
      <c r="H4406" s="776"/>
      <c r="I4406" s="776"/>
      <c r="J4406" s="776"/>
      <c r="K4406" s="776"/>
      <c r="L4406" s="776"/>
      <c r="M4406" s="776"/>
      <c r="N4406" s="776"/>
      <c r="O4406" s="776"/>
      <c r="P4406" s="776"/>
      <c r="Q4406" s="776"/>
      <c r="R4406" s="776"/>
      <c r="S4406" s="776"/>
      <c r="T4406" s="776"/>
      <c r="U4406" s="776"/>
      <c r="V4406" s="46"/>
      <c r="W4406" s="46"/>
      <c r="X4406" s="775"/>
      <c r="Y4406" s="775"/>
      <c r="Z4406" s="775"/>
      <c r="AA4406" s="775"/>
      <c r="AB4406" s="775"/>
    </row>
    <row r="4407" spans="1:28" s="43" customFormat="1" x14ac:dyDescent="0.2">
      <c r="A4407" s="776"/>
      <c r="B4407" s="780"/>
      <c r="D4407" s="779"/>
      <c r="E4407" s="779"/>
      <c r="F4407" s="778"/>
      <c r="G4407" s="777"/>
      <c r="H4407" s="776"/>
      <c r="I4407" s="776"/>
      <c r="J4407" s="776"/>
      <c r="K4407" s="776"/>
      <c r="L4407" s="776"/>
      <c r="M4407" s="776"/>
      <c r="N4407" s="776"/>
      <c r="O4407" s="776"/>
      <c r="P4407" s="776"/>
      <c r="Q4407" s="776"/>
      <c r="R4407" s="776"/>
      <c r="S4407" s="776"/>
      <c r="T4407" s="776"/>
      <c r="U4407" s="776"/>
      <c r="V4407" s="46"/>
      <c r="W4407" s="46"/>
      <c r="X4407" s="775"/>
      <c r="Y4407" s="775"/>
      <c r="Z4407" s="775"/>
      <c r="AA4407" s="775"/>
      <c r="AB4407" s="775"/>
    </row>
    <row r="4408" spans="1:28" s="43" customFormat="1" x14ac:dyDescent="0.2">
      <c r="A4408" s="776"/>
      <c r="B4408" s="780"/>
      <c r="D4408" s="779"/>
      <c r="E4408" s="779"/>
      <c r="F4408" s="778"/>
      <c r="G4408" s="777"/>
      <c r="H4408" s="776"/>
      <c r="I4408" s="776"/>
      <c r="J4408" s="776"/>
      <c r="K4408" s="776"/>
      <c r="L4408" s="776"/>
      <c r="M4408" s="776"/>
      <c r="N4408" s="776"/>
      <c r="O4408" s="776"/>
      <c r="P4408" s="776"/>
      <c r="Q4408" s="776"/>
      <c r="R4408" s="776"/>
      <c r="S4408" s="776"/>
      <c r="T4408" s="776"/>
      <c r="U4408" s="776"/>
      <c r="V4408" s="46"/>
      <c r="W4408" s="46"/>
      <c r="X4408" s="775"/>
      <c r="Y4408" s="775"/>
      <c r="Z4408" s="775"/>
      <c r="AA4408" s="775"/>
      <c r="AB4408" s="775"/>
    </row>
    <row r="4409" spans="1:28" s="43" customFormat="1" x14ac:dyDescent="0.2">
      <c r="A4409" s="776"/>
      <c r="B4409" s="780"/>
      <c r="D4409" s="779"/>
      <c r="E4409" s="779"/>
      <c r="F4409" s="778"/>
      <c r="G4409" s="777"/>
      <c r="H4409" s="776"/>
      <c r="I4409" s="776"/>
      <c r="J4409" s="776"/>
      <c r="K4409" s="776"/>
      <c r="L4409" s="776"/>
      <c r="M4409" s="776"/>
      <c r="N4409" s="776"/>
      <c r="O4409" s="776"/>
      <c r="P4409" s="776"/>
      <c r="Q4409" s="776"/>
      <c r="R4409" s="776"/>
      <c r="S4409" s="776"/>
      <c r="T4409" s="776"/>
      <c r="U4409" s="776"/>
      <c r="V4409" s="46"/>
      <c r="W4409" s="46"/>
      <c r="X4409" s="775"/>
      <c r="Y4409" s="775"/>
      <c r="Z4409" s="775"/>
      <c r="AA4409" s="775"/>
      <c r="AB4409" s="775"/>
    </row>
    <row r="4410" spans="1:28" s="43" customFormat="1" x14ac:dyDescent="0.2">
      <c r="A4410" s="776"/>
      <c r="B4410" s="780"/>
      <c r="D4410" s="779"/>
      <c r="E4410" s="779"/>
      <c r="F4410" s="778"/>
      <c r="G4410" s="777"/>
      <c r="H4410" s="776"/>
      <c r="I4410" s="776"/>
      <c r="J4410" s="776"/>
      <c r="K4410" s="776"/>
      <c r="L4410" s="776"/>
      <c r="M4410" s="776"/>
      <c r="N4410" s="776"/>
      <c r="O4410" s="776"/>
      <c r="P4410" s="776"/>
      <c r="Q4410" s="776"/>
      <c r="R4410" s="776"/>
      <c r="S4410" s="776"/>
      <c r="T4410" s="776"/>
      <c r="U4410" s="776"/>
      <c r="V4410" s="46"/>
      <c r="W4410" s="46"/>
      <c r="X4410" s="775"/>
      <c r="Y4410" s="775"/>
      <c r="Z4410" s="775"/>
      <c r="AA4410" s="775"/>
      <c r="AB4410" s="775"/>
    </row>
    <row r="4411" spans="1:28" s="43" customFormat="1" x14ac:dyDescent="0.2">
      <c r="A4411" s="776"/>
      <c r="B4411" s="780"/>
      <c r="D4411" s="779"/>
      <c r="E4411" s="779"/>
      <c r="F4411" s="778"/>
      <c r="G4411" s="777"/>
      <c r="H4411" s="776"/>
      <c r="I4411" s="776"/>
      <c r="J4411" s="776"/>
      <c r="K4411" s="776"/>
      <c r="L4411" s="776"/>
      <c r="M4411" s="776"/>
      <c r="N4411" s="776"/>
      <c r="O4411" s="776"/>
      <c r="P4411" s="776"/>
      <c r="Q4411" s="776"/>
      <c r="R4411" s="776"/>
      <c r="S4411" s="776"/>
      <c r="T4411" s="776"/>
      <c r="U4411" s="776"/>
      <c r="V4411" s="46"/>
      <c r="W4411" s="46"/>
      <c r="X4411" s="775"/>
      <c r="Y4411" s="775"/>
      <c r="Z4411" s="775"/>
      <c r="AA4411" s="775"/>
      <c r="AB4411" s="775"/>
    </row>
    <row r="4412" spans="1:28" s="43" customFormat="1" x14ac:dyDescent="0.2">
      <c r="A4412" s="776"/>
      <c r="B4412" s="780"/>
      <c r="D4412" s="779"/>
      <c r="E4412" s="779"/>
      <c r="F4412" s="778"/>
      <c r="G4412" s="777"/>
      <c r="H4412" s="776"/>
      <c r="I4412" s="776"/>
      <c r="J4412" s="776"/>
      <c r="K4412" s="776"/>
      <c r="L4412" s="776"/>
      <c r="M4412" s="776"/>
      <c r="N4412" s="776"/>
      <c r="O4412" s="776"/>
      <c r="P4412" s="776"/>
      <c r="Q4412" s="776"/>
      <c r="R4412" s="776"/>
      <c r="S4412" s="776"/>
      <c r="T4412" s="776"/>
      <c r="U4412" s="776"/>
      <c r="V4412" s="46"/>
      <c r="W4412" s="46"/>
      <c r="X4412" s="775"/>
      <c r="Y4412" s="775"/>
      <c r="Z4412" s="775"/>
      <c r="AA4412" s="775"/>
      <c r="AB4412" s="775"/>
    </row>
    <row r="4413" spans="1:28" s="43" customFormat="1" x14ac:dyDescent="0.2">
      <c r="A4413" s="776"/>
      <c r="B4413" s="780"/>
      <c r="D4413" s="779"/>
      <c r="E4413" s="779"/>
      <c r="F4413" s="778"/>
      <c r="G4413" s="777"/>
      <c r="H4413" s="776"/>
      <c r="I4413" s="776"/>
      <c r="J4413" s="776"/>
      <c r="K4413" s="776"/>
      <c r="L4413" s="776"/>
      <c r="M4413" s="776"/>
      <c r="N4413" s="776"/>
      <c r="O4413" s="776"/>
      <c r="P4413" s="776"/>
      <c r="Q4413" s="776"/>
      <c r="R4413" s="776"/>
      <c r="S4413" s="776"/>
      <c r="T4413" s="776"/>
      <c r="U4413" s="776"/>
      <c r="V4413" s="46"/>
      <c r="W4413" s="46"/>
      <c r="X4413" s="775"/>
      <c r="Y4413" s="775"/>
      <c r="Z4413" s="775"/>
      <c r="AA4413" s="775"/>
      <c r="AB4413" s="775"/>
    </row>
    <row r="4414" spans="1:28" s="43" customFormat="1" x14ac:dyDescent="0.2">
      <c r="A4414" s="776"/>
      <c r="B4414" s="780"/>
      <c r="D4414" s="779"/>
      <c r="E4414" s="779"/>
      <c r="F4414" s="778"/>
      <c r="G4414" s="777"/>
      <c r="H4414" s="776"/>
      <c r="I4414" s="776"/>
      <c r="J4414" s="776"/>
      <c r="K4414" s="776"/>
      <c r="L4414" s="776"/>
      <c r="M4414" s="776"/>
      <c r="N4414" s="776"/>
      <c r="O4414" s="776"/>
      <c r="P4414" s="776"/>
      <c r="Q4414" s="776"/>
      <c r="R4414" s="776"/>
      <c r="S4414" s="776"/>
      <c r="T4414" s="776"/>
      <c r="U4414" s="776"/>
      <c r="V4414" s="46"/>
      <c r="W4414" s="46"/>
      <c r="X4414" s="775"/>
      <c r="Y4414" s="775"/>
      <c r="Z4414" s="775"/>
      <c r="AA4414" s="775"/>
      <c r="AB4414" s="775"/>
    </row>
    <row r="4415" spans="1:28" s="43" customFormat="1" x14ac:dyDescent="0.2">
      <c r="A4415" s="776"/>
      <c r="B4415" s="780"/>
      <c r="D4415" s="779"/>
      <c r="E4415" s="779"/>
      <c r="F4415" s="778"/>
      <c r="G4415" s="777"/>
      <c r="H4415" s="776"/>
      <c r="I4415" s="776"/>
      <c r="J4415" s="776"/>
      <c r="K4415" s="776"/>
      <c r="L4415" s="776"/>
      <c r="M4415" s="776"/>
      <c r="N4415" s="776"/>
      <c r="O4415" s="776"/>
      <c r="P4415" s="776"/>
      <c r="Q4415" s="776"/>
      <c r="R4415" s="776"/>
      <c r="S4415" s="776"/>
      <c r="T4415" s="776"/>
      <c r="U4415" s="776"/>
      <c r="V4415" s="46"/>
      <c r="W4415" s="46"/>
      <c r="X4415" s="775"/>
      <c r="Y4415" s="775"/>
      <c r="Z4415" s="775"/>
      <c r="AA4415" s="775"/>
      <c r="AB4415" s="775"/>
    </row>
    <row r="4416" spans="1:28" s="43" customFormat="1" x14ac:dyDescent="0.2">
      <c r="A4416" s="776"/>
      <c r="B4416" s="780"/>
      <c r="D4416" s="779"/>
      <c r="E4416" s="779"/>
      <c r="F4416" s="778"/>
      <c r="G4416" s="777"/>
      <c r="H4416" s="776"/>
      <c r="I4416" s="776"/>
      <c r="J4416" s="776"/>
      <c r="K4416" s="776"/>
      <c r="L4416" s="776"/>
      <c r="M4416" s="776"/>
      <c r="N4416" s="776"/>
      <c r="O4416" s="776"/>
      <c r="P4416" s="776"/>
      <c r="Q4416" s="776"/>
      <c r="R4416" s="776"/>
      <c r="S4416" s="776"/>
      <c r="T4416" s="776"/>
      <c r="U4416" s="776"/>
      <c r="V4416" s="46"/>
      <c r="W4416" s="46"/>
      <c r="X4416" s="775"/>
      <c r="Y4416" s="775"/>
      <c r="Z4416" s="775"/>
      <c r="AA4416" s="775"/>
      <c r="AB4416" s="775"/>
    </row>
    <row r="4417" spans="1:28" s="43" customFormat="1" x14ac:dyDescent="0.2">
      <c r="A4417" s="776"/>
      <c r="B4417" s="780"/>
      <c r="D4417" s="779"/>
      <c r="E4417" s="779"/>
      <c r="F4417" s="778"/>
      <c r="G4417" s="777"/>
      <c r="H4417" s="776"/>
      <c r="I4417" s="776"/>
      <c r="J4417" s="776"/>
      <c r="K4417" s="776"/>
      <c r="L4417" s="776"/>
      <c r="M4417" s="776"/>
      <c r="N4417" s="776"/>
      <c r="O4417" s="776"/>
      <c r="P4417" s="776"/>
      <c r="Q4417" s="776"/>
      <c r="R4417" s="776"/>
      <c r="S4417" s="776"/>
      <c r="T4417" s="776"/>
      <c r="U4417" s="776"/>
      <c r="V4417" s="46"/>
      <c r="W4417" s="46"/>
      <c r="X4417" s="775"/>
      <c r="Y4417" s="775"/>
      <c r="Z4417" s="775"/>
      <c r="AA4417" s="775"/>
      <c r="AB4417" s="775"/>
    </row>
    <row r="4418" spans="1:28" s="43" customFormat="1" x14ac:dyDescent="0.2">
      <c r="A4418" s="776"/>
      <c r="B4418" s="780"/>
      <c r="D4418" s="779"/>
      <c r="E4418" s="779"/>
      <c r="F4418" s="778"/>
      <c r="G4418" s="777"/>
      <c r="H4418" s="776"/>
      <c r="I4418" s="776"/>
      <c r="J4418" s="776"/>
      <c r="K4418" s="776"/>
      <c r="L4418" s="776"/>
      <c r="M4418" s="776"/>
      <c r="N4418" s="776"/>
      <c r="O4418" s="776"/>
      <c r="P4418" s="776"/>
      <c r="Q4418" s="776"/>
      <c r="R4418" s="776"/>
      <c r="S4418" s="776"/>
      <c r="T4418" s="776"/>
      <c r="U4418" s="776"/>
      <c r="V4418" s="46"/>
      <c r="W4418" s="46"/>
      <c r="X4418" s="775"/>
      <c r="Y4418" s="775"/>
      <c r="Z4418" s="775"/>
      <c r="AA4418" s="775"/>
      <c r="AB4418" s="775"/>
    </row>
    <row r="4419" spans="1:28" s="43" customFormat="1" x14ac:dyDescent="0.2">
      <c r="A4419" s="776"/>
      <c r="B4419" s="780"/>
      <c r="D4419" s="779"/>
      <c r="E4419" s="779"/>
      <c r="F4419" s="778"/>
      <c r="G4419" s="777"/>
      <c r="H4419" s="776"/>
      <c r="I4419" s="776"/>
      <c r="J4419" s="776"/>
      <c r="K4419" s="776"/>
      <c r="L4419" s="776"/>
      <c r="M4419" s="776"/>
      <c r="N4419" s="776"/>
      <c r="O4419" s="776"/>
      <c r="P4419" s="776"/>
      <c r="Q4419" s="776"/>
      <c r="R4419" s="776"/>
      <c r="S4419" s="776"/>
      <c r="T4419" s="776"/>
      <c r="U4419" s="776"/>
      <c r="V4419" s="46"/>
      <c r="W4419" s="46"/>
      <c r="X4419" s="775"/>
      <c r="Y4419" s="775"/>
      <c r="Z4419" s="775"/>
      <c r="AA4419" s="775"/>
      <c r="AB4419" s="775"/>
    </row>
    <row r="4420" spans="1:28" s="43" customFormat="1" x14ac:dyDescent="0.2">
      <c r="A4420" s="776"/>
      <c r="B4420" s="780"/>
      <c r="D4420" s="779"/>
      <c r="E4420" s="779"/>
      <c r="F4420" s="778"/>
      <c r="G4420" s="777"/>
      <c r="H4420" s="776"/>
      <c r="I4420" s="776"/>
      <c r="J4420" s="776"/>
      <c r="K4420" s="776"/>
      <c r="L4420" s="776"/>
      <c r="M4420" s="776"/>
      <c r="N4420" s="776"/>
      <c r="O4420" s="776"/>
      <c r="P4420" s="776"/>
      <c r="Q4420" s="776"/>
      <c r="R4420" s="776"/>
      <c r="S4420" s="776"/>
      <c r="T4420" s="776"/>
      <c r="U4420" s="776"/>
      <c r="V4420" s="46"/>
      <c r="W4420" s="46"/>
      <c r="X4420" s="775"/>
      <c r="Y4420" s="775"/>
      <c r="Z4420" s="775"/>
      <c r="AA4420" s="775"/>
      <c r="AB4420" s="775"/>
    </row>
    <row r="4421" spans="1:28" s="43" customFormat="1" x14ac:dyDescent="0.2">
      <c r="A4421" s="776"/>
      <c r="B4421" s="780"/>
      <c r="D4421" s="779"/>
      <c r="E4421" s="779"/>
      <c r="F4421" s="778"/>
      <c r="G4421" s="777"/>
      <c r="H4421" s="776"/>
      <c r="I4421" s="776"/>
      <c r="J4421" s="776"/>
      <c r="K4421" s="776"/>
      <c r="L4421" s="776"/>
      <c r="M4421" s="776"/>
      <c r="N4421" s="776"/>
      <c r="O4421" s="776"/>
      <c r="P4421" s="776"/>
      <c r="Q4421" s="776"/>
      <c r="R4421" s="776"/>
      <c r="S4421" s="776"/>
      <c r="T4421" s="776"/>
      <c r="U4421" s="776"/>
      <c r="V4421" s="46"/>
      <c r="W4421" s="46"/>
      <c r="X4421" s="775"/>
      <c r="Y4421" s="775"/>
      <c r="Z4421" s="775"/>
      <c r="AA4421" s="775"/>
      <c r="AB4421" s="775"/>
    </row>
    <row r="4422" spans="1:28" s="43" customFormat="1" x14ac:dyDescent="0.2">
      <c r="A4422" s="776"/>
      <c r="B4422" s="780"/>
      <c r="D4422" s="779"/>
      <c r="E4422" s="779"/>
      <c r="F4422" s="778"/>
      <c r="G4422" s="777"/>
      <c r="H4422" s="776"/>
      <c r="I4422" s="776"/>
      <c r="J4422" s="776"/>
      <c r="K4422" s="776"/>
      <c r="L4422" s="776"/>
      <c r="M4422" s="776"/>
      <c r="N4422" s="776"/>
      <c r="O4422" s="776"/>
      <c r="P4422" s="776"/>
      <c r="Q4422" s="776"/>
      <c r="R4422" s="776"/>
      <c r="S4422" s="776"/>
      <c r="T4422" s="776"/>
      <c r="U4422" s="776"/>
      <c r="V4422" s="46"/>
      <c r="W4422" s="46"/>
      <c r="X4422" s="775"/>
      <c r="Y4422" s="775"/>
      <c r="Z4422" s="775"/>
      <c r="AA4422" s="775"/>
      <c r="AB4422" s="775"/>
    </row>
    <row r="4423" spans="1:28" s="43" customFormat="1" x14ac:dyDescent="0.2">
      <c r="A4423" s="776"/>
      <c r="B4423" s="780"/>
      <c r="D4423" s="779"/>
      <c r="E4423" s="779"/>
      <c r="F4423" s="778"/>
      <c r="G4423" s="777"/>
      <c r="H4423" s="776"/>
      <c r="I4423" s="776"/>
      <c r="J4423" s="776"/>
      <c r="K4423" s="776"/>
      <c r="L4423" s="776"/>
      <c r="M4423" s="776"/>
      <c r="N4423" s="776"/>
      <c r="O4423" s="776"/>
      <c r="P4423" s="776"/>
      <c r="Q4423" s="776"/>
      <c r="R4423" s="776"/>
      <c r="S4423" s="776"/>
      <c r="T4423" s="776"/>
      <c r="U4423" s="776"/>
      <c r="V4423" s="46"/>
      <c r="W4423" s="46"/>
      <c r="X4423" s="775"/>
      <c r="Y4423" s="775"/>
      <c r="Z4423" s="775"/>
      <c r="AA4423" s="775"/>
      <c r="AB4423" s="775"/>
    </row>
    <row r="4424" spans="1:28" s="43" customFormat="1" x14ac:dyDescent="0.2">
      <c r="A4424" s="776"/>
      <c r="B4424" s="780"/>
      <c r="D4424" s="779"/>
      <c r="E4424" s="779"/>
      <c r="F4424" s="778"/>
      <c r="G4424" s="777"/>
      <c r="H4424" s="776"/>
      <c r="I4424" s="776"/>
      <c r="J4424" s="776"/>
      <c r="K4424" s="776"/>
      <c r="L4424" s="776"/>
      <c r="M4424" s="776"/>
      <c r="N4424" s="776"/>
      <c r="O4424" s="776"/>
      <c r="P4424" s="776"/>
      <c r="Q4424" s="776"/>
      <c r="R4424" s="776"/>
      <c r="S4424" s="776"/>
      <c r="T4424" s="776"/>
      <c r="U4424" s="776"/>
      <c r="V4424" s="46"/>
      <c r="W4424" s="46"/>
      <c r="X4424" s="775"/>
      <c r="Y4424" s="775"/>
      <c r="Z4424" s="775"/>
      <c r="AA4424" s="775"/>
      <c r="AB4424" s="775"/>
    </row>
    <row r="4425" spans="1:28" s="43" customFormat="1" x14ac:dyDescent="0.2">
      <c r="A4425" s="776"/>
      <c r="B4425" s="780"/>
      <c r="D4425" s="779"/>
      <c r="E4425" s="779"/>
      <c r="F4425" s="778"/>
      <c r="G4425" s="777"/>
      <c r="H4425" s="776"/>
      <c r="I4425" s="776"/>
      <c r="J4425" s="776"/>
      <c r="K4425" s="776"/>
      <c r="L4425" s="776"/>
      <c r="M4425" s="776"/>
      <c r="N4425" s="776"/>
      <c r="O4425" s="776"/>
      <c r="P4425" s="776"/>
      <c r="Q4425" s="776"/>
      <c r="R4425" s="776"/>
      <c r="S4425" s="776"/>
      <c r="T4425" s="776"/>
      <c r="U4425" s="776"/>
      <c r="V4425" s="46"/>
      <c r="W4425" s="46"/>
      <c r="X4425" s="775"/>
      <c r="Y4425" s="775"/>
      <c r="Z4425" s="775"/>
      <c r="AA4425" s="775"/>
      <c r="AB4425" s="775"/>
    </row>
    <row r="4426" spans="1:28" s="43" customFormat="1" x14ac:dyDescent="0.2">
      <c r="A4426" s="776"/>
      <c r="B4426" s="780"/>
      <c r="D4426" s="779"/>
      <c r="E4426" s="779"/>
      <c r="F4426" s="778"/>
      <c r="G4426" s="777"/>
      <c r="H4426" s="776"/>
      <c r="I4426" s="776"/>
      <c r="J4426" s="776"/>
      <c r="K4426" s="776"/>
      <c r="L4426" s="776"/>
      <c r="M4426" s="776"/>
      <c r="N4426" s="776"/>
      <c r="O4426" s="776"/>
      <c r="P4426" s="776"/>
      <c r="Q4426" s="776"/>
      <c r="R4426" s="776"/>
      <c r="S4426" s="776"/>
      <c r="T4426" s="776"/>
      <c r="U4426" s="776"/>
      <c r="V4426" s="46"/>
      <c r="W4426" s="46"/>
      <c r="X4426" s="775"/>
      <c r="Y4426" s="775"/>
      <c r="Z4426" s="775"/>
      <c r="AA4426" s="775"/>
      <c r="AB4426" s="775"/>
    </row>
    <row r="4427" spans="1:28" s="43" customFormat="1" x14ac:dyDescent="0.2">
      <c r="A4427" s="776"/>
      <c r="B4427" s="780"/>
      <c r="D4427" s="779"/>
      <c r="E4427" s="779"/>
      <c r="F4427" s="778"/>
      <c r="G4427" s="777"/>
      <c r="H4427" s="776"/>
      <c r="I4427" s="776"/>
      <c r="J4427" s="776"/>
      <c r="K4427" s="776"/>
      <c r="L4427" s="776"/>
      <c r="M4427" s="776"/>
      <c r="N4427" s="776"/>
      <c r="O4427" s="776"/>
      <c r="P4427" s="776"/>
      <c r="Q4427" s="776"/>
      <c r="R4427" s="776"/>
      <c r="S4427" s="776"/>
      <c r="T4427" s="776"/>
      <c r="U4427" s="776"/>
      <c r="V4427" s="46"/>
      <c r="W4427" s="46"/>
      <c r="X4427" s="775"/>
      <c r="Y4427" s="775"/>
      <c r="Z4427" s="775"/>
      <c r="AA4427" s="775"/>
      <c r="AB4427" s="775"/>
    </row>
    <row r="4428" spans="1:28" s="43" customFormat="1" x14ac:dyDescent="0.2">
      <c r="A4428" s="776"/>
      <c r="B4428" s="780"/>
      <c r="D4428" s="779"/>
      <c r="E4428" s="779"/>
      <c r="F4428" s="778"/>
      <c r="G4428" s="777"/>
      <c r="H4428" s="776"/>
      <c r="I4428" s="776"/>
      <c r="J4428" s="776"/>
      <c r="K4428" s="776"/>
      <c r="L4428" s="776"/>
      <c r="M4428" s="776"/>
      <c r="N4428" s="776"/>
      <c r="O4428" s="776"/>
      <c r="P4428" s="776"/>
      <c r="Q4428" s="776"/>
      <c r="R4428" s="776"/>
      <c r="S4428" s="776"/>
      <c r="T4428" s="776"/>
      <c r="U4428" s="776"/>
      <c r="V4428" s="46"/>
      <c r="W4428" s="46"/>
      <c r="X4428" s="775"/>
      <c r="Y4428" s="775"/>
      <c r="Z4428" s="775"/>
      <c r="AA4428" s="775"/>
      <c r="AB4428" s="775"/>
    </row>
    <row r="4429" spans="1:28" s="43" customFormat="1" x14ac:dyDescent="0.2">
      <c r="A4429" s="776"/>
      <c r="B4429" s="780"/>
      <c r="D4429" s="779"/>
      <c r="E4429" s="779"/>
      <c r="F4429" s="778"/>
      <c r="G4429" s="777"/>
      <c r="H4429" s="776"/>
      <c r="I4429" s="776"/>
      <c r="J4429" s="776"/>
      <c r="K4429" s="776"/>
      <c r="L4429" s="776"/>
      <c r="M4429" s="776"/>
      <c r="N4429" s="776"/>
      <c r="O4429" s="776"/>
      <c r="P4429" s="776"/>
      <c r="Q4429" s="776"/>
      <c r="R4429" s="776"/>
      <c r="S4429" s="776"/>
      <c r="T4429" s="776"/>
      <c r="U4429" s="776"/>
      <c r="V4429" s="46"/>
      <c r="W4429" s="46"/>
      <c r="X4429" s="775"/>
      <c r="Y4429" s="775"/>
      <c r="Z4429" s="775"/>
      <c r="AA4429" s="775"/>
      <c r="AB4429" s="775"/>
    </row>
    <row r="4430" spans="1:28" s="43" customFormat="1" x14ac:dyDescent="0.2">
      <c r="A4430" s="776"/>
      <c r="B4430" s="780"/>
      <c r="D4430" s="779"/>
      <c r="E4430" s="779"/>
      <c r="F4430" s="778"/>
      <c r="G4430" s="777"/>
      <c r="H4430" s="776"/>
      <c r="I4430" s="776"/>
      <c r="J4430" s="776"/>
      <c r="K4430" s="776"/>
      <c r="L4430" s="776"/>
      <c r="M4430" s="776"/>
      <c r="N4430" s="776"/>
      <c r="O4430" s="776"/>
      <c r="P4430" s="776"/>
      <c r="Q4430" s="776"/>
      <c r="R4430" s="776"/>
      <c r="S4430" s="776"/>
      <c r="T4430" s="776"/>
      <c r="U4430" s="776"/>
      <c r="V4430" s="46"/>
      <c r="W4430" s="46"/>
      <c r="X4430" s="775"/>
      <c r="Y4430" s="775"/>
      <c r="Z4430" s="775"/>
      <c r="AA4430" s="775"/>
      <c r="AB4430" s="775"/>
    </row>
    <row r="4431" spans="1:28" s="43" customFormat="1" x14ac:dyDescent="0.2">
      <c r="A4431" s="776"/>
      <c r="B4431" s="780"/>
      <c r="D4431" s="779"/>
      <c r="E4431" s="779"/>
      <c r="F4431" s="778"/>
      <c r="G4431" s="777"/>
      <c r="H4431" s="776"/>
      <c r="I4431" s="776"/>
      <c r="J4431" s="776"/>
      <c r="K4431" s="776"/>
      <c r="L4431" s="776"/>
      <c r="M4431" s="776"/>
      <c r="N4431" s="776"/>
      <c r="O4431" s="776"/>
      <c r="P4431" s="776"/>
      <c r="Q4431" s="776"/>
      <c r="R4431" s="776"/>
      <c r="S4431" s="776"/>
      <c r="T4431" s="776"/>
      <c r="U4431" s="776"/>
      <c r="V4431" s="46"/>
      <c r="W4431" s="46"/>
      <c r="X4431" s="775"/>
      <c r="Y4431" s="775"/>
      <c r="Z4431" s="775"/>
      <c r="AA4431" s="775"/>
      <c r="AB4431" s="775"/>
    </row>
    <row r="4432" spans="1:28" s="43" customFormat="1" x14ac:dyDescent="0.2">
      <c r="A4432" s="776"/>
      <c r="B4432" s="780"/>
      <c r="D4432" s="779"/>
      <c r="E4432" s="779"/>
      <c r="F4432" s="778"/>
      <c r="G4432" s="777"/>
      <c r="H4432" s="776"/>
      <c r="I4432" s="776"/>
      <c r="J4432" s="776"/>
      <c r="K4432" s="776"/>
      <c r="L4432" s="776"/>
      <c r="M4432" s="776"/>
      <c r="N4432" s="776"/>
      <c r="O4432" s="776"/>
      <c r="P4432" s="776"/>
      <c r="Q4432" s="776"/>
      <c r="R4432" s="776"/>
      <c r="S4432" s="776"/>
      <c r="T4432" s="776"/>
      <c r="U4432" s="776"/>
      <c r="V4432" s="46"/>
      <c r="W4432" s="46"/>
      <c r="X4432" s="775"/>
      <c r="Y4432" s="775"/>
      <c r="Z4432" s="775"/>
      <c r="AA4432" s="775"/>
      <c r="AB4432" s="775"/>
    </row>
    <row r="4433" spans="1:28" s="43" customFormat="1" x14ac:dyDescent="0.2">
      <c r="A4433" s="776"/>
      <c r="B4433" s="780"/>
      <c r="D4433" s="779"/>
      <c r="E4433" s="779"/>
      <c r="F4433" s="778"/>
      <c r="G4433" s="777"/>
      <c r="H4433" s="776"/>
      <c r="I4433" s="776"/>
      <c r="J4433" s="776"/>
      <c r="K4433" s="776"/>
      <c r="L4433" s="776"/>
      <c r="M4433" s="776"/>
      <c r="N4433" s="776"/>
      <c r="O4433" s="776"/>
      <c r="P4433" s="776"/>
      <c r="Q4433" s="776"/>
      <c r="R4433" s="776"/>
      <c r="S4433" s="776"/>
      <c r="T4433" s="776"/>
      <c r="U4433" s="776"/>
      <c r="V4433" s="46"/>
      <c r="W4433" s="46"/>
      <c r="X4433" s="775"/>
      <c r="Y4433" s="775"/>
      <c r="Z4433" s="775"/>
      <c r="AA4433" s="775"/>
      <c r="AB4433" s="775"/>
    </row>
    <row r="4434" spans="1:28" s="43" customFormat="1" x14ac:dyDescent="0.2">
      <c r="A4434" s="776"/>
      <c r="B4434" s="780"/>
      <c r="D4434" s="779"/>
      <c r="E4434" s="779"/>
      <c r="F4434" s="778"/>
      <c r="G4434" s="777"/>
      <c r="H4434" s="776"/>
      <c r="I4434" s="776"/>
      <c r="J4434" s="776"/>
      <c r="K4434" s="776"/>
      <c r="L4434" s="776"/>
      <c r="M4434" s="776"/>
      <c r="N4434" s="776"/>
      <c r="O4434" s="776"/>
      <c r="P4434" s="776"/>
      <c r="Q4434" s="776"/>
      <c r="R4434" s="776"/>
      <c r="S4434" s="776"/>
      <c r="T4434" s="776"/>
      <c r="U4434" s="776"/>
      <c r="V4434" s="46"/>
      <c r="W4434" s="46"/>
      <c r="X4434" s="775"/>
      <c r="Y4434" s="775"/>
      <c r="Z4434" s="775"/>
      <c r="AA4434" s="775"/>
      <c r="AB4434" s="775"/>
    </row>
    <row r="4435" spans="1:28" s="43" customFormat="1" x14ac:dyDescent="0.2">
      <c r="A4435" s="776"/>
      <c r="B4435" s="780"/>
      <c r="D4435" s="779"/>
      <c r="E4435" s="779"/>
      <c r="F4435" s="778"/>
      <c r="G4435" s="777"/>
      <c r="H4435" s="776"/>
      <c r="I4435" s="776"/>
      <c r="J4435" s="776"/>
      <c r="K4435" s="776"/>
      <c r="L4435" s="776"/>
      <c r="M4435" s="776"/>
      <c r="N4435" s="776"/>
      <c r="O4435" s="776"/>
      <c r="P4435" s="776"/>
      <c r="Q4435" s="776"/>
      <c r="R4435" s="776"/>
      <c r="S4435" s="776"/>
      <c r="T4435" s="776"/>
      <c r="U4435" s="776"/>
      <c r="V4435" s="46"/>
      <c r="W4435" s="46"/>
      <c r="X4435" s="775"/>
      <c r="Y4435" s="775"/>
      <c r="Z4435" s="775"/>
      <c r="AA4435" s="775"/>
      <c r="AB4435" s="775"/>
    </row>
    <row r="4436" spans="1:28" s="43" customFormat="1" x14ac:dyDescent="0.2">
      <c r="A4436" s="776"/>
      <c r="B4436" s="780"/>
      <c r="D4436" s="779"/>
      <c r="E4436" s="779"/>
      <c r="F4436" s="778"/>
      <c r="G4436" s="777"/>
      <c r="H4436" s="776"/>
      <c r="I4436" s="776"/>
      <c r="J4436" s="776"/>
      <c r="K4436" s="776"/>
      <c r="L4436" s="776"/>
      <c r="M4436" s="776"/>
      <c r="N4436" s="776"/>
      <c r="O4436" s="776"/>
      <c r="P4436" s="776"/>
      <c r="Q4436" s="776"/>
      <c r="R4436" s="776"/>
      <c r="S4436" s="776"/>
      <c r="T4436" s="776"/>
      <c r="U4436" s="776"/>
      <c r="V4436" s="46"/>
      <c r="W4436" s="46"/>
      <c r="X4436" s="775"/>
      <c r="Y4436" s="775"/>
      <c r="Z4436" s="775"/>
      <c r="AA4436" s="775"/>
      <c r="AB4436" s="775"/>
    </row>
    <row r="4437" spans="1:28" s="43" customFormat="1" x14ac:dyDescent="0.2">
      <c r="A4437" s="776"/>
      <c r="B4437" s="780"/>
      <c r="D4437" s="779"/>
      <c r="E4437" s="779"/>
      <c r="F4437" s="778"/>
      <c r="G4437" s="777"/>
      <c r="H4437" s="776"/>
      <c r="I4437" s="776"/>
      <c r="J4437" s="776"/>
      <c r="K4437" s="776"/>
      <c r="L4437" s="776"/>
      <c r="M4437" s="776"/>
      <c r="N4437" s="776"/>
      <c r="O4437" s="776"/>
      <c r="P4437" s="776"/>
      <c r="Q4437" s="776"/>
      <c r="R4437" s="776"/>
      <c r="S4437" s="776"/>
      <c r="T4437" s="776"/>
      <c r="U4437" s="776"/>
      <c r="V4437" s="46"/>
      <c r="W4437" s="46"/>
      <c r="X4437" s="775"/>
      <c r="Y4437" s="775"/>
      <c r="Z4437" s="775"/>
      <c r="AA4437" s="775"/>
      <c r="AB4437" s="775"/>
    </row>
    <row r="4438" spans="1:28" s="43" customFormat="1" x14ac:dyDescent="0.2">
      <c r="A4438" s="776"/>
      <c r="B4438" s="780"/>
      <c r="D4438" s="779"/>
      <c r="E4438" s="779"/>
      <c r="F4438" s="778"/>
      <c r="G4438" s="777"/>
      <c r="H4438" s="776"/>
      <c r="I4438" s="776"/>
      <c r="J4438" s="776"/>
      <c r="K4438" s="776"/>
      <c r="L4438" s="776"/>
      <c r="M4438" s="776"/>
      <c r="N4438" s="776"/>
      <c r="O4438" s="776"/>
      <c r="P4438" s="776"/>
      <c r="Q4438" s="776"/>
      <c r="R4438" s="776"/>
      <c r="S4438" s="776"/>
      <c r="T4438" s="776"/>
      <c r="U4438" s="776"/>
      <c r="V4438" s="46"/>
      <c r="W4438" s="46"/>
      <c r="X4438" s="775"/>
      <c r="Y4438" s="775"/>
      <c r="Z4438" s="775"/>
      <c r="AA4438" s="775"/>
      <c r="AB4438" s="775"/>
    </row>
    <row r="4439" spans="1:28" s="43" customFormat="1" x14ac:dyDescent="0.2">
      <c r="A4439" s="776"/>
      <c r="B4439" s="780"/>
      <c r="D4439" s="779"/>
      <c r="E4439" s="779"/>
      <c r="F4439" s="778"/>
      <c r="G4439" s="777"/>
      <c r="H4439" s="776"/>
      <c r="I4439" s="776"/>
      <c r="J4439" s="776"/>
      <c r="K4439" s="776"/>
      <c r="L4439" s="776"/>
      <c r="M4439" s="776"/>
      <c r="N4439" s="776"/>
      <c r="O4439" s="776"/>
      <c r="P4439" s="776"/>
      <c r="Q4439" s="776"/>
      <c r="R4439" s="776"/>
      <c r="S4439" s="776"/>
      <c r="T4439" s="776"/>
      <c r="U4439" s="776"/>
      <c r="V4439" s="46"/>
      <c r="W4439" s="46"/>
      <c r="X4439" s="775"/>
      <c r="Y4439" s="775"/>
      <c r="Z4439" s="775"/>
      <c r="AA4439" s="775"/>
      <c r="AB4439" s="775"/>
    </row>
    <row r="4440" spans="1:28" s="43" customFormat="1" x14ac:dyDescent="0.2">
      <c r="A4440" s="776"/>
      <c r="B4440" s="780"/>
      <c r="D4440" s="779"/>
      <c r="E4440" s="779"/>
      <c r="F4440" s="778"/>
      <c r="G4440" s="777"/>
      <c r="H4440" s="776"/>
      <c r="I4440" s="776"/>
      <c r="J4440" s="776"/>
      <c r="K4440" s="776"/>
      <c r="L4440" s="776"/>
      <c r="M4440" s="776"/>
      <c r="N4440" s="776"/>
      <c r="O4440" s="776"/>
      <c r="P4440" s="776"/>
      <c r="Q4440" s="776"/>
      <c r="R4440" s="776"/>
      <c r="S4440" s="776"/>
      <c r="T4440" s="776"/>
      <c r="U4440" s="776"/>
      <c r="V4440" s="46"/>
      <c r="W4440" s="46"/>
      <c r="X4440" s="775"/>
      <c r="Y4440" s="775"/>
      <c r="Z4440" s="775"/>
      <c r="AA4440" s="775"/>
      <c r="AB4440" s="775"/>
    </row>
    <row r="4441" spans="1:28" s="43" customFormat="1" x14ac:dyDescent="0.2">
      <c r="A4441" s="776"/>
      <c r="B4441" s="780"/>
      <c r="D4441" s="779"/>
      <c r="E4441" s="779"/>
      <c r="F4441" s="778"/>
      <c r="G4441" s="777"/>
      <c r="H4441" s="776"/>
      <c r="I4441" s="776"/>
      <c r="J4441" s="776"/>
      <c r="K4441" s="776"/>
      <c r="L4441" s="776"/>
      <c r="M4441" s="776"/>
      <c r="N4441" s="776"/>
      <c r="O4441" s="776"/>
      <c r="P4441" s="776"/>
      <c r="Q4441" s="776"/>
      <c r="R4441" s="776"/>
      <c r="S4441" s="776"/>
      <c r="T4441" s="776"/>
      <c r="U4441" s="776"/>
      <c r="V4441" s="46"/>
      <c r="W4441" s="46"/>
      <c r="X4441" s="775"/>
      <c r="Y4441" s="775"/>
      <c r="Z4441" s="775"/>
      <c r="AA4441" s="775"/>
      <c r="AB4441" s="775"/>
    </row>
    <row r="4442" spans="1:28" s="43" customFormat="1" x14ac:dyDescent="0.2">
      <c r="A4442" s="776"/>
      <c r="B4442" s="780"/>
      <c r="D4442" s="779"/>
      <c r="E4442" s="779"/>
      <c r="F4442" s="778"/>
      <c r="G4442" s="777"/>
      <c r="H4442" s="776"/>
      <c r="I4442" s="776"/>
      <c r="J4442" s="776"/>
      <c r="K4442" s="776"/>
      <c r="L4442" s="776"/>
      <c r="M4442" s="776"/>
      <c r="N4442" s="776"/>
      <c r="O4442" s="776"/>
      <c r="P4442" s="776"/>
      <c r="Q4442" s="776"/>
      <c r="R4442" s="776"/>
      <c r="S4442" s="776"/>
      <c r="T4442" s="776"/>
      <c r="U4442" s="776"/>
      <c r="V4442" s="46"/>
      <c r="W4442" s="46"/>
      <c r="X4442" s="775"/>
      <c r="Y4442" s="775"/>
      <c r="Z4442" s="775"/>
      <c r="AA4442" s="775"/>
      <c r="AB4442" s="775"/>
    </row>
    <row r="4443" spans="1:28" s="43" customFormat="1" x14ac:dyDescent="0.2">
      <c r="A4443" s="776"/>
      <c r="B4443" s="780"/>
      <c r="D4443" s="779"/>
      <c r="E4443" s="779"/>
      <c r="F4443" s="778"/>
      <c r="G4443" s="777"/>
      <c r="H4443" s="776"/>
      <c r="I4443" s="776"/>
      <c r="J4443" s="776"/>
      <c r="K4443" s="776"/>
      <c r="L4443" s="776"/>
      <c r="M4443" s="776"/>
      <c r="N4443" s="776"/>
      <c r="O4443" s="776"/>
      <c r="P4443" s="776"/>
      <c r="Q4443" s="776"/>
      <c r="R4443" s="776"/>
      <c r="S4443" s="776"/>
      <c r="T4443" s="776"/>
      <c r="U4443" s="776"/>
      <c r="V4443" s="46"/>
      <c r="W4443" s="46"/>
      <c r="X4443" s="775"/>
      <c r="Y4443" s="775"/>
      <c r="Z4443" s="775"/>
      <c r="AA4443" s="775"/>
      <c r="AB4443" s="775"/>
    </row>
    <row r="4444" spans="1:28" s="43" customFormat="1" x14ac:dyDescent="0.2">
      <c r="A4444" s="776"/>
      <c r="B4444" s="780"/>
      <c r="D4444" s="779"/>
      <c r="E4444" s="779"/>
      <c r="F4444" s="778"/>
      <c r="G4444" s="777"/>
      <c r="H4444" s="776"/>
      <c r="I4444" s="776"/>
      <c r="J4444" s="776"/>
      <c r="K4444" s="776"/>
      <c r="L4444" s="776"/>
      <c r="M4444" s="776"/>
      <c r="N4444" s="776"/>
      <c r="O4444" s="776"/>
      <c r="P4444" s="776"/>
      <c r="Q4444" s="776"/>
      <c r="R4444" s="776"/>
      <c r="S4444" s="776"/>
      <c r="T4444" s="776"/>
      <c r="U4444" s="776"/>
      <c r="V4444" s="46"/>
      <c r="W4444" s="46"/>
      <c r="X4444" s="775"/>
      <c r="Y4444" s="775"/>
      <c r="Z4444" s="775"/>
      <c r="AA4444" s="775"/>
      <c r="AB4444" s="775"/>
    </row>
    <row r="4445" spans="1:28" s="43" customFormat="1" x14ac:dyDescent="0.2">
      <c r="A4445" s="776"/>
      <c r="B4445" s="780"/>
      <c r="D4445" s="779"/>
      <c r="E4445" s="779"/>
      <c r="F4445" s="778"/>
      <c r="G4445" s="777"/>
      <c r="H4445" s="776"/>
      <c r="I4445" s="776"/>
      <c r="J4445" s="776"/>
      <c r="K4445" s="776"/>
      <c r="L4445" s="776"/>
      <c r="M4445" s="776"/>
      <c r="N4445" s="776"/>
      <c r="O4445" s="776"/>
      <c r="P4445" s="776"/>
      <c r="Q4445" s="776"/>
      <c r="R4445" s="776"/>
      <c r="S4445" s="776"/>
      <c r="T4445" s="776"/>
      <c r="U4445" s="776"/>
      <c r="V4445" s="46"/>
      <c r="W4445" s="46"/>
      <c r="X4445" s="775"/>
      <c r="Y4445" s="775"/>
      <c r="Z4445" s="775"/>
      <c r="AA4445" s="775"/>
      <c r="AB4445" s="775"/>
    </row>
    <row r="4446" spans="1:28" s="43" customFormat="1" x14ac:dyDescent="0.2">
      <c r="A4446" s="776"/>
      <c r="B4446" s="780"/>
      <c r="D4446" s="779"/>
      <c r="E4446" s="779"/>
      <c r="F4446" s="778"/>
      <c r="G4446" s="777"/>
      <c r="H4446" s="776"/>
      <c r="I4446" s="776"/>
      <c r="J4446" s="776"/>
      <c r="K4446" s="776"/>
      <c r="L4446" s="776"/>
      <c r="M4446" s="776"/>
      <c r="N4446" s="776"/>
      <c r="O4446" s="776"/>
      <c r="P4446" s="776"/>
      <c r="Q4446" s="776"/>
      <c r="R4446" s="776"/>
      <c r="S4446" s="776"/>
      <c r="T4446" s="776"/>
      <c r="U4446" s="776"/>
      <c r="V4446" s="46"/>
      <c r="W4446" s="46"/>
      <c r="X4446" s="775"/>
      <c r="Y4446" s="775"/>
      <c r="Z4446" s="775"/>
      <c r="AA4446" s="775"/>
      <c r="AB4446" s="775"/>
    </row>
    <row r="4447" spans="1:28" s="43" customFormat="1" x14ac:dyDescent="0.2">
      <c r="A4447" s="776"/>
      <c r="B4447" s="780"/>
      <c r="D4447" s="779"/>
      <c r="E4447" s="779"/>
      <c r="F4447" s="778"/>
      <c r="G4447" s="777"/>
      <c r="H4447" s="776"/>
      <c r="I4447" s="776"/>
      <c r="J4447" s="776"/>
      <c r="K4447" s="776"/>
      <c r="L4447" s="776"/>
      <c r="M4447" s="776"/>
      <c r="N4447" s="776"/>
      <c r="O4447" s="776"/>
      <c r="P4447" s="776"/>
      <c r="Q4447" s="776"/>
      <c r="R4447" s="776"/>
      <c r="S4447" s="776"/>
      <c r="T4447" s="776"/>
      <c r="U4447" s="776"/>
      <c r="V4447" s="46"/>
      <c r="W4447" s="46"/>
      <c r="X4447" s="775"/>
      <c r="Y4447" s="775"/>
      <c r="Z4447" s="775"/>
      <c r="AA4447" s="775"/>
      <c r="AB4447" s="775"/>
    </row>
    <row r="4448" spans="1:28" s="43" customFormat="1" x14ac:dyDescent="0.2">
      <c r="A4448" s="776"/>
      <c r="B4448" s="780"/>
      <c r="D4448" s="779"/>
      <c r="E4448" s="779"/>
      <c r="F4448" s="778"/>
      <c r="G4448" s="777"/>
      <c r="H4448" s="776"/>
      <c r="I4448" s="776"/>
      <c r="J4448" s="776"/>
      <c r="K4448" s="776"/>
      <c r="L4448" s="776"/>
      <c r="M4448" s="776"/>
      <c r="N4448" s="776"/>
      <c r="O4448" s="776"/>
      <c r="P4448" s="776"/>
      <c r="Q4448" s="776"/>
      <c r="R4448" s="776"/>
      <c r="S4448" s="776"/>
      <c r="T4448" s="776"/>
      <c r="U4448" s="776"/>
      <c r="V4448" s="46"/>
      <c r="W4448" s="46"/>
      <c r="X4448" s="775"/>
      <c r="Y4448" s="775"/>
      <c r="Z4448" s="775"/>
      <c r="AA4448" s="775"/>
      <c r="AB4448" s="775"/>
    </row>
    <row r="4449" spans="1:28" s="43" customFormat="1" x14ac:dyDescent="0.2">
      <c r="A4449" s="776"/>
      <c r="B4449" s="780"/>
      <c r="D4449" s="779"/>
      <c r="E4449" s="779"/>
      <c r="F4449" s="778"/>
      <c r="G4449" s="777"/>
      <c r="H4449" s="776"/>
      <c r="I4449" s="776"/>
      <c r="J4449" s="776"/>
      <c r="K4449" s="776"/>
      <c r="L4449" s="776"/>
      <c r="M4449" s="776"/>
      <c r="N4449" s="776"/>
      <c r="O4449" s="776"/>
      <c r="P4449" s="776"/>
      <c r="Q4449" s="776"/>
      <c r="R4449" s="776"/>
      <c r="S4449" s="776"/>
      <c r="T4449" s="776"/>
      <c r="U4449" s="776"/>
      <c r="V4449" s="46"/>
      <c r="W4449" s="46"/>
      <c r="X4449" s="775"/>
      <c r="Y4449" s="775"/>
      <c r="Z4449" s="775"/>
      <c r="AA4449" s="775"/>
      <c r="AB4449" s="775"/>
    </row>
    <row r="4450" spans="1:28" s="43" customFormat="1" x14ac:dyDescent="0.2">
      <c r="A4450" s="776"/>
      <c r="B4450" s="780"/>
      <c r="D4450" s="779"/>
      <c r="E4450" s="779"/>
      <c r="F4450" s="778"/>
      <c r="G4450" s="777"/>
      <c r="H4450" s="776"/>
      <c r="I4450" s="776"/>
      <c r="J4450" s="776"/>
      <c r="K4450" s="776"/>
      <c r="L4450" s="776"/>
      <c r="M4450" s="776"/>
      <c r="N4450" s="776"/>
      <c r="O4450" s="776"/>
      <c r="P4450" s="776"/>
      <c r="Q4450" s="776"/>
      <c r="R4450" s="776"/>
      <c r="S4450" s="776"/>
      <c r="T4450" s="776"/>
      <c r="U4450" s="776"/>
      <c r="V4450" s="46"/>
      <c r="W4450" s="46"/>
      <c r="X4450" s="775"/>
      <c r="Y4450" s="775"/>
      <c r="Z4450" s="775"/>
      <c r="AA4450" s="775"/>
      <c r="AB4450" s="775"/>
    </row>
    <row r="4451" spans="1:28" s="43" customFormat="1" x14ac:dyDescent="0.2">
      <c r="A4451" s="776"/>
      <c r="B4451" s="780"/>
      <c r="D4451" s="779"/>
      <c r="E4451" s="779"/>
      <c r="F4451" s="778"/>
      <c r="G4451" s="777"/>
      <c r="H4451" s="776"/>
      <c r="I4451" s="776"/>
      <c r="J4451" s="776"/>
      <c r="K4451" s="776"/>
      <c r="L4451" s="776"/>
      <c r="M4451" s="776"/>
      <c r="N4451" s="776"/>
      <c r="O4451" s="776"/>
      <c r="P4451" s="776"/>
      <c r="Q4451" s="776"/>
      <c r="R4451" s="776"/>
      <c r="S4451" s="776"/>
      <c r="T4451" s="776"/>
      <c r="U4451" s="776"/>
      <c r="V4451" s="46"/>
      <c r="W4451" s="46"/>
      <c r="X4451" s="775"/>
      <c r="Y4451" s="775"/>
      <c r="Z4451" s="775"/>
      <c r="AA4451" s="775"/>
      <c r="AB4451" s="775"/>
    </row>
    <row r="4452" spans="1:28" s="43" customFormat="1" x14ac:dyDescent="0.2">
      <c r="A4452" s="776"/>
      <c r="B4452" s="780"/>
      <c r="D4452" s="779"/>
      <c r="E4452" s="779"/>
      <c r="F4452" s="778"/>
      <c r="G4452" s="777"/>
      <c r="H4452" s="776"/>
      <c r="I4452" s="776"/>
      <c r="J4452" s="776"/>
      <c r="K4452" s="776"/>
      <c r="L4452" s="776"/>
      <c r="M4452" s="776"/>
      <c r="N4452" s="776"/>
      <c r="O4452" s="776"/>
      <c r="P4452" s="776"/>
      <c r="Q4452" s="776"/>
      <c r="R4452" s="776"/>
      <c r="S4452" s="776"/>
      <c r="T4452" s="776"/>
      <c r="U4452" s="776"/>
      <c r="V4452" s="46"/>
      <c r="W4452" s="46"/>
      <c r="X4452" s="775"/>
      <c r="Y4452" s="775"/>
      <c r="Z4452" s="775"/>
      <c r="AA4452" s="775"/>
      <c r="AB4452" s="775"/>
    </row>
    <row r="4453" spans="1:28" s="43" customFormat="1" x14ac:dyDescent="0.2">
      <c r="A4453" s="776"/>
      <c r="B4453" s="780"/>
      <c r="D4453" s="779"/>
      <c r="E4453" s="779"/>
      <c r="F4453" s="778"/>
      <c r="G4453" s="777"/>
      <c r="H4453" s="776"/>
      <c r="I4453" s="776"/>
      <c r="J4453" s="776"/>
      <c r="K4453" s="776"/>
      <c r="L4453" s="776"/>
      <c r="M4453" s="776"/>
      <c r="N4453" s="776"/>
      <c r="O4453" s="776"/>
      <c r="P4453" s="776"/>
      <c r="Q4453" s="776"/>
      <c r="R4453" s="776"/>
      <c r="S4453" s="776"/>
      <c r="T4453" s="776"/>
      <c r="U4453" s="776"/>
      <c r="V4453" s="46"/>
      <c r="W4453" s="46"/>
      <c r="X4453" s="775"/>
      <c r="Y4453" s="775"/>
      <c r="Z4453" s="775"/>
      <c r="AA4453" s="775"/>
      <c r="AB4453" s="775"/>
    </row>
    <row r="4454" spans="1:28" s="43" customFormat="1" x14ac:dyDescent="0.2">
      <c r="A4454" s="776"/>
      <c r="B4454" s="780"/>
      <c r="D4454" s="779"/>
      <c r="E4454" s="779"/>
      <c r="F4454" s="778"/>
      <c r="G4454" s="777"/>
      <c r="H4454" s="776"/>
      <c r="I4454" s="776"/>
      <c r="J4454" s="776"/>
      <c r="K4454" s="776"/>
      <c r="L4454" s="776"/>
      <c r="M4454" s="776"/>
      <c r="N4454" s="776"/>
      <c r="O4454" s="776"/>
      <c r="P4454" s="776"/>
      <c r="Q4454" s="776"/>
      <c r="R4454" s="776"/>
      <c r="S4454" s="776"/>
      <c r="T4454" s="776"/>
      <c r="U4454" s="776"/>
      <c r="V4454" s="46"/>
      <c r="W4454" s="46"/>
      <c r="X4454" s="775"/>
      <c r="Y4454" s="775"/>
      <c r="Z4454" s="775"/>
      <c r="AA4454" s="775"/>
      <c r="AB4454" s="775"/>
    </row>
    <row r="4455" spans="1:28" s="43" customFormat="1" x14ac:dyDescent="0.2">
      <c r="A4455" s="776"/>
      <c r="B4455" s="780"/>
      <c r="D4455" s="779"/>
      <c r="E4455" s="779"/>
      <c r="F4455" s="778"/>
      <c r="G4455" s="777"/>
      <c r="H4455" s="776"/>
      <c r="I4455" s="776"/>
      <c r="J4455" s="776"/>
      <c r="K4455" s="776"/>
      <c r="L4455" s="776"/>
      <c r="M4455" s="776"/>
      <c r="N4455" s="776"/>
      <c r="O4455" s="776"/>
      <c r="P4455" s="776"/>
      <c r="Q4455" s="776"/>
      <c r="R4455" s="776"/>
      <c r="S4455" s="776"/>
      <c r="T4455" s="776"/>
      <c r="U4455" s="776"/>
      <c r="V4455" s="46"/>
      <c r="W4455" s="46"/>
      <c r="X4455" s="775"/>
      <c r="Y4455" s="775"/>
      <c r="Z4455" s="775"/>
      <c r="AA4455" s="775"/>
      <c r="AB4455" s="775"/>
    </row>
    <row r="4456" spans="1:28" s="43" customFormat="1" x14ac:dyDescent="0.2">
      <c r="A4456" s="776"/>
      <c r="B4456" s="780"/>
      <c r="D4456" s="779"/>
      <c r="E4456" s="779"/>
      <c r="F4456" s="778"/>
      <c r="G4456" s="777"/>
      <c r="H4456" s="776"/>
      <c r="I4456" s="776"/>
      <c r="J4456" s="776"/>
      <c r="K4456" s="776"/>
      <c r="L4456" s="776"/>
      <c r="M4456" s="776"/>
      <c r="N4456" s="776"/>
      <c r="O4456" s="776"/>
      <c r="P4456" s="776"/>
      <c r="Q4456" s="776"/>
      <c r="R4456" s="776"/>
      <c r="S4456" s="776"/>
      <c r="T4456" s="776"/>
      <c r="U4456" s="776"/>
      <c r="V4456" s="46"/>
      <c r="W4456" s="46"/>
      <c r="X4456" s="775"/>
      <c r="Y4456" s="775"/>
      <c r="Z4456" s="775"/>
      <c r="AA4456" s="775"/>
      <c r="AB4456" s="775"/>
    </row>
    <row r="4457" spans="1:28" s="43" customFormat="1" x14ac:dyDescent="0.2">
      <c r="A4457" s="776"/>
      <c r="B4457" s="780"/>
      <c r="D4457" s="779"/>
      <c r="E4457" s="779"/>
      <c r="F4457" s="778"/>
      <c r="G4457" s="777"/>
      <c r="H4457" s="776"/>
      <c r="I4457" s="776"/>
      <c r="J4457" s="776"/>
      <c r="K4457" s="776"/>
      <c r="L4457" s="776"/>
      <c r="M4457" s="776"/>
      <c r="N4457" s="776"/>
      <c r="O4457" s="776"/>
      <c r="P4457" s="776"/>
      <c r="Q4457" s="776"/>
      <c r="R4457" s="776"/>
      <c r="S4457" s="776"/>
      <c r="T4457" s="776"/>
      <c r="U4457" s="776"/>
      <c r="V4457" s="46"/>
      <c r="W4457" s="46"/>
      <c r="X4457" s="775"/>
      <c r="Y4457" s="775"/>
      <c r="Z4457" s="775"/>
      <c r="AA4457" s="775"/>
      <c r="AB4457" s="775"/>
    </row>
    <row r="4458" spans="1:28" s="43" customFormat="1" x14ac:dyDescent="0.2">
      <c r="A4458" s="776"/>
      <c r="B4458" s="780"/>
      <c r="D4458" s="779"/>
      <c r="E4458" s="779"/>
      <c r="F4458" s="778"/>
      <c r="G4458" s="777"/>
      <c r="H4458" s="776"/>
      <c r="I4458" s="776"/>
      <c r="J4458" s="776"/>
      <c r="K4458" s="776"/>
      <c r="L4458" s="776"/>
      <c r="M4458" s="776"/>
      <c r="N4458" s="776"/>
      <c r="O4458" s="776"/>
      <c r="P4458" s="776"/>
      <c r="Q4458" s="776"/>
      <c r="R4458" s="776"/>
      <c r="S4458" s="776"/>
      <c r="T4458" s="776"/>
      <c r="U4458" s="776"/>
      <c r="V4458" s="46"/>
      <c r="W4458" s="46"/>
      <c r="X4458" s="775"/>
      <c r="Y4458" s="775"/>
      <c r="Z4458" s="775"/>
      <c r="AA4458" s="775"/>
      <c r="AB4458" s="775"/>
    </row>
    <row r="4459" spans="1:28" s="43" customFormat="1" x14ac:dyDescent="0.2">
      <c r="A4459" s="776"/>
      <c r="B4459" s="780"/>
      <c r="D4459" s="779"/>
      <c r="E4459" s="779"/>
      <c r="F4459" s="778"/>
      <c r="G4459" s="777"/>
      <c r="H4459" s="776"/>
      <c r="I4459" s="776"/>
      <c r="J4459" s="776"/>
      <c r="K4459" s="776"/>
      <c r="L4459" s="776"/>
      <c r="M4459" s="776"/>
      <c r="N4459" s="776"/>
      <c r="O4459" s="776"/>
      <c r="P4459" s="776"/>
      <c r="Q4459" s="776"/>
      <c r="R4459" s="776"/>
      <c r="S4459" s="776"/>
      <c r="T4459" s="776"/>
      <c r="U4459" s="776"/>
      <c r="V4459" s="46"/>
      <c r="W4459" s="46"/>
      <c r="X4459" s="775"/>
      <c r="Y4459" s="775"/>
      <c r="Z4459" s="775"/>
      <c r="AA4459" s="775"/>
      <c r="AB4459" s="775"/>
    </row>
    <row r="4460" spans="1:28" s="43" customFormat="1" x14ac:dyDescent="0.2">
      <c r="A4460" s="776"/>
      <c r="B4460" s="780"/>
      <c r="D4460" s="779"/>
      <c r="E4460" s="779"/>
      <c r="F4460" s="778"/>
      <c r="G4460" s="777"/>
      <c r="H4460" s="776"/>
      <c r="I4460" s="776"/>
      <c r="J4460" s="776"/>
      <c r="K4460" s="776"/>
      <c r="L4460" s="776"/>
      <c r="M4460" s="776"/>
      <c r="N4460" s="776"/>
      <c r="O4460" s="776"/>
      <c r="P4460" s="776"/>
      <c r="Q4460" s="776"/>
      <c r="R4460" s="776"/>
      <c r="S4460" s="776"/>
      <c r="T4460" s="776"/>
      <c r="U4460" s="776"/>
      <c r="V4460" s="46"/>
      <c r="W4460" s="46"/>
      <c r="X4460" s="775"/>
      <c r="Y4460" s="775"/>
      <c r="Z4460" s="775"/>
      <c r="AA4460" s="775"/>
      <c r="AB4460" s="775"/>
    </row>
    <row r="4461" spans="1:28" s="43" customFormat="1" x14ac:dyDescent="0.2">
      <c r="A4461" s="776"/>
      <c r="B4461" s="780"/>
      <c r="D4461" s="779"/>
      <c r="E4461" s="779"/>
      <c r="F4461" s="778"/>
      <c r="G4461" s="777"/>
      <c r="H4461" s="776"/>
      <c r="I4461" s="776"/>
      <c r="J4461" s="776"/>
      <c r="K4461" s="776"/>
      <c r="L4461" s="776"/>
      <c r="M4461" s="776"/>
      <c r="N4461" s="776"/>
      <c r="O4461" s="776"/>
      <c r="P4461" s="776"/>
      <c r="Q4461" s="776"/>
      <c r="R4461" s="776"/>
      <c r="S4461" s="776"/>
      <c r="T4461" s="776"/>
      <c r="U4461" s="776"/>
      <c r="V4461" s="46"/>
      <c r="W4461" s="46"/>
      <c r="X4461" s="775"/>
      <c r="Y4461" s="775"/>
      <c r="Z4461" s="775"/>
      <c r="AA4461" s="775"/>
      <c r="AB4461" s="775"/>
    </row>
    <row r="4462" spans="1:28" s="43" customFormat="1" x14ac:dyDescent="0.2">
      <c r="A4462" s="776"/>
      <c r="B4462" s="780"/>
      <c r="D4462" s="779"/>
      <c r="E4462" s="779"/>
      <c r="F4462" s="778"/>
      <c r="G4462" s="777"/>
      <c r="H4462" s="776"/>
      <c r="I4462" s="776"/>
      <c r="J4462" s="776"/>
      <c r="K4462" s="776"/>
      <c r="L4462" s="776"/>
      <c r="M4462" s="776"/>
      <c r="N4462" s="776"/>
      <c r="O4462" s="776"/>
      <c r="P4462" s="776"/>
      <c r="Q4462" s="776"/>
      <c r="R4462" s="776"/>
      <c r="S4462" s="776"/>
      <c r="T4462" s="776"/>
      <c r="U4462" s="776"/>
      <c r="V4462" s="46"/>
      <c r="W4462" s="46"/>
      <c r="X4462" s="775"/>
      <c r="Y4462" s="775"/>
      <c r="Z4462" s="775"/>
      <c r="AA4462" s="775"/>
      <c r="AB4462" s="775"/>
    </row>
    <row r="4463" spans="1:28" s="43" customFormat="1" x14ac:dyDescent="0.2">
      <c r="A4463" s="776"/>
      <c r="B4463" s="780"/>
      <c r="D4463" s="779"/>
      <c r="E4463" s="779"/>
      <c r="F4463" s="778"/>
      <c r="G4463" s="777"/>
      <c r="H4463" s="776"/>
      <c r="I4463" s="776"/>
      <c r="J4463" s="776"/>
      <c r="K4463" s="776"/>
      <c r="L4463" s="776"/>
      <c r="M4463" s="776"/>
      <c r="N4463" s="776"/>
      <c r="O4463" s="776"/>
      <c r="P4463" s="776"/>
      <c r="Q4463" s="776"/>
      <c r="R4463" s="776"/>
      <c r="S4463" s="776"/>
      <c r="T4463" s="776"/>
      <c r="U4463" s="776"/>
      <c r="V4463" s="46"/>
      <c r="W4463" s="46"/>
      <c r="X4463" s="775"/>
      <c r="Y4463" s="775"/>
      <c r="Z4463" s="775"/>
      <c r="AA4463" s="775"/>
      <c r="AB4463" s="775"/>
    </row>
    <row r="4464" spans="1:28" s="43" customFormat="1" x14ac:dyDescent="0.2">
      <c r="A4464" s="776"/>
      <c r="B4464" s="780"/>
      <c r="D4464" s="779"/>
      <c r="E4464" s="779"/>
      <c r="F4464" s="778"/>
      <c r="G4464" s="777"/>
      <c r="H4464" s="776"/>
      <c r="I4464" s="776"/>
      <c r="J4464" s="776"/>
      <c r="K4464" s="776"/>
      <c r="L4464" s="776"/>
      <c r="M4464" s="776"/>
      <c r="N4464" s="776"/>
      <c r="O4464" s="776"/>
      <c r="P4464" s="776"/>
      <c r="Q4464" s="776"/>
      <c r="R4464" s="776"/>
      <c r="S4464" s="776"/>
      <c r="T4464" s="776"/>
      <c r="U4464" s="776"/>
      <c r="V4464" s="46"/>
      <c r="W4464" s="46"/>
      <c r="X4464" s="775"/>
      <c r="Y4464" s="775"/>
      <c r="Z4464" s="775"/>
      <c r="AA4464" s="775"/>
      <c r="AB4464" s="775"/>
    </row>
    <row r="4465" spans="1:28" s="43" customFormat="1" x14ac:dyDescent="0.2">
      <c r="A4465" s="776"/>
      <c r="B4465" s="780"/>
      <c r="D4465" s="779"/>
      <c r="E4465" s="779"/>
      <c r="F4465" s="778"/>
      <c r="G4465" s="777"/>
      <c r="H4465" s="776"/>
      <c r="I4465" s="776"/>
      <c r="J4465" s="776"/>
      <c r="K4465" s="776"/>
      <c r="L4465" s="776"/>
      <c r="M4465" s="776"/>
      <c r="N4465" s="776"/>
      <c r="O4465" s="776"/>
      <c r="P4465" s="776"/>
      <c r="Q4465" s="776"/>
      <c r="R4465" s="776"/>
      <c r="S4465" s="776"/>
      <c r="T4465" s="776"/>
      <c r="U4465" s="776"/>
      <c r="V4465" s="46"/>
      <c r="W4465" s="46"/>
      <c r="X4465" s="775"/>
      <c r="Y4465" s="775"/>
      <c r="Z4465" s="775"/>
      <c r="AA4465" s="775"/>
      <c r="AB4465" s="775"/>
    </row>
    <row r="4466" spans="1:28" s="43" customFormat="1" x14ac:dyDescent="0.2">
      <c r="A4466" s="776"/>
      <c r="B4466" s="780"/>
      <c r="D4466" s="779"/>
      <c r="E4466" s="779"/>
      <c r="F4466" s="778"/>
      <c r="G4466" s="777"/>
      <c r="H4466" s="776"/>
      <c r="I4466" s="776"/>
      <c r="J4466" s="776"/>
      <c r="K4466" s="776"/>
      <c r="L4466" s="776"/>
      <c r="M4466" s="776"/>
      <c r="N4466" s="776"/>
      <c r="O4466" s="776"/>
      <c r="P4466" s="776"/>
      <c r="Q4466" s="776"/>
      <c r="R4466" s="776"/>
      <c r="S4466" s="776"/>
      <c r="T4466" s="776"/>
      <c r="U4466" s="776"/>
      <c r="V4466" s="46"/>
      <c r="W4466" s="46"/>
      <c r="X4466" s="775"/>
      <c r="Y4466" s="775"/>
      <c r="Z4466" s="775"/>
      <c r="AA4466" s="775"/>
      <c r="AB4466" s="775"/>
    </row>
    <row r="4467" spans="1:28" s="43" customFormat="1" x14ac:dyDescent="0.2">
      <c r="A4467" s="776"/>
      <c r="B4467" s="780"/>
      <c r="D4467" s="779"/>
      <c r="E4467" s="779"/>
      <c r="F4467" s="778"/>
      <c r="G4467" s="777"/>
      <c r="H4467" s="776"/>
      <c r="I4467" s="776"/>
      <c r="J4467" s="776"/>
      <c r="K4467" s="776"/>
      <c r="L4467" s="776"/>
      <c r="M4467" s="776"/>
      <c r="N4467" s="776"/>
      <c r="O4467" s="776"/>
      <c r="P4467" s="776"/>
      <c r="Q4467" s="776"/>
      <c r="R4467" s="776"/>
      <c r="S4467" s="776"/>
      <c r="T4467" s="776"/>
      <c r="U4467" s="776"/>
      <c r="V4467" s="46"/>
      <c r="W4467" s="46"/>
      <c r="X4467" s="775"/>
      <c r="Y4467" s="775"/>
      <c r="Z4467" s="775"/>
      <c r="AA4467" s="775"/>
      <c r="AB4467" s="775"/>
    </row>
    <row r="4468" spans="1:28" s="43" customFormat="1" x14ac:dyDescent="0.2">
      <c r="A4468" s="776"/>
      <c r="B4468" s="780"/>
      <c r="D4468" s="779"/>
      <c r="E4468" s="779"/>
      <c r="F4468" s="778"/>
      <c r="G4468" s="777"/>
      <c r="H4468" s="776"/>
      <c r="I4468" s="776"/>
      <c r="J4468" s="776"/>
      <c r="K4468" s="776"/>
      <c r="L4468" s="776"/>
      <c r="M4468" s="776"/>
      <c r="N4468" s="776"/>
      <c r="O4468" s="776"/>
      <c r="P4468" s="776"/>
      <c r="Q4468" s="776"/>
      <c r="R4468" s="776"/>
      <c r="S4468" s="776"/>
      <c r="T4468" s="776"/>
      <c r="U4468" s="776"/>
      <c r="V4468" s="46"/>
      <c r="W4468" s="46"/>
      <c r="X4468" s="775"/>
      <c r="Y4468" s="775"/>
      <c r="Z4468" s="775"/>
      <c r="AA4468" s="775"/>
      <c r="AB4468" s="775"/>
    </row>
    <row r="4469" spans="1:28" s="43" customFormat="1" x14ac:dyDescent="0.2">
      <c r="A4469" s="776"/>
      <c r="B4469" s="780"/>
      <c r="D4469" s="779"/>
      <c r="E4469" s="779"/>
      <c r="F4469" s="778"/>
      <c r="G4469" s="777"/>
      <c r="H4469" s="776"/>
      <c r="I4469" s="776"/>
      <c r="J4469" s="776"/>
      <c r="K4469" s="776"/>
      <c r="L4469" s="776"/>
      <c r="M4469" s="776"/>
      <c r="N4469" s="776"/>
      <c r="O4469" s="776"/>
      <c r="P4469" s="776"/>
      <c r="Q4469" s="776"/>
      <c r="R4469" s="776"/>
      <c r="S4469" s="776"/>
      <c r="T4469" s="776"/>
      <c r="U4469" s="776"/>
      <c r="V4469" s="46"/>
      <c r="W4469" s="46"/>
      <c r="X4469" s="775"/>
      <c r="Y4469" s="775"/>
      <c r="Z4469" s="775"/>
      <c r="AA4469" s="775"/>
      <c r="AB4469" s="775"/>
    </row>
    <row r="4470" spans="1:28" s="43" customFormat="1" x14ac:dyDescent="0.2">
      <c r="A4470" s="776"/>
      <c r="B4470" s="780"/>
      <c r="D4470" s="779"/>
      <c r="E4470" s="779"/>
      <c r="F4470" s="778"/>
      <c r="G4470" s="777"/>
      <c r="H4470" s="776"/>
      <c r="I4470" s="776"/>
      <c r="J4470" s="776"/>
      <c r="K4470" s="776"/>
      <c r="L4470" s="776"/>
      <c r="M4470" s="776"/>
      <c r="N4470" s="776"/>
      <c r="O4470" s="776"/>
      <c r="P4470" s="776"/>
      <c r="Q4470" s="776"/>
      <c r="R4470" s="776"/>
      <c r="S4470" s="776"/>
      <c r="T4470" s="776"/>
      <c r="U4470" s="776"/>
      <c r="V4470" s="46"/>
      <c r="W4470" s="46"/>
      <c r="X4470" s="775"/>
      <c r="Y4470" s="775"/>
      <c r="Z4470" s="775"/>
      <c r="AA4470" s="775"/>
      <c r="AB4470" s="775"/>
    </row>
    <row r="4471" spans="1:28" s="43" customFormat="1" x14ac:dyDescent="0.2">
      <c r="A4471" s="776"/>
      <c r="B4471" s="780"/>
      <c r="D4471" s="779"/>
      <c r="E4471" s="779"/>
      <c r="F4471" s="778"/>
      <c r="G4471" s="777"/>
      <c r="H4471" s="776"/>
      <c r="I4471" s="776"/>
      <c r="J4471" s="776"/>
      <c r="K4471" s="776"/>
      <c r="L4471" s="776"/>
      <c r="M4471" s="776"/>
      <c r="N4471" s="776"/>
      <c r="O4471" s="776"/>
      <c r="P4471" s="776"/>
      <c r="Q4471" s="776"/>
      <c r="R4471" s="776"/>
      <c r="S4471" s="776"/>
      <c r="T4471" s="776"/>
      <c r="U4471" s="776"/>
      <c r="V4471" s="46"/>
      <c r="W4471" s="46"/>
      <c r="X4471" s="775"/>
      <c r="Y4471" s="775"/>
      <c r="Z4471" s="775"/>
      <c r="AA4471" s="775"/>
      <c r="AB4471" s="775"/>
    </row>
    <row r="4472" spans="1:28" s="43" customFormat="1" x14ac:dyDescent="0.2">
      <c r="A4472" s="776"/>
      <c r="B4472" s="780"/>
      <c r="D4472" s="779"/>
      <c r="E4472" s="779"/>
      <c r="F4472" s="778"/>
      <c r="G4472" s="777"/>
      <c r="H4472" s="776"/>
      <c r="I4472" s="776"/>
      <c r="J4472" s="776"/>
      <c r="K4472" s="776"/>
      <c r="L4472" s="776"/>
      <c r="M4472" s="776"/>
      <c r="N4472" s="776"/>
      <c r="O4472" s="776"/>
      <c r="P4472" s="776"/>
      <c r="Q4472" s="776"/>
      <c r="R4472" s="776"/>
      <c r="S4472" s="776"/>
      <c r="T4472" s="776"/>
      <c r="U4472" s="776"/>
      <c r="V4472" s="46"/>
      <c r="W4472" s="46"/>
      <c r="X4472" s="775"/>
      <c r="Y4472" s="775"/>
      <c r="Z4472" s="775"/>
      <c r="AA4472" s="775"/>
      <c r="AB4472" s="775"/>
    </row>
    <row r="4473" spans="1:28" s="43" customFormat="1" x14ac:dyDescent="0.2">
      <c r="A4473" s="776"/>
      <c r="B4473" s="780"/>
      <c r="D4473" s="779"/>
      <c r="E4473" s="779"/>
      <c r="F4473" s="778"/>
      <c r="G4473" s="777"/>
      <c r="H4473" s="776"/>
      <c r="I4473" s="776"/>
      <c r="J4473" s="776"/>
      <c r="K4473" s="776"/>
      <c r="L4473" s="776"/>
      <c r="M4473" s="776"/>
      <c r="N4473" s="776"/>
      <c r="O4473" s="776"/>
      <c r="P4473" s="776"/>
      <c r="Q4473" s="776"/>
      <c r="R4473" s="776"/>
      <c r="S4473" s="776"/>
      <c r="T4473" s="776"/>
      <c r="U4473" s="776"/>
      <c r="V4473" s="46"/>
      <c r="W4473" s="46"/>
      <c r="X4473" s="775"/>
      <c r="Y4473" s="775"/>
      <c r="Z4473" s="775"/>
      <c r="AA4473" s="775"/>
      <c r="AB4473" s="775"/>
    </row>
    <row r="4474" spans="1:28" s="43" customFormat="1" x14ac:dyDescent="0.2">
      <c r="A4474" s="776"/>
      <c r="B4474" s="780"/>
      <c r="D4474" s="779"/>
      <c r="E4474" s="779"/>
      <c r="F4474" s="778"/>
      <c r="G4474" s="777"/>
      <c r="H4474" s="776"/>
      <c r="I4474" s="776"/>
      <c r="J4474" s="776"/>
      <c r="K4474" s="776"/>
      <c r="L4474" s="776"/>
      <c r="M4474" s="776"/>
      <c r="N4474" s="776"/>
      <c r="O4474" s="776"/>
      <c r="P4474" s="776"/>
      <c r="Q4474" s="776"/>
      <c r="R4474" s="776"/>
      <c r="S4474" s="776"/>
      <c r="T4474" s="776"/>
      <c r="U4474" s="776"/>
      <c r="V4474" s="46"/>
      <c r="W4474" s="46"/>
      <c r="X4474" s="775"/>
      <c r="Y4474" s="775"/>
      <c r="Z4474" s="775"/>
      <c r="AA4474" s="775"/>
      <c r="AB4474" s="775"/>
    </row>
    <row r="4475" spans="1:28" s="43" customFormat="1" x14ac:dyDescent="0.2">
      <c r="A4475" s="776"/>
      <c r="B4475" s="780"/>
      <c r="D4475" s="779"/>
      <c r="E4475" s="779"/>
      <c r="F4475" s="778"/>
      <c r="G4475" s="777"/>
      <c r="H4475" s="776"/>
      <c r="I4475" s="776"/>
      <c r="J4475" s="776"/>
      <c r="K4475" s="776"/>
      <c r="L4475" s="776"/>
      <c r="M4475" s="776"/>
      <c r="N4475" s="776"/>
      <c r="O4475" s="776"/>
      <c r="P4475" s="776"/>
      <c r="Q4475" s="776"/>
      <c r="R4475" s="776"/>
      <c r="S4475" s="776"/>
      <c r="T4475" s="776"/>
      <c r="U4475" s="776"/>
      <c r="V4475" s="46"/>
      <c r="W4475" s="46"/>
      <c r="X4475" s="775"/>
      <c r="Y4475" s="775"/>
      <c r="Z4475" s="775"/>
      <c r="AA4475" s="775"/>
      <c r="AB4475" s="775"/>
    </row>
    <row r="4476" spans="1:28" s="43" customFormat="1" x14ac:dyDescent="0.2">
      <c r="A4476" s="776"/>
      <c r="B4476" s="780"/>
      <c r="D4476" s="779"/>
      <c r="E4476" s="779"/>
      <c r="F4476" s="778"/>
      <c r="G4476" s="777"/>
      <c r="H4476" s="776"/>
      <c r="I4476" s="776"/>
      <c r="J4476" s="776"/>
      <c r="K4476" s="776"/>
      <c r="L4476" s="776"/>
      <c r="M4476" s="776"/>
      <c r="N4476" s="776"/>
      <c r="O4476" s="776"/>
      <c r="P4476" s="776"/>
      <c r="Q4476" s="776"/>
      <c r="R4476" s="776"/>
      <c r="S4476" s="776"/>
      <c r="T4476" s="776"/>
      <c r="U4476" s="776"/>
      <c r="V4476" s="46"/>
      <c r="W4476" s="46"/>
      <c r="X4476" s="775"/>
      <c r="Y4476" s="775"/>
      <c r="Z4476" s="775"/>
      <c r="AA4476" s="775"/>
      <c r="AB4476" s="775"/>
    </row>
    <row r="4477" spans="1:28" s="43" customFormat="1" x14ac:dyDescent="0.2">
      <c r="A4477" s="776"/>
      <c r="B4477" s="780"/>
      <c r="D4477" s="779"/>
      <c r="E4477" s="779"/>
      <c r="F4477" s="778"/>
      <c r="G4477" s="777"/>
      <c r="H4477" s="776"/>
      <c r="I4477" s="776"/>
      <c r="J4477" s="776"/>
      <c r="K4477" s="776"/>
      <c r="L4477" s="776"/>
      <c r="M4477" s="776"/>
      <c r="N4477" s="776"/>
      <c r="O4477" s="776"/>
      <c r="P4477" s="776"/>
      <c r="Q4477" s="776"/>
      <c r="R4477" s="776"/>
      <c r="S4477" s="776"/>
      <c r="T4477" s="776"/>
      <c r="U4477" s="776"/>
      <c r="V4477" s="46"/>
      <c r="W4477" s="46"/>
      <c r="X4477" s="775"/>
      <c r="Y4477" s="775"/>
      <c r="Z4477" s="775"/>
      <c r="AA4477" s="775"/>
      <c r="AB4477" s="775"/>
    </row>
    <row r="4478" spans="1:28" s="43" customFormat="1" x14ac:dyDescent="0.2">
      <c r="A4478" s="776"/>
      <c r="B4478" s="780"/>
      <c r="D4478" s="779"/>
      <c r="E4478" s="779"/>
      <c r="F4478" s="778"/>
      <c r="G4478" s="777"/>
      <c r="H4478" s="776"/>
      <c r="I4478" s="776"/>
      <c r="J4478" s="776"/>
      <c r="K4478" s="776"/>
      <c r="L4478" s="776"/>
      <c r="M4478" s="776"/>
      <c r="N4478" s="776"/>
      <c r="O4478" s="776"/>
      <c r="P4478" s="776"/>
      <c r="Q4478" s="776"/>
      <c r="R4478" s="776"/>
      <c r="S4478" s="776"/>
      <c r="T4478" s="776"/>
      <c r="U4478" s="776"/>
      <c r="V4478" s="46"/>
      <c r="W4478" s="46"/>
      <c r="X4478" s="775"/>
      <c r="Y4478" s="775"/>
      <c r="Z4478" s="775"/>
      <c r="AA4478" s="775"/>
      <c r="AB4478" s="775"/>
    </row>
    <row r="4479" spans="1:28" s="43" customFormat="1" x14ac:dyDescent="0.2">
      <c r="A4479" s="776"/>
      <c r="B4479" s="780"/>
      <c r="D4479" s="779"/>
      <c r="E4479" s="779"/>
      <c r="F4479" s="778"/>
      <c r="G4479" s="777"/>
      <c r="H4479" s="776"/>
      <c r="I4479" s="776"/>
      <c r="J4479" s="776"/>
      <c r="K4479" s="776"/>
      <c r="L4479" s="776"/>
      <c r="M4479" s="776"/>
      <c r="N4479" s="776"/>
      <c r="O4479" s="776"/>
      <c r="P4479" s="776"/>
      <c r="Q4479" s="776"/>
      <c r="R4479" s="776"/>
      <c r="S4479" s="776"/>
      <c r="T4479" s="776"/>
      <c r="U4479" s="776"/>
      <c r="V4479" s="46"/>
      <c r="W4479" s="46"/>
      <c r="X4479" s="775"/>
      <c r="Y4479" s="775"/>
      <c r="Z4479" s="775"/>
      <c r="AA4479" s="775"/>
      <c r="AB4479" s="775"/>
    </row>
    <row r="4480" spans="1:28" s="43" customFormat="1" x14ac:dyDescent="0.2">
      <c r="A4480" s="776"/>
      <c r="B4480" s="780"/>
      <c r="D4480" s="779"/>
      <c r="E4480" s="779"/>
      <c r="F4480" s="778"/>
      <c r="G4480" s="777"/>
      <c r="H4480" s="776"/>
      <c r="I4480" s="776"/>
      <c r="J4480" s="776"/>
      <c r="K4480" s="776"/>
      <c r="L4480" s="776"/>
      <c r="M4480" s="776"/>
      <c r="N4480" s="776"/>
      <c r="O4480" s="776"/>
      <c r="P4480" s="776"/>
      <c r="Q4480" s="776"/>
      <c r="R4480" s="776"/>
      <c r="S4480" s="776"/>
      <c r="T4480" s="776"/>
      <c r="U4480" s="776"/>
      <c r="V4480" s="46"/>
      <c r="W4480" s="46"/>
      <c r="X4480" s="775"/>
      <c r="Y4480" s="775"/>
      <c r="Z4480" s="775"/>
      <c r="AA4480" s="775"/>
      <c r="AB4480" s="775"/>
    </row>
    <row r="4481" spans="1:28" s="43" customFormat="1" x14ac:dyDescent="0.2">
      <c r="A4481" s="776"/>
      <c r="B4481" s="780"/>
      <c r="D4481" s="779"/>
      <c r="E4481" s="779"/>
      <c r="F4481" s="778"/>
      <c r="G4481" s="777"/>
      <c r="H4481" s="776"/>
      <c r="I4481" s="776"/>
      <c r="J4481" s="776"/>
      <c r="K4481" s="776"/>
      <c r="L4481" s="776"/>
      <c r="M4481" s="776"/>
      <c r="N4481" s="776"/>
      <c r="O4481" s="776"/>
      <c r="P4481" s="776"/>
      <c r="Q4481" s="776"/>
      <c r="R4481" s="776"/>
      <c r="S4481" s="776"/>
      <c r="T4481" s="776"/>
      <c r="U4481" s="776"/>
      <c r="V4481" s="46"/>
      <c r="W4481" s="46"/>
      <c r="X4481" s="775"/>
      <c r="Y4481" s="775"/>
      <c r="Z4481" s="775"/>
      <c r="AA4481" s="775"/>
      <c r="AB4481" s="775"/>
    </row>
    <row r="4482" spans="1:28" s="43" customFormat="1" x14ac:dyDescent="0.2">
      <c r="A4482" s="776"/>
      <c r="B4482" s="780"/>
      <c r="D4482" s="779"/>
      <c r="E4482" s="779"/>
      <c r="F4482" s="778"/>
      <c r="G4482" s="777"/>
      <c r="H4482" s="776"/>
      <c r="I4482" s="776"/>
      <c r="J4482" s="776"/>
      <c r="K4482" s="776"/>
      <c r="L4482" s="776"/>
      <c r="M4482" s="776"/>
      <c r="N4482" s="776"/>
      <c r="O4482" s="776"/>
      <c r="P4482" s="776"/>
      <c r="Q4482" s="776"/>
      <c r="R4482" s="776"/>
      <c r="S4482" s="776"/>
      <c r="T4482" s="776"/>
      <c r="U4482" s="776"/>
      <c r="V4482" s="46"/>
      <c r="W4482" s="46"/>
      <c r="X4482" s="775"/>
      <c r="Y4482" s="775"/>
      <c r="Z4482" s="775"/>
      <c r="AA4482" s="775"/>
      <c r="AB4482" s="775"/>
    </row>
    <row r="4483" spans="1:28" s="43" customFormat="1" x14ac:dyDescent="0.2">
      <c r="A4483" s="776"/>
      <c r="B4483" s="780"/>
      <c r="D4483" s="779"/>
      <c r="E4483" s="779"/>
      <c r="F4483" s="778"/>
      <c r="G4483" s="777"/>
      <c r="H4483" s="776"/>
      <c r="I4483" s="776"/>
      <c r="J4483" s="776"/>
      <c r="K4483" s="776"/>
      <c r="L4483" s="776"/>
      <c r="M4483" s="776"/>
      <c r="N4483" s="776"/>
      <c r="O4483" s="776"/>
      <c r="P4483" s="776"/>
      <c r="Q4483" s="776"/>
      <c r="R4483" s="776"/>
      <c r="S4483" s="776"/>
      <c r="T4483" s="776"/>
      <c r="U4483" s="776"/>
      <c r="V4483" s="46"/>
      <c r="W4483" s="46"/>
      <c r="X4483" s="775"/>
      <c r="Y4483" s="775"/>
      <c r="Z4483" s="775"/>
      <c r="AA4483" s="775"/>
      <c r="AB4483" s="775"/>
    </row>
    <row r="4484" spans="1:28" s="43" customFormat="1" x14ac:dyDescent="0.2">
      <c r="A4484" s="776"/>
      <c r="B4484" s="780"/>
      <c r="D4484" s="779"/>
      <c r="E4484" s="779"/>
      <c r="F4484" s="778"/>
      <c r="G4484" s="777"/>
      <c r="H4484" s="776"/>
      <c r="I4484" s="776"/>
      <c r="J4484" s="776"/>
      <c r="K4484" s="776"/>
      <c r="L4484" s="776"/>
      <c r="M4484" s="776"/>
      <c r="N4484" s="776"/>
      <c r="O4484" s="776"/>
      <c r="P4484" s="776"/>
      <c r="Q4484" s="776"/>
      <c r="R4484" s="776"/>
      <c r="S4484" s="776"/>
      <c r="T4484" s="776"/>
      <c r="U4484" s="776"/>
      <c r="V4484" s="46"/>
      <c r="W4484" s="46"/>
      <c r="X4484" s="775"/>
      <c r="Y4484" s="775"/>
      <c r="Z4484" s="775"/>
      <c r="AA4484" s="775"/>
      <c r="AB4484" s="775"/>
    </row>
    <row r="4485" spans="1:28" s="43" customFormat="1" x14ac:dyDescent="0.2">
      <c r="A4485" s="776"/>
      <c r="B4485" s="780"/>
      <c r="D4485" s="779"/>
      <c r="E4485" s="779"/>
      <c r="F4485" s="778"/>
      <c r="G4485" s="777"/>
      <c r="H4485" s="776"/>
      <c r="I4485" s="776"/>
      <c r="J4485" s="776"/>
      <c r="K4485" s="776"/>
      <c r="L4485" s="776"/>
      <c r="M4485" s="776"/>
      <c r="N4485" s="776"/>
      <c r="O4485" s="776"/>
      <c r="P4485" s="776"/>
      <c r="Q4485" s="776"/>
      <c r="R4485" s="776"/>
      <c r="S4485" s="776"/>
      <c r="T4485" s="776"/>
      <c r="U4485" s="776"/>
      <c r="V4485" s="46"/>
      <c r="W4485" s="46"/>
      <c r="X4485" s="775"/>
      <c r="Y4485" s="775"/>
      <c r="Z4485" s="775"/>
      <c r="AA4485" s="775"/>
      <c r="AB4485" s="775"/>
    </row>
    <row r="4486" spans="1:28" s="43" customFormat="1" x14ac:dyDescent="0.2">
      <c r="A4486" s="776"/>
      <c r="B4486" s="780"/>
      <c r="D4486" s="779"/>
      <c r="E4486" s="779"/>
      <c r="F4486" s="778"/>
      <c r="G4486" s="777"/>
      <c r="H4486" s="776"/>
      <c r="I4486" s="776"/>
      <c r="J4486" s="776"/>
      <c r="K4486" s="776"/>
      <c r="L4486" s="776"/>
      <c r="M4486" s="776"/>
      <c r="N4486" s="776"/>
      <c r="O4486" s="776"/>
      <c r="P4486" s="776"/>
      <c r="Q4486" s="776"/>
      <c r="R4486" s="776"/>
      <c r="S4486" s="776"/>
      <c r="T4486" s="776"/>
      <c r="U4486" s="776"/>
      <c r="V4486" s="46"/>
      <c r="W4486" s="46"/>
      <c r="X4486" s="775"/>
      <c r="Y4486" s="775"/>
      <c r="Z4486" s="775"/>
      <c r="AA4486" s="775"/>
      <c r="AB4486" s="775"/>
    </row>
    <row r="4487" spans="1:28" s="43" customFormat="1" x14ac:dyDescent="0.2">
      <c r="A4487" s="776"/>
      <c r="B4487" s="780"/>
      <c r="D4487" s="779"/>
      <c r="E4487" s="779"/>
      <c r="F4487" s="778"/>
      <c r="G4487" s="777"/>
      <c r="H4487" s="776"/>
      <c r="I4487" s="776"/>
      <c r="J4487" s="776"/>
      <c r="K4487" s="776"/>
      <c r="L4487" s="776"/>
      <c r="M4487" s="776"/>
      <c r="N4487" s="776"/>
      <c r="O4487" s="776"/>
      <c r="P4487" s="776"/>
      <c r="Q4487" s="776"/>
      <c r="R4487" s="776"/>
      <c r="S4487" s="776"/>
      <c r="T4487" s="776"/>
      <c r="U4487" s="776"/>
      <c r="V4487" s="46"/>
      <c r="W4487" s="46"/>
      <c r="X4487" s="775"/>
      <c r="Y4487" s="775"/>
      <c r="Z4487" s="775"/>
      <c r="AA4487" s="775"/>
      <c r="AB4487" s="775"/>
    </row>
    <row r="4488" spans="1:28" s="43" customFormat="1" x14ac:dyDescent="0.2">
      <c r="A4488" s="776"/>
      <c r="B4488" s="780"/>
      <c r="D4488" s="779"/>
      <c r="E4488" s="779"/>
      <c r="F4488" s="778"/>
      <c r="G4488" s="777"/>
      <c r="H4488" s="776"/>
      <c r="I4488" s="776"/>
      <c r="J4488" s="776"/>
      <c r="K4488" s="776"/>
      <c r="L4488" s="776"/>
      <c r="M4488" s="776"/>
      <c r="N4488" s="776"/>
      <c r="O4488" s="776"/>
      <c r="P4488" s="776"/>
      <c r="Q4488" s="776"/>
      <c r="R4488" s="776"/>
      <c r="S4488" s="776"/>
      <c r="T4488" s="776"/>
      <c r="U4488" s="776"/>
      <c r="V4488" s="46"/>
      <c r="W4488" s="46"/>
      <c r="X4488" s="775"/>
      <c r="Y4488" s="775"/>
      <c r="Z4488" s="775"/>
      <c r="AA4488" s="775"/>
      <c r="AB4488" s="775"/>
    </row>
    <row r="4489" spans="1:28" s="43" customFormat="1" x14ac:dyDescent="0.2">
      <c r="A4489" s="776"/>
      <c r="B4489" s="780"/>
      <c r="D4489" s="779"/>
      <c r="E4489" s="779"/>
      <c r="F4489" s="778"/>
      <c r="G4489" s="777"/>
      <c r="H4489" s="776"/>
      <c r="I4489" s="776"/>
      <c r="J4489" s="776"/>
      <c r="K4489" s="776"/>
      <c r="L4489" s="776"/>
      <c r="M4489" s="776"/>
      <c r="N4489" s="776"/>
      <c r="O4489" s="776"/>
      <c r="P4489" s="776"/>
      <c r="Q4489" s="776"/>
      <c r="R4489" s="776"/>
      <c r="S4489" s="776"/>
      <c r="T4489" s="776"/>
      <c r="U4489" s="776"/>
      <c r="V4489" s="46"/>
      <c r="W4489" s="46"/>
      <c r="X4489" s="775"/>
      <c r="Y4489" s="775"/>
      <c r="Z4489" s="775"/>
      <c r="AA4489" s="775"/>
      <c r="AB4489" s="775"/>
    </row>
    <row r="4490" spans="1:28" s="43" customFormat="1" x14ac:dyDescent="0.2">
      <c r="A4490" s="776"/>
      <c r="B4490" s="780"/>
      <c r="D4490" s="779"/>
      <c r="E4490" s="779"/>
      <c r="F4490" s="778"/>
      <c r="G4490" s="777"/>
      <c r="H4490" s="776"/>
      <c r="I4490" s="776"/>
      <c r="J4490" s="776"/>
      <c r="K4490" s="776"/>
      <c r="L4490" s="776"/>
      <c r="M4490" s="776"/>
      <c r="N4490" s="776"/>
      <c r="O4490" s="776"/>
      <c r="P4490" s="776"/>
      <c r="Q4490" s="776"/>
      <c r="R4490" s="776"/>
      <c r="S4490" s="776"/>
      <c r="T4490" s="776"/>
      <c r="U4490" s="776"/>
      <c r="V4490" s="46"/>
      <c r="W4490" s="46"/>
      <c r="X4490" s="775"/>
      <c r="Y4490" s="775"/>
      <c r="Z4490" s="775"/>
      <c r="AA4490" s="775"/>
      <c r="AB4490" s="775"/>
    </row>
    <row r="4491" spans="1:28" s="43" customFormat="1" x14ac:dyDescent="0.2">
      <c r="A4491" s="776"/>
      <c r="B4491" s="780"/>
      <c r="D4491" s="779"/>
      <c r="E4491" s="779"/>
      <c r="F4491" s="778"/>
      <c r="G4491" s="777"/>
      <c r="H4491" s="776"/>
      <c r="I4491" s="776"/>
      <c r="J4491" s="776"/>
      <c r="K4491" s="776"/>
      <c r="L4491" s="776"/>
      <c r="M4491" s="776"/>
      <c r="N4491" s="776"/>
      <c r="O4491" s="776"/>
      <c r="P4491" s="776"/>
      <c r="Q4491" s="776"/>
      <c r="R4491" s="776"/>
      <c r="S4491" s="776"/>
      <c r="T4491" s="776"/>
      <c r="U4491" s="776"/>
      <c r="V4491" s="46"/>
      <c r="W4491" s="46"/>
      <c r="X4491" s="775"/>
      <c r="Y4491" s="775"/>
      <c r="Z4491" s="775"/>
      <c r="AA4491" s="775"/>
      <c r="AB4491" s="775"/>
    </row>
    <row r="4492" spans="1:28" s="43" customFormat="1" x14ac:dyDescent="0.2">
      <c r="A4492" s="776"/>
      <c r="B4492" s="780"/>
      <c r="D4492" s="779"/>
      <c r="E4492" s="779"/>
      <c r="F4492" s="778"/>
      <c r="G4492" s="777"/>
      <c r="H4492" s="776"/>
      <c r="I4492" s="776"/>
      <c r="J4492" s="776"/>
      <c r="K4492" s="776"/>
      <c r="L4492" s="776"/>
      <c r="M4492" s="776"/>
      <c r="N4492" s="776"/>
      <c r="O4492" s="776"/>
      <c r="P4492" s="776"/>
      <c r="Q4492" s="776"/>
      <c r="R4492" s="776"/>
      <c r="S4492" s="776"/>
      <c r="T4492" s="776"/>
      <c r="U4492" s="776"/>
      <c r="V4492" s="46"/>
      <c r="W4492" s="46"/>
      <c r="X4492" s="775"/>
      <c r="Y4492" s="775"/>
      <c r="Z4492" s="775"/>
      <c r="AA4492" s="775"/>
      <c r="AB4492" s="775"/>
    </row>
    <row r="4493" spans="1:28" s="43" customFormat="1" x14ac:dyDescent="0.2">
      <c r="A4493" s="776"/>
      <c r="B4493" s="780"/>
      <c r="D4493" s="779"/>
      <c r="E4493" s="779"/>
      <c r="F4493" s="778"/>
      <c r="G4493" s="777"/>
      <c r="H4493" s="776"/>
      <c r="I4493" s="776"/>
      <c r="J4493" s="776"/>
      <c r="K4493" s="776"/>
      <c r="L4493" s="776"/>
      <c r="M4493" s="776"/>
      <c r="N4493" s="776"/>
      <c r="O4493" s="776"/>
      <c r="P4493" s="776"/>
      <c r="Q4493" s="776"/>
      <c r="R4493" s="776"/>
      <c r="S4493" s="776"/>
      <c r="T4493" s="776"/>
      <c r="U4493" s="776"/>
      <c r="V4493" s="46"/>
      <c r="W4493" s="46"/>
      <c r="X4493" s="775"/>
      <c r="Y4493" s="775"/>
      <c r="Z4493" s="775"/>
      <c r="AA4493" s="775"/>
      <c r="AB4493" s="775"/>
    </row>
    <row r="4494" spans="1:28" s="43" customFormat="1" x14ac:dyDescent="0.2">
      <c r="A4494" s="776"/>
      <c r="B4494" s="780"/>
      <c r="D4494" s="779"/>
      <c r="E4494" s="779"/>
      <c r="F4494" s="778"/>
      <c r="G4494" s="777"/>
      <c r="H4494" s="776"/>
      <c r="I4494" s="776"/>
      <c r="J4494" s="776"/>
      <c r="K4494" s="776"/>
      <c r="L4494" s="776"/>
      <c r="M4494" s="776"/>
      <c r="N4494" s="776"/>
      <c r="O4494" s="776"/>
      <c r="P4494" s="776"/>
      <c r="Q4494" s="776"/>
      <c r="R4494" s="776"/>
      <c r="S4494" s="776"/>
      <c r="T4494" s="776"/>
      <c r="U4494" s="776"/>
      <c r="V4494" s="46"/>
      <c r="W4494" s="46"/>
      <c r="X4494" s="775"/>
      <c r="Y4494" s="775"/>
      <c r="Z4494" s="775"/>
      <c r="AA4494" s="775"/>
      <c r="AB4494" s="775"/>
    </row>
    <row r="4495" spans="1:28" s="43" customFormat="1" x14ac:dyDescent="0.2">
      <c r="A4495" s="776"/>
      <c r="B4495" s="780"/>
      <c r="D4495" s="779"/>
      <c r="E4495" s="779"/>
      <c r="F4495" s="778"/>
      <c r="G4495" s="777"/>
      <c r="H4495" s="776"/>
      <c r="I4495" s="776"/>
      <c r="J4495" s="776"/>
      <c r="K4495" s="776"/>
      <c r="L4495" s="776"/>
      <c r="M4495" s="776"/>
      <c r="N4495" s="776"/>
      <c r="O4495" s="776"/>
      <c r="P4495" s="776"/>
      <c r="Q4495" s="776"/>
      <c r="R4495" s="776"/>
      <c r="S4495" s="776"/>
      <c r="T4495" s="776"/>
      <c r="U4495" s="776"/>
      <c r="V4495" s="46"/>
      <c r="W4495" s="46"/>
      <c r="X4495" s="775"/>
      <c r="Y4495" s="775"/>
      <c r="Z4495" s="775"/>
      <c r="AA4495" s="775"/>
      <c r="AB4495" s="775"/>
    </row>
    <row r="4496" spans="1:28" s="43" customFormat="1" x14ac:dyDescent="0.2">
      <c r="A4496" s="776"/>
      <c r="B4496" s="780"/>
      <c r="D4496" s="779"/>
      <c r="E4496" s="779"/>
      <c r="F4496" s="778"/>
      <c r="G4496" s="777"/>
      <c r="H4496" s="776"/>
      <c r="I4496" s="776"/>
      <c r="J4496" s="776"/>
      <c r="K4496" s="776"/>
      <c r="L4496" s="776"/>
      <c r="M4496" s="776"/>
      <c r="N4496" s="776"/>
      <c r="O4496" s="776"/>
      <c r="P4496" s="776"/>
      <c r="Q4496" s="776"/>
      <c r="R4496" s="776"/>
      <c r="S4496" s="776"/>
      <c r="T4496" s="776"/>
      <c r="U4496" s="776"/>
      <c r="V4496" s="46"/>
      <c r="W4496" s="46"/>
      <c r="X4496" s="775"/>
      <c r="Y4496" s="775"/>
      <c r="Z4496" s="775"/>
      <c r="AA4496" s="775"/>
      <c r="AB4496" s="775"/>
    </row>
    <row r="4497" spans="1:28" s="43" customFormat="1" x14ac:dyDescent="0.2">
      <c r="A4497" s="776"/>
      <c r="B4497" s="780"/>
      <c r="D4497" s="779"/>
      <c r="E4497" s="779"/>
      <c r="F4497" s="778"/>
      <c r="G4497" s="777"/>
      <c r="H4497" s="776"/>
      <c r="I4497" s="776"/>
      <c r="J4497" s="776"/>
      <c r="K4497" s="776"/>
      <c r="L4497" s="776"/>
      <c r="M4497" s="776"/>
      <c r="N4497" s="776"/>
      <c r="O4497" s="776"/>
      <c r="P4497" s="776"/>
      <c r="Q4497" s="776"/>
      <c r="R4497" s="776"/>
      <c r="S4497" s="776"/>
      <c r="T4497" s="776"/>
      <c r="U4497" s="776"/>
      <c r="V4497" s="46"/>
      <c r="W4497" s="46"/>
      <c r="X4497" s="775"/>
      <c r="Y4497" s="775"/>
      <c r="Z4497" s="775"/>
      <c r="AA4497" s="775"/>
      <c r="AB4497" s="775"/>
    </row>
    <row r="4498" spans="1:28" s="43" customFormat="1" x14ac:dyDescent="0.2">
      <c r="A4498" s="776"/>
      <c r="B4498" s="780"/>
      <c r="D4498" s="779"/>
      <c r="E4498" s="779"/>
      <c r="F4498" s="778"/>
      <c r="G4498" s="777"/>
      <c r="H4498" s="776"/>
      <c r="I4498" s="776"/>
      <c r="J4498" s="776"/>
      <c r="K4498" s="776"/>
      <c r="L4498" s="776"/>
      <c r="M4498" s="776"/>
      <c r="N4498" s="776"/>
      <c r="O4498" s="776"/>
      <c r="P4498" s="776"/>
      <c r="Q4498" s="776"/>
      <c r="R4498" s="776"/>
      <c r="S4498" s="776"/>
      <c r="T4498" s="776"/>
      <c r="U4498" s="776"/>
      <c r="V4498" s="46"/>
      <c r="W4498" s="46"/>
      <c r="X4498" s="775"/>
      <c r="Y4498" s="775"/>
      <c r="Z4498" s="775"/>
      <c r="AA4498" s="775"/>
      <c r="AB4498" s="775"/>
    </row>
    <row r="4499" spans="1:28" s="43" customFormat="1" x14ac:dyDescent="0.2">
      <c r="A4499" s="776"/>
      <c r="B4499" s="780"/>
      <c r="D4499" s="779"/>
      <c r="E4499" s="779"/>
      <c r="F4499" s="778"/>
      <c r="G4499" s="777"/>
      <c r="H4499" s="776"/>
      <c r="I4499" s="776"/>
      <c r="J4499" s="776"/>
      <c r="K4499" s="776"/>
      <c r="L4499" s="776"/>
      <c r="M4499" s="776"/>
      <c r="N4499" s="776"/>
      <c r="O4499" s="776"/>
      <c r="P4499" s="776"/>
      <c r="Q4499" s="776"/>
      <c r="R4499" s="776"/>
      <c r="S4499" s="776"/>
      <c r="T4499" s="776"/>
      <c r="U4499" s="776"/>
      <c r="V4499" s="46"/>
      <c r="W4499" s="46"/>
      <c r="X4499" s="775"/>
      <c r="Y4499" s="775"/>
      <c r="Z4499" s="775"/>
      <c r="AA4499" s="775"/>
      <c r="AB4499" s="775"/>
    </row>
    <row r="4500" spans="1:28" s="43" customFormat="1" x14ac:dyDescent="0.2">
      <c r="A4500" s="776"/>
      <c r="B4500" s="780"/>
      <c r="D4500" s="779"/>
      <c r="E4500" s="779"/>
      <c r="F4500" s="778"/>
      <c r="G4500" s="777"/>
      <c r="H4500" s="776"/>
      <c r="I4500" s="776"/>
      <c r="J4500" s="776"/>
      <c r="K4500" s="776"/>
      <c r="L4500" s="776"/>
      <c r="M4500" s="776"/>
      <c r="N4500" s="776"/>
      <c r="O4500" s="776"/>
      <c r="P4500" s="776"/>
      <c r="Q4500" s="776"/>
      <c r="R4500" s="776"/>
      <c r="S4500" s="776"/>
      <c r="T4500" s="776"/>
      <c r="U4500" s="776"/>
      <c r="V4500" s="46"/>
      <c r="W4500" s="46"/>
      <c r="X4500" s="775"/>
      <c r="Y4500" s="775"/>
      <c r="Z4500" s="775"/>
      <c r="AA4500" s="775"/>
      <c r="AB4500" s="775"/>
    </row>
    <row r="4501" spans="1:28" s="43" customFormat="1" x14ac:dyDescent="0.2">
      <c r="A4501" s="776"/>
      <c r="B4501" s="780"/>
      <c r="D4501" s="779"/>
      <c r="E4501" s="779"/>
      <c r="F4501" s="778"/>
      <c r="G4501" s="777"/>
      <c r="H4501" s="776"/>
      <c r="I4501" s="776"/>
      <c r="J4501" s="776"/>
      <c r="K4501" s="776"/>
      <c r="L4501" s="776"/>
      <c r="M4501" s="776"/>
      <c r="N4501" s="776"/>
      <c r="O4501" s="776"/>
      <c r="P4501" s="776"/>
      <c r="Q4501" s="776"/>
      <c r="R4501" s="776"/>
      <c r="S4501" s="776"/>
      <c r="T4501" s="776"/>
      <c r="U4501" s="776"/>
      <c r="V4501" s="46"/>
      <c r="W4501" s="46"/>
      <c r="X4501" s="775"/>
      <c r="Y4501" s="775"/>
      <c r="Z4501" s="775"/>
      <c r="AA4501" s="775"/>
      <c r="AB4501" s="775"/>
    </row>
    <row r="4502" spans="1:28" s="43" customFormat="1" x14ac:dyDescent="0.2">
      <c r="A4502" s="776"/>
      <c r="B4502" s="780"/>
      <c r="D4502" s="779"/>
      <c r="E4502" s="779"/>
      <c r="F4502" s="778"/>
      <c r="G4502" s="777"/>
      <c r="H4502" s="776"/>
      <c r="I4502" s="776"/>
      <c r="J4502" s="776"/>
      <c r="K4502" s="776"/>
      <c r="L4502" s="776"/>
      <c r="M4502" s="776"/>
      <c r="N4502" s="776"/>
      <c r="O4502" s="776"/>
      <c r="P4502" s="776"/>
      <c r="Q4502" s="776"/>
      <c r="R4502" s="776"/>
      <c r="S4502" s="776"/>
      <c r="T4502" s="776"/>
      <c r="U4502" s="776"/>
      <c r="V4502" s="46"/>
      <c r="W4502" s="46"/>
      <c r="X4502" s="775"/>
      <c r="Y4502" s="775"/>
      <c r="Z4502" s="775"/>
      <c r="AA4502" s="775"/>
      <c r="AB4502" s="775"/>
    </row>
    <row r="4503" spans="1:28" s="43" customFormat="1" x14ac:dyDescent="0.2">
      <c r="A4503" s="776"/>
      <c r="B4503" s="780"/>
      <c r="D4503" s="779"/>
      <c r="E4503" s="779"/>
      <c r="F4503" s="778"/>
      <c r="G4503" s="777"/>
      <c r="H4503" s="776"/>
      <c r="I4503" s="776"/>
      <c r="J4503" s="776"/>
      <c r="K4503" s="776"/>
      <c r="L4503" s="776"/>
      <c r="M4503" s="776"/>
      <c r="N4503" s="776"/>
      <c r="O4503" s="776"/>
      <c r="P4503" s="776"/>
      <c r="Q4503" s="776"/>
      <c r="R4503" s="776"/>
      <c r="S4503" s="776"/>
      <c r="T4503" s="776"/>
      <c r="U4503" s="776"/>
      <c r="V4503" s="46"/>
      <c r="W4503" s="46"/>
      <c r="X4503" s="775"/>
      <c r="Y4503" s="775"/>
      <c r="Z4503" s="775"/>
      <c r="AA4503" s="775"/>
      <c r="AB4503" s="775"/>
    </row>
    <row r="4504" spans="1:28" s="43" customFormat="1" x14ac:dyDescent="0.2">
      <c r="A4504" s="776"/>
      <c r="B4504" s="780"/>
      <c r="D4504" s="779"/>
      <c r="E4504" s="779"/>
      <c r="F4504" s="778"/>
      <c r="G4504" s="777"/>
      <c r="H4504" s="776"/>
      <c r="I4504" s="776"/>
      <c r="J4504" s="776"/>
      <c r="K4504" s="776"/>
      <c r="L4504" s="776"/>
      <c r="M4504" s="776"/>
      <c r="N4504" s="776"/>
      <c r="O4504" s="776"/>
      <c r="P4504" s="776"/>
      <c r="Q4504" s="776"/>
      <c r="R4504" s="776"/>
      <c r="S4504" s="776"/>
      <c r="T4504" s="776"/>
      <c r="U4504" s="776"/>
      <c r="V4504" s="46"/>
      <c r="W4504" s="46"/>
      <c r="X4504" s="775"/>
      <c r="Y4504" s="775"/>
      <c r="Z4504" s="775"/>
      <c r="AA4504" s="775"/>
      <c r="AB4504" s="775"/>
    </row>
    <row r="4505" spans="1:28" s="43" customFormat="1" x14ac:dyDescent="0.2">
      <c r="A4505" s="776"/>
      <c r="B4505" s="780"/>
      <c r="D4505" s="779"/>
      <c r="E4505" s="779"/>
      <c r="F4505" s="778"/>
      <c r="G4505" s="777"/>
      <c r="H4505" s="776"/>
      <c r="I4505" s="776"/>
      <c r="J4505" s="776"/>
      <c r="K4505" s="776"/>
      <c r="L4505" s="776"/>
      <c r="M4505" s="776"/>
      <c r="N4505" s="776"/>
      <c r="O4505" s="776"/>
      <c r="P4505" s="776"/>
      <c r="Q4505" s="776"/>
      <c r="R4505" s="776"/>
      <c r="S4505" s="776"/>
      <c r="T4505" s="776"/>
      <c r="U4505" s="776"/>
      <c r="V4505" s="46"/>
      <c r="W4505" s="46"/>
      <c r="X4505" s="775"/>
      <c r="Y4505" s="775"/>
      <c r="Z4505" s="775"/>
      <c r="AA4505" s="775"/>
      <c r="AB4505" s="775"/>
    </row>
    <row r="4506" spans="1:28" s="43" customFormat="1" x14ac:dyDescent="0.2">
      <c r="A4506" s="776"/>
      <c r="B4506" s="780"/>
      <c r="D4506" s="779"/>
      <c r="E4506" s="779"/>
      <c r="F4506" s="778"/>
      <c r="G4506" s="777"/>
      <c r="H4506" s="776"/>
      <c r="I4506" s="776"/>
      <c r="J4506" s="776"/>
      <c r="K4506" s="776"/>
      <c r="L4506" s="776"/>
      <c r="M4506" s="776"/>
      <c r="N4506" s="776"/>
      <c r="O4506" s="776"/>
      <c r="P4506" s="776"/>
      <c r="Q4506" s="776"/>
      <c r="R4506" s="776"/>
      <c r="S4506" s="776"/>
      <c r="T4506" s="776"/>
      <c r="U4506" s="776"/>
      <c r="V4506" s="46"/>
      <c r="W4506" s="46"/>
      <c r="X4506" s="775"/>
      <c r="Y4506" s="775"/>
      <c r="Z4506" s="775"/>
      <c r="AA4506" s="775"/>
      <c r="AB4506" s="775"/>
    </row>
    <row r="4507" spans="1:28" s="43" customFormat="1" x14ac:dyDescent="0.2">
      <c r="A4507" s="776"/>
      <c r="B4507" s="780"/>
      <c r="D4507" s="779"/>
      <c r="E4507" s="779"/>
      <c r="F4507" s="778"/>
      <c r="G4507" s="777"/>
      <c r="H4507" s="776"/>
      <c r="I4507" s="776"/>
      <c r="J4507" s="776"/>
      <c r="K4507" s="776"/>
      <c r="L4507" s="776"/>
      <c r="M4507" s="776"/>
      <c r="N4507" s="776"/>
      <c r="O4507" s="776"/>
      <c r="P4507" s="776"/>
      <c r="Q4507" s="776"/>
      <c r="R4507" s="776"/>
      <c r="S4507" s="776"/>
      <c r="T4507" s="776"/>
      <c r="U4507" s="776"/>
      <c r="V4507" s="46"/>
      <c r="W4507" s="46"/>
      <c r="X4507" s="775"/>
      <c r="Y4507" s="775"/>
      <c r="Z4507" s="775"/>
      <c r="AA4507" s="775"/>
      <c r="AB4507" s="775"/>
    </row>
    <row r="4508" spans="1:28" s="43" customFormat="1" x14ac:dyDescent="0.2">
      <c r="A4508" s="776"/>
      <c r="B4508" s="780"/>
      <c r="D4508" s="779"/>
      <c r="E4508" s="779"/>
      <c r="F4508" s="778"/>
      <c r="G4508" s="777"/>
      <c r="H4508" s="776"/>
      <c r="I4508" s="776"/>
      <c r="J4508" s="776"/>
      <c r="K4508" s="776"/>
      <c r="L4508" s="776"/>
      <c r="M4508" s="776"/>
      <c r="N4508" s="776"/>
      <c r="O4508" s="776"/>
      <c r="P4508" s="776"/>
      <c r="Q4508" s="776"/>
      <c r="R4508" s="776"/>
      <c r="S4508" s="776"/>
      <c r="T4508" s="776"/>
      <c r="U4508" s="776"/>
      <c r="V4508" s="46"/>
      <c r="W4508" s="46"/>
      <c r="X4508" s="775"/>
      <c r="Y4508" s="775"/>
      <c r="Z4508" s="775"/>
      <c r="AA4508" s="775"/>
      <c r="AB4508" s="775"/>
    </row>
    <row r="4509" spans="1:28" s="43" customFormat="1" x14ac:dyDescent="0.2">
      <c r="A4509" s="776"/>
      <c r="B4509" s="780"/>
      <c r="D4509" s="779"/>
      <c r="E4509" s="779"/>
      <c r="F4509" s="778"/>
      <c r="G4509" s="777"/>
      <c r="H4509" s="776"/>
      <c r="I4509" s="776"/>
      <c r="J4509" s="776"/>
      <c r="K4509" s="776"/>
      <c r="L4509" s="776"/>
      <c r="M4509" s="776"/>
      <c r="N4509" s="776"/>
      <c r="O4509" s="776"/>
      <c r="P4509" s="776"/>
      <c r="Q4509" s="776"/>
      <c r="R4509" s="776"/>
      <c r="S4509" s="776"/>
      <c r="T4509" s="776"/>
      <c r="U4509" s="776"/>
      <c r="V4509" s="46"/>
      <c r="W4509" s="46"/>
      <c r="X4509" s="775"/>
      <c r="Y4509" s="775"/>
      <c r="Z4509" s="775"/>
      <c r="AA4509" s="775"/>
      <c r="AB4509" s="775"/>
    </row>
    <row r="4510" spans="1:28" s="43" customFormat="1" x14ac:dyDescent="0.2">
      <c r="A4510" s="776"/>
      <c r="B4510" s="780"/>
      <c r="D4510" s="779"/>
      <c r="E4510" s="779"/>
      <c r="F4510" s="778"/>
      <c r="G4510" s="777"/>
      <c r="H4510" s="776"/>
      <c r="I4510" s="776"/>
      <c r="J4510" s="776"/>
      <c r="K4510" s="776"/>
      <c r="L4510" s="776"/>
      <c r="M4510" s="776"/>
      <c r="N4510" s="776"/>
      <c r="O4510" s="776"/>
      <c r="P4510" s="776"/>
      <c r="Q4510" s="776"/>
      <c r="R4510" s="776"/>
      <c r="S4510" s="776"/>
      <c r="T4510" s="776"/>
      <c r="U4510" s="776"/>
      <c r="V4510" s="46"/>
      <c r="W4510" s="46"/>
      <c r="X4510" s="775"/>
      <c r="Y4510" s="775"/>
      <c r="Z4510" s="775"/>
      <c r="AA4510" s="775"/>
      <c r="AB4510" s="775"/>
    </row>
    <row r="4511" spans="1:28" s="43" customFormat="1" x14ac:dyDescent="0.2">
      <c r="A4511" s="776"/>
      <c r="B4511" s="780"/>
      <c r="D4511" s="779"/>
      <c r="E4511" s="779"/>
      <c r="F4511" s="778"/>
      <c r="G4511" s="777"/>
      <c r="H4511" s="776"/>
      <c r="I4511" s="776"/>
      <c r="J4511" s="776"/>
      <c r="K4511" s="776"/>
      <c r="L4511" s="776"/>
      <c r="M4511" s="776"/>
      <c r="N4511" s="776"/>
      <c r="O4511" s="776"/>
      <c r="P4511" s="776"/>
      <c r="Q4511" s="776"/>
      <c r="R4511" s="776"/>
      <c r="S4511" s="776"/>
      <c r="T4511" s="776"/>
      <c r="U4511" s="776"/>
      <c r="V4511" s="46"/>
      <c r="W4511" s="46"/>
      <c r="X4511" s="775"/>
      <c r="Y4511" s="775"/>
      <c r="Z4511" s="775"/>
      <c r="AA4511" s="775"/>
      <c r="AB4511" s="775"/>
    </row>
    <row r="4512" spans="1:28" s="43" customFormat="1" x14ac:dyDescent="0.2">
      <c r="A4512" s="776"/>
      <c r="B4512" s="780"/>
      <c r="D4512" s="779"/>
      <c r="E4512" s="779"/>
      <c r="F4512" s="778"/>
      <c r="G4512" s="777"/>
      <c r="H4512" s="776"/>
      <c r="I4512" s="776"/>
      <c r="J4512" s="776"/>
      <c r="K4512" s="776"/>
      <c r="L4512" s="776"/>
      <c r="M4512" s="776"/>
      <c r="N4512" s="776"/>
      <c r="O4512" s="776"/>
      <c r="P4512" s="776"/>
      <c r="Q4512" s="776"/>
      <c r="R4512" s="776"/>
      <c r="S4512" s="776"/>
      <c r="T4512" s="776"/>
      <c r="U4512" s="776"/>
      <c r="V4512" s="46"/>
      <c r="W4512" s="46"/>
      <c r="X4512" s="775"/>
      <c r="Y4512" s="775"/>
      <c r="Z4512" s="775"/>
      <c r="AA4512" s="775"/>
      <c r="AB4512" s="775"/>
    </row>
    <row r="4513" spans="1:28" s="43" customFormat="1" x14ac:dyDescent="0.2">
      <c r="A4513" s="776"/>
      <c r="B4513" s="780"/>
      <c r="D4513" s="779"/>
      <c r="E4513" s="779"/>
      <c r="F4513" s="778"/>
      <c r="G4513" s="777"/>
      <c r="H4513" s="776"/>
      <c r="I4513" s="776"/>
      <c r="J4513" s="776"/>
      <c r="K4513" s="776"/>
      <c r="L4513" s="776"/>
      <c r="M4513" s="776"/>
      <c r="N4513" s="776"/>
      <c r="O4513" s="776"/>
      <c r="P4513" s="776"/>
      <c r="Q4513" s="776"/>
      <c r="R4513" s="776"/>
      <c r="S4513" s="776"/>
      <c r="T4513" s="776"/>
      <c r="U4513" s="776"/>
      <c r="V4513" s="46"/>
      <c r="W4513" s="46"/>
      <c r="X4513" s="775"/>
      <c r="Y4513" s="775"/>
      <c r="Z4513" s="775"/>
      <c r="AA4513" s="775"/>
      <c r="AB4513" s="775"/>
    </row>
    <row r="4514" spans="1:28" s="43" customFormat="1" x14ac:dyDescent="0.2">
      <c r="A4514" s="776"/>
      <c r="B4514" s="780"/>
      <c r="D4514" s="779"/>
      <c r="E4514" s="779"/>
      <c r="F4514" s="778"/>
      <c r="G4514" s="777"/>
      <c r="H4514" s="776"/>
      <c r="I4514" s="776"/>
      <c r="J4514" s="776"/>
      <c r="K4514" s="776"/>
      <c r="L4514" s="776"/>
      <c r="M4514" s="776"/>
      <c r="N4514" s="776"/>
      <c r="O4514" s="776"/>
      <c r="P4514" s="776"/>
      <c r="Q4514" s="776"/>
      <c r="R4514" s="776"/>
      <c r="S4514" s="776"/>
      <c r="T4514" s="776"/>
      <c r="U4514" s="776"/>
      <c r="V4514" s="46"/>
      <c r="W4514" s="46"/>
      <c r="X4514" s="775"/>
      <c r="Y4514" s="775"/>
      <c r="Z4514" s="775"/>
      <c r="AA4514" s="775"/>
      <c r="AB4514" s="775"/>
    </row>
    <row r="4515" spans="1:28" s="43" customFormat="1" x14ac:dyDescent="0.2">
      <c r="A4515" s="776"/>
      <c r="B4515" s="780"/>
      <c r="D4515" s="779"/>
      <c r="E4515" s="779"/>
      <c r="F4515" s="778"/>
      <c r="G4515" s="777"/>
      <c r="H4515" s="776"/>
      <c r="I4515" s="776"/>
      <c r="J4515" s="776"/>
      <c r="K4515" s="776"/>
      <c r="L4515" s="776"/>
      <c r="M4515" s="776"/>
      <c r="N4515" s="776"/>
      <c r="O4515" s="776"/>
      <c r="P4515" s="776"/>
      <c r="Q4515" s="776"/>
      <c r="R4515" s="776"/>
      <c r="S4515" s="776"/>
      <c r="T4515" s="776"/>
      <c r="U4515" s="776"/>
      <c r="V4515" s="46"/>
      <c r="W4515" s="46"/>
      <c r="X4515" s="775"/>
      <c r="Y4515" s="775"/>
      <c r="Z4515" s="775"/>
      <c r="AA4515" s="775"/>
      <c r="AB4515" s="775"/>
    </row>
    <row r="4516" spans="1:28" s="43" customFormat="1" x14ac:dyDescent="0.2">
      <c r="A4516" s="776"/>
      <c r="B4516" s="780"/>
      <c r="D4516" s="779"/>
      <c r="E4516" s="779"/>
      <c r="F4516" s="778"/>
      <c r="G4516" s="777"/>
      <c r="H4516" s="776"/>
      <c r="I4516" s="776"/>
      <c r="J4516" s="776"/>
      <c r="K4516" s="776"/>
      <c r="L4516" s="776"/>
      <c r="M4516" s="776"/>
      <c r="N4516" s="776"/>
      <c r="O4516" s="776"/>
      <c r="P4516" s="776"/>
      <c r="Q4516" s="776"/>
      <c r="R4516" s="776"/>
      <c r="S4516" s="776"/>
      <c r="T4516" s="776"/>
      <c r="U4516" s="776"/>
      <c r="V4516" s="46"/>
      <c r="W4516" s="46"/>
      <c r="X4516" s="775"/>
      <c r="Y4516" s="775"/>
      <c r="Z4516" s="775"/>
      <c r="AA4516" s="775"/>
      <c r="AB4516" s="775"/>
    </row>
    <row r="4517" spans="1:28" s="43" customFormat="1" x14ac:dyDescent="0.2">
      <c r="A4517" s="776"/>
      <c r="B4517" s="780"/>
      <c r="D4517" s="779"/>
      <c r="E4517" s="779"/>
      <c r="F4517" s="778"/>
      <c r="G4517" s="777"/>
      <c r="H4517" s="776"/>
      <c r="I4517" s="776"/>
      <c r="J4517" s="776"/>
      <c r="K4517" s="776"/>
      <c r="L4517" s="776"/>
      <c r="M4517" s="776"/>
      <c r="N4517" s="776"/>
      <c r="O4517" s="776"/>
      <c r="P4517" s="776"/>
      <c r="Q4517" s="776"/>
      <c r="R4517" s="776"/>
      <c r="S4517" s="776"/>
      <c r="T4517" s="776"/>
      <c r="U4517" s="776"/>
      <c r="V4517" s="46"/>
      <c r="W4517" s="46"/>
      <c r="X4517" s="775"/>
      <c r="Y4517" s="775"/>
      <c r="Z4517" s="775"/>
      <c r="AA4517" s="775"/>
      <c r="AB4517" s="775"/>
    </row>
    <row r="4518" spans="1:28" s="43" customFormat="1" x14ac:dyDescent="0.2">
      <c r="A4518" s="776"/>
      <c r="B4518" s="780"/>
      <c r="D4518" s="779"/>
      <c r="E4518" s="779"/>
      <c r="F4518" s="778"/>
      <c r="G4518" s="777"/>
      <c r="H4518" s="776"/>
      <c r="I4518" s="776"/>
      <c r="J4518" s="776"/>
      <c r="K4518" s="776"/>
      <c r="L4518" s="776"/>
      <c r="M4518" s="776"/>
      <c r="N4518" s="776"/>
      <c r="O4518" s="776"/>
      <c r="P4518" s="776"/>
      <c r="Q4518" s="776"/>
      <c r="R4518" s="776"/>
      <c r="S4518" s="776"/>
      <c r="T4518" s="776"/>
      <c r="U4518" s="776"/>
      <c r="V4518" s="46"/>
      <c r="W4518" s="46"/>
      <c r="X4518" s="775"/>
      <c r="Y4518" s="775"/>
      <c r="Z4518" s="775"/>
      <c r="AA4518" s="775"/>
      <c r="AB4518" s="775"/>
    </row>
    <row r="4519" spans="1:28" s="43" customFormat="1" x14ac:dyDescent="0.2">
      <c r="A4519" s="776"/>
      <c r="B4519" s="780"/>
      <c r="D4519" s="779"/>
      <c r="E4519" s="779"/>
      <c r="F4519" s="778"/>
      <c r="G4519" s="777"/>
      <c r="H4519" s="776"/>
      <c r="I4519" s="776"/>
      <c r="J4519" s="776"/>
      <c r="K4519" s="776"/>
      <c r="L4519" s="776"/>
      <c r="M4519" s="776"/>
      <c r="N4519" s="776"/>
      <c r="O4519" s="776"/>
      <c r="P4519" s="776"/>
      <c r="Q4519" s="776"/>
      <c r="R4519" s="776"/>
      <c r="S4519" s="776"/>
      <c r="T4519" s="776"/>
      <c r="U4519" s="776"/>
      <c r="V4519" s="46"/>
      <c r="W4519" s="46"/>
      <c r="X4519" s="775"/>
      <c r="Y4519" s="775"/>
      <c r="Z4519" s="775"/>
      <c r="AA4519" s="775"/>
      <c r="AB4519" s="775"/>
    </row>
    <row r="4520" spans="1:28" s="43" customFormat="1" x14ac:dyDescent="0.2">
      <c r="A4520" s="776"/>
      <c r="B4520" s="780"/>
      <c r="D4520" s="779"/>
      <c r="E4520" s="779"/>
      <c r="F4520" s="778"/>
      <c r="G4520" s="777"/>
      <c r="H4520" s="776"/>
      <c r="I4520" s="776"/>
      <c r="J4520" s="776"/>
      <c r="K4520" s="776"/>
      <c r="L4520" s="776"/>
      <c r="M4520" s="776"/>
      <c r="N4520" s="776"/>
      <c r="O4520" s="776"/>
      <c r="P4520" s="776"/>
      <c r="Q4520" s="776"/>
      <c r="R4520" s="776"/>
      <c r="S4520" s="776"/>
      <c r="T4520" s="776"/>
      <c r="U4520" s="776"/>
      <c r="V4520" s="46"/>
      <c r="W4520" s="46"/>
      <c r="X4520" s="775"/>
      <c r="Y4520" s="775"/>
      <c r="Z4520" s="775"/>
      <c r="AA4520" s="775"/>
      <c r="AB4520" s="775"/>
    </row>
    <row r="4521" spans="1:28" s="43" customFormat="1" x14ac:dyDescent="0.2">
      <c r="A4521" s="776"/>
      <c r="B4521" s="780"/>
      <c r="D4521" s="779"/>
      <c r="E4521" s="779"/>
      <c r="F4521" s="778"/>
      <c r="G4521" s="777"/>
      <c r="H4521" s="776"/>
      <c r="I4521" s="776"/>
      <c r="J4521" s="776"/>
      <c r="K4521" s="776"/>
      <c r="L4521" s="776"/>
      <c r="M4521" s="776"/>
      <c r="N4521" s="776"/>
      <c r="O4521" s="776"/>
      <c r="P4521" s="776"/>
      <c r="Q4521" s="776"/>
      <c r="R4521" s="776"/>
      <c r="S4521" s="776"/>
      <c r="T4521" s="776"/>
      <c r="U4521" s="776"/>
      <c r="V4521" s="46"/>
      <c r="W4521" s="46"/>
      <c r="X4521" s="775"/>
      <c r="Y4521" s="775"/>
      <c r="Z4521" s="775"/>
      <c r="AA4521" s="775"/>
      <c r="AB4521" s="775"/>
    </row>
    <row r="4522" spans="1:28" s="43" customFormat="1" x14ac:dyDescent="0.2">
      <c r="A4522" s="776"/>
      <c r="B4522" s="780"/>
      <c r="D4522" s="779"/>
      <c r="E4522" s="779"/>
      <c r="F4522" s="778"/>
      <c r="G4522" s="777"/>
      <c r="H4522" s="776"/>
      <c r="I4522" s="776"/>
      <c r="J4522" s="776"/>
      <c r="K4522" s="776"/>
      <c r="L4522" s="776"/>
      <c r="M4522" s="776"/>
      <c r="N4522" s="776"/>
      <c r="O4522" s="776"/>
      <c r="P4522" s="776"/>
      <c r="Q4522" s="776"/>
      <c r="R4522" s="776"/>
      <c r="S4522" s="776"/>
      <c r="T4522" s="776"/>
      <c r="U4522" s="776"/>
      <c r="V4522" s="46"/>
      <c r="W4522" s="46"/>
      <c r="X4522" s="775"/>
      <c r="Y4522" s="775"/>
      <c r="Z4522" s="775"/>
      <c r="AA4522" s="775"/>
      <c r="AB4522" s="775"/>
    </row>
    <row r="4523" spans="1:28" s="43" customFormat="1" x14ac:dyDescent="0.2">
      <c r="A4523" s="776"/>
      <c r="B4523" s="780"/>
      <c r="D4523" s="779"/>
      <c r="E4523" s="779"/>
      <c r="F4523" s="778"/>
      <c r="G4523" s="777"/>
      <c r="H4523" s="776"/>
      <c r="I4523" s="776"/>
      <c r="J4523" s="776"/>
      <c r="K4523" s="776"/>
      <c r="L4523" s="776"/>
      <c r="M4523" s="776"/>
      <c r="N4523" s="776"/>
      <c r="O4523" s="776"/>
      <c r="P4523" s="776"/>
      <c r="Q4523" s="776"/>
      <c r="R4523" s="776"/>
      <c r="S4523" s="776"/>
      <c r="T4523" s="776"/>
      <c r="U4523" s="776"/>
      <c r="V4523" s="46"/>
      <c r="W4523" s="46"/>
      <c r="X4523" s="775"/>
      <c r="Y4523" s="775"/>
      <c r="Z4523" s="775"/>
      <c r="AA4523" s="775"/>
      <c r="AB4523" s="775"/>
    </row>
    <row r="4524" spans="1:28" s="43" customFormat="1" x14ac:dyDescent="0.2">
      <c r="A4524" s="776"/>
      <c r="B4524" s="780"/>
      <c r="D4524" s="779"/>
      <c r="E4524" s="779"/>
      <c r="F4524" s="778"/>
      <c r="G4524" s="777"/>
      <c r="H4524" s="776"/>
      <c r="I4524" s="776"/>
      <c r="J4524" s="776"/>
      <c r="K4524" s="776"/>
      <c r="L4524" s="776"/>
      <c r="M4524" s="776"/>
      <c r="N4524" s="776"/>
      <c r="O4524" s="776"/>
      <c r="P4524" s="776"/>
      <c r="Q4524" s="776"/>
      <c r="R4524" s="776"/>
      <c r="S4524" s="776"/>
      <c r="T4524" s="776"/>
      <c r="U4524" s="776"/>
      <c r="V4524" s="46"/>
      <c r="W4524" s="46"/>
      <c r="X4524" s="775"/>
      <c r="Y4524" s="775"/>
      <c r="Z4524" s="775"/>
      <c r="AA4524" s="775"/>
      <c r="AB4524" s="775"/>
    </row>
    <row r="4525" spans="1:28" s="43" customFormat="1" x14ac:dyDescent="0.2">
      <c r="A4525" s="776"/>
      <c r="B4525" s="780"/>
      <c r="D4525" s="779"/>
      <c r="E4525" s="779"/>
      <c r="F4525" s="778"/>
      <c r="G4525" s="777"/>
      <c r="H4525" s="776"/>
      <c r="I4525" s="776"/>
      <c r="J4525" s="776"/>
      <c r="K4525" s="776"/>
      <c r="L4525" s="776"/>
      <c r="M4525" s="776"/>
      <c r="N4525" s="776"/>
      <c r="O4525" s="776"/>
      <c r="P4525" s="776"/>
      <c r="Q4525" s="776"/>
      <c r="R4525" s="776"/>
      <c r="S4525" s="776"/>
      <c r="T4525" s="776"/>
      <c r="U4525" s="776"/>
      <c r="V4525" s="46"/>
      <c r="W4525" s="46"/>
      <c r="X4525" s="775"/>
      <c r="Y4525" s="775"/>
      <c r="Z4525" s="775"/>
      <c r="AA4525" s="775"/>
      <c r="AB4525" s="775"/>
    </row>
    <row r="4526" spans="1:28" s="43" customFormat="1" x14ac:dyDescent="0.2">
      <c r="A4526" s="776"/>
      <c r="B4526" s="780"/>
      <c r="D4526" s="779"/>
      <c r="E4526" s="779"/>
      <c r="F4526" s="778"/>
      <c r="G4526" s="777"/>
      <c r="H4526" s="776"/>
      <c r="I4526" s="776"/>
      <c r="J4526" s="776"/>
      <c r="K4526" s="776"/>
      <c r="L4526" s="776"/>
      <c r="M4526" s="776"/>
      <c r="N4526" s="776"/>
      <c r="O4526" s="776"/>
      <c r="P4526" s="776"/>
      <c r="Q4526" s="776"/>
      <c r="R4526" s="776"/>
      <c r="S4526" s="776"/>
      <c r="T4526" s="776"/>
      <c r="U4526" s="776"/>
      <c r="V4526" s="46"/>
      <c r="W4526" s="46"/>
      <c r="X4526" s="775"/>
      <c r="Y4526" s="775"/>
      <c r="Z4526" s="775"/>
      <c r="AA4526" s="775"/>
      <c r="AB4526" s="775"/>
    </row>
    <row r="4527" spans="1:28" s="43" customFormat="1" x14ac:dyDescent="0.2">
      <c r="A4527" s="776"/>
      <c r="B4527" s="780"/>
      <c r="D4527" s="779"/>
      <c r="E4527" s="779"/>
      <c r="F4527" s="778"/>
      <c r="G4527" s="777"/>
      <c r="H4527" s="776"/>
      <c r="I4527" s="776"/>
      <c r="J4527" s="776"/>
      <c r="K4527" s="776"/>
      <c r="L4527" s="776"/>
      <c r="M4527" s="776"/>
      <c r="N4527" s="776"/>
      <c r="O4527" s="776"/>
      <c r="P4527" s="776"/>
      <c r="Q4527" s="776"/>
      <c r="R4527" s="776"/>
      <c r="S4527" s="776"/>
      <c r="T4527" s="776"/>
      <c r="U4527" s="776"/>
      <c r="V4527" s="46"/>
      <c r="W4527" s="46"/>
      <c r="X4527" s="775"/>
      <c r="Y4527" s="775"/>
      <c r="Z4527" s="775"/>
      <c r="AA4527" s="775"/>
      <c r="AB4527" s="775"/>
    </row>
    <row r="4528" spans="1:28" s="43" customFormat="1" x14ac:dyDescent="0.2">
      <c r="A4528" s="776"/>
      <c r="B4528" s="780"/>
      <c r="D4528" s="779"/>
      <c r="E4528" s="779"/>
      <c r="F4528" s="778"/>
      <c r="G4528" s="777"/>
      <c r="H4528" s="776"/>
      <c r="I4528" s="776"/>
      <c r="J4528" s="776"/>
      <c r="K4528" s="776"/>
      <c r="L4528" s="776"/>
      <c r="M4528" s="776"/>
      <c r="N4528" s="776"/>
      <c r="O4528" s="776"/>
      <c r="P4528" s="776"/>
      <c r="Q4528" s="776"/>
      <c r="R4528" s="776"/>
      <c r="S4528" s="776"/>
      <c r="T4528" s="776"/>
      <c r="U4528" s="776"/>
      <c r="V4528" s="46"/>
      <c r="W4528" s="46"/>
      <c r="X4528" s="775"/>
      <c r="Y4528" s="775"/>
      <c r="Z4528" s="775"/>
      <c r="AA4528" s="775"/>
      <c r="AB4528" s="775"/>
    </row>
    <row r="4529" spans="1:28" s="43" customFormat="1" x14ac:dyDescent="0.2">
      <c r="A4529" s="776"/>
      <c r="B4529" s="780"/>
      <c r="D4529" s="779"/>
      <c r="E4529" s="779"/>
      <c r="F4529" s="778"/>
      <c r="G4529" s="777"/>
      <c r="H4529" s="776"/>
      <c r="I4529" s="776"/>
      <c r="J4529" s="776"/>
      <c r="K4529" s="776"/>
      <c r="L4529" s="776"/>
      <c r="M4529" s="776"/>
      <c r="N4529" s="776"/>
      <c r="O4529" s="776"/>
      <c r="P4529" s="776"/>
      <c r="Q4529" s="776"/>
      <c r="R4529" s="776"/>
      <c r="S4529" s="776"/>
      <c r="T4529" s="776"/>
      <c r="U4529" s="776"/>
      <c r="V4529" s="46"/>
      <c r="W4529" s="46"/>
      <c r="X4529" s="775"/>
      <c r="Y4529" s="775"/>
      <c r="Z4529" s="775"/>
      <c r="AA4529" s="775"/>
      <c r="AB4529" s="775"/>
    </row>
    <row r="4530" spans="1:28" s="43" customFormat="1" x14ac:dyDescent="0.2">
      <c r="A4530" s="776"/>
      <c r="B4530" s="780"/>
      <c r="D4530" s="779"/>
      <c r="E4530" s="779"/>
      <c r="F4530" s="778"/>
      <c r="G4530" s="777"/>
      <c r="H4530" s="776"/>
      <c r="I4530" s="776"/>
      <c r="J4530" s="776"/>
      <c r="K4530" s="776"/>
      <c r="L4530" s="776"/>
      <c r="M4530" s="776"/>
      <c r="N4530" s="776"/>
      <c r="O4530" s="776"/>
      <c r="P4530" s="776"/>
      <c r="Q4530" s="776"/>
      <c r="R4530" s="776"/>
      <c r="S4530" s="776"/>
      <c r="T4530" s="776"/>
      <c r="U4530" s="776"/>
      <c r="V4530" s="46"/>
      <c r="W4530" s="46"/>
      <c r="X4530" s="775"/>
      <c r="Y4530" s="775"/>
      <c r="Z4530" s="775"/>
      <c r="AA4530" s="775"/>
      <c r="AB4530" s="775"/>
    </row>
    <row r="4531" spans="1:28" s="43" customFormat="1" x14ac:dyDescent="0.2">
      <c r="A4531" s="776"/>
      <c r="B4531" s="780"/>
      <c r="D4531" s="779"/>
      <c r="E4531" s="779"/>
      <c r="F4531" s="778"/>
      <c r="G4531" s="777"/>
      <c r="H4531" s="776"/>
      <c r="I4531" s="776"/>
      <c r="J4531" s="776"/>
      <c r="K4531" s="776"/>
      <c r="L4531" s="776"/>
      <c r="M4531" s="776"/>
      <c r="N4531" s="776"/>
      <c r="O4531" s="776"/>
      <c r="P4531" s="776"/>
      <c r="Q4531" s="776"/>
      <c r="R4531" s="776"/>
      <c r="S4531" s="776"/>
      <c r="T4531" s="776"/>
      <c r="U4531" s="776"/>
      <c r="V4531" s="46"/>
      <c r="W4531" s="46"/>
      <c r="X4531" s="775"/>
      <c r="Y4531" s="775"/>
      <c r="Z4531" s="775"/>
      <c r="AA4531" s="775"/>
      <c r="AB4531" s="775"/>
    </row>
    <row r="4532" spans="1:28" s="43" customFormat="1" x14ac:dyDescent="0.2">
      <c r="A4532" s="776"/>
      <c r="B4532" s="780"/>
      <c r="D4532" s="779"/>
      <c r="E4532" s="779"/>
      <c r="F4532" s="778"/>
      <c r="G4532" s="777"/>
      <c r="H4532" s="776"/>
      <c r="I4532" s="776"/>
      <c r="J4532" s="776"/>
      <c r="K4532" s="776"/>
      <c r="L4532" s="776"/>
      <c r="M4532" s="776"/>
      <c r="N4532" s="776"/>
      <c r="O4532" s="776"/>
      <c r="P4532" s="776"/>
      <c r="Q4532" s="776"/>
      <c r="R4532" s="776"/>
      <c r="S4532" s="776"/>
      <c r="T4532" s="776"/>
      <c r="U4532" s="776"/>
      <c r="V4532" s="46"/>
      <c r="W4532" s="46"/>
      <c r="X4532" s="775"/>
      <c r="Y4532" s="775"/>
      <c r="Z4532" s="775"/>
      <c r="AA4532" s="775"/>
      <c r="AB4532" s="775"/>
    </row>
    <row r="4533" spans="1:28" s="43" customFormat="1" x14ac:dyDescent="0.2">
      <c r="A4533" s="776"/>
      <c r="B4533" s="780"/>
      <c r="D4533" s="779"/>
      <c r="E4533" s="779"/>
      <c r="F4533" s="778"/>
      <c r="G4533" s="777"/>
      <c r="H4533" s="776"/>
      <c r="I4533" s="776"/>
      <c r="J4533" s="776"/>
      <c r="K4533" s="776"/>
      <c r="L4533" s="776"/>
      <c r="M4533" s="776"/>
      <c r="N4533" s="776"/>
      <c r="O4533" s="776"/>
      <c r="P4533" s="776"/>
      <c r="Q4533" s="776"/>
      <c r="R4533" s="776"/>
      <c r="S4533" s="776"/>
      <c r="T4533" s="776"/>
      <c r="U4533" s="776"/>
      <c r="V4533" s="46"/>
      <c r="W4533" s="46"/>
      <c r="X4533" s="775"/>
      <c r="Y4533" s="775"/>
      <c r="Z4533" s="775"/>
      <c r="AA4533" s="775"/>
      <c r="AB4533" s="775"/>
    </row>
    <row r="4534" spans="1:28" s="43" customFormat="1" x14ac:dyDescent="0.2">
      <c r="A4534" s="776"/>
      <c r="B4534" s="780"/>
      <c r="D4534" s="779"/>
      <c r="E4534" s="779"/>
      <c r="F4534" s="778"/>
      <c r="G4534" s="777"/>
      <c r="H4534" s="776"/>
      <c r="I4534" s="776"/>
      <c r="J4534" s="776"/>
      <c r="K4534" s="776"/>
      <c r="L4534" s="776"/>
      <c r="M4534" s="776"/>
      <c r="N4534" s="776"/>
      <c r="O4534" s="776"/>
      <c r="P4534" s="776"/>
      <c r="Q4534" s="776"/>
      <c r="R4534" s="776"/>
      <c r="S4534" s="776"/>
      <c r="T4534" s="776"/>
      <c r="U4534" s="776"/>
      <c r="V4534" s="46"/>
      <c r="W4534" s="46"/>
      <c r="X4534" s="775"/>
      <c r="Y4534" s="775"/>
      <c r="Z4534" s="775"/>
      <c r="AA4534" s="775"/>
      <c r="AB4534" s="775"/>
    </row>
    <row r="4535" spans="1:28" s="43" customFormat="1" x14ac:dyDescent="0.2">
      <c r="A4535" s="776"/>
      <c r="B4535" s="780"/>
      <c r="D4535" s="779"/>
      <c r="E4535" s="779"/>
      <c r="F4535" s="778"/>
      <c r="G4535" s="777"/>
      <c r="H4535" s="776"/>
      <c r="I4535" s="776"/>
      <c r="J4535" s="776"/>
      <c r="K4535" s="776"/>
      <c r="L4535" s="776"/>
      <c r="M4535" s="776"/>
      <c r="N4535" s="776"/>
      <c r="O4535" s="776"/>
      <c r="P4535" s="776"/>
      <c r="Q4535" s="776"/>
      <c r="R4535" s="776"/>
      <c r="S4535" s="776"/>
      <c r="T4535" s="776"/>
      <c r="U4535" s="776"/>
      <c r="V4535" s="46"/>
      <c r="W4535" s="46"/>
      <c r="X4535" s="775"/>
      <c r="Y4535" s="775"/>
      <c r="Z4535" s="775"/>
      <c r="AA4535" s="775"/>
      <c r="AB4535" s="775"/>
    </row>
    <row r="4536" spans="1:28" s="43" customFormat="1" x14ac:dyDescent="0.2">
      <c r="A4536" s="776"/>
      <c r="B4536" s="780"/>
      <c r="D4536" s="779"/>
      <c r="E4536" s="779"/>
      <c r="F4536" s="778"/>
      <c r="G4536" s="777"/>
      <c r="H4536" s="776"/>
      <c r="I4536" s="776"/>
      <c r="J4536" s="776"/>
      <c r="K4536" s="776"/>
      <c r="L4536" s="776"/>
      <c r="M4536" s="776"/>
      <c r="N4536" s="776"/>
      <c r="O4536" s="776"/>
      <c r="P4536" s="776"/>
      <c r="Q4536" s="776"/>
      <c r="R4536" s="776"/>
      <c r="S4536" s="776"/>
      <c r="T4536" s="776"/>
      <c r="U4536" s="776"/>
      <c r="V4536" s="46"/>
      <c r="W4536" s="46"/>
      <c r="X4536" s="775"/>
      <c r="Y4536" s="775"/>
      <c r="Z4536" s="775"/>
      <c r="AA4536" s="775"/>
      <c r="AB4536" s="775"/>
    </row>
    <row r="4537" spans="1:28" s="43" customFormat="1" x14ac:dyDescent="0.2">
      <c r="A4537" s="776"/>
      <c r="B4537" s="780"/>
      <c r="D4537" s="779"/>
      <c r="E4537" s="779"/>
      <c r="F4537" s="778"/>
      <c r="G4537" s="777"/>
      <c r="H4537" s="776"/>
      <c r="I4537" s="776"/>
      <c r="J4537" s="776"/>
      <c r="K4537" s="776"/>
      <c r="L4537" s="776"/>
      <c r="M4537" s="776"/>
      <c r="N4537" s="776"/>
      <c r="O4537" s="776"/>
      <c r="P4537" s="776"/>
      <c r="Q4537" s="776"/>
      <c r="R4537" s="776"/>
      <c r="S4537" s="776"/>
      <c r="T4537" s="776"/>
      <c r="U4537" s="776"/>
      <c r="V4537" s="46"/>
      <c r="W4537" s="46"/>
      <c r="X4537" s="775"/>
      <c r="Y4537" s="775"/>
      <c r="Z4537" s="775"/>
      <c r="AA4537" s="775"/>
      <c r="AB4537" s="775"/>
    </row>
    <row r="4538" spans="1:28" s="43" customFormat="1" x14ac:dyDescent="0.2">
      <c r="A4538" s="776"/>
      <c r="B4538" s="780"/>
      <c r="D4538" s="779"/>
      <c r="E4538" s="779"/>
      <c r="F4538" s="778"/>
      <c r="G4538" s="777"/>
      <c r="H4538" s="776"/>
      <c r="I4538" s="776"/>
      <c r="J4538" s="776"/>
      <c r="K4538" s="776"/>
      <c r="L4538" s="776"/>
      <c r="M4538" s="776"/>
      <c r="N4538" s="776"/>
      <c r="O4538" s="776"/>
      <c r="P4538" s="776"/>
      <c r="Q4538" s="776"/>
      <c r="R4538" s="776"/>
      <c r="S4538" s="776"/>
      <c r="T4538" s="776"/>
      <c r="U4538" s="776"/>
      <c r="V4538" s="46"/>
      <c r="W4538" s="46"/>
      <c r="X4538" s="775"/>
      <c r="Y4538" s="775"/>
      <c r="Z4538" s="775"/>
      <c r="AA4538" s="775"/>
      <c r="AB4538" s="775"/>
    </row>
    <row r="4539" spans="1:28" s="43" customFormat="1" x14ac:dyDescent="0.2">
      <c r="A4539" s="776"/>
      <c r="B4539" s="780"/>
      <c r="D4539" s="779"/>
      <c r="E4539" s="779"/>
      <c r="F4539" s="778"/>
      <c r="G4539" s="777"/>
      <c r="H4539" s="776"/>
      <c r="I4539" s="776"/>
      <c r="J4539" s="776"/>
      <c r="K4539" s="776"/>
      <c r="L4539" s="776"/>
      <c r="M4539" s="776"/>
      <c r="N4539" s="776"/>
      <c r="O4539" s="776"/>
      <c r="P4539" s="776"/>
      <c r="Q4539" s="776"/>
      <c r="R4539" s="776"/>
      <c r="S4539" s="776"/>
      <c r="T4539" s="776"/>
      <c r="U4539" s="776"/>
      <c r="V4539" s="46"/>
      <c r="W4539" s="46"/>
      <c r="X4539" s="775"/>
      <c r="Y4539" s="775"/>
      <c r="Z4539" s="775"/>
      <c r="AA4539" s="775"/>
      <c r="AB4539" s="775"/>
    </row>
    <row r="4540" spans="1:28" s="43" customFormat="1" x14ac:dyDescent="0.2">
      <c r="A4540" s="776"/>
      <c r="B4540" s="780"/>
      <c r="D4540" s="779"/>
      <c r="E4540" s="779"/>
      <c r="F4540" s="778"/>
      <c r="G4540" s="777"/>
      <c r="H4540" s="776"/>
      <c r="I4540" s="776"/>
      <c r="J4540" s="776"/>
      <c r="K4540" s="776"/>
      <c r="L4540" s="776"/>
      <c r="M4540" s="776"/>
      <c r="N4540" s="776"/>
      <c r="O4540" s="776"/>
      <c r="P4540" s="776"/>
      <c r="Q4540" s="776"/>
      <c r="R4540" s="776"/>
      <c r="S4540" s="776"/>
      <c r="T4540" s="776"/>
      <c r="U4540" s="776"/>
      <c r="V4540" s="46"/>
      <c r="W4540" s="46"/>
      <c r="X4540" s="775"/>
      <c r="Y4540" s="775"/>
      <c r="Z4540" s="775"/>
      <c r="AA4540" s="775"/>
      <c r="AB4540" s="775"/>
    </row>
    <row r="4541" spans="1:28" s="43" customFormat="1" x14ac:dyDescent="0.2">
      <c r="A4541" s="776"/>
      <c r="B4541" s="780"/>
      <c r="D4541" s="779"/>
      <c r="E4541" s="779"/>
      <c r="F4541" s="778"/>
      <c r="G4541" s="777"/>
      <c r="H4541" s="776"/>
      <c r="I4541" s="776"/>
      <c r="J4541" s="776"/>
      <c r="K4541" s="776"/>
      <c r="L4541" s="776"/>
      <c r="M4541" s="776"/>
      <c r="N4541" s="776"/>
      <c r="O4541" s="776"/>
      <c r="P4541" s="776"/>
      <c r="Q4541" s="776"/>
      <c r="R4541" s="776"/>
      <c r="S4541" s="776"/>
      <c r="T4541" s="776"/>
      <c r="U4541" s="776"/>
      <c r="V4541" s="46"/>
      <c r="W4541" s="46"/>
      <c r="X4541" s="775"/>
      <c r="Y4541" s="775"/>
      <c r="Z4541" s="775"/>
      <c r="AA4541" s="775"/>
      <c r="AB4541" s="775"/>
    </row>
    <row r="4542" spans="1:28" s="43" customFormat="1" x14ac:dyDescent="0.2">
      <c r="A4542" s="776"/>
      <c r="B4542" s="780"/>
      <c r="D4542" s="779"/>
      <c r="E4542" s="779"/>
      <c r="F4542" s="778"/>
      <c r="G4542" s="777"/>
      <c r="H4542" s="776"/>
      <c r="I4542" s="776"/>
      <c r="J4542" s="776"/>
      <c r="K4542" s="776"/>
      <c r="L4542" s="776"/>
      <c r="M4542" s="776"/>
      <c r="N4542" s="776"/>
      <c r="O4542" s="776"/>
      <c r="P4542" s="776"/>
      <c r="Q4542" s="776"/>
      <c r="R4542" s="776"/>
      <c r="S4542" s="776"/>
      <c r="T4542" s="776"/>
      <c r="U4542" s="776"/>
      <c r="V4542" s="46"/>
      <c r="W4542" s="46"/>
      <c r="X4542" s="775"/>
      <c r="Y4542" s="775"/>
      <c r="Z4542" s="775"/>
      <c r="AA4542" s="775"/>
      <c r="AB4542" s="775"/>
    </row>
    <row r="4543" spans="1:28" s="43" customFormat="1" x14ac:dyDescent="0.2">
      <c r="A4543" s="776"/>
      <c r="B4543" s="780"/>
      <c r="D4543" s="779"/>
      <c r="E4543" s="779"/>
      <c r="F4543" s="778"/>
      <c r="G4543" s="777"/>
      <c r="H4543" s="776"/>
      <c r="I4543" s="776"/>
      <c r="J4543" s="776"/>
      <c r="K4543" s="776"/>
      <c r="L4543" s="776"/>
      <c r="M4543" s="776"/>
      <c r="N4543" s="776"/>
      <c r="O4543" s="776"/>
      <c r="P4543" s="776"/>
      <c r="Q4543" s="776"/>
      <c r="R4543" s="776"/>
      <c r="S4543" s="776"/>
      <c r="T4543" s="776"/>
      <c r="U4543" s="776"/>
      <c r="V4543" s="46"/>
      <c r="W4543" s="46"/>
      <c r="X4543" s="775"/>
      <c r="Y4543" s="775"/>
      <c r="Z4543" s="775"/>
      <c r="AA4543" s="775"/>
      <c r="AB4543" s="775"/>
    </row>
    <row r="4544" spans="1:28" s="43" customFormat="1" x14ac:dyDescent="0.2">
      <c r="A4544" s="776"/>
      <c r="B4544" s="780"/>
      <c r="D4544" s="779"/>
      <c r="E4544" s="779"/>
      <c r="F4544" s="778"/>
      <c r="G4544" s="777"/>
      <c r="H4544" s="776"/>
      <c r="I4544" s="776"/>
      <c r="J4544" s="776"/>
      <c r="K4544" s="776"/>
      <c r="L4544" s="776"/>
      <c r="M4544" s="776"/>
      <c r="N4544" s="776"/>
      <c r="O4544" s="776"/>
      <c r="P4544" s="776"/>
      <c r="Q4544" s="776"/>
      <c r="R4544" s="776"/>
      <c r="S4544" s="776"/>
      <c r="T4544" s="776"/>
      <c r="U4544" s="776"/>
      <c r="V4544" s="46"/>
      <c r="W4544" s="46"/>
      <c r="X4544" s="775"/>
      <c r="Y4544" s="775"/>
      <c r="Z4544" s="775"/>
      <c r="AA4544" s="775"/>
      <c r="AB4544" s="775"/>
    </row>
    <row r="4545" spans="1:28" s="43" customFormat="1" x14ac:dyDescent="0.2">
      <c r="A4545" s="776"/>
      <c r="B4545" s="780"/>
      <c r="D4545" s="779"/>
      <c r="E4545" s="779"/>
      <c r="F4545" s="778"/>
      <c r="G4545" s="777"/>
      <c r="H4545" s="776"/>
      <c r="I4545" s="776"/>
      <c r="J4545" s="776"/>
      <c r="K4545" s="776"/>
      <c r="L4545" s="776"/>
      <c r="M4545" s="776"/>
      <c r="N4545" s="776"/>
      <c r="O4545" s="776"/>
      <c r="P4545" s="776"/>
      <c r="Q4545" s="776"/>
      <c r="R4545" s="776"/>
      <c r="S4545" s="776"/>
      <c r="T4545" s="776"/>
      <c r="U4545" s="776"/>
      <c r="V4545" s="46"/>
      <c r="W4545" s="46"/>
      <c r="X4545" s="775"/>
      <c r="Y4545" s="775"/>
      <c r="Z4545" s="775"/>
      <c r="AA4545" s="775"/>
      <c r="AB4545" s="775"/>
    </row>
    <row r="4546" spans="1:28" s="43" customFormat="1" x14ac:dyDescent="0.2">
      <c r="A4546" s="776"/>
      <c r="B4546" s="780"/>
      <c r="D4546" s="779"/>
      <c r="E4546" s="779"/>
      <c r="F4546" s="778"/>
      <c r="G4546" s="777"/>
      <c r="H4546" s="776"/>
      <c r="I4546" s="776"/>
      <c r="J4546" s="776"/>
      <c r="K4546" s="776"/>
      <c r="L4546" s="776"/>
      <c r="M4546" s="776"/>
      <c r="N4546" s="776"/>
      <c r="O4546" s="776"/>
      <c r="P4546" s="776"/>
      <c r="Q4546" s="776"/>
      <c r="R4546" s="776"/>
      <c r="S4546" s="776"/>
      <c r="T4546" s="776"/>
      <c r="U4546" s="776"/>
      <c r="V4546" s="46"/>
      <c r="W4546" s="46"/>
      <c r="X4546" s="775"/>
      <c r="Y4546" s="775"/>
      <c r="Z4546" s="775"/>
      <c r="AA4546" s="775"/>
      <c r="AB4546" s="775"/>
    </row>
    <row r="4547" spans="1:28" s="43" customFormat="1" x14ac:dyDescent="0.2">
      <c r="A4547" s="776"/>
      <c r="B4547" s="780"/>
      <c r="D4547" s="779"/>
      <c r="E4547" s="779"/>
      <c r="F4547" s="778"/>
      <c r="G4547" s="777"/>
      <c r="H4547" s="776"/>
      <c r="I4547" s="776"/>
      <c r="J4547" s="776"/>
      <c r="K4547" s="776"/>
      <c r="L4547" s="776"/>
      <c r="M4547" s="776"/>
      <c r="N4547" s="776"/>
      <c r="O4547" s="776"/>
      <c r="P4547" s="776"/>
      <c r="Q4547" s="776"/>
      <c r="R4547" s="776"/>
      <c r="S4547" s="776"/>
      <c r="T4547" s="776"/>
      <c r="U4547" s="776"/>
      <c r="V4547" s="46"/>
      <c r="W4547" s="46"/>
      <c r="X4547" s="775"/>
      <c r="Y4547" s="775"/>
      <c r="Z4547" s="775"/>
      <c r="AA4547" s="775"/>
      <c r="AB4547" s="775"/>
    </row>
    <row r="4548" spans="1:28" s="43" customFormat="1" x14ac:dyDescent="0.2">
      <c r="A4548" s="776"/>
      <c r="B4548" s="780"/>
      <c r="D4548" s="779"/>
      <c r="E4548" s="779"/>
      <c r="F4548" s="778"/>
      <c r="G4548" s="777"/>
      <c r="H4548" s="776"/>
      <c r="I4548" s="776"/>
      <c r="J4548" s="776"/>
      <c r="K4548" s="776"/>
      <c r="L4548" s="776"/>
      <c r="M4548" s="776"/>
      <c r="N4548" s="776"/>
      <c r="O4548" s="776"/>
      <c r="P4548" s="776"/>
      <c r="Q4548" s="776"/>
      <c r="R4548" s="776"/>
      <c r="S4548" s="776"/>
      <c r="T4548" s="776"/>
      <c r="U4548" s="776"/>
      <c r="V4548" s="46"/>
      <c r="W4548" s="46"/>
      <c r="X4548" s="775"/>
      <c r="Y4548" s="775"/>
      <c r="Z4548" s="775"/>
      <c r="AA4548" s="775"/>
      <c r="AB4548" s="775"/>
    </row>
    <row r="4549" spans="1:28" s="43" customFormat="1" x14ac:dyDescent="0.2">
      <c r="A4549" s="776"/>
      <c r="B4549" s="780"/>
      <c r="D4549" s="779"/>
      <c r="E4549" s="779"/>
      <c r="F4549" s="778"/>
      <c r="G4549" s="777"/>
      <c r="H4549" s="776"/>
      <c r="I4549" s="776"/>
      <c r="J4549" s="776"/>
      <c r="K4549" s="776"/>
      <c r="L4549" s="776"/>
      <c r="M4549" s="776"/>
      <c r="N4549" s="776"/>
      <c r="O4549" s="776"/>
      <c r="P4549" s="776"/>
      <c r="Q4549" s="776"/>
      <c r="R4549" s="776"/>
      <c r="S4549" s="776"/>
      <c r="T4549" s="776"/>
      <c r="U4549" s="776"/>
      <c r="V4549" s="46"/>
      <c r="W4549" s="46"/>
      <c r="X4549" s="775"/>
      <c r="Y4549" s="775"/>
      <c r="Z4549" s="775"/>
      <c r="AA4549" s="775"/>
      <c r="AB4549" s="775"/>
    </row>
    <row r="4550" spans="1:28" s="43" customFormat="1" x14ac:dyDescent="0.2">
      <c r="A4550" s="776"/>
      <c r="B4550" s="780"/>
      <c r="D4550" s="779"/>
      <c r="E4550" s="779"/>
      <c r="F4550" s="778"/>
      <c r="G4550" s="777"/>
      <c r="H4550" s="776"/>
      <c r="I4550" s="776"/>
      <c r="J4550" s="776"/>
      <c r="K4550" s="776"/>
      <c r="L4550" s="776"/>
      <c r="M4550" s="776"/>
      <c r="N4550" s="776"/>
      <c r="O4550" s="776"/>
      <c r="P4550" s="776"/>
      <c r="Q4550" s="776"/>
      <c r="R4550" s="776"/>
      <c r="S4550" s="776"/>
      <c r="T4550" s="776"/>
      <c r="U4550" s="776"/>
      <c r="V4550" s="46"/>
      <c r="W4550" s="46"/>
      <c r="X4550" s="775"/>
      <c r="Y4550" s="775"/>
      <c r="Z4550" s="775"/>
      <c r="AA4550" s="775"/>
      <c r="AB4550" s="775"/>
    </row>
    <row r="4551" spans="1:28" s="43" customFormat="1" x14ac:dyDescent="0.2">
      <c r="A4551" s="776"/>
      <c r="B4551" s="780"/>
      <c r="D4551" s="779"/>
      <c r="E4551" s="779"/>
      <c r="F4551" s="778"/>
      <c r="G4551" s="777"/>
      <c r="H4551" s="776"/>
      <c r="I4551" s="776"/>
      <c r="J4551" s="776"/>
      <c r="K4551" s="776"/>
      <c r="L4551" s="776"/>
      <c r="M4551" s="776"/>
      <c r="N4551" s="776"/>
      <c r="O4551" s="776"/>
      <c r="P4551" s="776"/>
      <c r="Q4551" s="776"/>
      <c r="R4551" s="776"/>
      <c r="S4551" s="776"/>
      <c r="T4551" s="776"/>
      <c r="U4551" s="776"/>
      <c r="V4551" s="46"/>
      <c r="W4551" s="46"/>
      <c r="X4551" s="775"/>
      <c r="Y4551" s="775"/>
      <c r="Z4551" s="775"/>
      <c r="AA4551" s="775"/>
      <c r="AB4551" s="775"/>
    </row>
    <row r="4552" spans="1:28" s="43" customFormat="1" x14ac:dyDescent="0.2">
      <c r="A4552" s="776"/>
      <c r="B4552" s="780"/>
      <c r="D4552" s="779"/>
      <c r="E4552" s="779"/>
      <c r="F4552" s="778"/>
      <c r="G4552" s="777"/>
      <c r="H4552" s="776"/>
      <c r="I4552" s="776"/>
      <c r="J4552" s="776"/>
      <c r="K4552" s="776"/>
      <c r="L4552" s="776"/>
      <c r="M4552" s="776"/>
      <c r="N4552" s="776"/>
      <c r="O4552" s="776"/>
      <c r="P4552" s="776"/>
      <c r="Q4552" s="776"/>
      <c r="R4552" s="776"/>
      <c r="S4552" s="776"/>
      <c r="T4552" s="776"/>
      <c r="U4552" s="776"/>
      <c r="V4552" s="46"/>
      <c r="W4552" s="46"/>
      <c r="X4552" s="775"/>
      <c r="Y4552" s="775"/>
      <c r="Z4552" s="775"/>
      <c r="AA4552" s="775"/>
      <c r="AB4552" s="775"/>
    </row>
    <row r="4553" spans="1:28" s="43" customFormat="1" x14ac:dyDescent="0.2">
      <c r="A4553" s="776"/>
      <c r="B4553" s="780"/>
      <c r="D4553" s="779"/>
      <c r="E4553" s="779"/>
      <c r="F4553" s="778"/>
      <c r="G4553" s="777"/>
      <c r="H4553" s="776"/>
      <c r="I4553" s="776"/>
      <c r="J4553" s="776"/>
      <c r="K4553" s="776"/>
      <c r="L4553" s="776"/>
      <c r="M4553" s="776"/>
      <c r="N4553" s="776"/>
      <c r="O4553" s="776"/>
      <c r="P4553" s="776"/>
      <c r="Q4553" s="776"/>
      <c r="R4553" s="776"/>
      <c r="S4553" s="776"/>
      <c r="T4553" s="776"/>
      <c r="U4553" s="776"/>
      <c r="V4553" s="46"/>
      <c r="W4553" s="46"/>
      <c r="X4553" s="775"/>
      <c r="Y4553" s="775"/>
      <c r="Z4553" s="775"/>
      <c r="AA4553" s="775"/>
      <c r="AB4553" s="775"/>
    </row>
    <row r="4554" spans="1:28" s="43" customFormat="1" x14ac:dyDescent="0.2">
      <c r="A4554" s="776"/>
      <c r="B4554" s="780"/>
      <c r="D4554" s="779"/>
      <c r="E4554" s="779"/>
      <c r="F4554" s="778"/>
      <c r="G4554" s="777"/>
      <c r="H4554" s="776"/>
      <c r="I4554" s="776"/>
      <c r="J4554" s="776"/>
      <c r="K4554" s="776"/>
      <c r="L4554" s="776"/>
      <c r="M4554" s="776"/>
      <c r="N4554" s="776"/>
      <c r="O4554" s="776"/>
      <c r="P4554" s="776"/>
      <c r="Q4554" s="776"/>
      <c r="R4554" s="776"/>
      <c r="S4554" s="776"/>
      <c r="T4554" s="776"/>
      <c r="U4554" s="776"/>
      <c r="V4554" s="46"/>
      <c r="W4554" s="46"/>
      <c r="X4554" s="775"/>
      <c r="Y4554" s="775"/>
      <c r="Z4554" s="775"/>
      <c r="AA4554" s="775"/>
      <c r="AB4554" s="775"/>
    </row>
    <row r="4555" spans="1:28" s="43" customFormat="1" x14ac:dyDescent="0.2">
      <c r="A4555" s="776"/>
      <c r="B4555" s="780"/>
      <c r="D4555" s="779"/>
      <c r="E4555" s="779"/>
      <c r="F4555" s="778"/>
      <c r="G4555" s="777"/>
      <c r="H4555" s="776"/>
      <c r="I4555" s="776"/>
      <c r="J4555" s="776"/>
      <c r="K4555" s="776"/>
      <c r="L4555" s="776"/>
      <c r="M4555" s="776"/>
      <c r="N4555" s="776"/>
      <c r="O4555" s="776"/>
      <c r="P4555" s="776"/>
      <c r="Q4555" s="776"/>
      <c r="R4555" s="776"/>
      <c r="S4555" s="776"/>
      <c r="T4555" s="776"/>
      <c r="U4555" s="776"/>
      <c r="V4555" s="46"/>
      <c r="W4555" s="46"/>
      <c r="X4555" s="775"/>
      <c r="Y4555" s="775"/>
      <c r="Z4555" s="775"/>
      <c r="AA4555" s="775"/>
      <c r="AB4555" s="775"/>
    </row>
    <row r="4556" spans="1:28" s="43" customFormat="1" x14ac:dyDescent="0.2">
      <c r="A4556" s="776"/>
      <c r="B4556" s="780"/>
      <c r="D4556" s="779"/>
      <c r="E4556" s="779"/>
      <c r="F4556" s="778"/>
      <c r="G4556" s="777"/>
      <c r="H4556" s="776"/>
      <c r="I4556" s="776"/>
      <c r="J4556" s="776"/>
      <c r="K4556" s="776"/>
      <c r="L4556" s="776"/>
      <c r="M4556" s="776"/>
      <c r="N4556" s="776"/>
      <c r="O4556" s="776"/>
      <c r="P4556" s="776"/>
      <c r="Q4556" s="776"/>
      <c r="R4556" s="776"/>
      <c r="S4556" s="776"/>
      <c r="T4556" s="776"/>
      <c r="U4556" s="776"/>
      <c r="V4556" s="46"/>
      <c r="W4556" s="46"/>
      <c r="X4556" s="775"/>
      <c r="Y4556" s="775"/>
      <c r="Z4556" s="775"/>
      <c r="AA4556" s="775"/>
      <c r="AB4556" s="775"/>
    </row>
    <row r="4557" spans="1:28" s="43" customFormat="1" x14ac:dyDescent="0.2">
      <c r="A4557" s="776"/>
      <c r="B4557" s="780"/>
      <c r="D4557" s="779"/>
      <c r="E4557" s="779"/>
      <c r="F4557" s="778"/>
      <c r="G4557" s="777"/>
      <c r="H4557" s="776"/>
      <c r="I4557" s="776"/>
      <c r="J4557" s="776"/>
      <c r="K4557" s="776"/>
      <c r="L4557" s="776"/>
      <c r="M4557" s="776"/>
      <c r="N4557" s="776"/>
      <c r="O4557" s="776"/>
      <c r="P4557" s="776"/>
      <c r="Q4557" s="776"/>
      <c r="R4557" s="776"/>
      <c r="S4557" s="776"/>
      <c r="T4557" s="776"/>
      <c r="U4557" s="776"/>
      <c r="V4557" s="46"/>
      <c r="W4557" s="46"/>
      <c r="X4557" s="775"/>
      <c r="Y4557" s="775"/>
      <c r="Z4557" s="775"/>
      <c r="AA4557" s="775"/>
      <c r="AB4557" s="775"/>
    </row>
    <row r="4558" spans="1:28" s="43" customFormat="1" x14ac:dyDescent="0.2">
      <c r="A4558" s="776"/>
      <c r="B4558" s="780"/>
      <c r="D4558" s="779"/>
      <c r="E4558" s="779"/>
      <c r="F4558" s="778"/>
      <c r="G4558" s="777"/>
      <c r="H4558" s="776"/>
      <c r="I4558" s="776"/>
      <c r="J4558" s="776"/>
      <c r="K4558" s="776"/>
      <c r="L4558" s="776"/>
      <c r="M4558" s="776"/>
      <c r="N4558" s="776"/>
      <c r="O4558" s="776"/>
      <c r="P4558" s="776"/>
      <c r="Q4558" s="776"/>
      <c r="R4558" s="776"/>
      <c r="S4558" s="776"/>
      <c r="T4558" s="776"/>
      <c r="U4558" s="776"/>
      <c r="V4558" s="46"/>
      <c r="W4558" s="46"/>
      <c r="X4558" s="775"/>
      <c r="Y4558" s="775"/>
      <c r="Z4558" s="775"/>
      <c r="AA4558" s="775"/>
      <c r="AB4558" s="775"/>
    </row>
    <row r="4559" spans="1:28" s="43" customFormat="1" x14ac:dyDescent="0.2">
      <c r="A4559" s="776"/>
      <c r="B4559" s="780"/>
      <c r="D4559" s="779"/>
      <c r="E4559" s="779"/>
      <c r="F4559" s="778"/>
      <c r="G4559" s="777"/>
      <c r="H4559" s="776"/>
      <c r="I4559" s="776"/>
      <c r="J4559" s="776"/>
      <c r="K4559" s="776"/>
      <c r="L4559" s="776"/>
      <c r="M4559" s="776"/>
      <c r="N4559" s="776"/>
      <c r="O4559" s="776"/>
      <c r="P4559" s="776"/>
      <c r="Q4559" s="776"/>
      <c r="R4559" s="776"/>
      <c r="S4559" s="776"/>
      <c r="T4559" s="776"/>
      <c r="U4559" s="776"/>
      <c r="V4559" s="46"/>
      <c r="W4559" s="46"/>
      <c r="X4559" s="775"/>
      <c r="Y4559" s="775"/>
      <c r="Z4559" s="775"/>
      <c r="AA4559" s="775"/>
      <c r="AB4559" s="775"/>
    </row>
    <row r="4560" spans="1:28" s="43" customFormat="1" x14ac:dyDescent="0.2">
      <c r="A4560" s="776"/>
      <c r="B4560" s="780"/>
      <c r="D4560" s="779"/>
      <c r="E4560" s="779"/>
      <c r="F4560" s="778"/>
      <c r="G4560" s="777"/>
      <c r="H4560" s="776"/>
      <c r="I4560" s="776"/>
      <c r="J4560" s="776"/>
      <c r="K4560" s="776"/>
      <c r="L4560" s="776"/>
      <c r="M4560" s="776"/>
      <c r="N4560" s="776"/>
      <c r="O4560" s="776"/>
      <c r="P4560" s="776"/>
      <c r="Q4560" s="776"/>
      <c r="R4560" s="776"/>
      <c r="S4560" s="776"/>
      <c r="T4560" s="776"/>
      <c r="U4560" s="776"/>
      <c r="V4560" s="46"/>
      <c r="W4560" s="46"/>
      <c r="X4560" s="775"/>
      <c r="Y4560" s="775"/>
      <c r="Z4560" s="775"/>
      <c r="AA4560" s="775"/>
      <c r="AB4560" s="775"/>
    </row>
    <row r="4561" spans="1:28" s="43" customFormat="1" x14ac:dyDescent="0.2">
      <c r="A4561" s="776"/>
      <c r="B4561" s="780"/>
      <c r="D4561" s="779"/>
      <c r="E4561" s="779"/>
      <c r="F4561" s="778"/>
      <c r="G4561" s="777"/>
      <c r="H4561" s="776"/>
      <c r="I4561" s="776"/>
      <c r="J4561" s="776"/>
      <c r="K4561" s="776"/>
      <c r="L4561" s="776"/>
      <c r="M4561" s="776"/>
      <c r="N4561" s="776"/>
      <c r="O4561" s="776"/>
      <c r="P4561" s="776"/>
      <c r="Q4561" s="776"/>
      <c r="R4561" s="776"/>
      <c r="S4561" s="776"/>
      <c r="T4561" s="776"/>
      <c r="U4561" s="776"/>
      <c r="V4561" s="46"/>
      <c r="W4561" s="46"/>
      <c r="X4561" s="775"/>
      <c r="Y4561" s="775"/>
      <c r="Z4561" s="775"/>
      <c r="AA4561" s="775"/>
      <c r="AB4561" s="775"/>
    </row>
    <row r="4562" spans="1:28" s="43" customFormat="1" x14ac:dyDescent="0.2">
      <c r="A4562" s="776"/>
      <c r="B4562" s="780"/>
      <c r="D4562" s="779"/>
      <c r="E4562" s="779"/>
      <c r="F4562" s="778"/>
      <c r="G4562" s="777"/>
      <c r="H4562" s="776"/>
      <c r="I4562" s="776"/>
      <c r="J4562" s="776"/>
      <c r="K4562" s="776"/>
      <c r="L4562" s="776"/>
      <c r="M4562" s="776"/>
      <c r="N4562" s="776"/>
      <c r="O4562" s="776"/>
      <c r="P4562" s="776"/>
      <c r="Q4562" s="776"/>
      <c r="R4562" s="776"/>
      <c r="S4562" s="776"/>
      <c r="T4562" s="776"/>
      <c r="U4562" s="776"/>
      <c r="V4562" s="46"/>
      <c r="W4562" s="46"/>
      <c r="X4562" s="775"/>
      <c r="Y4562" s="775"/>
      <c r="Z4562" s="775"/>
      <c r="AA4562" s="775"/>
      <c r="AB4562" s="775"/>
    </row>
    <row r="4563" spans="1:28" s="43" customFormat="1" x14ac:dyDescent="0.2">
      <c r="A4563" s="776"/>
      <c r="B4563" s="780"/>
      <c r="D4563" s="779"/>
      <c r="E4563" s="779"/>
      <c r="F4563" s="778"/>
      <c r="G4563" s="777"/>
      <c r="H4563" s="776"/>
      <c r="I4563" s="776"/>
      <c r="J4563" s="776"/>
      <c r="K4563" s="776"/>
      <c r="L4563" s="776"/>
      <c r="M4563" s="776"/>
      <c r="N4563" s="776"/>
      <c r="O4563" s="776"/>
      <c r="P4563" s="776"/>
      <c r="Q4563" s="776"/>
      <c r="R4563" s="776"/>
      <c r="S4563" s="776"/>
      <c r="T4563" s="776"/>
      <c r="U4563" s="776"/>
      <c r="V4563" s="46"/>
      <c r="W4563" s="46"/>
      <c r="X4563" s="775"/>
      <c r="Y4563" s="775"/>
      <c r="Z4563" s="775"/>
      <c r="AA4563" s="775"/>
      <c r="AB4563" s="775"/>
    </row>
    <row r="4564" spans="1:28" s="43" customFormat="1" x14ac:dyDescent="0.2">
      <c r="A4564" s="776"/>
      <c r="B4564" s="780"/>
      <c r="D4564" s="779"/>
      <c r="E4564" s="779"/>
      <c r="F4564" s="778"/>
      <c r="G4564" s="777"/>
      <c r="H4564" s="776"/>
      <c r="I4564" s="776"/>
      <c r="J4564" s="776"/>
      <c r="K4564" s="776"/>
      <c r="L4564" s="776"/>
      <c r="M4564" s="776"/>
      <c r="N4564" s="776"/>
      <c r="O4564" s="776"/>
      <c r="P4564" s="776"/>
      <c r="Q4564" s="776"/>
      <c r="R4564" s="776"/>
      <c r="S4564" s="776"/>
      <c r="T4564" s="776"/>
      <c r="U4564" s="776"/>
      <c r="V4564" s="46"/>
      <c r="W4564" s="46"/>
      <c r="X4564" s="775"/>
      <c r="Y4564" s="775"/>
      <c r="Z4564" s="775"/>
      <c r="AA4564" s="775"/>
      <c r="AB4564" s="775"/>
    </row>
    <row r="4565" spans="1:28" s="43" customFormat="1" x14ac:dyDescent="0.2">
      <c r="A4565" s="776"/>
      <c r="B4565" s="780"/>
      <c r="D4565" s="779"/>
      <c r="E4565" s="779"/>
      <c r="F4565" s="778"/>
      <c r="G4565" s="777"/>
      <c r="H4565" s="776"/>
      <c r="I4565" s="776"/>
      <c r="J4565" s="776"/>
      <c r="K4565" s="776"/>
      <c r="L4565" s="776"/>
      <c r="M4565" s="776"/>
      <c r="N4565" s="776"/>
      <c r="O4565" s="776"/>
      <c r="P4565" s="776"/>
      <c r="Q4565" s="776"/>
      <c r="R4565" s="776"/>
      <c r="S4565" s="776"/>
      <c r="T4565" s="776"/>
      <c r="U4565" s="776"/>
      <c r="V4565" s="46"/>
      <c r="W4565" s="46"/>
      <c r="X4565" s="775"/>
      <c r="Y4565" s="775"/>
      <c r="Z4565" s="775"/>
      <c r="AA4565" s="775"/>
      <c r="AB4565" s="775"/>
    </row>
    <row r="4566" spans="1:28" s="43" customFormat="1" x14ac:dyDescent="0.2">
      <c r="A4566" s="776"/>
      <c r="B4566" s="780"/>
      <c r="D4566" s="779"/>
      <c r="E4566" s="779"/>
      <c r="F4566" s="778"/>
      <c r="G4566" s="777"/>
      <c r="H4566" s="776"/>
      <c r="I4566" s="776"/>
      <c r="J4566" s="776"/>
      <c r="K4566" s="776"/>
      <c r="L4566" s="776"/>
      <c r="M4566" s="776"/>
      <c r="N4566" s="776"/>
      <c r="O4566" s="776"/>
      <c r="P4566" s="776"/>
      <c r="Q4566" s="776"/>
      <c r="R4566" s="776"/>
      <c r="S4566" s="776"/>
      <c r="T4566" s="776"/>
      <c r="U4566" s="776"/>
      <c r="V4566" s="46"/>
      <c r="W4566" s="46"/>
      <c r="X4566" s="775"/>
      <c r="Y4566" s="775"/>
      <c r="Z4566" s="775"/>
      <c r="AA4566" s="775"/>
      <c r="AB4566" s="775"/>
    </row>
    <row r="4567" spans="1:28" s="43" customFormat="1" x14ac:dyDescent="0.2">
      <c r="A4567" s="776"/>
      <c r="B4567" s="780"/>
      <c r="D4567" s="779"/>
      <c r="E4567" s="779"/>
      <c r="F4567" s="778"/>
      <c r="G4567" s="777"/>
      <c r="H4567" s="776"/>
      <c r="I4567" s="776"/>
      <c r="J4567" s="776"/>
      <c r="K4567" s="776"/>
      <c r="L4567" s="776"/>
      <c r="M4567" s="776"/>
      <c r="N4567" s="776"/>
      <c r="O4567" s="776"/>
      <c r="P4567" s="776"/>
      <c r="Q4567" s="776"/>
      <c r="R4567" s="776"/>
      <c r="S4567" s="776"/>
      <c r="T4567" s="776"/>
      <c r="U4567" s="776"/>
      <c r="V4567" s="46"/>
      <c r="W4567" s="46"/>
      <c r="X4567" s="775"/>
      <c r="Y4567" s="775"/>
      <c r="Z4567" s="775"/>
      <c r="AA4567" s="775"/>
      <c r="AB4567" s="775"/>
    </row>
    <row r="4568" spans="1:28" s="43" customFormat="1" x14ac:dyDescent="0.2">
      <c r="A4568" s="776"/>
      <c r="B4568" s="780"/>
      <c r="D4568" s="779"/>
      <c r="E4568" s="779"/>
      <c r="F4568" s="778"/>
      <c r="G4568" s="777"/>
      <c r="H4568" s="776"/>
      <c r="I4568" s="776"/>
      <c r="J4568" s="776"/>
      <c r="K4568" s="776"/>
      <c r="L4568" s="776"/>
      <c r="M4568" s="776"/>
      <c r="N4568" s="776"/>
      <c r="O4568" s="776"/>
      <c r="P4568" s="776"/>
      <c r="Q4568" s="776"/>
      <c r="R4568" s="776"/>
      <c r="S4568" s="776"/>
      <c r="T4568" s="776"/>
      <c r="U4568" s="776"/>
      <c r="V4568" s="46"/>
      <c r="W4568" s="46"/>
      <c r="X4568" s="775"/>
      <c r="Y4568" s="775"/>
      <c r="Z4568" s="775"/>
      <c r="AA4568" s="775"/>
      <c r="AB4568" s="775"/>
    </row>
    <row r="4569" spans="1:28" s="43" customFormat="1" x14ac:dyDescent="0.2">
      <c r="A4569" s="776"/>
      <c r="B4569" s="780"/>
      <c r="D4569" s="779"/>
      <c r="E4569" s="779"/>
      <c r="F4569" s="778"/>
      <c r="G4569" s="777"/>
      <c r="H4569" s="776"/>
      <c r="I4569" s="776"/>
      <c r="J4569" s="776"/>
      <c r="K4569" s="776"/>
      <c r="L4569" s="776"/>
      <c r="M4569" s="776"/>
      <c r="N4569" s="776"/>
      <c r="O4569" s="776"/>
      <c r="P4569" s="776"/>
      <c r="Q4569" s="776"/>
      <c r="R4569" s="776"/>
      <c r="S4569" s="776"/>
      <c r="T4569" s="776"/>
      <c r="U4569" s="776"/>
      <c r="V4569" s="46"/>
      <c r="W4569" s="46"/>
      <c r="X4569" s="775"/>
      <c r="Y4569" s="775"/>
      <c r="Z4569" s="775"/>
      <c r="AA4569" s="775"/>
      <c r="AB4569" s="775"/>
    </row>
    <row r="4570" spans="1:28" s="43" customFormat="1" x14ac:dyDescent="0.2">
      <c r="A4570" s="776"/>
      <c r="B4570" s="780"/>
      <c r="D4570" s="779"/>
      <c r="E4570" s="779"/>
      <c r="F4570" s="778"/>
      <c r="G4570" s="777"/>
      <c r="H4570" s="776"/>
      <c r="I4570" s="776"/>
      <c r="J4570" s="776"/>
      <c r="K4570" s="776"/>
      <c r="L4570" s="776"/>
      <c r="M4570" s="776"/>
      <c r="N4570" s="776"/>
      <c r="O4570" s="776"/>
      <c r="P4570" s="776"/>
      <c r="Q4570" s="776"/>
      <c r="R4570" s="776"/>
      <c r="S4570" s="776"/>
      <c r="T4570" s="776"/>
      <c r="U4570" s="776"/>
      <c r="V4570" s="46"/>
      <c r="W4570" s="46"/>
      <c r="X4570" s="775"/>
      <c r="Y4570" s="775"/>
      <c r="Z4570" s="775"/>
      <c r="AA4570" s="775"/>
      <c r="AB4570" s="775"/>
    </row>
    <row r="4571" spans="1:28" s="43" customFormat="1" x14ac:dyDescent="0.2">
      <c r="A4571" s="776"/>
      <c r="B4571" s="780"/>
      <c r="D4571" s="779"/>
      <c r="E4571" s="779"/>
      <c r="F4571" s="778"/>
      <c r="G4571" s="777"/>
      <c r="H4571" s="776"/>
      <c r="I4571" s="776"/>
      <c r="J4571" s="776"/>
      <c r="K4571" s="776"/>
      <c r="L4571" s="776"/>
      <c r="M4571" s="776"/>
      <c r="N4571" s="776"/>
      <c r="O4571" s="776"/>
      <c r="P4571" s="776"/>
      <c r="Q4571" s="776"/>
      <c r="R4571" s="776"/>
      <c r="S4571" s="776"/>
      <c r="T4571" s="776"/>
      <c r="U4571" s="776"/>
      <c r="V4571" s="46"/>
      <c r="W4571" s="46"/>
      <c r="X4571" s="775"/>
      <c r="Y4571" s="775"/>
      <c r="Z4571" s="775"/>
      <c r="AA4571" s="775"/>
      <c r="AB4571" s="775"/>
    </row>
    <row r="4572" spans="1:28" s="43" customFormat="1" x14ac:dyDescent="0.2">
      <c r="A4572" s="776"/>
      <c r="B4572" s="780"/>
      <c r="D4572" s="779"/>
      <c r="E4572" s="779"/>
      <c r="F4572" s="778"/>
      <c r="G4572" s="777"/>
      <c r="H4572" s="776"/>
      <c r="I4572" s="776"/>
      <c r="J4572" s="776"/>
      <c r="K4572" s="776"/>
      <c r="L4572" s="776"/>
      <c r="M4572" s="776"/>
      <c r="N4572" s="776"/>
      <c r="O4572" s="776"/>
      <c r="P4572" s="776"/>
      <c r="Q4572" s="776"/>
      <c r="R4572" s="776"/>
      <c r="S4572" s="776"/>
      <c r="T4572" s="776"/>
      <c r="U4572" s="776"/>
      <c r="V4572" s="46"/>
      <c r="W4572" s="46"/>
      <c r="X4572" s="775"/>
      <c r="Y4572" s="775"/>
      <c r="Z4572" s="775"/>
      <c r="AA4572" s="775"/>
      <c r="AB4572" s="775"/>
    </row>
    <row r="4573" spans="1:28" s="43" customFormat="1" x14ac:dyDescent="0.2">
      <c r="A4573" s="776"/>
      <c r="B4573" s="780"/>
      <c r="D4573" s="779"/>
      <c r="E4573" s="779"/>
      <c r="F4573" s="778"/>
      <c r="G4573" s="777"/>
      <c r="H4573" s="776"/>
      <c r="I4573" s="776"/>
      <c r="J4573" s="776"/>
      <c r="K4573" s="776"/>
      <c r="L4573" s="776"/>
      <c r="M4573" s="776"/>
      <c r="N4573" s="776"/>
      <c r="O4573" s="776"/>
      <c r="P4573" s="776"/>
      <c r="Q4573" s="776"/>
      <c r="R4573" s="776"/>
      <c r="S4573" s="776"/>
      <c r="T4573" s="776"/>
      <c r="U4573" s="776"/>
      <c r="V4573" s="46"/>
      <c r="W4573" s="46"/>
      <c r="X4573" s="775"/>
      <c r="Y4573" s="775"/>
      <c r="Z4573" s="775"/>
      <c r="AA4573" s="775"/>
      <c r="AB4573" s="775"/>
    </row>
    <row r="4574" spans="1:28" s="43" customFormat="1" x14ac:dyDescent="0.2">
      <c r="A4574" s="776"/>
      <c r="B4574" s="780"/>
      <c r="D4574" s="779"/>
      <c r="E4574" s="779"/>
      <c r="F4574" s="778"/>
      <c r="G4574" s="777"/>
      <c r="H4574" s="776"/>
      <c r="I4574" s="776"/>
      <c r="J4574" s="776"/>
      <c r="K4574" s="776"/>
      <c r="L4574" s="776"/>
      <c r="M4574" s="776"/>
      <c r="N4574" s="776"/>
      <c r="O4574" s="776"/>
      <c r="P4574" s="776"/>
      <c r="Q4574" s="776"/>
      <c r="R4574" s="776"/>
      <c r="S4574" s="776"/>
      <c r="T4574" s="776"/>
      <c r="U4574" s="776"/>
      <c r="V4574" s="46"/>
      <c r="W4574" s="46"/>
      <c r="X4574" s="775"/>
      <c r="Y4574" s="775"/>
      <c r="Z4574" s="775"/>
      <c r="AA4574" s="775"/>
      <c r="AB4574" s="775"/>
    </row>
    <row r="4575" spans="1:28" s="43" customFormat="1" x14ac:dyDescent="0.2">
      <c r="A4575" s="776"/>
      <c r="B4575" s="780"/>
      <c r="D4575" s="779"/>
      <c r="E4575" s="779"/>
      <c r="F4575" s="778"/>
      <c r="G4575" s="777"/>
      <c r="H4575" s="776"/>
      <c r="I4575" s="776"/>
      <c r="J4575" s="776"/>
      <c r="K4575" s="776"/>
      <c r="L4575" s="776"/>
      <c r="M4575" s="776"/>
      <c r="N4575" s="776"/>
      <c r="O4575" s="776"/>
      <c r="P4575" s="776"/>
      <c r="Q4575" s="776"/>
      <c r="R4575" s="776"/>
      <c r="S4575" s="776"/>
      <c r="T4575" s="776"/>
      <c r="U4575" s="776"/>
      <c r="V4575" s="46"/>
      <c r="W4575" s="46"/>
      <c r="X4575" s="775"/>
      <c r="Y4575" s="775"/>
      <c r="Z4575" s="775"/>
      <c r="AA4575" s="775"/>
      <c r="AB4575" s="775"/>
    </row>
    <row r="4576" spans="1:28" s="43" customFormat="1" x14ac:dyDescent="0.2">
      <c r="A4576" s="776"/>
      <c r="B4576" s="780"/>
      <c r="D4576" s="779"/>
      <c r="E4576" s="779"/>
      <c r="F4576" s="778"/>
      <c r="G4576" s="777"/>
      <c r="H4576" s="776"/>
      <c r="I4576" s="776"/>
      <c r="J4576" s="776"/>
      <c r="K4576" s="776"/>
      <c r="L4576" s="776"/>
      <c r="M4576" s="776"/>
      <c r="N4576" s="776"/>
      <c r="O4576" s="776"/>
      <c r="P4576" s="776"/>
      <c r="Q4576" s="776"/>
      <c r="R4576" s="776"/>
      <c r="S4576" s="776"/>
      <c r="T4576" s="776"/>
      <c r="U4576" s="776"/>
      <c r="V4576" s="46"/>
      <c r="W4576" s="46"/>
      <c r="X4576" s="775"/>
      <c r="Y4576" s="775"/>
      <c r="Z4576" s="775"/>
      <c r="AA4576" s="775"/>
      <c r="AB4576" s="775"/>
    </row>
    <row r="4577" spans="1:28" s="43" customFormat="1" x14ac:dyDescent="0.2">
      <c r="A4577" s="776"/>
      <c r="B4577" s="780"/>
      <c r="D4577" s="779"/>
      <c r="E4577" s="779"/>
      <c r="F4577" s="778"/>
      <c r="G4577" s="777"/>
      <c r="H4577" s="776"/>
      <c r="I4577" s="776"/>
      <c r="J4577" s="776"/>
      <c r="K4577" s="776"/>
      <c r="L4577" s="776"/>
      <c r="M4577" s="776"/>
      <c r="N4577" s="776"/>
      <c r="O4577" s="776"/>
      <c r="P4577" s="776"/>
      <c r="Q4577" s="776"/>
      <c r="R4577" s="776"/>
      <c r="S4577" s="776"/>
      <c r="T4577" s="776"/>
      <c r="U4577" s="776"/>
      <c r="V4577" s="46"/>
      <c r="W4577" s="46"/>
      <c r="X4577" s="775"/>
      <c r="Y4577" s="775"/>
      <c r="Z4577" s="775"/>
      <c r="AA4577" s="775"/>
      <c r="AB4577" s="775"/>
    </row>
    <row r="4578" spans="1:28" s="43" customFormat="1" x14ac:dyDescent="0.2">
      <c r="A4578" s="776"/>
      <c r="B4578" s="780"/>
      <c r="D4578" s="779"/>
      <c r="E4578" s="779"/>
      <c r="F4578" s="778"/>
      <c r="G4578" s="777"/>
      <c r="H4578" s="776"/>
      <c r="I4578" s="776"/>
      <c r="J4578" s="776"/>
      <c r="K4578" s="776"/>
      <c r="L4578" s="776"/>
      <c r="M4578" s="776"/>
      <c r="N4578" s="776"/>
      <c r="O4578" s="776"/>
      <c r="P4578" s="776"/>
      <c r="Q4578" s="776"/>
      <c r="R4578" s="776"/>
      <c r="S4578" s="776"/>
      <c r="T4578" s="776"/>
      <c r="U4578" s="776"/>
      <c r="V4578" s="46"/>
      <c r="W4578" s="46"/>
      <c r="X4578" s="775"/>
      <c r="Y4578" s="775"/>
      <c r="Z4578" s="775"/>
      <c r="AA4578" s="775"/>
      <c r="AB4578" s="775"/>
    </row>
    <row r="4579" spans="1:28" s="43" customFormat="1" x14ac:dyDescent="0.2">
      <c r="A4579" s="776"/>
      <c r="B4579" s="780"/>
      <c r="D4579" s="779"/>
      <c r="E4579" s="779"/>
      <c r="F4579" s="778"/>
      <c r="G4579" s="777"/>
      <c r="H4579" s="776"/>
      <c r="I4579" s="776"/>
      <c r="J4579" s="776"/>
      <c r="K4579" s="776"/>
      <c r="L4579" s="776"/>
      <c r="M4579" s="776"/>
      <c r="N4579" s="776"/>
      <c r="O4579" s="776"/>
      <c r="P4579" s="776"/>
      <c r="Q4579" s="776"/>
      <c r="R4579" s="776"/>
      <c r="S4579" s="776"/>
      <c r="T4579" s="776"/>
      <c r="U4579" s="776"/>
      <c r="V4579" s="46"/>
      <c r="W4579" s="46"/>
      <c r="X4579" s="775"/>
      <c r="Y4579" s="775"/>
      <c r="Z4579" s="775"/>
      <c r="AA4579" s="775"/>
      <c r="AB4579" s="775"/>
    </row>
    <row r="4580" spans="1:28" s="43" customFormat="1" x14ac:dyDescent="0.2">
      <c r="A4580" s="776"/>
      <c r="B4580" s="780"/>
      <c r="D4580" s="779"/>
      <c r="E4580" s="779"/>
      <c r="F4580" s="778"/>
      <c r="G4580" s="777"/>
      <c r="H4580" s="776"/>
      <c r="I4580" s="776"/>
      <c r="J4580" s="776"/>
      <c r="K4580" s="776"/>
      <c r="L4580" s="776"/>
      <c r="M4580" s="776"/>
      <c r="N4580" s="776"/>
      <c r="O4580" s="776"/>
      <c r="P4580" s="776"/>
      <c r="Q4580" s="776"/>
      <c r="R4580" s="776"/>
      <c r="S4580" s="776"/>
      <c r="T4580" s="776"/>
      <c r="U4580" s="776"/>
      <c r="V4580" s="46"/>
      <c r="W4580" s="46"/>
      <c r="X4580" s="775"/>
      <c r="Y4580" s="775"/>
      <c r="Z4580" s="775"/>
      <c r="AA4580" s="775"/>
      <c r="AB4580" s="775"/>
    </row>
    <row r="4581" spans="1:28" s="43" customFormat="1" x14ac:dyDescent="0.2">
      <c r="A4581" s="776"/>
      <c r="B4581" s="780"/>
      <c r="D4581" s="779"/>
      <c r="E4581" s="779"/>
      <c r="F4581" s="778"/>
      <c r="G4581" s="777"/>
      <c r="H4581" s="776"/>
      <c r="I4581" s="776"/>
      <c r="J4581" s="776"/>
      <c r="K4581" s="776"/>
      <c r="L4581" s="776"/>
      <c r="M4581" s="776"/>
      <c r="N4581" s="776"/>
      <c r="O4581" s="776"/>
      <c r="P4581" s="776"/>
      <c r="Q4581" s="776"/>
      <c r="R4581" s="776"/>
      <c r="S4581" s="776"/>
      <c r="T4581" s="776"/>
      <c r="U4581" s="776"/>
      <c r="V4581" s="46"/>
      <c r="W4581" s="46"/>
      <c r="X4581" s="775"/>
      <c r="Y4581" s="775"/>
      <c r="Z4581" s="775"/>
      <c r="AA4581" s="775"/>
      <c r="AB4581" s="775"/>
    </row>
    <row r="4582" spans="1:28" s="43" customFormat="1" x14ac:dyDescent="0.2">
      <c r="A4582" s="776"/>
      <c r="B4582" s="780"/>
      <c r="D4582" s="779"/>
      <c r="E4582" s="779"/>
      <c r="F4582" s="778"/>
      <c r="G4582" s="777"/>
      <c r="H4582" s="776"/>
      <c r="I4582" s="776"/>
      <c r="J4582" s="776"/>
      <c r="K4582" s="776"/>
      <c r="L4582" s="776"/>
      <c r="M4582" s="776"/>
      <c r="N4582" s="776"/>
      <c r="O4582" s="776"/>
      <c r="P4582" s="776"/>
      <c r="Q4582" s="776"/>
      <c r="R4582" s="776"/>
      <c r="S4582" s="776"/>
      <c r="T4582" s="776"/>
      <c r="U4582" s="776"/>
      <c r="V4582" s="46"/>
      <c r="W4582" s="46"/>
      <c r="X4582" s="775"/>
      <c r="Y4582" s="775"/>
      <c r="Z4582" s="775"/>
      <c r="AA4582" s="775"/>
      <c r="AB4582" s="775"/>
    </row>
    <row r="4583" spans="1:28" s="43" customFormat="1" x14ac:dyDescent="0.2">
      <c r="A4583" s="776"/>
      <c r="B4583" s="780"/>
      <c r="D4583" s="779"/>
      <c r="E4583" s="779"/>
      <c r="F4583" s="778"/>
      <c r="G4583" s="777"/>
      <c r="H4583" s="776"/>
      <c r="I4583" s="776"/>
      <c r="J4583" s="776"/>
      <c r="K4583" s="776"/>
      <c r="L4583" s="776"/>
      <c r="M4583" s="776"/>
      <c r="N4583" s="776"/>
      <c r="O4583" s="776"/>
      <c r="P4583" s="776"/>
      <c r="Q4583" s="776"/>
      <c r="R4583" s="776"/>
      <c r="S4583" s="776"/>
      <c r="T4583" s="776"/>
      <c r="U4583" s="776"/>
      <c r="V4583" s="46"/>
      <c r="W4583" s="46"/>
      <c r="X4583" s="775"/>
      <c r="Y4583" s="775"/>
      <c r="Z4583" s="775"/>
      <c r="AA4583" s="775"/>
      <c r="AB4583" s="775"/>
    </row>
    <row r="4584" spans="1:28" s="43" customFormat="1" x14ac:dyDescent="0.2">
      <c r="A4584" s="776"/>
      <c r="B4584" s="780"/>
      <c r="D4584" s="779"/>
      <c r="E4584" s="779"/>
      <c r="F4584" s="778"/>
      <c r="G4584" s="777"/>
      <c r="H4584" s="776"/>
      <c r="I4584" s="776"/>
      <c r="J4584" s="776"/>
      <c r="K4584" s="776"/>
      <c r="L4584" s="776"/>
      <c r="M4584" s="776"/>
      <c r="N4584" s="776"/>
      <c r="O4584" s="776"/>
      <c r="P4584" s="776"/>
      <c r="Q4584" s="776"/>
      <c r="R4584" s="776"/>
      <c r="S4584" s="776"/>
      <c r="T4584" s="776"/>
      <c r="U4584" s="776"/>
      <c r="V4584" s="46"/>
      <c r="W4584" s="46"/>
      <c r="X4584" s="775"/>
      <c r="Y4584" s="775"/>
      <c r="Z4584" s="775"/>
      <c r="AA4584" s="775"/>
      <c r="AB4584" s="775"/>
    </row>
    <row r="4585" spans="1:28" s="43" customFormat="1" x14ac:dyDescent="0.2">
      <c r="A4585" s="776"/>
      <c r="B4585" s="780"/>
      <c r="D4585" s="779"/>
      <c r="E4585" s="779"/>
      <c r="F4585" s="778"/>
      <c r="G4585" s="777"/>
      <c r="H4585" s="776"/>
      <c r="I4585" s="776"/>
      <c r="J4585" s="776"/>
      <c r="K4585" s="776"/>
      <c r="L4585" s="776"/>
      <c r="M4585" s="776"/>
      <c r="N4585" s="776"/>
      <c r="O4585" s="776"/>
      <c r="P4585" s="776"/>
      <c r="Q4585" s="776"/>
      <c r="R4585" s="776"/>
      <c r="S4585" s="776"/>
      <c r="T4585" s="776"/>
      <c r="U4585" s="776"/>
      <c r="V4585" s="46"/>
      <c r="W4585" s="46"/>
      <c r="X4585" s="775"/>
      <c r="Y4585" s="775"/>
      <c r="Z4585" s="775"/>
      <c r="AA4585" s="775"/>
      <c r="AB4585" s="775"/>
    </row>
    <row r="4586" spans="1:28" s="43" customFormat="1" x14ac:dyDescent="0.2">
      <c r="A4586" s="776"/>
      <c r="B4586" s="780"/>
      <c r="D4586" s="779"/>
      <c r="E4586" s="779"/>
      <c r="F4586" s="778"/>
      <c r="G4586" s="777"/>
      <c r="H4586" s="776"/>
      <c r="I4586" s="776"/>
      <c r="J4586" s="776"/>
      <c r="K4586" s="776"/>
      <c r="L4586" s="776"/>
      <c r="M4586" s="776"/>
      <c r="N4586" s="776"/>
      <c r="O4586" s="776"/>
      <c r="P4586" s="776"/>
      <c r="Q4586" s="776"/>
      <c r="R4586" s="776"/>
      <c r="S4586" s="776"/>
      <c r="T4586" s="776"/>
      <c r="U4586" s="776"/>
      <c r="V4586" s="46"/>
      <c r="W4586" s="46"/>
      <c r="X4586" s="775"/>
      <c r="Y4586" s="775"/>
      <c r="Z4586" s="775"/>
      <c r="AA4586" s="775"/>
      <c r="AB4586" s="775"/>
    </row>
    <row r="4587" spans="1:28" s="43" customFormat="1" x14ac:dyDescent="0.2">
      <c r="A4587" s="776"/>
      <c r="B4587" s="780"/>
      <c r="D4587" s="779"/>
      <c r="E4587" s="779"/>
      <c r="F4587" s="778"/>
      <c r="G4587" s="777"/>
      <c r="H4587" s="776"/>
      <c r="I4587" s="776"/>
      <c r="J4587" s="776"/>
      <c r="K4587" s="776"/>
      <c r="L4587" s="776"/>
      <c r="M4587" s="776"/>
      <c r="N4587" s="776"/>
      <c r="O4587" s="776"/>
      <c r="P4587" s="776"/>
      <c r="Q4587" s="776"/>
      <c r="R4587" s="776"/>
      <c r="S4587" s="776"/>
      <c r="T4587" s="776"/>
      <c r="U4587" s="776"/>
      <c r="V4587" s="46"/>
      <c r="W4587" s="46"/>
      <c r="X4587" s="775"/>
      <c r="Y4587" s="775"/>
      <c r="Z4587" s="775"/>
      <c r="AA4587" s="775"/>
      <c r="AB4587" s="775"/>
    </row>
    <row r="4588" spans="1:28" s="43" customFormat="1" x14ac:dyDescent="0.2">
      <c r="A4588" s="776"/>
      <c r="B4588" s="780"/>
      <c r="D4588" s="779"/>
      <c r="E4588" s="779"/>
      <c r="F4588" s="778"/>
      <c r="G4588" s="777"/>
      <c r="H4588" s="776"/>
      <c r="I4588" s="776"/>
      <c r="J4588" s="776"/>
      <c r="K4588" s="776"/>
      <c r="L4588" s="776"/>
      <c r="M4588" s="776"/>
      <c r="N4588" s="776"/>
      <c r="O4588" s="776"/>
      <c r="P4588" s="776"/>
      <c r="Q4588" s="776"/>
      <c r="R4588" s="776"/>
      <c r="S4588" s="776"/>
      <c r="T4588" s="776"/>
      <c r="U4588" s="776"/>
      <c r="V4588" s="46"/>
      <c r="W4588" s="46"/>
      <c r="X4588" s="775"/>
      <c r="Y4588" s="775"/>
      <c r="Z4588" s="775"/>
      <c r="AA4588" s="775"/>
      <c r="AB4588" s="775"/>
    </row>
    <row r="4589" spans="1:28" s="43" customFormat="1" x14ac:dyDescent="0.2">
      <c r="A4589" s="776"/>
      <c r="B4589" s="780"/>
      <c r="D4589" s="779"/>
      <c r="E4589" s="779"/>
      <c r="F4589" s="778"/>
      <c r="G4589" s="777"/>
      <c r="H4589" s="776"/>
      <c r="I4589" s="776"/>
      <c r="J4589" s="776"/>
      <c r="K4589" s="776"/>
      <c r="L4589" s="776"/>
      <c r="M4589" s="776"/>
      <c r="N4589" s="776"/>
      <c r="O4589" s="776"/>
      <c r="P4589" s="776"/>
      <c r="Q4589" s="776"/>
      <c r="R4589" s="776"/>
      <c r="S4589" s="776"/>
      <c r="T4589" s="776"/>
      <c r="U4589" s="776"/>
      <c r="V4589" s="46"/>
      <c r="W4589" s="46"/>
      <c r="X4589" s="775"/>
      <c r="Y4589" s="775"/>
      <c r="Z4589" s="775"/>
      <c r="AA4589" s="775"/>
      <c r="AB4589" s="775"/>
    </row>
    <row r="4590" spans="1:28" s="43" customFormat="1" x14ac:dyDescent="0.2">
      <c r="A4590" s="776"/>
      <c r="B4590" s="780"/>
      <c r="D4590" s="779"/>
      <c r="E4590" s="779"/>
      <c r="F4590" s="778"/>
      <c r="G4590" s="777"/>
      <c r="H4590" s="776"/>
      <c r="I4590" s="776"/>
      <c r="J4590" s="776"/>
      <c r="K4590" s="776"/>
      <c r="L4590" s="776"/>
      <c r="M4590" s="776"/>
      <c r="N4590" s="776"/>
      <c r="O4590" s="776"/>
      <c r="P4590" s="776"/>
      <c r="Q4590" s="776"/>
      <c r="R4590" s="776"/>
      <c r="S4590" s="776"/>
      <c r="T4590" s="776"/>
      <c r="U4590" s="776"/>
      <c r="V4590" s="46"/>
      <c r="W4590" s="46"/>
      <c r="X4590" s="775"/>
      <c r="Y4590" s="775"/>
      <c r="Z4590" s="775"/>
      <c r="AA4590" s="775"/>
      <c r="AB4590" s="775"/>
    </row>
    <row r="4591" spans="1:28" s="43" customFormat="1" x14ac:dyDescent="0.2">
      <c r="A4591" s="776"/>
      <c r="B4591" s="780"/>
      <c r="D4591" s="779"/>
      <c r="E4591" s="779"/>
      <c r="F4591" s="778"/>
      <c r="G4591" s="777"/>
      <c r="H4591" s="776"/>
      <c r="I4591" s="776"/>
      <c r="J4591" s="776"/>
      <c r="K4591" s="776"/>
      <c r="L4591" s="776"/>
      <c r="M4591" s="776"/>
      <c r="N4591" s="776"/>
      <c r="O4591" s="776"/>
      <c r="P4591" s="776"/>
      <c r="Q4591" s="776"/>
      <c r="R4591" s="776"/>
      <c r="S4591" s="776"/>
      <c r="T4591" s="776"/>
      <c r="U4591" s="776"/>
      <c r="V4591" s="46"/>
      <c r="W4591" s="46"/>
      <c r="X4591" s="775"/>
      <c r="Y4591" s="775"/>
      <c r="Z4591" s="775"/>
      <c r="AA4591" s="775"/>
      <c r="AB4591" s="775"/>
    </row>
    <row r="4592" spans="1:28" s="43" customFormat="1" x14ac:dyDescent="0.2">
      <c r="A4592" s="776"/>
      <c r="B4592" s="780"/>
      <c r="D4592" s="779"/>
      <c r="E4592" s="779"/>
      <c r="F4592" s="778"/>
      <c r="G4592" s="777"/>
      <c r="H4592" s="776"/>
      <c r="I4592" s="776"/>
      <c r="J4592" s="776"/>
      <c r="K4592" s="776"/>
      <c r="L4592" s="776"/>
      <c r="M4592" s="776"/>
      <c r="N4592" s="776"/>
      <c r="O4592" s="776"/>
      <c r="P4592" s="776"/>
      <c r="Q4592" s="776"/>
      <c r="R4592" s="776"/>
      <c r="S4592" s="776"/>
      <c r="T4592" s="776"/>
      <c r="U4592" s="776"/>
      <c r="V4592" s="46"/>
      <c r="W4592" s="46"/>
      <c r="X4592" s="775"/>
      <c r="Y4592" s="775"/>
      <c r="Z4592" s="775"/>
      <c r="AA4592" s="775"/>
      <c r="AB4592" s="775"/>
    </row>
    <row r="4593" spans="1:28" s="43" customFormat="1" x14ac:dyDescent="0.2">
      <c r="A4593" s="776"/>
      <c r="B4593" s="780"/>
      <c r="D4593" s="779"/>
      <c r="E4593" s="779"/>
      <c r="F4593" s="778"/>
      <c r="G4593" s="777"/>
      <c r="H4593" s="776"/>
      <c r="I4593" s="776"/>
      <c r="J4593" s="776"/>
      <c r="K4593" s="776"/>
      <c r="L4593" s="776"/>
      <c r="M4593" s="776"/>
      <c r="N4593" s="776"/>
      <c r="O4593" s="776"/>
      <c r="P4593" s="776"/>
      <c r="Q4593" s="776"/>
      <c r="R4593" s="776"/>
      <c r="S4593" s="776"/>
      <c r="T4593" s="776"/>
      <c r="U4593" s="776"/>
      <c r="V4593" s="46"/>
      <c r="W4593" s="46"/>
      <c r="X4593" s="775"/>
      <c r="Y4593" s="775"/>
      <c r="Z4593" s="775"/>
      <c r="AA4593" s="775"/>
      <c r="AB4593" s="775"/>
    </row>
    <row r="4594" spans="1:28" s="43" customFormat="1" x14ac:dyDescent="0.2">
      <c r="A4594" s="776"/>
      <c r="B4594" s="780"/>
      <c r="D4594" s="779"/>
      <c r="E4594" s="779"/>
      <c r="F4594" s="778"/>
      <c r="G4594" s="777"/>
      <c r="H4594" s="776"/>
      <c r="I4594" s="776"/>
      <c r="J4594" s="776"/>
      <c r="K4594" s="776"/>
      <c r="L4594" s="776"/>
      <c r="M4594" s="776"/>
      <c r="N4594" s="776"/>
      <c r="O4594" s="776"/>
      <c r="P4594" s="776"/>
      <c r="Q4594" s="776"/>
      <c r="R4594" s="776"/>
      <c r="S4594" s="776"/>
      <c r="T4594" s="776"/>
      <c r="U4594" s="776"/>
      <c r="V4594" s="46"/>
      <c r="W4594" s="46"/>
      <c r="X4594" s="775"/>
      <c r="Y4594" s="775"/>
      <c r="Z4594" s="775"/>
      <c r="AA4594" s="775"/>
      <c r="AB4594" s="775"/>
    </row>
    <row r="4595" spans="1:28" s="43" customFormat="1" x14ac:dyDescent="0.2">
      <c r="A4595" s="776"/>
      <c r="B4595" s="780"/>
      <c r="D4595" s="779"/>
      <c r="E4595" s="779"/>
      <c r="F4595" s="778"/>
      <c r="G4595" s="777"/>
      <c r="H4595" s="776"/>
      <c r="I4595" s="776"/>
      <c r="J4595" s="776"/>
      <c r="K4595" s="776"/>
      <c r="L4595" s="776"/>
      <c r="M4595" s="776"/>
      <c r="N4595" s="776"/>
      <c r="O4595" s="776"/>
      <c r="P4595" s="776"/>
      <c r="Q4595" s="776"/>
      <c r="R4595" s="776"/>
      <c r="S4595" s="776"/>
      <c r="T4595" s="776"/>
      <c r="U4595" s="776"/>
      <c r="V4595" s="46"/>
      <c r="W4595" s="46"/>
      <c r="X4595" s="775"/>
      <c r="Y4595" s="775"/>
      <c r="Z4595" s="775"/>
      <c r="AA4595" s="775"/>
      <c r="AB4595" s="775"/>
    </row>
    <row r="4596" spans="1:28" s="43" customFormat="1" x14ac:dyDescent="0.2">
      <c r="A4596" s="776"/>
      <c r="B4596" s="780"/>
      <c r="D4596" s="779"/>
      <c r="E4596" s="779"/>
      <c r="F4596" s="778"/>
      <c r="G4596" s="777"/>
      <c r="H4596" s="776"/>
      <c r="I4596" s="776"/>
      <c r="J4596" s="776"/>
      <c r="K4596" s="776"/>
      <c r="L4596" s="776"/>
      <c r="M4596" s="776"/>
      <c r="N4596" s="776"/>
      <c r="O4596" s="776"/>
      <c r="P4596" s="776"/>
      <c r="Q4596" s="776"/>
      <c r="R4596" s="776"/>
      <c r="S4596" s="776"/>
      <c r="T4596" s="776"/>
      <c r="U4596" s="776"/>
      <c r="V4596" s="46"/>
      <c r="W4596" s="46"/>
      <c r="X4596" s="775"/>
      <c r="Y4596" s="775"/>
      <c r="Z4596" s="775"/>
      <c r="AA4596" s="775"/>
      <c r="AB4596" s="775"/>
    </row>
    <row r="4597" spans="1:28" s="43" customFormat="1" x14ac:dyDescent="0.2">
      <c r="A4597" s="776"/>
      <c r="B4597" s="780"/>
      <c r="D4597" s="779"/>
      <c r="E4597" s="779"/>
      <c r="F4597" s="778"/>
      <c r="G4597" s="777"/>
      <c r="H4597" s="776"/>
      <c r="I4597" s="776"/>
      <c r="J4597" s="776"/>
      <c r="K4597" s="776"/>
      <c r="L4597" s="776"/>
      <c r="M4597" s="776"/>
      <c r="N4597" s="776"/>
      <c r="O4597" s="776"/>
      <c r="P4597" s="776"/>
      <c r="Q4597" s="776"/>
      <c r="R4597" s="776"/>
      <c r="S4597" s="776"/>
      <c r="T4597" s="776"/>
      <c r="U4597" s="776"/>
      <c r="V4597" s="46"/>
      <c r="W4597" s="46"/>
      <c r="X4597" s="775"/>
      <c r="Y4597" s="775"/>
      <c r="Z4597" s="775"/>
      <c r="AA4597" s="775"/>
      <c r="AB4597" s="775"/>
    </row>
    <row r="4598" spans="1:28" s="43" customFormat="1" x14ac:dyDescent="0.2">
      <c r="A4598" s="776"/>
      <c r="B4598" s="780"/>
      <c r="D4598" s="779"/>
      <c r="E4598" s="779"/>
      <c r="F4598" s="778"/>
      <c r="G4598" s="777"/>
      <c r="H4598" s="776"/>
      <c r="I4598" s="776"/>
      <c r="J4598" s="776"/>
      <c r="K4598" s="776"/>
      <c r="L4598" s="776"/>
      <c r="M4598" s="776"/>
      <c r="N4598" s="776"/>
      <c r="O4598" s="776"/>
      <c r="P4598" s="776"/>
      <c r="Q4598" s="776"/>
      <c r="R4598" s="776"/>
      <c r="S4598" s="776"/>
      <c r="T4598" s="776"/>
      <c r="U4598" s="776"/>
      <c r="V4598" s="46"/>
      <c r="W4598" s="46"/>
      <c r="X4598" s="775"/>
      <c r="Y4598" s="775"/>
      <c r="Z4598" s="775"/>
      <c r="AA4598" s="775"/>
      <c r="AB4598" s="775"/>
    </row>
    <row r="4599" spans="1:28" s="43" customFormat="1" x14ac:dyDescent="0.2">
      <c r="A4599" s="776"/>
      <c r="B4599" s="780"/>
      <c r="D4599" s="779"/>
      <c r="E4599" s="779"/>
      <c r="F4599" s="778"/>
      <c r="G4599" s="777"/>
      <c r="H4599" s="776"/>
      <c r="I4599" s="776"/>
      <c r="J4599" s="776"/>
      <c r="K4599" s="776"/>
      <c r="L4599" s="776"/>
      <c r="M4599" s="776"/>
      <c r="N4599" s="776"/>
      <c r="O4599" s="776"/>
      <c r="P4599" s="776"/>
      <c r="Q4599" s="776"/>
      <c r="R4599" s="776"/>
      <c r="S4599" s="776"/>
      <c r="T4599" s="776"/>
      <c r="U4599" s="776"/>
      <c r="V4599" s="46"/>
      <c r="W4599" s="46"/>
      <c r="X4599" s="775"/>
      <c r="Y4599" s="775"/>
      <c r="Z4599" s="775"/>
      <c r="AA4599" s="775"/>
      <c r="AB4599" s="775"/>
    </row>
    <row r="4600" spans="1:28" s="43" customFormat="1" x14ac:dyDescent="0.2">
      <c r="A4600" s="776"/>
      <c r="B4600" s="780"/>
      <c r="D4600" s="779"/>
      <c r="E4600" s="779"/>
      <c r="F4600" s="778"/>
      <c r="G4600" s="777"/>
      <c r="H4600" s="776"/>
      <c r="I4600" s="776"/>
      <c r="J4600" s="776"/>
      <c r="K4600" s="776"/>
      <c r="L4600" s="776"/>
      <c r="M4600" s="776"/>
      <c r="N4600" s="776"/>
      <c r="O4600" s="776"/>
      <c r="P4600" s="776"/>
      <c r="Q4600" s="776"/>
      <c r="R4600" s="776"/>
      <c r="S4600" s="776"/>
      <c r="T4600" s="776"/>
      <c r="U4600" s="776"/>
      <c r="V4600" s="46"/>
      <c r="W4600" s="46"/>
      <c r="X4600" s="775"/>
      <c r="Y4600" s="775"/>
      <c r="Z4600" s="775"/>
      <c r="AA4600" s="775"/>
      <c r="AB4600" s="775"/>
    </row>
    <row r="4601" spans="1:28" s="43" customFormat="1" x14ac:dyDescent="0.2">
      <c r="A4601" s="776"/>
      <c r="B4601" s="780"/>
      <c r="D4601" s="779"/>
      <c r="E4601" s="779"/>
      <c r="F4601" s="778"/>
      <c r="G4601" s="777"/>
      <c r="H4601" s="776"/>
      <c r="I4601" s="776"/>
      <c r="J4601" s="776"/>
      <c r="K4601" s="776"/>
      <c r="L4601" s="776"/>
      <c r="M4601" s="776"/>
      <c r="N4601" s="776"/>
      <c r="O4601" s="776"/>
      <c r="P4601" s="776"/>
      <c r="Q4601" s="776"/>
      <c r="R4601" s="776"/>
      <c r="S4601" s="776"/>
      <c r="T4601" s="776"/>
      <c r="U4601" s="776"/>
      <c r="V4601" s="46"/>
      <c r="W4601" s="46"/>
      <c r="X4601" s="775"/>
      <c r="Y4601" s="775"/>
      <c r="Z4601" s="775"/>
      <c r="AA4601" s="775"/>
      <c r="AB4601" s="775"/>
    </row>
    <row r="4602" spans="1:28" s="43" customFormat="1" x14ac:dyDescent="0.2">
      <c r="A4602" s="776"/>
      <c r="B4602" s="780"/>
      <c r="D4602" s="779"/>
      <c r="E4602" s="779"/>
      <c r="F4602" s="778"/>
      <c r="G4602" s="777"/>
      <c r="H4602" s="776"/>
      <c r="I4602" s="776"/>
      <c r="J4602" s="776"/>
      <c r="K4602" s="776"/>
      <c r="L4602" s="776"/>
      <c r="M4602" s="776"/>
      <c r="N4602" s="776"/>
      <c r="O4602" s="776"/>
      <c r="P4602" s="776"/>
      <c r="Q4602" s="776"/>
      <c r="R4602" s="776"/>
      <c r="S4602" s="776"/>
      <c r="T4602" s="776"/>
      <c r="U4602" s="776"/>
      <c r="V4602" s="46"/>
      <c r="W4602" s="46"/>
      <c r="X4602" s="775"/>
      <c r="Y4602" s="775"/>
      <c r="Z4602" s="775"/>
      <c r="AA4602" s="775"/>
      <c r="AB4602" s="775"/>
    </row>
    <row r="4603" spans="1:28" s="43" customFormat="1" x14ac:dyDescent="0.2">
      <c r="A4603" s="776"/>
      <c r="B4603" s="780"/>
      <c r="D4603" s="779"/>
      <c r="E4603" s="779"/>
      <c r="F4603" s="778"/>
      <c r="G4603" s="777"/>
      <c r="H4603" s="776"/>
      <c r="I4603" s="776"/>
      <c r="J4603" s="776"/>
      <c r="K4603" s="776"/>
      <c r="L4603" s="776"/>
      <c r="M4603" s="776"/>
      <c r="N4603" s="776"/>
      <c r="O4603" s="776"/>
      <c r="P4603" s="776"/>
      <c r="Q4603" s="776"/>
      <c r="R4603" s="776"/>
      <c r="S4603" s="776"/>
      <c r="T4603" s="776"/>
      <c r="U4603" s="776"/>
      <c r="V4603" s="46"/>
      <c r="W4603" s="46"/>
      <c r="X4603" s="775"/>
      <c r="Y4603" s="775"/>
      <c r="Z4603" s="775"/>
      <c r="AA4603" s="775"/>
      <c r="AB4603" s="775"/>
    </row>
    <row r="4604" spans="1:28" s="43" customFormat="1" x14ac:dyDescent="0.2">
      <c r="A4604" s="776"/>
      <c r="B4604" s="780"/>
      <c r="D4604" s="779"/>
      <c r="E4604" s="779"/>
      <c r="F4604" s="778"/>
      <c r="G4604" s="777"/>
      <c r="H4604" s="776"/>
      <c r="I4604" s="776"/>
      <c r="J4604" s="776"/>
      <c r="K4604" s="776"/>
      <c r="L4604" s="776"/>
      <c r="M4604" s="776"/>
      <c r="N4604" s="776"/>
      <c r="O4604" s="776"/>
      <c r="P4604" s="776"/>
      <c r="Q4604" s="776"/>
      <c r="R4604" s="776"/>
      <c r="S4604" s="776"/>
      <c r="T4604" s="776"/>
      <c r="U4604" s="776"/>
      <c r="V4604" s="46"/>
      <c r="W4604" s="46"/>
      <c r="X4604" s="775"/>
      <c r="Y4604" s="775"/>
      <c r="Z4604" s="775"/>
      <c r="AA4604" s="775"/>
      <c r="AB4604" s="775"/>
    </row>
    <row r="4605" spans="1:28" s="43" customFormat="1" x14ac:dyDescent="0.2">
      <c r="A4605" s="776"/>
      <c r="B4605" s="780"/>
      <c r="D4605" s="779"/>
      <c r="E4605" s="779"/>
      <c r="F4605" s="778"/>
      <c r="G4605" s="777"/>
      <c r="H4605" s="776"/>
      <c r="I4605" s="776"/>
      <c r="J4605" s="776"/>
      <c r="K4605" s="776"/>
      <c r="L4605" s="776"/>
      <c r="M4605" s="776"/>
      <c r="N4605" s="776"/>
      <c r="O4605" s="776"/>
      <c r="P4605" s="776"/>
      <c r="Q4605" s="776"/>
      <c r="R4605" s="776"/>
      <c r="S4605" s="776"/>
      <c r="T4605" s="776"/>
      <c r="U4605" s="776"/>
      <c r="V4605" s="46"/>
      <c r="W4605" s="46"/>
      <c r="X4605" s="775"/>
      <c r="Y4605" s="775"/>
      <c r="Z4605" s="775"/>
      <c r="AA4605" s="775"/>
      <c r="AB4605" s="775"/>
    </row>
    <row r="4606" spans="1:28" s="43" customFormat="1" x14ac:dyDescent="0.2">
      <c r="A4606" s="776"/>
      <c r="B4606" s="780"/>
      <c r="D4606" s="779"/>
      <c r="E4606" s="779"/>
      <c r="F4606" s="778"/>
      <c r="G4606" s="777"/>
      <c r="H4606" s="776"/>
      <c r="I4606" s="776"/>
      <c r="J4606" s="776"/>
      <c r="K4606" s="776"/>
      <c r="L4606" s="776"/>
      <c r="M4606" s="776"/>
      <c r="N4606" s="776"/>
      <c r="O4606" s="776"/>
      <c r="P4606" s="776"/>
      <c r="Q4606" s="776"/>
      <c r="R4606" s="776"/>
      <c r="S4606" s="776"/>
      <c r="T4606" s="776"/>
      <c r="U4606" s="776"/>
      <c r="V4606" s="46"/>
      <c r="W4606" s="46"/>
      <c r="X4606" s="775"/>
      <c r="Y4606" s="775"/>
      <c r="Z4606" s="775"/>
      <c r="AA4606" s="775"/>
      <c r="AB4606" s="775"/>
    </row>
    <row r="4607" spans="1:28" s="43" customFormat="1" x14ac:dyDescent="0.2">
      <c r="A4607" s="776"/>
      <c r="B4607" s="780"/>
      <c r="D4607" s="779"/>
      <c r="E4607" s="779"/>
      <c r="F4607" s="778"/>
      <c r="G4607" s="777"/>
      <c r="H4607" s="776"/>
      <c r="I4607" s="776"/>
      <c r="J4607" s="776"/>
      <c r="K4607" s="776"/>
      <c r="L4607" s="776"/>
      <c r="M4607" s="776"/>
      <c r="N4607" s="776"/>
      <c r="O4607" s="776"/>
      <c r="P4607" s="776"/>
      <c r="Q4607" s="776"/>
      <c r="R4607" s="776"/>
      <c r="S4607" s="776"/>
      <c r="T4607" s="776"/>
      <c r="U4607" s="776"/>
      <c r="V4607" s="46"/>
      <c r="W4607" s="46"/>
      <c r="X4607" s="775"/>
      <c r="Y4607" s="775"/>
      <c r="Z4607" s="775"/>
      <c r="AA4607" s="775"/>
      <c r="AB4607" s="775"/>
    </row>
    <row r="4608" spans="1:28" s="43" customFormat="1" x14ac:dyDescent="0.2">
      <c r="A4608" s="776"/>
      <c r="B4608" s="780"/>
      <c r="D4608" s="779"/>
      <c r="E4608" s="779"/>
      <c r="F4608" s="778"/>
      <c r="G4608" s="777"/>
      <c r="H4608" s="776"/>
      <c r="I4608" s="776"/>
      <c r="J4608" s="776"/>
      <c r="K4608" s="776"/>
      <c r="L4608" s="776"/>
      <c r="M4608" s="776"/>
      <c r="N4608" s="776"/>
      <c r="O4608" s="776"/>
      <c r="P4608" s="776"/>
      <c r="Q4608" s="776"/>
      <c r="R4608" s="776"/>
      <c r="S4608" s="776"/>
      <c r="T4608" s="776"/>
      <c r="U4608" s="776"/>
      <c r="V4608" s="46"/>
      <c r="W4608" s="46"/>
      <c r="X4608" s="775"/>
      <c r="Y4608" s="775"/>
      <c r="Z4608" s="775"/>
      <c r="AA4608" s="775"/>
      <c r="AB4608" s="775"/>
    </row>
    <row r="4609" spans="1:28" s="43" customFormat="1" x14ac:dyDescent="0.2">
      <c r="A4609" s="776"/>
      <c r="B4609" s="780"/>
      <c r="D4609" s="779"/>
      <c r="E4609" s="779"/>
      <c r="F4609" s="778"/>
      <c r="G4609" s="777"/>
      <c r="H4609" s="776"/>
      <c r="I4609" s="776"/>
      <c r="J4609" s="776"/>
      <c r="K4609" s="776"/>
      <c r="L4609" s="776"/>
      <c r="M4609" s="776"/>
      <c r="N4609" s="776"/>
      <c r="O4609" s="776"/>
      <c r="P4609" s="776"/>
      <c r="Q4609" s="776"/>
      <c r="R4609" s="776"/>
      <c r="S4609" s="776"/>
      <c r="T4609" s="776"/>
      <c r="U4609" s="776"/>
      <c r="V4609" s="46"/>
      <c r="W4609" s="46"/>
      <c r="X4609" s="775"/>
      <c r="Y4609" s="775"/>
      <c r="Z4609" s="775"/>
      <c r="AA4609" s="775"/>
      <c r="AB4609" s="775"/>
    </row>
    <row r="4610" spans="1:28" s="43" customFormat="1" x14ac:dyDescent="0.2">
      <c r="A4610" s="776"/>
      <c r="B4610" s="780"/>
      <c r="D4610" s="779"/>
      <c r="E4610" s="779"/>
      <c r="F4610" s="778"/>
      <c r="G4610" s="777"/>
      <c r="H4610" s="776"/>
      <c r="I4610" s="776"/>
      <c r="J4610" s="776"/>
      <c r="K4610" s="776"/>
      <c r="L4610" s="776"/>
      <c r="M4610" s="776"/>
      <c r="N4610" s="776"/>
      <c r="O4610" s="776"/>
      <c r="P4610" s="776"/>
      <c r="Q4610" s="776"/>
      <c r="R4610" s="776"/>
      <c r="S4610" s="776"/>
      <c r="T4610" s="776"/>
      <c r="U4610" s="776"/>
      <c r="V4610" s="46"/>
      <c r="W4610" s="46"/>
      <c r="X4610" s="775"/>
      <c r="Y4610" s="775"/>
      <c r="Z4610" s="775"/>
      <c r="AA4610" s="775"/>
      <c r="AB4610" s="775"/>
    </row>
    <row r="4611" spans="1:28" s="43" customFormat="1" x14ac:dyDescent="0.2">
      <c r="A4611" s="776"/>
      <c r="B4611" s="780"/>
      <c r="D4611" s="779"/>
      <c r="E4611" s="779"/>
      <c r="F4611" s="778"/>
      <c r="G4611" s="777"/>
      <c r="H4611" s="776"/>
      <c r="I4611" s="776"/>
      <c r="J4611" s="776"/>
      <c r="K4611" s="776"/>
      <c r="L4611" s="776"/>
      <c r="M4611" s="776"/>
      <c r="N4611" s="776"/>
      <c r="O4611" s="776"/>
      <c r="P4611" s="776"/>
      <c r="Q4611" s="776"/>
      <c r="R4611" s="776"/>
      <c r="S4611" s="776"/>
      <c r="T4611" s="776"/>
      <c r="U4611" s="776"/>
      <c r="V4611" s="46"/>
      <c r="W4611" s="46"/>
      <c r="X4611" s="775"/>
      <c r="Y4611" s="775"/>
      <c r="Z4611" s="775"/>
      <c r="AA4611" s="775"/>
      <c r="AB4611" s="775"/>
    </row>
    <row r="4612" spans="1:28" s="43" customFormat="1" x14ac:dyDescent="0.2">
      <c r="A4612" s="776"/>
      <c r="B4612" s="780"/>
      <c r="D4612" s="779"/>
      <c r="E4612" s="779"/>
      <c r="F4612" s="778"/>
      <c r="G4612" s="777"/>
      <c r="H4612" s="776"/>
      <c r="I4612" s="776"/>
      <c r="J4612" s="776"/>
      <c r="K4612" s="776"/>
      <c r="L4612" s="776"/>
      <c r="M4612" s="776"/>
      <c r="N4612" s="776"/>
      <c r="O4612" s="776"/>
      <c r="P4612" s="776"/>
      <c r="Q4612" s="776"/>
      <c r="R4612" s="776"/>
      <c r="S4612" s="776"/>
      <c r="T4612" s="776"/>
      <c r="U4612" s="776"/>
      <c r="V4612" s="46"/>
      <c r="W4612" s="46"/>
      <c r="X4612" s="775"/>
      <c r="Y4612" s="775"/>
      <c r="Z4612" s="775"/>
      <c r="AA4612" s="775"/>
      <c r="AB4612" s="775"/>
    </row>
    <row r="4613" spans="1:28" s="43" customFormat="1" x14ac:dyDescent="0.2">
      <c r="A4613" s="776"/>
      <c r="B4613" s="780"/>
      <c r="D4613" s="779"/>
      <c r="E4613" s="779"/>
      <c r="F4613" s="778"/>
      <c r="G4613" s="777"/>
      <c r="H4613" s="776"/>
      <c r="I4613" s="776"/>
      <c r="J4613" s="776"/>
      <c r="K4613" s="776"/>
      <c r="L4613" s="776"/>
      <c r="M4613" s="776"/>
      <c r="N4613" s="776"/>
      <c r="O4613" s="776"/>
      <c r="P4613" s="776"/>
      <c r="Q4613" s="776"/>
      <c r="R4613" s="776"/>
      <c r="S4613" s="776"/>
      <c r="T4613" s="776"/>
      <c r="U4613" s="776"/>
      <c r="V4613" s="46"/>
      <c r="W4613" s="46"/>
      <c r="X4613" s="775"/>
      <c r="Y4613" s="775"/>
      <c r="Z4613" s="775"/>
      <c r="AA4613" s="775"/>
      <c r="AB4613" s="775"/>
    </row>
    <row r="4614" spans="1:28" s="43" customFormat="1" x14ac:dyDescent="0.2">
      <c r="A4614" s="776"/>
      <c r="B4614" s="780"/>
      <c r="D4614" s="779"/>
      <c r="E4614" s="779"/>
      <c r="F4614" s="778"/>
      <c r="G4614" s="777"/>
      <c r="H4614" s="776"/>
      <c r="I4614" s="776"/>
      <c r="J4614" s="776"/>
      <c r="K4614" s="776"/>
      <c r="L4614" s="776"/>
      <c r="M4614" s="776"/>
      <c r="N4614" s="776"/>
      <c r="O4614" s="776"/>
      <c r="P4614" s="776"/>
      <c r="Q4614" s="776"/>
      <c r="R4614" s="776"/>
      <c r="S4614" s="776"/>
      <c r="T4614" s="776"/>
      <c r="U4614" s="776"/>
      <c r="V4614" s="46"/>
      <c r="W4614" s="46"/>
      <c r="X4614" s="775"/>
      <c r="Y4614" s="775"/>
      <c r="Z4614" s="775"/>
      <c r="AA4614" s="775"/>
      <c r="AB4614" s="775"/>
    </row>
    <row r="4615" spans="1:28" s="43" customFormat="1" x14ac:dyDescent="0.2">
      <c r="A4615" s="776"/>
      <c r="B4615" s="780"/>
      <c r="D4615" s="779"/>
      <c r="E4615" s="779"/>
      <c r="F4615" s="778"/>
      <c r="G4615" s="777"/>
      <c r="H4615" s="776"/>
      <c r="I4615" s="776"/>
      <c r="J4615" s="776"/>
      <c r="K4615" s="776"/>
      <c r="L4615" s="776"/>
      <c r="M4615" s="776"/>
      <c r="N4615" s="776"/>
      <c r="O4615" s="776"/>
      <c r="P4615" s="776"/>
      <c r="Q4615" s="776"/>
      <c r="R4615" s="776"/>
      <c r="S4615" s="776"/>
      <c r="T4615" s="776"/>
      <c r="U4615" s="776"/>
      <c r="V4615" s="46"/>
      <c r="W4615" s="46"/>
      <c r="X4615" s="775"/>
      <c r="Y4615" s="775"/>
      <c r="Z4615" s="775"/>
      <c r="AA4615" s="775"/>
      <c r="AB4615" s="775"/>
    </row>
    <row r="4616" spans="1:28" s="43" customFormat="1" x14ac:dyDescent="0.2">
      <c r="A4616" s="776"/>
      <c r="B4616" s="780"/>
      <c r="D4616" s="779"/>
      <c r="E4616" s="779"/>
      <c r="F4616" s="778"/>
      <c r="G4616" s="777"/>
      <c r="H4616" s="776"/>
      <c r="I4616" s="776"/>
      <c r="J4616" s="776"/>
      <c r="K4616" s="776"/>
      <c r="L4616" s="776"/>
      <c r="M4616" s="776"/>
      <c r="N4616" s="776"/>
      <c r="O4616" s="776"/>
      <c r="P4616" s="776"/>
      <c r="Q4616" s="776"/>
      <c r="R4616" s="776"/>
      <c r="S4616" s="776"/>
      <c r="T4616" s="776"/>
      <c r="U4616" s="776"/>
      <c r="V4616" s="46"/>
      <c r="W4616" s="46"/>
      <c r="X4616" s="775"/>
      <c r="Y4616" s="775"/>
      <c r="Z4616" s="775"/>
      <c r="AA4616" s="775"/>
      <c r="AB4616" s="775"/>
    </row>
    <row r="4617" spans="1:28" s="43" customFormat="1" x14ac:dyDescent="0.2">
      <c r="A4617" s="776"/>
      <c r="B4617" s="780"/>
      <c r="D4617" s="779"/>
      <c r="E4617" s="779"/>
      <c r="F4617" s="778"/>
      <c r="G4617" s="777"/>
      <c r="H4617" s="776"/>
      <c r="I4617" s="776"/>
      <c r="J4617" s="776"/>
      <c r="K4617" s="776"/>
      <c r="L4617" s="776"/>
      <c r="M4617" s="776"/>
      <c r="N4617" s="776"/>
      <c r="O4617" s="776"/>
      <c r="P4617" s="776"/>
      <c r="Q4617" s="776"/>
      <c r="R4617" s="776"/>
      <c r="S4617" s="776"/>
      <c r="T4617" s="776"/>
      <c r="U4617" s="776"/>
      <c r="V4617" s="46"/>
      <c r="W4617" s="46"/>
      <c r="X4617" s="775"/>
      <c r="Y4617" s="775"/>
      <c r="Z4617" s="775"/>
      <c r="AA4617" s="775"/>
      <c r="AB4617" s="775"/>
    </row>
    <row r="4618" spans="1:28" s="43" customFormat="1" x14ac:dyDescent="0.2">
      <c r="A4618" s="776"/>
      <c r="B4618" s="780"/>
      <c r="D4618" s="779"/>
      <c r="E4618" s="779"/>
      <c r="F4618" s="778"/>
      <c r="G4618" s="777"/>
      <c r="H4618" s="776"/>
      <c r="I4618" s="776"/>
      <c r="J4618" s="776"/>
      <c r="K4618" s="776"/>
      <c r="L4618" s="776"/>
      <c r="M4618" s="776"/>
      <c r="N4618" s="776"/>
      <c r="O4618" s="776"/>
      <c r="P4618" s="776"/>
      <c r="Q4618" s="776"/>
      <c r="R4618" s="776"/>
      <c r="S4618" s="776"/>
      <c r="T4618" s="776"/>
      <c r="U4618" s="776"/>
      <c r="V4618" s="46"/>
      <c r="W4618" s="46"/>
      <c r="X4618" s="775"/>
      <c r="Y4618" s="775"/>
      <c r="Z4618" s="775"/>
      <c r="AA4618" s="775"/>
      <c r="AB4618" s="775"/>
    </row>
    <row r="4619" spans="1:28" s="43" customFormat="1" x14ac:dyDescent="0.2">
      <c r="A4619" s="776"/>
      <c r="B4619" s="780"/>
      <c r="D4619" s="779"/>
      <c r="E4619" s="779"/>
      <c r="F4619" s="778"/>
      <c r="G4619" s="777"/>
      <c r="H4619" s="776"/>
      <c r="I4619" s="776"/>
      <c r="J4619" s="776"/>
      <c r="K4619" s="776"/>
      <c r="L4619" s="776"/>
      <c r="M4619" s="776"/>
      <c r="N4619" s="776"/>
      <c r="O4619" s="776"/>
      <c r="P4619" s="776"/>
      <c r="Q4619" s="776"/>
      <c r="R4619" s="776"/>
      <c r="S4619" s="776"/>
      <c r="T4619" s="776"/>
      <c r="U4619" s="776"/>
      <c r="V4619" s="46"/>
      <c r="W4619" s="46"/>
      <c r="X4619" s="775"/>
      <c r="Y4619" s="775"/>
      <c r="Z4619" s="775"/>
      <c r="AA4619" s="775"/>
      <c r="AB4619" s="775"/>
    </row>
    <row r="4620" spans="1:28" s="43" customFormat="1" x14ac:dyDescent="0.2">
      <c r="A4620" s="776"/>
      <c r="B4620" s="780"/>
      <c r="D4620" s="779"/>
      <c r="E4620" s="779"/>
      <c r="F4620" s="778"/>
      <c r="G4620" s="777"/>
      <c r="H4620" s="776"/>
      <c r="I4620" s="776"/>
      <c r="J4620" s="776"/>
      <c r="K4620" s="776"/>
      <c r="L4620" s="776"/>
      <c r="M4620" s="776"/>
      <c r="N4620" s="776"/>
      <c r="O4620" s="776"/>
      <c r="P4620" s="776"/>
      <c r="Q4620" s="776"/>
      <c r="R4620" s="776"/>
      <c r="S4620" s="776"/>
      <c r="T4620" s="776"/>
      <c r="U4620" s="776"/>
      <c r="V4620" s="46"/>
      <c r="W4620" s="46"/>
      <c r="X4620" s="775"/>
      <c r="Y4620" s="775"/>
      <c r="Z4620" s="775"/>
      <c r="AA4620" s="775"/>
      <c r="AB4620" s="775"/>
    </row>
    <row r="4621" spans="1:28" s="43" customFormat="1" x14ac:dyDescent="0.2">
      <c r="A4621" s="776"/>
      <c r="B4621" s="780"/>
      <c r="D4621" s="779"/>
      <c r="E4621" s="779"/>
      <c r="F4621" s="778"/>
      <c r="G4621" s="777"/>
      <c r="H4621" s="776"/>
      <c r="I4621" s="776"/>
      <c r="J4621" s="776"/>
      <c r="K4621" s="776"/>
      <c r="L4621" s="776"/>
      <c r="M4621" s="776"/>
      <c r="N4621" s="776"/>
      <c r="O4621" s="776"/>
      <c r="P4621" s="776"/>
      <c r="Q4621" s="776"/>
      <c r="R4621" s="776"/>
      <c r="S4621" s="776"/>
      <c r="T4621" s="776"/>
      <c r="U4621" s="776"/>
      <c r="V4621" s="46"/>
      <c r="W4621" s="46"/>
      <c r="X4621" s="775"/>
      <c r="Y4621" s="775"/>
      <c r="Z4621" s="775"/>
      <c r="AA4621" s="775"/>
      <c r="AB4621" s="775"/>
    </row>
    <row r="4622" spans="1:28" s="43" customFormat="1" x14ac:dyDescent="0.2">
      <c r="A4622" s="776"/>
      <c r="B4622" s="780"/>
      <c r="D4622" s="779"/>
      <c r="E4622" s="779"/>
      <c r="F4622" s="778"/>
      <c r="G4622" s="777"/>
      <c r="H4622" s="776"/>
      <c r="I4622" s="776"/>
      <c r="J4622" s="776"/>
      <c r="K4622" s="776"/>
      <c r="L4622" s="776"/>
      <c r="M4622" s="776"/>
      <c r="N4622" s="776"/>
      <c r="O4622" s="776"/>
      <c r="P4622" s="776"/>
      <c r="Q4622" s="776"/>
      <c r="R4622" s="776"/>
      <c r="S4622" s="776"/>
      <c r="T4622" s="776"/>
      <c r="U4622" s="776"/>
      <c r="V4622" s="46"/>
      <c r="W4622" s="46"/>
      <c r="X4622" s="775"/>
      <c r="Y4622" s="775"/>
      <c r="Z4622" s="775"/>
      <c r="AA4622" s="775"/>
      <c r="AB4622" s="775"/>
    </row>
    <row r="4623" spans="1:28" s="43" customFormat="1" x14ac:dyDescent="0.2">
      <c r="A4623" s="776"/>
      <c r="B4623" s="780"/>
      <c r="D4623" s="779"/>
      <c r="E4623" s="779"/>
      <c r="F4623" s="778"/>
      <c r="G4623" s="777"/>
      <c r="H4623" s="776"/>
      <c r="I4623" s="776"/>
      <c r="J4623" s="776"/>
      <c r="K4623" s="776"/>
      <c r="L4623" s="776"/>
      <c r="M4623" s="776"/>
      <c r="N4623" s="776"/>
      <c r="O4623" s="776"/>
      <c r="P4623" s="776"/>
      <c r="Q4623" s="776"/>
      <c r="R4623" s="776"/>
      <c r="S4623" s="776"/>
      <c r="T4623" s="776"/>
      <c r="U4623" s="776"/>
      <c r="V4623" s="46"/>
      <c r="W4623" s="46"/>
      <c r="X4623" s="775"/>
      <c r="Y4623" s="775"/>
      <c r="Z4623" s="775"/>
      <c r="AA4623" s="775"/>
      <c r="AB4623" s="775"/>
    </row>
    <row r="4624" spans="1:28" s="43" customFormat="1" x14ac:dyDescent="0.2">
      <c r="A4624" s="776"/>
      <c r="B4624" s="780"/>
      <c r="D4624" s="779"/>
      <c r="E4624" s="779"/>
      <c r="F4624" s="778"/>
      <c r="G4624" s="777"/>
      <c r="H4624" s="776"/>
      <c r="I4624" s="776"/>
      <c r="J4624" s="776"/>
      <c r="K4624" s="776"/>
      <c r="L4624" s="776"/>
      <c r="M4624" s="776"/>
      <c r="N4624" s="776"/>
      <c r="O4624" s="776"/>
      <c r="P4624" s="776"/>
      <c r="Q4624" s="776"/>
      <c r="R4624" s="776"/>
      <c r="S4624" s="776"/>
      <c r="T4624" s="776"/>
      <c r="U4624" s="776"/>
      <c r="V4624" s="46"/>
      <c r="W4624" s="46"/>
      <c r="X4624" s="775"/>
      <c r="Y4624" s="775"/>
      <c r="Z4624" s="775"/>
      <c r="AA4624" s="775"/>
      <c r="AB4624" s="775"/>
    </row>
    <row r="4625" spans="1:28" s="43" customFormat="1" x14ac:dyDescent="0.2">
      <c r="A4625" s="776"/>
      <c r="B4625" s="780"/>
      <c r="D4625" s="779"/>
      <c r="E4625" s="779"/>
      <c r="F4625" s="778"/>
      <c r="G4625" s="777"/>
      <c r="H4625" s="776"/>
      <c r="I4625" s="776"/>
      <c r="J4625" s="776"/>
      <c r="K4625" s="776"/>
      <c r="L4625" s="776"/>
      <c r="M4625" s="776"/>
      <c r="N4625" s="776"/>
      <c r="O4625" s="776"/>
      <c r="P4625" s="776"/>
      <c r="Q4625" s="776"/>
      <c r="R4625" s="776"/>
      <c r="S4625" s="776"/>
      <c r="T4625" s="776"/>
      <c r="U4625" s="776"/>
      <c r="V4625" s="46"/>
      <c r="W4625" s="46"/>
      <c r="X4625" s="775"/>
      <c r="Y4625" s="775"/>
      <c r="Z4625" s="775"/>
      <c r="AA4625" s="775"/>
      <c r="AB4625" s="775"/>
    </row>
    <row r="4626" spans="1:28" s="43" customFormat="1" x14ac:dyDescent="0.2">
      <c r="A4626" s="776"/>
      <c r="B4626" s="780"/>
      <c r="D4626" s="779"/>
      <c r="E4626" s="779"/>
      <c r="F4626" s="778"/>
      <c r="G4626" s="777"/>
      <c r="H4626" s="776"/>
      <c r="I4626" s="776"/>
      <c r="J4626" s="776"/>
      <c r="K4626" s="776"/>
      <c r="L4626" s="776"/>
      <c r="M4626" s="776"/>
      <c r="N4626" s="776"/>
      <c r="O4626" s="776"/>
      <c r="P4626" s="776"/>
      <c r="Q4626" s="776"/>
      <c r="R4626" s="776"/>
      <c r="S4626" s="776"/>
      <c r="T4626" s="776"/>
      <c r="U4626" s="776"/>
      <c r="V4626" s="46"/>
      <c r="W4626" s="46"/>
      <c r="X4626" s="775"/>
      <c r="Y4626" s="775"/>
      <c r="Z4626" s="775"/>
      <c r="AA4626" s="775"/>
      <c r="AB4626" s="775"/>
    </row>
    <row r="4627" spans="1:28" s="43" customFormat="1" x14ac:dyDescent="0.2">
      <c r="A4627" s="776"/>
      <c r="B4627" s="780"/>
      <c r="D4627" s="779"/>
      <c r="E4627" s="779"/>
      <c r="F4627" s="778"/>
      <c r="G4627" s="777"/>
      <c r="H4627" s="776"/>
      <c r="I4627" s="776"/>
      <c r="J4627" s="776"/>
      <c r="K4627" s="776"/>
      <c r="L4627" s="776"/>
      <c r="M4627" s="776"/>
      <c r="N4627" s="776"/>
      <c r="O4627" s="776"/>
      <c r="P4627" s="776"/>
      <c r="Q4627" s="776"/>
      <c r="R4627" s="776"/>
      <c r="S4627" s="776"/>
      <c r="T4627" s="776"/>
      <c r="U4627" s="776"/>
      <c r="V4627" s="46"/>
      <c r="W4627" s="46"/>
      <c r="X4627" s="775"/>
      <c r="Y4627" s="775"/>
      <c r="Z4627" s="775"/>
      <c r="AA4627" s="775"/>
      <c r="AB4627" s="775"/>
    </row>
    <row r="4628" spans="1:28" s="43" customFormat="1" x14ac:dyDescent="0.2">
      <c r="A4628" s="776"/>
      <c r="B4628" s="780"/>
      <c r="D4628" s="779"/>
      <c r="E4628" s="779"/>
      <c r="F4628" s="778"/>
      <c r="G4628" s="777"/>
      <c r="H4628" s="776"/>
      <c r="I4628" s="776"/>
      <c r="J4628" s="776"/>
      <c r="K4628" s="776"/>
      <c r="L4628" s="776"/>
      <c r="M4628" s="776"/>
      <c r="N4628" s="776"/>
      <c r="O4628" s="776"/>
      <c r="P4628" s="776"/>
      <c r="Q4628" s="776"/>
      <c r="R4628" s="776"/>
      <c r="S4628" s="776"/>
      <c r="T4628" s="776"/>
      <c r="U4628" s="776"/>
      <c r="V4628" s="46"/>
      <c r="W4628" s="46"/>
      <c r="X4628" s="775"/>
      <c r="Y4628" s="775"/>
      <c r="Z4628" s="775"/>
      <c r="AA4628" s="775"/>
      <c r="AB4628" s="775"/>
    </row>
    <row r="4629" spans="1:28" s="43" customFormat="1" x14ac:dyDescent="0.2">
      <c r="A4629" s="776"/>
      <c r="B4629" s="780"/>
      <c r="D4629" s="779"/>
      <c r="E4629" s="779"/>
      <c r="F4629" s="778"/>
      <c r="G4629" s="777"/>
      <c r="H4629" s="776"/>
      <c r="I4629" s="776"/>
      <c r="J4629" s="776"/>
      <c r="K4629" s="776"/>
      <c r="L4629" s="776"/>
      <c r="M4629" s="776"/>
      <c r="N4629" s="776"/>
      <c r="O4629" s="776"/>
      <c r="P4629" s="776"/>
      <c r="Q4629" s="776"/>
      <c r="R4629" s="776"/>
      <c r="S4629" s="776"/>
      <c r="T4629" s="776"/>
      <c r="U4629" s="776"/>
      <c r="V4629" s="46"/>
      <c r="W4629" s="46"/>
      <c r="X4629" s="775"/>
      <c r="Y4629" s="775"/>
      <c r="Z4629" s="775"/>
      <c r="AA4629" s="775"/>
      <c r="AB4629" s="775"/>
    </row>
    <row r="4630" spans="1:28" s="43" customFormat="1" x14ac:dyDescent="0.2">
      <c r="A4630" s="776"/>
      <c r="B4630" s="780"/>
      <c r="D4630" s="779"/>
      <c r="E4630" s="779"/>
      <c r="F4630" s="778"/>
      <c r="G4630" s="777"/>
      <c r="H4630" s="776"/>
      <c r="I4630" s="776"/>
      <c r="J4630" s="776"/>
      <c r="K4630" s="776"/>
      <c r="L4630" s="776"/>
      <c r="M4630" s="776"/>
      <c r="N4630" s="776"/>
      <c r="O4630" s="776"/>
      <c r="P4630" s="776"/>
      <c r="Q4630" s="776"/>
      <c r="R4630" s="776"/>
      <c r="S4630" s="776"/>
      <c r="T4630" s="776"/>
      <c r="U4630" s="776"/>
      <c r="V4630" s="46"/>
      <c r="W4630" s="46"/>
      <c r="X4630" s="775"/>
      <c r="Y4630" s="775"/>
      <c r="Z4630" s="775"/>
      <c r="AA4630" s="775"/>
      <c r="AB4630" s="775"/>
    </row>
    <row r="4631" spans="1:28" s="43" customFormat="1" x14ac:dyDescent="0.2">
      <c r="A4631" s="776"/>
      <c r="B4631" s="780"/>
      <c r="D4631" s="779"/>
      <c r="E4631" s="779"/>
      <c r="F4631" s="778"/>
      <c r="G4631" s="777"/>
      <c r="H4631" s="776"/>
      <c r="I4631" s="776"/>
      <c r="J4631" s="776"/>
      <c r="K4631" s="776"/>
      <c r="L4631" s="776"/>
      <c r="M4631" s="776"/>
      <c r="N4631" s="776"/>
      <c r="O4631" s="776"/>
      <c r="P4631" s="776"/>
      <c r="Q4631" s="776"/>
      <c r="R4631" s="776"/>
      <c r="S4631" s="776"/>
      <c r="T4631" s="776"/>
      <c r="U4631" s="776"/>
      <c r="V4631" s="46"/>
      <c r="W4631" s="46"/>
      <c r="X4631" s="775"/>
      <c r="Y4631" s="775"/>
      <c r="Z4631" s="775"/>
      <c r="AA4631" s="775"/>
      <c r="AB4631" s="775"/>
    </row>
    <row r="4632" spans="1:28" s="43" customFormat="1" x14ac:dyDescent="0.2">
      <c r="A4632" s="776"/>
      <c r="B4632" s="780"/>
      <c r="D4632" s="779"/>
      <c r="E4632" s="779"/>
      <c r="F4632" s="778"/>
      <c r="G4632" s="777"/>
      <c r="H4632" s="776"/>
      <c r="I4632" s="776"/>
      <c r="J4632" s="776"/>
      <c r="K4632" s="776"/>
      <c r="L4632" s="776"/>
      <c r="M4632" s="776"/>
      <c r="N4632" s="776"/>
      <c r="O4632" s="776"/>
      <c r="P4632" s="776"/>
      <c r="Q4632" s="776"/>
      <c r="R4632" s="776"/>
      <c r="S4632" s="776"/>
      <c r="T4632" s="776"/>
      <c r="U4632" s="776"/>
      <c r="V4632" s="46"/>
      <c r="W4632" s="46"/>
      <c r="X4632" s="775"/>
      <c r="Y4632" s="775"/>
      <c r="Z4632" s="775"/>
      <c r="AA4632" s="775"/>
      <c r="AB4632" s="775"/>
    </row>
    <row r="4633" spans="1:28" s="43" customFormat="1" x14ac:dyDescent="0.2">
      <c r="A4633" s="776"/>
      <c r="B4633" s="780"/>
      <c r="D4633" s="779"/>
      <c r="E4633" s="779"/>
      <c r="F4633" s="778"/>
      <c r="G4633" s="777"/>
      <c r="H4633" s="776"/>
      <c r="I4633" s="776"/>
      <c r="J4633" s="776"/>
      <c r="K4633" s="776"/>
      <c r="L4633" s="776"/>
      <c r="M4633" s="776"/>
      <c r="N4633" s="776"/>
      <c r="O4633" s="776"/>
      <c r="P4633" s="776"/>
      <c r="Q4633" s="776"/>
      <c r="R4633" s="776"/>
      <c r="S4633" s="776"/>
      <c r="T4633" s="776"/>
      <c r="U4633" s="776"/>
      <c r="V4633" s="46"/>
      <c r="W4633" s="46"/>
      <c r="X4633" s="775"/>
      <c r="Y4633" s="775"/>
      <c r="Z4633" s="775"/>
      <c r="AA4633" s="775"/>
      <c r="AB4633" s="775"/>
    </row>
    <row r="4634" spans="1:28" s="43" customFormat="1" x14ac:dyDescent="0.2">
      <c r="A4634" s="776"/>
      <c r="B4634" s="780"/>
      <c r="D4634" s="779"/>
      <c r="E4634" s="779"/>
      <c r="F4634" s="778"/>
      <c r="G4634" s="777"/>
      <c r="H4634" s="776"/>
      <c r="I4634" s="776"/>
      <c r="J4634" s="776"/>
      <c r="K4634" s="776"/>
      <c r="L4634" s="776"/>
      <c r="M4634" s="776"/>
      <c r="N4634" s="776"/>
      <c r="O4634" s="776"/>
      <c r="P4634" s="776"/>
      <c r="Q4634" s="776"/>
      <c r="R4634" s="776"/>
      <c r="S4634" s="776"/>
      <c r="T4634" s="776"/>
      <c r="U4634" s="776"/>
      <c r="V4634" s="46"/>
      <c r="W4634" s="46"/>
      <c r="X4634" s="775"/>
      <c r="Y4634" s="775"/>
      <c r="Z4634" s="775"/>
      <c r="AA4634" s="775"/>
      <c r="AB4634" s="775"/>
    </row>
    <row r="4635" spans="1:28" s="43" customFormat="1" x14ac:dyDescent="0.2">
      <c r="A4635" s="776"/>
      <c r="B4635" s="780"/>
      <c r="D4635" s="779"/>
      <c r="E4635" s="779"/>
      <c r="F4635" s="778"/>
      <c r="G4635" s="777"/>
      <c r="H4635" s="776"/>
      <c r="I4635" s="776"/>
      <c r="J4635" s="776"/>
      <c r="K4635" s="776"/>
      <c r="L4635" s="776"/>
      <c r="M4635" s="776"/>
      <c r="N4635" s="776"/>
      <c r="O4635" s="776"/>
      <c r="P4635" s="776"/>
      <c r="Q4635" s="776"/>
      <c r="R4635" s="776"/>
      <c r="S4635" s="776"/>
      <c r="T4635" s="776"/>
      <c r="U4635" s="776"/>
      <c r="V4635" s="46"/>
      <c r="W4635" s="46"/>
      <c r="X4635" s="775"/>
      <c r="Y4635" s="775"/>
      <c r="Z4635" s="775"/>
      <c r="AA4635" s="775"/>
      <c r="AB4635" s="775"/>
    </row>
    <row r="4636" spans="1:28" s="43" customFormat="1" x14ac:dyDescent="0.2">
      <c r="A4636" s="776"/>
      <c r="B4636" s="780"/>
      <c r="D4636" s="779"/>
      <c r="E4636" s="779"/>
      <c r="F4636" s="778"/>
      <c r="G4636" s="777"/>
      <c r="H4636" s="776"/>
      <c r="I4636" s="776"/>
      <c r="J4636" s="776"/>
      <c r="K4636" s="776"/>
      <c r="L4636" s="776"/>
      <c r="M4636" s="776"/>
      <c r="N4636" s="776"/>
      <c r="O4636" s="776"/>
      <c r="P4636" s="776"/>
      <c r="Q4636" s="776"/>
      <c r="R4636" s="776"/>
      <c r="S4636" s="776"/>
      <c r="T4636" s="776"/>
      <c r="U4636" s="776"/>
      <c r="V4636" s="46"/>
      <c r="W4636" s="46"/>
      <c r="X4636" s="775"/>
      <c r="Y4636" s="775"/>
      <c r="Z4636" s="775"/>
      <c r="AA4636" s="775"/>
      <c r="AB4636" s="775"/>
    </row>
    <row r="4637" spans="1:28" s="43" customFormat="1" x14ac:dyDescent="0.2">
      <c r="A4637" s="776"/>
      <c r="B4637" s="780"/>
      <c r="D4637" s="779"/>
      <c r="E4637" s="779"/>
      <c r="F4637" s="778"/>
      <c r="G4637" s="777"/>
      <c r="H4637" s="776"/>
      <c r="I4637" s="776"/>
      <c r="J4637" s="776"/>
      <c r="K4637" s="776"/>
      <c r="L4637" s="776"/>
      <c r="M4637" s="776"/>
      <c r="N4637" s="776"/>
      <c r="O4637" s="776"/>
      <c r="P4637" s="776"/>
      <c r="Q4637" s="776"/>
      <c r="R4637" s="776"/>
      <c r="S4637" s="776"/>
      <c r="T4637" s="776"/>
      <c r="U4637" s="776"/>
      <c r="V4637" s="46"/>
      <c r="W4637" s="46"/>
      <c r="X4637" s="775"/>
      <c r="Y4637" s="775"/>
      <c r="Z4637" s="775"/>
      <c r="AA4637" s="775"/>
      <c r="AB4637" s="775"/>
    </row>
    <row r="4638" spans="1:28" s="43" customFormat="1" x14ac:dyDescent="0.2">
      <c r="A4638" s="776"/>
      <c r="B4638" s="780"/>
      <c r="D4638" s="779"/>
      <c r="E4638" s="779"/>
      <c r="F4638" s="778"/>
      <c r="G4638" s="777"/>
      <c r="H4638" s="776"/>
      <c r="I4638" s="776"/>
      <c r="J4638" s="776"/>
      <c r="K4638" s="776"/>
      <c r="L4638" s="776"/>
      <c r="M4638" s="776"/>
      <c r="N4638" s="776"/>
      <c r="O4638" s="776"/>
      <c r="P4638" s="776"/>
      <c r="Q4638" s="776"/>
      <c r="R4638" s="776"/>
      <c r="S4638" s="776"/>
      <c r="T4638" s="776"/>
      <c r="U4638" s="776"/>
      <c r="V4638" s="46"/>
      <c r="W4638" s="46"/>
      <c r="X4638" s="775"/>
      <c r="Y4638" s="775"/>
      <c r="Z4638" s="775"/>
      <c r="AA4638" s="775"/>
      <c r="AB4638" s="775"/>
    </row>
    <row r="4639" spans="1:28" s="43" customFormat="1" x14ac:dyDescent="0.2">
      <c r="A4639" s="776"/>
      <c r="B4639" s="780"/>
      <c r="D4639" s="779"/>
      <c r="E4639" s="779"/>
      <c r="F4639" s="778"/>
      <c r="G4639" s="777"/>
      <c r="H4639" s="776"/>
      <c r="I4639" s="776"/>
      <c r="J4639" s="776"/>
      <c r="K4639" s="776"/>
      <c r="L4639" s="776"/>
      <c r="M4639" s="776"/>
      <c r="N4639" s="776"/>
      <c r="O4639" s="776"/>
      <c r="P4639" s="776"/>
      <c r="Q4639" s="776"/>
      <c r="R4639" s="776"/>
      <c r="S4639" s="776"/>
      <c r="T4639" s="776"/>
      <c r="U4639" s="776"/>
      <c r="V4639" s="46"/>
      <c r="W4639" s="46"/>
      <c r="X4639" s="775"/>
      <c r="Y4639" s="775"/>
      <c r="Z4639" s="775"/>
      <c r="AA4639" s="775"/>
      <c r="AB4639" s="775"/>
    </row>
    <row r="4640" spans="1:28" s="43" customFormat="1" x14ac:dyDescent="0.2">
      <c r="A4640" s="776"/>
      <c r="B4640" s="780"/>
      <c r="D4640" s="779"/>
      <c r="E4640" s="779"/>
      <c r="F4640" s="778"/>
      <c r="G4640" s="777"/>
      <c r="H4640" s="776"/>
      <c r="I4640" s="776"/>
      <c r="J4640" s="776"/>
      <c r="K4640" s="776"/>
      <c r="L4640" s="776"/>
      <c r="M4640" s="776"/>
      <c r="N4640" s="776"/>
      <c r="O4640" s="776"/>
      <c r="P4640" s="776"/>
      <c r="Q4640" s="776"/>
      <c r="R4640" s="776"/>
      <c r="S4640" s="776"/>
      <c r="T4640" s="776"/>
      <c r="U4640" s="776"/>
      <c r="V4640" s="46"/>
      <c r="W4640" s="46"/>
      <c r="X4640" s="775"/>
      <c r="Y4640" s="775"/>
      <c r="Z4640" s="775"/>
      <c r="AA4640" s="775"/>
      <c r="AB4640" s="775"/>
    </row>
    <row r="4641" spans="1:28" s="43" customFormat="1" x14ac:dyDescent="0.2">
      <c r="A4641" s="776"/>
      <c r="B4641" s="780"/>
      <c r="D4641" s="779"/>
      <c r="E4641" s="779"/>
      <c r="F4641" s="778"/>
      <c r="G4641" s="777"/>
      <c r="H4641" s="776"/>
      <c r="I4641" s="776"/>
      <c r="J4641" s="776"/>
      <c r="K4641" s="776"/>
      <c r="L4641" s="776"/>
      <c r="M4641" s="776"/>
      <c r="N4641" s="776"/>
      <c r="O4641" s="776"/>
      <c r="P4641" s="776"/>
      <c r="Q4641" s="776"/>
      <c r="R4641" s="776"/>
      <c r="S4641" s="776"/>
      <c r="T4641" s="776"/>
      <c r="U4641" s="776"/>
      <c r="V4641" s="46"/>
      <c r="W4641" s="46"/>
      <c r="X4641" s="775"/>
      <c r="Y4641" s="775"/>
      <c r="Z4641" s="775"/>
      <c r="AA4641" s="775"/>
      <c r="AB4641" s="775"/>
    </row>
    <row r="4642" spans="1:28" s="43" customFormat="1" x14ac:dyDescent="0.2">
      <c r="A4642" s="776"/>
      <c r="B4642" s="780"/>
      <c r="D4642" s="779"/>
      <c r="E4642" s="779"/>
      <c r="F4642" s="778"/>
      <c r="G4642" s="777"/>
      <c r="H4642" s="776"/>
      <c r="I4642" s="776"/>
      <c r="J4642" s="776"/>
      <c r="K4642" s="776"/>
      <c r="L4642" s="776"/>
      <c r="M4642" s="776"/>
      <c r="N4642" s="776"/>
      <c r="O4642" s="776"/>
      <c r="P4642" s="776"/>
      <c r="Q4642" s="776"/>
      <c r="R4642" s="776"/>
      <c r="S4642" s="776"/>
      <c r="T4642" s="776"/>
      <c r="U4642" s="776"/>
      <c r="V4642" s="46"/>
      <c r="W4642" s="46"/>
      <c r="X4642" s="775"/>
      <c r="Y4642" s="775"/>
      <c r="Z4642" s="775"/>
      <c r="AA4642" s="775"/>
      <c r="AB4642" s="775"/>
    </row>
    <row r="4643" spans="1:28" s="43" customFormat="1" x14ac:dyDescent="0.2">
      <c r="A4643" s="776"/>
      <c r="B4643" s="780"/>
      <c r="D4643" s="779"/>
      <c r="E4643" s="779"/>
      <c r="F4643" s="778"/>
      <c r="G4643" s="777"/>
      <c r="H4643" s="776"/>
      <c r="I4643" s="776"/>
      <c r="J4643" s="776"/>
      <c r="K4643" s="776"/>
      <c r="L4643" s="776"/>
      <c r="M4643" s="776"/>
      <c r="N4643" s="776"/>
      <c r="O4643" s="776"/>
      <c r="P4643" s="776"/>
      <c r="Q4643" s="776"/>
      <c r="R4643" s="776"/>
      <c r="S4643" s="776"/>
      <c r="T4643" s="776"/>
      <c r="U4643" s="776"/>
      <c r="V4643" s="46"/>
      <c r="W4643" s="46"/>
      <c r="X4643" s="775"/>
      <c r="Y4643" s="775"/>
      <c r="Z4643" s="775"/>
      <c r="AA4643" s="775"/>
      <c r="AB4643" s="775"/>
    </row>
    <row r="4644" spans="1:28" s="43" customFormat="1" x14ac:dyDescent="0.2">
      <c r="A4644" s="776"/>
      <c r="B4644" s="780"/>
      <c r="D4644" s="779"/>
      <c r="E4644" s="779"/>
      <c r="F4644" s="778"/>
      <c r="G4644" s="777"/>
      <c r="H4644" s="776"/>
      <c r="I4644" s="776"/>
      <c r="J4644" s="776"/>
      <c r="K4644" s="776"/>
      <c r="L4644" s="776"/>
      <c r="M4644" s="776"/>
      <c r="N4644" s="776"/>
      <c r="O4644" s="776"/>
      <c r="P4644" s="776"/>
      <c r="Q4644" s="776"/>
      <c r="R4644" s="776"/>
      <c r="S4644" s="776"/>
      <c r="T4644" s="776"/>
      <c r="U4644" s="776"/>
      <c r="V4644" s="46"/>
      <c r="W4644" s="46"/>
      <c r="X4644" s="775"/>
      <c r="Y4644" s="775"/>
      <c r="Z4644" s="775"/>
      <c r="AA4644" s="775"/>
      <c r="AB4644" s="775"/>
    </row>
    <row r="4645" spans="1:28" s="43" customFormat="1" x14ac:dyDescent="0.2">
      <c r="A4645" s="776"/>
      <c r="B4645" s="780"/>
      <c r="D4645" s="779"/>
      <c r="E4645" s="779"/>
      <c r="F4645" s="778"/>
      <c r="G4645" s="777"/>
      <c r="H4645" s="776"/>
      <c r="I4645" s="776"/>
      <c r="J4645" s="776"/>
      <c r="K4645" s="776"/>
      <c r="L4645" s="776"/>
      <c r="M4645" s="776"/>
      <c r="N4645" s="776"/>
      <c r="O4645" s="776"/>
      <c r="P4645" s="776"/>
      <c r="Q4645" s="776"/>
      <c r="R4645" s="776"/>
      <c r="S4645" s="776"/>
      <c r="T4645" s="776"/>
      <c r="U4645" s="776"/>
      <c r="V4645" s="46"/>
      <c r="W4645" s="46"/>
      <c r="X4645" s="775"/>
      <c r="Y4645" s="775"/>
      <c r="Z4645" s="775"/>
      <c r="AA4645" s="775"/>
      <c r="AB4645" s="775"/>
    </row>
    <row r="4646" spans="1:28" s="43" customFormat="1" x14ac:dyDescent="0.2">
      <c r="A4646" s="776"/>
      <c r="B4646" s="780"/>
      <c r="D4646" s="779"/>
      <c r="E4646" s="779"/>
      <c r="F4646" s="778"/>
      <c r="G4646" s="777"/>
      <c r="H4646" s="776"/>
      <c r="I4646" s="776"/>
      <c r="J4646" s="776"/>
      <c r="K4646" s="776"/>
      <c r="L4646" s="776"/>
      <c r="M4646" s="776"/>
      <c r="N4646" s="776"/>
      <c r="O4646" s="776"/>
      <c r="P4646" s="776"/>
      <c r="Q4646" s="776"/>
      <c r="R4646" s="776"/>
      <c r="S4646" s="776"/>
      <c r="T4646" s="776"/>
      <c r="U4646" s="776"/>
      <c r="V4646" s="46"/>
      <c r="W4646" s="46"/>
      <c r="X4646" s="775"/>
      <c r="Y4646" s="775"/>
      <c r="Z4646" s="775"/>
      <c r="AA4646" s="775"/>
      <c r="AB4646" s="775"/>
    </row>
    <row r="4647" spans="1:28" s="43" customFormat="1" x14ac:dyDescent="0.2">
      <c r="A4647" s="776"/>
      <c r="B4647" s="780"/>
      <c r="D4647" s="779"/>
      <c r="E4647" s="779"/>
      <c r="F4647" s="778"/>
      <c r="G4647" s="777"/>
      <c r="H4647" s="776"/>
      <c r="I4647" s="776"/>
      <c r="J4647" s="776"/>
      <c r="K4647" s="776"/>
      <c r="L4647" s="776"/>
      <c r="M4647" s="776"/>
      <c r="N4647" s="776"/>
      <c r="O4647" s="776"/>
      <c r="P4647" s="776"/>
      <c r="Q4647" s="776"/>
      <c r="R4647" s="776"/>
      <c r="S4647" s="776"/>
      <c r="T4647" s="776"/>
      <c r="U4647" s="776"/>
      <c r="V4647" s="46"/>
      <c r="W4647" s="46"/>
      <c r="X4647" s="775"/>
      <c r="Y4647" s="775"/>
      <c r="Z4647" s="775"/>
      <c r="AA4647" s="775"/>
      <c r="AB4647" s="775"/>
    </row>
    <row r="4648" spans="1:28" s="43" customFormat="1" x14ac:dyDescent="0.2">
      <c r="A4648" s="776"/>
      <c r="B4648" s="780"/>
      <c r="D4648" s="779"/>
      <c r="E4648" s="779"/>
      <c r="F4648" s="778"/>
      <c r="G4648" s="777"/>
      <c r="H4648" s="776"/>
      <c r="I4648" s="776"/>
      <c r="J4648" s="776"/>
      <c r="K4648" s="776"/>
      <c r="L4648" s="776"/>
      <c r="M4648" s="776"/>
      <c r="N4648" s="776"/>
      <c r="O4648" s="776"/>
      <c r="P4648" s="776"/>
      <c r="Q4648" s="776"/>
      <c r="R4648" s="776"/>
      <c r="S4648" s="776"/>
      <c r="T4648" s="776"/>
      <c r="U4648" s="776"/>
      <c r="V4648" s="46"/>
      <c r="W4648" s="46"/>
      <c r="X4648" s="775"/>
      <c r="Y4648" s="775"/>
      <c r="Z4648" s="775"/>
      <c r="AA4648" s="775"/>
      <c r="AB4648" s="775"/>
    </row>
    <row r="4649" spans="1:28" s="43" customFormat="1" x14ac:dyDescent="0.2">
      <c r="A4649" s="776"/>
      <c r="B4649" s="780"/>
      <c r="D4649" s="779"/>
      <c r="E4649" s="779"/>
      <c r="F4649" s="778"/>
      <c r="G4649" s="777"/>
      <c r="H4649" s="776"/>
      <c r="I4649" s="776"/>
      <c r="J4649" s="776"/>
      <c r="K4649" s="776"/>
      <c r="L4649" s="776"/>
      <c r="M4649" s="776"/>
      <c r="N4649" s="776"/>
      <c r="O4649" s="776"/>
      <c r="P4649" s="776"/>
      <c r="Q4649" s="776"/>
      <c r="R4649" s="776"/>
      <c r="S4649" s="776"/>
      <c r="T4649" s="776"/>
      <c r="U4649" s="776"/>
      <c r="V4649" s="46"/>
      <c r="W4649" s="46"/>
      <c r="X4649" s="775"/>
      <c r="Y4649" s="775"/>
      <c r="Z4649" s="775"/>
      <c r="AA4649" s="775"/>
      <c r="AB4649" s="775"/>
    </row>
    <row r="4650" spans="1:28" s="43" customFormat="1" x14ac:dyDescent="0.2">
      <c r="A4650" s="776"/>
      <c r="B4650" s="780"/>
      <c r="D4650" s="779"/>
      <c r="E4650" s="779"/>
      <c r="F4650" s="778"/>
      <c r="G4650" s="777"/>
      <c r="H4650" s="776"/>
      <c r="I4650" s="776"/>
      <c r="J4650" s="776"/>
      <c r="K4650" s="776"/>
      <c r="L4650" s="776"/>
      <c r="M4650" s="776"/>
      <c r="N4650" s="776"/>
      <c r="O4650" s="776"/>
      <c r="P4650" s="776"/>
      <c r="Q4650" s="776"/>
      <c r="R4650" s="776"/>
      <c r="S4650" s="776"/>
      <c r="T4650" s="776"/>
      <c r="U4650" s="776"/>
      <c r="V4650" s="46"/>
      <c r="W4650" s="46"/>
      <c r="X4650" s="775"/>
      <c r="Y4650" s="775"/>
      <c r="Z4650" s="775"/>
      <c r="AA4650" s="775"/>
      <c r="AB4650" s="775"/>
    </row>
    <row r="4651" spans="1:28" s="43" customFormat="1" x14ac:dyDescent="0.2">
      <c r="A4651" s="776"/>
      <c r="B4651" s="780"/>
      <c r="D4651" s="779"/>
      <c r="E4651" s="779"/>
      <c r="F4651" s="778"/>
      <c r="G4651" s="777"/>
      <c r="H4651" s="776"/>
      <c r="I4651" s="776"/>
      <c r="J4651" s="776"/>
      <c r="K4651" s="776"/>
      <c r="L4651" s="776"/>
      <c r="M4651" s="776"/>
      <c r="N4651" s="776"/>
      <c r="O4651" s="776"/>
      <c r="P4651" s="776"/>
      <c r="Q4651" s="776"/>
      <c r="R4651" s="776"/>
      <c r="S4651" s="776"/>
      <c r="T4651" s="776"/>
      <c r="U4651" s="776"/>
      <c r="V4651" s="46"/>
      <c r="W4651" s="46"/>
      <c r="X4651" s="775"/>
      <c r="Y4651" s="775"/>
      <c r="Z4651" s="775"/>
      <c r="AA4651" s="775"/>
      <c r="AB4651" s="775"/>
    </row>
    <row r="4652" spans="1:28" s="43" customFormat="1" x14ac:dyDescent="0.2">
      <c r="A4652" s="776"/>
      <c r="B4652" s="780"/>
      <c r="D4652" s="779"/>
      <c r="E4652" s="779"/>
      <c r="F4652" s="778"/>
      <c r="G4652" s="777"/>
      <c r="H4652" s="776"/>
      <c r="I4652" s="776"/>
      <c r="J4652" s="776"/>
      <c r="K4652" s="776"/>
      <c r="L4652" s="776"/>
      <c r="M4652" s="776"/>
      <c r="N4652" s="776"/>
      <c r="O4652" s="776"/>
      <c r="P4652" s="776"/>
      <c r="Q4652" s="776"/>
      <c r="R4652" s="776"/>
      <c r="S4652" s="776"/>
      <c r="T4652" s="776"/>
      <c r="U4652" s="776"/>
      <c r="V4652" s="46"/>
      <c r="W4652" s="46"/>
      <c r="X4652" s="775"/>
      <c r="Y4652" s="775"/>
      <c r="Z4652" s="775"/>
      <c r="AA4652" s="775"/>
      <c r="AB4652" s="775"/>
    </row>
    <row r="4653" spans="1:28" s="43" customFormat="1" x14ac:dyDescent="0.2">
      <c r="A4653" s="776"/>
      <c r="B4653" s="780"/>
      <c r="D4653" s="779"/>
      <c r="E4653" s="779"/>
      <c r="F4653" s="778"/>
      <c r="G4653" s="777"/>
      <c r="H4653" s="776"/>
      <c r="I4653" s="776"/>
      <c r="J4653" s="776"/>
      <c r="K4653" s="776"/>
      <c r="L4653" s="776"/>
      <c r="M4653" s="776"/>
      <c r="N4653" s="776"/>
      <c r="O4653" s="776"/>
      <c r="P4653" s="776"/>
      <c r="Q4653" s="776"/>
      <c r="R4653" s="776"/>
      <c r="S4653" s="776"/>
      <c r="T4653" s="776"/>
      <c r="U4653" s="776"/>
      <c r="V4653" s="46"/>
      <c r="W4653" s="46"/>
      <c r="X4653" s="775"/>
      <c r="Y4653" s="775"/>
      <c r="Z4653" s="775"/>
      <c r="AA4653" s="775"/>
      <c r="AB4653" s="775"/>
    </row>
    <row r="4654" spans="1:28" s="43" customFormat="1" x14ac:dyDescent="0.2">
      <c r="A4654" s="776"/>
      <c r="B4654" s="780"/>
      <c r="D4654" s="779"/>
      <c r="E4654" s="779"/>
      <c r="F4654" s="778"/>
      <c r="G4654" s="777"/>
      <c r="H4654" s="776"/>
      <c r="I4654" s="776"/>
      <c r="J4654" s="776"/>
      <c r="K4654" s="776"/>
      <c r="L4654" s="776"/>
      <c r="M4654" s="776"/>
      <c r="N4654" s="776"/>
      <c r="O4654" s="776"/>
      <c r="P4654" s="776"/>
      <c r="Q4654" s="776"/>
      <c r="R4654" s="776"/>
      <c r="S4654" s="776"/>
      <c r="T4654" s="776"/>
      <c r="U4654" s="776"/>
      <c r="V4654" s="46"/>
      <c r="W4654" s="46"/>
      <c r="X4654" s="775"/>
      <c r="Y4654" s="775"/>
      <c r="Z4654" s="775"/>
      <c r="AA4654" s="775"/>
      <c r="AB4654" s="775"/>
    </row>
    <row r="4655" spans="1:28" s="43" customFormat="1" x14ac:dyDescent="0.2">
      <c r="A4655" s="776"/>
      <c r="B4655" s="780"/>
      <c r="D4655" s="779"/>
      <c r="E4655" s="779"/>
      <c r="F4655" s="778"/>
      <c r="G4655" s="777"/>
      <c r="H4655" s="776"/>
      <c r="I4655" s="776"/>
      <c r="J4655" s="776"/>
      <c r="K4655" s="776"/>
      <c r="L4655" s="776"/>
      <c r="M4655" s="776"/>
      <c r="N4655" s="776"/>
      <c r="O4655" s="776"/>
      <c r="P4655" s="776"/>
      <c r="Q4655" s="776"/>
      <c r="R4655" s="776"/>
      <c r="S4655" s="776"/>
      <c r="T4655" s="776"/>
      <c r="U4655" s="776"/>
      <c r="V4655" s="46"/>
      <c r="W4655" s="46"/>
      <c r="X4655" s="775"/>
      <c r="Y4655" s="775"/>
      <c r="Z4655" s="775"/>
      <c r="AA4655" s="775"/>
      <c r="AB4655" s="775"/>
    </row>
    <row r="4656" spans="1:28" s="43" customFormat="1" x14ac:dyDescent="0.2">
      <c r="A4656" s="776"/>
      <c r="B4656" s="780"/>
      <c r="D4656" s="779"/>
      <c r="E4656" s="779"/>
      <c r="F4656" s="778"/>
      <c r="G4656" s="777"/>
      <c r="H4656" s="776"/>
      <c r="I4656" s="776"/>
      <c r="J4656" s="776"/>
      <c r="K4656" s="776"/>
      <c r="L4656" s="776"/>
      <c r="M4656" s="776"/>
      <c r="N4656" s="776"/>
      <c r="O4656" s="776"/>
      <c r="P4656" s="776"/>
      <c r="Q4656" s="776"/>
      <c r="R4656" s="776"/>
      <c r="S4656" s="776"/>
      <c r="T4656" s="776"/>
      <c r="U4656" s="776"/>
      <c r="V4656" s="46"/>
      <c r="W4656" s="46"/>
      <c r="X4656" s="775"/>
      <c r="Y4656" s="775"/>
      <c r="Z4656" s="775"/>
      <c r="AA4656" s="775"/>
      <c r="AB4656" s="775"/>
    </row>
    <row r="4657" spans="1:28" s="43" customFormat="1" x14ac:dyDescent="0.2">
      <c r="A4657" s="776"/>
      <c r="B4657" s="780"/>
      <c r="D4657" s="779"/>
      <c r="E4657" s="779"/>
      <c r="F4657" s="778"/>
      <c r="G4657" s="777"/>
      <c r="H4657" s="776"/>
      <c r="I4657" s="776"/>
      <c r="J4657" s="776"/>
      <c r="K4657" s="776"/>
      <c r="L4657" s="776"/>
      <c r="M4657" s="776"/>
      <c r="N4657" s="776"/>
      <c r="O4657" s="776"/>
      <c r="P4657" s="776"/>
      <c r="Q4657" s="776"/>
      <c r="R4657" s="776"/>
      <c r="S4657" s="776"/>
      <c r="T4657" s="776"/>
      <c r="U4657" s="776"/>
      <c r="V4657" s="46"/>
      <c r="W4657" s="46"/>
      <c r="X4657" s="775"/>
      <c r="Y4657" s="775"/>
      <c r="Z4657" s="775"/>
      <c r="AA4657" s="775"/>
      <c r="AB4657" s="775"/>
    </row>
    <row r="4658" spans="1:28" s="43" customFormat="1" x14ac:dyDescent="0.2">
      <c r="A4658" s="776"/>
      <c r="B4658" s="780"/>
      <c r="D4658" s="779"/>
      <c r="E4658" s="779"/>
      <c r="F4658" s="778"/>
      <c r="G4658" s="777"/>
      <c r="H4658" s="776"/>
      <c r="I4658" s="776"/>
      <c r="J4658" s="776"/>
      <c r="K4658" s="776"/>
      <c r="L4658" s="776"/>
      <c r="M4658" s="776"/>
      <c r="N4658" s="776"/>
      <c r="O4658" s="776"/>
      <c r="P4658" s="776"/>
      <c r="Q4658" s="776"/>
      <c r="R4658" s="776"/>
      <c r="S4658" s="776"/>
      <c r="T4658" s="776"/>
      <c r="U4658" s="776"/>
      <c r="V4658" s="46"/>
      <c r="W4658" s="46"/>
      <c r="X4658" s="775"/>
      <c r="Y4658" s="775"/>
      <c r="Z4658" s="775"/>
      <c r="AA4658" s="775"/>
      <c r="AB4658" s="775"/>
    </row>
    <row r="4659" spans="1:28" s="43" customFormat="1" x14ac:dyDescent="0.2">
      <c r="A4659" s="776"/>
      <c r="B4659" s="780"/>
      <c r="D4659" s="779"/>
      <c r="E4659" s="779"/>
      <c r="F4659" s="778"/>
      <c r="G4659" s="777"/>
      <c r="H4659" s="776"/>
      <c r="I4659" s="776"/>
      <c r="J4659" s="776"/>
      <c r="K4659" s="776"/>
      <c r="L4659" s="776"/>
      <c r="M4659" s="776"/>
      <c r="N4659" s="776"/>
      <c r="O4659" s="776"/>
      <c r="P4659" s="776"/>
      <c r="Q4659" s="776"/>
      <c r="R4659" s="776"/>
      <c r="S4659" s="776"/>
      <c r="T4659" s="776"/>
      <c r="U4659" s="776"/>
      <c r="V4659" s="46"/>
      <c r="W4659" s="46"/>
      <c r="X4659" s="775"/>
      <c r="Y4659" s="775"/>
      <c r="Z4659" s="775"/>
      <c r="AA4659" s="775"/>
      <c r="AB4659" s="775"/>
    </row>
    <row r="4660" spans="1:28" s="43" customFormat="1" x14ac:dyDescent="0.2">
      <c r="A4660" s="776"/>
      <c r="B4660" s="780"/>
      <c r="D4660" s="779"/>
      <c r="E4660" s="779"/>
      <c r="F4660" s="778"/>
      <c r="G4660" s="777"/>
      <c r="H4660" s="776"/>
      <c r="I4660" s="776"/>
      <c r="J4660" s="776"/>
      <c r="K4660" s="776"/>
      <c r="L4660" s="776"/>
      <c r="M4660" s="776"/>
      <c r="N4660" s="776"/>
      <c r="O4660" s="776"/>
      <c r="P4660" s="776"/>
      <c r="Q4660" s="776"/>
      <c r="R4660" s="776"/>
      <c r="S4660" s="776"/>
      <c r="T4660" s="776"/>
      <c r="U4660" s="776"/>
      <c r="V4660" s="46"/>
      <c r="W4660" s="46"/>
      <c r="X4660" s="775"/>
      <c r="Y4660" s="775"/>
      <c r="Z4660" s="775"/>
      <c r="AA4660" s="775"/>
      <c r="AB4660" s="775"/>
    </row>
    <row r="4661" spans="1:28" s="43" customFormat="1" x14ac:dyDescent="0.2">
      <c r="A4661" s="776"/>
      <c r="B4661" s="780"/>
      <c r="D4661" s="779"/>
      <c r="E4661" s="779"/>
      <c r="F4661" s="778"/>
      <c r="G4661" s="777"/>
      <c r="H4661" s="776"/>
      <c r="I4661" s="776"/>
      <c r="J4661" s="776"/>
      <c r="K4661" s="776"/>
      <c r="L4661" s="776"/>
      <c r="M4661" s="776"/>
      <c r="N4661" s="776"/>
      <c r="O4661" s="776"/>
      <c r="P4661" s="776"/>
      <c r="Q4661" s="776"/>
      <c r="R4661" s="776"/>
      <c r="S4661" s="776"/>
      <c r="T4661" s="776"/>
      <c r="U4661" s="776"/>
      <c r="V4661" s="46"/>
      <c r="W4661" s="46"/>
      <c r="X4661" s="775"/>
      <c r="Y4661" s="775"/>
      <c r="Z4661" s="775"/>
      <c r="AA4661" s="775"/>
      <c r="AB4661" s="775"/>
    </row>
    <row r="4662" spans="1:28" s="43" customFormat="1" x14ac:dyDescent="0.2">
      <c r="A4662" s="776"/>
      <c r="B4662" s="780"/>
      <c r="D4662" s="779"/>
      <c r="E4662" s="779"/>
      <c r="F4662" s="778"/>
      <c r="G4662" s="777"/>
      <c r="H4662" s="776"/>
      <c r="I4662" s="776"/>
      <c r="J4662" s="776"/>
      <c r="K4662" s="776"/>
      <c r="L4662" s="776"/>
      <c r="M4662" s="776"/>
      <c r="N4662" s="776"/>
      <c r="O4662" s="776"/>
      <c r="P4662" s="776"/>
      <c r="Q4662" s="776"/>
      <c r="R4662" s="776"/>
      <c r="S4662" s="776"/>
      <c r="T4662" s="776"/>
      <c r="U4662" s="776"/>
      <c r="V4662" s="46"/>
      <c r="W4662" s="46"/>
      <c r="X4662" s="775"/>
      <c r="Y4662" s="775"/>
      <c r="Z4662" s="775"/>
      <c r="AA4662" s="775"/>
      <c r="AB4662" s="775"/>
    </row>
    <row r="4663" spans="1:28" s="43" customFormat="1" x14ac:dyDescent="0.2">
      <c r="A4663" s="776"/>
      <c r="B4663" s="780"/>
      <c r="D4663" s="779"/>
      <c r="E4663" s="779"/>
      <c r="F4663" s="778"/>
      <c r="G4663" s="777"/>
      <c r="H4663" s="776"/>
      <c r="I4663" s="776"/>
      <c r="J4663" s="776"/>
      <c r="K4663" s="776"/>
      <c r="L4663" s="776"/>
      <c r="M4663" s="776"/>
      <c r="N4663" s="776"/>
      <c r="O4663" s="776"/>
      <c r="P4663" s="776"/>
      <c r="Q4663" s="776"/>
      <c r="R4663" s="776"/>
      <c r="S4663" s="776"/>
      <c r="T4663" s="776"/>
      <c r="U4663" s="776"/>
      <c r="V4663" s="46"/>
      <c r="W4663" s="46"/>
      <c r="X4663" s="775"/>
      <c r="Y4663" s="775"/>
      <c r="Z4663" s="775"/>
      <c r="AA4663" s="775"/>
      <c r="AB4663" s="775"/>
    </row>
    <row r="4664" spans="1:28" s="43" customFormat="1" x14ac:dyDescent="0.2">
      <c r="A4664" s="776"/>
      <c r="B4664" s="780"/>
      <c r="D4664" s="779"/>
      <c r="E4664" s="779"/>
      <c r="F4664" s="778"/>
      <c r="G4664" s="777"/>
      <c r="H4664" s="776"/>
      <c r="I4664" s="776"/>
      <c r="J4664" s="776"/>
      <c r="K4664" s="776"/>
      <c r="L4664" s="776"/>
      <c r="M4664" s="776"/>
      <c r="N4664" s="776"/>
      <c r="O4664" s="776"/>
      <c r="P4664" s="776"/>
      <c r="Q4664" s="776"/>
      <c r="R4664" s="776"/>
      <c r="S4664" s="776"/>
      <c r="T4664" s="776"/>
      <c r="U4664" s="776"/>
      <c r="V4664" s="46"/>
      <c r="W4664" s="46"/>
      <c r="X4664" s="775"/>
      <c r="Y4664" s="775"/>
      <c r="Z4664" s="775"/>
      <c r="AA4664" s="775"/>
      <c r="AB4664" s="775"/>
    </row>
    <row r="4665" spans="1:28" s="43" customFormat="1" x14ac:dyDescent="0.2">
      <c r="A4665" s="776"/>
      <c r="B4665" s="780"/>
      <c r="D4665" s="779"/>
      <c r="E4665" s="779"/>
      <c r="F4665" s="778"/>
      <c r="G4665" s="777"/>
      <c r="H4665" s="776"/>
      <c r="I4665" s="776"/>
      <c r="J4665" s="776"/>
      <c r="K4665" s="776"/>
      <c r="L4665" s="776"/>
      <c r="M4665" s="776"/>
      <c r="N4665" s="776"/>
      <c r="O4665" s="776"/>
      <c r="P4665" s="776"/>
      <c r="Q4665" s="776"/>
      <c r="R4665" s="776"/>
      <c r="S4665" s="776"/>
      <c r="T4665" s="776"/>
      <c r="U4665" s="776"/>
      <c r="V4665" s="46"/>
      <c r="W4665" s="46"/>
      <c r="X4665" s="775"/>
      <c r="Y4665" s="775"/>
      <c r="Z4665" s="775"/>
      <c r="AA4665" s="775"/>
      <c r="AB4665" s="775"/>
    </row>
    <row r="4666" spans="1:28" s="43" customFormat="1" x14ac:dyDescent="0.2">
      <c r="A4666" s="776"/>
      <c r="B4666" s="780"/>
      <c r="D4666" s="779"/>
      <c r="E4666" s="779"/>
      <c r="F4666" s="778"/>
      <c r="G4666" s="777"/>
      <c r="H4666" s="776"/>
      <c r="I4666" s="776"/>
      <c r="J4666" s="776"/>
      <c r="K4666" s="776"/>
      <c r="L4666" s="776"/>
      <c r="M4666" s="776"/>
      <c r="N4666" s="776"/>
      <c r="O4666" s="776"/>
      <c r="P4666" s="776"/>
      <c r="Q4666" s="776"/>
      <c r="R4666" s="776"/>
      <c r="S4666" s="776"/>
      <c r="T4666" s="776"/>
      <c r="U4666" s="776"/>
      <c r="V4666" s="46"/>
      <c r="W4666" s="46"/>
      <c r="X4666" s="775"/>
      <c r="Y4666" s="775"/>
      <c r="Z4666" s="775"/>
      <c r="AA4666" s="775"/>
      <c r="AB4666" s="775"/>
    </row>
    <row r="4667" spans="1:28" s="43" customFormat="1" x14ac:dyDescent="0.2">
      <c r="A4667" s="776"/>
      <c r="B4667" s="780"/>
      <c r="D4667" s="779"/>
      <c r="E4667" s="779"/>
      <c r="F4667" s="778"/>
      <c r="G4667" s="777"/>
      <c r="H4667" s="776"/>
      <c r="I4667" s="776"/>
      <c r="J4667" s="776"/>
      <c r="K4667" s="776"/>
      <c r="L4667" s="776"/>
      <c r="M4667" s="776"/>
      <c r="N4667" s="776"/>
      <c r="O4667" s="776"/>
      <c r="P4667" s="776"/>
      <c r="Q4667" s="776"/>
      <c r="R4667" s="776"/>
      <c r="S4667" s="776"/>
      <c r="T4667" s="776"/>
      <c r="U4667" s="776"/>
      <c r="V4667" s="46"/>
      <c r="W4667" s="46"/>
      <c r="X4667" s="775"/>
      <c r="Y4667" s="775"/>
      <c r="Z4667" s="775"/>
      <c r="AA4667" s="775"/>
      <c r="AB4667" s="775"/>
    </row>
    <row r="4668" spans="1:28" s="43" customFormat="1" x14ac:dyDescent="0.2">
      <c r="A4668" s="776"/>
      <c r="B4668" s="780"/>
      <c r="D4668" s="779"/>
      <c r="E4668" s="779"/>
      <c r="F4668" s="778"/>
      <c r="G4668" s="777"/>
      <c r="H4668" s="776"/>
      <c r="I4668" s="776"/>
      <c r="J4668" s="776"/>
      <c r="K4668" s="776"/>
      <c r="L4668" s="776"/>
      <c r="M4668" s="776"/>
      <c r="N4668" s="776"/>
      <c r="O4668" s="776"/>
      <c r="P4668" s="776"/>
      <c r="Q4668" s="776"/>
      <c r="R4668" s="776"/>
      <c r="S4668" s="776"/>
      <c r="T4668" s="776"/>
      <c r="U4668" s="776"/>
      <c r="V4668" s="46"/>
      <c r="W4668" s="46"/>
      <c r="X4668" s="775"/>
      <c r="Y4668" s="775"/>
      <c r="Z4668" s="775"/>
      <c r="AA4668" s="775"/>
      <c r="AB4668" s="775"/>
    </row>
    <row r="4669" spans="1:28" s="43" customFormat="1" x14ac:dyDescent="0.2">
      <c r="A4669" s="776"/>
      <c r="B4669" s="780"/>
      <c r="D4669" s="779"/>
      <c r="E4669" s="779"/>
      <c r="F4669" s="778"/>
      <c r="G4669" s="777"/>
      <c r="H4669" s="776"/>
      <c r="I4669" s="776"/>
      <c r="J4669" s="776"/>
      <c r="K4669" s="776"/>
      <c r="L4669" s="776"/>
      <c r="M4669" s="776"/>
      <c r="N4669" s="776"/>
      <c r="O4669" s="776"/>
      <c r="P4669" s="776"/>
      <c r="Q4669" s="776"/>
      <c r="R4669" s="776"/>
      <c r="S4669" s="776"/>
      <c r="T4669" s="776"/>
      <c r="U4669" s="776"/>
      <c r="V4669" s="46"/>
      <c r="W4669" s="46"/>
      <c r="X4669" s="775"/>
      <c r="Y4669" s="775"/>
      <c r="Z4669" s="775"/>
      <c r="AA4669" s="775"/>
      <c r="AB4669" s="775"/>
    </row>
    <row r="4670" spans="1:28" s="43" customFormat="1" x14ac:dyDescent="0.2">
      <c r="A4670" s="776"/>
      <c r="B4670" s="780"/>
      <c r="D4670" s="779"/>
      <c r="E4670" s="779"/>
      <c r="F4670" s="778"/>
      <c r="G4670" s="777"/>
      <c r="H4670" s="776"/>
      <c r="I4670" s="776"/>
      <c r="J4670" s="776"/>
      <c r="K4670" s="776"/>
      <c r="L4670" s="776"/>
      <c r="M4670" s="776"/>
      <c r="N4670" s="776"/>
      <c r="O4670" s="776"/>
      <c r="P4670" s="776"/>
      <c r="Q4670" s="776"/>
      <c r="R4670" s="776"/>
      <c r="S4670" s="776"/>
      <c r="T4670" s="776"/>
      <c r="U4670" s="776"/>
      <c r="V4670" s="46"/>
      <c r="W4670" s="46"/>
      <c r="X4670" s="775"/>
      <c r="Y4670" s="775"/>
      <c r="Z4670" s="775"/>
      <c r="AA4670" s="775"/>
      <c r="AB4670" s="775"/>
    </row>
    <row r="4671" spans="1:28" s="43" customFormat="1" x14ac:dyDescent="0.2">
      <c r="A4671" s="776"/>
      <c r="B4671" s="780"/>
      <c r="D4671" s="779"/>
      <c r="E4671" s="779"/>
      <c r="F4671" s="778"/>
      <c r="G4671" s="777"/>
      <c r="H4671" s="776"/>
      <c r="I4671" s="776"/>
      <c r="J4671" s="776"/>
      <c r="K4671" s="776"/>
      <c r="L4671" s="776"/>
      <c r="M4671" s="776"/>
      <c r="N4671" s="776"/>
      <c r="O4671" s="776"/>
      <c r="P4671" s="776"/>
      <c r="Q4671" s="776"/>
      <c r="R4671" s="776"/>
      <c r="S4671" s="776"/>
      <c r="T4671" s="776"/>
      <c r="U4671" s="776"/>
      <c r="V4671" s="46"/>
      <c r="W4671" s="46"/>
      <c r="X4671" s="775"/>
      <c r="Y4671" s="775"/>
      <c r="Z4671" s="775"/>
      <c r="AA4671" s="775"/>
      <c r="AB4671" s="775"/>
    </row>
    <row r="4672" spans="1:28" s="43" customFormat="1" x14ac:dyDescent="0.2">
      <c r="A4672" s="776"/>
      <c r="B4672" s="780"/>
      <c r="D4672" s="779"/>
      <c r="E4672" s="779"/>
      <c r="F4672" s="778"/>
      <c r="G4672" s="777"/>
      <c r="H4672" s="776"/>
      <c r="I4672" s="776"/>
      <c r="J4672" s="776"/>
      <c r="K4672" s="776"/>
      <c r="L4672" s="776"/>
      <c r="M4672" s="776"/>
      <c r="N4672" s="776"/>
      <c r="O4672" s="776"/>
      <c r="P4672" s="776"/>
      <c r="Q4672" s="776"/>
      <c r="R4672" s="776"/>
      <c r="S4672" s="776"/>
      <c r="T4672" s="776"/>
      <c r="U4672" s="776"/>
      <c r="V4672" s="46"/>
      <c r="W4672" s="46"/>
      <c r="X4672" s="775"/>
      <c r="Y4672" s="775"/>
      <c r="Z4672" s="775"/>
      <c r="AA4672" s="775"/>
      <c r="AB4672" s="775"/>
    </row>
    <row r="4673" spans="1:28" s="43" customFormat="1" x14ac:dyDescent="0.2">
      <c r="A4673" s="776"/>
      <c r="B4673" s="780"/>
      <c r="D4673" s="779"/>
      <c r="E4673" s="779"/>
      <c r="F4673" s="778"/>
      <c r="G4673" s="777"/>
      <c r="H4673" s="776"/>
      <c r="I4673" s="776"/>
      <c r="J4673" s="776"/>
      <c r="K4673" s="776"/>
      <c r="L4673" s="776"/>
      <c r="M4673" s="776"/>
      <c r="N4673" s="776"/>
      <c r="O4673" s="776"/>
      <c r="P4673" s="776"/>
      <c r="Q4673" s="776"/>
      <c r="R4673" s="776"/>
      <c r="S4673" s="776"/>
      <c r="T4673" s="776"/>
      <c r="U4673" s="776"/>
      <c r="V4673" s="46"/>
      <c r="W4673" s="46"/>
      <c r="X4673" s="775"/>
      <c r="Y4673" s="775"/>
      <c r="Z4673" s="775"/>
      <c r="AA4673" s="775"/>
      <c r="AB4673" s="775"/>
    </row>
    <row r="4674" spans="1:28" s="43" customFormat="1" x14ac:dyDescent="0.2">
      <c r="A4674" s="776"/>
      <c r="B4674" s="780"/>
      <c r="D4674" s="779"/>
      <c r="E4674" s="779"/>
      <c r="F4674" s="778"/>
      <c r="G4674" s="777"/>
      <c r="H4674" s="776"/>
      <c r="I4674" s="776"/>
      <c r="J4674" s="776"/>
      <c r="K4674" s="776"/>
      <c r="L4674" s="776"/>
      <c r="M4674" s="776"/>
      <c r="N4674" s="776"/>
      <c r="O4674" s="776"/>
      <c r="P4674" s="776"/>
      <c r="Q4674" s="776"/>
      <c r="R4674" s="776"/>
      <c r="S4674" s="776"/>
      <c r="T4674" s="776"/>
      <c r="U4674" s="776"/>
      <c r="V4674" s="46"/>
      <c r="W4674" s="46"/>
      <c r="X4674" s="775"/>
      <c r="Y4674" s="775"/>
      <c r="Z4674" s="775"/>
      <c r="AA4674" s="775"/>
      <c r="AB4674" s="775"/>
    </row>
    <row r="4675" spans="1:28" s="43" customFormat="1" x14ac:dyDescent="0.2">
      <c r="A4675" s="776"/>
      <c r="B4675" s="780"/>
      <c r="D4675" s="779"/>
      <c r="E4675" s="779"/>
      <c r="F4675" s="778"/>
      <c r="G4675" s="777"/>
      <c r="H4675" s="776"/>
      <c r="I4675" s="776"/>
      <c r="J4675" s="776"/>
      <c r="K4675" s="776"/>
      <c r="L4675" s="776"/>
      <c r="M4675" s="776"/>
      <c r="N4675" s="776"/>
      <c r="O4675" s="776"/>
      <c r="P4675" s="776"/>
      <c r="Q4675" s="776"/>
      <c r="R4675" s="776"/>
      <c r="S4675" s="776"/>
      <c r="T4675" s="776"/>
      <c r="U4675" s="776"/>
      <c r="V4675" s="46"/>
      <c r="W4675" s="46"/>
      <c r="X4675" s="775"/>
      <c r="Y4675" s="775"/>
      <c r="Z4675" s="775"/>
      <c r="AA4675" s="775"/>
      <c r="AB4675" s="775"/>
    </row>
    <row r="4676" spans="1:28" s="43" customFormat="1" x14ac:dyDescent="0.2">
      <c r="A4676" s="776"/>
      <c r="B4676" s="780"/>
      <c r="D4676" s="779"/>
      <c r="E4676" s="779"/>
      <c r="F4676" s="778"/>
      <c r="G4676" s="777"/>
      <c r="H4676" s="776"/>
      <c r="I4676" s="776"/>
      <c r="J4676" s="776"/>
      <c r="K4676" s="776"/>
      <c r="L4676" s="776"/>
      <c r="M4676" s="776"/>
      <c r="N4676" s="776"/>
      <c r="O4676" s="776"/>
      <c r="P4676" s="776"/>
      <c r="Q4676" s="776"/>
      <c r="R4676" s="776"/>
      <c r="S4676" s="776"/>
      <c r="T4676" s="776"/>
      <c r="U4676" s="776"/>
      <c r="V4676" s="46"/>
      <c r="W4676" s="46"/>
      <c r="X4676" s="775"/>
      <c r="Y4676" s="775"/>
      <c r="Z4676" s="775"/>
      <c r="AA4676" s="775"/>
      <c r="AB4676" s="775"/>
    </row>
    <row r="4677" spans="1:28" s="43" customFormat="1" x14ac:dyDescent="0.2">
      <c r="A4677" s="776"/>
      <c r="B4677" s="780"/>
      <c r="D4677" s="779"/>
      <c r="E4677" s="779"/>
      <c r="F4677" s="778"/>
      <c r="G4677" s="777"/>
      <c r="H4677" s="776"/>
      <c r="I4677" s="776"/>
      <c r="J4677" s="776"/>
      <c r="K4677" s="776"/>
      <c r="L4677" s="776"/>
      <c r="M4677" s="776"/>
      <c r="N4677" s="776"/>
      <c r="O4677" s="776"/>
      <c r="P4677" s="776"/>
      <c r="Q4677" s="776"/>
      <c r="R4677" s="776"/>
      <c r="S4677" s="776"/>
      <c r="T4677" s="776"/>
      <c r="U4677" s="776"/>
      <c r="V4677" s="46"/>
      <c r="W4677" s="46"/>
      <c r="X4677" s="775"/>
      <c r="Y4677" s="775"/>
      <c r="Z4677" s="775"/>
      <c r="AA4677" s="775"/>
      <c r="AB4677" s="775"/>
    </row>
    <row r="4678" spans="1:28" s="43" customFormat="1" x14ac:dyDescent="0.2">
      <c r="A4678" s="776"/>
      <c r="B4678" s="780"/>
      <c r="D4678" s="779"/>
      <c r="E4678" s="779"/>
      <c r="F4678" s="778"/>
      <c r="G4678" s="777"/>
      <c r="H4678" s="776"/>
      <c r="I4678" s="776"/>
      <c r="J4678" s="776"/>
      <c r="K4678" s="776"/>
      <c r="L4678" s="776"/>
      <c r="M4678" s="776"/>
      <c r="N4678" s="776"/>
      <c r="O4678" s="776"/>
      <c r="P4678" s="776"/>
      <c r="Q4678" s="776"/>
      <c r="R4678" s="776"/>
      <c r="S4678" s="776"/>
      <c r="T4678" s="776"/>
      <c r="U4678" s="776"/>
      <c r="V4678" s="46"/>
      <c r="W4678" s="46"/>
      <c r="X4678" s="775"/>
      <c r="Y4678" s="775"/>
      <c r="Z4678" s="775"/>
      <c r="AA4678" s="775"/>
      <c r="AB4678" s="775"/>
    </row>
    <row r="4679" spans="1:28" s="43" customFormat="1" x14ac:dyDescent="0.2">
      <c r="A4679" s="776"/>
      <c r="B4679" s="780"/>
      <c r="D4679" s="779"/>
      <c r="E4679" s="779"/>
      <c r="F4679" s="778"/>
      <c r="G4679" s="777"/>
      <c r="H4679" s="776"/>
      <c r="I4679" s="776"/>
      <c r="J4679" s="776"/>
      <c r="K4679" s="776"/>
      <c r="L4679" s="776"/>
      <c r="M4679" s="776"/>
      <c r="N4679" s="776"/>
      <c r="O4679" s="776"/>
      <c r="P4679" s="776"/>
      <c r="Q4679" s="776"/>
      <c r="R4679" s="776"/>
      <c r="S4679" s="776"/>
      <c r="T4679" s="776"/>
      <c r="U4679" s="776"/>
      <c r="V4679" s="46"/>
      <c r="W4679" s="46"/>
      <c r="X4679" s="775"/>
      <c r="Y4679" s="775"/>
      <c r="Z4679" s="775"/>
      <c r="AA4679" s="775"/>
      <c r="AB4679" s="775"/>
    </row>
    <row r="4680" spans="1:28" s="43" customFormat="1" x14ac:dyDescent="0.2">
      <c r="A4680" s="776"/>
      <c r="B4680" s="780"/>
      <c r="D4680" s="779"/>
      <c r="E4680" s="779"/>
      <c r="F4680" s="778"/>
      <c r="G4680" s="777"/>
      <c r="H4680" s="776"/>
      <c r="I4680" s="776"/>
      <c r="J4680" s="776"/>
      <c r="K4680" s="776"/>
      <c r="L4680" s="776"/>
      <c r="M4680" s="776"/>
      <c r="N4680" s="776"/>
      <c r="O4680" s="776"/>
      <c r="P4680" s="776"/>
      <c r="Q4680" s="776"/>
      <c r="R4680" s="776"/>
      <c r="S4680" s="776"/>
      <c r="T4680" s="776"/>
      <c r="U4680" s="776"/>
      <c r="V4680" s="46"/>
      <c r="W4680" s="46"/>
      <c r="X4680" s="775"/>
      <c r="Y4680" s="775"/>
      <c r="Z4680" s="775"/>
      <c r="AA4680" s="775"/>
      <c r="AB4680" s="775"/>
    </row>
    <row r="4681" spans="1:28" s="43" customFormat="1" x14ac:dyDescent="0.2">
      <c r="A4681" s="776"/>
      <c r="B4681" s="780"/>
      <c r="D4681" s="779"/>
      <c r="E4681" s="779"/>
      <c r="F4681" s="778"/>
      <c r="G4681" s="777"/>
      <c r="H4681" s="776"/>
      <c r="I4681" s="776"/>
      <c r="J4681" s="776"/>
      <c r="K4681" s="776"/>
      <c r="L4681" s="776"/>
      <c r="M4681" s="776"/>
      <c r="N4681" s="776"/>
      <c r="O4681" s="776"/>
      <c r="P4681" s="776"/>
      <c r="Q4681" s="776"/>
      <c r="R4681" s="776"/>
      <c r="S4681" s="776"/>
      <c r="T4681" s="776"/>
      <c r="U4681" s="776"/>
      <c r="V4681" s="46"/>
      <c r="W4681" s="46"/>
      <c r="X4681" s="775"/>
      <c r="Y4681" s="775"/>
      <c r="Z4681" s="775"/>
      <c r="AA4681" s="775"/>
      <c r="AB4681" s="775"/>
    </row>
    <row r="4682" spans="1:28" s="43" customFormat="1" x14ac:dyDescent="0.2">
      <c r="A4682" s="776"/>
      <c r="B4682" s="780"/>
      <c r="D4682" s="779"/>
      <c r="E4682" s="779"/>
      <c r="F4682" s="778"/>
      <c r="G4682" s="777"/>
      <c r="H4682" s="776"/>
      <c r="I4682" s="776"/>
      <c r="J4682" s="776"/>
      <c r="K4682" s="776"/>
      <c r="L4682" s="776"/>
      <c r="M4682" s="776"/>
      <c r="N4682" s="776"/>
      <c r="O4682" s="776"/>
      <c r="P4682" s="776"/>
      <c r="Q4682" s="776"/>
      <c r="R4682" s="776"/>
      <c r="S4682" s="776"/>
      <c r="T4682" s="776"/>
      <c r="U4682" s="776"/>
      <c r="V4682" s="46"/>
      <c r="W4682" s="46"/>
      <c r="X4682" s="775"/>
      <c r="Y4682" s="775"/>
      <c r="Z4682" s="775"/>
      <c r="AA4682" s="775"/>
      <c r="AB4682" s="775"/>
    </row>
    <row r="4683" spans="1:28" s="43" customFormat="1" x14ac:dyDescent="0.2">
      <c r="A4683" s="776"/>
      <c r="B4683" s="780"/>
      <c r="D4683" s="779"/>
      <c r="E4683" s="779"/>
      <c r="F4683" s="778"/>
      <c r="G4683" s="777"/>
      <c r="H4683" s="776"/>
      <c r="I4683" s="776"/>
      <c r="J4683" s="776"/>
      <c r="K4683" s="776"/>
      <c r="L4683" s="776"/>
      <c r="M4683" s="776"/>
      <c r="N4683" s="776"/>
      <c r="O4683" s="776"/>
      <c r="P4683" s="776"/>
      <c r="Q4683" s="776"/>
      <c r="R4683" s="776"/>
      <c r="S4683" s="776"/>
      <c r="T4683" s="776"/>
      <c r="U4683" s="776"/>
      <c r="V4683" s="46"/>
      <c r="W4683" s="46"/>
      <c r="X4683" s="775"/>
      <c r="Y4683" s="775"/>
      <c r="Z4683" s="775"/>
      <c r="AA4683" s="775"/>
      <c r="AB4683" s="775"/>
    </row>
    <row r="4684" spans="1:28" s="43" customFormat="1" x14ac:dyDescent="0.2">
      <c r="A4684" s="776"/>
      <c r="B4684" s="780"/>
      <c r="D4684" s="779"/>
      <c r="E4684" s="779"/>
      <c r="F4684" s="778"/>
      <c r="G4684" s="777"/>
      <c r="H4684" s="776"/>
      <c r="I4684" s="776"/>
      <c r="J4684" s="776"/>
      <c r="K4684" s="776"/>
      <c r="L4684" s="776"/>
      <c r="M4684" s="776"/>
      <c r="N4684" s="776"/>
      <c r="O4684" s="776"/>
      <c r="P4684" s="776"/>
      <c r="Q4684" s="776"/>
      <c r="R4684" s="776"/>
      <c r="S4684" s="776"/>
      <c r="T4684" s="776"/>
      <c r="U4684" s="776"/>
      <c r="V4684" s="46"/>
      <c r="W4684" s="46"/>
      <c r="X4684" s="775"/>
      <c r="Y4684" s="775"/>
      <c r="Z4684" s="775"/>
      <c r="AA4684" s="775"/>
      <c r="AB4684" s="775"/>
    </row>
    <row r="4685" spans="1:28" s="43" customFormat="1" x14ac:dyDescent="0.2">
      <c r="A4685" s="776"/>
      <c r="B4685" s="780"/>
      <c r="D4685" s="779"/>
      <c r="E4685" s="779"/>
      <c r="F4685" s="778"/>
      <c r="G4685" s="777"/>
      <c r="H4685" s="776"/>
      <c r="I4685" s="776"/>
      <c r="J4685" s="776"/>
      <c r="K4685" s="776"/>
      <c r="L4685" s="776"/>
      <c r="M4685" s="776"/>
      <c r="N4685" s="776"/>
      <c r="O4685" s="776"/>
      <c r="P4685" s="776"/>
      <c r="Q4685" s="776"/>
      <c r="R4685" s="776"/>
      <c r="S4685" s="776"/>
      <c r="T4685" s="776"/>
      <c r="U4685" s="776"/>
      <c r="V4685" s="46"/>
      <c r="W4685" s="46"/>
      <c r="X4685" s="775"/>
      <c r="Y4685" s="775"/>
      <c r="Z4685" s="775"/>
      <c r="AA4685" s="775"/>
      <c r="AB4685" s="775"/>
    </row>
    <row r="4686" spans="1:28" s="43" customFormat="1" x14ac:dyDescent="0.2">
      <c r="A4686" s="776"/>
      <c r="B4686" s="780"/>
      <c r="D4686" s="779"/>
      <c r="E4686" s="779"/>
      <c r="F4686" s="778"/>
      <c r="G4686" s="777"/>
      <c r="H4686" s="776"/>
      <c r="I4686" s="776"/>
      <c r="J4686" s="776"/>
      <c r="K4686" s="776"/>
      <c r="L4686" s="776"/>
      <c r="M4686" s="776"/>
      <c r="N4686" s="776"/>
      <c r="O4686" s="776"/>
      <c r="P4686" s="776"/>
      <c r="Q4686" s="776"/>
      <c r="R4686" s="776"/>
      <c r="S4686" s="776"/>
      <c r="T4686" s="776"/>
      <c r="U4686" s="776"/>
      <c r="V4686" s="46"/>
      <c r="W4686" s="46"/>
      <c r="X4686" s="775"/>
      <c r="Y4686" s="775"/>
      <c r="Z4686" s="775"/>
      <c r="AA4686" s="775"/>
      <c r="AB4686" s="775"/>
    </row>
    <row r="4687" spans="1:28" s="43" customFormat="1" x14ac:dyDescent="0.2">
      <c r="A4687" s="776"/>
      <c r="B4687" s="780"/>
      <c r="D4687" s="779"/>
      <c r="E4687" s="779"/>
      <c r="F4687" s="778"/>
      <c r="G4687" s="777"/>
      <c r="H4687" s="776"/>
      <c r="I4687" s="776"/>
      <c r="J4687" s="776"/>
      <c r="K4687" s="776"/>
      <c r="L4687" s="776"/>
      <c r="M4687" s="776"/>
      <c r="N4687" s="776"/>
      <c r="O4687" s="776"/>
      <c r="P4687" s="776"/>
      <c r="Q4687" s="776"/>
      <c r="R4687" s="776"/>
      <c r="S4687" s="776"/>
      <c r="T4687" s="776"/>
      <c r="U4687" s="776"/>
      <c r="V4687" s="46"/>
      <c r="W4687" s="46"/>
      <c r="X4687" s="775"/>
      <c r="Y4687" s="775"/>
      <c r="Z4687" s="775"/>
      <c r="AA4687" s="775"/>
      <c r="AB4687" s="775"/>
    </row>
    <row r="4688" spans="1:28" s="43" customFormat="1" x14ac:dyDescent="0.2">
      <c r="A4688" s="776"/>
      <c r="B4688" s="780"/>
      <c r="D4688" s="779"/>
      <c r="E4688" s="779"/>
      <c r="F4688" s="778"/>
      <c r="G4688" s="777"/>
      <c r="H4688" s="776"/>
      <c r="I4688" s="776"/>
      <c r="J4688" s="776"/>
      <c r="K4688" s="776"/>
      <c r="L4688" s="776"/>
      <c r="M4688" s="776"/>
      <c r="N4688" s="776"/>
      <c r="O4688" s="776"/>
      <c r="P4688" s="776"/>
      <c r="Q4688" s="776"/>
      <c r="R4688" s="776"/>
      <c r="S4688" s="776"/>
      <c r="T4688" s="776"/>
      <c r="U4688" s="776"/>
      <c r="V4688" s="46"/>
      <c r="W4688" s="46"/>
      <c r="X4688" s="775"/>
      <c r="Y4688" s="775"/>
      <c r="Z4688" s="775"/>
      <c r="AA4688" s="775"/>
      <c r="AB4688" s="775"/>
    </row>
    <row r="4689" spans="1:28" s="43" customFormat="1" x14ac:dyDescent="0.2">
      <c r="A4689" s="776"/>
      <c r="B4689" s="780"/>
      <c r="D4689" s="779"/>
      <c r="E4689" s="779"/>
      <c r="F4689" s="778"/>
      <c r="G4689" s="777"/>
      <c r="H4689" s="776"/>
      <c r="I4689" s="776"/>
      <c r="J4689" s="776"/>
      <c r="K4689" s="776"/>
      <c r="L4689" s="776"/>
      <c r="M4689" s="776"/>
      <c r="N4689" s="776"/>
      <c r="O4689" s="776"/>
      <c r="P4689" s="776"/>
      <c r="Q4689" s="776"/>
      <c r="R4689" s="776"/>
      <c r="S4689" s="776"/>
      <c r="T4689" s="776"/>
      <c r="U4689" s="776"/>
      <c r="V4689" s="46"/>
      <c r="W4689" s="46"/>
      <c r="X4689" s="775"/>
      <c r="Y4689" s="775"/>
      <c r="Z4689" s="775"/>
      <c r="AA4689" s="775"/>
      <c r="AB4689" s="775"/>
    </row>
    <row r="4690" spans="1:28" s="43" customFormat="1" x14ac:dyDescent="0.2">
      <c r="A4690" s="776"/>
      <c r="B4690" s="780"/>
      <c r="D4690" s="779"/>
      <c r="E4690" s="779"/>
      <c r="F4690" s="778"/>
      <c r="G4690" s="777"/>
      <c r="H4690" s="776"/>
      <c r="I4690" s="776"/>
      <c r="J4690" s="776"/>
      <c r="K4690" s="776"/>
      <c r="L4690" s="776"/>
      <c r="M4690" s="776"/>
      <c r="N4690" s="776"/>
      <c r="O4690" s="776"/>
      <c r="P4690" s="776"/>
      <c r="Q4690" s="776"/>
      <c r="R4690" s="776"/>
      <c r="S4690" s="776"/>
      <c r="T4690" s="776"/>
      <c r="U4690" s="776"/>
      <c r="V4690" s="46"/>
      <c r="W4690" s="46"/>
      <c r="X4690" s="775"/>
      <c r="Y4690" s="775"/>
      <c r="Z4690" s="775"/>
      <c r="AA4690" s="775"/>
      <c r="AB4690" s="775"/>
    </row>
    <row r="4691" spans="1:28" s="43" customFormat="1" x14ac:dyDescent="0.2">
      <c r="A4691" s="776"/>
      <c r="B4691" s="780"/>
      <c r="D4691" s="779"/>
      <c r="E4691" s="779"/>
      <c r="F4691" s="778"/>
      <c r="G4691" s="777"/>
      <c r="H4691" s="776"/>
      <c r="I4691" s="776"/>
      <c r="J4691" s="776"/>
      <c r="K4691" s="776"/>
      <c r="L4691" s="776"/>
      <c r="M4691" s="776"/>
      <c r="N4691" s="776"/>
      <c r="O4691" s="776"/>
      <c r="P4691" s="776"/>
      <c r="Q4691" s="776"/>
      <c r="R4691" s="776"/>
      <c r="S4691" s="776"/>
      <c r="T4691" s="776"/>
      <c r="U4691" s="776"/>
      <c r="V4691" s="46"/>
      <c r="W4691" s="46"/>
      <c r="X4691" s="775"/>
      <c r="Y4691" s="775"/>
      <c r="Z4691" s="775"/>
      <c r="AA4691" s="775"/>
      <c r="AB4691" s="775"/>
    </row>
    <row r="4692" spans="1:28" s="43" customFormat="1" x14ac:dyDescent="0.2">
      <c r="A4692" s="776"/>
      <c r="B4692" s="780"/>
      <c r="D4692" s="779"/>
      <c r="E4692" s="779"/>
      <c r="F4692" s="778"/>
      <c r="G4692" s="777"/>
      <c r="H4692" s="776"/>
      <c r="I4692" s="776"/>
      <c r="J4692" s="776"/>
      <c r="K4692" s="776"/>
      <c r="L4692" s="776"/>
      <c r="M4692" s="776"/>
      <c r="N4692" s="776"/>
      <c r="O4692" s="776"/>
      <c r="P4692" s="776"/>
      <c r="Q4692" s="776"/>
      <c r="R4692" s="776"/>
      <c r="S4692" s="776"/>
      <c r="T4692" s="776"/>
      <c r="U4692" s="776"/>
      <c r="V4692" s="46"/>
      <c r="W4692" s="46"/>
      <c r="X4692" s="775"/>
      <c r="Y4692" s="775"/>
      <c r="Z4692" s="775"/>
      <c r="AA4692" s="775"/>
      <c r="AB4692" s="775"/>
    </row>
    <row r="4693" spans="1:28" s="43" customFormat="1" x14ac:dyDescent="0.2">
      <c r="A4693" s="776"/>
      <c r="B4693" s="780"/>
      <c r="D4693" s="779"/>
      <c r="E4693" s="779"/>
      <c r="F4693" s="778"/>
      <c r="G4693" s="777"/>
      <c r="H4693" s="776"/>
      <c r="I4693" s="776"/>
      <c r="J4693" s="776"/>
      <c r="K4693" s="776"/>
      <c r="L4693" s="776"/>
      <c r="M4693" s="776"/>
      <c r="N4693" s="776"/>
      <c r="O4693" s="776"/>
      <c r="P4693" s="776"/>
      <c r="Q4693" s="776"/>
      <c r="R4693" s="776"/>
      <c r="S4693" s="776"/>
      <c r="T4693" s="776"/>
      <c r="U4693" s="776"/>
      <c r="V4693" s="46"/>
      <c r="W4693" s="46"/>
      <c r="X4693" s="775"/>
      <c r="Y4693" s="775"/>
      <c r="Z4693" s="775"/>
      <c r="AA4693" s="775"/>
      <c r="AB4693" s="775"/>
    </row>
    <row r="4694" spans="1:28" s="43" customFormat="1" x14ac:dyDescent="0.2">
      <c r="A4694" s="776"/>
      <c r="B4694" s="780"/>
      <c r="D4694" s="779"/>
      <c r="E4694" s="779"/>
      <c r="F4694" s="778"/>
      <c r="G4694" s="777"/>
      <c r="H4694" s="776"/>
      <c r="I4694" s="776"/>
      <c r="J4694" s="776"/>
      <c r="K4694" s="776"/>
      <c r="L4694" s="776"/>
      <c r="M4694" s="776"/>
      <c r="N4694" s="776"/>
      <c r="O4694" s="776"/>
      <c r="P4694" s="776"/>
      <c r="Q4694" s="776"/>
      <c r="R4694" s="776"/>
      <c r="S4694" s="776"/>
      <c r="T4694" s="776"/>
      <c r="U4694" s="776"/>
      <c r="V4694" s="46"/>
      <c r="W4694" s="46"/>
      <c r="X4694" s="775"/>
      <c r="Y4694" s="775"/>
      <c r="Z4694" s="775"/>
      <c r="AA4694" s="775"/>
      <c r="AB4694" s="775"/>
    </row>
    <row r="4695" spans="1:28" s="43" customFormat="1" x14ac:dyDescent="0.2">
      <c r="A4695" s="776"/>
      <c r="B4695" s="780"/>
      <c r="D4695" s="779"/>
      <c r="E4695" s="779"/>
      <c r="F4695" s="778"/>
      <c r="G4695" s="777"/>
      <c r="H4695" s="776"/>
      <c r="I4695" s="776"/>
      <c r="J4695" s="776"/>
      <c r="K4695" s="776"/>
      <c r="L4695" s="776"/>
      <c r="M4695" s="776"/>
      <c r="N4695" s="776"/>
      <c r="O4695" s="776"/>
      <c r="P4695" s="776"/>
      <c r="Q4695" s="776"/>
      <c r="R4695" s="776"/>
      <c r="S4695" s="776"/>
      <c r="T4695" s="776"/>
      <c r="U4695" s="776"/>
      <c r="V4695" s="46"/>
      <c r="W4695" s="46"/>
      <c r="X4695" s="775"/>
      <c r="Y4695" s="775"/>
      <c r="Z4695" s="775"/>
      <c r="AA4695" s="775"/>
      <c r="AB4695" s="775"/>
    </row>
    <row r="4696" spans="1:28" s="43" customFormat="1" x14ac:dyDescent="0.2">
      <c r="A4696" s="776"/>
      <c r="B4696" s="780"/>
      <c r="D4696" s="779"/>
      <c r="E4696" s="779"/>
      <c r="F4696" s="778"/>
      <c r="G4696" s="777"/>
      <c r="H4696" s="776"/>
      <c r="I4696" s="776"/>
      <c r="J4696" s="776"/>
      <c r="K4696" s="776"/>
      <c r="L4696" s="776"/>
      <c r="M4696" s="776"/>
      <c r="N4696" s="776"/>
      <c r="O4696" s="776"/>
      <c r="P4696" s="776"/>
      <c r="Q4696" s="776"/>
      <c r="R4696" s="776"/>
      <c r="S4696" s="776"/>
      <c r="T4696" s="776"/>
      <c r="U4696" s="776"/>
      <c r="V4696" s="46"/>
      <c r="W4696" s="46"/>
      <c r="X4696" s="775"/>
      <c r="Y4696" s="775"/>
      <c r="Z4696" s="775"/>
      <c r="AA4696" s="775"/>
      <c r="AB4696" s="775"/>
    </row>
    <row r="4697" spans="1:28" s="43" customFormat="1" x14ac:dyDescent="0.2">
      <c r="A4697" s="776"/>
      <c r="B4697" s="780"/>
      <c r="D4697" s="779"/>
      <c r="E4697" s="779"/>
      <c r="F4697" s="778"/>
      <c r="G4697" s="777"/>
      <c r="H4697" s="776"/>
      <c r="I4697" s="776"/>
      <c r="J4697" s="776"/>
      <c r="K4697" s="776"/>
      <c r="L4697" s="776"/>
      <c r="M4697" s="776"/>
      <c r="N4697" s="776"/>
      <c r="O4697" s="776"/>
      <c r="P4697" s="776"/>
      <c r="Q4697" s="776"/>
      <c r="R4697" s="776"/>
      <c r="S4697" s="776"/>
      <c r="T4697" s="776"/>
      <c r="U4697" s="776"/>
      <c r="V4697" s="46"/>
      <c r="W4697" s="46"/>
      <c r="X4697" s="775"/>
      <c r="Y4697" s="775"/>
      <c r="Z4697" s="775"/>
      <c r="AA4697" s="775"/>
      <c r="AB4697" s="775"/>
    </row>
    <row r="4698" spans="1:28" s="43" customFormat="1" x14ac:dyDescent="0.2">
      <c r="A4698" s="776"/>
      <c r="B4698" s="780"/>
      <c r="D4698" s="779"/>
      <c r="E4698" s="779"/>
      <c r="F4698" s="778"/>
      <c r="G4698" s="777"/>
      <c r="H4698" s="776"/>
      <c r="I4698" s="776"/>
      <c r="J4698" s="776"/>
      <c r="K4698" s="776"/>
      <c r="L4698" s="776"/>
      <c r="M4698" s="776"/>
      <c r="N4698" s="776"/>
      <c r="O4698" s="776"/>
      <c r="P4698" s="776"/>
      <c r="Q4698" s="776"/>
      <c r="R4698" s="776"/>
      <c r="S4698" s="776"/>
      <c r="T4698" s="776"/>
      <c r="U4698" s="776"/>
      <c r="V4698" s="46"/>
      <c r="W4698" s="46"/>
      <c r="X4698" s="775"/>
      <c r="Y4698" s="775"/>
      <c r="Z4698" s="775"/>
      <c r="AA4698" s="775"/>
      <c r="AB4698" s="775"/>
    </row>
    <row r="4699" spans="1:28" s="43" customFormat="1" x14ac:dyDescent="0.2">
      <c r="A4699" s="776"/>
      <c r="B4699" s="780"/>
      <c r="D4699" s="779"/>
      <c r="E4699" s="779"/>
      <c r="F4699" s="778"/>
      <c r="G4699" s="777"/>
      <c r="H4699" s="776"/>
      <c r="I4699" s="776"/>
      <c r="J4699" s="776"/>
      <c r="K4699" s="776"/>
      <c r="L4699" s="776"/>
      <c r="M4699" s="776"/>
      <c r="N4699" s="776"/>
      <c r="O4699" s="776"/>
      <c r="P4699" s="776"/>
      <c r="Q4699" s="776"/>
      <c r="R4699" s="776"/>
      <c r="S4699" s="776"/>
      <c r="T4699" s="776"/>
      <c r="U4699" s="776"/>
      <c r="V4699" s="46"/>
      <c r="W4699" s="46"/>
      <c r="X4699" s="775"/>
      <c r="Y4699" s="775"/>
      <c r="Z4699" s="775"/>
      <c r="AA4699" s="775"/>
      <c r="AB4699" s="775"/>
    </row>
    <row r="4700" spans="1:28" s="43" customFormat="1" x14ac:dyDescent="0.2">
      <c r="A4700" s="776"/>
      <c r="B4700" s="780"/>
      <c r="D4700" s="779"/>
      <c r="E4700" s="779"/>
      <c r="F4700" s="778"/>
      <c r="G4700" s="777"/>
      <c r="H4700" s="776"/>
      <c r="I4700" s="776"/>
      <c r="J4700" s="776"/>
      <c r="K4700" s="776"/>
      <c r="L4700" s="776"/>
      <c r="M4700" s="776"/>
      <c r="N4700" s="776"/>
      <c r="O4700" s="776"/>
      <c r="P4700" s="776"/>
      <c r="Q4700" s="776"/>
      <c r="R4700" s="776"/>
      <c r="S4700" s="776"/>
      <c r="T4700" s="776"/>
      <c r="U4700" s="776"/>
      <c r="V4700" s="46"/>
      <c r="W4700" s="46"/>
      <c r="X4700" s="775"/>
      <c r="Y4700" s="775"/>
      <c r="Z4700" s="775"/>
      <c r="AA4700" s="775"/>
      <c r="AB4700" s="775"/>
    </row>
    <row r="4701" spans="1:28" s="43" customFormat="1" x14ac:dyDescent="0.2">
      <c r="A4701" s="776"/>
      <c r="B4701" s="780"/>
      <c r="D4701" s="779"/>
      <c r="E4701" s="779"/>
      <c r="F4701" s="778"/>
      <c r="G4701" s="777"/>
      <c r="H4701" s="776"/>
      <c r="I4701" s="776"/>
      <c r="J4701" s="776"/>
      <c r="K4701" s="776"/>
      <c r="L4701" s="776"/>
      <c r="M4701" s="776"/>
      <c r="N4701" s="776"/>
      <c r="O4701" s="776"/>
      <c r="P4701" s="776"/>
      <c r="Q4701" s="776"/>
      <c r="R4701" s="776"/>
      <c r="S4701" s="776"/>
      <c r="T4701" s="776"/>
      <c r="U4701" s="776"/>
      <c r="V4701" s="46"/>
      <c r="W4701" s="46"/>
      <c r="X4701" s="775"/>
      <c r="Y4701" s="775"/>
      <c r="Z4701" s="775"/>
      <c r="AA4701" s="775"/>
      <c r="AB4701" s="775"/>
    </row>
    <row r="4702" spans="1:28" s="43" customFormat="1" x14ac:dyDescent="0.2">
      <c r="A4702" s="776"/>
      <c r="B4702" s="780"/>
      <c r="D4702" s="779"/>
      <c r="E4702" s="779"/>
      <c r="F4702" s="778"/>
      <c r="G4702" s="777"/>
      <c r="H4702" s="776"/>
      <c r="I4702" s="776"/>
      <c r="J4702" s="776"/>
      <c r="K4702" s="776"/>
      <c r="L4702" s="776"/>
      <c r="M4702" s="776"/>
      <c r="N4702" s="776"/>
      <c r="O4702" s="776"/>
      <c r="P4702" s="776"/>
      <c r="Q4702" s="776"/>
      <c r="R4702" s="776"/>
      <c r="S4702" s="776"/>
      <c r="T4702" s="776"/>
      <c r="U4702" s="776"/>
      <c r="V4702" s="46"/>
      <c r="W4702" s="46"/>
      <c r="X4702" s="775"/>
      <c r="Y4702" s="775"/>
      <c r="Z4702" s="775"/>
      <c r="AA4702" s="775"/>
      <c r="AB4702" s="775"/>
    </row>
    <row r="4703" spans="1:28" s="43" customFormat="1" x14ac:dyDescent="0.2">
      <c r="A4703" s="776"/>
      <c r="B4703" s="780"/>
      <c r="D4703" s="779"/>
      <c r="E4703" s="779"/>
      <c r="F4703" s="778"/>
      <c r="G4703" s="777"/>
      <c r="H4703" s="776"/>
      <c r="I4703" s="776"/>
      <c r="J4703" s="776"/>
      <c r="K4703" s="776"/>
      <c r="L4703" s="776"/>
      <c r="M4703" s="776"/>
      <c r="N4703" s="776"/>
      <c r="O4703" s="776"/>
      <c r="P4703" s="776"/>
      <c r="Q4703" s="776"/>
      <c r="R4703" s="776"/>
      <c r="S4703" s="776"/>
      <c r="T4703" s="776"/>
      <c r="U4703" s="776"/>
      <c r="V4703" s="46"/>
      <c r="W4703" s="46"/>
      <c r="X4703" s="775"/>
      <c r="Y4703" s="775"/>
      <c r="Z4703" s="775"/>
      <c r="AA4703" s="775"/>
      <c r="AB4703" s="775"/>
    </row>
    <row r="4704" spans="1:28" s="43" customFormat="1" x14ac:dyDescent="0.2">
      <c r="A4704" s="776"/>
      <c r="B4704" s="780"/>
      <c r="D4704" s="779"/>
      <c r="E4704" s="779"/>
      <c r="F4704" s="778"/>
      <c r="G4704" s="777"/>
      <c r="H4704" s="776"/>
      <c r="I4704" s="776"/>
      <c r="J4704" s="776"/>
      <c r="K4704" s="776"/>
      <c r="L4704" s="776"/>
      <c r="M4704" s="776"/>
      <c r="N4704" s="776"/>
      <c r="O4704" s="776"/>
      <c r="P4704" s="776"/>
      <c r="Q4704" s="776"/>
      <c r="R4704" s="776"/>
      <c r="S4704" s="776"/>
      <c r="T4704" s="776"/>
      <c r="U4704" s="776"/>
      <c r="V4704" s="46"/>
      <c r="W4704" s="46"/>
      <c r="X4704" s="775"/>
      <c r="Y4704" s="775"/>
      <c r="Z4704" s="775"/>
      <c r="AA4704" s="775"/>
      <c r="AB4704" s="775"/>
    </row>
    <row r="4705" spans="1:28" s="43" customFormat="1" x14ac:dyDescent="0.2">
      <c r="A4705" s="776"/>
      <c r="B4705" s="780"/>
      <c r="D4705" s="779"/>
      <c r="E4705" s="779"/>
      <c r="F4705" s="778"/>
      <c r="G4705" s="777"/>
      <c r="H4705" s="776"/>
      <c r="I4705" s="776"/>
      <c r="J4705" s="776"/>
      <c r="K4705" s="776"/>
      <c r="L4705" s="776"/>
      <c r="M4705" s="776"/>
      <c r="N4705" s="776"/>
      <c r="O4705" s="776"/>
      <c r="P4705" s="776"/>
      <c r="Q4705" s="776"/>
      <c r="R4705" s="776"/>
      <c r="S4705" s="776"/>
      <c r="T4705" s="776"/>
      <c r="U4705" s="776"/>
      <c r="V4705" s="46"/>
      <c r="W4705" s="46"/>
      <c r="X4705" s="775"/>
      <c r="Y4705" s="775"/>
      <c r="Z4705" s="775"/>
      <c r="AA4705" s="775"/>
      <c r="AB4705" s="775"/>
    </row>
    <row r="4706" spans="1:28" s="43" customFormat="1" x14ac:dyDescent="0.2">
      <c r="A4706" s="776"/>
      <c r="B4706" s="780"/>
      <c r="D4706" s="779"/>
      <c r="E4706" s="779"/>
      <c r="F4706" s="778"/>
      <c r="G4706" s="777"/>
      <c r="H4706" s="776"/>
      <c r="I4706" s="776"/>
      <c r="J4706" s="776"/>
      <c r="K4706" s="776"/>
      <c r="L4706" s="776"/>
      <c r="M4706" s="776"/>
      <c r="N4706" s="776"/>
      <c r="O4706" s="776"/>
      <c r="P4706" s="776"/>
      <c r="Q4706" s="776"/>
      <c r="R4706" s="776"/>
      <c r="S4706" s="776"/>
      <c r="T4706" s="776"/>
      <c r="U4706" s="776"/>
      <c r="V4706" s="46"/>
      <c r="W4706" s="46"/>
      <c r="X4706" s="775"/>
      <c r="Y4706" s="775"/>
      <c r="Z4706" s="775"/>
      <c r="AA4706" s="775"/>
      <c r="AB4706" s="775"/>
    </row>
    <row r="4707" spans="1:28" s="43" customFormat="1" x14ac:dyDescent="0.2">
      <c r="A4707" s="776"/>
      <c r="B4707" s="780"/>
      <c r="D4707" s="779"/>
      <c r="E4707" s="779"/>
      <c r="F4707" s="778"/>
      <c r="G4707" s="777"/>
      <c r="H4707" s="776"/>
      <c r="I4707" s="776"/>
      <c r="J4707" s="776"/>
      <c r="K4707" s="776"/>
      <c r="L4707" s="776"/>
      <c r="M4707" s="776"/>
      <c r="N4707" s="776"/>
      <c r="O4707" s="776"/>
      <c r="P4707" s="776"/>
      <c r="Q4707" s="776"/>
      <c r="R4707" s="776"/>
      <c r="S4707" s="776"/>
      <c r="T4707" s="776"/>
      <c r="U4707" s="776"/>
      <c r="V4707" s="46"/>
      <c r="W4707" s="46"/>
      <c r="X4707" s="775"/>
      <c r="Y4707" s="775"/>
      <c r="Z4707" s="775"/>
      <c r="AA4707" s="775"/>
      <c r="AB4707" s="775"/>
    </row>
    <row r="4708" spans="1:28" s="43" customFormat="1" x14ac:dyDescent="0.2">
      <c r="A4708" s="776"/>
      <c r="B4708" s="780"/>
      <c r="D4708" s="779"/>
      <c r="E4708" s="779"/>
      <c r="F4708" s="778"/>
      <c r="G4708" s="777"/>
      <c r="H4708" s="776"/>
      <c r="I4708" s="776"/>
      <c r="J4708" s="776"/>
      <c r="K4708" s="776"/>
      <c r="L4708" s="776"/>
      <c r="M4708" s="776"/>
      <c r="N4708" s="776"/>
      <c r="O4708" s="776"/>
      <c r="P4708" s="776"/>
      <c r="Q4708" s="776"/>
      <c r="R4708" s="776"/>
      <c r="S4708" s="776"/>
      <c r="T4708" s="776"/>
      <c r="U4708" s="776"/>
      <c r="V4708" s="46"/>
      <c r="W4708" s="46"/>
      <c r="X4708" s="775"/>
      <c r="Y4708" s="775"/>
      <c r="Z4708" s="775"/>
      <c r="AA4708" s="775"/>
      <c r="AB4708" s="775"/>
    </row>
    <row r="4709" spans="1:28" s="43" customFormat="1" x14ac:dyDescent="0.2">
      <c r="A4709" s="776"/>
      <c r="B4709" s="780"/>
      <c r="D4709" s="779"/>
      <c r="E4709" s="779"/>
      <c r="F4709" s="778"/>
      <c r="G4709" s="777"/>
      <c r="H4709" s="776"/>
      <c r="I4709" s="776"/>
      <c r="J4709" s="776"/>
      <c r="K4709" s="776"/>
      <c r="L4709" s="776"/>
      <c r="M4709" s="776"/>
      <c r="N4709" s="776"/>
      <c r="O4709" s="776"/>
      <c r="P4709" s="776"/>
      <c r="Q4709" s="776"/>
      <c r="R4709" s="776"/>
      <c r="S4709" s="776"/>
      <c r="T4709" s="776"/>
      <c r="U4709" s="776"/>
      <c r="V4709" s="46"/>
      <c r="W4709" s="46"/>
      <c r="X4709" s="775"/>
      <c r="Y4709" s="775"/>
      <c r="Z4709" s="775"/>
      <c r="AA4709" s="775"/>
      <c r="AB4709" s="775"/>
    </row>
    <row r="4710" spans="1:28" s="43" customFormat="1" x14ac:dyDescent="0.2">
      <c r="A4710" s="776"/>
      <c r="B4710" s="780"/>
      <c r="D4710" s="779"/>
      <c r="E4710" s="779"/>
      <c r="F4710" s="778"/>
      <c r="G4710" s="777"/>
      <c r="H4710" s="776"/>
      <c r="I4710" s="776"/>
      <c r="J4710" s="776"/>
      <c r="K4710" s="776"/>
      <c r="L4710" s="776"/>
      <c r="M4710" s="776"/>
      <c r="N4710" s="776"/>
      <c r="O4710" s="776"/>
      <c r="P4710" s="776"/>
      <c r="Q4710" s="776"/>
      <c r="R4710" s="776"/>
      <c r="S4710" s="776"/>
      <c r="T4710" s="776"/>
      <c r="U4710" s="776"/>
      <c r="V4710" s="46"/>
      <c r="W4710" s="46"/>
      <c r="X4710" s="775"/>
      <c r="Y4710" s="775"/>
      <c r="Z4710" s="775"/>
      <c r="AA4710" s="775"/>
      <c r="AB4710" s="775"/>
    </row>
    <row r="4711" spans="1:28" s="43" customFormat="1" x14ac:dyDescent="0.2">
      <c r="A4711" s="776"/>
      <c r="B4711" s="780"/>
      <c r="D4711" s="779"/>
      <c r="E4711" s="779"/>
      <c r="F4711" s="778"/>
      <c r="G4711" s="777"/>
      <c r="H4711" s="776"/>
      <c r="I4711" s="776"/>
      <c r="J4711" s="776"/>
      <c r="K4711" s="776"/>
      <c r="L4711" s="776"/>
      <c r="M4711" s="776"/>
      <c r="N4711" s="776"/>
      <c r="O4711" s="776"/>
      <c r="P4711" s="776"/>
      <c r="Q4711" s="776"/>
      <c r="R4711" s="776"/>
      <c r="S4711" s="776"/>
      <c r="T4711" s="776"/>
      <c r="U4711" s="776"/>
      <c r="V4711" s="46"/>
      <c r="W4711" s="46"/>
      <c r="X4711" s="775"/>
      <c r="Y4711" s="775"/>
      <c r="Z4711" s="775"/>
      <c r="AA4711" s="775"/>
      <c r="AB4711" s="775"/>
    </row>
    <row r="4712" spans="1:28" s="43" customFormat="1" x14ac:dyDescent="0.2">
      <c r="A4712" s="776"/>
      <c r="B4712" s="780"/>
      <c r="D4712" s="779"/>
      <c r="E4712" s="779"/>
      <c r="F4712" s="778"/>
      <c r="G4712" s="777"/>
      <c r="H4712" s="776"/>
      <c r="I4712" s="776"/>
      <c r="J4712" s="776"/>
      <c r="K4712" s="776"/>
      <c r="L4712" s="776"/>
      <c r="M4712" s="776"/>
      <c r="N4712" s="776"/>
      <c r="O4712" s="776"/>
      <c r="P4712" s="776"/>
      <c r="Q4712" s="776"/>
      <c r="R4712" s="776"/>
      <c r="S4712" s="776"/>
      <c r="T4712" s="776"/>
      <c r="U4712" s="776"/>
      <c r="V4712" s="46"/>
      <c r="W4712" s="46"/>
      <c r="X4712" s="775"/>
      <c r="Y4712" s="775"/>
      <c r="Z4712" s="775"/>
      <c r="AA4712" s="775"/>
      <c r="AB4712" s="775"/>
    </row>
    <row r="4713" spans="1:28" s="43" customFormat="1" x14ac:dyDescent="0.2">
      <c r="A4713" s="776"/>
      <c r="B4713" s="780"/>
      <c r="D4713" s="779"/>
      <c r="E4713" s="779"/>
      <c r="F4713" s="778"/>
      <c r="G4713" s="777"/>
      <c r="H4713" s="776"/>
      <c r="I4713" s="776"/>
      <c r="J4713" s="776"/>
      <c r="K4713" s="776"/>
      <c r="L4713" s="776"/>
      <c r="M4713" s="776"/>
      <c r="N4713" s="776"/>
      <c r="O4713" s="776"/>
      <c r="P4713" s="776"/>
      <c r="Q4713" s="776"/>
      <c r="R4713" s="776"/>
      <c r="S4713" s="776"/>
      <c r="T4713" s="776"/>
      <c r="U4713" s="776"/>
      <c r="V4713" s="46"/>
      <c r="W4713" s="46"/>
      <c r="X4713" s="775"/>
      <c r="Y4713" s="775"/>
      <c r="Z4713" s="775"/>
      <c r="AA4713" s="775"/>
      <c r="AB4713" s="775"/>
    </row>
    <row r="4714" spans="1:28" s="43" customFormat="1" x14ac:dyDescent="0.2">
      <c r="A4714" s="776"/>
      <c r="B4714" s="780"/>
      <c r="D4714" s="779"/>
      <c r="E4714" s="779"/>
      <c r="F4714" s="778"/>
      <c r="G4714" s="777"/>
      <c r="H4714" s="776"/>
      <c r="I4714" s="776"/>
      <c r="J4714" s="776"/>
      <c r="K4714" s="776"/>
      <c r="L4714" s="776"/>
      <c r="M4714" s="776"/>
      <c r="N4714" s="776"/>
      <c r="O4714" s="776"/>
      <c r="P4714" s="776"/>
      <c r="Q4714" s="776"/>
      <c r="R4714" s="776"/>
      <c r="S4714" s="776"/>
      <c r="T4714" s="776"/>
      <c r="U4714" s="776"/>
      <c r="V4714" s="46"/>
      <c r="W4714" s="46"/>
      <c r="X4714" s="775"/>
      <c r="Y4714" s="775"/>
      <c r="Z4714" s="775"/>
      <c r="AA4714" s="775"/>
      <c r="AB4714" s="775"/>
    </row>
    <row r="4715" spans="1:28" s="43" customFormat="1" x14ac:dyDescent="0.2">
      <c r="A4715" s="776"/>
      <c r="B4715" s="780"/>
      <c r="D4715" s="779"/>
      <c r="E4715" s="779"/>
      <c r="F4715" s="778"/>
      <c r="G4715" s="777"/>
      <c r="H4715" s="776"/>
      <c r="I4715" s="776"/>
      <c r="J4715" s="776"/>
      <c r="K4715" s="776"/>
      <c r="L4715" s="776"/>
      <c r="M4715" s="776"/>
      <c r="N4715" s="776"/>
      <c r="O4715" s="776"/>
      <c r="P4715" s="776"/>
      <c r="Q4715" s="776"/>
      <c r="R4715" s="776"/>
      <c r="S4715" s="776"/>
      <c r="T4715" s="776"/>
      <c r="U4715" s="776"/>
      <c r="V4715" s="46"/>
      <c r="W4715" s="46"/>
      <c r="X4715" s="775"/>
      <c r="Y4715" s="775"/>
      <c r="Z4715" s="775"/>
      <c r="AA4715" s="775"/>
      <c r="AB4715" s="775"/>
    </row>
    <row r="4716" spans="1:28" s="43" customFormat="1" x14ac:dyDescent="0.2">
      <c r="A4716" s="776"/>
      <c r="B4716" s="780"/>
      <c r="D4716" s="779"/>
      <c r="E4716" s="779"/>
      <c r="F4716" s="778"/>
      <c r="G4716" s="777"/>
      <c r="H4716" s="776"/>
      <c r="I4716" s="776"/>
      <c r="J4716" s="776"/>
      <c r="K4716" s="776"/>
      <c r="L4716" s="776"/>
      <c r="M4716" s="776"/>
      <c r="N4716" s="776"/>
      <c r="O4716" s="776"/>
      <c r="P4716" s="776"/>
      <c r="Q4716" s="776"/>
      <c r="R4716" s="776"/>
      <c r="S4716" s="776"/>
      <c r="T4716" s="776"/>
      <c r="U4716" s="776"/>
      <c r="V4716" s="46"/>
      <c r="W4716" s="46"/>
      <c r="X4716" s="775"/>
      <c r="Y4716" s="775"/>
      <c r="Z4716" s="775"/>
      <c r="AA4716" s="775"/>
      <c r="AB4716" s="775"/>
    </row>
    <row r="4717" spans="1:28" s="43" customFormat="1" x14ac:dyDescent="0.2">
      <c r="A4717" s="776"/>
      <c r="B4717" s="780"/>
      <c r="D4717" s="779"/>
      <c r="E4717" s="779"/>
      <c r="F4717" s="778"/>
      <c r="G4717" s="777"/>
      <c r="H4717" s="776"/>
      <c r="I4717" s="776"/>
      <c r="J4717" s="776"/>
      <c r="K4717" s="776"/>
      <c r="L4717" s="776"/>
      <c r="M4717" s="776"/>
      <c r="N4717" s="776"/>
      <c r="O4717" s="776"/>
      <c r="P4717" s="776"/>
      <c r="Q4717" s="776"/>
      <c r="R4717" s="776"/>
      <c r="S4717" s="776"/>
      <c r="T4717" s="776"/>
      <c r="U4717" s="776"/>
      <c r="V4717" s="46"/>
      <c r="W4717" s="46"/>
      <c r="X4717" s="775"/>
      <c r="Y4717" s="775"/>
      <c r="Z4717" s="775"/>
      <c r="AA4717" s="775"/>
      <c r="AB4717" s="775"/>
    </row>
    <row r="4718" spans="1:28" s="43" customFormat="1" x14ac:dyDescent="0.2">
      <c r="A4718" s="776"/>
      <c r="B4718" s="780"/>
      <c r="D4718" s="779"/>
      <c r="E4718" s="779"/>
      <c r="F4718" s="778"/>
      <c r="G4718" s="777"/>
      <c r="H4718" s="776"/>
      <c r="I4718" s="776"/>
      <c r="J4718" s="776"/>
      <c r="K4718" s="776"/>
      <c r="L4718" s="776"/>
      <c r="M4718" s="776"/>
      <c r="N4718" s="776"/>
      <c r="O4718" s="776"/>
      <c r="P4718" s="776"/>
      <c r="Q4718" s="776"/>
      <c r="R4718" s="776"/>
      <c r="S4718" s="776"/>
      <c r="T4718" s="776"/>
      <c r="U4718" s="776"/>
      <c r="V4718" s="46"/>
      <c r="W4718" s="46"/>
      <c r="X4718" s="775"/>
      <c r="Y4718" s="775"/>
      <c r="Z4718" s="775"/>
      <c r="AA4718" s="775"/>
      <c r="AB4718" s="775"/>
    </row>
    <row r="4719" spans="1:28" s="43" customFormat="1" x14ac:dyDescent="0.2">
      <c r="A4719" s="776"/>
      <c r="B4719" s="780"/>
      <c r="D4719" s="779"/>
      <c r="E4719" s="779"/>
      <c r="F4719" s="778"/>
      <c r="G4719" s="777"/>
      <c r="H4719" s="776"/>
      <c r="I4719" s="776"/>
      <c r="J4719" s="776"/>
      <c r="K4719" s="776"/>
      <c r="L4719" s="776"/>
      <c r="M4719" s="776"/>
      <c r="N4719" s="776"/>
      <c r="O4719" s="776"/>
      <c r="P4719" s="776"/>
      <c r="Q4719" s="776"/>
      <c r="R4719" s="776"/>
      <c r="S4719" s="776"/>
      <c r="T4719" s="776"/>
      <c r="U4719" s="776"/>
      <c r="V4719" s="46"/>
      <c r="W4719" s="46"/>
      <c r="X4719" s="775"/>
      <c r="Y4719" s="775"/>
      <c r="Z4719" s="775"/>
      <c r="AA4719" s="775"/>
      <c r="AB4719" s="775"/>
    </row>
    <row r="4720" spans="1:28" s="43" customFormat="1" x14ac:dyDescent="0.2">
      <c r="A4720" s="776"/>
      <c r="B4720" s="780"/>
      <c r="D4720" s="779"/>
      <c r="E4720" s="779"/>
      <c r="F4720" s="778"/>
      <c r="G4720" s="777"/>
      <c r="H4720" s="776"/>
      <c r="I4720" s="776"/>
      <c r="J4720" s="776"/>
      <c r="K4720" s="776"/>
      <c r="L4720" s="776"/>
      <c r="M4720" s="776"/>
      <c r="N4720" s="776"/>
      <c r="O4720" s="776"/>
      <c r="P4720" s="776"/>
      <c r="Q4720" s="776"/>
      <c r="R4720" s="776"/>
      <c r="S4720" s="776"/>
      <c r="T4720" s="776"/>
      <c r="U4720" s="776"/>
      <c r="V4720" s="46"/>
      <c r="W4720" s="46"/>
      <c r="X4720" s="775"/>
      <c r="Y4720" s="775"/>
      <c r="Z4720" s="775"/>
      <c r="AA4720" s="775"/>
      <c r="AB4720" s="775"/>
    </row>
    <row r="4721" spans="1:28" s="43" customFormat="1" x14ac:dyDescent="0.2">
      <c r="A4721" s="776"/>
      <c r="B4721" s="780"/>
      <c r="D4721" s="779"/>
      <c r="E4721" s="779"/>
      <c r="F4721" s="778"/>
      <c r="G4721" s="777"/>
      <c r="H4721" s="776"/>
      <c r="I4721" s="776"/>
      <c r="J4721" s="776"/>
      <c r="K4721" s="776"/>
      <c r="L4721" s="776"/>
      <c r="M4721" s="776"/>
      <c r="N4721" s="776"/>
      <c r="O4721" s="776"/>
      <c r="P4721" s="776"/>
      <c r="Q4721" s="776"/>
      <c r="R4721" s="776"/>
      <c r="S4721" s="776"/>
      <c r="T4721" s="776"/>
      <c r="U4721" s="776"/>
      <c r="V4721" s="46"/>
      <c r="W4721" s="46"/>
      <c r="X4721" s="775"/>
      <c r="Y4721" s="775"/>
      <c r="Z4721" s="775"/>
      <c r="AA4721" s="775"/>
      <c r="AB4721" s="775"/>
    </row>
    <row r="4722" spans="1:28" s="43" customFormat="1" x14ac:dyDescent="0.2">
      <c r="A4722" s="776"/>
      <c r="B4722" s="780"/>
      <c r="D4722" s="779"/>
      <c r="E4722" s="779"/>
      <c r="F4722" s="778"/>
      <c r="G4722" s="777"/>
      <c r="H4722" s="776"/>
      <c r="I4722" s="776"/>
      <c r="J4722" s="776"/>
      <c r="K4722" s="776"/>
      <c r="L4722" s="776"/>
      <c r="M4722" s="776"/>
      <c r="N4722" s="776"/>
      <c r="O4722" s="776"/>
      <c r="P4722" s="776"/>
      <c r="Q4722" s="776"/>
      <c r="R4722" s="776"/>
      <c r="S4722" s="776"/>
      <c r="T4722" s="776"/>
      <c r="U4722" s="776"/>
      <c r="V4722" s="46"/>
      <c r="W4722" s="46"/>
      <c r="X4722" s="775"/>
      <c r="Y4722" s="775"/>
      <c r="Z4722" s="775"/>
      <c r="AA4722" s="775"/>
      <c r="AB4722" s="775"/>
    </row>
    <row r="4723" spans="1:28" s="43" customFormat="1" x14ac:dyDescent="0.2">
      <c r="A4723" s="776"/>
      <c r="B4723" s="780"/>
      <c r="D4723" s="779"/>
      <c r="E4723" s="779"/>
      <c r="F4723" s="778"/>
      <c r="G4723" s="777"/>
      <c r="H4723" s="776"/>
      <c r="I4723" s="776"/>
      <c r="J4723" s="776"/>
      <c r="K4723" s="776"/>
      <c r="L4723" s="776"/>
      <c r="M4723" s="776"/>
      <c r="N4723" s="776"/>
      <c r="O4723" s="776"/>
      <c r="P4723" s="776"/>
      <c r="Q4723" s="776"/>
      <c r="R4723" s="776"/>
      <c r="S4723" s="776"/>
      <c r="T4723" s="776"/>
      <c r="U4723" s="776"/>
      <c r="V4723" s="46"/>
      <c r="W4723" s="46"/>
      <c r="X4723" s="775"/>
      <c r="Y4723" s="775"/>
      <c r="Z4723" s="775"/>
      <c r="AA4723" s="775"/>
      <c r="AB4723" s="775"/>
    </row>
    <row r="4724" spans="1:28" s="43" customFormat="1" x14ac:dyDescent="0.2">
      <c r="A4724" s="776"/>
      <c r="B4724" s="780"/>
      <c r="D4724" s="779"/>
      <c r="E4724" s="779"/>
      <c r="F4724" s="778"/>
      <c r="G4724" s="777"/>
      <c r="H4724" s="776"/>
      <c r="I4724" s="776"/>
      <c r="J4724" s="776"/>
      <c r="K4724" s="776"/>
      <c r="L4724" s="776"/>
      <c r="M4724" s="776"/>
      <c r="N4724" s="776"/>
      <c r="O4724" s="776"/>
      <c r="P4724" s="776"/>
      <c r="Q4724" s="776"/>
      <c r="R4724" s="776"/>
      <c r="S4724" s="776"/>
      <c r="T4724" s="776"/>
      <c r="U4724" s="776"/>
      <c r="V4724" s="46"/>
      <c r="W4724" s="46"/>
      <c r="X4724" s="775"/>
      <c r="Y4724" s="775"/>
      <c r="Z4724" s="775"/>
      <c r="AA4724" s="775"/>
      <c r="AB4724" s="775"/>
    </row>
    <row r="4725" spans="1:28" s="43" customFormat="1" x14ac:dyDescent="0.2">
      <c r="A4725" s="776"/>
      <c r="B4725" s="780"/>
      <c r="D4725" s="779"/>
      <c r="E4725" s="779"/>
      <c r="F4725" s="778"/>
      <c r="G4725" s="777"/>
      <c r="H4725" s="776"/>
      <c r="I4725" s="776"/>
      <c r="J4725" s="776"/>
      <c r="K4725" s="776"/>
      <c r="L4725" s="776"/>
      <c r="M4725" s="776"/>
      <c r="N4725" s="776"/>
      <c r="O4725" s="776"/>
      <c r="P4725" s="776"/>
      <c r="Q4725" s="776"/>
      <c r="R4725" s="776"/>
      <c r="S4725" s="776"/>
      <c r="T4725" s="776"/>
      <c r="U4725" s="776"/>
      <c r="V4725" s="46"/>
      <c r="W4725" s="46"/>
      <c r="X4725" s="775"/>
      <c r="Y4725" s="775"/>
      <c r="Z4725" s="775"/>
      <c r="AA4725" s="775"/>
      <c r="AB4725" s="775"/>
    </row>
    <row r="4726" spans="1:28" s="43" customFormat="1" x14ac:dyDescent="0.2">
      <c r="A4726" s="776"/>
      <c r="B4726" s="780"/>
      <c r="D4726" s="779"/>
      <c r="E4726" s="779"/>
      <c r="F4726" s="778"/>
      <c r="G4726" s="777"/>
      <c r="H4726" s="776"/>
      <c r="I4726" s="776"/>
      <c r="J4726" s="776"/>
      <c r="K4726" s="776"/>
      <c r="L4726" s="776"/>
      <c r="M4726" s="776"/>
      <c r="N4726" s="776"/>
      <c r="O4726" s="776"/>
      <c r="P4726" s="776"/>
      <c r="Q4726" s="776"/>
      <c r="R4726" s="776"/>
      <c r="S4726" s="776"/>
      <c r="T4726" s="776"/>
      <c r="U4726" s="776"/>
      <c r="V4726" s="46"/>
      <c r="W4726" s="46"/>
      <c r="X4726" s="775"/>
      <c r="Y4726" s="775"/>
      <c r="Z4726" s="775"/>
      <c r="AA4726" s="775"/>
      <c r="AB4726" s="775"/>
    </row>
    <row r="4727" spans="1:28" s="43" customFormat="1" x14ac:dyDescent="0.2">
      <c r="A4727" s="776"/>
      <c r="B4727" s="780"/>
      <c r="D4727" s="779"/>
      <c r="E4727" s="779"/>
      <c r="F4727" s="778"/>
      <c r="G4727" s="777"/>
      <c r="H4727" s="776"/>
      <c r="I4727" s="776"/>
      <c r="J4727" s="776"/>
      <c r="K4727" s="776"/>
      <c r="L4727" s="776"/>
      <c r="M4727" s="776"/>
      <c r="N4727" s="776"/>
      <c r="O4727" s="776"/>
      <c r="P4727" s="776"/>
      <c r="Q4727" s="776"/>
      <c r="R4727" s="776"/>
      <c r="S4727" s="776"/>
      <c r="T4727" s="776"/>
      <c r="U4727" s="776"/>
      <c r="V4727" s="46"/>
      <c r="W4727" s="46"/>
      <c r="X4727" s="775"/>
      <c r="Y4727" s="775"/>
      <c r="Z4727" s="775"/>
      <c r="AA4727" s="775"/>
      <c r="AB4727" s="775"/>
    </row>
    <row r="4728" spans="1:28" s="43" customFormat="1" x14ac:dyDescent="0.2">
      <c r="A4728" s="776"/>
      <c r="B4728" s="780"/>
      <c r="D4728" s="779"/>
      <c r="E4728" s="779"/>
      <c r="F4728" s="778"/>
      <c r="G4728" s="777"/>
      <c r="H4728" s="776"/>
      <c r="I4728" s="776"/>
      <c r="J4728" s="776"/>
      <c r="K4728" s="776"/>
      <c r="L4728" s="776"/>
      <c r="M4728" s="776"/>
      <c r="N4728" s="776"/>
      <c r="O4728" s="776"/>
      <c r="P4728" s="776"/>
      <c r="Q4728" s="776"/>
      <c r="R4728" s="776"/>
      <c r="S4728" s="776"/>
      <c r="T4728" s="776"/>
      <c r="U4728" s="776"/>
      <c r="V4728" s="46"/>
      <c r="W4728" s="46"/>
      <c r="X4728" s="775"/>
      <c r="Y4728" s="775"/>
      <c r="Z4728" s="775"/>
      <c r="AA4728" s="775"/>
      <c r="AB4728" s="775"/>
    </row>
    <row r="4729" spans="1:28" s="43" customFormat="1" x14ac:dyDescent="0.2">
      <c r="A4729" s="776"/>
      <c r="B4729" s="780"/>
      <c r="D4729" s="779"/>
      <c r="E4729" s="779"/>
      <c r="F4729" s="778"/>
      <c r="G4729" s="777"/>
      <c r="H4729" s="776"/>
      <c r="I4729" s="776"/>
      <c r="J4729" s="776"/>
      <c r="K4729" s="776"/>
      <c r="L4729" s="776"/>
      <c r="M4729" s="776"/>
      <c r="N4729" s="776"/>
      <c r="O4729" s="776"/>
      <c r="P4729" s="776"/>
      <c r="Q4729" s="776"/>
      <c r="R4729" s="776"/>
      <c r="S4729" s="776"/>
      <c r="T4729" s="776"/>
      <c r="U4729" s="776"/>
      <c r="V4729" s="46"/>
      <c r="W4729" s="46"/>
      <c r="X4729" s="775"/>
      <c r="Y4729" s="775"/>
      <c r="Z4729" s="775"/>
      <c r="AA4729" s="775"/>
      <c r="AB4729" s="775"/>
    </row>
    <row r="4730" spans="1:28" s="43" customFormat="1" x14ac:dyDescent="0.2">
      <c r="A4730" s="776"/>
      <c r="B4730" s="780"/>
      <c r="D4730" s="779"/>
      <c r="E4730" s="779"/>
      <c r="F4730" s="778"/>
      <c r="G4730" s="777"/>
      <c r="H4730" s="776"/>
      <c r="I4730" s="776"/>
      <c r="J4730" s="776"/>
      <c r="K4730" s="776"/>
      <c r="L4730" s="776"/>
      <c r="M4730" s="776"/>
      <c r="N4730" s="776"/>
      <c r="O4730" s="776"/>
      <c r="P4730" s="776"/>
      <c r="Q4730" s="776"/>
      <c r="R4730" s="776"/>
      <c r="S4730" s="776"/>
      <c r="T4730" s="776"/>
      <c r="U4730" s="776"/>
      <c r="V4730" s="46"/>
      <c r="W4730" s="46"/>
      <c r="X4730" s="775"/>
      <c r="Y4730" s="775"/>
      <c r="Z4730" s="775"/>
      <c r="AA4730" s="775"/>
      <c r="AB4730" s="775"/>
    </row>
    <row r="4731" spans="1:28" s="43" customFormat="1" x14ac:dyDescent="0.2">
      <c r="A4731" s="776"/>
      <c r="B4731" s="780"/>
      <c r="D4731" s="779"/>
      <c r="E4731" s="779"/>
      <c r="F4731" s="778"/>
      <c r="G4731" s="777"/>
      <c r="H4731" s="776"/>
      <c r="I4731" s="776"/>
      <c r="J4731" s="776"/>
      <c r="K4731" s="776"/>
      <c r="L4731" s="776"/>
      <c r="M4731" s="776"/>
      <c r="N4731" s="776"/>
      <c r="O4731" s="776"/>
      <c r="P4731" s="776"/>
      <c r="Q4731" s="776"/>
      <c r="R4731" s="776"/>
      <c r="S4731" s="776"/>
      <c r="T4731" s="776"/>
      <c r="U4731" s="776"/>
      <c r="V4731" s="46"/>
      <c r="W4731" s="46"/>
      <c r="X4731" s="775"/>
      <c r="Y4731" s="775"/>
      <c r="Z4731" s="775"/>
      <c r="AA4731" s="775"/>
      <c r="AB4731" s="775"/>
    </row>
    <row r="4732" spans="1:28" s="43" customFormat="1" x14ac:dyDescent="0.2">
      <c r="A4732" s="776"/>
      <c r="B4732" s="780"/>
      <c r="D4732" s="779"/>
      <c r="E4732" s="779"/>
      <c r="F4732" s="778"/>
      <c r="G4732" s="777"/>
      <c r="H4732" s="776"/>
      <c r="I4732" s="776"/>
      <c r="J4732" s="776"/>
      <c r="K4732" s="776"/>
      <c r="L4732" s="776"/>
      <c r="M4732" s="776"/>
      <c r="N4732" s="776"/>
      <c r="O4732" s="776"/>
      <c r="P4732" s="776"/>
      <c r="Q4732" s="776"/>
      <c r="R4732" s="776"/>
      <c r="S4732" s="776"/>
      <c r="T4732" s="776"/>
      <c r="U4732" s="776"/>
      <c r="V4732" s="46"/>
      <c r="W4732" s="46"/>
      <c r="X4732" s="775"/>
      <c r="Y4732" s="775"/>
      <c r="Z4732" s="775"/>
      <c r="AA4732" s="775"/>
      <c r="AB4732" s="775"/>
    </row>
    <row r="4733" spans="1:28" s="43" customFormat="1" x14ac:dyDescent="0.2">
      <c r="A4733" s="776"/>
      <c r="B4733" s="780"/>
      <c r="D4733" s="779"/>
      <c r="E4733" s="779"/>
      <c r="F4733" s="778"/>
      <c r="G4733" s="777"/>
      <c r="H4733" s="776"/>
      <c r="I4733" s="776"/>
      <c r="J4733" s="776"/>
      <c r="K4733" s="776"/>
      <c r="L4733" s="776"/>
      <c r="M4733" s="776"/>
      <c r="N4733" s="776"/>
      <c r="O4733" s="776"/>
      <c r="P4733" s="776"/>
      <c r="Q4733" s="776"/>
      <c r="R4733" s="776"/>
      <c r="S4733" s="776"/>
      <c r="T4733" s="776"/>
      <c r="U4733" s="776"/>
      <c r="V4733" s="46"/>
      <c r="W4733" s="46"/>
      <c r="X4733" s="775"/>
      <c r="Y4733" s="775"/>
      <c r="Z4733" s="775"/>
      <c r="AA4733" s="775"/>
      <c r="AB4733" s="775"/>
    </row>
    <row r="4734" spans="1:28" s="43" customFormat="1" x14ac:dyDescent="0.2">
      <c r="A4734" s="776"/>
      <c r="B4734" s="780"/>
      <c r="D4734" s="779"/>
      <c r="E4734" s="779"/>
      <c r="F4734" s="778"/>
      <c r="G4734" s="777"/>
      <c r="H4734" s="776"/>
      <c r="I4734" s="776"/>
      <c r="J4734" s="776"/>
      <c r="K4734" s="776"/>
      <c r="L4734" s="776"/>
      <c r="M4734" s="776"/>
      <c r="N4734" s="776"/>
      <c r="O4734" s="776"/>
      <c r="P4734" s="776"/>
      <c r="Q4734" s="776"/>
      <c r="R4734" s="776"/>
      <c r="S4734" s="776"/>
      <c r="T4734" s="776"/>
      <c r="U4734" s="776"/>
      <c r="V4734" s="46"/>
      <c r="W4734" s="46"/>
      <c r="X4734" s="775"/>
      <c r="Y4734" s="775"/>
      <c r="Z4734" s="775"/>
      <c r="AA4734" s="775"/>
      <c r="AB4734" s="775"/>
    </row>
    <row r="4735" spans="1:28" s="43" customFormat="1" x14ac:dyDescent="0.2">
      <c r="A4735" s="776"/>
      <c r="B4735" s="780"/>
      <c r="D4735" s="779"/>
      <c r="E4735" s="779"/>
      <c r="F4735" s="778"/>
      <c r="G4735" s="777"/>
      <c r="H4735" s="776"/>
      <c r="I4735" s="776"/>
      <c r="J4735" s="776"/>
      <c r="K4735" s="776"/>
      <c r="L4735" s="776"/>
      <c r="M4735" s="776"/>
      <c r="N4735" s="776"/>
      <c r="O4735" s="776"/>
      <c r="P4735" s="776"/>
      <c r="Q4735" s="776"/>
      <c r="R4735" s="776"/>
      <c r="S4735" s="776"/>
      <c r="T4735" s="776"/>
      <c r="U4735" s="776"/>
      <c r="V4735" s="46"/>
      <c r="W4735" s="46"/>
      <c r="X4735" s="775"/>
      <c r="Y4735" s="775"/>
      <c r="Z4735" s="775"/>
      <c r="AA4735" s="775"/>
      <c r="AB4735" s="775"/>
    </row>
    <row r="4736" spans="1:28" s="43" customFormat="1" x14ac:dyDescent="0.2">
      <c r="A4736" s="776"/>
      <c r="B4736" s="780"/>
      <c r="D4736" s="779"/>
      <c r="E4736" s="779"/>
      <c r="F4736" s="778"/>
      <c r="G4736" s="777"/>
      <c r="H4736" s="776"/>
      <c r="I4736" s="776"/>
      <c r="J4736" s="776"/>
      <c r="K4736" s="776"/>
      <c r="L4736" s="776"/>
      <c r="M4736" s="776"/>
      <c r="N4736" s="776"/>
      <c r="O4736" s="776"/>
      <c r="P4736" s="776"/>
      <c r="Q4736" s="776"/>
      <c r="R4736" s="776"/>
      <c r="S4736" s="776"/>
      <c r="T4736" s="776"/>
      <c r="U4736" s="776"/>
      <c r="V4736" s="46"/>
      <c r="W4736" s="46"/>
      <c r="X4736" s="775"/>
      <c r="Y4736" s="775"/>
      <c r="Z4736" s="775"/>
      <c r="AA4736" s="775"/>
      <c r="AB4736" s="775"/>
    </row>
    <row r="4737" spans="1:28" s="43" customFormat="1" x14ac:dyDescent="0.2">
      <c r="A4737" s="776"/>
      <c r="B4737" s="780"/>
      <c r="D4737" s="779"/>
      <c r="E4737" s="779"/>
      <c r="F4737" s="778"/>
      <c r="G4737" s="777"/>
      <c r="H4737" s="776"/>
      <c r="I4737" s="776"/>
      <c r="J4737" s="776"/>
      <c r="K4737" s="776"/>
      <c r="L4737" s="776"/>
      <c r="M4737" s="776"/>
      <c r="N4737" s="776"/>
      <c r="O4737" s="776"/>
      <c r="P4737" s="776"/>
      <c r="Q4737" s="776"/>
      <c r="R4737" s="776"/>
      <c r="S4737" s="776"/>
      <c r="T4737" s="776"/>
      <c r="U4737" s="776"/>
      <c r="V4737" s="46"/>
      <c r="W4737" s="46"/>
      <c r="X4737" s="775"/>
      <c r="Y4737" s="775"/>
      <c r="Z4737" s="775"/>
      <c r="AA4737" s="775"/>
      <c r="AB4737" s="775"/>
    </row>
    <row r="4738" spans="1:28" s="43" customFormat="1" x14ac:dyDescent="0.2">
      <c r="A4738" s="776"/>
      <c r="B4738" s="780"/>
      <c r="D4738" s="779"/>
      <c r="E4738" s="779"/>
      <c r="F4738" s="778"/>
      <c r="G4738" s="777"/>
      <c r="H4738" s="776"/>
      <c r="I4738" s="776"/>
      <c r="J4738" s="776"/>
      <c r="K4738" s="776"/>
      <c r="L4738" s="776"/>
      <c r="M4738" s="776"/>
      <c r="N4738" s="776"/>
      <c r="O4738" s="776"/>
      <c r="P4738" s="776"/>
      <c r="Q4738" s="776"/>
      <c r="R4738" s="776"/>
      <c r="S4738" s="776"/>
      <c r="T4738" s="776"/>
      <c r="U4738" s="776"/>
      <c r="V4738" s="46"/>
      <c r="W4738" s="46"/>
      <c r="X4738" s="775"/>
      <c r="Y4738" s="775"/>
      <c r="Z4738" s="775"/>
      <c r="AA4738" s="775"/>
      <c r="AB4738" s="775"/>
    </row>
    <row r="4739" spans="1:28" s="43" customFormat="1" x14ac:dyDescent="0.2">
      <c r="A4739" s="776"/>
      <c r="B4739" s="780"/>
      <c r="D4739" s="779"/>
      <c r="E4739" s="779"/>
      <c r="F4739" s="778"/>
      <c r="G4739" s="777"/>
      <c r="H4739" s="776"/>
      <c r="I4739" s="776"/>
      <c r="J4739" s="776"/>
      <c r="K4739" s="776"/>
      <c r="L4739" s="776"/>
      <c r="M4739" s="776"/>
      <c r="N4739" s="776"/>
      <c r="O4739" s="776"/>
      <c r="P4739" s="776"/>
      <c r="Q4739" s="776"/>
      <c r="R4739" s="776"/>
      <c r="S4739" s="776"/>
      <c r="T4739" s="776"/>
      <c r="U4739" s="776"/>
      <c r="V4739" s="46"/>
      <c r="W4739" s="46"/>
      <c r="X4739" s="775"/>
      <c r="Y4739" s="775"/>
      <c r="Z4739" s="775"/>
      <c r="AA4739" s="775"/>
      <c r="AB4739" s="775"/>
    </row>
    <row r="4740" spans="1:28" s="43" customFormat="1" x14ac:dyDescent="0.2">
      <c r="A4740" s="776"/>
      <c r="B4740" s="780"/>
      <c r="D4740" s="779"/>
      <c r="E4740" s="779"/>
      <c r="F4740" s="778"/>
      <c r="G4740" s="777"/>
      <c r="H4740" s="776"/>
      <c r="I4740" s="776"/>
      <c r="J4740" s="776"/>
      <c r="K4740" s="776"/>
      <c r="L4740" s="776"/>
      <c r="M4740" s="776"/>
      <c r="N4740" s="776"/>
      <c r="O4740" s="776"/>
      <c r="P4740" s="776"/>
      <c r="Q4740" s="776"/>
      <c r="R4740" s="776"/>
      <c r="S4740" s="776"/>
      <c r="T4740" s="776"/>
      <c r="U4740" s="776"/>
      <c r="V4740" s="46"/>
      <c r="W4740" s="46"/>
      <c r="X4740" s="775"/>
      <c r="Y4740" s="775"/>
      <c r="Z4740" s="775"/>
      <c r="AA4740" s="775"/>
      <c r="AB4740" s="775"/>
    </row>
    <row r="4741" spans="1:28" s="43" customFormat="1" x14ac:dyDescent="0.2">
      <c r="A4741" s="776"/>
      <c r="B4741" s="780"/>
      <c r="D4741" s="779"/>
      <c r="E4741" s="779"/>
      <c r="F4741" s="778"/>
      <c r="G4741" s="777"/>
      <c r="H4741" s="776"/>
      <c r="I4741" s="776"/>
      <c r="J4741" s="776"/>
      <c r="K4741" s="776"/>
      <c r="L4741" s="776"/>
      <c r="M4741" s="776"/>
      <c r="N4741" s="776"/>
      <c r="O4741" s="776"/>
      <c r="P4741" s="776"/>
      <c r="Q4741" s="776"/>
      <c r="R4741" s="776"/>
      <c r="S4741" s="776"/>
      <c r="T4741" s="776"/>
      <c r="U4741" s="776"/>
      <c r="V4741" s="46"/>
      <c r="W4741" s="46"/>
      <c r="X4741" s="775"/>
      <c r="Y4741" s="775"/>
      <c r="Z4741" s="775"/>
      <c r="AA4741" s="775"/>
      <c r="AB4741" s="775"/>
    </row>
    <row r="4742" spans="1:28" s="43" customFormat="1" x14ac:dyDescent="0.2">
      <c r="A4742" s="776"/>
      <c r="B4742" s="780"/>
      <c r="D4742" s="779"/>
      <c r="E4742" s="779"/>
      <c r="F4742" s="778"/>
      <c r="G4742" s="777"/>
      <c r="H4742" s="776"/>
      <c r="I4742" s="776"/>
      <c r="J4742" s="776"/>
      <c r="K4742" s="776"/>
      <c r="L4742" s="776"/>
      <c r="M4742" s="776"/>
      <c r="N4742" s="776"/>
      <c r="O4742" s="776"/>
      <c r="P4742" s="776"/>
      <c r="Q4742" s="776"/>
      <c r="R4742" s="776"/>
      <c r="S4742" s="776"/>
      <c r="T4742" s="776"/>
      <c r="U4742" s="776"/>
      <c r="V4742" s="46"/>
      <c r="W4742" s="46"/>
      <c r="X4742" s="775"/>
      <c r="Y4742" s="775"/>
      <c r="Z4742" s="775"/>
      <c r="AA4742" s="775"/>
      <c r="AB4742" s="775"/>
    </row>
    <row r="4743" spans="1:28" s="43" customFormat="1" x14ac:dyDescent="0.2">
      <c r="A4743" s="776"/>
      <c r="B4743" s="780"/>
      <c r="D4743" s="779"/>
      <c r="E4743" s="779"/>
      <c r="F4743" s="778"/>
      <c r="G4743" s="777"/>
      <c r="H4743" s="776"/>
      <c r="I4743" s="776"/>
      <c r="J4743" s="776"/>
      <c r="K4743" s="776"/>
      <c r="L4743" s="776"/>
      <c r="M4743" s="776"/>
      <c r="N4743" s="776"/>
      <c r="O4743" s="776"/>
      <c r="P4743" s="776"/>
      <c r="Q4743" s="776"/>
      <c r="R4743" s="776"/>
      <c r="S4743" s="776"/>
      <c r="T4743" s="776"/>
      <c r="U4743" s="776"/>
      <c r="V4743" s="46"/>
      <c r="W4743" s="46"/>
      <c r="X4743" s="775"/>
      <c r="Y4743" s="775"/>
      <c r="Z4743" s="775"/>
      <c r="AA4743" s="775"/>
      <c r="AB4743" s="775"/>
    </row>
    <row r="4744" spans="1:28" s="43" customFormat="1" x14ac:dyDescent="0.2">
      <c r="A4744" s="776"/>
      <c r="B4744" s="780"/>
      <c r="D4744" s="779"/>
      <c r="E4744" s="779"/>
      <c r="F4744" s="778"/>
      <c r="G4744" s="777"/>
      <c r="H4744" s="776"/>
      <c r="I4744" s="776"/>
      <c r="J4744" s="776"/>
      <c r="K4744" s="776"/>
      <c r="L4744" s="776"/>
      <c r="M4744" s="776"/>
      <c r="N4744" s="776"/>
      <c r="O4744" s="776"/>
      <c r="P4744" s="776"/>
      <c r="Q4744" s="776"/>
      <c r="R4744" s="776"/>
      <c r="S4744" s="776"/>
      <c r="T4744" s="776"/>
      <c r="U4744" s="776"/>
      <c r="V4744" s="46"/>
      <c r="W4744" s="46"/>
      <c r="X4744" s="775"/>
      <c r="Y4744" s="775"/>
      <c r="Z4744" s="775"/>
      <c r="AA4744" s="775"/>
      <c r="AB4744" s="775"/>
    </row>
    <row r="4745" spans="1:28" s="43" customFormat="1" x14ac:dyDescent="0.2">
      <c r="A4745" s="776"/>
      <c r="B4745" s="780"/>
      <c r="D4745" s="779"/>
      <c r="E4745" s="779"/>
      <c r="F4745" s="778"/>
      <c r="G4745" s="777"/>
      <c r="H4745" s="776"/>
      <c r="I4745" s="776"/>
      <c r="J4745" s="776"/>
      <c r="K4745" s="776"/>
      <c r="L4745" s="776"/>
      <c r="M4745" s="776"/>
      <c r="N4745" s="776"/>
      <c r="O4745" s="776"/>
      <c r="P4745" s="776"/>
      <c r="Q4745" s="776"/>
      <c r="R4745" s="776"/>
      <c r="S4745" s="776"/>
      <c r="T4745" s="776"/>
      <c r="U4745" s="776"/>
      <c r="V4745" s="46"/>
      <c r="W4745" s="46"/>
      <c r="X4745" s="775"/>
      <c r="Y4745" s="775"/>
      <c r="Z4745" s="775"/>
      <c r="AA4745" s="775"/>
      <c r="AB4745" s="775"/>
    </row>
    <row r="4746" spans="1:28" s="43" customFormat="1" x14ac:dyDescent="0.2">
      <c r="A4746" s="776"/>
      <c r="B4746" s="780"/>
      <c r="D4746" s="779"/>
      <c r="E4746" s="779"/>
      <c r="F4746" s="778"/>
      <c r="G4746" s="777"/>
      <c r="H4746" s="776"/>
      <c r="I4746" s="776"/>
      <c r="J4746" s="776"/>
      <c r="K4746" s="776"/>
      <c r="L4746" s="776"/>
      <c r="M4746" s="776"/>
      <c r="N4746" s="776"/>
      <c r="O4746" s="776"/>
      <c r="P4746" s="776"/>
      <c r="Q4746" s="776"/>
      <c r="R4746" s="776"/>
      <c r="S4746" s="776"/>
      <c r="T4746" s="776"/>
      <c r="U4746" s="776"/>
      <c r="V4746" s="46"/>
      <c r="W4746" s="46"/>
      <c r="X4746" s="775"/>
      <c r="Y4746" s="775"/>
      <c r="Z4746" s="775"/>
      <c r="AA4746" s="775"/>
      <c r="AB4746" s="775"/>
    </row>
    <row r="4747" spans="1:28" s="43" customFormat="1" x14ac:dyDescent="0.2">
      <c r="A4747" s="776"/>
      <c r="B4747" s="780"/>
      <c r="D4747" s="779"/>
      <c r="E4747" s="779"/>
      <c r="F4747" s="778"/>
      <c r="G4747" s="777"/>
      <c r="H4747" s="776"/>
      <c r="I4747" s="776"/>
      <c r="J4747" s="776"/>
      <c r="K4747" s="776"/>
      <c r="L4747" s="776"/>
      <c r="M4747" s="776"/>
      <c r="N4747" s="776"/>
      <c r="O4747" s="776"/>
      <c r="P4747" s="776"/>
      <c r="Q4747" s="776"/>
      <c r="R4747" s="776"/>
      <c r="S4747" s="776"/>
      <c r="T4747" s="776"/>
      <c r="U4747" s="776"/>
      <c r="V4747" s="46"/>
      <c r="W4747" s="46"/>
      <c r="X4747" s="775"/>
      <c r="Y4747" s="775"/>
      <c r="Z4747" s="775"/>
      <c r="AA4747" s="775"/>
      <c r="AB4747" s="775"/>
    </row>
    <row r="4748" spans="1:28" s="43" customFormat="1" x14ac:dyDescent="0.2">
      <c r="A4748" s="776"/>
      <c r="B4748" s="780"/>
      <c r="D4748" s="779"/>
      <c r="E4748" s="779"/>
      <c r="F4748" s="778"/>
      <c r="G4748" s="777"/>
      <c r="H4748" s="776"/>
      <c r="I4748" s="776"/>
      <c r="J4748" s="776"/>
      <c r="K4748" s="776"/>
      <c r="L4748" s="776"/>
      <c r="M4748" s="776"/>
      <c r="N4748" s="776"/>
      <c r="O4748" s="776"/>
      <c r="P4748" s="776"/>
      <c r="Q4748" s="776"/>
      <c r="R4748" s="776"/>
      <c r="S4748" s="776"/>
      <c r="T4748" s="776"/>
      <c r="U4748" s="776"/>
      <c r="V4748" s="46"/>
      <c r="W4748" s="46"/>
      <c r="X4748" s="775"/>
      <c r="Y4748" s="775"/>
      <c r="Z4748" s="775"/>
      <c r="AA4748" s="775"/>
      <c r="AB4748" s="775"/>
    </row>
    <row r="4749" spans="1:28" s="43" customFormat="1" x14ac:dyDescent="0.2">
      <c r="A4749" s="776"/>
      <c r="B4749" s="780"/>
      <c r="D4749" s="779"/>
      <c r="E4749" s="779"/>
      <c r="F4749" s="778"/>
      <c r="G4749" s="777"/>
      <c r="H4749" s="776"/>
      <c r="I4749" s="776"/>
      <c r="J4749" s="776"/>
      <c r="K4749" s="776"/>
      <c r="L4749" s="776"/>
      <c r="M4749" s="776"/>
      <c r="N4749" s="776"/>
      <c r="O4749" s="776"/>
      <c r="P4749" s="776"/>
      <c r="Q4749" s="776"/>
      <c r="R4749" s="776"/>
      <c r="S4749" s="776"/>
      <c r="T4749" s="776"/>
      <c r="U4749" s="776"/>
      <c r="V4749" s="46"/>
      <c r="W4749" s="46"/>
      <c r="X4749" s="775"/>
      <c r="Y4749" s="775"/>
      <c r="Z4749" s="775"/>
      <c r="AA4749" s="775"/>
      <c r="AB4749" s="775"/>
    </row>
    <row r="4750" spans="1:28" s="43" customFormat="1" x14ac:dyDescent="0.2">
      <c r="A4750" s="776"/>
      <c r="B4750" s="780"/>
      <c r="D4750" s="779"/>
      <c r="E4750" s="779"/>
      <c r="F4750" s="778"/>
      <c r="G4750" s="777"/>
      <c r="H4750" s="776"/>
      <c r="I4750" s="776"/>
      <c r="J4750" s="776"/>
      <c r="K4750" s="776"/>
      <c r="L4750" s="776"/>
      <c r="M4750" s="776"/>
      <c r="N4750" s="776"/>
      <c r="O4750" s="776"/>
      <c r="P4750" s="776"/>
      <c r="Q4750" s="776"/>
      <c r="R4750" s="776"/>
      <c r="S4750" s="776"/>
      <c r="T4750" s="776"/>
      <c r="U4750" s="776"/>
      <c r="V4750" s="46"/>
      <c r="W4750" s="46"/>
      <c r="X4750" s="775"/>
      <c r="Y4750" s="775"/>
      <c r="Z4750" s="775"/>
      <c r="AA4750" s="775"/>
      <c r="AB4750" s="775"/>
    </row>
    <row r="4751" spans="1:28" s="43" customFormat="1" x14ac:dyDescent="0.2">
      <c r="A4751" s="776"/>
      <c r="B4751" s="780"/>
      <c r="D4751" s="779"/>
      <c r="E4751" s="779"/>
      <c r="F4751" s="778"/>
      <c r="G4751" s="777"/>
      <c r="H4751" s="776"/>
      <c r="I4751" s="776"/>
      <c r="J4751" s="776"/>
      <c r="K4751" s="776"/>
      <c r="L4751" s="776"/>
      <c r="M4751" s="776"/>
      <c r="N4751" s="776"/>
      <c r="O4751" s="776"/>
      <c r="P4751" s="776"/>
      <c r="Q4751" s="776"/>
      <c r="R4751" s="776"/>
      <c r="S4751" s="776"/>
      <c r="T4751" s="776"/>
      <c r="U4751" s="776"/>
      <c r="V4751" s="46"/>
      <c r="W4751" s="46"/>
      <c r="X4751" s="775"/>
      <c r="Y4751" s="775"/>
      <c r="Z4751" s="775"/>
      <c r="AA4751" s="775"/>
      <c r="AB4751" s="775"/>
    </row>
    <row r="4752" spans="1:28" s="43" customFormat="1" x14ac:dyDescent="0.2">
      <c r="A4752" s="776"/>
      <c r="B4752" s="780"/>
      <c r="D4752" s="779"/>
      <c r="E4752" s="779"/>
      <c r="F4752" s="778"/>
      <c r="G4752" s="777"/>
      <c r="H4752" s="776"/>
      <c r="I4752" s="776"/>
      <c r="J4752" s="776"/>
      <c r="K4752" s="776"/>
      <c r="L4752" s="776"/>
      <c r="M4752" s="776"/>
      <c r="N4752" s="776"/>
      <c r="O4752" s="776"/>
      <c r="P4752" s="776"/>
      <c r="Q4752" s="776"/>
      <c r="R4752" s="776"/>
      <c r="S4752" s="776"/>
      <c r="T4752" s="776"/>
      <c r="U4752" s="776"/>
      <c r="V4752" s="46"/>
      <c r="W4752" s="46"/>
      <c r="X4752" s="775"/>
      <c r="Y4752" s="775"/>
      <c r="Z4752" s="775"/>
      <c r="AA4752" s="775"/>
      <c r="AB4752" s="775"/>
    </row>
    <row r="4753" spans="1:28" s="43" customFormat="1" x14ac:dyDescent="0.2">
      <c r="A4753" s="776"/>
      <c r="B4753" s="780"/>
      <c r="D4753" s="779"/>
      <c r="E4753" s="779"/>
      <c r="F4753" s="778"/>
      <c r="G4753" s="777"/>
      <c r="H4753" s="776"/>
      <c r="I4753" s="776"/>
      <c r="J4753" s="776"/>
      <c r="K4753" s="776"/>
      <c r="L4753" s="776"/>
      <c r="M4753" s="776"/>
      <c r="N4753" s="776"/>
      <c r="O4753" s="776"/>
      <c r="P4753" s="776"/>
      <c r="Q4753" s="776"/>
      <c r="R4753" s="776"/>
      <c r="S4753" s="776"/>
      <c r="T4753" s="776"/>
      <c r="U4753" s="776"/>
      <c r="V4753" s="46"/>
      <c r="W4753" s="46"/>
      <c r="X4753" s="775"/>
      <c r="Y4753" s="775"/>
      <c r="Z4753" s="775"/>
      <c r="AA4753" s="775"/>
      <c r="AB4753" s="775"/>
    </row>
    <row r="4754" spans="1:28" s="43" customFormat="1" x14ac:dyDescent="0.2">
      <c r="A4754" s="776"/>
      <c r="B4754" s="780"/>
      <c r="D4754" s="779"/>
      <c r="E4754" s="779"/>
      <c r="F4754" s="778"/>
      <c r="G4754" s="777"/>
      <c r="H4754" s="776"/>
      <c r="I4754" s="776"/>
      <c r="J4754" s="776"/>
      <c r="K4754" s="776"/>
      <c r="L4754" s="776"/>
      <c r="M4754" s="776"/>
      <c r="N4754" s="776"/>
      <c r="O4754" s="776"/>
      <c r="P4754" s="776"/>
      <c r="Q4754" s="776"/>
      <c r="R4754" s="776"/>
      <c r="S4754" s="776"/>
      <c r="T4754" s="776"/>
      <c r="U4754" s="776"/>
      <c r="V4754" s="46"/>
      <c r="W4754" s="46"/>
      <c r="X4754" s="775"/>
      <c r="Y4754" s="775"/>
      <c r="Z4754" s="775"/>
      <c r="AA4754" s="775"/>
      <c r="AB4754" s="775"/>
    </row>
    <row r="4755" spans="1:28" s="43" customFormat="1" x14ac:dyDescent="0.2">
      <c r="A4755" s="776"/>
      <c r="B4755" s="780"/>
      <c r="D4755" s="779"/>
      <c r="E4755" s="779"/>
      <c r="F4755" s="778"/>
      <c r="G4755" s="777"/>
      <c r="H4755" s="776"/>
      <c r="I4755" s="776"/>
      <c r="J4755" s="776"/>
      <c r="K4755" s="776"/>
      <c r="L4755" s="776"/>
      <c r="M4755" s="776"/>
      <c r="N4755" s="776"/>
      <c r="O4755" s="776"/>
      <c r="P4755" s="776"/>
      <c r="Q4755" s="776"/>
      <c r="R4755" s="776"/>
      <c r="S4755" s="776"/>
      <c r="T4755" s="776"/>
      <c r="U4755" s="776"/>
      <c r="V4755" s="46"/>
      <c r="W4755" s="46"/>
      <c r="X4755" s="775"/>
      <c r="Y4755" s="775"/>
      <c r="Z4755" s="775"/>
      <c r="AA4755" s="775"/>
      <c r="AB4755" s="775"/>
    </row>
    <row r="4756" spans="1:28" s="43" customFormat="1" x14ac:dyDescent="0.2">
      <c r="A4756" s="776"/>
      <c r="B4756" s="780"/>
      <c r="D4756" s="779"/>
      <c r="E4756" s="779"/>
      <c r="F4756" s="778"/>
      <c r="G4756" s="777"/>
      <c r="H4756" s="776"/>
      <c r="I4756" s="776"/>
      <c r="J4756" s="776"/>
      <c r="K4756" s="776"/>
      <c r="L4756" s="776"/>
      <c r="M4756" s="776"/>
      <c r="N4756" s="776"/>
      <c r="O4756" s="776"/>
      <c r="P4756" s="776"/>
      <c r="Q4756" s="776"/>
      <c r="R4756" s="776"/>
      <c r="S4756" s="776"/>
      <c r="T4756" s="776"/>
      <c r="U4756" s="776"/>
      <c r="V4756" s="46"/>
      <c r="W4756" s="46"/>
      <c r="X4756" s="775"/>
      <c r="Y4756" s="775"/>
      <c r="Z4756" s="775"/>
      <c r="AA4756" s="775"/>
      <c r="AB4756" s="775"/>
    </row>
    <row r="4757" spans="1:28" s="43" customFormat="1" x14ac:dyDescent="0.2">
      <c r="A4757" s="776"/>
      <c r="B4757" s="780"/>
      <c r="D4757" s="779"/>
      <c r="E4757" s="779"/>
      <c r="F4757" s="778"/>
      <c r="G4757" s="777"/>
      <c r="H4757" s="776"/>
      <c r="I4757" s="776"/>
      <c r="J4757" s="776"/>
      <c r="K4757" s="776"/>
      <c r="L4757" s="776"/>
      <c r="M4757" s="776"/>
      <c r="N4757" s="776"/>
      <c r="O4757" s="776"/>
      <c r="P4757" s="776"/>
      <c r="Q4757" s="776"/>
      <c r="R4757" s="776"/>
      <c r="S4757" s="776"/>
      <c r="T4757" s="776"/>
      <c r="U4757" s="776"/>
      <c r="V4757" s="46"/>
      <c r="W4757" s="46"/>
      <c r="X4757" s="775"/>
      <c r="Y4757" s="775"/>
      <c r="Z4757" s="775"/>
      <c r="AA4757" s="775"/>
      <c r="AB4757" s="775"/>
    </row>
    <row r="4758" spans="1:28" s="43" customFormat="1" x14ac:dyDescent="0.2">
      <c r="A4758" s="776"/>
      <c r="B4758" s="780"/>
      <c r="D4758" s="779"/>
      <c r="E4758" s="779"/>
      <c r="F4758" s="778"/>
      <c r="G4758" s="777"/>
      <c r="H4758" s="776"/>
      <c r="I4758" s="776"/>
      <c r="J4758" s="776"/>
      <c r="K4758" s="776"/>
      <c r="L4758" s="776"/>
      <c r="M4758" s="776"/>
      <c r="N4758" s="776"/>
      <c r="O4758" s="776"/>
      <c r="P4758" s="776"/>
      <c r="Q4758" s="776"/>
      <c r="R4758" s="776"/>
      <c r="S4758" s="776"/>
      <c r="T4758" s="776"/>
      <c r="U4758" s="776"/>
      <c r="V4758" s="46"/>
      <c r="W4758" s="46"/>
      <c r="X4758" s="775"/>
      <c r="Y4758" s="775"/>
      <c r="Z4758" s="775"/>
      <c r="AA4758" s="775"/>
      <c r="AB4758" s="775"/>
    </row>
    <row r="4759" spans="1:28" s="43" customFormat="1" x14ac:dyDescent="0.2">
      <c r="A4759" s="776"/>
      <c r="B4759" s="780"/>
      <c r="D4759" s="779"/>
      <c r="E4759" s="779"/>
      <c r="F4759" s="778"/>
      <c r="G4759" s="777"/>
      <c r="H4759" s="776"/>
      <c r="I4759" s="776"/>
      <c r="J4759" s="776"/>
      <c r="K4759" s="776"/>
      <c r="L4759" s="776"/>
      <c r="M4759" s="776"/>
      <c r="N4759" s="776"/>
      <c r="O4759" s="776"/>
      <c r="P4759" s="776"/>
      <c r="Q4759" s="776"/>
      <c r="R4759" s="776"/>
      <c r="S4759" s="776"/>
      <c r="T4759" s="776"/>
      <c r="U4759" s="776"/>
      <c r="V4759" s="46"/>
      <c r="W4759" s="46"/>
      <c r="X4759" s="775"/>
      <c r="Y4759" s="775"/>
      <c r="Z4759" s="775"/>
      <c r="AA4759" s="775"/>
      <c r="AB4759" s="775"/>
    </row>
    <row r="4760" spans="1:28" s="43" customFormat="1" x14ac:dyDescent="0.2">
      <c r="A4760" s="776"/>
      <c r="B4760" s="780"/>
      <c r="D4760" s="779"/>
      <c r="E4760" s="779"/>
      <c r="F4760" s="778"/>
      <c r="G4760" s="777"/>
      <c r="H4760" s="776"/>
      <c r="I4760" s="776"/>
      <c r="J4760" s="776"/>
      <c r="K4760" s="776"/>
      <c r="L4760" s="776"/>
      <c r="M4760" s="776"/>
      <c r="N4760" s="776"/>
      <c r="O4760" s="776"/>
      <c r="P4760" s="776"/>
      <c r="Q4760" s="776"/>
      <c r="R4760" s="776"/>
      <c r="S4760" s="776"/>
      <c r="T4760" s="776"/>
      <c r="U4760" s="776"/>
      <c r="V4760" s="46"/>
      <c r="W4760" s="46"/>
      <c r="X4760" s="775"/>
      <c r="Y4760" s="775"/>
      <c r="Z4760" s="775"/>
      <c r="AA4760" s="775"/>
      <c r="AB4760" s="775"/>
    </row>
    <row r="4761" spans="1:28" s="43" customFormat="1" x14ac:dyDescent="0.2">
      <c r="A4761" s="776"/>
      <c r="B4761" s="780"/>
      <c r="D4761" s="779"/>
      <c r="E4761" s="779"/>
      <c r="F4761" s="778"/>
      <c r="G4761" s="777"/>
      <c r="H4761" s="776"/>
      <c r="I4761" s="776"/>
      <c r="J4761" s="776"/>
      <c r="K4761" s="776"/>
      <c r="L4761" s="776"/>
      <c r="M4761" s="776"/>
      <c r="N4761" s="776"/>
      <c r="O4761" s="776"/>
      <c r="P4761" s="776"/>
      <c r="Q4761" s="776"/>
      <c r="R4761" s="776"/>
      <c r="S4761" s="776"/>
      <c r="T4761" s="776"/>
      <c r="U4761" s="776"/>
      <c r="V4761" s="46"/>
      <c r="W4761" s="46"/>
      <c r="X4761" s="775"/>
      <c r="Y4761" s="775"/>
      <c r="Z4761" s="775"/>
      <c r="AA4761" s="775"/>
      <c r="AB4761" s="775"/>
    </row>
    <row r="4762" spans="1:28" s="43" customFormat="1" x14ac:dyDescent="0.2">
      <c r="A4762" s="776"/>
      <c r="B4762" s="780"/>
      <c r="D4762" s="779"/>
      <c r="E4762" s="779"/>
      <c r="F4762" s="778"/>
      <c r="G4762" s="777"/>
      <c r="H4762" s="776"/>
      <c r="I4762" s="776"/>
      <c r="J4762" s="776"/>
      <c r="K4762" s="776"/>
      <c r="L4762" s="776"/>
      <c r="M4762" s="776"/>
      <c r="N4762" s="776"/>
      <c r="O4762" s="776"/>
      <c r="P4762" s="776"/>
      <c r="Q4762" s="776"/>
      <c r="R4762" s="776"/>
      <c r="S4762" s="776"/>
      <c r="T4762" s="776"/>
      <c r="U4762" s="776"/>
      <c r="V4762" s="46"/>
      <c r="W4762" s="46"/>
      <c r="X4762" s="775"/>
      <c r="Y4762" s="775"/>
      <c r="Z4762" s="775"/>
      <c r="AA4762" s="775"/>
      <c r="AB4762" s="775"/>
    </row>
    <row r="4763" spans="1:28" s="43" customFormat="1" x14ac:dyDescent="0.2">
      <c r="A4763" s="776"/>
      <c r="B4763" s="780"/>
      <c r="D4763" s="779"/>
      <c r="E4763" s="779"/>
      <c r="F4763" s="778"/>
      <c r="G4763" s="777"/>
      <c r="H4763" s="776"/>
      <c r="I4763" s="776"/>
      <c r="J4763" s="776"/>
      <c r="K4763" s="776"/>
      <c r="L4763" s="776"/>
      <c r="M4763" s="776"/>
      <c r="N4763" s="776"/>
      <c r="O4763" s="776"/>
      <c r="P4763" s="776"/>
      <c r="Q4763" s="776"/>
      <c r="R4763" s="776"/>
      <c r="S4763" s="776"/>
      <c r="T4763" s="776"/>
      <c r="U4763" s="776"/>
      <c r="V4763" s="46"/>
      <c r="W4763" s="46"/>
      <c r="X4763" s="775"/>
      <c r="Y4763" s="775"/>
      <c r="Z4763" s="775"/>
      <c r="AA4763" s="775"/>
      <c r="AB4763" s="775"/>
    </row>
    <row r="4764" spans="1:28" s="43" customFormat="1" x14ac:dyDescent="0.2">
      <c r="A4764" s="776"/>
      <c r="B4764" s="780"/>
      <c r="D4764" s="779"/>
      <c r="E4764" s="779"/>
      <c r="F4764" s="778"/>
      <c r="G4764" s="777"/>
      <c r="H4764" s="776"/>
      <c r="I4764" s="776"/>
      <c r="J4764" s="776"/>
      <c r="K4764" s="776"/>
      <c r="L4764" s="776"/>
      <c r="M4764" s="776"/>
      <c r="N4764" s="776"/>
      <c r="O4764" s="776"/>
      <c r="P4764" s="776"/>
      <c r="Q4764" s="776"/>
      <c r="R4764" s="776"/>
      <c r="S4764" s="776"/>
      <c r="T4764" s="776"/>
      <c r="U4764" s="776"/>
      <c r="V4764" s="46"/>
      <c r="W4764" s="46"/>
      <c r="X4764" s="775"/>
      <c r="Y4764" s="775"/>
      <c r="Z4764" s="775"/>
      <c r="AA4764" s="775"/>
      <c r="AB4764" s="775"/>
    </row>
    <row r="4765" spans="1:28" s="43" customFormat="1" x14ac:dyDescent="0.2">
      <c r="A4765" s="776"/>
      <c r="B4765" s="780"/>
      <c r="D4765" s="779"/>
      <c r="E4765" s="779"/>
      <c r="F4765" s="778"/>
      <c r="G4765" s="777"/>
      <c r="H4765" s="776"/>
      <c r="I4765" s="776"/>
      <c r="J4765" s="776"/>
      <c r="K4765" s="776"/>
      <c r="L4765" s="776"/>
      <c r="M4765" s="776"/>
      <c r="N4765" s="776"/>
      <c r="O4765" s="776"/>
      <c r="P4765" s="776"/>
      <c r="Q4765" s="776"/>
      <c r="R4765" s="776"/>
      <c r="S4765" s="776"/>
      <c r="T4765" s="776"/>
      <c r="U4765" s="776"/>
      <c r="V4765" s="46"/>
      <c r="W4765" s="46"/>
      <c r="X4765" s="775"/>
      <c r="Y4765" s="775"/>
      <c r="Z4765" s="775"/>
      <c r="AA4765" s="775"/>
      <c r="AB4765" s="775"/>
    </row>
    <row r="4766" spans="1:28" s="43" customFormat="1" x14ac:dyDescent="0.2">
      <c r="A4766" s="776"/>
      <c r="B4766" s="780"/>
      <c r="D4766" s="779"/>
      <c r="E4766" s="779"/>
      <c r="F4766" s="778"/>
      <c r="G4766" s="777"/>
      <c r="H4766" s="776"/>
      <c r="I4766" s="776"/>
      <c r="J4766" s="776"/>
      <c r="K4766" s="776"/>
      <c r="L4766" s="776"/>
      <c r="M4766" s="776"/>
      <c r="N4766" s="776"/>
      <c r="O4766" s="776"/>
      <c r="P4766" s="776"/>
      <c r="Q4766" s="776"/>
      <c r="R4766" s="776"/>
      <c r="S4766" s="776"/>
      <c r="T4766" s="776"/>
      <c r="U4766" s="776"/>
      <c r="V4766" s="46"/>
      <c r="W4766" s="46"/>
      <c r="X4766" s="775"/>
      <c r="Y4766" s="775"/>
      <c r="Z4766" s="775"/>
      <c r="AA4766" s="775"/>
      <c r="AB4766" s="775"/>
    </row>
    <row r="4767" spans="1:28" s="43" customFormat="1" x14ac:dyDescent="0.2">
      <c r="A4767" s="776"/>
      <c r="B4767" s="780"/>
      <c r="D4767" s="779"/>
      <c r="E4767" s="779"/>
      <c r="F4767" s="778"/>
      <c r="G4767" s="777"/>
      <c r="H4767" s="776"/>
      <c r="I4767" s="776"/>
      <c r="J4767" s="776"/>
      <c r="K4767" s="776"/>
      <c r="L4767" s="776"/>
      <c r="M4767" s="776"/>
      <c r="N4767" s="776"/>
      <c r="O4767" s="776"/>
      <c r="P4767" s="776"/>
      <c r="Q4767" s="776"/>
      <c r="R4767" s="776"/>
      <c r="S4767" s="776"/>
      <c r="T4767" s="776"/>
      <c r="U4767" s="776"/>
      <c r="V4767" s="46"/>
      <c r="W4767" s="46"/>
      <c r="X4767" s="775"/>
      <c r="Y4767" s="775"/>
      <c r="Z4767" s="775"/>
      <c r="AA4767" s="775"/>
      <c r="AB4767" s="775"/>
    </row>
    <row r="4768" spans="1:28" s="43" customFormat="1" x14ac:dyDescent="0.2">
      <c r="A4768" s="776"/>
      <c r="B4768" s="780"/>
      <c r="D4768" s="779"/>
      <c r="E4768" s="779"/>
      <c r="F4768" s="778"/>
      <c r="G4768" s="777"/>
      <c r="H4768" s="776"/>
      <c r="I4768" s="776"/>
      <c r="J4768" s="776"/>
      <c r="K4768" s="776"/>
      <c r="L4768" s="776"/>
      <c r="M4768" s="776"/>
      <c r="N4768" s="776"/>
      <c r="O4768" s="776"/>
      <c r="P4768" s="776"/>
      <c r="Q4768" s="776"/>
      <c r="R4768" s="776"/>
      <c r="S4768" s="776"/>
      <c r="T4768" s="776"/>
      <c r="U4768" s="776"/>
      <c r="V4768" s="46"/>
      <c r="W4768" s="46"/>
      <c r="X4768" s="775"/>
      <c r="Y4768" s="775"/>
      <c r="Z4768" s="775"/>
      <c r="AA4768" s="775"/>
      <c r="AB4768" s="775"/>
    </row>
    <row r="4769" spans="1:28" s="43" customFormat="1" x14ac:dyDescent="0.2">
      <c r="A4769" s="776"/>
      <c r="B4769" s="780"/>
      <c r="D4769" s="779"/>
      <c r="E4769" s="779"/>
      <c r="F4769" s="778"/>
      <c r="G4769" s="777"/>
      <c r="H4769" s="776"/>
      <c r="I4769" s="776"/>
      <c r="J4769" s="776"/>
      <c r="K4769" s="776"/>
      <c r="L4769" s="776"/>
      <c r="M4769" s="776"/>
      <c r="N4769" s="776"/>
      <c r="O4769" s="776"/>
      <c r="P4769" s="776"/>
      <c r="Q4769" s="776"/>
      <c r="R4769" s="776"/>
      <c r="S4769" s="776"/>
      <c r="T4769" s="776"/>
      <c r="U4769" s="776"/>
      <c r="V4769" s="46"/>
      <c r="W4769" s="46"/>
      <c r="X4769" s="775"/>
      <c r="Y4769" s="775"/>
      <c r="Z4769" s="775"/>
      <c r="AA4769" s="775"/>
      <c r="AB4769" s="775"/>
    </row>
    <row r="4770" spans="1:28" s="43" customFormat="1" x14ac:dyDescent="0.2">
      <c r="A4770" s="776"/>
      <c r="B4770" s="780"/>
      <c r="D4770" s="779"/>
      <c r="E4770" s="779"/>
      <c r="F4770" s="778"/>
      <c r="G4770" s="777"/>
      <c r="H4770" s="776"/>
      <c r="I4770" s="776"/>
      <c r="J4770" s="776"/>
      <c r="K4770" s="776"/>
      <c r="L4770" s="776"/>
      <c r="M4770" s="776"/>
      <c r="N4770" s="776"/>
      <c r="O4770" s="776"/>
      <c r="P4770" s="776"/>
      <c r="Q4770" s="776"/>
      <c r="R4770" s="776"/>
      <c r="S4770" s="776"/>
      <c r="T4770" s="776"/>
      <c r="U4770" s="776"/>
      <c r="V4770" s="46"/>
      <c r="W4770" s="46"/>
      <c r="X4770" s="775"/>
      <c r="Y4770" s="775"/>
      <c r="Z4770" s="775"/>
      <c r="AA4770" s="775"/>
      <c r="AB4770" s="775"/>
    </row>
    <row r="4771" spans="1:28" s="43" customFormat="1" x14ac:dyDescent="0.2">
      <c r="A4771" s="776"/>
      <c r="B4771" s="780"/>
      <c r="D4771" s="779"/>
      <c r="E4771" s="779"/>
      <c r="F4771" s="778"/>
      <c r="G4771" s="777"/>
      <c r="H4771" s="776"/>
      <c r="I4771" s="776"/>
      <c r="J4771" s="776"/>
      <c r="K4771" s="776"/>
      <c r="L4771" s="776"/>
      <c r="M4771" s="776"/>
      <c r="N4771" s="776"/>
      <c r="O4771" s="776"/>
      <c r="P4771" s="776"/>
      <c r="Q4771" s="776"/>
      <c r="R4771" s="776"/>
      <c r="S4771" s="776"/>
      <c r="T4771" s="776"/>
      <c r="U4771" s="776"/>
      <c r="V4771" s="46"/>
      <c r="W4771" s="46"/>
      <c r="X4771" s="775"/>
      <c r="Y4771" s="775"/>
      <c r="Z4771" s="775"/>
      <c r="AA4771" s="775"/>
      <c r="AB4771" s="775"/>
    </row>
    <row r="4772" spans="1:28" s="43" customFormat="1" x14ac:dyDescent="0.2">
      <c r="A4772" s="776"/>
      <c r="B4772" s="780"/>
      <c r="D4772" s="779"/>
      <c r="E4772" s="779"/>
      <c r="F4772" s="778"/>
      <c r="G4772" s="777"/>
      <c r="H4772" s="776"/>
      <c r="I4772" s="776"/>
      <c r="J4772" s="776"/>
      <c r="K4772" s="776"/>
      <c r="L4772" s="776"/>
      <c r="M4772" s="776"/>
      <c r="N4772" s="776"/>
      <c r="O4772" s="776"/>
      <c r="P4772" s="776"/>
      <c r="Q4772" s="776"/>
      <c r="R4772" s="776"/>
      <c r="S4772" s="776"/>
      <c r="T4772" s="776"/>
      <c r="U4772" s="776"/>
      <c r="V4772" s="46"/>
      <c r="W4772" s="46"/>
      <c r="X4772" s="775"/>
      <c r="Y4772" s="775"/>
      <c r="Z4772" s="775"/>
      <c r="AA4772" s="775"/>
      <c r="AB4772" s="775"/>
    </row>
    <row r="4773" spans="1:28" s="43" customFormat="1" x14ac:dyDescent="0.2">
      <c r="A4773" s="776"/>
      <c r="B4773" s="780"/>
      <c r="D4773" s="779"/>
      <c r="E4773" s="779"/>
      <c r="F4773" s="778"/>
      <c r="G4773" s="777"/>
      <c r="H4773" s="776"/>
      <c r="I4773" s="776"/>
      <c r="J4773" s="776"/>
      <c r="K4773" s="776"/>
      <c r="L4773" s="776"/>
      <c r="M4773" s="776"/>
      <c r="N4773" s="776"/>
      <c r="O4773" s="776"/>
      <c r="P4773" s="776"/>
      <c r="Q4773" s="776"/>
      <c r="R4773" s="776"/>
      <c r="S4773" s="776"/>
      <c r="T4773" s="776"/>
      <c r="U4773" s="776"/>
      <c r="V4773" s="46"/>
      <c r="W4773" s="46"/>
      <c r="X4773" s="775"/>
      <c r="Y4773" s="775"/>
      <c r="Z4773" s="775"/>
      <c r="AA4773" s="775"/>
      <c r="AB4773" s="775"/>
    </row>
    <row r="4774" spans="1:28" s="43" customFormat="1" x14ac:dyDescent="0.2">
      <c r="A4774" s="776"/>
      <c r="B4774" s="780"/>
      <c r="D4774" s="779"/>
      <c r="E4774" s="779"/>
      <c r="F4774" s="778"/>
      <c r="G4774" s="777"/>
      <c r="H4774" s="776"/>
      <c r="I4774" s="776"/>
      <c r="J4774" s="776"/>
      <c r="K4774" s="776"/>
      <c r="L4774" s="776"/>
      <c r="M4774" s="776"/>
      <c r="N4774" s="776"/>
      <c r="O4774" s="776"/>
      <c r="P4774" s="776"/>
      <c r="Q4774" s="776"/>
      <c r="R4774" s="776"/>
      <c r="S4774" s="776"/>
      <c r="T4774" s="776"/>
      <c r="U4774" s="776"/>
      <c r="V4774" s="46"/>
      <c r="W4774" s="46"/>
      <c r="X4774" s="775"/>
      <c r="Y4774" s="775"/>
      <c r="Z4774" s="775"/>
      <c r="AA4774" s="775"/>
      <c r="AB4774" s="775"/>
    </row>
    <row r="4775" spans="1:28" s="43" customFormat="1" x14ac:dyDescent="0.2">
      <c r="A4775" s="776"/>
      <c r="B4775" s="780"/>
      <c r="D4775" s="779"/>
      <c r="E4775" s="779"/>
      <c r="F4775" s="778"/>
      <c r="G4775" s="777"/>
      <c r="H4775" s="776"/>
      <c r="I4775" s="776"/>
      <c r="J4775" s="776"/>
      <c r="K4775" s="776"/>
      <c r="L4775" s="776"/>
      <c r="M4775" s="776"/>
      <c r="N4775" s="776"/>
      <c r="O4775" s="776"/>
      <c r="P4775" s="776"/>
      <c r="Q4775" s="776"/>
      <c r="R4775" s="776"/>
      <c r="S4775" s="776"/>
      <c r="T4775" s="776"/>
      <c r="U4775" s="776"/>
      <c r="V4775" s="46"/>
      <c r="W4775" s="46"/>
      <c r="X4775" s="775"/>
      <c r="Y4775" s="775"/>
      <c r="Z4775" s="775"/>
      <c r="AA4775" s="775"/>
      <c r="AB4775" s="775"/>
    </row>
    <row r="4776" spans="1:28" s="43" customFormat="1" x14ac:dyDescent="0.2">
      <c r="A4776" s="776"/>
      <c r="B4776" s="780"/>
      <c r="D4776" s="779"/>
      <c r="E4776" s="779"/>
      <c r="F4776" s="778"/>
      <c r="G4776" s="777"/>
      <c r="H4776" s="776"/>
      <c r="I4776" s="776"/>
      <c r="J4776" s="776"/>
      <c r="K4776" s="776"/>
      <c r="L4776" s="776"/>
      <c r="M4776" s="776"/>
      <c r="N4776" s="776"/>
      <c r="O4776" s="776"/>
      <c r="P4776" s="776"/>
      <c r="Q4776" s="776"/>
      <c r="R4776" s="776"/>
      <c r="S4776" s="776"/>
      <c r="T4776" s="776"/>
      <c r="U4776" s="776"/>
      <c r="V4776" s="46"/>
      <c r="W4776" s="46"/>
      <c r="X4776" s="775"/>
      <c r="Y4776" s="775"/>
      <c r="Z4776" s="775"/>
      <c r="AA4776" s="775"/>
      <c r="AB4776" s="775"/>
    </row>
    <row r="4777" spans="1:28" s="43" customFormat="1" x14ac:dyDescent="0.2">
      <c r="A4777" s="776"/>
      <c r="B4777" s="780"/>
      <c r="D4777" s="779"/>
      <c r="E4777" s="779"/>
      <c r="F4777" s="778"/>
      <c r="G4777" s="777"/>
      <c r="H4777" s="776"/>
      <c r="I4777" s="776"/>
      <c r="J4777" s="776"/>
      <c r="K4777" s="776"/>
      <c r="L4777" s="776"/>
      <c r="M4777" s="776"/>
      <c r="N4777" s="776"/>
      <c r="O4777" s="776"/>
      <c r="P4777" s="776"/>
      <c r="Q4777" s="776"/>
      <c r="R4777" s="776"/>
      <c r="S4777" s="776"/>
      <c r="T4777" s="776"/>
      <c r="U4777" s="776"/>
      <c r="V4777" s="46"/>
      <c r="W4777" s="46"/>
      <c r="X4777" s="775"/>
      <c r="Y4777" s="775"/>
      <c r="Z4777" s="775"/>
      <c r="AA4777" s="775"/>
      <c r="AB4777" s="775"/>
    </row>
    <row r="4778" spans="1:28" s="43" customFormat="1" x14ac:dyDescent="0.2">
      <c r="A4778" s="776"/>
      <c r="B4778" s="780"/>
      <c r="D4778" s="779"/>
      <c r="E4778" s="779"/>
      <c r="F4778" s="778"/>
      <c r="G4778" s="777"/>
      <c r="H4778" s="776"/>
      <c r="I4778" s="776"/>
      <c r="J4778" s="776"/>
      <c r="K4778" s="776"/>
      <c r="L4778" s="776"/>
      <c r="M4778" s="776"/>
      <c r="N4778" s="776"/>
      <c r="O4778" s="776"/>
      <c r="P4778" s="776"/>
      <c r="Q4778" s="776"/>
      <c r="R4778" s="776"/>
      <c r="S4778" s="776"/>
      <c r="T4778" s="776"/>
      <c r="U4778" s="776"/>
      <c r="V4778" s="46"/>
      <c r="W4778" s="46"/>
      <c r="X4778" s="775"/>
      <c r="Y4778" s="775"/>
      <c r="Z4778" s="775"/>
      <c r="AA4778" s="775"/>
      <c r="AB4778" s="775"/>
    </row>
    <row r="4779" spans="1:28" s="43" customFormat="1" x14ac:dyDescent="0.2">
      <c r="A4779" s="776"/>
      <c r="B4779" s="780"/>
      <c r="D4779" s="779"/>
      <c r="E4779" s="779"/>
      <c r="F4779" s="778"/>
      <c r="G4779" s="777"/>
      <c r="H4779" s="776"/>
      <c r="I4779" s="776"/>
      <c r="J4779" s="776"/>
      <c r="K4779" s="776"/>
      <c r="L4779" s="776"/>
      <c r="M4779" s="776"/>
      <c r="N4779" s="776"/>
      <c r="O4779" s="776"/>
      <c r="P4779" s="776"/>
      <c r="Q4779" s="776"/>
      <c r="R4779" s="776"/>
      <c r="S4779" s="776"/>
      <c r="T4779" s="776"/>
      <c r="U4779" s="776"/>
      <c r="V4779" s="46"/>
      <c r="W4779" s="46"/>
      <c r="X4779" s="775"/>
      <c r="Y4779" s="775"/>
      <c r="Z4779" s="775"/>
      <c r="AA4779" s="775"/>
      <c r="AB4779" s="775"/>
    </row>
    <row r="4780" spans="1:28" s="43" customFormat="1" x14ac:dyDescent="0.2">
      <c r="A4780" s="776"/>
      <c r="B4780" s="780"/>
      <c r="D4780" s="779"/>
      <c r="E4780" s="779"/>
      <c r="F4780" s="778"/>
      <c r="G4780" s="777"/>
      <c r="H4780" s="776"/>
      <c r="I4780" s="776"/>
      <c r="J4780" s="776"/>
      <c r="K4780" s="776"/>
      <c r="L4780" s="776"/>
      <c r="M4780" s="776"/>
      <c r="N4780" s="776"/>
      <c r="O4780" s="776"/>
      <c r="P4780" s="776"/>
      <c r="Q4780" s="776"/>
      <c r="R4780" s="776"/>
      <c r="S4780" s="776"/>
      <c r="T4780" s="776"/>
      <c r="U4780" s="776"/>
      <c r="V4780" s="46"/>
      <c r="W4780" s="46"/>
      <c r="X4780" s="775"/>
      <c r="Y4780" s="775"/>
      <c r="Z4780" s="775"/>
      <c r="AA4780" s="775"/>
      <c r="AB4780" s="775"/>
    </row>
    <row r="4781" spans="1:28" s="43" customFormat="1" x14ac:dyDescent="0.2">
      <c r="A4781" s="776"/>
      <c r="B4781" s="780"/>
      <c r="D4781" s="779"/>
      <c r="E4781" s="779"/>
      <c r="F4781" s="778"/>
      <c r="G4781" s="777"/>
      <c r="H4781" s="776"/>
      <c r="I4781" s="776"/>
      <c r="J4781" s="776"/>
      <c r="K4781" s="776"/>
      <c r="L4781" s="776"/>
      <c r="M4781" s="776"/>
      <c r="N4781" s="776"/>
      <c r="O4781" s="776"/>
      <c r="P4781" s="776"/>
      <c r="Q4781" s="776"/>
      <c r="R4781" s="776"/>
      <c r="S4781" s="776"/>
      <c r="T4781" s="776"/>
      <c r="U4781" s="776"/>
      <c r="V4781" s="46"/>
      <c r="W4781" s="46"/>
      <c r="X4781" s="775"/>
      <c r="Y4781" s="775"/>
      <c r="Z4781" s="775"/>
      <c r="AA4781" s="775"/>
      <c r="AB4781" s="775"/>
    </row>
    <row r="4782" spans="1:28" s="43" customFormat="1" x14ac:dyDescent="0.2">
      <c r="A4782" s="776"/>
      <c r="B4782" s="780"/>
      <c r="D4782" s="779"/>
      <c r="E4782" s="779"/>
      <c r="F4782" s="778"/>
      <c r="G4782" s="777"/>
      <c r="H4782" s="776"/>
      <c r="I4782" s="776"/>
      <c r="J4782" s="776"/>
      <c r="K4782" s="776"/>
      <c r="L4782" s="776"/>
      <c r="M4782" s="776"/>
      <c r="N4782" s="776"/>
      <c r="O4782" s="776"/>
      <c r="P4782" s="776"/>
      <c r="Q4782" s="776"/>
      <c r="R4782" s="776"/>
      <c r="S4782" s="776"/>
      <c r="T4782" s="776"/>
      <c r="U4782" s="776"/>
      <c r="V4782" s="46"/>
      <c r="W4782" s="46"/>
      <c r="X4782" s="775"/>
      <c r="Y4782" s="775"/>
      <c r="Z4782" s="775"/>
      <c r="AA4782" s="775"/>
      <c r="AB4782" s="775"/>
    </row>
    <row r="4783" spans="1:28" s="43" customFormat="1" x14ac:dyDescent="0.2">
      <c r="A4783" s="776"/>
      <c r="B4783" s="780"/>
      <c r="D4783" s="779"/>
      <c r="E4783" s="779"/>
      <c r="F4783" s="778"/>
      <c r="G4783" s="777"/>
      <c r="H4783" s="776"/>
      <c r="I4783" s="776"/>
      <c r="J4783" s="776"/>
      <c r="K4783" s="776"/>
      <c r="L4783" s="776"/>
      <c r="M4783" s="776"/>
      <c r="N4783" s="776"/>
      <c r="O4783" s="776"/>
      <c r="P4783" s="776"/>
      <c r="Q4783" s="776"/>
      <c r="R4783" s="776"/>
      <c r="S4783" s="776"/>
      <c r="T4783" s="776"/>
      <c r="U4783" s="776"/>
      <c r="V4783" s="46"/>
      <c r="W4783" s="46"/>
      <c r="X4783" s="775"/>
      <c r="Y4783" s="775"/>
      <c r="Z4783" s="775"/>
      <c r="AA4783" s="775"/>
      <c r="AB4783" s="775"/>
    </row>
    <row r="4784" spans="1:28" s="43" customFormat="1" x14ac:dyDescent="0.2">
      <c r="A4784" s="776"/>
      <c r="B4784" s="780"/>
      <c r="D4784" s="779"/>
      <c r="E4784" s="779"/>
      <c r="F4784" s="778"/>
      <c r="G4784" s="777"/>
      <c r="H4784" s="776"/>
      <c r="I4784" s="776"/>
      <c r="J4784" s="776"/>
      <c r="K4784" s="776"/>
      <c r="L4784" s="776"/>
      <c r="M4784" s="776"/>
      <c r="N4784" s="776"/>
      <c r="O4784" s="776"/>
      <c r="P4784" s="776"/>
      <c r="Q4784" s="776"/>
      <c r="R4784" s="776"/>
      <c r="S4784" s="776"/>
      <c r="T4784" s="776"/>
      <c r="U4784" s="776"/>
      <c r="V4784" s="46"/>
      <c r="W4784" s="46"/>
      <c r="X4784" s="775"/>
      <c r="Y4784" s="775"/>
      <c r="Z4784" s="775"/>
      <c r="AA4784" s="775"/>
      <c r="AB4784" s="775"/>
    </row>
    <row r="4785" spans="1:28" s="43" customFormat="1" x14ac:dyDescent="0.2">
      <c r="A4785" s="776"/>
      <c r="B4785" s="780"/>
      <c r="D4785" s="779"/>
      <c r="E4785" s="779"/>
      <c r="F4785" s="778"/>
      <c r="G4785" s="777"/>
      <c r="H4785" s="776"/>
      <c r="I4785" s="776"/>
      <c r="J4785" s="776"/>
      <c r="K4785" s="776"/>
      <c r="L4785" s="776"/>
      <c r="M4785" s="776"/>
      <c r="N4785" s="776"/>
      <c r="O4785" s="776"/>
      <c r="P4785" s="776"/>
      <c r="Q4785" s="776"/>
      <c r="R4785" s="776"/>
      <c r="S4785" s="776"/>
      <c r="T4785" s="776"/>
      <c r="U4785" s="776"/>
      <c r="V4785" s="46"/>
      <c r="W4785" s="46"/>
      <c r="X4785" s="775"/>
      <c r="Y4785" s="775"/>
      <c r="Z4785" s="775"/>
      <c r="AA4785" s="775"/>
      <c r="AB4785" s="775"/>
    </row>
    <row r="4786" spans="1:28" s="43" customFormat="1" x14ac:dyDescent="0.2">
      <c r="A4786" s="776"/>
      <c r="B4786" s="780"/>
      <c r="D4786" s="779"/>
      <c r="E4786" s="779"/>
      <c r="F4786" s="778"/>
      <c r="G4786" s="777"/>
      <c r="H4786" s="776"/>
      <c r="I4786" s="776"/>
      <c r="J4786" s="776"/>
      <c r="K4786" s="776"/>
      <c r="L4786" s="776"/>
      <c r="M4786" s="776"/>
      <c r="N4786" s="776"/>
      <c r="O4786" s="776"/>
      <c r="P4786" s="776"/>
      <c r="Q4786" s="776"/>
      <c r="R4786" s="776"/>
      <c r="S4786" s="776"/>
      <c r="T4786" s="776"/>
      <c r="U4786" s="776"/>
      <c r="V4786" s="46"/>
      <c r="W4786" s="46"/>
      <c r="X4786" s="775"/>
      <c r="Y4786" s="775"/>
      <c r="Z4786" s="775"/>
      <c r="AA4786" s="775"/>
      <c r="AB4786" s="775"/>
    </row>
    <row r="4787" spans="1:28" s="43" customFormat="1" x14ac:dyDescent="0.2">
      <c r="A4787" s="776"/>
      <c r="B4787" s="780"/>
      <c r="D4787" s="779"/>
      <c r="E4787" s="779"/>
      <c r="F4787" s="778"/>
      <c r="G4787" s="777"/>
      <c r="H4787" s="776"/>
      <c r="I4787" s="776"/>
      <c r="J4787" s="776"/>
      <c r="K4787" s="776"/>
      <c r="L4787" s="776"/>
      <c r="M4787" s="776"/>
      <c r="N4787" s="776"/>
      <c r="O4787" s="776"/>
      <c r="P4787" s="776"/>
      <c r="Q4787" s="776"/>
      <c r="R4787" s="776"/>
      <c r="S4787" s="776"/>
      <c r="T4787" s="776"/>
      <c r="U4787" s="776"/>
      <c r="V4787" s="46"/>
      <c r="W4787" s="46"/>
      <c r="X4787" s="775"/>
      <c r="Y4787" s="775"/>
      <c r="Z4787" s="775"/>
      <c r="AA4787" s="775"/>
      <c r="AB4787" s="775"/>
    </row>
    <row r="4788" spans="1:28" s="43" customFormat="1" x14ac:dyDescent="0.2">
      <c r="A4788" s="776"/>
      <c r="B4788" s="780"/>
      <c r="D4788" s="779"/>
      <c r="E4788" s="779"/>
      <c r="F4788" s="778"/>
      <c r="G4788" s="777"/>
      <c r="H4788" s="776"/>
      <c r="I4788" s="776"/>
      <c r="J4788" s="776"/>
      <c r="K4788" s="776"/>
      <c r="L4788" s="776"/>
      <c r="M4788" s="776"/>
      <c r="N4788" s="776"/>
      <c r="O4788" s="776"/>
      <c r="P4788" s="776"/>
      <c r="Q4788" s="776"/>
      <c r="R4788" s="776"/>
      <c r="S4788" s="776"/>
      <c r="T4788" s="776"/>
      <c r="U4788" s="776"/>
      <c r="V4788" s="46"/>
      <c r="W4788" s="46"/>
      <c r="X4788" s="775"/>
      <c r="Y4788" s="775"/>
      <c r="Z4788" s="775"/>
      <c r="AA4788" s="775"/>
      <c r="AB4788" s="775"/>
    </row>
    <row r="4789" spans="1:28" s="43" customFormat="1" x14ac:dyDescent="0.2">
      <c r="A4789" s="776"/>
      <c r="B4789" s="780"/>
      <c r="D4789" s="779"/>
      <c r="E4789" s="779"/>
      <c r="F4789" s="778"/>
      <c r="G4789" s="777"/>
      <c r="H4789" s="776"/>
      <c r="I4789" s="776"/>
      <c r="J4789" s="776"/>
      <c r="K4789" s="776"/>
      <c r="L4789" s="776"/>
      <c r="M4789" s="776"/>
      <c r="N4789" s="776"/>
      <c r="O4789" s="776"/>
      <c r="P4789" s="776"/>
      <c r="Q4789" s="776"/>
      <c r="R4789" s="776"/>
      <c r="S4789" s="776"/>
      <c r="T4789" s="776"/>
      <c r="U4789" s="776"/>
      <c r="V4789" s="46"/>
      <c r="W4789" s="46"/>
      <c r="X4789" s="775"/>
      <c r="Y4789" s="775"/>
      <c r="Z4789" s="775"/>
      <c r="AA4789" s="775"/>
      <c r="AB4789" s="775"/>
    </row>
    <row r="4790" spans="1:28" s="43" customFormat="1" x14ac:dyDescent="0.2">
      <c r="A4790" s="776"/>
      <c r="B4790" s="780"/>
      <c r="D4790" s="779"/>
      <c r="E4790" s="779"/>
      <c r="F4790" s="778"/>
      <c r="G4790" s="777"/>
      <c r="H4790" s="776"/>
      <c r="I4790" s="776"/>
      <c r="J4790" s="776"/>
      <c r="K4790" s="776"/>
      <c r="L4790" s="776"/>
      <c r="M4790" s="776"/>
      <c r="N4790" s="776"/>
      <c r="O4790" s="776"/>
      <c r="P4790" s="776"/>
      <c r="Q4790" s="776"/>
      <c r="R4790" s="776"/>
      <c r="S4790" s="776"/>
      <c r="T4790" s="776"/>
      <c r="U4790" s="776"/>
      <c r="V4790" s="46"/>
      <c r="W4790" s="46"/>
      <c r="X4790" s="775"/>
      <c r="Y4790" s="775"/>
      <c r="Z4790" s="775"/>
      <c r="AA4790" s="775"/>
      <c r="AB4790" s="775"/>
    </row>
    <row r="4791" spans="1:28" s="43" customFormat="1" x14ac:dyDescent="0.2">
      <c r="A4791" s="776"/>
      <c r="B4791" s="780"/>
      <c r="D4791" s="779"/>
      <c r="E4791" s="779"/>
      <c r="F4791" s="778"/>
      <c r="G4791" s="777"/>
      <c r="H4791" s="776"/>
      <c r="I4791" s="776"/>
      <c r="J4791" s="776"/>
      <c r="K4791" s="776"/>
      <c r="L4791" s="776"/>
      <c r="M4791" s="776"/>
      <c r="N4791" s="776"/>
      <c r="O4791" s="776"/>
      <c r="P4791" s="776"/>
      <c r="Q4791" s="776"/>
      <c r="R4791" s="776"/>
      <c r="S4791" s="776"/>
      <c r="T4791" s="776"/>
      <c r="U4791" s="776"/>
      <c r="V4791" s="46"/>
      <c r="W4791" s="46"/>
      <c r="X4791" s="775"/>
      <c r="Y4791" s="775"/>
      <c r="Z4791" s="775"/>
      <c r="AA4791" s="775"/>
      <c r="AB4791" s="775"/>
    </row>
    <row r="4792" spans="1:28" s="43" customFormat="1" x14ac:dyDescent="0.2">
      <c r="A4792" s="776"/>
      <c r="B4792" s="780"/>
      <c r="D4792" s="779"/>
      <c r="E4792" s="779"/>
      <c r="F4792" s="778"/>
      <c r="G4792" s="777"/>
      <c r="H4792" s="776"/>
      <c r="I4792" s="776"/>
      <c r="J4792" s="776"/>
      <c r="K4792" s="776"/>
      <c r="L4792" s="776"/>
      <c r="M4792" s="776"/>
      <c r="N4792" s="776"/>
      <c r="O4792" s="776"/>
      <c r="P4792" s="776"/>
      <c r="Q4792" s="776"/>
      <c r="R4792" s="776"/>
      <c r="S4792" s="776"/>
      <c r="T4792" s="776"/>
      <c r="U4792" s="776"/>
      <c r="V4792" s="46"/>
      <c r="W4792" s="46"/>
      <c r="X4792" s="775"/>
      <c r="Y4792" s="775"/>
      <c r="Z4792" s="775"/>
      <c r="AA4792" s="775"/>
      <c r="AB4792" s="775"/>
    </row>
    <row r="4793" spans="1:28" s="43" customFormat="1" x14ac:dyDescent="0.2">
      <c r="A4793" s="776"/>
      <c r="B4793" s="780"/>
      <c r="D4793" s="779"/>
      <c r="E4793" s="779"/>
      <c r="F4793" s="778"/>
      <c r="G4793" s="777"/>
      <c r="H4793" s="776"/>
      <c r="I4793" s="776"/>
      <c r="J4793" s="776"/>
      <c r="K4793" s="776"/>
      <c r="L4793" s="776"/>
      <c r="M4793" s="776"/>
      <c r="N4793" s="776"/>
      <c r="O4793" s="776"/>
      <c r="P4793" s="776"/>
      <c r="Q4793" s="776"/>
      <c r="R4793" s="776"/>
      <c r="S4793" s="776"/>
      <c r="T4793" s="776"/>
      <c r="U4793" s="776"/>
      <c r="V4793" s="46"/>
      <c r="W4793" s="46"/>
      <c r="X4793" s="775"/>
      <c r="Y4793" s="775"/>
      <c r="Z4793" s="775"/>
      <c r="AA4793" s="775"/>
      <c r="AB4793" s="775"/>
    </row>
    <row r="4794" spans="1:28" s="43" customFormat="1" x14ac:dyDescent="0.2">
      <c r="A4794" s="776"/>
      <c r="B4794" s="780"/>
      <c r="D4794" s="779"/>
      <c r="E4794" s="779"/>
      <c r="F4794" s="778"/>
      <c r="G4794" s="777"/>
      <c r="H4794" s="776"/>
      <c r="I4794" s="776"/>
      <c r="J4794" s="776"/>
      <c r="K4794" s="776"/>
      <c r="L4794" s="776"/>
      <c r="M4794" s="776"/>
      <c r="N4794" s="776"/>
      <c r="O4794" s="776"/>
      <c r="P4794" s="776"/>
      <c r="Q4794" s="776"/>
      <c r="R4794" s="776"/>
      <c r="S4794" s="776"/>
      <c r="T4794" s="776"/>
      <c r="U4794" s="776"/>
      <c r="V4794" s="46"/>
      <c r="W4794" s="46"/>
      <c r="X4794" s="775"/>
      <c r="Y4794" s="775"/>
      <c r="Z4794" s="775"/>
      <c r="AA4794" s="775"/>
      <c r="AB4794" s="775"/>
    </row>
    <row r="4795" spans="1:28" s="43" customFormat="1" x14ac:dyDescent="0.2">
      <c r="A4795" s="776"/>
      <c r="B4795" s="780"/>
      <c r="D4795" s="779"/>
      <c r="E4795" s="779"/>
      <c r="F4795" s="778"/>
      <c r="G4795" s="777"/>
      <c r="H4795" s="776"/>
      <c r="I4795" s="776"/>
      <c r="J4795" s="776"/>
      <c r="K4795" s="776"/>
      <c r="L4795" s="776"/>
      <c r="M4795" s="776"/>
      <c r="N4795" s="776"/>
      <c r="O4795" s="776"/>
      <c r="P4795" s="776"/>
      <c r="Q4795" s="776"/>
      <c r="R4795" s="776"/>
      <c r="S4795" s="776"/>
      <c r="T4795" s="776"/>
      <c r="U4795" s="776"/>
      <c r="V4795" s="46"/>
      <c r="W4795" s="46"/>
      <c r="X4795" s="775"/>
      <c r="Y4795" s="775"/>
      <c r="Z4795" s="775"/>
      <c r="AA4795" s="775"/>
      <c r="AB4795" s="775"/>
    </row>
    <row r="4796" spans="1:28" s="43" customFormat="1" x14ac:dyDescent="0.2">
      <c r="A4796" s="776"/>
      <c r="B4796" s="780"/>
      <c r="D4796" s="779"/>
      <c r="E4796" s="779"/>
      <c r="F4796" s="778"/>
      <c r="G4796" s="777"/>
      <c r="H4796" s="776"/>
      <c r="I4796" s="776"/>
      <c r="J4796" s="776"/>
      <c r="K4796" s="776"/>
      <c r="L4796" s="776"/>
      <c r="M4796" s="776"/>
      <c r="N4796" s="776"/>
      <c r="O4796" s="776"/>
      <c r="P4796" s="776"/>
      <c r="Q4796" s="776"/>
      <c r="R4796" s="776"/>
      <c r="S4796" s="776"/>
      <c r="T4796" s="776"/>
      <c r="U4796" s="776"/>
      <c r="V4796" s="46"/>
      <c r="W4796" s="46"/>
      <c r="X4796" s="775"/>
      <c r="Y4796" s="775"/>
      <c r="Z4796" s="775"/>
      <c r="AA4796" s="775"/>
      <c r="AB4796" s="775"/>
    </row>
    <row r="4797" spans="1:28" s="43" customFormat="1" x14ac:dyDescent="0.2">
      <c r="A4797" s="776"/>
      <c r="B4797" s="780"/>
      <c r="D4797" s="779"/>
      <c r="E4797" s="779"/>
      <c r="F4797" s="778"/>
      <c r="G4797" s="777"/>
      <c r="H4797" s="776"/>
      <c r="I4797" s="776"/>
      <c r="J4797" s="776"/>
      <c r="K4797" s="776"/>
      <c r="L4797" s="776"/>
      <c r="M4797" s="776"/>
      <c r="N4797" s="776"/>
      <c r="O4797" s="776"/>
      <c r="P4797" s="776"/>
      <c r="Q4797" s="776"/>
      <c r="R4797" s="776"/>
      <c r="S4797" s="776"/>
      <c r="T4797" s="776"/>
      <c r="U4797" s="776"/>
      <c r="V4797" s="46"/>
      <c r="W4797" s="46"/>
      <c r="X4797" s="775"/>
      <c r="Y4797" s="775"/>
      <c r="Z4797" s="775"/>
      <c r="AA4797" s="775"/>
      <c r="AB4797" s="775"/>
    </row>
    <row r="4798" spans="1:28" s="43" customFormat="1" x14ac:dyDescent="0.2">
      <c r="A4798" s="776"/>
      <c r="B4798" s="780"/>
      <c r="D4798" s="779"/>
      <c r="E4798" s="779"/>
      <c r="F4798" s="778"/>
      <c r="G4798" s="777"/>
      <c r="H4798" s="776"/>
      <c r="I4798" s="776"/>
      <c r="J4798" s="776"/>
      <c r="K4798" s="776"/>
      <c r="L4798" s="776"/>
      <c r="M4798" s="776"/>
      <c r="N4798" s="776"/>
      <c r="O4798" s="776"/>
      <c r="P4798" s="776"/>
      <c r="Q4798" s="776"/>
      <c r="R4798" s="776"/>
      <c r="S4798" s="776"/>
      <c r="T4798" s="776"/>
      <c r="U4798" s="776"/>
      <c r="V4798" s="46"/>
      <c r="W4798" s="46"/>
      <c r="X4798" s="775"/>
      <c r="Y4798" s="775"/>
      <c r="Z4798" s="775"/>
      <c r="AA4798" s="775"/>
      <c r="AB4798" s="775"/>
    </row>
    <row r="4799" spans="1:28" s="43" customFormat="1" x14ac:dyDescent="0.2">
      <c r="A4799" s="776"/>
      <c r="B4799" s="780"/>
      <c r="D4799" s="779"/>
      <c r="E4799" s="779"/>
      <c r="F4799" s="778"/>
      <c r="G4799" s="777"/>
      <c r="H4799" s="776"/>
      <c r="I4799" s="776"/>
      <c r="J4799" s="776"/>
      <c r="K4799" s="776"/>
      <c r="L4799" s="776"/>
      <c r="M4799" s="776"/>
      <c r="N4799" s="776"/>
      <c r="O4799" s="776"/>
      <c r="P4799" s="776"/>
      <c r="Q4799" s="776"/>
      <c r="R4799" s="776"/>
      <c r="S4799" s="776"/>
      <c r="T4799" s="776"/>
      <c r="U4799" s="776"/>
      <c r="V4799" s="46"/>
      <c r="W4799" s="46"/>
      <c r="X4799" s="775"/>
      <c r="Y4799" s="775"/>
      <c r="Z4799" s="775"/>
      <c r="AA4799" s="775"/>
      <c r="AB4799" s="775"/>
    </row>
    <row r="4800" spans="1:28" s="43" customFormat="1" x14ac:dyDescent="0.2">
      <c r="A4800" s="776"/>
      <c r="B4800" s="780"/>
      <c r="D4800" s="779"/>
      <c r="E4800" s="779"/>
      <c r="F4800" s="778"/>
      <c r="G4800" s="777"/>
      <c r="H4800" s="776"/>
      <c r="I4800" s="776"/>
      <c r="J4800" s="776"/>
      <c r="K4800" s="776"/>
      <c r="L4800" s="776"/>
      <c r="M4800" s="776"/>
      <c r="N4800" s="776"/>
      <c r="O4800" s="776"/>
      <c r="P4800" s="776"/>
      <c r="Q4800" s="776"/>
      <c r="R4800" s="776"/>
      <c r="S4800" s="776"/>
      <c r="T4800" s="776"/>
      <c r="U4800" s="776"/>
      <c r="V4800" s="46"/>
      <c r="W4800" s="46"/>
      <c r="X4800" s="775"/>
      <c r="Y4800" s="775"/>
      <c r="Z4800" s="775"/>
      <c r="AA4800" s="775"/>
      <c r="AB4800" s="775"/>
    </row>
    <row r="4801" spans="1:28" s="43" customFormat="1" x14ac:dyDescent="0.2">
      <c r="A4801" s="776"/>
      <c r="B4801" s="780"/>
      <c r="D4801" s="779"/>
      <c r="E4801" s="779"/>
      <c r="F4801" s="778"/>
      <c r="G4801" s="777"/>
      <c r="H4801" s="776"/>
      <c r="I4801" s="776"/>
      <c r="J4801" s="776"/>
      <c r="K4801" s="776"/>
      <c r="L4801" s="776"/>
      <c r="M4801" s="776"/>
      <c r="N4801" s="776"/>
      <c r="O4801" s="776"/>
      <c r="P4801" s="776"/>
      <c r="Q4801" s="776"/>
      <c r="R4801" s="776"/>
      <c r="S4801" s="776"/>
      <c r="T4801" s="776"/>
      <c r="U4801" s="776"/>
      <c r="V4801" s="46"/>
      <c r="W4801" s="46"/>
      <c r="X4801" s="775"/>
      <c r="Y4801" s="775"/>
      <c r="Z4801" s="775"/>
      <c r="AA4801" s="775"/>
      <c r="AB4801" s="775"/>
    </row>
    <row r="4802" spans="1:28" s="43" customFormat="1" x14ac:dyDescent="0.2">
      <c r="A4802" s="776"/>
      <c r="B4802" s="780"/>
      <c r="D4802" s="779"/>
      <c r="E4802" s="779"/>
      <c r="F4802" s="778"/>
      <c r="G4802" s="777"/>
      <c r="H4802" s="776"/>
      <c r="I4802" s="776"/>
      <c r="J4802" s="776"/>
      <c r="K4802" s="776"/>
      <c r="L4802" s="776"/>
      <c r="M4802" s="776"/>
      <c r="N4802" s="776"/>
      <c r="O4802" s="776"/>
      <c r="P4802" s="776"/>
      <c r="Q4802" s="776"/>
      <c r="R4802" s="776"/>
      <c r="S4802" s="776"/>
      <c r="T4802" s="776"/>
      <c r="U4802" s="776"/>
      <c r="V4802" s="46"/>
      <c r="W4802" s="46"/>
      <c r="X4802" s="775"/>
      <c r="Y4802" s="775"/>
      <c r="Z4802" s="775"/>
      <c r="AA4802" s="775"/>
      <c r="AB4802" s="775"/>
    </row>
    <row r="4803" spans="1:28" s="43" customFormat="1" x14ac:dyDescent="0.2">
      <c r="A4803" s="776"/>
      <c r="B4803" s="780"/>
      <c r="D4803" s="779"/>
      <c r="E4803" s="779"/>
      <c r="F4803" s="778"/>
      <c r="G4803" s="777"/>
      <c r="H4803" s="776"/>
      <c r="I4803" s="776"/>
      <c r="J4803" s="776"/>
      <c r="K4803" s="776"/>
      <c r="L4803" s="776"/>
      <c r="M4803" s="776"/>
      <c r="N4803" s="776"/>
      <c r="O4803" s="776"/>
      <c r="P4803" s="776"/>
      <c r="Q4803" s="776"/>
      <c r="R4803" s="776"/>
      <c r="S4803" s="776"/>
      <c r="T4803" s="776"/>
      <c r="U4803" s="776"/>
      <c r="V4803" s="46"/>
      <c r="W4803" s="46"/>
      <c r="X4803" s="775"/>
      <c r="Y4803" s="775"/>
      <c r="Z4803" s="775"/>
      <c r="AA4803" s="775"/>
      <c r="AB4803" s="775"/>
    </row>
    <row r="4804" spans="1:28" s="43" customFormat="1" x14ac:dyDescent="0.2">
      <c r="A4804" s="776"/>
      <c r="B4804" s="780"/>
      <c r="D4804" s="779"/>
      <c r="E4804" s="779"/>
      <c r="F4804" s="778"/>
      <c r="G4804" s="777"/>
      <c r="H4804" s="776"/>
      <c r="I4804" s="776"/>
      <c r="J4804" s="776"/>
      <c r="K4804" s="776"/>
      <c r="L4804" s="776"/>
      <c r="M4804" s="776"/>
      <c r="N4804" s="776"/>
      <c r="O4804" s="776"/>
      <c r="P4804" s="776"/>
      <c r="Q4804" s="776"/>
      <c r="R4804" s="776"/>
      <c r="S4804" s="776"/>
      <c r="T4804" s="776"/>
      <c r="U4804" s="776"/>
      <c r="V4804" s="46"/>
      <c r="W4804" s="46"/>
      <c r="X4804" s="775"/>
      <c r="Y4804" s="775"/>
      <c r="Z4804" s="775"/>
      <c r="AA4804" s="775"/>
      <c r="AB4804" s="775"/>
    </row>
    <row r="4805" spans="1:28" s="43" customFormat="1" x14ac:dyDescent="0.2">
      <c r="A4805" s="776"/>
      <c r="B4805" s="780"/>
      <c r="D4805" s="779"/>
      <c r="E4805" s="779"/>
      <c r="F4805" s="778"/>
      <c r="G4805" s="777"/>
      <c r="H4805" s="776"/>
      <c r="I4805" s="776"/>
      <c r="J4805" s="776"/>
      <c r="K4805" s="776"/>
      <c r="L4805" s="776"/>
      <c r="M4805" s="776"/>
      <c r="N4805" s="776"/>
      <c r="O4805" s="776"/>
      <c r="P4805" s="776"/>
      <c r="Q4805" s="776"/>
      <c r="R4805" s="776"/>
      <c r="S4805" s="776"/>
      <c r="T4805" s="776"/>
      <c r="U4805" s="776"/>
      <c r="V4805" s="46"/>
      <c r="W4805" s="46"/>
      <c r="X4805" s="775"/>
      <c r="Y4805" s="775"/>
      <c r="Z4805" s="775"/>
      <c r="AA4805" s="775"/>
      <c r="AB4805" s="775"/>
    </row>
    <row r="4806" spans="1:28" s="43" customFormat="1" x14ac:dyDescent="0.2">
      <c r="A4806" s="776"/>
      <c r="B4806" s="780"/>
      <c r="D4806" s="779"/>
      <c r="E4806" s="779"/>
      <c r="F4806" s="778"/>
      <c r="G4806" s="777"/>
      <c r="H4806" s="776"/>
      <c r="I4806" s="776"/>
      <c r="J4806" s="776"/>
      <c r="K4806" s="776"/>
      <c r="L4806" s="776"/>
      <c r="M4806" s="776"/>
      <c r="N4806" s="776"/>
      <c r="O4806" s="776"/>
      <c r="P4806" s="776"/>
      <c r="Q4806" s="776"/>
      <c r="R4806" s="776"/>
      <c r="S4806" s="776"/>
      <c r="T4806" s="776"/>
      <c r="U4806" s="776"/>
      <c r="V4806" s="46"/>
      <c r="W4806" s="46"/>
      <c r="X4806" s="775"/>
      <c r="Y4806" s="775"/>
      <c r="Z4806" s="775"/>
      <c r="AA4806" s="775"/>
      <c r="AB4806" s="775"/>
    </row>
    <row r="4807" spans="1:28" s="43" customFormat="1" x14ac:dyDescent="0.2">
      <c r="A4807" s="776"/>
      <c r="B4807" s="780"/>
      <c r="D4807" s="779"/>
      <c r="E4807" s="779"/>
      <c r="F4807" s="778"/>
      <c r="G4807" s="777"/>
      <c r="H4807" s="776"/>
      <c r="I4807" s="776"/>
      <c r="J4807" s="776"/>
      <c r="K4807" s="776"/>
      <c r="L4807" s="776"/>
      <c r="M4807" s="776"/>
      <c r="N4807" s="776"/>
      <c r="O4807" s="776"/>
      <c r="P4807" s="776"/>
      <c r="Q4807" s="776"/>
      <c r="R4807" s="776"/>
      <c r="S4807" s="776"/>
      <c r="T4807" s="776"/>
      <c r="U4807" s="776"/>
      <c r="V4807" s="46"/>
      <c r="W4807" s="46"/>
      <c r="X4807" s="775"/>
      <c r="Y4807" s="775"/>
      <c r="Z4807" s="775"/>
      <c r="AA4807" s="775"/>
      <c r="AB4807" s="775"/>
    </row>
    <row r="4808" spans="1:28" s="43" customFormat="1" x14ac:dyDescent="0.2">
      <c r="A4808" s="776"/>
      <c r="B4808" s="780"/>
      <c r="D4808" s="779"/>
      <c r="E4808" s="779"/>
      <c r="F4808" s="778"/>
      <c r="G4808" s="777"/>
      <c r="H4808" s="776"/>
      <c r="I4808" s="776"/>
      <c r="J4808" s="776"/>
      <c r="K4808" s="776"/>
      <c r="L4808" s="776"/>
      <c r="M4808" s="776"/>
      <c r="N4808" s="776"/>
      <c r="O4808" s="776"/>
      <c r="P4808" s="776"/>
      <c r="Q4808" s="776"/>
      <c r="R4808" s="776"/>
      <c r="S4808" s="776"/>
      <c r="T4808" s="776"/>
      <c r="U4808" s="776"/>
      <c r="V4808" s="46"/>
      <c r="W4808" s="46"/>
      <c r="X4808" s="775"/>
      <c r="Y4808" s="775"/>
      <c r="Z4808" s="775"/>
      <c r="AA4808" s="775"/>
      <c r="AB4808" s="775"/>
    </row>
    <row r="4809" spans="1:28" s="43" customFormat="1" x14ac:dyDescent="0.2">
      <c r="A4809" s="776"/>
      <c r="B4809" s="780"/>
      <c r="D4809" s="779"/>
      <c r="E4809" s="779"/>
      <c r="F4809" s="778"/>
      <c r="G4809" s="777"/>
      <c r="H4809" s="776"/>
      <c r="I4809" s="776"/>
      <c r="J4809" s="776"/>
      <c r="K4809" s="776"/>
      <c r="L4809" s="776"/>
      <c r="M4809" s="776"/>
      <c r="N4809" s="776"/>
      <c r="O4809" s="776"/>
      <c r="P4809" s="776"/>
      <c r="Q4809" s="776"/>
      <c r="R4809" s="776"/>
      <c r="S4809" s="776"/>
      <c r="T4809" s="776"/>
      <c r="U4809" s="776"/>
      <c r="V4809" s="46"/>
      <c r="W4809" s="46"/>
      <c r="X4809" s="775"/>
      <c r="Y4809" s="775"/>
      <c r="Z4809" s="775"/>
      <c r="AA4809" s="775"/>
      <c r="AB4809" s="775"/>
    </row>
    <row r="4810" spans="1:28" s="43" customFormat="1" x14ac:dyDescent="0.2">
      <c r="A4810" s="776"/>
      <c r="B4810" s="780"/>
      <c r="D4810" s="779"/>
      <c r="E4810" s="779"/>
      <c r="F4810" s="778"/>
      <c r="G4810" s="777"/>
      <c r="H4810" s="776"/>
      <c r="I4810" s="776"/>
      <c r="J4810" s="776"/>
      <c r="K4810" s="776"/>
      <c r="L4810" s="776"/>
      <c r="M4810" s="776"/>
      <c r="N4810" s="776"/>
      <c r="O4810" s="776"/>
      <c r="P4810" s="776"/>
      <c r="Q4810" s="776"/>
      <c r="R4810" s="776"/>
      <c r="S4810" s="776"/>
      <c r="T4810" s="776"/>
      <c r="U4810" s="776"/>
      <c r="V4810" s="46"/>
      <c r="W4810" s="46"/>
      <c r="X4810" s="775"/>
      <c r="Y4810" s="775"/>
      <c r="Z4810" s="775"/>
      <c r="AA4810" s="775"/>
      <c r="AB4810" s="775"/>
    </row>
    <row r="4811" spans="1:28" s="43" customFormat="1" x14ac:dyDescent="0.2">
      <c r="A4811" s="776"/>
      <c r="B4811" s="780"/>
      <c r="D4811" s="779"/>
      <c r="E4811" s="779"/>
      <c r="F4811" s="778"/>
      <c r="G4811" s="777"/>
      <c r="H4811" s="776"/>
      <c r="I4811" s="776"/>
      <c r="J4811" s="776"/>
      <c r="K4811" s="776"/>
      <c r="L4811" s="776"/>
      <c r="M4811" s="776"/>
      <c r="N4811" s="776"/>
      <c r="O4811" s="776"/>
      <c r="P4811" s="776"/>
      <c r="Q4811" s="776"/>
      <c r="R4811" s="776"/>
      <c r="S4811" s="776"/>
      <c r="T4811" s="776"/>
      <c r="U4811" s="776"/>
      <c r="V4811" s="46"/>
      <c r="W4811" s="46"/>
      <c r="X4811" s="775"/>
      <c r="Y4811" s="775"/>
      <c r="Z4811" s="775"/>
      <c r="AA4811" s="775"/>
      <c r="AB4811" s="775"/>
    </row>
    <row r="4812" spans="1:28" s="43" customFormat="1" x14ac:dyDescent="0.2">
      <c r="A4812" s="776"/>
      <c r="B4812" s="780"/>
      <c r="D4812" s="779"/>
      <c r="E4812" s="779"/>
      <c r="F4812" s="778"/>
      <c r="G4812" s="777"/>
      <c r="H4812" s="776"/>
      <c r="I4812" s="776"/>
      <c r="J4812" s="776"/>
      <c r="K4812" s="776"/>
      <c r="L4812" s="776"/>
      <c r="M4812" s="776"/>
      <c r="N4812" s="776"/>
      <c r="O4812" s="776"/>
      <c r="P4812" s="776"/>
      <c r="Q4812" s="776"/>
      <c r="R4812" s="776"/>
      <c r="S4812" s="776"/>
      <c r="T4812" s="776"/>
      <c r="U4812" s="776"/>
      <c r="V4812" s="46"/>
      <c r="W4812" s="46"/>
      <c r="X4812" s="775"/>
      <c r="Y4812" s="775"/>
      <c r="Z4812" s="775"/>
      <c r="AA4812" s="775"/>
      <c r="AB4812" s="775"/>
    </row>
    <row r="4813" spans="1:28" s="43" customFormat="1" x14ac:dyDescent="0.2">
      <c r="A4813" s="776"/>
      <c r="B4813" s="780"/>
      <c r="D4813" s="779"/>
      <c r="E4813" s="779"/>
      <c r="F4813" s="778"/>
      <c r="G4813" s="777"/>
      <c r="H4813" s="776"/>
      <c r="I4813" s="776"/>
      <c r="J4813" s="776"/>
      <c r="K4813" s="776"/>
      <c r="L4813" s="776"/>
      <c r="M4813" s="776"/>
      <c r="N4813" s="776"/>
      <c r="O4813" s="776"/>
      <c r="P4813" s="776"/>
      <c r="Q4813" s="776"/>
      <c r="R4813" s="776"/>
      <c r="S4813" s="776"/>
      <c r="T4813" s="776"/>
      <c r="U4813" s="776"/>
      <c r="V4813" s="46"/>
      <c r="W4813" s="46"/>
      <c r="X4813" s="775"/>
      <c r="Y4813" s="775"/>
      <c r="Z4813" s="775"/>
      <c r="AA4813" s="775"/>
      <c r="AB4813" s="775"/>
    </row>
    <row r="4814" spans="1:28" s="43" customFormat="1" x14ac:dyDescent="0.2">
      <c r="A4814" s="776"/>
      <c r="B4814" s="780"/>
      <c r="D4814" s="779"/>
      <c r="E4814" s="779"/>
      <c r="F4814" s="778"/>
      <c r="G4814" s="777"/>
      <c r="H4814" s="776"/>
      <c r="I4814" s="776"/>
      <c r="J4814" s="776"/>
      <c r="K4814" s="776"/>
      <c r="L4814" s="776"/>
      <c r="M4814" s="776"/>
      <c r="N4814" s="776"/>
      <c r="O4814" s="776"/>
      <c r="P4814" s="776"/>
      <c r="Q4814" s="776"/>
      <c r="R4814" s="776"/>
      <c r="S4814" s="776"/>
      <c r="T4814" s="776"/>
      <c r="U4814" s="776"/>
      <c r="V4814" s="46"/>
      <c r="W4814" s="46"/>
      <c r="X4814" s="775"/>
      <c r="Y4814" s="775"/>
      <c r="Z4814" s="775"/>
      <c r="AA4814" s="775"/>
      <c r="AB4814" s="775"/>
    </row>
    <row r="4815" spans="1:28" s="43" customFormat="1" x14ac:dyDescent="0.2">
      <c r="A4815" s="776"/>
      <c r="B4815" s="780"/>
      <c r="D4815" s="779"/>
      <c r="E4815" s="779"/>
      <c r="F4815" s="778"/>
      <c r="G4815" s="777"/>
      <c r="H4815" s="776"/>
      <c r="I4815" s="776"/>
      <c r="J4815" s="776"/>
      <c r="K4815" s="776"/>
      <c r="L4815" s="776"/>
      <c r="M4815" s="776"/>
      <c r="N4815" s="776"/>
      <c r="O4815" s="776"/>
      <c r="P4815" s="776"/>
      <c r="Q4815" s="776"/>
      <c r="R4815" s="776"/>
      <c r="S4815" s="776"/>
      <c r="T4815" s="776"/>
      <c r="U4815" s="776"/>
      <c r="V4815" s="46"/>
      <c r="W4815" s="46"/>
      <c r="X4815" s="775"/>
      <c r="Y4815" s="775"/>
      <c r="Z4815" s="775"/>
      <c r="AA4815" s="775"/>
      <c r="AB4815" s="775"/>
    </row>
    <row r="4816" spans="1:28" s="43" customFormat="1" x14ac:dyDescent="0.2">
      <c r="A4816" s="776"/>
      <c r="B4816" s="780"/>
      <c r="D4816" s="779"/>
      <c r="E4816" s="779"/>
      <c r="F4816" s="778"/>
      <c r="G4816" s="777"/>
      <c r="H4816" s="776"/>
      <c r="I4816" s="776"/>
      <c r="J4816" s="776"/>
      <c r="K4816" s="776"/>
      <c r="L4816" s="776"/>
      <c r="M4816" s="776"/>
      <c r="N4816" s="776"/>
      <c r="O4816" s="776"/>
      <c r="P4816" s="776"/>
      <c r="Q4816" s="776"/>
      <c r="R4816" s="776"/>
      <c r="S4816" s="776"/>
      <c r="T4816" s="776"/>
      <c r="U4816" s="776"/>
      <c r="V4816" s="46"/>
      <c r="W4816" s="46"/>
      <c r="X4816" s="775"/>
      <c r="Y4816" s="775"/>
      <c r="Z4816" s="775"/>
      <c r="AA4816" s="775"/>
      <c r="AB4816" s="775"/>
    </row>
    <row r="4817" spans="1:28" s="43" customFormat="1" x14ac:dyDescent="0.2">
      <c r="A4817" s="776"/>
      <c r="B4817" s="780"/>
      <c r="D4817" s="779"/>
      <c r="E4817" s="779"/>
      <c r="F4817" s="778"/>
      <c r="G4817" s="777"/>
      <c r="H4817" s="776"/>
      <c r="I4817" s="776"/>
      <c r="J4817" s="776"/>
      <c r="K4817" s="776"/>
      <c r="L4817" s="776"/>
      <c r="M4817" s="776"/>
      <c r="N4817" s="776"/>
      <c r="O4817" s="776"/>
      <c r="P4817" s="776"/>
      <c r="Q4817" s="776"/>
      <c r="R4817" s="776"/>
      <c r="S4817" s="776"/>
      <c r="T4817" s="776"/>
      <c r="U4817" s="776"/>
      <c r="V4817" s="46"/>
      <c r="W4817" s="46"/>
      <c r="X4817" s="775"/>
      <c r="Y4817" s="775"/>
      <c r="Z4817" s="775"/>
      <c r="AA4817" s="775"/>
      <c r="AB4817" s="775"/>
    </row>
    <row r="4818" spans="1:28" s="43" customFormat="1" x14ac:dyDescent="0.2">
      <c r="A4818" s="776"/>
      <c r="B4818" s="780"/>
      <c r="D4818" s="779"/>
      <c r="E4818" s="779"/>
      <c r="F4818" s="778"/>
      <c r="G4818" s="777"/>
      <c r="H4818" s="776"/>
      <c r="I4818" s="776"/>
      <c r="J4818" s="776"/>
      <c r="K4818" s="776"/>
      <c r="L4818" s="776"/>
      <c r="M4818" s="776"/>
      <c r="N4818" s="776"/>
      <c r="O4818" s="776"/>
      <c r="P4818" s="776"/>
      <c r="Q4818" s="776"/>
      <c r="R4818" s="776"/>
      <c r="S4818" s="776"/>
      <c r="T4818" s="776"/>
      <c r="U4818" s="776"/>
      <c r="V4818" s="46"/>
      <c r="W4818" s="46"/>
      <c r="X4818" s="775"/>
      <c r="Y4818" s="775"/>
      <c r="Z4818" s="775"/>
      <c r="AA4818" s="775"/>
      <c r="AB4818" s="775"/>
    </row>
    <row r="4819" spans="1:28" s="43" customFormat="1" x14ac:dyDescent="0.2">
      <c r="A4819" s="776"/>
      <c r="B4819" s="780"/>
      <c r="D4819" s="779"/>
      <c r="E4819" s="779"/>
      <c r="F4819" s="778"/>
      <c r="G4819" s="777"/>
      <c r="H4819" s="776"/>
      <c r="I4819" s="776"/>
      <c r="J4819" s="776"/>
      <c r="K4819" s="776"/>
      <c r="L4819" s="776"/>
      <c r="M4819" s="776"/>
      <c r="N4819" s="776"/>
      <c r="O4819" s="776"/>
      <c r="P4819" s="776"/>
      <c r="Q4819" s="776"/>
      <c r="R4819" s="776"/>
      <c r="S4819" s="776"/>
      <c r="T4819" s="776"/>
      <c r="U4819" s="776"/>
      <c r="V4819" s="46"/>
      <c r="W4819" s="46"/>
      <c r="X4819" s="775"/>
      <c r="Y4819" s="775"/>
      <c r="Z4819" s="775"/>
      <c r="AA4819" s="775"/>
      <c r="AB4819" s="775"/>
    </row>
    <row r="4820" spans="1:28" s="43" customFormat="1" x14ac:dyDescent="0.2">
      <c r="A4820" s="776"/>
      <c r="B4820" s="780"/>
      <c r="D4820" s="779"/>
      <c r="E4820" s="779"/>
      <c r="F4820" s="778"/>
      <c r="G4820" s="777"/>
      <c r="H4820" s="776"/>
      <c r="I4820" s="776"/>
      <c r="J4820" s="776"/>
      <c r="K4820" s="776"/>
      <c r="L4820" s="776"/>
      <c r="M4820" s="776"/>
      <c r="N4820" s="776"/>
      <c r="O4820" s="776"/>
      <c r="P4820" s="776"/>
      <c r="Q4820" s="776"/>
      <c r="R4820" s="776"/>
      <c r="S4820" s="776"/>
      <c r="T4820" s="776"/>
      <c r="U4820" s="776"/>
      <c r="V4820" s="46"/>
      <c r="W4820" s="46"/>
      <c r="X4820" s="775"/>
      <c r="Y4820" s="775"/>
      <c r="Z4820" s="775"/>
      <c r="AA4820" s="775"/>
      <c r="AB4820" s="775"/>
    </row>
    <row r="4821" spans="1:28" s="43" customFormat="1" x14ac:dyDescent="0.2">
      <c r="A4821" s="776"/>
      <c r="B4821" s="780"/>
      <c r="D4821" s="779"/>
      <c r="E4821" s="779"/>
      <c r="F4821" s="778"/>
      <c r="G4821" s="777"/>
      <c r="H4821" s="776"/>
      <c r="I4821" s="776"/>
      <c r="J4821" s="776"/>
      <c r="K4821" s="776"/>
      <c r="L4821" s="776"/>
      <c r="M4821" s="776"/>
      <c r="N4821" s="776"/>
      <c r="O4821" s="776"/>
      <c r="P4821" s="776"/>
      <c r="Q4821" s="776"/>
      <c r="R4821" s="776"/>
      <c r="S4821" s="776"/>
      <c r="T4821" s="776"/>
      <c r="U4821" s="776"/>
      <c r="V4821" s="46"/>
      <c r="W4821" s="46"/>
      <c r="X4821" s="775"/>
      <c r="Y4821" s="775"/>
      <c r="Z4821" s="775"/>
      <c r="AA4821" s="775"/>
      <c r="AB4821" s="775"/>
    </row>
    <row r="4822" spans="1:28" s="43" customFormat="1" x14ac:dyDescent="0.2">
      <c r="A4822" s="776"/>
      <c r="B4822" s="780"/>
      <c r="D4822" s="779"/>
      <c r="E4822" s="779"/>
      <c r="F4822" s="778"/>
      <c r="G4822" s="777"/>
      <c r="H4822" s="776"/>
      <c r="I4822" s="776"/>
      <c r="J4822" s="776"/>
      <c r="K4822" s="776"/>
      <c r="L4822" s="776"/>
      <c r="M4822" s="776"/>
      <c r="N4822" s="776"/>
      <c r="O4822" s="776"/>
      <c r="P4822" s="776"/>
      <c r="Q4822" s="776"/>
      <c r="R4822" s="776"/>
      <c r="S4822" s="776"/>
      <c r="T4822" s="776"/>
      <c r="U4822" s="776"/>
      <c r="V4822" s="46"/>
      <c r="W4822" s="46"/>
      <c r="X4822" s="775"/>
      <c r="Y4822" s="775"/>
      <c r="Z4822" s="775"/>
      <c r="AA4822" s="775"/>
      <c r="AB4822" s="775"/>
    </row>
    <row r="4823" spans="1:28" s="43" customFormat="1" x14ac:dyDescent="0.2">
      <c r="A4823" s="776"/>
      <c r="B4823" s="780"/>
      <c r="D4823" s="779"/>
      <c r="E4823" s="779"/>
      <c r="F4823" s="778"/>
      <c r="G4823" s="777"/>
      <c r="H4823" s="776"/>
      <c r="I4823" s="776"/>
      <c r="J4823" s="776"/>
      <c r="K4823" s="776"/>
      <c r="L4823" s="776"/>
      <c r="M4823" s="776"/>
      <c r="N4823" s="776"/>
      <c r="O4823" s="776"/>
      <c r="P4823" s="776"/>
      <c r="Q4823" s="776"/>
      <c r="R4823" s="776"/>
      <c r="S4823" s="776"/>
      <c r="T4823" s="776"/>
      <c r="U4823" s="776"/>
      <c r="V4823" s="46"/>
      <c r="W4823" s="46"/>
      <c r="X4823" s="775"/>
      <c r="Y4823" s="775"/>
      <c r="Z4823" s="775"/>
      <c r="AA4823" s="775"/>
      <c r="AB4823" s="775"/>
    </row>
    <row r="4824" spans="1:28" s="43" customFormat="1" x14ac:dyDescent="0.2">
      <c r="A4824" s="776"/>
      <c r="B4824" s="780"/>
      <c r="D4824" s="779"/>
      <c r="E4824" s="779"/>
      <c r="F4824" s="778"/>
      <c r="G4824" s="777"/>
      <c r="H4824" s="776"/>
      <c r="I4824" s="776"/>
      <c r="J4824" s="776"/>
      <c r="K4824" s="776"/>
      <c r="L4824" s="776"/>
      <c r="M4824" s="776"/>
      <c r="N4824" s="776"/>
      <c r="O4824" s="776"/>
      <c r="P4824" s="776"/>
      <c r="Q4824" s="776"/>
      <c r="R4824" s="776"/>
      <c r="S4824" s="776"/>
      <c r="T4824" s="776"/>
      <c r="U4824" s="776"/>
      <c r="V4824" s="46"/>
      <c r="W4824" s="46"/>
      <c r="X4824" s="775"/>
      <c r="Y4824" s="775"/>
      <c r="Z4824" s="775"/>
      <c r="AA4824" s="775"/>
      <c r="AB4824" s="775"/>
    </row>
    <row r="4825" spans="1:28" s="43" customFormat="1" x14ac:dyDescent="0.2">
      <c r="A4825" s="776"/>
      <c r="B4825" s="780"/>
      <c r="D4825" s="779"/>
      <c r="E4825" s="779"/>
      <c r="F4825" s="778"/>
      <c r="G4825" s="777"/>
      <c r="H4825" s="776"/>
      <c r="I4825" s="776"/>
      <c r="J4825" s="776"/>
      <c r="K4825" s="776"/>
      <c r="L4825" s="776"/>
      <c r="M4825" s="776"/>
      <c r="N4825" s="776"/>
      <c r="O4825" s="776"/>
      <c r="P4825" s="776"/>
      <c r="Q4825" s="776"/>
      <c r="R4825" s="776"/>
      <c r="S4825" s="776"/>
      <c r="T4825" s="776"/>
      <c r="U4825" s="776"/>
      <c r="V4825" s="46"/>
      <c r="W4825" s="46"/>
      <c r="X4825" s="775"/>
      <c r="Y4825" s="775"/>
      <c r="Z4825" s="775"/>
      <c r="AA4825" s="775"/>
      <c r="AB4825" s="775"/>
    </row>
    <row r="4826" spans="1:28" s="43" customFormat="1" x14ac:dyDescent="0.2">
      <c r="A4826" s="776"/>
      <c r="B4826" s="780"/>
      <c r="D4826" s="779"/>
      <c r="E4826" s="779"/>
      <c r="F4826" s="778"/>
      <c r="G4826" s="777"/>
      <c r="H4826" s="776"/>
      <c r="I4826" s="776"/>
      <c r="J4826" s="776"/>
      <c r="K4826" s="776"/>
      <c r="L4826" s="776"/>
      <c r="M4826" s="776"/>
      <c r="N4826" s="776"/>
      <c r="O4826" s="776"/>
      <c r="P4826" s="776"/>
      <c r="Q4826" s="776"/>
      <c r="R4826" s="776"/>
      <c r="S4826" s="776"/>
      <c r="T4826" s="776"/>
      <c r="U4826" s="776"/>
      <c r="V4826" s="46"/>
      <c r="W4826" s="46"/>
      <c r="X4826" s="775"/>
      <c r="Y4826" s="775"/>
      <c r="Z4826" s="775"/>
      <c r="AA4826" s="775"/>
      <c r="AB4826" s="775"/>
    </row>
    <row r="4827" spans="1:28" s="43" customFormat="1" x14ac:dyDescent="0.2">
      <c r="A4827" s="776"/>
      <c r="B4827" s="780"/>
      <c r="D4827" s="779"/>
      <c r="E4827" s="779"/>
      <c r="F4827" s="778"/>
      <c r="G4827" s="777"/>
      <c r="H4827" s="776"/>
      <c r="I4827" s="776"/>
      <c r="J4827" s="776"/>
      <c r="K4827" s="776"/>
      <c r="L4827" s="776"/>
      <c r="M4827" s="776"/>
      <c r="N4827" s="776"/>
      <c r="O4827" s="776"/>
      <c r="P4827" s="776"/>
      <c r="Q4827" s="776"/>
      <c r="R4827" s="776"/>
      <c r="S4827" s="776"/>
      <c r="T4827" s="776"/>
      <c r="U4827" s="776"/>
      <c r="V4827" s="46"/>
      <c r="W4827" s="46"/>
      <c r="X4827" s="775"/>
      <c r="Y4827" s="775"/>
      <c r="Z4827" s="775"/>
      <c r="AA4827" s="775"/>
      <c r="AB4827" s="775"/>
    </row>
    <row r="4828" spans="1:28" s="43" customFormat="1" x14ac:dyDescent="0.2">
      <c r="A4828" s="776"/>
      <c r="B4828" s="780"/>
      <c r="D4828" s="779"/>
      <c r="E4828" s="779"/>
      <c r="F4828" s="778"/>
      <c r="G4828" s="777"/>
      <c r="H4828" s="776"/>
      <c r="I4828" s="776"/>
      <c r="J4828" s="776"/>
      <c r="K4828" s="776"/>
      <c r="L4828" s="776"/>
      <c r="M4828" s="776"/>
      <c r="N4828" s="776"/>
      <c r="O4828" s="776"/>
      <c r="P4828" s="776"/>
      <c r="Q4828" s="776"/>
      <c r="R4828" s="776"/>
      <c r="S4828" s="776"/>
      <c r="T4828" s="776"/>
      <c r="U4828" s="776"/>
      <c r="V4828" s="46"/>
      <c r="W4828" s="46"/>
      <c r="X4828" s="775"/>
      <c r="Y4828" s="775"/>
      <c r="Z4828" s="775"/>
      <c r="AA4828" s="775"/>
      <c r="AB4828" s="775"/>
    </row>
    <row r="4829" spans="1:28" s="43" customFormat="1" x14ac:dyDescent="0.2">
      <c r="A4829" s="776"/>
      <c r="B4829" s="780"/>
      <c r="D4829" s="779"/>
      <c r="E4829" s="779"/>
      <c r="F4829" s="778"/>
      <c r="G4829" s="777"/>
      <c r="H4829" s="776"/>
      <c r="I4829" s="776"/>
      <c r="J4829" s="776"/>
      <c r="K4829" s="776"/>
      <c r="L4829" s="776"/>
      <c r="M4829" s="776"/>
      <c r="N4829" s="776"/>
      <c r="O4829" s="776"/>
      <c r="P4829" s="776"/>
      <c r="Q4829" s="776"/>
      <c r="R4829" s="776"/>
      <c r="S4829" s="776"/>
      <c r="T4829" s="776"/>
      <c r="U4829" s="776"/>
      <c r="V4829" s="46"/>
      <c r="W4829" s="46"/>
      <c r="X4829" s="775"/>
      <c r="Y4829" s="775"/>
      <c r="Z4829" s="775"/>
      <c r="AA4829" s="775"/>
      <c r="AB4829" s="775"/>
    </row>
    <row r="4830" spans="1:28" s="43" customFormat="1" x14ac:dyDescent="0.2">
      <c r="A4830" s="776"/>
      <c r="B4830" s="780"/>
      <c r="D4830" s="779"/>
      <c r="E4830" s="779"/>
      <c r="F4830" s="778"/>
      <c r="G4830" s="777"/>
      <c r="H4830" s="776"/>
      <c r="I4830" s="776"/>
      <c r="J4830" s="776"/>
      <c r="K4830" s="776"/>
      <c r="L4830" s="776"/>
      <c r="M4830" s="776"/>
      <c r="N4830" s="776"/>
      <c r="O4830" s="776"/>
      <c r="P4830" s="776"/>
      <c r="Q4830" s="776"/>
      <c r="R4830" s="776"/>
      <c r="S4830" s="776"/>
      <c r="T4830" s="776"/>
      <c r="U4830" s="776"/>
      <c r="V4830" s="46"/>
      <c r="W4830" s="46"/>
      <c r="X4830" s="775"/>
      <c r="Y4830" s="775"/>
      <c r="Z4830" s="775"/>
      <c r="AA4830" s="775"/>
      <c r="AB4830" s="775"/>
    </row>
    <row r="4831" spans="1:28" s="43" customFormat="1" x14ac:dyDescent="0.2">
      <c r="A4831" s="776"/>
      <c r="B4831" s="780"/>
      <c r="D4831" s="779"/>
      <c r="E4831" s="779"/>
      <c r="F4831" s="778"/>
      <c r="G4831" s="777"/>
      <c r="H4831" s="776"/>
      <c r="I4831" s="776"/>
      <c r="J4831" s="776"/>
      <c r="K4831" s="776"/>
      <c r="L4831" s="776"/>
      <c r="M4831" s="776"/>
      <c r="N4831" s="776"/>
      <c r="O4831" s="776"/>
      <c r="P4831" s="776"/>
      <c r="Q4831" s="776"/>
      <c r="R4831" s="776"/>
      <c r="S4831" s="776"/>
      <c r="T4831" s="776"/>
      <c r="U4831" s="776"/>
      <c r="V4831" s="46"/>
      <c r="W4831" s="46"/>
      <c r="X4831" s="775"/>
      <c r="Y4831" s="775"/>
      <c r="Z4831" s="775"/>
      <c r="AA4831" s="775"/>
      <c r="AB4831" s="775"/>
    </row>
    <row r="4832" spans="1:28" s="43" customFormat="1" x14ac:dyDescent="0.2">
      <c r="A4832" s="776"/>
      <c r="B4832" s="780"/>
      <c r="D4832" s="779"/>
      <c r="E4832" s="779"/>
      <c r="F4832" s="778"/>
      <c r="G4832" s="777"/>
      <c r="H4832" s="776"/>
      <c r="I4832" s="776"/>
      <c r="J4832" s="776"/>
      <c r="K4832" s="776"/>
      <c r="L4832" s="776"/>
      <c r="M4832" s="776"/>
      <c r="N4832" s="776"/>
      <c r="O4832" s="776"/>
      <c r="P4832" s="776"/>
      <c r="Q4832" s="776"/>
      <c r="R4832" s="776"/>
      <c r="S4832" s="776"/>
      <c r="T4832" s="776"/>
      <c r="U4832" s="776"/>
      <c r="V4832" s="46"/>
      <c r="W4832" s="46"/>
      <c r="X4832" s="775"/>
      <c r="Y4832" s="775"/>
      <c r="Z4832" s="775"/>
      <c r="AA4832" s="775"/>
      <c r="AB4832" s="775"/>
    </row>
    <row r="4833" spans="1:28" s="43" customFormat="1" x14ac:dyDescent="0.2">
      <c r="A4833" s="776"/>
      <c r="B4833" s="780"/>
      <c r="D4833" s="779"/>
      <c r="E4833" s="779"/>
      <c r="F4833" s="778"/>
      <c r="G4833" s="777"/>
      <c r="H4833" s="776"/>
      <c r="I4833" s="776"/>
      <c r="J4833" s="776"/>
      <c r="K4833" s="776"/>
      <c r="L4833" s="776"/>
      <c r="M4833" s="776"/>
      <c r="N4833" s="776"/>
      <c r="O4833" s="776"/>
      <c r="P4833" s="776"/>
      <c r="Q4833" s="776"/>
      <c r="R4833" s="776"/>
      <c r="S4833" s="776"/>
      <c r="T4833" s="776"/>
      <c r="U4833" s="776"/>
      <c r="V4833" s="46"/>
      <c r="W4833" s="46"/>
      <c r="X4833" s="775"/>
      <c r="Y4833" s="775"/>
      <c r="Z4833" s="775"/>
      <c r="AA4833" s="775"/>
      <c r="AB4833" s="775"/>
    </row>
    <row r="4834" spans="1:28" s="43" customFormat="1" x14ac:dyDescent="0.2">
      <c r="A4834" s="776"/>
      <c r="B4834" s="780"/>
      <c r="D4834" s="779"/>
      <c r="E4834" s="779"/>
      <c r="F4834" s="778"/>
      <c r="G4834" s="777"/>
      <c r="H4834" s="776"/>
      <c r="I4834" s="776"/>
      <c r="J4834" s="776"/>
      <c r="K4834" s="776"/>
      <c r="L4834" s="776"/>
      <c r="M4834" s="776"/>
      <c r="N4834" s="776"/>
      <c r="O4834" s="776"/>
      <c r="P4834" s="776"/>
      <c r="Q4834" s="776"/>
      <c r="R4834" s="776"/>
      <c r="S4834" s="776"/>
      <c r="T4834" s="776"/>
      <c r="U4834" s="776"/>
      <c r="V4834" s="46"/>
      <c r="W4834" s="46"/>
      <c r="X4834" s="775"/>
      <c r="Y4834" s="775"/>
      <c r="Z4834" s="775"/>
      <c r="AA4834" s="775"/>
      <c r="AB4834" s="775"/>
    </row>
    <row r="4835" spans="1:28" s="43" customFormat="1" x14ac:dyDescent="0.2">
      <c r="A4835" s="776"/>
      <c r="B4835" s="780"/>
      <c r="D4835" s="779"/>
      <c r="E4835" s="779"/>
      <c r="F4835" s="778"/>
      <c r="G4835" s="777"/>
      <c r="H4835" s="776"/>
      <c r="I4835" s="776"/>
      <c r="J4835" s="776"/>
      <c r="K4835" s="776"/>
      <c r="L4835" s="776"/>
      <c r="M4835" s="776"/>
      <c r="N4835" s="776"/>
      <c r="O4835" s="776"/>
      <c r="P4835" s="776"/>
      <c r="Q4835" s="776"/>
      <c r="R4835" s="776"/>
      <c r="S4835" s="776"/>
      <c r="T4835" s="776"/>
      <c r="U4835" s="776"/>
      <c r="V4835" s="46"/>
      <c r="W4835" s="46"/>
      <c r="X4835" s="775"/>
      <c r="Y4835" s="775"/>
      <c r="Z4835" s="775"/>
      <c r="AA4835" s="775"/>
      <c r="AB4835" s="775"/>
    </row>
    <row r="4836" spans="1:28" s="43" customFormat="1" x14ac:dyDescent="0.2">
      <c r="A4836" s="776"/>
      <c r="B4836" s="780"/>
      <c r="D4836" s="779"/>
      <c r="E4836" s="779"/>
      <c r="F4836" s="778"/>
      <c r="G4836" s="777"/>
      <c r="H4836" s="776"/>
      <c r="I4836" s="776"/>
      <c r="J4836" s="776"/>
      <c r="K4836" s="776"/>
      <c r="L4836" s="776"/>
      <c r="M4836" s="776"/>
      <c r="N4836" s="776"/>
      <c r="O4836" s="776"/>
      <c r="P4836" s="776"/>
      <c r="Q4836" s="776"/>
      <c r="R4836" s="776"/>
      <c r="S4836" s="776"/>
      <c r="T4836" s="776"/>
      <c r="U4836" s="776"/>
      <c r="V4836" s="46"/>
      <c r="W4836" s="46"/>
      <c r="X4836" s="775"/>
      <c r="Y4836" s="775"/>
      <c r="Z4836" s="775"/>
      <c r="AA4836" s="775"/>
      <c r="AB4836" s="775"/>
    </row>
    <row r="4837" spans="1:28" s="43" customFormat="1" x14ac:dyDescent="0.2">
      <c r="A4837" s="776"/>
      <c r="B4837" s="780"/>
      <c r="D4837" s="779"/>
      <c r="E4837" s="779"/>
      <c r="F4837" s="778"/>
      <c r="G4837" s="777"/>
      <c r="H4837" s="776"/>
      <c r="I4837" s="776"/>
      <c r="J4837" s="776"/>
      <c r="K4837" s="776"/>
      <c r="L4837" s="776"/>
      <c r="M4837" s="776"/>
      <c r="N4837" s="776"/>
      <c r="O4837" s="776"/>
      <c r="P4837" s="776"/>
      <c r="Q4837" s="776"/>
      <c r="R4837" s="776"/>
      <c r="S4837" s="776"/>
      <c r="T4837" s="776"/>
      <c r="U4837" s="776"/>
      <c r="V4837" s="46"/>
      <c r="W4837" s="46"/>
      <c r="X4837" s="775"/>
      <c r="Y4837" s="775"/>
      <c r="Z4837" s="775"/>
      <c r="AA4837" s="775"/>
      <c r="AB4837" s="775"/>
    </row>
    <row r="4838" spans="1:28" s="43" customFormat="1" x14ac:dyDescent="0.2">
      <c r="A4838" s="776"/>
      <c r="B4838" s="780"/>
      <c r="D4838" s="779"/>
      <c r="E4838" s="779"/>
      <c r="F4838" s="778"/>
      <c r="G4838" s="777"/>
      <c r="H4838" s="776"/>
      <c r="I4838" s="776"/>
      <c r="J4838" s="776"/>
      <c r="K4838" s="776"/>
      <c r="L4838" s="776"/>
      <c r="M4838" s="776"/>
      <c r="N4838" s="776"/>
      <c r="O4838" s="776"/>
      <c r="P4838" s="776"/>
      <c r="Q4838" s="776"/>
      <c r="R4838" s="776"/>
      <c r="S4838" s="776"/>
      <c r="T4838" s="776"/>
      <c r="U4838" s="776"/>
      <c r="V4838" s="46"/>
      <c r="W4838" s="46"/>
      <c r="X4838" s="775"/>
      <c r="Y4838" s="775"/>
      <c r="Z4838" s="775"/>
      <c r="AA4838" s="775"/>
      <c r="AB4838" s="775"/>
    </row>
    <row r="4839" spans="1:28" s="43" customFormat="1" x14ac:dyDescent="0.2">
      <c r="A4839" s="776"/>
      <c r="B4839" s="780"/>
      <c r="D4839" s="779"/>
      <c r="E4839" s="779"/>
      <c r="F4839" s="778"/>
      <c r="G4839" s="777"/>
      <c r="H4839" s="776"/>
      <c r="I4839" s="776"/>
      <c r="J4839" s="776"/>
      <c r="K4839" s="776"/>
      <c r="L4839" s="776"/>
      <c r="M4839" s="776"/>
      <c r="N4839" s="776"/>
      <c r="O4839" s="776"/>
      <c r="P4839" s="776"/>
      <c r="Q4839" s="776"/>
      <c r="R4839" s="776"/>
      <c r="S4839" s="776"/>
      <c r="T4839" s="776"/>
      <c r="U4839" s="776"/>
      <c r="V4839" s="46"/>
      <c r="W4839" s="46"/>
      <c r="X4839" s="775"/>
      <c r="Y4839" s="775"/>
      <c r="Z4839" s="775"/>
      <c r="AA4839" s="775"/>
      <c r="AB4839" s="775"/>
    </row>
    <row r="4840" spans="1:28" s="43" customFormat="1" x14ac:dyDescent="0.2">
      <c r="A4840" s="776"/>
      <c r="B4840" s="780"/>
      <c r="D4840" s="779"/>
      <c r="E4840" s="779"/>
      <c r="F4840" s="778"/>
      <c r="G4840" s="777"/>
      <c r="H4840" s="776"/>
      <c r="I4840" s="776"/>
      <c r="J4840" s="776"/>
      <c r="K4840" s="776"/>
      <c r="L4840" s="776"/>
      <c r="M4840" s="776"/>
      <c r="N4840" s="776"/>
      <c r="O4840" s="776"/>
      <c r="P4840" s="776"/>
      <c r="Q4840" s="776"/>
      <c r="R4840" s="776"/>
      <c r="S4840" s="776"/>
      <c r="T4840" s="776"/>
      <c r="U4840" s="776"/>
      <c r="V4840" s="46"/>
      <c r="W4840" s="46"/>
      <c r="X4840" s="775"/>
      <c r="Y4840" s="775"/>
      <c r="Z4840" s="775"/>
      <c r="AA4840" s="775"/>
      <c r="AB4840" s="775"/>
    </row>
    <row r="4841" spans="1:28" s="43" customFormat="1" x14ac:dyDescent="0.2">
      <c r="A4841" s="776"/>
      <c r="B4841" s="780"/>
      <c r="D4841" s="779"/>
      <c r="E4841" s="779"/>
      <c r="F4841" s="778"/>
      <c r="G4841" s="777"/>
      <c r="H4841" s="776"/>
      <c r="I4841" s="776"/>
      <c r="J4841" s="776"/>
      <c r="K4841" s="776"/>
      <c r="L4841" s="776"/>
      <c r="M4841" s="776"/>
      <c r="N4841" s="776"/>
      <c r="O4841" s="776"/>
      <c r="P4841" s="776"/>
      <c r="Q4841" s="776"/>
      <c r="R4841" s="776"/>
      <c r="S4841" s="776"/>
      <c r="T4841" s="776"/>
      <c r="U4841" s="776"/>
      <c r="V4841" s="46"/>
      <c r="W4841" s="46"/>
      <c r="X4841" s="775"/>
      <c r="Y4841" s="775"/>
      <c r="Z4841" s="775"/>
      <c r="AA4841" s="775"/>
      <c r="AB4841" s="775"/>
    </row>
    <row r="4842" spans="1:28" s="43" customFormat="1" x14ac:dyDescent="0.2">
      <c r="A4842" s="776"/>
      <c r="B4842" s="780"/>
      <c r="D4842" s="779"/>
      <c r="E4842" s="779"/>
      <c r="F4842" s="778"/>
      <c r="G4842" s="777"/>
      <c r="H4842" s="776"/>
      <c r="I4842" s="776"/>
      <c r="J4842" s="776"/>
      <c r="K4842" s="776"/>
      <c r="L4842" s="776"/>
      <c r="M4842" s="776"/>
      <c r="N4842" s="776"/>
      <c r="O4842" s="776"/>
      <c r="P4842" s="776"/>
      <c r="Q4842" s="776"/>
      <c r="R4842" s="776"/>
      <c r="S4842" s="776"/>
      <c r="T4842" s="776"/>
      <c r="U4842" s="776"/>
      <c r="V4842" s="46"/>
      <c r="W4842" s="46"/>
      <c r="X4842" s="775"/>
      <c r="Y4842" s="775"/>
      <c r="Z4842" s="775"/>
      <c r="AA4842" s="775"/>
      <c r="AB4842" s="775"/>
    </row>
    <row r="4843" spans="1:28" s="43" customFormat="1" x14ac:dyDescent="0.2">
      <c r="A4843" s="776"/>
      <c r="B4843" s="780"/>
      <c r="D4843" s="779"/>
      <c r="E4843" s="779"/>
      <c r="F4843" s="778"/>
      <c r="G4843" s="777"/>
      <c r="H4843" s="776"/>
      <c r="I4843" s="776"/>
      <c r="J4843" s="776"/>
      <c r="K4843" s="776"/>
      <c r="L4843" s="776"/>
      <c r="M4843" s="776"/>
      <c r="N4843" s="776"/>
      <c r="O4843" s="776"/>
      <c r="P4843" s="776"/>
      <c r="Q4843" s="776"/>
      <c r="R4843" s="776"/>
      <c r="S4843" s="776"/>
      <c r="T4843" s="776"/>
      <c r="U4843" s="776"/>
      <c r="V4843" s="46"/>
      <c r="W4843" s="46"/>
      <c r="X4843" s="775"/>
      <c r="Y4843" s="775"/>
      <c r="Z4843" s="775"/>
      <c r="AA4843" s="775"/>
      <c r="AB4843" s="775"/>
    </row>
    <row r="4844" spans="1:28" s="43" customFormat="1" x14ac:dyDescent="0.2">
      <c r="A4844" s="776"/>
      <c r="B4844" s="780"/>
      <c r="D4844" s="779"/>
      <c r="E4844" s="779"/>
      <c r="F4844" s="778"/>
      <c r="G4844" s="777"/>
      <c r="H4844" s="776"/>
      <c r="I4844" s="776"/>
      <c r="J4844" s="776"/>
      <c r="K4844" s="776"/>
      <c r="L4844" s="776"/>
      <c r="M4844" s="776"/>
      <c r="N4844" s="776"/>
      <c r="O4844" s="776"/>
      <c r="P4844" s="776"/>
      <c r="Q4844" s="776"/>
      <c r="R4844" s="776"/>
      <c r="S4844" s="776"/>
      <c r="T4844" s="776"/>
      <c r="U4844" s="776"/>
      <c r="V4844" s="46"/>
      <c r="W4844" s="46"/>
      <c r="X4844" s="775"/>
      <c r="Y4844" s="775"/>
      <c r="Z4844" s="775"/>
      <c r="AA4844" s="775"/>
      <c r="AB4844" s="775"/>
    </row>
    <row r="4845" spans="1:28" s="43" customFormat="1" x14ac:dyDescent="0.2">
      <c r="A4845" s="776"/>
      <c r="B4845" s="780"/>
      <c r="D4845" s="779"/>
      <c r="E4845" s="779"/>
      <c r="F4845" s="778"/>
      <c r="G4845" s="777"/>
      <c r="H4845" s="776"/>
      <c r="I4845" s="776"/>
      <c r="J4845" s="776"/>
      <c r="K4845" s="776"/>
      <c r="L4845" s="776"/>
      <c r="M4845" s="776"/>
      <c r="N4845" s="776"/>
      <c r="O4845" s="776"/>
      <c r="P4845" s="776"/>
      <c r="Q4845" s="776"/>
      <c r="R4845" s="776"/>
      <c r="S4845" s="776"/>
      <c r="T4845" s="776"/>
      <c r="U4845" s="776"/>
      <c r="V4845" s="46"/>
      <c r="W4845" s="46"/>
      <c r="X4845" s="775"/>
      <c r="Y4845" s="775"/>
      <c r="Z4845" s="775"/>
      <c r="AA4845" s="775"/>
      <c r="AB4845" s="775"/>
    </row>
    <row r="4846" spans="1:28" s="43" customFormat="1" x14ac:dyDescent="0.2">
      <c r="A4846" s="776"/>
      <c r="B4846" s="780"/>
      <c r="D4846" s="779"/>
      <c r="E4846" s="779"/>
      <c r="F4846" s="778"/>
      <c r="G4846" s="777"/>
      <c r="H4846" s="776"/>
      <c r="I4846" s="776"/>
      <c r="J4846" s="776"/>
      <c r="K4846" s="776"/>
      <c r="L4846" s="776"/>
      <c r="M4846" s="776"/>
      <c r="N4846" s="776"/>
      <c r="O4846" s="776"/>
      <c r="P4846" s="776"/>
      <c r="Q4846" s="776"/>
      <c r="R4846" s="776"/>
      <c r="S4846" s="776"/>
      <c r="T4846" s="776"/>
      <c r="U4846" s="776"/>
      <c r="V4846" s="46"/>
      <c r="W4846" s="46"/>
      <c r="X4846" s="775"/>
      <c r="Y4846" s="775"/>
      <c r="Z4846" s="775"/>
      <c r="AA4846" s="775"/>
      <c r="AB4846" s="775"/>
    </row>
    <row r="4847" spans="1:28" s="43" customFormat="1" x14ac:dyDescent="0.2">
      <c r="A4847" s="776"/>
      <c r="B4847" s="780"/>
      <c r="D4847" s="779"/>
      <c r="E4847" s="779"/>
      <c r="F4847" s="778"/>
      <c r="G4847" s="777"/>
      <c r="H4847" s="776"/>
      <c r="I4847" s="776"/>
      <c r="J4847" s="776"/>
      <c r="K4847" s="776"/>
      <c r="L4847" s="776"/>
      <c r="M4847" s="776"/>
      <c r="N4847" s="776"/>
      <c r="O4847" s="776"/>
      <c r="P4847" s="776"/>
      <c r="Q4847" s="776"/>
      <c r="R4847" s="776"/>
      <c r="S4847" s="776"/>
      <c r="T4847" s="776"/>
      <c r="U4847" s="776"/>
      <c r="V4847" s="46"/>
      <c r="W4847" s="46"/>
      <c r="X4847" s="775"/>
      <c r="Y4847" s="775"/>
      <c r="Z4847" s="775"/>
      <c r="AA4847" s="775"/>
      <c r="AB4847" s="775"/>
    </row>
    <row r="4848" spans="1:28" s="43" customFormat="1" x14ac:dyDescent="0.2">
      <c r="A4848" s="776"/>
      <c r="B4848" s="780"/>
      <c r="D4848" s="779"/>
      <c r="E4848" s="779"/>
      <c r="F4848" s="778"/>
      <c r="G4848" s="777"/>
      <c r="H4848" s="776"/>
      <c r="I4848" s="776"/>
      <c r="J4848" s="776"/>
      <c r="K4848" s="776"/>
      <c r="L4848" s="776"/>
      <c r="M4848" s="776"/>
      <c r="N4848" s="776"/>
      <c r="O4848" s="776"/>
      <c r="P4848" s="776"/>
      <c r="Q4848" s="776"/>
      <c r="R4848" s="776"/>
      <c r="S4848" s="776"/>
      <c r="T4848" s="776"/>
      <c r="U4848" s="776"/>
      <c r="V4848" s="46"/>
      <c r="W4848" s="46"/>
      <c r="X4848" s="775"/>
      <c r="Y4848" s="775"/>
      <c r="Z4848" s="775"/>
      <c r="AA4848" s="775"/>
      <c r="AB4848" s="775"/>
    </row>
    <row r="4849" spans="1:28" s="43" customFormat="1" x14ac:dyDescent="0.2">
      <c r="A4849" s="776"/>
      <c r="B4849" s="780"/>
      <c r="D4849" s="779"/>
      <c r="E4849" s="779"/>
      <c r="F4849" s="778"/>
      <c r="G4849" s="777"/>
      <c r="H4849" s="776"/>
      <c r="I4849" s="776"/>
      <c r="J4849" s="776"/>
      <c r="K4849" s="776"/>
      <c r="L4849" s="776"/>
      <c r="M4849" s="776"/>
      <c r="N4849" s="776"/>
      <c r="O4849" s="776"/>
      <c r="P4849" s="776"/>
      <c r="Q4849" s="776"/>
      <c r="R4849" s="776"/>
      <c r="S4849" s="776"/>
      <c r="T4849" s="776"/>
      <c r="U4849" s="776"/>
      <c r="V4849" s="46"/>
      <c r="W4849" s="46"/>
      <c r="X4849" s="775"/>
      <c r="Y4849" s="775"/>
      <c r="Z4849" s="775"/>
      <c r="AA4849" s="775"/>
      <c r="AB4849" s="775"/>
    </row>
    <row r="4850" spans="1:28" s="43" customFormat="1" x14ac:dyDescent="0.2">
      <c r="A4850" s="776"/>
      <c r="B4850" s="780"/>
      <c r="D4850" s="779"/>
      <c r="E4850" s="779"/>
      <c r="F4850" s="778"/>
      <c r="G4850" s="777"/>
      <c r="H4850" s="776"/>
      <c r="I4850" s="776"/>
      <c r="J4850" s="776"/>
      <c r="K4850" s="776"/>
      <c r="L4850" s="776"/>
      <c r="M4850" s="776"/>
      <c r="N4850" s="776"/>
      <c r="O4850" s="776"/>
      <c r="P4850" s="776"/>
      <c r="Q4850" s="776"/>
      <c r="R4850" s="776"/>
      <c r="S4850" s="776"/>
      <c r="T4850" s="776"/>
      <c r="U4850" s="776"/>
      <c r="V4850" s="46"/>
      <c r="W4850" s="46"/>
      <c r="X4850" s="775"/>
      <c r="Y4850" s="775"/>
      <c r="Z4850" s="775"/>
      <c r="AA4850" s="775"/>
      <c r="AB4850" s="775"/>
    </row>
    <row r="4851" spans="1:28" s="43" customFormat="1" x14ac:dyDescent="0.2">
      <c r="A4851" s="776"/>
      <c r="B4851" s="780"/>
      <c r="D4851" s="779"/>
      <c r="E4851" s="779"/>
      <c r="F4851" s="778"/>
      <c r="G4851" s="777"/>
      <c r="H4851" s="776"/>
      <c r="I4851" s="776"/>
      <c r="J4851" s="776"/>
      <c r="K4851" s="776"/>
      <c r="L4851" s="776"/>
      <c r="M4851" s="776"/>
      <c r="N4851" s="776"/>
      <c r="O4851" s="776"/>
      <c r="P4851" s="776"/>
      <c r="Q4851" s="776"/>
      <c r="R4851" s="776"/>
      <c r="S4851" s="776"/>
      <c r="T4851" s="776"/>
      <c r="U4851" s="776"/>
      <c r="V4851" s="46"/>
      <c r="W4851" s="46"/>
      <c r="X4851" s="775"/>
      <c r="Y4851" s="775"/>
      <c r="Z4851" s="775"/>
      <c r="AA4851" s="775"/>
      <c r="AB4851" s="775"/>
    </row>
    <row r="4852" spans="1:28" s="43" customFormat="1" x14ac:dyDescent="0.2">
      <c r="A4852" s="776"/>
      <c r="B4852" s="780"/>
      <c r="D4852" s="779"/>
      <c r="E4852" s="779"/>
      <c r="F4852" s="778"/>
      <c r="G4852" s="777"/>
      <c r="H4852" s="776"/>
      <c r="I4852" s="776"/>
      <c r="J4852" s="776"/>
      <c r="K4852" s="776"/>
      <c r="L4852" s="776"/>
      <c r="M4852" s="776"/>
      <c r="N4852" s="776"/>
      <c r="O4852" s="776"/>
      <c r="P4852" s="776"/>
      <c r="Q4852" s="776"/>
      <c r="R4852" s="776"/>
      <c r="S4852" s="776"/>
      <c r="T4852" s="776"/>
      <c r="U4852" s="776"/>
      <c r="V4852" s="46"/>
      <c r="W4852" s="46"/>
      <c r="X4852" s="775"/>
      <c r="Y4852" s="775"/>
      <c r="Z4852" s="775"/>
      <c r="AA4852" s="775"/>
      <c r="AB4852" s="775"/>
    </row>
    <row r="4853" spans="1:28" s="43" customFormat="1" x14ac:dyDescent="0.2">
      <c r="A4853" s="776"/>
      <c r="B4853" s="780"/>
      <c r="D4853" s="779"/>
      <c r="E4853" s="779"/>
      <c r="F4853" s="778"/>
      <c r="G4853" s="777"/>
      <c r="H4853" s="776"/>
      <c r="I4853" s="776"/>
      <c r="J4853" s="776"/>
      <c r="K4853" s="776"/>
      <c r="L4853" s="776"/>
      <c r="M4853" s="776"/>
      <c r="N4853" s="776"/>
      <c r="O4853" s="776"/>
      <c r="P4853" s="776"/>
      <c r="Q4853" s="776"/>
      <c r="R4853" s="776"/>
      <c r="S4853" s="776"/>
      <c r="T4853" s="776"/>
      <c r="U4853" s="776"/>
      <c r="V4853" s="46"/>
      <c r="W4853" s="46"/>
      <c r="X4853" s="775"/>
      <c r="Y4853" s="775"/>
      <c r="Z4853" s="775"/>
      <c r="AA4853" s="775"/>
      <c r="AB4853" s="775"/>
    </row>
    <row r="4854" spans="1:28" s="43" customFormat="1" x14ac:dyDescent="0.2">
      <c r="A4854" s="776"/>
      <c r="B4854" s="780"/>
      <c r="D4854" s="779"/>
      <c r="E4854" s="779"/>
      <c r="F4854" s="778"/>
      <c r="G4854" s="777"/>
      <c r="H4854" s="776"/>
      <c r="I4854" s="776"/>
      <c r="J4854" s="776"/>
      <c r="K4854" s="776"/>
      <c r="L4854" s="776"/>
      <c r="M4854" s="776"/>
      <c r="N4854" s="776"/>
      <c r="O4854" s="776"/>
      <c r="P4854" s="776"/>
      <c r="Q4854" s="776"/>
      <c r="R4854" s="776"/>
      <c r="S4854" s="776"/>
      <c r="T4854" s="776"/>
      <c r="U4854" s="776"/>
      <c r="V4854" s="46"/>
      <c r="W4854" s="46"/>
      <c r="X4854" s="775"/>
      <c r="Y4854" s="775"/>
      <c r="Z4854" s="775"/>
      <c r="AA4854" s="775"/>
      <c r="AB4854" s="775"/>
    </row>
    <row r="4855" spans="1:28" s="43" customFormat="1" x14ac:dyDescent="0.2">
      <c r="A4855" s="776"/>
      <c r="B4855" s="780"/>
      <c r="D4855" s="779"/>
      <c r="E4855" s="779"/>
      <c r="F4855" s="778"/>
      <c r="G4855" s="777"/>
      <c r="H4855" s="776"/>
      <c r="I4855" s="776"/>
      <c r="J4855" s="776"/>
      <c r="K4855" s="776"/>
      <c r="L4855" s="776"/>
      <c r="M4855" s="776"/>
      <c r="N4855" s="776"/>
      <c r="O4855" s="776"/>
      <c r="P4855" s="776"/>
      <c r="Q4855" s="776"/>
      <c r="R4855" s="776"/>
      <c r="S4855" s="776"/>
      <c r="T4855" s="776"/>
      <c r="U4855" s="776"/>
      <c r="V4855" s="46"/>
      <c r="W4855" s="46"/>
      <c r="X4855" s="775"/>
      <c r="Y4855" s="775"/>
      <c r="Z4855" s="775"/>
      <c r="AA4855" s="775"/>
      <c r="AB4855" s="775"/>
    </row>
    <row r="4856" spans="1:28" s="43" customFormat="1" x14ac:dyDescent="0.2">
      <c r="A4856" s="776"/>
      <c r="B4856" s="780"/>
      <c r="D4856" s="779"/>
      <c r="E4856" s="779"/>
      <c r="F4856" s="778"/>
      <c r="G4856" s="777"/>
      <c r="H4856" s="776"/>
      <c r="I4856" s="776"/>
      <c r="J4856" s="776"/>
      <c r="K4856" s="776"/>
      <c r="L4856" s="776"/>
      <c r="M4856" s="776"/>
      <c r="N4856" s="776"/>
      <c r="O4856" s="776"/>
      <c r="P4856" s="776"/>
      <c r="Q4856" s="776"/>
      <c r="R4856" s="776"/>
      <c r="S4856" s="776"/>
      <c r="T4856" s="776"/>
      <c r="U4856" s="776"/>
      <c r="V4856" s="46"/>
      <c r="W4856" s="46"/>
      <c r="X4856" s="775"/>
      <c r="Y4856" s="775"/>
      <c r="Z4856" s="775"/>
      <c r="AA4856" s="775"/>
      <c r="AB4856" s="775"/>
    </row>
    <row r="4857" spans="1:28" s="43" customFormat="1" x14ac:dyDescent="0.2">
      <c r="A4857" s="776"/>
      <c r="B4857" s="780"/>
      <c r="D4857" s="779"/>
      <c r="E4857" s="779"/>
      <c r="F4857" s="778"/>
      <c r="G4857" s="777"/>
      <c r="H4857" s="776"/>
      <c r="I4857" s="776"/>
      <c r="J4857" s="776"/>
      <c r="K4857" s="776"/>
      <c r="L4857" s="776"/>
      <c r="M4857" s="776"/>
      <c r="N4857" s="776"/>
      <c r="O4857" s="776"/>
      <c r="P4857" s="776"/>
      <c r="Q4857" s="776"/>
      <c r="R4857" s="776"/>
      <c r="S4857" s="776"/>
      <c r="T4857" s="776"/>
      <c r="U4857" s="776"/>
      <c r="V4857" s="46"/>
      <c r="W4857" s="46"/>
      <c r="X4857" s="775"/>
      <c r="Y4857" s="775"/>
      <c r="Z4857" s="775"/>
      <c r="AA4857" s="775"/>
      <c r="AB4857" s="775"/>
    </row>
    <row r="4858" spans="1:28" s="43" customFormat="1" x14ac:dyDescent="0.2">
      <c r="A4858" s="776"/>
      <c r="B4858" s="780"/>
      <c r="D4858" s="779"/>
      <c r="E4858" s="779"/>
      <c r="F4858" s="778"/>
      <c r="G4858" s="777"/>
      <c r="H4858" s="776"/>
      <c r="I4858" s="776"/>
      <c r="J4858" s="776"/>
      <c r="K4858" s="776"/>
      <c r="L4858" s="776"/>
      <c r="M4858" s="776"/>
      <c r="N4858" s="776"/>
      <c r="O4858" s="776"/>
      <c r="P4858" s="776"/>
      <c r="Q4858" s="776"/>
      <c r="R4858" s="776"/>
      <c r="S4858" s="776"/>
      <c r="T4858" s="776"/>
      <c r="U4858" s="776"/>
      <c r="V4858" s="46"/>
      <c r="W4858" s="46"/>
      <c r="X4858" s="775"/>
      <c r="Y4858" s="775"/>
      <c r="Z4858" s="775"/>
      <c r="AA4858" s="775"/>
      <c r="AB4858" s="775"/>
    </row>
    <row r="4859" spans="1:28" s="43" customFormat="1" x14ac:dyDescent="0.2">
      <c r="A4859" s="776"/>
      <c r="B4859" s="780"/>
      <c r="D4859" s="779"/>
      <c r="E4859" s="779"/>
      <c r="F4859" s="778"/>
      <c r="G4859" s="777"/>
      <c r="H4859" s="776"/>
      <c r="I4859" s="776"/>
      <c r="J4859" s="776"/>
      <c r="K4859" s="776"/>
      <c r="L4859" s="776"/>
      <c r="M4859" s="776"/>
      <c r="N4859" s="776"/>
      <c r="O4859" s="776"/>
      <c r="P4859" s="776"/>
      <c r="Q4859" s="776"/>
      <c r="R4859" s="776"/>
      <c r="S4859" s="776"/>
      <c r="T4859" s="776"/>
      <c r="U4859" s="776"/>
      <c r="V4859" s="46"/>
      <c r="W4859" s="46"/>
      <c r="X4859" s="775"/>
      <c r="Y4859" s="775"/>
      <c r="Z4859" s="775"/>
      <c r="AA4859" s="775"/>
      <c r="AB4859" s="775"/>
    </row>
    <row r="4860" spans="1:28" s="43" customFormat="1" x14ac:dyDescent="0.2">
      <c r="A4860" s="776"/>
      <c r="B4860" s="780"/>
      <c r="D4860" s="779"/>
      <c r="E4860" s="779"/>
      <c r="F4860" s="778"/>
      <c r="G4860" s="777"/>
      <c r="H4860" s="776"/>
      <c r="I4860" s="776"/>
      <c r="J4860" s="776"/>
      <c r="K4860" s="776"/>
      <c r="L4860" s="776"/>
      <c r="M4860" s="776"/>
      <c r="N4860" s="776"/>
      <c r="O4860" s="776"/>
      <c r="P4860" s="776"/>
      <c r="Q4860" s="776"/>
      <c r="R4860" s="776"/>
      <c r="S4860" s="776"/>
      <c r="T4860" s="776"/>
      <c r="U4860" s="776"/>
      <c r="V4860" s="46"/>
      <c r="W4860" s="46"/>
      <c r="X4860" s="775"/>
      <c r="Y4860" s="775"/>
      <c r="Z4860" s="775"/>
      <c r="AA4860" s="775"/>
      <c r="AB4860" s="775"/>
    </row>
    <row r="4861" spans="1:28" s="43" customFormat="1" x14ac:dyDescent="0.2">
      <c r="A4861" s="776"/>
      <c r="B4861" s="780"/>
      <c r="D4861" s="779"/>
      <c r="E4861" s="779"/>
      <c r="F4861" s="778"/>
      <c r="G4861" s="777"/>
      <c r="H4861" s="776"/>
      <c r="I4861" s="776"/>
      <c r="J4861" s="776"/>
      <c r="K4861" s="776"/>
      <c r="L4861" s="776"/>
      <c r="M4861" s="776"/>
      <c r="N4861" s="776"/>
      <c r="O4861" s="776"/>
      <c r="P4861" s="776"/>
      <c r="Q4861" s="776"/>
      <c r="R4861" s="776"/>
      <c r="S4861" s="776"/>
      <c r="T4861" s="776"/>
      <c r="U4861" s="776"/>
      <c r="V4861" s="46"/>
      <c r="W4861" s="46"/>
      <c r="X4861" s="775"/>
      <c r="Y4861" s="775"/>
      <c r="Z4861" s="775"/>
      <c r="AA4861" s="775"/>
      <c r="AB4861" s="775"/>
    </row>
    <row r="4862" spans="1:28" s="43" customFormat="1" x14ac:dyDescent="0.2">
      <c r="A4862" s="776"/>
      <c r="B4862" s="780"/>
      <c r="D4862" s="779"/>
      <c r="E4862" s="779"/>
      <c r="F4862" s="778"/>
      <c r="G4862" s="777"/>
      <c r="H4862" s="776"/>
      <c r="I4862" s="776"/>
      <c r="J4862" s="776"/>
      <c r="K4862" s="776"/>
      <c r="L4862" s="776"/>
      <c r="M4862" s="776"/>
      <c r="N4862" s="776"/>
      <c r="O4862" s="776"/>
      <c r="P4862" s="776"/>
      <c r="Q4862" s="776"/>
      <c r="R4862" s="776"/>
      <c r="S4862" s="776"/>
      <c r="T4862" s="776"/>
      <c r="U4862" s="776"/>
      <c r="V4862" s="46"/>
      <c r="W4862" s="46"/>
      <c r="X4862" s="775"/>
      <c r="Y4862" s="775"/>
      <c r="Z4862" s="775"/>
      <c r="AA4862" s="775"/>
      <c r="AB4862" s="775"/>
    </row>
    <row r="4863" spans="1:28" s="43" customFormat="1" x14ac:dyDescent="0.2">
      <c r="A4863" s="776"/>
      <c r="B4863" s="780"/>
      <c r="D4863" s="779"/>
      <c r="E4863" s="779"/>
      <c r="F4863" s="778"/>
      <c r="G4863" s="777"/>
      <c r="H4863" s="776"/>
      <c r="I4863" s="776"/>
      <c r="J4863" s="776"/>
      <c r="K4863" s="776"/>
      <c r="L4863" s="776"/>
      <c r="M4863" s="776"/>
      <c r="N4863" s="776"/>
      <c r="O4863" s="776"/>
      <c r="P4863" s="776"/>
      <c r="Q4863" s="776"/>
      <c r="R4863" s="776"/>
      <c r="S4863" s="776"/>
      <c r="T4863" s="776"/>
      <c r="U4863" s="776"/>
      <c r="V4863" s="46"/>
      <c r="W4863" s="46"/>
      <c r="X4863" s="775"/>
      <c r="Y4863" s="775"/>
      <c r="Z4863" s="775"/>
      <c r="AA4863" s="775"/>
      <c r="AB4863" s="775"/>
    </row>
    <row r="4864" spans="1:28" s="43" customFormat="1" x14ac:dyDescent="0.2">
      <c r="A4864" s="776"/>
      <c r="B4864" s="780"/>
      <c r="D4864" s="779"/>
      <c r="E4864" s="779"/>
      <c r="F4864" s="778"/>
      <c r="G4864" s="777"/>
      <c r="H4864" s="776"/>
      <c r="I4864" s="776"/>
      <c r="J4864" s="776"/>
      <c r="K4864" s="776"/>
      <c r="L4864" s="776"/>
      <c r="M4864" s="776"/>
      <c r="N4864" s="776"/>
      <c r="O4864" s="776"/>
      <c r="P4864" s="776"/>
      <c r="Q4864" s="776"/>
      <c r="R4864" s="776"/>
      <c r="S4864" s="776"/>
      <c r="T4864" s="776"/>
      <c r="U4864" s="776"/>
      <c r="V4864" s="46"/>
      <c r="W4864" s="46"/>
      <c r="X4864" s="775"/>
      <c r="Y4864" s="775"/>
      <c r="Z4864" s="775"/>
      <c r="AA4864" s="775"/>
      <c r="AB4864" s="775"/>
    </row>
    <row r="4865" spans="1:28" s="43" customFormat="1" x14ac:dyDescent="0.2">
      <c r="A4865" s="776"/>
      <c r="B4865" s="780"/>
      <c r="D4865" s="779"/>
      <c r="E4865" s="779"/>
      <c r="F4865" s="778"/>
      <c r="G4865" s="777"/>
      <c r="H4865" s="776"/>
      <c r="I4865" s="776"/>
      <c r="J4865" s="776"/>
      <c r="K4865" s="776"/>
      <c r="L4865" s="776"/>
      <c r="M4865" s="776"/>
      <c r="N4865" s="776"/>
      <c r="O4865" s="776"/>
      <c r="P4865" s="776"/>
      <c r="Q4865" s="776"/>
      <c r="R4865" s="776"/>
      <c r="S4865" s="776"/>
      <c r="T4865" s="776"/>
      <c r="U4865" s="776"/>
      <c r="V4865" s="46"/>
      <c r="W4865" s="46"/>
      <c r="X4865" s="775"/>
      <c r="Y4865" s="775"/>
      <c r="Z4865" s="775"/>
      <c r="AA4865" s="775"/>
      <c r="AB4865" s="775"/>
    </row>
    <row r="4866" spans="1:28" s="43" customFormat="1" x14ac:dyDescent="0.2">
      <c r="A4866" s="776"/>
      <c r="B4866" s="780"/>
      <c r="D4866" s="779"/>
      <c r="E4866" s="779"/>
      <c r="F4866" s="778"/>
      <c r="G4866" s="777"/>
      <c r="H4866" s="776"/>
      <c r="I4866" s="776"/>
      <c r="J4866" s="776"/>
      <c r="K4866" s="776"/>
      <c r="L4866" s="776"/>
      <c r="M4866" s="776"/>
      <c r="N4866" s="776"/>
      <c r="O4866" s="776"/>
      <c r="P4866" s="776"/>
      <c r="Q4866" s="776"/>
      <c r="R4866" s="776"/>
      <c r="S4866" s="776"/>
      <c r="T4866" s="776"/>
      <c r="U4866" s="776"/>
      <c r="V4866" s="46"/>
      <c r="W4866" s="46"/>
      <c r="X4866" s="775"/>
      <c r="Y4866" s="775"/>
      <c r="Z4866" s="775"/>
      <c r="AA4866" s="775"/>
      <c r="AB4866" s="775"/>
    </row>
    <row r="4867" spans="1:28" s="43" customFormat="1" x14ac:dyDescent="0.2">
      <c r="A4867" s="776"/>
      <c r="B4867" s="780"/>
      <c r="D4867" s="779"/>
      <c r="E4867" s="779"/>
      <c r="F4867" s="778"/>
      <c r="G4867" s="777"/>
      <c r="H4867" s="776"/>
      <c r="I4867" s="776"/>
      <c r="J4867" s="776"/>
      <c r="K4867" s="776"/>
      <c r="L4867" s="776"/>
      <c r="M4867" s="776"/>
      <c r="N4867" s="776"/>
      <c r="O4867" s="776"/>
      <c r="P4867" s="776"/>
      <c r="Q4867" s="776"/>
      <c r="R4867" s="776"/>
      <c r="S4867" s="776"/>
      <c r="T4867" s="776"/>
      <c r="U4867" s="776"/>
      <c r="V4867" s="46"/>
      <c r="W4867" s="46"/>
      <c r="X4867" s="775"/>
      <c r="Y4867" s="775"/>
      <c r="Z4867" s="775"/>
      <c r="AA4867" s="775"/>
      <c r="AB4867" s="775"/>
    </row>
    <row r="4868" spans="1:28" s="43" customFormat="1" x14ac:dyDescent="0.2">
      <c r="A4868" s="776"/>
      <c r="B4868" s="780"/>
      <c r="D4868" s="779"/>
      <c r="E4868" s="779"/>
      <c r="F4868" s="778"/>
      <c r="G4868" s="777"/>
      <c r="H4868" s="776"/>
      <c r="I4868" s="776"/>
      <c r="J4868" s="776"/>
      <c r="K4868" s="776"/>
      <c r="L4868" s="776"/>
      <c r="M4868" s="776"/>
      <c r="N4868" s="776"/>
      <c r="O4868" s="776"/>
      <c r="P4868" s="776"/>
      <c r="Q4868" s="776"/>
      <c r="R4868" s="776"/>
      <c r="S4868" s="776"/>
      <c r="T4868" s="776"/>
      <c r="U4868" s="776"/>
      <c r="V4868" s="46"/>
      <c r="W4868" s="46"/>
      <c r="X4868" s="775"/>
      <c r="Y4868" s="775"/>
      <c r="Z4868" s="775"/>
      <c r="AA4868" s="775"/>
      <c r="AB4868" s="775"/>
    </row>
    <row r="4869" spans="1:28" s="43" customFormat="1" x14ac:dyDescent="0.2">
      <c r="A4869" s="776"/>
      <c r="B4869" s="780"/>
      <c r="D4869" s="779"/>
      <c r="E4869" s="779"/>
      <c r="F4869" s="778"/>
      <c r="G4869" s="777"/>
      <c r="H4869" s="776"/>
      <c r="I4869" s="776"/>
      <c r="J4869" s="776"/>
      <c r="K4869" s="776"/>
      <c r="L4869" s="776"/>
      <c r="M4869" s="776"/>
      <c r="N4869" s="776"/>
      <c r="O4869" s="776"/>
      <c r="P4869" s="776"/>
      <c r="Q4869" s="776"/>
      <c r="R4869" s="776"/>
      <c r="S4869" s="776"/>
      <c r="T4869" s="776"/>
      <c r="U4869" s="776"/>
      <c r="V4869" s="46"/>
      <c r="W4869" s="46"/>
      <c r="X4869" s="775"/>
      <c r="Y4869" s="775"/>
      <c r="Z4869" s="775"/>
      <c r="AA4869" s="775"/>
      <c r="AB4869" s="775"/>
    </row>
    <row r="4870" spans="1:28" s="43" customFormat="1" x14ac:dyDescent="0.2">
      <c r="A4870" s="776"/>
      <c r="B4870" s="780"/>
      <c r="D4870" s="779"/>
      <c r="E4870" s="779"/>
      <c r="F4870" s="778"/>
      <c r="G4870" s="777"/>
      <c r="H4870" s="776"/>
      <c r="I4870" s="776"/>
      <c r="J4870" s="776"/>
      <c r="K4870" s="776"/>
      <c r="L4870" s="776"/>
      <c r="M4870" s="776"/>
      <c r="N4870" s="776"/>
      <c r="O4870" s="776"/>
      <c r="P4870" s="776"/>
      <c r="Q4870" s="776"/>
      <c r="R4870" s="776"/>
      <c r="S4870" s="776"/>
      <c r="T4870" s="776"/>
      <c r="U4870" s="776"/>
      <c r="V4870" s="46"/>
      <c r="W4870" s="46"/>
      <c r="X4870" s="775"/>
      <c r="Y4870" s="775"/>
      <c r="Z4870" s="775"/>
      <c r="AA4870" s="775"/>
      <c r="AB4870" s="775"/>
    </row>
    <row r="4871" spans="1:28" s="43" customFormat="1" x14ac:dyDescent="0.2">
      <c r="A4871" s="776"/>
      <c r="B4871" s="780"/>
      <c r="D4871" s="779"/>
      <c r="E4871" s="779"/>
      <c r="F4871" s="778"/>
      <c r="G4871" s="777"/>
      <c r="H4871" s="776"/>
      <c r="I4871" s="776"/>
      <c r="J4871" s="776"/>
      <c r="K4871" s="776"/>
      <c r="L4871" s="776"/>
      <c r="M4871" s="776"/>
      <c r="N4871" s="776"/>
      <c r="O4871" s="776"/>
      <c r="P4871" s="776"/>
      <c r="Q4871" s="776"/>
      <c r="R4871" s="776"/>
      <c r="S4871" s="776"/>
      <c r="T4871" s="776"/>
      <c r="U4871" s="776"/>
      <c r="V4871" s="46"/>
      <c r="W4871" s="46"/>
      <c r="X4871" s="775"/>
      <c r="Y4871" s="775"/>
      <c r="Z4871" s="775"/>
      <c r="AA4871" s="775"/>
      <c r="AB4871" s="775"/>
    </row>
    <row r="4872" spans="1:28" s="43" customFormat="1" x14ac:dyDescent="0.2">
      <c r="A4872" s="776"/>
      <c r="B4872" s="780"/>
      <c r="D4872" s="779"/>
      <c r="E4872" s="779"/>
      <c r="F4872" s="778"/>
      <c r="G4872" s="777"/>
      <c r="H4872" s="776"/>
      <c r="I4872" s="776"/>
      <c r="J4872" s="776"/>
      <c r="K4872" s="776"/>
      <c r="L4872" s="776"/>
      <c r="M4872" s="776"/>
      <c r="N4872" s="776"/>
      <c r="O4872" s="776"/>
      <c r="P4872" s="776"/>
      <c r="Q4872" s="776"/>
      <c r="R4872" s="776"/>
      <c r="S4872" s="776"/>
      <c r="T4872" s="776"/>
      <c r="U4872" s="776"/>
      <c r="V4872" s="46"/>
      <c r="W4872" s="46"/>
      <c r="X4872" s="775"/>
      <c r="Y4872" s="775"/>
      <c r="Z4872" s="775"/>
      <c r="AA4872" s="775"/>
      <c r="AB4872" s="775"/>
    </row>
    <row r="4873" spans="1:28" s="43" customFormat="1" x14ac:dyDescent="0.2">
      <c r="A4873" s="776"/>
      <c r="B4873" s="780"/>
      <c r="D4873" s="779"/>
      <c r="E4873" s="779"/>
      <c r="F4873" s="778"/>
      <c r="G4873" s="777"/>
      <c r="H4873" s="776"/>
      <c r="I4873" s="776"/>
      <c r="J4873" s="776"/>
      <c r="K4873" s="776"/>
      <c r="L4873" s="776"/>
      <c r="M4873" s="776"/>
      <c r="N4873" s="776"/>
      <c r="O4873" s="776"/>
      <c r="P4873" s="776"/>
      <c r="Q4873" s="776"/>
      <c r="R4873" s="776"/>
      <c r="S4873" s="776"/>
      <c r="T4873" s="776"/>
      <c r="U4873" s="776"/>
      <c r="V4873" s="46"/>
      <c r="W4873" s="46"/>
      <c r="X4873" s="775"/>
      <c r="Y4873" s="775"/>
      <c r="Z4873" s="775"/>
      <c r="AA4873" s="775"/>
      <c r="AB4873" s="775"/>
    </row>
    <row r="4874" spans="1:28" s="43" customFormat="1" x14ac:dyDescent="0.2">
      <c r="A4874" s="776"/>
      <c r="B4874" s="780"/>
      <c r="D4874" s="779"/>
      <c r="E4874" s="779"/>
      <c r="F4874" s="778"/>
      <c r="G4874" s="777"/>
      <c r="H4874" s="776"/>
      <c r="I4874" s="776"/>
      <c r="J4874" s="776"/>
      <c r="K4874" s="776"/>
      <c r="L4874" s="776"/>
      <c r="M4874" s="776"/>
      <c r="N4874" s="776"/>
      <c r="O4874" s="776"/>
      <c r="P4874" s="776"/>
      <c r="Q4874" s="776"/>
      <c r="R4874" s="776"/>
      <c r="S4874" s="776"/>
      <c r="T4874" s="776"/>
      <c r="U4874" s="776"/>
      <c r="V4874" s="46"/>
      <c r="W4874" s="46"/>
      <c r="X4874" s="775"/>
      <c r="Y4874" s="775"/>
      <c r="Z4874" s="775"/>
      <c r="AA4874" s="775"/>
      <c r="AB4874" s="775"/>
    </row>
    <row r="4875" spans="1:28" s="43" customFormat="1" x14ac:dyDescent="0.2">
      <c r="A4875" s="776"/>
      <c r="B4875" s="780"/>
      <c r="D4875" s="779"/>
      <c r="E4875" s="779"/>
      <c r="F4875" s="778"/>
      <c r="G4875" s="777"/>
      <c r="H4875" s="776"/>
      <c r="I4875" s="776"/>
      <c r="J4875" s="776"/>
      <c r="K4875" s="776"/>
      <c r="L4875" s="776"/>
      <c r="M4875" s="776"/>
      <c r="N4875" s="776"/>
      <c r="O4875" s="776"/>
      <c r="P4875" s="776"/>
      <c r="Q4875" s="776"/>
      <c r="R4875" s="776"/>
      <c r="S4875" s="776"/>
      <c r="T4875" s="776"/>
      <c r="U4875" s="776"/>
      <c r="V4875" s="46"/>
      <c r="W4875" s="46"/>
      <c r="X4875" s="775"/>
      <c r="Y4875" s="775"/>
      <c r="Z4875" s="775"/>
      <c r="AA4875" s="775"/>
      <c r="AB4875" s="775"/>
    </row>
    <row r="4876" spans="1:28" s="43" customFormat="1" x14ac:dyDescent="0.2">
      <c r="A4876" s="776"/>
      <c r="B4876" s="780"/>
      <c r="D4876" s="779"/>
      <c r="E4876" s="779"/>
      <c r="F4876" s="778"/>
      <c r="G4876" s="777"/>
      <c r="H4876" s="776"/>
      <c r="I4876" s="776"/>
      <c r="J4876" s="776"/>
      <c r="K4876" s="776"/>
      <c r="L4876" s="776"/>
      <c r="M4876" s="776"/>
      <c r="N4876" s="776"/>
      <c r="O4876" s="776"/>
      <c r="P4876" s="776"/>
      <c r="Q4876" s="776"/>
      <c r="R4876" s="776"/>
      <c r="S4876" s="776"/>
      <c r="T4876" s="776"/>
      <c r="U4876" s="776"/>
      <c r="V4876" s="46"/>
      <c r="W4876" s="46"/>
      <c r="X4876" s="775"/>
      <c r="Y4876" s="775"/>
      <c r="Z4876" s="775"/>
      <c r="AA4876" s="775"/>
      <c r="AB4876" s="775"/>
    </row>
    <row r="4877" spans="1:28" s="43" customFormat="1" x14ac:dyDescent="0.2">
      <c r="A4877" s="776"/>
      <c r="B4877" s="780"/>
      <c r="D4877" s="779"/>
      <c r="E4877" s="779"/>
      <c r="F4877" s="778"/>
      <c r="G4877" s="777"/>
      <c r="H4877" s="776"/>
      <c r="I4877" s="776"/>
      <c r="J4877" s="776"/>
      <c r="K4877" s="776"/>
      <c r="L4877" s="776"/>
      <c r="M4877" s="776"/>
      <c r="N4877" s="776"/>
      <c r="O4877" s="776"/>
      <c r="P4877" s="776"/>
      <c r="Q4877" s="776"/>
      <c r="R4877" s="776"/>
      <c r="S4877" s="776"/>
      <c r="T4877" s="776"/>
      <c r="U4877" s="776"/>
      <c r="V4877" s="46"/>
      <c r="W4877" s="46"/>
      <c r="X4877" s="775"/>
      <c r="Y4877" s="775"/>
      <c r="Z4877" s="775"/>
      <c r="AA4877" s="775"/>
      <c r="AB4877" s="775"/>
    </row>
    <row r="4878" spans="1:28" s="43" customFormat="1" x14ac:dyDescent="0.2">
      <c r="A4878" s="776"/>
      <c r="B4878" s="780"/>
      <c r="D4878" s="779"/>
      <c r="E4878" s="779"/>
      <c r="F4878" s="778"/>
      <c r="G4878" s="777"/>
      <c r="H4878" s="776"/>
      <c r="I4878" s="776"/>
      <c r="J4878" s="776"/>
      <c r="K4878" s="776"/>
      <c r="L4878" s="776"/>
      <c r="M4878" s="776"/>
      <c r="N4878" s="776"/>
      <c r="O4878" s="776"/>
      <c r="P4878" s="776"/>
      <c r="Q4878" s="776"/>
      <c r="R4878" s="776"/>
      <c r="S4878" s="776"/>
      <c r="T4878" s="776"/>
      <c r="U4878" s="776"/>
      <c r="V4878" s="46"/>
      <c r="W4878" s="46"/>
      <c r="X4878" s="775"/>
      <c r="Y4878" s="775"/>
      <c r="Z4878" s="775"/>
      <c r="AA4878" s="775"/>
      <c r="AB4878" s="775"/>
    </row>
    <row r="4879" spans="1:28" s="43" customFormat="1" x14ac:dyDescent="0.2">
      <c r="A4879" s="776"/>
      <c r="B4879" s="780"/>
      <c r="D4879" s="779"/>
      <c r="E4879" s="779"/>
      <c r="F4879" s="778"/>
      <c r="G4879" s="777"/>
      <c r="H4879" s="776"/>
      <c r="I4879" s="776"/>
      <c r="J4879" s="776"/>
      <c r="K4879" s="776"/>
      <c r="L4879" s="776"/>
      <c r="M4879" s="776"/>
      <c r="N4879" s="776"/>
      <c r="O4879" s="776"/>
      <c r="P4879" s="776"/>
      <c r="Q4879" s="776"/>
      <c r="R4879" s="776"/>
      <c r="S4879" s="776"/>
      <c r="T4879" s="776"/>
      <c r="U4879" s="776"/>
      <c r="V4879" s="46"/>
      <c r="W4879" s="46"/>
      <c r="X4879" s="775"/>
      <c r="Y4879" s="775"/>
      <c r="Z4879" s="775"/>
      <c r="AA4879" s="775"/>
      <c r="AB4879" s="775"/>
    </row>
    <row r="4880" spans="1:28" s="43" customFormat="1" x14ac:dyDescent="0.2">
      <c r="A4880" s="776"/>
      <c r="B4880" s="780"/>
      <c r="D4880" s="779"/>
      <c r="E4880" s="779"/>
      <c r="F4880" s="778"/>
      <c r="G4880" s="777"/>
      <c r="H4880" s="776"/>
      <c r="I4880" s="776"/>
      <c r="J4880" s="776"/>
      <c r="K4880" s="776"/>
      <c r="L4880" s="776"/>
      <c r="M4880" s="776"/>
      <c r="N4880" s="776"/>
      <c r="O4880" s="776"/>
      <c r="P4880" s="776"/>
      <c r="Q4880" s="776"/>
      <c r="R4880" s="776"/>
      <c r="S4880" s="776"/>
      <c r="T4880" s="776"/>
      <c r="U4880" s="776"/>
      <c r="V4880" s="46"/>
      <c r="W4880" s="46"/>
      <c r="X4880" s="775"/>
      <c r="Y4880" s="775"/>
      <c r="Z4880" s="775"/>
      <c r="AA4880" s="775"/>
      <c r="AB4880" s="775"/>
    </row>
    <row r="4881" spans="1:28" s="43" customFormat="1" x14ac:dyDescent="0.2">
      <c r="A4881" s="776"/>
      <c r="B4881" s="780"/>
      <c r="D4881" s="779"/>
      <c r="E4881" s="779"/>
      <c r="F4881" s="778"/>
      <c r="G4881" s="777"/>
      <c r="H4881" s="776"/>
      <c r="I4881" s="776"/>
      <c r="J4881" s="776"/>
      <c r="K4881" s="776"/>
      <c r="L4881" s="776"/>
      <c r="M4881" s="776"/>
      <c r="N4881" s="776"/>
      <c r="O4881" s="776"/>
      <c r="P4881" s="776"/>
      <c r="Q4881" s="776"/>
      <c r="R4881" s="776"/>
      <c r="S4881" s="776"/>
      <c r="T4881" s="776"/>
      <c r="U4881" s="776"/>
      <c r="V4881" s="46"/>
      <c r="W4881" s="46"/>
      <c r="X4881" s="775"/>
      <c r="Y4881" s="775"/>
      <c r="Z4881" s="775"/>
      <c r="AA4881" s="775"/>
      <c r="AB4881" s="775"/>
    </row>
    <row r="4882" spans="1:28" s="43" customFormat="1" x14ac:dyDescent="0.2">
      <c r="A4882" s="776"/>
      <c r="B4882" s="780"/>
      <c r="D4882" s="779"/>
      <c r="E4882" s="779"/>
      <c r="F4882" s="778"/>
      <c r="G4882" s="777"/>
      <c r="H4882" s="776"/>
      <c r="I4882" s="776"/>
      <c r="J4882" s="776"/>
      <c r="K4882" s="776"/>
      <c r="L4882" s="776"/>
      <c r="M4882" s="776"/>
      <c r="N4882" s="776"/>
      <c r="O4882" s="776"/>
      <c r="P4882" s="776"/>
      <c r="Q4882" s="776"/>
      <c r="R4882" s="776"/>
      <c r="S4882" s="776"/>
      <c r="T4882" s="776"/>
      <c r="U4882" s="776"/>
      <c r="V4882" s="46"/>
      <c r="W4882" s="46"/>
      <c r="X4882" s="775"/>
      <c r="Y4882" s="775"/>
      <c r="Z4882" s="775"/>
      <c r="AA4882" s="775"/>
      <c r="AB4882" s="775"/>
    </row>
    <row r="4883" spans="1:28" s="43" customFormat="1" x14ac:dyDescent="0.2">
      <c r="A4883" s="776"/>
      <c r="B4883" s="780"/>
      <c r="D4883" s="779"/>
      <c r="E4883" s="779"/>
      <c r="F4883" s="778"/>
      <c r="G4883" s="777"/>
      <c r="H4883" s="776"/>
      <c r="I4883" s="776"/>
      <c r="J4883" s="776"/>
      <c r="K4883" s="776"/>
      <c r="L4883" s="776"/>
      <c r="M4883" s="776"/>
      <c r="N4883" s="776"/>
      <c r="O4883" s="776"/>
      <c r="P4883" s="776"/>
      <c r="Q4883" s="776"/>
      <c r="R4883" s="776"/>
      <c r="S4883" s="776"/>
      <c r="T4883" s="776"/>
      <c r="U4883" s="776"/>
      <c r="V4883" s="46"/>
      <c r="W4883" s="46"/>
      <c r="X4883" s="775"/>
      <c r="Y4883" s="775"/>
      <c r="Z4883" s="775"/>
      <c r="AA4883" s="775"/>
      <c r="AB4883" s="775"/>
    </row>
    <row r="4884" spans="1:28" s="43" customFormat="1" x14ac:dyDescent="0.2">
      <c r="A4884" s="776"/>
      <c r="B4884" s="780"/>
      <c r="D4884" s="779"/>
      <c r="E4884" s="779"/>
      <c r="F4884" s="778"/>
      <c r="G4884" s="777"/>
      <c r="H4884" s="776"/>
      <c r="I4884" s="776"/>
      <c r="J4884" s="776"/>
      <c r="K4884" s="776"/>
      <c r="L4884" s="776"/>
      <c r="M4884" s="776"/>
      <c r="N4884" s="776"/>
      <c r="O4884" s="776"/>
      <c r="P4884" s="776"/>
      <c r="Q4884" s="776"/>
      <c r="R4884" s="776"/>
      <c r="S4884" s="776"/>
      <c r="T4884" s="776"/>
      <c r="U4884" s="776"/>
      <c r="V4884" s="46"/>
      <c r="W4884" s="46"/>
      <c r="X4884" s="775"/>
      <c r="Y4884" s="775"/>
      <c r="Z4884" s="775"/>
      <c r="AA4884" s="775"/>
      <c r="AB4884" s="775"/>
    </row>
    <row r="4885" spans="1:28" s="43" customFormat="1" x14ac:dyDescent="0.2">
      <c r="A4885" s="776"/>
      <c r="B4885" s="780"/>
      <c r="D4885" s="779"/>
      <c r="E4885" s="779"/>
      <c r="F4885" s="778"/>
      <c r="G4885" s="777"/>
      <c r="H4885" s="776"/>
      <c r="I4885" s="776"/>
      <c r="J4885" s="776"/>
      <c r="K4885" s="776"/>
      <c r="L4885" s="776"/>
      <c r="M4885" s="776"/>
      <c r="N4885" s="776"/>
      <c r="O4885" s="776"/>
      <c r="P4885" s="776"/>
      <c r="Q4885" s="776"/>
      <c r="R4885" s="776"/>
      <c r="S4885" s="776"/>
      <c r="T4885" s="776"/>
      <c r="U4885" s="776"/>
      <c r="V4885" s="46"/>
      <c r="W4885" s="46"/>
      <c r="X4885" s="775"/>
      <c r="Y4885" s="775"/>
      <c r="Z4885" s="775"/>
      <c r="AA4885" s="775"/>
      <c r="AB4885" s="775"/>
    </row>
    <row r="4886" spans="1:28" s="43" customFormat="1" x14ac:dyDescent="0.2">
      <c r="A4886" s="776"/>
      <c r="B4886" s="780"/>
      <c r="D4886" s="779"/>
      <c r="E4886" s="779"/>
      <c r="F4886" s="778"/>
      <c r="G4886" s="777"/>
      <c r="H4886" s="776"/>
      <c r="I4886" s="776"/>
      <c r="J4886" s="776"/>
      <c r="K4886" s="776"/>
      <c r="L4886" s="776"/>
      <c r="M4886" s="776"/>
      <c r="N4886" s="776"/>
      <c r="O4886" s="776"/>
      <c r="P4886" s="776"/>
      <c r="Q4886" s="776"/>
      <c r="R4886" s="776"/>
      <c r="S4886" s="776"/>
      <c r="T4886" s="776"/>
      <c r="U4886" s="776"/>
      <c r="V4886" s="46"/>
      <c r="W4886" s="46"/>
      <c r="X4886" s="775"/>
      <c r="Y4886" s="775"/>
      <c r="Z4886" s="775"/>
      <c r="AA4886" s="775"/>
      <c r="AB4886" s="775"/>
    </row>
    <row r="4887" spans="1:28" s="43" customFormat="1" x14ac:dyDescent="0.2">
      <c r="A4887" s="776"/>
      <c r="B4887" s="780"/>
      <c r="D4887" s="779"/>
      <c r="E4887" s="779"/>
      <c r="F4887" s="778"/>
      <c r="G4887" s="777"/>
      <c r="H4887" s="776"/>
      <c r="I4887" s="776"/>
      <c r="J4887" s="776"/>
      <c r="K4887" s="776"/>
      <c r="L4887" s="776"/>
      <c r="M4887" s="776"/>
      <c r="N4887" s="776"/>
      <c r="O4887" s="776"/>
      <c r="P4887" s="776"/>
      <c r="Q4887" s="776"/>
      <c r="R4887" s="776"/>
      <c r="S4887" s="776"/>
      <c r="T4887" s="776"/>
      <c r="U4887" s="776"/>
      <c r="V4887" s="46"/>
      <c r="W4887" s="46"/>
      <c r="X4887" s="775"/>
      <c r="Y4887" s="775"/>
      <c r="Z4887" s="775"/>
      <c r="AA4887" s="775"/>
      <c r="AB4887" s="775"/>
    </row>
    <row r="4888" spans="1:28" s="43" customFormat="1" x14ac:dyDescent="0.2">
      <c r="A4888" s="776"/>
      <c r="B4888" s="780"/>
      <c r="D4888" s="779"/>
      <c r="E4888" s="779"/>
      <c r="F4888" s="778"/>
      <c r="G4888" s="777"/>
      <c r="H4888" s="776"/>
      <c r="I4888" s="776"/>
      <c r="J4888" s="776"/>
      <c r="K4888" s="776"/>
      <c r="L4888" s="776"/>
      <c r="M4888" s="776"/>
      <c r="N4888" s="776"/>
      <c r="O4888" s="776"/>
      <c r="P4888" s="776"/>
      <c r="Q4888" s="776"/>
      <c r="R4888" s="776"/>
      <c r="S4888" s="776"/>
      <c r="T4888" s="776"/>
      <c r="U4888" s="776"/>
      <c r="V4888" s="46"/>
      <c r="W4888" s="46"/>
      <c r="X4888" s="775"/>
      <c r="Y4888" s="775"/>
      <c r="Z4888" s="775"/>
      <c r="AA4888" s="775"/>
      <c r="AB4888" s="775"/>
    </row>
    <row r="4889" spans="1:28" s="43" customFormat="1" x14ac:dyDescent="0.2">
      <c r="A4889" s="776"/>
      <c r="B4889" s="780"/>
      <c r="D4889" s="779"/>
      <c r="E4889" s="779"/>
      <c r="F4889" s="778"/>
      <c r="G4889" s="777"/>
      <c r="H4889" s="776"/>
      <c r="I4889" s="776"/>
      <c r="J4889" s="776"/>
      <c r="K4889" s="776"/>
      <c r="L4889" s="776"/>
      <c r="M4889" s="776"/>
      <c r="N4889" s="776"/>
      <c r="O4889" s="776"/>
      <c r="P4889" s="776"/>
      <c r="Q4889" s="776"/>
      <c r="R4889" s="776"/>
      <c r="S4889" s="776"/>
      <c r="T4889" s="776"/>
      <c r="U4889" s="776"/>
      <c r="V4889" s="46"/>
      <c r="W4889" s="46"/>
      <c r="X4889" s="775"/>
      <c r="Y4889" s="775"/>
      <c r="Z4889" s="775"/>
      <c r="AA4889" s="775"/>
      <c r="AB4889" s="775"/>
    </row>
    <row r="4890" spans="1:28" s="43" customFormat="1" x14ac:dyDescent="0.2">
      <c r="A4890" s="776"/>
      <c r="B4890" s="780"/>
      <c r="D4890" s="779"/>
      <c r="E4890" s="779"/>
      <c r="F4890" s="778"/>
      <c r="G4890" s="777"/>
      <c r="H4890" s="776"/>
      <c r="I4890" s="776"/>
      <c r="J4890" s="776"/>
      <c r="K4890" s="776"/>
      <c r="L4890" s="776"/>
      <c r="M4890" s="776"/>
      <c r="N4890" s="776"/>
      <c r="O4890" s="776"/>
      <c r="P4890" s="776"/>
      <c r="Q4890" s="776"/>
      <c r="R4890" s="776"/>
      <c r="S4890" s="776"/>
      <c r="T4890" s="776"/>
      <c r="U4890" s="776"/>
      <c r="V4890" s="46"/>
      <c r="W4890" s="46"/>
      <c r="X4890" s="775"/>
      <c r="Y4890" s="775"/>
      <c r="Z4890" s="775"/>
      <c r="AA4890" s="775"/>
      <c r="AB4890" s="775"/>
    </row>
    <row r="4891" spans="1:28" s="43" customFormat="1" x14ac:dyDescent="0.2">
      <c r="A4891" s="776"/>
      <c r="B4891" s="780"/>
      <c r="D4891" s="779"/>
      <c r="E4891" s="779"/>
      <c r="F4891" s="778"/>
      <c r="G4891" s="777"/>
      <c r="H4891" s="776"/>
      <c r="I4891" s="776"/>
      <c r="J4891" s="776"/>
      <c r="K4891" s="776"/>
      <c r="L4891" s="776"/>
      <c r="M4891" s="776"/>
      <c r="N4891" s="776"/>
      <c r="O4891" s="776"/>
      <c r="P4891" s="776"/>
      <c r="Q4891" s="776"/>
      <c r="R4891" s="776"/>
      <c r="S4891" s="776"/>
      <c r="T4891" s="776"/>
      <c r="U4891" s="776"/>
      <c r="V4891" s="46"/>
      <c r="W4891" s="46"/>
      <c r="X4891" s="775"/>
      <c r="Y4891" s="775"/>
      <c r="Z4891" s="775"/>
      <c r="AA4891" s="775"/>
      <c r="AB4891" s="775"/>
    </row>
    <row r="4892" spans="1:28" s="43" customFormat="1" x14ac:dyDescent="0.2">
      <c r="A4892" s="776"/>
      <c r="B4892" s="780"/>
      <c r="D4892" s="779"/>
      <c r="E4892" s="779"/>
      <c r="F4892" s="778"/>
      <c r="G4892" s="777"/>
      <c r="H4892" s="776"/>
      <c r="I4892" s="776"/>
      <c r="J4892" s="776"/>
      <c r="K4892" s="776"/>
      <c r="L4892" s="776"/>
      <c r="M4892" s="776"/>
      <c r="N4892" s="776"/>
      <c r="O4892" s="776"/>
      <c r="P4892" s="776"/>
      <c r="Q4892" s="776"/>
      <c r="R4892" s="776"/>
      <c r="S4892" s="776"/>
      <c r="T4892" s="776"/>
      <c r="U4892" s="776"/>
      <c r="V4892" s="46"/>
      <c r="W4892" s="46"/>
      <c r="X4892" s="775"/>
      <c r="Y4892" s="775"/>
      <c r="Z4892" s="775"/>
      <c r="AA4892" s="775"/>
      <c r="AB4892" s="775"/>
    </row>
    <row r="4893" spans="1:28" s="43" customFormat="1" x14ac:dyDescent="0.2">
      <c r="A4893" s="776"/>
      <c r="B4893" s="780"/>
      <c r="D4893" s="779"/>
      <c r="E4893" s="779"/>
      <c r="F4893" s="778"/>
      <c r="G4893" s="777"/>
      <c r="H4893" s="776"/>
      <c r="I4893" s="776"/>
      <c r="J4893" s="776"/>
      <c r="K4893" s="776"/>
      <c r="L4893" s="776"/>
      <c r="M4893" s="776"/>
      <c r="N4893" s="776"/>
      <c r="O4893" s="776"/>
      <c r="P4893" s="776"/>
      <c r="Q4893" s="776"/>
      <c r="R4893" s="776"/>
      <c r="S4893" s="776"/>
      <c r="T4893" s="776"/>
      <c r="U4893" s="776"/>
      <c r="V4893" s="46"/>
      <c r="W4893" s="46"/>
      <c r="X4893" s="775"/>
      <c r="Y4893" s="775"/>
      <c r="Z4893" s="775"/>
      <c r="AA4893" s="775"/>
      <c r="AB4893" s="775"/>
    </row>
    <row r="4894" spans="1:28" s="43" customFormat="1" x14ac:dyDescent="0.2">
      <c r="A4894" s="776"/>
      <c r="B4894" s="780"/>
      <c r="D4894" s="779"/>
      <c r="E4894" s="779"/>
      <c r="F4894" s="778"/>
      <c r="G4894" s="777"/>
      <c r="H4894" s="776"/>
      <c r="I4894" s="776"/>
      <c r="J4894" s="776"/>
      <c r="K4894" s="776"/>
      <c r="L4894" s="776"/>
      <c r="M4894" s="776"/>
      <c r="N4894" s="776"/>
      <c r="O4894" s="776"/>
      <c r="P4894" s="776"/>
      <c r="Q4894" s="776"/>
      <c r="R4894" s="776"/>
      <c r="S4894" s="776"/>
      <c r="T4894" s="776"/>
      <c r="U4894" s="776"/>
      <c r="V4894" s="46"/>
      <c r="W4894" s="46"/>
      <c r="X4894" s="775"/>
      <c r="Y4894" s="775"/>
      <c r="Z4894" s="775"/>
      <c r="AA4894" s="775"/>
      <c r="AB4894" s="775"/>
    </row>
    <row r="4895" spans="1:28" s="43" customFormat="1" x14ac:dyDescent="0.2">
      <c r="A4895" s="776"/>
      <c r="B4895" s="780"/>
      <c r="D4895" s="779"/>
      <c r="E4895" s="779"/>
      <c r="F4895" s="778"/>
      <c r="G4895" s="777"/>
      <c r="H4895" s="776"/>
      <c r="I4895" s="776"/>
      <c r="J4895" s="776"/>
      <c r="K4895" s="776"/>
      <c r="L4895" s="776"/>
      <c r="M4895" s="776"/>
      <c r="N4895" s="776"/>
      <c r="O4895" s="776"/>
      <c r="P4895" s="776"/>
      <c r="Q4895" s="776"/>
      <c r="R4895" s="776"/>
      <c r="S4895" s="776"/>
      <c r="T4895" s="776"/>
      <c r="U4895" s="776"/>
      <c r="V4895" s="46"/>
      <c r="W4895" s="46"/>
      <c r="X4895" s="775"/>
      <c r="Y4895" s="775"/>
      <c r="Z4895" s="775"/>
      <c r="AA4895" s="775"/>
      <c r="AB4895" s="775"/>
    </row>
    <row r="4896" spans="1:28" s="43" customFormat="1" x14ac:dyDescent="0.2">
      <c r="A4896" s="776"/>
      <c r="B4896" s="780"/>
      <c r="D4896" s="779"/>
      <c r="E4896" s="779"/>
      <c r="F4896" s="778"/>
      <c r="G4896" s="777"/>
      <c r="H4896" s="776"/>
      <c r="I4896" s="776"/>
      <c r="J4896" s="776"/>
      <c r="K4896" s="776"/>
      <c r="L4896" s="776"/>
      <c r="M4896" s="776"/>
      <c r="N4896" s="776"/>
      <c r="O4896" s="776"/>
      <c r="P4896" s="776"/>
      <c r="Q4896" s="776"/>
      <c r="R4896" s="776"/>
      <c r="S4896" s="776"/>
      <c r="T4896" s="776"/>
      <c r="U4896" s="776"/>
      <c r="V4896" s="46"/>
      <c r="W4896" s="46"/>
      <c r="X4896" s="775"/>
      <c r="Y4896" s="775"/>
      <c r="Z4896" s="775"/>
      <c r="AA4896" s="775"/>
      <c r="AB4896" s="775"/>
    </row>
    <row r="4897" spans="1:28" s="43" customFormat="1" x14ac:dyDescent="0.2">
      <c r="A4897" s="776"/>
      <c r="B4897" s="780"/>
      <c r="D4897" s="779"/>
      <c r="E4897" s="779"/>
      <c r="F4897" s="778"/>
      <c r="G4897" s="777"/>
      <c r="H4897" s="776"/>
      <c r="I4897" s="776"/>
      <c r="J4897" s="776"/>
      <c r="K4897" s="776"/>
      <c r="L4897" s="776"/>
      <c r="M4897" s="776"/>
      <c r="N4897" s="776"/>
      <c r="O4897" s="776"/>
      <c r="P4897" s="776"/>
      <c r="Q4897" s="776"/>
      <c r="R4897" s="776"/>
      <c r="S4897" s="776"/>
      <c r="T4897" s="776"/>
      <c r="U4897" s="776"/>
      <c r="V4897" s="46"/>
      <c r="W4897" s="46"/>
      <c r="X4897" s="775"/>
      <c r="Y4897" s="775"/>
      <c r="Z4897" s="775"/>
      <c r="AA4897" s="775"/>
      <c r="AB4897" s="775"/>
    </row>
    <row r="4898" spans="1:28" s="43" customFormat="1" x14ac:dyDescent="0.2">
      <c r="A4898" s="776"/>
      <c r="B4898" s="780"/>
      <c r="D4898" s="779"/>
      <c r="E4898" s="779"/>
      <c r="F4898" s="778"/>
      <c r="G4898" s="777"/>
      <c r="H4898" s="776"/>
      <c r="I4898" s="776"/>
      <c r="J4898" s="776"/>
      <c r="K4898" s="776"/>
      <c r="L4898" s="776"/>
      <c r="M4898" s="776"/>
      <c r="N4898" s="776"/>
      <c r="O4898" s="776"/>
      <c r="P4898" s="776"/>
      <c r="Q4898" s="776"/>
      <c r="R4898" s="776"/>
      <c r="S4898" s="776"/>
      <c r="T4898" s="776"/>
      <c r="U4898" s="776"/>
      <c r="V4898" s="46"/>
      <c r="W4898" s="46"/>
      <c r="X4898" s="775"/>
      <c r="Y4898" s="775"/>
      <c r="Z4898" s="775"/>
      <c r="AA4898" s="775"/>
      <c r="AB4898" s="775"/>
    </row>
    <row r="4899" spans="1:28" s="43" customFormat="1" x14ac:dyDescent="0.2">
      <c r="A4899" s="776"/>
      <c r="B4899" s="780"/>
      <c r="D4899" s="779"/>
      <c r="E4899" s="779"/>
      <c r="F4899" s="778"/>
      <c r="G4899" s="777"/>
      <c r="H4899" s="776"/>
      <c r="I4899" s="776"/>
      <c r="J4899" s="776"/>
      <c r="K4899" s="776"/>
      <c r="L4899" s="776"/>
      <c r="M4899" s="776"/>
      <c r="N4899" s="776"/>
      <c r="O4899" s="776"/>
      <c r="P4899" s="776"/>
      <c r="Q4899" s="776"/>
      <c r="R4899" s="776"/>
      <c r="S4899" s="776"/>
      <c r="T4899" s="776"/>
      <c r="U4899" s="776"/>
      <c r="V4899" s="46"/>
      <c r="W4899" s="46"/>
      <c r="X4899" s="775"/>
      <c r="Y4899" s="775"/>
      <c r="Z4899" s="775"/>
      <c r="AA4899" s="775"/>
      <c r="AB4899" s="775"/>
    </row>
    <row r="4900" spans="1:28" s="43" customFormat="1" x14ac:dyDescent="0.2">
      <c r="A4900" s="776"/>
      <c r="B4900" s="780"/>
      <c r="D4900" s="779"/>
      <c r="E4900" s="779"/>
      <c r="F4900" s="778"/>
      <c r="G4900" s="777"/>
      <c r="H4900" s="776"/>
      <c r="I4900" s="776"/>
      <c r="J4900" s="776"/>
      <c r="K4900" s="776"/>
      <c r="L4900" s="776"/>
      <c r="M4900" s="776"/>
      <c r="N4900" s="776"/>
      <c r="O4900" s="776"/>
      <c r="P4900" s="776"/>
      <c r="Q4900" s="776"/>
      <c r="R4900" s="776"/>
      <c r="S4900" s="776"/>
      <c r="T4900" s="776"/>
      <c r="U4900" s="776"/>
      <c r="V4900" s="46"/>
      <c r="W4900" s="46"/>
      <c r="X4900" s="775"/>
      <c r="Y4900" s="775"/>
      <c r="Z4900" s="775"/>
      <c r="AA4900" s="775"/>
      <c r="AB4900" s="775"/>
    </row>
    <row r="4901" spans="1:28" s="43" customFormat="1" x14ac:dyDescent="0.2">
      <c r="A4901" s="776"/>
      <c r="B4901" s="780"/>
      <c r="D4901" s="779"/>
      <c r="E4901" s="779"/>
      <c r="F4901" s="778"/>
      <c r="G4901" s="777"/>
      <c r="H4901" s="776"/>
      <c r="I4901" s="776"/>
      <c r="J4901" s="776"/>
      <c r="K4901" s="776"/>
      <c r="L4901" s="776"/>
      <c r="M4901" s="776"/>
      <c r="N4901" s="776"/>
      <c r="O4901" s="776"/>
      <c r="P4901" s="776"/>
      <c r="Q4901" s="776"/>
      <c r="R4901" s="776"/>
      <c r="S4901" s="776"/>
      <c r="T4901" s="776"/>
      <c r="U4901" s="776"/>
      <c r="V4901" s="46"/>
      <c r="W4901" s="46"/>
      <c r="X4901" s="775"/>
      <c r="Y4901" s="775"/>
      <c r="Z4901" s="775"/>
      <c r="AA4901" s="775"/>
      <c r="AB4901" s="775"/>
    </row>
    <row r="4902" spans="1:28" s="43" customFormat="1" x14ac:dyDescent="0.2">
      <c r="A4902" s="776"/>
      <c r="B4902" s="780"/>
      <c r="D4902" s="779"/>
      <c r="E4902" s="779"/>
      <c r="F4902" s="778"/>
      <c r="G4902" s="777"/>
      <c r="H4902" s="776"/>
      <c r="I4902" s="776"/>
      <c r="J4902" s="776"/>
      <c r="K4902" s="776"/>
      <c r="L4902" s="776"/>
      <c r="M4902" s="776"/>
      <c r="N4902" s="776"/>
      <c r="O4902" s="776"/>
      <c r="P4902" s="776"/>
      <c r="Q4902" s="776"/>
      <c r="R4902" s="776"/>
      <c r="S4902" s="776"/>
      <c r="T4902" s="776"/>
      <c r="U4902" s="776"/>
      <c r="V4902" s="46"/>
      <c r="W4902" s="46"/>
      <c r="X4902" s="775"/>
      <c r="Y4902" s="775"/>
      <c r="Z4902" s="775"/>
      <c r="AA4902" s="775"/>
      <c r="AB4902" s="775"/>
    </row>
    <row r="4903" spans="1:28" s="43" customFormat="1" x14ac:dyDescent="0.2">
      <c r="A4903" s="776"/>
      <c r="B4903" s="780"/>
      <c r="D4903" s="779"/>
      <c r="E4903" s="779"/>
      <c r="F4903" s="778"/>
      <c r="G4903" s="777"/>
      <c r="H4903" s="776"/>
      <c r="I4903" s="776"/>
      <c r="J4903" s="776"/>
      <c r="K4903" s="776"/>
      <c r="L4903" s="776"/>
      <c r="M4903" s="776"/>
      <c r="N4903" s="776"/>
      <c r="O4903" s="776"/>
      <c r="P4903" s="776"/>
      <c r="Q4903" s="776"/>
      <c r="R4903" s="776"/>
      <c r="S4903" s="776"/>
      <c r="T4903" s="776"/>
      <c r="U4903" s="776"/>
      <c r="V4903" s="46"/>
      <c r="W4903" s="46"/>
      <c r="X4903" s="775"/>
      <c r="Y4903" s="775"/>
      <c r="Z4903" s="775"/>
      <c r="AA4903" s="775"/>
      <c r="AB4903" s="775"/>
    </row>
    <row r="4904" spans="1:28" s="43" customFormat="1" x14ac:dyDescent="0.2">
      <c r="A4904" s="776"/>
      <c r="B4904" s="780"/>
      <c r="D4904" s="779"/>
      <c r="E4904" s="779"/>
      <c r="F4904" s="778"/>
      <c r="G4904" s="777"/>
      <c r="H4904" s="776"/>
      <c r="I4904" s="776"/>
      <c r="J4904" s="776"/>
      <c r="K4904" s="776"/>
      <c r="L4904" s="776"/>
      <c r="M4904" s="776"/>
      <c r="N4904" s="776"/>
      <c r="O4904" s="776"/>
      <c r="P4904" s="776"/>
      <c r="Q4904" s="776"/>
      <c r="R4904" s="776"/>
      <c r="S4904" s="776"/>
      <c r="T4904" s="776"/>
      <c r="U4904" s="776"/>
      <c r="V4904" s="46"/>
      <c r="W4904" s="46"/>
      <c r="X4904" s="775"/>
      <c r="Y4904" s="775"/>
      <c r="Z4904" s="775"/>
      <c r="AA4904" s="775"/>
      <c r="AB4904" s="775"/>
    </row>
    <row r="4905" spans="1:28" s="43" customFormat="1" x14ac:dyDescent="0.2">
      <c r="A4905" s="776"/>
      <c r="B4905" s="780"/>
      <c r="D4905" s="779"/>
      <c r="E4905" s="779"/>
      <c r="F4905" s="778"/>
      <c r="G4905" s="777"/>
      <c r="H4905" s="776"/>
      <c r="I4905" s="776"/>
      <c r="J4905" s="776"/>
      <c r="K4905" s="776"/>
      <c r="L4905" s="776"/>
      <c r="M4905" s="776"/>
      <c r="N4905" s="776"/>
      <c r="O4905" s="776"/>
      <c r="P4905" s="776"/>
      <c r="Q4905" s="776"/>
      <c r="R4905" s="776"/>
      <c r="S4905" s="776"/>
      <c r="T4905" s="776"/>
      <c r="U4905" s="776"/>
      <c r="V4905" s="46"/>
      <c r="W4905" s="46"/>
      <c r="X4905" s="775"/>
      <c r="Y4905" s="775"/>
      <c r="Z4905" s="775"/>
      <c r="AA4905" s="775"/>
      <c r="AB4905" s="775"/>
    </row>
    <row r="4906" spans="1:28" s="43" customFormat="1" x14ac:dyDescent="0.2">
      <c r="A4906" s="776"/>
      <c r="B4906" s="780"/>
      <c r="D4906" s="779"/>
      <c r="E4906" s="779"/>
      <c r="F4906" s="778"/>
      <c r="G4906" s="777"/>
      <c r="H4906" s="776"/>
      <c r="I4906" s="776"/>
      <c r="J4906" s="776"/>
      <c r="K4906" s="776"/>
      <c r="L4906" s="776"/>
      <c r="M4906" s="776"/>
      <c r="N4906" s="776"/>
      <c r="O4906" s="776"/>
      <c r="P4906" s="776"/>
      <c r="Q4906" s="776"/>
      <c r="R4906" s="776"/>
      <c r="S4906" s="776"/>
      <c r="T4906" s="776"/>
      <c r="U4906" s="776"/>
      <c r="V4906" s="46"/>
      <c r="W4906" s="46"/>
      <c r="X4906" s="775"/>
      <c r="Y4906" s="775"/>
      <c r="Z4906" s="775"/>
      <c r="AA4906" s="775"/>
      <c r="AB4906" s="775"/>
    </row>
    <row r="4907" spans="1:28" s="43" customFormat="1" x14ac:dyDescent="0.2">
      <c r="A4907" s="776"/>
      <c r="B4907" s="780"/>
      <c r="D4907" s="779"/>
      <c r="E4907" s="779"/>
      <c r="F4907" s="778"/>
      <c r="G4907" s="777"/>
      <c r="H4907" s="776"/>
      <c r="I4907" s="776"/>
      <c r="J4907" s="776"/>
      <c r="K4907" s="776"/>
      <c r="L4907" s="776"/>
      <c r="M4907" s="776"/>
      <c r="N4907" s="776"/>
      <c r="O4907" s="776"/>
      <c r="P4907" s="776"/>
      <c r="Q4907" s="776"/>
      <c r="R4907" s="776"/>
      <c r="S4907" s="776"/>
      <c r="T4907" s="776"/>
      <c r="U4907" s="776"/>
      <c r="V4907" s="46"/>
      <c r="W4907" s="46"/>
      <c r="X4907" s="775"/>
      <c r="Y4907" s="775"/>
      <c r="Z4907" s="775"/>
      <c r="AA4907" s="775"/>
      <c r="AB4907" s="775"/>
    </row>
    <row r="4908" spans="1:28" s="43" customFormat="1" x14ac:dyDescent="0.2">
      <c r="A4908" s="776"/>
      <c r="B4908" s="780"/>
      <c r="D4908" s="779"/>
      <c r="E4908" s="779"/>
      <c r="F4908" s="778"/>
      <c r="G4908" s="777"/>
      <c r="H4908" s="776"/>
      <c r="I4908" s="776"/>
      <c r="J4908" s="776"/>
      <c r="K4908" s="776"/>
      <c r="L4908" s="776"/>
      <c r="M4908" s="776"/>
      <c r="N4908" s="776"/>
      <c r="O4908" s="776"/>
      <c r="P4908" s="776"/>
      <c r="Q4908" s="776"/>
      <c r="R4908" s="776"/>
      <c r="S4908" s="776"/>
      <c r="T4908" s="776"/>
      <c r="U4908" s="776"/>
      <c r="V4908" s="46"/>
      <c r="W4908" s="46"/>
      <c r="X4908" s="775"/>
      <c r="Y4908" s="775"/>
      <c r="Z4908" s="775"/>
      <c r="AA4908" s="775"/>
      <c r="AB4908" s="775"/>
    </row>
    <row r="4909" spans="1:28" s="43" customFormat="1" x14ac:dyDescent="0.2">
      <c r="A4909" s="776"/>
      <c r="B4909" s="780"/>
      <c r="D4909" s="779"/>
      <c r="E4909" s="779"/>
      <c r="F4909" s="778"/>
      <c r="G4909" s="777"/>
      <c r="H4909" s="776"/>
      <c r="I4909" s="776"/>
      <c r="J4909" s="776"/>
      <c r="K4909" s="776"/>
      <c r="L4909" s="776"/>
      <c r="M4909" s="776"/>
      <c r="N4909" s="776"/>
      <c r="O4909" s="776"/>
      <c r="P4909" s="776"/>
      <c r="Q4909" s="776"/>
      <c r="R4909" s="776"/>
      <c r="S4909" s="776"/>
      <c r="T4909" s="776"/>
      <c r="U4909" s="776"/>
      <c r="V4909" s="46"/>
      <c r="W4909" s="46"/>
      <c r="X4909" s="775"/>
      <c r="Y4909" s="775"/>
      <c r="Z4909" s="775"/>
      <c r="AA4909" s="775"/>
      <c r="AB4909" s="775"/>
    </row>
    <row r="4910" spans="1:28" s="43" customFormat="1" x14ac:dyDescent="0.2">
      <c r="A4910" s="776"/>
      <c r="B4910" s="780"/>
      <c r="D4910" s="779"/>
      <c r="E4910" s="779"/>
      <c r="F4910" s="778"/>
      <c r="G4910" s="777"/>
      <c r="H4910" s="776"/>
      <c r="I4910" s="776"/>
      <c r="J4910" s="776"/>
      <c r="K4910" s="776"/>
      <c r="L4910" s="776"/>
      <c r="M4910" s="776"/>
      <c r="N4910" s="776"/>
      <c r="O4910" s="776"/>
      <c r="P4910" s="776"/>
      <c r="Q4910" s="776"/>
      <c r="R4910" s="776"/>
      <c r="S4910" s="776"/>
      <c r="T4910" s="776"/>
      <c r="U4910" s="776"/>
      <c r="V4910" s="46"/>
      <c r="W4910" s="46"/>
      <c r="X4910" s="775"/>
      <c r="Y4910" s="775"/>
      <c r="Z4910" s="775"/>
      <c r="AA4910" s="775"/>
      <c r="AB4910" s="775"/>
    </row>
    <row r="4911" spans="1:28" s="43" customFormat="1" x14ac:dyDescent="0.2">
      <c r="A4911" s="776"/>
      <c r="B4911" s="780"/>
      <c r="D4911" s="779"/>
      <c r="E4911" s="779"/>
      <c r="F4911" s="778"/>
      <c r="G4911" s="777"/>
      <c r="H4911" s="776"/>
      <c r="I4911" s="776"/>
      <c r="J4911" s="776"/>
      <c r="K4911" s="776"/>
      <c r="L4911" s="776"/>
      <c r="M4911" s="776"/>
      <c r="N4911" s="776"/>
      <c r="O4911" s="776"/>
      <c r="P4911" s="776"/>
      <c r="Q4911" s="776"/>
      <c r="R4911" s="776"/>
      <c r="S4911" s="776"/>
      <c r="T4911" s="776"/>
      <c r="U4911" s="776"/>
      <c r="V4911" s="46"/>
      <c r="W4911" s="46"/>
      <c r="X4911" s="775"/>
      <c r="Y4911" s="775"/>
      <c r="Z4911" s="775"/>
      <c r="AA4911" s="775"/>
      <c r="AB4911" s="775"/>
    </row>
    <row r="4912" spans="1:28" s="43" customFormat="1" x14ac:dyDescent="0.2">
      <c r="A4912" s="776"/>
      <c r="B4912" s="780"/>
      <c r="D4912" s="779"/>
      <c r="E4912" s="779"/>
      <c r="F4912" s="778"/>
      <c r="G4912" s="777"/>
      <c r="H4912" s="776"/>
      <c r="I4912" s="776"/>
      <c r="J4912" s="776"/>
      <c r="K4912" s="776"/>
      <c r="L4912" s="776"/>
      <c r="M4912" s="776"/>
      <c r="N4912" s="776"/>
      <c r="O4912" s="776"/>
      <c r="P4912" s="776"/>
      <c r="Q4912" s="776"/>
      <c r="R4912" s="776"/>
      <c r="S4912" s="776"/>
      <c r="T4912" s="776"/>
      <c r="U4912" s="776"/>
      <c r="V4912" s="46"/>
      <c r="W4912" s="46"/>
      <c r="X4912" s="775"/>
      <c r="Y4912" s="775"/>
      <c r="Z4912" s="775"/>
      <c r="AA4912" s="775"/>
      <c r="AB4912" s="775"/>
    </row>
    <row r="4913" spans="1:28" s="43" customFormat="1" x14ac:dyDescent="0.2">
      <c r="A4913" s="776"/>
      <c r="B4913" s="780"/>
      <c r="D4913" s="779"/>
      <c r="E4913" s="779"/>
      <c r="F4913" s="778"/>
      <c r="G4913" s="777"/>
      <c r="H4913" s="776"/>
      <c r="I4913" s="776"/>
      <c r="J4913" s="776"/>
      <c r="K4913" s="776"/>
      <c r="L4913" s="776"/>
      <c r="M4913" s="776"/>
      <c r="N4913" s="776"/>
      <c r="O4913" s="776"/>
      <c r="P4913" s="776"/>
      <c r="Q4913" s="776"/>
      <c r="R4913" s="776"/>
      <c r="S4913" s="776"/>
      <c r="T4913" s="776"/>
      <c r="U4913" s="776"/>
      <c r="V4913" s="46"/>
      <c r="W4913" s="46"/>
      <c r="X4913" s="775"/>
      <c r="Y4913" s="775"/>
      <c r="Z4913" s="775"/>
      <c r="AA4913" s="775"/>
      <c r="AB4913" s="775"/>
    </row>
    <row r="4914" spans="1:28" s="43" customFormat="1" x14ac:dyDescent="0.2">
      <c r="A4914" s="776"/>
      <c r="B4914" s="780"/>
      <c r="D4914" s="779"/>
      <c r="E4914" s="779"/>
      <c r="F4914" s="778"/>
      <c r="G4914" s="777"/>
      <c r="H4914" s="776"/>
      <c r="I4914" s="776"/>
      <c r="J4914" s="776"/>
      <c r="K4914" s="776"/>
      <c r="L4914" s="776"/>
      <c r="M4914" s="776"/>
      <c r="N4914" s="776"/>
      <c r="O4914" s="776"/>
      <c r="P4914" s="776"/>
      <c r="Q4914" s="776"/>
      <c r="R4914" s="776"/>
      <c r="S4914" s="776"/>
      <c r="T4914" s="776"/>
      <c r="U4914" s="776"/>
      <c r="V4914" s="46"/>
      <c r="W4914" s="46"/>
      <c r="X4914" s="775"/>
      <c r="Y4914" s="775"/>
      <c r="Z4914" s="775"/>
      <c r="AA4914" s="775"/>
      <c r="AB4914" s="775"/>
    </row>
    <row r="4915" spans="1:28" s="43" customFormat="1" x14ac:dyDescent="0.2">
      <c r="A4915" s="776"/>
      <c r="B4915" s="780"/>
      <c r="D4915" s="779"/>
      <c r="E4915" s="779"/>
      <c r="F4915" s="778"/>
      <c r="G4915" s="777"/>
      <c r="H4915" s="776"/>
      <c r="I4915" s="776"/>
      <c r="J4915" s="776"/>
      <c r="K4915" s="776"/>
      <c r="L4915" s="776"/>
      <c r="M4915" s="776"/>
      <c r="N4915" s="776"/>
      <c r="O4915" s="776"/>
      <c r="P4915" s="776"/>
      <c r="Q4915" s="776"/>
      <c r="R4915" s="776"/>
      <c r="S4915" s="776"/>
      <c r="T4915" s="776"/>
      <c r="U4915" s="776"/>
      <c r="V4915" s="46"/>
      <c r="W4915" s="46"/>
      <c r="X4915" s="775"/>
      <c r="Y4915" s="775"/>
      <c r="Z4915" s="775"/>
      <c r="AA4915" s="775"/>
      <c r="AB4915" s="775"/>
    </row>
    <row r="4916" spans="1:28" s="43" customFormat="1" x14ac:dyDescent="0.2">
      <c r="A4916" s="776"/>
      <c r="B4916" s="780"/>
      <c r="D4916" s="779"/>
      <c r="E4916" s="779"/>
      <c r="F4916" s="778"/>
      <c r="G4916" s="777"/>
      <c r="H4916" s="776"/>
      <c r="I4916" s="776"/>
      <c r="J4916" s="776"/>
      <c r="K4916" s="776"/>
      <c r="L4916" s="776"/>
      <c r="M4916" s="776"/>
      <c r="N4916" s="776"/>
      <c r="O4916" s="776"/>
      <c r="P4916" s="776"/>
      <c r="Q4916" s="776"/>
      <c r="R4916" s="776"/>
      <c r="S4916" s="776"/>
      <c r="T4916" s="776"/>
      <c r="U4916" s="776"/>
      <c r="V4916" s="46"/>
      <c r="W4916" s="46"/>
      <c r="X4916" s="775"/>
      <c r="Y4916" s="775"/>
      <c r="Z4916" s="775"/>
      <c r="AA4916" s="775"/>
      <c r="AB4916" s="775"/>
    </row>
    <row r="4917" spans="1:28" s="43" customFormat="1" x14ac:dyDescent="0.2">
      <c r="A4917" s="776"/>
      <c r="B4917" s="780"/>
      <c r="D4917" s="779"/>
      <c r="E4917" s="779"/>
      <c r="F4917" s="778"/>
      <c r="G4917" s="777"/>
      <c r="H4917" s="776"/>
      <c r="I4917" s="776"/>
      <c r="J4917" s="776"/>
      <c r="K4917" s="776"/>
      <c r="L4917" s="776"/>
      <c r="M4917" s="776"/>
      <c r="N4917" s="776"/>
      <c r="O4917" s="776"/>
      <c r="P4917" s="776"/>
      <c r="Q4917" s="776"/>
      <c r="R4917" s="776"/>
      <c r="S4917" s="776"/>
      <c r="T4917" s="776"/>
      <c r="U4917" s="776"/>
      <c r="V4917" s="46"/>
      <c r="W4917" s="46"/>
      <c r="X4917" s="775"/>
      <c r="Y4917" s="775"/>
      <c r="Z4917" s="775"/>
      <c r="AA4917" s="775"/>
      <c r="AB4917" s="775"/>
    </row>
    <row r="4918" spans="1:28" s="43" customFormat="1" x14ac:dyDescent="0.2">
      <c r="A4918" s="776"/>
      <c r="B4918" s="780"/>
      <c r="D4918" s="779"/>
      <c r="E4918" s="779"/>
      <c r="F4918" s="778"/>
      <c r="G4918" s="777"/>
      <c r="H4918" s="776"/>
      <c r="I4918" s="776"/>
      <c r="J4918" s="776"/>
      <c r="K4918" s="776"/>
      <c r="L4918" s="776"/>
      <c r="M4918" s="776"/>
      <c r="N4918" s="776"/>
      <c r="O4918" s="776"/>
      <c r="P4918" s="776"/>
      <c r="Q4918" s="776"/>
      <c r="R4918" s="776"/>
      <c r="S4918" s="776"/>
      <c r="T4918" s="776"/>
      <c r="U4918" s="776"/>
      <c r="V4918" s="46"/>
      <c r="W4918" s="46"/>
      <c r="X4918" s="775"/>
      <c r="Y4918" s="775"/>
      <c r="Z4918" s="775"/>
      <c r="AA4918" s="775"/>
      <c r="AB4918" s="775"/>
    </row>
    <row r="4919" spans="1:28" s="43" customFormat="1" x14ac:dyDescent="0.2">
      <c r="A4919" s="776"/>
      <c r="B4919" s="780"/>
      <c r="D4919" s="779"/>
      <c r="E4919" s="779"/>
      <c r="F4919" s="778"/>
      <c r="G4919" s="777"/>
      <c r="H4919" s="776"/>
      <c r="I4919" s="776"/>
      <c r="J4919" s="776"/>
      <c r="K4919" s="776"/>
      <c r="L4919" s="776"/>
      <c r="M4919" s="776"/>
      <c r="N4919" s="776"/>
      <c r="O4919" s="776"/>
      <c r="P4919" s="776"/>
      <c r="Q4919" s="776"/>
      <c r="R4919" s="776"/>
      <c r="S4919" s="776"/>
      <c r="T4919" s="776"/>
      <c r="U4919" s="776"/>
      <c r="V4919" s="46"/>
      <c r="W4919" s="46"/>
      <c r="X4919" s="775"/>
      <c r="Y4919" s="775"/>
      <c r="Z4919" s="775"/>
      <c r="AA4919" s="775"/>
      <c r="AB4919" s="775"/>
    </row>
    <row r="4920" spans="1:28" s="43" customFormat="1" x14ac:dyDescent="0.2">
      <c r="A4920" s="776"/>
      <c r="B4920" s="780"/>
      <c r="D4920" s="779"/>
      <c r="E4920" s="779"/>
      <c r="F4920" s="778"/>
      <c r="G4920" s="777"/>
      <c r="H4920" s="776"/>
      <c r="I4920" s="776"/>
      <c r="J4920" s="776"/>
      <c r="K4920" s="776"/>
      <c r="L4920" s="776"/>
      <c r="M4920" s="776"/>
      <c r="N4920" s="776"/>
      <c r="O4920" s="776"/>
      <c r="P4920" s="776"/>
      <c r="Q4920" s="776"/>
      <c r="R4920" s="776"/>
      <c r="S4920" s="776"/>
      <c r="T4920" s="776"/>
      <c r="U4920" s="776"/>
      <c r="V4920" s="46"/>
      <c r="W4920" s="46"/>
      <c r="X4920" s="775"/>
      <c r="Y4920" s="775"/>
      <c r="Z4920" s="775"/>
      <c r="AA4920" s="775"/>
      <c r="AB4920" s="775"/>
    </row>
    <row r="4921" spans="1:28" s="43" customFormat="1" x14ac:dyDescent="0.2">
      <c r="A4921" s="776"/>
      <c r="B4921" s="780"/>
      <c r="D4921" s="779"/>
      <c r="E4921" s="779"/>
      <c r="F4921" s="778"/>
      <c r="G4921" s="777"/>
      <c r="H4921" s="776"/>
      <c r="I4921" s="776"/>
      <c r="J4921" s="776"/>
      <c r="K4921" s="776"/>
      <c r="L4921" s="776"/>
      <c r="M4921" s="776"/>
      <c r="N4921" s="776"/>
      <c r="O4921" s="776"/>
      <c r="P4921" s="776"/>
      <c r="Q4921" s="776"/>
      <c r="R4921" s="776"/>
      <c r="S4921" s="776"/>
      <c r="T4921" s="776"/>
      <c r="U4921" s="776"/>
      <c r="V4921" s="46"/>
      <c r="W4921" s="46"/>
      <c r="X4921" s="775"/>
      <c r="Y4921" s="775"/>
      <c r="Z4921" s="775"/>
      <c r="AA4921" s="775"/>
      <c r="AB4921" s="775"/>
    </row>
    <row r="4922" spans="1:28" s="43" customFormat="1" x14ac:dyDescent="0.2">
      <c r="A4922" s="776"/>
      <c r="B4922" s="780"/>
      <c r="D4922" s="779"/>
      <c r="E4922" s="779"/>
      <c r="F4922" s="778"/>
      <c r="G4922" s="777"/>
      <c r="H4922" s="776"/>
      <c r="I4922" s="776"/>
      <c r="J4922" s="776"/>
      <c r="K4922" s="776"/>
      <c r="L4922" s="776"/>
      <c r="M4922" s="776"/>
      <c r="N4922" s="776"/>
      <c r="O4922" s="776"/>
      <c r="P4922" s="776"/>
      <c r="Q4922" s="776"/>
      <c r="R4922" s="776"/>
      <c r="S4922" s="776"/>
      <c r="T4922" s="776"/>
      <c r="U4922" s="776"/>
      <c r="V4922" s="46"/>
      <c r="W4922" s="46"/>
      <c r="X4922" s="775"/>
      <c r="Y4922" s="775"/>
      <c r="Z4922" s="775"/>
      <c r="AA4922" s="775"/>
      <c r="AB4922" s="775"/>
    </row>
    <row r="4923" spans="1:28" s="43" customFormat="1" x14ac:dyDescent="0.2">
      <c r="A4923" s="776"/>
      <c r="B4923" s="780"/>
      <c r="D4923" s="779"/>
      <c r="E4923" s="779"/>
      <c r="F4923" s="778"/>
      <c r="G4923" s="777"/>
      <c r="H4923" s="776"/>
      <c r="I4923" s="776"/>
      <c r="J4923" s="776"/>
      <c r="K4923" s="776"/>
      <c r="L4923" s="776"/>
      <c r="M4923" s="776"/>
      <c r="N4923" s="776"/>
      <c r="O4923" s="776"/>
      <c r="P4923" s="776"/>
      <c r="Q4923" s="776"/>
      <c r="R4923" s="776"/>
      <c r="S4923" s="776"/>
      <c r="T4923" s="776"/>
      <c r="U4923" s="776"/>
      <c r="V4923" s="46"/>
      <c r="W4923" s="46"/>
      <c r="X4923" s="775"/>
      <c r="Y4923" s="775"/>
      <c r="Z4923" s="775"/>
      <c r="AA4923" s="775"/>
      <c r="AB4923" s="775"/>
    </row>
    <row r="4924" spans="1:28" s="43" customFormat="1" x14ac:dyDescent="0.2">
      <c r="A4924" s="776"/>
      <c r="B4924" s="780"/>
      <c r="D4924" s="779"/>
      <c r="E4924" s="779"/>
      <c r="F4924" s="778"/>
      <c r="G4924" s="777"/>
      <c r="H4924" s="776"/>
      <c r="I4924" s="776"/>
      <c r="J4924" s="776"/>
      <c r="K4924" s="776"/>
      <c r="L4924" s="776"/>
      <c r="M4924" s="776"/>
      <c r="N4924" s="776"/>
      <c r="O4924" s="776"/>
      <c r="P4924" s="776"/>
      <c r="Q4924" s="776"/>
      <c r="R4924" s="776"/>
      <c r="S4924" s="776"/>
      <c r="T4924" s="776"/>
      <c r="U4924" s="776"/>
      <c r="V4924" s="46"/>
      <c r="W4924" s="46"/>
      <c r="X4924" s="775"/>
      <c r="Y4924" s="775"/>
      <c r="Z4924" s="775"/>
      <c r="AA4924" s="775"/>
      <c r="AB4924" s="775"/>
    </row>
    <row r="4925" spans="1:28" s="43" customFormat="1" x14ac:dyDescent="0.2">
      <c r="A4925" s="776"/>
      <c r="B4925" s="780"/>
      <c r="D4925" s="779"/>
      <c r="E4925" s="779"/>
      <c r="F4925" s="778"/>
      <c r="G4925" s="777"/>
      <c r="H4925" s="776"/>
      <c r="I4925" s="776"/>
      <c r="J4925" s="776"/>
      <c r="K4925" s="776"/>
      <c r="L4925" s="776"/>
      <c r="M4925" s="776"/>
      <c r="N4925" s="776"/>
      <c r="O4925" s="776"/>
      <c r="P4925" s="776"/>
      <c r="Q4925" s="776"/>
      <c r="R4925" s="776"/>
      <c r="S4925" s="776"/>
      <c r="T4925" s="776"/>
      <c r="U4925" s="776"/>
      <c r="V4925" s="46"/>
      <c r="W4925" s="46"/>
      <c r="X4925" s="775"/>
      <c r="Y4925" s="775"/>
      <c r="Z4925" s="775"/>
      <c r="AA4925" s="775"/>
      <c r="AB4925" s="775"/>
    </row>
    <row r="4926" spans="1:28" s="43" customFormat="1" x14ac:dyDescent="0.2">
      <c r="A4926" s="776"/>
      <c r="B4926" s="780"/>
      <c r="D4926" s="779"/>
      <c r="E4926" s="779"/>
      <c r="F4926" s="778"/>
      <c r="G4926" s="777"/>
      <c r="H4926" s="776"/>
      <c r="I4926" s="776"/>
      <c r="J4926" s="776"/>
      <c r="K4926" s="776"/>
      <c r="L4926" s="776"/>
      <c r="M4926" s="776"/>
      <c r="N4926" s="776"/>
      <c r="O4926" s="776"/>
      <c r="P4926" s="776"/>
      <c r="Q4926" s="776"/>
      <c r="R4926" s="776"/>
      <c r="S4926" s="776"/>
      <c r="T4926" s="776"/>
      <c r="U4926" s="776"/>
      <c r="V4926" s="46"/>
      <c r="W4926" s="46"/>
      <c r="X4926" s="775"/>
      <c r="Y4926" s="775"/>
      <c r="Z4926" s="775"/>
      <c r="AA4926" s="775"/>
      <c r="AB4926" s="775"/>
    </row>
    <row r="4927" spans="1:28" s="43" customFormat="1" x14ac:dyDescent="0.2">
      <c r="A4927" s="776"/>
      <c r="B4927" s="780"/>
      <c r="D4927" s="779"/>
      <c r="E4927" s="779"/>
      <c r="F4927" s="778"/>
      <c r="G4927" s="777"/>
      <c r="H4927" s="776"/>
      <c r="I4927" s="776"/>
      <c r="J4927" s="776"/>
      <c r="K4927" s="776"/>
      <c r="L4927" s="776"/>
      <c r="M4927" s="776"/>
      <c r="N4927" s="776"/>
      <c r="O4927" s="776"/>
      <c r="P4927" s="776"/>
      <c r="Q4927" s="776"/>
      <c r="R4927" s="776"/>
      <c r="S4927" s="776"/>
      <c r="T4927" s="776"/>
      <c r="U4927" s="776"/>
      <c r="V4927" s="46"/>
      <c r="W4927" s="46"/>
      <c r="X4927" s="775"/>
      <c r="Y4927" s="775"/>
      <c r="Z4927" s="775"/>
      <c r="AA4927" s="775"/>
      <c r="AB4927" s="775"/>
    </row>
    <row r="4928" spans="1:28" s="43" customFormat="1" x14ac:dyDescent="0.2">
      <c r="A4928" s="776"/>
      <c r="B4928" s="780"/>
      <c r="D4928" s="779"/>
      <c r="E4928" s="779"/>
      <c r="F4928" s="778"/>
      <c r="G4928" s="777"/>
      <c r="H4928" s="776"/>
      <c r="I4928" s="776"/>
      <c r="J4928" s="776"/>
      <c r="K4928" s="776"/>
      <c r="L4928" s="776"/>
      <c r="M4928" s="776"/>
      <c r="N4928" s="776"/>
      <c r="O4928" s="776"/>
      <c r="P4928" s="776"/>
      <c r="Q4928" s="776"/>
      <c r="R4928" s="776"/>
      <c r="S4928" s="776"/>
      <c r="T4928" s="776"/>
      <c r="U4928" s="776"/>
      <c r="V4928" s="46"/>
      <c r="W4928" s="46"/>
      <c r="X4928" s="775"/>
      <c r="Y4928" s="775"/>
      <c r="Z4928" s="775"/>
      <c r="AA4928" s="775"/>
      <c r="AB4928" s="775"/>
    </row>
    <row r="4929" spans="1:28" s="43" customFormat="1" x14ac:dyDescent="0.2">
      <c r="A4929" s="776"/>
      <c r="B4929" s="780"/>
      <c r="D4929" s="779"/>
      <c r="E4929" s="779"/>
      <c r="F4929" s="778"/>
      <c r="G4929" s="777"/>
      <c r="H4929" s="776"/>
      <c r="I4929" s="776"/>
      <c r="J4929" s="776"/>
      <c r="K4929" s="776"/>
      <c r="L4929" s="776"/>
      <c r="M4929" s="776"/>
      <c r="N4929" s="776"/>
      <c r="O4929" s="776"/>
      <c r="P4929" s="776"/>
      <c r="Q4929" s="776"/>
      <c r="R4929" s="776"/>
      <c r="S4929" s="776"/>
      <c r="T4929" s="776"/>
      <c r="U4929" s="776"/>
      <c r="V4929" s="46"/>
      <c r="W4929" s="46"/>
      <c r="X4929" s="775"/>
      <c r="Y4929" s="775"/>
      <c r="Z4929" s="775"/>
      <c r="AA4929" s="775"/>
      <c r="AB4929" s="775"/>
    </row>
    <row r="4930" spans="1:28" s="43" customFormat="1" x14ac:dyDescent="0.2">
      <c r="A4930" s="776"/>
      <c r="B4930" s="780"/>
      <c r="D4930" s="779"/>
      <c r="E4930" s="779"/>
      <c r="F4930" s="778"/>
      <c r="G4930" s="777"/>
      <c r="H4930" s="776"/>
      <c r="I4930" s="776"/>
      <c r="J4930" s="776"/>
      <c r="K4930" s="776"/>
      <c r="L4930" s="776"/>
      <c r="M4930" s="776"/>
      <c r="N4930" s="776"/>
      <c r="O4930" s="776"/>
      <c r="P4930" s="776"/>
      <c r="Q4930" s="776"/>
      <c r="R4930" s="776"/>
      <c r="S4930" s="776"/>
      <c r="T4930" s="776"/>
      <c r="U4930" s="776"/>
      <c r="V4930" s="46"/>
      <c r="W4930" s="46"/>
      <c r="X4930" s="775"/>
      <c r="Y4930" s="775"/>
      <c r="Z4930" s="775"/>
      <c r="AA4930" s="775"/>
      <c r="AB4930" s="775"/>
    </row>
    <row r="4931" spans="1:28" s="43" customFormat="1" x14ac:dyDescent="0.2">
      <c r="A4931" s="776"/>
      <c r="B4931" s="780"/>
      <c r="D4931" s="779"/>
      <c r="E4931" s="779"/>
      <c r="F4931" s="778"/>
      <c r="G4931" s="777"/>
      <c r="H4931" s="776"/>
      <c r="I4931" s="776"/>
      <c r="J4931" s="776"/>
      <c r="K4931" s="776"/>
      <c r="L4931" s="776"/>
      <c r="M4931" s="776"/>
      <c r="N4931" s="776"/>
      <c r="O4931" s="776"/>
      <c r="P4931" s="776"/>
      <c r="Q4931" s="776"/>
      <c r="R4931" s="776"/>
      <c r="S4931" s="776"/>
      <c r="T4931" s="776"/>
      <c r="U4931" s="776"/>
      <c r="V4931" s="46"/>
      <c r="W4931" s="46"/>
      <c r="X4931" s="775"/>
      <c r="Y4931" s="775"/>
      <c r="Z4931" s="775"/>
      <c r="AA4931" s="775"/>
      <c r="AB4931" s="775"/>
    </row>
    <row r="4932" spans="1:28" s="43" customFormat="1" x14ac:dyDescent="0.2">
      <c r="A4932" s="776"/>
      <c r="B4932" s="780"/>
      <c r="D4932" s="779"/>
      <c r="E4932" s="779"/>
      <c r="F4932" s="778"/>
      <c r="G4932" s="777"/>
      <c r="H4932" s="776"/>
      <c r="I4932" s="776"/>
      <c r="J4932" s="776"/>
      <c r="K4932" s="776"/>
      <c r="L4932" s="776"/>
      <c r="M4932" s="776"/>
      <c r="N4932" s="776"/>
      <c r="O4932" s="776"/>
      <c r="P4932" s="776"/>
      <c r="Q4932" s="776"/>
      <c r="R4932" s="776"/>
      <c r="S4932" s="776"/>
      <c r="T4932" s="776"/>
      <c r="U4932" s="776"/>
      <c r="V4932" s="46"/>
      <c r="W4932" s="46"/>
      <c r="X4932" s="775"/>
      <c r="Y4932" s="775"/>
      <c r="Z4932" s="775"/>
      <c r="AA4932" s="775"/>
      <c r="AB4932" s="775"/>
    </row>
    <row r="4933" spans="1:28" s="43" customFormat="1" x14ac:dyDescent="0.2">
      <c r="A4933" s="776"/>
      <c r="B4933" s="780"/>
      <c r="D4933" s="779"/>
      <c r="E4933" s="779"/>
      <c r="F4933" s="778"/>
      <c r="G4933" s="777"/>
      <c r="H4933" s="776"/>
      <c r="I4933" s="776"/>
      <c r="J4933" s="776"/>
      <c r="K4933" s="776"/>
      <c r="L4933" s="776"/>
      <c r="M4933" s="776"/>
      <c r="N4933" s="776"/>
      <c r="O4933" s="776"/>
      <c r="P4933" s="776"/>
      <c r="Q4933" s="776"/>
      <c r="R4933" s="776"/>
      <c r="S4933" s="776"/>
      <c r="T4933" s="776"/>
      <c r="U4933" s="776"/>
      <c r="V4933" s="46"/>
      <c r="W4933" s="46"/>
      <c r="X4933" s="775"/>
      <c r="Y4933" s="775"/>
      <c r="Z4933" s="775"/>
      <c r="AA4933" s="775"/>
      <c r="AB4933" s="775"/>
    </row>
    <row r="4934" spans="1:28" s="43" customFormat="1" x14ac:dyDescent="0.2">
      <c r="A4934" s="776"/>
      <c r="B4934" s="780"/>
      <c r="D4934" s="779"/>
      <c r="E4934" s="779"/>
      <c r="F4934" s="778"/>
      <c r="G4934" s="777"/>
      <c r="H4934" s="776"/>
      <c r="I4934" s="776"/>
      <c r="J4934" s="776"/>
      <c r="K4934" s="776"/>
      <c r="L4934" s="776"/>
      <c r="M4934" s="776"/>
      <c r="N4934" s="776"/>
      <c r="O4934" s="776"/>
      <c r="P4934" s="776"/>
      <c r="Q4934" s="776"/>
      <c r="R4934" s="776"/>
      <c r="S4934" s="776"/>
      <c r="T4934" s="776"/>
      <c r="U4934" s="776"/>
      <c r="V4934" s="46"/>
      <c r="W4934" s="46"/>
      <c r="X4934" s="775"/>
      <c r="Y4934" s="775"/>
      <c r="Z4934" s="775"/>
      <c r="AA4934" s="775"/>
      <c r="AB4934" s="775"/>
    </row>
    <row r="4935" spans="1:28" s="43" customFormat="1" x14ac:dyDescent="0.2">
      <c r="A4935" s="776"/>
      <c r="B4935" s="780"/>
      <c r="D4935" s="779"/>
      <c r="E4935" s="779"/>
      <c r="F4935" s="778"/>
      <c r="G4935" s="777"/>
      <c r="H4935" s="776"/>
      <c r="I4935" s="776"/>
      <c r="J4935" s="776"/>
      <c r="K4935" s="776"/>
      <c r="L4935" s="776"/>
      <c r="M4935" s="776"/>
      <c r="N4935" s="776"/>
      <c r="O4935" s="776"/>
      <c r="P4935" s="776"/>
      <c r="Q4935" s="776"/>
      <c r="R4935" s="776"/>
      <c r="S4935" s="776"/>
      <c r="T4935" s="776"/>
      <c r="U4935" s="776"/>
      <c r="V4935" s="46"/>
      <c r="W4935" s="46"/>
      <c r="X4935" s="775"/>
      <c r="Y4935" s="775"/>
      <c r="Z4935" s="775"/>
      <c r="AA4935" s="775"/>
      <c r="AB4935" s="775"/>
    </row>
    <row r="4936" spans="1:28" s="43" customFormat="1" x14ac:dyDescent="0.2">
      <c r="A4936" s="776"/>
      <c r="B4936" s="780"/>
      <c r="D4936" s="779"/>
      <c r="E4936" s="779"/>
      <c r="F4936" s="778"/>
      <c r="G4936" s="777"/>
      <c r="H4936" s="776"/>
      <c r="I4936" s="776"/>
      <c r="J4936" s="776"/>
      <c r="K4936" s="776"/>
      <c r="L4936" s="776"/>
      <c r="M4936" s="776"/>
      <c r="N4936" s="776"/>
      <c r="O4936" s="776"/>
      <c r="P4936" s="776"/>
      <c r="Q4936" s="776"/>
      <c r="R4936" s="776"/>
      <c r="S4936" s="776"/>
      <c r="T4936" s="776"/>
      <c r="U4936" s="776"/>
      <c r="V4936" s="46"/>
      <c r="W4936" s="46"/>
      <c r="X4936" s="775"/>
      <c r="Y4936" s="775"/>
      <c r="Z4936" s="775"/>
      <c r="AA4936" s="775"/>
      <c r="AB4936" s="775"/>
    </row>
    <row r="4937" spans="1:28" s="43" customFormat="1" x14ac:dyDescent="0.2">
      <c r="A4937" s="776"/>
      <c r="B4937" s="780"/>
      <c r="D4937" s="779"/>
      <c r="E4937" s="779"/>
      <c r="F4937" s="778"/>
      <c r="G4937" s="777"/>
      <c r="H4937" s="776"/>
      <c r="I4937" s="776"/>
      <c r="J4937" s="776"/>
      <c r="K4937" s="776"/>
      <c r="L4937" s="776"/>
      <c r="M4937" s="776"/>
      <c r="N4937" s="776"/>
      <c r="O4937" s="776"/>
      <c r="P4937" s="776"/>
      <c r="Q4937" s="776"/>
      <c r="R4937" s="776"/>
      <c r="S4937" s="776"/>
      <c r="T4937" s="776"/>
      <c r="U4937" s="776"/>
      <c r="V4937" s="46"/>
      <c r="W4937" s="46"/>
      <c r="X4937" s="775"/>
      <c r="Y4937" s="775"/>
      <c r="Z4937" s="775"/>
      <c r="AA4937" s="775"/>
      <c r="AB4937" s="775"/>
    </row>
    <row r="4938" spans="1:28" s="43" customFormat="1" x14ac:dyDescent="0.2">
      <c r="A4938" s="776"/>
      <c r="B4938" s="780"/>
      <c r="D4938" s="779"/>
      <c r="E4938" s="779"/>
      <c r="F4938" s="778"/>
      <c r="G4938" s="777"/>
      <c r="H4938" s="776"/>
      <c r="I4938" s="776"/>
      <c r="J4938" s="776"/>
      <c r="K4938" s="776"/>
      <c r="L4938" s="776"/>
      <c r="M4938" s="776"/>
      <c r="N4938" s="776"/>
      <c r="O4938" s="776"/>
      <c r="P4938" s="776"/>
      <c r="Q4938" s="776"/>
      <c r="R4938" s="776"/>
      <c r="S4938" s="776"/>
      <c r="T4938" s="776"/>
      <c r="U4938" s="776"/>
      <c r="V4938" s="46"/>
      <c r="W4938" s="46"/>
      <c r="X4938" s="775"/>
      <c r="Y4938" s="775"/>
      <c r="Z4938" s="775"/>
      <c r="AA4938" s="775"/>
      <c r="AB4938" s="775"/>
    </row>
    <row r="4939" spans="1:28" s="43" customFormat="1" x14ac:dyDescent="0.2">
      <c r="A4939" s="776"/>
      <c r="B4939" s="780"/>
      <c r="D4939" s="779"/>
      <c r="E4939" s="779"/>
      <c r="F4939" s="778"/>
      <c r="G4939" s="777"/>
      <c r="H4939" s="776"/>
      <c r="I4939" s="776"/>
      <c r="J4939" s="776"/>
      <c r="K4939" s="776"/>
      <c r="L4939" s="776"/>
      <c r="M4939" s="776"/>
      <c r="N4939" s="776"/>
      <c r="O4939" s="776"/>
      <c r="P4939" s="776"/>
      <c r="Q4939" s="776"/>
      <c r="R4939" s="776"/>
      <c r="S4939" s="776"/>
      <c r="T4939" s="776"/>
      <c r="U4939" s="776"/>
      <c r="V4939" s="46"/>
      <c r="W4939" s="46"/>
      <c r="X4939" s="775"/>
      <c r="Y4939" s="775"/>
      <c r="Z4939" s="775"/>
      <c r="AA4939" s="775"/>
      <c r="AB4939" s="775"/>
    </row>
    <row r="4940" spans="1:28" s="43" customFormat="1" x14ac:dyDescent="0.2">
      <c r="A4940" s="776"/>
      <c r="B4940" s="780"/>
      <c r="D4940" s="779"/>
      <c r="E4940" s="779"/>
      <c r="F4940" s="778"/>
      <c r="G4940" s="777"/>
      <c r="H4940" s="776"/>
      <c r="I4940" s="776"/>
      <c r="J4940" s="776"/>
      <c r="K4940" s="776"/>
      <c r="L4940" s="776"/>
      <c r="M4940" s="776"/>
      <c r="N4940" s="776"/>
      <c r="O4940" s="776"/>
      <c r="P4940" s="776"/>
      <c r="Q4940" s="776"/>
      <c r="R4940" s="776"/>
      <c r="S4940" s="776"/>
      <c r="T4940" s="776"/>
      <c r="U4940" s="776"/>
      <c r="V4940" s="46"/>
      <c r="W4940" s="46"/>
      <c r="X4940" s="775"/>
      <c r="Y4940" s="775"/>
      <c r="Z4940" s="775"/>
      <c r="AA4940" s="775"/>
      <c r="AB4940" s="775"/>
    </row>
    <row r="4941" spans="1:28" s="43" customFormat="1" x14ac:dyDescent="0.2">
      <c r="A4941" s="776"/>
      <c r="B4941" s="780"/>
      <c r="D4941" s="779"/>
      <c r="E4941" s="779"/>
      <c r="F4941" s="778"/>
      <c r="G4941" s="777"/>
      <c r="H4941" s="776"/>
      <c r="I4941" s="776"/>
      <c r="J4941" s="776"/>
      <c r="K4941" s="776"/>
      <c r="L4941" s="776"/>
      <c r="M4941" s="776"/>
      <c r="N4941" s="776"/>
      <c r="O4941" s="776"/>
      <c r="P4941" s="776"/>
      <c r="Q4941" s="776"/>
      <c r="R4941" s="776"/>
      <c r="S4941" s="776"/>
      <c r="T4941" s="776"/>
      <c r="U4941" s="776"/>
      <c r="V4941" s="46"/>
      <c r="W4941" s="46"/>
      <c r="X4941" s="775"/>
      <c r="Y4941" s="775"/>
      <c r="Z4941" s="775"/>
      <c r="AA4941" s="775"/>
      <c r="AB4941" s="775"/>
    </row>
    <row r="4942" spans="1:28" s="43" customFormat="1" x14ac:dyDescent="0.2">
      <c r="A4942" s="776"/>
      <c r="B4942" s="780"/>
      <c r="D4942" s="779"/>
      <c r="E4942" s="779"/>
      <c r="F4942" s="778"/>
      <c r="G4942" s="777"/>
      <c r="H4942" s="776"/>
      <c r="I4942" s="776"/>
      <c r="J4942" s="776"/>
      <c r="K4942" s="776"/>
      <c r="L4942" s="776"/>
      <c r="M4942" s="776"/>
      <c r="N4942" s="776"/>
      <c r="O4942" s="776"/>
      <c r="P4942" s="776"/>
      <c r="Q4942" s="776"/>
      <c r="R4942" s="776"/>
      <c r="S4942" s="776"/>
      <c r="T4942" s="776"/>
      <c r="U4942" s="776"/>
      <c r="V4942" s="46"/>
      <c r="W4942" s="46"/>
      <c r="X4942" s="775"/>
      <c r="Y4942" s="775"/>
      <c r="Z4942" s="775"/>
      <c r="AA4942" s="775"/>
      <c r="AB4942" s="775"/>
    </row>
    <row r="4943" spans="1:28" s="43" customFormat="1" x14ac:dyDescent="0.2">
      <c r="A4943" s="776"/>
      <c r="B4943" s="780"/>
      <c r="D4943" s="779"/>
      <c r="E4943" s="779"/>
      <c r="F4943" s="778"/>
      <c r="G4943" s="777"/>
      <c r="H4943" s="776"/>
      <c r="I4943" s="776"/>
      <c r="J4943" s="776"/>
      <c r="K4943" s="776"/>
      <c r="L4943" s="776"/>
      <c r="M4943" s="776"/>
      <c r="N4943" s="776"/>
      <c r="O4943" s="776"/>
      <c r="P4943" s="776"/>
      <c r="Q4943" s="776"/>
      <c r="R4943" s="776"/>
      <c r="S4943" s="776"/>
      <c r="T4943" s="776"/>
      <c r="U4943" s="776"/>
      <c r="V4943" s="46"/>
      <c r="W4943" s="46"/>
      <c r="X4943" s="775"/>
      <c r="Y4943" s="775"/>
      <c r="Z4943" s="775"/>
      <c r="AA4943" s="775"/>
      <c r="AB4943" s="775"/>
    </row>
    <row r="4944" spans="1:28" s="43" customFormat="1" x14ac:dyDescent="0.2">
      <c r="A4944" s="776"/>
      <c r="B4944" s="780"/>
      <c r="D4944" s="779"/>
      <c r="E4944" s="779"/>
      <c r="F4944" s="778"/>
      <c r="G4944" s="777"/>
      <c r="H4944" s="776"/>
      <c r="I4944" s="776"/>
      <c r="J4944" s="776"/>
      <c r="K4944" s="776"/>
      <c r="L4944" s="776"/>
      <c r="M4944" s="776"/>
      <c r="N4944" s="776"/>
      <c r="O4944" s="776"/>
      <c r="P4944" s="776"/>
      <c r="Q4944" s="776"/>
      <c r="R4944" s="776"/>
      <c r="S4944" s="776"/>
      <c r="T4944" s="776"/>
      <c r="U4944" s="776"/>
      <c r="V4944" s="46"/>
      <c r="W4944" s="46"/>
      <c r="X4944" s="775"/>
      <c r="Y4944" s="775"/>
      <c r="Z4944" s="775"/>
      <c r="AA4944" s="775"/>
      <c r="AB4944" s="775"/>
    </row>
    <row r="4945" spans="1:28" s="43" customFormat="1" x14ac:dyDescent="0.2">
      <c r="A4945" s="776"/>
      <c r="B4945" s="780"/>
      <c r="D4945" s="779"/>
      <c r="E4945" s="779"/>
      <c r="F4945" s="778"/>
      <c r="G4945" s="777"/>
      <c r="H4945" s="776"/>
      <c r="I4945" s="776"/>
      <c r="J4945" s="776"/>
      <c r="K4945" s="776"/>
      <c r="L4945" s="776"/>
      <c r="M4945" s="776"/>
      <c r="N4945" s="776"/>
      <c r="O4945" s="776"/>
      <c r="P4945" s="776"/>
      <c r="Q4945" s="776"/>
      <c r="R4945" s="776"/>
      <c r="S4945" s="776"/>
      <c r="T4945" s="776"/>
      <c r="U4945" s="776"/>
      <c r="V4945" s="46"/>
      <c r="W4945" s="46"/>
      <c r="X4945" s="775"/>
      <c r="Y4945" s="775"/>
      <c r="Z4945" s="775"/>
      <c r="AA4945" s="775"/>
      <c r="AB4945" s="775"/>
    </row>
    <row r="4946" spans="1:28" s="43" customFormat="1" x14ac:dyDescent="0.2">
      <c r="A4946" s="776"/>
      <c r="B4946" s="780"/>
      <c r="D4946" s="779"/>
      <c r="E4946" s="779"/>
      <c r="F4946" s="778"/>
      <c r="G4946" s="777"/>
      <c r="H4946" s="776"/>
      <c r="I4946" s="776"/>
      <c r="J4946" s="776"/>
      <c r="K4946" s="776"/>
      <c r="L4946" s="776"/>
      <c r="M4946" s="776"/>
      <c r="N4946" s="776"/>
      <c r="O4946" s="776"/>
      <c r="P4946" s="776"/>
      <c r="Q4946" s="776"/>
      <c r="R4946" s="776"/>
      <c r="S4946" s="776"/>
      <c r="T4946" s="776"/>
      <c r="U4946" s="776"/>
      <c r="V4946" s="46"/>
      <c r="W4946" s="46"/>
      <c r="X4946" s="775"/>
      <c r="Y4946" s="775"/>
      <c r="Z4946" s="775"/>
      <c r="AA4946" s="775"/>
      <c r="AB4946" s="775"/>
    </row>
    <row r="4947" spans="1:28" s="43" customFormat="1" x14ac:dyDescent="0.2">
      <c r="A4947" s="776"/>
      <c r="B4947" s="780"/>
      <c r="D4947" s="779"/>
      <c r="E4947" s="779"/>
      <c r="F4947" s="778"/>
      <c r="G4947" s="777"/>
      <c r="H4947" s="776"/>
      <c r="I4947" s="776"/>
      <c r="J4947" s="776"/>
      <c r="K4947" s="776"/>
      <c r="L4947" s="776"/>
      <c r="M4947" s="776"/>
      <c r="N4947" s="776"/>
      <c r="O4947" s="776"/>
      <c r="P4947" s="776"/>
      <c r="Q4947" s="776"/>
      <c r="R4947" s="776"/>
      <c r="S4947" s="776"/>
      <c r="T4947" s="776"/>
      <c r="U4947" s="776"/>
      <c r="V4947" s="46"/>
      <c r="W4947" s="46"/>
      <c r="X4947" s="775"/>
      <c r="Y4947" s="775"/>
      <c r="Z4947" s="775"/>
      <c r="AA4947" s="775"/>
      <c r="AB4947" s="775"/>
    </row>
    <row r="4948" spans="1:28" s="43" customFormat="1" x14ac:dyDescent="0.2">
      <c r="A4948" s="776"/>
      <c r="B4948" s="780"/>
      <c r="D4948" s="779"/>
      <c r="E4948" s="779"/>
      <c r="F4948" s="778"/>
      <c r="G4948" s="777"/>
      <c r="H4948" s="776"/>
      <c r="I4948" s="776"/>
      <c r="J4948" s="776"/>
      <c r="K4948" s="776"/>
      <c r="L4948" s="776"/>
      <c r="M4948" s="776"/>
      <c r="N4948" s="776"/>
      <c r="O4948" s="776"/>
      <c r="P4948" s="776"/>
      <c r="Q4948" s="776"/>
      <c r="R4948" s="776"/>
      <c r="S4948" s="776"/>
      <c r="T4948" s="776"/>
      <c r="U4948" s="776"/>
      <c r="V4948" s="46"/>
      <c r="W4948" s="46"/>
      <c r="X4948" s="775"/>
      <c r="Y4948" s="775"/>
      <c r="Z4948" s="775"/>
      <c r="AA4948" s="775"/>
      <c r="AB4948" s="775"/>
    </row>
    <row r="4949" spans="1:28" s="43" customFormat="1" x14ac:dyDescent="0.2">
      <c r="A4949" s="776"/>
      <c r="B4949" s="780"/>
      <c r="D4949" s="779"/>
      <c r="E4949" s="779"/>
      <c r="F4949" s="778"/>
      <c r="G4949" s="777"/>
      <c r="H4949" s="776"/>
      <c r="I4949" s="776"/>
      <c r="J4949" s="776"/>
      <c r="K4949" s="776"/>
      <c r="L4949" s="776"/>
      <c r="M4949" s="776"/>
      <c r="N4949" s="776"/>
      <c r="O4949" s="776"/>
      <c r="P4949" s="776"/>
      <c r="Q4949" s="776"/>
      <c r="R4949" s="776"/>
      <c r="S4949" s="776"/>
      <c r="T4949" s="776"/>
      <c r="U4949" s="776"/>
      <c r="V4949" s="46"/>
      <c r="W4949" s="46"/>
      <c r="X4949" s="775"/>
      <c r="Y4949" s="775"/>
      <c r="Z4949" s="775"/>
      <c r="AA4949" s="775"/>
      <c r="AB4949" s="775"/>
    </row>
    <row r="4950" spans="1:28" s="43" customFormat="1" x14ac:dyDescent="0.2">
      <c r="A4950" s="776"/>
      <c r="B4950" s="780"/>
      <c r="D4950" s="779"/>
      <c r="E4950" s="779"/>
      <c r="F4950" s="778"/>
      <c r="G4950" s="777"/>
      <c r="H4950" s="776"/>
      <c r="I4950" s="776"/>
      <c r="J4950" s="776"/>
      <c r="K4950" s="776"/>
      <c r="L4950" s="776"/>
      <c r="M4950" s="776"/>
      <c r="N4950" s="776"/>
      <c r="O4950" s="776"/>
      <c r="P4950" s="776"/>
      <c r="Q4950" s="776"/>
      <c r="R4950" s="776"/>
      <c r="S4950" s="776"/>
      <c r="T4950" s="776"/>
      <c r="U4950" s="776"/>
      <c r="V4950" s="46"/>
      <c r="W4950" s="46"/>
      <c r="X4950" s="775"/>
      <c r="Y4950" s="775"/>
      <c r="Z4950" s="775"/>
      <c r="AA4950" s="775"/>
      <c r="AB4950" s="775"/>
    </row>
    <row r="4951" spans="1:28" s="43" customFormat="1" x14ac:dyDescent="0.2">
      <c r="A4951" s="776"/>
      <c r="B4951" s="780"/>
      <c r="D4951" s="779"/>
      <c r="E4951" s="779"/>
      <c r="F4951" s="778"/>
      <c r="G4951" s="777"/>
      <c r="H4951" s="776"/>
      <c r="I4951" s="776"/>
      <c r="J4951" s="776"/>
      <c r="K4951" s="776"/>
      <c r="L4951" s="776"/>
      <c r="M4951" s="776"/>
      <c r="N4951" s="776"/>
      <c r="O4951" s="776"/>
      <c r="P4951" s="776"/>
      <c r="Q4951" s="776"/>
      <c r="R4951" s="776"/>
      <c r="S4951" s="776"/>
      <c r="T4951" s="776"/>
      <c r="U4951" s="776"/>
      <c r="V4951" s="46"/>
      <c r="W4951" s="46"/>
      <c r="X4951" s="775"/>
      <c r="Y4951" s="775"/>
      <c r="Z4951" s="775"/>
      <c r="AA4951" s="775"/>
      <c r="AB4951" s="775"/>
    </row>
    <row r="4952" spans="1:28" s="43" customFormat="1" x14ac:dyDescent="0.2">
      <c r="A4952" s="776"/>
      <c r="B4952" s="780"/>
      <c r="D4952" s="779"/>
      <c r="E4952" s="779"/>
      <c r="F4952" s="778"/>
      <c r="G4952" s="777"/>
      <c r="H4952" s="776"/>
      <c r="I4952" s="776"/>
      <c r="J4952" s="776"/>
      <c r="K4952" s="776"/>
      <c r="L4952" s="776"/>
      <c r="M4952" s="776"/>
      <c r="N4952" s="776"/>
      <c r="O4952" s="776"/>
      <c r="P4952" s="776"/>
      <c r="Q4952" s="776"/>
      <c r="R4952" s="776"/>
      <c r="S4952" s="776"/>
      <c r="T4952" s="776"/>
      <c r="U4952" s="776"/>
      <c r="V4952" s="46"/>
      <c r="W4952" s="46"/>
      <c r="X4952" s="775"/>
      <c r="Y4952" s="775"/>
      <c r="Z4952" s="775"/>
      <c r="AA4952" s="775"/>
      <c r="AB4952" s="775"/>
    </row>
    <row r="4953" spans="1:28" s="43" customFormat="1" x14ac:dyDescent="0.2">
      <c r="A4953" s="776"/>
      <c r="B4953" s="780"/>
      <c r="D4953" s="779"/>
      <c r="E4953" s="779"/>
      <c r="F4953" s="778"/>
      <c r="G4953" s="777"/>
      <c r="H4953" s="776"/>
      <c r="I4953" s="776"/>
      <c r="J4953" s="776"/>
      <c r="K4953" s="776"/>
      <c r="L4953" s="776"/>
      <c r="M4953" s="776"/>
      <c r="N4953" s="776"/>
      <c r="O4953" s="776"/>
      <c r="P4953" s="776"/>
      <c r="Q4953" s="776"/>
      <c r="R4953" s="776"/>
      <c r="S4953" s="776"/>
      <c r="T4953" s="776"/>
      <c r="U4953" s="776"/>
      <c r="V4953" s="46"/>
      <c r="W4953" s="46"/>
      <c r="X4953" s="775"/>
      <c r="Y4953" s="775"/>
      <c r="Z4953" s="775"/>
      <c r="AA4953" s="775"/>
      <c r="AB4953" s="775"/>
    </row>
    <row r="4954" spans="1:28" s="43" customFormat="1" x14ac:dyDescent="0.2">
      <c r="A4954" s="776"/>
      <c r="B4954" s="780"/>
      <c r="D4954" s="779"/>
      <c r="E4954" s="779"/>
      <c r="F4954" s="778"/>
      <c r="G4954" s="777"/>
      <c r="H4954" s="776"/>
      <c r="I4954" s="776"/>
      <c r="J4954" s="776"/>
      <c r="K4954" s="776"/>
      <c r="L4954" s="776"/>
      <c r="M4954" s="776"/>
      <c r="N4954" s="776"/>
      <c r="O4954" s="776"/>
      <c r="P4954" s="776"/>
      <c r="Q4954" s="776"/>
      <c r="R4954" s="776"/>
      <c r="S4954" s="776"/>
      <c r="T4954" s="776"/>
      <c r="U4954" s="776"/>
      <c r="V4954" s="46"/>
      <c r="W4954" s="46"/>
      <c r="X4954" s="775"/>
      <c r="Y4954" s="775"/>
      <c r="Z4954" s="775"/>
      <c r="AA4954" s="775"/>
      <c r="AB4954" s="775"/>
    </row>
    <row r="4955" spans="1:28" s="43" customFormat="1" x14ac:dyDescent="0.2">
      <c r="A4955" s="776"/>
      <c r="B4955" s="780"/>
      <c r="D4955" s="779"/>
      <c r="E4955" s="779"/>
      <c r="F4955" s="778"/>
      <c r="G4955" s="777"/>
      <c r="H4955" s="776"/>
      <c r="I4955" s="776"/>
      <c r="J4955" s="776"/>
      <c r="K4955" s="776"/>
      <c r="L4955" s="776"/>
      <c r="M4955" s="776"/>
      <c r="N4955" s="776"/>
      <c r="O4955" s="776"/>
      <c r="P4955" s="776"/>
      <c r="Q4955" s="776"/>
      <c r="R4955" s="776"/>
      <c r="S4955" s="776"/>
      <c r="T4955" s="776"/>
      <c r="U4955" s="776"/>
      <c r="V4955" s="46"/>
      <c r="W4955" s="46"/>
      <c r="X4955" s="775"/>
      <c r="Y4955" s="775"/>
      <c r="Z4955" s="775"/>
      <c r="AA4955" s="775"/>
      <c r="AB4955" s="775"/>
    </row>
    <row r="4956" spans="1:28" s="43" customFormat="1" x14ac:dyDescent="0.2">
      <c r="A4956" s="776"/>
      <c r="B4956" s="780"/>
      <c r="D4956" s="779"/>
      <c r="E4956" s="779"/>
      <c r="F4956" s="778"/>
      <c r="G4956" s="777"/>
      <c r="H4956" s="776"/>
      <c r="I4956" s="776"/>
      <c r="J4956" s="776"/>
      <c r="K4956" s="776"/>
      <c r="L4956" s="776"/>
      <c r="M4956" s="776"/>
      <c r="N4956" s="776"/>
      <c r="O4956" s="776"/>
      <c r="P4956" s="776"/>
      <c r="Q4956" s="776"/>
      <c r="R4956" s="776"/>
      <c r="S4956" s="776"/>
      <c r="T4956" s="776"/>
      <c r="U4956" s="776"/>
      <c r="V4956" s="46"/>
      <c r="W4956" s="46"/>
      <c r="X4956" s="775"/>
      <c r="Y4956" s="775"/>
      <c r="Z4956" s="775"/>
      <c r="AA4956" s="775"/>
      <c r="AB4956" s="775"/>
    </row>
    <row r="4957" spans="1:28" s="43" customFormat="1" x14ac:dyDescent="0.2">
      <c r="A4957" s="776"/>
      <c r="B4957" s="780"/>
      <c r="D4957" s="779"/>
      <c r="E4957" s="779"/>
      <c r="F4957" s="778"/>
      <c r="G4957" s="777"/>
      <c r="H4957" s="776"/>
      <c r="I4957" s="776"/>
      <c r="J4957" s="776"/>
      <c r="K4957" s="776"/>
      <c r="L4957" s="776"/>
      <c r="M4957" s="776"/>
      <c r="N4957" s="776"/>
      <c r="O4957" s="776"/>
      <c r="P4957" s="776"/>
      <c r="Q4957" s="776"/>
      <c r="R4957" s="776"/>
      <c r="S4957" s="776"/>
      <c r="T4957" s="776"/>
      <c r="U4957" s="776"/>
      <c r="V4957" s="46"/>
      <c r="W4957" s="46"/>
      <c r="X4957" s="775"/>
      <c r="Y4957" s="775"/>
      <c r="Z4957" s="775"/>
      <c r="AA4957" s="775"/>
      <c r="AB4957" s="775"/>
    </row>
    <row r="4958" spans="1:28" s="43" customFormat="1" x14ac:dyDescent="0.2">
      <c r="A4958" s="776"/>
      <c r="B4958" s="780"/>
      <c r="D4958" s="779"/>
      <c r="E4958" s="779"/>
      <c r="F4958" s="778"/>
      <c r="G4958" s="777"/>
      <c r="H4958" s="776"/>
      <c r="I4958" s="776"/>
      <c r="J4958" s="776"/>
      <c r="K4958" s="776"/>
      <c r="L4958" s="776"/>
      <c r="M4958" s="776"/>
      <c r="N4958" s="776"/>
      <c r="O4958" s="776"/>
      <c r="P4958" s="776"/>
      <c r="Q4958" s="776"/>
      <c r="R4958" s="776"/>
      <c r="S4958" s="776"/>
      <c r="T4958" s="776"/>
      <c r="U4958" s="776"/>
      <c r="V4958" s="46"/>
      <c r="W4958" s="46"/>
      <c r="X4958" s="775"/>
      <c r="Y4958" s="775"/>
      <c r="Z4958" s="775"/>
      <c r="AA4958" s="775"/>
      <c r="AB4958" s="775"/>
    </row>
    <row r="4959" spans="1:28" s="43" customFormat="1" x14ac:dyDescent="0.2">
      <c r="A4959" s="776"/>
      <c r="B4959" s="780"/>
      <c r="D4959" s="779"/>
      <c r="E4959" s="779"/>
      <c r="F4959" s="778"/>
      <c r="G4959" s="777"/>
      <c r="H4959" s="776"/>
      <c r="I4959" s="776"/>
      <c r="J4959" s="776"/>
      <c r="K4959" s="776"/>
      <c r="L4959" s="776"/>
      <c r="M4959" s="776"/>
      <c r="N4959" s="776"/>
      <c r="O4959" s="776"/>
      <c r="P4959" s="776"/>
      <c r="Q4959" s="776"/>
      <c r="R4959" s="776"/>
      <c r="S4959" s="776"/>
      <c r="T4959" s="776"/>
      <c r="U4959" s="776"/>
      <c r="V4959" s="46"/>
      <c r="W4959" s="46"/>
      <c r="X4959" s="775"/>
      <c r="Y4959" s="775"/>
      <c r="Z4959" s="775"/>
      <c r="AA4959" s="775"/>
      <c r="AB4959" s="775"/>
    </row>
    <row r="4960" spans="1:28" s="43" customFormat="1" x14ac:dyDescent="0.2">
      <c r="A4960" s="776"/>
      <c r="B4960" s="780"/>
      <c r="D4960" s="779"/>
      <c r="E4960" s="779"/>
      <c r="F4960" s="778"/>
      <c r="G4960" s="777"/>
      <c r="H4960" s="776"/>
      <c r="I4960" s="776"/>
      <c r="J4960" s="776"/>
      <c r="K4960" s="776"/>
      <c r="L4960" s="776"/>
      <c r="M4960" s="776"/>
      <c r="N4960" s="776"/>
      <c r="O4960" s="776"/>
      <c r="P4960" s="776"/>
      <c r="Q4960" s="776"/>
      <c r="R4960" s="776"/>
      <c r="S4960" s="776"/>
      <c r="T4960" s="776"/>
      <c r="U4960" s="776"/>
      <c r="V4960" s="46"/>
      <c r="W4960" s="46"/>
      <c r="X4960" s="775"/>
      <c r="Y4960" s="775"/>
      <c r="Z4960" s="775"/>
      <c r="AA4960" s="775"/>
      <c r="AB4960" s="775"/>
    </row>
    <row r="4961" spans="1:28" s="43" customFormat="1" x14ac:dyDescent="0.2">
      <c r="A4961" s="776"/>
      <c r="B4961" s="780"/>
      <c r="D4961" s="779"/>
      <c r="E4961" s="779"/>
      <c r="F4961" s="778"/>
      <c r="G4961" s="777"/>
      <c r="H4961" s="776"/>
      <c r="I4961" s="776"/>
      <c r="J4961" s="776"/>
      <c r="K4961" s="776"/>
      <c r="L4961" s="776"/>
      <c r="M4961" s="776"/>
      <c r="N4961" s="776"/>
      <c r="O4961" s="776"/>
      <c r="P4961" s="776"/>
      <c r="Q4961" s="776"/>
      <c r="R4961" s="776"/>
      <c r="S4961" s="776"/>
      <c r="T4961" s="776"/>
      <c r="U4961" s="776"/>
      <c r="V4961" s="46"/>
      <c r="W4961" s="46"/>
      <c r="X4961" s="775"/>
      <c r="Y4961" s="775"/>
      <c r="Z4961" s="775"/>
      <c r="AA4961" s="775"/>
      <c r="AB4961" s="775"/>
    </row>
    <row r="4962" spans="1:28" s="43" customFormat="1" x14ac:dyDescent="0.2">
      <c r="A4962" s="776"/>
      <c r="B4962" s="780"/>
      <c r="D4962" s="779"/>
      <c r="E4962" s="779"/>
      <c r="F4962" s="778"/>
      <c r="G4962" s="777"/>
      <c r="H4962" s="776"/>
      <c r="I4962" s="776"/>
      <c r="J4962" s="776"/>
      <c r="K4962" s="776"/>
      <c r="L4962" s="776"/>
      <c r="M4962" s="776"/>
      <c r="N4962" s="776"/>
      <c r="O4962" s="776"/>
      <c r="P4962" s="776"/>
      <c r="Q4962" s="776"/>
      <c r="R4962" s="776"/>
      <c r="S4962" s="776"/>
      <c r="T4962" s="776"/>
      <c r="U4962" s="776"/>
      <c r="V4962" s="46"/>
      <c r="W4962" s="46"/>
      <c r="X4962" s="775"/>
      <c r="Y4962" s="775"/>
      <c r="Z4962" s="775"/>
      <c r="AA4962" s="775"/>
      <c r="AB4962" s="775"/>
    </row>
    <row r="4963" spans="1:28" s="43" customFormat="1" x14ac:dyDescent="0.2">
      <c r="A4963" s="776"/>
      <c r="B4963" s="780"/>
      <c r="D4963" s="779"/>
      <c r="E4963" s="779"/>
      <c r="F4963" s="778"/>
      <c r="G4963" s="777"/>
      <c r="H4963" s="776"/>
      <c r="I4963" s="776"/>
      <c r="J4963" s="776"/>
      <c r="K4963" s="776"/>
      <c r="L4963" s="776"/>
      <c r="M4963" s="776"/>
      <c r="N4963" s="776"/>
      <c r="O4963" s="776"/>
      <c r="P4963" s="776"/>
      <c r="Q4963" s="776"/>
      <c r="R4963" s="776"/>
      <c r="S4963" s="776"/>
      <c r="T4963" s="776"/>
      <c r="U4963" s="776"/>
      <c r="V4963" s="46"/>
      <c r="W4963" s="46"/>
      <c r="X4963" s="775"/>
      <c r="Y4963" s="775"/>
      <c r="Z4963" s="775"/>
      <c r="AA4963" s="775"/>
      <c r="AB4963" s="775"/>
    </row>
    <row r="4964" spans="1:28" s="43" customFormat="1" x14ac:dyDescent="0.2">
      <c r="A4964" s="776"/>
      <c r="B4964" s="780"/>
      <c r="D4964" s="779"/>
      <c r="E4964" s="779"/>
      <c r="F4964" s="778"/>
      <c r="G4964" s="777"/>
      <c r="H4964" s="776"/>
      <c r="I4964" s="776"/>
      <c r="J4964" s="776"/>
      <c r="K4964" s="776"/>
      <c r="L4964" s="776"/>
      <c r="M4964" s="776"/>
      <c r="N4964" s="776"/>
      <c r="O4964" s="776"/>
      <c r="P4964" s="776"/>
      <c r="Q4964" s="776"/>
      <c r="R4964" s="776"/>
      <c r="S4964" s="776"/>
      <c r="T4964" s="776"/>
      <c r="U4964" s="776"/>
      <c r="V4964" s="46"/>
      <c r="W4964" s="46"/>
      <c r="X4964" s="775"/>
      <c r="Y4964" s="775"/>
      <c r="Z4964" s="775"/>
      <c r="AA4964" s="775"/>
      <c r="AB4964" s="775"/>
    </row>
    <row r="4965" spans="1:28" s="43" customFormat="1" x14ac:dyDescent="0.2">
      <c r="A4965" s="776"/>
      <c r="B4965" s="780"/>
      <c r="D4965" s="779"/>
      <c r="E4965" s="779"/>
      <c r="F4965" s="778"/>
      <c r="G4965" s="777"/>
      <c r="H4965" s="776"/>
      <c r="I4965" s="776"/>
      <c r="J4965" s="776"/>
      <c r="K4965" s="776"/>
      <c r="L4965" s="776"/>
      <c r="M4965" s="776"/>
      <c r="N4965" s="776"/>
      <c r="O4965" s="776"/>
      <c r="P4965" s="776"/>
      <c r="Q4965" s="776"/>
      <c r="R4965" s="776"/>
      <c r="S4965" s="776"/>
      <c r="T4965" s="776"/>
      <c r="U4965" s="776"/>
      <c r="V4965" s="46"/>
      <c r="W4965" s="46"/>
      <c r="X4965" s="775"/>
      <c r="Y4965" s="775"/>
      <c r="Z4965" s="775"/>
      <c r="AA4965" s="775"/>
      <c r="AB4965" s="775"/>
    </row>
    <row r="4966" spans="1:28" s="43" customFormat="1" x14ac:dyDescent="0.2">
      <c r="A4966" s="776"/>
      <c r="B4966" s="780"/>
      <c r="D4966" s="779"/>
      <c r="E4966" s="779"/>
      <c r="F4966" s="778"/>
      <c r="G4966" s="777"/>
      <c r="H4966" s="776"/>
      <c r="I4966" s="776"/>
      <c r="J4966" s="776"/>
      <c r="K4966" s="776"/>
      <c r="L4966" s="776"/>
      <c r="M4966" s="776"/>
      <c r="N4966" s="776"/>
      <c r="O4966" s="776"/>
      <c r="P4966" s="776"/>
      <c r="Q4966" s="776"/>
      <c r="R4966" s="776"/>
      <c r="S4966" s="776"/>
      <c r="T4966" s="776"/>
      <c r="U4966" s="776"/>
      <c r="V4966" s="46"/>
      <c r="W4966" s="46"/>
      <c r="X4966" s="775"/>
      <c r="Y4966" s="775"/>
      <c r="Z4966" s="775"/>
      <c r="AA4966" s="775"/>
      <c r="AB4966" s="775"/>
    </row>
    <row r="4967" spans="1:28" s="43" customFormat="1" x14ac:dyDescent="0.2">
      <c r="A4967" s="776"/>
      <c r="B4967" s="780"/>
      <c r="D4967" s="779"/>
      <c r="E4967" s="779"/>
      <c r="F4967" s="778"/>
      <c r="G4967" s="777"/>
      <c r="H4967" s="776"/>
      <c r="I4967" s="776"/>
      <c r="J4967" s="776"/>
      <c r="K4967" s="776"/>
      <c r="L4967" s="776"/>
      <c r="M4967" s="776"/>
      <c r="N4967" s="776"/>
      <c r="O4967" s="776"/>
      <c r="P4967" s="776"/>
      <c r="Q4967" s="776"/>
      <c r="R4967" s="776"/>
      <c r="S4967" s="776"/>
      <c r="T4967" s="776"/>
      <c r="U4967" s="776"/>
      <c r="V4967" s="46"/>
      <c r="W4967" s="46"/>
      <c r="X4967" s="775"/>
      <c r="Y4967" s="775"/>
      <c r="Z4967" s="775"/>
      <c r="AA4967" s="775"/>
      <c r="AB4967" s="775"/>
    </row>
    <row r="4968" spans="1:28" s="43" customFormat="1" x14ac:dyDescent="0.2">
      <c r="A4968" s="776"/>
      <c r="B4968" s="780"/>
      <c r="D4968" s="779"/>
      <c r="E4968" s="779"/>
      <c r="F4968" s="778"/>
      <c r="G4968" s="777"/>
      <c r="H4968" s="776"/>
      <c r="I4968" s="776"/>
      <c r="J4968" s="776"/>
      <c r="K4968" s="776"/>
      <c r="L4968" s="776"/>
      <c r="M4968" s="776"/>
      <c r="N4968" s="776"/>
      <c r="O4968" s="776"/>
      <c r="P4968" s="776"/>
      <c r="Q4968" s="776"/>
      <c r="R4968" s="776"/>
      <c r="S4968" s="776"/>
      <c r="T4968" s="776"/>
      <c r="U4968" s="776"/>
      <c r="V4968" s="46"/>
      <c r="W4968" s="46"/>
      <c r="X4968" s="775"/>
      <c r="Y4968" s="775"/>
      <c r="Z4968" s="775"/>
      <c r="AA4968" s="775"/>
      <c r="AB4968" s="775"/>
    </row>
    <row r="4969" spans="1:28" s="43" customFormat="1" x14ac:dyDescent="0.2">
      <c r="A4969" s="776"/>
      <c r="B4969" s="780"/>
      <c r="D4969" s="779"/>
      <c r="E4969" s="779"/>
      <c r="F4969" s="778"/>
      <c r="G4969" s="777"/>
      <c r="H4969" s="776"/>
      <c r="I4969" s="776"/>
      <c r="J4969" s="776"/>
      <c r="K4969" s="776"/>
      <c r="L4969" s="776"/>
      <c r="M4969" s="776"/>
      <c r="N4969" s="776"/>
      <c r="O4969" s="776"/>
      <c r="P4969" s="776"/>
      <c r="Q4969" s="776"/>
      <c r="R4969" s="776"/>
      <c r="S4969" s="776"/>
      <c r="T4969" s="776"/>
      <c r="U4969" s="776"/>
      <c r="V4969" s="46"/>
      <c r="W4969" s="46"/>
      <c r="X4969" s="775"/>
      <c r="Y4969" s="775"/>
      <c r="Z4969" s="775"/>
      <c r="AA4969" s="775"/>
      <c r="AB4969" s="775"/>
    </row>
    <row r="4970" spans="1:28" s="43" customFormat="1" x14ac:dyDescent="0.2">
      <c r="A4970" s="776"/>
      <c r="B4970" s="780"/>
      <c r="D4970" s="779"/>
      <c r="E4970" s="779"/>
      <c r="F4970" s="778"/>
      <c r="G4970" s="777"/>
      <c r="H4970" s="776"/>
      <c r="I4970" s="776"/>
      <c r="J4970" s="776"/>
      <c r="K4970" s="776"/>
      <c r="L4970" s="776"/>
      <c r="M4970" s="776"/>
      <c r="N4970" s="776"/>
      <c r="O4970" s="776"/>
      <c r="P4970" s="776"/>
      <c r="Q4970" s="776"/>
      <c r="R4970" s="776"/>
      <c r="S4970" s="776"/>
      <c r="T4970" s="776"/>
      <c r="U4970" s="776"/>
      <c r="V4970" s="46"/>
      <c r="W4970" s="46"/>
      <c r="X4970" s="775"/>
      <c r="Y4970" s="775"/>
      <c r="Z4970" s="775"/>
      <c r="AA4970" s="775"/>
      <c r="AB4970" s="775"/>
    </row>
    <row r="4971" spans="1:28" s="43" customFormat="1" x14ac:dyDescent="0.2">
      <c r="A4971" s="776"/>
      <c r="B4971" s="780"/>
      <c r="D4971" s="779"/>
      <c r="E4971" s="779"/>
      <c r="F4971" s="778"/>
      <c r="G4971" s="777"/>
      <c r="H4971" s="776"/>
      <c r="I4971" s="776"/>
      <c r="J4971" s="776"/>
      <c r="K4971" s="776"/>
      <c r="L4971" s="776"/>
      <c r="M4971" s="776"/>
      <c r="N4971" s="776"/>
      <c r="O4971" s="776"/>
      <c r="P4971" s="776"/>
      <c r="Q4971" s="776"/>
      <c r="R4971" s="776"/>
      <c r="S4971" s="776"/>
      <c r="T4971" s="776"/>
      <c r="U4971" s="776"/>
      <c r="V4971" s="46"/>
      <c r="W4971" s="46"/>
      <c r="X4971" s="775"/>
      <c r="Y4971" s="775"/>
      <c r="Z4971" s="775"/>
      <c r="AA4971" s="775"/>
      <c r="AB4971" s="775"/>
    </row>
    <row r="4972" spans="1:28" s="43" customFormat="1" x14ac:dyDescent="0.2">
      <c r="A4972" s="776"/>
      <c r="B4972" s="780"/>
      <c r="D4972" s="779"/>
      <c r="E4972" s="779"/>
      <c r="F4972" s="778"/>
      <c r="G4972" s="777"/>
      <c r="H4972" s="776"/>
      <c r="I4972" s="776"/>
      <c r="J4972" s="776"/>
      <c r="K4972" s="776"/>
      <c r="L4972" s="776"/>
      <c r="M4972" s="776"/>
      <c r="N4972" s="776"/>
      <c r="O4972" s="776"/>
      <c r="P4972" s="776"/>
      <c r="Q4972" s="776"/>
      <c r="R4972" s="776"/>
      <c r="S4972" s="776"/>
      <c r="T4972" s="776"/>
      <c r="U4972" s="776"/>
      <c r="V4972" s="46"/>
      <c r="W4972" s="46"/>
      <c r="X4972" s="775"/>
      <c r="Y4972" s="775"/>
      <c r="Z4972" s="775"/>
      <c r="AA4972" s="775"/>
      <c r="AB4972" s="775"/>
    </row>
    <row r="4973" spans="1:28" s="43" customFormat="1" x14ac:dyDescent="0.2">
      <c r="A4973" s="776"/>
      <c r="B4973" s="780"/>
      <c r="D4973" s="779"/>
      <c r="E4973" s="779"/>
      <c r="F4973" s="778"/>
      <c r="G4973" s="777"/>
      <c r="H4973" s="776"/>
      <c r="I4973" s="776"/>
      <c r="J4973" s="776"/>
      <c r="K4973" s="776"/>
      <c r="L4973" s="776"/>
      <c r="M4973" s="776"/>
      <c r="N4973" s="776"/>
      <c r="O4973" s="776"/>
      <c r="P4973" s="776"/>
      <c r="Q4973" s="776"/>
      <c r="R4973" s="776"/>
      <c r="S4973" s="776"/>
      <c r="T4973" s="776"/>
      <c r="U4973" s="776"/>
      <c r="V4973" s="46"/>
      <c r="W4973" s="46"/>
      <c r="X4973" s="775"/>
      <c r="Y4973" s="775"/>
      <c r="Z4973" s="775"/>
      <c r="AA4973" s="775"/>
      <c r="AB4973" s="775"/>
    </row>
    <row r="4974" spans="1:28" s="43" customFormat="1" x14ac:dyDescent="0.2">
      <c r="A4974" s="776"/>
      <c r="B4974" s="780"/>
      <c r="D4974" s="779"/>
      <c r="E4974" s="779"/>
      <c r="F4974" s="778"/>
      <c r="G4974" s="777"/>
      <c r="H4974" s="776"/>
      <c r="I4974" s="776"/>
      <c r="J4974" s="776"/>
      <c r="K4974" s="776"/>
      <c r="L4974" s="776"/>
      <c r="M4974" s="776"/>
      <c r="N4974" s="776"/>
      <c r="O4974" s="776"/>
      <c r="P4974" s="776"/>
      <c r="Q4974" s="776"/>
      <c r="R4974" s="776"/>
      <c r="S4974" s="776"/>
      <c r="T4974" s="776"/>
      <c r="U4974" s="776"/>
      <c r="V4974" s="46"/>
      <c r="W4974" s="46"/>
      <c r="X4974" s="775"/>
      <c r="Y4974" s="775"/>
      <c r="Z4974" s="775"/>
      <c r="AA4974" s="775"/>
      <c r="AB4974" s="775"/>
    </row>
    <row r="4975" spans="1:28" s="43" customFormat="1" x14ac:dyDescent="0.2">
      <c r="A4975" s="776"/>
      <c r="B4975" s="780"/>
      <c r="D4975" s="779"/>
      <c r="E4975" s="779"/>
      <c r="F4975" s="778"/>
      <c r="G4975" s="777"/>
      <c r="H4975" s="776"/>
      <c r="I4975" s="776"/>
      <c r="J4975" s="776"/>
      <c r="K4975" s="776"/>
      <c r="L4975" s="776"/>
      <c r="M4975" s="776"/>
      <c r="N4975" s="776"/>
      <c r="O4975" s="776"/>
      <c r="P4975" s="776"/>
      <c r="Q4975" s="776"/>
      <c r="R4975" s="776"/>
      <c r="S4975" s="776"/>
      <c r="T4975" s="776"/>
      <c r="U4975" s="776"/>
      <c r="V4975" s="46"/>
      <c r="W4975" s="46"/>
      <c r="X4975" s="775"/>
      <c r="Y4975" s="775"/>
      <c r="Z4975" s="775"/>
      <c r="AA4975" s="775"/>
      <c r="AB4975" s="775"/>
    </row>
    <row r="4976" spans="1:28" s="43" customFormat="1" x14ac:dyDescent="0.2">
      <c r="A4976" s="776"/>
      <c r="B4976" s="780"/>
      <c r="D4976" s="779"/>
      <c r="E4976" s="779"/>
      <c r="F4976" s="778"/>
      <c r="G4976" s="777"/>
      <c r="H4976" s="776"/>
      <c r="I4976" s="776"/>
      <c r="J4976" s="776"/>
      <c r="K4976" s="776"/>
      <c r="L4976" s="776"/>
      <c r="M4976" s="776"/>
      <c r="N4976" s="776"/>
      <c r="O4976" s="776"/>
      <c r="P4976" s="776"/>
      <c r="Q4976" s="776"/>
      <c r="R4976" s="776"/>
      <c r="S4976" s="776"/>
      <c r="T4976" s="776"/>
      <c r="U4976" s="776"/>
      <c r="V4976" s="46"/>
      <c r="W4976" s="46"/>
      <c r="X4976" s="775"/>
      <c r="Y4976" s="775"/>
      <c r="Z4976" s="775"/>
      <c r="AA4976" s="775"/>
      <c r="AB4976" s="775"/>
    </row>
    <row r="4977" spans="1:28" s="43" customFormat="1" x14ac:dyDescent="0.2">
      <c r="A4977" s="776"/>
      <c r="B4977" s="780"/>
      <c r="D4977" s="779"/>
      <c r="E4977" s="779"/>
      <c r="F4977" s="778"/>
      <c r="G4977" s="777"/>
      <c r="H4977" s="776"/>
      <c r="I4977" s="776"/>
      <c r="J4977" s="776"/>
      <c r="K4977" s="776"/>
      <c r="L4977" s="776"/>
      <c r="M4977" s="776"/>
      <c r="N4977" s="776"/>
      <c r="O4977" s="776"/>
      <c r="P4977" s="776"/>
      <c r="Q4977" s="776"/>
      <c r="R4977" s="776"/>
      <c r="S4977" s="776"/>
      <c r="T4977" s="776"/>
      <c r="U4977" s="776"/>
      <c r="V4977" s="46"/>
      <c r="W4977" s="46"/>
      <c r="X4977" s="775"/>
      <c r="Y4977" s="775"/>
      <c r="Z4977" s="775"/>
      <c r="AA4977" s="775"/>
      <c r="AB4977" s="775"/>
    </row>
    <row r="4978" spans="1:28" s="43" customFormat="1" x14ac:dyDescent="0.2">
      <c r="A4978" s="776"/>
      <c r="B4978" s="780"/>
      <c r="D4978" s="779"/>
      <c r="E4978" s="779"/>
      <c r="F4978" s="778"/>
      <c r="G4978" s="777"/>
      <c r="H4978" s="776"/>
      <c r="I4978" s="776"/>
      <c r="J4978" s="776"/>
      <c r="K4978" s="776"/>
      <c r="L4978" s="776"/>
      <c r="M4978" s="776"/>
      <c r="N4978" s="776"/>
      <c r="O4978" s="776"/>
      <c r="P4978" s="776"/>
      <c r="Q4978" s="776"/>
      <c r="R4978" s="776"/>
      <c r="S4978" s="776"/>
      <c r="T4978" s="776"/>
      <c r="U4978" s="776"/>
      <c r="V4978" s="46"/>
      <c r="W4978" s="46"/>
      <c r="X4978" s="775"/>
      <c r="Y4978" s="775"/>
      <c r="Z4978" s="775"/>
      <c r="AA4978" s="775"/>
      <c r="AB4978" s="775"/>
    </row>
    <row r="4979" spans="1:28" s="43" customFormat="1" x14ac:dyDescent="0.2">
      <c r="A4979" s="776"/>
      <c r="B4979" s="780"/>
      <c r="D4979" s="779"/>
      <c r="E4979" s="779"/>
      <c r="F4979" s="778"/>
      <c r="G4979" s="777"/>
      <c r="H4979" s="776"/>
      <c r="I4979" s="776"/>
      <c r="J4979" s="776"/>
      <c r="K4979" s="776"/>
      <c r="L4979" s="776"/>
      <c r="M4979" s="776"/>
      <c r="N4979" s="776"/>
      <c r="O4979" s="776"/>
      <c r="P4979" s="776"/>
      <c r="Q4979" s="776"/>
      <c r="R4979" s="776"/>
      <c r="S4979" s="776"/>
      <c r="T4979" s="776"/>
      <c r="U4979" s="776"/>
      <c r="V4979" s="46"/>
      <c r="W4979" s="46"/>
      <c r="X4979" s="775"/>
      <c r="Y4979" s="775"/>
      <c r="Z4979" s="775"/>
      <c r="AA4979" s="775"/>
      <c r="AB4979" s="775"/>
    </row>
    <row r="4980" spans="1:28" s="43" customFormat="1" x14ac:dyDescent="0.2">
      <c r="A4980" s="776"/>
      <c r="B4980" s="780"/>
      <c r="D4980" s="779"/>
      <c r="E4980" s="779"/>
      <c r="F4980" s="778"/>
      <c r="G4980" s="777"/>
      <c r="H4980" s="776"/>
      <c r="I4980" s="776"/>
      <c r="J4980" s="776"/>
      <c r="K4980" s="776"/>
      <c r="L4980" s="776"/>
      <c r="M4980" s="776"/>
      <c r="N4980" s="776"/>
      <c r="O4980" s="776"/>
      <c r="P4980" s="776"/>
      <c r="Q4980" s="776"/>
      <c r="R4980" s="776"/>
      <c r="S4980" s="776"/>
      <c r="T4980" s="776"/>
      <c r="U4980" s="776"/>
      <c r="V4980" s="46"/>
      <c r="W4980" s="46"/>
      <c r="X4980" s="775"/>
      <c r="Y4980" s="775"/>
      <c r="Z4980" s="775"/>
      <c r="AA4980" s="775"/>
      <c r="AB4980" s="775"/>
    </row>
    <row r="4981" spans="1:28" s="43" customFormat="1" x14ac:dyDescent="0.2">
      <c r="A4981" s="776"/>
      <c r="B4981" s="780"/>
      <c r="D4981" s="779"/>
      <c r="E4981" s="779"/>
      <c r="F4981" s="778"/>
      <c r="G4981" s="777"/>
      <c r="H4981" s="776"/>
      <c r="I4981" s="776"/>
      <c r="J4981" s="776"/>
      <c r="K4981" s="776"/>
      <c r="L4981" s="776"/>
      <c r="M4981" s="776"/>
      <c r="N4981" s="776"/>
      <c r="O4981" s="776"/>
      <c r="P4981" s="776"/>
      <c r="Q4981" s="776"/>
      <c r="R4981" s="776"/>
      <c r="S4981" s="776"/>
      <c r="T4981" s="776"/>
      <c r="U4981" s="776"/>
      <c r="V4981" s="46"/>
      <c r="W4981" s="46"/>
      <c r="X4981" s="775"/>
      <c r="Y4981" s="775"/>
      <c r="Z4981" s="775"/>
      <c r="AA4981" s="775"/>
      <c r="AB4981" s="775"/>
    </row>
    <row r="4982" spans="1:28" s="43" customFormat="1" x14ac:dyDescent="0.2">
      <c r="A4982" s="776"/>
      <c r="B4982" s="780"/>
      <c r="D4982" s="779"/>
      <c r="E4982" s="779"/>
      <c r="F4982" s="778"/>
      <c r="G4982" s="777"/>
      <c r="H4982" s="776"/>
      <c r="I4982" s="776"/>
      <c r="J4982" s="776"/>
      <c r="K4982" s="776"/>
      <c r="L4982" s="776"/>
      <c r="M4982" s="776"/>
      <c r="N4982" s="776"/>
      <c r="O4982" s="776"/>
      <c r="P4982" s="776"/>
      <c r="Q4982" s="776"/>
      <c r="R4982" s="776"/>
      <c r="S4982" s="776"/>
      <c r="T4982" s="776"/>
      <c r="U4982" s="776"/>
      <c r="V4982" s="46"/>
      <c r="W4982" s="46"/>
      <c r="X4982" s="775"/>
      <c r="Y4982" s="775"/>
      <c r="Z4982" s="775"/>
      <c r="AA4982" s="775"/>
      <c r="AB4982" s="775"/>
    </row>
    <row r="4983" spans="1:28" s="43" customFormat="1" x14ac:dyDescent="0.2">
      <c r="A4983" s="776"/>
      <c r="B4983" s="780"/>
      <c r="D4983" s="779"/>
      <c r="E4983" s="779"/>
      <c r="F4983" s="778"/>
      <c r="G4983" s="777"/>
      <c r="H4983" s="776"/>
      <c r="I4983" s="776"/>
      <c r="J4983" s="776"/>
      <c r="K4983" s="776"/>
      <c r="L4983" s="776"/>
      <c r="M4983" s="776"/>
      <c r="N4983" s="776"/>
      <c r="O4983" s="776"/>
      <c r="P4983" s="776"/>
      <c r="Q4983" s="776"/>
      <c r="R4983" s="776"/>
      <c r="S4983" s="776"/>
      <c r="T4983" s="776"/>
      <c r="U4983" s="776"/>
      <c r="V4983" s="46"/>
      <c r="W4983" s="46"/>
      <c r="X4983" s="775"/>
      <c r="Y4983" s="775"/>
      <c r="Z4983" s="775"/>
      <c r="AA4983" s="775"/>
      <c r="AB4983" s="775"/>
    </row>
    <row r="4984" spans="1:28" s="43" customFormat="1" x14ac:dyDescent="0.2">
      <c r="A4984" s="776"/>
      <c r="B4984" s="780"/>
      <c r="D4984" s="779"/>
      <c r="E4984" s="779"/>
      <c r="F4984" s="778"/>
      <c r="G4984" s="777"/>
      <c r="H4984" s="776"/>
      <c r="I4984" s="776"/>
      <c r="J4984" s="776"/>
      <c r="K4984" s="776"/>
      <c r="L4984" s="776"/>
      <c r="M4984" s="776"/>
      <c r="N4984" s="776"/>
      <c r="O4984" s="776"/>
      <c r="P4984" s="776"/>
      <c r="Q4984" s="776"/>
      <c r="R4984" s="776"/>
      <c r="S4984" s="776"/>
      <c r="T4984" s="776"/>
      <c r="U4984" s="776"/>
      <c r="V4984" s="46"/>
      <c r="W4984" s="46"/>
      <c r="X4984" s="775"/>
      <c r="Y4984" s="775"/>
      <c r="Z4984" s="775"/>
      <c r="AA4984" s="775"/>
      <c r="AB4984" s="775"/>
    </row>
    <row r="4985" spans="1:28" s="43" customFormat="1" x14ac:dyDescent="0.2">
      <c r="A4985" s="776"/>
      <c r="B4985" s="780"/>
      <c r="D4985" s="779"/>
      <c r="E4985" s="779"/>
      <c r="F4985" s="778"/>
      <c r="G4985" s="777"/>
      <c r="H4985" s="776"/>
      <c r="I4985" s="776"/>
      <c r="J4985" s="776"/>
      <c r="K4985" s="776"/>
      <c r="L4985" s="776"/>
      <c r="M4985" s="776"/>
      <c r="N4985" s="776"/>
      <c r="O4985" s="776"/>
      <c r="P4985" s="776"/>
      <c r="Q4985" s="776"/>
      <c r="R4985" s="776"/>
      <c r="S4985" s="776"/>
      <c r="T4985" s="776"/>
      <c r="U4985" s="776"/>
      <c r="V4985" s="46"/>
      <c r="W4985" s="46"/>
      <c r="X4985" s="775"/>
      <c r="Y4985" s="775"/>
      <c r="Z4985" s="775"/>
      <c r="AA4985" s="775"/>
      <c r="AB4985" s="775"/>
    </row>
    <row r="4986" spans="1:28" s="43" customFormat="1" x14ac:dyDescent="0.2">
      <c r="A4986" s="776"/>
      <c r="B4986" s="780"/>
      <c r="D4986" s="779"/>
      <c r="E4986" s="779"/>
      <c r="F4986" s="778"/>
      <c r="G4986" s="777"/>
      <c r="H4986" s="776"/>
      <c r="I4986" s="776"/>
      <c r="J4986" s="776"/>
      <c r="K4986" s="776"/>
      <c r="L4986" s="776"/>
      <c r="M4986" s="776"/>
      <c r="N4986" s="776"/>
      <c r="O4986" s="776"/>
      <c r="P4986" s="776"/>
      <c r="Q4986" s="776"/>
      <c r="R4986" s="776"/>
      <c r="S4986" s="776"/>
      <c r="T4986" s="776"/>
      <c r="U4986" s="776"/>
      <c r="V4986" s="46"/>
      <c r="W4986" s="46"/>
      <c r="X4986" s="775"/>
      <c r="Y4986" s="775"/>
      <c r="Z4986" s="775"/>
      <c r="AA4986" s="775"/>
      <c r="AB4986" s="775"/>
    </row>
    <row r="4987" spans="1:28" s="43" customFormat="1" x14ac:dyDescent="0.2">
      <c r="A4987" s="776"/>
      <c r="B4987" s="780"/>
      <c r="D4987" s="779"/>
      <c r="E4987" s="779"/>
      <c r="F4987" s="778"/>
      <c r="G4987" s="777"/>
      <c r="H4987" s="776"/>
      <c r="I4987" s="776"/>
      <c r="J4987" s="776"/>
      <c r="K4987" s="776"/>
      <c r="L4987" s="776"/>
      <c r="M4987" s="776"/>
      <c r="N4987" s="776"/>
      <c r="O4987" s="776"/>
      <c r="P4987" s="776"/>
      <c r="Q4987" s="776"/>
      <c r="R4987" s="776"/>
      <c r="S4987" s="776"/>
      <c r="T4987" s="776"/>
      <c r="U4987" s="776"/>
      <c r="V4987" s="46"/>
      <c r="W4987" s="46"/>
      <c r="X4987" s="775"/>
      <c r="Y4987" s="775"/>
      <c r="Z4987" s="775"/>
      <c r="AA4987" s="775"/>
      <c r="AB4987" s="775"/>
    </row>
    <row r="4988" spans="1:28" s="43" customFormat="1" x14ac:dyDescent="0.2">
      <c r="A4988" s="776"/>
      <c r="B4988" s="780"/>
      <c r="D4988" s="779"/>
      <c r="E4988" s="779"/>
      <c r="F4988" s="778"/>
      <c r="G4988" s="777"/>
      <c r="H4988" s="776"/>
      <c r="I4988" s="776"/>
      <c r="J4988" s="776"/>
      <c r="K4988" s="776"/>
      <c r="L4988" s="776"/>
      <c r="M4988" s="776"/>
      <c r="N4988" s="776"/>
      <c r="O4988" s="776"/>
      <c r="P4988" s="776"/>
      <c r="Q4988" s="776"/>
      <c r="R4988" s="776"/>
      <c r="S4988" s="776"/>
      <c r="T4988" s="776"/>
      <c r="U4988" s="776"/>
      <c r="V4988" s="46"/>
      <c r="W4988" s="46"/>
      <c r="X4988" s="775"/>
      <c r="Y4988" s="775"/>
      <c r="Z4988" s="775"/>
      <c r="AA4988" s="775"/>
      <c r="AB4988" s="775"/>
    </row>
    <row r="4989" spans="1:28" s="43" customFormat="1" x14ac:dyDescent="0.2">
      <c r="A4989" s="776"/>
      <c r="B4989" s="780"/>
      <c r="D4989" s="779"/>
      <c r="E4989" s="779"/>
      <c r="F4989" s="778"/>
      <c r="G4989" s="777"/>
      <c r="H4989" s="776"/>
      <c r="I4989" s="776"/>
      <c r="J4989" s="776"/>
      <c r="K4989" s="776"/>
      <c r="L4989" s="776"/>
      <c r="M4989" s="776"/>
      <c r="N4989" s="776"/>
      <c r="O4989" s="776"/>
      <c r="P4989" s="776"/>
      <c r="Q4989" s="776"/>
      <c r="R4989" s="776"/>
      <c r="S4989" s="776"/>
      <c r="T4989" s="776"/>
      <c r="U4989" s="776"/>
      <c r="V4989" s="46"/>
      <c r="W4989" s="46"/>
      <c r="X4989" s="775"/>
      <c r="Y4989" s="775"/>
      <c r="Z4989" s="775"/>
      <c r="AA4989" s="775"/>
      <c r="AB4989" s="775"/>
    </row>
    <row r="4990" spans="1:28" s="43" customFormat="1" x14ac:dyDescent="0.2">
      <c r="A4990" s="776"/>
      <c r="B4990" s="780"/>
      <c r="D4990" s="779"/>
      <c r="E4990" s="779"/>
      <c r="F4990" s="778"/>
      <c r="G4990" s="777"/>
      <c r="H4990" s="776"/>
      <c r="I4990" s="776"/>
      <c r="J4990" s="776"/>
      <c r="K4990" s="776"/>
      <c r="L4990" s="776"/>
      <c r="M4990" s="776"/>
      <c r="N4990" s="776"/>
      <c r="O4990" s="776"/>
      <c r="P4990" s="776"/>
      <c r="Q4990" s="776"/>
      <c r="R4990" s="776"/>
      <c r="S4990" s="776"/>
      <c r="T4990" s="776"/>
      <c r="U4990" s="776"/>
      <c r="V4990" s="46"/>
      <c r="W4990" s="46"/>
      <c r="X4990" s="775"/>
      <c r="Y4990" s="775"/>
      <c r="Z4990" s="775"/>
      <c r="AA4990" s="775"/>
      <c r="AB4990" s="775"/>
    </row>
    <row r="4991" spans="1:28" s="43" customFormat="1" x14ac:dyDescent="0.2">
      <c r="A4991" s="776"/>
      <c r="B4991" s="780"/>
      <c r="D4991" s="779"/>
      <c r="E4991" s="779"/>
      <c r="F4991" s="778"/>
      <c r="G4991" s="777"/>
      <c r="H4991" s="776"/>
      <c r="I4991" s="776"/>
      <c r="J4991" s="776"/>
      <c r="K4991" s="776"/>
      <c r="L4991" s="776"/>
      <c r="M4991" s="776"/>
      <c r="N4991" s="776"/>
      <c r="O4991" s="776"/>
      <c r="P4991" s="776"/>
      <c r="Q4991" s="776"/>
      <c r="R4991" s="776"/>
      <c r="S4991" s="776"/>
      <c r="T4991" s="776"/>
      <c r="U4991" s="776"/>
      <c r="V4991" s="46"/>
      <c r="W4991" s="46"/>
      <c r="X4991" s="775"/>
      <c r="Y4991" s="775"/>
      <c r="Z4991" s="775"/>
      <c r="AA4991" s="775"/>
      <c r="AB4991" s="775"/>
    </row>
    <row r="4992" spans="1:28" s="43" customFormat="1" x14ac:dyDescent="0.2">
      <c r="A4992" s="776"/>
      <c r="B4992" s="780"/>
      <c r="D4992" s="779"/>
      <c r="E4992" s="779"/>
      <c r="F4992" s="778"/>
      <c r="G4992" s="777"/>
      <c r="H4992" s="776"/>
      <c r="I4992" s="776"/>
      <c r="J4992" s="776"/>
      <c r="K4992" s="776"/>
      <c r="L4992" s="776"/>
      <c r="M4992" s="776"/>
      <c r="N4992" s="776"/>
      <c r="O4992" s="776"/>
      <c r="P4992" s="776"/>
      <c r="Q4992" s="776"/>
      <c r="R4992" s="776"/>
      <c r="S4992" s="776"/>
      <c r="T4992" s="776"/>
      <c r="U4992" s="776"/>
      <c r="V4992" s="46"/>
      <c r="W4992" s="46"/>
      <c r="X4992" s="775"/>
      <c r="Y4992" s="775"/>
      <c r="Z4992" s="775"/>
      <c r="AA4992" s="775"/>
      <c r="AB4992" s="775"/>
    </row>
    <row r="4993" spans="1:28" s="43" customFormat="1" x14ac:dyDescent="0.2">
      <c r="A4993" s="776"/>
      <c r="B4993" s="780"/>
      <c r="D4993" s="779"/>
      <c r="E4993" s="779"/>
      <c r="F4993" s="778"/>
      <c r="G4993" s="777"/>
      <c r="H4993" s="776"/>
      <c r="I4993" s="776"/>
      <c r="J4993" s="776"/>
      <c r="K4993" s="776"/>
      <c r="L4993" s="776"/>
      <c r="M4993" s="776"/>
      <c r="N4993" s="776"/>
      <c r="O4993" s="776"/>
      <c r="P4993" s="776"/>
      <c r="Q4993" s="776"/>
      <c r="R4993" s="776"/>
      <c r="S4993" s="776"/>
      <c r="T4993" s="776"/>
      <c r="U4993" s="776"/>
      <c r="V4993" s="46"/>
      <c r="W4993" s="46"/>
      <c r="X4993" s="775"/>
      <c r="Y4993" s="775"/>
      <c r="Z4993" s="775"/>
      <c r="AA4993" s="775"/>
      <c r="AB4993" s="775"/>
    </row>
    <row r="4994" spans="1:28" s="43" customFormat="1" x14ac:dyDescent="0.2">
      <c r="A4994" s="776"/>
      <c r="B4994" s="780"/>
      <c r="D4994" s="779"/>
      <c r="E4994" s="779"/>
      <c r="F4994" s="778"/>
      <c r="G4994" s="777"/>
      <c r="H4994" s="776"/>
      <c r="I4994" s="776"/>
      <c r="J4994" s="776"/>
      <c r="K4994" s="776"/>
      <c r="L4994" s="776"/>
      <c r="M4994" s="776"/>
      <c r="N4994" s="776"/>
      <c r="O4994" s="776"/>
      <c r="P4994" s="776"/>
      <c r="Q4994" s="776"/>
      <c r="R4994" s="776"/>
      <c r="S4994" s="776"/>
      <c r="T4994" s="776"/>
      <c r="U4994" s="776"/>
      <c r="V4994" s="46"/>
      <c r="W4994" s="46"/>
      <c r="X4994" s="775"/>
      <c r="Y4994" s="775"/>
      <c r="Z4994" s="775"/>
      <c r="AA4994" s="775"/>
      <c r="AB4994" s="775"/>
    </row>
    <row r="4995" spans="1:28" s="43" customFormat="1" x14ac:dyDescent="0.2">
      <c r="A4995" s="776"/>
      <c r="B4995" s="780"/>
      <c r="D4995" s="779"/>
      <c r="E4995" s="779"/>
      <c r="F4995" s="778"/>
      <c r="G4995" s="777"/>
      <c r="H4995" s="776"/>
      <c r="I4995" s="776"/>
      <c r="J4995" s="776"/>
      <c r="K4995" s="776"/>
      <c r="L4995" s="776"/>
      <c r="M4995" s="776"/>
      <c r="N4995" s="776"/>
      <c r="O4995" s="776"/>
      <c r="P4995" s="776"/>
      <c r="Q4995" s="776"/>
      <c r="R4995" s="776"/>
      <c r="S4995" s="776"/>
      <c r="T4995" s="776"/>
      <c r="U4995" s="776"/>
      <c r="V4995" s="46"/>
      <c r="W4995" s="46"/>
      <c r="X4995" s="775"/>
      <c r="Y4995" s="775"/>
      <c r="Z4995" s="775"/>
      <c r="AA4995" s="775"/>
      <c r="AB4995" s="775"/>
    </row>
    <row r="4996" spans="1:28" s="43" customFormat="1" x14ac:dyDescent="0.2">
      <c r="A4996" s="776"/>
      <c r="B4996" s="780"/>
      <c r="D4996" s="779"/>
      <c r="E4996" s="779"/>
      <c r="F4996" s="778"/>
      <c r="G4996" s="777"/>
      <c r="H4996" s="776"/>
      <c r="I4996" s="776"/>
      <c r="J4996" s="776"/>
      <c r="K4996" s="776"/>
      <c r="L4996" s="776"/>
      <c r="M4996" s="776"/>
      <c r="N4996" s="776"/>
      <c r="O4996" s="776"/>
      <c r="P4996" s="776"/>
      <c r="Q4996" s="776"/>
      <c r="R4996" s="776"/>
      <c r="S4996" s="776"/>
      <c r="T4996" s="776"/>
      <c r="U4996" s="776"/>
      <c r="V4996" s="46"/>
      <c r="W4996" s="46"/>
      <c r="X4996" s="775"/>
      <c r="Y4996" s="775"/>
      <c r="Z4996" s="775"/>
      <c r="AA4996" s="775"/>
      <c r="AB4996" s="775"/>
    </row>
    <row r="4997" spans="1:28" s="43" customFormat="1" x14ac:dyDescent="0.2">
      <c r="A4997" s="776"/>
      <c r="B4997" s="780"/>
      <c r="D4997" s="779"/>
      <c r="E4997" s="779"/>
      <c r="F4997" s="778"/>
      <c r="G4997" s="777"/>
      <c r="H4997" s="776"/>
      <c r="I4997" s="776"/>
      <c r="J4997" s="776"/>
      <c r="K4997" s="776"/>
      <c r="L4997" s="776"/>
      <c r="M4997" s="776"/>
      <c r="N4997" s="776"/>
      <c r="O4997" s="776"/>
      <c r="P4997" s="776"/>
      <c r="Q4997" s="776"/>
      <c r="R4997" s="776"/>
      <c r="S4997" s="776"/>
      <c r="T4997" s="776"/>
      <c r="U4997" s="776"/>
      <c r="V4997" s="46"/>
      <c r="W4997" s="46"/>
      <c r="X4997" s="775"/>
      <c r="Y4997" s="775"/>
      <c r="Z4997" s="775"/>
      <c r="AA4997" s="775"/>
      <c r="AB4997" s="775"/>
    </row>
    <row r="4998" spans="1:28" s="43" customFormat="1" x14ac:dyDescent="0.2">
      <c r="A4998" s="776"/>
      <c r="B4998" s="780"/>
      <c r="D4998" s="779"/>
      <c r="E4998" s="779"/>
      <c r="F4998" s="778"/>
      <c r="G4998" s="777"/>
      <c r="H4998" s="776"/>
      <c r="I4998" s="776"/>
      <c r="J4998" s="776"/>
      <c r="K4998" s="776"/>
      <c r="L4998" s="776"/>
      <c r="M4998" s="776"/>
      <c r="N4998" s="776"/>
      <c r="O4998" s="776"/>
      <c r="P4998" s="776"/>
      <c r="Q4998" s="776"/>
      <c r="R4998" s="776"/>
      <c r="S4998" s="776"/>
      <c r="T4998" s="776"/>
      <c r="U4998" s="776"/>
      <c r="V4998" s="46"/>
      <c r="W4998" s="46"/>
      <c r="X4998" s="775"/>
      <c r="Y4998" s="775"/>
      <c r="Z4998" s="775"/>
      <c r="AA4998" s="775"/>
      <c r="AB4998" s="775"/>
    </row>
    <row r="4999" spans="1:28" s="43" customFormat="1" x14ac:dyDescent="0.2">
      <c r="A4999" s="776"/>
      <c r="B4999" s="780"/>
      <c r="D4999" s="779"/>
      <c r="E4999" s="779"/>
      <c r="F4999" s="778"/>
      <c r="G4999" s="777"/>
      <c r="H4999" s="776"/>
      <c r="I4999" s="776"/>
      <c r="J4999" s="776"/>
      <c r="K4999" s="776"/>
      <c r="L4999" s="776"/>
      <c r="M4999" s="776"/>
      <c r="N4999" s="776"/>
      <c r="O4999" s="776"/>
      <c r="P4999" s="776"/>
      <c r="Q4999" s="776"/>
      <c r="R4999" s="776"/>
      <c r="S4999" s="776"/>
      <c r="T4999" s="776"/>
      <c r="U4999" s="776"/>
      <c r="V4999" s="46"/>
      <c r="W4999" s="46"/>
      <c r="X4999" s="775"/>
      <c r="Y4999" s="775"/>
      <c r="Z4999" s="775"/>
      <c r="AA4999" s="775"/>
      <c r="AB4999" s="775"/>
    </row>
    <row r="5000" spans="1:28" s="43" customFormat="1" x14ac:dyDescent="0.2">
      <c r="A5000" s="776"/>
      <c r="B5000" s="780"/>
      <c r="D5000" s="779"/>
      <c r="E5000" s="779"/>
      <c r="F5000" s="778"/>
      <c r="G5000" s="777"/>
      <c r="H5000" s="776"/>
      <c r="I5000" s="776"/>
      <c r="J5000" s="776"/>
      <c r="K5000" s="776"/>
      <c r="L5000" s="776"/>
      <c r="M5000" s="776"/>
      <c r="N5000" s="776"/>
      <c r="O5000" s="776"/>
      <c r="P5000" s="776"/>
      <c r="Q5000" s="776"/>
      <c r="R5000" s="776"/>
      <c r="S5000" s="776"/>
      <c r="T5000" s="776"/>
      <c r="U5000" s="776"/>
      <c r="V5000" s="46"/>
      <c r="W5000" s="46"/>
      <c r="X5000" s="775"/>
      <c r="Y5000" s="775"/>
      <c r="Z5000" s="775"/>
      <c r="AA5000" s="775"/>
      <c r="AB5000" s="775"/>
    </row>
    <row r="5001" spans="1:28" s="43" customFormat="1" x14ac:dyDescent="0.2">
      <c r="A5001" s="776"/>
      <c r="B5001" s="780"/>
      <c r="D5001" s="779"/>
      <c r="E5001" s="779"/>
      <c r="F5001" s="778"/>
      <c r="G5001" s="777"/>
      <c r="H5001" s="776"/>
      <c r="I5001" s="776"/>
      <c r="J5001" s="776"/>
      <c r="K5001" s="776"/>
      <c r="L5001" s="776"/>
      <c r="M5001" s="776"/>
      <c r="N5001" s="776"/>
      <c r="O5001" s="776"/>
      <c r="P5001" s="776"/>
      <c r="Q5001" s="776"/>
      <c r="R5001" s="776"/>
      <c r="S5001" s="776"/>
      <c r="T5001" s="776"/>
      <c r="U5001" s="776"/>
      <c r="V5001" s="46"/>
      <c r="W5001" s="46"/>
      <c r="X5001" s="775"/>
      <c r="Y5001" s="775"/>
      <c r="Z5001" s="775"/>
      <c r="AA5001" s="775"/>
      <c r="AB5001" s="775"/>
    </row>
    <row r="5002" spans="1:28" s="43" customFormat="1" x14ac:dyDescent="0.2">
      <c r="A5002" s="776"/>
      <c r="B5002" s="780"/>
      <c r="D5002" s="779"/>
      <c r="E5002" s="779"/>
      <c r="F5002" s="778"/>
      <c r="G5002" s="777"/>
      <c r="H5002" s="776"/>
      <c r="I5002" s="776"/>
      <c r="J5002" s="776"/>
      <c r="K5002" s="776"/>
      <c r="L5002" s="776"/>
      <c r="M5002" s="776"/>
      <c r="N5002" s="776"/>
      <c r="O5002" s="776"/>
      <c r="P5002" s="776"/>
      <c r="Q5002" s="776"/>
      <c r="R5002" s="776"/>
      <c r="S5002" s="776"/>
      <c r="T5002" s="776"/>
      <c r="U5002" s="776"/>
      <c r="V5002" s="46"/>
      <c r="W5002" s="46"/>
      <c r="X5002" s="775"/>
      <c r="Y5002" s="775"/>
      <c r="Z5002" s="775"/>
      <c r="AA5002" s="775"/>
      <c r="AB5002" s="775"/>
    </row>
    <row r="5003" spans="1:28" s="43" customFormat="1" x14ac:dyDescent="0.2">
      <c r="A5003" s="776"/>
      <c r="B5003" s="780"/>
      <c r="D5003" s="779"/>
      <c r="E5003" s="779"/>
      <c r="F5003" s="778"/>
      <c r="G5003" s="777"/>
      <c r="H5003" s="776"/>
      <c r="I5003" s="776"/>
      <c r="J5003" s="776"/>
      <c r="K5003" s="776"/>
      <c r="L5003" s="776"/>
      <c r="M5003" s="776"/>
      <c r="N5003" s="776"/>
      <c r="O5003" s="776"/>
      <c r="P5003" s="776"/>
      <c r="Q5003" s="776"/>
      <c r="R5003" s="776"/>
      <c r="S5003" s="776"/>
      <c r="T5003" s="776"/>
      <c r="U5003" s="776"/>
      <c r="V5003" s="46"/>
      <c r="W5003" s="46"/>
      <c r="X5003" s="775"/>
      <c r="Y5003" s="775"/>
      <c r="Z5003" s="775"/>
      <c r="AA5003" s="775"/>
      <c r="AB5003" s="775"/>
    </row>
    <row r="5004" spans="1:28" s="43" customFormat="1" x14ac:dyDescent="0.2">
      <c r="A5004" s="776"/>
      <c r="B5004" s="780"/>
      <c r="D5004" s="779"/>
      <c r="E5004" s="779"/>
      <c r="F5004" s="778"/>
      <c r="G5004" s="777"/>
      <c r="H5004" s="776"/>
      <c r="I5004" s="776"/>
      <c r="J5004" s="776"/>
      <c r="K5004" s="776"/>
      <c r="L5004" s="776"/>
      <c r="M5004" s="776"/>
      <c r="N5004" s="776"/>
      <c r="O5004" s="776"/>
      <c r="P5004" s="776"/>
      <c r="Q5004" s="776"/>
      <c r="R5004" s="776"/>
      <c r="S5004" s="776"/>
      <c r="T5004" s="776"/>
      <c r="U5004" s="776"/>
      <c r="V5004" s="46"/>
      <c r="W5004" s="46"/>
      <c r="X5004" s="775"/>
      <c r="Y5004" s="775"/>
      <c r="Z5004" s="775"/>
      <c r="AA5004" s="775"/>
      <c r="AB5004" s="775"/>
    </row>
    <row r="5005" spans="1:28" s="43" customFormat="1" x14ac:dyDescent="0.2">
      <c r="A5005" s="776"/>
      <c r="B5005" s="780"/>
      <c r="D5005" s="779"/>
      <c r="E5005" s="779"/>
      <c r="F5005" s="778"/>
      <c r="G5005" s="777"/>
      <c r="H5005" s="776"/>
      <c r="I5005" s="776"/>
      <c r="J5005" s="776"/>
      <c r="K5005" s="776"/>
      <c r="L5005" s="776"/>
      <c r="M5005" s="776"/>
      <c r="N5005" s="776"/>
      <c r="O5005" s="776"/>
      <c r="P5005" s="776"/>
      <c r="Q5005" s="776"/>
      <c r="R5005" s="776"/>
      <c r="S5005" s="776"/>
      <c r="T5005" s="776"/>
      <c r="U5005" s="776"/>
      <c r="V5005" s="46"/>
      <c r="W5005" s="46"/>
      <c r="X5005" s="775"/>
      <c r="Y5005" s="775"/>
      <c r="Z5005" s="775"/>
      <c r="AA5005" s="775"/>
      <c r="AB5005" s="775"/>
    </row>
    <row r="5006" spans="1:28" s="43" customFormat="1" x14ac:dyDescent="0.2">
      <c r="A5006" s="776"/>
      <c r="B5006" s="780"/>
      <c r="D5006" s="779"/>
      <c r="E5006" s="779"/>
      <c r="F5006" s="778"/>
      <c r="G5006" s="777"/>
      <c r="H5006" s="776"/>
      <c r="I5006" s="776"/>
      <c r="J5006" s="776"/>
      <c r="K5006" s="776"/>
      <c r="L5006" s="776"/>
      <c r="M5006" s="776"/>
      <c r="N5006" s="776"/>
      <c r="O5006" s="776"/>
      <c r="P5006" s="776"/>
      <c r="Q5006" s="776"/>
      <c r="R5006" s="776"/>
      <c r="S5006" s="776"/>
      <c r="T5006" s="776"/>
      <c r="U5006" s="776"/>
      <c r="V5006" s="46"/>
      <c r="W5006" s="46"/>
      <c r="X5006" s="775"/>
      <c r="Y5006" s="775"/>
      <c r="Z5006" s="775"/>
      <c r="AA5006" s="775"/>
      <c r="AB5006" s="775"/>
    </row>
    <row r="5007" spans="1:28" s="43" customFormat="1" x14ac:dyDescent="0.2">
      <c r="A5007" s="776"/>
      <c r="B5007" s="780"/>
      <c r="D5007" s="779"/>
      <c r="E5007" s="779"/>
      <c r="F5007" s="778"/>
      <c r="G5007" s="777"/>
      <c r="H5007" s="776"/>
      <c r="I5007" s="776"/>
      <c r="J5007" s="776"/>
      <c r="K5007" s="776"/>
      <c r="L5007" s="776"/>
      <c r="M5007" s="776"/>
      <c r="N5007" s="776"/>
      <c r="O5007" s="776"/>
      <c r="P5007" s="776"/>
      <c r="Q5007" s="776"/>
      <c r="R5007" s="776"/>
      <c r="S5007" s="776"/>
      <c r="T5007" s="776"/>
      <c r="U5007" s="776"/>
      <c r="V5007" s="46"/>
      <c r="W5007" s="46"/>
      <c r="X5007" s="775"/>
      <c r="Y5007" s="775"/>
      <c r="Z5007" s="775"/>
      <c r="AA5007" s="775"/>
      <c r="AB5007" s="775"/>
    </row>
    <row r="5008" spans="1:28" s="43" customFormat="1" x14ac:dyDescent="0.2">
      <c r="A5008" s="776"/>
      <c r="B5008" s="780"/>
      <c r="D5008" s="779"/>
      <c r="E5008" s="779"/>
      <c r="F5008" s="778"/>
      <c r="G5008" s="777"/>
      <c r="H5008" s="776"/>
      <c r="I5008" s="776"/>
      <c r="J5008" s="776"/>
      <c r="K5008" s="776"/>
      <c r="L5008" s="776"/>
      <c r="M5008" s="776"/>
      <c r="N5008" s="776"/>
      <c r="O5008" s="776"/>
      <c r="P5008" s="776"/>
      <c r="Q5008" s="776"/>
      <c r="R5008" s="776"/>
      <c r="S5008" s="776"/>
      <c r="T5008" s="776"/>
      <c r="U5008" s="776"/>
      <c r="V5008" s="46"/>
      <c r="W5008" s="46"/>
      <c r="X5008" s="775"/>
      <c r="Y5008" s="775"/>
      <c r="Z5008" s="775"/>
      <c r="AA5008" s="775"/>
      <c r="AB5008" s="775"/>
    </row>
    <row r="5009" spans="1:28" s="43" customFormat="1" x14ac:dyDescent="0.2">
      <c r="A5009" s="776"/>
      <c r="B5009" s="780"/>
      <c r="D5009" s="779"/>
      <c r="E5009" s="779"/>
      <c r="F5009" s="778"/>
      <c r="G5009" s="777"/>
      <c r="H5009" s="776"/>
      <c r="I5009" s="776"/>
      <c r="J5009" s="776"/>
      <c r="K5009" s="776"/>
      <c r="L5009" s="776"/>
      <c r="M5009" s="776"/>
      <c r="N5009" s="776"/>
      <c r="O5009" s="776"/>
      <c r="P5009" s="776"/>
      <c r="Q5009" s="776"/>
      <c r="R5009" s="776"/>
      <c r="S5009" s="776"/>
      <c r="T5009" s="776"/>
      <c r="U5009" s="776"/>
      <c r="V5009" s="46"/>
      <c r="W5009" s="46"/>
      <c r="X5009" s="775"/>
      <c r="Y5009" s="775"/>
      <c r="Z5009" s="775"/>
      <c r="AA5009" s="775"/>
      <c r="AB5009" s="775"/>
    </row>
    <row r="5010" spans="1:28" s="43" customFormat="1" x14ac:dyDescent="0.2">
      <c r="A5010" s="776"/>
      <c r="B5010" s="780"/>
      <c r="D5010" s="779"/>
      <c r="E5010" s="779"/>
      <c r="F5010" s="778"/>
      <c r="G5010" s="777"/>
      <c r="H5010" s="776"/>
      <c r="I5010" s="776"/>
      <c r="J5010" s="776"/>
      <c r="K5010" s="776"/>
      <c r="L5010" s="776"/>
      <c r="M5010" s="776"/>
      <c r="N5010" s="776"/>
      <c r="O5010" s="776"/>
      <c r="P5010" s="776"/>
      <c r="Q5010" s="776"/>
      <c r="R5010" s="776"/>
      <c r="S5010" s="776"/>
      <c r="T5010" s="776"/>
      <c r="U5010" s="776"/>
      <c r="V5010" s="46"/>
      <c r="W5010" s="46"/>
      <c r="X5010" s="775"/>
      <c r="Y5010" s="775"/>
      <c r="Z5010" s="775"/>
      <c r="AA5010" s="775"/>
      <c r="AB5010" s="775"/>
    </row>
    <row r="5011" spans="1:28" s="43" customFormat="1" x14ac:dyDescent="0.2">
      <c r="A5011" s="776"/>
      <c r="B5011" s="780"/>
      <c r="D5011" s="779"/>
      <c r="E5011" s="779"/>
      <c r="F5011" s="778"/>
      <c r="G5011" s="777"/>
      <c r="H5011" s="776"/>
      <c r="I5011" s="776"/>
      <c r="J5011" s="776"/>
      <c r="K5011" s="776"/>
      <c r="L5011" s="776"/>
      <c r="M5011" s="776"/>
      <c r="N5011" s="776"/>
      <c r="O5011" s="776"/>
      <c r="P5011" s="776"/>
      <c r="Q5011" s="776"/>
      <c r="R5011" s="776"/>
      <c r="S5011" s="776"/>
      <c r="T5011" s="776"/>
      <c r="U5011" s="776"/>
      <c r="V5011" s="46"/>
      <c r="W5011" s="46"/>
      <c r="X5011" s="775"/>
      <c r="Y5011" s="775"/>
      <c r="Z5011" s="775"/>
      <c r="AA5011" s="775"/>
      <c r="AB5011" s="775"/>
    </row>
    <row r="5012" spans="1:28" s="43" customFormat="1" x14ac:dyDescent="0.2">
      <c r="A5012" s="776"/>
      <c r="B5012" s="780"/>
      <c r="D5012" s="779"/>
      <c r="E5012" s="779"/>
      <c r="F5012" s="778"/>
      <c r="G5012" s="777"/>
      <c r="H5012" s="776"/>
      <c r="I5012" s="776"/>
      <c r="J5012" s="776"/>
      <c r="K5012" s="776"/>
      <c r="L5012" s="776"/>
      <c r="M5012" s="776"/>
      <c r="N5012" s="776"/>
      <c r="O5012" s="776"/>
      <c r="P5012" s="776"/>
      <c r="Q5012" s="776"/>
      <c r="R5012" s="776"/>
      <c r="S5012" s="776"/>
      <c r="T5012" s="776"/>
      <c r="U5012" s="776"/>
      <c r="V5012" s="46"/>
      <c r="W5012" s="46"/>
      <c r="X5012" s="775"/>
      <c r="Y5012" s="775"/>
      <c r="Z5012" s="775"/>
      <c r="AA5012" s="775"/>
      <c r="AB5012" s="775"/>
    </row>
    <row r="5013" spans="1:28" s="43" customFormat="1" x14ac:dyDescent="0.2">
      <c r="A5013" s="776"/>
      <c r="B5013" s="780"/>
      <c r="D5013" s="779"/>
      <c r="E5013" s="779"/>
      <c r="F5013" s="778"/>
      <c r="G5013" s="777"/>
      <c r="H5013" s="776"/>
      <c r="I5013" s="776"/>
      <c r="J5013" s="776"/>
      <c r="K5013" s="776"/>
      <c r="L5013" s="776"/>
      <c r="M5013" s="776"/>
      <c r="N5013" s="776"/>
      <c r="O5013" s="776"/>
      <c r="P5013" s="776"/>
      <c r="Q5013" s="776"/>
      <c r="R5013" s="776"/>
      <c r="S5013" s="776"/>
      <c r="T5013" s="776"/>
      <c r="U5013" s="776"/>
      <c r="V5013" s="46"/>
      <c r="W5013" s="46"/>
      <c r="X5013" s="775"/>
      <c r="Y5013" s="775"/>
      <c r="Z5013" s="775"/>
      <c r="AA5013" s="775"/>
      <c r="AB5013" s="775"/>
    </row>
    <row r="5014" spans="1:28" s="43" customFormat="1" x14ac:dyDescent="0.2">
      <c r="A5014" s="776"/>
      <c r="B5014" s="780"/>
      <c r="D5014" s="779"/>
      <c r="E5014" s="779"/>
      <c r="F5014" s="778"/>
      <c r="G5014" s="777"/>
      <c r="H5014" s="776"/>
      <c r="I5014" s="776"/>
      <c r="J5014" s="776"/>
      <c r="K5014" s="776"/>
      <c r="L5014" s="776"/>
      <c r="M5014" s="776"/>
      <c r="N5014" s="776"/>
      <c r="O5014" s="776"/>
      <c r="P5014" s="776"/>
      <c r="Q5014" s="776"/>
      <c r="R5014" s="776"/>
      <c r="S5014" s="776"/>
      <c r="T5014" s="776"/>
      <c r="U5014" s="776"/>
      <c r="V5014" s="46"/>
      <c r="W5014" s="46"/>
      <c r="X5014" s="775"/>
      <c r="Y5014" s="775"/>
      <c r="Z5014" s="775"/>
      <c r="AA5014" s="775"/>
      <c r="AB5014" s="775"/>
    </row>
    <row r="5015" spans="1:28" s="43" customFormat="1" x14ac:dyDescent="0.2">
      <c r="A5015" s="776"/>
      <c r="B5015" s="780"/>
      <c r="D5015" s="779"/>
      <c r="E5015" s="779"/>
      <c r="F5015" s="778"/>
      <c r="G5015" s="777"/>
      <c r="H5015" s="776"/>
      <c r="I5015" s="776"/>
      <c r="J5015" s="776"/>
      <c r="K5015" s="776"/>
      <c r="L5015" s="776"/>
      <c r="M5015" s="776"/>
      <c r="N5015" s="776"/>
      <c r="O5015" s="776"/>
      <c r="P5015" s="776"/>
      <c r="Q5015" s="776"/>
      <c r="R5015" s="776"/>
      <c r="S5015" s="776"/>
      <c r="T5015" s="776"/>
      <c r="U5015" s="776"/>
      <c r="V5015" s="46"/>
      <c r="W5015" s="46"/>
      <c r="X5015" s="775"/>
      <c r="Y5015" s="775"/>
      <c r="Z5015" s="775"/>
      <c r="AA5015" s="775"/>
      <c r="AB5015" s="775"/>
    </row>
    <row r="5016" spans="1:28" s="43" customFormat="1" x14ac:dyDescent="0.2">
      <c r="A5016" s="776"/>
      <c r="B5016" s="780"/>
      <c r="D5016" s="779"/>
      <c r="E5016" s="779"/>
      <c r="F5016" s="778"/>
      <c r="G5016" s="777"/>
      <c r="H5016" s="776"/>
      <c r="I5016" s="776"/>
      <c r="J5016" s="776"/>
      <c r="K5016" s="776"/>
      <c r="L5016" s="776"/>
      <c r="M5016" s="776"/>
      <c r="N5016" s="776"/>
      <c r="O5016" s="776"/>
      <c r="P5016" s="776"/>
      <c r="Q5016" s="776"/>
      <c r="R5016" s="776"/>
      <c r="S5016" s="776"/>
      <c r="T5016" s="776"/>
      <c r="U5016" s="776"/>
      <c r="V5016" s="46"/>
      <c r="W5016" s="46"/>
      <c r="X5016" s="775"/>
      <c r="Y5016" s="775"/>
      <c r="Z5016" s="775"/>
      <c r="AA5016" s="775"/>
      <c r="AB5016" s="775"/>
    </row>
    <row r="5017" spans="1:28" s="43" customFormat="1" x14ac:dyDescent="0.2">
      <c r="A5017" s="776"/>
      <c r="B5017" s="780"/>
      <c r="D5017" s="779"/>
      <c r="E5017" s="779"/>
      <c r="F5017" s="778"/>
      <c r="G5017" s="777"/>
      <c r="H5017" s="776"/>
      <c r="I5017" s="776"/>
      <c r="J5017" s="776"/>
      <c r="K5017" s="776"/>
      <c r="L5017" s="776"/>
      <c r="M5017" s="776"/>
      <c r="N5017" s="776"/>
      <c r="O5017" s="776"/>
      <c r="P5017" s="776"/>
      <c r="Q5017" s="776"/>
      <c r="R5017" s="776"/>
      <c r="S5017" s="776"/>
      <c r="T5017" s="776"/>
      <c r="U5017" s="776"/>
      <c r="V5017" s="46"/>
      <c r="W5017" s="46"/>
      <c r="X5017" s="775"/>
      <c r="Y5017" s="775"/>
      <c r="Z5017" s="775"/>
      <c r="AA5017" s="775"/>
      <c r="AB5017" s="775"/>
    </row>
    <row r="5018" spans="1:28" s="43" customFormat="1" x14ac:dyDescent="0.2">
      <c r="A5018" s="776"/>
      <c r="B5018" s="780"/>
      <c r="D5018" s="779"/>
      <c r="E5018" s="779"/>
      <c r="F5018" s="778"/>
      <c r="G5018" s="777"/>
      <c r="H5018" s="776"/>
      <c r="I5018" s="776"/>
      <c r="J5018" s="776"/>
      <c r="K5018" s="776"/>
      <c r="L5018" s="776"/>
      <c r="M5018" s="776"/>
      <c r="N5018" s="776"/>
      <c r="O5018" s="776"/>
      <c r="P5018" s="776"/>
      <c r="Q5018" s="776"/>
      <c r="R5018" s="776"/>
      <c r="S5018" s="776"/>
      <c r="T5018" s="776"/>
      <c r="U5018" s="776"/>
      <c r="V5018" s="46"/>
      <c r="W5018" s="46"/>
      <c r="X5018" s="775"/>
      <c r="Y5018" s="775"/>
      <c r="Z5018" s="775"/>
      <c r="AA5018" s="775"/>
      <c r="AB5018" s="775"/>
    </row>
    <row r="5019" spans="1:28" s="43" customFormat="1" x14ac:dyDescent="0.2">
      <c r="A5019" s="776"/>
      <c r="B5019" s="780"/>
      <c r="D5019" s="779"/>
      <c r="E5019" s="779"/>
      <c r="F5019" s="778"/>
      <c r="G5019" s="777"/>
      <c r="H5019" s="776"/>
      <c r="I5019" s="776"/>
      <c r="J5019" s="776"/>
      <c r="K5019" s="776"/>
      <c r="L5019" s="776"/>
      <c r="M5019" s="776"/>
      <c r="N5019" s="776"/>
      <c r="O5019" s="776"/>
      <c r="P5019" s="776"/>
      <c r="Q5019" s="776"/>
      <c r="R5019" s="776"/>
      <c r="S5019" s="776"/>
      <c r="T5019" s="776"/>
      <c r="U5019" s="776"/>
      <c r="V5019" s="46"/>
      <c r="W5019" s="46"/>
      <c r="X5019" s="775"/>
      <c r="Y5019" s="775"/>
      <c r="Z5019" s="775"/>
      <c r="AA5019" s="775"/>
      <c r="AB5019" s="775"/>
    </row>
    <row r="5020" spans="1:28" s="43" customFormat="1" x14ac:dyDescent="0.2">
      <c r="A5020" s="776"/>
      <c r="B5020" s="780"/>
      <c r="D5020" s="779"/>
      <c r="E5020" s="779"/>
      <c r="F5020" s="778"/>
      <c r="G5020" s="777"/>
      <c r="H5020" s="776"/>
      <c r="I5020" s="776"/>
      <c r="J5020" s="776"/>
      <c r="K5020" s="776"/>
      <c r="L5020" s="776"/>
      <c r="M5020" s="776"/>
      <c r="N5020" s="776"/>
      <c r="O5020" s="776"/>
      <c r="P5020" s="776"/>
      <c r="Q5020" s="776"/>
      <c r="R5020" s="776"/>
      <c r="S5020" s="776"/>
      <c r="T5020" s="776"/>
      <c r="U5020" s="776"/>
      <c r="V5020" s="46"/>
      <c r="W5020" s="46"/>
      <c r="X5020" s="775"/>
      <c r="Y5020" s="775"/>
      <c r="Z5020" s="775"/>
      <c r="AA5020" s="775"/>
      <c r="AB5020" s="775"/>
    </row>
    <row r="5021" spans="1:28" s="43" customFormat="1" x14ac:dyDescent="0.2">
      <c r="A5021" s="776"/>
      <c r="B5021" s="780"/>
      <c r="D5021" s="779"/>
      <c r="E5021" s="779"/>
      <c r="F5021" s="778"/>
      <c r="G5021" s="777"/>
      <c r="H5021" s="776"/>
      <c r="I5021" s="776"/>
      <c r="J5021" s="776"/>
      <c r="K5021" s="776"/>
      <c r="L5021" s="776"/>
      <c r="M5021" s="776"/>
      <c r="N5021" s="776"/>
      <c r="O5021" s="776"/>
      <c r="P5021" s="776"/>
      <c r="Q5021" s="776"/>
      <c r="R5021" s="776"/>
      <c r="S5021" s="776"/>
      <c r="T5021" s="776"/>
      <c r="U5021" s="776"/>
      <c r="V5021" s="46"/>
      <c r="W5021" s="46"/>
      <c r="X5021" s="775"/>
      <c r="Y5021" s="775"/>
      <c r="Z5021" s="775"/>
      <c r="AA5021" s="775"/>
      <c r="AB5021" s="775"/>
    </row>
    <row r="5022" spans="1:28" s="43" customFormat="1" x14ac:dyDescent="0.2">
      <c r="A5022" s="776"/>
      <c r="B5022" s="780"/>
      <c r="D5022" s="779"/>
      <c r="E5022" s="779"/>
      <c r="F5022" s="778"/>
      <c r="G5022" s="777"/>
      <c r="H5022" s="776"/>
      <c r="I5022" s="776"/>
      <c r="J5022" s="776"/>
      <c r="K5022" s="776"/>
      <c r="L5022" s="776"/>
      <c r="M5022" s="776"/>
      <c r="N5022" s="776"/>
      <c r="O5022" s="776"/>
      <c r="P5022" s="776"/>
      <c r="Q5022" s="776"/>
      <c r="R5022" s="776"/>
      <c r="S5022" s="776"/>
      <c r="T5022" s="776"/>
      <c r="U5022" s="776"/>
      <c r="V5022" s="46"/>
      <c r="W5022" s="46"/>
      <c r="X5022" s="775"/>
      <c r="Y5022" s="775"/>
      <c r="Z5022" s="775"/>
      <c r="AA5022" s="775"/>
      <c r="AB5022" s="775"/>
    </row>
    <row r="5023" spans="1:28" s="43" customFormat="1" x14ac:dyDescent="0.2">
      <c r="A5023" s="776"/>
      <c r="B5023" s="780"/>
      <c r="D5023" s="779"/>
      <c r="E5023" s="779"/>
      <c r="F5023" s="778"/>
      <c r="G5023" s="777"/>
      <c r="H5023" s="776"/>
      <c r="I5023" s="776"/>
      <c r="J5023" s="776"/>
      <c r="K5023" s="776"/>
      <c r="L5023" s="776"/>
      <c r="M5023" s="776"/>
      <c r="N5023" s="776"/>
      <c r="O5023" s="776"/>
      <c r="P5023" s="776"/>
      <c r="Q5023" s="776"/>
      <c r="R5023" s="776"/>
      <c r="S5023" s="776"/>
      <c r="T5023" s="776"/>
      <c r="U5023" s="776"/>
      <c r="V5023" s="46"/>
      <c r="W5023" s="46"/>
      <c r="X5023" s="775"/>
      <c r="Y5023" s="775"/>
      <c r="Z5023" s="775"/>
      <c r="AA5023" s="775"/>
      <c r="AB5023" s="775"/>
    </row>
    <row r="5024" spans="1:28" s="43" customFormat="1" x14ac:dyDescent="0.2">
      <c r="A5024" s="776"/>
      <c r="B5024" s="780"/>
      <c r="D5024" s="779"/>
      <c r="E5024" s="779"/>
      <c r="F5024" s="778"/>
      <c r="G5024" s="777"/>
      <c r="H5024" s="776"/>
      <c r="I5024" s="776"/>
      <c r="J5024" s="776"/>
      <c r="K5024" s="776"/>
      <c r="L5024" s="776"/>
      <c r="M5024" s="776"/>
      <c r="N5024" s="776"/>
      <c r="O5024" s="776"/>
      <c r="P5024" s="776"/>
      <c r="Q5024" s="776"/>
      <c r="R5024" s="776"/>
      <c r="S5024" s="776"/>
      <c r="T5024" s="776"/>
      <c r="U5024" s="776"/>
      <c r="V5024" s="46"/>
      <c r="W5024" s="46"/>
      <c r="X5024" s="775"/>
      <c r="Y5024" s="775"/>
      <c r="Z5024" s="775"/>
      <c r="AA5024" s="775"/>
      <c r="AB5024" s="775"/>
    </row>
    <row r="5025" spans="1:28" s="43" customFormat="1" x14ac:dyDescent="0.2">
      <c r="A5025" s="776"/>
      <c r="B5025" s="780"/>
      <c r="D5025" s="779"/>
      <c r="E5025" s="779"/>
      <c r="F5025" s="778"/>
      <c r="G5025" s="777"/>
      <c r="H5025" s="776"/>
      <c r="I5025" s="776"/>
      <c r="J5025" s="776"/>
      <c r="K5025" s="776"/>
      <c r="L5025" s="776"/>
      <c r="M5025" s="776"/>
      <c r="N5025" s="776"/>
      <c r="O5025" s="776"/>
      <c r="P5025" s="776"/>
      <c r="Q5025" s="776"/>
      <c r="R5025" s="776"/>
      <c r="S5025" s="776"/>
      <c r="T5025" s="776"/>
      <c r="U5025" s="776"/>
      <c r="V5025" s="46"/>
      <c r="W5025" s="46"/>
      <c r="X5025" s="775"/>
      <c r="Y5025" s="775"/>
      <c r="Z5025" s="775"/>
      <c r="AA5025" s="775"/>
      <c r="AB5025" s="775"/>
    </row>
    <row r="5026" spans="1:28" s="43" customFormat="1" x14ac:dyDescent="0.2">
      <c r="A5026" s="776"/>
      <c r="B5026" s="780"/>
      <c r="D5026" s="779"/>
      <c r="E5026" s="779"/>
      <c r="F5026" s="778"/>
      <c r="G5026" s="777"/>
      <c r="H5026" s="776"/>
      <c r="I5026" s="776"/>
      <c r="J5026" s="776"/>
      <c r="K5026" s="776"/>
      <c r="L5026" s="776"/>
      <c r="M5026" s="776"/>
      <c r="N5026" s="776"/>
      <c r="O5026" s="776"/>
      <c r="P5026" s="776"/>
      <c r="Q5026" s="776"/>
      <c r="R5026" s="776"/>
      <c r="S5026" s="776"/>
      <c r="T5026" s="776"/>
      <c r="U5026" s="776"/>
      <c r="V5026" s="46"/>
      <c r="W5026" s="46"/>
      <c r="X5026" s="775"/>
      <c r="Y5026" s="775"/>
      <c r="Z5026" s="775"/>
      <c r="AA5026" s="775"/>
      <c r="AB5026" s="775"/>
    </row>
    <row r="5027" spans="1:28" s="43" customFormat="1" x14ac:dyDescent="0.2">
      <c r="A5027" s="776"/>
      <c r="B5027" s="780"/>
      <c r="D5027" s="779"/>
      <c r="E5027" s="779"/>
      <c r="F5027" s="778"/>
      <c r="G5027" s="777"/>
      <c r="H5027" s="776"/>
      <c r="I5027" s="776"/>
      <c r="J5027" s="776"/>
      <c r="K5027" s="776"/>
      <c r="L5027" s="776"/>
      <c r="M5027" s="776"/>
      <c r="N5027" s="776"/>
      <c r="O5027" s="776"/>
      <c r="P5027" s="776"/>
      <c r="Q5027" s="776"/>
      <c r="R5027" s="776"/>
      <c r="S5027" s="776"/>
      <c r="T5027" s="776"/>
      <c r="U5027" s="776"/>
      <c r="V5027" s="46"/>
      <c r="W5027" s="46"/>
      <c r="X5027" s="775"/>
      <c r="Y5027" s="775"/>
      <c r="Z5027" s="775"/>
      <c r="AA5027" s="775"/>
      <c r="AB5027" s="775"/>
    </row>
    <row r="5028" spans="1:28" s="43" customFormat="1" x14ac:dyDescent="0.2">
      <c r="A5028" s="776"/>
      <c r="B5028" s="780"/>
      <c r="D5028" s="779"/>
      <c r="E5028" s="779"/>
      <c r="F5028" s="778"/>
      <c r="G5028" s="777"/>
      <c r="H5028" s="776"/>
      <c r="I5028" s="776"/>
      <c r="J5028" s="776"/>
      <c r="K5028" s="776"/>
      <c r="L5028" s="776"/>
      <c r="M5028" s="776"/>
      <c r="N5028" s="776"/>
      <c r="O5028" s="776"/>
      <c r="P5028" s="776"/>
      <c r="Q5028" s="776"/>
      <c r="R5028" s="776"/>
      <c r="S5028" s="776"/>
      <c r="T5028" s="776"/>
      <c r="U5028" s="776"/>
      <c r="V5028" s="46"/>
      <c r="W5028" s="46"/>
      <c r="X5028" s="775"/>
      <c r="Y5028" s="775"/>
      <c r="Z5028" s="775"/>
      <c r="AA5028" s="775"/>
      <c r="AB5028" s="775"/>
    </row>
    <row r="5029" spans="1:28" s="43" customFormat="1" x14ac:dyDescent="0.2">
      <c r="A5029" s="776"/>
      <c r="B5029" s="780"/>
      <c r="D5029" s="779"/>
      <c r="E5029" s="779"/>
      <c r="F5029" s="778"/>
      <c r="G5029" s="777"/>
      <c r="H5029" s="776"/>
      <c r="I5029" s="776"/>
      <c r="J5029" s="776"/>
      <c r="K5029" s="776"/>
      <c r="L5029" s="776"/>
      <c r="M5029" s="776"/>
      <c r="N5029" s="776"/>
      <c r="O5029" s="776"/>
      <c r="P5029" s="776"/>
      <c r="Q5029" s="776"/>
      <c r="R5029" s="776"/>
      <c r="S5029" s="776"/>
      <c r="T5029" s="776"/>
      <c r="U5029" s="776"/>
      <c r="V5029" s="46"/>
      <c r="W5029" s="46"/>
      <c r="X5029" s="775"/>
      <c r="Y5029" s="775"/>
      <c r="Z5029" s="775"/>
      <c r="AA5029" s="775"/>
      <c r="AB5029" s="775"/>
    </row>
    <row r="5030" spans="1:28" s="43" customFormat="1" x14ac:dyDescent="0.2">
      <c r="A5030" s="776"/>
      <c r="B5030" s="780"/>
      <c r="D5030" s="779"/>
      <c r="E5030" s="779"/>
      <c r="F5030" s="778"/>
      <c r="G5030" s="777"/>
      <c r="H5030" s="776"/>
      <c r="I5030" s="776"/>
      <c r="J5030" s="776"/>
      <c r="K5030" s="776"/>
      <c r="L5030" s="776"/>
      <c r="M5030" s="776"/>
      <c r="N5030" s="776"/>
      <c r="O5030" s="776"/>
      <c r="P5030" s="776"/>
      <c r="Q5030" s="776"/>
      <c r="R5030" s="776"/>
      <c r="S5030" s="776"/>
      <c r="T5030" s="776"/>
      <c r="U5030" s="776"/>
      <c r="V5030" s="46"/>
      <c r="W5030" s="46"/>
      <c r="X5030" s="775"/>
      <c r="Y5030" s="775"/>
      <c r="Z5030" s="775"/>
      <c r="AA5030" s="775"/>
      <c r="AB5030" s="775"/>
    </row>
    <row r="5031" spans="1:28" s="43" customFormat="1" x14ac:dyDescent="0.2">
      <c r="A5031" s="776"/>
      <c r="B5031" s="780"/>
      <c r="D5031" s="779"/>
      <c r="E5031" s="779"/>
      <c r="F5031" s="778"/>
      <c r="G5031" s="777"/>
      <c r="H5031" s="776"/>
      <c r="I5031" s="776"/>
      <c r="J5031" s="776"/>
      <c r="K5031" s="776"/>
      <c r="L5031" s="776"/>
      <c r="M5031" s="776"/>
      <c r="N5031" s="776"/>
      <c r="O5031" s="776"/>
      <c r="P5031" s="776"/>
      <c r="Q5031" s="776"/>
      <c r="R5031" s="776"/>
      <c r="S5031" s="776"/>
      <c r="T5031" s="776"/>
      <c r="U5031" s="776"/>
      <c r="V5031" s="46"/>
      <c r="W5031" s="46"/>
      <c r="X5031" s="775"/>
      <c r="Y5031" s="775"/>
      <c r="Z5031" s="775"/>
      <c r="AA5031" s="775"/>
      <c r="AB5031" s="775"/>
    </row>
    <row r="5032" spans="1:28" s="43" customFormat="1" x14ac:dyDescent="0.2">
      <c r="A5032" s="776"/>
      <c r="B5032" s="780"/>
      <c r="D5032" s="779"/>
      <c r="E5032" s="779"/>
      <c r="F5032" s="778"/>
      <c r="G5032" s="777"/>
      <c r="H5032" s="776"/>
      <c r="I5032" s="776"/>
      <c r="J5032" s="776"/>
      <c r="K5032" s="776"/>
      <c r="L5032" s="776"/>
      <c r="M5032" s="776"/>
      <c r="N5032" s="776"/>
      <c r="O5032" s="776"/>
      <c r="P5032" s="776"/>
      <c r="Q5032" s="776"/>
      <c r="R5032" s="776"/>
      <c r="S5032" s="776"/>
      <c r="T5032" s="776"/>
      <c r="U5032" s="776"/>
      <c r="V5032" s="46"/>
      <c r="W5032" s="46"/>
      <c r="X5032" s="775"/>
      <c r="Y5032" s="775"/>
      <c r="Z5032" s="775"/>
      <c r="AA5032" s="775"/>
      <c r="AB5032" s="775"/>
    </row>
    <row r="5033" spans="1:28" s="43" customFormat="1" x14ac:dyDescent="0.2">
      <c r="A5033" s="776"/>
      <c r="B5033" s="780"/>
      <c r="D5033" s="779"/>
      <c r="E5033" s="779"/>
      <c r="F5033" s="778"/>
      <c r="G5033" s="777"/>
      <c r="H5033" s="776"/>
      <c r="I5033" s="776"/>
      <c r="J5033" s="776"/>
      <c r="K5033" s="776"/>
      <c r="L5033" s="776"/>
      <c r="M5033" s="776"/>
      <c r="N5033" s="776"/>
      <c r="O5033" s="776"/>
      <c r="P5033" s="776"/>
      <c r="Q5033" s="776"/>
      <c r="R5033" s="776"/>
      <c r="S5033" s="776"/>
      <c r="T5033" s="776"/>
      <c r="U5033" s="776"/>
      <c r="V5033" s="46"/>
      <c r="W5033" s="46"/>
      <c r="X5033" s="775"/>
      <c r="Y5033" s="775"/>
      <c r="Z5033" s="775"/>
      <c r="AA5033" s="775"/>
      <c r="AB5033" s="775"/>
    </row>
    <row r="5034" spans="1:28" s="43" customFormat="1" x14ac:dyDescent="0.2">
      <c r="A5034" s="776"/>
      <c r="B5034" s="780"/>
      <c r="D5034" s="779"/>
      <c r="E5034" s="779"/>
      <c r="F5034" s="778"/>
      <c r="G5034" s="777"/>
      <c r="H5034" s="776"/>
      <c r="I5034" s="776"/>
      <c r="J5034" s="776"/>
      <c r="K5034" s="776"/>
      <c r="L5034" s="776"/>
      <c r="M5034" s="776"/>
      <c r="N5034" s="776"/>
      <c r="O5034" s="776"/>
      <c r="P5034" s="776"/>
      <c r="Q5034" s="776"/>
      <c r="R5034" s="776"/>
      <c r="S5034" s="776"/>
      <c r="T5034" s="776"/>
      <c r="U5034" s="776"/>
      <c r="V5034" s="46"/>
      <c r="W5034" s="46"/>
      <c r="X5034" s="775"/>
      <c r="Y5034" s="775"/>
      <c r="Z5034" s="775"/>
      <c r="AA5034" s="775"/>
      <c r="AB5034" s="775"/>
    </row>
    <row r="5035" spans="1:28" s="43" customFormat="1" x14ac:dyDescent="0.2">
      <c r="A5035" s="776"/>
      <c r="B5035" s="780"/>
      <c r="D5035" s="779"/>
      <c r="E5035" s="779"/>
      <c r="F5035" s="778"/>
      <c r="G5035" s="777"/>
      <c r="H5035" s="776"/>
      <c r="I5035" s="776"/>
      <c r="J5035" s="776"/>
      <c r="K5035" s="776"/>
      <c r="L5035" s="776"/>
      <c r="M5035" s="776"/>
      <c r="N5035" s="776"/>
      <c r="O5035" s="776"/>
      <c r="P5035" s="776"/>
      <c r="Q5035" s="776"/>
      <c r="R5035" s="776"/>
      <c r="S5035" s="776"/>
      <c r="T5035" s="776"/>
      <c r="U5035" s="776"/>
      <c r="V5035" s="46"/>
      <c r="W5035" s="46"/>
      <c r="X5035" s="775"/>
      <c r="Y5035" s="775"/>
      <c r="Z5035" s="775"/>
      <c r="AA5035" s="775"/>
      <c r="AB5035" s="775"/>
    </row>
    <row r="5036" spans="1:28" s="43" customFormat="1" x14ac:dyDescent="0.2">
      <c r="A5036" s="776"/>
      <c r="B5036" s="780"/>
      <c r="D5036" s="779"/>
      <c r="E5036" s="779"/>
      <c r="F5036" s="778"/>
      <c r="G5036" s="777"/>
      <c r="H5036" s="776"/>
      <c r="I5036" s="776"/>
      <c r="J5036" s="776"/>
      <c r="K5036" s="776"/>
      <c r="L5036" s="776"/>
      <c r="M5036" s="776"/>
      <c r="N5036" s="776"/>
      <c r="O5036" s="776"/>
      <c r="P5036" s="776"/>
      <c r="Q5036" s="776"/>
      <c r="R5036" s="776"/>
      <c r="S5036" s="776"/>
      <c r="T5036" s="776"/>
      <c r="U5036" s="776"/>
      <c r="V5036" s="46"/>
      <c r="W5036" s="46"/>
      <c r="X5036" s="775"/>
      <c r="Y5036" s="775"/>
      <c r="Z5036" s="775"/>
      <c r="AA5036" s="775"/>
      <c r="AB5036" s="775"/>
    </row>
    <row r="5037" spans="1:28" s="43" customFormat="1" x14ac:dyDescent="0.2">
      <c r="A5037" s="776"/>
      <c r="B5037" s="780"/>
      <c r="D5037" s="779"/>
      <c r="E5037" s="779"/>
      <c r="F5037" s="778"/>
      <c r="G5037" s="777"/>
      <c r="H5037" s="776"/>
      <c r="I5037" s="776"/>
      <c r="J5037" s="776"/>
      <c r="K5037" s="776"/>
      <c r="L5037" s="776"/>
      <c r="M5037" s="776"/>
      <c r="N5037" s="776"/>
      <c r="O5037" s="776"/>
      <c r="P5037" s="776"/>
      <c r="Q5037" s="776"/>
      <c r="R5037" s="776"/>
      <c r="S5037" s="776"/>
      <c r="T5037" s="776"/>
      <c r="U5037" s="776"/>
      <c r="V5037" s="46"/>
      <c r="W5037" s="46"/>
      <c r="X5037" s="775"/>
      <c r="Y5037" s="775"/>
      <c r="Z5037" s="775"/>
      <c r="AA5037" s="775"/>
      <c r="AB5037" s="775"/>
    </row>
    <row r="5038" spans="1:28" s="43" customFormat="1" x14ac:dyDescent="0.2">
      <c r="A5038" s="776"/>
      <c r="B5038" s="780"/>
      <c r="D5038" s="779"/>
      <c r="E5038" s="779"/>
      <c r="F5038" s="778"/>
      <c r="G5038" s="777"/>
      <c r="H5038" s="776"/>
      <c r="I5038" s="776"/>
      <c r="J5038" s="776"/>
      <c r="K5038" s="776"/>
      <c r="L5038" s="776"/>
      <c r="M5038" s="776"/>
      <c r="N5038" s="776"/>
      <c r="O5038" s="776"/>
      <c r="P5038" s="776"/>
      <c r="Q5038" s="776"/>
      <c r="R5038" s="776"/>
      <c r="S5038" s="776"/>
      <c r="T5038" s="776"/>
      <c r="U5038" s="776"/>
      <c r="V5038" s="46"/>
      <c r="W5038" s="46"/>
      <c r="X5038" s="775"/>
      <c r="Y5038" s="775"/>
      <c r="Z5038" s="775"/>
      <c r="AA5038" s="775"/>
      <c r="AB5038" s="775"/>
    </row>
    <row r="5039" spans="1:28" s="43" customFormat="1" x14ac:dyDescent="0.2">
      <c r="A5039" s="776"/>
      <c r="B5039" s="780"/>
      <c r="D5039" s="779"/>
      <c r="E5039" s="779"/>
      <c r="F5039" s="778"/>
      <c r="G5039" s="777"/>
      <c r="H5039" s="776"/>
      <c r="I5039" s="776"/>
      <c r="J5039" s="776"/>
      <c r="K5039" s="776"/>
      <c r="L5039" s="776"/>
      <c r="M5039" s="776"/>
      <c r="N5039" s="776"/>
      <c r="O5039" s="776"/>
      <c r="P5039" s="776"/>
      <c r="Q5039" s="776"/>
      <c r="R5039" s="776"/>
      <c r="S5039" s="776"/>
      <c r="T5039" s="776"/>
      <c r="U5039" s="776"/>
      <c r="V5039" s="46"/>
      <c r="W5039" s="46"/>
      <c r="X5039" s="775"/>
      <c r="Y5039" s="775"/>
      <c r="Z5039" s="775"/>
      <c r="AA5039" s="775"/>
      <c r="AB5039" s="775"/>
    </row>
    <row r="5040" spans="1:28" s="43" customFormat="1" x14ac:dyDescent="0.2">
      <c r="A5040" s="776"/>
      <c r="B5040" s="780"/>
      <c r="D5040" s="779"/>
      <c r="E5040" s="779"/>
      <c r="F5040" s="778"/>
      <c r="G5040" s="777"/>
      <c r="H5040" s="776"/>
      <c r="I5040" s="776"/>
      <c r="J5040" s="776"/>
      <c r="K5040" s="776"/>
      <c r="L5040" s="776"/>
      <c r="M5040" s="776"/>
      <c r="N5040" s="776"/>
      <c r="O5040" s="776"/>
      <c r="P5040" s="776"/>
      <c r="Q5040" s="776"/>
      <c r="R5040" s="776"/>
      <c r="S5040" s="776"/>
      <c r="T5040" s="776"/>
      <c r="U5040" s="776"/>
      <c r="V5040" s="46"/>
      <c r="W5040" s="46"/>
      <c r="X5040" s="775"/>
      <c r="Y5040" s="775"/>
      <c r="Z5040" s="775"/>
      <c r="AA5040" s="775"/>
      <c r="AB5040" s="775"/>
    </row>
    <row r="5041" spans="1:28" s="43" customFormat="1" x14ac:dyDescent="0.2">
      <c r="A5041" s="776"/>
      <c r="B5041" s="780"/>
      <c r="D5041" s="779"/>
      <c r="E5041" s="779"/>
      <c r="F5041" s="778"/>
      <c r="G5041" s="777"/>
      <c r="H5041" s="776"/>
      <c r="I5041" s="776"/>
      <c r="J5041" s="776"/>
      <c r="K5041" s="776"/>
      <c r="L5041" s="776"/>
      <c r="M5041" s="776"/>
      <c r="N5041" s="776"/>
      <c r="O5041" s="776"/>
      <c r="P5041" s="776"/>
      <c r="Q5041" s="776"/>
      <c r="R5041" s="776"/>
      <c r="S5041" s="776"/>
      <c r="T5041" s="776"/>
      <c r="U5041" s="776"/>
      <c r="V5041" s="46"/>
      <c r="W5041" s="46"/>
      <c r="X5041" s="775"/>
      <c r="Y5041" s="775"/>
      <c r="Z5041" s="775"/>
      <c r="AA5041" s="775"/>
      <c r="AB5041" s="775"/>
    </row>
    <row r="5042" spans="1:28" s="43" customFormat="1" x14ac:dyDescent="0.2">
      <c r="A5042" s="776"/>
      <c r="B5042" s="780"/>
      <c r="D5042" s="779"/>
      <c r="E5042" s="779"/>
      <c r="F5042" s="778"/>
      <c r="G5042" s="777"/>
      <c r="H5042" s="776"/>
      <c r="I5042" s="776"/>
      <c r="J5042" s="776"/>
      <c r="K5042" s="776"/>
      <c r="L5042" s="776"/>
      <c r="M5042" s="776"/>
      <c r="N5042" s="776"/>
      <c r="O5042" s="776"/>
      <c r="P5042" s="776"/>
      <c r="Q5042" s="776"/>
      <c r="R5042" s="776"/>
      <c r="S5042" s="776"/>
      <c r="T5042" s="776"/>
      <c r="U5042" s="776"/>
      <c r="V5042" s="46"/>
      <c r="W5042" s="46"/>
      <c r="X5042" s="775"/>
      <c r="Y5042" s="775"/>
      <c r="Z5042" s="775"/>
      <c r="AA5042" s="775"/>
      <c r="AB5042" s="775"/>
    </row>
    <row r="5043" spans="1:28" s="43" customFormat="1" x14ac:dyDescent="0.2">
      <c r="A5043" s="776"/>
      <c r="B5043" s="780"/>
      <c r="D5043" s="779"/>
      <c r="E5043" s="779"/>
      <c r="F5043" s="778"/>
      <c r="G5043" s="777"/>
      <c r="H5043" s="776"/>
      <c r="I5043" s="776"/>
      <c r="J5043" s="776"/>
      <c r="K5043" s="776"/>
      <c r="L5043" s="776"/>
      <c r="M5043" s="776"/>
      <c r="N5043" s="776"/>
      <c r="O5043" s="776"/>
      <c r="P5043" s="776"/>
      <c r="Q5043" s="776"/>
      <c r="R5043" s="776"/>
      <c r="S5043" s="776"/>
      <c r="T5043" s="776"/>
      <c r="U5043" s="776"/>
      <c r="V5043" s="46"/>
      <c r="W5043" s="46"/>
      <c r="X5043" s="775"/>
      <c r="Y5043" s="775"/>
      <c r="Z5043" s="775"/>
      <c r="AA5043" s="775"/>
      <c r="AB5043" s="775"/>
    </row>
    <row r="5044" spans="1:28" s="43" customFormat="1" x14ac:dyDescent="0.2">
      <c r="A5044" s="776"/>
      <c r="B5044" s="780"/>
      <c r="D5044" s="779"/>
      <c r="E5044" s="779"/>
      <c r="F5044" s="778"/>
      <c r="G5044" s="777"/>
      <c r="H5044" s="776"/>
      <c r="I5044" s="776"/>
      <c r="J5044" s="776"/>
      <c r="K5044" s="776"/>
      <c r="L5044" s="776"/>
      <c r="M5044" s="776"/>
      <c r="N5044" s="776"/>
      <c r="O5044" s="776"/>
      <c r="P5044" s="776"/>
      <c r="Q5044" s="776"/>
      <c r="R5044" s="776"/>
      <c r="S5044" s="776"/>
      <c r="T5044" s="776"/>
      <c r="U5044" s="776"/>
      <c r="V5044" s="46"/>
      <c r="W5044" s="46"/>
      <c r="X5044" s="775"/>
      <c r="Y5044" s="775"/>
      <c r="Z5044" s="775"/>
      <c r="AA5044" s="775"/>
      <c r="AB5044" s="775"/>
    </row>
    <row r="5045" spans="1:28" s="43" customFormat="1" x14ac:dyDescent="0.2">
      <c r="A5045" s="776"/>
      <c r="B5045" s="780"/>
      <c r="D5045" s="779"/>
      <c r="E5045" s="779"/>
      <c r="F5045" s="778"/>
      <c r="G5045" s="777"/>
      <c r="H5045" s="776"/>
      <c r="I5045" s="776"/>
      <c r="J5045" s="776"/>
      <c r="K5045" s="776"/>
      <c r="L5045" s="776"/>
      <c r="M5045" s="776"/>
      <c r="N5045" s="776"/>
      <c r="O5045" s="776"/>
      <c r="P5045" s="776"/>
      <c r="Q5045" s="776"/>
      <c r="R5045" s="776"/>
      <c r="S5045" s="776"/>
      <c r="T5045" s="776"/>
      <c r="U5045" s="776"/>
      <c r="V5045" s="46"/>
      <c r="W5045" s="46"/>
      <c r="X5045" s="775"/>
      <c r="Y5045" s="775"/>
      <c r="Z5045" s="775"/>
      <c r="AA5045" s="775"/>
      <c r="AB5045" s="775"/>
    </row>
    <row r="5046" spans="1:28" s="43" customFormat="1" x14ac:dyDescent="0.2">
      <c r="A5046" s="776"/>
      <c r="B5046" s="780"/>
      <c r="D5046" s="779"/>
      <c r="E5046" s="779"/>
      <c r="F5046" s="778"/>
      <c r="G5046" s="777"/>
      <c r="H5046" s="776"/>
      <c r="I5046" s="776"/>
      <c r="J5046" s="776"/>
      <c r="K5046" s="776"/>
      <c r="L5046" s="776"/>
      <c r="M5046" s="776"/>
      <c r="N5046" s="776"/>
      <c r="O5046" s="776"/>
      <c r="P5046" s="776"/>
      <c r="Q5046" s="776"/>
      <c r="R5046" s="776"/>
      <c r="S5046" s="776"/>
      <c r="T5046" s="776"/>
      <c r="U5046" s="776"/>
      <c r="V5046" s="46"/>
      <c r="W5046" s="46"/>
      <c r="X5046" s="775"/>
      <c r="Y5046" s="775"/>
      <c r="Z5046" s="775"/>
      <c r="AA5046" s="775"/>
      <c r="AB5046" s="775"/>
    </row>
    <row r="5047" spans="1:28" s="43" customFormat="1" x14ac:dyDescent="0.2">
      <c r="A5047" s="776"/>
      <c r="B5047" s="780"/>
      <c r="D5047" s="779"/>
      <c r="E5047" s="779"/>
      <c r="F5047" s="778"/>
      <c r="G5047" s="777"/>
      <c r="H5047" s="776"/>
      <c r="I5047" s="776"/>
      <c r="J5047" s="776"/>
      <c r="K5047" s="776"/>
      <c r="L5047" s="776"/>
      <c r="M5047" s="776"/>
      <c r="N5047" s="776"/>
      <c r="O5047" s="776"/>
      <c r="P5047" s="776"/>
      <c r="Q5047" s="776"/>
      <c r="R5047" s="776"/>
      <c r="S5047" s="776"/>
      <c r="T5047" s="776"/>
      <c r="U5047" s="776"/>
      <c r="V5047" s="46"/>
      <c r="W5047" s="46"/>
      <c r="X5047" s="775"/>
      <c r="Y5047" s="775"/>
      <c r="Z5047" s="775"/>
      <c r="AA5047" s="775"/>
      <c r="AB5047" s="775"/>
    </row>
    <row r="5048" spans="1:28" s="43" customFormat="1" x14ac:dyDescent="0.2">
      <c r="A5048" s="776"/>
      <c r="B5048" s="780"/>
      <c r="D5048" s="779"/>
      <c r="E5048" s="779"/>
      <c r="F5048" s="778"/>
      <c r="G5048" s="777"/>
      <c r="H5048" s="776"/>
      <c r="I5048" s="776"/>
      <c r="J5048" s="776"/>
      <c r="K5048" s="776"/>
      <c r="L5048" s="776"/>
      <c r="M5048" s="776"/>
      <c r="N5048" s="776"/>
      <c r="O5048" s="776"/>
      <c r="P5048" s="776"/>
      <c r="Q5048" s="776"/>
      <c r="R5048" s="776"/>
      <c r="S5048" s="776"/>
      <c r="T5048" s="776"/>
      <c r="U5048" s="776"/>
      <c r="V5048" s="46"/>
      <c r="W5048" s="46"/>
      <c r="X5048" s="775"/>
      <c r="Y5048" s="775"/>
      <c r="Z5048" s="775"/>
      <c r="AA5048" s="775"/>
      <c r="AB5048" s="775"/>
    </row>
    <row r="5049" spans="1:28" s="43" customFormat="1" x14ac:dyDescent="0.2">
      <c r="A5049" s="776"/>
      <c r="B5049" s="780"/>
      <c r="D5049" s="779"/>
      <c r="E5049" s="779"/>
      <c r="F5049" s="778"/>
      <c r="G5049" s="777"/>
      <c r="H5049" s="776"/>
      <c r="I5049" s="776"/>
      <c r="J5049" s="776"/>
      <c r="K5049" s="776"/>
      <c r="L5049" s="776"/>
      <c r="M5049" s="776"/>
      <c r="N5049" s="776"/>
      <c r="O5049" s="776"/>
      <c r="P5049" s="776"/>
      <c r="Q5049" s="776"/>
      <c r="R5049" s="776"/>
      <c r="S5049" s="776"/>
      <c r="T5049" s="776"/>
      <c r="U5049" s="776"/>
      <c r="V5049" s="46"/>
      <c r="W5049" s="46"/>
      <c r="X5049" s="775"/>
      <c r="Y5049" s="775"/>
      <c r="Z5049" s="775"/>
      <c r="AA5049" s="775"/>
      <c r="AB5049" s="775"/>
    </row>
    <row r="5050" spans="1:28" s="43" customFormat="1" x14ac:dyDescent="0.2">
      <c r="A5050" s="776"/>
      <c r="B5050" s="780"/>
      <c r="D5050" s="779"/>
      <c r="E5050" s="779"/>
      <c r="F5050" s="778"/>
      <c r="G5050" s="777"/>
      <c r="H5050" s="776"/>
      <c r="I5050" s="776"/>
      <c r="J5050" s="776"/>
      <c r="K5050" s="776"/>
      <c r="L5050" s="776"/>
      <c r="M5050" s="776"/>
      <c r="N5050" s="776"/>
      <c r="O5050" s="776"/>
      <c r="P5050" s="776"/>
      <c r="Q5050" s="776"/>
      <c r="R5050" s="776"/>
      <c r="S5050" s="776"/>
      <c r="T5050" s="776"/>
      <c r="U5050" s="776"/>
      <c r="V5050" s="46"/>
      <c r="W5050" s="46"/>
      <c r="X5050" s="775"/>
      <c r="Y5050" s="775"/>
      <c r="Z5050" s="775"/>
      <c r="AA5050" s="775"/>
      <c r="AB5050" s="775"/>
    </row>
    <row r="5051" spans="1:28" s="43" customFormat="1" x14ac:dyDescent="0.2">
      <c r="A5051" s="776"/>
      <c r="B5051" s="780"/>
      <c r="D5051" s="779"/>
      <c r="E5051" s="779"/>
      <c r="F5051" s="778"/>
      <c r="G5051" s="777"/>
      <c r="H5051" s="776"/>
      <c r="I5051" s="776"/>
      <c r="J5051" s="776"/>
      <c r="K5051" s="776"/>
      <c r="L5051" s="776"/>
      <c r="M5051" s="776"/>
      <c r="N5051" s="776"/>
      <c r="O5051" s="776"/>
      <c r="P5051" s="776"/>
      <c r="Q5051" s="776"/>
      <c r="R5051" s="776"/>
      <c r="S5051" s="776"/>
      <c r="T5051" s="776"/>
      <c r="U5051" s="776"/>
      <c r="V5051" s="46"/>
      <c r="W5051" s="46"/>
      <c r="X5051" s="775"/>
      <c r="Y5051" s="775"/>
      <c r="Z5051" s="775"/>
      <c r="AA5051" s="775"/>
      <c r="AB5051" s="775"/>
    </row>
    <row r="5052" spans="1:28" s="43" customFormat="1" x14ac:dyDescent="0.2">
      <c r="A5052" s="776"/>
      <c r="B5052" s="780"/>
      <c r="D5052" s="779"/>
      <c r="E5052" s="779"/>
      <c r="F5052" s="778"/>
      <c r="G5052" s="777"/>
      <c r="H5052" s="776"/>
      <c r="I5052" s="776"/>
      <c r="J5052" s="776"/>
      <c r="K5052" s="776"/>
      <c r="L5052" s="776"/>
      <c r="M5052" s="776"/>
      <c r="N5052" s="776"/>
      <c r="O5052" s="776"/>
      <c r="P5052" s="776"/>
      <c r="Q5052" s="776"/>
      <c r="R5052" s="776"/>
      <c r="S5052" s="776"/>
      <c r="T5052" s="776"/>
      <c r="U5052" s="776"/>
      <c r="V5052" s="46"/>
      <c r="W5052" s="46"/>
      <c r="X5052" s="775"/>
      <c r="Y5052" s="775"/>
      <c r="Z5052" s="775"/>
      <c r="AA5052" s="775"/>
      <c r="AB5052" s="775"/>
    </row>
    <row r="5053" spans="1:28" s="43" customFormat="1" x14ac:dyDescent="0.2">
      <c r="A5053" s="776"/>
      <c r="B5053" s="780"/>
      <c r="D5053" s="779"/>
      <c r="E5053" s="779"/>
      <c r="F5053" s="778"/>
      <c r="G5053" s="777"/>
      <c r="H5053" s="776"/>
      <c r="I5053" s="776"/>
      <c r="J5053" s="776"/>
      <c r="K5053" s="776"/>
      <c r="L5053" s="776"/>
      <c r="M5053" s="776"/>
      <c r="N5053" s="776"/>
      <c r="O5053" s="776"/>
      <c r="P5053" s="776"/>
      <c r="Q5053" s="776"/>
      <c r="R5053" s="776"/>
      <c r="S5053" s="776"/>
      <c r="T5053" s="776"/>
      <c r="U5053" s="776"/>
      <c r="V5053" s="46"/>
      <c r="W5053" s="46"/>
      <c r="X5053" s="775"/>
      <c r="Y5053" s="775"/>
      <c r="Z5053" s="775"/>
      <c r="AA5053" s="775"/>
      <c r="AB5053" s="775"/>
    </row>
    <row r="5054" spans="1:28" s="43" customFormat="1" x14ac:dyDescent="0.2">
      <c r="A5054" s="776"/>
      <c r="B5054" s="780"/>
      <c r="D5054" s="779"/>
      <c r="E5054" s="779"/>
      <c r="F5054" s="778"/>
      <c r="G5054" s="777"/>
      <c r="H5054" s="776"/>
      <c r="I5054" s="776"/>
      <c r="J5054" s="776"/>
      <c r="K5054" s="776"/>
      <c r="L5054" s="776"/>
      <c r="M5054" s="776"/>
      <c r="N5054" s="776"/>
      <c r="O5054" s="776"/>
      <c r="P5054" s="776"/>
      <c r="Q5054" s="776"/>
      <c r="R5054" s="776"/>
      <c r="S5054" s="776"/>
      <c r="T5054" s="776"/>
      <c r="U5054" s="776"/>
      <c r="V5054" s="46"/>
      <c r="W5054" s="46"/>
      <c r="X5054" s="775"/>
      <c r="Y5054" s="775"/>
      <c r="Z5054" s="775"/>
      <c r="AA5054" s="775"/>
      <c r="AB5054" s="775"/>
    </row>
    <row r="5055" spans="1:28" s="43" customFormat="1" x14ac:dyDescent="0.2">
      <c r="A5055" s="776"/>
      <c r="B5055" s="780"/>
      <c r="D5055" s="779"/>
      <c r="E5055" s="779"/>
      <c r="F5055" s="778"/>
      <c r="G5055" s="777"/>
      <c r="H5055" s="776"/>
      <c r="I5055" s="776"/>
      <c r="J5055" s="776"/>
      <c r="K5055" s="776"/>
      <c r="L5055" s="776"/>
      <c r="M5055" s="776"/>
      <c r="N5055" s="776"/>
      <c r="O5055" s="776"/>
      <c r="P5055" s="776"/>
      <c r="Q5055" s="776"/>
      <c r="R5055" s="776"/>
      <c r="S5055" s="776"/>
      <c r="T5055" s="776"/>
      <c r="U5055" s="776"/>
      <c r="V5055" s="46"/>
      <c r="W5055" s="46"/>
      <c r="X5055" s="775"/>
      <c r="Y5055" s="775"/>
      <c r="Z5055" s="775"/>
      <c r="AA5055" s="775"/>
      <c r="AB5055" s="775"/>
    </row>
    <row r="5056" spans="1:28" s="43" customFormat="1" x14ac:dyDescent="0.2">
      <c r="A5056" s="776"/>
      <c r="B5056" s="780"/>
      <c r="D5056" s="779"/>
      <c r="E5056" s="779"/>
      <c r="F5056" s="778"/>
      <c r="G5056" s="777"/>
      <c r="H5056" s="776"/>
      <c r="I5056" s="776"/>
      <c r="J5056" s="776"/>
      <c r="K5056" s="776"/>
      <c r="L5056" s="776"/>
      <c r="M5056" s="776"/>
      <c r="N5056" s="776"/>
      <c r="O5056" s="776"/>
      <c r="P5056" s="776"/>
      <c r="Q5056" s="776"/>
      <c r="R5056" s="776"/>
      <c r="S5056" s="776"/>
      <c r="T5056" s="776"/>
      <c r="U5056" s="776"/>
      <c r="V5056" s="46"/>
      <c r="W5056" s="46"/>
      <c r="X5056" s="775"/>
      <c r="Y5056" s="775"/>
      <c r="Z5056" s="775"/>
      <c r="AA5056" s="775"/>
      <c r="AB5056" s="775"/>
    </row>
    <row r="5057" spans="1:28" s="43" customFormat="1" x14ac:dyDescent="0.2">
      <c r="A5057" s="776"/>
      <c r="B5057" s="780"/>
      <c r="D5057" s="779"/>
      <c r="E5057" s="779"/>
      <c r="F5057" s="778"/>
      <c r="G5057" s="777"/>
      <c r="H5057" s="776"/>
      <c r="I5057" s="776"/>
      <c r="J5057" s="776"/>
      <c r="K5057" s="776"/>
      <c r="L5057" s="776"/>
      <c r="M5057" s="776"/>
      <c r="N5057" s="776"/>
      <c r="O5057" s="776"/>
      <c r="P5057" s="776"/>
      <c r="Q5057" s="776"/>
      <c r="R5057" s="776"/>
      <c r="S5057" s="776"/>
      <c r="T5057" s="776"/>
      <c r="U5057" s="776"/>
      <c r="V5057" s="46"/>
      <c r="W5057" s="46"/>
      <c r="X5057" s="775"/>
      <c r="Y5057" s="775"/>
      <c r="Z5057" s="775"/>
      <c r="AA5057" s="775"/>
      <c r="AB5057" s="775"/>
    </row>
    <row r="5058" spans="1:28" s="43" customFormat="1" x14ac:dyDescent="0.2">
      <c r="A5058" s="776"/>
      <c r="B5058" s="780"/>
      <c r="D5058" s="779"/>
      <c r="E5058" s="779"/>
      <c r="F5058" s="778"/>
      <c r="G5058" s="777"/>
      <c r="H5058" s="776"/>
      <c r="I5058" s="776"/>
      <c r="J5058" s="776"/>
      <c r="K5058" s="776"/>
      <c r="L5058" s="776"/>
      <c r="M5058" s="776"/>
      <c r="N5058" s="776"/>
      <c r="O5058" s="776"/>
      <c r="P5058" s="776"/>
      <c r="Q5058" s="776"/>
      <c r="R5058" s="776"/>
      <c r="S5058" s="776"/>
      <c r="T5058" s="776"/>
      <c r="U5058" s="776"/>
      <c r="V5058" s="46"/>
      <c r="W5058" s="46"/>
      <c r="X5058" s="775"/>
      <c r="Y5058" s="775"/>
      <c r="Z5058" s="775"/>
      <c r="AA5058" s="775"/>
      <c r="AB5058" s="775"/>
    </row>
    <row r="5059" spans="1:28" s="43" customFormat="1" x14ac:dyDescent="0.2">
      <c r="A5059" s="776"/>
      <c r="B5059" s="780"/>
      <c r="D5059" s="779"/>
      <c r="E5059" s="779"/>
      <c r="F5059" s="778"/>
      <c r="G5059" s="777"/>
      <c r="H5059" s="776"/>
      <c r="I5059" s="776"/>
      <c r="J5059" s="776"/>
      <c r="K5059" s="776"/>
      <c r="L5059" s="776"/>
      <c r="M5059" s="776"/>
      <c r="N5059" s="776"/>
      <c r="O5059" s="776"/>
      <c r="P5059" s="776"/>
      <c r="Q5059" s="776"/>
      <c r="R5059" s="776"/>
      <c r="S5059" s="776"/>
      <c r="T5059" s="776"/>
      <c r="U5059" s="776"/>
      <c r="V5059" s="46"/>
      <c r="W5059" s="46"/>
      <c r="X5059" s="775"/>
      <c r="Y5059" s="775"/>
      <c r="Z5059" s="775"/>
      <c r="AA5059" s="775"/>
      <c r="AB5059" s="775"/>
    </row>
    <row r="5060" spans="1:28" s="43" customFormat="1" x14ac:dyDescent="0.2">
      <c r="A5060" s="776"/>
      <c r="B5060" s="780"/>
      <c r="D5060" s="779"/>
      <c r="E5060" s="779"/>
      <c r="F5060" s="778"/>
      <c r="G5060" s="777"/>
      <c r="H5060" s="776"/>
      <c r="I5060" s="776"/>
      <c r="J5060" s="776"/>
      <c r="K5060" s="776"/>
      <c r="L5060" s="776"/>
      <c r="M5060" s="776"/>
      <c r="N5060" s="776"/>
      <c r="O5060" s="776"/>
      <c r="P5060" s="776"/>
      <c r="Q5060" s="776"/>
      <c r="R5060" s="776"/>
      <c r="S5060" s="776"/>
      <c r="T5060" s="776"/>
      <c r="U5060" s="776"/>
      <c r="V5060" s="46"/>
      <c r="W5060" s="46"/>
      <c r="X5060" s="775"/>
      <c r="Y5060" s="775"/>
      <c r="Z5060" s="775"/>
      <c r="AA5060" s="775"/>
      <c r="AB5060" s="775"/>
    </row>
    <row r="5061" spans="1:28" s="43" customFormat="1" x14ac:dyDescent="0.2">
      <c r="A5061" s="776"/>
      <c r="B5061" s="780"/>
      <c r="D5061" s="779"/>
      <c r="E5061" s="779"/>
      <c r="F5061" s="778"/>
      <c r="G5061" s="777"/>
      <c r="H5061" s="776"/>
      <c r="I5061" s="776"/>
      <c r="J5061" s="776"/>
      <c r="K5061" s="776"/>
      <c r="L5061" s="776"/>
      <c r="M5061" s="776"/>
      <c r="N5061" s="776"/>
      <c r="O5061" s="776"/>
      <c r="P5061" s="776"/>
      <c r="Q5061" s="776"/>
      <c r="R5061" s="776"/>
      <c r="S5061" s="776"/>
      <c r="T5061" s="776"/>
      <c r="U5061" s="776"/>
      <c r="V5061" s="46"/>
      <c r="W5061" s="46"/>
      <c r="X5061" s="775"/>
      <c r="Y5061" s="775"/>
      <c r="Z5061" s="775"/>
      <c r="AA5061" s="775"/>
      <c r="AB5061" s="775"/>
    </row>
    <row r="5062" spans="1:28" s="43" customFormat="1" x14ac:dyDescent="0.2">
      <c r="A5062" s="776"/>
      <c r="B5062" s="780"/>
      <c r="D5062" s="779"/>
      <c r="E5062" s="779"/>
      <c r="F5062" s="778"/>
      <c r="G5062" s="777"/>
      <c r="H5062" s="776"/>
      <c r="I5062" s="776"/>
      <c r="J5062" s="776"/>
      <c r="K5062" s="776"/>
      <c r="L5062" s="776"/>
      <c r="M5062" s="776"/>
      <c r="N5062" s="776"/>
      <c r="O5062" s="776"/>
      <c r="P5062" s="776"/>
      <c r="Q5062" s="776"/>
      <c r="R5062" s="776"/>
      <c r="S5062" s="776"/>
      <c r="T5062" s="776"/>
      <c r="U5062" s="776"/>
      <c r="V5062" s="46"/>
      <c r="W5062" s="46"/>
      <c r="X5062" s="775"/>
      <c r="Y5062" s="775"/>
      <c r="Z5062" s="775"/>
      <c r="AA5062" s="775"/>
      <c r="AB5062" s="775"/>
    </row>
    <row r="5063" spans="1:28" s="43" customFormat="1" x14ac:dyDescent="0.2">
      <c r="A5063" s="776"/>
      <c r="B5063" s="780"/>
      <c r="D5063" s="779"/>
      <c r="E5063" s="779"/>
      <c r="F5063" s="778"/>
      <c r="G5063" s="777"/>
      <c r="H5063" s="776"/>
      <c r="I5063" s="776"/>
      <c r="J5063" s="776"/>
      <c r="K5063" s="776"/>
      <c r="L5063" s="776"/>
      <c r="M5063" s="776"/>
      <c r="N5063" s="776"/>
      <c r="O5063" s="776"/>
      <c r="P5063" s="776"/>
      <c r="Q5063" s="776"/>
      <c r="R5063" s="776"/>
      <c r="S5063" s="776"/>
      <c r="T5063" s="776"/>
      <c r="U5063" s="776"/>
      <c r="V5063" s="46"/>
      <c r="W5063" s="46"/>
      <c r="X5063" s="775"/>
      <c r="Y5063" s="775"/>
      <c r="Z5063" s="775"/>
      <c r="AA5063" s="775"/>
      <c r="AB5063" s="775"/>
    </row>
    <row r="5064" spans="1:28" s="43" customFormat="1" x14ac:dyDescent="0.2">
      <c r="A5064" s="776"/>
      <c r="B5064" s="780"/>
      <c r="D5064" s="779"/>
      <c r="E5064" s="779"/>
      <c r="F5064" s="778"/>
      <c r="G5064" s="777"/>
      <c r="H5064" s="776"/>
      <c r="I5064" s="776"/>
      <c r="J5064" s="776"/>
      <c r="K5064" s="776"/>
      <c r="L5064" s="776"/>
      <c r="M5064" s="776"/>
      <c r="N5064" s="776"/>
      <c r="O5064" s="776"/>
      <c r="P5064" s="776"/>
      <c r="Q5064" s="776"/>
      <c r="R5064" s="776"/>
      <c r="S5064" s="776"/>
      <c r="T5064" s="776"/>
      <c r="U5064" s="776"/>
      <c r="V5064" s="46"/>
      <c r="W5064" s="46"/>
      <c r="X5064" s="775"/>
      <c r="Y5064" s="775"/>
      <c r="Z5064" s="775"/>
      <c r="AA5064" s="775"/>
      <c r="AB5064" s="775"/>
    </row>
    <row r="5065" spans="1:28" s="43" customFormat="1" x14ac:dyDescent="0.2">
      <c r="A5065" s="776"/>
      <c r="B5065" s="780"/>
      <c r="D5065" s="779"/>
      <c r="E5065" s="779"/>
      <c r="F5065" s="778"/>
      <c r="G5065" s="777"/>
      <c r="H5065" s="776"/>
      <c r="I5065" s="776"/>
      <c r="J5065" s="776"/>
      <c r="K5065" s="776"/>
      <c r="L5065" s="776"/>
      <c r="M5065" s="776"/>
      <c r="N5065" s="776"/>
      <c r="O5065" s="776"/>
      <c r="P5065" s="776"/>
      <c r="Q5065" s="776"/>
      <c r="R5065" s="776"/>
      <c r="S5065" s="776"/>
      <c r="T5065" s="776"/>
      <c r="U5065" s="776"/>
      <c r="V5065" s="46"/>
      <c r="W5065" s="46"/>
      <c r="X5065" s="775"/>
      <c r="Y5065" s="775"/>
      <c r="Z5065" s="775"/>
      <c r="AA5065" s="775"/>
      <c r="AB5065" s="775"/>
    </row>
    <row r="5066" spans="1:28" s="43" customFormat="1" x14ac:dyDescent="0.2">
      <c r="A5066" s="776"/>
      <c r="B5066" s="780"/>
      <c r="D5066" s="779"/>
      <c r="E5066" s="779"/>
      <c r="F5066" s="778"/>
      <c r="G5066" s="777"/>
      <c r="H5066" s="776"/>
      <c r="I5066" s="776"/>
      <c r="J5066" s="776"/>
      <c r="K5066" s="776"/>
      <c r="L5066" s="776"/>
      <c r="M5066" s="776"/>
      <c r="N5066" s="776"/>
      <c r="O5066" s="776"/>
      <c r="P5066" s="776"/>
      <c r="Q5066" s="776"/>
      <c r="R5066" s="776"/>
      <c r="S5066" s="776"/>
      <c r="T5066" s="776"/>
      <c r="U5066" s="776"/>
      <c r="V5066" s="46"/>
      <c r="W5066" s="46"/>
      <c r="X5066" s="775"/>
      <c r="Y5066" s="775"/>
      <c r="Z5066" s="775"/>
      <c r="AA5066" s="775"/>
      <c r="AB5066" s="775"/>
    </row>
    <row r="5067" spans="1:28" s="43" customFormat="1" x14ac:dyDescent="0.2">
      <c r="A5067" s="776"/>
      <c r="B5067" s="780"/>
      <c r="D5067" s="779"/>
      <c r="E5067" s="779"/>
      <c r="F5067" s="778"/>
      <c r="G5067" s="777"/>
      <c r="H5067" s="776"/>
      <c r="I5067" s="776"/>
      <c r="J5067" s="776"/>
      <c r="K5067" s="776"/>
      <c r="L5067" s="776"/>
      <c r="M5067" s="776"/>
      <c r="N5067" s="776"/>
      <c r="O5067" s="776"/>
      <c r="P5067" s="776"/>
      <c r="Q5067" s="776"/>
      <c r="R5067" s="776"/>
      <c r="S5067" s="776"/>
      <c r="T5067" s="776"/>
      <c r="U5067" s="776"/>
      <c r="V5067" s="46"/>
      <c r="W5067" s="46"/>
      <c r="X5067" s="775"/>
      <c r="Y5067" s="775"/>
      <c r="Z5067" s="775"/>
      <c r="AA5067" s="775"/>
      <c r="AB5067" s="775"/>
    </row>
    <row r="5068" spans="1:28" s="43" customFormat="1" x14ac:dyDescent="0.2">
      <c r="A5068" s="776"/>
      <c r="B5068" s="780"/>
      <c r="D5068" s="779"/>
      <c r="E5068" s="779"/>
      <c r="F5068" s="778"/>
      <c r="G5068" s="777"/>
      <c r="H5068" s="776"/>
      <c r="I5068" s="776"/>
      <c r="J5068" s="776"/>
      <c r="K5068" s="776"/>
      <c r="L5068" s="776"/>
      <c r="M5068" s="776"/>
      <c r="N5068" s="776"/>
      <c r="O5068" s="776"/>
      <c r="P5068" s="776"/>
      <c r="Q5068" s="776"/>
      <c r="R5068" s="776"/>
      <c r="S5068" s="776"/>
      <c r="T5068" s="776"/>
      <c r="U5068" s="776"/>
      <c r="V5068" s="46"/>
      <c r="W5068" s="46"/>
      <c r="X5068" s="775"/>
      <c r="Y5068" s="775"/>
      <c r="Z5068" s="775"/>
      <c r="AA5068" s="775"/>
      <c r="AB5068" s="775"/>
    </row>
    <row r="5069" spans="1:28" s="43" customFormat="1" x14ac:dyDescent="0.2">
      <c r="A5069" s="776"/>
      <c r="B5069" s="780"/>
      <c r="D5069" s="779"/>
      <c r="E5069" s="779"/>
      <c r="F5069" s="778"/>
      <c r="G5069" s="777"/>
      <c r="H5069" s="776"/>
      <c r="I5069" s="776"/>
      <c r="J5069" s="776"/>
      <c r="K5069" s="776"/>
      <c r="L5069" s="776"/>
      <c r="M5069" s="776"/>
      <c r="N5069" s="776"/>
      <c r="O5069" s="776"/>
      <c r="P5069" s="776"/>
      <c r="Q5069" s="776"/>
      <c r="R5069" s="776"/>
      <c r="S5069" s="776"/>
      <c r="T5069" s="776"/>
      <c r="U5069" s="776"/>
      <c r="V5069" s="46"/>
      <c r="W5069" s="46"/>
      <c r="X5069" s="775"/>
      <c r="Y5069" s="775"/>
      <c r="Z5069" s="775"/>
      <c r="AA5069" s="775"/>
      <c r="AB5069" s="775"/>
    </row>
    <row r="5070" spans="1:28" s="43" customFormat="1" x14ac:dyDescent="0.2">
      <c r="A5070" s="776"/>
      <c r="B5070" s="780"/>
      <c r="D5070" s="779"/>
      <c r="E5070" s="779"/>
      <c r="F5070" s="778"/>
      <c r="G5070" s="777"/>
      <c r="H5070" s="776"/>
      <c r="I5070" s="776"/>
      <c r="J5070" s="776"/>
      <c r="K5070" s="776"/>
      <c r="L5070" s="776"/>
      <c r="M5070" s="776"/>
      <c r="N5070" s="776"/>
      <c r="O5070" s="776"/>
      <c r="P5070" s="776"/>
      <c r="Q5070" s="776"/>
      <c r="R5070" s="776"/>
      <c r="S5070" s="776"/>
      <c r="T5070" s="776"/>
      <c r="U5070" s="776"/>
      <c r="V5070" s="46"/>
      <c r="W5070" s="46"/>
      <c r="X5070" s="775"/>
      <c r="Y5070" s="775"/>
      <c r="Z5070" s="775"/>
      <c r="AA5070" s="775"/>
      <c r="AB5070" s="775"/>
    </row>
    <row r="5071" spans="1:28" s="43" customFormat="1" x14ac:dyDescent="0.2">
      <c r="A5071" s="776"/>
      <c r="B5071" s="780"/>
      <c r="D5071" s="779"/>
      <c r="E5071" s="779"/>
      <c r="F5071" s="778"/>
      <c r="G5071" s="777"/>
      <c r="H5071" s="776"/>
      <c r="I5071" s="776"/>
      <c r="J5071" s="776"/>
      <c r="K5071" s="776"/>
      <c r="L5071" s="776"/>
      <c r="M5071" s="776"/>
      <c r="N5071" s="776"/>
      <c r="O5071" s="776"/>
      <c r="P5071" s="776"/>
      <c r="Q5071" s="776"/>
      <c r="R5071" s="776"/>
      <c r="S5071" s="776"/>
      <c r="T5071" s="776"/>
      <c r="U5071" s="776"/>
      <c r="V5071" s="46"/>
      <c r="W5071" s="46"/>
      <c r="X5071" s="775"/>
      <c r="Y5071" s="775"/>
      <c r="Z5071" s="775"/>
      <c r="AA5071" s="775"/>
      <c r="AB5071" s="775"/>
    </row>
    <row r="5072" spans="1:28" s="43" customFormat="1" x14ac:dyDescent="0.2">
      <c r="A5072" s="776"/>
      <c r="B5072" s="780"/>
      <c r="D5072" s="779"/>
      <c r="E5072" s="779"/>
      <c r="F5072" s="778"/>
      <c r="G5072" s="777"/>
      <c r="H5072" s="776"/>
      <c r="I5072" s="776"/>
      <c r="J5072" s="776"/>
      <c r="K5072" s="776"/>
      <c r="L5072" s="776"/>
      <c r="M5072" s="776"/>
      <c r="N5072" s="776"/>
      <c r="O5072" s="776"/>
      <c r="P5072" s="776"/>
      <c r="Q5072" s="776"/>
      <c r="R5072" s="776"/>
      <c r="S5072" s="776"/>
      <c r="T5072" s="776"/>
      <c r="U5072" s="776"/>
      <c r="V5072" s="46"/>
      <c r="W5072" s="46"/>
      <c r="X5072" s="775"/>
      <c r="Y5072" s="775"/>
      <c r="Z5072" s="775"/>
      <c r="AA5072" s="775"/>
      <c r="AB5072" s="775"/>
    </row>
    <row r="5073" spans="1:28" s="43" customFormat="1" x14ac:dyDescent="0.2">
      <c r="A5073" s="776"/>
      <c r="B5073" s="780"/>
      <c r="D5073" s="779"/>
      <c r="E5073" s="779"/>
      <c r="F5073" s="778"/>
      <c r="G5073" s="777"/>
      <c r="H5073" s="776"/>
      <c r="I5073" s="776"/>
      <c r="J5073" s="776"/>
      <c r="K5073" s="776"/>
      <c r="L5073" s="776"/>
      <c r="M5073" s="776"/>
      <c r="N5073" s="776"/>
      <c r="O5073" s="776"/>
      <c r="P5073" s="776"/>
      <c r="Q5073" s="776"/>
      <c r="R5073" s="776"/>
      <c r="S5073" s="776"/>
      <c r="T5073" s="776"/>
      <c r="U5073" s="776"/>
      <c r="V5073" s="46"/>
      <c r="W5073" s="46"/>
      <c r="X5073" s="775"/>
      <c r="Y5073" s="775"/>
      <c r="Z5073" s="775"/>
      <c r="AA5073" s="775"/>
      <c r="AB5073" s="775"/>
    </row>
    <row r="5074" spans="1:28" s="43" customFormat="1" x14ac:dyDescent="0.2">
      <c r="A5074" s="776"/>
      <c r="B5074" s="780"/>
      <c r="D5074" s="779"/>
      <c r="E5074" s="779"/>
      <c r="F5074" s="778"/>
      <c r="G5074" s="777"/>
      <c r="H5074" s="776"/>
      <c r="I5074" s="776"/>
      <c r="J5074" s="776"/>
      <c r="K5074" s="776"/>
      <c r="L5074" s="776"/>
      <c r="M5074" s="776"/>
      <c r="N5074" s="776"/>
      <c r="O5074" s="776"/>
      <c r="P5074" s="776"/>
      <c r="Q5074" s="776"/>
      <c r="R5074" s="776"/>
      <c r="S5074" s="776"/>
      <c r="T5074" s="776"/>
      <c r="U5074" s="776"/>
      <c r="V5074" s="46"/>
      <c r="W5074" s="46"/>
      <c r="X5074" s="775"/>
      <c r="Y5074" s="775"/>
      <c r="Z5074" s="775"/>
      <c r="AA5074" s="775"/>
      <c r="AB5074" s="775"/>
    </row>
    <row r="5075" spans="1:28" s="43" customFormat="1" x14ac:dyDescent="0.2">
      <c r="A5075" s="776"/>
      <c r="B5075" s="780"/>
      <c r="D5075" s="779"/>
      <c r="E5075" s="779"/>
      <c r="F5075" s="778"/>
      <c r="G5075" s="777"/>
      <c r="H5075" s="776"/>
      <c r="I5075" s="776"/>
      <c r="J5075" s="776"/>
      <c r="K5075" s="776"/>
      <c r="L5075" s="776"/>
      <c r="M5075" s="776"/>
      <c r="N5075" s="776"/>
      <c r="O5075" s="776"/>
      <c r="P5075" s="776"/>
      <c r="Q5075" s="776"/>
      <c r="R5075" s="776"/>
      <c r="S5075" s="776"/>
      <c r="T5075" s="776"/>
      <c r="U5075" s="776"/>
      <c r="V5075" s="46"/>
      <c r="W5075" s="46"/>
      <c r="X5075" s="775"/>
      <c r="Y5075" s="775"/>
      <c r="Z5075" s="775"/>
      <c r="AA5075" s="775"/>
      <c r="AB5075" s="775"/>
    </row>
    <row r="5076" spans="1:28" s="43" customFormat="1" x14ac:dyDescent="0.2">
      <c r="A5076" s="776"/>
      <c r="B5076" s="780"/>
      <c r="D5076" s="779"/>
      <c r="E5076" s="779"/>
      <c r="F5076" s="778"/>
      <c r="G5076" s="777"/>
      <c r="H5076" s="776"/>
      <c r="I5076" s="776"/>
      <c r="J5076" s="776"/>
      <c r="K5076" s="776"/>
      <c r="L5076" s="776"/>
      <c r="M5076" s="776"/>
      <c r="N5076" s="776"/>
      <c r="O5076" s="776"/>
      <c r="P5076" s="776"/>
      <c r="Q5076" s="776"/>
      <c r="R5076" s="776"/>
      <c r="S5076" s="776"/>
      <c r="T5076" s="776"/>
      <c r="U5076" s="776"/>
      <c r="V5076" s="46"/>
      <c r="W5076" s="46"/>
      <c r="X5076" s="775"/>
      <c r="Y5076" s="775"/>
      <c r="Z5076" s="775"/>
      <c r="AA5076" s="775"/>
      <c r="AB5076" s="775"/>
    </row>
    <row r="5077" spans="1:28" s="43" customFormat="1" x14ac:dyDescent="0.2">
      <c r="A5077" s="776"/>
      <c r="B5077" s="780"/>
      <c r="D5077" s="779"/>
      <c r="E5077" s="779"/>
      <c r="F5077" s="778"/>
      <c r="G5077" s="777"/>
      <c r="H5077" s="776"/>
      <c r="I5077" s="776"/>
      <c r="J5077" s="776"/>
      <c r="K5077" s="776"/>
      <c r="L5077" s="776"/>
      <c r="M5077" s="776"/>
      <c r="N5077" s="776"/>
      <c r="O5077" s="776"/>
      <c r="P5077" s="776"/>
      <c r="Q5077" s="776"/>
      <c r="R5077" s="776"/>
      <c r="S5077" s="776"/>
      <c r="T5077" s="776"/>
      <c r="U5077" s="776"/>
      <c r="V5077" s="46"/>
      <c r="W5077" s="46"/>
      <c r="X5077" s="775"/>
      <c r="Y5077" s="775"/>
      <c r="Z5077" s="775"/>
      <c r="AA5077" s="775"/>
      <c r="AB5077" s="775"/>
    </row>
    <row r="5078" spans="1:28" s="43" customFormat="1" x14ac:dyDescent="0.2">
      <c r="A5078" s="776"/>
      <c r="B5078" s="780"/>
      <c r="D5078" s="779"/>
      <c r="E5078" s="779"/>
      <c r="F5078" s="778"/>
      <c r="G5078" s="777"/>
      <c r="H5078" s="776"/>
      <c r="I5078" s="776"/>
      <c r="J5078" s="776"/>
      <c r="K5078" s="776"/>
      <c r="L5078" s="776"/>
      <c r="M5078" s="776"/>
      <c r="N5078" s="776"/>
      <c r="O5078" s="776"/>
      <c r="P5078" s="776"/>
      <c r="Q5078" s="776"/>
      <c r="R5078" s="776"/>
      <c r="S5078" s="776"/>
      <c r="T5078" s="776"/>
      <c r="U5078" s="776"/>
      <c r="V5078" s="46"/>
      <c r="W5078" s="46"/>
      <c r="X5078" s="775"/>
      <c r="Y5078" s="775"/>
      <c r="Z5078" s="775"/>
      <c r="AA5078" s="775"/>
      <c r="AB5078" s="775"/>
    </row>
    <row r="5079" spans="1:28" s="43" customFormat="1" x14ac:dyDescent="0.2">
      <c r="A5079" s="776"/>
      <c r="B5079" s="780"/>
      <c r="D5079" s="779"/>
      <c r="E5079" s="779"/>
      <c r="F5079" s="778"/>
      <c r="G5079" s="777"/>
      <c r="H5079" s="776"/>
      <c r="I5079" s="776"/>
      <c r="J5079" s="776"/>
      <c r="K5079" s="776"/>
      <c r="L5079" s="776"/>
      <c r="M5079" s="776"/>
      <c r="N5079" s="776"/>
      <c r="O5079" s="776"/>
      <c r="P5079" s="776"/>
      <c r="Q5079" s="776"/>
      <c r="R5079" s="776"/>
      <c r="S5079" s="776"/>
      <c r="T5079" s="776"/>
      <c r="U5079" s="776"/>
      <c r="V5079" s="46"/>
      <c r="W5079" s="46"/>
      <c r="X5079" s="775"/>
      <c r="Y5079" s="775"/>
      <c r="Z5079" s="775"/>
      <c r="AA5079" s="775"/>
      <c r="AB5079" s="775"/>
    </row>
    <row r="5080" spans="1:28" s="43" customFormat="1" x14ac:dyDescent="0.2">
      <c r="A5080" s="776"/>
      <c r="B5080" s="780"/>
      <c r="D5080" s="779"/>
      <c r="E5080" s="779"/>
      <c r="F5080" s="778"/>
      <c r="G5080" s="777"/>
      <c r="H5080" s="776"/>
      <c r="I5080" s="776"/>
      <c r="J5080" s="776"/>
      <c r="K5080" s="776"/>
      <c r="L5080" s="776"/>
      <c r="M5080" s="776"/>
      <c r="N5080" s="776"/>
      <c r="O5080" s="776"/>
      <c r="P5080" s="776"/>
      <c r="Q5080" s="776"/>
      <c r="R5080" s="776"/>
      <c r="S5080" s="776"/>
      <c r="T5080" s="776"/>
      <c r="U5080" s="776"/>
      <c r="V5080" s="46"/>
      <c r="W5080" s="46"/>
      <c r="X5080" s="775"/>
      <c r="Y5080" s="775"/>
      <c r="Z5080" s="775"/>
      <c r="AA5080" s="775"/>
      <c r="AB5080" s="775"/>
    </row>
    <row r="5081" spans="1:28" s="43" customFormat="1" x14ac:dyDescent="0.2">
      <c r="A5081" s="776"/>
      <c r="B5081" s="780"/>
      <c r="D5081" s="779"/>
      <c r="E5081" s="779"/>
      <c r="F5081" s="778"/>
      <c r="G5081" s="777"/>
      <c r="H5081" s="776"/>
      <c r="I5081" s="776"/>
      <c r="J5081" s="776"/>
      <c r="K5081" s="776"/>
      <c r="L5081" s="776"/>
      <c r="M5081" s="776"/>
      <c r="N5081" s="776"/>
      <c r="O5081" s="776"/>
      <c r="P5081" s="776"/>
      <c r="Q5081" s="776"/>
      <c r="R5081" s="776"/>
      <c r="S5081" s="776"/>
      <c r="T5081" s="776"/>
      <c r="U5081" s="776"/>
      <c r="V5081" s="46"/>
      <c r="W5081" s="46"/>
      <c r="X5081" s="775"/>
      <c r="Y5081" s="775"/>
      <c r="Z5081" s="775"/>
      <c r="AA5081" s="775"/>
      <c r="AB5081" s="775"/>
    </row>
    <row r="5082" spans="1:28" s="43" customFormat="1" x14ac:dyDescent="0.2">
      <c r="A5082" s="776"/>
      <c r="B5082" s="780"/>
      <c r="D5082" s="779"/>
      <c r="E5082" s="779"/>
      <c r="F5082" s="778"/>
      <c r="G5082" s="777"/>
      <c r="H5082" s="776"/>
      <c r="I5082" s="776"/>
      <c r="J5082" s="776"/>
      <c r="K5082" s="776"/>
      <c r="L5082" s="776"/>
      <c r="M5082" s="776"/>
      <c r="N5082" s="776"/>
      <c r="O5082" s="776"/>
      <c r="P5082" s="776"/>
      <c r="Q5082" s="776"/>
      <c r="R5082" s="776"/>
      <c r="S5082" s="776"/>
      <c r="T5082" s="776"/>
      <c r="U5082" s="776"/>
      <c r="V5082" s="46"/>
      <c r="W5082" s="46"/>
      <c r="X5082" s="775"/>
      <c r="Y5082" s="775"/>
      <c r="Z5082" s="775"/>
      <c r="AA5082" s="775"/>
      <c r="AB5082" s="775"/>
    </row>
    <row r="5083" spans="1:28" s="43" customFormat="1" x14ac:dyDescent="0.2">
      <c r="A5083" s="776"/>
      <c r="B5083" s="780"/>
      <c r="D5083" s="779"/>
      <c r="E5083" s="779"/>
      <c r="F5083" s="778"/>
      <c r="G5083" s="777"/>
      <c r="H5083" s="776"/>
      <c r="I5083" s="776"/>
      <c r="J5083" s="776"/>
      <c r="K5083" s="776"/>
      <c r="L5083" s="776"/>
      <c r="M5083" s="776"/>
      <c r="N5083" s="776"/>
      <c r="O5083" s="776"/>
      <c r="P5083" s="776"/>
      <c r="Q5083" s="776"/>
      <c r="R5083" s="776"/>
      <c r="S5083" s="776"/>
      <c r="T5083" s="776"/>
      <c r="U5083" s="776"/>
      <c r="V5083" s="46"/>
      <c r="W5083" s="46"/>
      <c r="X5083" s="775"/>
      <c r="Y5083" s="775"/>
      <c r="Z5083" s="775"/>
      <c r="AA5083" s="775"/>
      <c r="AB5083" s="775"/>
    </row>
    <row r="5084" spans="1:28" s="43" customFormat="1" x14ac:dyDescent="0.2">
      <c r="A5084" s="776"/>
      <c r="B5084" s="780"/>
      <c r="D5084" s="779"/>
      <c r="E5084" s="779"/>
      <c r="F5084" s="778"/>
      <c r="G5084" s="777"/>
      <c r="H5084" s="776"/>
      <c r="I5084" s="776"/>
      <c r="J5084" s="776"/>
      <c r="K5084" s="776"/>
      <c r="L5084" s="776"/>
      <c r="M5084" s="776"/>
      <c r="N5084" s="776"/>
      <c r="O5084" s="776"/>
      <c r="P5084" s="776"/>
      <c r="Q5084" s="776"/>
      <c r="R5084" s="776"/>
      <c r="S5084" s="776"/>
      <c r="T5084" s="776"/>
      <c r="U5084" s="776"/>
      <c r="V5084" s="46"/>
      <c r="W5084" s="46"/>
      <c r="X5084" s="775"/>
      <c r="Y5084" s="775"/>
      <c r="Z5084" s="775"/>
      <c r="AA5084" s="775"/>
      <c r="AB5084" s="775"/>
    </row>
    <row r="5085" spans="1:28" s="43" customFormat="1" x14ac:dyDescent="0.2">
      <c r="A5085" s="776"/>
      <c r="B5085" s="780"/>
      <c r="D5085" s="779"/>
      <c r="E5085" s="779"/>
      <c r="F5085" s="778"/>
      <c r="G5085" s="777"/>
      <c r="H5085" s="776"/>
      <c r="I5085" s="776"/>
      <c r="J5085" s="776"/>
      <c r="K5085" s="776"/>
      <c r="L5085" s="776"/>
      <c r="M5085" s="776"/>
      <c r="N5085" s="776"/>
      <c r="O5085" s="776"/>
      <c r="P5085" s="776"/>
      <c r="Q5085" s="776"/>
      <c r="R5085" s="776"/>
      <c r="S5085" s="776"/>
      <c r="T5085" s="776"/>
      <c r="U5085" s="776"/>
      <c r="V5085" s="46"/>
      <c r="W5085" s="46"/>
      <c r="X5085" s="775"/>
      <c r="Y5085" s="775"/>
      <c r="Z5085" s="775"/>
      <c r="AA5085" s="775"/>
      <c r="AB5085" s="775"/>
    </row>
    <row r="5086" spans="1:28" s="43" customFormat="1" x14ac:dyDescent="0.2">
      <c r="A5086" s="776"/>
      <c r="B5086" s="780"/>
      <c r="D5086" s="779"/>
      <c r="E5086" s="779"/>
      <c r="F5086" s="778"/>
      <c r="G5086" s="777"/>
      <c r="H5086" s="776"/>
      <c r="I5086" s="776"/>
      <c r="J5086" s="776"/>
      <c r="K5086" s="776"/>
      <c r="L5086" s="776"/>
      <c r="M5086" s="776"/>
      <c r="N5086" s="776"/>
      <c r="O5086" s="776"/>
      <c r="P5086" s="776"/>
      <c r="Q5086" s="776"/>
      <c r="R5086" s="776"/>
      <c r="S5086" s="776"/>
      <c r="T5086" s="776"/>
      <c r="U5086" s="776"/>
      <c r="V5086" s="46"/>
      <c r="W5086" s="46"/>
      <c r="X5086" s="775"/>
      <c r="Y5086" s="775"/>
      <c r="Z5086" s="775"/>
      <c r="AA5086" s="775"/>
      <c r="AB5086" s="775"/>
    </row>
    <row r="5087" spans="1:28" s="43" customFormat="1" x14ac:dyDescent="0.2">
      <c r="A5087" s="776"/>
      <c r="B5087" s="780"/>
      <c r="D5087" s="779"/>
      <c r="E5087" s="779"/>
      <c r="F5087" s="778"/>
      <c r="G5087" s="777"/>
      <c r="H5087" s="776"/>
      <c r="I5087" s="776"/>
      <c r="J5087" s="776"/>
      <c r="K5087" s="776"/>
      <c r="L5087" s="776"/>
      <c r="M5087" s="776"/>
      <c r="N5087" s="776"/>
      <c r="O5087" s="776"/>
      <c r="P5087" s="776"/>
      <c r="Q5087" s="776"/>
      <c r="R5087" s="776"/>
      <c r="S5087" s="776"/>
      <c r="T5087" s="776"/>
      <c r="U5087" s="776"/>
      <c r="V5087" s="46"/>
      <c r="W5087" s="46"/>
      <c r="X5087" s="775"/>
      <c r="Y5087" s="775"/>
      <c r="Z5087" s="775"/>
      <c r="AA5087" s="775"/>
      <c r="AB5087" s="775"/>
    </row>
    <row r="5088" spans="1:28" s="43" customFormat="1" x14ac:dyDescent="0.2">
      <c r="A5088" s="776"/>
      <c r="B5088" s="780"/>
      <c r="D5088" s="779"/>
      <c r="E5088" s="779"/>
      <c r="F5088" s="778"/>
      <c r="G5088" s="777"/>
      <c r="H5088" s="776"/>
      <c r="I5088" s="776"/>
      <c r="J5088" s="776"/>
      <c r="K5088" s="776"/>
      <c r="L5088" s="776"/>
      <c r="M5088" s="776"/>
      <c r="N5088" s="776"/>
      <c r="O5088" s="776"/>
      <c r="P5088" s="776"/>
      <c r="Q5088" s="776"/>
      <c r="R5088" s="776"/>
      <c r="S5088" s="776"/>
      <c r="T5088" s="776"/>
      <c r="U5088" s="776"/>
      <c r="V5088" s="46"/>
      <c r="W5088" s="46"/>
      <c r="X5088" s="775"/>
      <c r="Y5088" s="775"/>
      <c r="Z5088" s="775"/>
      <c r="AA5088" s="775"/>
      <c r="AB5088" s="775"/>
    </row>
    <row r="5089" spans="1:28" s="43" customFormat="1" x14ac:dyDescent="0.2">
      <c r="A5089" s="776"/>
      <c r="B5089" s="780"/>
      <c r="D5089" s="779"/>
      <c r="E5089" s="779"/>
      <c r="F5089" s="778"/>
      <c r="G5089" s="777"/>
      <c r="H5089" s="776"/>
      <c r="I5089" s="776"/>
      <c r="J5089" s="776"/>
      <c r="K5089" s="776"/>
      <c r="L5089" s="776"/>
      <c r="M5089" s="776"/>
      <c r="N5089" s="776"/>
      <c r="O5089" s="776"/>
      <c r="P5089" s="776"/>
      <c r="Q5089" s="776"/>
      <c r="R5089" s="776"/>
      <c r="S5089" s="776"/>
      <c r="T5089" s="776"/>
      <c r="U5089" s="776"/>
      <c r="V5089" s="46"/>
      <c r="W5089" s="46"/>
      <c r="X5089" s="775"/>
      <c r="Y5089" s="775"/>
      <c r="Z5089" s="775"/>
      <c r="AA5089" s="775"/>
      <c r="AB5089" s="775"/>
    </row>
    <row r="5090" spans="1:28" s="43" customFormat="1" x14ac:dyDescent="0.2">
      <c r="A5090" s="776"/>
      <c r="B5090" s="780"/>
      <c r="D5090" s="779"/>
      <c r="E5090" s="779"/>
      <c r="F5090" s="778"/>
      <c r="G5090" s="777"/>
      <c r="H5090" s="776"/>
      <c r="I5090" s="776"/>
      <c r="J5090" s="776"/>
      <c r="K5090" s="776"/>
      <c r="L5090" s="776"/>
      <c r="M5090" s="776"/>
      <c r="N5090" s="776"/>
      <c r="O5090" s="776"/>
      <c r="P5090" s="776"/>
      <c r="Q5090" s="776"/>
      <c r="R5090" s="776"/>
      <c r="S5090" s="776"/>
      <c r="T5090" s="776"/>
      <c r="U5090" s="776"/>
      <c r="V5090" s="46"/>
      <c r="W5090" s="46"/>
      <c r="X5090" s="775"/>
      <c r="Y5090" s="775"/>
      <c r="Z5090" s="775"/>
      <c r="AA5090" s="775"/>
      <c r="AB5090" s="775"/>
    </row>
    <row r="5091" spans="1:28" s="43" customFormat="1" x14ac:dyDescent="0.2">
      <c r="A5091" s="776"/>
      <c r="B5091" s="780"/>
      <c r="D5091" s="779"/>
      <c r="E5091" s="779"/>
      <c r="F5091" s="778"/>
      <c r="G5091" s="777"/>
      <c r="H5091" s="776"/>
      <c r="I5091" s="776"/>
      <c r="J5091" s="776"/>
      <c r="K5091" s="776"/>
      <c r="L5091" s="776"/>
      <c r="M5091" s="776"/>
      <c r="N5091" s="776"/>
      <c r="O5091" s="776"/>
      <c r="P5091" s="776"/>
      <c r="Q5091" s="776"/>
      <c r="R5091" s="776"/>
      <c r="S5091" s="776"/>
      <c r="T5091" s="776"/>
      <c r="U5091" s="776"/>
      <c r="V5091" s="46"/>
      <c r="W5091" s="46"/>
      <c r="X5091" s="775"/>
      <c r="Y5091" s="775"/>
      <c r="Z5091" s="775"/>
      <c r="AA5091" s="775"/>
      <c r="AB5091" s="775"/>
    </row>
    <row r="5092" spans="1:28" s="43" customFormat="1" x14ac:dyDescent="0.2">
      <c r="A5092" s="776"/>
      <c r="B5092" s="780"/>
      <c r="D5092" s="779"/>
      <c r="E5092" s="779"/>
      <c r="F5092" s="778"/>
      <c r="G5092" s="777"/>
      <c r="H5092" s="776"/>
      <c r="I5092" s="776"/>
      <c r="J5092" s="776"/>
      <c r="K5092" s="776"/>
      <c r="L5092" s="776"/>
      <c r="M5092" s="776"/>
      <c r="N5092" s="776"/>
      <c r="O5092" s="776"/>
      <c r="P5092" s="776"/>
      <c r="Q5092" s="776"/>
      <c r="R5092" s="776"/>
      <c r="S5092" s="776"/>
      <c r="T5092" s="776"/>
      <c r="U5092" s="776"/>
      <c r="V5092" s="46"/>
      <c r="W5092" s="46"/>
      <c r="X5092" s="775"/>
      <c r="Y5092" s="775"/>
      <c r="Z5092" s="775"/>
      <c r="AA5092" s="775"/>
      <c r="AB5092" s="775"/>
    </row>
    <row r="5093" spans="1:28" s="43" customFormat="1" x14ac:dyDescent="0.2">
      <c r="A5093" s="776"/>
      <c r="B5093" s="780"/>
      <c r="D5093" s="779"/>
      <c r="E5093" s="779"/>
      <c r="F5093" s="778"/>
      <c r="G5093" s="777"/>
      <c r="H5093" s="776"/>
      <c r="I5093" s="776"/>
      <c r="J5093" s="776"/>
      <c r="K5093" s="776"/>
      <c r="L5093" s="776"/>
      <c r="M5093" s="776"/>
      <c r="N5093" s="776"/>
      <c r="O5093" s="776"/>
      <c r="P5093" s="776"/>
      <c r="Q5093" s="776"/>
      <c r="R5093" s="776"/>
      <c r="S5093" s="776"/>
      <c r="T5093" s="776"/>
      <c r="U5093" s="776"/>
      <c r="V5093" s="46"/>
      <c r="W5093" s="46"/>
      <c r="X5093" s="775"/>
      <c r="Y5093" s="775"/>
      <c r="Z5093" s="775"/>
      <c r="AA5093" s="775"/>
      <c r="AB5093" s="775"/>
    </row>
    <row r="5094" spans="1:28" s="43" customFormat="1" x14ac:dyDescent="0.2">
      <c r="A5094" s="776"/>
      <c r="B5094" s="780"/>
      <c r="D5094" s="779"/>
      <c r="E5094" s="779"/>
      <c r="F5094" s="778"/>
      <c r="G5094" s="777"/>
      <c r="H5094" s="776"/>
      <c r="I5094" s="776"/>
      <c r="J5094" s="776"/>
      <c r="K5094" s="776"/>
      <c r="L5094" s="776"/>
      <c r="M5094" s="776"/>
      <c r="N5094" s="776"/>
      <c r="O5094" s="776"/>
      <c r="P5094" s="776"/>
      <c r="Q5094" s="776"/>
      <c r="R5094" s="776"/>
      <c r="S5094" s="776"/>
      <c r="T5094" s="776"/>
      <c r="U5094" s="776"/>
      <c r="V5094" s="46"/>
      <c r="W5094" s="46"/>
      <c r="X5094" s="775"/>
      <c r="Y5094" s="775"/>
      <c r="Z5094" s="775"/>
      <c r="AA5094" s="775"/>
      <c r="AB5094" s="775"/>
    </row>
    <row r="5095" spans="1:28" s="43" customFormat="1" x14ac:dyDescent="0.2">
      <c r="A5095" s="776"/>
      <c r="B5095" s="780"/>
      <c r="D5095" s="779"/>
      <c r="E5095" s="779"/>
      <c r="F5095" s="778"/>
      <c r="G5095" s="777"/>
      <c r="H5095" s="776"/>
      <c r="I5095" s="776"/>
      <c r="J5095" s="776"/>
      <c r="K5095" s="776"/>
      <c r="L5095" s="776"/>
      <c r="M5095" s="776"/>
      <c r="N5095" s="776"/>
      <c r="O5095" s="776"/>
      <c r="P5095" s="776"/>
      <c r="Q5095" s="776"/>
      <c r="R5095" s="776"/>
      <c r="S5095" s="776"/>
      <c r="T5095" s="776"/>
      <c r="U5095" s="776"/>
      <c r="V5095" s="46"/>
      <c r="W5095" s="46"/>
      <c r="X5095" s="775"/>
      <c r="Y5095" s="775"/>
      <c r="Z5095" s="775"/>
      <c r="AA5095" s="775"/>
      <c r="AB5095" s="775"/>
    </row>
    <row r="5096" spans="1:28" s="43" customFormat="1" x14ac:dyDescent="0.2">
      <c r="A5096" s="776"/>
      <c r="B5096" s="780"/>
      <c r="D5096" s="779"/>
      <c r="E5096" s="779"/>
      <c r="F5096" s="778"/>
      <c r="G5096" s="777"/>
      <c r="H5096" s="776"/>
      <c r="I5096" s="776"/>
      <c r="J5096" s="776"/>
      <c r="K5096" s="776"/>
      <c r="L5096" s="776"/>
      <c r="M5096" s="776"/>
      <c r="N5096" s="776"/>
      <c r="O5096" s="776"/>
      <c r="P5096" s="776"/>
      <c r="Q5096" s="776"/>
      <c r="R5096" s="776"/>
      <c r="S5096" s="776"/>
      <c r="T5096" s="776"/>
      <c r="U5096" s="776"/>
      <c r="V5096" s="46"/>
      <c r="W5096" s="46"/>
      <c r="X5096" s="775"/>
      <c r="Y5096" s="775"/>
      <c r="Z5096" s="775"/>
      <c r="AA5096" s="775"/>
      <c r="AB5096" s="775"/>
    </row>
    <row r="5097" spans="1:28" s="43" customFormat="1" x14ac:dyDescent="0.2">
      <c r="A5097" s="776"/>
      <c r="B5097" s="780"/>
      <c r="D5097" s="779"/>
      <c r="E5097" s="779"/>
      <c r="F5097" s="778"/>
      <c r="G5097" s="777"/>
      <c r="H5097" s="776"/>
      <c r="I5097" s="776"/>
      <c r="J5097" s="776"/>
      <c r="K5097" s="776"/>
      <c r="L5097" s="776"/>
      <c r="M5097" s="776"/>
      <c r="N5097" s="776"/>
      <c r="O5097" s="776"/>
      <c r="P5097" s="776"/>
      <c r="Q5097" s="776"/>
      <c r="R5097" s="776"/>
      <c r="S5097" s="776"/>
      <c r="T5097" s="776"/>
      <c r="U5097" s="776"/>
      <c r="V5097" s="46"/>
      <c r="W5097" s="46"/>
      <c r="X5097" s="775"/>
      <c r="Y5097" s="775"/>
      <c r="Z5097" s="775"/>
      <c r="AA5097" s="775"/>
      <c r="AB5097" s="775"/>
    </row>
    <row r="5098" spans="1:28" s="43" customFormat="1" x14ac:dyDescent="0.2">
      <c r="A5098" s="776"/>
      <c r="B5098" s="780"/>
      <c r="D5098" s="779"/>
      <c r="E5098" s="779"/>
      <c r="F5098" s="778"/>
      <c r="G5098" s="777"/>
      <c r="H5098" s="776"/>
      <c r="I5098" s="776"/>
      <c r="J5098" s="776"/>
      <c r="K5098" s="776"/>
      <c r="L5098" s="776"/>
      <c r="M5098" s="776"/>
      <c r="N5098" s="776"/>
      <c r="O5098" s="776"/>
      <c r="P5098" s="776"/>
      <c r="Q5098" s="776"/>
      <c r="R5098" s="776"/>
      <c r="S5098" s="776"/>
      <c r="T5098" s="776"/>
      <c r="U5098" s="776"/>
      <c r="V5098" s="46"/>
      <c r="W5098" s="46"/>
      <c r="X5098" s="775"/>
      <c r="Y5098" s="775"/>
      <c r="Z5098" s="775"/>
      <c r="AA5098" s="775"/>
      <c r="AB5098" s="775"/>
    </row>
    <row r="5099" spans="1:28" s="43" customFormat="1" x14ac:dyDescent="0.2">
      <c r="A5099" s="776"/>
      <c r="B5099" s="780"/>
      <c r="D5099" s="779"/>
      <c r="E5099" s="779"/>
      <c r="F5099" s="778"/>
      <c r="G5099" s="777"/>
      <c r="H5099" s="776"/>
      <c r="I5099" s="776"/>
      <c r="J5099" s="776"/>
      <c r="K5099" s="776"/>
      <c r="L5099" s="776"/>
      <c r="M5099" s="776"/>
      <c r="N5099" s="776"/>
      <c r="O5099" s="776"/>
      <c r="P5099" s="776"/>
      <c r="Q5099" s="776"/>
      <c r="R5099" s="776"/>
      <c r="S5099" s="776"/>
      <c r="T5099" s="776"/>
      <c r="U5099" s="776"/>
      <c r="V5099" s="46"/>
      <c r="W5099" s="46"/>
      <c r="X5099" s="775"/>
      <c r="Y5099" s="775"/>
      <c r="Z5099" s="775"/>
      <c r="AA5099" s="775"/>
      <c r="AB5099" s="775"/>
    </row>
    <row r="5100" spans="1:28" s="43" customFormat="1" x14ac:dyDescent="0.2">
      <c r="A5100" s="776"/>
      <c r="B5100" s="780"/>
      <c r="D5100" s="779"/>
      <c r="E5100" s="779"/>
      <c r="F5100" s="778"/>
      <c r="G5100" s="777"/>
      <c r="H5100" s="776"/>
      <c r="I5100" s="776"/>
      <c r="J5100" s="776"/>
      <c r="K5100" s="776"/>
      <c r="L5100" s="776"/>
      <c r="M5100" s="776"/>
      <c r="N5100" s="776"/>
      <c r="O5100" s="776"/>
      <c r="P5100" s="776"/>
      <c r="Q5100" s="776"/>
      <c r="R5100" s="776"/>
      <c r="S5100" s="776"/>
      <c r="T5100" s="776"/>
      <c r="U5100" s="776"/>
      <c r="V5100" s="46"/>
      <c r="W5100" s="46"/>
      <c r="X5100" s="775"/>
      <c r="Y5100" s="775"/>
      <c r="Z5100" s="775"/>
      <c r="AA5100" s="775"/>
      <c r="AB5100" s="775"/>
    </row>
    <row r="5101" spans="1:28" s="43" customFormat="1" x14ac:dyDescent="0.2">
      <c r="A5101" s="776"/>
      <c r="B5101" s="780"/>
      <c r="D5101" s="779"/>
      <c r="E5101" s="779"/>
      <c r="F5101" s="778"/>
      <c r="G5101" s="777"/>
      <c r="H5101" s="776"/>
      <c r="I5101" s="776"/>
      <c r="J5101" s="776"/>
      <c r="K5101" s="776"/>
      <c r="L5101" s="776"/>
      <c r="M5101" s="776"/>
      <c r="N5101" s="776"/>
      <c r="O5101" s="776"/>
      <c r="P5101" s="776"/>
      <c r="Q5101" s="776"/>
      <c r="R5101" s="776"/>
      <c r="S5101" s="776"/>
      <c r="T5101" s="776"/>
      <c r="U5101" s="776"/>
      <c r="V5101" s="46"/>
      <c r="W5101" s="46"/>
      <c r="X5101" s="775"/>
      <c r="Y5101" s="775"/>
      <c r="Z5101" s="775"/>
      <c r="AA5101" s="775"/>
      <c r="AB5101" s="775"/>
    </row>
    <row r="5102" spans="1:28" s="43" customFormat="1" x14ac:dyDescent="0.2">
      <c r="A5102" s="776"/>
      <c r="B5102" s="780"/>
      <c r="D5102" s="779"/>
      <c r="E5102" s="779"/>
      <c r="F5102" s="778"/>
      <c r="G5102" s="777"/>
      <c r="H5102" s="776"/>
      <c r="I5102" s="776"/>
      <c r="J5102" s="776"/>
      <c r="K5102" s="776"/>
      <c r="L5102" s="776"/>
      <c r="M5102" s="776"/>
      <c r="N5102" s="776"/>
      <c r="O5102" s="776"/>
      <c r="P5102" s="776"/>
      <c r="Q5102" s="776"/>
      <c r="R5102" s="776"/>
      <c r="S5102" s="776"/>
      <c r="T5102" s="776"/>
      <c r="U5102" s="776"/>
      <c r="V5102" s="46"/>
      <c r="W5102" s="46"/>
      <c r="X5102" s="775"/>
      <c r="Y5102" s="775"/>
      <c r="Z5102" s="775"/>
      <c r="AA5102" s="775"/>
      <c r="AB5102" s="775"/>
    </row>
    <row r="5103" spans="1:28" s="43" customFormat="1" x14ac:dyDescent="0.2">
      <c r="A5103" s="776"/>
      <c r="B5103" s="780"/>
      <c r="D5103" s="779"/>
      <c r="E5103" s="779"/>
      <c r="F5103" s="778"/>
      <c r="G5103" s="777"/>
      <c r="H5103" s="776"/>
      <c r="I5103" s="776"/>
      <c r="J5103" s="776"/>
      <c r="K5103" s="776"/>
      <c r="L5103" s="776"/>
      <c r="M5103" s="776"/>
      <c r="N5103" s="776"/>
      <c r="O5103" s="776"/>
      <c r="P5103" s="776"/>
      <c r="Q5103" s="776"/>
      <c r="R5103" s="776"/>
      <c r="S5103" s="776"/>
      <c r="T5103" s="776"/>
      <c r="U5103" s="776"/>
      <c r="V5103" s="46"/>
      <c r="W5103" s="46"/>
      <c r="X5103" s="775"/>
      <c r="Y5103" s="775"/>
      <c r="Z5103" s="775"/>
      <c r="AA5103" s="775"/>
      <c r="AB5103" s="775"/>
    </row>
    <row r="5104" spans="1:28" s="43" customFormat="1" x14ac:dyDescent="0.2">
      <c r="A5104" s="776"/>
      <c r="B5104" s="780"/>
      <c r="D5104" s="779"/>
      <c r="E5104" s="779"/>
      <c r="F5104" s="778"/>
      <c r="G5104" s="777"/>
      <c r="H5104" s="776"/>
      <c r="I5104" s="776"/>
      <c r="J5104" s="776"/>
      <c r="K5104" s="776"/>
      <c r="L5104" s="776"/>
      <c r="M5104" s="776"/>
      <c r="N5104" s="776"/>
      <c r="O5104" s="776"/>
      <c r="P5104" s="776"/>
      <c r="Q5104" s="776"/>
      <c r="R5104" s="776"/>
      <c r="S5104" s="776"/>
      <c r="T5104" s="776"/>
      <c r="U5104" s="776"/>
      <c r="V5104" s="46"/>
      <c r="W5104" s="46"/>
      <c r="X5104" s="775"/>
      <c r="Y5104" s="775"/>
      <c r="Z5104" s="775"/>
      <c r="AA5104" s="775"/>
      <c r="AB5104" s="775"/>
    </row>
    <row r="5105" spans="1:28" s="43" customFormat="1" x14ac:dyDescent="0.2">
      <c r="A5105" s="776"/>
      <c r="B5105" s="780"/>
      <c r="D5105" s="779"/>
      <c r="E5105" s="779"/>
      <c r="F5105" s="778"/>
      <c r="G5105" s="777"/>
      <c r="H5105" s="776"/>
      <c r="I5105" s="776"/>
      <c r="J5105" s="776"/>
      <c r="K5105" s="776"/>
      <c r="L5105" s="776"/>
      <c r="M5105" s="776"/>
      <c r="N5105" s="776"/>
      <c r="O5105" s="776"/>
      <c r="P5105" s="776"/>
      <c r="Q5105" s="776"/>
      <c r="R5105" s="776"/>
      <c r="S5105" s="776"/>
      <c r="T5105" s="776"/>
      <c r="U5105" s="776"/>
      <c r="V5105" s="46"/>
      <c r="W5105" s="46"/>
      <c r="X5105" s="775"/>
      <c r="Y5105" s="775"/>
      <c r="Z5105" s="775"/>
      <c r="AA5105" s="775"/>
      <c r="AB5105" s="775"/>
    </row>
    <row r="5106" spans="1:28" s="43" customFormat="1" x14ac:dyDescent="0.2">
      <c r="A5106" s="776"/>
      <c r="B5106" s="780"/>
      <c r="D5106" s="779"/>
      <c r="E5106" s="779"/>
      <c r="F5106" s="778"/>
      <c r="G5106" s="777"/>
      <c r="H5106" s="776"/>
      <c r="I5106" s="776"/>
      <c r="J5106" s="776"/>
      <c r="K5106" s="776"/>
      <c r="L5106" s="776"/>
      <c r="M5106" s="776"/>
      <c r="N5106" s="776"/>
      <c r="O5106" s="776"/>
      <c r="P5106" s="776"/>
      <c r="Q5106" s="776"/>
      <c r="R5106" s="776"/>
      <c r="S5106" s="776"/>
      <c r="T5106" s="776"/>
      <c r="U5106" s="776"/>
      <c r="V5106" s="46"/>
      <c r="W5106" s="46"/>
      <c r="X5106" s="775"/>
      <c r="Y5106" s="775"/>
      <c r="Z5106" s="775"/>
      <c r="AA5106" s="775"/>
      <c r="AB5106" s="775"/>
    </row>
    <row r="5107" spans="1:28" s="43" customFormat="1" x14ac:dyDescent="0.2">
      <c r="A5107" s="776"/>
      <c r="B5107" s="780"/>
      <c r="D5107" s="779"/>
      <c r="E5107" s="779"/>
      <c r="F5107" s="778"/>
      <c r="G5107" s="777"/>
      <c r="H5107" s="776"/>
      <c r="I5107" s="776"/>
      <c r="J5107" s="776"/>
      <c r="K5107" s="776"/>
      <c r="L5107" s="776"/>
      <c r="M5107" s="776"/>
      <c r="N5107" s="776"/>
      <c r="O5107" s="776"/>
      <c r="P5107" s="776"/>
      <c r="Q5107" s="776"/>
      <c r="R5107" s="776"/>
      <c r="S5107" s="776"/>
      <c r="T5107" s="776"/>
      <c r="U5107" s="776"/>
      <c r="V5107" s="46"/>
      <c r="W5107" s="46"/>
      <c r="X5107" s="775"/>
      <c r="Y5107" s="775"/>
      <c r="Z5107" s="775"/>
      <c r="AA5107" s="775"/>
      <c r="AB5107" s="775"/>
    </row>
    <row r="5108" spans="1:28" s="43" customFormat="1" x14ac:dyDescent="0.2">
      <c r="A5108" s="776"/>
      <c r="B5108" s="780"/>
      <c r="D5108" s="779"/>
      <c r="E5108" s="779"/>
      <c r="F5108" s="778"/>
      <c r="G5108" s="777"/>
      <c r="H5108" s="776"/>
      <c r="I5108" s="776"/>
      <c r="J5108" s="776"/>
      <c r="K5108" s="776"/>
      <c r="L5108" s="776"/>
      <c r="M5108" s="776"/>
      <c r="N5108" s="776"/>
      <c r="O5108" s="776"/>
      <c r="P5108" s="776"/>
      <c r="Q5108" s="776"/>
      <c r="R5108" s="776"/>
      <c r="S5108" s="776"/>
      <c r="T5108" s="776"/>
      <c r="U5108" s="776"/>
      <c r="V5108" s="46"/>
      <c r="W5108" s="46"/>
      <c r="X5108" s="775"/>
      <c r="Y5108" s="775"/>
      <c r="Z5108" s="775"/>
      <c r="AA5108" s="775"/>
      <c r="AB5108" s="775"/>
    </row>
    <row r="5109" spans="1:28" s="43" customFormat="1" x14ac:dyDescent="0.2">
      <c r="A5109" s="776"/>
      <c r="B5109" s="780"/>
      <c r="D5109" s="779"/>
      <c r="E5109" s="779"/>
      <c r="F5109" s="778"/>
      <c r="G5109" s="777"/>
      <c r="H5109" s="776"/>
      <c r="I5109" s="776"/>
      <c r="J5109" s="776"/>
      <c r="K5109" s="776"/>
      <c r="L5109" s="776"/>
      <c r="M5109" s="776"/>
      <c r="N5109" s="776"/>
      <c r="O5109" s="776"/>
      <c r="P5109" s="776"/>
      <c r="Q5109" s="776"/>
      <c r="R5109" s="776"/>
      <c r="S5109" s="776"/>
      <c r="T5109" s="776"/>
      <c r="U5109" s="776"/>
      <c r="V5109" s="46"/>
      <c r="W5109" s="46"/>
      <c r="X5109" s="775"/>
      <c r="Y5109" s="775"/>
      <c r="Z5109" s="775"/>
      <c r="AA5109" s="775"/>
      <c r="AB5109" s="775"/>
    </row>
    <row r="5110" spans="1:28" s="43" customFormat="1" x14ac:dyDescent="0.2">
      <c r="A5110" s="776"/>
      <c r="B5110" s="780"/>
      <c r="D5110" s="779"/>
      <c r="E5110" s="779"/>
      <c r="F5110" s="778"/>
      <c r="G5110" s="777"/>
      <c r="H5110" s="776"/>
      <c r="I5110" s="776"/>
      <c r="J5110" s="776"/>
      <c r="K5110" s="776"/>
      <c r="L5110" s="776"/>
      <c r="M5110" s="776"/>
      <c r="N5110" s="776"/>
      <c r="O5110" s="776"/>
      <c r="P5110" s="776"/>
      <c r="Q5110" s="776"/>
      <c r="R5110" s="776"/>
      <c r="S5110" s="776"/>
      <c r="T5110" s="776"/>
      <c r="U5110" s="776"/>
      <c r="V5110" s="46"/>
      <c r="W5110" s="46"/>
      <c r="X5110" s="775"/>
      <c r="Y5110" s="775"/>
      <c r="Z5110" s="775"/>
      <c r="AA5110" s="775"/>
      <c r="AB5110" s="775"/>
    </row>
    <row r="5111" spans="1:28" s="43" customFormat="1" x14ac:dyDescent="0.2">
      <c r="A5111" s="776"/>
      <c r="B5111" s="780"/>
      <c r="D5111" s="779"/>
      <c r="E5111" s="779"/>
      <c r="F5111" s="778"/>
      <c r="G5111" s="777"/>
      <c r="H5111" s="776"/>
      <c r="I5111" s="776"/>
      <c r="J5111" s="776"/>
      <c r="K5111" s="776"/>
      <c r="L5111" s="776"/>
      <c r="M5111" s="776"/>
      <c r="N5111" s="776"/>
      <c r="O5111" s="776"/>
      <c r="P5111" s="776"/>
      <c r="Q5111" s="776"/>
      <c r="R5111" s="776"/>
      <c r="S5111" s="776"/>
      <c r="T5111" s="776"/>
      <c r="U5111" s="776"/>
      <c r="V5111" s="46"/>
      <c r="W5111" s="46"/>
      <c r="X5111" s="775"/>
      <c r="Y5111" s="775"/>
      <c r="Z5111" s="775"/>
      <c r="AA5111" s="775"/>
      <c r="AB5111" s="775"/>
    </row>
    <row r="5112" spans="1:28" s="43" customFormat="1" x14ac:dyDescent="0.2">
      <c r="A5112" s="776"/>
      <c r="B5112" s="780"/>
      <c r="D5112" s="779"/>
      <c r="E5112" s="779"/>
      <c r="F5112" s="778"/>
      <c r="G5112" s="777"/>
      <c r="H5112" s="776"/>
      <c r="I5112" s="776"/>
      <c r="J5112" s="776"/>
      <c r="K5112" s="776"/>
      <c r="L5112" s="776"/>
      <c r="M5112" s="776"/>
      <c r="N5112" s="776"/>
      <c r="O5112" s="776"/>
      <c r="P5112" s="776"/>
      <c r="Q5112" s="776"/>
      <c r="R5112" s="776"/>
      <c r="S5112" s="776"/>
      <c r="T5112" s="776"/>
      <c r="U5112" s="776"/>
      <c r="V5112" s="46"/>
      <c r="W5112" s="46"/>
      <c r="X5112" s="775"/>
      <c r="Y5112" s="775"/>
      <c r="Z5112" s="775"/>
      <c r="AA5112" s="775"/>
      <c r="AB5112" s="775"/>
    </row>
    <row r="5113" spans="1:28" s="43" customFormat="1" x14ac:dyDescent="0.2">
      <c r="A5113" s="776"/>
      <c r="B5113" s="780"/>
      <c r="D5113" s="779"/>
      <c r="E5113" s="779"/>
      <c r="F5113" s="778"/>
      <c r="G5113" s="777"/>
      <c r="H5113" s="776"/>
      <c r="I5113" s="776"/>
      <c r="J5113" s="776"/>
      <c r="K5113" s="776"/>
      <c r="L5113" s="776"/>
      <c r="M5113" s="776"/>
      <c r="N5113" s="776"/>
      <c r="O5113" s="776"/>
      <c r="P5113" s="776"/>
      <c r="Q5113" s="776"/>
      <c r="R5113" s="776"/>
      <c r="S5113" s="776"/>
      <c r="T5113" s="776"/>
      <c r="U5113" s="776"/>
      <c r="V5113" s="46"/>
      <c r="W5113" s="46"/>
      <c r="X5113" s="775"/>
      <c r="Y5113" s="775"/>
      <c r="Z5113" s="775"/>
      <c r="AA5113" s="775"/>
      <c r="AB5113" s="775"/>
    </row>
    <row r="5114" spans="1:28" s="43" customFormat="1" x14ac:dyDescent="0.2">
      <c r="A5114" s="776"/>
      <c r="B5114" s="780"/>
      <c r="D5114" s="779"/>
      <c r="E5114" s="779"/>
      <c r="F5114" s="778"/>
      <c r="G5114" s="777"/>
      <c r="H5114" s="776"/>
      <c r="I5114" s="776"/>
      <c r="J5114" s="776"/>
      <c r="K5114" s="776"/>
      <c r="L5114" s="776"/>
      <c r="M5114" s="776"/>
      <c r="N5114" s="776"/>
      <c r="O5114" s="776"/>
      <c r="P5114" s="776"/>
      <c r="Q5114" s="776"/>
      <c r="R5114" s="776"/>
      <c r="S5114" s="776"/>
      <c r="T5114" s="776"/>
      <c r="U5114" s="776"/>
      <c r="V5114" s="46"/>
      <c r="W5114" s="46"/>
      <c r="X5114" s="775"/>
      <c r="Y5114" s="775"/>
      <c r="Z5114" s="775"/>
      <c r="AA5114" s="775"/>
      <c r="AB5114" s="775"/>
    </row>
    <row r="5115" spans="1:28" s="43" customFormat="1" x14ac:dyDescent="0.2">
      <c r="A5115" s="776"/>
      <c r="B5115" s="780"/>
      <c r="D5115" s="779"/>
      <c r="E5115" s="779"/>
      <c r="F5115" s="778"/>
      <c r="G5115" s="777"/>
      <c r="H5115" s="776"/>
      <c r="I5115" s="776"/>
      <c r="J5115" s="776"/>
      <c r="K5115" s="776"/>
      <c r="L5115" s="776"/>
      <c r="M5115" s="776"/>
      <c r="N5115" s="776"/>
      <c r="O5115" s="776"/>
      <c r="P5115" s="776"/>
      <c r="Q5115" s="776"/>
      <c r="R5115" s="776"/>
      <c r="S5115" s="776"/>
      <c r="T5115" s="776"/>
      <c r="U5115" s="776"/>
      <c r="V5115" s="46"/>
      <c r="W5115" s="46"/>
      <c r="X5115" s="775"/>
      <c r="Y5115" s="775"/>
      <c r="Z5115" s="775"/>
      <c r="AA5115" s="775"/>
      <c r="AB5115" s="775"/>
    </row>
    <row r="5116" spans="1:28" s="43" customFormat="1" x14ac:dyDescent="0.2">
      <c r="A5116" s="776"/>
      <c r="B5116" s="780"/>
      <c r="D5116" s="779"/>
      <c r="E5116" s="779"/>
      <c r="F5116" s="778"/>
      <c r="G5116" s="777"/>
      <c r="H5116" s="776"/>
      <c r="I5116" s="776"/>
      <c r="J5116" s="776"/>
      <c r="K5116" s="776"/>
      <c r="L5116" s="776"/>
      <c r="M5116" s="776"/>
      <c r="N5116" s="776"/>
      <c r="O5116" s="776"/>
      <c r="P5116" s="776"/>
      <c r="Q5116" s="776"/>
      <c r="R5116" s="776"/>
      <c r="S5116" s="776"/>
      <c r="T5116" s="776"/>
      <c r="U5116" s="776"/>
      <c r="V5116" s="46"/>
      <c r="W5116" s="46"/>
      <c r="X5116" s="775"/>
      <c r="Y5116" s="775"/>
      <c r="Z5116" s="775"/>
      <c r="AA5116" s="775"/>
      <c r="AB5116" s="775"/>
    </row>
    <row r="5117" spans="1:28" s="43" customFormat="1" x14ac:dyDescent="0.2">
      <c r="A5117" s="776"/>
      <c r="B5117" s="780"/>
      <c r="D5117" s="779"/>
      <c r="E5117" s="779"/>
      <c r="F5117" s="778"/>
      <c r="G5117" s="777"/>
      <c r="H5117" s="776"/>
      <c r="I5117" s="776"/>
      <c r="J5117" s="776"/>
      <c r="K5117" s="776"/>
      <c r="L5117" s="776"/>
      <c r="M5117" s="776"/>
      <c r="N5117" s="776"/>
      <c r="O5117" s="776"/>
      <c r="P5117" s="776"/>
      <c r="Q5117" s="776"/>
      <c r="R5117" s="776"/>
      <c r="S5117" s="776"/>
      <c r="T5117" s="776"/>
      <c r="U5117" s="776"/>
      <c r="V5117" s="46"/>
      <c r="W5117" s="46"/>
      <c r="X5117" s="775"/>
      <c r="Y5117" s="775"/>
      <c r="Z5117" s="775"/>
      <c r="AA5117" s="775"/>
      <c r="AB5117" s="775"/>
    </row>
    <row r="5118" spans="1:28" s="43" customFormat="1" x14ac:dyDescent="0.2">
      <c r="A5118" s="776"/>
      <c r="B5118" s="780"/>
      <c r="D5118" s="779"/>
      <c r="E5118" s="779"/>
      <c r="F5118" s="778"/>
      <c r="G5118" s="777"/>
      <c r="H5118" s="776"/>
      <c r="I5118" s="776"/>
      <c r="J5118" s="776"/>
      <c r="K5118" s="776"/>
      <c r="L5118" s="776"/>
      <c r="M5118" s="776"/>
      <c r="N5118" s="776"/>
      <c r="O5118" s="776"/>
      <c r="P5118" s="776"/>
      <c r="Q5118" s="776"/>
      <c r="R5118" s="776"/>
      <c r="S5118" s="776"/>
      <c r="T5118" s="776"/>
      <c r="U5118" s="776"/>
      <c r="V5118" s="46"/>
      <c r="W5118" s="46"/>
      <c r="X5118" s="775"/>
      <c r="Y5118" s="775"/>
      <c r="Z5118" s="775"/>
      <c r="AA5118" s="775"/>
      <c r="AB5118" s="775"/>
    </row>
    <row r="5119" spans="1:28" s="43" customFormat="1" x14ac:dyDescent="0.2">
      <c r="A5119" s="776"/>
      <c r="B5119" s="780"/>
      <c r="D5119" s="779"/>
      <c r="E5119" s="779"/>
      <c r="F5119" s="778"/>
      <c r="G5119" s="777"/>
      <c r="H5119" s="776"/>
      <c r="I5119" s="776"/>
      <c r="J5119" s="776"/>
      <c r="K5119" s="776"/>
      <c r="L5119" s="776"/>
      <c r="M5119" s="776"/>
      <c r="N5119" s="776"/>
      <c r="O5119" s="776"/>
      <c r="P5119" s="776"/>
      <c r="Q5119" s="776"/>
      <c r="R5119" s="776"/>
      <c r="S5119" s="776"/>
      <c r="T5119" s="776"/>
      <c r="U5119" s="776"/>
      <c r="V5119" s="46"/>
      <c r="W5119" s="46"/>
      <c r="X5119" s="775"/>
      <c r="Y5119" s="775"/>
      <c r="Z5119" s="775"/>
      <c r="AA5119" s="775"/>
      <c r="AB5119" s="775"/>
    </row>
    <row r="5120" spans="1:28" s="43" customFormat="1" x14ac:dyDescent="0.2">
      <c r="A5120" s="776"/>
      <c r="B5120" s="780"/>
      <c r="D5120" s="779"/>
      <c r="E5120" s="779"/>
      <c r="F5120" s="778"/>
      <c r="G5120" s="777"/>
      <c r="H5120" s="776"/>
      <c r="I5120" s="776"/>
      <c r="J5120" s="776"/>
      <c r="K5120" s="776"/>
      <c r="L5120" s="776"/>
      <c r="M5120" s="776"/>
      <c r="N5120" s="776"/>
      <c r="O5120" s="776"/>
      <c r="P5120" s="776"/>
      <c r="Q5120" s="776"/>
      <c r="R5120" s="776"/>
      <c r="S5120" s="776"/>
      <c r="T5120" s="776"/>
      <c r="U5120" s="776"/>
      <c r="V5120" s="46"/>
      <c r="W5120" s="46"/>
      <c r="X5120" s="775"/>
      <c r="Y5120" s="775"/>
      <c r="Z5120" s="775"/>
      <c r="AA5120" s="775"/>
      <c r="AB5120" s="775"/>
    </row>
    <row r="5121" spans="1:28" s="43" customFormat="1" x14ac:dyDescent="0.2">
      <c r="A5121" s="776"/>
      <c r="B5121" s="780"/>
      <c r="D5121" s="779"/>
      <c r="E5121" s="779"/>
      <c r="F5121" s="778"/>
      <c r="G5121" s="777"/>
      <c r="H5121" s="776"/>
      <c r="I5121" s="776"/>
      <c r="J5121" s="776"/>
      <c r="K5121" s="776"/>
      <c r="L5121" s="776"/>
      <c r="M5121" s="776"/>
      <c r="N5121" s="776"/>
      <c r="O5121" s="776"/>
      <c r="P5121" s="776"/>
      <c r="Q5121" s="776"/>
      <c r="R5121" s="776"/>
      <c r="S5121" s="776"/>
      <c r="T5121" s="776"/>
      <c r="U5121" s="776"/>
      <c r="V5121" s="46"/>
      <c r="W5121" s="46"/>
      <c r="X5121" s="775"/>
      <c r="Y5121" s="775"/>
      <c r="Z5121" s="775"/>
      <c r="AA5121" s="775"/>
      <c r="AB5121" s="775"/>
    </row>
    <row r="5122" spans="1:28" s="43" customFormat="1" x14ac:dyDescent="0.2">
      <c r="A5122" s="776"/>
      <c r="B5122" s="780"/>
      <c r="D5122" s="779"/>
      <c r="E5122" s="779"/>
      <c r="F5122" s="778"/>
      <c r="G5122" s="777"/>
      <c r="H5122" s="776"/>
      <c r="I5122" s="776"/>
      <c r="J5122" s="776"/>
      <c r="K5122" s="776"/>
      <c r="L5122" s="776"/>
      <c r="M5122" s="776"/>
      <c r="N5122" s="776"/>
      <c r="O5122" s="776"/>
      <c r="P5122" s="776"/>
      <c r="Q5122" s="776"/>
      <c r="R5122" s="776"/>
      <c r="S5122" s="776"/>
      <c r="T5122" s="776"/>
      <c r="U5122" s="776"/>
      <c r="V5122" s="46"/>
      <c r="W5122" s="46"/>
      <c r="X5122" s="775"/>
      <c r="Y5122" s="775"/>
      <c r="Z5122" s="775"/>
      <c r="AA5122" s="775"/>
      <c r="AB5122" s="775"/>
    </row>
    <row r="5123" spans="1:28" s="43" customFormat="1" x14ac:dyDescent="0.2">
      <c r="A5123" s="776"/>
      <c r="B5123" s="780"/>
      <c r="D5123" s="779"/>
      <c r="E5123" s="779"/>
      <c r="F5123" s="778"/>
      <c r="G5123" s="777"/>
      <c r="H5123" s="776"/>
      <c r="I5123" s="776"/>
      <c r="J5123" s="776"/>
      <c r="K5123" s="776"/>
      <c r="L5123" s="776"/>
      <c r="M5123" s="776"/>
      <c r="N5123" s="776"/>
      <c r="O5123" s="776"/>
      <c r="P5123" s="776"/>
      <c r="Q5123" s="776"/>
      <c r="R5123" s="776"/>
      <c r="S5123" s="776"/>
      <c r="T5123" s="776"/>
      <c r="U5123" s="776"/>
      <c r="V5123" s="46"/>
      <c r="W5123" s="46"/>
      <c r="X5123" s="775"/>
      <c r="Y5123" s="775"/>
      <c r="Z5123" s="775"/>
      <c r="AA5123" s="775"/>
      <c r="AB5123" s="775"/>
    </row>
    <row r="5124" spans="1:28" s="43" customFormat="1" x14ac:dyDescent="0.2">
      <c r="A5124" s="776"/>
      <c r="B5124" s="780"/>
      <c r="D5124" s="779"/>
      <c r="E5124" s="779"/>
      <c r="F5124" s="778"/>
      <c r="G5124" s="777"/>
      <c r="H5124" s="776"/>
      <c r="I5124" s="776"/>
      <c r="J5124" s="776"/>
      <c r="K5124" s="776"/>
      <c r="L5124" s="776"/>
      <c r="M5124" s="776"/>
      <c r="N5124" s="776"/>
      <c r="O5124" s="776"/>
      <c r="P5124" s="776"/>
      <c r="Q5124" s="776"/>
      <c r="R5124" s="776"/>
      <c r="S5124" s="776"/>
      <c r="T5124" s="776"/>
      <c r="U5124" s="776"/>
      <c r="V5124" s="46"/>
      <c r="W5124" s="46"/>
      <c r="X5124" s="775"/>
      <c r="Y5124" s="775"/>
      <c r="Z5124" s="775"/>
      <c r="AA5124" s="775"/>
      <c r="AB5124" s="775"/>
    </row>
    <row r="5125" spans="1:28" s="43" customFormat="1" x14ac:dyDescent="0.2">
      <c r="A5125" s="776"/>
      <c r="B5125" s="780"/>
      <c r="D5125" s="779"/>
      <c r="E5125" s="779"/>
      <c r="F5125" s="778"/>
      <c r="G5125" s="777"/>
      <c r="H5125" s="776"/>
      <c r="I5125" s="776"/>
      <c r="J5125" s="776"/>
      <c r="K5125" s="776"/>
      <c r="L5125" s="776"/>
      <c r="M5125" s="776"/>
      <c r="N5125" s="776"/>
      <c r="O5125" s="776"/>
      <c r="P5125" s="776"/>
      <c r="Q5125" s="776"/>
      <c r="R5125" s="776"/>
      <c r="S5125" s="776"/>
      <c r="T5125" s="776"/>
      <c r="U5125" s="776"/>
      <c r="V5125" s="46"/>
      <c r="W5125" s="46"/>
      <c r="X5125" s="775"/>
      <c r="Y5125" s="775"/>
      <c r="Z5125" s="775"/>
      <c r="AA5125" s="775"/>
      <c r="AB5125" s="775"/>
    </row>
    <row r="5126" spans="1:28" s="43" customFormat="1" x14ac:dyDescent="0.2">
      <c r="A5126" s="776"/>
      <c r="B5126" s="780"/>
      <c r="D5126" s="779"/>
      <c r="E5126" s="779"/>
      <c r="F5126" s="778"/>
      <c r="G5126" s="777"/>
      <c r="H5126" s="776"/>
      <c r="I5126" s="776"/>
      <c r="J5126" s="776"/>
      <c r="K5126" s="776"/>
      <c r="L5126" s="776"/>
      <c r="M5126" s="776"/>
      <c r="N5126" s="776"/>
      <c r="O5126" s="776"/>
      <c r="P5126" s="776"/>
      <c r="Q5126" s="776"/>
      <c r="R5126" s="776"/>
      <c r="S5126" s="776"/>
      <c r="T5126" s="776"/>
      <c r="U5126" s="776"/>
      <c r="V5126" s="46"/>
      <c r="W5126" s="46"/>
      <c r="X5126" s="775"/>
      <c r="Y5126" s="775"/>
      <c r="Z5126" s="775"/>
      <c r="AA5126" s="775"/>
      <c r="AB5126" s="775"/>
    </row>
    <row r="5127" spans="1:28" s="43" customFormat="1" x14ac:dyDescent="0.2">
      <c r="A5127" s="776"/>
      <c r="B5127" s="780"/>
      <c r="D5127" s="779"/>
      <c r="E5127" s="779"/>
      <c r="F5127" s="778"/>
      <c r="G5127" s="777"/>
      <c r="H5127" s="776"/>
      <c r="I5127" s="776"/>
      <c r="J5127" s="776"/>
      <c r="K5127" s="776"/>
      <c r="L5127" s="776"/>
      <c r="M5127" s="776"/>
      <c r="N5127" s="776"/>
      <c r="O5127" s="776"/>
      <c r="P5127" s="776"/>
      <c r="Q5127" s="776"/>
      <c r="R5127" s="776"/>
      <c r="S5127" s="776"/>
      <c r="T5127" s="776"/>
      <c r="U5127" s="776"/>
      <c r="V5127" s="46"/>
      <c r="W5127" s="46"/>
      <c r="X5127" s="775"/>
      <c r="Y5127" s="775"/>
      <c r="Z5127" s="775"/>
      <c r="AA5127" s="775"/>
      <c r="AB5127" s="775"/>
    </row>
    <row r="5128" spans="1:28" s="43" customFormat="1" x14ac:dyDescent="0.2">
      <c r="A5128" s="776"/>
      <c r="B5128" s="780"/>
      <c r="D5128" s="779"/>
      <c r="E5128" s="779"/>
      <c r="F5128" s="778"/>
      <c r="G5128" s="777"/>
      <c r="H5128" s="776"/>
      <c r="I5128" s="776"/>
      <c r="J5128" s="776"/>
      <c r="K5128" s="776"/>
      <c r="L5128" s="776"/>
      <c r="M5128" s="776"/>
      <c r="N5128" s="776"/>
      <c r="O5128" s="776"/>
      <c r="P5128" s="776"/>
      <c r="Q5128" s="776"/>
      <c r="R5128" s="776"/>
      <c r="S5128" s="776"/>
      <c r="T5128" s="776"/>
      <c r="U5128" s="776"/>
      <c r="V5128" s="46"/>
      <c r="W5128" s="46"/>
      <c r="X5128" s="775"/>
      <c r="Y5128" s="775"/>
      <c r="Z5128" s="775"/>
      <c r="AA5128" s="775"/>
      <c r="AB5128" s="775"/>
    </row>
    <row r="5129" spans="1:28" s="43" customFormat="1" x14ac:dyDescent="0.2">
      <c r="A5129" s="776"/>
      <c r="B5129" s="780"/>
      <c r="D5129" s="779"/>
      <c r="E5129" s="779"/>
      <c r="F5129" s="778"/>
      <c r="G5129" s="777"/>
      <c r="H5129" s="776"/>
      <c r="I5129" s="776"/>
      <c r="J5129" s="776"/>
      <c r="K5129" s="776"/>
      <c r="L5129" s="776"/>
      <c r="M5129" s="776"/>
      <c r="N5129" s="776"/>
      <c r="O5129" s="776"/>
      <c r="P5129" s="776"/>
      <c r="Q5129" s="776"/>
      <c r="R5129" s="776"/>
      <c r="S5129" s="776"/>
      <c r="T5129" s="776"/>
      <c r="U5129" s="776"/>
      <c r="V5129" s="46"/>
      <c r="W5129" s="46"/>
      <c r="X5129" s="775"/>
      <c r="Y5129" s="775"/>
      <c r="Z5129" s="775"/>
      <c r="AA5129" s="775"/>
      <c r="AB5129" s="775"/>
    </row>
    <row r="5130" spans="1:28" s="43" customFormat="1" x14ac:dyDescent="0.2">
      <c r="A5130" s="776"/>
      <c r="B5130" s="780"/>
      <c r="D5130" s="779"/>
      <c r="E5130" s="779"/>
      <c r="F5130" s="778"/>
      <c r="G5130" s="777"/>
      <c r="H5130" s="776"/>
      <c r="I5130" s="776"/>
      <c r="J5130" s="776"/>
      <c r="K5130" s="776"/>
      <c r="L5130" s="776"/>
      <c r="M5130" s="776"/>
      <c r="N5130" s="776"/>
      <c r="O5130" s="776"/>
      <c r="P5130" s="776"/>
      <c r="Q5130" s="776"/>
      <c r="R5130" s="776"/>
      <c r="S5130" s="776"/>
      <c r="T5130" s="776"/>
      <c r="U5130" s="776"/>
      <c r="V5130" s="46"/>
      <c r="W5130" s="46"/>
      <c r="X5130" s="775"/>
      <c r="Y5130" s="775"/>
      <c r="Z5130" s="775"/>
      <c r="AA5130" s="775"/>
      <c r="AB5130" s="775"/>
    </row>
    <row r="5131" spans="1:28" s="43" customFormat="1" x14ac:dyDescent="0.2">
      <c r="A5131" s="776"/>
      <c r="B5131" s="780"/>
      <c r="D5131" s="779"/>
      <c r="E5131" s="779"/>
      <c r="F5131" s="778"/>
      <c r="G5131" s="777"/>
      <c r="H5131" s="776"/>
      <c r="I5131" s="776"/>
      <c r="J5131" s="776"/>
      <c r="K5131" s="776"/>
      <c r="L5131" s="776"/>
      <c r="M5131" s="776"/>
      <c r="N5131" s="776"/>
      <c r="O5131" s="776"/>
      <c r="P5131" s="776"/>
      <c r="Q5131" s="776"/>
      <c r="R5131" s="776"/>
      <c r="S5131" s="776"/>
      <c r="T5131" s="776"/>
      <c r="U5131" s="776"/>
      <c r="V5131" s="46"/>
      <c r="W5131" s="46"/>
      <c r="X5131" s="775"/>
      <c r="Y5131" s="775"/>
      <c r="Z5131" s="775"/>
      <c r="AA5131" s="775"/>
      <c r="AB5131" s="775"/>
    </row>
    <row r="5132" spans="1:28" s="43" customFormat="1" x14ac:dyDescent="0.2">
      <c r="A5132" s="776"/>
      <c r="B5132" s="780"/>
      <c r="D5132" s="779"/>
      <c r="E5132" s="779"/>
      <c r="F5132" s="778"/>
      <c r="G5132" s="777"/>
      <c r="H5132" s="776"/>
      <c r="I5132" s="776"/>
      <c r="J5132" s="776"/>
      <c r="K5132" s="776"/>
      <c r="L5132" s="776"/>
      <c r="M5132" s="776"/>
      <c r="N5132" s="776"/>
      <c r="O5132" s="776"/>
      <c r="P5132" s="776"/>
      <c r="Q5132" s="776"/>
      <c r="R5132" s="776"/>
      <c r="S5132" s="776"/>
      <c r="T5132" s="776"/>
      <c r="U5132" s="776"/>
      <c r="V5132" s="46"/>
      <c r="W5132" s="46"/>
      <c r="X5132" s="775"/>
      <c r="Y5132" s="775"/>
      <c r="Z5132" s="775"/>
      <c r="AA5132" s="775"/>
      <c r="AB5132" s="775"/>
    </row>
    <row r="5133" spans="1:28" s="43" customFormat="1" x14ac:dyDescent="0.2">
      <c r="A5133" s="776"/>
      <c r="B5133" s="780"/>
      <c r="D5133" s="779"/>
      <c r="E5133" s="779"/>
      <c r="F5133" s="778"/>
      <c r="G5133" s="777"/>
      <c r="H5133" s="776"/>
      <c r="I5133" s="776"/>
      <c r="J5133" s="776"/>
      <c r="K5133" s="776"/>
      <c r="L5133" s="776"/>
      <c r="M5133" s="776"/>
      <c r="N5133" s="776"/>
      <c r="O5133" s="776"/>
      <c r="P5133" s="776"/>
      <c r="Q5133" s="776"/>
      <c r="R5133" s="776"/>
      <c r="S5133" s="776"/>
      <c r="T5133" s="776"/>
      <c r="U5133" s="776"/>
      <c r="V5133" s="46"/>
      <c r="W5133" s="46"/>
      <c r="X5133" s="775"/>
      <c r="Y5133" s="775"/>
      <c r="Z5133" s="775"/>
      <c r="AA5133" s="775"/>
      <c r="AB5133" s="775"/>
    </row>
    <row r="5134" spans="1:28" s="43" customFormat="1" x14ac:dyDescent="0.2">
      <c r="A5134" s="776"/>
      <c r="B5134" s="780"/>
      <c r="D5134" s="779"/>
      <c r="E5134" s="779"/>
      <c r="F5134" s="778"/>
      <c r="G5134" s="777"/>
      <c r="H5134" s="776"/>
      <c r="I5134" s="776"/>
      <c r="J5134" s="776"/>
      <c r="K5134" s="776"/>
      <c r="L5134" s="776"/>
      <c r="M5134" s="776"/>
      <c r="N5134" s="776"/>
      <c r="O5134" s="776"/>
      <c r="P5134" s="776"/>
      <c r="Q5134" s="776"/>
      <c r="R5134" s="776"/>
      <c r="S5134" s="776"/>
      <c r="T5134" s="776"/>
      <c r="U5134" s="776"/>
      <c r="V5134" s="46"/>
      <c r="W5134" s="46"/>
      <c r="X5134" s="775"/>
      <c r="Y5134" s="775"/>
      <c r="Z5134" s="775"/>
      <c r="AA5134" s="775"/>
      <c r="AB5134" s="775"/>
    </row>
    <row r="5135" spans="1:28" s="43" customFormat="1" x14ac:dyDescent="0.2">
      <c r="A5135" s="776"/>
      <c r="B5135" s="780"/>
      <c r="D5135" s="779"/>
      <c r="E5135" s="779"/>
      <c r="F5135" s="778"/>
      <c r="G5135" s="777"/>
      <c r="H5135" s="776"/>
      <c r="I5135" s="776"/>
      <c r="J5135" s="776"/>
      <c r="K5135" s="776"/>
      <c r="L5135" s="776"/>
      <c r="M5135" s="776"/>
      <c r="N5135" s="776"/>
      <c r="O5135" s="776"/>
      <c r="P5135" s="776"/>
      <c r="Q5135" s="776"/>
      <c r="R5135" s="776"/>
      <c r="S5135" s="776"/>
      <c r="T5135" s="776"/>
      <c r="U5135" s="776"/>
      <c r="V5135" s="46"/>
      <c r="W5135" s="46"/>
      <c r="X5135" s="775"/>
      <c r="Y5135" s="775"/>
      <c r="Z5135" s="775"/>
      <c r="AA5135" s="775"/>
      <c r="AB5135" s="775"/>
    </row>
    <row r="5136" spans="1:28" s="43" customFormat="1" x14ac:dyDescent="0.2">
      <c r="A5136" s="776"/>
      <c r="B5136" s="780"/>
      <c r="D5136" s="779"/>
      <c r="E5136" s="779"/>
      <c r="F5136" s="778"/>
      <c r="G5136" s="777"/>
      <c r="H5136" s="776"/>
      <c r="I5136" s="776"/>
      <c r="J5136" s="776"/>
      <c r="K5136" s="776"/>
      <c r="L5136" s="776"/>
      <c r="M5136" s="776"/>
      <c r="N5136" s="776"/>
      <c r="O5136" s="776"/>
      <c r="P5136" s="776"/>
      <c r="Q5136" s="776"/>
      <c r="R5136" s="776"/>
      <c r="S5136" s="776"/>
      <c r="T5136" s="776"/>
      <c r="U5136" s="776"/>
      <c r="V5136" s="46"/>
      <c r="W5136" s="46"/>
      <c r="X5136" s="775"/>
      <c r="Y5136" s="775"/>
      <c r="Z5136" s="775"/>
      <c r="AA5136" s="775"/>
      <c r="AB5136" s="775"/>
    </row>
    <row r="5137" spans="1:28" s="43" customFormat="1" x14ac:dyDescent="0.2">
      <c r="A5137" s="776"/>
      <c r="B5137" s="780"/>
      <c r="D5137" s="779"/>
      <c r="E5137" s="779"/>
      <c r="F5137" s="778"/>
      <c r="G5137" s="777"/>
      <c r="H5137" s="776"/>
      <c r="I5137" s="776"/>
      <c r="J5137" s="776"/>
      <c r="K5137" s="776"/>
      <c r="L5137" s="776"/>
      <c r="M5137" s="776"/>
      <c r="N5137" s="776"/>
      <c r="O5137" s="776"/>
      <c r="P5137" s="776"/>
      <c r="Q5137" s="776"/>
      <c r="R5137" s="776"/>
      <c r="S5137" s="776"/>
      <c r="T5137" s="776"/>
      <c r="U5137" s="776"/>
      <c r="V5137" s="46"/>
      <c r="W5137" s="46"/>
      <c r="X5137" s="775"/>
      <c r="Y5137" s="775"/>
      <c r="Z5137" s="775"/>
      <c r="AA5137" s="775"/>
      <c r="AB5137" s="775"/>
    </row>
    <row r="5138" spans="1:28" s="43" customFormat="1" x14ac:dyDescent="0.2">
      <c r="A5138" s="776"/>
      <c r="B5138" s="780"/>
      <c r="D5138" s="779"/>
      <c r="E5138" s="779"/>
      <c r="F5138" s="778"/>
      <c r="G5138" s="777"/>
      <c r="H5138" s="776"/>
      <c r="I5138" s="776"/>
      <c r="J5138" s="776"/>
      <c r="K5138" s="776"/>
      <c r="L5138" s="776"/>
      <c r="M5138" s="776"/>
      <c r="N5138" s="776"/>
      <c r="O5138" s="776"/>
      <c r="P5138" s="776"/>
      <c r="Q5138" s="776"/>
      <c r="R5138" s="776"/>
      <c r="S5138" s="776"/>
      <c r="T5138" s="776"/>
      <c r="U5138" s="776"/>
      <c r="V5138" s="46"/>
      <c r="W5138" s="46"/>
      <c r="X5138" s="775"/>
      <c r="Y5138" s="775"/>
      <c r="Z5138" s="775"/>
      <c r="AA5138" s="775"/>
      <c r="AB5138" s="775"/>
    </row>
    <row r="5139" spans="1:28" s="43" customFormat="1" x14ac:dyDescent="0.2">
      <c r="A5139" s="776"/>
      <c r="B5139" s="780"/>
      <c r="D5139" s="779"/>
      <c r="E5139" s="779"/>
      <c r="F5139" s="778"/>
      <c r="G5139" s="777"/>
      <c r="H5139" s="776"/>
      <c r="I5139" s="776"/>
      <c r="J5139" s="776"/>
      <c r="K5139" s="776"/>
      <c r="L5139" s="776"/>
      <c r="M5139" s="776"/>
      <c r="N5139" s="776"/>
      <c r="O5139" s="776"/>
      <c r="P5139" s="776"/>
      <c r="Q5139" s="776"/>
      <c r="R5139" s="776"/>
      <c r="S5139" s="776"/>
      <c r="T5139" s="776"/>
      <c r="U5139" s="776"/>
      <c r="V5139" s="46"/>
      <c r="W5139" s="46"/>
      <c r="X5139" s="775"/>
      <c r="Y5139" s="775"/>
      <c r="Z5139" s="775"/>
      <c r="AA5139" s="775"/>
      <c r="AB5139" s="775"/>
    </row>
    <row r="5140" spans="1:28" s="43" customFormat="1" x14ac:dyDescent="0.2">
      <c r="A5140" s="776"/>
      <c r="B5140" s="780"/>
      <c r="D5140" s="779"/>
      <c r="E5140" s="779"/>
      <c r="F5140" s="778"/>
      <c r="G5140" s="777"/>
      <c r="H5140" s="776"/>
      <c r="I5140" s="776"/>
      <c r="J5140" s="776"/>
      <c r="K5140" s="776"/>
      <c r="L5140" s="776"/>
      <c r="M5140" s="776"/>
      <c r="N5140" s="776"/>
      <c r="O5140" s="776"/>
      <c r="P5140" s="776"/>
      <c r="Q5140" s="776"/>
      <c r="R5140" s="776"/>
      <c r="S5140" s="776"/>
      <c r="T5140" s="776"/>
      <c r="U5140" s="776"/>
      <c r="V5140" s="46"/>
      <c r="W5140" s="46"/>
      <c r="X5140" s="775"/>
      <c r="Y5140" s="775"/>
      <c r="Z5140" s="775"/>
      <c r="AA5140" s="775"/>
      <c r="AB5140" s="775"/>
    </row>
    <row r="5141" spans="1:28" s="43" customFormat="1" x14ac:dyDescent="0.2">
      <c r="A5141" s="776"/>
      <c r="B5141" s="780"/>
      <c r="D5141" s="779"/>
      <c r="E5141" s="779"/>
      <c r="F5141" s="778"/>
      <c r="G5141" s="777"/>
      <c r="H5141" s="776"/>
      <c r="I5141" s="776"/>
      <c r="J5141" s="776"/>
      <c r="K5141" s="776"/>
      <c r="L5141" s="776"/>
      <c r="M5141" s="776"/>
      <c r="N5141" s="776"/>
      <c r="O5141" s="776"/>
      <c r="P5141" s="776"/>
      <c r="Q5141" s="776"/>
      <c r="R5141" s="776"/>
      <c r="S5141" s="776"/>
      <c r="T5141" s="776"/>
      <c r="U5141" s="776"/>
      <c r="V5141" s="46"/>
      <c r="W5141" s="46"/>
      <c r="X5141" s="775"/>
      <c r="Y5141" s="775"/>
      <c r="Z5141" s="775"/>
      <c r="AA5141" s="775"/>
      <c r="AB5141" s="775"/>
    </row>
    <row r="5142" spans="1:28" s="43" customFormat="1" x14ac:dyDescent="0.2">
      <c r="A5142" s="776"/>
      <c r="B5142" s="780"/>
      <c r="D5142" s="779"/>
      <c r="E5142" s="779"/>
      <c r="F5142" s="778"/>
      <c r="G5142" s="777"/>
      <c r="H5142" s="776"/>
      <c r="I5142" s="776"/>
      <c r="J5142" s="776"/>
      <c r="K5142" s="776"/>
      <c r="L5142" s="776"/>
      <c r="M5142" s="776"/>
      <c r="N5142" s="776"/>
      <c r="O5142" s="776"/>
      <c r="P5142" s="776"/>
      <c r="Q5142" s="776"/>
      <c r="R5142" s="776"/>
      <c r="S5142" s="776"/>
      <c r="T5142" s="776"/>
      <c r="U5142" s="776"/>
      <c r="V5142" s="46"/>
      <c r="W5142" s="46"/>
      <c r="X5142" s="775"/>
      <c r="Y5142" s="775"/>
      <c r="Z5142" s="775"/>
      <c r="AA5142" s="775"/>
      <c r="AB5142" s="775"/>
    </row>
    <row r="5143" spans="1:28" s="43" customFormat="1" x14ac:dyDescent="0.2">
      <c r="A5143" s="776"/>
      <c r="B5143" s="780"/>
      <c r="D5143" s="779"/>
      <c r="E5143" s="779"/>
      <c r="F5143" s="778"/>
      <c r="G5143" s="777"/>
      <c r="H5143" s="776"/>
      <c r="I5143" s="776"/>
      <c r="J5143" s="776"/>
      <c r="K5143" s="776"/>
      <c r="L5143" s="776"/>
      <c r="M5143" s="776"/>
      <c r="N5143" s="776"/>
      <c r="O5143" s="776"/>
      <c r="P5143" s="776"/>
      <c r="Q5143" s="776"/>
      <c r="R5143" s="776"/>
      <c r="S5143" s="776"/>
      <c r="T5143" s="776"/>
      <c r="U5143" s="776"/>
      <c r="V5143" s="46"/>
      <c r="W5143" s="46"/>
      <c r="X5143" s="775"/>
      <c r="Y5143" s="775"/>
      <c r="Z5143" s="775"/>
      <c r="AA5143" s="775"/>
      <c r="AB5143" s="775"/>
    </row>
    <row r="5144" spans="1:28" s="43" customFormat="1" x14ac:dyDescent="0.2">
      <c r="A5144" s="776"/>
      <c r="B5144" s="780"/>
      <c r="D5144" s="779"/>
      <c r="E5144" s="779"/>
      <c r="F5144" s="778"/>
      <c r="G5144" s="777"/>
      <c r="H5144" s="776"/>
      <c r="I5144" s="776"/>
      <c r="J5144" s="776"/>
      <c r="K5144" s="776"/>
      <c r="L5144" s="776"/>
      <c r="M5144" s="776"/>
      <c r="N5144" s="776"/>
      <c r="O5144" s="776"/>
      <c r="P5144" s="776"/>
      <c r="Q5144" s="776"/>
      <c r="R5144" s="776"/>
      <c r="S5144" s="776"/>
      <c r="T5144" s="776"/>
      <c r="U5144" s="776"/>
      <c r="V5144" s="46"/>
      <c r="W5144" s="46"/>
      <c r="X5144" s="775"/>
      <c r="Y5144" s="775"/>
      <c r="Z5144" s="775"/>
      <c r="AA5144" s="775"/>
      <c r="AB5144" s="775"/>
    </row>
    <row r="5145" spans="1:28" s="43" customFormat="1" x14ac:dyDescent="0.2">
      <c r="A5145" s="776"/>
      <c r="B5145" s="780"/>
      <c r="D5145" s="779"/>
      <c r="E5145" s="779"/>
      <c r="F5145" s="778"/>
      <c r="G5145" s="777"/>
      <c r="H5145" s="776"/>
      <c r="I5145" s="776"/>
      <c r="J5145" s="776"/>
      <c r="K5145" s="776"/>
      <c r="L5145" s="776"/>
      <c r="M5145" s="776"/>
      <c r="N5145" s="776"/>
      <c r="O5145" s="776"/>
      <c r="P5145" s="776"/>
      <c r="Q5145" s="776"/>
      <c r="R5145" s="776"/>
      <c r="S5145" s="776"/>
      <c r="T5145" s="776"/>
      <c r="U5145" s="776"/>
      <c r="V5145" s="46"/>
      <c r="W5145" s="46"/>
      <c r="X5145" s="775"/>
      <c r="Y5145" s="775"/>
      <c r="Z5145" s="775"/>
      <c r="AA5145" s="775"/>
      <c r="AB5145" s="775"/>
    </row>
    <row r="5146" spans="1:28" s="43" customFormat="1" x14ac:dyDescent="0.2">
      <c r="A5146" s="776"/>
      <c r="B5146" s="780"/>
      <c r="D5146" s="779"/>
      <c r="E5146" s="779"/>
      <c r="F5146" s="778"/>
      <c r="G5146" s="777"/>
      <c r="H5146" s="776"/>
      <c r="I5146" s="776"/>
      <c r="J5146" s="776"/>
      <c r="K5146" s="776"/>
      <c r="L5146" s="776"/>
      <c r="M5146" s="776"/>
      <c r="N5146" s="776"/>
      <c r="O5146" s="776"/>
      <c r="P5146" s="776"/>
      <c r="Q5146" s="776"/>
      <c r="R5146" s="776"/>
      <c r="S5146" s="776"/>
      <c r="T5146" s="776"/>
      <c r="U5146" s="776"/>
      <c r="V5146" s="46"/>
      <c r="W5146" s="46"/>
      <c r="X5146" s="775"/>
      <c r="Y5146" s="775"/>
      <c r="Z5146" s="775"/>
      <c r="AA5146" s="775"/>
      <c r="AB5146" s="775"/>
    </row>
    <row r="5147" spans="1:28" s="43" customFormat="1" x14ac:dyDescent="0.2">
      <c r="A5147" s="776"/>
      <c r="B5147" s="780"/>
      <c r="D5147" s="779"/>
      <c r="E5147" s="779"/>
      <c r="F5147" s="778"/>
      <c r="G5147" s="777"/>
      <c r="H5147" s="776"/>
      <c r="I5147" s="776"/>
      <c r="J5147" s="776"/>
      <c r="K5147" s="776"/>
      <c r="L5147" s="776"/>
      <c r="M5147" s="776"/>
      <c r="N5147" s="776"/>
      <c r="O5147" s="776"/>
      <c r="P5147" s="776"/>
      <c r="Q5147" s="776"/>
      <c r="R5147" s="776"/>
      <c r="S5147" s="776"/>
      <c r="T5147" s="776"/>
      <c r="U5147" s="776"/>
      <c r="V5147" s="46"/>
      <c r="W5147" s="46"/>
      <c r="X5147" s="775"/>
      <c r="Y5147" s="775"/>
      <c r="Z5147" s="775"/>
      <c r="AA5147" s="775"/>
      <c r="AB5147" s="775"/>
    </row>
    <row r="5148" spans="1:28" s="43" customFormat="1" x14ac:dyDescent="0.2">
      <c r="A5148" s="776"/>
      <c r="B5148" s="780"/>
      <c r="D5148" s="779"/>
      <c r="E5148" s="779"/>
      <c r="F5148" s="778"/>
      <c r="G5148" s="777"/>
      <c r="H5148" s="776"/>
      <c r="I5148" s="776"/>
      <c r="J5148" s="776"/>
      <c r="K5148" s="776"/>
      <c r="L5148" s="776"/>
      <c r="M5148" s="776"/>
      <c r="N5148" s="776"/>
      <c r="O5148" s="776"/>
      <c r="P5148" s="776"/>
      <c r="Q5148" s="776"/>
      <c r="R5148" s="776"/>
      <c r="S5148" s="776"/>
      <c r="T5148" s="776"/>
      <c r="U5148" s="776"/>
      <c r="V5148" s="46"/>
      <c r="W5148" s="46"/>
      <c r="X5148" s="775"/>
      <c r="Y5148" s="775"/>
      <c r="Z5148" s="775"/>
      <c r="AA5148" s="775"/>
      <c r="AB5148" s="775"/>
    </row>
    <row r="5149" spans="1:28" s="43" customFormat="1" x14ac:dyDescent="0.2">
      <c r="A5149" s="776"/>
      <c r="B5149" s="780"/>
      <c r="D5149" s="779"/>
      <c r="E5149" s="779"/>
      <c r="F5149" s="778"/>
      <c r="G5149" s="777"/>
      <c r="H5149" s="776"/>
      <c r="I5149" s="776"/>
      <c r="J5149" s="776"/>
      <c r="K5149" s="776"/>
      <c r="L5149" s="776"/>
      <c r="M5149" s="776"/>
      <c r="N5149" s="776"/>
      <c r="O5149" s="776"/>
      <c r="P5149" s="776"/>
      <c r="Q5149" s="776"/>
      <c r="R5149" s="776"/>
      <c r="S5149" s="776"/>
      <c r="T5149" s="776"/>
      <c r="U5149" s="776"/>
      <c r="V5149" s="46"/>
      <c r="W5149" s="46"/>
      <c r="X5149" s="775"/>
      <c r="Y5149" s="775"/>
      <c r="Z5149" s="775"/>
      <c r="AA5149" s="775"/>
      <c r="AB5149" s="775"/>
    </row>
    <row r="5150" spans="1:28" s="43" customFormat="1" x14ac:dyDescent="0.2">
      <c r="A5150" s="776"/>
      <c r="B5150" s="780"/>
      <c r="D5150" s="779"/>
      <c r="E5150" s="779"/>
      <c r="F5150" s="778"/>
      <c r="G5150" s="777"/>
      <c r="H5150" s="776"/>
      <c r="I5150" s="776"/>
      <c r="J5150" s="776"/>
      <c r="K5150" s="776"/>
      <c r="L5150" s="776"/>
      <c r="M5150" s="776"/>
      <c r="N5150" s="776"/>
      <c r="O5150" s="776"/>
      <c r="P5150" s="776"/>
      <c r="Q5150" s="776"/>
      <c r="R5150" s="776"/>
      <c r="S5150" s="776"/>
      <c r="T5150" s="776"/>
      <c r="U5150" s="776"/>
      <c r="V5150" s="46"/>
      <c r="W5150" s="46"/>
      <c r="X5150" s="775"/>
      <c r="Y5150" s="775"/>
      <c r="Z5150" s="775"/>
      <c r="AA5150" s="775"/>
      <c r="AB5150" s="775"/>
    </row>
    <row r="5151" spans="1:28" s="43" customFormat="1" x14ac:dyDescent="0.2">
      <c r="A5151" s="776"/>
      <c r="B5151" s="780"/>
      <c r="D5151" s="779"/>
      <c r="E5151" s="779"/>
      <c r="F5151" s="778"/>
      <c r="G5151" s="777"/>
      <c r="H5151" s="776"/>
      <c r="I5151" s="776"/>
      <c r="J5151" s="776"/>
      <c r="K5151" s="776"/>
      <c r="L5151" s="776"/>
      <c r="M5151" s="776"/>
      <c r="N5151" s="776"/>
      <c r="O5151" s="776"/>
      <c r="P5151" s="776"/>
      <c r="Q5151" s="776"/>
      <c r="R5151" s="776"/>
      <c r="S5151" s="776"/>
      <c r="T5151" s="776"/>
      <c r="U5151" s="776"/>
      <c r="V5151" s="46"/>
      <c r="W5151" s="46"/>
      <c r="X5151" s="775"/>
      <c r="Y5151" s="775"/>
      <c r="Z5151" s="775"/>
      <c r="AA5151" s="775"/>
      <c r="AB5151" s="775"/>
    </row>
    <row r="5152" spans="1:28" s="43" customFormat="1" x14ac:dyDescent="0.2">
      <c r="A5152" s="776"/>
      <c r="B5152" s="780"/>
      <c r="D5152" s="779"/>
      <c r="E5152" s="779"/>
      <c r="F5152" s="778"/>
      <c r="G5152" s="777"/>
      <c r="H5152" s="776"/>
      <c r="I5152" s="776"/>
      <c r="J5152" s="776"/>
      <c r="K5152" s="776"/>
      <c r="L5152" s="776"/>
      <c r="M5152" s="776"/>
      <c r="N5152" s="776"/>
      <c r="O5152" s="776"/>
      <c r="P5152" s="776"/>
      <c r="Q5152" s="776"/>
      <c r="R5152" s="776"/>
      <c r="S5152" s="776"/>
      <c r="T5152" s="776"/>
      <c r="U5152" s="776"/>
      <c r="V5152" s="46"/>
      <c r="W5152" s="46"/>
      <c r="X5152" s="775"/>
      <c r="Y5152" s="775"/>
      <c r="Z5152" s="775"/>
      <c r="AA5152" s="775"/>
      <c r="AB5152" s="775"/>
    </row>
    <row r="5153" spans="1:28" s="43" customFormat="1" x14ac:dyDescent="0.2">
      <c r="A5153" s="776"/>
      <c r="B5153" s="780"/>
      <c r="D5153" s="779"/>
      <c r="E5153" s="779"/>
      <c r="F5153" s="778"/>
      <c r="G5153" s="777"/>
      <c r="H5153" s="776"/>
      <c r="I5153" s="776"/>
      <c r="J5153" s="776"/>
      <c r="K5153" s="776"/>
      <c r="L5153" s="776"/>
      <c r="M5153" s="776"/>
      <c r="N5153" s="776"/>
      <c r="O5153" s="776"/>
      <c r="P5153" s="776"/>
      <c r="Q5153" s="776"/>
      <c r="R5153" s="776"/>
      <c r="S5153" s="776"/>
      <c r="T5153" s="776"/>
      <c r="U5153" s="776"/>
      <c r="V5153" s="46"/>
      <c r="W5153" s="46"/>
      <c r="X5153" s="775"/>
      <c r="Y5153" s="775"/>
      <c r="Z5153" s="775"/>
      <c r="AA5153" s="775"/>
      <c r="AB5153" s="775"/>
    </row>
    <row r="5154" spans="1:28" s="43" customFormat="1" x14ac:dyDescent="0.2">
      <c r="A5154" s="776"/>
      <c r="B5154" s="780"/>
      <c r="D5154" s="779"/>
      <c r="E5154" s="779"/>
      <c r="F5154" s="778"/>
      <c r="G5154" s="777"/>
      <c r="H5154" s="776"/>
      <c r="I5154" s="776"/>
      <c r="J5154" s="776"/>
      <c r="K5154" s="776"/>
      <c r="L5154" s="776"/>
      <c r="M5154" s="776"/>
      <c r="N5154" s="776"/>
      <c r="O5154" s="776"/>
      <c r="P5154" s="776"/>
      <c r="Q5154" s="776"/>
      <c r="R5154" s="776"/>
      <c r="S5154" s="776"/>
      <c r="T5154" s="776"/>
      <c r="U5154" s="776"/>
      <c r="V5154" s="46"/>
      <c r="W5154" s="46"/>
      <c r="X5154" s="775"/>
      <c r="Y5154" s="775"/>
      <c r="Z5154" s="775"/>
      <c r="AA5154" s="775"/>
      <c r="AB5154" s="775"/>
    </row>
    <row r="5155" spans="1:28" s="43" customFormat="1" x14ac:dyDescent="0.2">
      <c r="A5155" s="776"/>
      <c r="B5155" s="780"/>
      <c r="D5155" s="779"/>
      <c r="E5155" s="779"/>
      <c r="F5155" s="778"/>
      <c r="G5155" s="777"/>
      <c r="H5155" s="776"/>
      <c r="I5155" s="776"/>
      <c r="J5155" s="776"/>
      <c r="K5155" s="776"/>
      <c r="L5155" s="776"/>
      <c r="M5155" s="776"/>
      <c r="N5155" s="776"/>
      <c r="O5155" s="776"/>
      <c r="P5155" s="776"/>
      <c r="Q5155" s="776"/>
      <c r="R5155" s="776"/>
      <c r="S5155" s="776"/>
      <c r="T5155" s="776"/>
      <c r="U5155" s="776"/>
      <c r="V5155" s="46"/>
      <c r="W5155" s="46"/>
      <c r="X5155" s="775"/>
      <c r="Y5155" s="775"/>
      <c r="Z5155" s="775"/>
      <c r="AA5155" s="775"/>
      <c r="AB5155" s="775"/>
    </row>
    <row r="5156" spans="1:28" s="43" customFormat="1" x14ac:dyDescent="0.2">
      <c r="A5156" s="776"/>
      <c r="B5156" s="780"/>
      <c r="D5156" s="779"/>
      <c r="E5156" s="779"/>
      <c r="F5156" s="778"/>
      <c r="G5156" s="777"/>
      <c r="H5156" s="776"/>
      <c r="I5156" s="776"/>
      <c r="J5156" s="776"/>
      <c r="K5156" s="776"/>
      <c r="L5156" s="776"/>
      <c r="M5156" s="776"/>
      <c r="N5156" s="776"/>
      <c r="O5156" s="776"/>
      <c r="P5156" s="776"/>
      <c r="Q5156" s="776"/>
      <c r="R5156" s="776"/>
      <c r="S5156" s="776"/>
      <c r="T5156" s="776"/>
      <c r="U5156" s="776"/>
      <c r="V5156" s="46"/>
      <c r="W5156" s="46"/>
      <c r="X5156" s="775"/>
      <c r="Y5156" s="775"/>
      <c r="Z5156" s="775"/>
      <c r="AA5156" s="775"/>
      <c r="AB5156" s="775"/>
    </row>
    <row r="5157" spans="1:28" s="43" customFormat="1" x14ac:dyDescent="0.2">
      <c r="A5157" s="776"/>
      <c r="B5157" s="780"/>
      <c r="D5157" s="779"/>
      <c r="E5157" s="779"/>
      <c r="F5157" s="778"/>
      <c r="G5157" s="777"/>
      <c r="H5157" s="776"/>
      <c r="I5157" s="776"/>
      <c r="J5157" s="776"/>
      <c r="K5157" s="776"/>
      <c r="L5157" s="776"/>
      <c r="M5157" s="776"/>
      <c r="N5157" s="776"/>
      <c r="O5157" s="776"/>
      <c r="P5157" s="776"/>
      <c r="Q5157" s="776"/>
      <c r="R5157" s="776"/>
      <c r="S5157" s="776"/>
      <c r="T5157" s="776"/>
      <c r="U5157" s="776"/>
      <c r="V5157" s="46"/>
      <c r="W5157" s="46"/>
      <c r="X5157" s="775"/>
      <c r="Y5157" s="775"/>
      <c r="Z5157" s="775"/>
      <c r="AA5157" s="775"/>
      <c r="AB5157" s="775"/>
    </row>
    <row r="5158" spans="1:28" s="43" customFormat="1" x14ac:dyDescent="0.2">
      <c r="A5158" s="776"/>
      <c r="B5158" s="780"/>
      <c r="D5158" s="779"/>
      <c r="E5158" s="779"/>
      <c r="F5158" s="778"/>
      <c r="G5158" s="777"/>
      <c r="H5158" s="776"/>
      <c r="I5158" s="776"/>
      <c r="J5158" s="776"/>
      <c r="K5158" s="776"/>
      <c r="L5158" s="776"/>
      <c r="M5158" s="776"/>
      <c r="N5158" s="776"/>
      <c r="O5158" s="776"/>
      <c r="P5158" s="776"/>
      <c r="Q5158" s="776"/>
      <c r="R5158" s="776"/>
      <c r="S5158" s="776"/>
      <c r="T5158" s="776"/>
      <c r="U5158" s="776"/>
      <c r="V5158" s="46"/>
      <c r="W5158" s="46"/>
      <c r="X5158" s="775"/>
      <c r="Y5158" s="775"/>
      <c r="Z5158" s="775"/>
      <c r="AA5158" s="775"/>
      <c r="AB5158" s="775"/>
    </row>
    <row r="5159" spans="1:28" s="43" customFormat="1" x14ac:dyDescent="0.2">
      <c r="A5159" s="776"/>
      <c r="B5159" s="780"/>
      <c r="D5159" s="779"/>
      <c r="E5159" s="779"/>
      <c r="F5159" s="778"/>
      <c r="G5159" s="777"/>
      <c r="H5159" s="776"/>
      <c r="I5159" s="776"/>
      <c r="J5159" s="776"/>
      <c r="K5159" s="776"/>
      <c r="L5159" s="776"/>
      <c r="M5159" s="776"/>
      <c r="N5159" s="776"/>
      <c r="O5159" s="776"/>
      <c r="P5159" s="776"/>
      <c r="Q5159" s="776"/>
      <c r="R5159" s="776"/>
      <c r="S5159" s="776"/>
      <c r="T5159" s="776"/>
      <c r="U5159" s="776"/>
      <c r="V5159" s="46"/>
      <c r="W5159" s="46"/>
      <c r="X5159" s="775"/>
      <c r="Y5159" s="775"/>
      <c r="Z5159" s="775"/>
      <c r="AA5159" s="775"/>
      <c r="AB5159" s="775"/>
    </row>
    <row r="5160" spans="1:28" s="43" customFormat="1" x14ac:dyDescent="0.2">
      <c r="A5160" s="776"/>
      <c r="B5160" s="780"/>
      <c r="D5160" s="779"/>
      <c r="E5160" s="779"/>
      <c r="F5160" s="778"/>
      <c r="G5160" s="777"/>
      <c r="H5160" s="776"/>
      <c r="I5160" s="776"/>
      <c r="J5160" s="776"/>
      <c r="K5160" s="776"/>
      <c r="L5160" s="776"/>
      <c r="M5160" s="776"/>
      <c r="N5160" s="776"/>
      <c r="O5160" s="776"/>
      <c r="P5160" s="776"/>
      <c r="Q5160" s="776"/>
      <c r="R5160" s="776"/>
      <c r="S5160" s="776"/>
      <c r="T5160" s="776"/>
      <c r="U5160" s="776"/>
      <c r="V5160" s="46"/>
      <c r="W5160" s="46"/>
      <c r="X5160" s="775"/>
      <c r="Y5160" s="775"/>
      <c r="Z5160" s="775"/>
      <c r="AA5160" s="775"/>
      <c r="AB5160" s="775"/>
    </row>
    <row r="5161" spans="1:28" s="43" customFormat="1" x14ac:dyDescent="0.2">
      <c r="A5161" s="776"/>
      <c r="B5161" s="780"/>
      <c r="D5161" s="779"/>
      <c r="E5161" s="779"/>
      <c r="F5161" s="778"/>
      <c r="G5161" s="777"/>
      <c r="H5161" s="776"/>
      <c r="I5161" s="776"/>
      <c r="J5161" s="776"/>
      <c r="K5161" s="776"/>
      <c r="L5161" s="776"/>
      <c r="M5161" s="776"/>
      <c r="N5161" s="776"/>
      <c r="O5161" s="776"/>
      <c r="P5161" s="776"/>
      <c r="Q5161" s="776"/>
      <c r="R5161" s="776"/>
      <c r="S5161" s="776"/>
      <c r="T5161" s="776"/>
      <c r="U5161" s="776"/>
      <c r="V5161" s="46"/>
      <c r="W5161" s="46"/>
      <c r="X5161" s="775"/>
      <c r="Y5161" s="775"/>
      <c r="Z5161" s="775"/>
      <c r="AA5161" s="775"/>
      <c r="AB5161" s="775"/>
    </row>
    <row r="5162" spans="1:28" s="43" customFormat="1" x14ac:dyDescent="0.2">
      <c r="A5162" s="776"/>
      <c r="B5162" s="780"/>
      <c r="D5162" s="779"/>
      <c r="E5162" s="779"/>
      <c r="F5162" s="778"/>
      <c r="G5162" s="777"/>
      <c r="H5162" s="776"/>
      <c r="I5162" s="776"/>
      <c r="J5162" s="776"/>
      <c r="K5162" s="776"/>
      <c r="L5162" s="776"/>
      <c r="M5162" s="776"/>
      <c r="N5162" s="776"/>
      <c r="O5162" s="776"/>
      <c r="P5162" s="776"/>
      <c r="Q5162" s="776"/>
      <c r="R5162" s="776"/>
      <c r="S5162" s="776"/>
      <c r="T5162" s="776"/>
      <c r="U5162" s="776"/>
      <c r="V5162" s="46"/>
      <c r="W5162" s="46"/>
      <c r="X5162" s="775"/>
      <c r="Y5162" s="775"/>
      <c r="Z5162" s="775"/>
      <c r="AA5162" s="775"/>
      <c r="AB5162" s="775"/>
    </row>
    <row r="5163" spans="1:28" s="43" customFormat="1" x14ac:dyDescent="0.2">
      <c r="A5163" s="776"/>
      <c r="B5163" s="780"/>
      <c r="D5163" s="779"/>
      <c r="E5163" s="779"/>
      <c r="F5163" s="778"/>
      <c r="G5163" s="777"/>
      <c r="H5163" s="776"/>
      <c r="I5163" s="776"/>
      <c r="J5163" s="776"/>
      <c r="K5163" s="776"/>
      <c r="L5163" s="776"/>
      <c r="M5163" s="776"/>
      <c r="N5163" s="776"/>
      <c r="O5163" s="776"/>
      <c r="P5163" s="776"/>
      <c r="Q5163" s="776"/>
      <c r="R5163" s="776"/>
      <c r="S5163" s="776"/>
      <c r="T5163" s="776"/>
      <c r="U5163" s="776"/>
      <c r="V5163" s="46"/>
      <c r="W5163" s="46"/>
      <c r="X5163" s="775"/>
      <c r="Y5163" s="775"/>
      <c r="Z5163" s="775"/>
      <c r="AA5163" s="775"/>
      <c r="AB5163" s="775"/>
    </row>
    <row r="5164" spans="1:28" s="43" customFormat="1" x14ac:dyDescent="0.2">
      <c r="A5164" s="776"/>
      <c r="B5164" s="780"/>
      <c r="D5164" s="779"/>
      <c r="E5164" s="779"/>
      <c r="F5164" s="778"/>
      <c r="G5164" s="777"/>
      <c r="H5164" s="776"/>
      <c r="I5164" s="776"/>
      <c r="J5164" s="776"/>
      <c r="K5164" s="776"/>
      <c r="L5164" s="776"/>
      <c r="M5164" s="776"/>
      <c r="N5164" s="776"/>
      <c r="O5164" s="776"/>
      <c r="P5164" s="776"/>
      <c r="Q5164" s="776"/>
      <c r="R5164" s="776"/>
      <c r="S5164" s="776"/>
      <c r="T5164" s="776"/>
      <c r="U5164" s="776"/>
      <c r="V5164" s="46"/>
      <c r="W5164" s="46"/>
      <c r="X5164" s="775"/>
      <c r="Y5164" s="775"/>
      <c r="Z5164" s="775"/>
      <c r="AA5164" s="775"/>
      <c r="AB5164" s="775"/>
    </row>
    <row r="5165" spans="1:28" s="43" customFormat="1" x14ac:dyDescent="0.2">
      <c r="A5165" s="776"/>
      <c r="B5165" s="780"/>
      <c r="D5165" s="779"/>
      <c r="E5165" s="779"/>
      <c r="F5165" s="778"/>
      <c r="G5165" s="777"/>
      <c r="H5165" s="776"/>
      <c r="I5165" s="776"/>
      <c r="J5165" s="776"/>
      <c r="K5165" s="776"/>
      <c r="L5165" s="776"/>
      <c r="M5165" s="776"/>
      <c r="N5165" s="776"/>
      <c r="O5165" s="776"/>
      <c r="P5165" s="776"/>
      <c r="Q5165" s="776"/>
      <c r="R5165" s="776"/>
      <c r="S5165" s="776"/>
      <c r="T5165" s="776"/>
      <c r="U5165" s="776"/>
      <c r="V5165" s="46"/>
      <c r="W5165" s="46"/>
      <c r="X5165" s="775"/>
      <c r="Y5165" s="775"/>
      <c r="Z5165" s="775"/>
      <c r="AA5165" s="775"/>
      <c r="AB5165" s="775"/>
    </row>
    <row r="5166" spans="1:28" s="43" customFormat="1" x14ac:dyDescent="0.2">
      <c r="A5166" s="776"/>
      <c r="B5166" s="780"/>
      <c r="D5166" s="779"/>
      <c r="E5166" s="779"/>
      <c r="F5166" s="778"/>
      <c r="G5166" s="777"/>
      <c r="H5166" s="776"/>
      <c r="I5166" s="776"/>
      <c r="J5166" s="776"/>
      <c r="K5166" s="776"/>
      <c r="L5166" s="776"/>
      <c r="M5166" s="776"/>
      <c r="N5166" s="776"/>
      <c r="O5166" s="776"/>
      <c r="P5166" s="776"/>
      <c r="Q5166" s="776"/>
      <c r="R5166" s="776"/>
      <c r="S5166" s="776"/>
      <c r="T5166" s="776"/>
      <c r="U5166" s="776"/>
      <c r="V5166" s="46"/>
      <c r="W5166" s="46"/>
      <c r="X5166" s="775"/>
      <c r="Y5166" s="775"/>
      <c r="Z5166" s="775"/>
      <c r="AA5166" s="775"/>
      <c r="AB5166" s="775"/>
    </row>
    <row r="5167" spans="1:28" s="43" customFormat="1" x14ac:dyDescent="0.2">
      <c r="A5167" s="776"/>
      <c r="B5167" s="780"/>
      <c r="D5167" s="779"/>
      <c r="E5167" s="779"/>
      <c r="F5167" s="778"/>
      <c r="G5167" s="777"/>
      <c r="H5167" s="776"/>
      <c r="I5167" s="776"/>
      <c r="J5167" s="776"/>
      <c r="K5167" s="776"/>
      <c r="L5167" s="776"/>
      <c r="M5167" s="776"/>
      <c r="N5167" s="776"/>
      <c r="O5167" s="776"/>
      <c r="P5167" s="776"/>
      <c r="Q5167" s="776"/>
      <c r="R5167" s="776"/>
      <c r="S5167" s="776"/>
      <c r="T5167" s="776"/>
      <c r="U5167" s="776"/>
      <c r="V5167" s="46"/>
      <c r="W5167" s="46"/>
      <c r="X5167" s="775"/>
      <c r="Y5167" s="775"/>
      <c r="Z5167" s="775"/>
      <c r="AA5167" s="775"/>
      <c r="AB5167" s="775"/>
    </row>
    <row r="5168" spans="1:28" s="43" customFormat="1" x14ac:dyDescent="0.2">
      <c r="A5168" s="776"/>
      <c r="B5168" s="780"/>
      <c r="D5168" s="779"/>
      <c r="E5168" s="779"/>
      <c r="F5168" s="778"/>
      <c r="G5168" s="777"/>
      <c r="H5168" s="776"/>
      <c r="I5168" s="776"/>
      <c r="J5168" s="776"/>
      <c r="K5168" s="776"/>
      <c r="L5168" s="776"/>
      <c r="M5168" s="776"/>
      <c r="N5168" s="776"/>
      <c r="O5168" s="776"/>
      <c r="P5168" s="776"/>
      <c r="Q5168" s="776"/>
      <c r="R5168" s="776"/>
      <c r="S5168" s="776"/>
      <c r="T5168" s="776"/>
      <c r="U5168" s="776"/>
      <c r="V5168" s="46"/>
      <c r="W5168" s="46"/>
      <c r="X5168" s="775"/>
      <c r="Y5168" s="775"/>
      <c r="Z5168" s="775"/>
      <c r="AA5168" s="775"/>
      <c r="AB5168" s="775"/>
    </row>
    <row r="5169" spans="1:28" s="43" customFormat="1" x14ac:dyDescent="0.2">
      <c r="A5169" s="776"/>
      <c r="B5169" s="780"/>
      <c r="D5169" s="779"/>
      <c r="E5169" s="779"/>
      <c r="F5169" s="778"/>
      <c r="G5169" s="777"/>
      <c r="H5169" s="776"/>
      <c r="I5169" s="776"/>
      <c r="J5169" s="776"/>
      <c r="K5169" s="776"/>
      <c r="L5169" s="776"/>
      <c r="M5169" s="776"/>
      <c r="N5169" s="776"/>
      <c r="O5169" s="776"/>
      <c r="P5169" s="776"/>
      <c r="Q5169" s="776"/>
      <c r="R5169" s="776"/>
      <c r="S5169" s="776"/>
      <c r="T5169" s="776"/>
      <c r="U5169" s="776"/>
      <c r="V5169" s="46"/>
      <c r="W5169" s="46"/>
      <c r="X5169" s="775"/>
      <c r="Y5169" s="775"/>
      <c r="Z5169" s="775"/>
      <c r="AA5169" s="775"/>
      <c r="AB5169" s="775"/>
    </row>
    <row r="5170" spans="1:28" s="43" customFormat="1" x14ac:dyDescent="0.2">
      <c r="A5170" s="776"/>
      <c r="B5170" s="780"/>
      <c r="D5170" s="779"/>
      <c r="E5170" s="779"/>
      <c r="F5170" s="778"/>
      <c r="G5170" s="777"/>
      <c r="H5170" s="776"/>
      <c r="I5170" s="776"/>
      <c r="J5170" s="776"/>
      <c r="K5170" s="776"/>
      <c r="L5170" s="776"/>
      <c r="M5170" s="776"/>
      <c r="N5170" s="776"/>
      <c r="O5170" s="776"/>
      <c r="P5170" s="776"/>
      <c r="Q5170" s="776"/>
      <c r="R5170" s="776"/>
      <c r="S5170" s="776"/>
      <c r="T5170" s="776"/>
      <c r="U5170" s="776"/>
      <c r="V5170" s="46"/>
      <c r="W5170" s="46"/>
      <c r="X5170" s="775"/>
      <c r="Y5170" s="775"/>
      <c r="Z5170" s="775"/>
      <c r="AA5170" s="775"/>
      <c r="AB5170" s="775"/>
    </row>
    <row r="5171" spans="1:28" s="43" customFormat="1" x14ac:dyDescent="0.2">
      <c r="A5171" s="776"/>
      <c r="B5171" s="780"/>
      <c r="D5171" s="779"/>
      <c r="E5171" s="779"/>
      <c r="F5171" s="778"/>
      <c r="G5171" s="777"/>
      <c r="H5171" s="776"/>
      <c r="I5171" s="776"/>
      <c r="J5171" s="776"/>
      <c r="K5171" s="776"/>
      <c r="L5171" s="776"/>
      <c r="M5171" s="776"/>
      <c r="N5171" s="776"/>
      <c r="O5171" s="776"/>
      <c r="P5171" s="776"/>
      <c r="Q5171" s="776"/>
      <c r="R5171" s="776"/>
      <c r="S5171" s="776"/>
      <c r="T5171" s="776"/>
      <c r="U5171" s="776"/>
      <c r="V5171" s="46"/>
      <c r="W5171" s="46"/>
      <c r="X5171" s="775"/>
      <c r="Y5171" s="775"/>
      <c r="Z5171" s="775"/>
      <c r="AA5171" s="775"/>
      <c r="AB5171" s="775"/>
    </row>
    <row r="5172" spans="1:28" s="43" customFormat="1" x14ac:dyDescent="0.2">
      <c r="A5172" s="776"/>
      <c r="B5172" s="780"/>
      <c r="D5172" s="779"/>
      <c r="E5172" s="779"/>
      <c r="F5172" s="778"/>
      <c r="G5172" s="777"/>
      <c r="H5172" s="776"/>
      <c r="I5172" s="776"/>
      <c r="J5172" s="776"/>
      <c r="K5172" s="776"/>
      <c r="L5172" s="776"/>
      <c r="M5172" s="776"/>
      <c r="N5172" s="776"/>
      <c r="O5172" s="776"/>
      <c r="P5172" s="776"/>
      <c r="Q5172" s="776"/>
      <c r="R5172" s="776"/>
      <c r="S5172" s="776"/>
      <c r="T5172" s="776"/>
      <c r="U5172" s="776"/>
      <c r="V5172" s="46"/>
      <c r="W5172" s="46"/>
      <c r="X5172" s="775"/>
      <c r="Y5172" s="775"/>
      <c r="Z5172" s="775"/>
      <c r="AA5172" s="775"/>
      <c r="AB5172" s="775"/>
    </row>
    <row r="5173" spans="1:28" s="43" customFormat="1" x14ac:dyDescent="0.2">
      <c r="A5173" s="776"/>
      <c r="B5173" s="780"/>
      <c r="D5173" s="779"/>
      <c r="E5173" s="779"/>
      <c r="F5173" s="778"/>
      <c r="G5173" s="777"/>
      <c r="H5173" s="776"/>
      <c r="I5173" s="776"/>
      <c r="J5173" s="776"/>
      <c r="K5173" s="776"/>
      <c r="L5173" s="776"/>
      <c r="M5173" s="776"/>
      <c r="N5173" s="776"/>
      <c r="O5173" s="776"/>
      <c r="P5173" s="776"/>
      <c r="Q5173" s="776"/>
      <c r="R5173" s="776"/>
      <c r="S5173" s="776"/>
      <c r="T5173" s="776"/>
      <c r="U5173" s="776"/>
      <c r="V5173" s="46"/>
      <c r="W5173" s="46"/>
      <c r="X5173" s="775"/>
      <c r="Y5173" s="775"/>
      <c r="Z5173" s="775"/>
      <c r="AA5173" s="775"/>
      <c r="AB5173" s="775"/>
    </row>
    <row r="5174" spans="1:28" s="43" customFormat="1" x14ac:dyDescent="0.2">
      <c r="A5174" s="776"/>
      <c r="B5174" s="780"/>
      <c r="D5174" s="779"/>
      <c r="E5174" s="779"/>
      <c r="F5174" s="778"/>
      <c r="G5174" s="777"/>
      <c r="H5174" s="776"/>
      <c r="I5174" s="776"/>
      <c r="J5174" s="776"/>
      <c r="K5174" s="776"/>
      <c r="L5174" s="776"/>
      <c r="M5174" s="776"/>
      <c r="N5174" s="776"/>
      <c r="O5174" s="776"/>
      <c r="P5174" s="776"/>
      <c r="Q5174" s="776"/>
      <c r="R5174" s="776"/>
      <c r="S5174" s="776"/>
      <c r="T5174" s="776"/>
      <c r="U5174" s="776"/>
      <c r="V5174" s="46"/>
      <c r="W5174" s="46"/>
      <c r="X5174" s="775"/>
      <c r="Y5174" s="775"/>
      <c r="Z5174" s="775"/>
      <c r="AA5174" s="775"/>
      <c r="AB5174" s="775"/>
    </row>
    <row r="5175" spans="1:28" s="43" customFormat="1" x14ac:dyDescent="0.2">
      <c r="A5175" s="776"/>
      <c r="B5175" s="780"/>
      <c r="D5175" s="779"/>
      <c r="E5175" s="779"/>
      <c r="F5175" s="778"/>
      <c r="G5175" s="777"/>
      <c r="H5175" s="776"/>
      <c r="I5175" s="776"/>
      <c r="J5175" s="776"/>
      <c r="K5175" s="776"/>
      <c r="L5175" s="776"/>
      <c r="M5175" s="776"/>
      <c r="N5175" s="776"/>
      <c r="O5175" s="776"/>
      <c r="P5175" s="776"/>
      <c r="Q5175" s="776"/>
      <c r="R5175" s="776"/>
      <c r="S5175" s="776"/>
      <c r="T5175" s="776"/>
      <c r="U5175" s="776"/>
      <c r="V5175" s="46"/>
      <c r="W5175" s="46"/>
      <c r="X5175" s="775"/>
      <c r="Y5175" s="775"/>
      <c r="Z5175" s="775"/>
      <c r="AA5175" s="775"/>
      <c r="AB5175" s="775"/>
    </row>
    <row r="5176" spans="1:28" s="43" customFormat="1" x14ac:dyDescent="0.2">
      <c r="A5176" s="776"/>
      <c r="B5176" s="780"/>
      <c r="D5176" s="779"/>
      <c r="E5176" s="779"/>
      <c r="F5176" s="778"/>
      <c r="G5176" s="777"/>
      <c r="H5176" s="776"/>
      <c r="I5176" s="776"/>
      <c r="J5176" s="776"/>
      <c r="K5176" s="776"/>
      <c r="L5176" s="776"/>
      <c r="M5176" s="776"/>
      <c r="N5176" s="776"/>
      <c r="O5176" s="776"/>
      <c r="P5176" s="776"/>
      <c r="Q5176" s="776"/>
      <c r="R5176" s="776"/>
      <c r="S5176" s="776"/>
      <c r="T5176" s="776"/>
      <c r="U5176" s="776"/>
      <c r="V5176" s="46"/>
      <c r="W5176" s="46"/>
      <c r="X5176" s="775"/>
      <c r="Y5176" s="775"/>
      <c r="Z5176" s="775"/>
      <c r="AA5176" s="775"/>
      <c r="AB5176" s="775"/>
    </row>
    <row r="5177" spans="1:28" s="43" customFormat="1" x14ac:dyDescent="0.2">
      <c r="A5177" s="776"/>
      <c r="B5177" s="780"/>
      <c r="D5177" s="779"/>
      <c r="E5177" s="779"/>
      <c r="F5177" s="778"/>
      <c r="G5177" s="777"/>
      <c r="H5177" s="776"/>
      <c r="I5177" s="776"/>
      <c r="J5177" s="776"/>
      <c r="K5177" s="776"/>
      <c r="L5177" s="776"/>
      <c r="M5177" s="776"/>
      <c r="N5177" s="776"/>
      <c r="O5177" s="776"/>
      <c r="P5177" s="776"/>
      <c r="Q5177" s="776"/>
      <c r="R5177" s="776"/>
      <c r="S5177" s="776"/>
      <c r="T5177" s="776"/>
      <c r="U5177" s="776"/>
      <c r="V5177" s="46"/>
      <c r="W5177" s="46"/>
      <c r="X5177" s="775"/>
      <c r="Y5177" s="775"/>
      <c r="Z5177" s="775"/>
      <c r="AA5177" s="775"/>
      <c r="AB5177" s="775"/>
    </row>
    <row r="5178" spans="1:28" s="43" customFormat="1" x14ac:dyDescent="0.2">
      <c r="A5178" s="776"/>
      <c r="B5178" s="780"/>
      <c r="D5178" s="779"/>
      <c r="E5178" s="779"/>
      <c r="F5178" s="778"/>
      <c r="G5178" s="777"/>
      <c r="H5178" s="776"/>
      <c r="I5178" s="776"/>
      <c r="J5178" s="776"/>
      <c r="K5178" s="776"/>
      <c r="L5178" s="776"/>
      <c r="M5178" s="776"/>
      <c r="N5178" s="776"/>
      <c r="O5178" s="776"/>
      <c r="P5178" s="776"/>
      <c r="Q5178" s="776"/>
      <c r="R5178" s="776"/>
      <c r="S5178" s="776"/>
      <c r="T5178" s="776"/>
      <c r="U5178" s="776"/>
      <c r="V5178" s="46"/>
      <c r="W5178" s="46"/>
      <c r="X5178" s="775"/>
      <c r="Y5178" s="775"/>
      <c r="Z5178" s="775"/>
      <c r="AA5178" s="775"/>
      <c r="AB5178" s="775"/>
    </row>
    <row r="5179" spans="1:28" s="43" customFormat="1" x14ac:dyDescent="0.2">
      <c r="A5179" s="776"/>
      <c r="B5179" s="780"/>
      <c r="D5179" s="779"/>
      <c r="E5179" s="779"/>
      <c r="F5179" s="778"/>
      <c r="G5179" s="777"/>
      <c r="H5179" s="776"/>
      <c r="I5179" s="776"/>
      <c r="J5179" s="776"/>
      <c r="K5179" s="776"/>
      <c r="L5179" s="776"/>
      <c r="M5179" s="776"/>
      <c r="N5179" s="776"/>
      <c r="O5179" s="776"/>
      <c r="P5179" s="776"/>
      <c r="Q5179" s="776"/>
      <c r="R5179" s="776"/>
      <c r="S5179" s="776"/>
      <c r="T5179" s="776"/>
      <c r="U5179" s="776"/>
      <c r="V5179" s="46"/>
      <c r="W5179" s="46"/>
      <c r="X5179" s="775"/>
      <c r="Y5179" s="775"/>
      <c r="Z5179" s="775"/>
      <c r="AA5179" s="775"/>
      <c r="AB5179" s="775"/>
    </row>
    <row r="5180" spans="1:28" s="43" customFormat="1" x14ac:dyDescent="0.2">
      <c r="A5180" s="776"/>
      <c r="B5180" s="780"/>
      <c r="D5180" s="779"/>
      <c r="E5180" s="779"/>
      <c r="F5180" s="778"/>
      <c r="G5180" s="777"/>
      <c r="H5180" s="776"/>
      <c r="I5180" s="776"/>
      <c r="J5180" s="776"/>
      <c r="K5180" s="776"/>
      <c r="L5180" s="776"/>
      <c r="M5180" s="776"/>
      <c r="N5180" s="776"/>
      <c r="O5180" s="776"/>
      <c r="P5180" s="776"/>
      <c r="Q5180" s="776"/>
      <c r="R5180" s="776"/>
      <c r="S5180" s="776"/>
      <c r="T5180" s="776"/>
      <c r="U5180" s="776"/>
      <c r="V5180" s="46"/>
      <c r="W5180" s="46"/>
      <c r="X5180" s="775"/>
      <c r="Y5180" s="775"/>
      <c r="Z5180" s="775"/>
      <c r="AA5180" s="775"/>
      <c r="AB5180" s="775"/>
    </row>
    <row r="5181" spans="1:28" s="43" customFormat="1" x14ac:dyDescent="0.2">
      <c r="A5181" s="776"/>
      <c r="B5181" s="780"/>
      <c r="D5181" s="779"/>
      <c r="E5181" s="779"/>
      <c r="F5181" s="778"/>
      <c r="G5181" s="777"/>
      <c r="H5181" s="776"/>
      <c r="I5181" s="776"/>
      <c r="J5181" s="776"/>
      <c r="K5181" s="776"/>
      <c r="L5181" s="776"/>
      <c r="M5181" s="776"/>
      <c r="N5181" s="776"/>
      <c r="O5181" s="776"/>
      <c r="P5181" s="776"/>
      <c r="Q5181" s="776"/>
      <c r="R5181" s="776"/>
      <c r="S5181" s="776"/>
      <c r="T5181" s="776"/>
      <c r="U5181" s="776"/>
      <c r="V5181" s="46"/>
      <c r="W5181" s="46"/>
      <c r="X5181" s="775"/>
      <c r="Y5181" s="775"/>
      <c r="Z5181" s="775"/>
      <c r="AA5181" s="775"/>
      <c r="AB5181" s="775"/>
    </row>
    <row r="5182" spans="1:28" s="43" customFormat="1" x14ac:dyDescent="0.2">
      <c r="A5182" s="776"/>
      <c r="B5182" s="780"/>
      <c r="D5182" s="779"/>
      <c r="E5182" s="779"/>
      <c r="F5182" s="778"/>
      <c r="G5182" s="777"/>
      <c r="H5182" s="776"/>
      <c r="I5182" s="776"/>
      <c r="J5182" s="776"/>
      <c r="K5182" s="776"/>
      <c r="L5182" s="776"/>
      <c r="M5182" s="776"/>
      <c r="N5182" s="776"/>
      <c r="O5182" s="776"/>
      <c r="P5182" s="776"/>
      <c r="Q5182" s="776"/>
      <c r="R5182" s="776"/>
      <c r="S5182" s="776"/>
      <c r="T5182" s="776"/>
      <c r="U5182" s="776"/>
      <c r="V5182" s="46"/>
      <c r="W5182" s="46"/>
      <c r="X5182" s="775"/>
      <c r="Y5182" s="775"/>
      <c r="Z5182" s="775"/>
      <c r="AA5182" s="775"/>
      <c r="AB5182" s="775"/>
    </row>
    <row r="5183" spans="1:28" s="43" customFormat="1" x14ac:dyDescent="0.2">
      <c r="A5183" s="776"/>
      <c r="B5183" s="780"/>
      <c r="D5183" s="779"/>
      <c r="E5183" s="779"/>
      <c r="F5183" s="778"/>
      <c r="G5183" s="777"/>
      <c r="H5183" s="776"/>
      <c r="I5183" s="776"/>
      <c r="J5183" s="776"/>
      <c r="K5183" s="776"/>
      <c r="L5183" s="776"/>
      <c r="M5183" s="776"/>
      <c r="N5183" s="776"/>
      <c r="O5183" s="776"/>
      <c r="P5183" s="776"/>
      <c r="Q5183" s="776"/>
      <c r="R5183" s="776"/>
      <c r="S5183" s="776"/>
      <c r="T5183" s="776"/>
      <c r="U5183" s="776"/>
      <c r="V5183" s="46"/>
      <c r="W5183" s="46"/>
      <c r="X5183" s="775"/>
      <c r="Y5183" s="775"/>
      <c r="Z5183" s="775"/>
      <c r="AA5183" s="775"/>
      <c r="AB5183" s="775"/>
    </row>
    <row r="5184" spans="1:28" s="43" customFormat="1" x14ac:dyDescent="0.2">
      <c r="A5184" s="776"/>
      <c r="B5184" s="780"/>
      <c r="D5184" s="779"/>
      <c r="E5184" s="779"/>
      <c r="F5184" s="778"/>
      <c r="G5184" s="777"/>
      <c r="H5184" s="776"/>
      <c r="I5184" s="776"/>
      <c r="J5184" s="776"/>
      <c r="K5184" s="776"/>
      <c r="L5184" s="776"/>
      <c r="M5184" s="776"/>
      <c r="N5184" s="776"/>
      <c r="O5184" s="776"/>
      <c r="P5184" s="776"/>
      <c r="Q5184" s="776"/>
      <c r="R5184" s="776"/>
      <c r="S5184" s="776"/>
      <c r="T5184" s="776"/>
      <c r="U5184" s="776"/>
      <c r="V5184" s="46"/>
      <c r="W5184" s="46"/>
      <c r="X5184" s="775"/>
      <c r="Y5184" s="775"/>
      <c r="Z5184" s="775"/>
      <c r="AA5184" s="775"/>
      <c r="AB5184" s="775"/>
    </row>
    <row r="5185" spans="1:28" s="43" customFormat="1" x14ac:dyDescent="0.2">
      <c r="A5185" s="776"/>
      <c r="B5185" s="780"/>
      <c r="D5185" s="779"/>
      <c r="E5185" s="779"/>
      <c r="F5185" s="778"/>
      <c r="G5185" s="777"/>
      <c r="H5185" s="776"/>
      <c r="I5185" s="776"/>
      <c r="J5185" s="776"/>
      <c r="K5185" s="776"/>
      <c r="L5185" s="776"/>
      <c r="M5185" s="776"/>
      <c r="N5185" s="776"/>
      <c r="O5185" s="776"/>
      <c r="P5185" s="776"/>
      <c r="Q5185" s="776"/>
      <c r="R5185" s="776"/>
      <c r="S5185" s="776"/>
      <c r="T5185" s="776"/>
      <c r="U5185" s="776"/>
      <c r="V5185" s="46"/>
      <c r="W5185" s="46"/>
      <c r="X5185" s="775"/>
      <c r="Y5185" s="775"/>
      <c r="Z5185" s="775"/>
      <c r="AA5185" s="775"/>
      <c r="AB5185" s="775"/>
    </row>
    <row r="5186" spans="1:28" s="43" customFormat="1" x14ac:dyDescent="0.2">
      <c r="A5186" s="776"/>
      <c r="B5186" s="780"/>
      <c r="D5186" s="779"/>
      <c r="E5186" s="779"/>
      <c r="F5186" s="778"/>
      <c r="G5186" s="777"/>
      <c r="H5186" s="776"/>
      <c r="I5186" s="776"/>
      <c r="J5186" s="776"/>
      <c r="K5186" s="776"/>
      <c r="L5186" s="776"/>
      <c r="M5186" s="776"/>
      <c r="N5186" s="776"/>
      <c r="O5186" s="776"/>
      <c r="P5186" s="776"/>
      <c r="Q5186" s="776"/>
      <c r="R5186" s="776"/>
      <c r="S5186" s="776"/>
      <c r="T5186" s="776"/>
      <c r="U5186" s="776"/>
      <c r="V5186" s="46"/>
      <c r="W5186" s="46"/>
      <c r="X5186" s="775"/>
      <c r="Y5186" s="775"/>
      <c r="Z5186" s="775"/>
      <c r="AA5186" s="775"/>
      <c r="AB5186" s="775"/>
    </row>
    <row r="5187" spans="1:28" s="43" customFormat="1" x14ac:dyDescent="0.2">
      <c r="A5187" s="776"/>
      <c r="B5187" s="780"/>
      <c r="D5187" s="779"/>
      <c r="E5187" s="779"/>
      <c r="F5187" s="778"/>
      <c r="G5187" s="777"/>
      <c r="H5187" s="776"/>
      <c r="I5187" s="776"/>
      <c r="J5187" s="776"/>
      <c r="K5187" s="776"/>
      <c r="L5187" s="776"/>
      <c r="M5187" s="776"/>
      <c r="N5187" s="776"/>
      <c r="O5187" s="776"/>
      <c r="P5187" s="776"/>
      <c r="Q5187" s="776"/>
      <c r="R5187" s="776"/>
      <c r="S5187" s="776"/>
      <c r="T5187" s="776"/>
      <c r="U5187" s="776"/>
      <c r="V5187" s="46"/>
      <c r="W5187" s="46"/>
      <c r="X5187" s="775"/>
      <c r="Y5187" s="775"/>
      <c r="Z5187" s="775"/>
      <c r="AA5187" s="775"/>
      <c r="AB5187" s="775"/>
    </row>
    <row r="5188" spans="1:28" s="43" customFormat="1" x14ac:dyDescent="0.2">
      <c r="A5188" s="776"/>
      <c r="B5188" s="780"/>
      <c r="D5188" s="779"/>
      <c r="E5188" s="779"/>
      <c r="F5188" s="778"/>
      <c r="G5188" s="777"/>
      <c r="H5188" s="776"/>
      <c r="I5188" s="776"/>
      <c r="J5188" s="776"/>
      <c r="K5188" s="776"/>
      <c r="L5188" s="776"/>
      <c r="M5188" s="776"/>
      <c r="N5188" s="776"/>
      <c r="O5188" s="776"/>
      <c r="P5188" s="776"/>
      <c r="Q5188" s="776"/>
      <c r="R5188" s="776"/>
      <c r="S5188" s="776"/>
      <c r="T5188" s="776"/>
      <c r="U5188" s="776"/>
      <c r="V5188" s="46"/>
      <c r="W5188" s="46"/>
      <c r="X5188" s="775"/>
      <c r="Y5188" s="775"/>
      <c r="Z5188" s="775"/>
      <c r="AA5188" s="775"/>
      <c r="AB5188" s="775"/>
    </row>
    <row r="5189" spans="1:28" s="43" customFormat="1" x14ac:dyDescent="0.2">
      <c r="A5189" s="776"/>
      <c r="B5189" s="780"/>
      <c r="D5189" s="779"/>
      <c r="E5189" s="779"/>
      <c r="F5189" s="778"/>
      <c r="G5189" s="777"/>
      <c r="H5189" s="776"/>
      <c r="I5189" s="776"/>
      <c r="J5189" s="776"/>
      <c r="K5189" s="776"/>
      <c r="L5189" s="776"/>
      <c r="M5189" s="776"/>
      <c r="N5189" s="776"/>
      <c r="O5189" s="776"/>
      <c r="P5189" s="776"/>
      <c r="Q5189" s="776"/>
      <c r="R5189" s="776"/>
      <c r="S5189" s="776"/>
      <c r="T5189" s="776"/>
      <c r="U5189" s="776"/>
      <c r="V5189" s="46"/>
      <c r="W5189" s="46"/>
      <c r="X5189" s="775"/>
      <c r="Y5189" s="775"/>
      <c r="Z5189" s="775"/>
      <c r="AA5189" s="775"/>
      <c r="AB5189" s="775"/>
    </row>
    <row r="5190" spans="1:28" s="43" customFormat="1" x14ac:dyDescent="0.2">
      <c r="A5190" s="776"/>
      <c r="B5190" s="780"/>
      <c r="D5190" s="779"/>
      <c r="E5190" s="779"/>
      <c r="F5190" s="778"/>
      <c r="G5190" s="777"/>
      <c r="H5190" s="776"/>
      <c r="I5190" s="776"/>
      <c r="J5190" s="776"/>
      <c r="K5190" s="776"/>
      <c r="L5190" s="776"/>
      <c r="M5190" s="776"/>
      <c r="N5190" s="776"/>
      <c r="O5190" s="776"/>
      <c r="P5190" s="776"/>
      <c r="Q5190" s="776"/>
      <c r="R5190" s="776"/>
      <c r="S5190" s="776"/>
      <c r="T5190" s="776"/>
      <c r="U5190" s="776"/>
      <c r="V5190" s="46"/>
      <c r="W5190" s="46"/>
      <c r="X5190" s="775"/>
      <c r="Y5190" s="775"/>
      <c r="Z5190" s="775"/>
      <c r="AA5190" s="775"/>
      <c r="AB5190" s="775"/>
    </row>
    <row r="5191" spans="1:28" s="43" customFormat="1" x14ac:dyDescent="0.2">
      <c r="A5191" s="776"/>
      <c r="B5191" s="780"/>
      <c r="D5191" s="779"/>
      <c r="E5191" s="779"/>
      <c r="F5191" s="778"/>
      <c r="G5191" s="777"/>
      <c r="H5191" s="776"/>
      <c r="I5191" s="776"/>
      <c r="J5191" s="776"/>
      <c r="K5191" s="776"/>
      <c r="L5191" s="776"/>
      <c r="M5191" s="776"/>
      <c r="N5191" s="776"/>
      <c r="O5191" s="776"/>
      <c r="P5191" s="776"/>
      <c r="Q5191" s="776"/>
      <c r="R5191" s="776"/>
      <c r="S5191" s="776"/>
      <c r="T5191" s="776"/>
      <c r="U5191" s="776"/>
      <c r="V5191" s="46"/>
      <c r="W5191" s="46"/>
      <c r="X5191" s="775"/>
      <c r="Y5191" s="775"/>
      <c r="Z5191" s="775"/>
      <c r="AA5191" s="775"/>
      <c r="AB5191" s="775"/>
    </row>
    <row r="5192" spans="1:28" s="43" customFormat="1" x14ac:dyDescent="0.2">
      <c r="A5192" s="776"/>
      <c r="B5192" s="780"/>
      <c r="D5192" s="779"/>
      <c r="E5192" s="779"/>
      <c r="F5192" s="778"/>
      <c r="G5192" s="777"/>
      <c r="H5192" s="776"/>
      <c r="I5192" s="776"/>
      <c r="J5192" s="776"/>
      <c r="K5192" s="776"/>
      <c r="L5192" s="776"/>
      <c r="M5192" s="776"/>
      <c r="N5192" s="776"/>
      <c r="O5192" s="776"/>
      <c r="P5192" s="776"/>
      <c r="Q5192" s="776"/>
      <c r="R5192" s="776"/>
      <c r="S5192" s="776"/>
      <c r="T5192" s="776"/>
      <c r="U5192" s="776"/>
      <c r="V5192" s="46"/>
      <c r="W5192" s="46"/>
      <c r="X5192" s="775"/>
      <c r="Y5192" s="775"/>
      <c r="Z5192" s="775"/>
      <c r="AA5192" s="775"/>
      <c r="AB5192" s="775"/>
    </row>
    <row r="5193" spans="1:28" s="43" customFormat="1" x14ac:dyDescent="0.2">
      <c r="A5193" s="776"/>
      <c r="B5193" s="780"/>
      <c r="D5193" s="779"/>
      <c r="E5193" s="779"/>
      <c r="F5193" s="778"/>
      <c r="G5193" s="777"/>
      <c r="H5193" s="776"/>
      <c r="I5193" s="776"/>
      <c r="J5193" s="776"/>
      <c r="K5193" s="776"/>
      <c r="L5193" s="776"/>
      <c r="M5193" s="776"/>
      <c r="N5193" s="776"/>
      <c r="O5193" s="776"/>
      <c r="P5193" s="776"/>
      <c r="Q5193" s="776"/>
      <c r="R5193" s="776"/>
      <c r="S5193" s="776"/>
      <c r="T5193" s="776"/>
      <c r="U5193" s="776"/>
      <c r="V5193" s="46"/>
      <c r="W5193" s="46"/>
      <c r="X5193" s="775"/>
      <c r="Y5193" s="775"/>
      <c r="Z5193" s="775"/>
      <c r="AA5193" s="775"/>
      <c r="AB5193" s="775"/>
    </row>
    <row r="5194" spans="1:28" s="43" customFormat="1" x14ac:dyDescent="0.2">
      <c r="A5194" s="776"/>
      <c r="B5194" s="780"/>
      <c r="D5194" s="779"/>
      <c r="E5194" s="779"/>
      <c r="F5194" s="778"/>
      <c r="G5194" s="777"/>
      <c r="H5194" s="776"/>
      <c r="I5194" s="776"/>
      <c r="J5194" s="776"/>
      <c r="K5194" s="776"/>
      <c r="L5194" s="776"/>
      <c r="M5194" s="776"/>
      <c r="N5194" s="776"/>
      <c r="O5194" s="776"/>
      <c r="P5194" s="776"/>
      <c r="Q5194" s="776"/>
      <c r="R5194" s="776"/>
      <c r="S5194" s="776"/>
      <c r="T5194" s="776"/>
      <c r="U5194" s="776"/>
      <c r="V5194" s="46"/>
      <c r="W5194" s="46"/>
      <c r="X5194" s="775"/>
      <c r="Y5194" s="775"/>
      <c r="Z5194" s="775"/>
      <c r="AA5194" s="775"/>
      <c r="AB5194" s="775"/>
    </row>
    <row r="5195" spans="1:28" s="43" customFormat="1" x14ac:dyDescent="0.2">
      <c r="A5195" s="776"/>
      <c r="B5195" s="780"/>
      <c r="D5195" s="779"/>
      <c r="E5195" s="779"/>
      <c r="F5195" s="778"/>
      <c r="G5195" s="777"/>
      <c r="H5195" s="776"/>
      <c r="I5195" s="776"/>
      <c r="J5195" s="776"/>
      <c r="K5195" s="776"/>
      <c r="L5195" s="776"/>
      <c r="M5195" s="776"/>
      <c r="N5195" s="776"/>
      <c r="O5195" s="776"/>
      <c r="P5195" s="776"/>
      <c r="Q5195" s="776"/>
      <c r="R5195" s="776"/>
      <c r="S5195" s="776"/>
      <c r="T5195" s="776"/>
      <c r="U5195" s="776"/>
      <c r="V5195" s="46"/>
      <c r="W5195" s="46"/>
      <c r="X5195" s="775"/>
      <c r="Y5195" s="775"/>
      <c r="Z5195" s="775"/>
      <c r="AA5195" s="775"/>
      <c r="AB5195" s="775"/>
    </row>
    <row r="5196" spans="1:28" s="43" customFormat="1" x14ac:dyDescent="0.2">
      <c r="A5196" s="776"/>
      <c r="B5196" s="780"/>
      <c r="D5196" s="779"/>
      <c r="E5196" s="779"/>
      <c r="F5196" s="778"/>
      <c r="G5196" s="777"/>
      <c r="H5196" s="776"/>
      <c r="I5196" s="776"/>
      <c r="J5196" s="776"/>
      <c r="K5196" s="776"/>
      <c r="L5196" s="776"/>
      <c r="M5196" s="776"/>
      <c r="N5196" s="776"/>
      <c r="O5196" s="776"/>
      <c r="P5196" s="776"/>
      <c r="Q5196" s="776"/>
      <c r="R5196" s="776"/>
      <c r="S5196" s="776"/>
      <c r="T5196" s="776"/>
      <c r="U5196" s="776"/>
      <c r="V5196" s="46"/>
      <c r="W5196" s="46"/>
      <c r="X5196" s="775"/>
      <c r="Y5196" s="775"/>
      <c r="Z5196" s="775"/>
      <c r="AA5196" s="775"/>
      <c r="AB5196" s="775"/>
    </row>
    <row r="5197" spans="1:28" s="43" customFormat="1" x14ac:dyDescent="0.2">
      <c r="A5197" s="776"/>
      <c r="B5197" s="780"/>
      <c r="D5197" s="779"/>
      <c r="E5197" s="779"/>
      <c r="F5197" s="778"/>
      <c r="G5197" s="777"/>
      <c r="H5197" s="776"/>
      <c r="I5197" s="776"/>
      <c r="J5197" s="776"/>
      <c r="K5197" s="776"/>
      <c r="L5197" s="776"/>
      <c r="M5197" s="776"/>
      <c r="N5197" s="776"/>
      <c r="O5197" s="776"/>
      <c r="P5197" s="776"/>
      <c r="Q5197" s="776"/>
      <c r="R5197" s="776"/>
      <c r="S5197" s="776"/>
      <c r="T5197" s="776"/>
      <c r="U5197" s="776"/>
      <c r="V5197" s="46"/>
      <c r="W5197" s="46"/>
      <c r="X5197" s="775"/>
      <c r="Y5197" s="775"/>
      <c r="Z5197" s="775"/>
      <c r="AA5197" s="775"/>
      <c r="AB5197" s="775"/>
    </row>
    <row r="5198" spans="1:28" s="43" customFormat="1" x14ac:dyDescent="0.2">
      <c r="A5198" s="776"/>
      <c r="B5198" s="780"/>
      <c r="D5198" s="779"/>
      <c r="E5198" s="779"/>
      <c r="F5198" s="778"/>
      <c r="G5198" s="777"/>
      <c r="H5198" s="776"/>
      <c r="I5198" s="776"/>
      <c r="J5198" s="776"/>
      <c r="K5198" s="776"/>
      <c r="L5198" s="776"/>
      <c r="M5198" s="776"/>
      <c r="N5198" s="776"/>
      <c r="O5198" s="776"/>
      <c r="P5198" s="776"/>
      <c r="Q5198" s="776"/>
      <c r="R5198" s="776"/>
      <c r="S5198" s="776"/>
      <c r="T5198" s="776"/>
      <c r="U5198" s="776"/>
      <c r="V5198" s="46"/>
      <c r="W5198" s="46"/>
      <c r="X5198" s="775"/>
      <c r="Y5198" s="775"/>
      <c r="Z5198" s="775"/>
      <c r="AA5198" s="775"/>
      <c r="AB5198" s="775"/>
    </row>
    <row r="5199" spans="1:28" s="43" customFormat="1" x14ac:dyDescent="0.2">
      <c r="A5199" s="776"/>
      <c r="B5199" s="780"/>
      <c r="D5199" s="779"/>
      <c r="E5199" s="779"/>
      <c r="F5199" s="778"/>
      <c r="G5199" s="777"/>
      <c r="H5199" s="776"/>
      <c r="I5199" s="776"/>
      <c r="J5199" s="776"/>
      <c r="K5199" s="776"/>
      <c r="L5199" s="776"/>
      <c r="M5199" s="776"/>
      <c r="N5199" s="776"/>
      <c r="O5199" s="776"/>
      <c r="P5199" s="776"/>
      <c r="Q5199" s="776"/>
      <c r="R5199" s="776"/>
      <c r="S5199" s="776"/>
      <c r="T5199" s="776"/>
      <c r="U5199" s="776"/>
      <c r="V5199" s="46"/>
      <c r="W5199" s="46"/>
      <c r="X5199" s="775"/>
      <c r="Y5199" s="775"/>
      <c r="Z5199" s="775"/>
      <c r="AA5199" s="775"/>
      <c r="AB5199" s="775"/>
    </row>
    <row r="5200" spans="1:28" s="43" customFormat="1" x14ac:dyDescent="0.2">
      <c r="A5200" s="776"/>
      <c r="B5200" s="780"/>
      <c r="D5200" s="779"/>
      <c r="E5200" s="779"/>
      <c r="F5200" s="778"/>
      <c r="G5200" s="777"/>
      <c r="H5200" s="776"/>
      <c r="I5200" s="776"/>
      <c r="J5200" s="776"/>
      <c r="K5200" s="776"/>
      <c r="L5200" s="776"/>
      <c r="M5200" s="776"/>
      <c r="N5200" s="776"/>
      <c r="O5200" s="776"/>
      <c r="P5200" s="776"/>
      <c r="Q5200" s="776"/>
      <c r="R5200" s="776"/>
      <c r="S5200" s="776"/>
      <c r="T5200" s="776"/>
      <c r="U5200" s="776"/>
      <c r="V5200" s="46"/>
      <c r="W5200" s="46"/>
      <c r="X5200" s="775"/>
      <c r="Y5200" s="775"/>
      <c r="Z5200" s="775"/>
      <c r="AA5200" s="775"/>
      <c r="AB5200" s="775"/>
    </row>
    <row r="5201" spans="1:28" s="43" customFormat="1" x14ac:dyDescent="0.2">
      <c r="A5201" s="776"/>
      <c r="B5201" s="780"/>
      <c r="D5201" s="779"/>
      <c r="E5201" s="779"/>
      <c r="F5201" s="778"/>
      <c r="G5201" s="777"/>
      <c r="H5201" s="776"/>
      <c r="I5201" s="776"/>
      <c r="J5201" s="776"/>
      <c r="K5201" s="776"/>
      <c r="L5201" s="776"/>
      <c r="M5201" s="776"/>
      <c r="N5201" s="776"/>
      <c r="O5201" s="776"/>
      <c r="P5201" s="776"/>
      <c r="Q5201" s="776"/>
      <c r="R5201" s="776"/>
      <c r="S5201" s="776"/>
      <c r="T5201" s="776"/>
      <c r="U5201" s="776"/>
      <c r="V5201" s="46"/>
      <c r="W5201" s="46"/>
      <c r="X5201" s="775"/>
      <c r="Y5201" s="775"/>
      <c r="Z5201" s="775"/>
      <c r="AA5201" s="775"/>
      <c r="AB5201" s="775"/>
    </row>
    <row r="5202" spans="1:28" s="43" customFormat="1" x14ac:dyDescent="0.2">
      <c r="A5202" s="776"/>
      <c r="B5202" s="780"/>
      <c r="D5202" s="779"/>
      <c r="E5202" s="779"/>
      <c r="F5202" s="778"/>
      <c r="G5202" s="777"/>
      <c r="H5202" s="776"/>
      <c r="I5202" s="776"/>
      <c r="J5202" s="776"/>
      <c r="K5202" s="776"/>
      <c r="L5202" s="776"/>
      <c r="M5202" s="776"/>
      <c r="N5202" s="776"/>
      <c r="O5202" s="776"/>
      <c r="P5202" s="776"/>
      <c r="Q5202" s="776"/>
      <c r="R5202" s="776"/>
      <c r="S5202" s="776"/>
      <c r="T5202" s="776"/>
      <c r="U5202" s="776"/>
      <c r="V5202" s="46"/>
      <c r="W5202" s="46"/>
      <c r="X5202" s="775"/>
      <c r="Y5202" s="775"/>
      <c r="Z5202" s="775"/>
      <c r="AA5202" s="775"/>
      <c r="AB5202" s="775"/>
    </row>
    <row r="5203" spans="1:28" s="43" customFormat="1" x14ac:dyDescent="0.2">
      <c r="A5203" s="776"/>
      <c r="B5203" s="780"/>
      <c r="D5203" s="779"/>
      <c r="E5203" s="779"/>
      <c r="F5203" s="778"/>
      <c r="G5203" s="777"/>
      <c r="H5203" s="776"/>
      <c r="I5203" s="776"/>
      <c r="J5203" s="776"/>
      <c r="K5203" s="776"/>
      <c r="L5203" s="776"/>
      <c r="M5203" s="776"/>
      <c r="N5203" s="776"/>
      <c r="O5203" s="776"/>
      <c r="P5203" s="776"/>
      <c r="Q5203" s="776"/>
      <c r="R5203" s="776"/>
      <c r="S5203" s="776"/>
      <c r="T5203" s="776"/>
      <c r="U5203" s="776"/>
      <c r="V5203" s="46"/>
      <c r="W5203" s="46"/>
      <c r="X5203" s="775"/>
      <c r="Y5203" s="775"/>
      <c r="Z5203" s="775"/>
      <c r="AA5203" s="775"/>
      <c r="AB5203" s="775"/>
    </row>
    <row r="5204" spans="1:28" s="43" customFormat="1" x14ac:dyDescent="0.2">
      <c r="A5204" s="776"/>
      <c r="B5204" s="780"/>
      <c r="D5204" s="779"/>
      <c r="E5204" s="779"/>
      <c r="F5204" s="778"/>
      <c r="G5204" s="777"/>
      <c r="H5204" s="776"/>
      <c r="I5204" s="776"/>
      <c r="J5204" s="776"/>
      <c r="K5204" s="776"/>
      <c r="L5204" s="776"/>
      <c r="M5204" s="776"/>
      <c r="N5204" s="776"/>
      <c r="O5204" s="776"/>
      <c r="P5204" s="776"/>
      <c r="Q5204" s="776"/>
      <c r="R5204" s="776"/>
      <c r="S5204" s="776"/>
      <c r="T5204" s="776"/>
      <c r="U5204" s="776"/>
      <c r="V5204" s="46"/>
      <c r="W5204" s="46"/>
      <c r="X5204" s="775"/>
      <c r="Y5204" s="775"/>
      <c r="Z5204" s="775"/>
      <c r="AA5204" s="775"/>
      <c r="AB5204" s="775"/>
    </row>
    <row r="5205" spans="1:28" s="43" customFormat="1" x14ac:dyDescent="0.2">
      <c r="A5205" s="776"/>
      <c r="B5205" s="780"/>
      <c r="D5205" s="779"/>
      <c r="E5205" s="779"/>
      <c r="F5205" s="778"/>
      <c r="G5205" s="777"/>
      <c r="H5205" s="776"/>
      <c r="I5205" s="776"/>
      <c r="J5205" s="776"/>
      <c r="K5205" s="776"/>
      <c r="L5205" s="776"/>
      <c r="M5205" s="776"/>
      <c r="N5205" s="776"/>
      <c r="O5205" s="776"/>
      <c r="P5205" s="776"/>
      <c r="Q5205" s="776"/>
      <c r="R5205" s="776"/>
      <c r="S5205" s="776"/>
      <c r="T5205" s="776"/>
      <c r="U5205" s="776"/>
      <c r="V5205" s="46"/>
      <c r="W5205" s="46"/>
      <c r="X5205" s="775"/>
      <c r="Y5205" s="775"/>
      <c r="Z5205" s="775"/>
      <c r="AA5205" s="775"/>
      <c r="AB5205" s="775"/>
    </row>
    <row r="5206" spans="1:28" s="43" customFormat="1" x14ac:dyDescent="0.2">
      <c r="A5206" s="776"/>
      <c r="B5206" s="780"/>
      <c r="D5206" s="779"/>
      <c r="E5206" s="779"/>
      <c r="F5206" s="778"/>
      <c r="G5206" s="777"/>
      <c r="H5206" s="776"/>
      <c r="I5206" s="776"/>
      <c r="J5206" s="776"/>
      <c r="K5206" s="776"/>
      <c r="L5206" s="776"/>
      <c r="M5206" s="776"/>
      <c r="N5206" s="776"/>
      <c r="O5206" s="776"/>
      <c r="P5206" s="776"/>
      <c r="Q5206" s="776"/>
      <c r="R5206" s="776"/>
      <c r="S5206" s="776"/>
      <c r="T5206" s="776"/>
      <c r="U5206" s="776"/>
      <c r="V5206" s="46"/>
      <c r="W5206" s="46"/>
      <c r="X5206" s="775"/>
      <c r="Y5206" s="775"/>
      <c r="Z5206" s="775"/>
      <c r="AA5206" s="775"/>
      <c r="AB5206" s="775"/>
    </row>
    <row r="5207" spans="1:28" s="43" customFormat="1" x14ac:dyDescent="0.2">
      <c r="A5207" s="776"/>
      <c r="B5207" s="780"/>
      <c r="D5207" s="779"/>
      <c r="E5207" s="779"/>
      <c r="F5207" s="778"/>
      <c r="G5207" s="777"/>
      <c r="H5207" s="776"/>
      <c r="I5207" s="776"/>
      <c r="J5207" s="776"/>
      <c r="K5207" s="776"/>
      <c r="L5207" s="776"/>
      <c r="M5207" s="776"/>
      <c r="N5207" s="776"/>
      <c r="O5207" s="776"/>
      <c r="P5207" s="776"/>
      <c r="Q5207" s="776"/>
      <c r="R5207" s="776"/>
      <c r="S5207" s="776"/>
      <c r="T5207" s="776"/>
      <c r="U5207" s="776"/>
      <c r="V5207" s="46"/>
      <c r="W5207" s="46"/>
      <c r="X5207" s="775"/>
      <c r="Y5207" s="775"/>
      <c r="Z5207" s="775"/>
      <c r="AA5207" s="775"/>
      <c r="AB5207" s="775"/>
    </row>
    <row r="5208" spans="1:28" s="43" customFormat="1" x14ac:dyDescent="0.2">
      <c r="A5208" s="776"/>
      <c r="B5208" s="780"/>
      <c r="D5208" s="779"/>
      <c r="E5208" s="779"/>
      <c r="F5208" s="778"/>
      <c r="G5208" s="777"/>
      <c r="H5208" s="776"/>
      <c r="I5208" s="776"/>
      <c r="J5208" s="776"/>
      <c r="K5208" s="776"/>
      <c r="L5208" s="776"/>
      <c r="M5208" s="776"/>
      <c r="N5208" s="776"/>
      <c r="O5208" s="776"/>
      <c r="P5208" s="776"/>
      <c r="Q5208" s="776"/>
      <c r="R5208" s="776"/>
      <c r="S5208" s="776"/>
      <c r="T5208" s="776"/>
      <c r="U5208" s="776"/>
      <c r="V5208" s="46"/>
      <c r="W5208" s="46"/>
      <c r="X5208" s="775"/>
      <c r="Y5208" s="775"/>
      <c r="Z5208" s="775"/>
      <c r="AA5208" s="775"/>
      <c r="AB5208" s="775"/>
    </row>
    <row r="5209" spans="1:28" s="43" customFormat="1" x14ac:dyDescent="0.2">
      <c r="A5209" s="776"/>
      <c r="B5209" s="780"/>
      <c r="D5209" s="779"/>
      <c r="E5209" s="779"/>
      <c r="F5209" s="778"/>
      <c r="G5209" s="777"/>
      <c r="H5209" s="776"/>
      <c r="I5209" s="776"/>
      <c r="J5209" s="776"/>
      <c r="K5209" s="776"/>
      <c r="L5209" s="776"/>
      <c r="M5209" s="776"/>
      <c r="N5209" s="776"/>
      <c r="O5209" s="776"/>
      <c r="P5209" s="776"/>
      <c r="Q5209" s="776"/>
      <c r="R5209" s="776"/>
      <c r="S5209" s="776"/>
      <c r="T5209" s="776"/>
      <c r="U5209" s="776"/>
      <c r="V5209" s="46"/>
      <c r="W5209" s="46"/>
      <c r="X5209" s="775"/>
      <c r="Y5209" s="775"/>
      <c r="Z5209" s="775"/>
      <c r="AA5209" s="775"/>
      <c r="AB5209" s="775"/>
    </row>
    <row r="5210" spans="1:28" s="43" customFormat="1" x14ac:dyDescent="0.2">
      <c r="A5210" s="776"/>
      <c r="B5210" s="780"/>
      <c r="D5210" s="779"/>
      <c r="E5210" s="779"/>
      <c r="F5210" s="778"/>
      <c r="G5210" s="777"/>
      <c r="H5210" s="776"/>
      <c r="I5210" s="776"/>
      <c r="J5210" s="776"/>
      <c r="K5210" s="776"/>
      <c r="L5210" s="776"/>
      <c r="M5210" s="776"/>
      <c r="N5210" s="776"/>
      <c r="O5210" s="776"/>
      <c r="P5210" s="776"/>
      <c r="Q5210" s="776"/>
      <c r="R5210" s="776"/>
      <c r="S5210" s="776"/>
      <c r="T5210" s="776"/>
      <c r="U5210" s="776"/>
      <c r="V5210" s="46"/>
      <c r="W5210" s="46"/>
      <c r="X5210" s="775"/>
      <c r="Y5210" s="775"/>
      <c r="Z5210" s="775"/>
      <c r="AA5210" s="775"/>
      <c r="AB5210" s="775"/>
    </row>
    <row r="5211" spans="1:28" s="43" customFormat="1" x14ac:dyDescent="0.2">
      <c r="A5211" s="776"/>
      <c r="B5211" s="780"/>
      <c r="D5211" s="779"/>
      <c r="E5211" s="779"/>
      <c r="F5211" s="778"/>
      <c r="G5211" s="777"/>
      <c r="H5211" s="776"/>
      <c r="I5211" s="776"/>
      <c r="J5211" s="776"/>
      <c r="K5211" s="776"/>
      <c r="L5211" s="776"/>
      <c r="M5211" s="776"/>
      <c r="N5211" s="776"/>
      <c r="O5211" s="776"/>
      <c r="P5211" s="776"/>
      <c r="Q5211" s="776"/>
      <c r="R5211" s="776"/>
      <c r="S5211" s="776"/>
      <c r="T5211" s="776"/>
      <c r="U5211" s="776"/>
      <c r="V5211" s="46"/>
      <c r="W5211" s="46"/>
      <c r="X5211" s="775"/>
      <c r="Y5211" s="775"/>
      <c r="Z5211" s="775"/>
      <c r="AA5211" s="775"/>
      <c r="AB5211" s="775"/>
    </row>
    <row r="5212" spans="1:28" s="43" customFormat="1" x14ac:dyDescent="0.2">
      <c r="A5212" s="776"/>
      <c r="B5212" s="780"/>
      <c r="D5212" s="779"/>
      <c r="E5212" s="779"/>
      <c r="F5212" s="778"/>
      <c r="G5212" s="777"/>
      <c r="H5212" s="776"/>
      <c r="I5212" s="776"/>
      <c r="J5212" s="776"/>
      <c r="K5212" s="776"/>
      <c r="L5212" s="776"/>
      <c r="M5212" s="776"/>
      <c r="N5212" s="776"/>
      <c r="O5212" s="776"/>
      <c r="P5212" s="776"/>
      <c r="Q5212" s="776"/>
      <c r="R5212" s="776"/>
      <c r="S5212" s="776"/>
      <c r="T5212" s="776"/>
      <c r="U5212" s="776"/>
      <c r="V5212" s="46"/>
      <c r="W5212" s="46"/>
      <c r="X5212" s="775"/>
      <c r="Y5212" s="775"/>
      <c r="Z5212" s="775"/>
      <c r="AA5212" s="775"/>
      <c r="AB5212" s="775"/>
    </row>
    <row r="5213" spans="1:28" s="43" customFormat="1" x14ac:dyDescent="0.2">
      <c r="A5213" s="776"/>
      <c r="B5213" s="780"/>
      <c r="D5213" s="779"/>
      <c r="E5213" s="779"/>
      <c r="F5213" s="778"/>
      <c r="G5213" s="777"/>
      <c r="H5213" s="776"/>
      <c r="I5213" s="776"/>
      <c r="J5213" s="776"/>
      <c r="K5213" s="776"/>
      <c r="L5213" s="776"/>
      <c r="M5213" s="776"/>
      <c r="N5213" s="776"/>
      <c r="O5213" s="776"/>
      <c r="P5213" s="776"/>
      <c r="Q5213" s="776"/>
      <c r="R5213" s="776"/>
      <c r="S5213" s="776"/>
      <c r="T5213" s="776"/>
      <c r="U5213" s="776"/>
      <c r="V5213" s="46"/>
      <c r="W5213" s="46"/>
      <c r="X5213" s="775"/>
      <c r="Y5213" s="775"/>
      <c r="Z5213" s="775"/>
      <c r="AA5213" s="775"/>
      <c r="AB5213" s="775"/>
    </row>
    <row r="5214" spans="1:28" s="43" customFormat="1" x14ac:dyDescent="0.2">
      <c r="A5214" s="776"/>
      <c r="B5214" s="780"/>
      <c r="D5214" s="779"/>
      <c r="E5214" s="779"/>
      <c r="F5214" s="778"/>
      <c r="G5214" s="777"/>
      <c r="H5214" s="776"/>
      <c r="I5214" s="776"/>
      <c r="J5214" s="776"/>
      <c r="K5214" s="776"/>
      <c r="L5214" s="776"/>
      <c r="M5214" s="776"/>
      <c r="N5214" s="776"/>
      <c r="O5214" s="776"/>
      <c r="P5214" s="776"/>
      <c r="Q5214" s="776"/>
      <c r="R5214" s="776"/>
      <c r="S5214" s="776"/>
      <c r="T5214" s="776"/>
      <c r="U5214" s="776"/>
      <c r="V5214" s="46"/>
      <c r="W5214" s="46"/>
      <c r="X5214" s="775"/>
      <c r="Y5214" s="775"/>
      <c r="Z5214" s="775"/>
      <c r="AA5214" s="775"/>
      <c r="AB5214" s="775"/>
    </row>
    <row r="5215" spans="1:28" s="43" customFormat="1" x14ac:dyDescent="0.2">
      <c r="A5215" s="776"/>
      <c r="B5215" s="780"/>
      <c r="D5215" s="779"/>
      <c r="E5215" s="779"/>
      <c r="F5215" s="778"/>
      <c r="G5215" s="777"/>
      <c r="H5215" s="776"/>
      <c r="I5215" s="776"/>
      <c r="J5215" s="776"/>
      <c r="K5215" s="776"/>
      <c r="L5215" s="776"/>
      <c r="M5215" s="776"/>
      <c r="N5215" s="776"/>
      <c r="O5215" s="776"/>
      <c r="P5215" s="776"/>
      <c r="Q5215" s="776"/>
      <c r="R5215" s="776"/>
      <c r="S5215" s="776"/>
      <c r="T5215" s="776"/>
      <c r="U5215" s="776"/>
      <c r="V5215" s="46"/>
      <c r="W5215" s="46"/>
      <c r="X5215" s="775"/>
      <c r="Y5215" s="775"/>
      <c r="Z5215" s="775"/>
      <c r="AA5215" s="775"/>
      <c r="AB5215" s="775"/>
    </row>
    <row r="5216" spans="1:28" s="43" customFormat="1" x14ac:dyDescent="0.2">
      <c r="A5216" s="776"/>
      <c r="B5216" s="780"/>
      <c r="D5216" s="779"/>
      <c r="E5216" s="779"/>
      <c r="F5216" s="778"/>
      <c r="G5216" s="777"/>
      <c r="H5216" s="776"/>
      <c r="I5216" s="776"/>
      <c r="J5216" s="776"/>
      <c r="K5216" s="776"/>
      <c r="L5216" s="776"/>
      <c r="M5216" s="776"/>
      <c r="N5216" s="776"/>
      <c r="O5216" s="776"/>
      <c r="P5216" s="776"/>
      <c r="Q5216" s="776"/>
      <c r="R5216" s="776"/>
      <c r="S5216" s="776"/>
      <c r="T5216" s="776"/>
      <c r="U5216" s="776"/>
      <c r="V5216" s="46"/>
      <c r="W5216" s="46"/>
      <c r="X5216" s="775"/>
      <c r="Y5216" s="775"/>
      <c r="Z5216" s="775"/>
      <c r="AA5216" s="775"/>
      <c r="AB5216" s="775"/>
    </row>
    <row r="5217" spans="1:28" s="43" customFormat="1" x14ac:dyDescent="0.2">
      <c r="A5217" s="776"/>
      <c r="B5217" s="780"/>
      <c r="D5217" s="779"/>
      <c r="E5217" s="779"/>
      <c r="F5217" s="778"/>
      <c r="G5217" s="777"/>
      <c r="H5217" s="776"/>
      <c r="I5217" s="776"/>
      <c r="J5217" s="776"/>
      <c r="K5217" s="776"/>
      <c r="L5217" s="776"/>
      <c r="M5217" s="776"/>
      <c r="N5217" s="776"/>
      <c r="O5217" s="776"/>
      <c r="P5217" s="776"/>
      <c r="Q5217" s="776"/>
      <c r="R5217" s="776"/>
      <c r="S5217" s="776"/>
      <c r="T5217" s="776"/>
      <c r="U5217" s="776"/>
      <c r="V5217" s="46"/>
      <c r="W5217" s="46"/>
      <c r="X5217" s="775"/>
      <c r="Y5217" s="775"/>
      <c r="Z5217" s="775"/>
      <c r="AA5217" s="775"/>
      <c r="AB5217" s="775"/>
    </row>
    <row r="5218" spans="1:28" s="43" customFormat="1" x14ac:dyDescent="0.2">
      <c r="A5218" s="776"/>
      <c r="B5218" s="780"/>
      <c r="D5218" s="779"/>
      <c r="E5218" s="779"/>
      <c r="F5218" s="778"/>
      <c r="G5218" s="777"/>
      <c r="H5218" s="776"/>
      <c r="I5218" s="776"/>
      <c r="J5218" s="776"/>
      <c r="K5218" s="776"/>
      <c r="L5218" s="776"/>
      <c r="M5218" s="776"/>
      <c r="N5218" s="776"/>
      <c r="O5218" s="776"/>
      <c r="P5218" s="776"/>
      <c r="Q5218" s="776"/>
      <c r="R5218" s="776"/>
      <c r="S5218" s="776"/>
      <c r="T5218" s="776"/>
      <c r="U5218" s="776"/>
      <c r="V5218" s="46"/>
      <c r="W5218" s="46"/>
      <c r="X5218" s="775"/>
      <c r="Y5218" s="775"/>
      <c r="Z5218" s="775"/>
      <c r="AA5218" s="775"/>
      <c r="AB5218" s="775"/>
    </row>
    <row r="5219" spans="1:28" s="43" customFormat="1" x14ac:dyDescent="0.2">
      <c r="A5219" s="776"/>
      <c r="B5219" s="780"/>
      <c r="D5219" s="779"/>
      <c r="E5219" s="779"/>
      <c r="F5219" s="778"/>
      <c r="G5219" s="777"/>
      <c r="H5219" s="776"/>
      <c r="I5219" s="776"/>
      <c r="J5219" s="776"/>
      <c r="K5219" s="776"/>
      <c r="L5219" s="776"/>
      <c r="M5219" s="776"/>
      <c r="N5219" s="776"/>
      <c r="O5219" s="776"/>
      <c r="P5219" s="776"/>
      <c r="Q5219" s="776"/>
      <c r="R5219" s="776"/>
      <c r="S5219" s="776"/>
      <c r="T5219" s="776"/>
      <c r="U5219" s="776"/>
      <c r="V5219" s="46"/>
      <c r="W5219" s="46"/>
      <c r="X5219" s="775"/>
      <c r="Y5219" s="775"/>
      <c r="Z5219" s="775"/>
      <c r="AA5219" s="775"/>
      <c r="AB5219" s="775"/>
    </row>
    <row r="5220" spans="1:28" s="43" customFormat="1" x14ac:dyDescent="0.2">
      <c r="A5220" s="776"/>
      <c r="B5220" s="780"/>
      <c r="D5220" s="779"/>
      <c r="E5220" s="779"/>
      <c r="F5220" s="778"/>
      <c r="G5220" s="777"/>
      <c r="H5220" s="776"/>
      <c r="I5220" s="776"/>
      <c r="J5220" s="776"/>
      <c r="K5220" s="776"/>
      <c r="L5220" s="776"/>
      <c r="M5220" s="776"/>
      <c r="N5220" s="776"/>
      <c r="O5220" s="776"/>
      <c r="P5220" s="776"/>
      <c r="Q5220" s="776"/>
      <c r="R5220" s="776"/>
      <c r="S5220" s="776"/>
      <c r="T5220" s="776"/>
      <c r="U5220" s="776"/>
      <c r="V5220" s="46"/>
      <c r="W5220" s="46"/>
      <c r="X5220" s="775"/>
      <c r="Y5220" s="775"/>
      <c r="Z5220" s="775"/>
      <c r="AA5220" s="775"/>
      <c r="AB5220" s="775"/>
    </row>
    <row r="5221" spans="1:28" s="43" customFormat="1" x14ac:dyDescent="0.2">
      <c r="A5221" s="776"/>
      <c r="B5221" s="780"/>
      <c r="D5221" s="779"/>
      <c r="E5221" s="779"/>
      <c r="F5221" s="778"/>
      <c r="G5221" s="777"/>
      <c r="H5221" s="776"/>
      <c r="I5221" s="776"/>
      <c r="J5221" s="776"/>
      <c r="K5221" s="776"/>
      <c r="L5221" s="776"/>
      <c r="M5221" s="776"/>
      <c r="N5221" s="776"/>
      <c r="O5221" s="776"/>
      <c r="P5221" s="776"/>
      <c r="Q5221" s="776"/>
      <c r="R5221" s="776"/>
      <c r="S5221" s="776"/>
      <c r="T5221" s="776"/>
      <c r="U5221" s="776"/>
      <c r="V5221" s="46"/>
      <c r="W5221" s="46"/>
      <c r="X5221" s="775"/>
      <c r="Y5221" s="775"/>
      <c r="Z5221" s="775"/>
      <c r="AA5221" s="775"/>
      <c r="AB5221" s="775"/>
    </row>
    <row r="5222" spans="1:28" s="43" customFormat="1" x14ac:dyDescent="0.2">
      <c r="A5222" s="776"/>
      <c r="B5222" s="780"/>
      <c r="D5222" s="779"/>
      <c r="E5222" s="779"/>
      <c r="F5222" s="778"/>
      <c r="G5222" s="777"/>
      <c r="H5222" s="776"/>
      <c r="I5222" s="776"/>
      <c r="J5222" s="776"/>
      <c r="K5222" s="776"/>
      <c r="L5222" s="776"/>
      <c r="M5222" s="776"/>
      <c r="N5222" s="776"/>
      <c r="O5222" s="776"/>
      <c r="P5222" s="776"/>
      <c r="Q5222" s="776"/>
      <c r="R5222" s="776"/>
      <c r="S5222" s="776"/>
      <c r="T5222" s="776"/>
      <c r="U5222" s="776"/>
      <c r="V5222" s="46"/>
      <c r="W5222" s="46"/>
      <c r="X5222" s="775"/>
      <c r="Y5222" s="775"/>
      <c r="Z5222" s="775"/>
      <c r="AA5222" s="775"/>
      <c r="AB5222" s="775"/>
    </row>
    <row r="5223" spans="1:28" s="43" customFormat="1" x14ac:dyDescent="0.2">
      <c r="A5223" s="776"/>
      <c r="B5223" s="780"/>
      <c r="D5223" s="779"/>
      <c r="E5223" s="779"/>
      <c r="F5223" s="778"/>
      <c r="G5223" s="777"/>
      <c r="H5223" s="776"/>
      <c r="I5223" s="776"/>
      <c r="J5223" s="776"/>
      <c r="K5223" s="776"/>
      <c r="L5223" s="776"/>
      <c r="M5223" s="776"/>
      <c r="N5223" s="776"/>
      <c r="O5223" s="776"/>
      <c r="P5223" s="776"/>
      <c r="Q5223" s="776"/>
      <c r="R5223" s="776"/>
      <c r="S5223" s="776"/>
      <c r="T5223" s="776"/>
      <c r="U5223" s="776"/>
      <c r="V5223" s="46"/>
      <c r="W5223" s="46"/>
      <c r="X5223" s="775"/>
      <c r="Y5223" s="775"/>
      <c r="Z5223" s="775"/>
      <c r="AA5223" s="775"/>
      <c r="AB5223" s="775"/>
    </row>
    <row r="5224" spans="1:28" s="43" customFormat="1" x14ac:dyDescent="0.2">
      <c r="A5224" s="776"/>
      <c r="B5224" s="780"/>
      <c r="D5224" s="779"/>
      <c r="E5224" s="779"/>
      <c r="F5224" s="778"/>
      <c r="G5224" s="777"/>
      <c r="H5224" s="776"/>
      <c r="I5224" s="776"/>
      <c r="J5224" s="776"/>
      <c r="K5224" s="776"/>
      <c r="L5224" s="776"/>
      <c r="M5224" s="776"/>
      <c r="N5224" s="776"/>
      <c r="O5224" s="776"/>
      <c r="P5224" s="776"/>
      <c r="Q5224" s="776"/>
      <c r="R5224" s="776"/>
      <c r="S5224" s="776"/>
      <c r="T5224" s="776"/>
      <c r="U5224" s="776"/>
      <c r="V5224" s="46"/>
      <c r="W5224" s="46"/>
      <c r="X5224" s="775"/>
      <c r="Y5224" s="775"/>
      <c r="Z5224" s="775"/>
      <c r="AA5224" s="775"/>
      <c r="AB5224" s="775"/>
    </row>
    <row r="5225" spans="1:28" s="43" customFormat="1" x14ac:dyDescent="0.2">
      <c r="A5225" s="776"/>
      <c r="B5225" s="780"/>
      <c r="D5225" s="779"/>
      <c r="E5225" s="779"/>
      <c r="F5225" s="778"/>
      <c r="G5225" s="777"/>
      <c r="H5225" s="776"/>
      <c r="I5225" s="776"/>
      <c r="J5225" s="776"/>
      <c r="K5225" s="776"/>
      <c r="L5225" s="776"/>
      <c r="M5225" s="776"/>
      <c r="N5225" s="776"/>
      <c r="O5225" s="776"/>
      <c r="P5225" s="776"/>
      <c r="Q5225" s="776"/>
      <c r="R5225" s="776"/>
      <c r="S5225" s="776"/>
      <c r="T5225" s="776"/>
      <c r="U5225" s="776"/>
      <c r="V5225" s="46"/>
      <c r="W5225" s="46"/>
      <c r="X5225" s="775"/>
      <c r="Y5225" s="775"/>
      <c r="Z5225" s="775"/>
      <c r="AA5225" s="775"/>
      <c r="AB5225" s="775"/>
    </row>
    <row r="5226" spans="1:28" s="43" customFormat="1" x14ac:dyDescent="0.2">
      <c r="A5226" s="776"/>
      <c r="B5226" s="780"/>
      <c r="D5226" s="779"/>
      <c r="E5226" s="779"/>
      <c r="F5226" s="778"/>
      <c r="G5226" s="777"/>
      <c r="H5226" s="776"/>
      <c r="I5226" s="776"/>
      <c r="J5226" s="776"/>
      <c r="K5226" s="776"/>
      <c r="L5226" s="776"/>
      <c r="M5226" s="776"/>
      <c r="N5226" s="776"/>
      <c r="O5226" s="776"/>
      <c r="P5226" s="776"/>
      <c r="Q5226" s="776"/>
      <c r="R5226" s="776"/>
      <c r="S5226" s="776"/>
      <c r="T5226" s="776"/>
      <c r="U5226" s="776"/>
      <c r="V5226" s="46"/>
      <c r="W5226" s="46"/>
      <c r="X5226" s="775"/>
      <c r="Y5226" s="775"/>
      <c r="Z5226" s="775"/>
      <c r="AA5226" s="775"/>
      <c r="AB5226" s="775"/>
    </row>
    <row r="5227" spans="1:28" s="43" customFormat="1" x14ac:dyDescent="0.2">
      <c r="A5227" s="776"/>
      <c r="B5227" s="780"/>
      <c r="D5227" s="779"/>
      <c r="E5227" s="779"/>
      <c r="F5227" s="778"/>
      <c r="G5227" s="777"/>
      <c r="H5227" s="776"/>
      <c r="I5227" s="776"/>
      <c r="J5227" s="776"/>
      <c r="K5227" s="776"/>
      <c r="L5227" s="776"/>
      <c r="M5227" s="776"/>
      <c r="N5227" s="776"/>
      <c r="O5227" s="776"/>
      <c r="P5227" s="776"/>
      <c r="Q5227" s="776"/>
      <c r="R5227" s="776"/>
      <c r="S5227" s="776"/>
      <c r="T5227" s="776"/>
      <c r="U5227" s="776"/>
      <c r="V5227" s="46"/>
      <c r="W5227" s="46"/>
      <c r="X5227" s="775"/>
      <c r="Y5227" s="775"/>
      <c r="Z5227" s="775"/>
      <c r="AA5227" s="775"/>
      <c r="AB5227" s="775"/>
    </row>
    <row r="5228" spans="1:28" s="43" customFormat="1" x14ac:dyDescent="0.2">
      <c r="A5228" s="776"/>
      <c r="B5228" s="780"/>
      <c r="D5228" s="779"/>
      <c r="E5228" s="779"/>
      <c r="F5228" s="778"/>
      <c r="G5228" s="777"/>
      <c r="H5228" s="776"/>
      <c r="I5228" s="776"/>
      <c r="J5228" s="776"/>
      <c r="K5228" s="776"/>
      <c r="L5228" s="776"/>
      <c r="M5228" s="776"/>
      <c r="N5228" s="776"/>
      <c r="O5228" s="776"/>
      <c r="P5228" s="776"/>
      <c r="Q5228" s="776"/>
      <c r="R5228" s="776"/>
      <c r="S5228" s="776"/>
      <c r="T5228" s="776"/>
      <c r="U5228" s="776"/>
      <c r="V5228" s="46"/>
      <c r="W5228" s="46"/>
      <c r="X5228" s="775"/>
      <c r="Y5228" s="775"/>
      <c r="Z5228" s="775"/>
      <c r="AA5228" s="775"/>
      <c r="AB5228" s="775"/>
    </row>
    <row r="5229" spans="1:28" s="43" customFormat="1" x14ac:dyDescent="0.2">
      <c r="A5229" s="776"/>
      <c r="B5229" s="780"/>
      <c r="D5229" s="779"/>
      <c r="E5229" s="779"/>
      <c r="F5229" s="778"/>
      <c r="G5229" s="777"/>
      <c r="H5229" s="776"/>
      <c r="I5229" s="776"/>
      <c r="J5229" s="776"/>
      <c r="K5229" s="776"/>
      <c r="L5229" s="776"/>
      <c r="M5229" s="776"/>
      <c r="N5229" s="776"/>
      <c r="O5229" s="776"/>
      <c r="P5229" s="776"/>
      <c r="Q5229" s="776"/>
      <c r="R5229" s="776"/>
      <c r="S5229" s="776"/>
      <c r="T5229" s="776"/>
      <c r="U5229" s="776"/>
      <c r="V5229" s="46"/>
      <c r="W5229" s="46"/>
      <c r="X5229" s="775"/>
      <c r="Y5229" s="775"/>
      <c r="Z5229" s="775"/>
      <c r="AA5229" s="775"/>
      <c r="AB5229" s="775"/>
    </row>
    <row r="5230" spans="1:28" s="43" customFormat="1" x14ac:dyDescent="0.2">
      <c r="A5230" s="776"/>
      <c r="B5230" s="780"/>
      <c r="D5230" s="779"/>
      <c r="E5230" s="779"/>
      <c r="F5230" s="778"/>
      <c r="G5230" s="777"/>
      <c r="H5230" s="776"/>
      <c r="I5230" s="776"/>
      <c r="J5230" s="776"/>
      <c r="K5230" s="776"/>
      <c r="L5230" s="776"/>
      <c r="M5230" s="776"/>
      <c r="N5230" s="776"/>
      <c r="O5230" s="776"/>
      <c r="P5230" s="776"/>
      <c r="Q5230" s="776"/>
      <c r="R5230" s="776"/>
      <c r="S5230" s="776"/>
      <c r="T5230" s="776"/>
      <c r="U5230" s="776"/>
      <c r="V5230" s="46"/>
      <c r="W5230" s="46"/>
      <c r="X5230" s="775"/>
      <c r="Y5230" s="775"/>
      <c r="Z5230" s="775"/>
      <c r="AA5230" s="775"/>
      <c r="AB5230" s="775"/>
    </row>
    <row r="5231" spans="1:28" s="43" customFormat="1" x14ac:dyDescent="0.2">
      <c r="A5231" s="776"/>
      <c r="B5231" s="780"/>
      <c r="D5231" s="779"/>
      <c r="E5231" s="779"/>
      <c r="F5231" s="778"/>
      <c r="G5231" s="777"/>
      <c r="H5231" s="776"/>
      <c r="I5231" s="776"/>
      <c r="J5231" s="776"/>
      <c r="K5231" s="776"/>
      <c r="L5231" s="776"/>
      <c r="M5231" s="776"/>
      <c r="N5231" s="776"/>
      <c r="O5231" s="776"/>
      <c r="P5231" s="776"/>
      <c r="Q5231" s="776"/>
      <c r="R5231" s="776"/>
      <c r="S5231" s="776"/>
      <c r="T5231" s="776"/>
      <c r="U5231" s="776"/>
      <c r="V5231" s="46"/>
      <c r="W5231" s="46"/>
      <c r="X5231" s="775"/>
      <c r="Y5231" s="775"/>
      <c r="Z5231" s="775"/>
      <c r="AA5231" s="775"/>
      <c r="AB5231" s="775"/>
    </row>
    <row r="5232" spans="1:28" s="43" customFormat="1" x14ac:dyDescent="0.2">
      <c r="A5232" s="776"/>
      <c r="B5232" s="780"/>
      <c r="D5232" s="779"/>
      <c r="E5232" s="779"/>
      <c r="F5232" s="778"/>
      <c r="G5232" s="777"/>
      <c r="H5232" s="776"/>
      <c r="I5232" s="776"/>
      <c r="J5232" s="776"/>
      <c r="K5232" s="776"/>
      <c r="L5232" s="776"/>
      <c r="M5232" s="776"/>
      <c r="N5232" s="776"/>
      <c r="O5232" s="776"/>
      <c r="P5232" s="776"/>
      <c r="Q5232" s="776"/>
      <c r="R5232" s="776"/>
      <c r="S5232" s="776"/>
      <c r="T5232" s="776"/>
      <c r="U5232" s="776"/>
      <c r="V5232" s="46"/>
      <c r="W5232" s="46"/>
      <c r="X5232" s="775"/>
      <c r="Y5232" s="775"/>
      <c r="Z5232" s="775"/>
      <c r="AA5232" s="775"/>
      <c r="AB5232" s="775"/>
    </row>
    <row r="5233" spans="1:28" s="43" customFormat="1" x14ac:dyDescent="0.2">
      <c r="A5233" s="776"/>
      <c r="B5233" s="780"/>
      <c r="D5233" s="779"/>
      <c r="E5233" s="779"/>
      <c r="F5233" s="778"/>
      <c r="G5233" s="777"/>
      <c r="H5233" s="776"/>
      <c r="I5233" s="776"/>
      <c r="J5233" s="776"/>
      <c r="K5233" s="776"/>
      <c r="L5233" s="776"/>
      <c r="M5233" s="776"/>
      <c r="N5233" s="776"/>
      <c r="O5233" s="776"/>
      <c r="P5233" s="776"/>
      <c r="Q5233" s="776"/>
      <c r="R5233" s="776"/>
      <c r="S5233" s="776"/>
      <c r="T5233" s="776"/>
      <c r="U5233" s="776"/>
      <c r="V5233" s="46"/>
      <c r="W5233" s="46"/>
      <c r="X5233" s="775"/>
      <c r="Y5233" s="775"/>
      <c r="Z5233" s="775"/>
      <c r="AA5233" s="775"/>
      <c r="AB5233" s="775"/>
    </row>
    <row r="5234" spans="1:28" s="43" customFormat="1" x14ac:dyDescent="0.2">
      <c r="A5234" s="776"/>
      <c r="B5234" s="780"/>
      <c r="D5234" s="779"/>
      <c r="E5234" s="779"/>
      <c r="F5234" s="778"/>
      <c r="G5234" s="777"/>
      <c r="H5234" s="776"/>
      <c r="I5234" s="776"/>
      <c r="J5234" s="776"/>
      <c r="K5234" s="776"/>
      <c r="L5234" s="776"/>
      <c r="M5234" s="776"/>
      <c r="N5234" s="776"/>
      <c r="O5234" s="776"/>
      <c r="P5234" s="776"/>
      <c r="Q5234" s="776"/>
      <c r="R5234" s="776"/>
      <c r="S5234" s="776"/>
      <c r="T5234" s="776"/>
      <c r="U5234" s="776"/>
      <c r="V5234" s="46"/>
      <c r="W5234" s="46"/>
      <c r="X5234" s="775"/>
      <c r="Y5234" s="775"/>
      <c r="Z5234" s="775"/>
      <c r="AA5234" s="775"/>
      <c r="AB5234" s="775"/>
    </row>
    <row r="5235" spans="1:28" s="43" customFormat="1" x14ac:dyDescent="0.2">
      <c r="A5235" s="776"/>
      <c r="B5235" s="780"/>
      <c r="D5235" s="779"/>
      <c r="E5235" s="779"/>
      <c r="F5235" s="778"/>
      <c r="G5235" s="777"/>
      <c r="H5235" s="776"/>
      <c r="I5235" s="776"/>
      <c r="J5235" s="776"/>
      <c r="K5235" s="776"/>
      <c r="L5235" s="776"/>
      <c r="M5235" s="776"/>
      <c r="N5235" s="776"/>
      <c r="O5235" s="776"/>
      <c r="P5235" s="776"/>
      <c r="Q5235" s="776"/>
      <c r="R5235" s="776"/>
      <c r="S5235" s="776"/>
      <c r="T5235" s="776"/>
      <c r="U5235" s="776"/>
      <c r="V5235" s="46"/>
      <c r="W5235" s="46"/>
      <c r="X5235" s="775"/>
      <c r="Y5235" s="775"/>
      <c r="Z5235" s="775"/>
      <c r="AA5235" s="775"/>
      <c r="AB5235" s="775"/>
    </row>
    <row r="5236" spans="1:28" s="43" customFormat="1" x14ac:dyDescent="0.2">
      <c r="A5236" s="776"/>
      <c r="B5236" s="780"/>
      <c r="D5236" s="779"/>
      <c r="E5236" s="779"/>
      <c r="F5236" s="778"/>
      <c r="G5236" s="777"/>
      <c r="H5236" s="776"/>
      <c r="I5236" s="776"/>
      <c r="J5236" s="776"/>
      <c r="K5236" s="776"/>
      <c r="L5236" s="776"/>
      <c r="M5236" s="776"/>
      <c r="N5236" s="776"/>
      <c r="O5236" s="776"/>
      <c r="P5236" s="776"/>
      <c r="Q5236" s="776"/>
      <c r="R5236" s="776"/>
      <c r="S5236" s="776"/>
      <c r="T5236" s="776"/>
      <c r="U5236" s="776"/>
      <c r="V5236" s="46"/>
      <c r="W5236" s="46"/>
      <c r="X5236" s="775"/>
      <c r="Y5236" s="775"/>
      <c r="Z5236" s="775"/>
      <c r="AA5236" s="775"/>
      <c r="AB5236" s="775"/>
    </row>
    <row r="5237" spans="1:28" s="43" customFormat="1" x14ac:dyDescent="0.2">
      <c r="A5237" s="776"/>
      <c r="B5237" s="780"/>
      <c r="D5237" s="779"/>
      <c r="E5237" s="779"/>
      <c r="F5237" s="778"/>
      <c r="G5237" s="777"/>
      <c r="H5237" s="776"/>
      <c r="I5237" s="776"/>
      <c r="J5237" s="776"/>
      <c r="K5237" s="776"/>
      <c r="L5237" s="776"/>
      <c r="M5237" s="776"/>
      <c r="N5237" s="776"/>
      <c r="O5237" s="776"/>
      <c r="P5237" s="776"/>
      <c r="Q5237" s="776"/>
      <c r="R5237" s="776"/>
      <c r="S5237" s="776"/>
      <c r="T5237" s="776"/>
      <c r="U5237" s="776"/>
      <c r="V5237" s="46"/>
      <c r="W5237" s="46"/>
      <c r="X5237" s="775"/>
      <c r="Y5237" s="775"/>
      <c r="Z5237" s="775"/>
      <c r="AA5237" s="775"/>
      <c r="AB5237" s="775"/>
    </row>
    <row r="5238" spans="1:28" s="43" customFormat="1" x14ac:dyDescent="0.2">
      <c r="A5238" s="776"/>
      <c r="B5238" s="780"/>
      <c r="D5238" s="779"/>
      <c r="E5238" s="779"/>
      <c r="F5238" s="778"/>
      <c r="G5238" s="777"/>
      <c r="H5238" s="776"/>
      <c r="I5238" s="776"/>
      <c r="J5238" s="776"/>
      <c r="K5238" s="776"/>
      <c r="L5238" s="776"/>
      <c r="M5238" s="776"/>
      <c r="N5238" s="776"/>
      <c r="O5238" s="776"/>
      <c r="P5238" s="776"/>
      <c r="Q5238" s="776"/>
      <c r="R5238" s="776"/>
      <c r="S5238" s="776"/>
      <c r="T5238" s="776"/>
      <c r="U5238" s="776"/>
      <c r="V5238" s="46"/>
      <c r="W5238" s="46"/>
      <c r="X5238" s="775"/>
      <c r="Y5238" s="775"/>
      <c r="Z5238" s="775"/>
      <c r="AA5238" s="775"/>
      <c r="AB5238" s="775"/>
    </row>
    <row r="5239" spans="1:28" s="43" customFormat="1" x14ac:dyDescent="0.2">
      <c r="A5239" s="776"/>
      <c r="B5239" s="780"/>
      <c r="D5239" s="779"/>
      <c r="E5239" s="779"/>
      <c r="F5239" s="778"/>
      <c r="G5239" s="777"/>
      <c r="H5239" s="776"/>
      <c r="I5239" s="776"/>
      <c r="J5239" s="776"/>
      <c r="K5239" s="776"/>
      <c r="L5239" s="776"/>
      <c r="M5239" s="776"/>
      <c r="N5239" s="776"/>
      <c r="O5239" s="776"/>
      <c r="P5239" s="776"/>
      <c r="Q5239" s="776"/>
      <c r="R5239" s="776"/>
      <c r="S5239" s="776"/>
      <c r="T5239" s="776"/>
      <c r="U5239" s="776"/>
      <c r="V5239" s="46"/>
      <c r="W5239" s="46"/>
      <c r="X5239" s="775"/>
      <c r="Y5239" s="775"/>
      <c r="Z5239" s="775"/>
      <c r="AA5239" s="775"/>
      <c r="AB5239" s="775"/>
    </row>
    <row r="5240" spans="1:28" s="43" customFormat="1" x14ac:dyDescent="0.2">
      <c r="A5240" s="776"/>
      <c r="B5240" s="780"/>
      <c r="D5240" s="779"/>
      <c r="E5240" s="779"/>
      <c r="F5240" s="778"/>
      <c r="G5240" s="777"/>
      <c r="H5240" s="776"/>
      <c r="I5240" s="776"/>
      <c r="J5240" s="776"/>
      <c r="K5240" s="776"/>
      <c r="L5240" s="776"/>
      <c r="M5240" s="776"/>
      <c r="N5240" s="776"/>
      <c r="O5240" s="776"/>
      <c r="P5240" s="776"/>
      <c r="Q5240" s="776"/>
      <c r="R5240" s="776"/>
      <c r="S5240" s="776"/>
      <c r="T5240" s="776"/>
      <c r="U5240" s="776"/>
      <c r="V5240" s="46"/>
      <c r="W5240" s="46"/>
      <c r="X5240" s="775"/>
      <c r="Y5240" s="775"/>
      <c r="Z5240" s="775"/>
      <c r="AA5240" s="775"/>
      <c r="AB5240" s="775"/>
    </row>
    <row r="5241" spans="1:28" s="43" customFormat="1" x14ac:dyDescent="0.2">
      <c r="A5241" s="776"/>
      <c r="B5241" s="780"/>
      <c r="D5241" s="779"/>
      <c r="E5241" s="779"/>
      <c r="F5241" s="778"/>
      <c r="G5241" s="777"/>
      <c r="H5241" s="776"/>
      <c r="I5241" s="776"/>
      <c r="J5241" s="776"/>
      <c r="K5241" s="776"/>
      <c r="L5241" s="776"/>
      <c r="M5241" s="776"/>
      <c r="N5241" s="776"/>
      <c r="O5241" s="776"/>
      <c r="P5241" s="776"/>
      <c r="Q5241" s="776"/>
      <c r="R5241" s="776"/>
      <c r="S5241" s="776"/>
      <c r="T5241" s="776"/>
      <c r="U5241" s="776"/>
      <c r="V5241" s="46"/>
      <c r="W5241" s="46"/>
      <c r="X5241" s="775"/>
      <c r="Y5241" s="775"/>
      <c r="Z5241" s="775"/>
      <c r="AA5241" s="775"/>
      <c r="AB5241" s="775"/>
    </row>
    <row r="5242" spans="1:28" s="43" customFormat="1" x14ac:dyDescent="0.2">
      <c r="A5242" s="776"/>
      <c r="B5242" s="780"/>
      <c r="D5242" s="779"/>
      <c r="E5242" s="779"/>
      <c r="F5242" s="778"/>
      <c r="G5242" s="777"/>
      <c r="H5242" s="776"/>
      <c r="I5242" s="776"/>
      <c r="J5242" s="776"/>
      <c r="K5242" s="776"/>
      <c r="L5242" s="776"/>
      <c r="M5242" s="776"/>
      <c r="N5242" s="776"/>
      <c r="O5242" s="776"/>
      <c r="P5242" s="776"/>
      <c r="Q5242" s="776"/>
      <c r="R5242" s="776"/>
      <c r="S5242" s="776"/>
      <c r="T5242" s="776"/>
      <c r="U5242" s="776"/>
      <c r="V5242" s="46"/>
      <c r="W5242" s="46"/>
      <c r="X5242" s="775"/>
      <c r="Y5242" s="775"/>
      <c r="Z5242" s="775"/>
      <c r="AA5242" s="775"/>
      <c r="AB5242" s="775"/>
    </row>
    <row r="5243" spans="1:28" s="43" customFormat="1" x14ac:dyDescent="0.2">
      <c r="A5243" s="776"/>
      <c r="B5243" s="780"/>
      <c r="D5243" s="779"/>
      <c r="E5243" s="779"/>
      <c r="F5243" s="778"/>
      <c r="G5243" s="777"/>
      <c r="H5243" s="776"/>
      <c r="I5243" s="776"/>
      <c r="J5243" s="776"/>
      <c r="K5243" s="776"/>
      <c r="L5243" s="776"/>
      <c r="M5243" s="776"/>
      <c r="N5243" s="776"/>
      <c r="O5243" s="776"/>
      <c r="P5243" s="776"/>
      <c r="Q5243" s="776"/>
      <c r="R5243" s="776"/>
      <c r="S5243" s="776"/>
      <c r="T5243" s="776"/>
      <c r="U5243" s="776"/>
      <c r="V5243" s="46"/>
      <c r="W5243" s="46"/>
      <c r="X5243" s="775"/>
      <c r="Y5243" s="775"/>
      <c r="Z5243" s="775"/>
      <c r="AA5243" s="775"/>
      <c r="AB5243" s="775"/>
    </row>
    <row r="5244" spans="1:28" s="43" customFormat="1" x14ac:dyDescent="0.2">
      <c r="A5244" s="776"/>
      <c r="B5244" s="780"/>
      <c r="D5244" s="779"/>
      <c r="E5244" s="779"/>
      <c r="F5244" s="778"/>
      <c r="G5244" s="777"/>
      <c r="H5244" s="776"/>
      <c r="I5244" s="776"/>
      <c r="J5244" s="776"/>
      <c r="K5244" s="776"/>
      <c r="L5244" s="776"/>
      <c r="M5244" s="776"/>
      <c r="N5244" s="776"/>
      <c r="O5244" s="776"/>
      <c r="P5244" s="776"/>
      <c r="Q5244" s="776"/>
      <c r="R5244" s="776"/>
      <c r="S5244" s="776"/>
      <c r="T5244" s="776"/>
      <c r="U5244" s="776"/>
      <c r="V5244" s="46"/>
      <c r="W5244" s="46"/>
      <c r="X5244" s="775"/>
      <c r="Y5244" s="775"/>
      <c r="Z5244" s="775"/>
      <c r="AA5244" s="775"/>
      <c r="AB5244" s="775"/>
    </row>
    <row r="5245" spans="1:28" s="43" customFormat="1" x14ac:dyDescent="0.2">
      <c r="A5245" s="776"/>
      <c r="B5245" s="780"/>
      <c r="D5245" s="779"/>
      <c r="E5245" s="779"/>
      <c r="F5245" s="778"/>
      <c r="G5245" s="777"/>
      <c r="H5245" s="776"/>
      <c r="I5245" s="776"/>
      <c r="J5245" s="776"/>
      <c r="K5245" s="776"/>
      <c r="L5245" s="776"/>
      <c r="M5245" s="776"/>
      <c r="N5245" s="776"/>
      <c r="O5245" s="776"/>
      <c r="P5245" s="776"/>
      <c r="Q5245" s="776"/>
      <c r="R5245" s="776"/>
      <c r="S5245" s="776"/>
      <c r="T5245" s="776"/>
      <c r="U5245" s="776"/>
      <c r="V5245" s="46"/>
      <c r="W5245" s="46"/>
      <c r="X5245" s="775"/>
      <c r="Y5245" s="775"/>
      <c r="Z5245" s="775"/>
      <c r="AA5245" s="775"/>
      <c r="AB5245" s="775"/>
    </row>
    <row r="5246" spans="1:28" s="43" customFormat="1" x14ac:dyDescent="0.2">
      <c r="A5246" s="776"/>
      <c r="B5246" s="780"/>
      <c r="D5246" s="779"/>
      <c r="E5246" s="779"/>
      <c r="F5246" s="778"/>
      <c r="G5246" s="777"/>
      <c r="H5246" s="776"/>
      <c r="I5246" s="776"/>
      <c r="J5246" s="776"/>
      <c r="K5246" s="776"/>
      <c r="L5246" s="776"/>
      <c r="M5246" s="776"/>
      <c r="N5246" s="776"/>
      <c r="O5246" s="776"/>
      <c r="P5246" s="776"/>
      <c r="Q5246" s="776"/>
      <c r="R5246" s="776"/>
      <c r="S5246" s="776"/>
      <c r="T5246" s="776"/>
      <c r="U5246" s="776"/>
      <c r="V5246" s="46"/>
      <c r="W5246" s="46"/>
      <c r="X5246" s="775"/>
      <c r="Y5246" s="775"/>
      <c r="Z5246" s="775"/>
      <c r="AA5246" s="775"/>
      <c r="AB5246" s="775"/>
    </row>
    <row r="5247" spans="1:28" s="43" customFormat="1" x14ac:dyDescent="0.2">
      <c r="A5247" s="776"/>
      <c r="B5247" s="780"/>
      <c r="D5247" s="779"/>
      <c r="E5247" s="779"/>
      <c r="F5247" s="778"/>
      <c r="G5247" s="777"/>
      <c r="H5247" s="776"/>
      <c r="I5247" s="776"/>
      <c r="J5247" s="776"/>
      <c r="K5247" s="776"/>
      <c r="L5247" s="776"/>
      <c r="M5247" s="776"/>
      <c r="N5247" s="776"/>
      <c r="O5247" s="776"/>
      <c r="P5247" s="776"/>
      <c r="Q5247" s="776"/>
      <c r="R5247" s="776"/>
      <c r="S5247" s="776"/>
      <c r="T5247" s="776"/>
      <c r="U5247" s="776"/>
      <c r="V5247" s="46"/>
      <c r="W5247" s="46"/>
      <c r="X5247" s="775"/>
      <c r="Y5247" s="775"/>
      <c r="Z5247" s="775"/>
      <c r="AA5247" s="775"/>
      <c r="AB5247" s="775"/>
    </row>
    <row r="5248" spans="1:28" s="43" customFormat="1" x14ac:dyDescent="0.2">
      <c r="A5248" s="776"/>
      <c r="B5248" s="780"/>
      <c r="D5248" s="779"/>
      <c r="E5248" s="779"/>
      <c r="F5248" s="778"/>
      <c r="G5248" s="777"/>
      <c r="H5248" s="776"/>
      <c r="I5248" s="776"/>
      <c r="J5248" s="776"/>
      <c r="K5248" s="776"/>
      <c r="L5248" s="776"/>
      <c r="M5248" s="776"/>
      <c r="N5248" s="776"/>
      <c r="O5248" s="776"/>
      <c r="P5248" s="776"/>
      <c r="Q5248" s="776"/>
      <c r="R5248" s="776"/>
      <c r="S5248" s="776"/>
      <c r="T5248" s="776"/>
      <c r="U5248" s="776"/>
      <c r="V5248" s="46"/>
      <c r="W5248" s="46"/>
      <c r="X5248" s="775"/>
      <c r="Y5248" s="775"/>
      <c r="Z5248" s="775"/>
      <c r="AA5248" s="775"/>
      <c r="AB5248" s="775"/>
    </row>
    <row r="5249" spans="1:28" s="43" customFormat="1" x14ac:dyDescent="0.2">
      <c r="A5249" s="776"/>
      <c r="B5249" s="780"/>
      <c r="D5249" s="779"/>
      <c r="E5249" s="779"/>
      <c r="F5249" s="778"/>
      <c r="G5249" s="777"/>
      <c r="H5249" s="776"/>
      <c r="I5249" s="776"/>
      <c r="J5249" s="776"/>
      <c r="K5249" s="776"/>
      <c r="L5249" s="776"/>
      <c r="M5249" s="776"/>
      <c r="N5249" s="776"/>
      <c r="O5249" s="776"/>
      <c r="P5249" s="776"/>
      <c r="Q5249" s="776"/>
      <c r="R5249" s="776"/>
      <c r="S5249" s="776"/>
      <c r="T5249" s="776"/>
      <c r="U5249" s="776"/>
      <c r="V5249" s="46"/>
      <c r="W5249" s="46"/>
      <c r="X5249" s="775"/>
      <c r="Y5249" s="775"/>
      <c r="Z5249" s="775"/>
      <c r="AA5249" s="775"/>
      <c r="AB5249" s="775"/>
    </row>
    <row r="5250" spans="1:28" s="43" customFormat="1" x14ac:dyDescent="0.2">
      <c r="A5250" s="776"/>
      <c r="B5250" s="780"/>
      <c r="D5250" s="779"/>
      <c r="E5250" s="779"/>
      <c r="F5250" s="778"/>
      <c r="G5250" s="777"/>
      <c r="H5250" s="776"/>
      <c r="I5250" s="776"/>
      <c r="J5250" s="776"/>
      <c r="K5250" s="776"/>
      <c r="L5250" s="776"/>
      <c r="M5250" s="776"/>
      <c r="N5250" s="776"/>
      <c r="O5250" s="776"/>
      <c r="P5250" s="776"/>
      <c r="Q5250" s="776"/>
      <c r="R5250" s="776"/>
      <c r="S5250" s="776"/>
      <c r="T5250" s="776"/>
      <c r="U5250" s="776"/>
      <c r="V5250" s="46"/>
      <c r="W5250" s="46"/>
      <c r="X5250" s="775"/>
      <c r="Y5250" s="775"/>
      <c r="Z5250" s="775"/>
      <c r="AA5250" s="775"/>
      <c r="AB5250" s="775"/>
    </row>
    <row r="5251" spans="1:28" s="43" customFormat="1" x14ac:dyDescent="0.2">
      <c r="A5251" s="776"/>
      <c r="B5251" s="780"/>
      <c r="D5251" s="779"/>
      <c r="E5251" s="779"/>
      <c r="F5251" s="778"/>
      <c r="G5251" s="777"/>
      <c r="H5251" s="776"/>
      <c r="I5251" s="776"/>
      <c r="J5251" s="776"/>
      <c r="K5251" s="776"/>
      <c r="L5251" s="776"/>
      <c r="M5251" s="776"/>
      <c r="N5251" s="776"/>
      <c r="O5251" s="776"/>
      <c r="P5251" s="776"/>
      <c r="Q5251" s="776"/>
      <c r="R5251" s="776"/>
      <c r="S5251" s="776"/>
      <c r="T5251" s="776"/>
      <c r="U5251" s="776"/>
      <c r="V5251" s="46"/>
      <c r="W5251" s="46"/>
      <c r="X5251" s="775"/>
      <c r="Y5251" s="775"/>
      <c r="Z5251" s="775"/>
      <c r="AA5251" s="775"/>
      <c r="AB5251" s="775"/>
    </row>
    <row r="5252" spans="1:28" s="43" customFormat="1" x14ac:dyDescent="0.2">
      <c r="A5252" s="776"/>
      <c r="B5252" s="780"/>
      <c r="D5252" s="779"/>
      <c r="E5252" s="779"/>
      <c r="F5252" s="778"/>
      <c r="G5252" s="777"/>
      <c r="H5252" s="776"/>
      <c r="I5252" s="776"/>
      <c r="J5252" s="776"/>
      <c r="K5252" s="776"/>
      <c r="L5252" s="776"/>
      <c r="M5252" s="776"/>
      <c r="N5252" s="776"/>
      <c r="O5252" s="776"/>
      <c r="P5252" s="776"/>
      <c r="Q5252" s="776"/>
      <c r="R5252" s="776"/>
      <c r="S5252" s="776"/>
      <c r="T5252" s="776"/>
      <c r="U5252" s="776"/>
      <c r="V5252" s="46"/>
      <c r="W5252" s="46"/>
      <c r="X5252" s="775"/>
      <c r="Y5252" s="775"/>
      <c r="Z5252" s="775"/>
      <c r="AA5252" s="775"/>
      <c r="AB5252" s="775"/>
    </row>
    <row r="5253" spans="1:28" s="43" customFormat="1" x14ac:dyDescent="0.2">
      <c r="A5253" s="776"/>
      <c r="B5253" s="780"/>
      <c r="D5253" s="779"/>
      <c r="E5253" s="779"/>
      <c r="F5253" s="778"/>
      <c r="G5253" s="777"/>
      <c r="H5253" s="776"/>
      <c r="I5253" s="776"/>
      <c r="J5253" s="776"/>
      <c r="K5253" s="776"/>
      <c r="L5253" s="776"/>
      <c r="M5253" s="776"/>
      <c r="N5253" s="776"/>
      <c r="O5253" s="776"/>
      <c r="P5253" s="776"/>
      <c r="Q5253" s="776"/>
      <c r="R5253" s="776"/>
      <c r="S5253" s="776"/>
      <c r="T5253" s="776"/>
      <c r="U5253" s="776"/>
      <c r="V5253" s="46"/>
      <c r="W5253" s="46"/>
      <c r="X5253" s="775"/>
      <c r="Y5253" s="775"/>
      <c r="Z5253" s="775"/>
      <c r="AA5253" s="775"/>
      <c r="AB5253" s="775"/>
    </row>
    <row r="5254" spans="1:28" s="43" customFormat="1" x14ac:dyDescent="0.2">
      <c r="A5254" s="776"/>
      <c r="B5254" s="780"/>
      <c r="D5254" s="779"/>
      <c r="E5254" s="779"/>
      <c r="F5254" s="778"/>
      <c r="G5254" s="777"/>
      <c r="H5254" s="776"/>
      <c r="I5254" s="776"/>
      <c r="J5254" s="776"/>
      <c r="K5254" s="776"/>
      <c r="L5254" s="776"/>
      <c r="M5254" s="776"/>
      <c r="N5254" s="776"/>
      <c r="O5254" s="776"/>
      <c r="P5254" s="776"/>
      <c r="Q5254" s="776"/>
      <c r="R5254" s="776"/>
      <c r="S5254" s="776"/>
      <c r="T5254" s="776"/>
      <c r="U5254" s="776"/>
      <c r="V5254" s="46"/>
      <c r="W5254" s="46"/>
      <c r="X5254" s="775"/>
      <c r="Y5254" s="775"/>
      <c r="Z5254" s="775"/>
      <c r="AA5254" s="775"/>
      <c r="AB5254" s="775"/>
    </row>
    <row r="5255" spans="1:28" s="43" customFormat="1" x14ac:dyDescent="0.2">
      <c r="A5255" s="776"/>
      <c r="B5255" s="780"/>
      <c r="D5255" s="779"/>
      <c r="E5255" s="779"/>
      <c r="F5255" s="778"/>
      <c r="G5255" s="777"/>
      <c r="H5255" s="776"/>
      <c r="I5255" s="776"/>
      <c r="J5255" s="776"/>
      <c r="K5255" s="776"/>
      <c r="L5255" s="776"/>
      <c r="M5255" s="776"/>
      <c r="N5255" s="776"/>
      <c r="O5255" s="776"/>
      <c r="P5255" s="776"/>
      <c r="Q5255" s="776"/>
      <c r="R5255" s="776"/>
      <c r="S5255" s="776"/>
      <c r="T5255" s="776"/>
      <c r="U5255" s="776"/>
      <c r="V5255" s="46"/>
      <c r="W5255" s="46"/>
      <c r="X5255" s="775"/>
      <c r="Y5255" s="775"/>
      <c r="Z5255" s="775"/>
      <c r="AA5255" s="775"/>
      <c r="AB5255" s="775"/>
    </row>
    <row r="5256" spans="1:28" s="43" customFormat="1" x14ac:dyDescent="0.2">
      <c r="A5256" s="776"/>
      <c r="B5256" s="780"/>
      <c r="D5256" s="779"/>
      <c r="E5256" s="779"/>
      <c r="F5256" s="778"/>
      <c r="G5256" s="777"/>
      <c r="H5256" s="776"/>
      <c r="I5256" s="776"/>
      <c r="J5256" s="776"/>
      <c r="K5256" s="776"/>
      <c r="L5256" s="776"/>
      <c r="M5256" s="776"/>
      <c r="N5256" s="776"/>
      <c r="O5256" s="776"/>
      <c r="P5256" s="776"/>
      <c r="Q5256" s="776"/>
      <c r="R5256" s="776"/>
      <c r="S5256" s="776"/>
      <c r="T5256" s="776"/>
      <c r="U5256" s="776"/>
      <c r="V5256" s="46"/>
      <c r="W5256" s="46"/>
      <c r="X5256" s="775"/>
      <c r="Y5256" s="775"/>
      <c r="Z5256" s="775"/>
      <c r="AA5256" s="775"/>
      <c r="AB5256" s="775"/>
    </row>
    <row r="5257" spans="1:28" s="43" customFormat="1" x14ac:dyDescent="0.2">
      <c r="A5257" s="776"/>
      <c r="B5257" s="780"/>
      <c r="D5257" s="779"/>
      <c r="E5257" s="779"/>
      <c r="F5257" s="778"/>
      <c r="G5257" s="777"/>
      <c r="H5257" s="776"/>
      <c r="I5257" s="776"/>
      <c r="J5257" s="776"/>
      <c r="K5257" s="776"/>
      <c r="L5257" s="776"/>
      <c r="M5257" s="776"/>
      <c r="N5257" s="776"/>
      <c r="O5257" s="776"/>
      <c r="P5257" s="776"/>
      <c r="Q5257" s="776"/>
      <c r="R5257" s="776"/>
      <c r="S5257" s="776"/>
      <c r="T5257" s="776"/>
      <c r="U5257" s="776"/>
      <c r="V5257" s="46"/>
      <c r="W5257" s="46"/>
      <c r="X5257" s="775"/>
      <c r="Y5257" s="775"/>
      <c r="Z5257" s="775"/>
      <c r="AA5257" s="775"/>
      <c r="AB5257" s="775"/>
    </row>
    <row r="5258" spans="1:28" s="43" customFormat="1" x14ac:dyDescent="0.2">
      <c r="A5258" s="776"/>
      <c r="B5258" s="780"/>
      <c r="D5258" s="779"/>
      <c r="E5258" s="779"/>
      <c r="F5258" s="778"/>
      <c r="G5258" s="777"/>
      <c r="H5258" s="776"/>
      <c r="I5258" s="776"/>
      <c r="J5258" s="776"/>
      <c r="K5258" s="776"/>
      <c r="L5258" s="776"/>
      <c r="M5258" s="776"/>
      <c r="N5258" s="776"/>
      <c r="O5258" s="776"/>
      <c r="P5258" s="776"/>
      <c r="Q5258" s="776"/>
      <c r="R5258" s="776"/>
      <c r="S5258" s="776"/>
      <c r="T5258" s="776"/>
      <c r="U5258" s="776"/>
      <c r="V5258" s="46"/>
      <c r="W5258" s="46"/>
      <c r="X5258" s="775"/>
      <c r="Y5258" s="775"/>
      <c r="Z5258" s="775"/>
      <c r="AA5258" s="775"/>
      <c r="AB5258" s="775"/>
    </row>
    <row r="5259" spans="1:28" s="43" customFormat="1" x14ac:dyDescent="0.2">
      <c r="A5259" s="776"/>
      <c r="B5259" s="780"/>
      <c r="D5259" s="779"/>
      <c r="E5259" s="779"/>
      <c r="F5259" s="778"/>
      <c r="G5259" s="777"/>
      <c r="H5259" s="776"/>
      <c r="I5259" s="776"/>
      <c r="J5259" s="776"/>
      <c r="K5259" s="776"/>
      <c r="L5259" s="776"/>
      <c r="M5259" s="776"/>
      <c r="N5259" s="776"/>
      <c r="O5259" s="776"/>
      <c r="P5259" s="776"/>
      <c r="Q5259" s="776"/>
      <c r="R5259" s="776"/>
      <c r="S5259" s="776"/>
      <c r="T5259" s="776"/>
      <c r="U5259" s="776"/>
      <c r="V5259" s="46"/>
      <c r="W5259" s="46"/>
      <c r="X5259" s="775"/>
      <c r="Y5259" s="775"/>
      <c r="Z5259" s="775"/>
      <c r="AA5259" s="775"/>
      <c r="AB5259" s="775"/>
    </row>
    <row r="5260" spans="1:28" s="43" customFormat="1" x14ac:dyDescent="0.2">
      <c r="A5260" s="776"/>
      <c r="B5260" s="780"/>
      <c r="D5260" s="779"/>
      <c r="E5260" s="779"/>
      <c r="F5260" s="778"/>
      <c r="G5260" s="777"/>
      <c r="H5260" s="776"/>
      <c r="I5260" s="776"/>
      <c r="J5260" s="776"/>
      <c r="K5260" s="776"/>
      <c r="L5260" s="776"/>
      <c r="M5260" s="776"/>
      <c r="N5260" s="776"/>
      <c r="O5260" s="776"/>
      <c r="P5260" s="776"/>
      <c r="Q5260" s="776"/>
      <c r="R5260" s="776"/>
      <c r="S5260" s="776"/>
      <c r="T5260" s="776"/>
      <c r="U5260" s="776"/>
      <c r="V5260" s="46"/>
      <c r="W5260" s="46"/>
      <c r="X5260" s="775"/>
      <c r="Y5260" s="775"/>
      <c r="Z5260" s="775"/>
      <c r="AA5260" s="775"/>
      <c r="AB5260" s="775"/>
    </row>
    <row r="5261" spans="1:28" s="43" customFormat="1" x14ac:dyDescent="0.2">
      <c r="A5261" s="776"/>
      <c r="B5261" s="780"/>
      <c r="D5261" s="779"/>
      <c r="E5261" s="779"/>
      <c r="F5261" s="778"/>
      <c r="G5261" s="777"/>
      <c r="H5261" s="776"/>
      <c r="I5261" s="776"/>
      <c r="J5261" s="776"/>
      <c r="K5261" s="776"/>
      <c r="L5261" s="776"/>
      <c r="M5261" s="776"/>
      <c r="N5261" s="776"/>
      <c r="O5261" s="776"/>
      <c r="P5261" s="776"/>
      <c r="Q5261" s="776"/>
      <c r="R5261" s="776"/>
      <c r="S5261" s="776"/>
      <c r="T5261" s="776"/>
      <c r="U5261" s="776"/>
      <c r="V5261" s="46"/>
      <c r="W5261" s="46"/>
      <c r="X5261" s="775"/>
      <c r="Y5261" s="775"/>
      <c r="Z5261" s="775"/>
      <c r="AA5261" s="775"/>
      <c r="AB5261" s="775"/>
    </row>
    <row r="5262" spans="1:28" s="43" customFormat="1" x14ac:dyDescent="0.2">
      <c r="A5262" s="776"/>
      <c r="B5262" s="780"/>
      <c r="D5262" s="779"/>
      <c r="E5262" s="779"/>
      <c r="F5262" s="778"/>
      <c r="G5262" s="777"/>
      <c r="H5262" s="776"/>
      <c r="I5262" s="776"/>
      <c r="J5262" s="776"/>
      <c r="K5262" s="776"/>
      <c r="L5262" s="776"/>
      <c r="M5262" s="776"/>
      <c r="N5262" s="776"/>
      <c r="O5262" s="776"/>
      <c r="P5262" s="776"/>
      <c r="Q5262" s="776"/>
      <c r="R5262" s="776"/>
      <c r="S5262" s="776"/>
      <c r="T5262" s="776"/>
      <c r="U5262" s="776"/>
      <c r="V5262" s="46"/>
      <c r="W5262" s="46"/>
      <c r="X5262" s="775"/>
      <c r="Y5262" s="775"/>
      <c r="Z5262" s="775"/>
      <c r="AA5262" s="775"/>
      <c r="AB5262" s="775"/>
    </row>
    <row r="5263" spans="1:28" s="43" customFormat="1" x14ac:dyDescent="0.2">
      <c r="A5263" s="776"/>
      <c r="B5263" s="780"/>
      <c r="D5263" s="779"/>
      <c r="E5263" s="779"/>
      <c r="F5263" s="778"/>
      <c r="G5263" s="777"/>
      <c r="H5263" s="776"/>
      <c r="I5263" s="776"/>
      <c r="J5263" s="776"/>
      <c r="K5263" s="776"/>
      <c r="L5263" s="776"/>
      <c r="M5263" s="776"/>
      <c r="N5263" s="776"/>
      <c r="O5263" s="776"/>
      <c r="P5263" s="776"/>
      <c r="Q5263" s="776"/>
      <c r="R5263" s="776"/>
      <c r="S5263" s="776"/>
      <c r="T5263" s="776"/>
      <c r="U5263" s="776"/>
      <c r="V5263" s="46"/>
      <c r="W5263" s="46"/>
      <c r="X5263" s="775"/>
      <c r="Y5263" s="775"/>
      <c r="Z5263" s="775"/>
      <c r="AA5263" s="775"/>
      <c r="AB5263" s="775"/>
    </row>
    <row r="5264" spans="1:28" s="43" customFormat="1" x14ac:dyDescent="0.2">
      <c r="A5264" s="776"/>
      <c r="B5264" s="780"/>
      <c r="D5264" s="779"/>
      <c r="E5264" s="779"/>
      <c r="F5264" s="778"/>
      <c r="G5264" s="777"/>
      <c r="H5264" s="776"/>
      <c r="I5264" s="776"/>
      <c r="J5264" s="776"/>
      <c r="K5264" s="776"/>
      <c r="L5264" s="776"/>
      <c r="M5264" s="776"/>
      <c r="N5264" s="776"/>
      <c r="O5264" s="776"/>
      <c r="P5264" s="776"/>
      <c r="Q5264" s="776"/>
      <c r="R5264" s="776"/>
      <c r="S5264" s="776"/>
      <c r="T5264" s="776"/>
      <c r="U5264" s="776"/>
      <c r="V5264" s="46"/>
      <c r="W5264" s="46"/>
      <c r="X5264" s="775"/>
      <c r="Y5264" s="775"/>
      <c r="Z5264" s="775"/>
      <c r="AA5264" s="775"/>
      <c r="AB5264" s="775"/>
    </row>
    <row r="5265" spans="1:28" s="43" customFormat="1" x14ac:dyDescent="0.2">
      <c r="A5265" s="776"/>
      <c r="B5265" s="780"/>
      <c r="D5265" s="779"/>
      <c r="E5265" s="779"/>
      <c r="F5265" s="778"/>
      <c r="G5265" s="777"/>
      <c r="H5265" s="776"/>
      <c r="I5265" s="776"/>
      <c r="J5265" s="776"/>
      <c r="K5265" s="776"/>
      <c r="L5265" s="776"/>
      <c r="M5265" s="776"/>
      <c r="N5265" s="776"/>
      <c r="O5265" s="776"/>
      <c r="P5265" s="776"/>
      <c r="Q5265" s="776"/>
      <c r="R5265" s="776"/>
      <c r="S5265" s="776"/>
      <c r="T5265" s="776"/>
      <c r="U5265" s="776"/>
      <c r="V5265" s="46"/>
      <c r="W5265" s="46"/>
      <c r="X5265" s="775"/>
      <c r="Y5265" s="775"/>
      <c r="Z5265" s="775"/>
      <c r="AA5265" s="775"/>
      <c r="AB5265" s="775"/>
    </row>
    <row r="5266" spans="1:28" s="43" customFormat="1" x14ac:dyDescent="0.2">
      <c r="A5266" s="776"/>
      <c r="B5266" s="780"/>
      <c r="D5266" s="779"/>
      <c r="E5266" s="779"/>
      <c r="F5266" s="778"/>
      <c r="G5266" s="777"/>
      <c r="H5266" s="776"/>
      <c r="I5266" s="776"/>
      <c r="J5266" s="776"/>
      <c r="K5266" s="776"/>
      <c r="L5266" s="776"/>
      <c r="M5266" s="776"/>
      <c r="N5266" s="776"/>
      <c r="O5266" s="776"/>
      <c r="P5266" s="776"/>
      <c r="Q5266" s="776"/>
      <c r="R5266" s="776"/>
      <c r="S5266" s="776"/>
      <c r="T5266" s="776"/>
      <c r="U5266" s="776"/>
      <c r="V5266" s="46"/>
      <c r="W5266" s="46"/>
      <c r="X5266" s="775"/>
      <c r="Y5266" s="775"/>
      <c r="Z5266" s="775"/>
      <c r="AA5266" s="775"/>
      <c r="AB5266" s="775"/>
    </row>
    <row r="5267" spans="1:28" s="43" customFormat="1" x14ac:dyDescent="0.2">
      <c r="A5267" s="776"/>
      <c r="B5267" s="780"/>
      <c r="D5267" s="779"/>
      <c r="E5267" s="779"/>
      <c r="F5267" s="778"/>
      <c r="G5267" s="777"/>
      <c r="H5267" s="776"/>
      <c r="I5267" s="776"/>
      <c r="J5267" s="776"/>
      <c r="K5267" s="776"/>
      <c r="L5267" s="776"/>
      <c r="M5267" s="776"/>
      <c r="N5267" s="776"/>
      <c r="O5267" s="776"/>
      <c r="P5267" s="776"/>
      <c r="Q5267" s="776"/>
      <c r="R5267" s="776"/>
      <c r="S5267" s="776"/>
      <c r="T5267" s="776"/>
      <c r="U5267" s="776"/>
      <c r="V5267" s="46"/>
      <c r="W5267" s="46"/>
      <c r="X5267" s="775"/>
      <c r="Y5267" s="775"/>
      <c r="Z5267" s="775"/>
      <c r="AA5267" s="775"/>
      <c r="AB5267" s="775"/>
    </row>
    <row r="5268" spans="1:28" s="43" customFormat="1" x14ac:dyDescent="0.2">
      <c r="A5268" s="776"/>
      <c r="B5268" s="780"/>
      <c r="D5268" s="779"/>
      <c r="E5268" s="779"/>
      <c r="F5268" s="778"/>
      <c r="G5268" s="777"/>
      <c r="H5268" s="776"/>
      <c r="I5268" s="776"/>
      <c r="J5268" s="776"/>
      <c r="K5268" s="776"/>
      <c r="L5268" s="776"/>
      <c r="M5268" s="776"/>
      <c r="N5268" s="776"/>
      <c r="O5268" s="776"/>
      <c r="P5268" s="776"/>
      <c r="Q5268" s="776"/>
      <c r="R5268" s="776"/>
      <c r="S5268" s="776"/>
      <c r="T5268" s="776"/>
      <c r="U5268" s="776"/>
      <c r="V5268" s="46"/>
      <c r="W5268" s="46"/>
      <c r="X5268" s="775"/>
      <c r="Y5268" s="775"/>
      <c r="Z5268" s="775"/>
      <c r="AA5268" s="775"/>
      <c r="AB5268" s="775"/>
    </row>
    <row r="5269" spans="1:28" s="43" customFormat="1" x14ac:dyDescent="0.2">
      <c r="A5269" s="776"/>
      <c r="B5269" s="780"/>
      <c r="D5269" s="779"/>
      <c r="E5269" s="779"/>
      <c r="F5269" s="778"/>
      <c r="G5269" s="777"/>
      <c r="H5269" s="776"/>
      <c r="I5269" s="776"/>
      <c r="J5269" s="776"/>
      <c r="K5269" s="776"/>
      <c r="L5269" s="776"/>
      <c r="M5269" s="776"/>
      <c r="N5269" s="776"/>
      <c r="O5269" s="776"/>
      <c r="P5269" s="776"/>
      <c r="Q5269" s="776"/>
      <c r="R5269" s="776"/>
      <c r="S5269" s="776"/>
      <c r="T5269" s="776"/>
      <c r="U5269" s="776"/>
      <c r="V5269" s="46"/>
      <c r="W5269" s="46"/>
      <c r="X5269" s="775"/>
      <c r="Y5269" s="775"/>
      <c r="Z5269" s="775"/>
      <c r="AA5269" s="775"/>
      <c r="AB5269" s="775"/>
    </row>
    <row r="5270" spans="1:28" s="43" customFormat="1" x14ac:dyDescent="0.2">
      <c r="A5270" s="776"/>
      <c r="B5270" s="780"/>
      <c r="D5270" s="779"/>
      <c r="E5270" s="779"/>
      <c r="F5270" s="778"/>
      <c r="G5270" s="777"/>
      <c r="H5270" s="776"/>
      <c r="I5270" s="776"/>
      <c r="J5270" s="776"/>
      <c r="K5270" s="776"/>
      <c r="L5270" s="776"/>
      <c r="M5270" s="776"/>
      <c r="N5270" s="776"/>
      <c r="O5270" s="776"/>
      <c r="P5270" s="776"/>
      <c r="Q5270" s="776"/>
      <c r="R5270" s="776"/>
      <c r="S5270" s="776"/>
      <c r="T5270" s="776"/>
      <c r="U5270" s="776"/>
      <c r="V5270" s="46"/>
      <c r="W5270" s="46"/>
      <c r="X5270" s="775"/>
      <c r="Y5270" s="775"/>
      <c r="Z5270" s="775"/>
      <c r="AA5270" s="775"/>
      <c r="AB5270" s="775"/>
    </row>
    <row r="5271" spans="1:28" s="43" customFormat="1" x14ac:dyDescent="0.2">
      <c r="A5271" s="776"/>
      <c r="B5271" s="780"/>
      <c r="D5271" s="779"/>
      <c r="E5271" s="779"/>
      <c r="F5271" s="778"/>
      <c r="G5271" s="777"/>
      <c r="H5271" s="776"/>
      <c r="I5271" s="776"/>
      <c r="J5271" s="776"/>
      <c r="K5271" s="776"/>
      <c r="L5271" s="776"/>
      <c r="M5271" s="776"/>
      <c r="N5271" s="776"/>
      <c r="O5271" s="776"/>
      <c r="P5271" s="776"/>
      <c r="Q5271" s="776"/>
      <c r="R5271" s="776"/>
      <c r="S5271" s="776"/>
      <c r="T5271" s="776"/>
      <c r="U5271" s="776"/>
      <c r="V5271" s="46"/>
      <c r="W5271" s="46"/>
      <c r="X5271" s="775"/>
      <c r="Y5271" s="775"/>
      <c r="Z5271" s="775"/>
      <c r="AA5271" s="775"/>
      <c r="AB5271" s="775"/>
    </row>
    <row r="5272" spans="1:28" s="43" customFormat="1" x14ac:dyDescent="0.2">
      <c r="A5272" s="776"/>
      <c r="B5272" s="780"/>
      <c r="D5272" s="779"/>
      <c r="E5272" s="779"/>
      <c r="F5272" s="778"/>
      <c r="G5272" s="777"/>
      <c r="H5272" s="776"/>
      <c r="I5272" s="776"/>
      <c r="J5272" s="776"/>
      <c r="K5272" s="776"/>
      <c r="L5272" s="776"/>
      <c r="M5272" s="776"/>
      <c r="N5272" s="776"/>
      <c r="O5272" s="776"/>
      <c r="P5272" s="776"/>
      <c r="Q5272" s="776"/>
      <c r="R5272" s="776"/>
      <c r="S5272" s="776"/>
      <c r="T5272" s="776"/>
      <c r="U5272" s="776"/>
      <c r="V5272" s="46"/>
      <c r="W5272" s="46"/>
      <c r="X5272" s="775"/>
      <c r="Y5272" s="775"/>
      <c r="Z5272" s="775"/>
      <c r="AA5272" s="775"/>
      <c r="AB5272" s="775"/>
    </row>
    <row r="5273" spans="1:28" s="43" customFormat="1" x14ac:dyDescent="0.2">
      <c r="A5273" s="776"/>
      <c r="B5273" s="780"/>
      <c r="D5273" s="779"/>
      <c r="E5273" s="779"/>
      <c r="F5273" s="778"/>
      <c r="G5273" s="777"/>
      <c r="H5273" s="776"/>
      <c r="I5273" s="776"/>
      <c r="J5273" s="776"/>
      <c r="K5273" s="776"/>
      <c r="L5273" s="776"/>
      <c r="M5273" s="776"/>
      <c r="N5273" s="776"/>
      <c r="O5273" s="776"/>
      <c r="P5273" s="776"/>
      <c r="Q5273" s="776"/>
      <c r="R5273" s="776"/>
      <c r="S5273" s="776"/>
      <c r="T5273" s="776"/>
      <c r="U5273" s="776"/>
      <c r="V5273" s="46"/>
      <c r="W5273" s="46"/>
      <c r="X5273" s="775"/>
      <c r="Y5273" s="775"/>
      <c r="Z5273" s="775"/>
      <c r="AA5273" s="775"/>
      <c r="AB5273" s="775"/>
    </row>
    <row r="5274" spans="1:28" s="43" customFormat="1" x14ac:dyDescent="0.2">
      <c r="A5274" s="776"/>
      <c r="B5274" s="780"/>
      <c r="D5274" s="779"/>
      <c r="E5274" s="779"/>
      <c r="F5274" s="778"/>
      <c r="G5274" s="777"/>
      <c r="H5274" s="776"/>
      <c r="I5274" s="776"/>
      <c r="J5274" s="776"/>
      <c r="K5274" s="776"/>
      <c r="L5274" s="776"/>
      <c r="M5274" s="776"/>
      <c r="N5274" s="776"/>
      <c r="O5274" s="776"/>
      <c r="P5274" s="776"/>
      <c r="Q5274" s="776"/>
      <c r="R5274" s="776"/>
      <c r="S5274" s="776"/>
      <c r="T5274" s="776"/>
      <c r="U5274" s="776"/>
      <c r="V5274" s="46"/>
      <c r="W5274" s="46"/>
      <c r="X5274" s="775"/>
      <c r="Y5274" s="775"/>
      <c r="Z5274" s="775"/>
      <c r="AA5274" s="775"/>
      <c r="AB5274" s="775"/>
    </row>
    <row r="5275" spans="1:28" s="43" customFormat="1" x14ac:dyDescent="0.2">
      <c r="A5275" s="776"/>
      <c r="B5275" s="780"/>
      <c r="D5275" s="779"/>
      <c r="E5275" s="779"/>
      <c r="F5275" s="778"/>
      <c r="G5275" s="777"/>
      <c r="H5275" s="776"/>
      <c r="I5275" s="776"/>
      <c r="J5275" s="776"/>
      <c r="K5275" s="776"/>
      <c r="L5275" s="776"/>
      <c r="M5275" s="776"/>
      <c r="N5275" s="776"/>
      <c r="O5275" s="776"/>
      <c r="P5275" s="776"/>
      <c r="Q5275" s="776"/>
      <c r="R5275" s="776"/>
      <c r="S5275" s="776"/>
      <c r="T5275" s="776"/>
      <c r="U5275" s="776"/>
      <c r="V5275" s="46"/>
      <c r="W5275" s="46"/>
      <c r="X5275" s="775"/>
      <c r="Y5275" s="775"/>
      <c r="Z5275" s="775"/>
      <c r="AA5275" s="775"/>
      <c r="AB5275" s="775"/>
    </row>
    <row r="5276" spans="1:28" s="43" customFormat="1" x14ac:dyDescent="0.2">
      <c r="A5276" s="776"/>
      <c r="B5276" s="780"/>
      <c r="D5276" s="779"/>
      <c r="E5276" s="779"/>
      <c r="F5276" s="778"/>
      <c r="G5276" s="777"/>
      <c r="H5276" s="776"/>
      <c r="I5276" s="776"/>
      <c r="J5276" s="776"/>
      <c r="K5276" s="776"/>
      <c r="L5276" s="776"/>
      <c r="M5276" s="776"/>
      <c r="N5276" s="776"/>
      <c r="O5276" s="776"/>
      <c r="P5276" s="776"/>
      <c r="Q5276" s="776"/>
      <c r="R5276" s="776"/>
      <c r="S5276" s="776"/>
      <c r="T5276" s="776"/>
      <c r="U5276" s="776"/>
      <c r="V5276" s="46"/>
      <c r="W5276" s="46"/>
      <c r="X5276" s="775"/>
      <c r="Y5276" s="775"/>
      <c r="Z5276" s="775"/>
      <c r="AA5276" s="775"/>
      <c r="AB5276" s="775"/>
    </row>
    <row r="5277" spans="1:28" s="43" customFormat="1" x14ac:dyDescent="0.2">
      <c r="A5277" s="776"/>
      <c r="B5277" s="780"/>
      <c r="D5277" s="779"/>
      <c r="E5277" s="779"/>
      <c r="F5277" s="778"/>
      <c r="G5277" s="777"/>
      <c r="H5277" s="776"/>
      <c r="I5277" s="776"/>
      <c r="J5277" s="776"/>
      <c r="K5277" s="776"/>
      <c r="L5277" s="776"/>
      <c r="M5277" s="776"/>
      <c r="N5277" s="776"/>
      <c r="O5277" s="776"/>
      <c r="P5277" s="776"/>
      <c r="Q5277" s="776"/>
      <c r="R5277" s="776"/>
      <c r="S5277" s="776"/>
      <c r="T5277" s="776"/>
      <c r="U5277" s="776"/>
      <c r="V5277" s="46"/>
      <c r="W5277" s="46"/>
      <c r="X5277" s="775"/>
      <c r="Y5277" s="775"/>
      <c r="Z5277" s="775"/>
      <c r="AA5277" s="775"/>
      <c r="AB5277" s="775"/>
    </row>
    <row r="5278" spans="1:28" s="43" customFormat="1" x14ac:dyDescent="0.2">
      <c r="A5278" s="776"/>
      <c r="B5278" s="780"/>
      <c r="D5278" s="779"/>
      <c r="E5278" s="779"/>
      <c r="F5278" s="778"/>
      <c r="G5278" s="777"/>
      <c r="H5278" s="776"/>
      <c r="I5278" s="776"/>
      <c r="J5278" s="776"/>
      <c r="K5278" s="776"/>
      <c r="L5278" s="776"/>
      <c r="M5278" s="776"/>
      <c r="N5278" s="776"/>
      <c r="O5278" s="776"/>
      <c r="P5278" s="776"/>
      <c r="Q5278" s="776"/>
      <c r="R5278" s="776"/>
      <c r="S5278" s="776"/>
      <c r="T5278" s="776"/>
      <c r="U5278" s="776"/>
      <c r="V5278" s="46"/>
      <c r="W5278" s="46"/>
      <c r="X5278" s="775"/>
      <c r="Y5278" s="775"/>
      <c r="Z5278" s="775"/>
      <c r="AA5278" s="775"/>
      <c r="AB5278" s="775"/>
    </row>
    <row r="5279" spans="1:28" s="43" customFormat="1" x14ac:dyDescent="0.2">
      <c r="A5279" s="776"/>
      <c r="B5279" s="780"/>
      <c r="D5279" s="779"/>
      <c r="E5279" s="779"/>
      <c r="F5279" s="778"/>
      <c r="G5279" s="777"/>
      <c r="H5279" s="776"/>
      <c r="I5279" s="776"/>
      <c r="J5279" s="776"/>
      <c r="K5279" s="776"/>
      <c r="L5279" s="776"/>
      <c r="M5279" s="776"/>
      <c r="N5279" s="776"/>
      <c r="O5279" s="776"/>
      <c r="P5279" s="776"/>
      <c r="Q5279" s="776"/>
      <c r="R5279" s="776"/>
      <c r="S5279" s="776"/>
      <c r="T5279" s="776"/>
      <c r="U5279" s="776"/>
      <c r="V5279" s="46"/>
      <c r="W5279" s="46"/>
      <c r="X5279" s="775"/>
      <c r="Y5279" s="775"/>
      <c r="Z5279" s="775"/>
      <c r="AA5279" s="775"/>
      <c r="AB5279" s="775"/>
    </row>
    <row r="5280" spans="1:28" s="43" customFormat="1" x14ac:dyDescent="0.2">
      <c r="A5280" s="776"/>
      <c r="B5280" s="780"/>
      <c r="D5280" s="779"/>
      <c r="E5280" s="779"/>
      <c r="F5280" s="778"/>
      <c r="G5280" s="777"/>
      <c r="H5280" s="776"/>
      <c r="I5280" s="776"/>
      <c r="J5280" s="776"/>
      <c r="K5280" s="776"/>
      <c r="L5280" s="776"/>
      <c r="M5280" s="776"/>
      <c r="N5280" s="776"/>
      <c r="O5280" s="776"/>
      <c r="P5280" s="776"/>
      <c r="Q5280" s="776"/>
      <c r="R5280" s="776"/>
      <c r="S5280" s="776"/>
      <c r="T5280" s="776"/>
      <c r="U5280" s="776"/>
      <c r="V5280" s="46"/>
      <c r="W5280" s="46"/>
      <c r="X5280" s="775"/>
      <c r="Y5280" s="775"/>
      <c r="Z5280" s="775"/>
      <c r="AA5280" s="775"/>
      <c r="AB5280" s="775"/>
    </row>
    <row r="5281" spans="1:28" s="43" customFormat="1" x14ac:dyDescent="0.2">
      <c r="A5281" s="776"/>
      <c r="B5281" s="780"/>
      <c r="D5281" s="779"/>
      <c r="E5281" s="779"/>
      <c r="F5281" s="778"/>
      <c r="G5281" s="777"/>
      <c r="H5281" s="776"/>
      <c r="I5281" s="776"/>
      <c r="J5281" s="776"/>
      <c r="K5281" s="776"/>
      <c r="L5281" s="776"/>
      <c r="M5281" s="776"/>
      <c r="N5281" s="776"/>
      <c r="O5281" s="776"/>
      <c r="P5281" s="776"/>
      <c r="Q5281" s="776"/>
      <c r="R5281" s="776"/>
      <c r="S5281" s="776"/>
      <c r="T5281" s="776"/>
      <c r="U5281" s="776"/>
      <c r="V5281" s="46"/>
      <c r="W5281" s="46"/>
      <c r="X5281" s="775"/>
      <c r="Y5281" s="775"/>
      <c r="Z5281" s="775"/>
      <c r="AA5281" s="775"/>
      <c r="AB5281" s="775"/>
    </row>
    <row r="5282" spans="1:28" s="43" customFormat="1" x14ac:dyDescent="0.2">
      <c r="A5282" s="776"/>
      <c r="B5282" s="780"/>
      <c r="D5282" s="779"/>
      <c r="E5282" s="779"/>
      <c r="F5282" s="778"/>
      <c r="G5282" s="777"/>
      <c r="H5282" s="776"/>
      <c r="I5282" s="776"/>
      <c r="J5282" s="776"/>
      <c r="K5282" s="776"/>
      <c r="L5282" s="776"/>
      <c r="M5282" s="776"/>
      <c r="N5282" s="776"/>
      <c r="O5282" s="776"/>
      <c r="P5282" s="776"/>
      <c r="Q5282" s="776"/>
      <c r="R5282" s="776"/>
      <c r="S5282" s="776"/>
      <c r="T5282" s="776"/>
      <c r="U5282" s="776"/>
      <c r="V5282" s="46"/>
      <c r="W5282" s="46"/>
      <c r="X5282" s="775"/>
      <c r="Y5282" s="775"/>
      <c r="Z5282" s="775"/>
      <c r="AA5282" s="775"/>
      <c r="AB5282" s="775"/>
    </row>
    <row r="5283" spans="1:28" s="43" customFormat="1" x14ac:dyDescent="0.2">
      <c r="A5283" s="776"/>
      <c r="B5283" s="780"/>
      <c r="D5283" s="779"/>
      <c r="E5283" s="779"/>
      <c r="F5283" s="778"/>
      <c r="G5283" s="777"/>
      <c r="H5283" s="776"/>
      <c r="I5283" s="776"/>
      <c r="J5283" s="776"/>
      <c r="K5283" s="776"/>
      <c r="L5283" s="776"/>
      <c r="M5283" s="776"/>
      <c r="N5283" s="776"/>
      <c r="O5283" s="776"/>
      <c r="P5283" s="776"/>
      <c r="Q5283" s="776"/>
      <c r="R5283" s="776"/>
      <c r="S5283" s="776"/>
      <c r="T5283" s="776"/>
      <c r="U5283" s="776"/>
      <c r="V5283" s="46"/>
      <c r="W5283" s="46"/>
      <c r="X5283" s="775"/>
      <c r="Y5283" s="775"/>
      <c r="Z5283" s="775"/>
      <c r="AA5283" s="775"/>
      <c r="AB5283" s="775"/>
    </row>
    <row r="5284" spans="1:28" s="43" customFormat="1" x14ac:dyDescent="0.2">
      <c r="A5284" s="776"/>
      <c r="B5284" s="780"/>
      <c r="D5284" s="779"/>
      <c r="E5284" s="779"/>
      <c r="F5284" s="778"/>
      <c r="G5284" s="777"/>
      <c r="H5284" s="776"/>
      <c r="I5284" s="776"/>
      <c r="J5284" s="776"/>
      <c r="K5284" s="776"/>
      <c r="L5284" s="776"/>
      <c r="M5284" s="776"/>
      <c r="N5284" s="776"/>
      <c r="O5284" s="776"/>
      <c r="P5284" s="776"/>
      <c r="Q5284" s="776"/>
      <c r="R5284" s="776"/>
      <c r="S5284" s="776"/>
      <c r="T5284" s="776"/>
      <c r="U5284" s="776"/>
      <c r="V5284" s="46"/>
      <c r="W5284" s="46"/>
      <c r="X5284" s="775"/>
      <c r="Y5284" s="775"/>
      <c r="Z5284" s="775"/>
      <c r="AA5284" s="775"/>
      <c r="AB5284" s="775"/>
    </row>
    <row r="5285" spans="1:28" s="43" customFormat="1" x14ac:dyDescent="0.2">
      <c r="A5285" s="776"/>
      <c r="B5285" s="780"/>
      <c r="D5285" s="779"/>
      <c r="E5285" s="779"/>
      <c r="F5285" s="778"/>
      <c r="G5285" s="777"/>
      <c r="H5285" s="776"/>
      <c r="I5285" s="776"/>
      <c r="J5285" s="776"/>
      <c r="K5285" s="776"/>
      <c r="L5285" s="776"/>
      <c r="M5285" s="776"/>
      <c r="N5285" s="776"/>
      <c r="O5285" s="776"/>
      <c r="P5285" s="776"/>
      <c r="Q5285" s="776"/>
      <c r="R5285" s="776"/>
      <c r="S5285" s="776"/>
      <c r="T5285" s="776"/>
      <c r="U5285" s="776"/>
      <c r="V5285" s="46"/>
      <c r="W5285" s="46"/>
      <c r="X5285" s="775"/>
      <c r="Y5285" s="775"/>
      <c r="Z5285" s="775"/>
      <c r="AA5285" s="775"/>
      <c r="AB5285" s="775"/>
    </row>
    <row r="5286" spans="1:28" s="43" customFormat="1" x14ac:dyDescent="0.2">
      <c r="A5286" s="776"/>
      <c r="B5286" s="780"/>
      <c r="D5286" s="779"/>
      <c r="E5286" s="779"/>
      <c r="F5286" s="778"/>
      <c r="G5286" s="777"/>
      <c r="H5286" s="776"/>
      <c r="I5286" s="776"/>
      <c r="J5286" s="776"/>
      <c r="K5286" s="776"/>
      <c r="L5286" s="776"/>
      <c r="M5286" s="776"/>
      <c r="N5286" s="776"/>
      <c r="O5286" s="776"/>
      <c r="P5286" s="776"/>
      <c r="Q5286" s="776"/>
      <c r="R5286" s="776"/>
      <c r="S5286" s="776"/>
      <c r="T5286" s="776"/>
      <c r="U5286" s="776"/>
      <c r="V5286" s="46"/>
      <c r="W5286" s="46"/>
      <c r="X5286" s="775"/>
      <c r="Y5286" s="775"/>
      <c r="Z5286" s="775"/>
      <c r="AA5286" s="775"/>
      <c r="AB5286" s="775"/>
    </row>
    <row r="5287" spans="1:28" s="43" customFormat="1" x14ac:dyDescent="0.2">
      <c r="A5287" s="776"/>
      <c r="B5287" s="780"/>
      <c r="D5287" s="779"/>
      <c r="E5287" s="779"/>
      <c r="F5287" s="778"/>
      <c r="G5287" s="777"/>
      <c r="H5287" s="776"/>
      <c r="I5287" s="776"/>
      <c r="J5287" s="776"/>
      <c r="K5287" s="776"/>
      <c r="L5287" s="776"/>
      <c r="M5287" s="776"/>
      <c r="N5287" s="776"/>
      <c r="O5287" s="776"/>
      <c r="P5287" s="776"/>
      <c r="Q5287" s="776"/>
      <c r="R5287" s="776"/>
      <c r="S5287" s="776"/>
      <c r="T5287" s="776"/>
      <c r="U5287" s="776"/>
      <c r="V5287" s="46"/>
      <c r="W5287" s="46"/>
      <c r="X5287" s="775"/>
      <c r="Y5287" s="775"/>
      <c r="Z5287" s="775"/>
      <c r="AA5287" s="775"/>
      <c r="AB5287" s="775"/>
    </row>
    <row r="5288" spans="1:28" s="43" customFormat="1" x14ac:dyDescent="0.2">
      <c r="A5288" s="776"/>
      <c r="B5288" s="780"/>
      <c r="D5288" s="779"/>
      <c r="E5288" s="779"/>
      <c r="F5288" s="778"/>
      <c r="G5288" s="777"/>
      <c r="H5288" s="776"/>
      <c r="I5288" s="776"/>
      <c r="J5288" s="776"/>
      <c r="K5288" s="776"/>
      <c r="L5288" s="776"/>
      <c r="M5288" s="776"/>
      <c r="N5288" s="776"/>
      <c r="O5288" s="776"/>
      <c r="P5288" s="776"/>
      <c r="Q5288" s="776"/>
      <c r="R5288" s="776"/>
      <c r="S5288" s="776"/>
      <c r="T5288" s="776"/>
      <c r="U5288" s="776"/>
      <c r="V5288" s="46"/>
      <c r="W5288" s="46"/>
      <c r="X5288" s="775"/>
      <c r="Y5288" s="775"/>
      <c r="Z5288" s="775"/>
      <c r="AA5288" s="775"/>
      <c r="AB5288" s="775"/>
    </row>
    <row r="5289" spans="1:28" s="43" customFormat="1" x14ac:dyDescent="0.2">
      <c r="A5289" s="776"/>
      <c r="B5289" s="780"/>
      <c r="D5289" s="779"/>
      <c r="E5289" s="779"/>
      <c r="F5289" s="778"/>
      <c r="G5289" s="777"/>
      <c r="H5289" s="776"/>
      <c r="I5289" s="776"/>
      <c r="J5289" s="776"/>
      <c r="K5289" s="776"/>
      <c r="L5289" s="776"/>
      <c r="M5289" s="776"/>
      <c r="N5289" s="776"/>
      <c r="O5289" s="776"/>
      <c r="P5289" s="776"/>
      <c r="Q5289" s="776"/>
      <c r="R5289" s="776"/>
      <c r="S5289" s="776"/>
      <c r="T5289" s="776"/>
      <c r="U5289" s="776"/>
      <c r="V5289" s="46"/>
      <c r="W5289" s="46"/>
      <c r="X5289" s="775"/>
      <c r="Y5289" s="775"/>
      <c r="Z5289" s="775"/>
      <c r="AA5289" s="775"/>
      <c r="AB5289" s="775"/>
    </row>
    <row r="5290" spans="1:28" s="43" customFormat="1" x14ac:dyDescent="0.2">
      <c r="A5290" s="776"/>
      <c r="B5290" s="780"/>
      <c r="D5290" s="779"/>
      <c r="E5290" s="779"/>
      <c r="F5290" s="778"/>
      <c r="G5290" s="777"/>
      <c r="H5290" s="776"/>
      <c r="I5290" s="776"/>
      <c r="J5290" s="776"/>
      <c r="K5290" s="776"/>
      <c r="L5290" s="776"/>
      <c r="M5290" s="776"/>
      <c r="N5290" s="776"/>
      <c r="O5290" s="776"/>
      <c r="P5290" s="776"/>
      <c r="Q5290" s="776"/>
      <c r="R5290" s="776"/>
      <c r="S5290" s="776"/>
      <c r="T5290" s="776"/>
      <c r="U5290" s="776"/>
      <c r="V5290" s="46"/>
      <c r="W5290" s="46"/>
      <c r="X5290" s="775"/>
      <c r="Y5290" s="775"/>
      <c r="Z5290" s="775"/>
      <c r="AA5290" s="775"/>
      <c r="AB5290" s="775"/>
    </row>
    <row r="5291" spans="1:28" s="43" customFormat="1" x14ac:dyDescent="0.2">
      <c r="A5291" s="776"/>
      <c r="B5291" s="780"/>
      <c r="D5291" s="779"/>
      <c r="E5291" s="779"/>
      <c r="F5291" s="778"/>
      <c r="G5291" s="777"/>
      <c r="H5291" s="776"/>
      <c r="I5291" s="776"/>
      <c r="J5291" s="776"/>
      <c r="K5291" s="776"/>
      <c r="L5291" s="776"/>
      <c r="M5291" s="776"/>
      <c r="N5291" s="776"/>
      <c r="O5291" s="776"/>
      <c r="P5291" s="776"/>
      <c r="Q5291" s="776"/>
      <c r="R5291" s="776"/>
      <c r="S5291" s="776"/>
      <c r="T5291" s="776"/>
      <c r="U5291" s="776"/>
      <c r="V5291" s="46"/>
      <c r="W5291" s="46"/>
      <c r="X5291" s="775"/>
      <c r="Y5291" s="775"/>
      <c r="Z5291" s="775"/>
      <c r="AA5291" s="775"/>
      <c r="AB5291" s="775"/>
    </row>
    <row r="5292" spans="1:28" s="43" customFormat="1" x14ac:dyDescent="0.2">
      <c r="A5292" s="776"/>
      <c r="B5292" s="780"/>
      <c r="D5292" s="779"/>
      <c r="E5292" s="779"/>
      <c r="F5292" s="778"/>
      <c r="G5292" s="777"/>
      <c r="H5292" s="776"/>
      <c r="I5292" s="776"/>
      <c r="J5292" s="776"/>
      <c r="K5292" s="776"/>
      <c r="L5292" s="776"/>
      <c r="M5292" s="776"/>
      <c r="N5292" s="776"/>
      <c r="O5292" s="776"/>
      <c r="P5292" s="776"/>
      <c r="Q5292" s="776"/>
      <c r="R5292" s="776"/>
      <c r="S5292" s="776"/>
      <c r="T5292" s="776"/>
      <c r="U5292" s="776"/>
      <c r="V5292" s="46"/>
      <c r="W5292" s="46"/>
      <c r="X5292" s="775"/>
      <c r="Y5292" s="775"/>
      <c r="Z5292" s="775"/>
      <c r="AA5292" s="775"/>
      <c r="AB5292" s="775"/>
    </row>
    <row r="5293" spans="1:28" s="43" customFormat="1" x14ac:dyDescent="0.2">
      <c r="A5293" s="776"/>
      <c r="B5293" s="780"/>
      <c r="D5293" s="779"/>
      <c r="E5293" s="779"/>
      <c r="F5293" s="778"/>
      <c r="G5293" s="777"/>
      <c r="H5293" s="776"/>
      <c r="I5293" s="776"/>
      <c r="J5293" s="776"/>
      <c r="K5293" s="776"/>
      <c r="L5293" s="776"/>
      <c r="M5293" s="776"/>
      <c r="N5293" s="776"/>
      <c r="O5293" s="776"/>
      <c r="P5293" s="776"/>
      <c r="Q5293" s="776"/>
      <c r="R5293" s="776"/>
      <c r="S5293" s="776"/>
      <c r="T5293" s="776"/>
      <c r="U5293" s="776"/>
      <c r="V5293" s="46"/>
      <c r="W5293" s="46"/>
      <c r="X5293" s="775"/>
      <c r="Y5293" s="775"/>
      <c r="Z5293" s="775"/>
      <c r="AA5293" s="775"/>
      <c r="AB5293" s="775"/>
    </row>
    <row r="5294" spans="1:28" s="43" customFormat="1" x14ac:dyDescent="0.2">
      <c r="A5294" s="776"/>
      <c r="B5294" s="780"/>
      <c r="D5294" s="779"/>
      <c r="E5294" s="779"/>
      <c r="F5294" s="778"/>
      <c r="G5294" s="777"/>
      <c r="H5294" s="776"/>
      <c r="I5294" s="776"/>
      <c r="J5294" s="776"/>
      <c r="K5294" s="776"/>
      <c r="L5294" s="776"/>
      <c r="M5294" s="776"/>
      <c r="N5294" s="776"/>
      <c r="O5294" s="776"/>
      <c r="P5294" s="776"/>
      <c r="Q5294" s="776"/>
      <c r="R5294" s="776"/>
      <c r="S5294" s="776"/>
      <c r="T5294" s="776"/>
      <c r="U5294" s="776"/>
      <c r="V5294" s="46"/>
      <c r="W5294" s="46"/>
      <c r="X5294" s="775"/>
      <c r="Y5294" s="775"/>
      <c r="Z5294" s="775"/>
      <c r="AA5294" s="775"/>
      <c r="AB5294" s="775"/>
    </row>
    <row r="5295" spans="1:28" s="43" customFormat="1" x14ac:dyDescent="0.2">
      <c r="A5295" s="776"/>
      <c r="B5295" s="780"/>
      <c r="D5295" s="779"/>
      <c r="E5295" s="779"/>
      <c r="F5295" s="778"/>
      <c r="G5295" s="777"/>
      <c r="H5295" s="776"/>
      <c r="I5295" s="776"/>
      <c r="J5295" s="776"/>
      <c r="K5295" s="776"/>
      <c r="L5295" s="776"/>
      <c r="M5295" s="776"/>
      <c r="N5295" s="776"/>
      <c r="O5295" s="776"/>
      <c r="P5295" s="776"/>
      <c r="Q5295" s="776"/>
      <c r="R5295" s="776"/>
      <c r="S5295" s="776"/>
      <c r="T5295" s="776"/>
      <c r="U5295" s="776"/>
      <c r="V5295" s="46"/>
      <c r="W5295" s="46"/>
      <c r="X5295" s="775"/>
      <c r="Y5295" s="775"/>
      <c r="Z5295" s="775"/>
      <c r="AA5295" s="775"/>
      <c r="AB5295" s="775"/>
    </row>
    <row r="5296" spans="1:28" s="43" customFormat="1" x14ac:dyDescent="0.2">
      <c r="A5296" s="776"/>
      <c r="B5296" s="780"/>
      <c r="D5296" s="779"/>
      <c r="E5296" s="779"/>
      <c r="F5296" s="778"/>
      <c r="G5296" s="777"/>
      <c r="H5296" s="776"/>
      <c r="I5296" s="776"/>
      <c r="J5296" s="776"/>
      <c r="K5296" s="776"/>
      <c r="L5296" s="776"/>
      <c r="M5296" s="776"/>
      <c r="N5296" s="776"/>
      <c r="O5296" s="776"/>
      <c r="P5296" s="776"/>
      <c r="Q5296" s="776"/>
      <c r="R5296" s="776"/>
      <c r="S5296" s="776"/>
      <c r="T5296" s="776"/>
      <c r="U5296" s="776"/>
      <c r="V5296" s="46"/>
      <c r="W5296" s="46"/>
      <c r="X5296" s="775"/>
      <c r="Y5296" s="775"/>
      <c r="Z5296" s="775"/>
      <c r="AA5296" s="775"/>
      <c r="AB5296" s="775"/>
    </row>
    <row r="5297" spans="1:28" s="43" customFormat="1" x14ac:dyDescent="0.2">
      <c r="A5297" s="776"/>
      <c r="B5297" s="780"/>
      <c r="D5297" s="779"/>
      <c r="E5297" s="779"/>
      <c r="F5297" s="778"/>
      <c r="G5297" s="777"/>
      <c r="H5297" s="776"/>
      <c r="I5297" s="776"/>
      <c r="J5297" s="776"/>
      <c r="K5297" s="776"/>
      <c r="L5297" s="776"/>
      <c r="M5297" s="776"/>
      <c r="N5297" s="776"/>
      <c r="O5297" s="776"/>
      <c r="P5297" s="776"/>
      <c r="Q5297" s="776"/>
      <c r="R5297" s="776"/>
      <c r="S5297" s="776"/>
      <c r="T5297" s="776"/>
      <c r="U5297" s="776"/>
      <c r="V5297" s="46"/>
      <c r="W5297" s="46"/>
      <c r="X5297" s="775"/>
      <c r="Y5297" s="775"/>
      <c r="Z5297" s="775"/>
      <c r="AA5297" s="775"/>
      <c r="AB5297" s="775"/>
    </row>
    <row r="5298" spans="1:28" s="43" customFormat="1" x14ac:dyDescent="0.2">
      <c r="A5298" s="776"/>
      <c r="B5298" s="780"/>
      <c r="D5298" s="779"/>
      <c r="E5298" s="779"/>
      <c r="F5298" s="778"/>
      <c r="G5298" s="777"/>
      <c r="H5298" s="776"/>
      <c r="I5298" s="776"/>
      <c r="J5298" s="776"/>
      <c r="K5298" s="776"/>
      <c r="L5298" s="776"/>
      <c r="M5298" s="776"/>
      <c r="N5298" s="776"/>
      <c r="O5298" s="776"/>
      <c r="P5298" s="776"/>
      <c r="Q5298" s="776"/>
      <c r="R5298" s="776"/>
      <c r="S5298" s="776"/>
      <c r="T5298" s="776"/>
      <c r="U5298" s="776"/>
      <c r="V5298" s="46"/>
      <c r="W5298" s="46"/>
      <c r="X5298" s="775"/>
      <c r="Y5298" s="775"/>
      <c r="Z5298" s="775"/>
      <c r="AA5298" s="775"/>
      <c r="AB5298" s="775"/>
    </row>
    <row r="5299" spans="1:28" s="43" customFormat="1" x14ac:dyDescent="0.2">
      <c r="A5299" s="776"/>
      <c r="B5299" s="780"/>
      <c r="D5299" s="779"/>
      <c r="E5299" s="779"/>
      <c r="F5299" s="778"/>
      <c r="G5299" s="777"/>
      <c r="H5299" s="776"/>
      <c r="I5299" s="776"/>
      <c r="J5299" s="776"/>
      <c r="K5299" s="776"/>
      <c r="L5299" s="776"/>
      <c r="M5299" s="776"/>
      <c r="N5299" s="776"/>
      <c r="O5299" s="776"/>
      <c r="P5299" s="776"/>
      <c r="Q5299" s="776"/>
      <c r="R5299" s="776"/>
      <c r="S5299" s="776"/>
      <c r="T5299" s="776"/>
      <c r="U5299" s="776"/>
      <c r="V5299" s="46"/>
      <c r="W5299" s="46"/>
      <c r="X5299" s="775"/>
      <c r="Y5299" s="775"/>
      <c r="Z5299" s="775"/>
      <c r="AA5299" s="775"/>
      <c r="AB5299" s="775"/>
    </row>
    <row r="5300" spans="1:28" s="43" customFormat="1" x14ac:dyDescent="0.2">
      <c r="A5300" s="776"/>
      <c r="B5300" s="780"/>
      <c r="D5300" s="779"/>
      <c r="E5300" s="779"/>
      <c r="F5300" s="778"/>
      <c r="G5300" s="777"/>
      <c r="H5300" s="776"/>
      <c r="I5300" s="776"/>
      <c r="J5300" s="776"/>
      <c r="K5300" s="776"/>
      <c r="L5300" s="776"/>
      <c r="M5300" s="776"/>
      <c r="N5300" s="776"/>
      <c r="O5300" s="776"/>
      <c r="P5300" s="776"/>
      <c r="Q5300" s="776"/>
      <c r="R5300" s="776"/>
      <c r="S5300" s="776"/>
      <c r="T5300" s="776"/>
      <c r="U5300" s="776"/>
      <c r="V5300" s="46"/>
      <c r="W5300" s="46"/>
      <c r="X5300" s="775"/>
      <c r="Y5300" s="775"/>
      <c r="Z5300" s="775"/>
      <c r="AA5300" s="775"/>
      <c r="AB5300" s="775"/>
    </row>
    <row r="5301" spans="1:28" s="43" customFormat="1" x14ac:dyDescent="0.2">
      <c r="A5301" s="776"/>
      <c r="B5301" s="780"/>
      <c r="D5301" s="779"/>
      <c r="E5301" s="779"/>
      <c r="F5301" s="778"/>
      <c r="G5301" s="777"/>
      <c r="H5301" s="776"/>
      <c r="I5301" s="776"/>
      <c r="J5301" s="776"/>
      <c r="K5301" s="776"/>
      <c r="L5301" s="776"/>
      <c r="M5301" s="776"/>
      <c r="N5301" s="776"/>
      <c r="O5301" s="776"/>
      <c r="P5301" s="776"/>
      <c r="Q5301" s="776"/>
      <c r="R5301" s="776"/>
      <c r="S5301" s="776"/>
      <c r="T5301" s="776"/>
      <c r="U5301" s="776"/>
      <c r="V5301" s="46"/>
      <c r="W5301" s="46"/>
      <c r="X5301" s="775"/>
      <c r="Y5301" s="775"/>
      <c r="Z5301" s="775"/>
      <c r="AA5301" s="775"/>
      <c r="AB5301" s="775"/>
    </row>
    <row r="5302" spans="1:28" s="43" customFormat="1" x14ac:dyDescent="0.2">
      <c r="A5302" s="776"/>
      <c r="B5302" s="780"/>
      <c r="D5302" s="779"/>
      <c r="E5302" s="779"/>
      <c r="F5302" s="778"/>
      <c r="G5302" s="777"/>
      <c r="H5302" s="776"/>
      <c r="I5302" s="776"/>
      <c r="J5302" s="776"/>
      <c r="K5302" s="776"/>
      <c r="L5302" s="776"/>
      <c r="M5302" s="776"/>
      <c r="N5302" s="776"/>
      <c r="O5302" s="776"/>
      <c r="P5302" s="776"/>
      <c r="Q5302" s="776"/>
      <c r="R5302" s="776"/>
      <c r="S5302" s="776"/>
      <c r="T5302" s="776"/>
      <c r="U5302" s="776"/>
      <c r="V5302" s="46"/>
      <c r="W5302" s="46"/>
      <c r="X5302" s="775"/>
      <c r="Y5302" s="775"/>
      <c r="Z5302" s="775"/>
      <c r="AA5302" s="775"/>
      <c r="AB5302" s="775"/>
    </row>
    <row r="5303" spans="1:28" s="43" customFormat="1" x14ac:dyDescent="0.2">
      <c r="A5303" s="776"/>
      <c r="B5303" s="780"/>
      <c r="D5303" s="779"/>
      <c r="E5303" s="779"/>
      <c r="F5303" s="778"/>
      <c r="G5303" s="777"/>
      <c r="H5303" s="776"/>
      <c r="I5303" s="776"/>
      <c r="J5303" s="776"/>
      <c r="K5303" s="776"/>
      <c r="L5303" s="776"/>
      <c r="M5303" s="776"/>
      <c r="N5303" s="776"/>
      <c r="O5303" s="776"/>
      <c r="P5303" s="776"/>
      <c r="Q5303" s="776"/>
      <c r="R5303" s="776"/>
      <c r="S5303" s="776"/>
      <c r="T5303" s="776"/>
      <c r="U5303" s="776"/>
      <c r="V5303" s="46"/>
      <c r="W5303" s="46"/>
      <c r="X5303" s="775"/>
      <c r="Y5303" s="775"/>
      <c r="Z5303" s="775"/>
      <c r="AA5303" s="775"/>
      <c r="AB5303" s="775"/>
    </row>
    <row r="5304" spans="1:28" s="43" customFormat="1" x14ac:dyDescent="0.2">
      <c r="A5304" s="776"/>
      <c r="B5304" s="780"/>
      <c r="D5304" s="779"/>
      <c r="E5304" s="779"/>
      <c r="F5304" s="778"/>
      <c r="G5304" s="777"/>
      <c r="H5304" s="776"/>
      <c r="I5304" s="776"/>
      <c r="J5304" s="776"/>
      <c r="K5304" s="776"/>
      <c r="L5304" s="776"/>
      <c r="M5304" s="776"/>
      <c r="N5304" s="776"/>
      <c r="O5304" s="776"/>
      <c r="P5304" s="776"/>
      <c r="Q5304" s="776"/>
      <c r="R5304" s="776"/>
      <c r="S5304" s="776"/>
      <c r="T5304" s="776"/>
      <c r="U5304" s="776"/>
      <c r="V5304" s="46"/>
      <c r="W5304" s="46"/>
      <c r="X5304" s="775"/>
      <c r="Y5304" s="775"/>
      <c r="Z5304" s="775"/>
      <c r="AA5304" s="775"/>
      <c r="AB5304" s="775"/>
    </row>
    <row r="5305" spans="1:28" s="43" customFormat="1" x14ac:dyDescent="0.2">
      <c r="A5305" s="776"/>
      <c r="B5305" s="780"/>
      <c r="D5305" s="779"/>
      <c r="E5305" s="779"/>
      <c r="F5305" s="778"/>
      <c r="G5305" s="777"/>
      <c r="H5305" s="776"/>
      <c r="I5305" s="776"/>
      <c r="J5305" s="776"/>
      <c r="K5305" s="776"/>
      <c r="L5305" s="776"/>
      <c r="M5305" s="776"/>
      <c r="N5305" s="776"/>
      <c r="O5305" s="776"/>
      <c r="P5305" s="776"/>
      <c r="Q5305" s="776"/>
      <c r="R5305" s="776"/>
      <c r="S5305" s="776"/>
      <c r="T5305" s="776"/>
      <c r="U5305" s="776"/>
      <c r="V5305" s="46"/>
      <c r="W5305" s="46"/>
      <c r="X5305" s="775"/>
      <c r="Y5305" s="775"/>
      <c r="Z5305" s="775"/>
      <c r="AA5305" s="775"/>
      <c r="AB5305" s="775"/>
    </row>
    <row r="5306" spans="1:28" s="43" customFormat="1" x14ac:dyDescent="0.2">
      <c r="A5306" s="776"/>
      <c r="B5306" s="780"/>
      <c r="D5306" s="779"/>
      <c r="E5306" s="779"/>
      <c r="F5306" s="778"/>
      <c r="G5306" s="777"/>
      <c r="H5306" s="776"/>
      <c r="I5306" s="776"/>
      <c r="J5306" s="776"/>
      <c r="K5306" s="776"/>
      <c r="L5306" s="776"/>
      <c r="M5306" s="776"/>
      <c r="N5306" s="776"/>
      <c r="O5306" s="776"/>
      <c r="P5306" s="776"/>
      <c r="Q5306" s="776"/>
      <c r="R5306" s="776"/>
      <c r="S5306" s="776"/>
      <c r="T5306" s="776"/>
      <c r="U5306" s="776"/>
      <c r="V5306" s="46"/>
      <c r="W5306" s="46"/>
      <c r="X5306" s="775"/>
      <c r="Y5306" s="775"/>
      <c r="Z5306" s="775"/>
      <c r="AA5306" s="775"/>
      <c r="AB5306" s="775"/>
    </row>
    <row r="5307" spans="1:28" s="43" customFormat="1" x14ac:dyDescent="0.2">
      <c r="A5307" s="776"/>
      <c r="B5307" s="780"/>
      <c r="D5307" s="779"/>
      <c r="E5307" s="779"/>
      <c r="F5307" s="778"/>
      <c r="G5307" s="777"/>
      <c r="H5307" s="776"/>
      <c r="I5307" s="776"/>
      <c r="J5307" s="776"/>
      <c r="K5307" s="776"/>
      <c r="L5307" s="776"/>
      <c r="M5307" s="776"/>
      <c r="N5307" s="776"/>
      <c r="O5307" s="776"/>
      <c r="P5307" s="776"/>
      <c r="Q5307" s="776"/>
      <c r="R5307" s="776"/>
      <c r="S5307" s="776"/>
      <c r="T5307" s="776"/>
      <c r="U5307" s="776"/>
      <c r="V5307" s="46"/>
      <c r="W5307" s="46"/>
      <c r="X5307" s="775"/>
      <c r="Y5307" s="775"/>
      <c r="Z5307" s="775"/>
      <c r="AA5307" s="775"/>
      <c r="AB5307" s="775"/>
    </row>
    <row r="5308" spans="1:28" s="43" customFormat="1" x14ac:dyDescent="0.2">
      <c r="A5308" s="776"/>
      <c r="B5308" s="780"/>
      <c r="D5308" s="779"/>
      <c r="E5308" s="779"/>
      <c r="F5308" s="778"/>
      <c r="G5308" s="777"/>
      <c r="H5308" s="776"/>
      <c r="I5308" s="776"/>
      <c r="J5308" s="776"/>
      <c r="K5308" s="776"/>
      <c r="L5308" s="776"/>
      <c r="M5308" s="776"/>
      <c r="N5308" s="776"/>
      <c r="O5308" s="776"/>
      <c r="P5308" s="776"/>
      <c r="Q5308" s="776"/>
      <c r="R5308" s="776"/>
      <c r="S5308" s="776"/>
      <c r="T5308" s="776"/>
      <c r="U5308" s="776"/>
      <c r="V5308" s="46"/>
      <c r="W5308" s="46"/>
      <c r="X5308" s="775"/>
      <c r="Y5308" s="775"/>
      <c r="Z5308" s="775"/>
      <c r="AA5308" s="775"/>
      <c r="AB5308" s="775"/>
    </row>
    <row r="5309" spans="1:28" s="43" customFormat="1" x14ac:dyDescent="0.2">
      <c r="A5309" s="776"/>
      <c r="B5309" s="780"/>
      <c r="D5309" s="779"/>
      <c r="E5309" s="779"/>
      <c r="F5309" s="778"/>
      <c r="G5309" s="777"/>
      <c r="H5309" s="776"/>
      <c r="I5309" s="776"/>
      <c r="J5309" s="776"/>
      <c r="K5309" s="776"/>
      <c r="L5309" s="776"/>
      <c r="M5309" s="776"/>
      <c r="N5309" s="776"/>
      <c r="O5309" s="776"/>
      <c r="P5309" s="776"/>
      <c r="Q5309" s="776"/>
      <c r="R5309" s="776"/>
      <c r="S5309" s="776"/>
      <c r="T5309" s="776"/>
      <c r="U5309" s="776"/>
      <c r="V5309" s="46"/>
      <c r="W5309" s="46"/>
      <c r="X5309" s="775"/>
      <c r="Y5309" s="775"/>
      <c r="Z5309" s="775"/>
      <c r="AA5309" s="775"/>
      <c r="AB5309" s="775"/>
    </row>
    <row r="5310" spans="1:28" s="43" customFormat="1" x14ac:dyDescent="0.2">
      <c r="A5310" s="776"/>
      <c r="B5310" s="780"/>
      <c r="D5310" s="779"/>
      <c r="E5310" s="779"/>
      <c r="F5310" s="778"/>
      <c r="G5310" s="777"/>
      <c r="H5310" s="776"/>
      <c r="I5310" s="776"/>
      <c r="J5310" s="776"/>
      <c r="K5310" s="776"/>
      <c r="L5310" s="776"/>
      <c r="M5310" s="776"/>
      <c r="N5310" s="776"/>
      <c r="O5310" s="776"/>
      <c r="P5310" s="776"/>
      <c r="Q5310" s="776"/>
      <c r="R5310" s="776"/>
      <c r="S5310" s="776"/>
      <c r="T5310" s="776"/>
      <c r="U5310" s="776"/>
      <c r="V5310" s="46"/>
      <c r="W5310" s="46"/>
      <c r="X5310" s="775"/>
      <c r="Y5310" s="775"/>
      <c r="Z5310" s="775"/>
      <c r="AA5310" s="775"/>
      <c r="AB5310" s="775"/>
    </row>
    <row r="5311" spans="1:28" s="43" customFormat="1" x14ac:dyDescent="0.2">
      <c r="A5311" s="776"/>
      <c r="B5311" s="780"/>
      <c r="D5311" s="779"/>
      <c r="E5311" s="779"/>
      <c r="F5311" s="778"/>
      <c r="G5311" s="777"/>
      <c r="H5311" s="776"/>
      <c r="I5311" s="776"/>
      <c r="J5311" s="776"/>
      <c r="K5311" s="776"/>
      <c r="L5311" s="776"/>
      <c r="M5311" s="776"/>
      <c r="N5311" s="776"/>
      <c r="O5311" s="776"/>
      <c r="P5311" s="776"/>
      <c r="Q5311" s="776"/>
      <c r="R5311" s="776"/>
      <c r="S5311" s="776"/>
      <c r="T5311" s="776"/>
      <c r="U5311" s="776"/>
      <c r="V5311" s="46"/>
      <c r="W5311" s="46"/>
      <c r="X5311" s="775"/>
      <c r="Y5311" s="775"/>
      <c r="Z5311" s="775"/>
      <c r="AA5311" s="775"/>
      <c r="AB5311" s="775"/>
    </row>
    <row r="5312" spans="1:28" s="43" customFormat="1" x14ac:dyDescent="0.2">
      <c r="A5312" s="776"/>
      <c r="B5312" s="780"/>
      <c r="D5312" s="779"/>
      <c r="E5312" s="779"/>
      <c r="F5312" s="778"/>
      <c r="G5312" s="777"/>
      <c r="H5312" s="776"/>
      <c r="I5312" s="776"/>
      <c r="J5312" s="776"/>
      <c r="K5312" s="776"/>
      <c r="L5312" s="776"/>
      <c r="M5312" s="776"/>
      <c r="N5312" s="776"/>
      <c r="O5312" s="776"/>
      <c r="P5312" s="776"/>
      <c r="Q5312" s="776"/>
      <c r="R5312" s="776"/>
      <c r="S5312" s="776"/>
      <c r="T5312" s="776"/>
      <c r="U5312" s="776"/>
      <c r="V5312" s="46"/>
      <c r="W5312" s="46"/>
      <c r="X5312" s="775"/>
      <c r="Y5312" s="775"/>
      <c r="Z5312" s="775"/>
      <c r="AA5312" s="775"/>
      <c r="AB5312" s="775"/>
    </row>
    <row r="5313" spans="1:28" s="43" customFormat="1" x14ac:dyDescent="0.2">
      <c r="A5313" s="776"/>
      <c r="B5313" s="780"/>
      <c r="D5313" s="779"/>
      <c r="E5313" s="779"/>
      <c r="F5313" s="778"/>
      <c r="G5313" s="777"/>
      <c r="H5313" s="776"/>
      <c r="I5313" s="776"/>
      <c r="J5313" s="776"/>
      <c r="K5313" s="776"/>
      <c r="L5313" s="776"/>
      <c r="M5313" s="776"/>
      <c r="N5313" s="776"/>
      <c r="O5313" s="776"/>
      <c r="P5313" s="776"/>
      <c r="Q5313" s="776"/>
      <c r="R5313" s="776"/>
      <c r="S5313" s="776"/>
      <c r="T5313" s="776"/>
      <c r="U5313" s="776"/>
      <c r="V5313" s="46"/>
      <c r="W5313" s="46"/>
      <c r="X5313" s="775"/>
      <c r="Y5313" s="775"/>
      <c r="Z5313" s="775"/>
      <c r="AA5313" s="775"/>
      <c r="AB5313" s="775"/>
    </row>
    <row r="5314" spans="1:28" s="43" customFormat="1" x14ac:dyDescent="0.2">
      <c r="A5314" s="776"/>
      <c r="B5314" s="780"/>
      <c r="D5314" s="779"/>
      <c r="E5314" s="779"/>
      <c r="F5314" s="778"/>
      <c r="G5314" s="777"/>
      <c r="H5314" s="776"/>
      <c r="I5314" s="776"/>
      <c r="J5314" s="776"/>
      <c r="K5314" s="776"/>
      <c r="L5314" s="776"/>
      <c r="M5314" s="776"/>
      <c r="N5314" s="776"/>
      <c r="O5314" s="776"/>
      <c r="P5314" s="776"/>
      <c r="Q5314" s="776"/>
      <c r="R5314" s="776"/>
      <c r="S5314" s="776"/>
      <c r="T5314" s="776"/>
      <c r="U5314" s="776"/>
      <c r="V5314" s="46"/>
      <c r="W5314" s="46"/>
      <c r="X5314" s="775"/>
      <c r="Y5314" s="775"/>
      <c r="Z5314" s="775"/>
      <c r="AA5314" s="775"/>
      <c r="AB5314" s="775"/>
    </row>
    <row r="5315" spans="1:28" s="43" customFormat="1" x14ac:dyDescent="0.2">
      <c r="A5315" s="776"/>
      <c r="B5315" s="780"/>
      <c r="D5315" s="779"/>
      <c r="E5315" s="779"/>
      <c r="F5315" s="778"/>
      <c r="G5315" s="777"/>
      <c r="H5315" s="776"/>
      <c r="I5315" s="776"/>
      <c r="J5315" s="776"/>
      <c r="K5315" s="776"/>
      <c r="L5315" s="776"/>
      <c r="M5315" s="776"/>
      <c r="N5315" s="776"/>
      <c r="O5315" s="776"/>
      <c r="P5315" s="776"/>
      <c r="Q5315" s="776"/>
      <c r="R5315" s="776"/>
      <c r="S5315" s="776"/>
      <c r="T5315" s="776"/>
      <c r="U5315" s="776"/>
      <c r="V5315" s="46"/>
      <c r="W5315" s="46"/>
      <c r="X5315" s="775"/>
      <c r="Y5315" s="775"/>
      <c r="Z5315" s="775"/>
      <c r="AA5315" s="775"/>
      <c r="AB5315" s="775"/>
    </row>
    <row r="5316" spans="1:28" s="43" customFormat="1" x14ac:dyDescent="0.2">
      <c r="A5316" s="776"/>
      <c r="B5316" s="780"/>
      <c r="D5316" s="779"/>
      <c r="E5316" s="779"/>
      <c r="F5316" s="778"/>
      <c r="G5316" s="777"/>
      <c r="H5316" s="776"/>
      <c r="I5316" s="776"/>
      <c r="J5316" s="776"/>
      <c r="K5316" s="776"/>
      <c r="L5316" s="776"/>
      <c r="M5316" s="776"/>
      <c r="N5316" s="776"/>
      <c r="O5316" s="776"/>
      <c r="P5316" s="776"/>
      <c r="Q5316" s="776"/>
      <c r="R5316" s="776"/>
      <c r="S5316" s="776"/>
      <c r="T5316" s="776"/>
      <c r="U5316" s="776"/>
      <c r="V5316" s="46"/>
      <c r="W5316" s="46"/>
      <c r="X5316" s="775"/>
      <c r="Y5316" s="775"/>
      <c r="Z5316" s="775"/>
      <c r="AA5316" s="775"/>
      <c r="AB5316" s="775"/>
    </row>
    <row r="5317" spans="1:28" s="43" customFormat="1" x14ac:dyDescent="0.2">
      <c r="A5317" s="776"/>
      <c r="B5317" s="780"/>
      <c r="D5317" s="779"/>
      <c r="E5317" s="779"/>
      <c r="F5317" s="778"/>
      <c r="G5317" s="777"/>
      <c r="H5317" s="776"/>
      <c r="I5317" s="776"/>
      <c r="J5317" s="776"/>
      <c r="K5317" s="776"/>
      <c r="L5317" s="776"/>
      <c r="M5317" s="776"/>
      <c r="N5317" s="776"/>
      <c r="O5317" s="776"/>
      <c r="P5317" s="776"/>
      <c r="Q5317" s="776"/>
      <c r="R5317" s="776"/>
      <c r="S5317" s="776"/>
      <c r="T5317" s="776"/>
      <c r="U5317" s="776"/>
      <c r="V5317" s="46"/>
      <c r="W5317" s="46"/>
      <c r="X5317" s="775"/>
      <c r="Y5317" s="775"/>
      <c r="Z5317" s="775"/>
      <c r="AA5317" s="775"/>
      <c r="AB5317" s="775"/>
    </row>
    <row r="5318" spans="1:28" s="43" customFormat="1" x14ac:dyDescent="0.2">
      <c r="A5318" s="776"/>
      <c r="B5318" s="780"/>
      <c r="D5318" s="779"/>
      <c r="E5318" s="779"/>
      <c r="F5318" s="778"/>
      <c r="G5318" s="777"/>
      <c r="H5318" s="776"/>
      <c r="I5318" s="776"/>
      <c r="J5318" s="776"/>
      <c r="K5318" s="776"/>
      <c r="L5318" s="776"/>
      <c r="M5318" s="776"/>
      <c r="N5318" s="776"/>
      <c r="O5318" s="776"/>
      <c r="P5318" s="776"/>
      <c r="Q5318" s="776"/>
      <c r="R5318" s="776"/>
      <c r="S5318" s="776"/>
      <c r="T5318" s="776"/>
      <c r="U5318" s="776"/>
      <c r="V5318" s="46"/>
      <c r="W5318" s="46"/>
      <c r="X5318" s="775"/>
      <c r="Y5318" s="775"/>
      <c r="Z5318" s="775"/>
      <c r="AA5318" s="775"/>
      <c r="AB5318" s="775"/>
    </row>
    <row r="5319" spans="1:28" s="43" customFormat="1" x14ac:dyDescent="0.2">
      <c r="A5319" s="776"/>
      <c r="B5319" s="780"/>
      <c r="D5319" s="779"/>
      <c r="E5319" s="779"/>
      <c r="F5319" s="778"/>
      <c r="G5319" s="777"/>
      <c r="H5319" s="776"/>
      <c r="I5319" s="776"/>
      <c r="J5319" s="776"/>
      <c r="K5319" s="776"/>
      <c r="L5319" s="776"/>
      <c r="M5319" s="776"/>
      <c r="N5319" s="776"/>
      <c r="O5319" s="776"/>
      <c r="P5319" s="776"/>
      <c r="Q5319" s="776"/>
      <c r="R5319" s="776"/>
      <c r="S5319" s="776"/>
      <c r="T5319" s="776"/>
      <c r="U5319" s="776"/>
      <c r="V5319" s="46"/>
      <c r="W5319" s="46"/>
      <c r="X5319" s="775"/>
      <c r="Y5319" s="775"/>
      <c r="Z5319" s="775"/>
      <c r="AA5319" s="775"/>
      <c r="AB5319" s="775"/>
    </row>
    <row r="5320" spans="1:28" s="43" customFormat="1" x14ac:dyDescent="0.2">
      <c r="A5320" s="776"/>
      <c r="B5320" s="780"/>
      <c r="D5320" s="779"/>
      <c r="E5320" s="779"/>
      <c r="F5320" s="778"/>
      <c r="G5320" s="777"/>
      <c r="H5320" s="776"/>
      <c r="I5320" s="776"/>
      <c r="J5320" s="776"/>
      <c r="K5320" s="776"/>
      <c r="L5320" s="776"/>
      <c r="M5320" s="776"/>
      <c r="N5320" s="776"/>
      <c r="O5320" s="776"/>
      <c r="P5320" s="776"/>
      <c r="Q5320" s="776"/>
      <c r="R5320" s="776"/>
      <c r="S5320" s="776"/>
      <c r="T5320" s="776"/>
      <c r="U5320" s="776"/>
      <c r="V5320" s="46"/>
      <c r="W5320" s="46"/>
      <c r="X5320" s="775"/>
      <c r="Y5320" s="775"/>
      <c r="Z5320" s="775"/>
      <c r="AA5320" s="775"/>
      <c r="AB5320" s="775"/>
    </row>
    <row r="5321" spans="1:28" s="43" customFormat="1" x14ac:dyDescent="0.2">
      <c r="A5321" s="776"/>
      <c r="B5321" s="780"/>
      <c r="D5321" s="779"/>
      <c r="E5321" s="779"/>
      <c r="F5321" s="778"/>
      <c r="G5321" s="777"/>
      <c r="H5321" s="776"/>
      <c r="I5321" s="776"/>
      <c r="J5321" s="776"/>
      <c r="K5321" s="776"/>
      <c r="L5321" s="776"/>
      <c r="M5321" s="776"/>
      <c r="N5321" s="776"/>
      <c r="O5321" s="776"/>
      <c r="P5321" s="776"/>
      <c r="Q5321" s="776"/>
      <c r="R5321" s="776"/>
      <c r="S5321" s="776"/>
      <c r="T5321" s="776"/>
      <c r="U5321" s="776"/>
      <c r="V5321" s="46"/>
      <c r="W5321" s="46"/>
      <c r="X5321" s="775"/>
      <c r="Y5321" s="775"/>
      <c r="Z5321" s="775"/>
      <c r="AA5321" s="775"/>
      <c r="AB5321" s="775"/>
    </row>
    <row r="5322" spans="1:28" s="43" customFormat="1" x14ac:dyDescent="0.2">
      <c r="A5322" s="776"/>
      <c r="B5322" s="780"/>
      <c r="D5322" s="779"/>
      <c r="E5322" s="779"/>
      <c r="F5322" s="778"/>
      <c r="G5322" s="777"/>
      <c r="H5322" s="776"/>
      <c r="I5322" s="776"/>
      <c r="J5322" s="776"/>
      <c r="K5322" s="776"/>
      <c r="L5322" s="776"/>
      <c r="M5322" s="776"/>
      <c r="N5322" s="776"/>
      <c r="O5322" s="776"/>
      <c r="P5322" s="776"/>
      <c r="Q5322" s="776"/>
      <c r="R5322" s="776"/>
      <c r="S5322" s="776"/>
      <c r="T5322" s="776"/>
      <c r="U5322" s="776"/>
      <c r="V5322" s="46"/>
      <c r="W5322" s="46"/>
      <c r="X5322" s="775"/>
      <c r="Y5322" s="775"/>
      <c r="Z5322" s="775"/>
      <c r="AA5322" s="775"/>
      <c r="AB5322" s="775"/>
    </row>
    <row r="5323" spans="1:28" s="43" customFormat="1" x14ac:dyDescent="0.2">
      <c r="A5323" s="776"/>
      <c r="B5323" s="780"/>
      <c r="D5323" s="779"/>
      <c r="E5323" s="779"/>
      <c r="F5323" s="778"/>
      <c r="G5323" s="777"/>
      <c r="H5323" s="776"/>
      <c r="I5323" s="776"/>
      <c r="J5323" s="776"/>
      <c r="K5323" s="776"/>
      <c r="L5323" s="776"/>
      <c r="M5323" s="776"/>
      <c r="N5323" s="776"/>
      <c r="O5323" s="776"/>
      <c r="P5323" s="776"/>
      <c r="Q5323" s="776"/>
      <c r="R5323" s="776"/>
      <c r="S5323" s="776"/>
      <c r="T5323" s="776"/>
      <c r="U5323" s="776"/>
      <c r="V5323" s="46"/>
      <c r="W5323" s="46"/>
      <c r="X5323" s="775"/>
      <c r="Y5323" s="775"/>
      <c r="Z5323" s="775"/>
      <c r="AA5323" s="775"/>
      <c r="AB5323" s="775"/>
    </row>
    <row r="5324" spans="1:28" s="43" customFormat="1" x14ac:dyDescent="0.2">
      <c r="A5324" s="776"/>
      <c r="B5324" s="780"/>
      <c r="D5324" s="779"/>
      <c r="E5324" s="779"/>
      <c r="F5324" s="778"/>
      <c r="G5324" s="777"/>
      <c r="H5324" s="776"/>
      <c r="I5324" s="776"/>
      <c r="J5324" s="776"/>
      <c r="K5324" s="776"/>
      <c r="L5324" s="776"/>
      <c r="M5324" s="776"/>
      <c r="N5324" s="776"/>
      <c r="O5324" s="776"/>
      <c r="P5324" s="776"/>
      <c r="Q5324" s="776"/>
      <c r="R5324" s="776"/>
      <c r="S5324" s="776"/>
      <c r="T5324" s="776"/>
      <c r="U5324" s="776"/>
      <c r="V5324" s="46"/>
      <c r="W5324" s="46"/>
      <c r="X5324" s="775"/>
      <c r="Y5324" s="775"/>
      <c r="Z5324" s="775"/>
      <c r="AA5324" s="775"/>
      <c r="AB5324" s="775"/>
    </row>
    <row r="5325" spans="1:28" s="43" customFormat="1" x14ac:dyDescent="0.2">
      <c r="A5325" s="776"/>
      <c r="B5325" s="780"/>
      <c r="D5325" s="779"/>
      <c r="E5325" s="779"/>
      <c r="F5325" s="778"/>
      <c r="G5325" s="777"/>
      <c r="H5325" s="776"/>
      <c r="I5325" s="776"/>
      <c r="J5325" s="776"/>
      <c r="K5325" s="776"/>
      <c r="L5325" s="776"/>
      <c r="M5325" s="776"/>
      <c r="N5325" s="776"/>
      <c r="O5325" s="776"/>
      <c r="P5325" s="776"/>
      <c r="Q5325" s="776"/>
      <c r="R5325" s="776"/>
      <c r="S5325" s="776"/>
      <c r="T5325" s="776"/>
      <c r="U5325" s="776"/>
      <c r="V5325" s="46"/>
      <c r="W5325" s="46"/>
      <c r="X5325" s="775"/>
      <c r="Y5325" s="775"/>
      <c r="Z5325" s="775"/>
      <c r="AA5325" s="775"/>
      <c r="AB5325" s="775"/>
    </row>
    <row r="5326" spans="1:28" s="43" customFormat="1" x14ac:dyDescent="0.2">
      <c r="A5326" s="776"/>
      <c r="B5326" s="780"/>
      <c r="D5326" s="779"/>
      <c r="E5326" s="779"/>
      <c r="F5326" s="778"/>
      <c r="G5326" s="777"/>
      <c r="H5326" s="776"/>
      <c r="I5326" s="776"/>
      <c r="J5326" s="776"/>
      <c r="K5326" s="776"/>
      <c r="L5326" s="776"/>
      <c r="M5326" s="776"/>
      <c r="N5326" s="776"/>
      <c r="O5326" s="776"/>
      <c r="P5326" s="776"/>
      <c r="Q5326" s="776"/>
      <c r="R5326" s="776"/>
      <c r="S5326" s="776"/>
      <c r="T5326" s="776"/>
      <c r="U5326" s="776"/>
      <c r="V5326" s="46"/>
      <c r="W5326" s="46"/>
      <c r="X5326" s="775"/>
      <c r="Y5326" s="775"/>
      <c r="Z5326" s="775"/>
      <c r="AA5326" s="775"/>
      <c r="AB5326" s="775"/>
    </row>
    <row r="5327" spans="1:28" s="43" customFormat="1" x14ac:dyDescent="0.2">
      <c r="A5327" s="776"/>
      <c r="B5327" s="780"/>
      <c r="D5327" s="779"/>
      <c r="E5327" s="779"/>
      <c r="F5327" s="778"/>
      <c r="G5327" s="777"/>
      <c r="H5327" s="776"/>
      <c r="I5327" s="776"/>
      <c r="J5327" s="776"/>
      <c r="K5327" s="776"/>
      <c r="L5327" s="776"/>
      <c r="M5327" s="776"/>
      <c r="N5327" s="776"/>
      <c r="O5327" s="776"/>
      <c r="P5327" s="776"/>
      <c r="Q5327" s="776"/>
      <c r="R5327" s="776"/>
      <c r="S5327" s="776"/>
      <c r="T5327" s="776"/>
      <c r="U5327" s="776"/>
      <c r="V5327" s="46"/>
      <c r="W5327" s="46"/>
      <c r="X5327" s="775"/>
      <c r="Y5327" s="775"/>
      <c r="Z5327" s="775"/>
      <c r="AA5327" s="775"/>
      <c r="AB5327" s="775"/>
    </row>
    <row r="5328" spans="1:28" s="43" customFormat="1" x14ac:dyDescent="0.2">
      <c r="A5328" s="776"/>
      <c r="B5328" s="780"/>
      <c r="D5328" s="779"/>
      <c r="E5328" s="779"/>
      <c r="F5328" s="778"/>
      <c r="G5328" s="777"/>
      <c r="H5328" s="776"/>
      <c r="I5328" s="776"/>
      <c r="J5328" s="776"/>
      <c r="K5328" s="776"/>
      <c r="L5328" s="776"/>
      <c r="M5328" s="776"/>
      <c r="N5328" s="776"/>
      <c r="O5328" s="776"/>
      <c r="P5328" s="776"/>
      <c r="Q5328" s="776"/>
      <c r="R5328" s="776"/>
      <c r="S5328" s="776"/>
      <c r="T5328" s="776"/>
      <c r="U5328" s="776"/>
      <c r="V5328" s="46"/>
      <c r="W5328" s="46"/>
      <c r="X5328" s="775"/>
      <c r="Y5328" s="775"/>
      <c r="Z5328" s="775"/>
      <c r="AA5328" s="775"/>
      <c r="AB5328" s="775"/>
    </row>
    <row r="5329" spans="1:28" s="43" customFormat="1" x14ac:dyDescent="0.2">
      <c r="A5329" s="776"/>
      <c r="B5329" s="780"/>
      <c r="D5329" s="779"/>
      <c r="E5329" s="779"/>
      <c r="F5329" s="778"/>
      <c r="G5329" s="777"/>
      <c r="H5329" s="776"/>
      <c r="I5329" s="776"/>
      <c r="J5329" s="776"/>
      <c r="K5329" s="776"/>
      <c r="L5329" s="776"/>
      <c r="M5329" s="776"/>
      <c r="N5329" s="776"/>
      <c r="O5329" s="776"/>
      <c r="P5329" s="776"/>
      <c r="Q5329" s="776"/>
      <c r="R5329" s="776"/>
      <c r="S5329" s="776"/>
      <c r="T5329" s="776"/>
      <c r="U5329" s="776"/>
      <c r="V5329" s="46"/>
      <c r="W5329" s="46"/>
      <c r="X5329" s="775"/>
      <c r="Y5329" s="775"/>
      <c r="Z5329" s="775"/>
      <c r="AA5329" s="775"/>
      <c r="AB5329" s="775"/>
    </row>
    <row r="5330" spans="1:28" s="43" customFormat="1" x14ac:dyDescent="0.2">
      <c r="A5330" s="776"/>
      <c r="B5330" s="780"/>
      <c r="D5330" s="779"/>
      <c r="E5330" s="779"/>
      <c r="F5330" s="778"/>
      <c r="G5330" s="777"/>
      <c r="H5330" s="776"/>
      <c r="I5330" s="776"/>
      <c r="J5330" s="776"/>
      <c r="K5330" s="776"/>
      <c r="L5330" s="776"/>
      <c r="M5330" s="776"/>
      <c r="N5330" s="776"/>
      <c r="O5330" s="776"/>
      <c r="P5330" s="776"/>
      <c r="Q5330" s="776"/>
      <c r="R5330" s="776"/>
      <c r="S5330" s="776"/>
      <c r="T5330" s="776"/>
      <c r="U5330" s="776"/>
      <c r="V5330" s="46"/>
      <c r="W5330" s="46"/>
      <c r="X5330" s="775"/>
      <c r="Y5330" s="775"/>
      <c r="Z5330" s="775"/>
      <c r="AA5330" s="775"/>
      <c r="AB5330" s="775"/>
    </row>
    <row r="5331" spans="1:28" s="43" customFormat="1" x14ac:dyDescent="0.2">
      <c r="A5331" s="776"/>
      <c r="B5331" s="780"/>
      <c r="D5331" s="779"/>
      <c r="E5331" s="779"/>
      <c r="F5331" s="778"/>
      <c r="G5331" s="777"/>
      <c r="H5331" s="776"/>
      <c r="I5331" s="776"/>
      <c r="J5331" s="776"/>
      <c r="K5331" s="776"/>
      <c r="L5331" s="776"/>
      <c r="M5331" s="776"/>
      <c r="N5331" s="776"/>
      <c r="O5331" s="776"/>
      <c r="P5331" s="776"/>
      <c r="Q5331" s="776"/>
      <c r="R5331" s="776"/>
      <c r="S5331" s="776"/>
      <c r="T5331" s="776"/>
      <c r="U5331" s="776"/>
      <c r="V5331" s="46"/>
      <c r="W5331" s="46"/>
      <c r="X5331" s="775"/>
      <c r="Y5331" s="775"/>
      <c r="Z5331" s="775"/>
      <c r="AA5331" s="775"/>
      <c r="AB5331" s="775"/>
    </row>
    <row r="5332" spans="1:28" s="43" customFormat="1" x14ac:dyDescent="0.2">
      <c r="A5332" s="776"/>
      <c r="B5332" s="780"/>
      <c r="D5332" s="779"/>
      <c r="E5332" s="779"/>
      <c r="F5332" s="778"/>
      <c r="G5332" s="777"/>
      <c r="H5332" s="776"/>
      <c r="I5332" s="776"/>
      <c r="J5332" s="776"/>
      <c r="K5332" s="776"/>
      <c r="L5332" s="776"/>
      <c r="M5332" s="776"/>
      <c r="N5332" s="776"/>
      <c r="O5332" s="776"/>
      <c r="P5332" s="776"/>
      <c r="Q5332" s="776"/>
      <c r="R5332" s="776"/>
      <c r="S5332" s="776"/>
      <c r="T5332" s="776"/>
      <c r="U5332" s="776"/>
      <c r="V5332" s="46"/>
      <c r="W5332" s="46"/>
      <c r="X5332" s="775"/>
      <c r="Y5332" s="775"/>
      <c r="Z5332" s="775"/>
      <c r="AA5332" s="775"/>
      <c r="AB5332" s="775"/>
    </row>
    <row r="5333" spans="1:28" s="43" customFormat="1" x14ac:dyDescent="0.2">
      <c r="A5333" s="776"/>
      <c r="B5333" s="780"/>
      <c r="D5333" s="779"/>
      <c r="E5333" s="779"/>
      <c r="F5333" s="778"/>
      <c r="G5333" s="777"/>
      <c r="H5333" s="776"/>
      <c r="I5333" s="776"/>
      <c r="J5333" s="776"/>
      <c r="K5333" s="776"/>
      <c r="L5333" s="776"/>
      <c r="M5333" s="776"/>
      <c r="N5333" s="776"/>
      <c r="O5333" s="776"/>
      <c r="P5333" s="776"/>
      <c r="Q5333" s="776"/>
      <c r="R5333" s="776"/>
      <c r="S5333" s="776"/>
      <c r="T5333" s="776"/>
      <c r="U5333" s="776"/>
      <c r="V5333" s="46"/>
      <c r="W5333" s="46"/>
      <c r="X5333" s="775"/>
      <c r="Y5333" s="775"/>
      <c r="Z5333" s="775"/>
      <c r="AA5333" s="775"/>
      <c r="AB5333" s="775"/>
    </row>
    <row r="5334" spans="1:28" s="43" customFormat="1" x14ac:dyDescent="0.2">
      <c r="A5334" s="776"/>
      <c r="B5334" s="780"/>
      <c r="D5334" s="779"/>
      <c r="E5334" s="779"/>
      <c r="F5334" s="778"/>
      <c r="G5334" s="777"/>
      <c r="H5334" s="776"/>
      <c r="I5334" s="776"/>
      <c r="J5334" s="776"/>
      <c r="K5334" s="776"/>
      <c r="L5334" s="776"/>
      <c r="M5334" s="776"/>
      <c r="N5334" s="776"/>
      <c r="O5334" s="776"/>
      <c r="P5334" s="776"/>
      <c r="Q5334" s="776"/>
      <c r="R5334" s="776"/>
      <c r="S5334" s="776"/>
      <c r="T5334" s="776"/>
      <c r="U5334" s="776"/>
      <c r="V5334" s="46"/>
      <c r="W5334" s="46"/>
      <c r="X5334" s="775"/>
      <c r="Y5334" s="775"/>
      <c r="Z5334" s="775"/>
      <c r="AA5334" s="775"/>
      <c r="AB5334" s="775"/>
    </row>
    <row r="5335" spans="1:28" s="43" customFormat="1" x14ac:dyDescent="0.2">
      <c r="A5335" s="776"/>
      <c r="B5335" s="780"/>
      <c r="D5335" s="779"/>
      <c r="E5335" s="779"/>
      <c r="F5335" s="778"/>
      <c r="G5335" s="777"/>
      <c r="H5335" s="776"/>
      <c r="I5335" s="776"/>
      <c r="J5335" s="776"/>
      <c r="K5335" s="776"/>
      <c r="L5335" s="776"/>
      <c r="M5335" s="776"/>
      <c r="N5335" s="776"/>
      <c r="O5335" s="776"/>
      <c r="P5335" s="776"/>
      <c r="Q5335" s="776"/>
      <c r="R5335" s="776"/>
      <c r="S5335" s="776"/>
      <c r="T5335" s="776"/>
      <c r="U5335" s="776"/>
      <c r="V5335" s="46"/>
      <c r="W5335" s="46"/>
      <c r="X5335" s="775"/>
      <c r="Y5335" s="775"/>
      <c r="Z5335" s="775"/>
      <c r="AA5335" s="775"/>
      <c r="AB5335" s="775"/>
    </row>
    <row r="5336" spans="1:28" s="43" customFormat="1" x14ac:dyDescent="0.2">
      <c r="A5336" s="776"/>
      <c r="B5336" s="780"/>
      <c r="D5336" s="779"/>
      <c r="E5336" s="779"/>
      <c r="F5336" s="778"/>
      <c r="G5336" s="777"/>
      <c r="H5336" s="776"/>
      <c r="I5336" s="776"/>
      <c r="J5336" s="776"/>
      <c r="K5336" s="776"/>
      <c r="L5336" s="776"/>
      <c r="M5336" s="776"/>
      <c r="N5336" s="776"/>
      <c r="O5336" s="776"/>
      <c r="P5336" s="776"/>
      <c r="Q5336" s="776"/>
      <c r="R5336" s="776"/>
      <c r="S5336" s="776"/>
      <c r="T5336" s="776"/>
      <c r="U5336" s="776"/>
      <c r="V5336" s="46"/>
      <c r="W5336" s="46"/>
      <c r="X5336" s="775"/>
      <c r="Y5336" s="775"/>
      <c r="Z5336" s="775"/>
      <c r="AA5336" s="775"/>
      <c r="AB5336" s="775"/>
    </row>
    <row r="5337" spans="1:28" s="43" customFormat="1" x14ac:dyDescent="0.2">
      <c r="A5337" s="776"/>
      <c r="B5337" s="780"/>
      <c r="D5337" s="779"/>
      <c r="E5337" s="779"/>
      <c r="F5337" s="778"/>
      <c r="G5337" s="777"/>
      <c r="H5337" s="776"/>
      <c r="I5337" s="776"/>
      <c r="J5337" s="776"/>
      <c r="K5337" s="776"/>
      <c r="L5337" s="776"/>
      <c r="M5337" s="776"/>
      <c r="N5337" s="776"/>
      <c r="O5337" s="776"/>
      <c r="P5337" s="776"/>
      <c r="Q5337" s="776"/>
      <c r="R5337" s="776"/>
      <c r="S5337" s="776"/>
      <c r="T5337" s="776"/>
      <c r="U5337" s="776"/>
      <c r="V5337" s="46"/>
      <c r="W5337" s="46"/>
      <c r="X5337" s="775"/>
      <c r="Y5337" s="775"/>
      <c r="Z5337" s="775"/>
      <c r="AA5337" s="775"/>
      <c r="AB5337" s="775"/>
    </row>
    <row r="5338" spans="1:28" s="43" customFormat="1" x14ac:dyDescent="0.2">
      <c r="A5338" s="776"/>
      <c r="B5338" s="780"/>
      <c r="D5338" s="779"/>
      <c r="E5338" s="779"/>
      <c r="F5338" s="778"/>
      <c r="G5338" s="777"/>
      <c r="H5338" s="776"/>
      <c r="I5338" s="776"/>
      <c r="J5338" s="776"/>
      <c r="K5338" s="776"/>
      <c r="L5338" s="776"/>
      <c r="M5338" s="776"/>
      <c r="N5338" s="776"/>
      <c r="O5338" s="776"/>
      <c r="P5338" s="776"/>
      <c r="Q5338" s="776"/>
      <c r="R5338" s="776"/>
      <c r="S5338" s="776"/>
      <c r="T5338" s="776"/>
      <c r="U5338" s="776"/>
      <c r="V5338" s="46"/>
      <c r="W5338" s="46"/>
      <c r="X5338" s="775"/>
      <c r="Y5338" s="775"/>
      <c r="Z5338" s="775"/>
      <c r="AA5338" s="775"/>
      <c r="AB5338" s="775"/>
    </row>
    <row r="5339" spans="1:28" s="43" customFormat="1" x14ac:dyDescent="0.2">
      <c r="A5339" s="776"/>
      <c r="B5339" s="780"/>
      <c r="D5339" s="779"/>
      <c r="E5339" s="779"/>
      <c r="F5339" s="778"/>
      <c r="G5339" s="777"/>
      <c r="H5339" s="776"/>
      <c r="I5339" s="776"/>
      <c r="J5339" s="776"/>
      <c r="K5339" s="776"/>
      <c r="L5339" s="776"/>
      <c r="M5339" s="776"/>
      <c r="N5339" s="776"/>
      <c r="O5339" s="776"/>
      <c r="P5339" s="776"/>
      <c r="Q5339" s="776"/>
      <c r="R5339" s="776"/>
      <c r="S5339" s="776"/>
      <c r="T5339" s="776"/>
      <c r="U5339" s="776"/>
      <c r="V5339" s="46"/>
      <c r="W5339" s="46"/>
      <c r="X5339" s="775"/>
      <c r="Y5339" s="775"/>
      <c r="Z5339" s="775"/>
      <c r="AA5339" s="775"/>
      <c r="AB5339" s="775"/>
    </row>
    <row r="5340" spans="1:28" s="43" customFormat="1" x14ac:dyDescent="0.2">
      <c r="A5340" s="776"/>
      <c r="B5340" s="780"/>
      <c r="D5340" s="779"/>
      <c r="E5340" s="779"/>
      <c r="F5340" s="778"/>
      <c r="G5340" s="777"/>
      <c r="H5340" s="776"/>
      <c r="I5340" s="776"/>
      <c r="J5340" s="776"/>
      <c r="K5340" s="776"/>
      <c r="L5340" s="776"/>
      <c r="M5340" s="776"/>
      <c r="N5340" s="776"/>
      <c r="O5340" s="776"/>
      <c r="P5340" s="776"/>
      <c r="Q5340" s="776"/>
      <c r="R5340" s="776"/>
      <c r="S5340" s="776"/>
      <c r="T5340" s="776"/>
      <c r="U5340" s="776"/>
      <c r="V5340" s="46"/>
      <c r="W5340" s="46"/>
      <c r="X5340" s="775"/>
      <c r="Y5340" s="775"/>
      <c r="Z5340" s="775"/>
      <c r="AA5340" s="775"/>
      <c r="AB5340" s="775"/>
    </row>
    <row r="5341" spans="1:28" s="43" customFormat="1" x14ac:dyDescent="0.2">
      <c r="A5341" s="776"/>
      <c r="B5341" s="780"/>
      <c r="D5341" s="779"/>
      <c r="E5341" s="779"/>
      <c r="F5341" s="778"/>
      <c r="G5341" s="777"/>
      <c r="H5341" s="776"/>
      <c r="I5341" s="776"/>
      <c r="J5341" s="776"/>
      <c r="K5341" s="776"/>
      <c r="L5341" s="776"/>
      <c r="M5341" s="776"/>
      <c r="N5341" s="776"/>
      <c r="O5341" s="776"/>
      <c r="P5341" s="776"/>
      <c r="Q5341" s="776"/>
      <c r="R5341" s="776"/>
      <c r="S5341" s="776"/>
      <c r="T5341" s="776"/>
      <c r="U5341" s="776"/>
      <c r="V5341" s="46"/>
      <c r="W5341" s="46"/>
      <c r="X5341" s="775"/>
      <c r="Y5341" s="775"/>
      <c r="Z5341" s="775"/>
      <c r="AA5341" s="775"/>
      <c r="AB5341" s="775"/>
    </row>
    <row r="5342" spans="1:28" s="43" customFormat="1" x14ac:dyDescent="0.2">
      <c r="A5342" s="776"/>
      <c r="B5342" s="780"/>
      <c r="D5342" s="779"/>
      <c r="E5342" s="779"/>
      <c r="F5342" s="778"/>
      <c r="G5342" s="777"/>
      <c r="H5342" s="776"/>
      <c r="I5342" s="776"/>
      <c r="J5342" s="776"/>
      <c r="K5342" s="776"/>
      <c r="L5342" s="776"/>
      <c r="M5342" s="776"/>
      <c r="N5342" s="776"/>
      <c r="O5342" s="776"/>
      <c r="P5342" s="776"/>
      <c r="Q5342" s="776"/>
      <c r="R5342" s="776"/>
      <c r="S5342" s="776"/>
      <c r="T5342" s="776"/>
      <c r="U5342" s="776"/>
      <c r="V5342" s="46"/>
      <c r="W5342" s="46"/>
      <c r="X5342" s="775"/>
      <c r="Y5342" s="775"/>
      <c r="Z5342" s="775"/>
      <c r="AA5342" s="775"/>
      <c r="AB5342" s="775"/>
    </row>
    <row r="5343" spans="1:28" s="43" customFormat="1" x14ac:dyDescent="0.2">
      <c r="A5343" s="776"/>
      <c r="B5343" s="780"/>
      <c r="D5343" s="779"/>
      <c r="E5343" s="779"/>
      <c r="F5343" s="778"/>
      <c r="G5343" s="777"/>
      <c r="H5343" s="776"/>
      <c r="I5343" s="776"/>
      <c r="J5343" s="776"/>
      <c r="K5343" s="776"/>
      <c r="L5343" s="776"/>
      <c r="M5343" s="776"/>
      <c r="N5343" s="776"/>
      <c r="O5343" s="776"/>
      <c r="P5343" s="776"/>
      <c r="Q5343" s="776"/>
      <c r="R5343" s="776"/>
      <c r="S5343" s="776"/>
      <c r="T5343" s="776"/>
      <c r="U5343" s="776"/>
      <c r="V5343" s="46"/>
      <c r="W5343" s="46"/>
      <c r="X5343" s="775"/>
      <c r="Y5343" s="775"/>
      <c r="Z5343" s="775"/>
      <c r="AA5343" s="775"/>
      <c r="AB5343" s="775"/>
    </row>
    <row r="5344" spans="1:28" s="43" customFormat="1" x14ac:dyDescent="0.2">
      <c r="A5344" s="776"/>
      <c r="B5344" s="780"/>
      <c r="D5344" s="779"/>
      <c r="E5344" s="779"/>
      <c r="F5344" s="778"/>
      <c r="G5344" s="777"/>
      <c r="H5344" s="776"/>
      <c r="I5344" s="776"/>
      <c r="J5344" s="776"/>
      <c r="K5344" s="776"/>
      <c r="L5344" s="776"/>
      <c r="M5344" s="776"/>
      <c r="N5344" s="776"/>
      <c r="O5344" s="776"/>
      <c r="P5344" s="776"/>
      <c r="Q5344" s="776"/>
      <c r="R5344" s="776"/>
      <c r="S5344" s="776"/>
      <c r="T5344" s="776"/>
      <c r="U5344" s="776"/>
      <c r="V5344" s="46"/>
      <c r="W5344" s="46"/>
      <c r="X5344" s="775"/>
      <c r="Y5344" s="775"/>
      <c r="Z5344" s="775"/>
      <c r="AA5344" s="775"/>
      <c r="AB5344" s="775"/>
    </row>
    <row r="5345" spans="1:28" s="43" customFormat="1" x14ac:dyDescent="0.2">
      <c r="A5345" s="776"/>
      <c r="B5345" s="780"/>
      <c r="D5345" s="779"/>
      <c r="E5345" s="779"/>
      <c r="F5345" s="778"/>
      <c r="G5345" s="777"/>
      <c r="H5345" s="776"/>
      <c r="I5345" s="776"/>
      <c r="J5345" s="776"/>
      <c r="K5345" s="776"/>
      <c r="L5345" s="776"/>
      <c r="M5345" s="776"/>
      <c r="N5345" s="776"/>
      <c r="O5345" s="776"/>
      <c r="P5345" s="776"/>
      <c r="Q5345" s="776"/>
      <c r="R5345" s="776"/>
      <c r="S5345" s="776"/>
      <c r="T5345" s="776"/>
      <c r="U5345" s="776"/>
      <c r="V5345" s="46"/>
      <c r="W5345" s="46"/>
      <c r="X5345" s="775"/>
      <c r="Y5345" s="775"/>
      <c r="Z5345" s="775"/>
      <c r="AA5345" s="775"/>
      <c r="AB5345" s="775"/>
    </row>
    <row r="5346" spans="1:28" s="43" customFormat="1" x14ac:dyDescent="0.2">
      <c r="A5346" s="776"/>
      <c r="B5346" s="780"/>
      <c r="D5346" s="779"/>
      <c r="E5346" s="779"/>
      <c r="F5346" s="778"/>
      <c r="G5346" s="777"/>
      <c r="H5346" s="776"/>
      <c r="I5346" s="776"/>
      <c r="J5346" s="776"/>
      <c r="K5346" s="776"/>
      <c r="L5346" s="776"/>
      <c r="M5346" s="776"/>
      <c r="N5346" s="776"/>
      <c r="O5346" s="776"/>
      <c r="P5346" s="776"/>
      <c r="Q5346" s="776"/>
      <c r="R5346" s="776"/>
      <c r="S5346" s="776"/>
      <c r="T5346" s="776"/>
      <c r="U5346" s="776"/>
      <c r="V5346" s="46"/>
      <c r="W5346" s="46"/>
      <c r="X5346" s="775"/>
      <c r="Y5346" s="775"/>
      <c r="Z5346" s="775"/>
      <c r="AA5346" s="775"/>
      <c r="AB5346" s="775"/>
    </row>
    <row r="5347" spans="1:28" s="43" customFormat="1" x14ac:dyDescent="0.2">
      <c r="A5347" s="776"/>
      <c r="B5347" s="780"/>
      <c r="D5347" s="779"/>
      <c r="E5347" s="779"/>
      <c r="F5347" s="778"/>
      <c r="G5347" s="777"/>
      <c r="H5347" s="776"/>
      <c r="I5347" s="776"/>
      <c r="J5347" s="776"/>
      <c r="K5347" s="776"/>
      <c r="L5347" s="776"/>
      <c r="M5347" s="776"/>
      <c r="N5347" s="776"/>
      <c r="O5347" s="776"/>
      <c r="P5347" s="776"/>
      <c r="Q5347" s="776"/>
      <c r="R5347" s="776"/>
      <c r="S5347" s="776"/>
      <c r="T5347" s="776"/>
      <c r="U5347" s="776"/>
      <c r="V5347" s="46"/>
      <c r="W5347" s="46"/>
      <c r="X5347" s="775"/>
      <c r="Y5347" s="775"/>
      <c r="Z5347" s="775"/>
      <c r="AA5347" s="775"/>
      <c r="AB5347" s="775"/>
    </row>
    <row r="5348" spans="1:28" s="43" customFormat="1" x14ac:dyDescent="0.2">
      <c r="A5348" s="776"/>
      <c r="B5348" s="780"/>
      <c r="D5348" s="779"/>
      <c r="E5348" s="779"/>
      <c r="F5348" s="778"/>
      <c r="G5348" s="777"/>
      <c r="H5348" s="776"/>
      <c r="I5348" s="776"/>
      <c r="J5348" s="776"/>
      <c r="K5348" s="776"/>
      <c r="L5348" s="776"/>
      <c r="M5348" s="776"/>
      <c r="N5348" s="776"/>
      <c r="O5348" s="776"/>
      <c r="P5348" s="776"/>
      <c r="Q5348" s="776"/>
      <c r="R5348" s="776"/>
      <c r="S5348" s="776"/>
      <c r="T5348" s="776"/>
      <c r="U5348" s="776"/>
      <c r="V5348" s="46"/>
      <c r="W5348" s="46"/>
      <c r="X5348" s="775"/>
      <c r="Y5348" s="775"/>
      <c r="Z5348" s="775"/>
      <c r="AA5348" s="775"/>
      <c r="AB5348" s="775"/>
    </row>
    <row r="5349" spans="1:28" s="43" customFormat="1" x14ac:dyDescent="0.2">
      <c r="A5349" s="776"/>
      <c r="B5349" s="780"/>
      <c r="D5349" s="779"/>
      <c r="E5349" s="779"/>
      <c r="F5349" s="778"/>
      <c r="G5349" s="777"/>
      <c r="H5349" s="776"/>
      <c r="I5349" s="776"/>
      <c r="J5349" s="776"/>
      <c r="K5349" s="776"/>
      <c r="L5349" s="776"/>
      <c r="M5349" s="776"/>
      <c r="N5349" s="776"/>
      <c r="O5349" s="776"/>
      <c r="P5349" s="776"/>
      <c r="Q5349" s="776"/>
      <c r="R5349" s="776"/>
      <c r="S5349" s="776"/>
      <c r="T5349" s="776"/>
      <c r="U5349" s="776"/>
      <c r="V5349" s="46"/>
      <c r="W5349" s="46"/>
      <c r="X5349" s="775"/>
      <c r="Y5349" s="775"/>
      <c r="Z5349" s="775"/>
      <c r="AA5349" s="775"/>
      <c r="AB5349" s="775"/>
    </row>
    <row r="5350" spans="1:28" s="43" customFormat="1" x14ac:dyDescent="0.2">
      <c r="A5350" s="776"/>
      <c r="B5350" s="780"/>
      <c r="D5350" s="779"/>
      <c r="E5350" s="779"/>
      <c r="F5350" s="778"/>
      <c r="G5350" s="777"/>
      <c r="H5350" s="776"/>
      <c r="I5350" s="776"/>
      <c r="J5350" s="776"/>
      <c r="K5350" s="776"/>
      <c r="L5350" s="776"/>
      <c r="M5350" s="776"/>
      <c r="N5350" s="776"/>
      <c r="O5350" s="776"/>
      <c r="P5350" s="776"/>
      <c r="Q5350" s="776"/>
      <c r="R5350" s="776"/>
      <c r="S5350" s="776"/>
      <c r="T5350" s="776"/>
      <c r="U5350" s="776"/>
      <c r="V5350" s="46"/>
      <c r="W5350" s="46"/>
      <c r="X5350" s="775"/>
      <c r="Y5350" s="775"/>
      <c r="Z5350" s="775"/>
      <c r="AA5350" s="775"/>
      <c r="AB5350" s="775"/>
    </row>
    <row r="5351" spans="1:28" s="43" customFormat="1" x14ac:dyDescent="0.2">
      <c r="A5351" s="776"/>
      <c r="B5351" s="780"/>
      <c r="D5351" s="779"/>
      <c r="E5351" s="779"/>
      <c r="F5351" s="778"/>
      <c r="G5351" s="777"/>
      <c r="H5351" s="776"/>
      <c r="I5351" s="776"/>
      <c r="J5351" s="776"/>
      <c r="K5351" s="776"/>
      <c r="L5351" s="776"/>
      <c r="M5351" s="776"/>
      <c r="N5351" s="776"/>
      <c r="O5351" s="776"/>
      <c r="P5351" s="776"/>
      <c r="Q5351" s="776"/>
      <c r="R5351" s="776"/>
      <c r="S5351" s="776"/>
      <c r="T5351" s="776"/>
      <c r="U5351" s="776"/>
      <c r="V5351" s="46"/>
      <c r="W5351" s="46"/>
      <c r="X5351" s="775"/>
      <c r="Y5351" s="775"/>
      <c r="Z5351" s="775"/>
      <c r="AA5351" s="775"/>
      <c r="AB5351" s="775"/>
    </row>
    <row r="5352" spans="1:28" s="43" customFormat="1" x14ac:dyDescent="0.2">
      <c r="A5352" s="776"/>
      <c r="B5352" s="780"/>
      <c r="D5352" s="779"/>
      <c r="E5352" s="779"/>
      <c r="F5352" s="778"/>
      <c r="G5352" s="777"/>
      <c r="H5352" s="776"/>
      <c r="I5352" s="776"/>
      <c r="J5352" s="776"/>
      <c r="K5352" s="776"/>
      <c r="L5352" s="776"/>
      <c r="M5352" s="776"/>
      <c r="N5352" s="776"/>
      <c r="O5352" s="776"/>
      <c r="P5352" s="776"/>
      <c r="Q5352" s="776"/>
      <c r="R5352" s="776"/>
      <c r="S5352" s="776"/>
      <c r="T5352" s="776"/>
      <c r="U5352" s="776"/>
      <c r="V5352" s="46"/>
      <c r="W5352" s="46"/>
      <c r="X5352" s="775"/>
      <c r="Y5352" s="775"/>
      <c r="Z5352" s="775"/>
      <c r="AA5352" s="775"/>
      <c r="AB5352" s="775"/>
    </row>
    <row r="5353" spans="1:28" s="43" customFormat="1" x14ac:dyDescent="0.2">
      <c r="A5353" s="776"/>
      <c r="B5353" s="780"/>
      <c r="D5353" s="779"/>
      <c r="E5353" s="779"/>
      <c r="F5353" s="778"/>
      <c r="G5353" s="777"/>
      <c r="H5353" s="776"/>
      <c r="I5353" s="776"/>
      <c r="J5353" s="776"/>
      <c r="K5353" s="776"/>
      <c r="L5353" s="776"/>
      <c r="M5353" s="776"/>
      <c r="N5353" s="776"/>
      <c r="O5353" s="776"/>
      <c r="P5353" s="776"/>
      <c r="Q5353" s="776"/>
      <c r="R5353" s="776"/>
      <c r="S5353" s="776"/>
      <c r="T5353" s="776"/>
      <c r="U5353" s="776"/>
      <c r="V5353" s="46"/>
      <c r="W5353" s="46"/>
      <c r="X5353" s="775"/>
      <c r="Y5353" s="775"/>
      <c r="Z5353" s="775"/>
      <c r="AA5353" s="775"/>
      <c r="AB5353" s="775"/>
    </row>
    <row r="5354" spans="1:28" s="43" customFormat="1" x14ac:dyDescent="0.2">
      <c r="A5354" s="776"/>
      <c r="B5354" s="780"/>
      <c r="D5354" s="779"/>
      <c r="E5354" s="779"/>
      <c r="F5354" s="778"/>
      <c r="G5354" s="777"/>
      <c r="H5354" s="776"/>
      <c r="I5354" s="776"/>
      <c r="J5354" s="776"/>
      <c r="K5354" s="776"/>
      <c r="L5354" s="776"/>
      <c r="M5354" s="776"/>
      <c r="N5354" s="776"/>
      <c r="O5354" s="776"/>
      <c r="P5354" s="776"/>
      <c r="Q5354" s="776"/>
      <c r="R5354" s="776"/>
      <c r="S5354" s="776"/>
      <c r="T5354" s="776"/>
      <c r="U5354" s="776"/>
      <c r="V5354" s="46"/>
      <c r="W5354" s="46"/>
      <c r="X5354" s="775"/>
      <c r="Y5354" s="775"/>
      <c r="Z5354" s="775"/>
      <c r="AA5354" s="775"/>
      <c r="AB5354" s="775"/>
    </row>
    <row r="5355" spans="1:28" s="43" customFormat="1" x14ac:dyDescent="0.2">
      <c r="A5355" s="776"/>
      <c r="B5355" s="780"/>
      <c r="D5355" s="779"/>
      <c r="E5355" s="779"/>
      <c r="F5355" s="778"/>
      <c r="G5355" s="777"/>
      <c r="H5355" s="776"/>
      <c r="I5355" s="776"/>
      <c r="J5355" s="776"/>
      <c r="K5355" s="776"/>
      <c r="L5355" s="776"/>
      <c r="M5355" s="776"/>
      <c r="N5355" s="776"/>
      <c r="O5355" s="776"/>
      <c r="P5355" s="776"/>
      <c r="Q5355" s="776"/>
      <c r="R5355" s="776"/>
      <c r="S5355" s="776"/>
      <c r="T5355" s="776"/>
      <c r="U5355" s="776"/>
      <c r="V5355" s="46"/>
      <c r="W5355" s="46"/>
      <c r="X5355" s="775"/>
      <c r="Y5355" s="775"/>
      <c r="Z5355" s="775"/>
      <c r="AA5355" s="775"/>
      <c r="AB5355" s="775"/>
    </row>
    <row r="5356" spans="1:28" s="43" customFormat="1" x14ac:dyDescent="0.2">
      <c r="A5356" s="776"/>
      <c r="B5356" s="780"/>
      <c r="D5356" s="779"/>
      <c r="E5356" s="779"/>
      <c r="F5356" s="778"/>
      <c r="G5356" s="777"/>
      <c r="H5356" s="776"/>
      <c r="I5356" s="776"/>
      <c r="J5356" s="776"/>
      <c r="K5356" s="776"/>
      <c r="L5356" s="776"/>
      <c r="M5356" s="776"/>
      <c r="N5356" s="776"/>
      <c r="O5356" s="776"/>
      <c r="P5356" s="776"/>
      <c r="Q5356" s="776"/>
      <c r="R5356" s="776"/>
      <c r="S5356" s="776"/>
      <c r="T5356" s="776"/>
      <c r="U5356" s="776"/>
      <c r="V5356" s="46"/>
      <c r="W5356" s="46"/>
      <c r="X5356" s="775"/>
      <c r="Y5356" s="775"/>
      <c r="Z5356" s="775"/>
      <c r="AA5356" s="775"/>
      <c r="AB5356" s="775"/>
    </row>
    <row r="5357" spans="1:28" s="43" customFormat="1" x14ac:dyDescent="0.2">
      <c r="A5357" s="776"/>
      <c r="B5357" s="780"/>
      <c r="D5357" s="779"/>
      <c r="E5357" s="779"/>
      <c r="F5357" s="778"/>
      <c r="G5357" s="777"/>
      <c r="H5357" s="776"/>
      <c r="I5357" s="776"/>
      <c r="J5357" s="776"/>
      <c r="K5357" s="776"/>
      <c r="L5357" s="776"/>
      <c r="M5357" s="776"/>
      <c r="N5357" s="776"/>
      <c r="O5357" s="776"/>
      <c r="P5357" s="776"/>
      <c r="Q5357" s="776"/>
      <c r="R5357" s="776"/>
      <c r="S5357" s="776"/>
      <c r="T5357" s="776"/>
      <c r="U5357" s="776"/>
      <c r="V5357" s="46"/>
      <c r="W5357" s="46"/>
      <c r="X5357" s="775"/>
      <c r="Y5357" s="775"/>
      <c r="Z5357" s="775"/>
      <c r="AA5357" s="775"/>
      <c r="AB5357" s="775"/>
    </row>
    <row r="5358" spans="1:28" s="43" customFormat="1" x14ac:dyDescent="0.2">
      <c r="A5358" s="776"/>
      <c r="B5358" s="780"/>
      <c r="D5358" s="779"/>
      <c r="E5358" s="779"/>
      <c r="F5358" s="778"/>
      <c r="G5358" s="777"/>
      <c r="H5358" s="776"/>
      <c r="I5358" s="776"/>
      <c r="J5358" s="776"/>
      <c r="K5358" s="776"/>
      <c r="L5358" s="776"/>
      <c r="M5358" s="776"/>
      <c r="N5358" s="776"/>
      <c r="O5358" s="776"/>
      <c r="P5358" s="776"/>
      <c r="Q5358" s="776"/>
      <c r="R5358" s="776"/>
      <c r="S5358" s="776"/>
      <c r="T5358" s="776"/>
      <c r="U5358" s="776"/>
      <c r="V5358" s="46"/>
      <c r="W5358" s="46"/>
      <c r="X5358" s="775"/>
      <c r="Y5358" s="775"/>
      <c r="Z5358" s="775"/>
      <c r="AA5358" s="775"/>
      <c r="AB5358" s="775"/>
    </row>
    <row r="5359" spans="1:28" s="43" customFormat="1" x14ac:dyDescent="0.2">
      <c r="A5359" s="776"/>
      <c r="B5359" s="780"/>
      <c r="D5359" s="779"/>
      <c r="E5359" s="779"/>
      <c r="F5359" s="778"/>
      <c r="G5359" s="777"/>
      <c r="H5359" s="776"/>
      <c r="I5359" s="776"/>
      <c r="J5359" s="776"/>
      <c r="K5359" s="776"/>
      <c r="L5359" s="776"/>
      <c r="M5359" s="776"/>
      <c r="N5359" s="776"/>
      <c r="O5359" s="776"/>
      <c r="P5359" s="776"/>
      <c r="Q5359" s="776"/>
      <c r="R5359" s="776"/>
      <c r="S5359" s="776"/>
      <c r="T5359" s="776"/>
      <c r="U5359" s="776"/>
      <c r="V5359" s="46"/>
      <c r="W5359" s="46"/>
      <c r="X5359" s="775"/>
      <c r="Y5359" s="775"/>
      <c r="Z5359" s="775"/>
      <c r="AA5359" s="775"/>
      <c r="AB5359" s="775"/>
    </row>
    <row r="5360" spans="1:28" s="43" customFormat="1" x14ac:dyDescent="0.2">
      <c r="A5360" s="776"/>
      <c r="B5360" s="780"/>
      <c r="D5360" s="779"/>
      <c r="E5360" s="779"/>
      <c r="F5360" s="778"/>
      <c r="G5360" s="777"/>
      <c r="H5360" s="776"/>
      <c r="I5360" s="776"/>
      <c r="J5360" s="776"/>
      <c r="K5360" s="776"/>
      <c r="L5360" s="776"/>
      <c r="M5360" s="776"/>
      <c r="N5360" s="776"/>
      <c r="O5360" s="776"/>
      <c r="P5360" s="776"/>
      <c r="Q5360" s="776"/>
      <c r="R5360" s="776"/>
      <c r="S5360" s="776"/>
      <c r="T5360" s="776"/>
      <c r="U5360" s="776"/>
      <c r="V5360" s="46"/>
      <c r="W5360" s="46"/>
      <c r="X5360" s="775"/>
      <c r="Y5360" s="775"/>
      <c r="Z5360" s="775"/>
      <c r="AA5360" s="775"/>
      <c r="AB5360" s="775"/>
    </row>
    <row r="5361" spans="1:28" s="43" customFormat="1" x14ac:dyDescent="0.2">
      <c r="A5361" s="776"/>
      <c r="B5361" s="780"/>
      <c r="D5361" s="779"/>
      <c r="E5361" s="779"/>
      <c r="F5361" s="778"/>
      <c r="G5361" s="777"/>
      <c r="H5361" s="776"/>
      <c r="I5361" s="776"/>
      <c r="J5361" s="776"/>
      <c r="K5361" s="776"/>
      <c r="L5361" s="776"/>
      <c r="M5361" s="776"/>
      <c r="N5361" s="776"/>
      <c r="O5361" s="776"/>
      <c r="P5361" s="776"/>
      <c r="Q5361" s="776"/>
      <c r="R5361" s="776"/>
      <c r="S5361" s="776"/>
      <c r="T5361" s="776"/>
      <c r="U5361" s="776"/>
      <c r="V5361" s="46"/>
      <c r="W5361" s="46"/>
      <c r="X5361" s="775"/>
      <c r="Y5361" s="775"/>
      <c r="Z5361" s="775"/>
      <c r="AA5361" s="775"/>
      <c r="AB5361" s="775"/>
    </row>
    <row r="5362" spans="1:28" s="43" customFormat="1" x14ac:dyDescent="0.2">
      <c r="A5362" s="776"/>
      <c r="B5362" s="780"/>
      <c r="D5362" s="779"/>
      <c r="E5362" s="779"/>
      <c r="F5362" s="778"/>
      <c r="G5362" s="777"/>
      <c r="H5362" s="776"/>
      <c r="I5362" s="776"/>
      <c r="J5362" s="776"/>
      <c r="K5362" s="776"/>
      <c r="L5362" s="776"/>
      <c r="M5362" s="776"/>
      <c r="N5362" s="776"/>
      <c r="O5362" s="776"/>
      <c r="P5362" s="776"/>
      <c r="Q5362" s="776"/>
      <c r="R5362" s="776"/>
      <c r="S5362" s="776"/>
      <c r="T5362" s="776"/>
      <c r="U5362" s="776"/>
      <c r="V5362" s="46"/>
      <c r="W5362" s="46"/>
      <c r="X5362" s="775"/>
      <c r="Y5362" s="775"/>
      <c r="Z5362" s="775"/>
      <c r="AA5362" s="775"/>
      <c r="AB5362" s="775"/>
    </row>
    <row r="5363" spans="1:28" s="43" customFormat="1" x14ac:dyDescent="0.2">
      <c r="A5363" s="776"/>
      <c r="B5363" s="780"/>
      <c r="D5363" s="779"/>
      <c r="E5363" s="779"/>
      <c r="F5363" s="778"/>
      <c r="G5363" s="777"/>
      <c r="H5363" s="776"/>
      <c r="I5363" s="776"/>
      <c r="J5363" s="776"/>
      <c r="K5363" s="776"/>
      <c r="L5363" s="776"/>
      <c r="M5363" s="776"/>
      <c r="N5363" s="776"/>
      <c r="O5363" s="776"/>
      <c r="P5363" s="776"/>
      <c r="Q5363" s="776"/>
      <c r="R5363" s="776"/>
      <c r="S5363" s="776"/>
      <c r="T5363" s="776"/>
      <c r="U5363" s="776"/>
      <c r="V5363" s="46"/>
      <c r="W5363" s="46"/>
      <c r="X5363" s="775"/>
      <c r="Y5363" s="775"/>
      <c r="Z5363" s="775"/>
      <c r="AA5363" s="775"/>
      <c r="AB5363" s="775"/>
    </row>
    <row r="5364" spans="1:28" s="43" customFormat="1" x14ac:dyDescent="0.2">
      <c r="A5364" s="776"/>
      <c r="B5364" s="780"/>
      <c r="D5364" s="779"/>
      <c r="E5364" s="779"/>
      <c r="F5364" s="778"/>
      <c r="G5364" s="777"/>
      <c r="H5364" s="776"/>
      <c r="I5364" s="776"/>
      <c r="J5364" s="776"/>
      <c r="K5364" s="776"/>
      <c r="L5364" s="776"/>
      <c r="M5364" s="776"/>
      <c r="N5364" s="776"/>
      <c r="O5364" s="776"/>
      <c r="P5364" s="776"/>
      <c r="Q5364" s="776"/>
      <c r="R5364" s="776"/>
      <c r="S5364" s="776"/>
      <c r="T5364" s="776"/>
      <c r="U5364" s="776"/>
      <c r="V5364" s="46"/>
      <c r="W5364" s="46"/>
      <c r="X5364" s="775"/>
      <c r="Y5364" s="775"/>
      <c r="Z5364" s="775"/>
      <c r="AA5364" s="775"/>
      <c r="AB5364" s="775"/>
    </row>
    <row r="5365" spans="1:28" s="43" customFormat="1" x14ac:dyDescent="0.2">
      <c r="A5365" s="776"/>
      <c r="B5365" s="780"/>
      <c r="D5365" s="779"/>
      <c r="E5365" s="779"/>
      <c r="F5365" s="778"/>
      <c r="G5365" s="777"/>
      <c r="H5365" s="776"/>
      <c r="I5365" s="776"/>
      <c r="J5365" s="776"/>
      <c r="K5365" s="776"/>
      <c r="L5365" s="776"/>
      <c r="M5365" s="776"/>
      <c r="N5365" s="776"/>
      <c r="O5365" s="776"/>
      <c r="P5365" s="776"/>
      <c r="Q5365" s="776"/>
      <c r="R5365" s="776"/>
      <c r="S5365" s="776"/>
      <c r="T5365" s="776"/>
      <c r="U5365" s="776"/>
      <c r="V5365" s="46"/>
      <c r="W5365" s="46"/>
      <c r="X5365" s="775"/>
      <c r="Y5365" s="775"/>
      <c r="Z5365" s="775"/>
      <c r="AA5365" s="775"/>
      <c r="AB5365" s="775"/>
    </row>
    <row r="5366" spans="1:28" s="43" customFormat="1" x14ac:dyDescent="0.2">
      <c r="A5366" s="776"/>
      <c r="B5366" s="780"/>
      <c r="D5366" s="779"/>
      <c r="E5366" s="779"/>
      <c r="F5366" s="778"/>
      <c r="G5366" s="777"/>
      <c r="H5366" s="776"/>
      <c r="I5366" s="776"/>
      <c r="J5366" s="776"/>
      <c r="K5366" s="776"/>
      <c r="L5366" s="776"/>
      <c r="M5366" s="776"/>
      <c r="N5366" s="776"/>
      <c r="O5366" s="776"/>
      <c r="P5366" s="776"/>
      <c r="Q5366" s="776"/>
      <c r="R5366" s="776"/>
      <c r="S5366" s="776"/>
      <c r="T5366" s="776"/>
      <c r="U5366" s="776"/>
      <c r="V5366" s="46"/>
      <c r="W5366" s="46"/>
      <c r="X5366" s="775"/>
      <c r="Y5366" s="775"/>
      <c r="Z5366" s="775"/>
      <c r="AA5366" s="775"/>
      <c r="AB5366" s="775"/>
    </row>
    <row r="5367" spans="1:28" s="43" customFormat="1" x14ac:dyDescent="0.2">
      <c r="A5367" s="776"/>
      <c r="B5367" s="780"/>
      <c r="D5367" s="779"/>
      <c r="E5367" s="779"/>
      <c r="F5367" s="778"/>
      <c r="G5367" s="777"/>
      <c r="H5367" s="776"/>
      <c r="I5367" s="776"/>
      <c r="J5367" s="776"/>
      <c r="K5367" s="776"/>
      <c r="L5367" s="776"/>
      <c r="M5367" s="776"/>
      <c r="N5367" s="776"/>
      <c r="O5367" s="776"/>
      <c r="P5367" s="776"/>
      <c r="Q5367" s="776"/>
      <c r="R5367" s="776"/>
      <c r="S5367" s="776"/>
      <c r="T5367" s="776"/>
      <c r="U5367" s="776"/>
      <c r="V5367" s="46"/>
      <c r="W5367" s="46"/>
      <c r="X5367" s="775"/>
      <c r="Y5367" s="775"/>
      <c r="Z5367" s="775"/>
      <c r="AA5367" s="775"/>
      <c r="AB5367" s="775"/>
    </row>
    <row r="5368" spans="1:28" s="43" customFormat="1" x14ac:dyDescent="0.2">
      <c r="A5368" s="776"/>
      <c r="B5368" s="780"/>
      <c r="D5368" s="779"/>
      <c r="E5368" s="779"/>
      <c r="F5368" s="778"/>
      <c r="G5368" s="777"/>
      <c r="H5368" s="776"/>
      <c r="I5368" s="776"/>
      <c r="J5368" s="776"/>
      <c r="K5368" s="776"/>
      <c r="L5368" s="776"/>
      <c r="M5368" s="776"/>
      <c r="N5368" s="776"/>
      <c r="O5368" s="776"/>
      <c r="P5368" s="776"/>
      <c r="Q5368" s="776"/>
      <c r="R5368" s="776"/>
      <c r="S5368" s="776"/>
      <c r="T5368" s="776"/>
      <c r="U5368" s="776"/>
      <c r="V5368" s="46"/>
      <c r="W5368" s="46"/>
      <c r="X5368" s="775"/>
      <c r="Y5368" s="775"/>
      <c r="Z5368" s="775"/>
      <c r="AA5368" s="775"/>
      <c r="AB5368" s="775"/>
    </row>
    <row r="5369" spans="1:28" s="43" customFormat="1" x14ac:dyDescent="0.2">
      <c r="A5369" s="776"/>
      <c r="B5369" s="780"/>
      <c r="D5369" s="779"/>
      <c r="E5369" s="779"/>
      <c r="F5369" s="778"/>
      <c r="G5369" s="777"/>
      <c r="H5369" s="776"/>
      <c r="I5369" s="776"/>
      <c r="J5369" s="776"/>
      <c r="K5369" s="776"/>
      <c r="L5369" s="776"/>
      <c r="M5369" s="776"/>
      <c r="N5369" s="776"/>
      <c r="O5369" s="776"/>
      <c r="P5369" s="776"/>
      <c r="Q5369" s="776"/>
      <c r="R5369" s="776"/>
      <c r="S5369" s="776"/>
      <c r="T5369" s="776"/>
      <c r="U5369" s="776"/>
      <c r="V5369" s="46"/>
      <c r="W5369" s="46"/>
      <c r="X5369" s="775"/>
      <c r="Y5369" s="775"/>
      <c r="Z5369" s="775"/>
      <c r="AA5369" s="775"/>
      <c r="AB5369" s="775"/>
    </row>
    <row r="5370" spans="1:28" s="43" customFormat="1" x14ac:dyDescent="0.2">
      <c r="A5370" s="776"/>
      <c r="B5370" s="780"/>
      <c r="D5370" s="779"/>
      <c r="E5370" s="779"/>
      <c r="F5370" s="778"/>
      <c r="G5370" s="777"/>
      <c r="H5370" s="776"/>
      <c r="I5370" s="776"/>
      <c r="J5370" s="776"/>
      <c r="K5370" s="776"/>
      <c r="L5370" s="776"/>
      <c r="M5370" s="776"/>
      <c r="N5370" s="776"/>
      <c r="O5370" s="776"/>
      <c r="P5370" s="776"/>
      <c r="Q5370" s="776"/>
      <c r="R5370" s="776"/>
      <c r="S5370" s="776"/>
      <c r="T5370" s="776"/>
      <c r="U5370" s="776"/>
      <c r="V5370" s="46"/>
      <c r="W5370" s="46"/>
      <c r="X5370" s="775"/>
      <c r="Y5370" s="775"/>
      <c r="Z5370" s="775"/>
      <c r="AA5370" s="775"/>
      <c r="AB5370" s="775"/>
    </row>
    <row r="5371" spans="1:28" s="43" customFormat="1" x14ac:dyDescent="0.2">
      <c r="A5371" s="776"/>
      <c r="B5371" s="780"/>
      <c r="D5371" s="779"/>
      <c r="E5371" s="779"/>
      <c r="F5371" s="778"/>
      <c r="G5371" s="777"/>
      <c r="H5371" s="776"/>
      <c r="I5371" s="776"/>
      <c r="J5371" s="776"/>
      <c r="K5371" s="776"/>
      <c r="L5371" s="776"/>
      <c r="M5371" s="776"/>
      <c r="N5371" s="776"/>
      <c r="O5371" s="776"/>
      <c r="P5371" s="776"/>
      <c r="Q5371" s="776"/>
      <c r="R5371" s="776"/>
      <c r="S5371" s="776"/>
      <c r="T5371" s="776"/>
      <c r="U5371" s="776"/>
      <c r="V5371" s="46"/>
      <c r="W5371" s="46"/>
      <c r="X5371" s="775"/>
      <c r="Y5371" s="775"/>
      <c r="Z5371" s="775"/>
      <c r="AA5371" s="775"/>
      <c r="AB5371" s="775"/>
    </row>
    <row r="5372" spans="1:28" s="43" customFormat="1" x14ac:dyDescent="0.2">
      <c r="A5372" s="776"/>
      <c r="B5372" s="780"/>
      <c r="D5372" s="779"/>
      <c r="E5372" s="779"/>
      <c r="F5372" s="778"/>
      <c r="G5372" s="777"/>
      <c r="H5372" s="776"/>
      <c r="I5372" s="776"/>
      <c r="J5372" s="776"/>
      <c r="K5372" s="776"/>
      <c r="L5372" s="776"/>
      <c r="M5372" s="776"/>
      <c r="N5372" s="776"/>
      <c r="O5372" s="776"/>
      <c r="P5372" s="776"/>
      <c r="Q5372" s="776"/>
      <c r="R5372" s="776"/>
      <c r="S5372" s="776"/>
      <c r="T5372" s="776"/>
      <c r="U5372" s="776"/>
      <c r="V5372" s="46"/>
      <c r="W5372" s="46"/>
      <c r="X5372" s="775"/>
      <c r="Y5372" s="775"/>
      <c r="Z5372" s="775"/>
      <c r="AA5372" s="775"/>
      <c r="AB5372" s="775"/>
    </row>
    <row r="5373" spans="1:28" s="43" customFormat="1" x14ac:dyDescent="0.2">
      <c r="A5373" s="776"/>
      <c r="B5373" s="780"/>
      <c r="D5373" s="779"/>
      <c r="E5373" s="779"/>
      <c r="F5373" s="778"/>
      <c r="G5373" s="777"/>
      <c r="H5373" s="776"/>
      <c r="I5373" s="776"/>
      <c r="J5373" s="776"/>
      <c r="K5373" s="776"/>
      <c r="L5373" s="776"/>
      <c r="M5373" s="776"/>
      <c r="N5373" s="776"/>
      <c r="O5373" s="776"/>
      <c r="P5373" s="776"/>
      <c r="Q5373" s="776"/>
      <c r="R5373" s="776"/>
      <c r="S5373" s="776"/>
      <c r="T5373" s="776"/>
      <c r="U5373" s="776"/>
      <c r="V5373" s="46"/>
      <c r="W5373" s="46"/>
      <c r="X5373" s="775"/>
      <c r="Y5373" s="775"/>
      <c r="Z5373" s="775"/>
      <c r="AA5373" s="775"/>
      <c r="AB5373" s="775"/>
    </row>
    <row r="5374" spans="1:28" s="43" customFormat="1" x14ac:dyDescent="0.2">
      <c r="A5374" s="776"/>
      <c r="B5374" s="780"/>
      <c r="D5374" s="779"/>
      <c r="E5374" s="779"/>
      <c r="F5374" s="778"/>
      <c r="G5374" s="777"/>
      <c r="H5374" s="776"/>
      <c r="I5374" s="776"/>
      <c r="J5374" s="776"/>
      <c r="K5374" s="776"/>
      <c r="L5374" s="776"/>
      <c r="M5374" s="776"/>
      <c r="N5374" s="776"/>
      <c r="O5374" s="776"/>
      <c r="P5374" s="776"/>
      <c r="Q5374" s="776"/>
      <c r="R5374" s="776"/>
      <c r="S5374" s="776"/>
      <c r="T5374" s="776"/>
      <c r="U5374" s="776"/>
      <c r="V5374" s="46"/>
      <c r="W5374" s="46"/>
      <c r="X5374" s="775"/>
      <c r="Y5374" s="775"/>
      <c r="Z5374" s="775"/>
      <c r="AA5374" s="775"/>
      <c r="AB5374" s="775"/>
    </row>
    <row r="5375" spans="1:28" s="43" customFormat="1" x14ac:dyDescent="0.2">
      <c r="A5375" s="776"/>
      <c r="B5375" s="780"/>
      <c r="D5375" s="779"/>
      <c r="E5375" s="779"/>
      <c r="F5375" s="778"/>
      <c r="G5375" s="777"/>
      <c r="H5375" s="776"/>
      <c r="I5375" s="776"/>
      <c r="J5375" s="776"/>
      <c r="K5375" s="776"/>
      <c r="L5375" s="776"/>
      <c r="M5375" s="776"/>
      <c r="N5375" s="776"/>
      <c r="O5375" s="776"/>
      <c r="P5375" s="776"/>
      <c r="Q5375" s="776"/>
      <c r="R5375" s="776"/>
      <c r="S5375" s="776"/>
      <c r="T5375" s="776"/>
      <c r="U5375" s="776"/>
      <c r="V5375" s="46"/>
      <c r="W5375" s="46"/>
      <c r="X5375" s="775"/>
      <c r="Y5375" s="775"/>
      <c r="Z5375" s="775"/>
      <c r="AA5375" s="775"/>
      <c r="AB5375" s="775"/>
    </row>
    <row r="5376" spans="1:28" s="43" customFormat="1" x14ac:dyDescent="0.2">
      <c r="A5376" s="776"/>
      <c r="B5376" s="780"/>
      <c r="D5376" s="779"/>
      <c r="E5376" s="779"/>
      <c r="F5376" s="778"/>
      <c r="G5376" s="777"/>
      <c r="H5376" s="776"/>
      <c r="I5376" s="776"/>
      <c r="J5376" s="776"/>
      <c r="K5376" s="776"/>
      <c r="L5376" s="776"/>
      <c r="M5376" s="776"/>
      <c r="N5376" s="776"/>
      <c r="O5376" s="776"/>
      <c r="P5376" s="776"/>
      <c r="Q5376" s="776"/>
      <c r="R5376" s="776"/>
      <c r="S5376" s="776"/>
      <c r="T5376" s="776"/>
      <c r="U5376" s="776"/>
      <c r="V5376" s="46"/>
      <c r="W5376" s="46"/>
      <c r="X5376" s="775"/>
      <c r="Y5376" s="775"/>
      <c r="Z5376" s="775"/>
      <c r="AA5376" s="775"/>
      <c r="AB5376" s="775"/>
    </row>
    <row r="5377" spans="1:28" s="43" customFormat="1" x14ac:dyDescent="0.2">
      <c r="A5377" s="776"/>
      <c r="B5377" s="780"/>
      <c r="D5377" s="779"/>
      <c r="E5377" s="779"/>
      <c r="F5377" s="778"/>
      <c r="G5377" s="777"/>
      <c r="H5377" s="776"/>
      <c r="I5377" s="776"/>
      <c r="J5377" s="776"/>
      <c r="K5377" s="776"/>
      <c r="L5377" s="776"/>
      <c r="M5377" s="776"/>
      <c r="N5377" s="776"/>
      <c r="O5377" s="776"/>
      <c r="P5377" s="776"/>
      <c r="Q5377" s="776"/>
      <c r="R5377" s="776"/>
      <c r="S5377" s="776"/>
      <c r="T5377" s="776"/>
      <c r="U5377" s="776"/>
      <c r="V5377" s="46"/>
      <c r="W5377" s="46"/>
      <c r="X5377" s="775"/>
      <c r="Y5377" s="775"/>
      <c r="Z5377" s="775"/>
      <c r="AA5377" s="775"/>
      <c r="AB5377" s="775"/>
    </row>
    <row r="5378" spans="1:28" s="43" customFormat="1" x14ac:dyDescent="0.2">
      <c r="A5378" s="776"/>
      <c r="B5378" s="780"/>
      <c r="D5378" s="779"/>
      <c r="E5378" s="779"/>
      <c r="F5378" s="778"/>
      <c r="G5378" s="777"/>
      <c r="H5378" s="776"/>
      <c r="I5378" s="776"/>
      <c r="J5378" s="776"/>
      <c r="K5378" s="776"/>
      <c r="L5378" s="776"/>
      <c r="M5378" s="776"/>
      <c r="N5378" s="776"/>
      <c r="O5378" s="776"/>
      <c r="P5378" s="776"/>
      <c r="Q5378" s="776"/>
      <c r="R5378" s="776"/>
      <c r="S5378" s="776"/>
      <c r="T5378" s="776"/>
      <c r="U5378" s="776"/>
      <c r="V5378" s="46"/>
      <c r="W5378" s="46"/>
      <c r="X5378" s="775"/>
      <c r="Y5378" s="775"/>
      <c r="Z5378" s="775"/>
      <c r="AA5378" s="775"/>
      <c r="AB5378" s="775"/>
    </row>
    <row r="5379" spans="1:28" s="43" customFormat="1" x14ac:dyDescent="0.2">
      <c r="A5379" s="776"/>
      <c r="B5379" s="780"/>
      <c r="D5379" s="779"/>
      <c r="E5379" s="779"/>
      <c r="F5379" s="778"/>
      <c r="G5379" s="777"/>
      <c r="H5379" s="776"/>
      <c r="I5379" s="776"/>
      <c r="J5379" s="776"/>
      <c r="K5379" s="776"/>
      <c r="L5379" s="776"/>
      <c r="M5379" s="776"/>
      <c r="N5379" s="776"/>
      <c r="O5379" s="776"/>
      <c r="P5379" s="776"/>
      <c r="Q5379" s="776"/>
      <c r="R5379" s="776"/>
      <c r="S5379" s="776"/>
      <c r="T5379" s="776"/>
      <c r="U5379" s="776"/>
      <c r="V5379" s="46"/>
      <c r="W5379" s="46"/>
      <c r="X5379" s="775"/>
      <c r="Y5379" s="775"/>
      <c r="Z5379" s="775"/>
      <c r="AA5379" s="775"/>
      <c r="AB5379" s="775"/>
    </row>
    <row r="5380" spans="1:28" s="43" customFormat="1" x14ac:dyDescent="0.2">
      <c r="A5380" s="776"/>
      <c r="B5380" s="780"/>
      <c r="D5380" s="779"/>
      <c r="E5380" s="779"/>
      <c r="F5380" s="778"/>
      <c r="G5380" s="777"/>
      <c r="H5380" s="776"/>
      <c r="I5380" s="776"/>
      <c r="J5380" s="776"/>
      <c r="K5380" s="776"/>
      <c r="L5380" s="776"/>
      <c r="M5380" s="776"/>
      <c r="N5380" s="776"/>
      <c r="O5380" s="776"/>
      <c r="P5380" s="776"/>
      <c r="Q5380" s="776"/>
      <c r="R5380" s="776"/>
      <c r="S5380" s="776"/>
      <c r="T5380" s="776"/>
      <c r="U5380" s="776"/>
      <c r="V5380" s="46"/>
      <c r="W5380" s="46"/>
      <c r="X5380" s="775"/>
      <c r="Y5380" s="775"/>
      <c r="Z5380" s="775"/>
      <c r="AA5380" s="775"/>
      <c r="AB5380" s="775"/>
    </row>
    <row r="5381" spans="1:28" s="43" customFormat="1" x14ac:dyDescent="0.2">
      <c r="A5381" s="776"/>
      <c r="B5381" s="780"/>
      <c r="D5381" s="779"/>
      <c r="E5381" s="779"/>
      <c r="F5381" s="778"/>
      <c r="G5381" s="777"/>
      <c r="H5381" s="776"/>
      <c r="I5381" s="776"/>
      <c r="J5381" s="776"/>
      <c r="K5381" s="776"/>
      <c r="L5381" s="776"/>
      <c r="M5381" s="776"/>
      <c r="N5381" s="776"/>
      <c r="O5381" s="776"/>
      <c r="P5381" s="776"/>
      <c r="Q5381" s="776"/>
      <c r="R5381" s="776"/>
      <c r="S5381" s="776"/>
      <c r="T5381" s="776"/>
      <c r="U5381" s="776"/>
      <c r="V5381" s="46"/>
      <c r="W5381" s="46"/>
      <c r="X5381" s="775"/>
      <c r="Y5381" s="775"/>
      <c r="Z5381" s="775"/>
      <c r="AA5381" s="775"/>
      <c r="AB5381" s="775"/>
    </row>
    <row r="5382" spans="1:28" s="43" customFormat="1" x14ac:dyDescent="0.2">
      <c r="A5382" s="776"/>
      <c r="B5382" s="780"/>
      <c r="D5382" s="779"/>
      <c r="E5382" s="779"/>
      <c r="F5382" s="778"/>
      <c r="G5382" s="777"/>
      <c r="H5382" s="776"/>
      <c r="I5382" s="776"/>
      <c r="J5382" s="776"/>
      <c r="K5382" s="776"/>
      <c r="L5382" s="776"/>
      <c r="M5382" s="776"/>
      <c r="N5382" s="776"/>
      <c r="O5382" s="776"/>
      <c r="P5382" s="776"/>
      <c r="Q5382" s="776"/>
      <c r="R5382" s="776"/>
      <c r="S5382" s="776"/>
      <c r="T5382" s="776"/>
      <c r="U5382" s="776"/>
      <c r="V5382" s="46"/>
      <c r="W5382" s="46"/>
      <c r="X5382" s="775"/>
      <c r="Y5382" s="775"/>
      <c r="Z5382" s="775"/>
      <c r="AA5382" s="775"/>
      <c r="AB5382" s="775"/>
    </row>
    <row r="5383" spans="1:28" s="43" customFormat="1" x14ac:dyDescent="0.2">
      <c r="A5383" s="776"/>
      <c r="B5383" s="780"/>
      <c r="D5383" s="779"/>
      <c r="E5383" s="779"/>
      <c r="F5383" s="778"/>
      <c r="G5383" s="777"/>
      <c r="H5383" s="776"/>
      <c r="I5383" s="776"/>
      <c r="J5383" s="776"/>
      <c r="K5383" s="776"/>
      <c r="L5383" s="776"/>
      <c r="M5383" s="776"/>
      <c r="N5383" s="776"/>
      <c r="O5383" s="776"/>
      <c r="P5383" s="776"/>
      <c r="Q5383" s="776"/>
      <c r="R5383" s="776"/>
      <c r="S5383" s="776"/>
      <c r="T5383" s="776"/>
      <c r="U5383" s="776"/>
      <c r="V5383" s="46"/>
      <c r="W5383" s="46"/>
      <c r="X5383" s="775"/>
      <c r="Y5383" s="775"/>
      <c r="Z5383" s="775"/>
      <c r="AA5383" s="775"/>
      <c r="AB5383" s="775"/>
    </row>
    <row r="5384" spans="1:28" s="43" customFormat="1" x14ac:dyDescent="0.2">
      <c r="A5384" s="776"/>
      <c r="B5384" s="780"/>
      <c r="D5384" s="779"/>
      <c r="E5384" s="779"/>
      <c r="F5384" s="778"/>
      <c r="G5384" s="777"/>
      <c r="H5384" s="776"/>
      <c r="I5384" s="776"/>
      <c r="J5384" s="776"/>
      <c r="K5384" s="776"/>
      <c r="L5384" s="776"/>
      <c r="M5384" s="776"/>
      <c r="N5384" s="776"/>
      <c r="O5384" s="776"/>
      <c r="P5384" s="776"/>
      <c r="Q5384" s="776"/>
      <c r="R5384" s="776"/>
      <c r="S5384" s="776"/>
      <c r="T5384" s="776"/>
      <c r="U5384" s="776"/>
      <c r="V5384" s="46"/>
      <c r="W5384" s="46"/>
      <c r="X5384" s="775"/>
      <c r="Y5384" s="775"/>
      <c r="Z5384" s="775"/>
      <c r="AA5384" s="775"/>
      <c r="AB5384" s="775"/>
    </row>
    <row r="5385" spans="1:28" s="43" customFormat="1" x14ac:dyDescent="0.2">
      <c r="A5385" s="776"/>
      <c r="B5385" s="780"/>
      <c r="D5385" s="779"/>
      <c r="E5385" s="779"/>
      <c r="F5385" s="778"/>
      <c r="G5385" s="777"/>
      <c r="H5385" s="776"/>
      <c r="I5385" s="776"/>
      <c r="J5385" s="776"/>
      <c r="K5385" s="776"/>
      <c r="L5385" s="776"/>
      <c r="M5385" s="776"/>
      <c r="N5385" s="776"/>
      <c r="O5385" s="776"/>
      <c r="P5385" s="776"/>
      <c r="Q5385" s="776"/>
      <c r="R5385" s="776"/>
      <c r="S5385" s="776"/>
      <c r="T5385" s="776"/>
      <c r="U5385" s="776"/>
      <c r="V5385" s="46"/>
      <c r="W5385" s="46"/>
      <c r="X5385" s="775"/>
      <c r="Y5385" s="775"/>
      <c r="Z5385" s="775"/>
      <c r="AA5385" s="775"/>
      <c r="AB5385" s="775"/>
    </row>
    <row r="5386" spans="1:28" s="43" customFormat="1" x14ac:dyDescent="0.2">
      <c r="A5386" s="776"/>
      <c r="B5386" s="780"/>
      <c r="D5386" s="779"/>
      <c r="E5386" s="779"/>
      <c r="F5386" s="778"/>
      <c r="G5386" s="777"/>
      <c r="H5386" s="776"/>
      <c r="I5386" s="776"/>
      <c r="J5386" s="776"/>
      <c r="K5386" s="776"/>
      <c r="L5386" s="776"/>
      <c r="M5386" s="776"/>
      <c r="N5386" s="776"/>
      <c r="O5386" s="776"/>
      <c r="P5386" s="776"/>
      <c r="Q5386" s="776"/>
      <c r="R5386" s="776"/>
      <c r="S5386" s="776"/>
      <c r="T5386" s="776"/>
      <c r="U5386" s="776"/>
      <c r="V5386" s="46"/>
      <c r="W5386" s="46"/>
      <c r="X5386" s="775"/>
      <c r="Y5386" s="775"/>
      <c r="Z5386" s="775"/>
      <c r="AA5386" s="775"/>
      <c r="AB5386" s="775"/>
    </row>
    <row r="5387" spans="1:28" s="43" customFormat="1" x14ac:dyDescent="0.2">
      <c r="A5387" s="776"/>
      <c r="B5387" s="780"/>
      <c r="D5387" s="779"/>
      <c r="E5387" s="779"/>
      <c r="F5387" s="778"/>
      <c r="G5387" s="777"/>
      <c r="H5387" s="776"/>
      <c r="I5387" s="776"/>
      <c r="J5387" s="776"/>
      <c r="K5387" s="776"/>
      <c r="L5387" s="776"/>
      <c r="M5387" s="776"/>
      <c r="N5387" s="776"/>
      <c r="O5387" s="776"/>
      <c r="P5387" s="776"/>
      <c r="Q5387" s="776"/>
      <c r="R5387" s="776"/>
      <c r="S5387" s="776"/>
      <c r="T5387" s="776"/>
      <c r="U5387" s="776"/>
      <c r="V5387" s="46"/>
      <c r="W5387" s="46"/>
      <c r="X5387" s="775"/>
      <c r="Y5387" s="775"/>
      <c r="Z5387" s="775"/>
      <c r="AA5387" s="775"/>
      <c r="AB5387" s="775"/>
    </row>
    <row r="5388" spans="1:28" s="43" customFormat="1" x14ac:dyDescent="0.2">
      <c r="A5388" s="776"/>
      <c r="B5388" s="780"/>
      <c r="D5388" s="779"/>
      <c r="E5388" s="779"/>
      <c r="F5388" s="778"/>
      <c r="G5388" s="777"/>
      <c r="H5388" s="776"/>
      <c r="I5388" s="776"/>
      <c r="J5388" s="776"/>
      <c r="K5388" s="776"/>
      <c r="L5388" s="776"/>
      <c r="M5388" s="776"/>
      <c r="N5388" s="776"/>
      <c r="O5388" s="776"/>
      <c r="P5388" s="776"/>
      <c r="Q5388" s="776"/>
      <c r="R5388" s="776"/>
      <c r="S5388" s="776"/>
      <c r="T5388" s="776"/>
      <c r="U5388" s="776"/>
      <c r="V5388" s="46"/>
      <c r="W5388" s="46"/>
      <c r="X5388" s="775"/>
      <c r="Y5388" s="775"/>
      <c r="Z5388" s="775"/>
      <c r="AA5388" s="775"/>
      <c r="AB5388" s="775"/>
    </row>
    <row r="5389" spans="1:28" s="43" customFormat="1" x14ac:dyDescent="0.2">
      <c r="A5389" s="776"/>
      <c r="B5389" s="780"/>
      <c r="D5389" s="779"/>
      <c r="E5389" s="779"/>
      <c r="F5389" s="778"/>
      <c r="G5389" s="777"/>
      <c r="H5389" s="776"/>
      <c r="I5389" s="776"/>
      <c r="J5389" s="776"/>
      <c r="K5389" s="776"/>
      <c r="L5389" s="776"/>
      <c r="M5389" s="776"/>
      <c r="N5389" s="776"/>
      <c r="O5389" s="776"/>
      <c r="P5389" s="776"/>
      <c r="Q5389" s="776"/>
      <c r="R5389" s="776"/>
      <c r="S5389" s="776"/>
      <c r="T5389" s="776"/>
      <c r="U5389" s="776"/>
      <c r="V5389" s="46"/>
      <c r="W5389" s="46"/>
      <c r="X5389" s="775"/>
      <c r="Y5389" s="775"/>
      <c r="Z5389" s="775"/>
      <c r="AA5389" s="775"/>
      <c r="AB5389" s="775"/>
    </row>
    <row r="5390" spans="1:28" s="43" customFormat="1" x14ac:dyDescent="0.2">
      <c r="A5390" s="776"/>
      <c r="B5390" s="780"/>
      <c r="D5390" s="779"/>
      <c r="E5390" s="779"/>
      <c r="F5390" s="778"/>
      <c r="G5390" s="777"/>
      <c r="H5390" s="776"/>
      <c r="I5390" s="776"/>
      <c r="J5390" s="776"/>
      <c r="K5390" s="776"/>
      <c r="L5390" s="776"/>
      <c r="M5390" s="776"/>
      <c r="N5390" s="776"/>
      <c r="O5390" s="776"/>
      <c r="P5390" s="776"/>
      <c r="Q5390" s="776"/>
      <c r="R5390" s="776"/>
      <c r="S5390" s="776"/>
      <c r="T5390" s="776"/>
      <c r="U5390" s="776"/>
      <c r="V5390" s="46"/>
      <c r="W5390" s="46"/>
      <c r="X5390" s="775"/>
      <c r="Y5390" s="775"/>
      <c r="Z5390" s="775"/>
      <c r="AA5390" s="775"/>
      <c r="AB5390" s="775"/>
    </row>
    <row r="5391" spans="1:28" s="43" customFormat="1" x14ac:dyDescent="0.2">
      <c r="A5391" s="776"/>
      <c r="B5391" s="780"/>
      <c r="D5391" s="779"/>
      <c r="E5391" s="779"/>
      <c r="F5391" s="778"/>
      <c r="G5391" s="777"/>
      <c r="H5391" s="776"/>
      <c r="I5391" s="776"/>
      <c r="J5391" s="776"/>
      <c r="K5391" s="776"/>
      <c r="L5391" s="776"/>
      <c r="M5391" s="776"/>
      <c r="N5391" s="776"/>
      <c r="O5391" s="776"/>
      <c r="P5391" s="776"/>
      <c r="Q5391" s="776"/>
      <c r="R5391" s="776"/>
      <c r="S5391" s="776"/>
      <c r="T5391" s="776"/>
      <c r="U5391" s="776"/>
      <c r="V5391" s="46"/>
      <c r="W5391" s="46"/>
      <c r="X5391" s="775"/>
      <c r="Y5391" s="775"/>
      <c r="Z5391" s="775"/>
      <c r="AA5391" s="775"/>
      <c r="AB5391" s="775"/>
    </row>
    <row r="5392" spans="1:28" s="43" customFormat="1" x14ac:dyDescent="0.2">
      <c r="A5392" s="776"/>
      <c r="B5392" s="780"/>
      <c r="D5392" s="779"/>
      <c r="E5392" s="779"/>
      <c r="F5392" s="778"/>
      <c r="G5392" s="777"/>
      <c r="H5392" s="776"/>
      <c r="I5392" s="776"/>
      <c r="J5392" s="776"/>
      <c r="K5392" s="776"/>
      <c r="L5392" s="776"/>
      <c r="M5392" s="776"/>
      <c r="N5392" s="776"/>
      <c r="O5392" s="776"/>
      <c r="P5392" s="776"/>
      <c r="Q5392" s="776"/>
      <c r="R5392" s="776"/>
      <c r="S5392" s="776"/>
      <c r="T5392" s="776"/>
      <c r="U5392" s="776"/>
      <c r="V5392" s="46"/>
      <c r="W5392" s="46"/>
      <c r="X5392" s="775"/>
      <c r="Y5392" s="775"/>
      <c r="Z5392" s="775"/>
      <c r="AA5392" s="775"/>
      <c r="AB5392" s="775"/>
    </row>
    <row r="5393" spans="1:28" s="43" customFormat="1" x14ac:dyDescent="0.2">
      <c r="A5393" s="776"/>
      <c r="B5393" s="780"/>
      <c r="D5393" s="779"/>
      <c r="E5393" s="779"/>
      <c r="F5393" s="778"/>
      <c r="G5393" s="777"/>
      <c r="H5393" s="776"/>
      <c r="I5393" s="776"/>
      <c r="J5393" s="776"/>
      <c r="K5393" s="776"/>
      <c r="L5393" s="776"/>
      <c r="M5393" s="776"/>
      <c r="N5393" s="776"/>
      <c r="O5393" s="776"/>
      <c r="P5393" s="776"/>
      <c r="Q5393" s="776"/>
      <c r="R5393" s="776"/>
      <c r="S5393" s="776"/>
      <c r="T5393" s="776"/>
      <c r="U5393" s="776"/>
      <c r="V5393" s="46"/>
      <c r="W5393" s="46"/>
      <c r="X5393" s="775"/>
      <c r="Y5393" s="775"/>
      <c r="Z5393" s="775"/>
      <c r="AA5393" s="775"/>
      <c r="AB5393" s="775"/>
    </row>
    <row r="5394" spans="1:28" s="43" customFormat="1" x14ac:dyDescent="0.2">
      <c r="A5394" s="776"/>
      <c r="B5394" s="780"/>
      <c r="D5394" s="779"/>
      <c r="E5394" s="779"/>
      <c r="F5394" s="778"/>
      <c r="G5394" s="777"/>
      <c r="H5394" s="776"/>
      <c r="I5394" s="776"/>
      <c r="J5394" s="776"/>
      <c r="K5394" s="776"/>
      <c r="L5394" s="776"/>
      <c r="M5394" s="776"/>
      <c r="N5394" s="776"/>
      <c r="O5394" s="776"/>
      <c r="P5394" s="776"/>
      <c r="Q5394" s="776"/>
      <c r="R5394" s="776"/>
      <c r="S5394" s="776"/>
      <c r="T5394" s="776"/>
      <c r="U5394" s="776"/>
      <c r="V5394" s="46"/>
      <c r="W5394" s="46"/>
      <c r="X5394" s="775"/>
      <c r="Y5394" s="775"/>
      <c r="Z5394" s="775"/>
      <c r="AA5394" s="775"/>
      <c r="AB5394" s="775"/>
    </row>
    <row r="5395" spans="1:28" s="43" customFormat="1" x14ac:dyDescent="0.2">
      <c r="A5395" s="776"/>
      <c r="B5395" s="780"/>
      <c r="D5395" s="779"/>
      <c r="E5395" s="779"/>
      <c r="F5395" s="778"/>
      <c r="G5395" s="777"/>
      <c r="H5395" s="776"/>
      <c r="I5395" s="776"/>
      <c r="J5395" s="776"/>
      <c r="K5395" s="776"/>
      <c r="L5395" s="776"/>
      <c r="M5395" s="776"/>
      <c r="N5395" s="776"/>
      <c r="O5395" s="776"/>
      <c r="P5395" s="776"/>
      <c r="Q5395" s="776"/>
      <c r="R5395" s="776"/>
      <c r="S5395" s="776"/>
      <c r="T5395" s="776"/>
      <c r="U5395" s="776"/>
      <c r="V5395" s="46"/>
      <c r="W5395" s="46"/>
      <c r="X5395" s="775"/>
      <c r="Y5395" s="775"/>
      <c r="Z5395" s="775"/>
      <c r="AA5395" s="775"/>
      <c r="AB5395" s="775"/>
    </row>
    <row r="5396" spans="1:28" s="43" customFormat="1" x14ac:dyDescent="0.2">
      <c r="A5396" s="776"/>
      <c r="B5396" s="780"/>
      <c r="D5396" s="779"/>
      <c r="E5396" s="779"/>
      <c r="F5396" s="778"/>
      <c r="G5396" s="777"/>
      <c r="H5396" s="776"/>
      <c r="I5396" s="776"/>
      <c r="J5396" s="776"/>
      <c r="K5396" s="776"/>
      <c r="L5396" s="776"/>
      <c r="M5396" s="776"/>
      <c r="N5396" s="776"/>
      <c r="O5396" s="776"/>
      <c r="P5396" s="776"/>
      <c r="Q5396" s="776"/>
      <c r="R5396" s="776"/>
      <c r="S5396" s="776"/>
      <c r="T5396" s="776"/>
      <c r="U5396" s="776"/>
      <c r="V5396" s="46"/>
      <c r="W5396" s="46"/>
      <c r="X5396" s="775"/>
      <c r="Y5396" s="775"/>
      <c r="Z5396" s="775"/>
      <c r="AA5396" s="775"/>
      <c r="AB5396" s="775"/>
    </row>
    <row r="5397" spans="1:28" s="43" customFormat="1" x14ac:dyDescent="0.2">
      <c r="A5397" s="776"/>
      <c r="B5397" s="780"/>
      <c r="D5397" s="779"/>
      <c r="E5397" s="779"/>
      <c r="F5397" s="778"/>
      <c r="G5397" s="777"/>
      <c r="H5397" s="776"/>
      <c r="I5397" s="776"/>
      <c r="J5397" s="776"/>
      <c r="K5397" s="776"/>
      <c r="L5397" s="776"/>
      <c r="M5397" s="776"/>
      <c r="N5397" s="776"/>
      <c r="O5397" s="776"/>
      <c r="P5397" s="776"/>
      <c r="Q5397" s="776"/>
      <c r="R5397" s="776"/>
      <c r="S5397" s="776"/>
      <c r="T5397" s="776"/>
      <c r="U5397" s="776"/>
      <c r="V5397" s="46"/>
      <c r="W5397" s="46"/>
      <c r="X5397" s="775"/>
      <c r="Y5397" s="775"/>
      <c r="Z5397" s="775"/>
      <c r="AA5397" s="775"/>
      <c r="AB5397" s="775"/>
    </row>
    <row r="5398" spans="1:28" s="43" customFormat="1" x14ac:dyDescent="0.2">
      <c r="A5398" s="776"/>
      <c r="B5398" s="780"/>
      <c r="D5398" s="779"/>
      <c r="E5398" s="779"/>
      <c r="F5398" s="778"/>
      <c r="G5398" s="777"/>
      <c r="H5398" s="776"/>
      <c r="I5398" s="776"/>
      <c r="J5398" s="776"/>
      <c r="K5398" s="776"/>
      <c r="L5398" s="776"/>
      <c r="M5398" s="776"/>
      <c r="N5398" s="776"/>
      <c r="O5398" s="776"/>
      <c r="P5398" s="776"/>
      <c r="Q5398" s="776"/>
      <c r="R5398" s="776"/>
      <c r="S5398" s="776"/>
      <c r="T5398" s="776"/>
      <c r="U5398" s="776"/>
      <c r="V5398" s="46"/>
      <c r="W5398" s="46"/>
      <c r="X5398" s="775"/>
      <c r="Y5398" s="775"/>
      <c r="Z5398" s="775"/>
      <c r="AA5398" s="775"/>
      <c r="AB5398" s="775"/>
    </row>
    <row r="5399" spans="1:28" s="43" customFormat="1" x14ac:dyDescent="0.2">
      <c r="A5399" s="776"/>
      <c r="B5399" s="780"/>
      <c r="D5399" s="779"/>
      <c r="E5399" s="779"/>
      <c r="F5399" s="778"/>
      <c r="G5399" s="777"/>
      <c r="H5399" s="776"/>
      <c r="I5399" s="776"/>
      <c r="J5399" s="776"/>
      <c r="K5399" s="776"/>
      <c r="L5399" s="776"/>
      <c r="M5399" s="776"/>
      <c r="N5399" s="776"/>
      <c r="O5399" s="776"/>
      <c r="P5399" s="776"/>
      <c r="Q5399" s="776"/>
      <c r="R5399" s="776"/>
      <c r="S5399" s="776"/>
      <c r="T5399" s="776"/>
      <c r="U5399" s="776"/>
      <c r="V5399" s="46"/>
      <c r="W5399" s="46"/>
      <c r="X5399" s="775"/>
      <c r="Y5399" s="775"/>
      <c r="Z5399" s="775"/>
      <c r="AA5399" s="775"/>
      <c r="AB5399" s="775"/>
    </row>
    <row r="5400" spans="1:28" s="43" customFormat="1" x14ac:dyDescent="0.2">
      <c r="A5400" s="776"/>
      <c r="B5400" s="780"/>
      <c r="D5400" s="779"/>
      <c r="E5400" s="779"/>
      <c r="F5400" s="778"/>
      <c r="G5400" s="777"/>
      <c r="H5400" s="776"/>
      <c r="I5400" s="776"/>
      <c r="J5400" s="776"/>
      <c r="K5400" s="776"/>
      <c r="L5400" s="776"/>
      <c r="M5400" s="776"/>
      <c r="N5400" s="776"/>
      <c r="O5400" s="776"/>
      <c r="P5400" s="776"/>
      <c r="Q5400" s="776"/>
      <c r="R5400" s="776"/>
      <c r="S5400" s="776"/>
      <c r="T5400" s="776"/>
      <c r="U5400" s="776"/>
      <c r="V5400" s="46"/>
      <c r="W5400" s="46"/>
      <c r="X5400" s="775"/>
      <c r="Y5400" s="775"/>
      <c r="Z5400" s="775"/>
      <c r="AA5400" s="775"/>
      <c r="AB5400" s="775"/>
    </row>
    <row r="5401" spans="1:28" s="43" customFormat="1" x14ac:dyDescent="0.2">
      <c r="A5401" s="776"/>
      <c r="B5401" s="780"/>
      <c r="D5401" s="779"/>
      <c r="E5401" s="779"/>
      <c r="F5401" s="778"/>
      <c r="G5401" s="777"/>
      <c r="H5401" s="776"/>
      <c r="I5401" s="776"/>
      <c r="J5401" s="776"/>
      <c r="K5401" s="776"/>
      <c r="L5401" s="776"/>
      <c r="M5401" s="776"/>
      <c r="N5401" s="776"/>
      <c r="O5401" s="776"/>
      <c r="P5401" s="776"/>
      <c r="Q5401" s="776"/>
      <c r="R5401" s="776"/>
      <c r="S5401" s="776"/>
      <c r="T5401" s="776"/>
      <c r="U5401" s="776"/>
      <c r="V5401" s="46"/>
      <c r="W5401" s="46"/>
      <c r="X5401" s="775"/>
      <c r="Y5401" s="775"/>
      <c r="Z5401" s="775"/>
      <c r="AA5401" s="775"/>
      <c r="AB5401" s="775"/>
    </row>
    <row r="5402" spans="1:28" s="43" customFormat="1" x14ac:dyDescent="0.2">
      <c r="A5402" s="776"/>
      <c r="B5402" s="780"/>
      <c r="D5402" s="779"/>
      <c r="E5402" s="779"/>
      <c r="F5402" s="778"/>
      <c r="G5402" s="777"/>
      <c r="H5402" s="776"/>
      <c r="I5402" s="776"/>
      <c r="J5402" s="776"/>
      <c r="K5402" s="776"/>
      <c r="L5402" s="776"/>
      <c r="M5402" s="776"/>
      <c r="N5402" s="776"/>
      <c r="O5402" s="776"/>
      <c r="P5402" s="776"/>
      <c r="Q5402" s="776"/>
      <c r="R5402" s="776"/>
      <c r="S5402" s="776"/>
      <c r="T5402" s="776"/>
      <c r="U5402" s="776"/>
      <c r="V5402" s="46"/>
      <c r="W5402" s="46"/>
      <c r="X5402" s="775"/>
      <c r="Y5402" s="775"/>
      <c r="Z5402" s="775"/>
      <c r="AA5402" s="775"/>
      <c r="AB5402" s="775"/>
    </row>
    <row r="5403" spans="1:28" s="43" customFormat="1" x14ac:dyDescent="0.2">
      <c r="A5403" s="776"/>
      <c r="B5403" s="780"/>
      <c r="D5403" s="779"/>
      <c r="E5403" s="779"/>
      <c r="F5403" s="778"/>
      <c r="G5403" s="777"/>
      <c r="H5403" s="776"/>
      <c r="I5403" s="776"/>
      <c r="J5403" s="776"/>
      <c r="K5403" s="776"/>
      <c r="L5403" s="776"/>
      <c r="M5403" s="776"/>
      <c r="N5403" s="776"/>
      <c r="O5403" s="776"/>
      <c r="P5403" s="776"/>
      <c r="Q5403" s="776"/>
      <c r="R5403" s="776"/>
      <c r="S5403" s="776"/>
      <c r="T5403" s="776"/>
      <c r="U5403" s="776"/>
      <c r="V5403" s="46"/>
      <c r="W5403" s="46"/>
      <c r="X5403" s="775"/>
      <c r="Y5403" s="775"/>
      <c r="Z5403" s="775"/>
      <c r="AA5403" s="775"/>
      <c r="AB5403" s="775"/>
    </row>
    <row r="5404" spans="1:28" s="43" customFormat="1" x14ac:dyDescent="0.2">
      <c r="A5404" s="776"/>
      <c r="B5404" s="780"/>
      <c r="D5404" s="779"/>
      <c r="E5404" s="779"/>
      <c r="F5404" s="778"/>
      <c r="G5404" s="777"/>
      <c r="H5404" s="776"/>
      <c r="I5404" s="776"/>
      <c r="J5404" s="776"/>
      <c r="K5404" s="776"/>
      <c r="L5404" s="776"/>
      <c r="M5404" s="776"/>
      <c r="N5404" s="776"/>
      <c r="O5404" s="776"/>
      <c r="P5404" s="776"/>
      <c r="Q5404" s="776"/>
      <c r="R5404" s="776"/>
      <c r="S5404" s="776"/>
      <c r="T5404" s="776"/>
      <c r="U5404" s="776"/>
      <c r="V5404" s="46"/>
      <c r="W5404" s="46"/>
      <c r="X5404" s="775"/>
      <c r="Y5404" s="775"/>
      <c r="Z5404" s="775"/>
      <c r="AA5404" s="775"/>
      <c r="AB5404" s="775"/>
    </row>
    <row r="5405" spans="1:28" s="43" customFormat="1" x14ac:dyDescent="0.2">
      <c r="A5405" s="776"/>
      <c r="B5405" s="780"/>
      <c r="D5405" s="779"/>
      <c r="E5405" s="779"/>
      <c r="F5405" s="778"/>
      <c r="G5405" s="777"/>
      <c r="H5405" s="776"/>
      <c r="I5405" s="776"/>
      <c r="J5405" s="776"/>
      <c r="K5405" s="776"/>
      <c r="L5405" s="776"/>
      <c r="M5405" s="776"/>
      <c r="N5405" s="776"/>
      <c r="O5405" s="776"/>
      <c r="P5405" s="776"/>
      <c r="Q5405" s="776"/>
      <c r="R5405" s="776"/>
      <c r="S5405" s="776"/>
      <c r="T5405" s="776"/>
      <c r="U5405" s="776"/>
      <c r="V5405" s="46"/>
      <c r="W5405" s="46"/>
      <c r="X5405" s="775"/>
      <c r="Y5405" s="775"/>
      <c r="Z5405" s="775"/>
      <c r="AA5405" s="775"/>
      <c r="AB5405" s="775"/>
    </row>
    <row r="5406" spans="1:28" s="43" customFormat="1" x14ac:dyDescent="0.2">
      <c r="A5406" s="776"/>
      <c r="B5406" s="780"/>
      <c r="D5406" s="779"/>
      <c r="E5406" s="779"/>
      <c r="F5406" s="778"/>
      <c r="G5406" s="777"/>
      <c r="H5406" s="776"/>
      <c r="I5406" s="776"/>
      <c r="J5406" s="776"/>
      <c r="K5406" s="776"/>
      <c r="L5406" s="776"/>
      <c r="M5406" s="776"/>
      <c r="N5406" s="776"/>
      <c r="O5406" s="776"/>
      <c r="P5406" s="776"/>
      <c r="Q5406" s="776"/>
      <c r="R5406" s="776"/>
      <c r="S5406" s="776"/>
      <c r="T5406" s="776"/>
      <c r="U5406" s="776"/>
      <c r="V5406" s="46"/>
      <c r="W5406" s="46"/>
      <c r="X5406" s="775"/>
      <c r="Y5406" s="775"/>
      <c r="Z5406" s="775"/>
      <c r="AA5406" s="775"/>
      <c r="AB5406" s="775"/>
    </row>
    <row r="5407" spans="1:28" s="43" customFormat="1" x14ac:dyDescent="0.2">
      <c r="A5407" s="776"/>
      <c r="B5407" s="780"/>
      <c r="D5407" s="779"/>
      <c r="E5407" s="779"/>
      <c r="F5407" s="778"/>
      <c r="G5407" s="777"/>
      <c r="H5407" s="776"/>
      <c r="I5407" s="776"/>
      <c r="J5407" s="776"/>
      <c r="K5407" s="776"/>
      <c r="L5407" s="776"/>
      <c r="M5407" s="776"/>
      <c r="N5407" s="776"/>
      <c r="O5407" s="776"/>
      <c r="P5407" s="776"/>
      <c r="Q5407" s="776"/>
      <c r="R5407" s="776"/>
      <c r="S5407" s="776"/>
      <c r="T5407" s="776"/>
      <c r="U5407" s="776"/>
      <c r="V5407" s="46"/>
      <c r="W5407" s="46"/>
      <c r="X5407" s="775"/>
      <c r="Y5407" s="775"/>
      <c r="Z5407" s="775"/>
      <c r="AA5407" s="775"/>
      <c r="AB5407" s="775"/>
    </row>
    <row r="5408" spans="1:28" s="43" customFormat="1" x14ac:dyDescent="0.2">
      <c r="A5408" s="776"/>
      <c r="B5408" s="780"/>
      <c r="D5408" s="779"/>
      <c r="E5408" s="779"/>
      <c r="F5408" s="778"/>
      <c r="G5408" s="777"/>
      <c r="H5408" s="776"/>
      <c r="I5408" s="776"/>
      <c r="J5408" s="776"/>
      <c r="K5408" s="776"/>
      <c r="L5408" s="776"/>
      <c r="M5408" s="776"/>
      <c r="N5408" s="776"/>
      <c r="O5408" s="776"/>
      <c r="P5408" s="776"/>
      <c r="Q5408" s="776"/>
      <c r="R5408" s="776"/>
      <c r="S5408" s="776"/>
      <c r="T5408" s="776"/>
      <c r="U5408" s="776"/>
      <c r="V5408" s="46"/>
      <c r="W5408" s="46"/>
      <c r="X5408" s="775"/>
      <c r="Y5408" s="775"/>
      <c r="Z5408" s="775"/>
      <c r="AA5408" s="775"/>
      <c r="AB5408" s="775"/>
    </row>
    <row r="5409" spans="1:28" s="43" customFormat="1" x14ac:dyDescent="0.2">
      <c r="A5409" s="776"/>
      <c r="B5409" s="780"/>
      <c r="D5409" s="779"/>
      <c r="E5409" s="779"/>
      <c r="F5409" s="778"/>
      <c r="G5409" s="777"/>
      <c r="H5409" s="776"/>
      <c r="I5409" s="776"/>
      <c r="J5409" s="776"/>
      <c r="K5409" s="776"/>
      <c r="L5409" s="776"/>
      <c r="M5409" s="776"/>
      <c r="N5409" s="776"/>
      <c r="O5409" s="776"/>
      <c r="P5409" s="776"/>
      <c r="Q5409" s="776"/>
      <c r="R5409" s="776"/>
      <c r="S5409" s="776"/>
      <c r="T5409" s="776"/>
      <c r="U5409" s="776"/>
      <c r="V5409" s="46"/>
      <c r="W5409" s="46"/>
      <c r="X5409" s="775"/>
      <c r="Y5409" s="775"/>
      <c r="Z5409" s="775"/>
      <c r="AA5409" s="775"/>
      <c r="AB5409" s="775"/>
    </row>
    <row r="5410" spans="1:28" s="43" customFormat="1" x14ac:dyDescent="0.2">
      <c r="A5410" s="776"/>
      <c r="B5410" s="780"/>
      <c r="D5410" s="779"/>
      <c r="E5410" s="779"/>
      <c r="F5410" s="778"/>
      <c r="G5410" s="777"/>
      <c r="H5410" s="776"/>
      <c r="I5410" s="776"/>
      <c r="J5410" s="776"/>
      <c r="K5410" s="776"/>
      <c r="L5410" s="776"/>
      <c r="M5410" s="776"/>
      <c r="N5410" s="776"/>
      <c r="O5410" s="776"/>
      <c r="P5410" s="776"/>
      <c r="Q5410" s="776"/>
      <c r="R5410" s="776"/>
      <c r="S5410" s="776"/>
      <c r="T5410" s="776"/>
      <c r="U5410" s="776"/>
      <c r="V5410" s="46"/>
      <c r="W5410" s="46"/>
      <c r="X5410" s="775"/>
      <c r="Y5410" s="775"/>
      <c r="Z5410" s="775"/>
      <c r="AA5410" s="775"/>
      <c r="AB5410" s="775"/>
    </row>
    <row r="5411" spans="1:28" s="43" customFormat="1" x14ac:dyDescent="0.2">
      <c r="A5411" s="776"/>
      <c r="B5411" s="780"/>
      <c r="D5411" s="779"/>
      <c r="E5411" s="779"/>
      <c r="F5411" s="778"/>
      <c r="G5411" s="777"/>
      <c r="H5411" s="776"/>
      <c r="I5411" s="776"/>
      <c r="J5411" s="776"/>
      <c r="K5411" s="776"/>
      <c r="L5411" s="776"/>
      <c r="M5411" s="776"/>
      <c r="N5411" s="776"/>
      <c r="O5411" s="776"/>
      <c r="P5411" s="776"/>
      <c r="Q5411" s="776"/>
      <c r="R5411" s="776"/>
      <c r="S5411" s="776"/>
      <c r="T5411" s="776"/>
      <c r="U5411" s="776"/>
      <c r="V5411" s="46"/>
      <c r="W5411" s="46"/>
      <c r="X5411" s="775"/>
      <c r="Y5411" s="775"/>
      <c r="Z5411" s="775"/>
      <c r="AA5411" s="775"/>
      <c r="AB5411" s="775"/>
    </row>
    <row r="5412" spans="1:28" s="43" customFormat="1" x14ac:dyDescent="0.2">
      <c r="A5412" s="776"/>
      <c r="B5412" s="780"/>
      <c r="D5412" s="779"/>
      <c r="E5412" s="779"/>
      <c r="F5412" s="778"/>
      <c r="G5412" s="777"/>
      <c r="H5412" s="776"/>
      <c r="I5412" s="776"/>
      <c r="J5412" s="776"/>
      <c r="K5412" s="776"/>
      <c r="L5412" s="776"/>
      <c r="M5412" s="776"/>
      <c r="N5412" s="776"/>
      <c r="O5412" s="776"/>
      <c r="P5412" s="776"/>
      <c r="Q5412" s="776"/>
      <c r="R5412" s="776"/>
      <c r="S5412" s="776"/>
      <c r="T5412" s="776"/>
      <c r="U5412" s="776"/>
      <c r="V5412" s="46"/>
      <c r="W5412" s="46"/>
      <c r="X5412" s="775"/>
      <c r="Y5412" s="775"/>
      <c r="Z5412" s="775"/>
      <c r="AA5412" s="775"/>
      <c r="AB5412" s="775"/>
    </row>
    <row r="5413" spans="1:28" s="43" customFormat="1" x14ac:dyDescent="0.2">
      <c r="A5413" s="776"/>
      <c r="B5413" s="780"/>
      <c r="D5413" s="779"/>
      <c r="E5413" s="779"/>
      <c r="F5413" s="778"/>
      <c r="G5413" s="777"/>
      <c r="H5413" s="776"/>
      <c r="I5413" s="776"/>
      <c r="J5413" s="776"/>
      <c r="K5413" s="776"/>
      <c r="L5413" s="776"/>
      <c r="M5413" s="776"/>
      <c r="N5413" s="776"/>
      <c r="O5413" s="776"/>
      <c r="P5413" s="776"/>
      <c r="Q5413" s="776"/>
      <c r="R5413" s="776"/>
      <c r="S5413" s="776"/>
      <c r="T5413" s="776"/>
      <c r="U5413" s="776"/>
      <c r="V5413" s="46"/>
      <c r="W5413" s="46"/>
      <c r="X5413" s="775"/>
      <c r="Y5413" s="775"/>
      <c r="Z5413" s="775"/>
      <c r="AA5413" s="775"/>
      <c r="AB5413" s="775"/>
    </row>
    <row r="5414" spans="1:28" s="43" customFormat="1" x14ac:dyDescent="0.2">
      <c r="A5414" s="776"/>
      <c r="B5414" s="780"/>
      <c r="D5414" s="779"/>
      <c r="E5414" s="779"/>
      <c r="F5414" s="778"/>
      <c r="G5414" s="777"/>
      <c r="H5414" s="776"/>
      <c r="I5414" s="776"/>
      <c r="J5414" s="776"/>
      <c r="K5414" s="776"/>
      <c r="L5414" s="776"/>
      <c r="M5414" s="776"/>
      <c r="N5414" s="776"/>
      <c r="O5414" s="776"/>
      <c r="P5414" s="776"/>
      <c r="Q5414" s="776"/>
      <c r="R5414" s="776"/>
      <c r="S5414" s="776"/>
      <c r="T5414" s="776"/>
      <c r="U5414" s="776"/>
      <c r="V5414" s="46"/>
      <c r="W5414" s="46"/>
      <c r="X5414" s="775"/>
      <c r="Y5414" s="775"/>
      <c r="Z5414" s="775"/>
      <c r="AA5414" s="775"/>
      <c r="AB5414" s="775"/>
    </row>
    <row r="5415" spans="1:28" s="43" customFormat="1" x14ac:dyDescent="0.2">
      <c r="A5415" s="776"/>
      <c r="B5415" s="780"/>
      <c r="D5415" s="779"/>
      <c r="E5415" s="779"/>
      <c r="F5415" s="778"/>
      <c r="G5415" s="777"/>
      <c r="H5415" s="776"/>
      <c r="I5415" s="776"/>
      <c r="J5415" s="776"/>
      <c r="K5415" s="776"/>
      <c r="L5415" s="776"/>
      <c r="M5415" s="776"/>
      <c r="N5415" s="776"/>
      <c r="O5415" s="776"/>
      <c r="P5415" s="776"/>
      <c r="Q5415" s="776"/>
      <c r="R5415" s="776"/>
      <c r="S5415" s="776"/>
      <c r="T5415" s="776"/>
      <c r="U5415" s="776"/>
      <c r="V5415" s="46"/>
      <c r="W5415" s="46"/>
      <c r="X5415" s="775"/>
      <c r="Y5415" s="775"/>
      <c r="Z5415" s="775"/>
      <c r="AA5415" s="775"/>
      <c r="AB5415" s="775"/>
    </row>
    <row r="5416" spans="1:28" s="43" customFormat="1" x14ac:dyDescent="0.2">
      <c r="A5416" s="776"/>
      <c r="B5416" s="780"/>
      <c r="D5416" s="779"/>
      <c r="E5416" s="779"/>
      <c r="F5416" s="778"/>
      <c r="G5416" s="777"/>
      <c r="H5416" s="776"/>
      <c r="I5416" s="776"/>
      <c r="J5416" s="776"/>
      <c r="K5416" s="776"/>
      <c r="L5416" s="776"/>
      <c r="M5416" s="776"/>
      <c r="N5416" s="776"/>
      <c r="O5416" s="776"/>
      <c r="P5416" s="776"/>
      <c r="Q5416" s="776"/>
      <c r="R5416" s="776"/>
      <c r="S5416" s="776"/>
      <c r="T5416" s="776"/>
      <c r="U5416" s="776"/>
      <c r="V5416" s="46"/>
      <c r="W5416" s="46"/>
      <c r="X5416" s="775"/>
      <c r="Y5416" s="775"/>
      <c r="Z5416" s="775"/>
      <c r="AA5416" s="775"/>
      <c r="AB5416" s="775"/>
    </row>
    <row r="5417" spans="1:28" s="43" customFormat="1" x14ac:dyDescent="0.2">
      <c r="A5417" s="776"/>
      <c r="B5417" s="780"/>
      <c r="D5417" s="779"/>
      <c r="E5417" s="779"/>
      <c r="F5417" s="778"/>
      <c r="G5417" s="777"/>
      <c r="H5417" s="776"/>
      <c r="I5417" s="776"/>
      <c r="J5417" s="776"/>
      <c r="K5417" s="776"/>
      <c r="L5417" s="776"/>
      <c r="M5417" s="776"/>
      <c r="N5417" s="776"/>
      <c r="O5417" s="776"/>
      <c r="P5417" s="776"/>
      <c r="Q5417" s="776"/>
      <c r="R5417" s="776"/>
      <c r="S5417" s="776"/>
      <c r="T5417" s="776"/>
      <c r="U5417" s="776"/>
      <c r="V5417" s="46"/>
      <c r="W5417" s="46"/>
      <c r="X5417" s="775"/>
      <c r="Y5417" s="775"/>
      <c r="Z5417" s="775"/>
      <c r="AA5417" s="775"/>
      <c r="AB5417" s="775"/>
    </row>
    <row r="5418" spans="1:28" s="43" customFormat="1" x14ac:dyDescent="0.2">
      <c r="A5418" s="776"/>
      <c r="B5418" s="780"/>
      <c r="D5418" s="779"/>
      <c r="E5418" s="779"/>
      <c r="F5418" s="778"/>
      <c r="G5418" s="777"/>
      <c r="H5418" s="776"/>
      <c r="I5418" s="776"/>
      <c r="J5418" s="776"/>
      <c r="K5418" s="776"/>
      <c r="L5418" s="776"/>
      <c r="M5418" s="776"/>
      <c r="N5418" s="776"/>
      <c r="O5418" s="776"/>
      <c r="P5418" s="776"/>
      <c r="Q5418" s="776"/>
      <c r="R5418" s="776"/>
      <c r="S5418" s="776"/>
      <c r="T5418" s="776"/>
      <c r="U5418" s="776"/>
      <c r="V5418" s="46"/>
      <c r="W5418" s="46"/>
      <c r="X5418" s="775"/>
      <c r="Y5418" s="775"/>
      <c r="Z5418" s="775"/>
      <c r="AA5418" s="775"/>
      <c r="AB5418" s="775"/>
    </row>
    <row r="5419" spans="1:28" s="43" customFormat="1" x14ac:dyDescent="0.2">
      <c r="A5419" s="776"/>
      <c r="B5419" s="780"/>
      <c r="D5419" s="779"/>
      <c r="E5419" s="779"/>
      <c r="F5419" s="778"/>
      <c r="G5419" s="777"/>
      <c r="H5419" s="776"/>
      <c r="I5419" s="776"/>
      <c r="J5419" s="776"/>
      <c r="K5419" s="776"/>
      <c r="L5419" s="776"/>
      <c r="M5419" s="776"/>
      <c r="N5419" s="776"/>
      <c r="O5419" s="776"/>
      <c r="P5419" s="776"/>
      <c r="Q5419" s="776"/>
      <c r="R5419" s="776"/>
      <c r="S5419" s="776"/>
      <c r="T5419" s="776"/>
      <c r="U5419" s="776"/>
      <c r="V5419" s="46"/>
      <c r="W5419" s="46"/>
      <c r="X5419" s="775"/>
      <c r="Y5419" s="775"/>
      <c r="Z5419" s="775"/>
      <c r="AA5419" s="775"/>
      <c r="AB5419" s="775"/>
    </row>
    <row r="5420" spans="1:28" s="43" customFormat="1" x14ac:dyDescent="0.2">
      <c r="A5420" s="776"/>
      <c r="B5420" s="780"/>
      <c r="D5420" s="779"/>
      <c r="E5420" s="779"/>
      <c r="F5420" s="778"/>
      <c r="G5420" s="777"/>
      <c r="H5420" s="776"/>
      <c r="I5420" s="776"/>
      <c r="J5420" s="776"/>
      <c r="K5420" s="776"/>
      <c r="L5420" s="776"/>
      <c r="M5420" s="776"/>
      <c r="N5420" s="776"/>
      <c r="O5420" s="776"/>
      <c r="P5420" s="776"/>
      <c r="Q5420" s="776"/>
      <c r="R5420" s="776"/>
      <c r="S5420" s="776"/>
      <c r="T5420" s="776"/>
      <c r="U5420" s="776"/>
      <c r="V5420" s="46"/>
      <c r="W5420" s="46"/>
      <c r="X5420" s="775"/>
      <c r="Y5420" s="775"/>
      <c r="Z5420" s="775"/>
      <c r="AA5420" s="775"/>
      <c r="AB5420" s="775"/>
    </row>
    <row r="5421" spans="1:28" s="43" customFormat="1" x14ac:dyDescent="0.2">
      <c r="A5421" s="776"/>
      <c r="B5421" s="780"/>
      <c r="D5421" s="779"/>
      <c r="E5421" s="779"/>
      <c r="F5421" s="778"/>
      <c r="G5421" s="777"/>
      <c r="H5421" s="776"/>
      <c r="I5421" s="776"/>
      <c r="J5421" s="776"/>
      <c r="K5421" s="776"/>
      <c r="L5421" s="776"/>
      <c r="M5421" s="776"/>
      <c r="N5421" s="776"/>
      <c r="O5421" s="776"/>
      <c r="P5421" s="776"/>
      <c r="Q5421" s="776"/>
      <c r="R5421" s="776"/>
      <c r="S5421" s="776"/>
      <c r="T5421" s="776"/>
      <c r="U5421" s="776"/>
      <c r="V5421" s="46"/>
      <c r="W5421" s="46"/>
      <c r="X5421" s="775"/>
      <c r="Y5421" s="775"/>
      <c r="Z5421" s="775"/>
      <c r="AA5421" s="775"/>
      <c r="AB5421" s="775"/>
    </row>
    <row r="5422" spans="1:28" s="43" customFormat="1" x14ac:dyDescent="0.2">
      <c r="A5422" s="776"/>
      <c r="B5422" s="780"/>
      <c r="D5422" s="779"/>
      <c r="E5422" s="779"/>
      <c r="F5422" s="778"/>
      <c r="G5422" s="777"/>
      <c r="H5422" s="776"/>
      <c r="I5422" s="776"/>
      <c r="J5422" s="776"/>
      <c r="K5422" s="776"/>
      <c r="L5422" s="776"/>
      <c r="M5422" s="776"/>
      <c r="N5422" s="776"/>
      <c r="O5422" s="776"/>
      <c r="P5422" s="776"/>
      <c r="Q5422" s="776"/>
      <c r="R5422" s="776"/>
      <c r="S5422" s="776"/>
      <c r="T5422" s="776"/>
      <c r="U5422" s="776"/>
      <c r="V5422" s="46"/>
      <c r="W5422" s="46"/>
      <c r="X5422" s="775"/>
      <c r="Y5422" s="775"/>
      <c r="Z5422" s="775"/>
      <c r="AA5422" s="775"/>
      <c r="AB5422" s="775"/>
    </row>
    <row r="5423" spans="1:28" s="43" customFormat="1" x14ac:dyDescent="0.2">
      <c r="A5423" s="776"/>
      <c r="B5423" s="780"/>
      <c r="D5423" s="779"/>
      <c r="E5423" s="779"/>
      <c r="F5423" s="778"/>
      <c r="G5423" s="777"/>
      <c r="H5423" s="776"/>
      <c r="I5423" s="776"/>
      <c r="J5423" s="776"/>
      <c r="K5423" s="776"/>
      <c r="L5423" s="776"/>
      <c r="M5423" s="776"/>
      <c r="N5423" s="776"/>
      <c r="O5423" s="776"/>
      <c r="P5423" s="776"/>
      <c r="Q5423" s="776"/>
      <c r="R5423" s="776"/>
      <c r="S5423" s="776"/>
      <c r="T5423" s="776"/>
      <c r="U5423" s="776"/>
      <c r="V5423" s="46"/>
      <c r="W5423" s="46"/>
      <c r="X5423" s="775"/>
      <c r="Y5423" s="775"/>
      <c r="Z5423" s="775"/>
      <c r="AA5423" s="775"/>
      <c r="AB5423" s="775"/>
    </row>
    <row r="5424" spans="1:28" s="43" customFormat="1" x14ac:dyDescent="0.2">
      <c r="A5424" s="776"/>
      <c r="B5424" s="780"/>
      <c r="D5424" s="779"/>
      <c r="E5424" s="779"/>
      <c r="F5424" s="778"/>
      <c r="G5424" s="777"/>
      <c r="H5424" s="776"/>
      <c r="I5424" s="776"/>
      <c r="J5424" s="776"/>
      <c r="K5424" s="776"/>
      <c r="L5424" s="776"/>
      <c r="M5424" s="776"/>
      <c r="N5424" s="776"/>
      <c r="O5424" s="776"/>
      <c r="P5424" s="776"/>
      <c r="Q5424" s="776"/>
      <c r="R5424" s="776"/>
      <c r="S5424" s="776"/>
      <c r="T5424" s="776"/>
      <c r="U5424" s="776"/>
      <c r="V5424" s="46"/>
      <c r="W5424" s="46"/>
      <c r="X5424" s="775"/>
      <c r="Y5424" s="775"/>
      <c r="Z5424" s="775"/>
      <c r="AA5424" s="775"/>
      <c r="AB5424" s="775"/>
    </row>
    <row r="5425" spans="1:28" s="43" customFormat="1" x14ac:dyDescent="0.2">
      <c r="A5425" s="776"/>
      <c r="B5425" s="780"/>
      <c r="D5425" s="779"/>
      <c r="E5425" s="779"/>
      <c r="F5425" s="778"/>
      <c r="G5425" s="777"/>
      <c r="H5425" s="776"/>
      <c r="I5425" s="776"/>
      <c r="J5425" s="776"/>
      <c r="K5425" s="776"/>
      <c r="L5425" s="776"/>
      <c r="M5425" s="776"/>
      <c r="N5425" s="776"/>
      <c r="O5425" s="776"/>
      <c r="P5425" s="776"/>
      <c r="Q5425" s="776"/>
      <c r="R5425" s="776"/>
      <c r="S5425" s="776"/>
      <c r="T5425" s="776"/>
      <c r="U5425" s="776"/>
      <c r="V5425" s="46"/>
      <c r="W5425" s="46"/>
      <c r="X5425" s="775"/>
      <c r="Y5425" s="775"/>
      <c r="Z5425" s="775"/>
      <c r="AA5425" s="775"/>
      <c r="AB5425" s="775"/>
    </row>
    <row r="5426" spans="1:28" s="43" customFormat="1" x14ac:dyDescent="0.2">
      <c r="A5426" s="776"/>
      <c r="B5426" s="780"/>
      <c r="D5426" s="779"/>
      <c r="E5426" s="779"/>
      <c r="F5426" s="778"/>
      <c r="G5426" s="777"/>
      <c r="H5426" s="776"/>
      <c r="I5426" s="776"/>
      <c r="J5426" s="776"/>
      <c r="K5426" s="776"/>
      <c r="L5426" s="776"/>
      <c r="M5426" s="776"/>
      <c r="N5426" s="776"/>
      <c r="O5426" s="776"/>
      <c r="P5426" s="776"/>
      <c r="Q5426" s="776"/>
      <c r="R5426" s="776"/>
      <c r="S5426" s="776"/>
      <c r="T5426" s="776"/>
      <c r="U5426" s="776"/>
      <c r="V5426" s="46"/>
      <c r="W5426" s="46"/>
      <c r="X5426" s="775"/>
      <c r="Y5426" s="775"/>
      <c r="Z5426" s="775"/>
      <c r="AA5426" s="775"/>
      <c r="AB5426" s="775"/>
    </row>
    <row r="5427" spans="1:28" s="43" customFormat="1" x14ac:dyDescent="0.2">
      <c r="A5427" s="776"/>
      <c r="B5427" s="780"/>
      <c r="D5427" s="779"/>
      <c r="E5427" s="779"/>
      <c r="F5427" s="778"/>
      <c r="G5427" s="777"/>
      <c r="H5427" s="776"/>
      <c r="I5427" s="776"/>
      <c r="J5427" s="776"/>
      <c r="K5427" s="776"/>
      <c r="L5427" s="776"/>
      <c r="M5427" s="776"/>
      <c r="N5427" s="776"/>
      <c r="O5427" s="776"/>
      <c r="P5427" s="776"/>
      <c r="Q5427" s="776"/>
      <c r="R5427" s="776"/>
      <c r="S5427" s="776"/>
      <c r="T5427" s="776"/>
      <c r="U5427" s="776"/>
      <c r="V5427" s="46"/>
      <c r="W5427" s="46"/>
      <c r="X5427" s="775"/>
      <c r="Y5427" s="775"/>
      <c r="Z5427" s="775"/>
      <c r="AA5427" s="775"/>
      <c r="AB5427" s="775"/>
    </row>
    <row r="5428" spans="1:28" s="43" customFormat="1" x14ac:dyDescent="0.2">
      <c r="A5428" s="776"/>
      <c r="B5428" s="780"/>
      <c r="D5428" s="779"/>
      <c r="E5428" s="779"/>
      <c r="F5428" s="778"/>
      <c r="G5428" s="777"/>
      <c r="H5428" s="776"/>
      <c r="I5428" s="776"/>
      <c r="J5428" s="776"/>
      <c r="K5428" s="776"/>
      <c r="L5428" s="776"/>
      <c r="M5428" s="776"/>
      <c r="N5428" s="776"/>
      <c r="O5428" s="776"/>
      <c r="P5428" s="776"/>
      <c r="Q5428" s="776"/>
      <c r="R5428" s="776"/>
      <c r="S5428" s="776"/>
      <c r="T5428" s="776"/>
      <c r="U5428" s="776"/>
      <c r="V5428" s="46"/>
      <c r="W5428" s="46"/>
      <c r="X5428" s="775"/>
      <c r="Y5428" s="775"/>
      <c r="Z5428" s="775"/>
      <c r="AA5428" s="775"/>
      <c r="AB5428" s="775"/>
    </row>
    <row r="5429" spans="1:28" s="43" customFormat="1" x14ac:dyDescent="0.2">
      <c r="A5429" s="776"/>
      <c r="B5429" s="780"/>
      <c r="D5429" s="779"/>
      <c r="E5429" s="779"/>
      <c r="F5429" s="778"/>
      <c r="G5429" s="777"/>
      <c r="H5429" s="776"/>
      <c r="I5429" s="776"/>
      <c r="J5429" s="776"/>
      <c r="K5429" s="776"/>
      <c r="L5429" s="776"/>
      <c r="M5429" s="776"/>
      <c r="N5429" s="776"/>
      <c r="O5429" s="776"/>
      <c r="P5429" s="776"/>
      <c r="Q5429" s="776"/>
      <c r="R5429" s="776"/>
      <c r="S5429" s="776"/>
      <c r="T5429" s="776"/>
      <c r="U5429" s="776"/>
      <c r="V5429" s="46"/>
      <c r="W5429" s="46"/>
      <c r="X5429" s="775"/>
      <c r="Y5429" s="775"/>
      <c r="Z5429" s="775"/>
      <c r="AA5429" s="775"/>
      <c r="AB5429" s="775"/>
    </row>
    <row r="5430" spans="1:28" s="43" customFormat="1" x14ac:dyDescent="0.2">
      <c r="A5430" s="776"/>
      <c r="B5430" s="780"/>
      <c r="D5430" s="779"/>
      <c r="E5430" s="779"/>
      <c r="F5430" s="778"/>
      <c r="G5430" s="777"/>
      <c r="H5430" s="776"/>
      <c r="I5430" s="776"/>
      <c r="J5430" s="776"/>
      <c r="K5430" s="776"/>
      <c r="L5430" s="776"/>
      <c r="M5430" s="776"/>
      <c r="N5430" s="776"/>
      <c r="O5430" s="776"/>
      <c r="P5430" s="776"/>
      <c r="Q5430" s="776"/>
      <c r="R5430" s="776"/>
      <c r="S5430" s="776"/>
      <c r="T5430" s="776"/>
      <c r="U5430" s="776"/>
      <c r="V5430" s="46"/>
      <c r="W5430" s="46"/>
      <c r="X5430" s="775"/>
      <c r="Y5430" s="775"/>
      <c r="Z5430" s="775"/>
      <c r="AA5430" s="775"/>
      <c r="AB5430" s="775"/>
    </row>
    <row r="5431" spans="1:28" s="43" customFormat="1" x14ac:dyDescent="0.2">
      <c r="A5431" s="776"/>
      <c r="B5431" s="780"/>
      <c r="D5431" s="779"/>
      <c r="E5431" s="779"/>
      <c r="F5431" s="778"/>
      <c r="G5431" s="777"/>
      <c r="H5431" s="776"/>
      <c r="I5431" s="776"/>
      <c r="J5431" s="776"/>
      <c r="K5431" s="776"/>
      <c r="L5431" s="776"/>
      <c r="M5431" s="776"/>
      <c r="N5431" s="776"/>
      <c r="O5431" s="776"/>
      <c r="P5431" s="776"/>
      <c r="Q5431" s="776"/>
      <c r="R5431" s="776"/>
      <c r="S5431" s="776"/>
      <c r="T5431" s="776"/>
      <c r="U5431" s="776"/>
      <c r="V5431" s="46"/>
      <c r="W5431" s="46"/>
      <c r="X5431" s="775"/>
      <c r="Y5431" s="775"/>
      <c r="Z5431" s="775"/>
      <c r="AA5431" s="775"/>
      <c r="AB5431" s="775"/>
    </row>
    <row r="5432" spans="1:28" s="43" customFormat="1" x14ac:dyDescent="0.2">
      <c r="A5432" s="776"/>
      <c r="B5432" s="780"/>
      <c r="D5432" s="779"/>
      <c r="E5432" s="779"/>
      <c r="F5432" s="778"/>
      <c r="G5432" s="777"/>
      <c r="H5432" s="776"/>
      <c r="I5432" s="776"/>
      <c r="J5432" s="776"/>
      <c r="K5432" s="776"/>
      <c r="L5432" s="776"/>
      <c r="M5432" s="776"/>
      <c r="N5432" s="776"/>
      <c r="O5432" s="776"/>
      <c r="P5432" s="776"/>
      <c r="Q5432" s="776"/>
      <c r="R5432" s="776"/>
      <c r="S5432" s="776"/>
      <c r="T5432" s="776"/>
      <c r="U5432" s="776"/>
      <c r="V5432" s="46"/>
      <c r="W5432" s="46"/>
      <c r="X5432" s="775"/>
      <c r="Y5432" s="775"/>
      <c r="Z5432" s="775"/>
      <c r="AA5432" s="775"/>
      <c r="AB5432" s="775"/>
    </row>
    <row r="5433" spans="1:28" s="43" customFormat="1" x14ac:dyDescent="0.2">
      <c r="A5433" s="776"/>
      <c r="B5433" s="780"/>
      <c r="D5433" s="779"/>
      <c r="E5433" s="779"/>
      <c r="F5433" s="778"/>
      <c r="G5433" s="777"/>
      <c r="H5433" s="776"/>
      <c r="I5433" s="776"/>
      <c r="J5433" s="776"/>
      <c r="K5433" s="776"/>
      <c r="L5433" s="776"/>
      <c r="M5433" s="776"/>
      <c r="N5433" s="776"/>
      <c r="O5433" s="776"/>
      <c r="P5433" s="776"/>
      <c r="Q5433" s="776"/>
      <c r="R5433" s="776"/>
      <c r="S5433" s="776"/>
      <c r="T5433" s="776"/>
      <c r="U5433" s="776"/>
      <c r="V5433" s="46"/>
      <c r="W5433" s="46"/>
      <c r="X5433" s="775"/>
      <c r="Y5433" s="775"/>
      <c r="Z5433" s="775"/>
      <c r="AA5433" s="775"/>
      <c r="AB5433" s="775"/>
    </row>
    <row r="5434" spans="1:28" s="43" customFormat="1" x14ac:dyDescent="0.2">
      <c r="A5434" s="776"/>
      <c r="B5434" s="780"/>
      <c r="D5434" s="779"/>
      <c r="E5434" s="779"/>
      <c r="F5434" s="778"/>
      <c r="G5434" s="777"/>
      <c r="H5434" s="776"/>
      <c r="I5434" s="776"/>
      <c r="J5434" s="776"/>
      <c r="K5434" s="776"/>
      <c r="L5434" s="776"/>
      <c r="M5434" s="776"/>
      <c r="N5434" s="776"/>
      <c r="O5434" s="776"/>
      <c r="P5434" s="776"/>
      <c r="Q5434" s="776"/>
      <c r="R5434" s="776"/>
      <c r="S5434" s="776"/>
      <c r="T5434" s="776"/>
      <c r="U5434" s="776"/>
      <c r="V5434" s="46"/>
      <c r="W5434" s="46"/>
      <c r="X5434" s="775"/>
      <c r="Y5434" s="775"/>
      <c r="Z5434" s="775"/>
      <c r="AA5434" s="775"/>
      <c r="AB5434" s="775"/>
    </row>
    <row r="5435" spans="1:28" s="43" customFormat="1" x14ac:dyDescent="0.2">
      <c r="A5435" s="776"/>
      <c r="B5435" s="780"/>
      <c r="D5435" s="779"/>
      <c r="E5435" s="779"/>
      <c r="F5435" s="778"/>
      <c r="G5435" s="777"/>
      <c r="H5435" s="776"/>
      <c r="I5435" s="776"/>
      <c r="J5435" s="776"/>
      <c r="K5435" s="776"/>
      <c r="L5435" s="776"/>
      <c r="M5435" s="776"/>
      <c r="N5435" s="776"/>
      <c r="O5435" s="776"/>
      <c r="P5435" s="776"/>
      <c r="Q5435" s="776"/>
      <c r="R5435" s="776"/>
      <c r="S5435" s="776"/>
      <c r="T5435" s="776"/>
      <c r="U5435" s="776"/>
      <c r="V5435" s="46"/>
      <c r="W5435" s="46"/>
      <c r="X5435" s="775"/>
      <c r="Y5435" s="775"/>
      <c r="Z5435" s="775"/>
      <c r="AA5435" s="775"/>
      <c r="AB5435" s="775"/>
    </row>
    <row r="5436" spans="1:28" s="43" customFormat="1" x14ac:dyDescent="0.2">
      <c r="A5436" s="776"/>
      <c r="B5436" s="780"/>
      <c r="D5436" s="779"/>
      <c r="E5436" s="779"/>
      <c r="F5436" s="778"/>
      <c r="G5436" s="777"/>
      <c r="H5436" s="776"/>
      <c r="I5436" s="776"/>
      <c r="J5436" s="776"/>
      <c r="K5436" s="776"/>
      <c r="L5436" s="776"/>
      <c r="M5436" s="776"/>
      <c r="N5436" s="776"/>
      <c r="O5436" s="776"/>
      <c r="P5436" s="776"/>
      <c r="Q5436" s="776"/>
      <c r="R5436" s="776"/>
      <c r="S5436" s="776"/>
      <c r="T5436" s="776"/>
      <c r="U5436" s="776"/>
      <c r="V5436" s="46"/>
      <c r="W5436" s="46"/>
      <c r="X5436" s="775"/>
      <c r="Y5436" s="775"/>
      <c r="Z5436" s="775"/>
      <c r="AA5436" s="775"/>
      <c r="AB5436" s="775"/>
    </row>
    <row r="5437" spans="1:28" s="43" customFormat="1" x14ac:dyDescent="0.2">
      <c r="A5437" s="776"/>
      <c r="B5437" s="780"/>
      <c r="D5437" s="779"/>
      <c r="E5437" s="779"/>
      <c r="F5437" s="778"/>
      <c r="G5437" s="777"/>
      <c r="H5437" s="776"/>
      <c r="I5437" s="776"/>
      <c r="J5437" s="776"/>
      <c r="K5437" s="776"/>
      <c r="L5437" s="776"/>
      <c r="M5437" s="776"/>
      <c r="N5437" s="776"/>
      <c r="O5437" s="776"/>
      <c r="P5437" s="776"/>
      <c r="Q5437" s="776"/>
      <c r="R5437" s="776"/>
      <c r="S5437" s="776"/>
      <c r="T5437" s="776"/>
      <c r="U5437" s="776"/>
      <c r="V5437" s="46"/>
      <c r="W5437" s="46"/>
      <c r="X5437" s="775"/>
      <c r="Y5437" s="775"/>
      <c r="Z5437" s="775"/>
      <c r="AA5437" s="775"/>
      <c r="AB5437" s="775"/>
    </row>
    <row r="5438" spans="1:28" s="43" customFormat="1" x14ac:dyDescent="0.2">
      <c r="A5438" s="776"/>
      <c r="B5438" s="780"/>
      <c r="D5438" s="779"/>
      <c r="E5438" s="779"/>
      <c r="F5438" s="778"/>
      <c r="G5438" s="777"/>
      <c r="H5438" s="776"/>
      <c r="I5438" s="776"/>
      <c r="J5438" s="776"/>
      <c r="K5438" s="776"/>
      <c r="L5438" s="776"/>
      <c r="M5438" s="776"/>
      <c r="N5438" s="776"/>
      <c r="O5438" s="776"/>
      <c r="P5438" s="776"/>
      <c r="Q5438" s="776"/>
      <c r="R5438" s="776"/>
      <c r="S5438" s="776"/>
      <c r="T5438" s="776"/>
      <c r="U5438" s="776"/>
      <c r="V5438" s="46"/>
      <c r="W5438" s="46"/>
      <c r="X5438" s="775"/>
      <c r="Y5438" s="775"/>
      <c r="Z5438" s="775"/>
      <c r="AA5438" s="775"/>
      <c r="AB5438" s="775"/>
    </row>
    <row r="5439" spans="1:28" s="43" customFormat="1" x14ac:dyDescent="0.2">
      <c r="A5439" s="776"/>
      <c r="B5439" s="780"/>
      <c r="D5439" s="779"/>
      <c r="E5439" s="779"/>
      <c r="F5439" s="778"/>
      <c r="G5439" s="777"/>
      <c r="H5439" s="776"/>
      <c r="I5439" s="776"/>
      <c r="J5439" s="776"/>
      <c r="K5439" s="776"/>
      <c r="L5439" s="776"/>
      <c r="M5439" s="776"/>
      <c r="N5439" s="776"/>
      <c r="O5439" s="776"/>
      <c r="P5439" s="776"/>
      <c r="Q5439" s="776"/>
      <c r="R5439" s="776"/>
      <c r="S5439" s="776"/>
      <c r="T5439" s="776"/>
      <c r="U5439" s="776"/>
      <c r="V5439" s="46"/>
      <c r="W5439" s="46"/>
      <c r="X5439" s="775"/>
      <c r="Y5439" s="775"/>
      <c r="Z5439" s="775"/>
      <c r="AA5439" s="775"/>
      <c r="AB5439" s="775"/>
    </row>
    <row r="5440" spans="1:28" s="43" customFormat="1" x14ac:dyDescent="0.2">
      <c r="A5440" s="776"/>
      <c r="B5440" s="780"/>
      <c r="D5440" s="779"/>
      <c r="E5440" s="779"/>
      <c r="F5440" s="778"/>
      <c r="G5440" s="777"/>
      <c r="H5440" s="776"/>
      <c r="I5440" s="776"/>
      <c r="J5440" s="776"/>
      <c r="K5440" s="776"/>
      <c r="L5440" s="776"/>
      <c r="M5440" s="776"/>
      <c r="N5440" s="776"/>
      <c r="O5440" s="776"/>
      <c r="P5440" s="776"/>
      <c r="Q5440" s="776"/>
      <c r="R5440" s="776"/>
      <c r="S5440" s="776"/>
      <c r="T5440" s="776"/>
      <c r="U5440" s="776"/>
      <c r="V5440" s="46"/>
      <c r="W5440" s="46"/>
      <c r="X5440" s="775"/>
      <c r="Y5440" s="775"/>
      <c r="Z5440" s="775"/>
      <c r="AA5440" s="775"/>
      <c r="AB5440" s="775"/>
    </row>
    <row r="5441" spans="1:28" s="43" customFormat="1" x14ac:dyDescent="0.2">
      <c r="A5441" s="776"/>
      <c r="B5441" s="780"/>
      <c r="D5441" s="779"/>
      <c r="E5441" s="779"/>
      <c r="F5441" s="778"/>
      <c r="G5441" s="777"/>
      <c r="H5441" s="776"/>
      <c r="I5441" s="776"/>
      <c r="J5441" s="776"/>
      <c r="K5441" s="776"/>
      <c r="L5441" s="776"/>
      <c r="M5441" s="776"/>
      <c r="N5441" s="776"/>
      <c r="O5441" s="776"/>
      <c r="P5441" s="776"/>
      <c r="Q5441" s="776"/>
      <c r="R5441" s="776"/>
      <c r="S5441" s="776"/>
      <c r="T5441" s="776"/>
      <c r="U5441" s="776"/>
      <c r="V5441" s="46"/>
      <c r="W5441" s="46"/>
      <c r="X5441" s="775"/>
      <c r="Y5441" s="775"/>
      <c r="Z5441" s="775"/>
      <c r="AA5441" s="775"/>
      <c r="AB5441" s="775"/>
    </row>
    <row r="5442" spans="1:28" s="43" customFormat="1" x14ac:dyDescent="0.2">
      <c r="A5442" s="776"/>
      <c r="B5442" s="780"/>
      <c r="D5442" s="779"/>
      <c r="E5442" s="779"/>
      <c r="F5442" s="778"/>
      <c r="G5442" s="777"/>
      <c r="H5442" s="776"/>
      <c r="I5442" s="776"/>
      <c r="J5442" s="776"/>
      <c r="K5442" s="776"/>
      <c r="L5442" s="776"/>
      <c r="M5442" s="776"/>
      <c r="N5442" s="776"/>
      <c r="O5442" s="776"/>
      <c r="P5442" s="776"/>
      <c r="Q5442" s="776"/>
      <c r="R5442" s="776"/>
      <c r="S5442" s="776"/>
      <c r="T5442" s="776"/>
      <c r="U5442" s="776"/>
      <c r="V5442" s="46"/>
      <c r="W5442" s="46"/>
      <c r="X5442" s="775"/>
      <c r="Y5442" s="775"/>
      <c r="Z5442" s="775"/>
      <c r="AA5442" s="775"/>
      <c r="AB5442" s="775"/>
    </row>
    <row r="5443" spans="1:28" s="43" customFormat="1" x14ac:dyDescent="0.2">
      <c r="A5443" s="776"/>
      <c r="B5443" s="780"/>
      <c r="D5443" s="779"/>
      <c r="E5443" s="779"/>
      <c r="F5443" s="778"/>
      <c r="G5443" s="777"/>
      <c r="H5443" s="776"/>
      <c r="I5443" s="776"/>
      <c r="J5443" s="776"/>
      <c r="K5443" s="776"/>
      <c r="L5443" s="776"/>
      <c r="M5443" s="776"/>
      <c r="N5443" s="776"/>
      <c r="O5443" s="776"/>
      <c r="P5443" s="776"/>
      <c r="Q5443" s="776"/>
      <c r="R5443" s="776"/>
      <c r="S5443" s="776"/>
      <c r="T5443" s="776"/>
      <c r="U5443" s="776"/>
      <c r="V5443" s="46"/>
      <c r="W5443" s="46"/>
      <c r="X5443" s="775"/>
      <c r="Y5443" s="775"/>
      <c r="Z5443" s="775"/>
      <c r="AA5443" s="775"/>
      <c r="AB5443" s="775"/>
    </row>
    <row r="5444" spans="1:28" s="43" customFormat="1" x14ac:dyDescent="0.2">
      <c r="A5444" s="776"/>
      <c r="B5444" s="780"/>
      <c r="D5444" s="779"/>
      <c r="E5444" s="779"/>
      <c r="F5444" s="778"/>
      <c r="G5444" s="777"/>
      <c r="H5444" s="776"/>
      <c r="I5444" s="776"/>
      <c r="J5444" s="776"/>
      <c r="K5444" s="776"/>
      <c r="L5444" s="776"/>
      <c r="M5444" s="776"/>
      <c r="N5444" s="776"/>
      <c r="O5444" s="776"/>
      <c r="P5444" s="776"/>
      <c r="Q5444" s="776"/>
      <c r="R5444" s="776"/>
      <c r="S5444" s="776"/>
      <c r="T5444" s="776"/>
      <c r="U5444" s="776"/>
      <c r="V5444" s="46"/>
      <c r="W5444" s="46"/>
      <c r="X5444" s="775"/>
      <c r="Y5444" s="775"/>
      <c r="Z5444" s="775"/>
      <c r="AA5444" s="775"/>
      <c r="AB5444" s="775"/>
    </row>
    <row r="5445" spans="1:28" s="43" customFormat="1" x14ac:dyDescent="0.2">
      <c r="A5445" s="776"/>
      <c r="B5445" s="780"/>
      <c r="D5445" s="779"/>
      <c r="E5445" s="779"/>
      <c r="F5445" s="778"/>
      <c r="G5445" s="777"/>
      <c r="H5445" s="776"/>
      <c r="I5445" s="776"/>
      <c r="J5445" s="776"/>
      <c r="K5445" s="776"/>
      <c r="L5445" s="776"/>
      <c r="M5445" s="776"/>
      <c r="N5445" s="776"/>
      <c r="O5445" s="776"/>
      <c r="P5445" s="776"/>
      <c r="Q5445" s="776"/>
      <c r="R5445" s="776"/>
      <c r="S5445" s="776"/>
      <c r="T5445" s="776"/>
      <c r="U5445" s="776"/>
      <c r="V5445" s="46"/>
      <c r="W5445" s="46"/>
      <c r="X5445" s="775"/>
      <c r="Y5445" s="775"/>
      <c r="Z5445" s="775"/>
      <c r="AA5445" s="775"/>
      <c r="AB5445" s="775"/>
    </row>
    <row r="5446" spans="1:28" s="43" customFormat="1" x14ac:dyDescent="0.2">
      <c r="A5446" s="776"/>
      <c r="B5446" s="780"/>
      <c r="D5446" s="779"/>
      <c r="E5446" s="779"/>
      <c r="F5446" s="778"/>
      <c r="G5446" s="777"/>
      <c r="H5446" s="776"/>
      <c r="I5446" s="776"/>
      <c r="J5446" s="776"/>
      <c r="K5446" s="776"/>
      <c r="L5446" s="776"/>
      <c r="M5446" s="776"/>
      <c r="N5446" s="776"/>
      <c r="O5446" s="776"/>
      <c r="P5446" s="776"/>
      <c r="Q5446" s="776"/>
      <c r="R5446" s="776"/>
      <c r="S5446" s="776"/>
      <c r="T5446" s="776"/>
      <c r="U5446" s="776"/>
      <c r="V5446" s="46"/>
      <c r="W5446" s="46"/>
      <c r="X5446" s="775"/>
      <c r="Y5446" s="775"/>
      <c r="Z5446" s="775"/>
      <c r="AA5446" s="775"/>
      <c r="AB5446" s="775"/>
    </row>
    <row r="5447" spans="1:28" s="43" customFormat="1" x14ac:dyDescent="0.2">
      <c r="A5447" s="776"/>
      <c r="B5447" s="780"/>
      <c r="D5447" s="779"/>
      <c r="E5447" s="779"/>
      <c r="F5447" s="778"/>
      <c r="G5447" s="777"/>
      <c r="H5447" s="776"/>
      <c r="I5447" s="776"/>
      <c r="J5447" s="776"/>
      <c r="K5447" s="776"/>
      <c r="L5447" s="776"/>
      <c r="M5447" s="776"/>
      <c r="N5447" s="776"/>
      <c r="O5447" s="776"/>
      <c r="P5447" s="776"/>
      <c r="Q5447" s="776"/>
      <c r="R5447" s="776"/>
      <c r="S5447" s="776"/>
      <c r="T5447" s="776"/>
      <c r="U5447" s="776"/>
      <c r="V5447" s="46"/>
      <c r="W5447" s="46"/>
      <c r="X5447" s="775"/>
      <c r="Y5447" s="775"/>
      <c r="Z5447" s="775"/>
      <c r="AA5447" s="775"/>
      <c r="AB5447" s="775"/>
    </row>
    <row r="5448" spans="1:28" s="43" customFormat="1" x14ac:dyDescent="0.2">
      <c r="A5448" s="776"/>
      <c r="B5448" s="780"/>
      <c r="D5448" s="779"/>
      <c r="E5448" s="779"/>
      <c r="F5448" s="778"/>
      <c r="G5448" s="777"/>
      <c r="H5448" s="776"/>
      <c r="I5448" s="776"/>
      <c r="J5448" s="776"/>
      <c r="K5448" s="776"/>
      <c r="L5448" s="776"/>
      <c r="M5448" s="776"/>
      <c r="N5448" s="776"/>
      <c r="O5448" s="776"/>
      <c r="P5448" s="776"/>
      <c r="Q5448" s="776"/>
      <c r="R5448" s="776"/>
      <c r="S5448" s="776"/>
      <c r="T5448" s="776"/>
      <c r="U5448" s="776"/>
      <c r="V5448" s="46"/>
      <c r="W5448" s="46"/>
      <c r="X5448" s="775"/>
      <c r="Y5448" s="775"/>
      <c r="Z5448" s="775"/>
      <c r="AA5448" s="775"/>
      <c r="AB5448" s="775"/>
    </row>
    <row r="5449" spans="1:28" s="43" customFormat="1" x14ac:dyDescent="0.2">
      <c r="A5449" s="776"/>
      <c r="B5449" s="780"/>
      <c r="D5449" s="779"/>
      <c r="E5449" s="779"/>
      <c r="F5449" s="778"/>
      <c r="G5449" s="777"/>
      <c r="H5449" s="776"/>
      <c r="I5449" s="776"/>
      <c r="J5449" s="776"/>
      <c r="K5449" s="776"/>
      <c r="L5449" s="776"/>
      <c r="M5449" s="776"/>
      <c r="N5449" s="776"/>
      <c r="O5449" s="776"/>
      <c r="P5449" s="776"/>
      <c r="Q5449" s="776"/>
      <c r="R5449" s="776"/>
      <c r="S5449" s="776"/>
      <c r="T5449" s="776"/>
      <c r="U5449" s="776"/>
      <c r="V5449" s="46"/>
      <c r="W5449" s="46"/>
      <c r="X5449" s="775"/>
      <c r="Y5449" s="775"/>
      <c r="Z5449" s="775"/>
      <c r="AA5449" s="775"/>
      <c r="AB5449" s="775"/>
    </row>
    <row r="5450" spans="1:28" s="43" customFormat="1" x14ac:dyDescent="0.2">
      <c r="A5450" s="776"/>
      <c r="B5450" s="780"/>
      <c r="D5450" s="779"/>
      <c r="E5450" s="779"/>
      <c r="F5450" s="778"/>
      <c r="G5450" s="777"/>
      <c r="H5450" s="776"/>
      <c r="I5450" s="776"/>
      <c r="J5450" s="776"/>
      <c r="K5450" s="776"/>
      <c r="L5450" s="776"/>
      <c r="M5450" s="776"/>
      <c r="N5450" s="776"/>
      <c r="O5450" s="776"/>
      <c r="P5450" s="776"/>
      <c r="Q5450" s="776"/>
      <c r="R5450" s="776"/>
      <c r="S5450" s="776"/>
      <c r="T5450" s="776"/>
      <c r="U5450" s="776"/>
      <c r="V5450" s="46"/>
      <c r="W5450" s="46"/>
      <c r="X5450" s="775"/>
      <c r="Y5450" s="775"/>
      <c r="Z5450" s="775"/>
      <c r="AA5450" s="775"/>
      <c r="AB5450" s="775"/>
    </row>
    <row r="5451" spans="1:28" s="43" customFormat="1" x14ac:dyDescent="0.2">
      <c r="A5451" s="776"/>
      <c r="B5451" s="780"/>
      <c r="D5451" s="779"/>
      <c r="E5451" s="779"/>
      <c r="F5451" s="778"/>
      <c r="G5451" s="777"/>
      <c r="H5451" s="776"/>
      <c r="I5451" s="776"/>
      <c r="J5451" s="776"/>
      <c r="K5451" s="776"/>
      <c r="L5451" s="776"/>
      <c r="M5451" s="776"/>
      <c r="N5451" s="776"/>
      <c r="O5451" s="776"/>
      <c r="P5451" s="776"/>
      <c r="Q5451" s="776"/>
      <c r="R5451" s="776"/>
      <c r="S5451" s="776"/>
      <c r="T5451" s="776"/>
      <c r="U5451" s="776"/>
      <c r="V5451" s="46"/>
      <c r="W5451" s="46"/>
      <c r="X5451" s="775"/>
      <c r="Y5451" s="775"/>
      <c r="Z5451" s="775"/>
      <c r="AA5451" s="775"/>
      <c r="AB5451" s="775"/>
    </row>
    <row r="5452" spans="1:28" s="43" customFormat="1" x14ac:dyDescent="0.2">
      <c r="A5452" s="776"/>
      <c r="B5452" s="780"/>
      <c r="D5452" s="779"/>
      <c r="E5452" s="779"/>
      <c r="F5452" s="778"/>
      <c r="G5452" s="777"/>
      <c r="H5452" s="776"/>
      <c r="I5452" s="776"/>
      <c r="J5452" s="776"/>
      <c r="K5452" s="776"/>
      <c r="L5452" s="776"/>
      <c r="M5452" s="776"/>
      <c r="N5452" s="776"/>
      <c r="O5452" s="776"/>
      <c r="P5452" s="776"/>
      <c r="Q5452" s="776"/>
      <c r="R5452" s="776"/>
      <c r="S5452" s="776"/>
      <c r="T5452" s="776"/>
      <c r="U5452" s="776"/>
      <c r="V5452" s="46"/>
      <c r="W5452" s="46"/>
      <c r="X5452" s="775"/>
      <c r="Y5452" s="775"/>
      <c r="Z5452" s="775"/>
      <c r="AA5452" s="775"/>
      <c r="AB5452" s="775"/>
    </row>
    <row r="5453" spans="1:28" s="43" customFormat="1" x14ac:dyDescent="0.2">
      <c r="A5453" s="776"/>
      <c r="B5453" s="780"/>
      <c r="D5453" s="779"/>
      <c r="E5453" s="779"/>
      <c r="F5453" s="778"/>
      <c r="G5453" s="777"/>
      <c r="H5453" s="776"/>
      <c r="I5453" s="776"/>
      <c r="J5453" s="776"/>
      <c r="K5453" s="776"/>
      <c r="L5453" s="776"/>
      <c r="M5453" s="776"/>
      <c r="N5453" s="776"/>
      <c r="O5453" s="776"/>
      <c r="P5453" s="776"/>
      <c r="Q5453" s="776"/>
      <c r="R5453" s="776"/>
      <c r="S5453" s="776"/>
      <c r="T5453" s="776"/>
      <c r="U5453" s="776"/>
      <c r="V5453" s="46"/>
      <c r="W5453" s="46"/>
      <c r="X5453" s="775"/>
      <c r="Y5453" s="775"/>
      <c r="Z5453" s="775"/>
      <c r="AA5453" s="775"/>
      <c r="AB5453" s="775"/>
    </row>
    <row r="5454" spans="1:28" s="43" customFormat="1" x14ac:dyDescent="0.2">
      <c r="A5454" s="776"/>
      <c r="B5454" s="780"/>
      <c r="D5454" s="779"/>
      <c r="E5454" s="779"/>
      <c r="F5454" s="778"/>
      <c r="G5454" s="777"/>
      <c r="H5454" s="776"/>
      <c r="I5454" s="776"/>
      <c r="J5454" s="776"/>
      <c r="K5454" s="776"/>
      <c r="L5454" s="776"/>
      <c r="M5454" s="776"/>
      <c r="N5454" s="776"/>
      <c r="O5454" s="776"/>
      <c r="P5454" s="776"/>
      <c r="Q5454" s="776"/>
      <c r="R5454" s="776"/>
      <c r="S5454" s="776"/>
      <c r="T5454" s="776"/>
      <c r="U5454" s="776"/>
      <c r="V5454" s="46"/>
      <c r="W5454" s="46"/>
      <c r="X5454" s="775"/>
      <c r="Y5454" s="775"/>
      <c r="Z5454" s="775"/>
      <c r="AA5454" s="775"/>
      <c r="AB5454" s="775"/>
    </row>
    <row r="5455" spans="1:28" s="43" customFormat="1" x14ac:dyDescent="0.2">
      <c r="A5455" s="776"/>
      <c r="B5455" s="780"/>
      <c r="D5455" s="779"/>
      <c r="E5455" s="779"/>
      <c r="F5455" s="778"/>
      <c r="G5455" s="777"/>
      <c r="H5455" s="776"/>
      <c r="I5455" s="776"/>
      <c r="J5455" s="776"/>
      <c r="K5455" s="776"/>
      <c r="L5455" s="776"/>
      <c r="M5455" s="776"/>
      <c r="N5455" s="776"/>
      <c r="O5455" s="776"/>
      <c r="P5455" s="776"/>
      <c r="Q5455" s="776"/>
      <c r="R5455" s="776"/>
      <c r="S5455" s="776"/>
      <c r="T5455" s="776"/>
      <c r="U5455" s="776"/>
      <c r="V5455" s="46"/>
      <c r="W5455" s="46"/>
      <c r="X5455" s="775"/>
      <c r="Y5455" s="775"/>
      <c r="Z5455" s="775"/>
      <c r="AA5455" s="775"/>
      <c r="AB5455" s="775"/>
    </row>
    <row r="5456" spans="1:28" s="43" customFormat="1" x14ac:dyDescent="0.2">
      <c r="A5456" s="776"/>
      <c r="B5456" s="780"/>
      <c r="D5456" s="779"/>
      <c r="E5456" s="779"/>
      <c r="F5456" s="778"/>
      <c r="G5456" s="777"/>
      <c r="H5456" s="776"/>
      <c r="I5456" s="776"/>
      <c r="J5456" s="776"/>
      <c r="K5456" s="776"/>
      <c r="L5456" s="776"/>
      <c r="M5456" s="776"/>
      <c r="N5456" s="776"/>
      <c r="O5456" s="776"/>
      <c r="P5456" s="776"/>
      <c r="Q5456" s="776"/>
      <c r="R5456" s="776"/>
      <c r="S5456" s="776"/>
      <c r="T5456" s="776"/>
      <c r="U5456" s="776"/>
      <c r="V5456" s="46"/>
      <c r="W5456" s="46"/>
      <c r="X5456" s="775"/>
      <c r="Y5456" s="775"/>
      <c r="Z5456" s="775"/>
      <c r="AA5456" s="775"/>
      <c r="AB5456" s="775"/>
    </row>
    <row r="5457" spans="1:28" s="43" customFormat="1" x14ac:dyDescent="0.2">
      <c r="A5457" s="776"/>
      <c r="B5457" s="780"/>
      <c r="D5457" s="779"/>
      <c r="E5457" s="779"/>
      <c r="F5457" s="778"/>
      <c r="G5457" s="777"/>
      <c r="H5457" s="776"/>
      <c r="I5457" s="776"/>
      <c r="J5457" s="776"/>
      <c r="K5457" s="776"/>
      <c r="L5457" s="776"/>
      <c r="M5457" s="776"/>
      <c r="N5457" s="776"/>
      <c r="O5457" s="776"/>
      <c r="P5457" s="776"/>
      <c r="Q5457" s="776"/>
      <c r="R5457" s="776"/>
      <c r="S5457" s="776"/>
      <c r="T5457" s="776"/>
      <c r="U5457" s="776"/>
      <c r="V5457" s="46"/>
      <c r="W5457" s="46"/>
      <c r="X5457" s="775"/>
      <c r="Y5457" s="775"/>
      <c r="Z5457" s="775"/>
      <c r="AA5457" s="775"/>
      <c r="AB5457" s="775"/>
    </row>
    <row r="5458" spans="1:28" s="43" customFormat="1" x14ac:dyDescent="0.2">
      <c r="A5458" s="776"/>
      <c r="B5458" s="780"/>
      <c r="D5458" s="779"/>
      <c r="E5458" s="779"/>
      <c r="F5458" s="778"/>
      <c r="G5458" s="777"/>
      <c r="H5458" s="776"/>
      <c r="I5458" s="776"/>
      <c r="J5458" s="776"/>
      <c r="K5458" s="776"/>
      <c r="L5458" s="776"/>
      <c r="M5458" s="776"/>
      <c r="N5458" s="776"/>
      <c r="O5458" s="776"/>
      <c r="P5458" s="776"/>
      <c r="Q5458" s="776"/>
      <c r="R5458" s="776"/>
      <c r="S5458" s="776"/>
      <c r="T5458" s="776"/>
      <c r="U5458" s="776"/>
      <c r="V5458" s="46"/>
      <c r="W5458" s="46"/>
      <c r="X5458" s="775"/>
      <c r="Y5458" s="775"/>
      <c r="Z5458" s="775"/>
      <c r="AA5458" s="775"/>
      <c r="AB5458" s="775"/>
    </row>
    <row r="5459" spans="1:28" s="43" customFormat="1" x14ac:dyDescent="0.2">
      <c r="A5459" s="776"/>
      <c r="B5459" s="780"/>
      <c r="D5459" s="779"/>
      <c r="E5459" s="779"/>
      <c r="F5459" s="778"/>
      <c r="G5459" s="777"/>
      <c r="H5459" s="776"/>
      <c r="I5459" s="776"/>
      <c r="J5459" s="776"/>
      <c r="K5459" s="776"/>
      <c r="L5459" s="776"/>
      <c r="M5459" s="776"/>
      <c r="N5459" s="776"/>
      <c r="O5459" s="776"/>
      <c r="P5459" s="776"/>
      <c r="Q5459" s="776"/>
      <c r="R5459" s="776"/>
      <c r="S5459" s="776"/>
      <c r="T5459" s="776"/>
      <c r="U5459" s="776"/>
      <c r="V5459" s="46"/>
      <c r="W5459" s="46"/>
      <c r="X5459" s="775"/>
      <c r="Y5459" s="775"/>
      <c r="Z5459" s="775"/>
      <c r="AA5459" s="775"/>
      <c r="AB5459" s="775"/>
    </row>
    <row r="5460" spans="1:28" s="43" customFormat="1" x14ac:dyDescent="0.2">
      <c r="A5460" s="776"/>
      <c r="B5460" s="780"/>
      <c r="D5460" s="779"/>
      <c r="E5460" s="779"/>
      <c r="F5460" s="778"/>
      <c r="G5460" s="777"/>
      <c r="H5460" s="776"/>
      <c r="I5460" s="776"/>
      <c r="J5460" s="776"/>
      <c r="K5460" s="776"/>
      <c r="L5460" s="776"/>
      <c r="M5460" s="776"/>
      <c r="N5460" s="776"/>
      <c r="O5460" s="776"/>
      <c r="P5460" s="776"/>
      <c r="Q5460" s="776"/>
      <c r="R5460" s="776"/>
      <c r="S5460" s="776"/>
      <c r="T5460" s="776"/>
      <c r="U5460" s="776"/>
      <c r="V5460" s="46"/>
      <c r="W5460" s="46"/>
      <c r="X5460" s="775"/>
      <c r="Y5460" s="775"/>
      <c r="Z5460" s="775"/>
      <c r="AA5460" s="775"/>
      <c r="AB5460" s="775"/>
    </row>
    <row r="5461" spans="1:28" s="43" customFormat="1" x14ac:dyDescent="0.2">
      <c r="A5461" s="776"/>
      <c r="B5461" s="780"/>
      <c r="D5461" s="779"/>
      <c r="E5461" s="779"/>
      <c r="F5461" s="778"/>
      <c r="G5461" s="777"/>
      <c r="H5461" s="776"/>
      <c r="I5461" s="776"/>
      <c r="J5461" s="776"/>
      <c r="K5461" s="776"/>
      <c r="L5461" s="776"/>
      <c r="M5461" s="776"/>
      <c r="N5461" s="776"/>
      <c r="O5461" s="776"/>
      <c r="P5461" s="776"/>
      <c r="Q5461" s="776"/>
      <c r="R5461" s="776"/>
      <c r="S5461" s="776"/>
      <c r="T5461" s="776"/>
      <c r="U5461" s="776"/>
      <c r="V5461" s="46"/>
      <c r="W5461" s="46"/>
      <c r="X5461" s="775"/>
      <c r="Y5461" s="775"/>
      <c r="Z5461" s="775"/>
      <c r="AA5461" s="775"/>
      <c r="AB5461" s="775"/>
    </row>
    <row r="5462" spans="1:28" s="43" customFormat="1" x14ac:dyDescent="0.2">
      <c r="A5462" s="776"/>
      <c r="B5462" s="780"/>
      <c r="D5462" s="779"/>
      <c r="E5462" s="779"/>
      <c r="F5462" s="778"/>
      <c r="G5462" s="777"/>
      <c r="H5462" s="776"/>
      <c r="I5462" s="776"/>
      <c r="J5462" s="776"/>
      <c r="K5462" s="776"/>
      <c r="L5462" s="776"/>
      <c r="M5462" s="776"/>
      <c r="N5462" s="776"/>
      <c r="O5462" s="776"/>
      <c r="P5462" s="776"/>
      <c r="Q5462" s="776"/>
      <c r="R5462" s="776"/>
      <c r="S5462" s="776"/>
      <c r="T5462" s="776"/>
      <c r="U5462" s="776"/>
      <c r="V5462" s="46"/>
      <c r="W5462" s="46"/>
      <c r="X5462" s="775"/>
      <c r="Y5462" s="775"/>
      <c r="Z5462" s="775"/>
      <c r="AA5462" s="775"/>
      <c r="AB5462" s="775"/>
    </row>
    <row r="5463" spans="1:28" s="43" customFormat="1" x14ac:dyDescent="0.2">
      <c r="A5463" s="776"/>
      <c r="B5463" s="780"/>
      <c r="D5463" s="779"/>
      <c r="E5463" s="779"/>
      <c r="F5463" s="778"/>
      <c r="G5463" s="777"/>
      <c r="H5463" s="776"/>
      <c r="I5463" s="776"/>
      <c r="J5463" s="776"/>
      <c r="K5463" s="776"/>
      <c r="L5463" s="776"/>
      <c r="M5463" s="776"/>
      <c r="N5463" s="776"/>
      <c r="O5463" s="776"/>
      <c r="P5463" s="776"/>
      <c r="Q5463" s="776"/>
      <c r="R5463" s="776"/>
      <c r="S5463" s="776"/>
      <c r="T5463" s="776"/>
      <c r="U5463" s="776"/>
      <c r="V5463" s="46"/>
      <c r="W5463" s="46"/>
      <c r="X5463" s="775"/>
      <c r="Y5463" s="775"/>
      <c r="Z5463" s="775"/>
      <c r="AA5463" s="775"/>
      <c r="AB5463" s="775"/>
    </row>
    <row r="5464" spans="1:28" s="43" customFormat="1" x14ac:dyDescent="0.2">
      <c r="A5464" s="776"/>
      <c r="B5464" s="780"/>
      <c r="D5464" s="779"/>
      <c r="E5464" s="779"/>
      <c r="F5464" s="778"/>
      <c r="G5464" s="777"/>
      <c r="H5464" s="776"/>
      <c r="I5464" s="776"/>
      <c r="J5464" s="776"/>
      <c r="K5464" s="776"/>
      <c r="L5464" s="776"/>
      <c r="M5464" s="776"/>
      <c r="N5464" s="776"/>
      <c r="O5464" s="776"/>
      <c r="P5464" s="776"/>
      <c r="Q5464" s="776"/>
      <c r="R5464" s="776"/>
      <c r="S5464" s="776"/>
      <c r="T5464" s="776"/>
      <c r="U5464" s="776"/>
      <c r="V5464" s="46"/>
      <c r="W5464" s="46"/>
      <c r="X5464" s="775"/>
      <c r="Y5464" s="775"/>
      <c r="Z5464" s="775"/>
      <c r="AA5464" s="775"/>
      <c r="AB5464" s="775"/>
    </row>
    <row r="5465" spans="1:28" s="43" customFormat="1" x14ac:dyDescent="0.2">
      <c r="A5465" s="776"/>
      <c r="B5465" s="780"/>
      <c r="D5465" s="779"/>
      <c r="E5465" s="779"/>
      <c r="F5465" s="778"/>
      <c r="G5465" s="777"/>
      <c r="H5465" s="776"/>
      <c r="I5465" s="776"/>
      <c r="J5465" s="776"/>
      <c r="K5465" s="776"/>
      <c r="L5465" s="776"/>
      <c r="M5465" s="776"/>
      <c r="N5465" s="776"/>
      <c r="O5465" s="776"/>
      <c r="P5465" s="776"/>
      <c r="Q5465" s="776"/>
      <c r="R5465" s="776"/>
      <c r="S5465" s="776"/>
      <c r="T5465" s="776"/>
      <c r="U5465" s="776"/>
      <c r="V5465" s="46"/>
      <c r="W5465" s="46"/>
      <c r="X5465" s="775"/>
      <c r="Y5465" s="775"/>
      <c r="Z5465" s="775"/>
      <c r="AA5465" s="775"/>
      <c r="AB5465" s="775"/>
    </row>
    <row r="5466" spans="1:28" s="43" customFormat="1" x14ac:dyDescent="0.2">
      <c r="A5466" s="776"/>
      <c r="B5466" s="780"/>
      <c r="D5466" s="779"/>
      <c r="E5466" s="779"/>
      <c r="F5466" s="778"/>
      <c r="G5466" s="777"/>
      <c r="H5466" s="776"/>
      <c r="I5466" s="776"/>
      <c r="J5466" s="776"/>
      <c r="K5466" s="776"/>
      <c r="L5466" s="776"/>
      <c r="M5466" s="776"/>
      <c r="N5466" s="776"/>
      <c r="O5466" s="776"/>
      <c r="P5466" s="776"/>
      <c r="Q5466" s="776"/>
      <c r="R5466" s="776"/>
      <c r="S5466" s="776"/>
      <c r="T5466" s="776"/>
      <c r="U5466" s="776"/>
      <c r="V5466" s="46"/>
      <c r="W5466" s="46"/>
      <c r="X5466" s="775"/>
      <c r="Y5466" s="775"/>
      <c r="Z5466" s="775"/>
      <c r="AA5466" s="775"/>
      <c r="AB5466" s="775"/>
    </row>
    <row r="5467" spans="1:28" s="43" customFormat="1" x14ac:dyDescent="0.2">
      <c r="A5467" s="776"/>
      <c r="B5467" s="780"/>
      <c r="D5467" s="779"/>
      <c r="E5467" s="779"/>
      <c r="F5467" s="778"/>
      <c r="G5467" s="777"/>
      <c r="H5467" s="776"/>
      <c r="I5467" s="776"/>
      <c r="J5467" s="776"/>
      <c r="K5467" s="776"/>
      <c r="L5467" s="776"/>
      <c r="M5467" s="776"/>
      <c r="N5467" s="776"/>
      <c r="O5467" s="776"/>
      <c r="P5467" s="776"/>
      <c r="Q5467" s="776"/>
      <c r="R5467" s="776"/>
      <c r="S5467" s="776"/>
      <c r="T5467" s="776"/>
      <c r="U5467" s="776"/>
      <c r="V5467" s="46"/>
      <c r="W5467" s="46"/>
      <c r="X5467" s="775"/>
      <c r="Y5467" s="775"/>
      <c r="Z5467" s="775"/>
      <c r="AA5467" s="775"/>
      <c r="AB5467" s="775"/>
    </row>
    <row r="5468" spans="1:28" s="43" customFormat="1" x14ac:dyDescent="0.2">
      <c r="A5468" s="776"/>
      <c r="B5468" s="780"/>
      <c r="D5468" s="779"/>
      <c r="E5468" s="779"/>
      <c r="F5468" s="778"/>
      <c r="G5468" s="777"/>
      <c r="H5468" s="776"/>
      <c r="I5468" s="776"/>
      <c r="J5468" s="776"/>
      <c r="K5468" s="776"/>
      <c r="L5468" s="776"/>
      <c r="M5468" s="776"/>
      <c r="N5468" s="776"/>
      <c r="O5468" s="776"/>
      <c r="P5468" s="776"/>
      <c r="Q5468" s="776"/>
      <c r="R5468" s="776"/>
      <c r="S5468" s="776"/>
      <c r="T5468" s="776"/>
      <c r="U5468" s="776"/>
      <c r="V5468" s="46"/>
      <c r="W5468" s="46"/>
      <c r="X5468" s="775"/>
      <c r="Y5468" s="775"/>
      <c r="Z5468" s="775"/>
      <c r="AA5468" s="775"/>
      <c r="AB5468" s="775"/>
    </row>
    <row r="5469" spans="1:28" s="43" customFormat="1" x14ac:dyDescent="0.2">
      <c r="A5469" s="776"/>
      <c r="B5469" s="780"/>
      <c r="D5469" s="779"/>
      <c r="E5469" s="779"/>
      <c r="F5469" s="778"/>
      <c r="G5469" s="777"/>
      <c r="H5469" s="776"/>
      <c r="I5469" s="776"/>
      <c r="J5469" s="776"/>
      <c r="K5469" s="776"/>
      <c r="L5469" s="776"/>
      <c r="M5469" s="776"/>
      <c r="N5469" s="776"/>
      <c r="O5469" s="776"/>
      <c r="P5469" s="776"/>
      <c r="Q5469" s="776"/>
      <c r="R5469" s="776"/>
      <c r="S5469" s="776"/>
      <c r="T5469" s="776"/>
      <c r="U5469" s="776"/>
      <c r="V5469" s="46"/>
      <c r="W5469" s="46"/>
      <c r="X5469" s="775"/>
      <c r="Y5469" s="775"/>
      <c r="Z5469" s="775"/>
      <c r="AA5469" s="775"/>
      <c r="AB5469" s="775"/>
    </row>
    <row r="5470" spans="1:28" s="43" customFormat="1" x14ac:dyDescent="0.2">
      <c r="A5470" s="776"/>
      <c r="B5470" s="780"/>
      <c r="D5470" s="779"/>
      <c r="E5470" s="779"/>
      <c r="F5470" s="778"/>
      <c r="G5470" s="777"/>
      <c r="H5470" s="776"/>
      <c r="I5470" s="776"/>
      <c r="J5470" s="776"/>
      <c r="K5470" s="776"/>
      <c r="L5470" s="776"/>
      <c r="M5470" s="776"/>
      <c r="N5470" s="776"/>
      <c r="O5470" s="776"/>
      <c r="P5470" s="776"/>
      <c r="Q5470" s="776"/>
      <c r="R5470" s="776"/>
      <c r="S5470" s="776"/>
      <c r="T5470" s="776"/>
      <c r="U5470" s="776"/>
      <c r="V5470" s="46"/>
      <c r="W5470" s="46"/>
      <c r="X5470" s="775"/>
      <c r="Y5470" s="775"/>
      <c r="Z5470" s="775"/>
      <c r="AA5470" s="775"/>
      <c r="AB5470" s="775"/>
    </row>
    <row r="5471" spans="1:28" s="43" customFormat="1" x14ac:dyDescent="0.2">
      <c r="A5471" s="776"/>
      <c r="B5471" s="780"/>
      <c r="D5471" s="779"/>
      <c r="E5471" s="779"/>
      <c r="F5471" s="778"/>
      <c r="G5471" s="777"/>
      <c r="H5471" s="776"/>
      <c r="I5471" s="776"/>
      <c r="J5471" s="776"/>
      <c r="K5471" s="776"/>
      <c r="L5471" s="776"/>
      <c r="M5471" s="776"/>
      <c r="N5471" s="776"/>
      <c r="O5471" s="776"/>
      <c r="P5471" s="776"/>
      <c r="Q5471" s="776"/>
      <c r="R5471" s="776"/>
      <c r="S5471" s="776"/>
      <c r="T5471" s="776"/>
      <c r="U5471" s="776"/>
      <c r="V5471" s="46"/>
      <c r="W5471" s="46"/>
      <c r="X5471" s="775"/>
      <c r="Y5471" s="775"/>
      <c r="Z5471" s="775"/>
      <c r="AA5471" s="775"/>
      <c r="AB5471" s="775"/>
    </row>
    <row r="5472" spans="1:28" s="43" customFormat="1" x14ac:dyDescent="0.2">
      <c r="A5472" s="776"/>
      <c r="B5472" s="780"/>
      <c r="D5472" s="779"/>
      <c r="E5472" s="779"/>
      <c r="F5472" s="778"/>
      <c r="G5472" s="777"/>
      <c r="H5472" s="776"/>
      <c r="I5472" s="776"/>
      <c r="J5472" s="776"/>
      <c r="K5472" s="776"/>
      <c r="L5472" s="776"/>
      <c r="M5472" s="776"/>
      <c r="N5472" s="776"/>
      <c r="O5472" s="776"/>
      <c r="P5472" s="776"/>
      <c r="Q5472" s="776"/>
      <c r="R5472" s="776"/>
      <c r="S5472" s="776"/>
      <c r="T5472" s="776"/>
      <c r="U5472" s="776"/>
      <c r="V5472" s="46"/>
      <c r="W5472" s="46"/>
      <c r="X5472" s="775"/>
      <c r="Y5472" s="775"/>
      <c r="Z5472" s="775"/>
      <c r="AA5472" s="775"/>
      <c r="AB5472" s="775"/>
    </row>
    <row r="5473" spans="1:28" s="43" customFormat="1" x14ac:dyDescent="0.2">
      <c r="A5473" s="776"/>
      <c r="B5473" s="780"/>
      <c r="D5473" s="779"/>
      <c r="E5473" s="779"/>
      <c r="F5473" s="778"/>
      <c r="G5473" s="777"/>
      <c r="H5473" s="776"/>
      <c r="I5473" s="776"/>
      <c r="J5473" s="776"/>
      <c r="K5473" s="776"/>
      <c r="L5473" s="776"/>
      <c r="M5473" s="776"/>
      <c r="N5473" s="776"/>
      <c r="O5473" s="776"/>
      <c r="P5473" s="776"/>
      <c r="Q5473" s="776"/>
      <c r="R5473" s="776"/>
      <c r="S5473" s="776"/>
      <c r="T5473" s="776"/>
      <c r="U5473" s="776"/>
      <c r="V5473" s="46"/>
      <c r="W5473" s="46"/>
      <c r="X5473" s="775"/>
      <c r="Y5473" s="775"/>
      <c r="Z5473" s="775"/>
      <c r="AA5473" s="775"/>
      <c r="AB5473" s="775"/>
    </row>
    <row r="5474" spans="1:28" s="43" customFormat="1" x14ac:dyDescent="0.2">
      <c r="A5474" s="776"/>
      <c r="B5474" s="780"/>
      <c r="D5474" s="779"/>
      <c r="E5474" s="779"/>
      <c r="F5474" s="778"/>
      <c r="G5474" s="777"/>
      <c r="H5474" s="776"/>
      <c r="I5474" s="776"/>
      <c r="J5474" s="776"/>
      <c r="K5474" s="776"/>
      <c r="L5474" s="776"/>
      <c r="M5474" s="776"/>
      <c r="N5474" s="776"/>
      <c r="O5474" s="776"/>
      <c r="P5474" s="776"/>
      <c r="Q5474" s="776"/>
      <c r="R5474" s="776"/>
      <c r="S5474" s="776"/>
      <c r="T5474" s="776"/>
      <c r="U5474" s="776"/>
      <c r="V5474" s="46"/>
      <c r="W5474" s="46"/>
      <c r="X5474" s="775"/>
      <c r="Y5474" s="775"/>
      <c r="Z5474" s="775"/>
      <c r="AA5474" s="775"/>
      <c r="AB5474" s="775"/>
    </row>
    <row r="5475" spans="1:28" s="43" customFormat="1" x14ac:dyDescent="0.2">
      <c r="A5475" s="776"/>
      <c r="B5475" s="780"/>
      <c r="D5475" s="779"/>
      <c r="E5475" s="779"/>
      <c r="F5475" s="778"/>
      <c r="G5475" s="777"/>
      <c r="H5475" s="776"/>
      <c r="I5475" s="776"/>
      <c r="J5475" s="776"/>
      <c r="K5475" s="776"/>
      <c r="L5475" s="776"/>
      <c r="M5475" s="776"/>
      <c r="N5475" s="776"/>
      <c r="O5475" s="776"/>
      <c r="P5475" s="776"/>
      <c r="Q5475" s="776"/>
      <c r="R5475" s="776"/>
      <c r="S5475" s="776"/>
      <c r="T5475" s="776"/>
      <c r="U5475" s="776"/>
      <c r="V5475" s="46"/>
      <c r="W5475" s="46"/>
      <c r="X5475" s="775"/>
      <c r="Y5475" s="775"/>
      <c r="Z5475" s="775"/>
      <c r="AA5475" s="775"/>
      <c r="AB5475" s="775"/>
    </row>
    <row r="5476" spans="1:28" s="43" customFormat="1" x14ac:dyDescent="0.2">
      <c r="A5476" s="776"/>
      <c r="B5476" s="780"/>
      <c r="D5476" s="779"/>
      <c r="E5476" s="779"/>
      <c r="F5476" s="778"/>
      <c r="G5476" s="777"/>
      <c r="H5476" s="776"/>
      <c r="I5476" s="776"/>
      <c r="J5476" s="776"/>
      <c r="K5476" s="776"/>
      <c r="L5476" s="776"/>
      <c r="M5476" s="776"/>
      <c r="N5476" s="776"/>
      <c r="O5476" s="776"/>
      <c r="P5476" s="776"/>
      <c r="Q5476" s="776"/>
      <c r="R5476" s="776"/>
      <c r="S5476" s="776"/>
      <c r="T5476" s="776"/>
      <c r="U5476" s="776"/>
      <c r="V5476" s="46"/>
      <c r="W5476" s="46"/>
      <c r="X5476" s="775"/>
      <c r="Y5476" s="775"/>
      <c r="Z5476" s="775"/>
      <c r="AA5476" s="775"/>
      <c r="AB5476" s="775"/>
    </row>
    <row r="5477" spans="1:28" s="43" customFormat="1" x14ac:dyDescent="0.2">
      <c r="A5477" s="776"/>
      <c r="B5477" s="780"/>
      <c r="D5477" s="779"/>
      <c r="E5477" s="779"/>
      <c r="F5477" s="778"/>
      <c r="G5477" s="777"/>
      <c r="H5477" s="776"/>
      <c r="I5477" s="776"/>
      <c r="J5477" s="776"/>
      <c r="K5477" s="776"/>
      <c r="L5477" s="776"/>
      <c r="M5477" s="776"/>
      <c r="N5477" s="776"/>
      <c r="O5477" s="776"/>
      <c r="P5477" s="776"/>
      <c r="Q5477" s="776"/>
      <c r="R5477" s="776"/>
      <c r="S5477" s="776"/>
      <c r="T5477" s="776"/>
      <c r="U5477" s="776"/>
      <c r="V5477" s="46"/>
      <c r="W5477" s="46"/>
      <c r="X5477" s="775"/>
      <c r="Y5477" s="775"/>
      <c r="Z5477" s="775"/>
      <c r="AA5477" s="775"/>
      <c r="AB5477" s="775"/>
    </row>
    <row r="5478" spans="1:28" s="43" customFormat="1" x14ac:dyDescent="0.2">
      <c r="A5478" s="776"/>
      <c r="B5478" s="780"/>
      <c r="D5478" s="779"/>
      <c r="E5478" s="779"/>
      <c r="F5478" s="778"/>
      <c r="G5478" s="777"/>
      <c r="H5478" s="776"/>
      <c r="I5478" s="776"/>
      <c r="J5478" s="776"/>
      <c r="K5478" s="776"/>
      <c r="L5478" s="776"/>
      <c r="M5478" s="776"/>
      <c r="N5478" s="776"/>
      <c r="O5478" s="776"/>
      <c r="P5478" s="776"/>
      <c r="Q5478" s="776"/>
      <c r="R5478" s="776"/>
      <c r="S5478" s="776"/>
      <c r="T5478" s="776"/>
      <c r="U5478" s="776"/>
      <c r="V5478" s="46"/>
      <c r="W5478" s="46"/>
      <c r="X5478" s="775"/>
      <c r="Y5478" s="775"/>
      <c r="Z5478" s="775"/>
      <c r="AA5478" s="775"/>
      <c r="AB5478" s="775"/>
    </row>
    <row r="5479" spans="1:28" s="43" customFormat="1" x14ac:dyDescent="0.2">
      <c r="A5479" s="776"/>
      <c r="B5479" s="780"/>
      <c r="D5479" s="779"/>
      <c r="E5479" s="779"/>
      <c r="F5479" s="778"/>
      <c r="G5479" s="777"/>
      <c r="H5479" s="776"/>
      <c r="I5479" s="776"/>
      <c r="J5479" s="776"/>
      <c r="K5479" s="776"/>
      <c r="L5479" s="776"/>
      <c r="M5479" s="776"/>
      <c r="N5479" s="776"/>
      <c r="O5479" s="776"/>
      <c r="P5479" s="776"/>
      <c r="Q5479" s="776"/>
      <c r="R5479" s="776"/>
      <c r="S5479" s="776"/>
      <c r="T5479" s="776"/>
      <c r="U5479" s="776"/>
      <c r="V5479" s="46"/>
      <c r="W5479" s="46"/>
      <c r="X5479" s="775"/>
      <c r="Y5479" s="775"/>
      <c r="Z5479" s="775"/>
      <c r="AA5479" s="775"/>
      <c r="AB5479" s="775"/>
    </row>
    <row r="5480" spans="1:28" s="43" customFormat="1" x14ac:dyDescent="0.2">
      <c r="A5480" s="776"/>
      <c r="B5480" s="780"/>
      <c r="D5480" s="779"/>
      <c r="E5480" s="779"/>
      <c r="F5480" s="778"/>
      <c r="G5480" s="777"/>
      <c r="H5480" s="776"/>
      <c r="I5480" s="776"/>
      <c r="J5480" s="776"/>
      <c r="K5480" s="776"/>
      <c r="L5480" s="776"/>
      <c r="M5480" s="776"/>
      <c r="N5480" s="776"/>
      <c r="O5480" s="776"/>
      <c r="P5480" s="776"/>
      <c r="Q5480" s="776"/>
      <c r="R5480" s="776"/>
      <c r="S5480" s="776"/>
      <c r="T5480" s="776"/>
      <c r="U5480" s="776"/>
      <c r="V5480" s="46"/>
      <c r="W5480" s="46"/>
      <c r="X5480" s="775"/>
      <c r="Y5480" s="775"/>
      <c r="Z5480" s="775"/>
      <c r="AA5480" s="775"/>
      <c r="AB5480" s="775"/>
    </row>
    <row r="5481" spans="1:28" s="43" customFormat="1" x14ac:dyDescent="0.2">
      <c r="A5481" s="776"/>
      <c r="B5481" s="780"/>
      <c r="D5481" s="779"/>
      <c r="E5481" s="779"/>
      <c r="F5481" s="778"/>
      <c r="G5481" s="777"/>
      <c r="H5481" s="776"/>
      <c r="I5481" s="776"/>
      <c r="J5481" s="776"/>
      <c r="K5481" s="776"/>
      <c r="L5481" s="776"/>
      <c r="M5481" s="776"/>
      <c r="N5481" s="776"/>
      <c r="O5481" s="776"/>
      <c r="P5481" s="776"/>
      <c r="Q5481" s="776"/>
      <c r="R5481" s="776"/>
      <c r="S5481" s="776"/>
      <c r="T5481" s="776"/>
      <c r="U5481" s="776"/>
      <c r="V5481" s="46"/>
      <c r="W5481" s="46"/>
      <c r="X5481" s="775"/>
      <c r="Y5481" s="775"/>
      <c r="Z5481" s="775"/>
      <c r="AA5481" s="775"/>
      <c r="AB5481" s="775"/>
    </row>
    <row r="5482" spans="1:28" s="43" customFormat="1" x14ac:dyDescent="0.2">
      <c r="A5482" s="776"/>
      <c r="B5482" s="780"/>
      <c r="D5482" s="779"/>
      <c r="E5482" s="779"/>
      <c r="F5482" s="778"/>
      <c r="G5482" s="777"/>
      <c r="H5482" s="776"/>
      <c r="I5482" s="776"/>
      <c r="J5482" s="776"/>
      <c r="K5482" s="776"/>
      <c r="L5482" s="776"/>
      <c r="M5482" s="776"/>
      <c r="N5482" s="776"/>
      <c r="O5482" s="776"/>
      <c r="P5482" s="776"/>
      <c r="Q5482" s="776"/>
      <c r="R5482" s="776"/>
      <c r="S5482" s="776"/>
      <c r="T5482" s="776"/>
      <c r="U5482" s="776"/>
      <c r="V5482" s="46"/>
      <c r="W5482" s="46"/>
      <c r="X5482" s="775"/>
      <c r="Y5482" s="775"/>
      <c r="Z5482" s="775"/>
      <c r="AA5482" s="775"/>
      <c r="AB5482" s="775"/>
    </row>
    <row r="5483" spans="1:28" s="43" customFormat="1" x14ac:dyDescent="0.2">
      <c r="A5483" s="776"/>
      <c r="B5483" s="780"/>
      <c r="D5483" s="779"/>
      <c r="E5483" s="779"/>
      <c r="F5483" s="778"/>
      <c r="G5483" s="777"/>
      <c r="H5483" s="776"/>
      <c r="I5483" s="776"/>
      <c r="J5483" s="776"/>
      <c r="K5483" s="776"/>
      <c r="L5483" s="776"/>
      <c r="M5483" s="776"/>
      <c r="N5483" s="776"/>
      <c r="O5483" s="776"/>
      <c r="P5483" s="776"/>
      <c r="Q5483" s="776"/>
      <c r="R5483" s="776"/>
      <c r="S5483" s="776"/>
      <c r="T5483" s="776"/>
      <c r="U5483" s="776"/>
      <c r="V5483" s="46"/>
      <c r="W5483" s="46"/>
      <c r="X5483" s="775"/>
      <c r="Y5483" s="775"/>
      <c r="Z5483" s="775"/>
      <c r="AA5483" s="775"/>
      <c r="AB5483" s="775"/>
    </row>
    <row r="5484" spans="1:28" s="43" customFormat="1" x14ac:dyDescent="0.2">
      <c r="A5484" s="776"/>
      <c r="B5484" s="780"/>
      <c r="D5484" s="779"/>
      <c r="E5484" s="779"/>
      <c r="F5484" s="778"/>
      <c r="G5484" s="777"/>
      <c r="H5484" s="776"/>
      <c r="I5484" s="776"/>
      <c r="J5484" s="776"/>
      <c r="K5484" s="776"/>
      <c r="L5484" s="776"/>
      <c r="M5484" s="776"/>
      <c r="N5484" s="776"/>
      <c r="O5484" s="776"/>
      <c r="P5484" s="776"/>
      <c r="Q5484" s="776"/>
      <c r="R5484" s="776"/>
      <c r="S5484" s="776"/>
      <c r="T5484" s="776"/>
      <c r="U5484" s="776"/>
      <c r="V5484" s="46"/>
      <c r="W5484" s="46"/>
      <c r="X5484" s="775"/>
      <c r="Y5484" s="775"/>
      <c r="Z5484" s="775"/>
      <c r="AA5484" s="775"/>
      <c r="AB5484" s="775"/>
    </row>
    <row r="5485" spans="1:28" s="43" customFormat="1" x14ac:dyDescent="0.2">
      <c r="A5485" s="776"/>
      <c r="B5485" s="780"/>
      <c r="D5485" s="779"/>
      <c r="E5485" s="779"/>
      <c r="F5485" s="778"/>
      <c r="G5485" s="777"/>
      <c r="H5485" s="776"/>
      <c r="I5485" s="776"/>
      <c r="J5485" s="776"/>
      <c r="K5485" s="776"/>
      <c r="L5485" s="776"/>
      <c r="M5485" s="776"/>
      <c r="N5485" s="776"/>
      <c r="O5485" s="776"/>
      <c r="P5485" s="776"/>
      <c r="Q5485" s="776"/>
      <c r="R5485" s="776"/>
      <c r="S5485" s="776"/>
      <c r="T5485" s="776"/>
      <c r="U5485" s="776"/>
      <c r="V5485" s="46"/>
      <c r="W5485" s="46"/>
      <c r="X5485" s="775"/>
      <c r="Y5485" s="775"/>
      <c r="Z5485" s="775"/>
      <c r="AA5485" s="775"/>
      <c r="AB5485" s="775"/>
    </row>
    <row r="5486" spans="1:28" s="43" customFormat="1" x14ac:dyDescent="0.2">
      <c r="A5486" s="776"/>
      <c r="B5486" s="780"/>
      <c r="D5486" s="779"/>
      <c r="E5486" s="779"/>
      <c r="F5486" s="778"/>
      <c r="G5486" s="777"/>
      <c r="H5486" s="776"/>
      <c r="I5486" s="776"/>
      <c r="J5486" s="776"/>
      <c r="K5486" s="776"/>
      <c r="L5486" s="776"/>
      <c r="M5486" s="776"/>
      <c r="N5486" s="776"/>
      <c r="O5486" s="776"/>
      <c r="P5486" s="776"/>
      <c r="Q5486" s="776"/>
      <c r="R5486" s="776"/>
      <c r="S5486" s="776"/>
      <c r="T5486" s="776"/>
      <c r="U5486" s="776"/>
      <c r="V5486" s="46"/>
      <c r="W5486" s="46"/>
      <c r="X5486" s="775"/>
      <c r="Y5486" s="775"/>
      <c r="Z5486" s="775"/>
      <c r="AA5486" s="775"/>
      <c r="AB5486" s="775"/>
    </row>
    <row r="5487" spans="1:28" s="43" customFormat="1" x14ac:dyDescent="0.2">
      <c r="A5487" s="776"/>
      <c r="B5487" s="780"/>
      <c r="D5487" s="779"/>
      <c r="E5487" s="779"/>
      <c r="F5487" s="778"/>
      <c r="G5487" s="777"/>
      <c r="H5487" s="776"/>
      <c r="I5487" s="776"/>
      <c r="J5487" s="776"/>
      <c r="K5487" s="776"/>
      <c r="L5487" s="776"/>
      <c r="M5487" s="776"/>
      <c r="N5487" s="776"/>
      <c r="O5487" s="776"/>
      <c r="P5487" s="776"/>
      <c r="Q5487" s="776"/>
      <c r="R5487" s="776"/>
      <c r="S5487" s="776"/>
      <c r="T5487" s="776"/>
      <c r="U5487" s="776"/>
      <c r="V5487" s="46"/>
      <c r="W5487" s="46"/>
      <c r="X5487" s="775"/>
      <c r="Y5487" s="775"/>
      <c r="Z5487" s="775"/>
      <c r="AA5487" s="775"/>
      <c r="AB5487" s="775"/>
    </row>
    <row r="5488" spans="1:28" s="43" customFormat="1" x14ac:dyDescent="0.2">
      <c r="A5488" s="776"/>
      <c r="B5488" s="780"/>
      <c r="D5488" s="779"/>
      <c r="E5488" s="779"/>
      <c r="F5488" s="778"/>
      <c r="G5488" s="777"/>
      <c r="H5488" s="776"/>
      <c r="I5488" s="776"/>
      <c r="J5488" s="776"/>
      <c r="K5488" s="776"/>
      <c r="L5488" s="776"/>
      <c r="M5488" s="776"/>
      <c r="N5488" s="776"/>
      <c r="O5488" s="776"/>
      <c r="P5488" s="776"/>
      <c r="Q5488" s="776"/>
      <c r="R5488" s="776"/>
      <c r="S5488" s="776"/>
      <c r="T5488" s="776"/>
      <c r="U5488" s="776"/>
      <c r="V5488" s="46"/>
      <c r="W5488" s="46"/>
      <c r="X5488" s="775"/>
      <c r="Y5488" s="775"/>
      <c r="Z5488" s="775"/>
      <c r="AA5488" s="775"/>
      <c r="AB5488" s="775"/>
    </row>
    <row r="5489" spans="1:28" s="43" customFormat="1" x14ac:dyDescent="0.2">
      <c r="A5489" s="776"/>
      <c r="B5489" s="780"/>
      <c r="D5489" s="779"/>
      <c r="E5489" s="779"/>
      <c r="F5489" s="778"/>
      <c r="G5489" s="777"/>
      <c r="H5489" s="776"/>
      <c r="I5489" s="776"/>
      <c r="J5489" s="776"/>
      <c r="K5489" s="776"/>
      <c r="L5489" s="776"/>
      <c r="M5489" s="776"/>
      <c r="N5489" s="776"/>
      <c r="O5489" s="776"/>
      <c r="P5489" s="776"/>
      <c r="Q5489" s="776"/>
      <c r="R5489" s="776"/>
      <c r="S5489" s="776"/>
      <c r="T5489" s="776"/>
      <c r="U5489" s="776"/>
      <c r="V5489" s="46"/>
      <c r="W5489" s="46"/>
      <c r="X5489" s="775"/>
      <c r="Y5489" s="775"/>
      <c r="Z5489" s="775"/>
      <c r="AA5489" s="775"/>
      <c r="AB5489" s="775"/>
    </row>
    <row r="5490" spans="1:28" s="43" customFormat="1" x14ac:dyDescent="0.2">
      <c r="A5490" s="776"/>
      <c r="B5490" s="780"/>
      <c r="D5490" s="779"/>
      <c r="E5490" s="779"/>
      <c r="F5490" s="778"/>
      <c r="G5490" s="777"/>
      <c r="H5490" s="776"/>
      <c r="I5490" s="776"/>
      <c r="J5490" s="776"/>
      <c r="K5490" s="776"/>
      <c r="L5490" s="776"/>
      <c r="M5490" s="776"/>
      <c r="N5490" s="776"/>
      <c r="O5490" s="776"/>
      <c r="P5490" s="776"/>
      <c r="Q5490" s="776"/>
      <c r="R5490" s="776"/>
      <c r="S5490" s="776"/>
      <c r="T5490" s="776"/>
      <c r="U5490" s="776"/>
      <c r="V5490" s="46"/>
      <c r="W5490" s="46"/>
      <c r="X5490" s="775"/>
      <c r="Y5490" s="775"/>
      <c r="Z5490" s="775"/>
      <c r="AA5490" s="775"/>
      <c r="AB5490" s="775"/>
    </row>
    <row r="5491" spans="1:28" s="43" customFormat="1" x14ac:dyDescent="0.2">
      <c r="A5491" s="776"/>
      <c r="B5491" s="780"/>
      <c r="D5491" s="779"/>
      <c r="E5491" s="779"/>
      <c r="F5491" s="778"/>
      <c r="G5491" s="777"/>
      <c r="H5491" s="776"/>
      <c r="I5491" s="776"/>
      <c r="J5491" s="776"/>
      <c r="K5491" s="776"/>
      <c r="L5491" s="776"/>
      <c r="M5491" s="776"/>
      <c r="N5491" s="776"/>
      <c r="O5491" s="776"/>
      <c r="P5491" s="776"/>
      <c r="Q5491" s="776"/>
      <c r="R5491" s="776"/>
      <c r="S5491" s="776"/>
      <c r="T5491" s="776"/>
      <c r="U5491" s="776"/>
      <c r="V5491" s="46"/>
      <c r="W5491" s="46"/>
      <c r="X5491" s="775"/>
      <c r="Y5491" s="775"/>
      <c r="Z5491" s="775"/>
      <c r="AA5491" s="775"/>
      <c r="AB5491" s="775"/>
    </row>
    <row r="5492" spans="1:28" s="43" customFormat="1" x14ac:dyDescent="0.2">
      <c r="A5492" s="776"/>
      <c r="B5492" s="780"/>
      <c r="D5492" s="779"/>
      <c r="E5492" s="779"/>
      <c r="F5492" s="778"/>
      <c r="G5492" s="777"/>
      <c r="H5492" s="776"/>
      <c r="I5492" s="776"/>
      <c r="J5492" s="776"/>
      <c r="K5492" s="776"/>
      <c r="L5492" s="776"/>
      <c r="M5492" s="776"/>
      <c r="N5492" s="776"/>
      <c r="O5492" s="776"/>
      <c r="P5492" s="776"/>
      <c r="Q5492" s="776"/>
      <c r="R5492" s="776"/>
      <c r="S5492" s="776"/>
      <c r="T5492" s="776"/>
      <c r="U5492" s="776"/>
      <c r="V5492" s="46"/>
      <c r="W5492" s="46"/>
      <c r="X5492" s="775"/>
      <c r="Y5492" s="775"/>
      <c r="Z5492" s="775"/>
      <c r="AA5492" s="775"/>
      <c r="AB5492" s="775"/>
    </row>
    <row r="5493" spans="1:28" s="43" customFormat="1" x14ac:dyDescent="0.2">
      <c r="A5493" s="776"/>
      <c r="B5493" s="780"/>
      <c r="D5493" s="779"/>
      <c r="E5493" s="779"/>
      <c r="F5493" s="778"/>
      <c r="G5493" s="777"/>
      <c r="H5493" s="776"/>
      <c r="I5493" s="776"/>
      <c r="J5493" s="776"/>
      <c r="K5493" s="776"/>
      <c r="L5493" s="776"/>
      <c r="M5493" s="776"/>
      <c r="N5493" s="776"/>
      <c r="O5493" s="776"/>
      <c r="P5493" s="776"/>
      <c r="Q5493" s="776"/>
      <c r="R5493" s="776"/>
      <c r="S5493" s="776"/>
      <c r="T5493" s="776"/>
      <c r="U5493" s="776"/>
      <c r="V5493" s="46"/>
      <c r="W5493" s="46"/>
      <c r="X5493" s="775"/>
      <c r="Y5493" s="775"/>
      <c r="Z5493" s="775"/>
      <c r="AA5493" s="775"/>
      <c r="AB5493" s="775"/>
    </row>
    <row r="5494" spans="1:28" s="43" customFormat="1" x14ac:dyDescent="0.2">
      <c r="A5494" s="776"/>
      <c r="B5494" s="780"/>
      <c r="D5494" s="779"/>
      <c r="E5494" s="779"/>
      <c r="F5494" s="778"/>
      <c r="G5494" s="777"/>
      <c r="H5494" s="776"/>
      <c r="I5494" s="776"/>
      <c r="J5494" s="776"/>
      <c r="K5494" s="776"/>
      <c r="L5494" s="776"/>
      <c r="M5494" s="776"/>
      <c r="N5494" s="776"/>
      <c r="O5494" s="776"/>
      <c r="P5494" s="776"/>
      <c r="Q5494" s="776"/>
      <c r="R5494" s="776"/>
      <c r="S5494" s="776"/>
      <c r="T5494" s="776"/>
      <c r="U5494" s="776"/>
      <c r="V5494" s="46"/>
      <c r="W5494" s="46"/>
      <c r="X5494" s="775"/>
      <c r="Y5494" s="775"/>
      <c r="Z5494" s="775"/>
      <c r="AA5494" s="775"/>
      <c r="AB5494" s="775"/>
    </row>
    <row r="5495" spans="1:28" s="43" customFormat="1" x14ac:dyDescent="0.2">
      <c r="A5495" s="776"/>
      <c r="B5495" s="780"/>
      <c r="D5495" s="779"/>
      <c r="E5495" s="779"/>
      <c r="F5495" s="778"/>
      <c r="G5495" s="777"/>
      <c r="H5495" s="776"/>
      <c r="I5495" s="776"/>
      <c r="J5495" s="776"/>
      <c r="K5495" s="776"/>
      <c r="L5495" s="776"/>
      <c r="M5495" s="776"/>
      <c r="N5495" s="776"/>
      <c r="O5495" s="776"/>
      <c r="P5495" s="776"/>
      <c r="Q5495" s="776"/>
      <c r="R5495" s="776"/>
      <c r="S5495" s="776"/>
      <c r="T5495" s="776"/>
      <c r="U5495" s="776"/>
      <c r="V5495" s="46"/>
      <c r="W5495" s="46"/>
      <c r="X5495" s="775"/>
      <c r="Y5495" s="775"/>
      <c r="Z5495" s="775"/>
      <c r="AA5495" s="775"/>
      <c r="AB5495" s="775"/>
    </row>
    <row r="5496" spans="1:28" s="43" customFormat="1" x14ac:dyDescent="0.2">
      <c r="A5496" s="776"/>
      <c r="B5496" s="780"/>
      <c r="D5496" s="779"/>
      <c r="E5496" s="779"/>
      <c r="F5496" s="778"/>
      <c r="G5496" s="777"/>
      <c r="H5496" s="776"/>
      <c r="I5496" s="776"/>
      <c r="J5496" s="776"/>
      <c r="K5496" s="776"/>
      <c r="L5496" s="776"/>
      <c r="M5496" s="776"/>
      <c r="N5496" s="776"/>
      <c r="O5496" s="776"/>
      <c r="P5496" s="776"/>
      <c r="Q5496" s="776"/>
      <c r="R5496" s="776"/>
      <c r="S5496" s="776"/>
      <c r="T5496" s="776"/>
      <c r="U5496" s="776"/>
      <c r="V5496" s="46"/>
      <c r="W5496" s="46"/>
      <c r="X5496" s="775"/>
      <c r="Y5496" s="775"/>
      <c r="Z5496" s="775"/>
      <c r="AA5496" s="775"/>
      <c r="AB5496" s="775"/>
    </row>
    <row r="5497" spans="1:28" s="43" customFormat="1" x14ac:dyDescent="0.2">
      <c r="A5497" s="776"/>
      <c r="B5497" s="780"/>
      <c r="D5497" s="779"/>
      <c r="E5497" s="779"/>
      <c r="F5497" s="778"/>
      <c r="G5497" s="777"/>
      <c r="H5497" s="776"/>
      <c r="I5497" s="776"/>
      <c r="J5497" s="776"/>
      <c r="K5497" s="776"/>
      <c r="L5497" s="776"/>
      <c r="M5497" s="776"/>
      <c r="N5497" s="776"/>
      <c r="O5497" s="776"/>
      <c r="P5497" s="776"/>
      <c r="Q5497" s="776"/>
      <c r="R5497" s="776"/>
      <c r="S5497" s="776"/>
      <c r="T5497" s="776"/>
      <c r="U5497" s="776"/>
      <c r="V5497" s="46"/>
      <c r="W5497" s="46"/>
      <c r="X5497" s="775"/>
      <c r="Y5497" s="775"/>
      <c r="Z5497" s="775"/>
      <c r="AA5497" s="775"/>
      <c r="AB5497" s="775"/>
    </row>
    <row r="5498" spans="1:28" s="43" customFormat="1" x14ac:dyDescent="0.2">
      <c r="A5498" s="776"/>
      <c r="B5498" s="780"/>
      <c r="D5498" s="779"/>
      <c r="E5498" s="779"/>
      <c r="F5498" s="778"/>
      <c r="G5498" s="777"/>
      <c r="H5498" s="776"/>
      <c r="I5498" s="776"/>
      <c r="J5498" s="776"/>
      <c r="K5498" s="776"/>
      <c r="L5498" s="776"/>
      <c r="M5498" s="776"/>
      <c r="N5498" s="776"/>
      <c r="O5498" s="776"/>
      <c r="P5498" s="776"/>
      <c r="Q5498" s="776"/>
      <c r="R5498" s="776"/>
      <c r="S5498" s="776"/>
      <c r="T5498" s="776"/>
      <c r="U5498" s="776"/>
      <c r="V5498" s="46"/>
      <c r="W5498" s="46"/>
      <c r="X5498" s="775"/>
      <c r="Y5498" s="775"/>
      <c r="Z5498" s="775"/>
      <c r="AA5498" s="775"/>
      <c r="AB5498" s="775"/>
    </row>
    <row r="5499" spans="1:28" s="43" customFormat="1" x14ac:dyDescent="0.2">
      <c r="A5499" s="776"/>
      <c r="B5499" s="780"/>
      <c r="D5499" s="779"/>
      <c r="E5499" s="779"/>
      <c r="F5499" s="778"/>
      <c r="G5499" s="777"/>
      <c r="H5499" s="776"/>
      <c r="I5499" s="776"/>
      <c r="J5499" s="776"/>
      <c r="K5499" s="776"/>
      <c r="L5499" s="776"/>
      <c r="M5499" s="776"/>
      <c r="N5499" s="776"/>
      <c r="O5499" s="776"/>
      <c r="P5499" s="776"/>
      <c r="Q5499" s="776"/>
      <c r="R5499" s="776"/>
      <c r="S5499" s="776"/>
      <c r="T5499" s="776"/>
      <c r="U5499" s="776"/>
      <c r="V5499" s="46"/>
      <c r="W5499" s="46"/>
      <c r="X5499" s="775"/>
      <c r="Y5499" s="775"/>
      <c r="Z5499" s="775"/>
      <c r="AA5499" s="775"/>
      <c r="AB5499" s="775"/>
    </row>
    <row r="5500" spans="1:28" s="43" customFormat="1" x14ac:dyDescent="0.2">
      <c r="A5500" s="776"/>
      <c r="B5500" s="780"/>
      <c r="D5500" s="779"/>
      <c r="E5500" s="779"/>
      <c r="F5500" s="778"/>
      <c r="G5500" s="777"/>
      <c r="H5500" s="776"/>
      <c r="I5500" s="776"/>
      <c r="J5500" s="776"/>
      <c r="K5500" s="776"/>
      <c r="L5500" s="776"/>
      <c r="M5500" s="776"/>
      <c r="N5500" s="776"/>
      <c r="O5500" s="776"/>
      <c r="P5500" s="776"/>
      <c r="Q5500" s="776"/>
      <c r="R5500" s="776"/>
      <c r="S5500" s="776"/>
      <c r="T5500" s="776"/>
      <c r="U5500" s="776"/>
      <c r="V5500" s="46"/>
      <c r="W5500" s="46"/>
      <c r="X5500" s="775"/>
      <c r="Y5500" s="775"/>
      <c r="Z5500" s="775"/>
      <c r="AA5500" s="775"/>
      <c r="AB5500" s="775"/>
    </row>
    <row r="5501" spans="1:28" s="43" customFormat="1" x14ac:dyDescent="0.2">
      <c r="A5501" s="776"/>
      <c r="B5501" s="780"/>
      <c r="D5501" s="779"/>
      <c r="E5501" s="779"/>
      <c r="F5501" s="778"/>
      <c r="G5501" s="777"/>
      <c r="H5501" s="776"/>
      <c r="I5501" s="776"/>
      <c r="J5501" s="776"/>
      <c r="K5501" s="776"/>
      <c r="L5501" s="776"/>
      <c r="M5501" s="776"/>
      <c r="N5501" s="776"/>
      <c r="O5501" s="776"/>
      <c r="P5501" s="776"/>
      <c r="Q5501" s="776"/>
      <c r="R5501" s="776"/>
      <c r="S5501" s="776"/>
      <c r="T5501" s="776"/>
      <c r="U5501" s="776"/>
      <c r="V5501" s="46"/>
      <c r="W5501" s="46"/>
      <c r="X5501" s="775"/>
      <c r="Y5501" s="775"/>
      <c r="Z5501" s="775"/>
      <c r="AA5501" s="775"/>
      <c r="AB5501" s="775"/>
    </row>
    <row r="5502" spans="1:28" s="43" customFormat="1" x14ac:dyDescent="0.2">
      <c r="A5502" s="776"/>
      <c r="B5502" s="780"/>
      <c r="D5502" s="779"/>
      <c r="E5502" s="779"/>
      <c r="F5502" s="778"/>
      <c r="G5502" s="777"/>
      <c r="H5502" s="776"/>
      <c r="I5502" s="776"/>
      <c r="J5502" s="776"/>
      <c r="K5502" s="776"/>
      <c r="L5502" s="776"/>
      <c r="M5502" s="776"/>
      <c r="N5502" s="776"/>
      <c r="O5502" s="776"/>
      <c r="P5502" s="776"/>
      <c r="Q5502" s="776"/>
      <c r="R5502" s="776"/>
      <c r="S5502" s="776"/>
      <c r="T5502" s="776"/>
      <c r="U5502" s="776"/>
      <c r="V5502" s="46"/>
      <c r="W5502" s="46"/>
      <c r="X5502" s="775"/>
      <c r="Y5502" s="775"/>
      <c r="Z5502" s="775"/>
      <c r="AA5502" s="775"/>
      <c r="AB5502" s="775"/>
    </row>
    <row r="5503" spans="1:28" s="43" customFormat="1" x14ac:dyDescent="0.2">
      <c r="A5503" s="776"/>
      <c r="B5503" s="780"/>
      <c r="D5503" s="779"/>
      <c r="E5503" s="779"/>
      <c r="F5503" s="778"/>
      <c r="G5503" s="777"/>
      <c r="H5503" s="776"/>
      <c r="I5503" s="776"/>
      <c r="J5503" s="776"/>
      <c r="K5503" s="776"/>
      <c r="L5503" s="776"/>
      <c r="M5503" s="776"/>
      <c r="N5503" s="776"/>
      <c r="O5503" s="776"/>
      <c r="P5503" s="776"/>
      <c r="Q5503" s="776"/>
      <c r="R5503" s="776"/>
      <c r="S5503" s="776"/>
      <c r="T5503" s="776"/>
      <c r="U5503" s="776"/>
      <c r="V5503" s="46"/>
      <c r="W5503" s="46"/>
      <c r="X5503" s="775"/>
      <c r="Y5503" s="775"/>
      <c r="Z5503" s="775"/>
      <c r="AA5503" s="775"/>
      <c r="AB5503" s="775"/>
    </row>
    <row r="5504" spans="1:28" s="43" customFormat="1" x14ac:dyDescent="0.2">
      <c r="A5504" s="776"/>
      <c r="B5504" s="780"/>
      <c r="D5504" s="779"/>
      <c r="E5504" s="779"/>
      <c r="F5504" s="778"/>
      <c r="G5504" s="777"/>
      <c r="H5504" s="776"/>
      <c r="I5504" s="776"/>
      <c r="J5504" s="776"/>
      <c r="K5504" s="776"/>
      <c r="L5504" s="776"/>
      <c r="M5504" s="776"/>
      <c r="N5504" s="776"/>
      <c r="O5504" s="776"/>
      <c r="P5504" s="776"/>
      <c r="Q5504" s="776"/>
      <c r="R5504" s="776"/>
      <c r="S5504" s="776"/>
      <c r="T5504" s="776"/>
      <c r="U5504" s="776"/>
      <c r="V5504" s="46"/>
      <c r="W5504" s="46"/>
      <c r="X5504" s="775"/>
      <c r="Y5504" s="775"/>
      <c r="Z5504" s="775"/>
      <c r="AA5504" s="775"/>
      <c r="AB5504" s="775"/>
    </row>
    <row r="5505" spans="1:28" s="43" customFormat="1" x14ac:dyDescent="0.2">
      <c r="A5505" s="776"/>
      <c r="B5505" s="780"/>
      <c r="D5505" s="779"/>
      <c r="E5505" s="779"/>
      <c r="F5505" s="778"/>
      <c r="G5505" s="777"/>
      <c r="H5505" s="776"/>
      <c r="I5505" s="776"/>
      <c r="J5505" s="776"/>
      <c r="K5505" s="776"/>
      <c r="L5505" s="776"/>
      <c r="M5505" s="776"/>
      <c r="N5505" s="776"/>
      <c r="O5505" s="776"/>
      <c r="P5505" s="776"/>
      <c r="Q5505" s="776"/>
      <c r="R5505" s="776"/>
      <c r="S5505" s="776"/>
      <c r="T5505" s="776"/>
      <c r="U5505" s="776"/>
      <c r="V5505" s="46"/>
      <c r="W5505" s="46"/>
      <c r="X5505" s="775"/>
      <c r="Y5505" s="775"/>
      <c r="Z5505" s="775"/>
      <c r="AA5505" s="775"/>
      <c r="AB5505" s="775"/>
    </row>
    <row r="5506" spans="1:28" s="43" customFormat="1" x14ac:dyDescent="0.2">
      <c r="A5506" s="776"/>
      <c r="B5506" s="780"/>
      <c r="D5506" s="779"/>
      <c r="E5506" s="779"/>
      <c r="F5506" s="778"/>
      <c r="G5506" s="777"/>
      <c r="H5506" s="776"/>
      <c r="I5506" s="776"/>
      <c r="J5506" s="776"/>
      <c r="K5506" s="776"/>
      <c r="L5506" s="776"/>
      <c r="M5506" s="776"/>
      <c r="N5506" s="776"/>
      <c r="O5506" s="776"/>
      <c r="P5506" s="776"/>
      <c r="Q5506" s="776"/>
      <c r="R5506" s="776"/>
      <c r="S5506" s="776"/>
      <c r="T5506" s="776"/>
      <c r="U5506" s="776"/>
      <c r="V5506" s="46"/>
      <c r="W5506" s="46"/>
      <c r="X5506" s="775"/>
      <c r="Y5506" s="775"/>
      <c r="Z5506" s="775"/>
      <c r="AA5506" s="775"/>
      <c r="AB5506" s="775"/>
    </row>
    <row r="5507" spans="1:28" s="43" customFormat="1" x14ac:dyDescent="0.2">
      <c r="A5507" s="776"/>
      <c r="B5507" s="780"/>
      <c r="D5507" s="779"/>
      <c r="E5507" s="779"/>
      <c r="F5507" s="778"/>
      <c r="G5507" s="777"/>
      <c r="H5507" s="776"/>
      <c r="I5507" s="776"/>
      <c r="J5507" s="776"/>
      <c r="K5507" s="776"/>
      <c r="L5507" s="776"/>
      <c r="M5507" s="776"/>
      <c r="N5507" s="776"/>
      <c r="O5507" s="776"/>
      <c r="P5507" s="776"/>
      <c r="Q5507" s="776"/>
      <c r="R5507" s="776"/>
      <c r="S5507" s="776"/>
      <c r="T5507" s="776"/>
      <c r="U5507" s="776"/>
      <c r="V5507" s="46"/>
      <c r="W5507" s="46"/>
      <c r="X5507" s="775"/>
      <c r="Y5507" s="775"/>
      <c r="Z5507" s="775"/>
      <c r="AA5507" s="775"/>
      <c r="AB5507" s="775"/>
    </row>
    <row r="5508" spans="1:28" s="43" customFormat="1" x14ac:dyDescent="0.2">
      <c r="A5508" s="776"/>
      <c r="B5508" s="780"/>
      <c r="D5508" s="779"/>
      <c r="E5508" s="779"/>
      <c r="F5508" s="778"/>
      <c r="G5508" s="777"/>
      <c r="H5508" s="776"/>
      <c r="I5508" s="776"/>
      <c r="J5508" s="776"/>
      <c r="K5508" s="776"/>
      <c r="L5508" s="776"/>
      <c r="M5508" s="776"/>
      <c r="N5508" s="776"/>
      <c r="O5508" s="776"/>
      <c r="P5508" s="776"/>
      <c r="Q5508" s="776"/>
      <c r="R5508" s="776"/>
      <c r="S5508" s="776"/>
      <c r="T5508" s="776"/>
      <c r="U5508" s="776"/>
      <c r="V5508" s="46"/>
      <c r="W5508" s="46"/>
      <c r="X5508" s="775"/>
      <c r="Y5508" s="775"/>
      <c r="Z5508" s="775"/>
      <c r="AA5508" s="775"/>
      <c r="AB5508" s="775"/>
    </row>
    <row r="5509" spans="1:28" s="43" customFormat="1" x14ac:dyDescent="0.2">
      <c r="A5509" s="776"/>
      <c r="B5509" s="780"/>
      <c r="D5509" s="779"/>
      <c r="E5509" s="779"/>
      <c r="F5509" s="778"/>
      <c r="G5509" s="777"/>
      <c r="H5509" s="776"/>
      <c r="I5509" s="776"/>
      <c r="J5509" s="776"/>
      <c r="K5509" s="776"/>
      <c r="L5509" s="776"/>
      <c r="M5509" s="776"/>
      <c r="N5509" s="776"/>
      <c r="O5509" s="776"/>
      <c r="P5509" s="776"/>
      <c r="Q5509" s="776"/>
      <c r="R5509" s="776"/>
      <c r="S5509" s="776"/>
      <c r="T5509" s="776"/>
      <c r="U5509" s="776"/>
      <c r="V5509" s="46"/>
      <c r="W5509" s="46"/>
      <c r="X5509" s="775"/>
      <c r="Y5509" s="775"/>
      <c r="Z5509" s="775"/>
      <c r="AA5509" s="775"/>
      <c r="AB5509" s="775"/>
    </row>
    <row r="5510" spans="1:28" s="43" customFormat="1" x14ac:dyDescent="0.2">
      <c r="A5510" s="776"/>
      <c r="B5510" s="780"/>
      <c r="D5510" s="779"/>
      <c r="E5510" s="779"/>
      <c r="F5510" s="778"/>
      <c r="G5510" s="777"/>
      <c r="H5510" s="776"/>
      <c r="I5510" s="776"/>
      <c r="J5510" s="776"/>
      <c r="K5510" s="776"/>
      <c r="L5510" s="776"/>
      <c r="M5510" s="776"/>
      <c r="N5510" s="776"/>
      <c r="O5510" s="776"/>
      <c r="P5510" s="776"/>
      <c r="Q5510" s="776"/>
      <c r="R5510" s="776"/>
      <c r="S5510" s="776"/>
      <c r="T5510" s="776"/>
      <c r="U5510" s="776"/>
      <c r="V5510" s="46"/>
      <c r="W5510" s="46"/>
      <c r="X5510" s="775"/>
      <c r="Y5510" s="775"/>
      <c r="Z5510" s="775"/>
      <c r="AA5510" s="775"/>
      <c r="AB5510" s="775"/>
    </row>
    <row r="5511" spans="1:28" s="43" customFormat="1" x14ac:dyDescent="0.2">
      <c r="A5511" s="776"/>
      <c r="B5511" s="780"/>
      <c r="D5511" s="779"/>
      <c r="E5511" s="779"/>
      <c r="F5511" s="778"/>
      <c r="G5511" s="777"/>
      <c r="H5511" s="776"/>
      <c r="I5511" s="776"/>
      <c r="J5511" s="776"/>
      <c r="K5511" s="776"/>
      <c r="L5511" s="776"/>
      <c r="M5511" s="776"/>
      <c r="N5511" s="776"/>
      <c r="O5511" s="776"/>
      <c r="P5511" s="776"/>
      <c r="Q5511" s="776"/>
      <c r="R5511" s="776"/>
      <c r="S5511" s="776"/>
      <c r="T5511" s="776"/>
      <c r="U5511" s="776"/>
      <c r="V5511" s="46"/>
      <c r="W5511" s="46"/>
      <c r="X5511" s="775"/>
      <c r="Y5511" s="775"/>
      <c r="Z5511" s="775"/>
      <c r="AA5511" s="775"/>
      <c r="AB5511" s="775"/>
    </row>
    <row r="5512" spans="1:28" s="43" customFormat="1" x14ac:dyDescent="0.2">
      <c r="A5512" s="776"/>
      <c r="B5512" s="780"/>
      <c r="D5512" s="779"/>
      <c r="E5512" s="779"/>
      <c r="F5512" s="778"/>
      <c r="G5512" s="777"/>
      <c r="H5512" s="776"/>
      <c r="I5512" s="776"/>
      <c r="J5512" s="776"/>
      <c r="K5512" s="776"/>
      <c r="L5512" s="776"/>
      <c r="M5512" s="776"/>
      <c r="N5512" s="776"/>
      <c r="O5512" s="776"/>
      <c r="P5512" s="776"/>
      <c r="Q5512" s="776"/>
      <c r="R5512" s="776"/>
      <c r="S5512" s="776"/>
      <c r="T5512" s="776"/>
      <c r="U5512" s="776"/>
      <c r="V5512" s="46"/>
      <c r="W5512" s="46"/>
      <c r="X5512" s="775"/>
      <c r="Y5512" s="775"/>
      <c r="Z5512" s="775"/>
      <c r="AA5512" s="775"/>
      <c r="AB5512" s="775"/>
    </row>
    <row r="5513" spans="1:28" s="43" customFormat="1" x14ac:dyDescent="0.2">
      <c r="A5513" s="776"/>
      <c r="B5513" s="780"/>
      <c r="D5513" s="779"/>
      <c r="E5513" s="779"/>
      <c r="F5513" s="778"/>
      <c r="G5513" s="777"/>
      <c r="H5513" s="776"/>
      <c r="I5513" s="776"/>
      <c r="J5513" s="776"/>
      <c r="K5513" s="776"/>
      <c r="L5513" s="776"/>
      <c r="M5513" s="776"/>
      <c r="N5513" s="776"/>
      <c r="O5513" s="776"/>
      <c r="P5513" s="776"/>
      <c r="Q5513" s="776"/>
      <c r="R5513" s="776"/>
      <c r="S5513" s="776"/>
      <c r="T5513" s="776"/>
      <c r="U5513" s="776"/>
      <c r="V5513" s="46"/>
      <c r="W5513" s="46"/>
      <c r="X5513" s="775"/>
      <c r="Y5513" s="775"/>
      <c r="Z5513" s="775"/>
      <c r="AA5513" s="775"/>
      <c r="AB5513" s="775"/>
    </row>
    <row r="5514" spans="1:28" s="43" customFormat="1" x14ac:dyDescent="0.2">
      <c r="A5514" s="776"/>
      <c r="B5514" s="780"/>
      <c r="D5514" s="779"/>
      <c r="E5514" s="779"/>
      <c r="F5514" s="778"/>
      <c r="G5514" s="777"/>
      <c r="H5514" s="776"/>
      <c r="I5514" s="776"/>
      <c r="J5514" s="776"/>
      <c r="K5514" s="776"/>
      <c r="L5514" s="776"/>
      <c r="M5514" s="776"/>
      <c r="N5514" s="776"/>
      <c r="O5514" s="776"/>
      <c r="P5514" s="776"/>
      <c r="Q5514" s="776"/>
      <c r="R5514" s="776"/>
      <c r="S5514" s="776"/>
      <c r="T5514" s="776"/>
      <c r="U5514" s="776"/>
      <c r="V5514" s="46"/>
      <c r="W5514" s="46"/>
      <c r="X5514" s="775"/>
      <c r="Y5514" s="775"/>
      <c r="Z5514" s="775"/>
      <c r="AA5514" s="775"/>
      <c r="AB5514" s="775"/>
    </row>
    <row r="5515" spans="1:28" s="43" customFormat="1" x14ac:dyDescent="0.2">
      <c r="A5515" s="776"/>
      <c r="B5515" s="780"/>
      <c r="D5515" s="779"/>
      <c r="E5515" s="779"/>
      <c r="F5515" s="778"/>
      <c r="G5515" s="777"/>
      <c r="H5515" s="776"/>
      <c r="I5515" s="776"/>
      <c r="J5515" s="776"/>
      <c r="K5515" s="776"/>
      <c r="L5515" s="776"/>
      <c r="M5515" s="776"/>
      <c r="N5515" s="776"/>
      <c r="O5515" s="776"/>
      <c r="P5515" s="776"/>
      <c r="Q5515" s="776"/>
      <c r="R5515" s="776"/>
      <c r="S5515" s="776"/>
      <c r="T5515" s="776"/>
      <c r="U5515" s="776"/>
      <c r="V5515" s="46"/>
      <c r="W5515" s="46"/>
      <c r="X5515" s="775"/>
      <c r="Y5515" s="775"/>
      <c r="Z5515" s="775"/>
      <c r="AA5515" s="775"/>
      <c r="AB5515" s="775"/>
    </row>
    <row r="5516" spans="1:28" s="43" customFormat="1" x14ac:dyDescent="0.2">
      <c r="A5516" s="776"/>
      <c r="B5516" s="780"/>
      <c r="D5516" s="779"/>
      <c r="E5516" s="779"/>
      <c r="F5516" s="778"/>
      <c r="G5516" s="777"/>
      <c r="H5516" s="776"/>
      <c r="I5516" s="776"/>
      <c r="J5516" s="776"/>
      <c r="K5516" s="776"/>
      <c r="L5516" s="776"/>
      <c r="M5516" s="776"/>
      <c r="N5516" s="776"/>
      <c r="O5516" s="776"/>
      <c r="P5516" s="776"/>
      <c r="Q5516" s="776"/>
      <c r="R5516" s="776"/>
      <c r="S5516" s="776"/>
      <c r="T5516" s="776"/>
      <c r="U5516" s="776"/>
      <c r="V5516" s="46"/>
      <c r="W5516" s="46"/>
      <c r="X5516" s="775"/>
      <c r="Y5516" s="775"/>
      <c r="Z5516" s="775"/>
      <c r="AA5516" s="775"/>
      <c r="AB5516" s="775"/>
    </row>
    <row r="5517" spans="1:28" s="43" customFormat="1" x14ac:dyDescent="0.2">
      <c r="A5517" s="776"/>
      <c r="B5517" s="780"/>
      <c r="D5517" s="779"/>
      <c r="E5517" s="779"/>
      <c r="F5517" s="778"/>
      <c r="G5517" s="777"/>
      <c r="H5517" s="776"/>
      <c r="I5517" s="776"/>
      <c r="J5517" s="776"/>
      <c r="K5517" s="776"/>
      <c r="L5517" s="776"/>
      <c r="M5517" s="776"/>
      <c r="N5517" s="776"/>
      <c r="O5517" s="776"/>
      <c r="P5517" s="776"/>
      <c r="Q5517" s="776"/>
      <c r="R5517" s="776"/>
      <c r="S5517" s="776"/>
      <c r="T5517" s="776"/>
      <c r="U5517" s="776"/>
      <c r="V5517" s="46"/>
      <c r="W5517" s="46"/>
      <c r="X5517" s="775"/>
      <c r="Y5517" s="775"/>
      <c r="Z5517" s="775"/>
      <c r="AA5517" s="775"/>
      <c r="AB5517" s="775"/>
    </row>
    <row r="5518" spans="1:28" s="43" customFormat="1" x14ac:dyDescent="0.2">
      <c r="A5518" s="776"/>
      <c r="B5518" s="780"/>
      <c r="D5518" s="779"/>
      <c r="E5518" s="779"/>
      <c r="F5518" s="778"/>
      <c r="G5518" s="777"/>
      <c r="H5518" s="776"/>
      <c r="I5518" s="776"/>
      <c r="J5518" s="776"/>
      <c r="K5518" s="776"/>
      <c r="L5518" s="776"/>
      <c r="M5518" s="776"/>
      <c r="N5518" s="776"/>
      <c r="O5518" s="776"/>
      <c r="P5518" s="776"/>
      <c r="Q5518" s="776"/>
      <c r="R5518" s="776"/>
      <c r="S5518" s="776"/>
      <c r="T5518" s="776"/>
      <c r="U5518" s="776"/>
      <c r="V5518" s="46"/>
      <c r="W5518" s="46"/>
      <c r="X5518" s="775"/>
      <c r="Y5518" s="775"/>
      <c r="Z5518" s="775"/>
      <c r="AA5518" s="775"/>
      <c r="AB5518" s="775"/>
    </row>
    <row r="5519" spans="1:28" s="43" customFormat="1" x14ac:dyDescent="0.2">
      <c r="A5519" s="776"/>
      <c r="B5519" s="780"/>
      <c r="D5519" s="779"/>
      <c r="E5519" s="779"/>
      <c r="F5519" s="778"/>
      <c r="G5519" s="777"/>
      <c r="H5519" s="776"/>
      <c r="I5519" s="776"/>
      <c r="J5519" s="776"/>
      <c r="K5519" s="776"/>
      <c r="L5519" s="776"/>
      <c r="M5519" s="776"/>
      <c r="N5519" s="776"/>
      <c r="O5519" s="776"/>
      <c r="P5519" s="776"/>
      <c r="Q5519" s="776"/>
      <c r="R5519" s="776"/>
      <c r="S5519" s="776"/>
      <c r="T5519" s="776"/>
      <c r="U5519" s="776"/>
      <c r="V5519" s="46"/>
      <c r="W5519" s="46"/>
      <c r="X5519" s="775"/>
      <c r="Y5519" s="775"/>
      <c r="Z5519" s="775"/>
      <c r="AA5519" s="775"/>
      <c r="AB5519" s="775"/>
    </row>
    <row r="5520" spans="1:28" s="43" customFormat="1" x14ac:dyDescent="0.2">
      <c r="A5520" s="776"/>
      <c r="B5520" s="780"/>
      <c r="D5520" s="779"/>
      <c r="E5520" s="779"/>
      <c r="F5520" s="778"/>
      <c r="G5520" s="777"/>
      <c r="H5520" s="776"/>
      <c r="I5520" s="776"/>
      <c r="J5520" s="776"/>
      <c r="K5520" s="776"/>
      <c r="L5520" s="776"/>
      <c r="M5520" s="776"/>
      <c r="N5520" s="776"/>
      <c r="O5520" s="776"/>
      <c r="P5520" s="776"/>
      <c r="Q5520" s="776"/>
      <c r="R5520" s="776"/>
      <c r="S5520" s="776"/>
      <c r="T5520" s="776"/>
      <c r="U5520" s="776"/>
      <c r="V5520" s="46"/>
      <c r="W5520" s="46"/>
      <c r="X5520" s="775"/>
      <c r="Y5520" s="775"/>
      <c r="Z5520" s="775"/>
      <c r="AA5520" s="775"/>
      <c r="AB5520" s="775"/>
    </row>
    <row r="5521" spans="1:28" s="43" customFormat="1" x14ac:dyDescent="0.2">
      <c r="A5521" s="776"/>
      <c r="B5521" s="780"/>
      <c r="D5521" s="779"/>
      <c r="E5521" s="779"/>
      <c r="F5521" s="778"/>
      <c r="G5521" s="777"/>
      <c r="H5521" s="776"/>
      <c r="I5521" s="776"/>
      <c r="J5521" s="776"/>
      <c r="K5521" s="776"/>
      <c r="L5521" s="776"/>
      <c r="M5521" s="776"/>
      <c r="N5521" s="776"/>
      <c r="O5521" s="776"/>
      <c r="P5521" s="776"/>
      <c r="Q5521" s="776"/>
      <c r="R5521" s="776"/>
      <c r="S5521" s="776"/>
      <c r="T5521" s="776"/>
      <c r="U5521" s="776"/>
      <c r="V5521" s="46"/>
      <c r="W5521" s="46"/>
      <c r="X5521" s="775"/>
      <c r="Y5521" s="775"/>
      <c r="Z5521" s="775"/>
      <c r="AA5521" s="775"/>
      <c r="AB5521" s="775"/>
    </row>
    <row r="5522" spans="1:28" s="43" customFormat="1" x14ac:dyDescent="0.2">
      <c r="A5522" s="776"/>
      <c r="B5522" s="780"/>
      <c r="D5522" s="779"/>
      <c r="E5522" s="779"/>
      <c r="F5522" s="778"/>
      <c r="G5522" s="777"/>
      <c r="H5522" s="776"/>
      <c r="I5522" s="776"/>
      <c r="J5522" s="776"/>
      <c r="K5522" s="776"/>
      <c r="L5522" s="776"/>
      <c r="M5522" s="776"/>
      <c r="N5522" s="776"/>
      <c r="O5522" s="776"/>
      <c r="P5522" s="776"/>
      <c r="Q5522" s="776"/>
      <c r="R5522" s="776"/>
      <c r="S5522" s="776"/>
      <c r="T5522" s="776"/>
      <c r="U5522" s="776"/>
      <c r="V5522" s="46"/>
      <c r="W5522" s="46"/>
      <c r="X5522" s="775"/>
      <c r="Y5522" s="775"/>
      <c r="Z5522" s="775"/>
      <c r="AA5522" s="775"/>
      <c r="AB5522" s="775"/>
    </row>
    <row r="5523" spans="1:28" s="43" customFormat="1" x14ac:dyDescent="0.2">
      <c r="A5523" s="776"/>
      <c r="B5523" s="780"/>
      <c r="D5523" s="779"/>
      <c r="E5523" s="779"/>
      <c r="F5523" s="778"/>
      <c r="G5523" s="777"/>
      <c r="H5523" s="776"/>
      <c r="I5523" s="776"/>
      <c r="J5523" s="776"/>
      <c r="K5523" s="776"/>
      <c r="L5523" s="776"/>
      <c r="M5523" s="776"/>
      <c r="N5523" s="776"/>
      <c r="O5523" s="776"/>
      <c r="P5523" s="776"/>
      <c r="Q5523" s="776"/>
      <c r="R5523" s="776"/>
      <c r="S5523" s="776"/>
      <c r="T5523" s="776"/>
      <c r="U5523" s="776"/>
      <c r="V5523" s="46"/>
      <c r="W5523" s="46"/>
      <c r="X5523" s="775"/>
      <c r="Y5523" s="775"/>
      <c r="Z5523" s="775"/>
      <c r="AA5523" s="775"/>
      <c r="AB5523" s="775"/>
    </row>
    <row r="5524" spans="1:28" s="43" customFormat="1" x14ac:dyDescent="0.2">
      <c r="A5524" s="776"/>
      <c r="B5524" s="780"/>
      <c r="D5524" s="779"/>
      <c r="E5524" s="779"/>
      <c r="F5524" s="778"/>
      <c r="G5524" s="777"/>
      <c r="H5524" s="776"/>
      <c r="I5524" s="776"/>
      <c r="J5524" s="776"/>
      <c r="K5524" s="776"/>
      <c r="L5524" s="776"/>
      <c r="M5524" s="776"/>
      <c r="N5524" s="776"/>
      <c r="O5524" s="776"/>
      <c r="P5524" s="776"/>
      <c r="Q5524" s="776"/>
      <c r="R5524" s="776"/>
      <c r="S5524" s="776"/>
      <c r="T5524" s="776"/>
      <c r="U5524" s="776"/>
      <c r="V5524" s="46"/>
      <c r="W5524" s="46"/>
      <c r="X5524" s="775"/>
      <c r="Y5524" s="775"/>
      <c r="Z5524" s="775"/>
      <c r="AA5524" s="775"/>
      <c r="AB5524" s="775"/>
    </row>
    <row r="5525" spans="1:28" s="43" customFormat="1" x14ac:dyDescent="0.2">
      <c r="A5525" s="776"/>
      <c r="B5525" s="780"/>
      <c r="D5525" s="779"/>
      <c r="E5525" s="779"/>
      <c r="F5525" s="778"/>
      <c r="G5525" s="777"/>
      <c r="H5525" s="776"/>
      <c r="I5525" s="776"/>
      <c r="J5525" s="776"/>
      <c r="K5525" s="776"/>
      <c r="L5525" s="776"/>
      <c r="M5525" s="776"/>
      <c r="N5525" s="776"/>
      <c r="O5525" s="776"/>
      <c r="P5525" s="776"/>
      <c r="Q5525" s="776"/>
      <c r="R5525" s="776"/>
      <c r="S5525" s="776"/>
      <c r="T5525" s="776"/>
      <c r="U5525" s="776"/>
      <c r="V5525" s="46"/>
      <c r="W5525" s="46"/>
      <c r="X5525" s="775"/>
      <c r="Y5525" s="775"/>
      <c r="Z5525" s="775"/>
      <c r="AA5525" s="775"/>
      <c r="AB5525" s="775"/>
    </row>
    <row r="5526" spans="1:28" s="43" customFormat="1" x14ac:dyDescent="0.2">
      <c r="A5526" s="776"/>
      <c r="B5526" s="780"/>
      <c r="D5526" s="779"/>
      <c r="E5526" s="779"/>
      <c r="F5526" s="778"/>
      <c r="G5526" s="777"/>
      <c r="H5526" s="776"/>
      <c r="I5526" s="776"/>
      <c r="J5526" s="776"/>
      <c r="K5526" s="776"/>
      <c r="L5526" s="776"/>
      <c r="M5526" s="776"/>
      <c r="N5526" s="776"/>
      <c r="O5526" s="776"/>
      <c r="P5526" s="776"/>
      <c r="Q5526" s="776"/>
      <c r="R5526" s="776"/>
      <c r="S5526" s="776"/>
      <c r="T5526" s="776"/>
      <c r="U5526" s="776"/>
      <c r="V5526" s="46"/>
      <c r="W5526" s="46"/>
      <c r="X5526" s="775"/>
      <c r="Y5526" s="775"/>
      <c r="Z5526" s="775"/>
      <c r="AA5526" s="775"/>
      <c r="AB5526" s="775"/>
    </row>
    <row r="5527" spans="1:28" s="43" customFormat="1" x14ac:dyDescent="0.2">
      <c r="A5527" s="776"/>
      <c r="B5527" s="780"/>
      <c r="D5527" s="779"/>
      <c r="E5527" s="779"/>
      <c r="F5527" s="778"/>
      <c r="G5527" s="777"/>
      <c r="H5527" s="776"/>
      <c r="I5527" s="776"/>
      <c r="J5527" s="776"/>
      <c r="K5527" s="776"/>
      <c r="L5527" s="776"/>
      <c r="M5527" s="776"/>
      <c r="N5527" s="776"/>
      <c r="O5527" s="776"/>
      <c r="P5527" s="776"/>
      <c r="Q5527" s="776"/>
      <c r="R5527" s="776"/>
      <c r="S5527" s="776"/>
      <c r="T5527" s="776"/>
      <c r="U5527" s="776"/>
      <c r="V5527" s="46"/>
      <c r="W5527" s="46"/>
      <c r="X5527" s="775"/>
      <c r="Y5527" s="775"/>
      <c r="Z5527" s="775"/>
      <c r="AA5527" s="775"/>
      <c r="AB5527" s="775"/>
    </row>
    <row r="5528" spans="1:28" s="43" customFormat="1" x14ac:dyDescent="0.2">
      <c r="A5528" s="776"/>
      <c r="B5528" s="780"/>
      <c r="D5528" s="779"/>
      <c r="E5528" s="779"/>
      <c r="F5528" s="778"/>
      <c r="G5528" s="777"/>
      <c r="H5528" s="776"/>
      <c r="I5528" s="776"/>
      <c r="J5528" s="776"/>
      <c r="K5528" s="776"/>
      <c r="L5528" s="776"/>
      <c r="M5528" s="776"/>
      <c r="N5528" s="776"/>
      <c r="O5528" s="776"/>
      <c r="P5528" s="776"/>
      <c r="Q5528" s="776"/>
      <c r="R5528" s="776"/>
      <c r="S5528" s="776"/>
      <c r="T5528" s="776"/>
      <c r="U5528" s="776"/>
      <c r="V5528" s="46"/>
      <c r="W5528" s="46"/>
      <c r="X5528" s="775"/>
      <c r="Y5528" s="775"/>
      <c r="Z5528" s="775"/>
      <c r="AA5528" s="775"/>
      <c r="AB5528" s="775"/>
    </row>
    <row r="5529" spans="1:28" s="43" customFormat="1" x14ac:dyDescent="0.2">
      <c r="A5529" s="776"/>
      <c r="B5529" s="780"/>
      <c r="D5529" s="779"/>
      <c r="E5529" s="779"/>
      <c r="F5529" s="778"/>
      <c r="G5529" s="777"/>
      <c r="H5529" s="776"/>
      <c r="I5529" s="776"/>
      <c r="J5529" s="776"/>
      <c r="K5529" s="776"/>
      <c r="L5529" s="776"/>
      <c r="M5529" s="776"/>
      <c r="N5529" s="776"/>
      <c r="O5529" s="776"/>
      <c r="P5529" s="776"/>
      <c r="Q5529" s="776"/>
      <c r="R5529" s="776"/>
      <c r="S5529" s="776"/>
      <c r="T5529" s="776"/>
      <c r="U5529" s="776"/>
      <c r="V5529" s="46"/>
      <c r="W5529" s="46"/>
      <c r="X5529" s="775"/>
      <c r="Y5529" s="775"/>
      <c r="Z5529" s="775"/>
      <c r="AA5529" s="775"/>
      <c r="AB5529" s="775"/>
    </row>
    <row r="5530" spans="1:28" s="43" customFormat="1" x14ac:dyDescent="0.2">
      <c r="A5530" s="776"/>
      <c r="B5530" s="780"/>
      <c r="D5530" s="779"/>
      <c r="E5530" s="779"/>
      <c r="F5530" s="778"/>
      <c r="G5530" s="777"/>
      <c r="H5530" s="776"/>
      <c r="I5530" s="776"/>
      <c r="J5530" s="776"/>
      <c r="K5530" s="776"/>
      <c r="L5530" s="776"/>
      <c r="M5530" s="776"/>
      <c r="N5530" s="776"/>
      <c r="O5530" s="776"/>
      <c r="P5530" s="776"/>
      <c r="Q5530" s="776"/>
      <c r="R5530" s="776"/>
      <c r="S5530" s="776"/>
      <c r="T5530" s="776"/>
      <c r="U5530" s="776"/>
      <c r="V5530" s="46"/>
      <c r="W5530" s="46"/>
      <c r="X5530" s="775"/>
      <c r="Y5530" s="775"/>
      <c r="Z5530" s="775"/>
      <c r="AA5530" s="775"/>
      <c r="AB5530" s="775"/>
    </row>
    <row r="5531" spans="1:28" s="43" customFormat="1" x14ac:dyDescent="0.2">
      <c r="A5531" s="776"/>
      <c r="B5531" s="780"/>
      <c r="D5531" s="779"/>
      <c r="E5531" s="779"/>
      <c r="F5531" s="778"/>
      <c r="G5531" s="777"/>
      <c r="H5531" s="776"/>
      <c r="I5531" s="776"/>
      <c r="J5531" s="776"/>
      <c r="K5531" s="776"/>
      <c r="L5531" s="776"/>
      <c r="M5531" s="776"/>
      <c r="N5531" s="776"/>
      <c r="O5531" s="776"/>
      <c r="P5531" s="776"/>
      <c r="Q5531" s="776"/>
      <c r="R5531" s="776"/>
      <c r="S5531" s="776"/>
      <c r="T5531" s="776"/>
      <c r="U5531" s="776"/>
      <c r="V5531" s="46"/>
      <c r="W5531" s="46"/>
      <c r="X5531" s="775"/>
      <c r="Y5531" s="775"/>
      <c r="Z5531" s="775"/>
      <c r="AA5531" s="775"/>
      <c r="AB5531" s="775"/>
    </row>
    <row r="5532" spans="1:28" s="43" customFormat="1" x14ac:dyDescent="0.2">
      <c r="A5532" s="776"/>
      <c r="B5532" s="780"/>
      <c r="D5532" s="779"/>
      <c r="E5532" s="779"/>
      <c r="F5532" s="778"/>
      <c r="G5532" s="777"/>
      <c r="H5532" s="776"/>
      <c r="I5532" s="776"/>
      <c r="J5532" s="776"/>
      <c r="K5532" s="776"/>
      <c r="L5532" s="776"/>
      <c r="M5532" s="776"/>
      <c r="N5532" s="776"/>
      <c r="O5532" s="776"/>
      <c r="P5532" s="776"/>
      <c r="Q5532" s="776"/>
      <c r="R5532" s="776"/>
      <c r="S5532" s="776"/>
      <c r="T5532" s="776"/>
      <c r="U5532" s="776"/>
      <c r="V5532" s="46"/>
      <c r="W5532" s="46"/>
      <c r="X5532" s="775"/>
      <c r="Y5532" s="775"/>
      <c r="Z5532" s="775"/>
      <c r="AA5532" s="775"/>
      <c r="AB5532" s="775"/>
    </row>
    <row r="5533" spans="1:28" s="43" customFormat="1" x14ac:dyDescent="0.2">
      <c r="A5533" s="776"/>
      <c r="B5533" s="780"/>
      <c r="D5533" s="779"/>
      <c r="E5533" s="779"/>
      <c r="F5533" s="778"/>
      <c r="G5533" s="777"/>
      <c r="H5533" s="776"/>
      <c r="I5533" s="776"/>
      <c r="J5533" s="776"/>
      <c r="K5533" s="776"/>
      <c r="L5533" s="776"/>
      <c r="M5533" s="776"/>
      <c r="N5533" s="776"/>
      <c r="O5533" s="776"/>
      <c r="P5533" s="776"/>
      <c r="Q5533" s="776"/>
      <c r="R5533" s="776"/>
      <c r="S5533" s="776"/>
      <c r="T5533" s="776"/>
      <c r="U5533" s="776"/>
      <c r="V5533" s="46"/>
      <c r="W5533" s="46"/>
      <c r="X5533" s="775"/>
      <c r="Y5533" s="775"/>
      <c r="Z5533" s="775"/>
      <c r="AA5533" s="775"/>
      <c r="AB5533" s="775"/>
    </row>
    <row r="5534" spans="1:28" s="43" customFormat="1" x14ac:dyDescent="0.2">
      <c r="A5534" s="776"/>
      <c r="B5534" s="780"/>
      <c r="D5534" s="779"/>
      <c r="E5534" s="779"/>
      <c r="F5534" s="778"/>
      <c r="G5534" s="777"/>
      <c r="H5534" s="776"/>
      <c r="I5534" s="776"/>
      <c r="J5534" s="776"/>
      <c r="K5534" s="776"/>
      <c r="L5534" s="776"/>
      <c r="M5534" s="776"/>
      <c r="N5534" s="776"/>
      <c r="O5534" s="776"/>
      <c r="P5534" s="776"/>
      <c r="Q5534" s="776"/>
      <c r="R5534" s="776"/>
      <c r="S5534" s="776"/>
      <c r="T5534" s="776"/>
      <c r="U5534" s="776"/>
      <c r="V5534" s="46"/>
      <c r="W5534" s="46"/>
      <c r="X5534" s="775"/>
      <c r="Y5534" s="775"/>
      <c r="Z5534" s="775"/>
      <c r="AA5534" s="775"/>
      <c r="AB5534" s="775"/>
    </row>
    <row r="5535" spans="1:28" s="43" customFormat="1" x14ac:dyDescent="0.2">
      <c r="A5535" s="776"/>
      <c r="B5535" s="780"/>
      <c r="D5535" s="779"/>
      <c r="E5535" s="779"/>
      <c r="F5535" s="778"/>
      <c r="G5535" s="777"/>
      <c r="H5535" s="776"/>
      <c r="I5535" s="776"/>
      <c r="J5535" s="776"/>
      <c r="K5535" s="776"/>
      <c r="L5535" s="776"/>
      <c r="M5535" s="776"/>
      <c r="N5535" s="776"/>
      <c r="O5535" s="776"/>
      <c r="P5535" s="776"/>
      <c r="Q5535" s="776"/>
      <c r="R5535" s="776"/>
      <c r="S5535" s="776"/>
      <c r="T5535" s="776"/>
      <c r="U5535" s="776"/>
      <c r="V5535" s="46"/>
      <c r="W5535" s="46"/>
      <c r="X5535" s="775"/>
      <c r="Y5535" s="775"/>
      <c r="Z5535" s="775"/>
      <c r="AA5535" s="775"/>
      <c r="AB5535" s="775"/>
    </row>
    <row r="5536" spans="1:28" s="43" customFormat="1" x14ac:dyDescent="0.2">
      <c r="A5536" s="776"/>
      <c r="B5536" s="780"/>
      <c r="D5536" s="779"/>
      <c r="E5536" s="779"/>
      <c r="F5536" s="778"/>
      <c r="G5536" s="777"/>
      <c r="H5536" s="776"/>
      <c r="I5536" s="776"/>
      <c r="J5536" s="776"/>
      <c r="K5536" s="776"/>
      <c r="L5536" s="776"/>
      <c r="M5536" s="776"/>
      <c r="N5536" s="776"/>
      <c r="O5536" s="776"/>
      <c r="P5536" s="776"/>
      <c r="Q5536" s="776"/>
      <c r="R5536" s="776"/>
      <c r="S5536" s="776"/>
      <c r="T5536" s="776"/>
      <c r="U5536" s="776"/>
      <c r="V5536" s="46"/>
      <c r="W5536" s="46"/>
      <c r="X5536" s="775"/>
      <c r="Y5536" s="775"/>
      <c r="Z5536" s="775"/>
      <c r="AA5536" s="775"/>
      <c r="AB5536" s="775"/>
    </row>
    <row r="5537" spans="1:28" s="43" customFormat="1" x14ac:dyDescent="0.2">
      <c r="A5537" s="776"/>
      <c r="B5537" s="780"/>
      <c r="D5537" s="779"/>
      <c r="E5537" s="779"/>
      <c r="F5537" s="778"/>
      <c r="G5537" s="777"/>
      <c r="H5537" s="776"/>
      <c r="I5537" s="776"/>
      <c r="J5537" s="776"/>
      <c r="K5537" s="776"/>
      <c r="L5537" s="776"/>
      <c r="M5537" s="776"/>
      <c r="N5537" s="776"/>
      <c r="O5537" s="776"/>
      <c r="P5537" s="776"/>
      <c r="Q5537" s="776"/>
      <c r="R5537" s="776"/>
      <c r="S5537" s="776"/>
      <c r="T5537" s="776"/>
      <c r="U5537" s="776"/>
      <c r="V5537" s="46"/>
      <c r="W5537" s="46"/>
      <c r="X5537" s="775"/>
      <c r="Y5537" s="775"/>
      <c r="Z5537" s="775"/>
      <c r="AA5537" s="775"/>
      <c r="AB5537" s="775"/>
    </row>
    <row r="5538" spans="1:28" s="43" customFormat="1" x14ac:dyDescent="0.2">
      <c r="A5538" s="776"/>
      <c r="B5538" s="780"/>
      <c r="D5538" s="779"/>
      <c r="E5538" s="779"/>
      <c r="F5538" s="778"/>
      <c r="G5538" s="777"/>
      <c r="H5538" s="776"/>
      <c r="I5538" s="776"/>
      <c r="J5538" s="776"/>
      <c r="K5538" s="776"/>
      <c r="L5538" s="776"/>
      <c r="M5538" s="776"/>
      <c r="N5538" s="776"/>
      <c r="O5538" s="776"/>
      <c r="P5538" s="776"/>
      <c r="Q5538" s="776"/>
      <c r="R5538" s="776"/>
      <c r="S5538" s="776"/>
      <c r="T5538" s="776"/>
      <c r="U5538" s="776"/>
      <c r="V5538" s="46"/>
      <c r="W5538" s="46"/>
      <c r="X5538" s="775"/>
      <c r="Y5538" s="775"/>
      <c r="Z5538" s="775"/>
      <c r="AA5538" s="775"/>
      <c r="AB5538" s="775"/>
    </row>
    <row r="5539" spans="1:28" s="43" customFormat="1" x14ac:dyDescent="0.2">
      <c r="A5539" s="776"/>
      <c r="B5539" s="780"/>
      <c r="D5539" s="779"/>
      <c r="E5539" s="779"/>
      <c r="F5539" s="778"/>
      <c r="G5539" s="777"/>
      <c r="H5539" s="776"/>
      <c r="I5539" s="776"/>
      <c r="J5539" s="776"/>
      <c r="K5539" s="776"/>
      <c r="L5539" s="776"/>
      <c r="M5539" s="776"/>
      <c r="N5539" s="776"/>
      <c r="O5539" s="776"/>
      <c r="P5539" s="776"/>
      <c r="Q5539" s="776"/>
      <c r="R5539" s="776"/>
      <c r="S5539" s="776"/>
      <c r="T5539" s="776"/>
      <c r="U5539" s="776"/>
      <c r="V5539" s="46"/>
      <c r="W5539" s="46"/>
      <c r="X5539" s="775"/>
      <c r="Y5539" s="775"/>
      <c r="Z5539" s="775"/>
      <c r="AA5539" s="775"/>
      <c r="AB5539" s="775"/>
    </row>
    <row r="5540" spans="1:28" s="43" customFormat="1" x14ac:dyDescent="0.2">
      <c r="A5540" s="776"/>
      <c r="B5540" s="780"/>
      <c r="D5540" s="779"/>
      <c r="E5540" s="779"/>
      <c r="F5540" s="778"/>
      <c r="G5540" s="777"/>
      <c r="H5540" s="776"/>
      <c r="I5540" s="776"/>
      <c r="J5540" s="776"/>
      <c r="K5540" s="776"/>
      <c r="L5540" s="776"/>
      <c r="M5540" s="776"/>
      <c r="N5540" s="776"/>
      <c r="O5540" s="776"/>
      <c r="P5540" s="776"/>
      <c r="Q5540" s="776"/>
      <c r="R5540" s="776"/>
      <c r="S5540" s="776"/>
      <c r="T5540" s="776"/>
      <c r="U5540" s="776"/>
      <c r="V5540" s="46"/>
      <c r="W5540" s="46"/>
      <c r="X5540" s="775"/>
      <c r="Y5540" s="775"/>
      <c r="Z5540" s="775"/>
      <c r="AA5540" s="775"/>
      <c r="AB5540" s="775"/>
    </row>
    <row r="5541" spans="1:28" s="43" customFormat="1" x14ac:dyDescent="0.2">
      <c r="A5541" s="776"/>
      <c r="B5541" s="780"/>
      <c r="D5541" s="779"/>
      <c r="E5541" s="779"/>
      <c r="F5541" s="778"/>
      <c r="G5541" s="777"/>
      <c r="H5541" s="776"/>
      <c r="I5541" s="776"/>
      <c r="J5541" s="776"/>
      <c r="K5541" s="776"/>
      <c r="L5541" s="776"/>
      <c r="M5541" s="776"/>
      <c r="N5541" s="776"/>
      <c r="O5541" s="776"/>
      <c r="P5541" s="776"/>
      <c r="Q5541" s="776"/>
      <c r="R5541" s="776"/>
      <c r="S5541" s="776"/>
      <c r="T5541" s="776"/>
      <c r="U5541" s="776"/>
      <c r="V5541" s="46"/>
      <c r="W5541" s="46"/>
      <c r="X5541" s="775"/>
      <c r="Y5541" s="775"/>
      <c r="Z5541" s="775"/>
      <c r="AA5541" s="775"/>
      <c r="AB5541" s="775"/>
    </row>
    <row r="5542" spans="1:28" s="43" customFormat="1" x14ac:dyDescent="0.2">
      <c r="A5542" s="776"/>
      <c r="B5542" s="780"/>
      <c r="D5542" s="779"/>
      <c r="E5542" s="779"/>
      <c r="F5542" s="778"/>
      <c r="G5542" s="777"/>
      <c r="H5542" s="776"/>
      <c r="I5542" s="776"/>
      <c r="J5542" s="776"/>
      <c r="K5542" s="776"/>
      <c r="L5542" s="776"/>
      <c r="M5542" s="776"/>
      <c r="N5542" s="776"/>
      <c r="O5542" s="776"/>
      <c r="P5542" s="776"/>
      <c r="Q5542" s="776"/>
      <c r="R5542" s="776"/>
      <c r="S5542" s="776"/>
      <c r="T5542" s="776"/>
      <c r="U5542" s="776"/>
      <c r="V5542" s="46"/>
      <c r="W5542" s="46"/>
      <c r="X5542" s="775"/>
      <c r="Y5542" s="775"/>
      <c r="Z5542" s="775"/>
      <c r="AA5542" s="775"/>
      <c r="AB5542" s="775"/>
    </row>
    <row r="5543" spans="1:28" s="43" customFormat="1" x14ac:dyDescent="0.2">
      <c r="A5543" s="776"/>
      <c r="B5543" s="780"/>
      <c r="D5543" s="779"/>
      <c r="E5543" s="779"/>
      <c r="F5543" s="778"/>
      <c r="G5543" s="777"/>
      <c r="H5543" s="776"/>
      <c r="I5543" s="776"/>
      <c r="J5543" s="776"/>
      <c r="K5543" s="776"/>
      <c r="L5543" s="776"/>
      <c r="M5543" s="776"/>
      <c r="N5543" s="776"/>
      <c r="O5543" s="776"/>
      <c r="P5543" s="776"/>
      <c r="Q5543" s="776"/>
      <c r="R5543" s="776"/>
      <c r="S5543" s="776"/>
      <c r="T5543" s="776"/>
      <c r="U5543" s="776"/>
      <c r="V5543" s="46"/>
      <c r="W5543" s="46"/>
      <c r="X5543" s="775"/>
      <c r="Y5543" s="775"/>
      <c r="Z5543" s="775"/>
      <c r="AA5543" s="775"/>
      <c r="AB5543" s="775"/>
    </row>
    <row r="5544" spans="1:28" s="43" customFormat="1" x14ac:dyDescent="0.2">
      <c r="A5544" s="776"/>
      <c r="B5544" s="780"/>
      <c r="D5544" s="779"/>
      <c r="E5544" s="779"/>
      <c r="F5544" s="778"/>
      <c r="G5544" s="777"/>
      <c r="H5544" s="776"/>
      <c r="I5544" s="776"/>
      <c r="J5544" s="776"/>
      <c r="K5544" s="776"/>
      <c r="L5544" s="776"/>
      <c r="M5544" s="776"/>
      <c r="N5544" s="776"/>
      <c r="O5544" s="776"/>
      <c r="P5544" s="776"/>
      <c r="Q5544" s="776"/>
      <c r="R5544" s="776"/>
      <c r="S5544" s="776"/>
      <c r="T5544" s="776"/>
      <c r="U5544" s="776"/>
      <c r="V5544" s="46"/>
      <c r="W5544" s="46"/>
      <c r="X5544" s="775"/>
      <c r="Y5544" s="775"/>
      <c r="Z5544" s="775"/>
      <c r="AA5544" s="775"/>
      <c r="AB5544" s="775"/>
    </row>
    <row r="5545" spans="1:28" s="43" customFormat="1" x14ac:dyDescent="0.2">
      <c r="A5545" s="776"/>
      <c r="B5545" s="780"/>
      <c r="D5545" s="779"/>
      <c r="E5545" s="779"/>
      <c r="F5545" s="778"/>
      <c r="G5545" s="777"/>
      <c r="H5545" s="776"/>
      <c r="I5545" s="776"/>
      <c r="J5545" s="776"/>
      <c r="K5545" s="776"/>
      <c r="L5545" s="776"/>
      <c r="M5545" s="776"/>
      <c r="N5545" s="776"/>
      <c r="O5545" s="776"/>
      <c r="P5545" s="776"/>
      <c r="Q5545" s="776"/>
      <c r="R5545" s="776"/>
      <c r="S5545" s="776"/>
      <c r="T5545" s="776"/>
      <c r="U5545" s="776"/>
      <c r="V5545" s="46"/>
      <c r="W5545" s="46"/>
      <c r="X5545" s="775"/>
      <c r="Y5545" s="775"/>
      <c r="Z5545" s="775"/>
      <c r="AA5545" s="775"/>
      <c r="AB5545" s="775"/>
    </row>
    <row r="5546" spans="1:28" s="43" customFormat="1" x14ac:dyDescent="0.2">
      <c r="A5546" s="776"/>
      <c r="B5546" s="780"/>
      <c r="D5546" s="779"/>
      <c r="E5546" s="779"/>
      <c r="F5546" s="778"/>
      <c r="G5546" s="777"/>
      <c r="H5546" s="776"/>
      <c r="I5546" s="776"/>
      <c r="J5546" s="776"/>
      <c r="K5546" s="776"/>
      <c r="L5546" s="776"/>
      <c r="M5546" s="776"/>
      <c r="N5546" s="776"/>
      <c r="O5546" s="776"/>
      <c r="P5546" s="776"/>
      <c r="Q5546" s="776"/>
      <c r="R5546" s="776"/>
      <c r="S5546" s="776"/>
      <c r="T5546" s="776"/>
      <c r="U5546" s="776"/>
      <c r="V5546" s="46"/>
      <c r="W5546" s="46"/>
      <c r="X5546" s="775"/>
      <c r="Y5546" s="775"/>
      <c r="Z5546" s="775"/>
      <c r="AA5546" s="775"/>
      <c r="AB5546" s="775"/>
    </row>
    <row r="5547" spans="1:28" s="43" customFormat="1" x14ac:dyDescent="0.2">
      <c r="A5547" s="776"/>
      <c r="B5547" s="780"/>
      <c r="D5547" s="779"/>
      <c r="E5547" s="779"/>
      <c r="F5547" s="778"/>
      <c r="G5547" s="777"/>
      <c r="H5547" s="776"/>
      <c r="I5547" s="776"/>
      <c r="J5547" s="776"/>
      <c r="K5547" s="776"/>
      <c r="L5547" s="776"/>
      <c r="M5547" s="776"/>
      <c r="N5547" s="776"/>
      <c r="O5547" s="776"/>
      <c r="P5547" s="776"/>
      <c r="Q5547" s="776"/>
      <c r="R5547" s="776"/>
      <c r="S5547" s="776"/>
      <c r="T5547" s="776"/>
      <c r="U5547" s="776"/>
      <c r="V5547" s="46"/>
      <c r="W5547" s="46"/>
      <c r="X5547" s="775"/>
      <c r="Y5547" s="775"/>
      <c r="Z5547" s="775"/>
      <c r="AA5547" s="775"/>
      <c r="AB5547" s="775"/>
    </row>
    <row r="5548" spans="1:28" s="43" customFormat="1" x14ac:dyDescent="0.2">
      <c r="A5548" s="776"/>
      <c r="B5548" s="780"/>
      <c r="D5548" s="779"/>
      <c r="E5548" s="779"/>
      <c r="F5548" s="778"/>
      <c r="G5548" s="777"/>
      <c r="H5548" s="776"/>
      <c r="I5548" s="776"/>
      <c r="J5548" s="776"/>
      <c r="K5548" s="776"/>
      <c r="L5548" s="776"/>
      <c r="M5548" s="776"/>
      <c r="N5548" s="776"/>
      <c r="O5548" s="776"/>
      <c r="P5548" s="776"/>
      <c r="Q5548" s="776"/>
      <c r="R5548" s="776"/>
      <c r="S5548" s="776"/>
      <c r="T5548" s="776"/>
      <c r="U5548" s="776"/>
      <c r="V5548" s="46"/>
      <c r="W5548" s="46"/>
      <c r="X5548" s="775"/>
      <c r="Y5548" s="775"/>
      <c r="Z5548" s="775"/>
      <c r="AA5548" s="775"/>
      <c r="AB5548" s="775"/>
    </row>
    <row r="5549" spans="1:28" s="43" customFormat="1" x14ac:dyDescent="0.2">
      <c r="A5549" s="776"/>
      <c r="B5549" s="780"/>
      <c r="D5549" s="779"/>
      <c r="E5549" s="779"/>
      <c r="F5549" s="778"/>
      <c r="G5549" s="777"/>
      <c r="H5549" s="776"/>
      <c r="I5549" s="776"/>
      <c r="J5549" s="776"/>
      <c r="K5549" s="776"/>
      <c r="L5549" s="776"/>
      <c r="M5549" s="776"/>
      <c r="N5549" s="776"/>
      <c r="O5549" s="776"/>
      <c r="P5549" s="776"/>
      <c r="Q5549" s="776"/>
      <c r="R5549" s="776"/>
      <c r="S5549" s="776"/>
      <c r="T5549" s="776"/>
      <c r="U5549" s="776"/>
      <c r="V5549" s="46"/>
      <c r="W5549" s="46"/>
      <c r="X5549" s="775"/>
      <c r="Y5549" s="775"/>
      <c r="Z5549" s="775"/>
      <c r="AA5549" s="775"/>
      <c r="AB5549" s="775"/>
    </row>
    <row r="5550" spans="1:28" s="43" customFormat="1" x14ac:dyDescent="0.2">
      <c r="A5550" s="776"/>
      <c r="B5550" s="780"/>
      <c r="D5550" s="779"/>
      <c r="E5550" s="779"/>
      <c r="F5550" s="778"/>
      <c r="G5550" s="777"/>
      <c r="H5550" s="776"/>
      <c r="I5550" s="776"/>
      <c r="J5550" s="776"/>
      <c r="K5550" s="776"/>
      <c r="L5550" s="776"/>
      <c r="M5550" s="776"/>
      <c r="N5550" s="776"/>
      <c r="O5550" s="776"/>
      <c r="P5550" s="776"/>
      <c r="Q5550" s="776"/>
      <c r="R5550" s="776"/>
      <c r="S5550" s="776"/>
      <c r="T5550" s="776"/>
      <c r="U5550" s="776"/>
      <c r="V5550" s="46"/>
      <c r="W5550" s="46"/>
      <c r="X5550" s="775"/>
      <c r="Y5550" s="775"/>
      <c r="Z5550" s="775"/>
      <c r="AA5550" s="775"/>
      <c r="AB5550" s="775"/>
    </row>
    <row r="5551" spans="1:28" s="43" customFormat="1" x14ac:dyDescent="0.2">
      <c r="A5551" s="776"/>
      <c r="B5551" s="780"/>
      <c r="D5551" s="779"/>
      <c r="E5551" s="779"/>
      <c r="F5551" s="778"/>
      <c r="G5551" s="777"/>
      <c r="H5551" s="776"/>
      <c r="I5551" s="776"/>
      <c r="J5551" s="776"/>
      <c r="K5551" s="776"/>
      <c r="L5551" s="776"/>
      <c r="M5551" s="776"/>
      <c r="N5551" s="776"/>
      <c r="O5551" s="776"/>
      <c r="P5551" s="776"/>
      <c r="Q5551" s="776"/>
      <c r="R5551" s="776"/>
      <c r="S5551" s="776"/>
      <c r="T5551" s="776"/>
      <c r="U5551" s="776"/>
      <c r="V5551" s="46"/>
      <c r="W5551" s="46"/>
      <c r="X5551" s="775"/>
      <c r="Y5551" s="775"/>
      <c r="Z5551" s="775"/>
      <c r="AA5551" s="775"/>
      <c r="AB5551" s="775"/>
    </row>
    <row r="5552" spans="1:28" s="43" customFormat="1" x14ac:dyDescent="0.2">
      <c r="A5552" s="776"/>
      <c r="B5552" s="780"/>
      <c r="D5552" s="779"/>
      <c r="E5552" s="779"/>
      <c r="F5552" s="778"/>
      <c r="G5552" s="777"/>
      <c r="H5552" s="776"/>
      <c r="I5552" s="776"/>
      <c r="J5552" s="776"/>
      <c r="K5552" s="776"/>
      <c r="L5552" s="776"/>
      <c r="M5552" s="776"/>
      <c r="N5552" s="776"/>
      <c r="O5552" s="776"/>
      <c r="P5552" s="776"/>
      <c r="Q5552" s="776"/>
      <c r="R5552" s="776"/>
      <c r="S5552" s="776"/>
      <c r="T5552" s="776"/>
      <c r="U5552" s="776"/>
      <c r="V5552" s="46"/>
      <c r="W5552" s="46"/>
      <c r="X5552" s="775"/>
      <c r="Y5552" s="775"/>
      <c r="Z5552" s="775"/>
      <c r="AA5552" s="775"/>
      <c r="AB5552" s="775"/>
    </row>
    <row r="5553" spans="1:28" s="43" customFormat="1" x14ac:dyDescent="0.2">
      <c r="A5553" s="776"/>
      <c r="B5553" s="780"/>
      <c r="D5553" s="779"/>
      <c r="E5553" s="779"/>
      <c r="F5553" s="778"/>
      <c r="G5553" s="777"/>
      <c r="H5553" s="776"/>
      <c r="I5553" s="776"/>
      <c r="J5553" s="776"/>
      <c r="K5553" s="776"/>
      <c r="L5553" s="776"/>
      <c r="M5553" s="776"/>
      <c r="N5553" s="776"/>
      <c r="O5553" s="776"/>
      <c r="P5553" s="776"/>
      <c r="Q5553" s="776"/>
      <c r="R5553" s="776"/>
      <c r="S5553" s="776"/>
      <c r="T5553" s="776"/>
      <c r="U5553" s="776"/>
      <c r="V5553" s="46"/>
      <c r="W5553" s="46"/>
      <c r="X5553" s="775"/>
      <c r="Y5553" s="775"/>
      <c r="Z5553" s="775"/>
      <c r="AA5553" s="775"/>
      <c r="AB5553" s="775"/>
    </row>
    <row r="5554" spans="1:28" s="43" customFormat="1" x14ac:dyDescent="0.2">
      <c r="A5554" s="776"/>
      <c r="B5554" s="780"/>
      <c r="D5554" s="779"/>
      <c r="E5554" s="779"/>
      <c r="F5554" s="778"/>
      <c r="G5554" s="777"/>
      <c r="H5554" s="776"/>
      <c r="I5554" s="776"/>
      <c r="J5554" s="776"/>
      <c r="K5554" s="776"/>
      <c r="L5554" s="776"/>
      <c r="M5554" s="776"/>
      <c r="N5554" s="776"/>
      <c r="O5554" s="776"/>
      <c r="P5554" s="776"/>
      <c r="Q5554" s="776"/>
      <c r="R5554" s="776"/>
      <c r="S5554" s="776"/>
      <c r="T5554" s="776"/>
      <c r="U5554" s="776"/>
      <c r="V5554" s="46"/>
      <c r="W5554" s="46"/>
      <c r="X5554" s="775"/>
      <c r="Y5554" s="775"/>
      <c r="Z5554" s="775"/>
      <c r="AA5554" s="775"/>
      <c r="AB5554" s="775"/>
    </row>
    <row r="5555" spans="1:28" s="43" customFormat="1" x14ac:dyDescent="0.2">
      <c r="A5555" s="776"/>
      <c r="B5555" s="780"/>
      <c r="D5555" s="779"/>
      <c r="E5555" s="779"/>
      <c r="F5555" s="778"/>
      <c r="G5555" s="777"/>
      <c r="H5555" s="776"/>
      <c r="I5555" s="776"/>
      <c r="J5555" s="776"/>
      <c r="K5555" s="776"/>
      <c r="L5555" s="776"/>
      <c r="M5555" s="776"/>
      <c r="N5555" s="776"/>
      <c r="O5555" s="776"/>
      <c r="P5555" s="776"/>
      <c r="Q5555" s="776"/>
      <c r="R5555" s="776"/>
      <c r="S5555" s="776"/>
      <c r="T5555" s="776"/>
      <c r="U5555" s="776"/>
      <c r="V5555" s="46"/>
      <c r="W5555" s="46"/>
      <c r="X5555" s="775"/>
      <c r="Y5555" s="775"/>
      <c r="Z5555" s="775"/>
      <c r="AA5555" s="775"/>
      <c r="AB5555" s="775"/>
    </row>
    <row r="5556" spans="1:28" s="43" customFormat="1" x14ac:dyDescent="0.2">
      <c r="A5556" s="776"/>
      <c r="B5556" s="780"/>
      <c r="D5556" s="779"/>
      <c r="E5556" s="779"/>
      <c r="F5556" s="778"/>
      <c r="G5556" s="777"/>
      <c r="H5556" s="776"/>
      <c r="I5556" s="776"/>
      <c r="J5556" s="776"/>
      <c r="K5556" s="776"/>
      <c r="L5556" s="776"/>
      <c r="M5556" s="776"/>
      <c r="N5556" s="776"/>
      <c r="O5556" s="776"/>
      <c r="P5556" s="776"/>
      <c r="Q5556" s="776"/>
      <c r="R5556" s="776"/>
      <c r="S5556" s="776"/>
      <c r="T5556" s="776"/>
      <c r="U5556" s="776"/>
      <c r="V5556" s="46"/>
      <c r="W5556" s="46"/>
      <c r="X5556" s="775"/>
      <c r="Y5556" s="775"/>
      <c r="Z5556" s="775"/>
      <c r="AA5556" s="775"/>
      <c r="AB5556" s="775"/>
    </row>
    <row r="5557" spans="1:28" s="43" customFormat="1" x14ac:dyDescent="0.2">
      <c r="A5557" s="776"/>
      <c r="B5557" s="780"/>
      <c r="D5557" s="779"/>
      <c r="E5557" s="779"/>
      <c r="F5557" s="778"/>
      <c r="G5557" s="777"/>
      <c r="H5557" s="776"/>
      <c r="I5557" s="776"/>
      <c r="J5557" s="776"/>
      <c r="K5557" s="776"/>
      <c r="L5557" s="776"/>
      <c r="M5557" s="776"/>
      <c r="N5557" s="776"/>
      <c r="O5557" s="776"/>
      <c r="P5557" s="776"/>
      <c r="Q5557" s="776"/>
      <c r="R5557" s="776"/>
      <c r="S5557" s="776"/>
      <c r="T5557" s="776"/>
      <c r="U5557" s="776"/>
      <c r="V5557" s="46"/>
      <c r="W5557" s="46"/>
      <c r="X5557" s="775"/>
      <c r="Y5557" s="775"/>
      <c r="Z5557" s="775"/>
      <c r="AA5557" s="775"/>
      <c r="AB5557" s="775"/>
    </row>
    <row r="5558" spans="1:28" s="43" customFormat="1" x14ac:dyDescent="0.2">
      <c r="A5558" s="776"/>
      <c r="B5558" s="780"/>
      <c r="D5558" s="779"/>
      <c r="E5558" s="779"/>
      <c r="F5558" s="778"/>
      <c r="G5558" s="777"/>
      <c r="H5558" s="776"/>
      <c r="I5558" s="776"/>
      <c r="J5558" s="776"/>
      <c r="K5558" s="776"/>
      <c r="L5558" s="776"/>
      <c r="M5558" s="776"/>
      <c r="N5558" s="776"/>
      <c r="O5558" s="776"/>
      <c r="P5558" s="776"/>
      <c r="Q5558" s="776"/>
      <c r="R5558" s="776"/>
      <c r="S5558" s="776"/>
      <c r="T5558" s="776"/>
      <c r="U5558" s="776"/>
      <c r="V5558" s="46"/>
      <c r="W5558" s="46"/>
      <c r="X5558" s="775"/>
      <c r="Y5558" s="775"/>
      <c r="Z5558" s="775"/>
      <c r="AA5558" s="775"/>
      <c r="AB5558" s="775"/>
    </row>
    <row r="5559" spans="1:28" s="43" customFormat="1" x14ac:dyDescent="0.2">
      <c r="A5559" s="776"/>
      <c r="B5559" s="780"/>
      <c r="D5559" s="779"/>
      <c r="E5559" s="779"/>
      <c r="F5559" s="778"/>
      <c r="G5559" s="777"/>
      <c r="H5559" s="776"/>
      <c r="I5559" s="776"/>
      <c r="J5559" s="776"/>
      <c r="K5559" s="776"/>
      <c r="L5559" s="776"/>
      <c r="M5559" s="776"/>
      <c r="N5559" s="776"/>
      <c r="O5559" s="776"/>
      <c r="P5559" s="776"/>
      <c r="Q5559" s="776"/>
      <c r="R5559" s="776"/>
      <c r="S5559" s="776"/>
      <c r="T5559" s="776"/>
      <c r="U5559" s="776"/>
      <c r="V5559" s="46"/>
      <c r="W5559" s="46"/>
      <c r="X5559" s="775"/>
      <c r="Y5559" s="775"/>
      <c r="Z5559" s="775"/>
      <c r="AA5559" s="775"/>
      <c r="AB5559" s="775"/>
    </row>
    <row r="5560" spans="1:28" s="43" customFormat="1" x14ac:dyDescent="0.2">
      <c r="A5560" s="776"/>
      <c r="B5560" s="780"/>
      <c r="D5560" s="779"/>
      <c r="E5560" s="779"/>
      <c r="F5560" s="778"/>
      <c r="G5560" s="777"/>
      <c r="H5560" s="776"/>
      <c r="I5560" s="776"/>
      <c r="J5560" s="776"/>
      <c r="K5560" s="776"/>
      <c r="L5560" s="776"/>
      <c r="M5560" s="776"/>
      <c r="N5560" s="776"/>
      <c r="O5560" s="776"/>
      <c r="P5560" s="776"/>
      <c r="Q5560" s="776"/>
      <c r="R5560" s="776"/>
      <c r="S5560" s="776"/>
      <c r="T5560" s="776"/>
      <c r="U5560" s="776"/>
      <c r="V5560" s="46"/>
      <c r="W5560" s="46"/>
      <c r="X5560" s="775"/>
      <c r="Y5560" s="775"/>
      <c r="Z5560" s="775"/>
      <c r="AA5560" s="775"/>
      <c r="AB5560" s="775"/>
    </row>
    <row r="5561" spans="1:28" s="43" customFormat="1" x14ac:dyDescent="0.2">
      <c r="A5561" s="776"/>
      <c r="B5561" s="780"/>
      <c r="D5561" s="779"/>
      <c r="E5561" s="779"/>
      <c r="F5561" s="778"/>
      <c r="G5561" s="777"/>
      <c r="H5561" s="776"/>
      <c r="I5561" s="776"/>
      <c r="J5561" s="776"/>
      <c r="K5561" s="776"/>
      <c r="L5561" s="776"/>
      <c r="M5561" s="776"/>
      <c r="N5561" s="776"/>
      <c r="O5561" s="776"/>
      <c r="P5561" s="776"/>
      <c r="Q5561" s="776"/>
      <c r="R5561" s="776"/>
      <c r="S5561" s="776"/>
      <c r="T5561" s="776"/>
      <c r="U5561" s="776"/>
      <c r="V5561" s="46"/>
      <c r="W5561" s="46"/>
      <c r="X5561" s="775"/>
      <c r="Y5561" s="775"/>
      <c r="Z5561" s="775"/>
      <c r="AA5561" s="775"/>
      <c r="AB5561" s="775"/>
    </row>
    <row r="5562" spans="1:28" s="43" customFormat="1" x14ac:dyDescent="0.2">
      <c r="A5562" s="776"/>
      <c r="B5562" s="780"/>
      <c r="D5562" s="779"/>
      <c r="E5562" s="779"/>
      <c r="F5562" s="778"/>
      <c r="G5562" s="777"/>
      <c r="H5562" s="776"/>
      <c r="I5562" s="776"/>
      <c r="J5562" s="776"/>
      <c r="K5562" s="776"/>
      <c r="L5562" s="776"/>
      <c r="M5562" s="776"/>
      <c r="N5562" s="776"/>
      <c r="O5562" s="776"/>
      <c r="P5562" s="776"/>
      <c r="Q5562" s="776"/>
      <c r="R5562" s="776"/>
      <c r="S5562" s="776"/>
      <c r="T5562" s="776"/>
      <c r="U5562" s="776"/>
      <c r="V5562" s="46"/>
      <c r="W5562" s="46"/>
      <c r="X5562" s="775"/>
      <c r="Y5562" s="775"/>
      <c r="Z5562" s="775"/>
      <c r="AA5562" s="775"/>
      <c r="AB5562" s="775"/>
    </row>
    <row r="5563" spans="1:28" s="43" customFormat="1" x14ac:dyDescent="0.2">
      <c r="A5563" s="776"/>
      <c r="B5563" s="780"/>
      <c r="D5563" s="779"/>
      <c r="E5563" s="779"/>
      <c r="F5563" s="778"/>
      <c r="G5563" s="777"/>
      <c r="H5563" s="776"/>
      <c r="I5563" s="776"/>
      <c r="J5563" s="776"/>
      <c r="K5563" s="776"/>
      <c r="L5563" s="776"/>
      <c r="M5563" s="776"/>
      <c r="N5563" s="776"/>
      <c r="O5563" s="776"/>
      <c r="P5563" s="776"/>
      <c r="Q5563" s="776"/>
      <c r="R5563" s="776"/>
      <c r="S5563" s="776"/>
      <c r="T5563" s="776"/>
      <c r="U5563" s="776"/>
      <c r="V5563" s="46"/>
      <c r="W5563" s="46"/>
      <c r="X5563" s="775"/>
      <c r="Y5563" s="775"/>
      <c r="Z5563" s="775"/>
      <c r="AA5563" s="775"/>
      <c r="AB5563" s="775"/>
    </row>
    <row r="5564" spans="1:28" s="43" customFormat="1" x14ac:dyDescent="0.2">
      <c r="A5564" s="776"/>
      <c r="B5564" s="780"/>
      <c r="D5564" s="779"/>
      <c r="E5564" s="779"/>
      <c r="F5564" s="778"/>
      <c r="G5564" s="777"/>
      <c r="H5564" s="776"/>
      <c r="I5564" s="776"/>
      <c r="J5564" s="776"/>
      <c r="K5564" s="776"/>
      <c r="L5564" s="776"/>
      <c r="M5564" s="776"/>
      <c r="N5564" s="776"/>
      <c r="O5564" s="776"/>
      <c r="P5564" s="776"/>
      <c r="Q5564" s="776"/>
      <c r="R5564" s="776"/>
      <c r="S5564" s="776"/>
      <c r="T5564" s="776"/>
      <c r="U5564" s="776"/>
      <c r="V5564" s="46"/>
      <c r="W5564" s="46"/>
      <c r="X5564" s="775"/>
      <c r="Y5564" s="775"/>
      <c r="Z5564" s="775"/>
      <c r="AA5564" s="775"/>
      <c r="AB5564" s="775"/>
    </row>
    <row r="5565" spans="1:28" s="43" customFormat="1" x14ac:dyDescent="0.2">
      <c r="A5565" s="776"/>
      <c r="B5565" s="780"/>
      <c r="D5565" s="779"/>
      <c r="E5565" s="779"/>
      <c r="F5565" s="778"/>
      <c r="G5565" s="777"/>
      <c r="H5565" s="776"/>
      <c r="I5565" s="776"/>
      <c r="J5565" s="776"/>
      <c r="K5565" s="776"/>
      <c r="L5565" s="776"/>
      <c r="M5565" s="776"/>
      <c r="N5565" s="776"/>
      <c r="O5565" s="776"/>
      <c r="P5565" s="776"/>
      <c r="Q5565" s="776"/>
      <c r="R5565" s="776"/>
      <c r="S5565" s="776"/>
      <c r="T5565" s="776"/>
      <c r="U5565" s="776"/>
      <c r="V5565" s="46"/>
      <c r="W5565" s="46"/>
      <c r="X5565" s="775"/>
      <c r="Y5565" s="775"/>
      <c r="Z5565" s="775"/>
      <c r="AA5565" s="775"/>
      <c r="AB5565" s="775"/>
    </row>
    <row r="5566" spans="1:28" s="43" customFormat="1" x14ac:dyDescent="0.2">
      <c r="A5566" s="776"/>
      <c r="B5566" s="780"/>
      <c r="D5566" s="779"/>
      <c r="E5566" s="779"/>
      <c r="F5566" s="778"/>
      <c r="G5566" s="777"/>
      <c r="H5566" s="776"/>
      <c r="I5566" s="776"/>
      <c r="J5566" s="776"/>
      <c r="K5566" s="776"/>
      <c r="L5566" s="776"/>
      <c r="M5566" s="776"/>
      <c r="N5566" s="776"/>
      <c r="O5566" s="776"/>
      <c r="P5566" s="776"/>
      <c r="Q5566" s="776"/>
      <c r="R5566" s="776"/>
      <c r="S5566" s="776"/>
      <c r="T5566" s="776"/>
      <c r="U5566" s="776"/>
      <c r="V5566" s="46"/>
      <c r="W5566" s="46"/>
      <c r="X5566" s="775"/>
      <c r="Y5566" s="775"/>
      <c r="Z5566" s="775"/>
      <c r="AA5566" s="775"/>
      <c r="AB5566" s="775"/>
    </row>
    <row r="5567" spans="1:28" s="43" customFormat="1" x14ac:dyDescent="0.2">
      <c r="A5567" s="776"/>
      <c r="B5567" s="780"/>
      <c r="D5567" s="779"/>
      <c r="E5567" s="779"/>
      <c r="F5567" s="778"/>
      <c r="G5567" s="777"/>
      <c r="H5567" s="776"/>
      <c r="I5567" s="776"/>
      <c r="J5567" s="776"/>
      <c r="K5567" s="776"/>
      <c r="L5567" s="776"/>
      <c r="M5567" s="776"/>
      <c r="N5567" s="776"/>
      <c r="O5567" s="776"/>
      <c r="P5567" s="776"/>
      <c r="Q5567" s="776"/>
      <c r="R5567" s="776"/>
      <c r="S5567" s="776"/>
      <c r="T5567" s="776"/>
      <c r="U5567" s="776"/>
      <c r="V5567" s="46"/>
      <c r="W5567" s="46"/>
      <c r="X5567" s="775"/>
      <c r="Y5567" s="775"/>
      <c r="Z5567" s="775"/>
      <c r="AA5567" s="775"/>
      <c r="AB5567" s="775"/>
    </row>
    <row r="5568" spans="1:28" s="43" customFormat="1" x14ac:dyDescent="0.2">
      <c r="A5568" s="776"/>
      <c r="B5568" s="780"/>
      <c r="D5568" s="779"/>
      <c r="E5568" s="779"/>
      <c r="F5568" s="778"/>
      <c r="G5568" s="777"/>
      <c r="H5568" s="776"/>
      <c r="I5568" s="776"/>
      <c r="J5568" s="776"/>
      <c r="K5568" s="776"/>
      <c r="L5568" s="776"/>
      <c r="M5568" s="776"/>
      <c r="N5568" s="776"/>
      <c r="O5568" s="776"/>
      <c r="P5568" s="776"/>
      <c r="Q5568" s="776"/>
      <c r="R5568" s="776"/>
      <c r="S5568" s="776"/>
      <c r="T5568" s="776"/>
      <c r="U5568" s="776"/>
      <c r="V5568" s="46"/>
      <c r="W5568" s="46"/>
      <c r="X5568" s="775"/>
      <c r="Y5568" s="775"/>
      <c r="Z5568" s="775"/>
      <c r="AA5568" s="775"/>
      <c r="AB5568" s="775"/>
    </row>
    <row r="5569" spans="1:28" s="43" customFormat="1" x14ac:dyDescent="0.2">
      <c r="A5569" s="776"/>
      <c r="B5569" s="780"/>
      <c r="D5569" s="779"/>
      <c r="E5569" s="779"/>
      <c r="F5569" s="778"/>
      <c r="G5569" s="777"/>
      <c r="H5569" s="776"/>
      <c r="I5569" s="776"/>
      <c r="J5569" s="776"/>
      <c r="K5569" s="776"/>
      <c r="L5569" s="776"/>
      <c r="M5569" s="776"/>
      <c r="N5569" s="776"/>
      <c r="O5569" s="776"/>
      <c r="P5569" s="776"/>
      <c r="Q5569" s="776"/>
      <c r="R5569" s="776"/>
      <c r="S5569" s="776"/>
      <c r="T5569" s="776"/>
      <c r="U5569" s="776"/>
      <c r="V5569" s="46"/>
      <c r="W5569" s="46"/>
      <c r="X5569" s="775"/>
      <c r="Y5569" s="775"/>
      <c r="Z5569" s="775"/>
      <c r="AA5569" s="775"/>
      <c r="AB5569" s="775"/>
    </row>
    <row r="5570" spans="1:28" s="43" customFormat="1" x14ac:dyDescent="0.2">
      <c r="A5570" s="776"/>
      <c r="B5570" s="780"/>
      <c r="D5570" s="779"/>
      <c r="E5570" s="779"/>
      <c r="F5570" s="778"/>
      <c r="G5570" s="777"/>
      <c r="H5570" s="776"/>
      <c r="I5570" s="776"/>
      <c r="J5570" s="776"/>
      <c r="K5570" s="776"/>
      <c r="L5570" s="776"/>
      <c r="M5570" s="776"/>
      <c r="N5570" s="776"/>
      <c r="O5570" s="776"/>
      <c r="P5570" s="776"/>
      <c r="Q5570" s="776"/>
      <c r="R5570" s="776"/>
      <c r="S5570" s="776"/>
      <c r="T5570" s="776"/>
      <c r="U5570" s="776"/>
      <c r="V5570" s="46"/>
      <c r="W5570" s="46"/>
      <c r="X5570" s="775"/>
      <c r="Y5570" s="775"/>
      <c r="Z5570" s="775"/>
      <c r="AA5570" s="775"/>
      <c r="AB5570" s="775"/>
    </row>
    <row r="5571" spans="1:28" s="43" customFormat="1" x14ac:dyDescent="0.2">
      <c r="A5571" s="776"/>
      <c r="B5571" s="780"/>
      <c r="D5571" s="779"/>
      <c r="E5571" s="779"/>
      <c r="F5571" s="778"/>
      <c r="G5571" s="777"/>
      <c r="H5571" s="776"/>
      <c r="I5571" s="776"/>
      <c r="J5571" s="776"/>
      <c r="K5571" s="776"/>
      <c r="L5571" s="776"/>
      <c r="M5571" s="776"/>
      <c r="N5571" s="776"/>
      <c r="O5571" s="776"/>
      <c r="P5571" s="776"/>
      <c r="Q5571" s="776"/>
      <c r="R5571" s="776"/>
      <c r="S5571" s="776"/>
      <c r="T5571" s="776"/>
      <c r="U5571" s="776"/>
      <c r="V5571" s="46"/>
      <c r="W5571" s="46"/>
      <c r="X5571" s="775"/>
      <c r="Y5571" s="775"/>
      <c r="Z5571" s="775"/>
      <c r="AA5571" s="775"/>
      <c r="AB5571" s="775"/>
    </row>
    <row r="5572" spans="1:28" s="43" customFormat="1" x14ac:dyDescent="0.2">
      <c r="A5572" s="776"/>
      <c r="B5572" s="780"/>
      <c r="D5572" s="779"/>
      <c r="E5572" s="779"/>
      <c r="F5572" s="778"/>
      <c r="G5572" s="777"/>
      <c r="H5572" s="776"/>
      <c r="I5572" s="776"/>
      <c r="J5572" s="776"/>
      <c r="K5572" s="776"/>
      <c r="L5572" s="776"/>
      <c r="M5572" s="776"/>
      <c r="N5572" s="776"/>
      <c r="O5572" s="776"/>
      <c r="P5572" s="776"/>
      <c r="Q5572" s="776"/>
      <c r="R5572" s="776"/>
      <c r="S5572" s="776"/>
      <c r="T5572" s="776"/>
      <c r="U5572" s="776"/>
      <c r="V5572" s="46"/>
      <c r="W5572" s="46"/>
      <c r="X5572" s="775"/>
      <c r="Y5572" s="775"/>
      <c r="Z5572" s="775"/>
      <c r="AA5572" s="775"/>
      <c r="AB5572" s="775"/>
    </row>
    <row r="5573" spans="1:28" s="43" customFormat="1" x14ac:dyDescent="0.2">
      <c r="A5573" s="776"/>
      <c r="B5573" s="780"/>
      <c r="D5573" s="779"/>
      <c r="E5573" s="779"/>
      <c r="F5573" s="778"/>
      <c r="G5573" s="777"/>
      <c r="H5573" s="776"/>
      <c r="I5573" s="776"/>
      <c r="J5573" s="776"/>
      <c r="K5573" s="776"/>
      <c r="L5573" s="776"/>
      <c r="M5573" s="776"/>
      <c r="N5573" s="776"/>
      <c r="O5573" s="776"/>
      <c r="P5573" s="776"/>
      <c r="Q5573" s="776"/>
      <c r="R5573" s="776"/>
      <c r="S5573" s="776"/>
      <c r="T5573" s="776"/>
      <c r="U5573" s="776"/>
      <c r="V5573" s="46"/>
      <c r="W5573" s="46"/>
      <c r="X5573" s="775"/>
      <c r="Y5573" s="775"/>
      <c r="Z5573" s="775"/>
      <c r="AA5573" s="775"/>
      <c r="AB5573" s="775"/>
    </row>
    <row r="5574" spans="1:28" s="43" customFormat="1" x14ac:dyDescent="0.2">
      <c r="A5574" s="776"/>
      <c r="B5574" s="780"/>
      <c r="D5574" s="779"/>
      <c r="E5574" s="779"/>
      <c r="F5574" s="778"/>
      <c r="G5574" s="777"/>
      <c r="H5574" s="776"/>
      <c r="I5574" s="776"/>
      <c r="J5574" s="776"/>
      <c r="K5574" s="776"/>
      <c r="L5574" s="776"/>
      <c r="M5574" s="776"/>
      <c r="N5574" s="776"/>
      <c r="O5574" s="776"/>
      <c r="P5574" s="776"/>
      <c r="Q5574" s="776"/>
      <c r="R5574" s="776"/>
      <c r="S5574" s="776"/>
      <c r="T5574" s="776"/>
      <c r="U5574" s="776"/>
      <c r="V5574" s="46"/>
      <c r="W5574" s="46"/>
      <c r="X5574" s="775"/>
      <c r="Y5574" s="775"/>
      <c r="Z5574" s="775"/>
      <c r="AA5574" s="775"/>
      <c r="AB5574" s="775"/>
    </row>
    <row r="5575" spans="1:28" s="43" customFormat="1" x14ac:dyDescent="0.2">
      <c r="A5575" s="776"/>
      <c r="B5575" s="780"/>
      <c r="D5575" s="779"/>
      <c r="E5575" s="779"/>
      <c r="F5575" s="778"/>
      <c r="G5575" s="777"/>
      <c r="H5575" s="776"/>
      <c r="I5575" s="776"/>
      <c r="J5575" s="776"/>
      <c r="K5575" s="776"/>
      <c r="L5575" s="776"/>
      <c r="M5575" s="776"/>
      <c r="N5575" s="776"/>
      <c r="O5575" s="776"/>
      <c r="P5575" s="776"/>
      <c r="Q5575" s="776"/>
      <c r="R5575" s="776"/>
      <c r="S5575" s="776"/>
      <c r="T5575" s="776"/>
      <c r="U5575" s="776"/>
      <c r="V5575" s="46"/>
      <c r="W5575" s="46"/>
      <c r="X5575" s="775"/>
      <c r="Y5575" s="775"/>
      <c r="Z5575" s="775"/>
      <c r="AA5575" s="775"/>
      <c r="AB5575" s="775"/>
    </row>
    <row r="5576" spans="1:28" s="43" customFormat="1" x14ac:dyDescent="0.2">
      <c r="A5576" s="776"/>
      <c r="B5576" s="780"/>
      <c r="D5576" s="779"/>
      <c r="E5576" s="779"/>
      <c r="F5576" s="778"/>
      <c r="G5576" s="777"/>
      <c r="H5576" s="776"/>
      <c r="I5576" s="776"/>
      <c r="J5576" s="776"/>
      <c r="K5576" s="776"/>
      <c r="L5576" s="776"/>
      <c r="M5576" s="776"/>
      <c r="N5576" s="776"/>
      <c r="O5576" s="776"/>
      <c r="P5576" s="776"/>
      <c r="Q5576" s="776"/>
      <c r="R5576" s="776"/>
      <c r="S5576" s="776"/>
      <c r="T5576" s="776"/>
      <c r="U5576" s="776"/>
      <c r="V5576" s="46"/>
      <c r="W5576" s="46"/>
      <c r="X5576" s="775"/>
      <c r="Y5576" s="775"/>
      <c r="Z5576" s="775"/>
      <c r="AA5576" s="775"/>
      <c r="AB5576" s="775"/>
    </row>
    <row r="5577" spans="1:28" s="43" customFormat="1" x14ac:dyDescent="0.2">
      <c r="A5577" s="776"/>
      <c r="B5577" s="780"/>
      <c r="D5577" s="779"/>
      <c r="E5577" s="779"/>
      <c r="F5577" s="778"/>
      <c r="G5577" s="777"/>
      <c r="H5577" s="776"/>
      <c r="I5577" s="776"/>
      <c r="J5577" s="776"/>
      <c r="K5577" s="776"/>
      <c r="L5577" s="776"/>
      <c r="M5577" s="776"/>
      <c r="N5577" s="776"/>
      <c r="O5577" s="776"/>
      <c r="P5577" s="776"/>
      <c r="Q5577" s="776"/>
      <c r="R5577" s="776"/>
      <c r="S5577" s="776"/>
      <c r="T5577" s="776"/>
      <c r="U5577" s="776"/>
      <c r="V5577" s="46"/>
      <c r="W5577" s="46"/>
      <c r="X5577" s="775"/>
      <c r="Y5577" s="775"/>
      <c r="Z5577" s="775"/>
      <c r="AA5577" s="775"/>
      <c r="AB5577" s="775"/>
    </row>
    <row r="5578" spans="1:28" s="43" customFormat="1" x14ac:dyDescent="0.2">
      <c r="A5578" s="776"/>
      <c r="B5578" s="780"/>
      <c r="D5578" s="779"/>
      <c r="E5578" s="779"/>
      <c r="F5578" s="778"/>
      <c r="G5578" s="777"/>
      <c r="H5578" s="776"/>
      <c r="I5578" s="776"/>
      <c r="J5578" s="776"/>
      <c r="K5578" s="776"/>
      <c r="L5578" s="776"/>
      <c r="M5578" s="776"/>
      <c r="N5578" s="776"/>
      <c r="O5578" s="776"/>
      <c r="P5578" s="776"/>
      <c r="Q5578" s="776"/>
      <c r="R5578" s="776"/>
      <c r="S5578" s="776"/>
      <c r="T5578" s="776"/>
      <c r="U5578" s="776"/>
      <c r="V5578" s="46"/>
      <c r="W5578" s="46"/>
      <c r="X5578" s="775"/>
      <c r="Y5578" s="775"/>
      <c r="Z5578" s="775"/>
      <c r="AA5578" s="775"/>
      <c r="AB5578" s="775"/>
    </row>
    <row r="5579" spans="1:28" s="43" customFormat="1" x14ac:dyDescent="0.2">
      <c r="A5579" s="776"/>
      <c r="B5579" s="780"/>
      <c r="D5579" s="779"/>
      <c r="E5579" s="779"/>
      <c r="F5579" s="778"/>
      <c r="G5579" s="777"/>
      <c r="H5579" s="776"/>
      <c r="I5579" s="776"/>
      <c r="J5579" s="776"/>
      <c r="K5579" s="776"/>
      <c r="L5579" s="776"/>
      <c r="M5579" s="776"/>
      <c r="N5579" s="776"/>
      <c r="O5579" s="776"/>
      <c r="P5579" s="776"/>
      <c r="Q5579" s="776"/>
      <c r="R5579" s="776"/>
      <c r="S5579" s="776"/>
      <c r="T5579" s="776"/>
      <c r="U5579" s="776"/>
      <c r="V5579" s="46"/>
      <c r="W5579" s="46"/>
      <c r="X5579" s="775"/>
      <c r="Y5579" s="775"/>
      <c r="Z5579" s="775"/>
      <c r="AA5579" s="775"/>
      <c r="AB5579" s="775"/>
    </row>
    <row r="5580" spans="1:28" s="43" customFormat="1" x14ac:dyDescent="0.2">
      <c r="A5580" s="776"/>
      <c r="B5580" s="780"/>
      <c r="D5580" s="779"/>
      <c r="E5580" s="779"/>
      <c r="F5580" s="778"/>
      <c r="G5580" s="777"/>
      <c r="H5580" s="776"/>
      <c r="I5580" s="776"/>
      <c r="J5580" s="776"/>
      <c r="K5580" s="776"/>
      <c r="L5580" s="776"/>
      <c r="M5580" s="776"/>
      <c r="N5580" s="776"/>
      <c r="O5580" s="776"/>
      <c r="P5580" s="776"/>
      <c r="Q5580" s="776"/>
      <c r="R5580" s="776"/>
      <c r="S5580" s="776"/>
      <c r="T5580" s="776"/>
      <c r="U5580" s="776"/>
      <c r="V5580" s="46"/>
      <c r="W5580" s="46"/>
      <c r="X5580" s="775"/>
      <c r="Y5580" s="775"/>
      <c r="Z5580" s="775"/>
      <c r="AA5580" s="775"/>
      <c r="AB5580" s="775"/>
    </row>
    <row r="5581" spans="1:28" s="43" customFormat="1" x14ac:dyDescent="0.2">
      <c r="A5581" s="776"/>
      <c r="B5581" s="780"/>
      <c r="D5581" s="779"/>
      <c r="E5581" s="779"/>
      <c r="F5581" s="778"/>
      <c r="G5581" s="777"/>
      <c r="H5581" s="776"/>
      <c r="I5581" s="776"/>
      <c r="J5581" s="776"/>
      <c r="K5581" s="776"/>
      <c r="L5581" s="776"/>
      <c r="M5581" s="776"/>
      <c r="N5581" s="776"/>
      <c r="O5581" s="776"/>
      <c r="P5581" s="776"/>
      <c r="Q5581" s="776"/>
      <c r="R5581" s="776"/>
      <c r="S5581" s="776"/>
      <c r="T5581" s="776"/>
      <c r="U5581" s="776"/>
      <c r="V5581" s="46"/>
      <c r="W5581" s="46"/>
      <c r="X5581" s="775"/>
      <c r="Y5581" s="775"/>
      <c r="Z5581" s="775"/>
      <c r="AA5581" s="775"/>
      <c r="AB5581" s="775"/>
    </row>
    <row r="5582" spans="1:28" s="43" customFormat="1" x14ac:dyDescent="0.2">
      <c r="A5582" s="776"/>
      <c r="B5582" s="780"/>
      <c r="D5582" s="779"/>
      <c r="E5582" s="779"/>
      <c r="F5582" s="778"/>
      <c r="G5582" s="777"/>
      <c r="H5582" s="776"/>
      <c r="I5582" s="776"/>
      <c r="J5582" s="776"/>
      <c r="K5582" s="776"/>
      <c r="L5582" s="776"/>
      <c r="M5582" s="776"/>
      <c r="N5582" s="776"/>
      <c r="O5582" s="776"/>
      <c r="P5582" s="776"/>
      <c r="Q5582" s="776"/>
      <c r="R5582" s="776"/>
      <c r="S5582" s="776"/>
      <c r="T5582" s="776"/>
      <c r="U5582" s="776"/>
      <c r="V5582" s="46"/>
      <c r="W5582" s="46"/>
      <c r="X5582" s="775"/>
      <c r="Y5582" s="775"/>
      <c r="Z5582" s="775"/>
      <c r="AA5582" s="775"/>
      <c r="AB5582" s="775"/>
    </row>
    <row r="5583" spans="1:28" s="43" customFormat="1" x14ac:dyDescent="0.2">
      <c r="A5583" s="776"/>
      <c r="B5583" s="780"/>
      <c r="D5583" s="779"/>
      <c r="E5583" s="779"/>
      <c r="F5583" s="778"/>
      <c r="G5583" s="777"/>
      <c r="H5583" s="776"/>
      <c r="I5583" s="776"/>
      <c r="J5583" s="776"/>
      <c r="K5583" s="776"/>
      <c r="L5583" s="776"/>
      <c r="M5583" s="776"/>
      <c r="N5583" s="776"/>
      <c r="O5583" s="776"/>
      <c r="P5583" s="776"/>
      <c r="Q5583" s="776"/>
      <c r="R5583" s="776"/>
      <c r="S5583" s="776"/>
      <c r="T5583" s="776"/>
      <c r="U5583" s="776"/>
      <c r="V5583" s="46"/>
      <c r="W5583" s="46"/>
      <c r="X5583" s="775"/>
      <c r="Y5583" s="775"/>
      <c r="Z5583" s="775"/>
      <c r="AA5583" s="775"/>
      <c r="AB5583" s="775"/>
    </row>
    <row r="5584" spans="1:28" s="43" customFormat="1" x14ac:dyDescent="0.2">
      <c r="A5584" s="776"/>
      <c r="B5584" s="780"/>
      <c r="D5584" s="779"/>
      <c r="E5584" s="779"/>
      <c r="F5584" s="778"/>
      <c r="G5584" s="777"/>
      <c r="H5584" s="776"/>
      <c r="I5584" s="776"/>
      <c r="J5584" s="776"/>
      <c r="K5584" s="776"/>
      <c r="L5584" s="776"/>
      <c r="M5584" s="776"/>
      <c r="N5584" s="776"/>
      <c r="O5584" s="776"/>
      <c r="P5584" s="776"/>
      <c r="Q5584" s="776"/>
      <c r="R5584" s="776"/>
      <c r="S5584" s="776"/>
      <c r="T5584" s="776"/>
      <c r="U5584" s="776"/>
      <c r="V5584" s="46"/>
      <c r="W5584" s="46"/>
      <c r="X5584" s="775"/>
      <c r="Y5584" s="775"/>
      <c r="Z5584" s="775"/>
      <c r="AA5584" s="775"/>
      <c r="AB5584" s="775"/>
    </row>
    <row r="5585" spans="1:28" s="43" customFormat="1" x14ac:dyDescent="0.2">
      <c r="A5585" s="776"/>
      <c r="B5585" s="780"/>
      <c r="D5585" s="779"/>
      <c r="E5585" s="779"/>
      <c r="F5585" s="778"/>
      <c r="G5585" s="777"/>
      <c r="H5585" s="776"/>
      <c r="I5585" s="776"/>
      <c r="J5585" s="776"/>
      <c r="K5585" s="776"/>
      <c r="L5585" s="776"/>
      <c r="M5585" s="776"/>
      <c r="N5585" s="776"/>
      <c r="O5585" s="776"/>
      <c r="P5585" s="776"/>
      <c r="Q5585" s="776"/>
      <c r="R5585" s="776"/>
      <c r="S5585" s="776"/>
      <c r="T5585" s="776"/>
      <c r="U5585" s="776"/>
      <c r="V5585" s="46"/>
      <c r="W5585" s="46"/>
      <c r="X5585" s="775"/>
      <c r="Y5585" s="775"/>
      <c r="Z5585" s="775"/>
      <c r="AA5585" s="775"/>
      <c r="AB5585" s="775"/>
    </row>
    <row r="5586" spans="1:28" s="43" customFormat="1" x14ac:dyDescent="0.2">
      <c r="A5586" s="776"/>
      <c r="B5586" s="780"/>
      <c r="D5586" s="779"/>
      <c r="E5586" s="779"/>
      <c r="F5586" s="778"/>
      <c r="G5586" s="777"/>
      <c r="H5586" s="776"/>
      <c r="I5586" s="776"/>
      <c r="J5586" s="776"/>
      <c r="K5586" s="776"/>
      <c r="L5586" s="776"/>
      <c r="M5586" s="776"/>
      <c r="N5586" s="776"/>
      <c r="O5586" s="776"/>
      <c r="P5586" s="776"/>
      <c r="Q5586" s="776"/>
      <c r="R5586" s="776"/>
      <c r="S5586" s="776"/>
      <c r="T5586" s="776"/>
      <c r="U5586" s="776"/>
      <c r="V5586" s="46"/>
      <c r="W5586" s="46"/>
      <c r="X5586" s="775"/>
      <c r="Y5586" s="775"/>
      <c r="Z5586" s="775"/>
      <c r="AA5586" s="775"/>
      <c r="AB5586" s="775"/>
    </row>
    <row r="5587" spans="1:28" s="43" customFormat="1" x14ac:dyDescent="0.2">
      <c r="A5587" s="776"/>
      <c r="B5587" s="780"/>
      <c r="D5587" s="779"/>
      <c r="E5587" s="779"/>
      <c r="F5587" s="778"/>
      <c r="G5587" s="777"/>
      <c r="H5587" s="776"/>
      <c r="I5587" s="776"/>
      <c r="J5587" s="776"/>
      <c r="K5587" s="776"/>
      <c r="L5587" s="776"/>
      <c r="M5587" s="776"/>
      <c r="N5587" s="776"/>
      <c r="O5587" s="776"/>
      <c r="P5587" s="776"/>
      <c r="Q5587" s="776"/>
      <c r="R5587" s="776"/>
      <c r="S5587" s="776"/>
      <c r="T5587" s="776"/>
      <c r="U5587" s="776"/>
      <c r="V5587" s="46"/>
      <c r="W5587" s="46"/>
      <c r="X5587" s="775"/>
      <c r="Y5587" s="775"/>
      <c r="Z5587" s="775"/>
      <c r="AA5587" s="775"/>
      <c r="AB5587" s="775"/>
    </row>
    <row r="5588" spans="1:28" s="43" customFormat="1" x14ac:dyDescent="0.2">
      <c r="A5588" s="776"/>
      <c r="B5588" s="780"/>
      <c r="D5588" s="779"/>
      <c r="E5588" s="779"/>
      <c r="F5588" s="778"/>
      <c r="G5588" s="777"/>
      <c r="H5588" s="776"/>
      <c r="I5588" s="776"/>
      <c r="J5588" s="776"/>
      <c r="K5588" s="776"/>
      <c r="L5588" s="776"/>
      <c r="M5588" s="776"/>
      <c r="N5588" s="776"/>
      <c r="O5588" s="776"/>
      <c r="P5588" s="776"/>
      <c r="Q5588" s="776"/>
      <c r="R5588" s="776"/>
      <c r="S5588" s="776"/>
      <c r="T5588" s="776"/>
      <c r="U5588" s="776"/>
      <c r="V5588" s="46"/>
      <c r="W5588" s="46"/>
      <c r="X5588" s="775"/>
      <c r="Y5588" s="775"/>
      <c r="Z5588" s="775"/>
      <c r="AA5588" s="775"/>
      <c r="AB5588" s="775"/>
    </row>
    <row r="5589" spans="1:28" s="43" customFormat="1" x14ac:dyDescent="0.2">
      <c r="A5589" s="776"/>
      <c r="B5589" s="780"/>
      <c r="D5589" s="779"/>
      <c r="E5589" s="779"/>
      <c r="F5589" s="778"/>
      <c r="G5589" s="777"/>
      <c r="H5589" s="776"/>
      <c r="I5589" s="776"/>
      <c r="J5589" s="776"/>
      <c r="K5589" s="776"/>
      <c r="L5589" s="776"/>
      <c r="M5589" s="776"/>
      <c r="N5589" s="776"/>
      <c r="O5589" s="776"/>
      <c r="P5589" s="776"/>
      <c r="Q5589" s="776"/>
      <c r="R5589" s="776"/>
      <c r="S5589" s="776"/>
      <c r="T5589" s="776"/>
      <c r="U5589" s="776"/>
      <c r="V5589" s="46"/>
      <c r="W5589" s="46"/>
      <c r="X5589" s="775"/>
      <c r="Y5589" s="775"/>
      <c r="Z5589" s="775"/>
      <c r="AA5589" s="775"/>
      <c r="AB5589" s="775"/>
    </row>
    <row r="5590" spans="1:28" s="43" customFormat="1" x14ac:dyDescent="0.2">
      <c r="A5590" s="776"/>
      <c r="B5590" s="780"/>
      <c r="D5590" s="779"/>
      <c r="E5590" s="779"/>
      <c r="F5590" s="778"/>
      <c r="G5590" s="777"/>
      <c r="H5590" s="776"/>
      <c r="I5590" s="776"/>
      <c r="J5590" s="776"/>
      <c r="K5590" s="776"/>
      <c r="L5590" s="776"/>
      <c r="M5590" s="776"/>
      <c r="N5590" s="776"/>
      <c r="O5590" s="776"/>
      <c r="P5590" s="776"/>
      <c r="Q5590" s="776"/>
      <c r="R5590" s="776"/>
      <c r="S5590" s="776"/>
      <c r="T5590" s="776"/>
      <c r="U5590" s="776"/>
      <c r="V5590" s="46"/>
      <c r="W5590" s="46"/>
      <c r="X5590" s="775"/>
      <c r="Y5590" s="775"/>
      <c r="Z5590" s="775"/>
      <c r="AA5590" s="775"/>
      <c r="AB5590" s="775"/>
    </row>
    <row r="5591" spans="1:28" s="43" customFormat="1" x14ac:dyDescent="0.2">
      <c r="A5591" s="776"/>
      <c r="B5591" s="780"/>
      <c r="D5591" s="779"/>
      <c r="E5591" s="779"/>
      <c r="F5591" s="778"/>
      <c r="G5591" s="777"/>
      <c r="H5591" s="776"/>
      <c r="I5591" s="776"/>
      <c r="J5591" s="776"/>
      <c r="K5591" s="776"/>
      <c r="L5591" s="776"/>
      <c r="M5591" s="776"/>
      <c r="N5591" s="776"/>
      <c r="O5591" s="776"/>
      <c r="P5591" s="776"/>
      <c r="Q5591" s="776"/>
      <c r="R5591" s="776"/>
      <c r="S5591" s="776"/>
      <c r="T5591" s="776"/>
      <c r="U5591" s="776"/>
      <c r="V5591" s="46"/>
      <c r="W5591" s="46"/>
      <c r="X5591" s="775"/>
      <c r="Y5591" s="775"/>
      <c r="Z5591" s="775"/>
      <c r="AA5591" s="775"/>
      <c r="AB5591" s="775"/>
    </row>
    <row r="5592" spans="1:28" s="43" customFormat="1" x14ac:dyDescent="0.2">
      <c r="A5592" s="776"/>
      <c r="B5592" s="780"/>
      <c r="D5592" s="779"/>
      <c r="E5592" s="779"/>
      <c r="F5592" s="778"/>
      <c r="G5592" s="777"/>
      <c r="H5592" s="776"/>
      <c r="I5592" s="776"/>
      <c r="J5592" s="776"/>
      <c r="K5592" s="776"/>
      <c r="L5592" s="776"/>
      <c r="M5592" s="776"/>
      <c r="N5592" s="776"/>
      <c r="O5592" s="776"/>
      <c r="P5592" s="776"/>
      <c r="Q5592" s="776"/>
      <c r="R5592" s="776"/>
      <c r="S5592" s="776"/>
      <c r="T5592" s="776"/>
      <c r="U5592" s="776"/>
      <c r="V5592" s="46"/>
      <c r="W5592" s="46"/>
      <c r="X5592" s="775"/>
      <c r="Y5592" s="775"/>
      <c r="Z5592" s="775"/>
      <c r="AA5592" s="775"/>
      <c r="AB5592" s="775"/>
    </row>
    <row r="5593" spans="1:28" s="43" customFormat="1" x14ac:dyDescent="0.2">
      <c r="A5593" s="776"/>
      <c r="B5593" s="780"/>
      <c r="D5593" s="779"/>
      <c r="E5593" s="779"/>
      <c r="F5593" s="778"/>
      <c r="G5593" s="777"/>
      <c r="H5593" s="776"/>
      <c r="I5593" s="776"/>
      <c r="J5593" s="776"/>
      <c r="K5593" s="776"/>
      <c r="L5593" s="776"/>
      <c r="M5593" s="776"/>
      <c r="N5593" s="776"/>
      <c r="O5593" s="776"/>
      <c r="P5593" s="776"/>
      <c r="Q5593" s="776"/>
      <c r="R5593" s="776"/>
      <c r="S5593" s="776"/>
      <c r="T5593" s="776"/>
      <c r="U5593" s="776"/>
      <c r="V5593" s="46"/>
      <c r="W5593" s="46"/>
      <c r="X5593" s="775"/>
      <c r="Y5593" s="775"/>
      <c r="Z5593" s="775"/>
      <c r="AA5593" s="775"/>
      <c r="AB5593" s="775"/>
    </row>
    <row r="5594" spans="1:28" s="43" customFormat="1" x14ac:dyDescent="0.2">
      <c r="A5594" s="776"/>
      <c r="B5594" s="780"/>
      <c r="D5594" s="779"/>
      <c r="E5594" s="779"/>
      <c r="F5594" s="778"/>
      <c r="G5594" s="777"/>
      <c r="H5594" s="776"/>
      <c r="I5594" s="776"/>
      <c r="J5594" s="776"/>
      <c r="K5594" s="776"/>
      <c r="L5594" s="776"/>
      <c r="M5594" s="776"/>
      <c r="N5594" s="776"/>
      <c r="O5594" s="776"/>
      <c r="P5594" s="776"/>
      <c r="Q5594" s="776"/>
      <c r="R5594" s="776"/>
      <c r="S5594" s="776"/>
      <c r="T5594" s="776"/>
      <c r="U5594" s="776"/>
      <c r="V5594" s="46"/>
      <c r="W5594" s="46"/>
      <c r="X5594" s="775"/>
      <c r="Y5594" s="775"/>
      <c r="Z5594" s="775"/>
      <c r="AA5594" s="775"/>
      <c r="AB5594" s="775"/>
    </row>
    <row r="5595" spans="1:28" s="43" customFormat="1" x14ac:dyDescent="0.2">
      <c r="A5595" s="776"/>
      <c r="B5595" s="780"/>
      <c r="D5595" s="779"/>
      <c r="E5595" s="779"/>
      <c r="F5595" s="778"/>
      <c r="G5595" s="777"/>
      <c r="H5595" s="776"/>
      <c r="I5595" s="776"/>
      <c r="J5595" s="776"/>
      <c r="K5595" s="776"/>
      <c r="L5595" s="776"/>
      <c r="M5595" s="776"/>
      <c r="N5595" s="776"/>
      <c r="O5595" s="776"/>
      <c r="P5595" s="776"/>
      <c r="Q5595" s="776"/>
      <c r="R5595" s="776"/>
      <c r="S5595" s="776"/>
      <c r="T5595" s="776"/>
      <c r="U5595" s="776"/>
      <c r="V5595" s="46"/>
      <c r="W5595" s="46"/>
      <c r="X5595" s="775"/>
      <c r="Y5595" s="775"/>
      <c r="Z5595" s="775"/>
      <c r="AA5595" s="775"/>
      <c r="AB5595" s="775"/>
    </row>
    <row r="5596" spans="1:28" s="43" customFormat="1" x14ac:dyDescent="0.2">
      <c r="A5596" s="776"/>
      <c r="B5596" s="780"/>
      <c r="D5596" s="779"/>
      <c r="E5596" s="779"/>
      <c r="F5596" s="778"/>
      <c r="G5596" s="777"/>
      <c r="H5596" s="776"/>
      <c r="I5596" s="776"/>
      <c r="J5596" s="776"/>
      <c r="K5596" s="776"/>
      <c r="L5596" s="776"/>
      <c r="M5596" s="776"/>
      <c r="N5596" s="776"/>
      <c r="O5596" s="776"/>
      <c r="P5596" s="776"/>
      <c r="Q5596" s="776"/>
      <c r="R5596" s="776"/>
      <c r="S5596" s="776"/>
      <c r="T5596" s="776"/>
      <c r="U5596" s="776"/>
      <c r="V5596" s="46"/>
      <c r="W5596" s="46"/>
      <c r="X5596" s="775"/>
      <c r="Y5596" s="775"/>
      <c r="Z5596" s="775"/>
      <c r="AA5596" s="775"/>
      <c r="AB5596" s="775"/>
    </row>
    <row r="5597" spans="1:28" s="43" customFormat="1" x14ac:dyDescent="0.2">
      <c r="A5597" s="776"/>
      <c r="B5597" s="780"/>
      <c r="D5597" s="779"/>
      <c r="E5597" s="779"/>
      <c r="F5597" s="778"/>
      <c r="G5597" s="777"/>
      <c r="H5597" s="776"/>
      <c r="I5597" s="776"/>
      <c r="J5597" s="776"/>
      <c r="K5597" s="776"/>
      <c r="L5597" s="776"/>
      <c r="M5597" s="776"/>
      <c r="N5597" s="776"/>
      <c r="O5597" s="776"/>
      <c r="P5597" s="776"/>
      <c r="Q5597" s="776"/>
      <c r="R5597" s="776"/>
      <c r="S5597" s="776"/>
      <c r="T5597" s="776"/>
      <c r="U5597" s="776"/>
      <c r="V5597" s="46"/>
      <c r="W5597" s="46"/>
      <c r="X5597" s="775"/>
      <c r="Y5597" s="775"/>
      <c r="Z5597" s="775"/>
      <c r="AA5597" s="775"/>
      <c r="AB5597" s="775"/>
    </row>
    <row r="5598" spans="1:28" s="43" customFormat="1" x14ac:dyDescent="0.2">
      <c r="A5598" s="776"/>
      <c r="B5598" s="780"/>
      <c r="D5598" s="779"/>
      <c r="E5598" s="779"/>
      <c r="F5598" s="778"/>
      <c r="G5598" s="777"/>
      <c r="H5598" s="776"/>
      <c r="I5598" s="776"/>
      <c r="J5598" s="776"/>
      <c r="K5598" s="776"/>
      <c r="L5598" s="776"/>
      <c r="M5598" s="776"/>
      <c r="N5598" s="776"/>
      <c r="O5598" s="776"/>
      <c r="P5598" s="776"/>
      <c r="Q5598" s="776"/>
      <c r="R5598" s="776"/>
      <c r="S5598" s="776"/>
      <c r="T5598" s="776"/>
      <c r="U5598" s="776"/>
      <c r="V5598" s="46"/>
      <c r="W5598" s="46"/>
      <c r="X5598" s="775"/>
      <c r="Y5598" s="775"/>
      <c r="Z5598" s="775"/>
      <c r="AA5598" s="775"/>
      <c r="AB5598" s="775"/>
    </row>
    <row r="5599" spans="1:28" s="43" customFormat="1" x14ac:dyDescent="0.2">
      <c r="A5599" s="776"/>
      <c r="B5599" s="780"/>
      <c r="D5599" s="779"/>
      <c r="E5599" s="779"/>
      <c r="F5599" s="778"/>
      <c r="G5599" s="777"/>
      <c r="H5599" s="776"/>
      <c r="I5599" s="776"/>
      <c r="J5599" s="776"/>
      <c r="K5599" s="776"/>
      <c r="L5599" s="776"/>
      <c r="M5599" s="776"/>
      <c r="N5599" s="776"/>
      <c r="O5599" s="776"/>
      <c r="P5599" s="776"/>
      <c r="Q5599" s="776"/>
      <c r="R5599" s="776"/>
      <c r="S5599" s="776"/>
      <c r="T5599" s="776"/>
      <c r="U5599" s="776"/>
      <c r="V5599" s="46"/>
      <c r="W5599" s="46"/>
      <c r="X5599" s="775"/>
      <c r="Y5599" s="775"/>
      <c r="Z5599" s="775"/>
      <c r="AA5599" s="775"/>
      <c r="AB5599" s="775"/>
    </row>
    <row r="5600" spans="1:28" s="43" customFormat="1" x14ac:dyDescent="0.2">
      <c r="A5600" s="776"/>
      <c r="B5600" s="780"/>
      <c r="D5600" s="779"/>
      <c r="E5600" s="779"/>
      <c r="F5600" s="778"/>
      <c r="G5600" s="777"/>
      <c r="H5600" s="776"/>
      <c r="I5600" s="776"/>
      <c r="J5600" s="776"/>
      <c r="K5600" s="776"/>
      <c r="L5600" s="776"/>
      <c r="M5600" s="776"/>
      <c r="N5600" s="776"/>
      <c r="O5600" s="776"/>
      <c r="P5600" s="776"/>
      <c r="Q5600" s="776"/>
      <c r="R5600" s="776"/>
      <c r="S5600" s="776"/>
      <c r="T5600" s="776"/>
      <c r="U5600" s="776"/>
      <c r="V5600" s="46"/>
      <c r="W5600" s="46"/>
      <c r="X5600" s="775"/>
      <c r="Y5600" s="775"/>
      <c r="Z5600" s="775"/>
      <c r="AA5600" s="775"/>
      <c r="AB5600" s="775"/>
    </row>
    <row r="5601" spans="1:28" s="43" customFormat="1" x14ac:dyDescent="0.2">
      <c r="A5601" s="776"/>
      <c r="B5601" s="780"/>
      <c r="D5601" s="779"/>
      <c r="E5601" s="779"/>
      <c r="F5601" s="778"/>
      <c r="G5601" s="777"/>
      <c r="H5601" s="776"/>
      <c r="I5601" s="776"/>
      <c r="J5601" s="776"/>
      <c r="K5601" s="776"/>
      <c r="L5601" s="776"/>
      <c r="M5601" s="776"/>
      <c r="N5601" s="776"/>
      <c r="O5601" s="776"/>
      <c r="P5601" s="776"/>
      <c r="Q5601" s="776"/>
      <c r="R5601" s="776"/>
      <c r="S5601" s="776"/>
      <c r="T5601" s="776"/>
      <c r="U5601" s="776"/>
      <c r="V5601" s="46"/>
      <c r="W5601" s="46"/>
      <c r="X5601" s="775"/>
      <c r="Y5601" s="775"/>
      <c r="Z5601" s="775"/>
      <c r="AA5601" s="775"/>
      <c r="AB5601" s="775"/>
    </row>
    <row r="5602" spans="1:28" s="43" customFormat="1" x14ac:dyDescent="0.2">
      <c r="A5602" s="776"/>
      <c r="B5602" s="780"/>
      <c r="D5602" s="779"/>
      <c r="E5602" s="779"/>
      <c r="F5602" s="778"/>
      <c r="G5602" s="777"/>
      <c r="H5602" s="776"/>
      <c r="I5602" s="776"/>
      <c r="J5602" s="776"/>
      <c r="K5602" s="776"/>
      <c r="L5602" s="776"/>
      <c r="M5602" s="776"/>
      <c r="N5602" s="776"/>
      <c r="O5602" s="776"/>
      <c r="P5602" s="776"/>
      <c r="Q5602" s="776"/>
      <c r="R5602" s="776"/>
      <c r="S5602" s="776"/>
      <c r="T5602" s="776"/>
      <c r="U5602" s="776"/>
      <c r="V5602" s="46"/>
      <c r="W5602" s="46"/>
      <c r="X5602" s="775"/>
      <c r="Y5602" s="775"/>
      <c r="Z5602" s="775"/>
      <c r="AA5602" s="775"/>
      <c r="AB5602" s="775"/>
    </row>
    <row r="5603" spans="1:28" s="43" customFormat="1" x14ac:dyDescent="0.2">
      <c r="A5603" s="776"/>
      <c r="B5603" s="780"/>
      <c r="D5603" s="779"/>
      <c r="E5603" s="779"/>
      <c r="F5603" s="778"/>
      <c r="G5603" s="777"/>
      <c r="H5603" s="776"/>
      <c r="I5603" s="776"/>
      <c r="J5603" s="776"/>
      <c r="K5603" s="776"/>
      <c r="L5603" s="776"/>
      <c r="M5603" s="776"/>
      <c r="N5603" s="776"/>
      <c r="O5603" s="776"/>
      <c r="P5603" s="776"/>
      <c r="Q5603" s="776"/>
      <c r="R5603" s="776"/>
      <c r="S5603" s="776"/>
      <c r="T5603" s="776"/>
      <c r="U5603" s="776"/>
      <c r="V5603" s="46"/>
      <c r="W5603" s="46"/>
      <c r="X5603" s="775"/>
      <c r="Y5603" s="775"/>
      <c r="Z5603" s="775"/>
      <c r="AA5603" s="775"/>
      <c r="AB5603" s="775"/>
    </row>
    <row r="5604" spans="1:28" s="43" customFormat="1" x14ac:dyDescent="0.2">
      <c r="A5604" s="776"/>
      <c r="B5604" s="780"/>
      <c r="D5604" s="779"/>
      <c r="E5604" s="779"/>
      <c r="F5604" s="778"/>
      <c r="G5604" s="777"/>
      <c r="H5604" s="776"/>
      <c r="I5604" s="776"/>
      <c r="J5604" s="776"/>
      <c r="K5604" s="776"/>
      <c r="L5604" s="776"/>
      <c r="M5604" s="776"/>
      <c r="N5604" s="776"/>
      <c r="O5604" s="776"/>
      <c r="P5604" s="776"/>
      <c r="Q5604" s="776"/>
      <c r="R5604" s="776"/>
      <c r="S5604" s="776"/>
      <c r="T5604" s="776"/>
      <c r="U5604" s="776"/>
      <c r="V5604" s="46"/>
      <c r="W5604" s="46"/>
      <c r="X5604" s="775"/>
      <c r="Y5604" s="775"/>
      <c r="Z5604" s="775"/>
      <c r="AA5604" s="775"/>
      <c r="AB5604" s="775"/>
    </row>
    <row r="5605" spans="1:28" s="43" customFormat="1" x14ac:dyDescent="0.2">
      <c r="A5605" s="776"/>
      <c r="B5605" s="780"/>
      <c r="D5605" s="779"/>
      <c r="E5605" s="779"/>
      <c r="F5605" s="778"/>
      <c r="G5605" s="777"/>
      <c r="H5605" s="776"/>
      <c r="I5605" s="776"/>
      <c r="J5605" s="776"/>
      <c r="K5605" s="776"/>
      <c r="L5605" s="776"/>
      <c r="M5605" s="776"/>
      <c r="N5605" s="776"/>
      <c r="O5605" s="776"/>
      <c r="P5605" s="776"/>
      <c r="Q5605" s="776"/>
      <c r="R5605" s="776"/>
      <c r="S5605" s="776"/>
      <c r="T5605" s="776"/>
      <c r="U5605" s="776"/>
      <c r="V5605" s="46"/>
      <c r="W5605" s="46"/>
      <c r="X5605" s="775"/>
      <c r="Y5605" s="775"/>
      <c r="Z5605" s="775"/>
      <c r="AA5605" s="775"/>
      <c r="AB5605" s="775"/>
    </row>
    <row r="5606" spans="1:28" s="43" customFormat="1" x14ac:dyDescent="0.2">
      <c r="A5606" s="776"/>
      <c r="B5606" s="780"/>
      <c r="D5606" s="779"/>
      <c r="E5606" s="779"/>
      <c r="F5606" s="778"/>
      <c r="G5606" s="777"/>
      <c r="H5606" s="776"/>
      <c r="I5606" s="776"/>
      <c r="J5606" s="776"/>
      <c r="K5606" s="776"/>
      <c r="L5606" s="776"/>
      <c r="M5606" s="776"/>
      <c r="N5606" s="776"/>
      <c r="O5606" s="776"/>
      <c r="P5606" s="776"/>
      <c r="Q5606" s="776"/>
      <c r="R5606" s="776"/>
      <c r="S5606" s="776"/>
      <c r="T5606" s="776"/>
      <c r="U5606" s="776"/>
      <c r="V5606" s="46"/>
      <c r="W5606" s="46"/>
      <c r="X5606" s="775"/>
      <c r="Y5606" s="775"/>
      <c r="Z5606" s="775"/>
      <c r="AA5606" s="775"/>
      <c r="AB5606" s="775"/>
    </row>
    <row r="5607" spans="1:28" s="43" customFormat="1" x14ac:dyDescent="0.2">
      <c r="A5607" s="776"/>
      <c r="B5607" s="780"/>
      <c r="D5607" s="779"/>
      <c r="E5607" s="779"/>
      <c r="F5607" s="778"/>
      <c r="G5607" s="777"/>
      <c r="H5607" s="776"/>
      <c r="I5607" s="776"/>
      <c r="J5607" s="776"/>
      <c r="K5607" s="776"/>
      <c r="L5607" s="776"/>
      <c r="M5607" s="776"/>
      <c r="N5607" s="776"/>
      <c r="O5607" s="776"/>
      <c r="P5607" s="776"/>
      <c r="Q5607" s="776"/>
      <c r="R5607" s="776"/>
      <c r="S5607" s="776"/>
      <c r="T5607" s="776"/>
      <c r="U5607" s="776"/>
      <c r="V5607" s="46"/>
      <c r="W5607" s="46"/>
      <c r="X5607" s="775"/>
      <c r="Y5607" s="775"/>
      <c r="Z5607" s="775"/>
      <c r="AA5607" s="775"/>
      <c r="AB5607" s="775"/>
    </row>
    <row r="5608" spans="1:28" s="43" customFormat="1" x14ac:dyDescent="0.2">
      <c r="A5608" s="776"/>
      <c r="B5608" s="780"/>
      <c r="D5608" s="779"/>
      <c r="E5608" s="779"/>
      <c r="F5608" s="778"/>
      <c r="G5608" s="777"/>
      <c r="H5608" s="776"/>
      <c r="I5608" s="776"/>
      <c r="J5608" s="776"/>
      <c r="K5608" s="776"/>
      <c r="L5608" s="776"/>
      <c r="M5608" s="776"/>
      <c r="N5608" s="776"/>
      <c r="O5608" s="776"/>
      <c r="P5608" s="776"/>
      <c r="Q5608" s="776"/>
      <c r="R5608" s="776"/>
      <c r="S5608" s="776"/>
      <c r="T5608" s="776"/>
      <c r="U5608" s="776"/>
      <c r="V5608" s="46"/>
      <c r="W5608" s="46"/>
      <c r="X5608" s="775"/>
      <c r="Y5608" s="775"/>
      <c r="Z5608" s="775"/>
      <c r="AA5608" s="775"/>
      <c r="AB5608" s="775"/>
    </row>
    <row r="5609" spans="1:28" s="43" customFormat="1" x14ac:dyDescent="0.2">
      <c r="A5609" s="776"/>
      <c r="B5609" s="780"/>
      <c r="D5609" s="779"/>
      <c r="E5609" s="779"/>
      <c r="F5609" s="778"/>
      <c r="G5609" s="777"/>
      <c r="H5609" s="776"/>
      <c r="I5609" s="776"/>
      <c r="J5609" s="776"/>
      <c r="K5609" s="776"/>
      <c r="L5609" s="776"/>
      <c r="M5609" s="776"/>
      <c r="N5609" s="776"/>
      <c r="O5609" s="776"/>
      <c r="P5609" s="776"/>
      <c r="Q5609" s="776"/>
      <c r="R5609" s="776"/>
      <c r="S5609" s="776"/>
      <c r="T5609" s="776"/>
      <c r="U5609" s="776"/>
      <c r="V5609" s="46"/>
      <c r="W5609" s="46"/>
      <c r="X5609" s="775"/>
      <c r="Y5609" s="775"/>
      <c r="Z5609" s="775"/>
      <c r="AA5609" s="775"/>
      <c r="AB5609" s="775"/>
    </row>
    <row r="5610" spans="1:28" s="43" customFormat="1" x14ac:dyDescent="0.2">
      <c r="A5610" s="776"/>
      <c r="B5610" s="780"/>
      <c r="D5610" s="779"/>
      <c r="E5610" s="779"/>
      <c r="F5610" s="778"/>
      <c r="G5610" s="777"/>
      <c r="H5610" s="776"/>
      <c r="I5610" s="776"/>
      <c r="J5610" s="776"/>
      <c r="K5610" s="776"/>
      <c r="L5610" s="776"/>
      <c r="M5610" s="776"/>
      <c r="N5610" s="776"/>
      <c r="O5610" s="776"/>
      <c r="P5610" s="776"/>
      <c r="Q5610" s="776"/>
      <c r="R5610" s="776"/>
      <c r="S5610" s="776"/>
      <c r="T5610" s="776"/>
      <c r="U5610" s="776"/>
      <c r="V5610" s="46"/>
      <c r="W5610" s="46"/>
      <c r="X5610" s="775"/>
      <c r="Y5610" s="775"/>
      <c r="Z5610" s="775"/>
      <c r="AA5610" s="775"/>
      <c r="AB5610" s="775"/>
    </row>
    <row r="5611" spans="1:28" s="43" customFormat="1" x14ac:dyDescent="0.2">
      <c r="A5611" s="776"/>
      <c r="B5611" s="780"/>
      <c r="D5611" s="779"/>
      <c r="E5611" s="779"/>
      <c r="F5611" s="778"/>
      <c r="G5611" s="777"/>
      <c r="H5611" s="776"/>
      <c r="I5611" s="776"/>
      <c r="J5611" s="776"/>
      <c r="K5611" s="776"/>
      <c r="L5611" s="776"/>
      <c r="M5611" s="776"/>
      <c r="N5611" s="776"/>
      <c r="O5611" s="776"/>
      <c r="P5611" s="776"/>
      <c r="Q5611" s="776"/>
      <c r="R5611" s="776"/>
      <c r="S5611" s="776"/>
      <c r="T5611" s="776"/>
      <c r="U5611" s="776"/>
      <c r="V5611" s="46"/>
      <c r="W5611" s="46"/>
      <c r="X5611" s="775"/>
      <c r="Y5611" s="775"/>
      <c r="Z5611" s="775"/>
      <c r="AA5611" s="775"/>
      <c r="AB5611" s="775"/>
    </row>
    <row r="5612" spans="1:28" s="43" customFormat="1" x14ac:dyDescent="0.2">
      <c r="A5612" s="776"/>
      <c r="B5612" s="780"/>
      <c r="D5612" s="779"/>
      <c r="E5612" s="779"/>
      <c r="F5612" s="778"/>
      <c r="G5612" s="777"/>
      <c r="H5612" s="776"/>
      <c r="I5612" s="776"/>
      <c r="J5612" s="776"/>
      <c r="K5612" s="776"/>
      <c r="L5612" s="776"/>
      <c r="M5612" s="776"/>
      <c r="N5612" s="776"/>
      <c r="O5612" s="776"/>
      <c r="P5612" s="776"/>
      <c r="Q5612" s="776"/>
      <c r="R5612" s="776"/>
      <c r="S5612" s="776"/>
      <c r="T5612" s="776"/>
      <c r="U5612" s="776"/>
      <c r="V5612" s="46"/>
      <c r="W5612" s="46"/>
      <c r="X5612" s="775"/>
      <c r="Y5612" s="775"/>
      <c r="Z5612" s="775"/>
      <c r="AA5612" s="775"/>
      <c r="AB5612" s="775"/>
    </row>
    <row r="5613" spans="1:28" s="43" customFormat="1" x14ac:dyDescent="0.2">
      <c r="A5613" s="776"/>
      <c r="B5613" s="780"/>
      <c r="D5613" s="779"/>
      <c r="E5613" s="779"/>
      <c r="F5613" s="778"/>
      <c r="G5613" s="777"/>
      <c r="H5613" s="776"/>
      <c r="I5613" s="776"/>
      <c r="J5613" s="776"/>
      <c r="K5613" s="776"/>
      <c r="L5613" s="776"/>
      <c r="M5613" s="776"/>
      <c r="N5613" s="776"/>
      <c r="O5613" s="776"/>
      <c r="P5613" s="776"/>
      <c r="Q5613" s="776"/>
      <c r="R5613" s="776"/>
      <c r="S5613" s="776"/>
      <c r="T5613" s="776"/>
      <c r="U5613" s="776"/>
      <c r="V5613" s="46"/>
      <c r="W5613" s="46"/>
      <c r="X5613" s="775"/>
      <c r="Y5613" s="775"/>
      <c r="Z5613" s="775"/>
      <c r="AA5613" s="775"/>
      <c r="AB5613" s="775"/>
    </row>
    <row r="5614" spans="1:28" s="43" customFormat="1" x14ac:dyDescent="0.2">
      <c r="A5614" s="776"/>
      <c r="B5614" s="780"/>
      <c r="D5614" s="779"/>
      <c r="E5614" s="779"/>
      <c r="F5614" s="778"/>
      <c r="G5614" s="777"/>
      <c r="H5614" s="776"/>
      <c r="I5614" s="776"/>
      <c r="J5614" s="776"/>
      <c r="K5614" s="776"/>
      <c r="L5614" s="776"/>
      <c r="M5614" s="776"/>
      <c r="N5614" s="776"/>
      <c r="O5614" s="776"/>
      <c r="P5614" s="776"/>
      <c r="Q5614" s="776"/>
      <c r="R5614" s="776"/>
      <c r="S5614" s="776"/>
      <c r="T5614" s="776"/>
      <c r="U5614" s="776"/>
      <c r="V5614" s="46"/>
      <c r="W5614" s="46"/>
      <c r="X5614" s="775"/>
      <c r="Y5614" s="775"/>
      <c r="Z5614" s="775"/>
      <c r="AA5614" s="775"/>
      <c r="AB5614" s="775"/>
    </row>
    <row r="5615" spans="1:28" s="43" customFormat="1" x14ac:dyDescent="0.2">
      <c r="A5615" s="776"/>
      <c r="B5615" s="780"/>
      <c r="D5615" s="779"/>
      <c r="E5615" s="779"/>
      <c r="F5615" s="778"/>
      <c r="G5615" s="777"/>
      <c r="H5615" s="776"/>
      <c r="I5615" s="776"/>
      <c r="J5615" s="776"/>
      <c r="K5615" s="776"/>
      <c r="L5615" s="776"/>
      <c r="M5615" s="776"/>
      <c r="N5615" s="776"/>
      <c r="O5615" s="776"/>
      <c r="P5615" s="776"/>
      <c r="Q5615" s="776"/>
      <c r="R5615" s="776"/>
      <c r="S5615" s="776"/>
      <c r="T5615" s="776"/>
      <c r="U5615" s="776"/>
      <c r="V5615" s="46"/>
      <c r="W5615" s="46"/>
      <c r="X5615" s="775"/>
      <c r="Y5615" s="775"/>
      <c r="Z5615" s="775"/>
      <c r="AA5615" s="775"/>
      <c r="AB5615" s="775"/>
    </row>
    <row r="5616" spans="1:28" s="43" customFormat="1" x14ac:dyDescent="0.2">
      <c r="A5616" s="776"/>
      <c r="B5616" s="780"/>
      <c r="D5616" s="779"/>
      <c r="E5616" s="779"/>
      <c r="F5616" s="778"/>
      <c r="G5616" s="777"/>
      <c r="H5616" s="776"/>
      <c r="I5616" s="776"/>
      <c r="J5616" s="776"/>
      <c r="K5616" s="776"/>
      <c r="L5616" s="776"/>
      <c r="M5616" s="776"/>
      <c r="N5616" s="776"/>
      <c r="O5616" s="776"/>
      <c r="P5616" s="776"/>
      <c r="Q5616" s="776"/>
      <c r="R5616" s="776"/>
      <c r="S5616" s="776"/>
      <c r="T5616" s="776"/>
      <c r="U5616" s="776"/>
      <c r="V5616" s="46"/>
      <c r="W5616" s="46"/>
      <c r="X5616" s="775"/>
      <c r="Y5616" s="775"/>
      <c r="Z5616" s="775"/>
      <c r="AA5616" s="775"/>
      <c r="AB5616" s="775"/>
    </row>
    <row r="5617" spans="1:28" s="43" customFormat="1" x14ac:dyDescent="0.2">
      <c r="A5617" s="776"/>
      <c r="B5617" s="780"/>
      <c r="D5617" s="779"/>
      <c r="E5617" s="779"/>
      <c r="F5617" s="778"/>
      <c r="G5617" s="777"/>
      <c r="H5617" s="776"/>
      <c r="I5617" s="776"/>
      <c r="J5617" s="776"/>
      <c r="K5617" s="776"/>
      <c r="L5617" s="776"/>
      <c r="M5617" s="776"/>
      <c r="N5617" s="776"/>
      <c r="O5617" s="776"/>
      <c r="P5617" s="776"/>
      <c r="Q5617" s="776"/>
      <c r="R5617" s="776"/>
      <c r="S5617" s="776"/>
      <c r="T5617" s="776"/>
      <c r="U5617" s="776"/>
      <c r="V5617" s="46"/>
      <c r="W5617" s="46"/>
      <c r="X5617" s="775"/>
      <c r="Y5617" s="775"/>
      <c r="Z5617" s="775"/>
      <c r="AA5617" s="775"/>
      <c r="AB5617" s="775"/>
    </row>
    <row r="5618" spans="1:28" s="43" customFormat="1" x14ac:dyDescent="0.2">
      <c r="A5618" s="776"/>
      <c r="B5618" s="780"/>
      <c r="D5618" s="779"/>
      <c r="E5618" s="779"/>
      <c r="F5618" s="778"/>
      <c r="G5618" s="777"/>
      <c r="H5618" s="776"/>
      <c r="I5618" s="776"/>
      <c r="J5618" s="776"/>
      <c r="K5618" s="776"/>
      <c r="L5618" s="776"/>
      <c r="M5618" s="776"/>
      <c r="N5618" s="776"/>
      <c r="O5618" s="776"/>
      <c r="P5618" s="776"/>
      <c r="Q5618" s="776"/>
      <c r="R5618" s="776"/>
      <c r="S5618" s="776"/>
      <c r="T5618" s="776"/>
      <c r="U5618" s="776"/>
      <c r="V5618" s="46"/>
      <c r="W5618" s="46"/>
      <c r="X5618" s="775"/>
      <c r="Y5618" s="775"/>
      <c r="Z5618" s="775"/>
      <c r="AA5618" s="775"/>
      <c r="AB5618" s="775"/>
    </row>
    <row r="5619" spans="1:28" s="43" customFormat="1" x14ac:dyDescent="0.2">
      <c r="A5619" s="776"/>
      <c r="B5619" s="780"/>
      <c r="D5619" s="779"/>
      <c r="E5619" s="779"/>
      <c r="F5619" s="778"/>
      <c r="G5619" s="777"/>
      <c r="H5619" s="776"/>
      <c r="I5619" s="776"/>
      <c r="J5619" s="776"/>
      <c r="K5619" s="776"/>
      <c r="L5619" s="776"/>
      <c r="M5619" s="776"/>
      <c r="N5619" s="776"/>
      <c r="O5619" s="776"/>
      <c r="P5619" s="776"/>
      <c r="Q5619" s="776"/>
      <c r="R5619" s="776"/>
      <c r="S5619" s="776"/>
      <c r="T5619" s="776"/>
      <c r="U5619" s="776"/>
      <c r="V5619" s="46"/>
      <c r="W5619" s="46"/>
      <c r="X5619" s="775"/>
      <c r="Y5619" s="775"/>
      <c r="Z5619" s="775"/>
      <c r="AA5619" s="775"/>
      <c r="AB5619" s="775"/>
    </row>
    <row r="5620" spans="1:28" s="43" customFormat="1" x14ac:dyDescent="0.2">
      <c r="A5620" s="776"/>
      <c r="B5620" s="780"/>
      <c r="D5620" s="779"/>
      <c r="E5620" s="779"/>
      <c r="F5620" s="778"/>
      <c r="G5620" s="777"/>
      <c r="H5620" s="776"/>
      <c r="I5620" s="776"/>
      <c r="J5620" s="776"/>
      <c r="K5620" s="776"/>
      <c r="L5620" s="776"/>
      <c r="M5620" s="776"/>
      <c r="N5620" s="776"/>
      <c r="O5620" s="776"/>
      <c r="P5620" s="776"/>
      <c r="Q5620" s="776"/>
      <c r="R5620" s="776"/>
      <c r="S5620" s="776"/>
      <c r="T5620" s="776"/>
      <c r="U5620" s="776"/>
      <c r="V5620" s="46"/>
      <c r="W5620" s="46"/>
      <c r="X5620" s="775"/>
      <c r="Y5620" s="775"/>
      <c r="Z5620" s="775"/>
      <c r="AA5620" s="775"/>
      <c r="AB5620" s="775"/>
    </row>
    <row r="5621" spans="1:28" s="43" customFormat="1" x14ac:dyDescent="0.2">
      <c r="A5621" s="776"/>
      <c r="B5621" s="780"/>
      <c r="D5621" s="779"/>
      <c r="E5621" s="779"/>
      <c r="F5621" s="778"/>
      <c r="G5621" s="777"/>
      <c r="H5621" s="776"/>
      <c r="I5621" s="776"/>
      <c r="J5621" s="776"/>
      <c r="K5621" s="776"/>
      <c r="L5621" s="776"/>
      <c r="M5621" s="776"/>
      <c r="N5621" s="776"/>
      <c r="O5621" s="776"/>
      <c r="P5621" s="776"/>
      <c r="Q5621" s="776"/>
      <c r="R5621" s="776"/>
      <c r="S5621" s="776"/>
      <c r="T5621" s="776"/>
      <c r="U5621" s="776"/>
      <c r="V5621" s="46"/>
      <c r="W5621" s="46"/>
      <c r="X5621" s="775"/>
      <c r="Y5621" s="775"/>
      <c r="Z5621" s="775"/>
      <c r="AA5621" s="775"/>
      <c r="AB5621" s="775"/>
    </row>
    <row r="5622" spans="1:28" s="43" customFormat="1" x14ac:dyDescent="0.2">
      <c r="A5622" s="776"/>
      <c r="B5622" s="780"/>
      <c r="D5622" s="779"/>
      <c r="E5622" s="779"/>
      <c r="F5622" s="778"/>
      <c r="G5622" s="777"/>
      <c r="H5622" s="776"/>
      <c r="I5622" s="776"/>
      <c r="J5622" s="776"/>
      <c r="K5622" s="776"/>
      <c r="L5622" s="776"/>
      <c r="M5622" s="776"/>
      <c r="N5622" s="776"/>
      <c r="O5622" s="776"/>
      <c r="P5622" s="776"/>
      <c r="Q5622" s="776"/>
      <c r="R5622" s="776"/>
      <c r="S5622" s="776"/>
      <c r="T5622" s="776"/>
      <c r="U5622" s="776"/>
      <c r="V5622" s="46"/>
      <c r="W5622" s="46"/>
      <c r="X5622" s="775"/>
      <c r="Y5622" s="775"/>
      <c r="Z5622" s="775"/>
      <c r="AA5622" s="775"/>
      <c r="AB5622" s="775"/>
    </row>
    <row r="5623" spans="1:28" s="43" customFormat="1" x14ac:dyDescent="0.2">
      <c r="A5623" s="776"/>
      <c r="B5623" s="780"/>
      <c r="D5623" s="779"/>
      <c r="E5623" s="779"/>
      <c r="F5623" s="778"/>
      <c r="G5623" s="777"/>
      <c r="H5623" s="776"/>
      <c r="I5623" s="776"/>
      <c r="J5623" s="776"/>
      <c r="K5623" s="776"/>
      <c r="L5623" s="776"/>
      <c r="M5623" s="776"/>
      <c r="N5623" s="776"/>
      <c r="O5623" s="776"/>
      <c r="P5623" s="776"/>
      <c r="Q5623" s="776"/>
      <c r="R5623" s="776"/>
      <c r="S5623" s="776"/>
      <c r="T5623" s="776"/>
      <c r="U5623" s="776"/>
      <c r="V5623" s="46"/>
      <c r="W5623" s="46"/>
      <c r="X5623" s="775"/>
      <c r="Y5623" s="775"/>
      <c r="Z5623" s="775"/>
      <c r="AA5623" s="775"/>
      <c r="AB5623" s="775"/>
    </row>
    <row r="5624" spans="1:28" s="43" customFormat="1" x14ac:dyDescent="0.2">
      <c r="A5624" s="776"/>
      <c r="B5624" s="780"/>
      <c r="D5624" s="779"/>
      <c r="E5624" s="779"/>
      <c r="F5624" s="778"/>
      <c r="G5624" s="777"/>
      <c r="H5624" s="776"/>
      <c r="I5624" s="776"/>
      <c r="J5624" s="776"/>
      <c r="K5624" s="776"/>
      <c r="L5624" s="776"/>
      <c r="M5624" s="776"/>
      <c r="N5624" s="776"/>
      <c r="O5624" s="776"/>
      <c r="P5624" s="776"/>
      <c r="Q5624" s="776"/>
      <c r="R5624" s="776"/>
      <c r="S5624" s="776"/>
      <c r="T5624" s="776"/>
      <c r="U5624" s="776"/>
      <c r="V5624" s="46"/>
      <c r="W5624" s="46"/>
      <c r="X5624" s="775"/>
      <c r="Y5624" s="775"/>
      <c r="Z5624" s="775"/>
      <c r="AA5624" s="775"/>
      <c r="AB5624" s="775"/>
    </row>
    <row r="5625" spans="1:28" s="43" customFormat="1" x14ac:dyDescent="0.2">
      <c r="A5625" s="776"/>
      <c r="B5625" s="780"/>
      <c r="D5625" s="779"/>
      <c r="E5625" s="779"/>
      <c r="F5625" s="778"/>
      <c r="G5625" s="777"/>
      <c r="H5625" s="776"/>
      <c r="I5625" s="776"/>
      <c r="J5625" s="776"/>
      <c r="K5625" s="776"/>
      <c r="L5625" s="776"/>
      <c r="M5625" s="776"/>
      <c r="N5625" s="776"/>
      <c r="O5625" s="776"/>
      <c r="P5625" s="776"/>
      <c r="Q5625" s="776"/>
      <c r="R5625" s="776"/>
      <c r="S5625" s="776"/>
      <c r="T5625" s="776"/>
      <c r="U5625" s="776"/>
      <c r="V5625" s="46"/>
      <c r="W5625" s="46"/>
      <c r="X5625" s="775"/>
      <c r="Y5625" s="775"/>
      <c r="Z5625" s="775"/>
      <c r="AA5625" s="775"/>
      <c r="AB5625" s="775"/>
    </row>
    <row r="5626" spans="1:28" s="43" customFormat="1" x14ac:dyDescent="0.2">
      <c r="A5626" s="776"/>
      <c r="B5626" s="780"/>
      <c r="D5626" s="779"/>
      <c r="E5626" s="779"/>
      <c r="F5626" s="778"/>
      <c r="G5626" s="777"/>
      <c r="H5626" s="776"/>
      <c r="I5626" s="776"/>
      <c r="J5626" s="776"/>
      <c r="K5626" s="776"/>
      <c r="L5626" s="776"/>
      <c r="M5626" s="776"/>
      <c r="N5626" s="776"/>
      <c r="O5626" s="776"/>
      <c r="P5626" s="776"/>
      <c r="Q5626" s="776"/>
      <c r="R5626" s="776"/>
      <c r="S5626" s="776"/>
      <c r="T5626" s="776"/>
      <c r="U5626" s="776"/>
      <c r="V5626" s="46"/>
      <c r="W5626" s="46"/>
      <c r="X5626" s="775"/>
      <c r="Y5626" s="775"/>
      <c r="Z5626" s="775"/>
      <c r="AA5626" s="775"/>
      <c r="AB5626" s="775"/>
    </row>
    <row r="5627" spans="1:28" s="43" customFormat="1" x14ac:dyDescent="0.2">
      <c r="A5627" s="776"/>
      <c r="B5627" s="780"/>
      <c r="D5627" s="779"/>
      <c r="E5627" s="779"/>
      <c r="F5627" s="778"/>
      <c r="G5627" s="777"/>
      <c r="H5627" s="776"/>
      <c r="I5627" s="776"/>
      <c r="J5627" s="776"/>
      <c r="K5627" s="776"/>
      <c r="L5627" s="776"/>
      <c r="M5627" s="776"/>
      <c r="N5627" s="776"/>
      <c r="O5627" s="776"/>
      <c r="P5627" s="776"/>
      <c r="Q5627" s="776"/>
      <c r="R5627" s="776"/>
      <c r="S5627" s="776"/>
      <c r="T5627" s="776"/>
      <c r="U5627" s="776"/>
      <c r="V5627" s="46"/>
      <c r="W5627" s="46"/>
      <c r="X5627" s="775"/>
      <c r="Y5627" s="775"/>
      <c r="Z5627" s="775"/>
      <c r="AA5627" s="775"/>
      <c r="AB5627" s="775"/>
    </row>
    <row r="5628" spans="1:28" s="43" customFormat="1" x14ac:dyDescent="0.2">
      <c r="A5628" s="776"/>
      <c r="B5628" s="780"/>
      <c r="D5628" s="779"/>
      <c r="E5628" s="779"/>
      <c r="F5628" s="778"/>
      <c r="G5628" s="777"/>
      <c r="H5628" s="776"/>
      <c r="I5628" s="776"/>
      <c r="J5628" s="776"/>
      <c r="K5628" s="776"/>
      <c r="L5628" s="776"/>
      <c r="M5628" s="776"/>
      <c r="N5628" s="776"/>
      <c r="O5628" s="776"/>
      <c r="P5628" s="776"/>
      <c r="Q5628" s="776"/>
      <c r="R5628" s="776"/>
      <c r="S5628" s="776"/>
      <c r="T5628" s="776"/>
      <c r="U5628" s="776"/>
      <c r="V5628" s="46"/>
      <c r="W5628" s="46"/>
      <c r="X5628" s="775"/>
      <c r="Y5628" s="775"/>
      <c r="Z5628" s="775"/>
      <c r="AA5628" s="775"/>
      <c r="AB5628" s="775"/>
    </row>
    <row r="5629" spans="1:28" s="43" customFormat="1" x14ac:dyDescent="0.2">
      <c r="A5629" s="776"/>
      <c r="B5629" s="780"/>
      <c r="D5629" s="779"/>
      <c r="E5629" s="779"/>
      <c r="F5629" s="778"/>
      <c r="G5629" s="777"/>
      <c r="H5629" s="776"/>
      <c r="I5629" s="776"/>
      <c r="J5629" s="776"/>
      <c r="K5629" s="776"/>
      <c r="L5629" s="776"/>
      <c r="M5629" s="776"/>
      <c r="N5629" s="776"/>
      <c r="O5629" s="776"/>
      <c r="P5629" s="776"/>
      <c r="Q5629" s="776"/>
      <c r="R5629" s="776"/>
      <c r="S5629" s="776"/>
      <c r="T5629" s="776"/>
      <c r="U5629" s="776"/>
      <c r="V5629" s="46"/>
      <c r="W5629" s="46"/>
      <c r="X5629" s="775"/>
      <c r="Y5629" s="775"/>
      <c r="Z5629" s="775"/>
      <c r="AA5629" s="775"/>
      <c r="AB5629" s="775"/>
    </row>
    <row r="5630" spans="1:28" s="43" customFormat="1" x14ac:dyDescent="0.2">
      <c r="A5630" s="776"/>
      <c r="B5630" s="780"/>
      <c r="D5630" s="779"/>
      <c r="E5630" s="779"/>
      <c r="F5630" s="778"/>
      <c r="G5630" s="777"/>
      <c r="H5630" s="776"/>
      <c r="I5630" s="776"/>
      <c r="J5630" s="776"/>
      <c r="K5630" s="776"/>
      <c r="L5630" s="776"/>
      <c r="M5630" s="776"/>
      <c r="N5630" s="776"/>
      <c r="O5630" s="776"/>
      <c r="P5630" s="776"/>
      <c r="Q5630" s="776"/>
      <c r="R5630" s="776"/>
      <c r="S5630" s="776"/>
      <c r="T5630" s="776"/>
      <c r="U5630" s="776"/>
      <c r="V5630" s="46"/>
      <c r="W5630" s="46"/>
      <c r="X5630" s="775"/>
      <c r="Y5630" s="775"/>
      <c r="Z5630" s="775"/>
      <c r="AA5630" s="775"/>
      <c r="AB5630" s="775"/>
    </row>
    <row r="5631" spans="1:28" s="43" customFormat="1" x14ac:dyDescent="0.2">
      <c r="A5631" s="776"/>
      <c r="B5631" s="780"/>
      <c r="D5631" s="779"/>
      <c r="E5631" s="779"/>
      <c r="F5631" s="778"/>
      <c r="G5631" s="777"/>
      <c r="H5631" s="776"/>
      <c r="I5631" s="776"/>
      <c r="J5631" s="776"/>
      <c r="K5631" s="776"/>
      <c r="L5631" s="776"/>
      <c r="M5631" s="776"/>
      <c r="N5631" s="776"/>
      <c r="O5631" s="776"/>
      <c r="P5631" s="776"/>
      <c r="Q5631" s="776"/>
      <c r="R5631" s="776"/>
      <c r="S5631" s="776"/>
      <c r="T5631" s="776"/>
      <c r="U5631" s="776"/>
      <c r="V5631" s="46"/>
      <c r="W5631" s="46"/>
      <c r="X5631" s="775"/>
      <c r="Y5631" s="775"/>
      <c r="Z5631" s="775"/>
      <c r="AA5631" s="775"/>
      <c r="AB5631" s="775"/>
    </row>
    <row r="5632" spans="1:28" s="43" customFormat="1" x14ac:dyDescent="0.2">
      <c r="A5632" s="776"/>
      <c r="B5632" s="780"/>
      <c r="D5632" s="779"/>
      <c r="E5632" s="779"/>
      <c r="F5632" s="778"/>
      <c r="G5632" s="777"/>
      <c r="H5632" s="776"/>
      <c r="I5632" s="776"/>
      <c r="J5632" s="776"/>
      <c r="K5632" s="776"/>
      <c r="L5632" s="776"/>
      <c r="M5632" s="776"/>
      <c r="N5632" s="776"/>
      <c r="O5632" s="776"/>
      <c r="P5632" s="776"/>
      <c r="Q5632" s="776"/>
      <c r="R5632" s="776"/>
      <c r="S5632" s="776"/>
      <c r="T5632" s="776"/>
      <c r="U5632" s="776"/>
      <c r="V5632" s="46"/>
      <c r="W5632" s="46"/>
      <c r="X5632" s="775"/>
      <c r="Y5632" s="775"/>
      <c r="Z5632" s="775"/>
      <c r="AA5632" s="775"/>
      <c r="AB5632" s="775"/>
    </row>
    <row r="5633" spans="1:28" s="43" customFormat="1" x14ac:dyDescent="0.2">
      <c r="A5633" s="776"/>
      <c r="B5633" s="780"/>
      <c r="D5633" s="779"/>
      <c r="E5633" s="779"/>
      <c r="F5633" s="778"/>
      <c r="G5633" s="777"/>
      <c r="H5633" s="776"/>
      <c r="I5633" s="776"/>
      <c r="J5633" s="776"/>
      <c r="K5633" s="776"/>
      <c r="L5633" s="776"/>
      <c r="M5633" s="776"/>
      <c r="N5633" s="776"/>
      <c r="O5633" s="776"/>
      <c r="P5633" s="776"/>
      <c r="Q5633" s="776"/>
      <c r="R5633" s="776"/>
      <c r="S5633" s="776"/>
      <c r="T5633" s="776"/>
      <c r="U5633" s="776"/>
      <c r="V5633" s="46"/>
      <c r="W5633" s="46"/>
      <c r="X5633" s="775"/>
      <c r="Y5633" s="775"/>
      <c r="Z5633" s="775"/>
      <c r="AA5633" s="775"/>
      <c r="AB5633" s="775"/>
    </row>
    <row r="5634" spans="1:28" s="43" customFormat="1" x14ac:dyDescent="0.2">
      <c r="A5634" s="776"/>
      <c r="B5634" s="780"/>
      <c r="D5634" s="779"/>
      <c r="E5634" s="779"/>
      <c r="F5634" s="778"/>
      <c r="G5634" s="777"/>
      <c r="H5634" s="776"/>
      <c r="I5634" s="776"/>
      <c r="J5634" s="776"/>
      <c r="K5634" s="776"/>
      <c r="L5634" s="776"/>
      <c r="M5634" s="776"/>
      <c r="N5634" s="776"/>
      <c r="O5634" s="776"/>
      <c r="P5634" s="776"/>
      <c r="Q5634" s="776"/>
      <c r="R5634" s="776"/>
      <c r="S5634" s="776"/>
      <c r="T5634" s="776"/>
      <c r="U5634" s="776"/>
      <c r="V5634" s="46"/>
      <c r="W5634" s="46"/>
      <c r="X5634" s="775"/>
      <c r="Y5634" s="775"/>
      <c r="Z5634" s="775"/>
      <c r="AA5634" s="775"/>
      <c r="AB5634" s="775"/>
    </row>
    <row r="5635" spans="1:28" s="43" customFormat="1" x14ac:dyDescent="0.2">
      <c r="A5635" s="776"/>
      <c r="B5635" s="780"/>
      <c r="D5635" s="779"/>
      <c r="E5635" s="779"/>
      <c r="F5635" s="778"/>
      <c r="G5635" s="777"/>
      <c r="H5635" s="776"/>
      <c r="I5635" s="776"/>
      <c r="J5635" s="776"/>
      <c r="K5635" s="776"/>
      <c r="L5635" s="776"/>
      <c r="M5635" s="776"/>
      <c r="N5635" s="776"/>
      <c r="O5635" s="776"/>
      <c r="P5635" s="776"/>
      <c r="Q5635" s="776"/>
      <c r="R5635" s="776"/>
      <c r="S5635" s="776"/>
      <c r="T5635" s="776"/>
      <c r="U5635" s="776"/>
      <c r="V5635" s="46"/>
      <c r="W5635" s="46"/>
      <c r="X5635" s="775"/>
      <c r="Y5635" s="775"/>
      <c r="Z5635" s="775"/>
      <c r="AA5635" s="775"/>
      <c r="AB5635" s="775"/>
    </row>
    <row r="5636" spans="1:28" s="43" customFormat="1" x14ac:dyDescent="0.2">
      <c r="A5636" s="776"/>
      <c r="B5636" s="780"/>
      <c r="D5636" s="779"/>
      <c r="E5636" s="779"/>
      <c r="F5636" s="778"/>
      <c r="G5636" s="777"/>
      <c r="H5636" s="776"/>
      <c r="I5636" s="776"/>
      <c r="J5636" s="776"/>
      <c r="K5636" s="776"/>
      <c r="L5636" s="776"/>
      <c r="M5636" s="776"/>
      <c r="N5636" s="776"/>
      <c r="O5636" s="776"/>
      <c r="P5636" s="776"/>
      <c r="Q5636" s="776"/>
      <c r="R5636" s="776"/>
      <c r="S5636" s="776"/>
      <c r="T5636" s="776"/>
      <c r="U5636" s="776"/>
      <c r="V5636" s="46"/>
      <c r="W5636" s="46"/>
      <c r="X5636" s="775"/>
      <c r="Y5636" s="775"/>
      <c r="Z5636" s="775"/>
      <c r="AA5636" s="775"/>
      <c r="AB5636" s="775"/>
    </row>
    <row r="5637" spans="1:28" s="43" customFormat="1" x14ac:dyDescent="0.2">
      <c r="A5637" s="776"/>
      <c r="B5637" s="780"/>
      <c r="D5637" s="779"/>
      <c r="E5637" s="779"/>
      <c r="F5637" s="778"/>
      <c r="G5637" s="777"/>
      <c r="H5637" s="776"/>
      <c r="I5637" s="776"/>
      <c r="J5637" s="776"/>
      <c r="K5637" s="776"/>
      <c r="L5637" s="776"/>
      <c r="M5637" s="776"/>
      <c r="N5637" s="776"/>
      <c r="O5637" s="776"/>
      <c r="P5637" s="776"/>
      <c r="Q5637" s="776"/>
      <c r="R5637" s="776"/>
      <c r="S5637" s="776"/>
      <c r="T5637" s="776"/>
      <c r="U5637" s="776"/>
      <c r="V5637" s="46"/>
      <c r="W5637" s="46"/>
      <c r="X5637" s="775"/>
      <c r="Y5637" s="775"/>
      <c r="Z5637" s="775"/>
      <c r="AA5637" s="775"/>
      <c r="AB5637" s="775"/>
    </row>
    <row r="5638" spans="1:28" s="43" customFormat="1" x14ac:dyDescent="0.2">
      <c r="A5638" s="776"/>
      <c r="B5638" s="780"/>
      <c r="D5638" s="779"/>
      <c r="E5638" s="779"/>
      <c r="F5638" s="778"/>
      <c r="G5638" s="777"/>
      <c r="H5638" s="776"/>
      <c r="I5638" s="776"/>
      <c r="J5638" s="776"/>
      <c r="K5638" s="776"/>
      <c r="L5638" s="776"/>
      <c r="M5638" s="776"/>
      <c r="N5638" s="776"/>
      <c r="O5638" s="776"/>
      <c r="P5638" s="776"/>
      <c r="Q5638" s="776"/>
      <c r="R5638" s="776"/>
      <c r="S5638" s="776"/>
      <c r="T5638" s="776"/>
      <c r="U5638" s="776"/>
      <c r="V5638" s="46"/>
      <c r="W5638" s="46"/>
      <c r="X5638" s="775"/>
      <c r="Y5638" s="775"/>
      <c r="Z5638" s="775"/>
      <c r="AA5638" s="775"/>
      <c r="AB5638" s="775"/>
    </row>
    <row r="5639" spans="1:28" s="43" customFormat="1" x14ac:dyDescent="0.2">
      <c r="A5639" s="776"/>
      <c r="B5639" s="780"/>
      <c r="D5639" s="779"/>
      <c r="E5639" s="779"/>
      <c r="F5639" s="778"/>
      <c r="G5639" s="777"/>
      <c r="H5639" s="776"/>
      <c r="I5639" s="776"/>
      <c r="J5639" s="776"/>
      <c r="K5639" s="776"/>
      <c r="L5639" s="776"/>
      <c r="M5639" s="776"/>
      <c r="N5639" s="776"/>
      <c r="O5639" s="776"/>
      <c r="P5639" s="776"/>
      <c r="Q5639" s="776"/>
      <c r="R5639" s="776"/>
      <c r="S5639" s="776"/>
      <c r="T5639" s="776"/>
      <c r="U5639" s="776"/>
      <c r="V5639" s="46"/>
      <c r="W5639" s="46"/>
      <c r="X5639" s="775"/>
      <c r="Y5639" s="775"/>
      <c r="Z5639" s="775"/>
      <c r="AA5639" s="775"/>
      <c r="AB5639" s="775"/>
    </row>
    <row r="5640" spans="1:28" s="43" customFormat="1" x14ac:dyDescent="0.2">
      <c r="A5640" s="776"/>
      <c r="B5640" s="780"/>
      <c r="D5640" s="779"/>
      <c r="E5640" s="779"/>
      <c r="F5640" s="778"/>
      <c r="G5640" s="777"/>
      <c r="H5640" s="776"/>
      <c r="I5640" s="776"/>
      <c r="J5640" s="776"/>
      <c r="K5640" s="776"/>
      <c r="L5640" s="776"/>
      <c r="M5640" s="776"/>
      <c r="N5640" s="776"/>
      <c r="O5640" s="776"/>
      <c r="P5640" s="776"/>
      <c r="Q5640" s="776"/>
      <c r="R5640" s="776"/>
      <c r="S5640" s="776"/>
      <c r="T5640" s="776"/>
      <c r="U5640" s="776"/>
      <c r="V5640" s="46"/>
      <c r="W5640" s="46"/>
      <c r="X5640" s="775"/>
      <c r="Y5640" s="775"/>
      <c r="Z5640" s="775"/>
      <c r="AA5640" s="775"/>
      <c r="AB5640" s="775"/>
    </row>
    <row r="5641" spans="1:28" s="43" customFormat="1" x14ac:dyDescent="0.2">
      <c r="A5641" s="776"/>
      <c r="B5641" s="780"/>
      <c r="D5641" s="779"/>
      <c r="E5641" s="779"/>
      <c r="F5641" s="778"/>
      <c r="G5641" s="777"/>
      <c r="H5641" s="776"/>
      <c r="I5641" s="776"/>
      <c r="J5641" s="776"/>
      <c r="K5641" s="776"/>
      <c r="L5641" s="776"/>
      <c r="M5641" s="776"/>
      <c r="N5641" s="776"/>
      <c r="O5641" s="776"/>
      <c r="P5641" s="776"/>
      <c r="Q5641" s="776"/>
      <c r="R5641" s="776"/>
      <c r="S5641" s="776"/>
      <c r="T5641" s="776"/>
      <c r="U5641" s="776"/>
      <c r="V5641" s="46"/>
      <c r="W5641" s="46"/>
      <c r="X5641" s="775"/>
      <c r="Y5641" s="775"/>
      <c r="Z5641" s="775"/>
      <c r="AA5641" s="775"/>
      <c r="AB5641" s="775"/>
    </row>
    <row r="5642" spans="1:28" s="43" customFormat="1" x14ac:dyDescent="0.2">
      <c r="A5642" s="776"/>
      <c r="B5642" s="780"/>
      <c r="D5642" s="779"/>
      <c r="E5642" s="779"/>
      <c r="F5642" s="778"/>
      <c r="G5642" s="777"/>
      <c r="H5642" s="776"/>
      <c r="I5642" s="776"/>
      <c r="J5642" s="776"/>
      <c r="K5642" s="776"/>
      <c r="L5642" s="776"/>
      <c r="M5642" s="776"/>
      <c r="N5642" s="776"/>
      <c r="O5642" s="776"/>
      <c r="P5642" s="776"/>
      <c r="Q5642" s="776"/>
      <c r="R5642" s="776"/>
      <c r="S5642" s="776"/>
      <c r="T5642" s="776"/>
      <c r="U5642" s="776"/>
      <c r="V5642" s="46"/>
      <c r="W5642" s="46"/>
      <c r="X5642" s="775"/>
      <c r="Y5642" s="775"/>
      <c r="Z5642" s="775"/>
      <c r="AA5642" s="775"/>
      <c r="AB5642" s="775"/>
    </row>
    <row r="5643" spans="1:28" s="43" customFormat="1" x14ac:dyDescent="0.2">
      <c r="A5643" s="776"/>
      <c r="B5643" s="780"/>
      <c r="D5643" s="779"/>
      <c r="E5643" s="779"/>
      <c r="F5643" s="778"/>
      <c r="G5643" s="777"/>
      <c r="H5643" s="776"/>
      <c r="I5643" s="776"/>
      <c r="J5643" s="776"/>
      <c r="K5643" s="776"/>
      <c r="L5643" s="776"/>
      <c r="M5643" s="776"/>
      <c r="N5643" s="776"/>
      <c r="O5643" s="776"/>
      <c r="P5643" s="776"/>
      <c r="Q5643" s="776"/>
      <c r="R5643" s="776"/>
      <c r="S5643" s="776"/>
      <c r="T5643" s="776"/>
      <c r="U5643" s="776"/>
      <c r="V5643" s="46"/>
      <c r="W5643" s="46"/>
      <c r="X5643" s="775"/>
      <c r="Y5643" s="775"/>
      <c r="Z5643" s="775"/>
      <c r="AA5643" s="775"/>
      <c r="AB5643" s="775"/>
    </row>
    <row r="5644" spans="1:28" s="43" customFormat="1" x14ac:dyDescent="0.2">
      <c r="A5644" s="776"/>
      <c r="B5644" s="780"/>
      <c r="D5644" s="779"/>
      <c r="E5644" s="779"/>
      <c r="F5644" s="778"/>
      <c r="G5644" s="777"/>
      <c r="H5644" s="776"/>
      <c r="I5644" s="776"/>
      <c r="J5644" s="776"/>
      <c r="K5644" s="776"/>
      <c r="L5644" s="776"/>
      <c r="M5644" s="776"/>
      <c r="N5644" s="776"/>
      <c r="O5644" s="776"/>
      <c r="P5644" s="776"/>
      <c r="Q5644" s="776"/>
      <c r="R5644" s="776"/>
      <c r="S5644" s="776"/>
      <c r="T5644" s="776"/>
      <c r="U5644" s="776"/>
      <c r="V5644" s="46"/>
      <c r="W5644" s="46"/>
      <c r="X5644" s="775"/>
      <c r="Y5644" s="775"/>
      <c r="Z5644" s="775"/>
      <c r="AA5644" s="775"/>
      <c r="AB5644" s="775"/>
    </row>
    <row r="5645" spans="1:28" s="43" customFormat="1" x14ac:dyDescent="0.2">
      <c r="A5645" s="776"/>
      <c r="B5645" s="780"/>
      <c r="D5645" s="779"/>
      <c r="E5645" s="779"/>
      <c r="F5645" s="778"/>
      <c r="G5645" s="777"/>
      <c r="H5645" s="776"/>
      <c r="I5645" s="776"/>
      <c r="J5645" s="776"/>
      <c r="K5645" s="776"/>
      <c r="L5645" s="776"/>
      <c r="M5645" s="776"/>
      <c r="N5645" s="776"/>
      <c r="O5645" s="776"/>
      <c r="P5645" s="776"/>
      <c r="Q5645" s="776"/>
      <c r="R5645" s="776"/>
      <c r="S5645" s="776"/>
      <c r="T5645" s="776"/>
      <c r="U5645" s="776"/>
      <c r="V5645" s="46"/>
      <c r="W5645" s="46"/>
      <c r="X5645" s="775"/>
      <c r="Y5645" s="775"/>
      <c r="Z5645" s="775"/>
      <c r="AA5645" s="775"/>
      <c r="AB5645" s="775"/>
    </row>
    <row r="5646" spans="1:28" s="43" customFormat="1" x14ac:dyDescent="0.2">
      <c r="A5646" s="776"/>
      <c r="B5646" s="780"/>
      <c r="D5646" s="779"/>
      <c r="E5646" s="779"/>
      <c r="F5646" s="778"/>
      <c r="G5646" s="777"/>
      <c r="H5646" s="776"/>
      <c r="I5646" s="776"/>
      <c r="J5646" s="776"/>
      <c r="K5646" s="776"/>
      <c r="L5646" s="776"/>
      <c r="M5646" s="776"/>
      <c r="N5646" s="776"/>
      <c r="O5646" s="776"/>
      <c r="P5646" s="776"/>
      <c r="Q5646" s="776"/>
      <c r="R5646" s="776"/>
      <c r="S5646" s="776"/>
      <c r="T5646" s="776"/>
      <c r="U5646" s="776"/>
      <c r="V5646" s="46"/>
      <c r="W5646" s="46"/>
      <c r="X5646" s="775"/>
      <c r="Y5646" s="775"/>
      <c r="Z5646" s="775"/>
      <c r="AA5646" s="775"/>
      <c r="AB5646" s="775"/>
    </row>
    <row r="5647" spans="1:28" s="43" customFormat="1" x14ac:dyDescent="0.2">
      <c r="A5647" s="776"/>
      <c r="B5647" s="780"/>
      <c r="D5647" s="779"/>
      <c r="E5647" s="779"/>
      <c r="F5647" s="778"/>
      <c r="G5647" s="777"/>
      <c r="H5647" s="776"/>
      <c r="I5647" s="776"/>
      <c r="J5647" s="776"/>
      <c r="K5647" s="776"/>
      <c r="L5647" s="776"/>
      <c r="M5647" s="776"/>
      <c r="N5647" s="776"/>
      <c r="O5647" s="776"/>
      <c r="P5647" s="776"/>
      <c r="Q5647" s="776"/>
      <c r="R5647" s="776"/>
      <c r="S5647" s="776"/>
      <c r="T5647" s="776"/>
      <c r="U5647" s="776"/>
      <c r="V5647" s="46"/>
      <c r="W5647" s="46"/>
      <c r="X5647" s="775"/>
      <c r="Y5647" s="775"/>
      <c r="Z5647" s="775"/>
      <c r="AA5647" s="775"/>
      <c r="AB5647" s="775"/>
    </row>
    <row r="5648" spans="1:28" s="43" customFormat="1" x14ac:dyDescent="0.2">
      <c r="A5648" s="776"/>
      <c r="B5648" s="780"/>
      <c r="D5648" s="779"/>
      <c r="E5648" s="779"/>
      <c r="F5648" s="778"/>
      <c r="G5648" s="777"/>
      <c r="H5648" s="776"/>
      <c r="I5648" s="776"/>
      <c r="J5648" s="776"/>
      <c r="K5648" s="776"/>
      <c r="L5648" s="776"/>
      <c r="M5648" s="776"/>
      <c r="N5648" s="776"/>
      <c r="O5648" s="776"/>
      <c r="P5648" s="776"/>
      <c r="Q5648" s="776"/>
      <c r="R5648" s="776"/>
      <c r="S5648" s="776"/>
      <c r="T5648" s="776"/>
      <c r="U5648" s="776"/>
      <c r="V5648" s="46"/>
      <c r="W5648" s="46"/>
      <c r="X5648" s="775"/>
      <c r="Y5648" s="775"/>
      <c r="Z5648" s="775"/>
      <c r="AA5648" s="775"/>
      <c r="AB5648" s="775"/>
    </row>
    <row r="5649" spans="1:28" s="43" customFormat="1" x14ac:dyDescent="0.2">
      <c r="A5649" s="776"/>
      <c r="B5649" s="780"/>
      <c r="D5649" s="779"/>
      <c r="E5649" s="779"/>
      <c r="F5649" s="778"/>
      <c r="G5649" s="777"/>
      <c r="H5649" s="776"/>
      <c r="I5649" s="776"/>
      <c r="J5649" s="776"/>
      <c r="K5649" s="776"/>
      <c r="L5649" s="776"/>
      <c r="M5649" s="776"/>
      <c r="N5649" s="776"/>
      <c r="O5649" s="776"/>
      <c r="P5649" s="776"/>
      <c r="Q5649" s="776"/>
      <c r="R5649" s="776"/>
      <c r="S5649" s="776"/>
      <c r="T5649" s="776"/>
      <c r="U5649" s="776"/>
      <c r="V5649" s="46"/>
      <c r="W5649" s="46"/>
      <c r="X5649" s="775"/>
      <c r="Y5649" s="775"/>
      <c r="Z5649" s="775"/>
      <c r="AA5649" s="775"/>
      <c r="AB5649" s="775"/>
    </row>
    <row r="5650" spans="1:28" s="43" customFormat="1" x14ac:dyDescent="0.2">
      <c r="A5650" s="776"/>
      <c r="B5650" s="780"/>
      <c r="D5650" s="779"/>
      <c r="E5650" s="779"/>
      <c r="F5650" s="778"/>
      <c r="G5650" s="777"/>
      <c r="H5650" s="776"/>
      <c r="I5650" s="776"/>
      <c r="J5650" s="776"/>
      <c r="K5650" s="776"/>
      <c r="L5650" s="776"/>
      <c r="M5650" s="776"/>
      <c r="N5650" s="776"/>
      <c r="O5650" s="776"/>
      <c r="P5650" s="776"/>
      <c r="Q5650" s="776"/>
      <c r="R5650" s="776"/>
      <c r="S5650" s="776"/>
      <c r="T5650" s="776"/>
      <c r="U5650" s="776"/>
      <c r="V5650" s="46"/>
      <c r="W5650" s="46"/>
      <c r="X5650" s="775"/>
      <c r="Y5650" s="775"/>
      <c r="Z5650" s="775"/>
      <c r="AA5650" s="775"/>
      <c r="AB5650" s="775"/>
    </row>
    <row r="5651" spans="1:28" s="43" customFormat="1" x14ac:dyDescent="0.2">
      <c r="A5651" s="776"/>
      <c r="B5651" s="780"/>
      <c r="D5651" s="779"/>
      <c r="E5651" s="779"/>
      <c r="F5651" s="778"/>
      <c r="G5651" s="777"/>
      <c r="H5651" s="776"/>
      <c r="I5651" s="776"/>
      <c r="J5651" s="776"/>
      <c r="K5651" s="776"/>
      <c r="L5651" s="776"/>
      <c r="M5651" s="776"/>
      <c r="N5651" s="776"/>
      <c r="O5651" s="776"/>
      <c r="P5651" s="776"/>
      <c r="Q5651" s="776"/>
      <c r="R5651" s="776"/>
      <c r="S5651" s="776"/>
      <c r="T5651" s="776"/>
      <c r="U5651" s="776"/>
      <c r="V5651" s="46"/>
      <c r="W5651" s="46"/>
      <c r="X5651" s="775"/>
      <c r="Y5651" s="775"/>
      <c r="Z5651" s="775"/>
      <c r="AA5651" s="775"/>
      <c r="AB5651" s="775"/>
    </row>
    <row r="5652" spans="1:28" s="43" customFormat="1" x14ac:dyDescent="0.2">
      <c r="A5652" s="776"/>
      <c r="B5652" s="780"/>
      <c r="D5652" s="779"/>
      <c r="E5652" s="779"/>
      <c r="F5652" s="778"/>
      <c r="G5652" s="777"/>
      <c r="H5652" s="776"/>
      <c r="I5652" s="776"/>
      <c r="J5652" s="776"/>
      <c r="K5652" s="776"/>
      <c r="L5652" s="776"/>
      <c r="M5652" s="776"/>
      <c r="N5652" s="776"/>
      <c r="O5652" s="776"/>
      <c r="P5652" s="776"/>
      <c r="Q5652" s="776"/>
      <c r="R5652" s="776"/>
      <c r="S5652" s="776"/>
      <c r="T5652" s="776"/>
      <c r="U5652" s="776"/>
      <c r="V5652" s="46"/>
      <c r="W5652" s="46"/>
      <c r="X5652" s="775"/>
      <c r="Y5652" s="775"/>
      <c r="Z5652" s="775"/>
      <c r="AA5652" s="775"/>
      <c r="AB5652" s="775"/>
    </row>
    <row r="5653" spans="1:28" s="43" customFormat="1" x14ac:dyDescent="0.2">
      <c r="A5653" s="776"/>
      <c r="B5653" s="780"/>
      <c r="D5653" s="779"/>
      <c r="E5653" s="779"/>
      <c r="F5653" s="778"/>
      <c r="G5653" s="777"/>
      <c r="H5653" s="776"/>
      <c r="I5653" s="776"/>
      <c r="J5653" s="776"/>
      <c r="K5653" s="776"/>
      <c r="L5653" s="776"/>
      <c r="M5653" s="776"/>
      <c r="N5653" s="776"/>
      <c r="O5653" s="776"/>
      <c r="P5653" s="776"/>
      <c r="Q5653" s="776"/>
      <c r="R5653" s="776"/>
      <c r="S5653" s="776"/>
      <c r="T5653" s="776"/>
      <c r="U5653" s="776"/>
      <c r="V5653" s="46"/>
      <c r="W5653" s="46"/>
      <c r="X5653" s="775"/>
      <c r="Y5653" s="775"/>
      <c r="Z5653" s="775"/>
      <c r="AA5653" s="775"/>
      <c r="AB5653" s="775"/>
    </row>
    <row r="5654" spans="1:28" s="43" customFormat="1" x14ac:dyDescent="0.2">
      <c r="A5654" s="776"/>
      <c r="B5654" s="780"/>
      <c r="D5654" s="779"/>
      <c r="E5654" s="779"/>
      <c r="F5654" s="778"/>
      <c r="G5654" s="777"/>
      <c r="H5654" s="776"/>
      <c r="I5654" s="776"/>
      <c r="J5654" s="776"/>
      <c r="K5654" s="776"/>
      <c r="L5654" s="776"/>
      <c r="M5654" s="776"/>
      <c r="N5654" s="776"/>
      <c r="O5654" s="776"/>
      <c r="P5654" s="776"/>
      <c r="Q5654" s="776"/>
      <c r="R5654" s="776"/>
      <c r="S5654" s="776"/>
      <c r="T5654" s="776"/>
      <c r="U5654" s="776"/>
      <c r="V5654" s="46"/>
      <c r="W5654" s="46"/>
      <c r="X5654" s="775"/>
      <c r="Y5654" s="775"/>
      <c r="Z5654" s="775"/>
      <c r="AA5654" s="775"/>
      <c r="AB5654" s="775"/>
    </row>
    <row r="5655" spans="1:28" s="43" customFormat="1" x14ac:dyDescent="0.2">
      <c r="A5655" s="776"/>
      <c r="B5655" s="780"/>
      <c r="D5655" s="779"/>
      <c r="E5655" s="779"/>
      <c r="F5655" s="778"/>
      <c r="G5655" s="777"/>
      <c r="H5655" s="776"/>
      <c r="I5655" s="776"/>
      <c r="J5655" s="776"/>
      <c r="K5655" s="776"/>
      <c r="L5655" s="776"/>
      <c r="M5655" s="776"/>
      <c r="N5655" s="776"/>
      <c r="O5655" s="776"/>
      <c r="P5655" s="776"/>
      <c r="Q5655" s="776"/>
      <c r="R5655" s="776"/>
      <c r="S5655" s="776"/>
      <c r="T5655" s="776"/>
      <c r="U5655" s="776"/>
      <c r="V5655" s="46"/>
      <c r="W5655" s="46"/>
      <c r="X5655" s="775"/>
      <c r="Y5655" s="775"/>
      <c r="Z5655" s="775"/>
      <c r="AA5655" s="775"/>
      <c r="AB5655" s="775"/>
    </row>
    <row r="5656" spans="1:28" s="43" customFormat="1" x14ac:dyDescent="0.2">
      <c r="A5656" s="776"/>
      <c r="B5656" s="780"/>
      <c r="D5656" s="779"/>
      <c r="E5656" s="779"/>
      <c r="F5656" s="778"/>
      <c r="G5656" s="777"/>
      <c r="H5656" s="776"/>
      <c r="I5656" s="776"/>
      <c r="J5656" s="776"/>
      <c r="K5656" s="776"/>
      <c r="L5656" s="776"/>
      <c r="M5656" s="776"/>
      <c r="N5656" s="776"/>
      <c r="O5656" s="776"/>
      <c r="P5656" s="776"/>
      <c r="Q5656" s="776"/>
      <c r="R5656" s="776"/>
      <c r="S5656" s="776"/>
      <c r="T5656" s="776"/>
      <c r="U5656" s="776"/>
      <c r="V5656" s="46"/>
      <c r="W5656" s="46"/>
      <c r="X5656" s="775"/>
      <c r="Y5656" s="775"/>
      <c r="Z5656" s="775"/>
      <c r="AA5656" s="775"/>
      <c r="AB5656" s="775"/>
    </row>
    <row r="5657" spans="1:28" s="43" customFormat="1" x14ac:dyDescent="0.2">
      <c r="A5657" s="776"/>
      <c r="B5657" s="780"/>
      <c r="D5657" s="779"/>
      <c r="E5657" s="779"/>
      <c r="F5657" s="778"/>
      <c r="G5657" s="777"/>
      <c r="H5657" s="776"/>
      <c r="I5657" s="776"/>
      <c r="J5657" s="776"/>
      <c r="K5657" s="776"/>
      <c r="L5657" s="776"/>
      <c r="M5657" s="776"/>
      <c r="N5657" s="776"/>
      <c r="O5657" s="776"/>
      <c r="P5657" s="776"/>
      <c r="Q5657" s="776"/>
      <c r="R5657" s="776"/>
      <c r="S5657" s="776"/>
      <c r="T5657" s="776"/>
      <c r="U5657" s="776"/>
      <c r="V5657" s="46"/>
      <c r="W5657" s="46"/>
      <c r="X5657" s="775"/>
      <c r="Y5657" s="775"/>
      <c r="Z5657" s="775"/>
      <c r="AA5657" s="775"/>
      <c r="AB5657" s="775"/>
    </row>
    <row r="5658" spans="1:28" s="43" customFormat="1" x14ac:dyDescent="0.2">
      <c r="A5658" s="776"/>
      <c r="B5658" s="780"/>
      <c r="D5658" s="779"/>
      <c r="E5658" s="779"/>
      <c r="F5658" s="778"/>
      <c r="G5658" s="777"/>
      <c r="H5658" s="776"/>
      <c r="I5658" s="776"/>
      <c r="J5658" s="776"/>
      <c r="K5658" s="776"/>
      <c r="L5658" s="776"/>
      <c r="M5658" s="776"/>
      <c r="N5658" s="776"/>
      <c r="O5658" s="776"/>
      <c r="P5658" s="776"/>
      <c r="Q5658" s="776"/>
      <c r="R5658" s="776"/>
      <c r="S5658" s="776"/>
      <c r="T5658" s="776"/>
      <c r="U5658" s="776"/>
      <c r="V5658" s="46"/>
      <c r="W5658" s="46"/>
      <c r="X5658" s="775"/>
      <c r="Y5658" s="775"/>
      <c r="Z5658" s="775"/>
      <c r="AA5658" s="775"/>
      <c r="AB5658" s="775"/>
    </row>
    <row r="5659" spans="1:28" s="43" customFormat="1" x14ac:dyDescent="0.2">
      <c r="A5659" s="776"/>
      <c r="B5659" s="780"/>
      <c r="D5659" s="779"/>
      <c r="E5659" s="779"/>
      <c r="F5659" s="778"/>
      <c r="G5659" s="777"/>
      <c r="H5659" s="776"/>
      <c r="I5659" s="776"/>
      <c r="J5659" s="776"/>
      <c r="K5659" s="776"/>
      <c r="L5659" s="776"/>
      <c r="M5659" s="776"/>
      <c r="N5659" s="776"/>
      <c r="O5659" s="776"/>
      <c r="P5659" s="776"/>
      <c r="Q5659" s="776"/>
      <c r="R5659" s="776"/>
      <c r="S5659" s="776"/>
      <c r="T5659" s="776"/>
      <c r="U5659" s="776"/>
      <c r="V5659" s="46"/>
      <c r="W5659" s="46"/>
      <c r="X5659" s="775"/>
      <c r="Y5659" s="775"/>
      <c r="Z5659" s="775"/>
      <c r="AA5659" s="775"/>
      <c r="AB5659" s="775"/>
    </row>
    <row r="5660" spans="1:28" s="43" customFormat="1" x14ac:dyDescent="0.2">
      <c r="A5660" s="776"/>
      <c r="B5660" s="780"/>
      <c r="D5660" s="779"/>
      <c r="E5660" s="779"/>
      <c r="F5660" s="778"/>
      <c r="G5660" s="777"/>
      <c r="H5660" s="776"/>
      <c r="I5660" s="776"/>
      <c r="J5660" s="776"/>
      <c r="K5660" s="776"/>
      <c r="L5660" s="776"/>
      <c r="M5660" s="776"/>
      <c r="N5660" s="776"/>
      <c r="O5660" s="776"/>
      <c r="P5660" s="776"/>
      <c r="Q5660" s="776"/>
      <c r="R5660" s="776"/>
      <c r="S5660" s="776"/>
      <c r="T5660" s="776"/>
      <c r="U5660" s="776"/>
      <c r="V5660" s="46"/>
      <c r="W5660" s="46"/>
      <c r="X5660" s="775"/>
      <c r="Y5660" s="775"/>
      <c r="Z5660" s="775"/>
      <c r="AA5660" s="775"/>
      <c r="AB5660" s="775"/>
    </row>
    <row r="5661" spans="1:28" s="43" customFormat="1" x14ac:dyDescent="0.2">
      <c r="A5661" s="776"/>
      <c r="B5661" s="780"/>
      <c r="D5661" s="779"/>
      <c r="E5661" s="779"/>
      <c r="F5661" s="778"/>
      <c r="G5661" s="777"/>
      <c r="H5661" s="776"/>
      <c r="I5661" s="776"/>
      <c r="J5661" s="776"/>
      <c r="K5661" s="776"/>
      <c r="L5661" s="776"/>
      <c r="M5661" s="776"/>
      <c r="N5661" s="776"/>
      <c r="O5661" s="776"/>
      <c r="P5661" s="776"/>
      <c r="Q5661" s="776"/>
      <c r="R5661" s="776"/>
      <c r="S5661" s="776"/>
      <c r="T5661" s="776"/>
      <c r="U5661" s="776"/>
      <c r="V5661" s="46"/>
      <c r="W5661" s="46"/>
      <c r="X5661" s="775"/>
      <c r="Y5661" s="775"/>
      <c r="Z5661" s="775"/>
      <c r="AA5661" s="775"/>
      <c r="AB5661" s="775"/>
    </row>
    <row r="5662" spans="1:28" s="43" customFormat="1" x14ac:dyDescent="0.2">
      <c r="A5662" s="776"/>
      <c r="B5662" s="780"/>
      <c r="D5662" s="779"/>
      <c r="E5662" s="779"/>
      <c r="F5662" s="778"/>
      <c r="G5662" s="777"/>
      <c r="H5662" s="776"/>
      <c r="I5662" s="776"/>
      <c r="J5662" s="776"/>
      <c r="K5662" s="776"/>
      <c r="L5662" s="776"/>
      <c r="M5662" s="776"/>
      <c r="N5662" s="776"/>
      <c r="O5662" s="776"/>
      <c r="P5662" s="776"/>
      <c r="Q5662" s="776"/>
      <c r="R5662" s="776"/>
      <c r="S5662" s="776"/>
      <c r="T5662" s="776"/>
      <c r="U5662" s="776"/>
      <c r="V5662" s="46"/>
      <c r="W5662" s="46"/>
      <c r="X5662" s="775"/>
      <c r="Y5662" s="775"/>
      <c r="Z5662" s="775"/>
      <c r="AA5662" s="775"/>
      <c r="AB5662" s="775"/>
    </row>
    <row r="5663" spans="1:28" s="43" customFormat="1" x14ac:dyDescent="0.2">
      <c r="A5663" s="776"/>
      <c r="B5663" s="780"/>
      <c r="D5663" s="779"/>
      <c r="E5663" s="779"/>
      <c r="F5663" s="778"/>
      <c r="G5663" s="777"/>
      <c r="H5663" s="776"/>
      <c r="I5663" s="776"/>
      <c r="J5663" s="776"/>
      <c r="K5663" s="776"/>
      <c r="L5663" s="776"/>
      <c r="M5663" s="776"/>
      <c r="N5663" s="776"/>
      <c r="O5663" s="776"/>
      <c r="P5663" s="776"/>
      <c r="Q5663" s="776"/>
      <c r="R5663" s="776"/>
      <c r="S5663" s="776"/>
      <c r="T5663" s="776"/>
      <c r="U5663" s="776"/>
      <c r="V5663" s="46"/>
      <c r="W5663" s="46"/>
      <c r="X5663" s="775"/>
      <c r="Y5663" s="775"/>
      <c r="Z5663" s="775"/>
      <c r="AA5663" s="775"/>
      <c r="AB5663" s="775"/>
    </row>
    <row r="5664" spans="1:28" s="43" customFormat="1" x14ac:dyDescent="0.2">
      <c r="A5664" s="776"/>
      <c r="B5664" s="780"/>
      <c r="D5664" s="779"/>
      <c r="E5664" s="779"/>
      <c r="F5664" s="778"/>
      <c r="G5664" s="777"/>
      <c r="H5664" s="776"/>
      <c r="I5664" s="776"/>
      <c r="J5664" s="776"/>
      <c r="K5664" s="776"/>
      <c r="L5664" s="776"/>
      <c r="M5664" s="776"/>
      <c r="N5664" s="776"/>
      <c r="O5664" s="776"/>
      <c r="P5664" s="776"/>
      <c r="Q5664" s="776"/>
      <c r="R5664" s="776"/>
      <c r="S5664" s="776"/>
      <c r="T5664" s="776"/>
      <c r="U5664" s="776"/>
      <c r="V5664" s="46"/>
      <c r="W5664" s="46"/>
      <c r="X5664" s="775"/>
      <c r="Y5664" s="775"/>
      <c r="Z5664" s="775"/>
      <c r="AA5664" s="775"/>
      <c r="AB5664" s="775"/>
    </row>
    <row r="5665" spans="1:28" s="43" customFormat="1" x14ac:dyDescent="0.2">
      <c r="A5665" s="776"/>
      <c r="B5665" s="780"/>
      <c r="D5665" s="779"/>
      <c r="E5665" s="779"/>
      <c r="F5665" s="778"/>
      <c r="G5665" s="777"/>
      <c r="H5665" s="776"/>
      <c r="I5665" s="776"/>
      <c r="J5665" s="776"/>
      <c r="K5665" s="776"/>
      <c r="L5665" s="776"/>
      <c r="M5665" s="776"/>
      <c r="N5665" s="776"/>
      <c r="O5665" s="776"/>
      <c r="P5665" s="776"/>
      <c r="Q5665" s="776"/>
      <c r="R5665" s="776"/>
      <c r="S5665" s="776"/>
      <c r="T5665" s="776"/>
      <c r="U5665" s="776"/>
      <c r="V5665" s="46"/>
      <c r="W5665" s="46"/>
      <c r="X5665" s="775"/>
      <c r="Y5665" s="775"/>
      <c r="Z5665" s="775"/>
      <c r="AA5665" s="775"/>
      <c r="AB5665" s="775"/>
    </row>
    <row r="5666" spans="1:28" s="43" customFormat="1" x14ac:dyDescent="0.2">
      <c r="A5666" s="776"/>
      <c r="B5666" s="780"/>
      <c r="D5666" s="779"/>
      <c r="E5666" s="779"/>
      <c r="F5666" s="778"/>
      <c r="G5666" s="777"/>
      <c r="H5666" s="776"/>
      <c r="I5666" s="776"/>
      <c r="J5666" s="776"/>
      <c r="K5666" s="776"/>
      <c r="L5666" s="776"/>
      <c r="M5666" s="776"/>
      <c r="N5666" s="776"/>
      <c r="O5666" s="776"/>
      <c r="P5666" s="776"/>
      <c r="Q5666" s="776"/>
      <c r="R5666" s="776"/>
      <c r="S5666" s="776"/>
      <c r="T5666" s="776"/>
      <c r="U5666" s="776"/>
      <c r="V5666" s="46"/>
      <c r="W5666" s="46"/>
      <c r="X5666" s="775"/>
      <c r="Y5666" s="775"/>
      <c r="Z5666" s="775"/>
      <c r="AA5666" s="775"/>
      <c r="AB5666" s="775"/>
    </row>
    <row r="5667" spans="1:28" s="43" customFormat="1" x14ac:dyDescent="0.2">
      <c r="A5667" s="776"/>
      <c r="B5667" s="780"/>
      <c r="D5667" s="779"/>
      <c r="E5667" s="779"/>
      <c r="F5667" s="778"/>
      <c r="G5667" s="777"/>
      <c r="H5667" s="776"/>
      <c r="I5667" s="776"/>
      <c r="J5667" s="776"/>
      <c r="K5667" s="776"/>
      <c r="L5667" s="776"/>
      <c r="M5667" s="776"/>
      <c r="N5667" s="776"/>
      <c r="O5667" s="776"/>
      <c r="P5667" s="776"/>
      <c r="Q5667" s="776"/>
      <c r="R5667" s="776"/>
      <c r="S5667" s="776"/>
      <c r="T5667" s="776"/>
      <c r="U5667" s="776"/>
      <c r="V5667" s="46"/>
      <c r="W5667" s="46"/>
      <c r="X5667" s="775"/>
      <c r="Y5667" s="775"/>
      <c r="Z5667" s="775"/>
      <c r="AA5667" s="775"/>
      <c r="AB5667" s="775"/>
    </row>
    <row r="5668" spans="1:28" s="43" customFormat="1" x14ac:dyDescent="0.2">
      <c r="A5668" s="776"/>
      <c r="B5668" s="780"/>
      <c r="D5668" s="779"/>
      <c r="E5668" s="779"/>
      <c r="F5668" s="778"/>
      <c r="G5668" s="777"/>
      <c r="H5668" s="776"/>
      <c r="I5668" s="776"/>
      <c r="J5668" s="776"/>
      <c r="K5668" s="776"/>
      <c r="L5668" s="776"/>
      <c r="M5668" s="776"/>
      <c r="N5668" s="776"/>
      <c r="O5668" s="776"/>
      <c r="P5668" s="776"/>
      <c r="Q5668" s="776"/>
      <c r="R5668" s="776"/>
      <c r="S5668" s="776"/>
      <c r="T5668" s="776"/>
      <c r="U5668" s="776"/>
      <c r="V5668" s="46"/>
      <c r="W5668" s="46"/>
      <c r="X5668" s="775"/>
      <c r="Y5668" s="775"/>
      <c r="Z5668" s="775"/>
      <c r="AA5668" s="775"/>
      <c r="AB5668" s="775"/>
    </row>
    <row r="5669" spans="1:28" s="43" customFormat="1" x14ac:dyDescent="0.2">
      <c r="A5669" s="776"/>
      <c r="B5669" s="780"/>
      <c r="D5669" s="779"/>
      <c r="E5669" s="779"/>
      <c r="F5669" s="778"/>
      <c r="G5669" s="777"/>
      <c r="H5669" s="776"/>
      <c r="I5669" s="776"/>
      <c r="J5669" s="776"/>
      <c r="K5669" s="776"/>
      <c r="L5669" s="776"/>
      <c r="M5669" s="776"/>
      <c r="N5669" s="776"/>
      <c r="O5669" s="776"/>
      <c r="P5669" s="776"/>
      <c r="Q5669" s="776"/>
      <c r="R5669" s="776"/>
      <c r="S5669" s="776"/>
      <c r="T5669" s="776"/>
      <c r="U5669" s="776"/>
      <c r="V5669" s="46"/>
      <c r="W5669" s="46"/>
      <c r="X5669" s="775"/>
      <c r="Y5669" s="775"/>
      <c r="Z5669" s="775"/>
      <c r="AA5669" s="775"/>
      <c r="AB5669" s="775"/>
    </row>
    <row r="5670" spans="1:28" s="43" customFormat="1" x14ac:dyDescent="0.2">
      <c r="A5670" s="776"/>
      <c r="B5670" s="780"/>
      <c r="D5670" s="779"/>
      <c r="E5670" s="779"/>
      <c r="F5670" s="778"/>
      <c r="G5670" s="777"/>
      <c r="H5670" s="776"/>
      <c r="I5670" s="776"/>
      <c r="J5670" s="776"/>
      <c r="K5670" s="776"/>
      <c r="L5670" s="776"/>
      <c r="M5670" s="776"/>
      <c r="N5670" s="776"/>
      <c r="O5670" s="776"/>
      <c r="P5670" s="776"/>
      <c r="Q5670" s="776"/>
      <c r="R5670" s="776"/>
      <c r="S5670" s="776"/>
      <c r="T5670" s="776"/>
      <c r="U5670" s="776"/>
      <c r="V5670" s="46"/>
      <c r="W5670" s="46"/>
      <c r="X5670" s="775"/>
      <c r="Y5670" s="775"/>
      <c r="Z5670" s="775"/>
      <c r="AA5670" s="775"/>
      <c r="AB5670" s="775"/>
    </row>
    <row r="5671" spans="1:28" s="43" customFormat="1" x14ac:dyDescent="0.2">
      <c r="A5671" s="776"/>
      <c r="B5671" s="780"/>
      <c r="D5671" s="779"/>
      <c r="E5671" s="779"/>
      <c r="F5671" s="778"/>
      <c r="G5671" s="777"/>
      <c r="H5671" s="776"/>
      <c r="I5671" s="776"/>
      <c r="J5671" s="776"/>
      <c r="K5671" s="776"/>
      <c r="L5671" s="776"/>
      <c r="M5671" s="776"/>
      <c r="N5671" s="776"/>
      <c r="O5671" s="776"/>
      <c r="P5671" s="776"/>
      <c r="Q5671" s="776"/>
      <c r="R5671" s="776"/>
      <c r="S5671" s="776"/>
      <c r="T5671" s="776"/>
      <c r="U5671" s="776"/>
      <c r="V5671" s="46"/>
      <c r="W5671" s="46"/>
      <c r="X5671" s="775"/>
      <c r="Y5671" s="775"/>
      <c r="Z5671" s="775"/>
      <c r="AA5671" s="775"/>
      <c r="AB5671" s="775"/>
    </row>
    <row r="5672" spans="1:28" s="43" customFormat="1" x14ac:dyDescent="0.2">
      <c r="A5672" s="776"/>
      <c r="B5672" s="780"/>
      <c r="D5672" s="779"/>
      <c r="E5672" s="779"/>
      <c r="F5672" s="778"/>
      <c r="G5672" s="777"/>
      <c r="H5672" s="776"/>
      <c r="I5672" s="776"/>
      <c r="J5672" s="776"/>
      <c r="K5672" s="776"/>
      <c r="L5672" s="776"/>
      <c r="M5672" s="776"/>
      <c r="N5672" s="776"/>
      <c r="O5672" s="776"/>
      <c r="P5672" s="776"/>
      <c r="Q5672" s="776"/>
      <c r="R5672" s="776"/>
      <c r="S5672" s="776"/>
      <c r="T5672" s="776"/>
      <c r="U5672" s="776"/>
      <c r="V5672" s="46"/>
      <c r="W5672" s="46"/>
      <c r="X5672" s="775"/>
      <c r="Y5672" s="775"/>
      <c r="Z5672" s="775"/>
      <c r="AA5672" s="775"/>
      <c r="AB5672" s="775"/>
    </row>
    <row r="5673" spans="1:28" s="43" customFormat="1" x14ac:dyDescent="0.2">
      <c r="A5673" s="776"/>
      <c r="B5673" s="780"/>
      <c r="D5673" s="779"/>
      <c r="E5673" s="779"/>
      <c r="F5673" s="778"/>
      <c r="G5673" s="777"/>
      <c r="H5673" s="776"/>
      <c r="I5673" s="776"/>
      <c r="J5673" s="776"/>
      <c r="K5673" s="776"/>
      <c r="L5673" s="776"/>
      <c r="M5673" s="776"/>
      <c r="N5673" s="776"/>
      <c r="O5673" s="776"/>
      <c r="P5673" s="776"/>
      <c r="Q5673" s="776"/>
      <c r="R5673" s="776"/>
      <c r="S5673" s="776"/>
      <c r="T5673" s="776"/>
      <c r="U5673" s="776"/>
      <c r="V5673" s="46"/>
      <c r="W5673" s="46"/>
      <c r="X5673" s="775"/>
      <c r="Y5673" s="775"/>
      <c r="Z5673" s="775"/>
      <c r="AA5673" s="775"/>
      <c r="AB5673" s="775"/>
    </row>
    <row r="5674" spans="1:28" s="43" customFormat="1" x14ac:dyDescent="0.2">
      <c r="A5674" s="776"/>
      <c r="B5674" s="780"/>
      <c r="D5674" s="779"/>
      <c r="E5674" s="779"/>
      <c r="F5674" s="778"/>
      <c r="G5674" s="777"/>
      <c r="H5674" s="776"/>
      <c r="I5674" s="776"/>
      <c r="J5674" s="776"/>
      <c r="K5674" s="776"/>
      <c r="L5674" s="776"/>
      <c r="M5674" s="776"/>
      <c r="N5674" s="776"/>
      <c r="O5674" s="776"/>
      <c r="P5674" s="776"/>
      <c r="Q5674" s="776"/>
      <c r="R5674" s="776"/>
      <c r="S5674" s="776"/>
      <c r="T5674" s="776"/>
      <c r="U5674" s="776"/>
      <c r="V5674" s="46"/>
      <c r="W5674" s="46"/>
      <c r="X5674" s="775"/>
      <c r="Y5674" s="775"/>
      <c r="Z5674" s="775"/>
      <c r="AA5674" s="775"/>
      <c r="AB5674" s="775"/>
    </row>
    <row r="5675" spans="1:28" s="43" customFormat="1" x14ac:dyDescent="0.2">
      <c r="A5675" s="776"/>
      <c r="B5675" s="780"/>
      <c r="D5675" s="779"/>
      <c r="E5675" s="779"/>
      <c r="F5675" s="778"/>
      <c r="G5675" s="777"/>
      <c r="H5675" s="776"/>
      <c r="I5675" s="776"/>
      <c r="J5675" s="776"/>
      <c r="K5675" s="776"/>
      <c r="L5675" s="776"/>
      <c r="M5675" s="776"/>
      <c r="N5675" s="776"/>
      <c r="O5675" s="776"/>
      <c r="P5675" s="776"/>
      <c r="Q5675" s="776"/>
      <c r="R5675" s="776"/>
      <c r="S5675" s="776"/>
      <c r="T5675" s="776"/>
      <c r="U5675" s="776"/>
      <c r="V5675" s="46"/>
      <c r="W5675" s="46"/>
      <c r="X5675" s="775"/>
      <c r="Y5675" s="775"/>
      <c r="Z5675" s="775"/>
      <c r="AA5675" s="775"/>
      <c r="AB5675" s="775"/>
    </row>
    <row r="5676" spans="1:28" s="43" customFormat="1" x14ac:dyDescent="0.2">
      <c r="A5676" s="776"/>
      <c r="B5676" s="780"/>
      <c r="D5676" s="779"/>
      <c r="E5676" s="779"/>
      <c r="F5676" s="778"/>
      <c r="G5676" s="777"/>
      <c r="H5676" s="776"/>
      <c r="I5676" s="776"/>
      <c r="J5676" s="776"/>
      <c r="K5676" s="776"/>
      <c r="L5676" s="776"/>
      <c r="M5676" s="776"/>
      <c r="N5676" s="776"/>
      <c r="O5676" s="776"/>
      <c r="P5676" s="776"/>
      <c r="Q5676" s="776"/>
      <c r="R5676" s="776"/>
      <c r="S5676" s="776"/>
      <c r="T5676" s="776"/>
      <c r="U5676" s="776"/>
      <c r="V5676" s="46"/>
      <c r="W5676" s="46"/>
      <c r="X5676" s="775"/>
      <c r="Y5676" s="775"/>
      <c r="Z5676" s="775"/>
      <c r="AA5676" s="775"/>
      <c r="AB5676" s="775"/>
    </row>
    <row r="5677" spans="1:28" s="43" customFormat="1" x14ac:dyDescent="0.2">
      <c r="A5677" s="776"/>
      <c r="B5677" s="780"/>
      <c r="D5677" s="779"/>
      <c r="E5677" s="779"/>
      <c r="F5677" s="778"/>
      <c r="G5677" s="777"/>
      <c r="H5677" s="776"/>
      <c r="I5677" s="776"/>
      <c r="J5677" s="776"/>
      <c r="K5677" s="776"/>
      <c r="L5677" s="776"/>
      <c r="M5677" s="776"/>
      <c r="N5677" s="776"/>
      <c r="O5677" s="776"/>
      <c r="P5677" s="776"/>
      <c r="Q5677" s="776"/>
      <c r="R5677" s="776"/>
      <c r="S5677" s="776"/>
      <c r="T5677" s="776"/>
      <c r="U5677" s="776"/>
      <c r="V5677" s="46"/>
      <c r="W5677" s="46"/>
      <c r="X5677" s="775"/>
      <c r="Y5677" s="775"/>
      <c r="Z5677" s="775"/>
      <c r="AA5677" s="775"/>
      <c r="AB5677" s="775"/>
    </row>
    <row r="5678" spans="1:28" s="43" customFormat="1" x14ac:dyDescent="0.2">
      <c r="A5678" s="776"/>
      <c r="B5678" s="780"/>
      <c r="D5678" s="779"/>
      <c r="E5678" s="779"/>
      <c r="F5678" s="778"/>
      <c r="G5678" s="777"/>
      <c r="H5678" s="776"/>
      <c r="I5678" s="776"/>
      <c r="J5678" s="776"/>
      <c r="K5678" s="776"/>
      <c r="L5678" s="776"/>
      <c r="M5678" s="776"/>
      <c r="N5678" s="776"/>
      <c r="O5678" s="776"/>
      <c r="P5678" s="776"/>
      <c r="Q5678" s="776"/>
      <c r="R5678" s="776"/>
      <c r="S5678" s="776"/>
      <c r="T5678" s="776"/>
      <c r="U5678" s="776"/>
      <c r="V5678" s="46"/>
      <c r="W5678" s="46"/>
      <c r="X5678" s="775"/>
      <c r="Y5678" s="775"/>
      <c r="Z5678" s="775"/>
      <c r="AA5678" s="775"/>
      <c r="AB5678" s="775"/>
    </row>
    <row r="5679" spans="1:28" s="43" customFormat="1" x14ac:dyDescent="0.2">
      <c r="A5679" s="776"/>
      <c r="B5679" s="780"/>
      <c r="D5679" s="779"/>
      <c r="E5679" s="779"/>
      <c r="F5679" s="778"/>
      <c r="G5679" s="777"/>
      <c r="H5679" s="776"/>
      <c r="I5679" s="776"/>
      <c r="J5679" s="776"/>
      <c r="K5679" s="776"/>
      <c r="L5679" s="776"/>
      <c r="M5679" s="776"/>
      <c r="N5679" s="776"/>
      <c r="O5679" s="776"/>
      <c r="P5679" s="776"/>
      <c r="Q5679" s="776"/>
      <c r="R5679" s="776"/>
      <c r="S5679" s="776"/>
      <c r="T5679" s="776"/>
      <c r="U5679" s="776"/>
      <c r="V5679" s="46"/>
      <c r="W5679" s="46"/>
      <c r="X5679" s="775"/>
      <c r="Y5679" s="775"/>
      <c r="Z5679" s="775"/>
      <c r="AA5679" s="775"/>
      <c r="AB5679" s="775"/>
    </row>
    <row r="5680" spans="1:28" s="43" customFormat="1" x14ac:dyDescent="0.2">
      <c r="A5680" s="776"/>
      <c r="B5680" s="780"/>
      <c r="D5680" s="779"/>
      <c r="E5680" s="779"/>
      <c r="F5680" s="778"/>
      <c r="G5680" s="777"/>
      <c r="H5680" s="776"/>
      <c r="I5680" s="776"/>
      <c r="J5680" s="776"/>
      <c r="K5680" s="776"/>
      <c r="L5680" s="776"/>
      <c r="M5680" s="776"/>
      <c r="N5680" s="776"/>
      <c r="O5680" s="776"/>
      <c r="P5680" s="776"/>
      <c r="Q5680" s="776"/>
      <c r="R5680" s="776"/>
      <c r="S5680" s="776"/>
      <c r="T5680" s="776"/>
      <c r="U5680" s="776"/>
      <c r="V5680" s="46"/>
      <c r="W5680" s="46"/>
      <c r="X5680" s="775"/>
      <c r="Y5680" s="775"/>
      <c r="Z5680" s="775"/>
      <c r="AA5680" s="775"/>
      <c r="AB5680" s="775"/>
    </row>
    <row r="5681" spans="1:28" s="43" customFormat="1" x14ac:dyDescent="0.2">
      <c r="A5681" s="776"/>
      <c r="B5681" s="780"/>
      <c r="D5681" s="779"/>
      <c r="E5681" s="779"/>
      <c r="F5681" s="778"/>
      <c r="G5681" s="777"/>
      <c r="H5681" s="776"/>
      <c r="I5681" s="776"/>
      <c r="J5681" s="776"/>
      <c r="K5681" s="776"/>
      <c r="L5681" s="776"/>
      <c r="M5681" s="776"/>
      <c r="N5681" s="776"/>
      <c r="O5681" s="776"/>
      <c r="P5681" s="776"/>
      <c r="Q5681" s="776"/>
      <c r="R5681" s="776"/>
      <c r="S5681" s="776"/>
      <c r="T5681" s="776"/>
      <c r="U5681" s="776"/>
      <c r="V5681" s="46"/>
      <c r="W5681" s="46"/>
      <c r="X5681" s="775"/>
      <c r="Y5681" s="775"/>
      <c r="Z5681" s="775"/>
      <c r="AA5681" s="775"/>
      <c r="AB5681" s="775"/>
    </row>
    <row r="5682" spans="1:28" s="43" customFormat="1" x14ac:dyDescent="0.2">
      <c r="A5682" s="776"/>
      <c r="B5682" s="780"/>
      <c r="D5682" s="779"/>
      <c r="E5682" s="779"/>
      <c r="F5682" s="778"/>
      <c r="G5682" s="777"/>
      <c r="H5682" s="776"/>
      <c r="I5682" s="776"/>
      <c r="J5682" s="776"/>
      <c r="K5682" s="776"/>
      <c r="L5682" s="776"/>
      <c r="M5682" s="776"/>
      <c r="N5682" s="776"/>
      <c r="O5682" s="776"/>
      <c r="P5682" s="776"/>
      <c r="Q5682" s="776"/>
      <c r="R5682" s="776"/>
      <c r="S5682" s="776"/>
      <c r="T5682" s="776"/>
      <c r="U5682" s="776"/>
      <c r="V5682" s="46"/>
      <c r="W5682" s="46"/>
      <c r="X5682" s="775"/>
      <c r="Y5682" s="775"/>
      <c r="Z5682" s="775"/>
      <c r="AA5682" s="775"/>
      <c r="AB5682" s="775"/>
    </row>
    <row r="5683" spans="1:28" s="43" customFormat="1" x14ac:dyDescent="0.2">
      <c r="A5683" s="776"/>
      <c r="B5683" s="780"/>
      <c r="D5683" s="779"/>
      <c r="E5683" s="779"/>
      <c r="F5683" s="778"/>
      <c r="G5683" s="777"/>
      <c r="H5683" s="776"/>
      <c r="I5683" s="776"/>
      <c r="J5683" s="776"/>
      <c r="K5683" s="776"/>
      <c r="L5683" s="776"/>
      <c r="M5683" s="776"/>
      <c r="N5683" s="776"/>
      <c r="O5683" s="776"/>
      <c r="P5683" s="776"/>
      <c r="Q5683" s="776"/>
      <c r="R5683" s="776"/>
      <c r="S5683" s="776"/>
      <c r="T5683" s="776"/>
      <c r="U5683" s="776"/>
      <c r="V5683" s="46"/>
      <c r="W5683" s="46"/>
      <c r="X5683" s="775"/>
      <c r="Y5683" s="775"/>
      <c r="Z5683" s="775"/>
      <c r="AA5683" s="775"/>
      <c r="AB5683" s="775"/>
    </row>
    <row r="5684" spans="1:28" s="43" customFormat="1" x14ac:dyDescent="0.2">
      <c r="A5684" s="776"/>
      <c r="B5684" s="780"/>
      <c r="D5684" s="779"/>
      <c r="E5684" s="779"/>
      <c r="F5684" s="778"/>
      <c r="G5684" s="777"/>
      <c r="H5684" s="776"/>
      <c r="I5684" s="776"/>
      <c r="J5684" s="776"/>
      <c r="K5684" s="776"/>
      <c r="L5684" s="776"/>
      <c r="M5684" s="776"/>
      <c r="N5684" s="776"/>
      <c r="O5684" s="776"/>
      <c r="P5684" s="776"/>
      <c r="Q5684" s="776"/>
      <c r="R5684" s="776"/>
      <c r="S5684" s="776"/>
      <c r="T5684" s="776"/>
      <c r="U5684" s="776"/>
      <c r="V5684" s="46"/>
      <c r="W5684" s="46"/>
      <c r="X5684" s="775"/>
      <c r="Y5684" s="775"/>
      <c r="Z5684" s="775"/>
      <c r="AA5684" s="775"/>
      <c r="AB5684" s="775"/>
    </row>
    <row r="5685" spans="1:28" s="43" customFormat="1" x14ac:dyDescent="0.2">
      <c r="A5685" s="776"/>
      <c r="B5685" s="780"/>
      <c r="D5685" s="779"/>
      <c r="E5685" s="779"/>
      <c r="F5685" s="778"/>
      <c r="G5685" s="777"/>
      <c r="H5685" s="776"/>
      <c r="I5685" s="776"/>
      <c r="J5685" s="776"/>
      <c r="K5685" s="776"/>
      <c r="L5685" s="776"/>
      <c r="M5685" s="776"/>
      <c r="N5685" s="776"/>
      <c r="O5685" s="776"/>
      <c r="P5685" s="776"/>
      <c r="Q5685" s="776"/>
      <c r="R5685" s="776"/>
      <c r="S5685" s="776"/>
      <c r="T5685" s="776"/>
      <c r="U5685" s="776"/>
      <c r="V5685" s="46"/>
      <c r="W5685" s="46"/>
      <c r="X5685" s="775"/>
      <c r="Y5685" s="775"/>
      <c r="Z5685" s="775"/>
      <c r="AA5685" s="775"/>
      <c r="AB5685" s="775"/>
    </row>
    <row r="5686" spans="1:28" s="43" customFormat="1" x14ac:dyDescent="0.2">
      <c r="A5686" s="776"/>
      <c r="B5686" s="780"/>
      <c r="D5686" s="779"/>
      <c r="E5686" s="779"/>
      <c r="F5686" s="778"/>
      <c r="G5686" s="777"/>
      <c r="H5686" s="776"/>
      <c r="I5686" s="776"/>
      <c r="J5686" s="776"/>
      <c r="K5686" s="776"/>
      <c r="L5686" s="776"/>
      <c r="M5686" s="776"/>
      <c r="N5686" s="776"/>
      <c r="O5686" s="776"/>
      <c r="P5686" s="776"/>
      <c r="Q5686" s="776"/>
      <c r="R5686" s="776"/>
      <c r="S5686" s="776"/>
      <c r="T5686" s="776"/>
      <c r="U5686" s="776"/>
      <c r="V5686" s="46"/>
      <c r="W5686" s="46"/>
      <c r="X5686" s="775"/>
      <c r="Y5686" s="775"/>
      <c r="Z5686" s="775"/>
      <c r="AA5686" s="775"/>
      <c r="AB5686" s="775"/>
    </row>
    <row r="5687" spans="1:28" s="43" customFormat="1" x14ac:dyDescent="0.2">
      <c r="A5687" s="776"/>
      <c r="B5687" s="780"/>
      <c r="D5687" s="779"/>
      <c r="E5687" s="779"/>
      <c r="F5687" s="778"/>
      <c r="G5687" s="777"/>
      <c r="H5687" s="776"/>
      <c r="I5687" s="776"/>
      <c r="J5687" s="776"/>
      <c r="K5687" s="776"/>
      <c r="L5687" s="776"/>
      <c r="M5687" s="776"/>
      <c r="N5687" s="776"/>
      <c r="O5687" s="776"/>
      <c r="P5687" s="776"/>
      <c r="Q5687" s="776"/>
      <c r="R5687" s="776"/>
      <c r="S5687" s="776"/>
      <c r="T5687" s="776"/>
      <c r="U5687" s="776"/>
      <c r="V5687" s="46"/>
      <c r="W5687" s="46"/>
      <c r="X5687" s="775"/>
      <c r="Y5687" s="775"/>
      <c r="Z5687" s="775"/>
      <c r="AA5687" s="775"/>
      <c r="AB5687" s="775"/>
    </row>
    <row r="5688" spans="1:28" s="43" customFormat="1" x14ac:dyDescent="0.2">
      <c r="A5688" s="776"/>
      <c r="B5688" s="780"/>
      <c r="D5688" s="779"/>
      <c r="E5688" s="779"/>
      <c r="F5688" s="778"/>
      <c r="G5688" s="777"/>
      <c r="H5688" s="776"/>
      <c r="I5688" s="776"/>
      <c r="J5688" s="776"/>
      <c r="K5688" s="776"/>
      <c r="L5688" s="776"/>
      <c r="M5688" s="776"/>
      <c r="N5688" s="776"/>
      <c r="O5688" s="776"/>
      <c r="P5688" s="776"/>
      <c r="Q5688" s="776"/>
      <c r="R5688" s="776"/>
      <c r="S5688" s="776"/>
      <c r="T5688" s="776"/>
      <c r="U5688" s="776"/>
      <c r="V5688" s="46"/>
      <c r="W5688" s="46"/>
      <c r="X5688" s="775"/>
      <c r="Y5688" s="775"/>
      <c r="Z5688" s="775"/>
      <c r="AA5688" s="775"/>
      <c r="AB5688" s="775"/>
    </row>
    <row r="5689" spans="1:28" s="43" customFormat="1" x14ac:dyDescent="0.2">
      <c r="A5689" s="776"/>
      <c r="B5689" s="780"/>
      <c r="D5689" s="779"/>
      <c r="E5689" s="779"/>
      <c r="F5689" s="778"/>
      <c r="G5689" s="777"/>
      <c r="H5689" s="776"/>
      <c r="I5689" s="776"/>
      <c r="J5689" s="776"/>
      <c r="K5689" s="776"/>
      <c r="L5689" s="776"/>
      <c r="M5689" s="776"/>
      <c r="N5689" s="776"/>
      <c r="O5689" s="776"/>
      <c r="P5689" s="776"/>
      <c r="Q5689" s="776"/>
      <c r="R5689" s="776"/>
      <c r="S5689" s="776"/>
      <c r="T5689" s="776"/>
      <c r="U5689" s="776"/>
      <c r="V5689" s="46"/>
      <c r="W5689" s="46"/>
      <c r="X5689" s="775"/>
      <c r="Y5689" s="775"/>
      <c r="Z5689" s="775"/>
      <c r="AA5689" s="775"/>
      <c r="AB5689" s="775"/>
    </row>
    <row r="5690" spans="1:28" s="43" customFormat="1" x14ac:dyDescent="0.2">
      <c r="A5690" s="776"/>
      <c r="B5690" s="780"/>
      <c r="D5690" s="779"/>
      <c r="E5690" s="779"/>
      <c r="F5690" s="778"/>
      <c r="G5690" s="777"/>
      <c r="H5690" s="776"/>
      <c r="I5690" s="776"/>
      <c r="J5690" s="776"/>
      <c r="K5690" s="776"/>
      <c r="L5690" s="776"/>
      <c r="M5690" s="776"/>
      <c r="N5690" s="776"/>
      <c r="O5690" s="776"/>
      <c r="P5690" s="776"/>
      <c r="Q5690" s="776"/>
      <c r="R5690" s="776"/>
      <c r="S5690" s="776"/>
      <c r="T5690" s="776"/>
      <c r="U5690" s="776"/>
      <c r="V5690" s="46"/>
      <c r="W5690" s="46"/>
      <c r="X5690" s="775"/>
      <c r="Y5690" s="775"/>
      <c r="Z5690" s="775"/>
      <c r="AA5690" s="775"/>
      <c r="AB5690" s="775"/>
    </row>
    <row r="5691" spans="1:28" s="43" customFormat="1" x14ac:dyDescent="0.2">
      <c r="A5691" s="776"/>
      <c r="B5691" s="780"/>
      <c r="D5691" s="779"/>
      <c r="E5691" s="779"/>
      <c r="F5691" s="778"/>
      <c r="G5691" s="777"/>
      <c r="H5691" s="776"/>
      <c r="I5691" s="776"/>
      <c r="J5691" s="776"/>
      <c r="K5691" s="776"/>
      <c r="L5691" s="776"/>
      <c r="M5691" s="776"/>
      <c r="N5691" s="776"/>
      <c r="O5691" s="776"/>
      <c r="P5691" s="776"/>
      <c r="Q5691" s="776"/>
      <c r="R5691" s="776"/>
      <c r="S5691" s="776"/>
      <c r="T5691" s="776"/>
      <c r="U5691" s="776"/>
      <c r="V5691" s="46"/>
      <c r="W5691" s="46"/>
      <c r="X5691" s="775"/>
      <c r="Y5691" s="775"/>
      <c r="Z5691" s="775"/>
      <c r="AA5691" s="775"/>
      <c r="AB5691" s="775"/>
    </row>
    <row r="5692" spans="1:28" s="43" customFormat="1" x14ac:dyDescent="0.2">
      <c r="A5692" s="776"/>
      <c r="B5692" s="780"/>
      <c r="D5692" s="779"/>
      <c r="E5692" s="779"/>
      <c r="F5692" s="778"/>
      <c r="G5692" s="777"/>
      <c r="H5692" s="776"/>
      <c r="I5692" s="776"/>
      <c r="J5692" s="776"/>
      <c r="K5692" s="776"/>
      <c r="L5692" s="776"/>
      <c r="M5692" s="776"/>
      <c r="N5692" s="776"/>
      <c r="O5692" s="776"/>
      <c r="P5692" s="776"/>
      <c r="Q5692" s="776"/>
      <c r="R5692" s="776"/>
      <c r="S5692" s="776"/>
      <c r="T5692" s="776"/>
      <c r="U5692" s="776"/>
      <c r="V5692" s="46"/>
      <c r="W5692" s="46"/>
      <c r="X5692" s="775"/>
      <c r="Y5692" s="775"/>
      <c r="Z5692" s="775"/>
      <c r="AA5692" s="775"/>
      <c r="AB5692" s="775"/>
    </row>
    <row r="5693" spans="1:28" s="43" customFormat="1" x14ac:dyDescent="0.2">
      <c r="A5693" s="776"/>
      <c r="B5693" s="780"/>
      <c r="D5693" s="779"/>
      <c r="E5693" s="779"/>
      <c r="F5693" s="778"/>
      <c r="G5693" s="777"/>
      <c r="H5693" s="776"/>
      <c r="I5693" s="776"/>
      <c r="J5693" s="776"/>
      <c r="K5693" s="776"/>
      <c r="L5693" s="776"/>
      <c r="M5693" s="776"/>
      <c r="N5693" s="776"/>
      <c r="O5693" s="776"/>
      <c r="P5693" s="776"/>
      <c r="Q5693" s="776"/>
      <c r="R5693" s="776"/>
      <c r="S5693" s="776"/>
      <c r="T5693" s="776"/>
      <c r="U5693" s="776"/>
      <c r="V5693" s="46"/>
      <c r="W5693" s="46"/>
      <c r="X5693" s="775"/>
      <c r="Y5693" s="775"/>
      <c r="Z5693" s="775"/>
      <c r="AA5693" s="775"/>
      <c r="AB5693" s="775"/>
    </row>
    <row r="5694" spans="1:28" s="43" customFormat="1" x14ac:dyDescent="0.2">
      <c r="A5694" s="776"/>
      <c r="B5694" s="780"/>
      <c r="D5694" s="779"/>
      <c r="E5694" s="779"/>
      <c r="F5694" s="778"/>
      <c r="G5694" s="777"/>
      <c r="H5694" s="776"/>
      <c r="I5694" s="776"/>
      <c r="J5694" s="776"/>
      <c r="K5694" s="776"/>
      <c r="L5694" s="776"/>
      <c r="M5694" s="776"/>
      <c r="N5694" s="776"/>
      <c r="O5694" s="776"/>
      <c r="P5694" s="776"/>
      <c r="Q5694" s="776"/>
      <c r="R5694" s="776"/>
      <c r="S5694" s="776"/>
      <c r="T5694" s="776"/>
      <c r="U5694" s="776"/>
      <c r="V5694" s="46"/>
      <c r="W5694" s="46"/>
      <c r="X5694" s="775"/>
      <c r="Y5694" s="775"/>
      <c r="Z5694" s="775"/>
      <c r="AA5694" s="775"/>
      <c r="AB5694" s="775"/>
    </row>
    <row r="5695" spans="1:28" s="43" customFormat="1" x14ac:dyDescent="0.2">
      <c r="A5695" s="776"/>
      <c r="B5695" s="780"/>
      <c r="D5695" s="779"/>
      <c r="E5695" s="779"/>
      <c r="F5695" s="778"/>
      <c r="G5695" s="777"/>
      <c r="H5695" s="776"/>
      <c r="I5695" s="776"/>
      <c r="J5695" s="776"/>
      <c r="K5695" s="776"/>
      <c r="L5695" s="776"/>
      <c r="M5695" s="776"/>
      <c r="N5695" s="776"/>
      <c r="O5695" s="776"/>
      <c r="P5695" s="776"/>
      <c r="Q5695" s="776"/>
      <c r="R5695" s="776"/>
      <c r="S5695" s="776"/>
      <c r="T5695" s="776"/>
      <c r="U5695" s="776"/>
      <c r="V5695" s="46"/>
      <c r="W5695" s="46"/>
      <c r="X5695" s="775"/>
      <c r="Y5695" s="775"/>
      <c r="Z5695" s="775"/>
      <c r="AA5695" s="775"/>
      <c r="AB5695" s="775"/>
    </row>
    <row r="5696" spans="1:28" s="43" customFormat="1" x14ac:dyDescent="0.2">
      <c r="A5696" s="776"/>
      <c r="B5696" s="780"/>
      <c r="D5696" s="779"/>
      <c r="E5696" s="779"/>
      <c r="F5696" s="778"/>
      <c r="G5696" s="777"/>
      <c r="H5696" s="776"/>
      <c r="I5696" s="776"/>
      <c r="J5696" s="776"/>
      <c r="K5696" s="776"/>
      <c r="L5696" s="776"/>
      <c r="M5696" s="776"/>
      <c r="N5696" s="776"/>
      <c r="O5696" s="776"/>
      <c r="P5696" s="776"/>
      <c r="Q5696" s="776"/>
      <c r="R5696" s="776"/>
      <c r="S5696" s="776"/>
      <c r="T5696" s="776"/>
      <c r="U5696" s="776"/>
      <c r="V5696" s="46"/>
      <c r="W5696" s="46"/>
      <c r="X5696" s="775"/>
      <c r="Y5696" s="775"/>
      <c r="Z5696" s="775"/>
      <c r="AA5696" s="775"/>
      <c r="AB5696" s="775"/>
    </row>
    <row r="5697" spans="1:28" s="43" customFormat="1" x14ac:dyDescent="0.2">
      <c r="A5697" s="776"/>
      <c r="B5697" s="780"/>
      <c r="D5697" s="779"/>
      <c r="E5697" s="779"/>
      <c r="F5697" s="778"/>
      <c r="G5697" s="777"/>
      <c r="H5697" s="776"/>
      <c r="I5697" s="776"/>
      <c r="J5697" s="776"/>
      <c r="K5697" s="776"/>
      <c r="L5697" s="776"/>
      <c r="M5697" s="776"/>
      <c r="N5697" s="776"/>
      <c r="O5697" s="776"/>
      <c r="P5697" s="776"/>
      <c r="Q5697" s="776"/>
      <c r="R5697" s="776"/>
      <c r="S5697" s="776"/>
      <c r="T5697" s="776"/>
      <c r="U5697" s="776"/>
      <c r="V5697" s="46"/>
      <c r="W5697" s="46"/>
      <c r="X5697" s="775"/>
      <c r="Y5697" s="775"/>
      <c r="Z5697" s="775"/>
      <c r="AA5697" s="775"/>
      <c r="AB5697" s="775"/>
    </row>
    <row r="5698" spans="1:28" s="43" customFormat="1" x14ac:dyDescent="0.2">
      <c r="A5698" s="776"/>
      <c r="B5698" s="780"/>
      <c r="D5698" s="779"/>
      <c r="E5698" s="779"/>
      <c r="F5698" s="778"/>
      <c r="G5698" s="777"/>
      <c r="H5698" s="776"/>
      <c r="I5698" s="776"/>
      <c r="J5698" s="776"/>
      <c r="K5698" s="776"/>
      <c r="L5698" s="776"/>
      <c r="M5698" s="776"/>
      <c r="N5698" s="776"/>
      <c r="O5698" s="776"/>
      <c r="P5698" s="776"/>
      <c r="Q5698" s="776"/>
      <c r="R5698" s="776"/>
      <c r="S5698" s="776"/>
      <c r="T5698" s="776"/>
      <c r="U5698" s="776"/>
      <c r="V5698" s="46"/>
      <c r="W5698" s="46"/>
      <c r="X5698" s="775"/>
      <c r="Y5698" s="775"/>
      <c r="Z5698" s="775"/>
      <c r="AA5698" s="775"/>
      <c r="AB5698" s="775"/>
    </row>
    <row r="5699" spans="1:28" s="43" customFormat="1" x14ac:dyDescent="0.2">
      <c r="A5699" s="776"/>
      <c r="B5699" s="780"/>
      <c r="D5699" s="779"/>
      <c r="E5699" s="779"/>
      <c r="F5699" s="778"/>
      <c r="G5699" s="777"/>
      <c r="H5699" s="776"/>
      <c r="I5699" s="776"/>
      <c r="J5699" s="776"/>
      <c r="K5699" s="776"/>
      <c r="L5699" s="776"/>
      <c r="M5699" s="776"/>
      <c r="N5699" s="776"/>
      <c r="O5699" s="776"/>
      <c r="P5699" s="776"/>
      <c r="Q5699" s="776"/>
      <c r="R5699" s="776"/>
      <c r="S5699" s="776"/>
      <c r="T5699" s="776"/>
      <c r="U5699" s="776"/>
      <c r="V5699" s="46"/>
      <c r="W5699" s="46"/>
      <c r="X5699" s="775"/>
      <c r="Y5699" s="775"/>
      <c r="Z5699" s="775"/>
      <c r="AA5699" s="775"/>
      <c r="AB5699" s="775"/>
    </row>
    <row r="5700" spans="1:28" s="43" customFormat="1" x14ac:dyDescent="0.2">
      <c r="A5700" s="776"/>
      <c r="B5700" s="780"/>
      <c r="D5700" s="779"/>
      <c r="E5700" s="779"/>
      <c r="F5700" s="778"/>
      <c r="G5700" s="777"/>
      <c r="H5700" s="776"/>
      <c r="I5700" s="776"/>
      <c r="J5700" s="776"/>
      <c r="K5700" s="776"/>
      <c r="L5700" s="776"/>
      <c r="M5700" s="776"/>
      <c r="N5700" s="776"/>
      <c r="O5700" s="776"/>
      <c r="P5700" s="776"/>
      <c r="Q5700" s="776"/>
      <c r="R5700" s="776"/>
      <c r="S5700" s="776"/>
      <c r="T5700" s="776"/>
      <c r="U5700" s="776"/>
      <c r="V5700" s="46"/>
      <c r="W5700" s="46"/>
      <c r="X5700" s="775"/>
      <c r="Y5700" s="775"/>
      <c r="Z5700" s="775"/>
      <c r="AA5700" s="775"/>
      <c r="AB5700" s="775"/>
    </row>
    <row r="5701" spans="1:28" s="43" customFormat="1" x14ac:dyDescent="0.2">
      <c r="A5701" s="776"/>
      <c r="B5701" s="780"/>
      <c r="D5701" s="779"/>
      <c r="E5701" s="779"/>
      <c r="F5701" s="778"/>
      <c r="G5701" s="777"/>
      <c r="H5701" s="776"/>
      <c r="I5701" s="776"/>
      <c r="J5701" s="776"/>
      <c r="K5701" s="776"/>
      <c r="L5701" s="776"/>
      <c r="M5701" s="776"/>
      <c r="N5701" s="776"/>
      <c r="O5701" s="776"/>
      <c r="P5701" s="776"/>
      <c r="Q5701" s="776"/>
      <c r="R5701" s="776"/>
      <c r="S5701" s="776"/>
      <c r="T5701" s="776"/>
      <c r="U5701" s="776"/>
      <c r="V5701" s="46"/>
      <c r="W5701" s="46"/>
      <c r="X5701" s="775"/>
      <c r="Y5701" s="775"/>
      <c r="Z5701" s="775"/>
      <c r="AA5701" s="775"/>
      <c r="AB5701" s="775"/>
    </row>
    <row r="5702" spans="1:28" s="43" customFormat="1" x14ac:dyDescent="0.2">
      <c r="A5702" s="776"/>
      <c r="B5702" s="780"/>
      <c r="D5702" s="779"/>
      <c r="E5702" s="779"/>
      <c r="F5702" s="778"/>
      <c r="G5702" s="777"/>
      <c r="H5702" s="776"/>
      <c r="I5702" s="776"/>
      <c r="J5702" s="776"/>
      <c r="K5702" s="776"/>
      <c r="L5702" s="776"/>
      <c r="M5702" s="776"/>
      <c r="N5702" s="776"/>
      <c r="O5702" s="776"/>
      <c r="P5702" s="776"/>
      <c r="Q5702" s="776"/>
      <c r="R5702" s="776"/>
      <c r="S5702" s="776"/>
      <c r="T5702" s="776"/>
      <c r="U5702" s="776"/>
      <c r="V5702" s="46"/>
      <c r="W5702" s="46"/>
      <c r="X5702" s="775"/>
      <c r="Y5702" s="775"/>
      <c r="Z5702" s="775"/>
      <c r="AA5702" s="775"/>
      <c r="AB5702" s="775"/>
    </row>
    <row r="5703" spans="1:28" s="43" customFormat="1" x14ac:dyDescent="0.2">
      <c r="A5703" s="776"/>
      <c r="B5703" s="780"/>
      <c r="D5703" s="779"/>
      <c r="E5703" s="779"/>
      <c r="F5703" s="778"/>
      <c r="G5703" s="777"/>
      <c r="H5703" s="776"/>
      <c r="I5703" s="776"/>
      <c r="J5703" s="776"/>
      <c r="K5703" s="776"/>
      <c r="L5703" s="776"/>
      <c r="M5703" s="776"/>
      <c r="N5703" s="776"/>
      <c r="O5703" s="776"/>
      <c r="P5703" s="776"/>
      <c r="Q5703" s="776"/>
      <c r="R5703" s="776"/>
      <c r="S5703" s="776"/>
      <c r="T5703" s="776"/>
      <c r="U5703" s="776"/>
      <c r="V5703" s="46"/>
      <c r="W5703" s="46"/>
      <c r="X5703" s="775"/>
      <c r="Y5703" s="775"/>
      <c r="Z5703" s="775"/>
      <c r="AA5703" s="775"/>
      <c r="AB5703" s="775"/>
    </row>
    <row r="5704" spans="1:28" s="43" customFormat="1" x14ac:dyDescent="0.2">
      <c r="A5704" s="776"/>
      <c r="B5704" s="780"/>
      <c r="D5704" s="779"/>
      <c r="E5704" s="779"/>
      <c r="F5704" s="778"/>
      <c r="G5704" s="777"/>
      <c r="H5704" s="776"/>
      <c r="I5704" s="776"/>
      <c r="J5704" s="776"/>
      <c r="K5704" s="776"/>
      <c r="L5704" s="776"/>
      <c r="M5704" s="776"/>
      <c r="N5704" s="776"/>
      <c r="O5704" s="776"/>
      <c r="P5704" s="776"/>
      <c r="Q5704" s="776"/>
      <c r="R5704" s="776"/>
      <c r="S5704" s="776"/>
      <c r="T5704" s="776"/>
      <c r="U5704" s="776"/>
      <c r="V5704" s="46"/>
      <c r="W5704" s="46"/>
      <c r="X5704" s="775"/>
      <c r="Y5704" s="775"/>
      <c r="Z5704" s="775"/>
      <c r="AA5704" s="775"/>
      <c r="AB5704" s="775"/>
    </row>
    <row r="5705" spans="1:28" s="43" customFormat="1" x14ac:dyDescent="0.2">
      <c r="A5705" s="776"/>
      <c r="B5705" s="780"/>
      <c r="D5705" s="779"/>
      <c r="E5705" s="779"/>
      <c r="F5705" s="778"/>
      <c r="G5705" s="777"/>
      <c r="H5705" s="776"/>
      <c r="I5705" s="776"/>
      <c r="J5705" s="776"/>
      <c r="K5705" s="776"/>
      <c r="L5705" s="776"/>
      <c r="M5705" s="776"/>
      <c r="N5705" s="776"/>
      <c r="O5705" s="776"/>
      <c r="P5705" s="776"/>
      <c r="Q5705" s="776"/>
      <c r="R5705" s="776"/>
      <c r="S5705" s="776"/>
      <c r="T5705" s="776"/>
      <c r="U5705" s="776"/>
      <c r="V5705" s="46"/>
      <c r="W5705" s="46"/>
      <c r="X5705" s="775"/>
      <c r="Y5705" s="775"/>
      <c r="Z5705" s="775"/>
      <c r="AA5705" s="775"/>
      <c r="AB5705" s="775"/>
    </row>
    <row r="5706" spans="1:28" s="43" customFormat="1" x14ac:dyDescent="0.2">
      <c r="A5706" s="776"/>
      <c r="B5706" s="780"/>
      <c r="D5706" s="779"/>
      <c r="E5706" s="779"/>
      <c r="F5706" s="778"/>
      <c r="G5706" s="777"/>
      <c r="H5706" s="776"/>
      <c r="I5706" s="776"/>
      <c r="J5706" s="776"/>
      <c r="K5706" s="776"/>
      <c r="L5706" s="776"/>
      <c r="M5706" s="776"/>
      <c r="N5706" s="776"/>
      <c r="O5706" s="776"/>
      <c r="P5706" s="776"/>
      <c r="Q5706" s="776"/>
      <c r="R5706" s="776"/>
      <c r="S5706" s="776"/>
      <c r="T5706" s="776"/>
      <c r="U5706" s="776"/>
      <c r="V5706" s="46"/>
      <c r="W5706" s="46"/>
      <c r="X5706" s="775"/>
      <c r="Y5706" s="775"/>
      <c r="Z5706" s="775"/>
      <c r="AA5706" s="775"/>
      <c r="AB5706" s="775"/>
    </row>
    <row r="5707" spans="1:28" s="43" customFormat="1" x14ac:dyDescent="0.2">
      <c r="A5707" s="776"/>
      <c r="B5707" s="780"/>
      <c r="D5707" s="779"/>
      <c r="E5707" s="779"/>
      <c r="F5707" s="778"/>
      <c r="G5707" s="777"/>
      <c r="H5707" s="776"/>
      <c r="I5707" s="776"/>
      <c r="J5707" s="776"/>
      <c r="K5707" s="776"/>
      <c r="L5707" s="776"/>
      <c r="M5707" s="776"/>
      <c r="N5707" s="776"/>
      <c r="O5707" s="776"/>
      <c r="P5707" s="776"/>
      <c r="Q5707" s="776"/>
      <c r="R5707" s="776"/>
      <c r="S5707" s="776"/>
      <c r="T5707" s="776"/>
      <c r="U5707" s="776"/>
      <c r="V5707" s="46"/>
      <c r="W5707" s="46"/>
      <c r="X5707" s="775"/>
      <c r="Y5707" s="775"/>
      <c r="Z5707" s="775"/>
      <c r="AA5707" s="775"/>
      <c r="AB5707" s="775"/>
    </row>
    <row r="5708" spans="1:28" s="43" customFormat="1" x14ac:dyDescent="0.2">
      <c r="A5708" s="776"/>
      <c r="B5708" s="780"/>
      <c r="D5708" s="779"/>
      <c r="E5708" s="779"/>
      <c r="F5708" s="778"/>
      <c r="G5708" s="777"/>
      <c r="H5708" s="776"/>
      <c r="I5708" s="776"/>
      <c r="J5708" s="776"/>
      <c r="K5708" s="776"/>
      <c r="L5708" s="776"/>
      <c r="M5708" s="776"/>
      <c r="N5708" s="776"/>
      <c r="O5708" s="776"/>
      <c r="P5708" s="776"/>
      <c r="Q5708" s="776"/>
      <c r="R5708" s="776"/>
      <c r="S5708" s="776"/>
      <c r="T5708" s="776"/>
      <c r="U5708" s="776"/>
      <c r="V5708" s="46"/>
      <c r="W5708" s="46"/>
      <c r="X5708" s="775"/>
      <c r="Y5708" s="775"/>
      <c r="Z5708" s="775"/>
      <c r="AA5708" s="775"/>
      <c r="AB5708" s="775"/>
    </row>
    <row r="5709" spans="1:28" s="43" customFormat="1" x14ac:dyDescent="0.2">
      <c r="A5709" s="776"/>
      <c r="B5709" s="780"/>
      <c r="D5709" s="779"/>
      <c r="E5709" s="779"/>
      <c r="F5709" s="778"/>
      <c r="G5709" s="777"/>
      <c r="H5709" s="776"/>
      <c r="I5709" s="776"/>
      <c r="J5709" s="776"/>
      <c r="K5709" s="776"/>
      <c r="L5709" s="776"/>
      <c r="M5709" s="776"/>
      <c r="N5709" s="776"/>
      <c r="O5709" s="776"/>
      <c r="P5709" s="776"/>
      <c r="Q5709" s="776"/>
      <c r="R5709" s="776"/>
      <c r="S5709" s="776"/>
      <c r="T5709" s="776"/>
      <c r="U5709" s="776"/>
      <c r="V5709" s="46"/>
      <c r="W5709" s="46"/>
      <c r="X5709" s="775"/>
      <c r="Y5709" s="775"/>
      <c r="Z5709" s="775"/>
      <c r="AA5709" s="775"/>
      <c r="AB5709" s="775"/>
    </row>
    <row r="5710" spans="1:28" s="43" customFormat="1" x14ac:dyDescent="0.2">
      <c r="A5710" s="776"/>
      <c r="B5710" s="780"/>
      <c r="D5710" s="779"/>
      <c r="E5710" s="779"/>
      <c r="F5710" s="778"/>
      <c r="G5710" s="777"/>
      <c r="H5710" s="776"/>
      <c r="I5710" s="776"/>
      <c r="J5710" s="776"/>
      <c r="K5710" s="776"/>
      <c r="L5710" s="776"/>
      <c r="M5710" s="776"/>
      <c r="N5710" s="776"/>
      <c r="O5710" s="776"/>
      <c r="P5710" s="776"/>
      <c r="Q5710" s="776"/>
      <c r="R5710" s="776"/>
      <c r="S5710" s="776"/>
      <c r="T5710" s="776"/>
      <c r="U5710" s="776"/>
      <c r="V5710" s="46"/>
      <c r="W5710" s="46"/>
      <c r="X5710" s="775"/>
      <c r="Y5710" s="775"/>
      <c r="Z5710" s="775"/>
      <c r="AA5710" s="775"/>
      <c r="AB5710" s="775"/>
    </row>
    <row r="5711" spans="1:28" s="43" customFormat="1" x14ac:dyDescent="0.2">
      <c r="A5711" s="776"/>
      <c r="B5711" s="780"/>
      <c r="D5711" s="779"/>
      <c r="E5711" s="779"/>
      <c r="F5711" s="778"/>
      <c r="G5711" s="777"/>
      <c r="H5711" s="776"/>
      <c r="I5711" s="776"/>
      <c r="J5711" s="776"/>
      <c r="K5711" s="776"/>
      <c r="L5711" s="776"/>
      <c r="M5711" s="776"/>
      <c r="N5711" s="776"/>
      <c r="O5711" s="776"/>
      <c r="P5711" s="776"/>
      <c r="Q5711" s="776"/>
      <c r="R5711" s="776"/>
      <c r="S5711" s="776"/>
      <c r="T5711" s="776"/>
      <c r="U5711" s="776"/>
      <c r="V5711" s="46"/>
      <c r="W5711" s="46"/>
      <c r="X5711" s="775"/>
      <c r="Y5711" s="775"/>
      <c r="Z5711" s="775"/>
      <c r="AA5711" s="775"/>
      <c r="AB5711" s="775"/>
    </row>
    <row r="5712" spans="1:28" s="43" customFormat="1" x14ac:dyDescent="0.2">
      <c r="A5712" s="776"/>
      <c r="B5712" s="780"/>
      <c r="D5712" s="779"/>
      <c r="E5712" s="779"/>
      <c r="F5712" s="778"/>
      <c r="G5712" s="777"/>
      <c r="H5712" s="776"/>
      <c r="I5712" s="776"/>
      <c r="J5712" s="776"/>
      <c r="K5712" s="776"/>
      <c r="L5712" s="776"/>
      <c r="M5712" s="776"/>
      <c r="N5712" s="776"/>
      <c r="O5712" s="776"/>
      <c r="P5712" s="776"/>
      <c r="Q5712" s="776"/>
      <c r="R5712" s="776"/>
      <c r="S5712" s="776"/>
      <c r="T5712" s="776"/>
      <c r="U5712" s="776"/>
      <c r="V5712" s="46"/>
      <c r="W5712" s="46"/>
      <c r="X5712" s="775"/>
      <c r="Y5712" s="775"/>
      <c r="Z5712" s="775"/>
      <c r="AA5712" s="775"/>
      <c r="AB5712" s="775"/>
    </row>
    <row r="5713" spans="1:28" s="43" customFormat="1" x14ac:dyDescent="0.2">
      <c r="A5713" s="776"/>
      <c r="B5713" s="780"/>
      <c r="D5713" s="779"/>
      <c r="E5713" s="779"/>
      <c r="F5713" s="778"/>
      <c r="G5713" s="777"/>
      <c r="H5713" s="776"/>
      <c r="I5713" s="776"/>
      <c r="J5713" s="776"/>
      <c r="K5713" s="776"/>
      <c r="L5713" s="776"/>
      <c r="M5713" s="776"/>
      <c r="N5713" s="776"/>
      <c r="O5713" s="776"/>
      <c r="P5713" s="776"/>
      <c r="Q5713" s="776"/>
      <c r="R5713" s="776"/>
      <c r="S5713" s="776"/>
      <c r="T5713" s="776"/>
      <c r="U5713" s="776"/>
      <c r="V5713" s="46"/>
      <c r="W5713" s="46"/>
      <c r="X5713" s="775"/>
      <c r="Y5713" s="775"/>
      <c r="Z5713" s="775"/>
      <c r="AA5713" s="775"/>
      <c r="AB5713" s="775"/>
    </row>
    <row r="5714" spans="1:28" s="43" customFormat="1" x14ac:dyDescent="0.2">
      <c r="A5714" s="776"/>
      <c r="B5714" s="780"/>
      <c r="D5714" s="779"/>
      <c r="E5714" s="779"/>
      <c r="F5714" s="778"/>
      <c r="G5714" s="777"/>
      <c r="H5714" s="776"/>
      <c r="I5714" s="776"/>
      <c r="J5714" s="776"/>
      <c r="K5714" s="776"/>
      <c r="L5714" s="776"/>
      <c r="M5714" s="776"/>
      <c r="N5714" s="776"/>
      <c r="O5714" s="776"/>
      <c r="P5714" s="776"/>
      <c r="Q5714" s="776"/>
      <c r="R5714" s="776"/>
      <c r="S5714" s="776"/>
      <c r="T5714" s="776"/>
      <c r="U5714" s="776"/>
      <c r="V5714" s="46"/>
      <c r="W5714" s="46"/>
      <c r="X5714" s="775"/>
      <c r="Y5714" s="775"/>
      <c r="Z5714" s="775"/>
      <c r="AA5714" s="775"/>
      <c r="AB5714" s="775"/>
    </row>
    <row r="5715" spans="1:28" s="43" customFormat="1" x14ac:dyDescent="0.2">
      <c r="A5715" s="776"/>
      <c r="B5715" s="780"/>
      <c r="D5715" s="779"/>
      <c r="E5715" s="779"/>
      <c r="F5715" s="778"/>
      <c r="G5715" s="777"/>
      <c r="H5715" s="776"/>
      <c r="I5715" s="776"/>
      <c r="J5715" s="776"/>
      <c r="K5715" s="776"/>
      <c r="L5715" s="776"/>
      <c r="M5715" s="776"/>
      <c r="N5715" s="776"/>
      <c r="O5715" s="776"/>
      <c r="P5715" s="776"/>
      <c r="Q5715" s="776"/>
      <c r="R5715" s="776"/>
      <c r="S5715" s="776"/>
      <c r="T5715" s="776"/>
      <c r="U5715" s="776"/>
      <c r="V5715" s="46"/>
      <c r="W5715" s="46"/>
      <c r="X5715" s="775"/>
      <c r="Y5715" s="775"/>
      <c r="Z5715" s="775"/>
      <c r="AA5715" s="775"/>
      <c r="AB5715" s="775"/>
    </row>
    <row r="5716" spans="1:28" s="43" customFormat="1" x14ac:dyDescent="0.2">
      <c r="A5716" s="776"/>
      <c r="B5716" s="780"/>
      <c r="D5716" s="779"/>
      <c r="E5716" s="779"/>
      <c r="F5716" s="778"/>
      <c r="G5716" s="777"/>
      <c r="H5716" s="776"/>
      <c r="I5716" s="776"/>
      <c r="J5716" s="776"/>
      <c r="K5716" s="776"/>
      <c r="L5716" s="776"/>
      <c r="M5716" s="776"/>
      <c r="N5716" s="776"/>
      <c r="O5716" s="776"/>
      <c r="P5716" s="776"/>
      <c r="Q5716" s="776"/>
      <c r="R5716" s="776"/>
      <c r="S5716" s="776"/>
      <c r="T5716" s="776"/>
      <c r="U5716" s="776"/>
      <c r="V5716" s="46"/>
      <c r="W5716" s="46"/>
      <c r="X5716" s="775"/>
      <c r="Y5716" s="775"/>
      <c r="Z5716" s="775"/>
      <c r="AA5716" s="775"/>
      <c r="AB5716" s="775"/>
    </row>
    <row r="5717" spans="1:28" s="43" customFormat="1" x14ac:dyDescent="0.2">
      <c r="A5717" s="776"/>
      <c r="B5717" s="780"/>
      <c r="D5717" s="779"/>
      <c r="E5717" s="779"/>
      <c r="F5717" s="778"/>
      <c r="G5717" s="777"/>
      <c r="H5717" s="776"/>
      <c r="I5717" s="776"/>
      <c r="J5717" s="776"/>
      <c r="K5717" s="776"/>
      <c r="L5717" s="776"/>
      <c r="M5717" s="776"/>
      <c r="N5717" s="776"/>
      <c r="O5717" s="776"/>
      <c r="P5717" s="776"/>
      <c r="Q5717" s="776"/>
      <c r="R5717" s="776"/>
      <c r="S5717" s="776"/>
      <c r="T5717" s="776"/>
      <c r="U5717" s="776"/>
      <c r="V5717" s="46"/>
      <c r="W5717" s="46"/>
      <c r="X5717" s="775"/>
      <c r="Y5717" s="775"/>
      <c r="Z5717" s="775"/>
      <c r="AA5717" s="775"/>
      <c r="AB5717" s="775"/>
    </row>
    <row r="5718" spans="1:28" s="43" customFormat="1" x14ac:dyDescent="0.2">
      <c r="A5718" s="776"/>
      <c r="B5718" s="780"/>
      <c r="D5718" s="779"/>
      <c r="E5718" s="779"/>
      <c r="F5718" s="778"/>
      <c r="G5718" s="777"/>
      <c r="H5718" s="776"/>
      <c r="I5718" s="776"/>
      <c r="J5718" s="776"/>
      <c r="K5718" s="776"/>
      <c r="L5718" s="776"/>
      <c r="M5718" s="776"/>
      <c r="N5718" s="776"/>
      <c r="O5718" s="776"/>
      <c r="P5718" s="776"/>
      <c r="Q5718" s="776"/>
      <c r="R5718" s="776"/>
      <c r="S5718" s="776"/>
      <c r="T5718" s="776"/>
      <c r="U5718" s="776"/>
      <c r="V5718" s="46"/>
      <c r="W5718" s="46"/>
      <c r="X5718" s="775"/>
      <c r="Y5718" s="775"/>
      <c r="Z5718" s="775"/>
      <c r="AA5718" s="775"/>
      <c r="AB5718" s="775"/>
    </row>
    <row r="5719" spans="1:28" s="43" customFormat="1" x14ac:dyDescent="0.2">
      <c r="A5719" s="776"/>
      <c r="B5719" s="780"/>
      <c r="D5719" s="779"/>
      <c r="E5719" s="779"/>
      <c r="F5719" s="778"/>
      <c r="G5719" s="777"/>
      <c r="H5719" s="776"/>
      <c r="I5719" s="776"/>
      <c r="J5719" s="776"/>
      <c r="K5719" s="776"/>
      <c r="L5719" s="776"/>
      <c r="M5719" s="776"/>
      <c r="N5719" s="776"/>
      <c r="O5719" s="776"/>
      <c r="P5719" s="776"/>
      <c r="Q5719" s="776"/>
      <c r="R5719" s="776"/>
      <c r="S5719" s="776"/>
      <c r="T5719" s="776"/>
      <c r="U5719" s="776"/>
      <c r="V5719" s="46"/>
      <c r="W5719" s="46"/>
      <c r="X5719" s="775"/>
      <c r="Y5719" s="775"/>
      <c r="Z5719" s="775"/>
      <c r="AA5719" s="775"/>
      <c r="AB5719" s="775"/>
    </row>
    <row r="5720" spans="1:28" s="43" customFormat="1" x14ac:dyDescent="0.2">
      <c r="A5720" s="776"/>
      <c r="B5720" s="780"/>
      <c r="D5720" s="779"/>
      <c r="E5720" s="779"/>
      <c r="F5720" s="778"/>
      <c r="G5720" s="777"/>
      <c r="H5720" s="776"/>
      <c r="I5720" s="776"/>
      <c r="J5720" s="776"/>
      <c r="K5720" s="776"/>
      <c r="L5720" s="776"/>
      <c r="M5720" s="776"/>
      <c r="N5720" s="776"/>
      <c r="O5720" s="776"/>
      <c r="P5720" s="776"/>
      <c r="Q5720" s="776"/>
      <c r="R5720" s="776"/>
      <c r="S5720" s="776"/>
      <c r="T5720" s="776"/>
      <c r="U5720" s="776"/>
      <c r="V5720" s="46"/>
      <c r="W5720" s="46"/>
      <c r="X5720" s="775"/>
      <c r="Y5720" s="775"/>
      <c r="Z5720" s="775"/>
      <c r="AA5720" s="775"/>
      <c r="AB5720" s="775"/>
    </row>
    <row r="5721" spans="1:28" s="43" customFormat="1" x14ac:dyDescent="0.2">
      <c r="A5721" s="776"/>
      <c r="B5721" s="780"/>
      <c r="D5721" s="779"/>
      <c r="E5721" s="779"/>
      <c r="F5721" s="778"/>
      <c r="G5721" s="777"/>
      <c r="H5721" s="776"/>
      <c r="I5721" s="776"/>
      <c r="J5721" s="776"/>
      <c r="K5721" s="776"/>
      <c r="L5721" s="776"/>
      <c r="M5721" s="776"/>
      <c r="N5721" s="776"/>
      <c r="O5721" s="776"/>
      <c r="P5721" s="776"/>
      <c r="Q5721" s="776"/>
      <c r="R5721" s="776"/>
      <c r="S5721" s="776"/>
      <c r="T5721" s="776"/>
      <c r="U5721" s="776"/>
      <c r="V5721" s="46"/>
      <c r="W5721" s="46"/>
      <c r="X5721" s="775"/>
      <c r="Y5721" s="775"/>
      <c r="Z5721" s="775"/>
      <c r="AA5721" s="775"/>
      <c r="AB5721" s="775"/>
    </row>
    <row r="5722" spans="1:28" s="43" customFormat="1" x14ac:dyDescent="0.2">
      <c r="A5722" s="776"/>
      <c r="B5722" s="780"/>
      <c r="D5722" s="779"/>
      <c r="E5722" s="779"/>
      <c r="F5722" s="778"/>
      <c r="G5722" s="777"/>
      <c r="H5722" s="776"/>
      <c r="I5722" s="776"/>
      <c r="J5722" s="776"/>
      <c r="K5722" s="776"/>
      <c r="L5722" s="776"/>
      <c r="M5722" s="776"/>
      <c r="N5722" s="776"/>
      <c r="O5722" s="776"/>
      <c r="P5722" s="776"/>
      <c r="Q5722" s="776"/>
      <c r="R5722" s="776"/>
      <c r="S5722" s="776"/>
      <c r="T5722" s="776"/>
      <c r="U5722" s="776"/>
      <c r="V5722" s="46"/>
      <c r="W5722" s="46"/>
      <c r="X5722" s="775"/>
      <c r="Y5722" s="775"/>
      <c r="Z5722" s="775"/>
      <c r="AA5722" s="775"/>
      <c r="AB5722" s="775"/>
    </row>
    <row r="5723" spans="1:28" s="43" customFormat="1" x14ac:dyDescent="0.2">
      <c r="A5723" s="776"/>
      <c r="B5723" s="780"/>
      <c r="D5723" s="779"/>
      <c r="E5723" s="779"/>
      <c r="F5723" s="778"/>
      <c r="G5723" s="777"/>
      <c r="H5723" s="776"/>
      <c r="I5723" s="776"/>
      <c r="J5723" s="776"/>
      <c r="K5723" s="776"/>
      <c r="L5723" s="776"/>
      <c r="M5723" s="776"/>
      <c r="N5723" s="776"/>
      <c r="O5723" s="776"/>
      <c r="P5723" s="776"/>
      <c r="Q5723" s="776"/>
      <c r="R5723" s="776"/>
      <c r="S5723" s="776"/>
      <c r="T5723" s="776"/>
      <c r="U5723" s="776"/>
      <c r="V5723" s="46"/>
      <c r="W5723" s="46"/>
      <c r="X5723" s="775"/>
      <c r="Y5723" s="775"/>
      <c r="Z5723" s="775"/>
      <c r="AA5723" s="775"/>
      <c r="AB5723" s="775"/>
    </row>
    <row r="5724" spans="1:28" s="43" customFormat="1" x14ac:dyDescent="0.2">
      <c r="A5724" s="776"/>
      <c r="B5724" s="780"/>
      <c r="D5724" s="779"/>
      <c r="E5724" s="779"/>
      <c r="F5724" s="778"/>
      <c r="G5724" s="777"/>
      <c r="H5724" s="776"/>
      <c r="I5724" s="776"/>
      <c r="J5724" s="776"/>
      <c r="K5724" s="776"/>
      <c r="L5724" s="776"/>
      <c r="M5724" s="776"/>
      <c r="N5724" s="776"/>
      <c r="O5724" s="776"/>
      <c r="P5724" s="776"/>
      <c r="Q5724" s="776"/>
      <c r="R5724" s="776"/>
      <c r="S5724" s="776"/>
      <c r="T5724" s="776"/>
      <c r="U5724" s="776"/>
      <c r="V5724" s="46"/>
      <c r="W5724" s="46"/>
      <c r="X5724" s="775"/>
      <c r="Y5724" s="775"/>
      <c r="Z5724" s="775"/>
      <c r="AA5724" s="775"/>
      <c r="AB5724" s="775"/>
    </row>
    <row r="5725" spans="1:28" s="43" customFormat="1" x14ac:dyDescent="0.2">
      <c r="A5725" s="776"/>
      <c r="B5725" s="780"/>
      <c r="D5725" s="779"/>
      <c r="E5725" s="779"/>
      <c r="F5725" s="778"/>
      <c r="G5725" s="777"/>
      <c r="H5725" s="776"/>
      <c r="I5725" s="776"/>
      <c r="J5725" s="776"/>
      <c r="K5725" s="776"/>
      <c r="L5725" s="776"/>
      <c r="M5725" s="776"/>
      <c r="N5725" s="776"/>
      <c r="O5725" s="776"/>
      <c r="P5725" s="776"/>
      <c r="Q5725" s="776"/>
      <c r="R5725" s="776"/>
      <c r="S5725" s="776"/>
      <c r="T5725" s="776"/>
      <c r="U5725" s="776"/>
      <c r="V5725" s="46"/>
      <c r="W5725" s="46"/>
      <c r="X5725" s="775"/>
      <c r="Y5725" s="775"/>
      <c r="Z5725" s="775"/>
      <c r="AA5725" s="775"/>
      <c r="AB5725" s="775"/>
    </row>
    <row r="5726" spans="1:28" s="43" customFormat="1" x14ac:dyDescent="0.2">
      <c r="A5726" s="776"/>
      <c r="B5726" s="780"/>
      <c r="D5726" s="779"/>
      <c r="E5726" s="779"/>
      <c r="F5726" s="778"/>
      <c r="G5726" s="777"/>
      <c r="H5726" s="776"/>
      <c r="I5726" s="776"/>
      <c r="J5726" s="776"/>
      <c r="K5726" s="776"/>
      <c r="L5726" s="776"/>
      <c r="M5726" s="776"/>
      <c r="N5726" s="776"/>
      <c r="O5726" s="776"/>
      <c r="P5726" s="776"/>
      <c r="Q5726" s="776"/>
      <c r="R5726" s="776"/>
      <c r="S5726" s="776"/>
      <c r="T5726" s="776"/>
      <c r="U5726" s="776"/>
      <c r="V5726" s="46"/>
      <c r="W5726" s="46"/>
      <c r="X5726" s="775"/>
      <c r="Y5726" s="775"/>
      <c r="Z5726" s="775"/>
      <c r="AA5726" s="775"/>
      <c r="AB5726" s="775"/>
    </row>
    <row r="5727" spans="1:28" s="43" customFormat="1" x14ac:dyDescent="0.2">
      <c r="A5727" s="776"/>
      <c r="B5727" s="780"/>
      <c r="D5727" s="779"/>
      <c r="E5727" s="779"/>
      <c r="F5727" s="778"/>
      <c r="G5727" s="777"/>
      <c r="H5727" s="776"/>
      <c r="I5727" s="776"/>
      <c r="J5727" s="776"/>
      <c r="K5727" s="776"/>
      <c r="L5727" s="776"/>
      <c r="M5727" s="776"/>
      <c r="N5727" s="776"/>
      <c r="O5727" s="776"/>
      <c r="P5727" s="776"/>
      <c r="Q5727" s="776"/>
      <c r="R5727" s="776"/>
      <c r="S5727" s="776"/>
      <c r="T5727" s="776"/>
      <c r="U5727" s="776"/>
      <c r="V5727" s="46"/>
      <c r="W5727" s="46"/>
      <c r="X5727" s="775"/>
      <c r="Y5727" s="775"/>
      <c r="Z5727" s="775"/>
      <c r="AA5727" s="775"/>
      <c r="AB5727" s="775"/>
    </row>
    <row r="5728" spans="1:28" s="43" customFormat="1" x14ac:dyDescent="0.2">
      <c r="A5728" s="776"/>
      <c r="B5728" s="780"/>
      <c r="D5728" s="779"/>
      <c r="E5728" s="779"/>
      <c r="F5728" s="778"/>
      <c r="G5728" s="777"/>
      <c r="H5728" s="776"/>
      <c r="I5728" s="776"/>
      <c r="J5728" s="776"/>
      <c r="K5728" s="776"/>
      <c r="L5728" s="776"/>
      <c r="M5728" s="776"/>
      <c r="N5728" s="776"/>
      <c r="O5728" s="776"/>
      <c r="P5728" s="776"/>
      <c r="Q5728" s="776"/>
      <c r="R5728" s="776"/>
      <c r="S5728" s="776"/>
      <c r="T5728" s="776"/>
      <c r="U5728" s="776"/>
      <c r="V5728" s="46"/>
      <c r="W5728" s="46"/>
      <c r="X5728" s="775"/>
      <c r="Y5728" s="775"/>
      <c r="Z5728" s="775"/>
      <c r="AA5728" s="775"/>
      <c r="AB5728" s="775"/>
    </row>
    <row r="5729" spans="1:28" s="43" customFormat="1" x14ac:dyDescent="0.2">
      <c r="A5729" s="776"/>
      <c r="B5729" s="780"/>
      <c r="D5729" s="779"/>
      <c r="E5729" s="779"/>
      <c r="F5729" s="778"/>
      <c r="G5729" s="777"/>
      <c r="H5729" s="776"/>
      <c r="I5729" s="776"/>
      <c r="J5729" s="776"/>
      <c r="K5729" s="776"/>
      <c r="L5729" s="776"/>
      <c r="M5729" s="776"/>
      <c r="N5729" s="776"/>
      <c r="O5729" s="776"/>
      <c r="P5729" s="776"/>
      <c r="Q5729" s="776"/>
      <c r="R5729" s="776"/>
      <c r="S5729" s="776"/>
      <c r="T5729" s="776"/>
      <c r="U5729" s="776"/>
      <c r="V5729" s="46"/>
      <c r="W5729" s="46"/>
      <c r="X5729" s="775"/>
      <c r="Y5729" s="775"/>
      <c r="Z5729" s="775"/>
      <c r="AA5729" s="775"/>
      <c r="AB5729" s="775"/>
    </row>
    <row r="5730" spans="1:28" s="43" customFormat="1" x14ac:dyDescent="0.2">
      <c r="A5730" s="776"/>
      <c r="B5730" s="780"/>
      <c r="D5730" s="779"/>
      <c r="E5730" s="779"/>
      <c r="F5730" s="778"/>
      <c r="G5730" s="777"/>
      <c r="H5730" s="776"/>
      <c r="I5730" s="776"/>
      <c r="J5730" s="776"/>
      <c r="K5730" s="776"/>
      <c r="L5730" s="776"/>
      <c r="M5730" s="776"/>
      <c r="N5730" s="776"/>
      <c r="O5730" s="776"/>
      <c r="P5730" s="776"/>
      <c r="Q5730" s="776"/>
      <c r="R5730" s="776"/>
      <c r="S5730" s="776"/>
      <c r="T5730" s="776"/>
      <c r="U5730" s="776"/>
      <c r="V5730" s="46"/>
      <c r="W5730" s="46"/>
      <c r="X5730" s="775"/>
      <c r="Y5730" s="775"/>
      <c r="Z5730" s="775"/>
      <c r="AA5730" s="775"/>
      <c r="AB5730" s="775"/>
    </row>
    <row r="5731" spans="1:28" s="43" customFormat="1" x14ac:dyDescent="0.2">
      <c r="A5731" s="776"/>
      <c r="B5731" s="780"/>
      <c r="D5731" s="779"/>
      <c r="E5731" s="779"/>
      <c r="F5731" s="778"/>
      <c r="G5731" s="777"/>
      <c r="H5731" s="776"/>
      <c r="I5731" s="776"/>
      <c r="J5731" s="776"/>
      <c r="K5731" s="776"/>
      <c r="L5731" s="776"/>
      <c r="M5731" s="776"/>
      <c r="N5731" s="776"/>
      <c r="O5731" s="776"/>
      <c r="P5731" s="776"/>
      <c r="Q5731" s="776"/>
      <c r="R5731" s="776"/>
      <c r="S5731" s="776"/>
      <c r="T5731" s="776"/>
      <c r="U5731" s="776"/>
      <c r="V5731" s="46"/>
      <c r="W5731" s="46"/>
      <c r="X5731" s="775"/>
      <c r="Y5731" s="775"/>
      <c r="Z5731" s="775"/>
      <c r="AA5731" s="775"/>
      <c r="AB5731" s="775"/>
    </row>
    <row r="5732" spans="1:28" s="43" customFormat="1" x14ac:dyDescent="0.2">
      <c r="A5732" s="776"/>
      <c r="B5732" s="780"/>
      <c r="D5732" s="779"/>
      <c r="E5732" s="779"/>
      <c r="F5732" s="778"/>
      <c r="G5732" s="777"/>
      <c r="H5732" s="776"/>
      <c r="I5732" s="776"/>
      <c r="J5732" s="776"/>
      <c r="K5732" s="776"/>
      <c r="L5732" s="776"/>
      <c r="M5732" s="776"/>
      <c r="N5732" s="776"/>
      <c r="O5732" s="776"/>
      <c r="P5732" s="776"/>
      <c r="Q5732" s="776"/>
      <c r="R5732" s="776"/>
      <c r="S5732" s="776"/>
      <c r="T5732" s="776"/>
      <c r="U5732" s="776"/>
      <c r="V5732" s="46"/>
      <c r="W5732" s="46"/>
      <c r="X5732" s="775"/>
      <c r="Y5732" s="775"/>
      <c r="Z5732" s="775"/>
      <c r="AA5732" s="775"/>
      <c r="AB5732" s="775"/>
    </row>
    <row r="5733" spans="1:28" s="43" customFormat="1" x14ac:dyDescent="0.2">
      <c r="A5733" s="776"/>
      <c r="B5733" s="780"/>
      <c r="D5733" s="779"/>
      <c r="E5733" s="779"/>
      <c r="F5733" s="778"/>
      <c r="G5733" s="777"/>
      <c r="H5733" s="776"/>
      <c r="I5733" s="776"/>
      <c r="J5733" s="776"/>
      <c r="K5733" s="776"/>
      <c r="L5733" s="776"/>
      <c r="M5733" s="776"/>
      <c r="N5733" s="776"/>
      <c r="O5733" s="776"/>
      <c r="P5733" s="776"/>
      <c r="Q5733" s="776"/>
      <c r="R5733" s="776"/>
      <c r="S5733" s="776"/>
      <c r="T5733" s="776"/>
      <c r="U5733" s="776"/>
      <c r="V5733" s="46"/>
      <c r="W5733" s="46"/>
      <c r="X5733" s="775"/>
      <c r="Y5733" s="775"/>
      <c r="Z5733" s="775"/>
      <c r="AA5733" s="775"/>
      <c r="AB5733" s="775"/>
    </row>
    <row r="5734" spans="1:28" s="43" customFormat="1" x14ac:dyDescent="0.2">
      <c r="A5734" s="776"/>
      <c r="B5734" s="780"/>
      <c r="D5734" s="779"/>
      <c r="E5734" s="779"/>
      <c r="F5734" s="778"/>
      <c r="G5734" s="777"/>
      <c r="H5734" s="776"/>
      <c r="I5734" s="776"/>
      <c r="J5734" s="776"/>
      <c r="K5734" s="776"/>
      <c r="L5734" s="776"/>
      <c r="M5734" s="776"/>
      <c r="N5734" s="776"/>
      <c r="O5734" s="776"/>
      <c r="P5734" s="776"/>
      <c r="Q5734" s="776"/>
      <c r="R5734" s="776"/>
      <c r="S5734" s="776"/>
      <c r="T5734" s="776"/>
      <c r="U5734" s="776"/>
      <c r="V5734" s="46"/>
      <c r="W5734" s="46"/>
      <c r="X5734" s="775"/>
      <c r="Y5734" s="775"/>
      <c r="Z5734" s="775"/>
      <c r="AA5734" s="775"/>
      <c r="AB5734" s="775"/>
    </row>
    <row r="5735" spans="1:28" s="43" customFormat="1" x14ac:dyDescent="0.2">
      <c r="A5735" s="776"/>
      <c r="B5735" s="780"/>
      <c r="D5735" s="779"/>
      <c r="E5735" s="779"/>
      <c r="F5735" s="778"/>
      <c r="G5735" s="777"/>
      <c r="H5735" s="776"/>
      <c r="I5735" s="776"/>
      <c r="J5735" s="776"/>
      <c r="K5735" s="776"/>
      <c r="L5735" s="776"/>
      <c r="M5735" s="776"/>
      <c r="N5735" s="776"/>
      <c r="O5735" s="776"/>
      <c r="P5735" s="776"/>
      <c r="Q5735" s="776"/>
      <c r="R5735" s="776"/>
      <c r="S5735" s="776"/>
      <c r="T5735" s="776"/>
      <c r="U5735" s="776"/>
      <c r="V5735" s="46"/>
      <c r="W5735" s="46"/>
      <c r="X5735" s="775"/>
      <c r="Y5735" s="775"/>
      <c r="Z5735" s="775"/>
      <c r="AA5735" s="775"/>
      <c r="AB5735" s="775"/>
    </row>
    <row r="5736" spans="1:28" s="43" customFormat="1" x14ac:dyDescent="0.2">
      <c r="A5736" s="776"/>
      <c r="B5736" s="780"/>
      <c r="D5736" s="779"/>
      <c r="E5736" s="779"/>
      <c r="F5736" s="778"/>
      <c r="G5736" s="777"/>
      <c r="H5736" s="776"/>
      <c r="I5736" s="776"/>
      <c r="J5736" s="776"/>
      <c r="K5736" s="776"/>
      <c r="L5736" s="776"/>
      <c r="M5736" s="776"/>
      <c r="N5736" s="776"/>
      <c r="O5736" s="776"/>
      <c r="P5736" s="776"/>
      <c r="Q5736" s="776"/>
      <c r="R5736" s="776"/>
      <c r="S5736" s="776"/>
      <c r="T5736" s="776"/>
      <c r="U5736" s="776"/>
      <c r="V5736" s="46"/>
      <c r="W5736" s="46"/>
      <c r="X5736" s="775"/>
      <c r="Y5736" s="775"/>
      <c r="Z5736" s="775"/>
      <c r="AA5736" s="775"/>
      <c r="AB5736" s="775"/>
    </row>
    <row r="5737" spans="1:28" s="43" customFormat="1" x14ac:dyDescent="0.2">
      <c r="A5737" s="776"/>
      <c r="B5737" s="780"/>
      <c r="D5737" s="779"/>
      <c r="E5737" s="779"/>
      <c r="F5737" s="778"/>
      <c r="G5737" s="777"/>
      <c r="H5737" s="776"/>
      <c r="I5737" s="776"/>
      <c r="J5737" s="776"/>
      <c r="K5737" s="776"/>
      <c r="L5737" s="776"/>
      <c r="M5737" s="776"/>
      <c r="N5737" s="776"/>
      <c r="O5737" s="776"/>
      <c r="P5737" s="776"/>
      <c r="Q5737" s="776"/>
      <c r="R5737" s="776"/>
      <c r="S5737" s="776"/>
      <c r="T5737" s="776"/>
      <c r="U5737" s="776"/>
      <c r="V5737" s="46"/>
      <c r="W5737" s="46"/>
      <c r="X5737" s="775"/>
      <c r="Y5737" s="775"/>
      <c r="Z5737" s="775"/>
      <c r="AA5737" s="775"/>
      <c r="AB5737" s="775"/>
    </row>
    <row r="5738" spans="1:28" s="43" customFormat="1" x14ac:dyDescent="0.2">
      <c r="A5738" s="776"/>
      <c r="B5738" s="780"/>
      <c r="D5738" s="779"/>
      <c r="E5738" s="779"/>
      <c r="F5738" s="778"/>
      <c r="G5738" s="777"/>
      <c r="H5738" s="776"/>
      <c r="I5738" s="776"/>
      <c r="J5738" s="776"/>
      <c r="K5738" s="776"/>
      <c r="L5738" s="776"/>
      <c r="M5738" s="776"/>
      <c r="N5738" s="776"/>
      <c r="O5738" s="776"/>
      <c r="P5738" s="776"/>
      <c r="Q5738" s="776"/>
      <c r="R5738" s="776"/>
      <c r="S5738" s="776"/>
      <c r="T5738" s="776"/>
      <c r="U5738" s="776"/>
      <c r="V5738" s="46"/>
      <c r="W5738" s="46"/>
      <c r="X5738" s="775"/>
      <c r="Y5738" s="775"/>
      <c r="Z5738" s="775"/>
      <c r="AA5738" s="775"/>
      <c r="AB5738" s="775"/>
    </row>
    <row r="5739" spans="1:28" s="43" customFormat="1" x14ac:dyDescent="0.2">
      <c r="A5739" s="776"/>
      <c r="B5739" s="780"/>
      <c r="D5739" s="779"/>
      <c r="E5739" s="779"/>
      <c r="F5739" s="778"/>
      <c r="G5739" s="777"/>
      <c r="H5739" s="776"/>
      <c r="I5739" s="776"/>
      <c r="J5739" s="776"/>
      <c r="K5739" s="776"/>
      <c r="L5739" s="776"/>
      <c r="M5739" s="776"/>
      <c r="N5739" s="776"/>
      <c r="O5739" s="776"/>
      <c r="P5739" s="776"/>
      <c r="Q5739" s="776"/>
      <c r="R5739" s="776"/>
      <c r="S5739" s="776"/>
      <c r="T5739" s="776"/>
      <c r="U5739" s="776"/>
      <c r="V5739" s="46"/>
      <c r="W5739" s="46"/>
      <c r="X5739" s="775"/>
      <c r="Y5739" s="775"/>
      <c r="Z5739" s="775"/>
      <c r="AA5739" s="775"/>
      <c r="AB5739" s="775"/>
    </row>
    <row r="5740" spans="1:28" s="43" customFormat="1" x14ac:dyDescent="0.2">
      <c r="A5740" s="776"/>
      <c r="B5740" s="780"/>
      <c r="D5740" s="779"/>
      <c r="E5740" s="779"/>
      <c r="F5740" s="778"/>
      <c r="G5740" s="777"/>
      <c r="H5740" s="776"/>
      <c r="I5740" s="776"/>
      <c r="J5740" s="776"/>
      <c r="K5740" s="776"/>
      <c r="L5740" s="776"/>
      <c r="M5740" s="776"/>
      <c r="N5740" s="776"/>
      <c r="O5740" s="776"/>
      <c r="P5740" s="776"/>
      <c r="Q5740" s="776"/>
      <c r="R5740" s="776"/>
      <c r="S5740" s="776"/>
      <c r="T5740" s="776"/>
      <c r="U5740" s="776"/>
      <c r="V5740" s="46"/>
      <c r="W5740" s="46"/>
      <c r="X5740" s="775"/>
      <c r="Y5740" s="775"/>
      <c r="Z5740" s="775"/>
      <c r="AA5740" s="775"/>
      <c r="AB5740" s="775"/>
    </row>
    <row r="5741" spans="1:28" s="43" customFormat="1" x14ac:dyDescent="0.2">
      <c r="A5741" s="776"/>
      <c r="B5741" s="780"/>
      <c r="D5741" s="779"/>
      <c r="E5741" s="779"/>
      <c r="F5741" s="778"/>
      <c r="G5741" s="777"/>
      <c r="H5741" s="776"/>
      <c r="I5741" s="776"/>
      <c r="J5741" s="776"/>
      <c r="K5741" s="776"/>
      <c r="L5741" s="776"/>
      <c r="M5741" s="776"/>
      <c r="N5741" s="776"/>
      <c r="O5741" s="776"/>
      <c r="P5741" s="776"/>
      <c r="Q5741" s="776"/>
      <c r="R5741" s="776"/>
      <c r="S5741" s="776"/>
      <c r="T5741" s="776"/>
      <c r="U5741" s="776"/>
      <c r="V5741" s="46"/>
      <c r="W5741" s="46"/>
      <c r="X5741" s="775"/>
      <c r="Y5741" s="775"/>
      <c r="Z5741" s="775"/>
      <c r="AA5741" s="775"/>
      <c r="AB5741" s="775"/>
    </row>
    <row r="5742" spans="1:28" s="43" customFormat="1" x14ac:dyDescent="0.2">
      <c r="A5742" s="776"/>
      <c r="B5742" s="780"/>
      <c r="D5742" s="779"/>
      <c r="E5742" s="779"/>
      <c r="F5742" s="778"/>
      <c r="G5742" s="777"/>
      <c r="H5742" s="776"/>
      <c r="I5742" s="776"/>
      <c r="J5742" s="776"/>
      <c r="K5742" s="776"/>
      <c r="L5742" s="776"/>
      <c r="M5742" s="776"/>
      <c r="N5742" s="776"/>
      <c r="O5742" s="776"/>
      <c r="P5742" s="776"/>
      <c r="Q5742" s="776"/>
      <c r="R5742" s="776"/>
      <c r="S5742" s="776"/>
      <c r="T5742" s="776"/>
      <c r="U5742" s="776"/>
      <c r="V5742" s="46"/>
      <c r="W5742" s="46"/>
      <c r="X5742" s="775"/>
      <c r="Y5742" s="775"/>
      <c r="Z5742" s="775"/>
      <c r="AA5742" s="775"/>
      <c r="AB5742" s="775"/>
    </row>
    <row r="5743" spans="1:28" s="43" customFormat="1" x14ac:dyDescent="0.2">
      <c r="A5743" s="776"/>
      <c r="B5743" s="780"/>
      <c r="D5743" s="779"/>
      <c r="E5743" s="779"/>
      <c r="F5743" s="778"/>
      <c r="G5743" s="777"/>
      <c r="H5743" s="776"/>
      <c r="I5743" s="776"/>
      <c r="J5743" s="776"/>
      <c r="K5743" s="776"/>
      <c r="L5743" s="776"/>
      <c r="M5743" s="776"/>
      <c r="N5743" s="776"/>
      <c r="O5743" s="776"/>
      <c r="P5743" s="776"/>
      <c r="Q5743" s="776"/>
      <c r="R5743" s="776"/>
      <c r="S5743" s="776"/>
      <c r="T5743" s="776"/>
      <c r="U5743" s="776"/>
      <c r="V5743" s="46"/>
      <c r="W5743" s="46"/>
      <c r="X5743" s="775"/>
      <c r="Y5743" s="775"/>
      <c r="Z5743" s="775"/>
      <c r="AA5743" s="775"/>
      <c r="AB5743" s="775"/>
    </row>
    <row r="5744" spans="1:28" s="43" customFormat="1" x14ac:dyDescent="0.2">
      <c r="A5744" s="776"/>
      <c r="B5744" s="780"/>
      <c r="D5744" s="779"/>
      <c r="E5744" s="779"/>
      <c r="F5744" s="778"/>
      <c r="G5744" s="777"/>
      <c r="H5744" s="776"/>
      <c r="I5744" s="776"/>
      <c r="J5744" s="776"/>
      <c r="K5744" s="776"/>
      <c r="L5744" s="776"/>
      <c r="M5744" s="776"/>
      <c r="N5744" s="776"/>
      <c r="O5744" s="776"/>
      <c r="P5744" s="776"/>
      <c r="Q5744" s="776"/>
      <c r="R5744" s="776"/>
      <c r="S5744" s="776"/>
      <c r="T5744" s="776"/>
      <c r="U5744" s="776"/>
      <c r="V5744" s="46"/>
      <c r="W5744" s="46"/>
      <c r="X5744" s="775"/>
      <c r="Y5744" s="775"/>
      <c r="Z5744" s="775"/>
      <c r="AA5744" s="775"/>
      <c r="AB5744" s="775"/>
    </row>
    <row r="5745" spans="1:28" s="43" customFormat="1" x14ac:dyDescent="0.2">
      <c r="A5745" s="776"/>
      <c r="B5745" s="780"/>
      <c r="D5745" s="779"/>
      <c r="E5745" s="779"/>
      <c r="F5745" s="778"/>
      <c r="G5745" s="777"/>
      <c r="H5745" s="776"/>
      <c r="I5745" s="776"/>
      <c r="J5745" s="776"/>
      <c r="K5745" s="776"/>
      <c r="L5745" s="776"/>
      <c r="M5745" s="776"/>
      <c r="N5745" s="776"/>
      <c r="O5745" s="776"/>
      <c r="P5745" s="776"/>
      <c r="Q5745" s="776"/>
      <c r="R5745" s="776"/>
      <c r="S5745" s="776"/>
      <c r="T5745" s="776"/>
      <c r="U5745" s="776"/>
      <c r="V5745" s="46"/>
      <c r="W5745" s="46"/>
      <c r="X5745" s="775"/>
      <c r="Y5745" s="775"/>
      <c r="Z5745" s="775"/>
      <c r="AA5745" s="775"/>
      <c r="AB5745" s="775"/>
    </row>
    <row r="5746" spans="1:28" s="43" customFormat="1" x14ac:dyDescent="0.2">
      <c r="A5746" s="776"/>
      <c r="B5746" s="780"/>
      <c r="D5746" s="779"/>
      <c r="E5746" s="779"/>
      <c r="F5746" s="778"/>
      <c r="G5746" s="777"/>
      <c r="H5746" s="776"/>
      <c r="I5746" s="776"/>
      <c r="J5746" s="776"/>
      <c r="K5746" s="776"/>
      <c r="L5746" s="776"/>
      <c r="M5746" s="776"/>
      <c r="N5746" s="776"/>
      <c r="O5746" s="776"/>
      <c r="P5746" s="776"/>
      <c r="Q5746" s="776"/>
      <c r="R5746" s="776"/>
      <c r="S5746" s="776"/>
      <c r="T5746" s="776"/>
      <c r="U5746" s="776"/>
      <c r="V5746" s="46"/>
      <c r="W5746" s="46"/>
      <c r="X5746" s="775"/>
      <c r="Y5746" s="775"/>
      <c r="Z5746" s="775"/>
      <c r="AA5746" s="775"/>
      <c r="AB5746" s="775"/>
    </row>
    <row r="5747" spans="1:28" s="43" customFormat="1" x14ac:dyDescent="0.2">
      <c r="A5747" s="776"/>
      <c r="B5747" s="780"/>
      <c r="D5747" s="779"/>
      <c r="E5747" s="779"/>
      <c r="F5747" s="778"/>
      <c r="G5747" s="777"/>
      <c r="H5747" s="776"/>
      <c r="I5747" s="776"/>
      <c r="J5747" s="776"/>
      <c r="K5747" s="776"/>
      <c r="L5747" s="776"/>
      <c r="M5747" s="776"/>
      <c r="N5747" s="776"/>
      <c r="O5747" s="776"/>
      <c r="P5747" s="776"/>
      <c r="Q5747" s="776"/>
      <c r="R5747" s="776"/>
      <c r="S5747" s="776"/>
      <c r="T5747" s="776"/>
      <c r="U5747" s="776"/>
      <c r="V5747" s="46"/>
      <c r="W5747" s="46"/>
      <c r="X5747" s="775"/>
      <c r="Y5747" s="775"/>
      <c r="Z5747" s="775"/>
      <c r="AA5747" s="775"/>
      <c r="AB5747" s="775"/>
    </row>
    <row r="5748" spans="1:28" s="43" customFormat="1" x14ac:dyDescent="0.2">
      <c r="A5748" s="776"/>
      <c r="B5748" s="780"/>
      <c r="D5748" s="779"/>
      <c r="E5748" s="779"/>
      <c r="F5748" s="778"/>
      <c r="G5748" s="777"/>
      <c r="H5748" s="776"/>
      <c r="I5748" s="776"/>
      <c r="J5748" s="776"/>
      <c r="K5748" s="776"/>
      <c r="L5748" s="776"/>
      <c r="M5748" s="776"/>
      <c r="N5748" s="776"/>
      <c r="O5748" s="776"/>
      <c r="P5748" s="776"/>
      <c r="Q5748" s="776"/>
      <c r="R5748" s="776"/>
      <c r="S5748" s="776"/>
      <c r="T5748" s="776"/>
      <c r="U5748" s="776"/>
      <c r="V5748" s="46"/>
      <c r="W5748" s="46"/>
      <c r="X5748" s="775"/>
      <c r="Y5748" s="775"/>
      <c r="Z5748" s="775"/>
      <c r="AA5748" s="775"/>
      <c r="AB5748" s="775"/>
    </row>
    <row r="5749" spans="1:28" s="43" customFormat="1" x14ac:dyDescent="0.2">
      <c r="A5749" s="776"/>
      <c r="B5749" s="780"/>
      <c r="D5749" s="779"/>
      <c r="E5749" s="779"/>
      <c r="F5749" s="778"/>
      <c r="G5749" s="777"/>
      <c r="H5749" s="776"/>
      <c r="I5749" s="776"/>
      <c r="J5749" s="776"/>
      <c r="K5749" s="776"/>
      <c r="L5749" s="776"/>
      <c r="M5749" s="776"/>
      <c r="N5749" s="776"/>
      <c r="O5749" s="776"/>
      <c r="P5749" s="776"/>
      <c r="Q5749" s="776"/>
      <c r="R5749" s="776"/>
      <c r="S5749" s="776"/>
      <c r="T5749" s="776"/>
      <c r="U5749" s="776"/>
      <c r="V5749" s="46"/>
      <c r="W5749" s="46"/>
      <c r="X5749" s="775"/>
      <c r="Y5749" s="775"/>
      <c r="Z5749" s="775"/>
      <c r="AA5749" s="775"/>
      <c r="AB5749" s="775"/>
    </row>
    <row r="5750" spans="1:28" s="43" customFormat="1" x14ac:dyDescent="0.2">
      <c r="A5750" s="776"/>
      <c r="B5750" s="780"/>
      <c r="D5750" s="779"/>
      <c r="E5750" s="779"/>
      <c r="F5750" s="778"/>
      <c r="G5750" s="777"/>
      <c r="H5750" s="776"/>
      <c r="I5750" s="776"/>
      <c r="J5750" s="776"/>
      <c r="K5750" s="776"/>
      <c r="L5750" s="776"/>
      <c r="M5750" s="776"/>
      <c r="N5750" s="776"/>
      <c r="O5750" s="776"/>
      <c r="P5750" s="776"/>
      <c r="Q5750" s="776"/>
      <c r="R5750" s="776"/>
      <c r="S5750" s="776"/>
      <c r="T5750" s="776"/>
      <c r="U5750" s="776"/>
      <c r="V5750" s="46"/>
      <c r="W5750" s="46"/>
      <c r="X5750" s="775"/>
      <c r="Y5750" s="775"/>
      <c r="Z5750" s="775"/>
      <c r="AA5750" s="775"/>
      <c r="AB5750" s="775"/>
    </row>
    <row r="5751" spans="1:28" s="43" customFormat="1" x14ac:dyDescent="0.2">
      <c r="A5751" s="776"/>
      <c r="B5751" s="780"/>
      <c r="D5751" s="779"/>
      <c r="E5751" s="779"/>
      <c r="F5751" s="778"/>
      <c r="G5751" s="777"/>
      <c r="H5751" s="776"/>
      <c r="I5751" s="776"/>
      <c r="J5751" s="776"/>
      <c r="K5751" s="776"/>
      <c r="L5751" s="776"/>
      <c r="M5751" s="776"/>
      <c r="N5751" s="776"/>
      <c r="O5751" s="776"/>
      <c r="P5751" s="776"/>
      <c r="Q5751" s="776"/>
      <c r="R5751" s="776"/>
      <c r="S5751" s="776"/>
      <c r="T5751" s="776"/>
      <c r="U5751" s="776"/>
      <c r="V5751" s="46"/>
      <c r="W5751" s="46"/>
      <c r="X5751" s="775"/>
      <c r="Y5751" s="775"/>
      <c r="Z5751" s="775"/>
      <c r="AA5751" s="775"/>
      <c r="AB5751" s="775"/>
    </row>
    <row r="5752" spans="1:28" s="43" customFormat="1" x14ac:dyDescent="0.2">
      <c r="A5752" s="776"/>
      <c r="B5752" s="780"/>
      <c r="D5752" s="779"/>
      <c r="E5752" s="779"/>
      <c r="F5752" s="778"/>
      <c r="G5752" s="777"/>
      <c r="H5752" s="776"/>
      <c r="I5752" s="776"/>
      <c r="J5752" s="776"/>
      <c r="K5752" s="776"/>
      <c r="L5752" s="776"/>
      <c r="M5752" s="776"/>
      <c r="N5752" s="776"/>
      <c r="O5752" s="776"/>
      <c r="P5752" s="776"/>
      <c r="Q5752" s="776"/>
      <c r="R5752" s="776"/>
      <c r="S5752" s="776"/>
      <c r="T5752" s="776"/>
      <c r="U5752" s="776"/>
      <c r="V5752" s="46"/>
      <c r="W5752" s="46"/>
      <c r="X5752" s="775"/>
      <c r="Y5752" s="775"/>
      <c r="Z5752" s="775"/>
      <c r="AA5752" s="775"/>
      <c r="AB5752" s="775"/>
    </row>
    <row r="5753" spans="1:28" s="43" customFormat="1" x14ac:dyDescent="0.2">
      <c r="A5753" s="776"/>
      <c r="B5753" s="780"/>
      <c r="D5753" s="779"/>
      <c r="E5753" s="779"/>
      <c r="F5753" s="778"/>
      <c r="G5753" s="777"/>
      <c r="H5753" s="776"/>
      <c r="I5753" s="776"/>
      <c r="J5753" s="776"/>
      <c r="K5753" s="776"/>
      <c r="L5753" s="776"/>
      <c r="M5753" s="776"/>
      <c r="N5753" s="776"/>
      <c r="O5753" s="776"/>
      <c r="P5753" s="776"/>
      <c r="Q5753" s="776"/>
      <c r="R5753" s="776"/>
      <c r="S5753" s="776"/>
      <c r="T5753" s="776"/>
      <c r="U5753" s="776"/>
      <c r="V5753" s="46"/>
      <c r="W5753" s="46"/>
      <c r="X5753" s="775"/>
      <c r="Y5753" s="775"/>
      <c r="Z5753" s="775"/>
      <c r="AA5753" s="775"/>
      <c r="AB5753" s="775"/>
    </row>
    <row r="5754" spans="1:28" s="43" customFormat="1" x14ac:dyDescent="0.2">
      <c r="A5754" s="776"/>
      <c r="B5754" s="780"/>
      <c r="D5754" s="779"/>
      <c r="E5754" s="779"/>
      <c r="F5754" s="778"/>
      <c r="G5754" s="777"/>
      <c r="H5754" s="776"/>
      <c r="I5754" s="776"/>
      <c r="J5754" s="776"/>
      <c r="K5754" s="776"/>
      <c r="L5754" s="776"/>
      <c r="M5754" s="776"/>
      <c r="N5754" s="776"/>
      <c r="O5754" s="776"/>
      <c r="P5754" s="776"/>
      <c r="Q5754" s="776"/>
      <c r="R5754" s="776"/>
      <c r="S5754" s="776"/>
      <c r="T5754" s="776"/>
      <c r="U5754" s="776"/>
      <c r="V5754" s="46"/>
      <c r="W5754" s="46"/>
      <c r="X5754" s="775"/>
      <c r="Y5754" s="775"/>
      <c r="Z5754" s="775"/>
      <c r="AA5754" s="775"/>
      <c r="AB5754" s="775"/>
    </row>
    <row r="5755" spans="1:28" s="43" customFormat="1" x14ac:dyDescent="0.2">
      <c r="A5755" s="776"/>
      <c r="B5755" s="780"/>
      <c r="D5755" s="779"/>
      <c r="E5755" s="779"/>
      <c r="F5755" s="778"/>
      <c r="G5755" s="777"/>
      <c r="H5755" s="776"/>
      <c r="I5755" s="776"/>
      <c r="J5755" s="776"/>
      <c r="K5755" s="776"/>
      <c r="L5755" s="776"/>
      <c r="M5755" s="776"/>
      <c r="N5755" s="776"/>
      <c r="O5755" s="776"/>
      <c r="P5755" s="776"/>
      <c r="Q5755" s="776"/>
      <c r="R5755" s="776"/>
      <c r="S5755" s="776"/>
      <c r="T5755" s="776"/>
      <c r="U5755" s="776"/>
      <c r="V5755" s="46"/>
      <c r="W5755" s="46"/>
      <c r="X5755" s="775"/>
      <c r="Y5755" s="775"/>
      <c r="Z5755" s="775"/>
      <c r="AA5755" s="775"/>
      <c r="AB5755" s="775"/>
    </row>
    <row r="5756" spans="1:28" s="43" customFormat="1" x14ac:dyDescent="0.2">
      <c r="A5756" s="776"/>
      <c r="B5756" s="780"/>
      <c r="D5756" s="779"/>
      <c r="E5756" s="779"/>
      <c r="F5756" s="778"/>
      <c r="G5756" s="777"/>
      <c r="H5756" s="776"/>
      <c r="I5756" s="776"/>
      <c r="J5756" s="776"/>
      <c r="K5756" s="776"/>
      <c r="L5756" s="776"/>
      <c r="M5756" s="776"/>
      <c r="N5756" s="776"/>
      <c r="O5756" s="776"/>
      <c r="P5756" s="776"/>
      <c r="Q5756" s="776"/>
      <c r="R5756" s="776"/>
      <c r="S5756" s="776"/>
      <c r="T5756" s="776"/>
      <c r="U5756" s="776"/>
      <c r="V5756" s="46"/>
      <c r="W5756" s="46"/>
      <c r="X5756" s="775"/>
      <c r="Y5756" s="775"/>
      <c r="Z5756" s="775"/>
      <c r="AA5756" s="775"/>
      <c r="AB5756" s="775"/>
    </row>
    <row r="5757" spans="1:28" s="43" customFormat="1" x14ac:dyDescent="0.2">
      <c r="A5757" s="776"/>
      <c r="B5757" s="780"/>
      <c r="D5757" s="779"/>
      <c r="E5757" s="779"/>
      <c r="F5757" s="778"/>
      <c r="G5757" s="777"/>
      <c r="H5757" s="776"/>
      <c r="I5757" s="776"/>
      <c r="J5757" s="776"/>
      <c r="K5757" s="776"/>
      <c r="L5757" s="776"/>
      <c r="M5757" s="776"/>
      <c r="N5757" s="776"/>
      <c r="O5757" s="776"/>
      <c r="P5757" s="776"/>
      <c r="Q5757" s="776"/>
      <c r="R5757" s="776"/>
      <c r="S5757" s="776"/>
      <c r="T5757" s="776"/>
      <c r="U5757" s="776"/>
      <c r="V5757" s="46"/>
      <c r="W5757" s="46"/>
      <c r="X5757" s="775"/>
      <c r="Y5757" s="775"/>
      <c r="Z5757" s="775"/>
      <c r="AA5757" s="775"/>
      <c r="AB5757" s="775"/>
    </row>
    <row r="5758" spans="1:28" s="43" customFormat="1" x14ac:dyDescent="0.2">
      <c r="A5758" s="776"/>
      <c r="B5758" s="780"/>
      <c r="D5758" s="779"/>
      <c r="E5758" s="779"/>
      <c r="F5758" s="778"/>
      <c r="G5758" s="777"/>
      <c r="H5758" s="776"/>
      <c r="I5758" s="776"/>
      <c r="J5758" s="776"/>
      <c r="K5758" s="776"/>
      <c r="L5758" s="776"/>
      <c r="M5758" s="776"/>
      <c r="N5758" s="776"/>
      <c r="O5758" s="776"/>
      <c r="P5758" s="776"/>
      <c r="Q5758" s="776"/>
      <c r="R5758" s="776"/>
      <c r="S5758" s="776"/>
      <c r="T5758" s="776"/>
      <c r="U5758" s="776"/>
      <c r="V5758" s="46"/>
      <c r="W5758" s="46"/>
      <c r="X5758" s="775"/>
      <c r="Y5758" s="775"/>
      <c r="Z5758" s="775"/>
      <c r="AA5758" s="775"/>
      <c r="AB5758" s="775"/>
    </row>
    <row r="5759" spans="1:28" s="43" customFormat="1" x14ac:dyDescent="0.2">
      <c r="A5759" s="776"/>
      <c r="B5759" s="780"/>
      <c r="D5759" s="779"/>
      <c r="E5759" s="779"/>
      <c r="F5759" s="778"/>
      <c r="G5759" s="777"/>
      <c r="H5759" s="776"/>
      <c r="I5759" s="776"/>
      <c r="J5759" s="776"/>
      <c r="K5759" s="776"/>
      <c r="L5759" s="776"/>
      <c r="M5759" s="776"/>
      <c r="N5759" s="776"/>
      <c r="O5759" s="776"/>
      <c r="P5759" s="776"/>
      <c r="Q5759" s="776"/>
      <c r="R5759" s="776"/>
      <c r="S5759" s="776"/>
      <c r="T5759" s="776"/>
      <c r="U5759" s="776"/>
      <c r="V5759" s="46"/>
      <c r="W5759" s="46"/>
      <c r="X5759" s="775"/>
      <c r="Y5759" s="775"/>
      <c r="Z5759" s="775"/>
      <c r="AA5759" s="775"/>
      <c r="AB5759" s="775"/>
    </row>
    <row r="5760" spans="1:28" s="43" customFormat="1" x14ac:dyDescent="0.2">
      <c r="A5760" s="776"/>
      <c r="B5760" s="780"/>
      <c r="D5760" s="779"/>
      <c r="E5760" s="779"/>
      <c r="F5760" s="778"/>
      <c r="G5760" s="777"/>
      <c r="H5760" s="776"/>
      <c r="I5760" s="776"/>
      <c r="J5760" s="776"/>
      <c r="K5760" s="776"/>
      <c r="L5760" s="776"/>
      <c r="M5760" s="776"/>
      <c r="N5760" s="776"/>
      <c r="O5760" s="776"/>
      <c r="P5760" s="776"/>
      <c r="Q5760" s="776"/>
      <c r="R5760" s="776"/>
      <c r="S5760" s="776"/>
      <c r="T5760" s="776"/>
      <c r="U5760" s="776"/>
      <c r="V5760" s="46"/>
      <c r="W5760" s="46"/>
      <c r="X5760" s="775"/>
      <c r="Y5760" s="775"/>
      <c r="Z5760" s="775"/>
      <c r="AA5760" s="775"/>
      <c r="AB5760" s="775"/>
    </row>
    <row r="5761" spans="1:28" s="43" customFormat="1" x14ac:dyDescent="0.2">
      <c r="A5761" s="776"/>
      <c r="B5761" s="780"/>
      <c r="D5761" s="779"/>
      <c r="E5761" s="779"/>
      <c r="F5761" s="778"/>
      <c r="G5761" s="777"/>
      <c r="H5761" s="776"/>
      <c r="I5761" s="776"/>
      <c r="J5761" s="776"/>
      <c r="K5761" s="776"/>
      <c r="L5761" s="776"/>
      <c r="M5761" s="776"/>
      <c r="N5761" s="776"/>
      <c r="O5761" s="776"/>
      <c r="P5761" s="776"/>
      <c r="Q5761" s="776"/>
      <c r="R5761" s="776"/>
      <c r="S5761" s="776"/>
      <c r="T5761" s="776"/>
      <c r="U5761" s="776"/>
      <c r="V5761" s="46"/>
      <c r="W5761" s="46"/>
      <c r="X5761" s="775"/>
      <c r="Y5761" s="775"/>
      <c r="Z5761" s="775"/>
      <c r="AA5761" s="775"/>
      <c r="AB5761" s="775"/>
    </row>
    <row r="5762" spans="1:28" s="43" customFormat="1" x14ac:dyDescent="0.2">
      <c r="A5762" s="776"/>
      <c r="B5762" s="780"/>
      <c r="D5762" s="779"/>
      <c r="E5762" s="779"/>
      <c r="F5762" s="778"/>
      <c r="G5762" s="777"/>
      <c r="H5762" s="776"/>
      <c r="I5762" s="776"/>
      <c r="J5762" s="776"/>
      <c r="K5762" s="776"/>
      <c r="L5762" s="776"/>
      <c r="M5762" s="776"/>
      <c r="N5762" s="776"/>
      <c r="O5762" s="776"/>
      <c r="P5762" s="776"/>
      <c r="Q5762" s="776"/>
      <c r="R5762" s="776"/>
      <c r="S5762" s="776"/>
      <c r="T5762" s="776"/>
      <c r="U5762" s="776"/>
      <c r="V5762" s="46"/>
      <c r="W5762" s="46"/>
      <c r="X5762" s="775"/>
      <c r="Y5762" s="775"/>
      <c r="Z5762" s="775"/>
      <c r="AA5762" s="775"/>
      <c r="AB5762" s="775"/>
    </row>
    <row r="5763" spans="1:28" s="43" customFormat="1" x14ac:dyDescent="0.2">
      <c r="A5763" s="776"/>
      <c r="B5763" s="780"/>
      <c r="D5763" s="779"/>
      <c r="E5763" s="779"/>
      <c r="F5763" s="778"/>
      <c r="G5763" s="777"/>
      <c r="H5763" s="776"/>
      <c r="I5763" s="776"/>
      <c r="J5763" s="776"/>
      <c r="K5763" s="776"/>
      <c r="L5763" s="776"/>
      <c r="M5763" s="776"/>
      <c r="N5763" s="776"/>
      <c r="O5763" s="776"/>
      <c r="P5763" s="776"/>
      <c r="Q5763" s="776"/>
      <c r="R5763" s="776"/>
      <c r="S5763" s="776"/>
      <c r="T5763" s="776"/>
      <c r="U5763" s="776"/>
      <c r="V5763" s="46"/>
      <c r="W5763" s="46"/>
      <c r="X5763" s="775"/>
      <c r="Y5763" s="775"/>
      <c r="Z5763" s="775"/>
      <c r="AA5763" s="775"/>
      <c r="AB5763" s="775"/>
    </row>
    <row r="5764" spans="1:28" s="43" customFormat="1" x14ac:dyDescent="0.2">
      <c r="A5764" s="776"/>
      <c r="B5764" s="780"/>
      <c r="D5764" s="779"/>
      <c r="E5764" s="779"/>
      <c r="F5764" s="778"/>
      <c r="G5764" s="777"/>
      <c r="H5764" s="776"/>
      <c r="I5764" s="776"/>
      <c r="J5764" s="776"/>
      <c r="K5764" s="776"/>
      <c r="L5764" s="776"/>
      <c r="M5764" s="776"/>
      <c r="N5764" s="776"/>
      <c r="O5764" s="776"/>
      <c r="P5764" s="776"/>
      <c r="Q5764" s="776"/>
      <c r="R5764" s="776"/>
      <c r="S5764" s="776"/>
      <c r="T5764" s="776"/>
      <c r="U5764" s="776"/>
      <c r="V5764" s="46"/>
      <c r="W5764" s="46"/>
      <c r="X5764" s="775"/>
      <c r="Y5764" s="775"/>
      <c r="Z5764" s="775"/>
      <c r="AA5764" s="775"/>
      <c r="AB5764" s="775"/>
    </row>
    <row r="5765" spans="1:28" s="43" customFormat="1" x14ac:dyDescent="0.2">
      <c r="A5765" s="776"/>
      <c r="B5765" s="780"/>
      <c r="D5765" s="779"/>
      <c r="E5765" s="779"/>
      <c r="F5765" s="778"/>
      <c r="G5765" s="777"/>
      <c r="H5765" s="776"/>
      <c r="I5765" s="776"/>
      <c r="J5765" s="776"/>
      <c r="K5765" s="776"/>
      <c r="L5765" s="776"/>
      <c r="M5765" s="776"/>
      <c r="N5765" s="776"/>
      <c r="O5765" s="776"/>
      <c r="P5765" s="776"/>
      <c r="Q5765" s="776"/>
      <c r="R5765" s="776"/>
      <c r="S5765" s="776"/>
      <c r="T5765" s="776"/>
      <c r="U5765" s="776"/>
      <c r="V5765" s="46"/>
      <c r="W5765" s="46"/>
      <c r="X5765" s="775"/>
      <c r="Y5765" s="775"/>
      <c r="Z5765" s="775"/>
      <c r="AA5765" s="775"/>
      <c r="AB5765" s="775"/>
    </row>
    <row r="5766" spans="1:28" s="43" customFormat="1" x14ac:dyDescent="0.2">
      <c r="A5766" s="776"/>
      <c r="B5766" s="780"/>
      <c r="D5766" s="779"/>
      <c r="E5766" s="779"/>
      <c r="F5766" s="778"/>
      <c r="G5766" s="777"/>
      <c r="H5766" s="776"/>
      <c r="I5766" s="776"/>
      <c r="J5766" s="776"/>
      <c r="K5766" s="776"/>
      <c r="L5766" s="776"/>
      <c r="M5766" s="776"/>
      <c r="N5766" s="776"/>
      <c r="O5766" s="776"/>
      <c r="P5766" s="776"/>
      <c r="Q5766" s="776"/>
      <c r="R5766" s="776"/>
      <c r="S5766" s="776"/>
      <c r="T5766" s="776"/>
      <c r="U5766" s="776"/>
      <c r="V5766" s="46"/>
      <c r="W5766" s="46"/>
      <c r="X5766" s="775"/>
      <c r="Y5766" s="775"/>
      <c r="Z5766" s="775"/>
      <c r="AA5766" s="775"/>
      <c r="AB5766" s="775"/>
    </row>
    <row r="5767" spans="1:28" s="43" customFormat="1" x14ac:dyDescent="0.2">
      <c r="A5767" s="776"/>
      <c r="B5767" s="780"/>
      <c r="D5767" s="779"/>
      <c r="E5767" s="779"/>
      <c r="F5767" s="778"/>
      <c r="G5767" s="777"/>
      <c r="H5767" s="776"/>
      <c r="I5767" s="776"/>
      <c r="J5767" s="776"/>
      <c r="K5767" s="776"/>
      <c r="L5767" s="776"/>
      <c r="M5767" s="776"/>
      <c r="N5767" s="776"/>
      <c r="O5767" s="776"/>
      <c r="P5767" s="776"/>
      <c r="Q5767" s="776"/>
      <c r="R5767" s="776"/>
      <c r="S5767" s="776"/>
      <c r="T5767" s="776"/>
      <c r="U5767" s="776"/>
      <c r="V5767" s="46"/>
      <c r="W5767" s="46"/>
      <c r="X5767" s="775"/>
      <c r="Y5767" s="775"/>
      <c r="Z5767" s="775"/>
      <c r="AA5767" s="775"/>
      <c r="AB5767" s="775"/>
    </row>
    <row r="5768" spans="1:28" s="43" customFormat="1" x14ac:dyDescent="0.2">
      <c r="A5768" s="776"/>
      <c r="B5768" s="780"/>
      <c r="D5768" s="779"/>
      <c r="E5768" s="779"/>
      <c r="F5768" s="778"/>
      <c r="G5768" s="777"/>
      <c r="H5768" s="776"/>
      <c r="I5768" s="776"/>
      <c r="J5768" s="776"/>
      <c r="K5768" s="776"/>
      <c r="L5768" s="776"/>
      <c r="M5768" s="776"/>
      <c r="N5768" s="776"/>
      <c r="O5768" s="776"/>
      <c r="P5768" s="776"/>
      <c r="Q5768" s="776"/>
      <c r="R5768" s="776"/>
      <c r="S5768" s="776"/>
      <c r="T5768" s="776"/>
      <c r="U5768" s="776"/>
      <c r="V5768" s="46"/>
      <c r="W5768" s="46"/>
      <c r="X5768" s="775"/>
      <c r="Y5768" s="775"/>
      <c r="Z5768" s="775"/>
      <c r="AA5768" s="775"/>
      <c r="AB5768" s="775"/>
    </row>
    <row r="5769" spans="1:28" s="43" customFormat="1" x14ac:dyDescent="0.2">
      <c r="A5769" s="776"/>
      <c r="B5769" s="780"/>
      <c r="D5769" s="779"/>
      <c r="E5769" s="779"/>
      <c r="F5769" s="778"/>
      <c r="G5769" s="777"/>
      <c r="H5769" s="776"/>
      <c r="I5769" s="776"/>
      <c r="J5769" s="776"/>
      <c r="K5769" s="776"/>
      <c r="L5769" s="776"/>
      <c r="M5769" s="776"/>
      <c r="N5769" s="776"/>
      <c r="O5769" s="776"/>
      <c r="P5769" s="776"/>
      <c r="Q5769" s="776"/>
      <c r="R5769" s="776"/>
      <c r="S5769" s="776"/>
      <c r="T5769" s="776"/>
      <c r="U5769" s="776"/>
      <c r="V5769" s="46"/>
      <c r="W5769" s="46"/>
      <c r="X5769" s="775"/>
      <c r="Y5769" s="775"/>
      <c r="Z5769" s="775"/>
      <c r="AA5769" s="775"/>
      <c r="AB5769" s="775"/>
    </row>
    <row r="5770" spans="1:28" s="43" customFormat="1" x14ac:dyDescent="0.2">
      <c r="A5770" s="776"/>
      <c r="B5770" s="780"/>
      <c r="D5770" s="779"/>
      <c r="E5770" s="779"/>
      <c r="F5770" s="778"/>
      <c r="G5770" s="777"/>
      <c r="H5770" s="776"/>
      <c r="I5770" s="776"/>
      <c r="J5770" s="776"/>
      <c r="K5770" s="776"/>
      <c r="L5770" s="776"/>
      <c r="M5770" s="776"/>
      <c r="N5770" s="776"/>
      <c r="O5770" s="776"/>
      <c r="P5770" s="776"/>
      <c r="Q5770" s="776"/>
      <c r="R5770" s="776"/>
      <c r="S5770" s="776"/>
      <c r="T5770" s="776"/>
      <c r="U5770" s="776"/>
      <c r="V5770" s="46"/>
      <c r="W5770" s="46"/>
      <c r="X5770" s="775"/>
      <c r="Y5770" s="775"/>
      <c r="Z5770" s="775"/>
      <c r="AA5770" s="775"/>
      <c r="AB5770" s="775"/>
    </row>
    <row r="5771" spans="1:28" s="43" customFormat="1" x14ac:dyDescent="0.2">
      <c r="A5771" s="776"/>
      <c r="B5771" s="780"/>
      <c r="D5771" s="779"/>
      <c r="E5771" s="779"/>
      <c r="F5771" s="778"/>
      <c r="G5771" s="777"/>
      <c r="H5771" s="776"/>
      <c r="I5771" s="776"/>
      <c r="J5771" s="776"/>
      <c r="K5771" s="776"/>
      <c r="L5771" s="776"/>
      <c r="M5771" s="776"/>
      <c r="N5771" s="776"/>
      <c r="O5771" s="776"/>
      <c r="P5771" s="776"/>
      <c r="Q5771" s="776"/>
      <c r="R5771" s="776"/>
      <c r="S5771" s="776"/>
      <c r="T5771" s="776"/>
      <c r="U5771" s="776"/>
      <c r="V5771" s="46"/>
      <c r="W5771" s="46"/>
      <c r="X5771" s="775"/>
      <c r="Y5771" s="775"/>
      <c r="Z5771" s="775"/>
      <c r="AA5771" s="775"/>
      <c r="AB5771" s="775"/>
    </row>
    <row r="5772" spans="1:28" s="43" customFormat="1" x14ac:dyDescent="0.2">
      <c r="A5772" s="776"/>
      <c r="B5772" s="780"/>
      <c r="D5772" s="779"/>
      <c r="E5772" s="779"/>
      <c r="F5772" s="778"/>
      <c r="G5772" s="777"/>
      <c r="H5772" s="776"/>
      <c r="I5772" s="776"/>
      <c r="J5772" s="776"/>
      <c r="K5772" s="776"/>
      <c r="L5772" s="776"/>
      <c r="M5772" s="776"/>
      <c r="N5772" s="776"/>
      <c r="O5772" s="776"/>
      <c r="P5772" s="776"/>
      <c r="Q5772" s="776"/>
      <c r="R5772" s="776"/>
      <c r="S5772" s="776"/>
      <c r="T5772" s="776"/>
      <c r="U5772" s="776"/>
      <c r="V5772" s="46"/>
      <c r="W5772" s="46"/>
      <c r="X5772" s="775"/>
      <c r="Y5772" s="775"/>
      <c r="Z5772" s="775"/>
      <c r="AA5772" s="775"/>
      <c r="AB5772" s="775"/>
    </row>
    <row r="5773" spans="1:28" s="43" customFormat="1" x14ac:dyDescent="0.2">
      <c r="A5773" s="776"/>
      <c r="B5773" s="780"/>
      <c r="D5773" s="779"/>
      <c r="E5773" s="779"/>
      <c r="F5773" s="778"/>
      <c r="G5773" s="777"/>
      <c r="H5773" s="776"/>
      <c r="I5773" s="776"/>
      <c r="J5773" s="776"/>
      <c r="K5773" s="776"/>
      <c r="L5773" s="776"/>
      <c r="M5773" s="776"/>
      <c r="N5773" s="776"/>
      <c r="O5773" s="776"/>
      <c r="P5773" s="776"/>
      <c r="Q5773" s="776"/>
      <c r="R5773" s="776"/>
      <c r="S5773" s="776"/>
      <c r="T5773" s="776"/>
      <c r="U5773" s="776"/>
      <c r="V5773" s="46"/>
      <c r="W5773" s="46"/>
      <c r="X5773" s="775"/>
      <c r="Y5773" s="775"/>
      <c r="Z5773" s="775"/>
      <c r="AA5773" s="775"/>
      <c r="AB5773" s="775"/>
    </row>
    <row r="5774" spans="1:28" s="43" customFormat="1" x14ac:dyDescent="0.2">
      <c r="A5774" s="776"/>
      <c r="B5774" s="780"/>
      <c r="D5774" s="779"/>
      <c r="E5774" s="779"/>
      <c r="F5774" s="778"/>
      <c r="G5774" s="777"/>
      <c r="H5774" s="776"/>
      <c r="I5774" s="776"/>
      <c r="J5774" s="776"/>
      <c r="K5774" s="776"/>
      <c r="L5774" s="776"/>
      <c r="M5774" s="776"/>
      <c r="N5774" s="776"/>
      <c r="O5774" s="776"/>
      <c r="P5774" s="776"/>
      <c r="Q5774" s="776"/>
      <c r="R5774" s="776"/>
      <c r="S5774" s="776"/>
      <c r="T5774" s="776"/>
      <c r="U5774" s="776"/>
      <c r="V5774" s="46"/>
      <c r="W5774" s="46"/>
      <c r="X5774" s="775"/>
      <c r="Y5774" s="775"/>
      <c r="Z5774" s="775"/>
      <c r="AA5774" s="775"/>
      <c r="AB5774" s="775"/>
    </row>
    <row r="5775" spans="1:28" s="43" customFormat="1" x14ac:dyDescent="0.2">
      <c r="A5775" s="776"/>
      <c r="B5775" s="780"/>
      <c r="D5775" s="779"/>
      <c r="E5775" s="779"/>
      <c r="F5775" s="778"/>
      <c r="G5775" s="777"/>
      <c r="H5775" s="776"/>
      <c r="I5775" s="776"/>
      <c r="J5775" s="776"/>
      <c r="K5775" s="776"/>
      <c r="L5775" s="776"/>
      <c r="M5775" s="776"/>
      <c r="N5775" s="776"/>
      <c r="O5775" s="776"/>
      <c r="P5775" s="776"/>
      <c r="Q5775" s="776"/>
      <c r="R5775" s="776"/>
      <c r="S5775" s="776"/>
      <c r="T5775" s="776"/>
      <c r="U5775" s="776"/>
      <c r="V5775" s="46"/>
      <c r="W5775" s="46"/>
      <c r="X5775" s="775"/>
      <c r="Y5775" s="775"/>
      <c r="Z5775" s="775"/>
      <c r="AA5775" s="775"/>
      <c r="AB5775" s="775"/>
    </row>
    <row r="5776" spans="1:28" s="43" customFormat="1" x14ac:dyDescent="0.2">
      <c r="A5776" s="776"/>
      <c r="B5776" s="780"/>
      <c r="D5776" s="779"/>
      <c r="E5776" s="779"/>
      <c r="F5776" s="778"/>
      <c r="G5776" s="777"/>
      <c r="H5776" s="776"/>
      <c r="I5776" s="776"/>
      <c r="J5776" s="776"/>
      <c r="K5776" s="776"/>
      <c r="L5776" s="776"/>
      <c r="M5776" s="776"/>
      <c r="N5776" s="776"/>
      <c r="O5776" s="776"/>
      <c r="P5776" s="776"/>
      <c r="Q5776" s="776"/>
      <c r="R5776" s="776"/>
      <c r="S5776" s="776"/>
      <c r="T5776" s="776"/>
      <c r="U5776" s="776"/>
      <c r="V5776" s="46"/>
      <c r="W5776" s="46"/>
      <c r="X5776" s="775"/>
      <c r="Y5776" s="775"/>
      <c r="Z5776" s="775"/>
      <c r="AA5776" s="775"/>
      <c r="AB5776" s="775"/>
    </row>
    <row r="5777" spans="1:28" s="43" customFormat="1" x14ac:dyDescent="0.2">
      <c r="A5777" s="776"/>
      <c r="B5777" s="780"/>
      <c r="D5777" s="779"/>
      <c r="E5777" s="779"/>
      <c r="F5777" s="778"/>
      <c r="G5777" s="777"/>
      <c r="H5777" s="776"/>
      <c r="I5777" s="776"/>
      <c r="J5777" s="776"/>
      <c r="K5777" s="776"/>
      <c r="L5777" s="776"/>
      <c r="M5777" s="776"/>
      <c r="N5777" s="776"/>
      <c r="O5777" s="776"/>
      <c r="P5777" s="776"/>
      <c r="Q5777" s="776"/>
      <c r="R5777" s="776"/>
      <c r="S5777" s="776"/>
      <c r="T5777" s="776"/>
      <c r="U5777" s="776"/>
      <c r="V5777" s="46"/>
      <c r="W5777" s="46"/>
      <c r="X5777" s="775"/>
      <c r="Y5777" s="775"/>
      <c r="Z5777" s="775"/>
      <c r="AA5777" s="775"/>
      <c r="AB5777" s="775"/>
    </row>
    <row r="5778" spans="1:28" s="43" customFormat="1" x14ac:dyDescent="0.2">
      <c r="A5778" s="776"/>
      <c r="B5778" s="780"/>
      <c r="D5778" s="779"/>
      <c r="E5778" s="779"/>
      <c r="F5778" s="778"/>
      <c r="G5778" s="777"/>
      <c r="H5778" s="776"/>
      <c r="I5778" s="776"/>
      <c r="J5778" s="776"/>
      <c r="K5778" s="776"/>
      <c r="L5778" s="776"/>
      <c r="M5778" s="776"/>
      <c r="N5778" s="776"/>
      <c r="O5778" s="776"/>
      <c r="P5778" s="776"/>
      <c r="Q5778" s="776"/>
      <c r="R5778" s="776"/>
      <c r="S5778" s="776"/>
      <c r="T5778" s="776"/>
      <c r="U5778" s="776"/>
      <c r="V5778" s="46"/>
      <c r="W5778" s="46"/>
      <c r="X5778" s="775"/>
      <c r="Y5778" s="775"/>
      <c r="Z5778" s="775"/>
      <c r="AA5778" s="775"/>
      <c r="AB5778" s="775"/>
    </row>
    <row r="5779" spans="1:28" s="43" customFormat="1" x14ac:dyDescent="0.2">
      <c r="A5779" s="776"/>
      <c r="B5779" s="780"/>
      <c r="D5779" s="779"/>
      <c r="E5779" s="779"/>
      <c r="F5779" s="778"/>
      <c r="G5779" s="777"/>
      <c r="H5779" s="776"/>
      <c r="I5779" s="776"/>
      <c r="J5779" s="776"/>
      <c r="K5779" s="776"/>
      <c r="L5779" s="776"/>
      <c r="M5779" s="776"/>
      <c r="N5779" s="776"/>
      <c r="O5779" s="776"/>
      <c r="P5779" s="776"/>
      <c r="Q5779" s="776"/>
      <c r="R5779" s="776"/>
      <c r="S5779" s="776"/>
      <c r="T5779" s="776"/>
      <c r="U5779" s="776"/>
      <c r="V5779" s="46"/>
      <c r="W5779" s="46"/>
      <c r="X5779" s="775"/>
      <c r="Y5779" s="775"/>
      <c r="Z5779" s="775"/>
      <c r="AA5779" s="775"/>
      <c r="AB5779" s="775"/>
    </row>
    <row r="5780" spans="1:28" s="43" customFormat="1" x14ac:dyDescent="0.2">
      <c r="A5780" s="776"/>
      <c r="B5780" s="780"/>
      <c r="D5780" s="779"/>
      <c r="E5780" s="779"/>
      <c r="F5780" s="778"/>
      <c r="G5780" s="777"/>
      <c r="H5780" s="776"/>
      <c r="I5780" s="776"/>
      <c r="J5780" s="776"/>
      <c r="K5780" s="776"/>
      <c r="L5780" s="776"/>
      <c r="M5780" s="776"/>
      <c r="N5780" s="776"/>
      <c r="O5780" s="776"/>
      <c r="P5780" s="776"/>
      <c r="Q5780" s="776"/>
      <c r="R5780" s="776"/>
      <c r="S5780" s="776"/>
      <c r="T5780" s="776"/>
      <c r="U5780" s="776"/>
      <c r="V5780" s="46"/>
      <c r="W5780" s="46"/>
      <c r="X5780" s="775"/>
      <c r="Y5780" s="775"/>
      <c r="Z5780" s="775"/>
      <c r="AA5780" s="775"/>
      <c r="AB5780" s="775"/>
    </row>
    <row r="5781" spans="1:28" s="43" customFormat="1" x14ac:dyDescent="0.2">
      <c r="A5781" s="776"/>
      <c r="B5781" s="780"/>
      <c r="D5781" s="779"/>
      <c r="E5781" s="779"/>
      <c r="F5781" s="778"/>
      <c r="G5781" s="777"/>
      <c r="H5781" s="776"/>
      <c r="I5781" s="776"/>
      <c r="J5781" s="776"/>
      <c r="K5781" s="776"/>
      <c r="L5781" s="776"/>
      <c r="M5781" s="776"/>
      <c r="N5781" s="776"/>
      <c r="O5781" s="776"/>
      <c r="P5781" s="776"/>
      <c r="Q5781" s="776"/>
      <c r="R5781" s="776"/>
      <c r="S5781" s="776"/>
      <c r="T5781" s="776"/>
      <c r="U5781" s="776"/>
      <c r="V5781" s="46"/>
      <c r="W5781" s="46"/>
      <c r="X5781" s="775"/>
      <c r="Y5781" s="775"/>
      <c r="Z5781" s="775"/>
      <c r="AA5781" s="775"/>
      <c r="AB5781" s="775"/>
    </row>
    <row r="5782" spans="1:28" s="43" customFormat="1" x14ac:dyDescent="0.2">
      <c r="A5782" s="776"/>
      <c r="B5782" s="780"/>
      <c r="D5782" s="779"/>
      <c r="E5782" s="779"/>
      <c r="F5782" s="778"/>
      <c r="G5782" s="777"/>
      <c r="H5782" s="776"/>
      <c r="I5782" s="776"/>
      <c r="J5782" s="776"/>
      <c r="K5782" s="776"/>
      <c r="L5782" s="776"/>
      <c r="M5782" s="776"/>
      <c r="N5782" s="776"/>
      <c r="O5782" s="776"/>
      <c r="P5782" s="776"/>
      <c r="Q5782" s="776"/>
      <c r="R5782" s="776"/>
      <c r="S5782" s="776"/>
      <c r="T5782" s="776"/>
      <c r="U5782" s="776"/>
      <c r="V5782" s="46"/>
      <c r="W5782" s="46"/>
      <c r="X5782" s="775"/>
      <c r="Y5782" s="775"/>
      <c r="Z5782" s="775"/>
      <c r="AA5782" s="775"/>
      <c r="AB5782" s="775"/>
    </row>
    <row r="5783" spans="1:28" s="43" customFormat="1" x14ac:dyDescent="0.2">
      <c r="A5783" s="776"/>
      <c r="B5783" s="780"/>
      <c r="D5783" s="779"/>
      <c r="E5783" s="779"/>
      <c r="F5783" s="778"/>
      <c r="G5783" s="777"/>
      <c r="H5783" s="776"/>
      <c r="I5783" s="776"/>
      <c r="J5783" s="776"/>
      <c r="K5783" s="776"/>
      <c r="L5783" s="776"/>
      <c r="M5783" s="776"/>
      <c r="N5783" s="776"/>
      <c r="O5783" s="776"/>
      <c r="P5783" s="776"/>
      <c r="Q5783" s="776"/>
      <c r="R5783" s="776"/>
      <c r="S5783" s="776"/>
      <c r="T5783" s="776"/>
      <c r="U5783" s="776"/>
      <c r="V5783" s="46"/>
      <c r="W5783" s="46"/>
      <c r="X5783" s="775"/>
      <c r="Y5783" s="775"/>
      <c r="Z5783" s="775"/>
      <c r="AA5783" s="775"/>
      <c r="AB5783" s="775"/>
    </row>
    <row r="5784" spans="1:28" s="43" customFormat="1" x14ac:dyDescent="0.2">
      <c r="A5784" s="776"/>
      <c r="B5784" s="780"/>
      <c r="D5784" s="779"/>
      <c r="E5784" s="779"/>
      <c r="F5784" s="778"/>
      <c r="G5784" s="777"/>
      <c r="H5784" s="776"/>
      <c r="I5784" s="776"/>
      <c r="J5784" s="776"/>
      <c r="K5784" s="776"/>
      <c r="L5784" s="776"/>
      <c r="M5784" s="776"/>
      <c r="N5784" s="776"/>
      <c r="O5784" s="776"/>
      <c r="P5784" s="776"/>
      <c r="Q5784" s="776"/>
      <c r="R5784" s="776"/>
      <c r="S5784" s="776"/>
      <c r="T5784" s="776"/>
      <c r="U5784" s="776"/>
      <c r="V5784" s="46"/>
      <c r="W5784" s="46"/>
      <c r="X5784" s="775"/>
      <c r="Y5784" s="775"/>
      <c r="Z5784" s="775"/>
      <c r="AA5784" s="775"/>
      <c r="AB5784" s="775"/>
    </row>
    <row r="5785" spans="1:28" s="43" customFormat="1" x14ac:dyDescent="0.2">
      <c r="A5785" s="776"/>
      <c r="B5785" s="780"/>
      <c r="D5785" s="779"/>
      <c r="E5785" s="779"/>
      <c r="F5785" s="778"/>
      <c r="G5785" s="777"/>
      <c r="H5785" s="776"/>
      <c r="I5785" s="776"/>
      <c r="J5785" s="776"/>
      <c r="K5785" s="776"/>
      <c r="L5785" s="776"/>
      <c r="M5785" s="776"/>
      <c r="N5785" s="776"/>
      <c r="O5785" s="776"/>
      <c r="P5785" s="776"/>
      <c r="Q5785" s="776"/>
      <c r="R5785" s="776"/>
      <c r="S5785" s="776"/>
      <c r="T5785" s="776"/>
      <c r="U5785" s="776"/>
      <c r="V5785" s="46"/>
      <c r="W5785" s="46"/>
      <c r="X5785" s="775"/>
      <c r="Y5785" s="775"/>
      <c r="Z5785" s="775"/>
      <c r="AA5785" s="775"/>
      <c r="AB5785" s="775"/>
    </row>
    <row r="5786" spans="1:28" s="43" customFormat="1" x14ac:dyDescent="0.2">
      <c r="A5786" s="776"/>
      <c r="B5786" s="780"/>
      <c r="D5786" s="779"/>
      <c r="E5786" s="779"/>
      <c r="F5786" s="778"/>
      <c r="G5786" s="777"/>
      <c r="H5786" s="776"/>
      <c r="I5786" s="776"/>
      <c r="J5786" s="776"/>
      <c r="K5786" s="776"/>
      <c r="L5786" s="776"/>
      <c r="M5786" s="776"/>
      <c r="N5786" s="776"/>
      <c r="O5786" s="776"/>
      <c r="P5786" s="776"/>
      <c r="Q5786" s="776"/>
      <c r="R5786" s="776"/>
      <c r="S5786" s="776"/>
      <c r="T5786" s="776"/>
      <c r="U5786" s="776"/>
      <c r="V5786" s="46"/>
      <c r="W5786" s="46"/>
      <c r="X5786" s="775"/>
      <c r="Y5786" s="775"/>
      <c r="Z5786" s="775"/>
      <c r="AA5786" s="775"/>
      <c r="AB5786" s="775"/>
    </row>
    <row r="5787" spans="1:28" s="43" customFormat="1" x14ac:dyDescent="0.2">
      <c r="A5787" s="776"/>
      <c r="B5787" s="780"/>
      <c r="D5787" s="779"/>
      <c r="E5787" s="779"/>
      <c r="F5787" s="778"/>
      <c r="G5787" s="777"/>
      <c r="H5787" s="776"/>
      <c r="I5787" s="776"/>
      <c r="J5787" s="776"/>
      <c r="K5787" s="776"/>
      <c r="L5787" s="776"/>
      <c r="M5787" s="776"/>
      <c r="N5787" s="776"/>
      <c r="O5787" s="776"/>
      <c r="P5787" s="776"/>
      <c r="Q5787" s="776"/>
      <c r="R5787" s="776"/>
      <c r="S5787" s="776"/>
      <c r="T5787" s="776"/>
      <c r="U5787" s="776"/>
      <c r="V5787" s="46"/>
      <c r="W5787" s="46"/>
      <c r="X5787" s="775"/>
      <c r="Y5787" s="775"/>
      <c r="Z5787" s="775"/>
      <c r="AA5787" s="775"/>
      <c r="AB5787" s="775"/>
    </row>
    <row r="5788" spans="1:28" s="43" customFormat="1" x14ac:dyDescent="0.2">
      <c r="A5788" s="776"/>
      <c r="B5788" s="780"/>
      <c r="D5788" s="779"/>
      <c r="E5788" s="779"/>
      <c r="F5788" s="778"/>
      <c r="G5788" s="777"/>
      <c r="H5788" s="776"/>
      <c r="I5788" s="776"/>
      <c r="J5788" s="776"/>
      <c r="K5788" s="776"/>
      <c r="L5788" s="776"/>
      <c r="M5788" s="776"/>
      <c r="N5788" s="776"/>
      <c r="O5788" s="776"/>
      <c r="P5788" s="776"/>
      <c r="Q5788" s="776"/>
      <c r="R5788" s="776"/>
      <c r="S5788" s="776"/>
      <c r="T5788" s="776"/>
      <c r="U5788" s="776"/>
      <c r="V5788" s="46"/>
      <c r="W5788" s="46"/>
      <c r="X5788" s="775"/>
      <c r="Y5788" s="775"/>
      <c r="Z5788" s="775"/>
      <c r="AA5788" s="775"/>
      <c r="AB5788" s="775"/>
    </row>
    <row r="5789" spans="1:28" s="43" customFormat="1" x14ac:dyDescent="0.2">
      <c r="A5789" s="776"/>
      <c r="B5789" s="780"/>
      <c r="D5789" s="779"/>
      <c r="E5789" s="779"/>
      <c r="F5789" s="778"/>
      <c r="G5789" s="777"/>
      <c r="H5789" s="776"/>
      <c r="I5789" s="776"/>
      <c r="J5789" s="776"/>
      <c r="K5789" s="776"/>
      <c r="L5789" s="776"/>
      <c r="M5789" s="776"/>
      <c r="N5789" s="776"/>
      <c r="O5789" s="776"/>
      <c r="P5789" s="776"/>
      <c r="Q5789" s="776"/>
      <c r="R5789" s="776"/>
      <c r="S5789" s="776"/>
      <c r="T5789" s="776"/>
      <c r="U5789" s="776"/>
      <c r="V5789" s="46"/>
      <c r="W5789" s="46"/>
      <c r="X5789" s="775"/>
      <c r="Y5789" s="775"/>
      <c r="Z5789" s="775"/>
      <c r="AA5789" s="775"/>
      <c r="AB5789" s="775"/>
    </row>
    <row r="5790" spans="1:28" s="43" customFormat="1" x14ac:dyDescent="0.2">
      <c r="A5790" s="776"/>
      <c r="B5790" s="780"/>
      <c r="D5790" s="779"/>
      <c r="E5790" s="779"/>
      <c r="F5790" s="778"/>
      <c r="G5790" s="777"/>
      <c r="H5790" s="776"/>
      <c r="I5790" s="776"/>
      <c r="J5790" s="776"/>
      <c r="K5790" s="776"/>
      <c r="L5790" s="776"/>
      <c r="M5790" s="776"/>
      <c r="N5790" s="776"/>
      <c r="O5790" s="776"/>
      <c r="P5790" s="776"/>
      <c r="Q5790" s="776"/>
      <c r="R5790" s="776"/>
      <c r="S5790" s="776"/>
      <c r="T5790" s="776"/>
      <c r="U5790" s="776"/>
      <c r="V5790" s="46"/>
      <c r="W5790" s="46"/>
      <c r="X5790" s="775"/>
      <c r="Y5790" s="775"/>
      <c r="Z5790" s="775"/>
      <c r="AA5790" s="775"/>
      <c r="AB5790" s="775"/>
    </row>
    <row r="5791" spans="1:28" s="43" customFormat="1" x14ac:dyDescent="0.2">
      <c r="A5791" s="776"/>
      <c r="B5791" s="780"/>
      <c r="D5791" s="779"/>
      <c r="E5791" s="779"/>
      <c r="F5791" s="778"/>
      <c r="G5791" s="777"/>
      <c r="H5791" s="776"/>
      <c r="I5791" s="776"/>
      <c r="J5791" s="776"/>
      <c r="K5791" s="776"/>
      <c r="L5791" s="776"/>
      <c r="M5791" s="776"/>
      <c r="N5791" s="776"/>
      <c r="O5791" s="776"/>
      <c r="P5791" s="776"/>
      <c r="Q5791" s="776"/>
      <c r="R5791" s="776"/>
      <c r="S5791" s="776"/>
      <c r="T5791" s="776"/>
      <c r="U5791" s="776"/>
      <c r="V5791" s="46"/>
      <c r="W5791" s="46"/>
      <c r="X5791" s="775"/>
      <c r="Y5791" s="775"/>
      <c r="Z5791" s="775"/>
      <c r="AA5791" s="775"/>
      <c r="AB5791" s="775"/>
    </row>
    <row r="5792" spans="1:28" s="43" customFormat="1" x14ac:dyDescent="0.2">
      <c r="A5792" s="776"/>
      <c r="B5792" s="780"/>
      <c r="D5792" s="779"/>
      <c r="E5792" s="779"/>
      <c r="F5792" s="778"/>
      <c r="G5792" s="777"/>
      <c r="H5792" s="776"/>
      <c r="I5792" s="776"/>
      <c r="J5792" s="776"/>
      <c r="K5792" s="776"/>
      <c r="L5792" s="776"/>
      <c r="M5792" s="776"/>
      <c r="N5792" s="776"/>
      <c r="O5792" s="776"/>
      <c r="P5792" s="776"/>
      <c r="Q5792" s="776"/>
      <c r="R5792" s="776"/>
      <c r="S5792" s="776"/>
      <c r="T5792" s="776"/>
      <c r="U5792" s="776"/>
      <c r="V5792" s="46"/>
      <c r="W5792" s="46"/>
      <c r="X5792" s="775"/>
      <c r="Y5792" s="775"/>
      <c r="Z5792" s="775"/>
      <c r="AA5792" s="775"/>
      <c r="AB5792" s="775"/>
    </row>
    <row r="5793" spans="1:28" s="43" customFormat="1" x14ac:dyDescent="0.2">
      <c r="A5793" s="776"/>
      <c r="B5793" s="780"/>
      <c r="D5793" s="779"/>
      <c r="E5793" s="779"/>
      <c r="F5793" s="778"/>
      <c r="G5793" s="777"/>
      <c r="H5793" s="776"/>
      <c r="I5793" s="776"/>
      <c r="J5793" s="776"/>
      <c r="K5793" s="776"/>
      <c r="L5793" s="776"/>
      <c r="M5793" s="776"/>
      <c r="N5793" s="776"/>
      <c r="O5793" s="776"/>
      <c r="P5793" s="776"/>
      <c r="Q5793" s="776"/>
      <c r="R5793" s="776"/>
      <c r="S5793" s="776"/>
      <c r="T5793" s="776"/>
      <c r="U5793" s="776"/>
      <c r="V5793" s="46"/>
      <c r="W5793" s="46"/>
      <c r="X5793" s="775"/>
      <c r="Y5793" s="775"/>
      <c r="Z5793" s="775"/>
      <c r="AA5793" s="775"/>
      <c r="AB5793" s="775"/>
    </row>
    <row r="5794" spans="1:28" s="43" customFormat="1" x14ac:dyDescent="0.2">
      <c r="A5794" s="776"/>
      <c r="B5794" s="780"/>
      <c r="D5794" s="779"/>
      <c r="E5794" s="779"/>
      <c r="F5794" s="778"/>
      <c r="G5794" s="777"/>
      <c r="H5794" s="776"/>
      <c r="I5794" s="776"/>
      <c r="J5794" s="776"/>
      <c r="K5794" s="776"/>
      <c r="L5794" s="776"/>
      <c r="M5794" s="776"/>
      <c r="N5794" s="776"/>
      <c r="O5794" s="776"/>
      <c r="P5794" s="776"/>
      <c r="Q5794" s="776"/>
      <c r="R5794" s="776"/>
      <c r="S5794" s="776"/>
      <c r="T5794" s="776"/>
      <c r="U5794" s="776"/>
      <c r="V5794" s="46"/>
      <c r="W5794" s="46"/>
      <c r="X5794" s="775"/>
      <c r="Y5794" s="775"/>
      <c r="Z5794" s="775"/>
      <c r="AA5794" s="775"/>
      <c r="AB5794" s="775"/>
    </row>
    <row r="5795" spans="1:28" s="43" customFormat="1" x14ac:dyDescent="0.2">
      <c r="A5795" s="776"/>
      <c r="B5795" s="780"/>
      <c r="D5795" s="779"/>
      <c r="E5795" s="779"/>
      <c r="F5795" s="778"/>
      <c r="G5795" s="777"/>
      <c r="H5795" s="776"/>
      <c r="I5795" s="776"/>
      <c r="J5795" s="776"/>
      <c r="K5795" s="776"/>
      <c r="L5795" s="776"/>
      <c r="M5795" s="776"/>
      <c r="N5795" s="776"/>
      <c r="O5795" s="776"/>
      <c r="P5795" s="776"/>
      <c r="Q5795" s="776"/>
      <c r="R5795" s="776"/>
      <c r="S5795" s="776"/>
      <c r="T5795" s="776"/>
      <c r="U5795" s="776"/>
      <c r="V5795" s="46"/>
      <c r="W5795" s="46"/>
      <c r="X5795" s="775"/>
      <c r="Y5795" s="775"/>
      <c r="Z5795" s="775"/>
      <c r="AA5795" s="775"/>
      <c r="AB5795" s="775"/>
    </row>
    <row r="5796" spans="1:28" s="43" customFormat="1" x14ac:dyDescent="0.2">
      <c r="A5796" s="776"/>
      <c r="B5796" s="780"/>
      <c r="D5796" s="779"/>
      <c r="E5796" s="779"/>
      <c r="F5796" s="778"/>
      <c r="G5796" s="777"/>
      <c r="H5796" s="776"/>
      <c r="I5796" s="776"/>
      <c r="J5796" s="776"/>
      <c r="K5796" s="776"/>
      <c r="L5796" s="776"/>
      <c r="M5796" s="776"/>
      <c r="N5796" s="776"/>
      <c r="O5796" s="776"/>
      <c r="P5796" s="776"/>
      <c r="Q5796" s="776"/>
      <c r="R5796" s="776"/>
      <c r="S5796" s="776"/>
      <c r="T5796" s="776"/>
      <c r="U5796" s="776"/>
      <c r="V5796" s="46"/>
      <c r="W5796" s="46"/>
      <c r="X5796" s="775"/>
      <c r="Y5796" s="775"/>
      <c r="Z5796" s="775"/>
      <c r="AA5796" s="775"/>
      <c r="AB5796" s="775"/>
    </row>
    <row r="5797" spans="1:28" s="43" customFormat="1" x14ac:dyDescent="0.2">
      <c r="A5797" s="776"/>
      <c r="B5797" s="780"/>
      <c r="D5797" s="779"/>
      <c r="E5797" s="779"/>
      <c r="F5797" s="778"/>
      <c r="G5797" s="777"/>
      <c r="H5797" s="776"/>
      <c r="I5797" s="776"/>
      <c r="J5797" s="776"/>
      <c r="K5797" s="776"/>
      <c r="L5797" s="776"/>
      <c r="M5797" s="776"/>
      <c r="N5797" s="776"/>
      <c r="O5797" s="776"/>
      <c r="P5797" s="776"/>
      <c r="Q5797" s="776"/>
      <c r="R5797" s="776"/>
      <c r="S5797" s="776"/>
      <c r="T5797" s="776"/>
      <c r="U5797" s="776"/>
      <c r="V5797" s="46"/>
      <c r="W5797" s="46"/>
      <c r="X5797" s="775"/>
      <c r="Y5797" s="775"/>
      <c r="Z5797" s="775"/>
      <c r="AA5797" s="775"/>
      <c r="AB5797" s="775"/>
    </row>
    <row r="5798" spans="1:28" s="43" customFormat="1" x14ac:dyDescent="0.2">
      <c r="A5798" s="776"/>
      <c r="B5798" s="780"/>
      <c r="D5798" s="779"/>
      <c r="E5798" s="779"/>
      <c r="F5798" s="778"/>
      <c r="G5798" s="777"/>
      <c r="H5798" s="776"/>
      <c r="I5798" s="776"/>
      <c r="J5798" s="776"/>
      <c r="K5798" s="776"/>
      <c r="L5798" s="776"/>
      <c r="M5798" s="776"/>
      <c r="N5798" s="776"/>
      <c r="O5798" s="776"/>
      <c r="P5798" s="776"/>
      <c r="Q5798" s="776"/>
      <c r="R5798" s="776"/>
      <c r="S5798" s="776"/>
      <c r="T5798" s="776"/>
      <c r="U5798" s="776"/>
      <c r="V5798" s="46"/>
      <c r="W5798" s="46"/>
      <c r="X5798" s="775"/>
      <c r="Y5798" s="775"/>
      <c r="Z5798" s="775"/>
      <c r="AA5798" s="775"/>
      <c r="AB5798" s="775"/>
    </row>
    <row r="5799" spans="1:28" s="43" customFormat="1" x14ac:dyDescent="0.2">
      <c r="A5799" s="776"/>
      <c r="B5799" s="780"/>
      <c r="D5799" s="779"/>
      <c r="E5799" s="779"/>
      <c r="F5799" s="778"/>
      <c r="G5799" s="777"/>
      <c r="H5799" s="776"/>
      <c r="I5799" s="776"/>
      <c r="J5799" s="776"/>
      <c r="K5799" s="776"/>
      <c r="L5799" s="776"/>
      <c r="M5799" s="776"/>
      <c r="N5799" s="776"/>
      <c r="O5799" s="776"/>
      <c r="P5799" s="776"/>
      <c r="Q5799" s="776"/>
      <c r="R5799" s="776"/>
      <c r="S5799" s="776"/>
      <c r="T5799" s="776"/>
      <c r="U5799" s="776"/>
      <c r="V5799" s="46"/>
      <c r="W5799" s="46"/>
      <c r="X5799" s="775"/>
      <c r="Y5799" s="775"/>
      <c r="Z5799" s="775"/>
      <c r="AA5799" s="775"/>
      <c r="AB5799" s="775"/>
    </row>
    <row r="5800" spans="1:28" s="43" customFormat="1" x14ac:dyDescent="0.2">
      <c r="A5800" s="776"/>
      <c r="B5800" s="780"/>
      <c r="D5800" s="779"/>
      <c r="E5800" s="779"/>
      <c r="F5800" s="778"/>
      <c r="G5800" s="777"/>
      <c r="H5800" s="776"/>
      <c r="I5800" s="776"/>
      <c r="J5800" s="776"/>
      <c r="K5800" s="776"/>
      <c r="L5800" s="776"/>
      <c r="M5800" s="776"/>
      <c r="N5800" s="776"/>
      <c r="O5800" s="776"/>
      <c r="P5800" s="776"/>
      <c r="Q5800" s="776"/>
      <c r="R5800" s="776"/>
      <c r="S5800" s="776"/>
      <c r="T5800" s="776"/>
      <c r="U5800" s="776"/>
      <c r="V5800" s="46"/>
      <c r="W5800" s="46"/>
      <c r="X5800" s="775"/>
      <c r="Y5800" s="775"/>
      <c r="Z5800" s="775"/>
      <c r="AA5800" s="775"/>
      <c r="AB5800" s="775"/>
    </row>
    <row r="5801" spans="1:28" s="43" customFormat="1" x14ac:dyDescent="0.2">
      <c r="A5801" s="776"/>
      <c r="B5801" s="780"/>
      <c r="D5801" s="779"/>
      <c r="E5801" s="779"/>
      <c r="F5801" s="778"/>
      <c r="G5801" s="777"/>
      <c r="H5801" s="776"/>
      <c r="I5801" s="776"/>
      <c r="J5801" s="776"/>
      <c r="K5801" s="776"/>
      <c r="L5801" s="776"/>
      <c r="M5801" s="776"/>
      <c r="N5801" s="776"/>
      <c r="O5801" s="776"/>
      <c r="P5801" s="776"/>
      <c r="Q5801" s="776"/>
      <c r="R5801" s="776"/>
      <c r="S5801" s="776"/>
      <c r="T5801" s="776"/>
      <c r="U5801" s="776"/>
      <c r="V5801" s="46"/>
      <c r="W5801" s="46"/>
      <c r="X5801" s="775"/>
      <c r="Y5801" s="775"/>
      <c r="Z5801" s="775"/>
      <c r="AA5801" s="775"/>
      <c r="AB5801" s="775"/>
    </row>
    <row r="5802" spans="1:28" s="43" customFormat="1" x14ac:dyDescent="0.2">
      <c r="A5802" s="776"/>
      <c r="B5802" s="780"/>
      <c r="D5802" s="779"/>
      <c r="E5802" s="779"/>
      <c r="F5802" s="778"/>
      <c r="G5802" s="777"/>
      <c r="H5802" s="776"/>
      <c r="I5802" s="776"/>
      <c r="J5802" s="776"/>
      <c r="K5802" s="776"/>
      <c r="L5802" s="776"/>
      <c r="M5802" s="776"/>
      <c r="N5802" s="776"/>
      <c r="O5802" s="776"/>
      <c r="P5802" s="776"/>
      <c r="Q5802" s="776"/>
      <c r="R5802" s="776"/>
      <c r="S5802" s="776"/>
      <c r="T5802" s="776"/>
      <c r="U5802" s="776"/>
      <c r="V5802" s="46"/>
      <c r="W5802" s="46"/>
      <c r="X5802" s="775"/>
      <c r="Y5802" s="775"/>
      <c r="Z5802" s="775"/>
      <c r="AA5802" s="775"/>
      <c r="AB5802" s="775"/>
    </row>
    <row r="5803" spans="1:28" s="43" customFormat="1" x14ac:dyDescent="0.2">
      <c r="A5803" s="776"/>
      <c r="B5803" s="780"/>
      <c r="D5803" s="779"/>
      <c r="E5803" s="779"/>
      <c r="F5803" s="778"/>
      <c r="G5803" s="777"/>
      <c r="H5803" s="776"/>
      <c r="I5803" s="776"/>
      <c r="J5803" s="776"/>
      <c r="K5803" s="776"/>
      <c r="L5803" s="776"/>
      <c r="M5803" s="776"/>
      <c r="N5803" s="776"/>
      <c r="O5803" s="776"/>
      <c r="P5803" s="776"/>
      <c r="Q5803" s="776"/>
      <c r="R5803" s="776"/>
      <c r="S5803" s="776"/>
      <c r="T5803" s="776"/>
      <c r="U5803" s="776"/>
      <c r="V5803" s="46"/>
      <c r="W5803" s="46"/>
      <c r="X5803" s="775"/>
      <c r="Y5803" s="775"/>
      <c r="Z5803" s="775"/>
      <c r="AA5803" s="775"/>
      <c r="AB5803" s="775"/>
    </row>
    <row r="5804" spans="1:28" s="43" customFormat="1" x14ac:dyDescent="0.2">
      <c r="A5804" s="776"/>
      <c r="B5804" s="780"/>
      <c r="D5804" s="779"/>
      <c r="E5804" s="779"/>
      <c r="F5804" s="778"/>
      <c r="G5804" s="777"/>
      <c r="H5804" s="776"/>
      <c r="I5804" s="776"/>
      <c r="J5804" s="776"/>
      <c r="K5804" s="776"/>
      <c r="L5804" s="776"/>
      <c r="M5804" s="776"/>
      <c r="N5804" s="776"/>
      <c r="O5804" s="776"/>
      <c r="P5804" s="776"/>
      <c r="Q5804" s="776"/>
      <c r="R5804" s="776"/>
      <c r="S5804" s="776"/>
      <c r="T5804" s="776"/>
      <c r="U5804" s="776"/>
      <c r="V5804" s="46"/>
      <c r="W5804" s="46"/>
      <c r="X5804" s="775"/>
      <c r="Y5804" s="775"/>
      <c r="Z5804" s="775"/>
      <c r="AA5804" s="775"/>
      <c r="AB5804" s="775"/>
    </row>
    <row r="5805" spans="1:28" s="43" customFormat="1" x14ac:dyDescent="0.2">
      <c r="A5805" s="776"/>
      <c r="B5805" s="780"/>
      <c r="D5805" s="779"/>
      <c r="E5805" s="779"/>
      <c r="F5805" s="778"/>
      <c r="G5805" s="777"/>
      <c r="H5805" s="776"/>
      <c r="I5805" s="776"/>
      <c r="J5805" s="776"/>
      <c r="K5805" s="776"/>
      <c r="L5805" s="776"/>
      <c r="M5805" s="776"/>
      <c r="N5805" s="776"/>
      <c r="O5805" s="776"/>
      <c r="P5805" s="776"/>
      <c r="Q5805" s="776"/>
      <c r="R5805" s="776"/>
      <c r="S5805" s="776"/>
      <c r="T5805" s="776"/>
      <c r="U5805" s="776"/>
      <c r="V5805" s="46"/>
      <c r="W5805" s="46"/>
      <c r="X5805" s="775"/>
      <c r="Y5805" s="775"/>
      <c r="Z5805" s="775"/>
      <c r="AA5805" s="775"/>
      <c r="AB5805" s="775"/>
    </row>
    <row r="5806" spans="1:28" s="43" customFormat="1" x14ac:dyDescent="0.2">
      <c r="A5806" s="776"/>
      <c r="B5806" s="780"/>
      <c r="D5806" s="779"/>
      <c r="E5806" s="779"/>
      <c r="F5806" s="778"/>
      <c r="G5806" s="777"/>
      <c r="H5806" s="776"/>
      <c r="I5806" s="776"/>
      <c r="J5806" s="776"/>
      <c r="K5806" s="776"/>
      <c r="L5806" s="776"/>
      <c r="M5806" s="776"/>
      <c r="N5806" s="776"/>
      <c r="O5806" s="776"/>
      <c r="P5806" s="776"/>
      <c r="Q5806" s="776"/>
      <c r="R5806" s="776"/>
      <c r="S5806" s="776"/>
      <c r="T5806" s="776"/>
      <c r="U5806" s="776"/>
      <c r="V5806" s="46"/>
      <c r="W5806" s="46"/>
      <c r="X5806" s="775"/>
      <c r="Y5806" s="775"/>
      <c r="Z5806" s="775"/>
      <c r="AA5806" s="775"/>
      <c r="AB5806" s="775"/>
    </row>
    <row r="5807" spans="1:28" s="43" customFormat="1" x14ac:dyDescent="0.2">
      <c r="A5807" s="776"/>
      <c r="B5807" s="780"/>
      <c r="D5807" s="779"/>
      <c r="E5807" s="779"/>
      <c r="F5807" s="778"/>
      <c r="G5807" s="777"/>
      <c r="H5807" s="776"/>
      <c r="I5807" s="776"/>
      <c r="J5807" s="776"/>
      <c r="K5807" s="776"/>
      <c r="L5807" s="776"/>
      <c r="M5807" s="776"/>
      <c r="N5807" s="776"/>
      <c r="O5807" s="776"/>
      <c r="P5807" s="776"/>
      <c r="Q5807" s="776"/>
      <c r="R5807" s="776"/>
      <c r="S5807" s="776"/>
      <c r="T5807" s="776"/>
      <c r="U5807" s="776"/>
      <c r="V5807" s="46"/>
      <c r="W5807" s="46"/>
      <c r="X5807" s="775"/>
      <c r="Y5807" s="775"/>
      <c r="Z5807" s="775"/>
      <c r="AA5807" s="775"/>
      <c r="AB5807" s="775"/>
    </row>
    <row r="5808" spans="1:28" s="43" customFormat="1" x14ac:dyDescent="0.2">
      <c r="A5808" s="776"/>
      <c r="B5808" s="780"/>
      <c r="D5808" s="779"/>
      <c r="E5808" s="779"/>
      <c r="F5808" s="778"/>
      <c r="G5808" s="777"/>
      <c r="H5808" s="776"/>
      <c r="I5808" s="776"/>
      <c r="J5808" s="776"/>
      <c r="K5808" s="776"/>
      <c r="L5808" s="776"/>
      <c r="M5808" s="776"/>
      <c r="N5808" s="776"/>
      <c r="O5808" s="776"/>
      <c r="P5808" s="776"/>
      <c r="Q5808" s="776"/>
      <c r="R5808" s="776"/>
      <c r="S5808" s="776"/>
      <c r="T5808" s="776"/>
      <c r="U5808" s="776"/>
      <c r="V5808" s="46"/>
      <c r="W5808" s="46"/>
      <c r="X5808" s="775"/>
      <c r="Y5808" s="775"/>
      <c r="Z5808" s="775"/>
      <c r="AA5808" s="775"/>
      <c r="AB5808" s="775"/>
    </row>
    <row r="5809" spans="1:28" s="43" customFormat="1" x14ac:dyDescent="0.2">
      <c r="A5809" s="776"/>
      <c r="B5809" s="780"/>
      <c r="D5809" s="779"/>
      <c r="E5809" s="779"/>
      <c r="F5809" s="778"/>
      <c r="G5809" s="777"/>
      <c r="H5809" s="776"/>
      <c r="I5809" s="776"/>
      <c r="J5809" s="776"/>
      <c r="K5809" s="776"/>
      <c r="L5809" s="776"/>
      <c r="M5809" s="776"/>
      <c r="N5809" s="776"/>
      <c r="O5809" s="776"/>
      <c r="P5809" s="776"/>
      <c r="Q5809" s="776"/>
      <c r="R5809" s="776"/>
      <c r="S5809" s="776"/>
      <c r="T5809" s="776"/>
      <c r="U5809" s="776"/>
      <c r="V5809" s="46"/>
      <c r="W5809" s="46"/>
      <c r="X5809" s="775"/>
      <c r="Y5809" s="775"/>
      <c r="Z5809" s="775"/>
      <c r="AA5809" s="775"/>
      <c r="AB5809" s="775"/>
    </row>
    <row r="5810" spans="1:28" s="43" customFormat="1" x14ac:dyDescent="0.2">
      <c r="A5810" s="776"/>
      <c r="B5810" s="780"/>
      <c r="D5810" s="779"/>
      <c r="E5810" s="779"/>
      <c r="F5810" s="778"/>
      <c r="G5810" s="777"/>
      <c r="H5810" s="776"/>
      <c r="I5810" s="776"/>
      <c r="J5810" s="776"/>
      <c r="K5810" s="776"/>
      <c r="L5810" s="776"/>
      <c r="M5810" s="776"/>
      <c r="N5810" s="776"/>
      <c r="O5810" s="776"/>
      <c r="P5810" s="776"/>
      <c r="Q5810" s="776"/>
      <c r="R5810" s="776"/>
      <c r="S5810" s="776"/>
      <c r="T5810" s="776"/>
      <c r="U5810" s="776"/>
      <c r="V5810" s="46"/>
      <c r="W5810" s="46"/>
      <c r="X5810" s="775"/>
      <c r="Y5810" s="775"/>
      <c r="Z5810" s="775"/>
      <c r="AA5810" s="775"/>
      <c r="AB5810" s="775"/>
    </row>
    <row r="5811" spans="1:28" s="43" customFormat="1" x14ac:dyDescent="0.2">
      <c r="A5811" s="776"/>
      <c r="B5811" s="780"/>
      <c r="D5811" s="779"/>
      <c r="E5811" s="779"/>
      <c r="F5811" s="778"/>
      <c r="G5811" s="777"/>
      <c r="H5811" s="776"/>
      <c r="I5811" s="776"/>
      <c r="J5811" s="776"/>
      <c r="K5811" s="776"/>
      <c r="L5811" s="776"/>
      <c r="M5811" s="776"/>
      <c r="N5811" s="776"/>
      <c r="O5811" s="776"/>
      <c r="P5811" s="776"/>
      <c r="Q5811" s="776"/>
      <c r="R5811" s="776"/>
      <c r="S5811" s="776"/>
      <c r="T5811" s="776"/>
      <c r="U5811" s="776"/>
      <c r="V5811" s="46"/>
      <c r="W5811" s="46"/>
      <c r="X5811" s="775"/>
      <c r="Y5811" s="775"/>
      <c r="Z5811" s="775"/>
      <c r="AA5811" s="775"/>
      <c r="AB5811" s="775"/>
    </row>
    <row r="5812" spans="1:28" s="43" customFormat="1" x14ac:dyDescent="0.2">
      <c r="A5812" s="776"/>
      <c r="B5812" s="780"/>
      <c r="D5812" s="779"/>
      <c r="E5812" s="779"/>
      <c r="F5812" s="778"/>
      <c r="G5812" s="777"/>
      <c r="H5812" s="776"/>
      <c r="I5812" s="776"/>
      <c r="J5812" s="776"/>
      <c r="K5812" s="776"/>
      <c r="L5812" s="776"/>
      <c r="M5812" s="776"/>
      <c r="N5812" s="776"/>
      <c r="O5812" s="776"/>
      <c r="P5812" s="776"/>
      <c r="Q5812" s="776"/>
      <c r="R5812" s="776"/>
      <c r="S5812" s="776"/>
      <c r="T5812" s="776"/>
      <c r="U5812" s="776"/>
      <c r="V5812" s="46"/>
      <c r="W5812" s="46"/>
      <c r="X5812" s="775"/>
      <c r="Y5812" s="775"/>
      <c r="Z5812" s="775"/>
      <c r="AA5812" s="775"/>
      <c r="AB5812" s="775"/>
    </row>
    <row r="5813" spans="1:28" s="43" customFormat="1" x14ac:dyDescent="0.2">
      <c r="A5813" s="776"/>
      <c r="B5813" s="780"/>
      <c r="D5813" s="779"/>
      <c r="E5813" s="779"/>
      <c r="F5813" s="778"/>
      <c r="G5813" s="777"/>
      <c r="H5813" s="776"/>
      <c r="I5813" s="776"/>
      <c r="J5813" s="776"/>
      <c r="K5813" s="776"/>
      <c r="L5813" s="776"/>
      <c r="M5813" s="776"/>
      <c r="N5813" s="776"/>
      <c r="O5813" s="776"/>
      <c r="P5813" s="776"/>
      <c r="Q5813" s="776"/>
      <c r="R5813" s="776"/>
      <c r="S5813" s="776"/>
      <c r="T5813" s="776"/>
      <c r="U5813" s="776"/>
      <c r="V5813" s="46"/>
      <c r="W5813" s="46"/>
      <c r="X5813" s="775"/>
      <c r="Y5813" s="775"/>
      <c r="Z5813" s="775"/>
      <c r="AA5813" s="775"/>
      <c r="AB5813" s="775"/>
    </row>
    <row r="5814" spans="1:28" s="43" customFormat="1" x14ac:dyDescent="0.2">
      <c r="A5814" s="776"/>
      <c r="B5814" s="780"/>
      <c r="D5814" s="779"/>
      <c r="E5814" s="779"/>
      <c r="F5814" s="778"/>
      <c r="G5814" s="777"/>
      <c r="H5814" s="776"/>
      <c r="I5814" s="776"/>
      <c r="J5814" s="776"/>
      <c r="K5814" s="776"/>
      <c r="L5814" s="776"/>
      <c r="M5814" s="776"/>
      <c r="N5814" s="776"/>
      <c r="O5814" s="776"/>
      <c r="P5814" s="776"/>
      <c r="Q5814" s="776"/>
      <c r="R5814" s="776"/>
      <c r="S5814" s="776"/>
      <c r="T5814" s="776"/>
      <c r="U5814" s="776"/>
      <c r="V5814" s="46"/>
      <c r="W5814" s="46"/>
      <c r="X5814" s="775"/>
      <c r="Y5814" s="775"/>
      <c r="Z5814" s="775"/>
      <c r="AA5814" s="775"/>
      <c r="AB5814" s="775"/>
    </row>
    <row r="5815" spans="1:28" s="43" customFormat="1" x14ac:dyDescent="0.2">
      <c r="A5815" s="776"/>
      <c r="B5815" s="780"/>
      <c r="D5815" s="779"/>
      <c r="E5815" s="779"/>
      <c r="F5815" s="778"/>
      <c r="G5815" s="777"/>
      <c r="H5815" s="776"/>
      <c r="I5815" s="776"/>
      <c r="J5815" s="776"/>
      <c r="K5815" s="776"/>
      <c r="L5815" s="776"/>
      <c r="M5815" s="776"/>
      <c r="N5815" s="776"/>
      <c r="O5815" s="776"/>
      <c r="P5815" s="776"/>
      <c r="Q5815" s="776"/>
      <c r="R5815" s="776"/>
      <c r="S5815" s="776"/>
      <c r="T5815" s="776"/>
      <c r="U5815" s="776"/>
      <c r="V5815" s="46"/>
      <c r="W5815" s="46"/>
      <c r="X5815" s="775"/>
      <c r="Y5815" s="775"/>
      <c r="Z5815" s="775"/>
      <c r="AA5815" s="775"/>
      <c r="AB5815" s="775"/>
    </row>
    <row r="5816" spans="1:28" s="43" customFormat="1" x14ac:dyDescent="0.2">
      <c r="A5816" s="776"/>
      <c r="B5816" s="780"/>
      <c r="D5816" s="779"/>
      <c r="E5816" s="779"/>
      <c r="F5816" s="778"/>
      <c r="G5816" s="777"/>
      <c r="H5816" s="776"/>
      <c r="I5816" s="776"/>
      <c r="J5816" s="776"/>
      <c r="K5816" s="776"/>
      <c r="L5816" s="776"/>
      <c r="M5816" s="776"/>
      <c r="N5816" s="776"/>
      <c r="O5816" s="776"/>
      <c r="P5816" s="776"/>
      <c r="Q5816" s="776"/>
      <c r="R5816" s="776"/>
      <c r="S5816" s="776"/>
      <c r="T5816" s="776"/>
      <c r="U5816" s="776"/>
      <c r="V5816" s="46"/>
      <c r="W5816" s="46"/>
      <c r="X5816" s="775"/>
      <c r="Y5816" s="775"/>
      <c r="Z5816" s="775"/>
      <c r="AA5816" s="775"/>
      <c r="AB5816" s="775"/>
    </row>
    <row r="5817" spans="1:28" s="43" customFormat="1" x14ac:dyDescent="0.2">
      <c r="A5817" s="776"/>
      <c r="B5817" s="780"/>
      <c r="D5817" s="779"/>
      <c r="E5817" s="779"/>
      <c r="F5817" s="778"/>
      <c r="G5817" s="777"/>
      <c r="H5817" s="776"/>
      <c r="I5817" s="776"/>
      <c r="J5817" s="776"/>
      <c r="K5817" s="776"/>
      <c r="L5817" s="776"/>
      <c r="M5817" s="776"/>
      <c r="N5817" s="776"/>
      <c r="O5817" s="776"/>
      <c r="P5817" s="776"/>
      <c r="Q5817" s="776"/>
      <c r="R5817" s="776"/>
      <c r="S5817" s="776"/>
      <c r="T5817" s="776"/>
      <c r="U5817" s="776"/>
      <c r="V5817" s="46"/>
      <c r="W5817" s="46"/>
      <c r="X5817" s="775"/>
      <c r="Y5817" s="775"/>
      <c r="Z5817" s="775"/>
      <c r="AA5817" s="775"/>
      <c r="AB5817" s="775"/>
    </row>
    <row r="5818" spans="1:28" s="43" customFormat="1" x14ac:dyDescent="0.2">
      <c r="A5818" s="776"/>
      <c r="B5818" s="780"/>
      <c r="D5818" s="779"/>
      <c r="E5818" s="779"/>
      <c r="F5818" s="778"/>
      <c r="G5818" s="777"/>
      <c r="H5818" s="776"/>
      <c r="I5818" s="776"/>
      <c r="J5818" s="776"/>
      <c r="K5818" s="776"/>
      <c r="L5818" s="776"/>
      <c r="M5818" s="776"/>
      <c r="N5818" s="776"/>
      <c r="O5818" s="776"/>
      <c r="P5818" s="776"/>
      <c r="Q5818" s="776"/>
      <c r="R5818" s="776"/>
      <c r="S5818" s="776"/>
      <c r="T5818" s="776"/>
      <c r="U5818" s="776"/>
      <c r="V5818" s="46"/>
      <c r="W5818" s="46"/>
      <c r="X5818" s="775"/>
      <c r="Y5818" s="775"/>
      <c r="Z5818" s="775"/>
      <c r="AA5818" s="775"/>
      <c r="AB5818" s="775"/>
    </row>
    <row r="5819" spans="1:28" s="43" customFormat="1" x14ac:dyDescent="0.2">
      <c r="A5819" s="776"/>
      <c r="B5819" s="780"/>
      <c r="D5819" s="779"/>
      <c r="E5819" s="779"/>
      <c r="F5819" s="778"/>
      <c r="G5819" s="777"/>
      <c r="H5819" s="776"/>
      <c r="I5819" s="776"/>
      <c r="J5819" s="776"/>
      <c r="K5819" s="776"/>
      <c r="L5819" s="776"/>
      <c r="M5819" s="776"/>
      <c r="N5819" s="776"/>
      <c r="O5819" s="776"/>
      <c r="P5819" s="776"/>
      <c r="Q5819" s="776"/>
      <c r="R5819" s="776"/>
      <c r="S5819" s="776"/>
      <c r="T5819" s="776"/>
      <c r="U5819" s="776"/>
      <c r="V5819" s="46"/>
      <c r="W5819" s="46"/>
      <c r="X5819" s="775"/>
      <c r="Y5819" s="775"/>
      <c r="Z5819" s="775"/>
      <c r="AA5819" s="775"/>
      <c r="AB5819" s="775"/>
    </row>
    <row r="5820" spans="1:28" s="43" customFormat="1" x14ac:dyDescent="0.2">
      <c r="A5820" s="776"/>
      <c r="B5820" s="780"/>
      <c r="D5820" s="779"/>
      <c r="E5820" s="779"/>
      <c r="F5820" s="778"/>
      <c r="G5820" s="777"/>
      <c r="H5820" s="776"/>
      <c r="I5820" s="776"/>
      <c r="J5820" s="776"/>
      <c r="K5820" s="776"/>
      <c r="L5820" s="776"/>
      <c r="M5820" s="776"/>
      <c r="N5820" s="776"/>
      <c r="O5820" s="776"/>
      <c r="P5820" s="776"/>
      <c r="Q5820" s="776"/>
      <c r="R5820" s="776"/>
      <c r="S5820" s="776"/>
      <c r="T5820" s="776"/>
      <c r="U5820" s="776"/>
      <c r="V5820" s="46"/>
      <c r="W5820" s="46"/>
      <c r="X5820" s="775"/>
      <c r="Y5820" s="775"/>
      <c r="Z5820" s="775"/>
      <c r="AA5820" s="775"/>
      <c r="AB5820" s="775"/>
    </row>
    <row r="5821" spans="1:28" s="43" customFormat="1" x14ac:dyDescent="0.2">
      <c r="A5821" s="776"/>
      <c r="B5821" s="780"/>
      <c r="D5821" s="779"/>
      <c r="E5821" s="779"/>
      <c r="F5821" s="778"/>
      <c r="G5821" s="777"/>
      <c r="H5821" s="776"/>
      <c r="I5821" s="776"/>
      <c r="J5821" s="776"/>
      <c r="K5821" s="776"/>
      <c r="L5821" s="776"/>
      <c r="M5821" s="776"/>
      <c r="N5821" s="776"/>
      <c r="O5821" s="776"/>
      <c r="P5821" s="776"/>
      <c r="Q5821" s="776"/>
      <c r="R5821" s="776"/>
      <c r="S5821" s="776"/>
      <c r="T5821" s="776"/>
      <c r="U5821" s="776"/>
      <c r="V5821" s="46"/>
      <c r="W5821" s="46"/>
      <c r="X5821" s="775"/>
      <c r="Y5821" s="775"/>
      <c r="Z5821" s="775"/>
      <c r="AA5821" s="775"/>
      <c r="AB5821" s="775"/>
    </row>
    <row r="5822" spans="1:28" s="43" customFormat="1" x14ac:dyDescent="0.2">
      <c r="A5822" s="776"/>
      <c r="B5822" s="780"/>
      <c r="D5822" s="779"/>
      <c r="E5822" s="779"/>
      <c r="F5822" s="778"/>
      <c r="G5822" s="777"/>
      <c r="H5822" s="776"/>
      <c r="I5822" s="776"/>
      <c r="J5822" s="776"/>
      <c r="K5822" s="776"/>
      <c r="L5822" s="776"/>
      <c r="M5822" s="776"/>
      <c r="N5822" s="776"/>
      <c r="O5822" s="776"/>
      <c r="P5822" s="776"/>
      <c r="Q5822" s="776"/>
      <c r="R5822" s="776"/>
      <c r="S5822" s="776"/>
      <c r="T5822" s="776"/>
      <c r="U5822" s="776"/>
      <c r="V5822" s="46"/>
      <c r="W5822" s="46"/>
      <c r="X5822" s="775"/>
      <c r="Y5822" s="775"/>
      <c r="Z5822" s="775"/>
      <c r="AA5822" s="775"/>
      <c r="AB5822" s="775"/>
    </row>
    <row r="5823" spans="1:28" s="43" customFormat="1" x14ac:dyDescent="0.2">
      <c r="A5823" s="776"/>
      <c r="B5823" s="780"/>
      <c r="D5823" s="779"/>
      <c r="E5823" s="779"/>
      <c r="F5823" s="778"/>
      <c r="G5823" s="777"/>
      <c r="H5823" s="776"/>
      <c r="I5823" s="776"/>
      <c r="J5823" s="776"/>
      <c r="K5823" s="776"/>
      <c r="L5823" s="776"/>
      <c r="M5823" s="776"/>
      <c r="N5823" s="776"/>
      <c r="O5823" s="776"/>
      <c r="P5823" s="776"/>
      <c r="Q5823" s="776"/>
      <c r="R5823" s="776"/>
      <c r="S5823" s="776"/>
      <c r="T5823" s="776"/>
      <c r="U5823" s="776"/>
      <c r="V5823" s="46"/>
      <c r="W5823" s="46"/>
      <c r="X5823" s="775"/>
      <c r="Y5823" s="775"/>
      <c r="Z5823" s="775"/>
      <c r="AA5823" s="775"/>
      <c r="AB5823" s="775"/>
    </row>
    <row r="5824" spans="1:28" s="43" customFormat="1" x14ac:dyDescent="0.2">
      <c r="A5824" s="776"/>
      <c r="B5824" s="780"/>
      <c r="D5824" s="779"/>
      <c r="E5824" s="779"/>
      <c r="F5824" s="778"/>
      <c r="G5824" s="777"/>
      <c r="H5824" s="776"/>
      <c r="I5824" s="776"/>
      <c r="J5824" s="776"/>
      <c r="K5824" s="776"/>
      <c r="L5824" s="776"/>
      <c r="M5824" s="776"/>
      <c r="N5824" s="776"/>
      <c r="O5824" s="776"/>
      <c r="P5824" s="776"/>
      <c r="Q5824" s="776"/>
      <c r="R5824" s="776"/>
      <c r="S5824" s="776"/>
      <c r="T5824" s="776"/>
      <c r="U5824" s="776"/>
      <c r="V5824" s="46"/>
      <c r="W5824" s="46"/>
      <c r="X5824" s="775"/>
      <c r="Y5824" s="775"/>
      <c r="Z5824" s="775"/>
      <c r="AA5824" s="775"/>
      <c r="AB5824" s="775"/>
    </row>
    <row r="5825" spans="1:28" s="43" customFormat="1" x14ac:dyDescent="0.2">
      <c r="A5825" s="776"/>
      <c r="B5825" s="780"/>
      <c r="D5825" s="779"/>
      <c r="E5825" s="779"/>
      <c r="F5825" s="778"/>
      <c r="G5825" s="777"/>
      <c r="H5825" s="776"/>
      <c r="I5825" s="776"/>
      <c r="J5825" s="776"/>
      <c r="K5825" s="776"/>
      <c r="L5825" s="776"/>
      <c r="M5825" s="776"/>
      <c r="N5825" s="776"/>
      <c r="O5825" s="776"/>
      <c r="P5825" s="776"/>
      <c r="Q5825" s="776"/>
      <c r="R5825" s="776"/>
      <c r="S5825" s="776"/>
      <c r="T5825" s="776"/>
      <c r="U5825" s="776"/>
      <c r="V5825" s="46"/>
      <c r="W5825" s="46"/>
      <c r="X5825" s="775"/>
      <c r="Y5825" s="775"/>
      <c r="Z5825" s="775"/>
      <c r="AA5825" s="775"/>
      <c r="AB5825" s="775"/>
    </row>
    <row r="5826" spans="1:28" s="43" customFormat="1" x14ac:dyDescent="0.2">
      <c r="A5826" s="776"/>
      <c r="B5826" s="780"/>
      <c r="D5826" s="779"/>
      <c r="E5826" s="779"/>
      <c r="F5826" s="778"/>
      <c r="G5826" s="777"/>
      <c r="H5826" s="776"/>
      <c r="I5826" s="776"/>
      <c r="J5826" s="776"/>
      <c r="K5826" s="776"/>
      <c r="L5826" s="776"/>
      <c r="M5826" s="776"/>
      <c r="N5826" s="776"/>
      <c r="O5826" s="776"/>
      <c r="P5826" s="776"/>
      <c r="Q5826" s="776"/>
      <c r="R5826" s="776"/>
      <c r="S5826" s="776"/>
      <c r="T5826" s="776"/>
      <c r="U5826" s="776"/>
      <c r="V5826" s="46"/>
      <c r="W5826" s="46"/>
      <c r="X5826" s="775"/>
      <c r="Y5826" s="775"/>
      <c r="Z5826" s="775"/>
      <c r="AA5826" s="775"/>
      <c r="AB5826" s="775"/>
    </row>
    <row r="5827" spans="1:28" s="43" customFormat="1" x14ac:dyDescent="0.2">
      <c r="A5827" s="776"/>
      <c r="B5827" s="780"/>
      <c r="D5827" s="779"/>
      <c r="E5827" s="779"/>
      <c r="F5827" s="778"/>
      <c r="G5827" s="777"/>
      <c r="H5827" s="776"/>
      <c r="I5827" s="776"/>
      <c r="J5827" s="776"/>
      <c r="K5827" s="776"/>
      <c r="L5827" s="776"/>
      <c r="M5827" s="776"/>
      <c r="N5827" s="776"/>
      <c r="O5827" s="776"/>
      <c r="P5827" s="776"/>
      <c r="Q5827" s="776"/>
      <c r="R5827" s="776"/>
      <c r="S5827" s="776"/>
      <c r="T5827" s="776"/>
      <c r="U5827" s="776"/>
      <c r="V5827" s="46"/>
      <c r="W5827" s="46"/>
      <c r="X5827" s="775"/>
      <c r="Y5827" s="775"/>
      <c r="Z5827" s="775"/>
      <c r="AA5827" s="775"/>
      <c r="AB5827" s="775"/>
    </row>
    <row r="5828" spans="1:28" s="43" customFormat="1" x14ac:dyDescent="0.2">
      <c r="A5828" s="776"/>
      <c r="B5828" s="780"/>
      <c r="D5828" s="779"/>
      <c r="E5828" s="779"/>
      <c r="F5828" s="778"/>
      <c r="G5828" s="777"/>
      <c r="H5828" s="776"/>
      <c r="I5828" s="776"/>
      <c r="J5828" s="776"/>
      <c r="K5828" s="776"/>
      <c r="L5828" s="776"/>
      <c r="M5828" s="776"/>
      <c r="N5828" s="776"/>
      <c r="O5828" s="776"/>
      <c r="P5828" s="776"/>
      <c r="Q5828" s="776"/>
      <c r="R5828" s="776"/>
      <c r="S5828" s="776"/>
      <c r="T5828" s="776"/>
      <c r="U5828" s="776"/>
      <c r="V5828" s="46"/>
      <c r="W5828" s="46"/>
      <c r="X5828" s="775"/>
      <c r="Y5828" s="775"/>
      <c r="Z5828" s="775"/>
      <c r="AA5828" s="775"/>
      <c r="AB5828" s="775"/>
    </row>
    <row r="5829" spans="1:28" s="43" customFormat="1" x14ac:dyDescent="0.2">
      <c r="A5829" s="776"/>
      <c r="B5829" s="780"/>
      <c r="D5829" s="779"/>
      <c r="E5829" s="779"/>
      <c r="F5829" s="778"/>
      <c r="G5829" s="777"/>
      <c r="H5829" s="776"/>
      <c r="I5829" s="776"/>
      <c r="J5829" s="776"/>
      <c r="K5829" s="776"/>
      <c r="L5829" s="776"/>
      <c r="M5829" s="776"/>
      <c r="N5829" s="776"/>
      <c r="O5829" s="776"/>
      <c r="P5829" s="776"/>
      <c r="Q5829" s="776"/>
      <c r="R5829" s="776"/>
      <c r="S5829" s="776"/>
      <c r="T5829" s="776"/>
      <c r="U5829" s="776"/>
      <c r="V5829" s="46"/>
      <c r="W5829" s="46"/>
      <c r="X5829" s="775"/>
      <c r="Y5829" s="775"/>
      <c r="Z5829" s="775"/>
      <c r="AA5829" s="775"/>
      <c r="AB5829" s="775"/>
    </row>
    <row r="5830" spans="1:28" s="43" customFormat="1" x14ac:dyDescent="0.2">
      <c r="A5830" s="776"/>
      <c r="B5830" s="780"/>
      <c r="D5830" s="779"/>
      <c r="E5830" s="779"/>
      <c r="F5830" s="778"/>
      <c r="G5830" s="777"/>
      <c r="H5830" s="776"/>
      <c r="I5830" s="776"/>
      <c r="J5830" s="776"/>
      <c r="K5830" s="776"/>
      <c r="L5830" s="776"/>
      <c r="M5830" s="776"/>
      <c r="N5830" s="776"/>
      <c r="O5830" s="776"/>
      <c r="P5830" s="776"/>
      <c r="Q5830" s="776"/>
      <c r="R5830" s="776"/>
      <c r="S5830" s="776"/>
      <c r="T5830" s="776"/>
      <c r="U5830" s="776"/>
      <c r="V5830" s="46"/>
      <c r="W5830" s="46"/>
      <c r="X5830" s="775"/>
      <c r="Y5830" s="775"/>
      <c r="Z5830" s="775"/>
      <c r="AA5830" s="775"/>
      <c r="AB5830" s="775"/>
    </row>
    <row r="5831" spans="1:28" s="43" customFormat="1" x14ac:dyDescent="0.2">
      <c r="A5831" s="776"/>
      <c r="B5831" s="780"/>
      <c r="D5831" s="779"/>
      <c r="E5831" s="779"/>
      <c r="F5831" s="778"/>
      <c r="G5831" s="777"/>
      <c r="H5831" s="776"/>
      <c r="I5831" s="776"/>
      <c r="J5831" s="776"/>
      <c r="K5831" s="776"/>
      <c r="L5831" s="776"/>
      <c r="M5831" s="776"/>
      <c r="N5831" s="776"/>
      <c r="O5831" s="776"/>
      <c r="P5831" s="776"/>
      <c r="Q5831" s="776"/>
      <c r="R5831" s="776"/>
      <c r="S5831" s="776"/>
      <c r="T5831" s="776"/>
      <c r="U5831" s="776"/>
      <c r="V5831" s="46"/>
      <c r="W5831" s="46"/>
      <c r="X5831" s="775"/>
      <c r="Y5831" s="775"/>
      <c r="Z5831" s="775"/>
      <c r="AA5831" s="775"/>
      <c r="AB5831" s="775"/>
    </row>
    <row r="5832" spans="1:28" s="43" customFormat="1" x14ac:dyDescent="0.2">
      <c r="A5832" s="776"/>
      <c r="B5832" s="780"/>
      <c r="D5832" s="779"/>
      <c r="E5832" s="779"/>
      <c r="F5832" s="778"/>
      <c r="G5832" s="777"/>
      <c r="H5832" s="776"/>
      <c r="I5832" s="776"/>
      <c r="J5832" s="776"/>
      <c r="K5832" s="776"/>
      <c r="L5832" s="776"/>
      <c r="M5832" s="776"/>
      <c r="N5832" s="776"/>
      <c r="O5832" s="776"/>
      <c r="P5832" s="776"/>
      <c r="Q5832" s="776"/>
      <c r="R5832" s="776"/>
      <c r="S5832" s="776"/>
      <c r="T5832" s="776"/>
      <c r="U5832" s="776"/>
      <c r="V5832" s="46"/>
      <c r="W5832" s="46"/>
      <c r="X5832" s="775"/>
      <c r="Y5832" s="775"/>
      <c r="Z5832" s="775"/>
      <c r="AA5832" s="775"/>
      <c r="AB5832" s="775"/>
    </row>
    <row r="5833" spans="1:28" s="43" customFormat="1" x14ac:dyDescent="0.2">
      <c r="A5833" s="776"/>
      <c r="B5833" s="780"/>
      <c r="D5833" s="779"/>
      <c r="E5833" s="779"/>
      <c r="F5833" s="778"/>
      <c r="G5833" s="777"/>
      <c r="H5833" s="776"/>
      <c r="I5833" s="776"/>
      <c r="J5833" s="776"/>
      <c r="K5833" s="776"/>
      <c r="L5833" s="776"/>
      <c r="M5833" s="776"/>
      <c r="N5833" s="776"/>
      <c r="O5833" s="776"/>
      <c r="P5833" s="776"/>
      <c r="Q5833" s="776"/>
      <c r="R5833" s="776"/>
      <c r="S5833" s="776"/>
      <c r="T5833" s="776"/>
      <c r="U5833" s="776"/>
      <c r="V5833" s="46"/>
      <c r="W5833" s="46"/>
      <c r="X5833" s="775"/>
      <c r="Y5833" s="775"/>
      <c r="Z5833" s="775"/>
      <c r="AA5833" s="775"/>
      <c r="AB5833" s="775"/>
    </row>
    <row r="5834" spans="1:28" s="43" customFormat="1" x14ac:dyDescent="0.2">
      <c r="A5834" s="776"/>
      <c r="B5834" s="780"/>
      <c r="D5834" s="779"/>
      <c r="E5834" s="779"/>
      <c r="F5834" s="778"/>
      <c r="G5834" s="777"/>
      <c r="H5834" s="776"/>
      <c r="I5834" s="776"/>
      <c r="J5834" s="776"/>
      <c r="K5834" s="776"/>
      <c r="L5834" s="776"/>
      <c r="M5834" s="776"/>
      <c r="N5834" s="776"/>
      <c r="O5834" s="776"/>
      <c r="P5834" s="776"/>
      <c r="Q5834" s="776"/>
      <c r="R5834" s="776"/>
      <c r="S5834" s="776"/>
      <c r="T5834" s="776"/>
      <c r="U5834" s="776"/>
      <c r="V5834" s="46"/>
      <c r="W5834" s="46"/>
      <c r="X5834" s="775"/>
      <c r="Y5834" s="775"/>
      <c r="Z5834" s="775"/>
      <c r="AA5834" s="775"/>
      <c r="AB5834" s="775"/>
    </row>
    <row r="5835" spans="1:28" s="43" customFormat="1" x14ac:dyDescent="0.2">
      <c r="A5835" s="776"/>
      <c r="B5835" s="780"/>
      <c r="D5835" s="779"/>
      <c r="E5835" s="779"/>
      <c r="F5835" s="778"/>
      <c r="G5835" s="777"/>
      <c r="H5835" s="776"/>
      <c r="I5835" s="776"/>
      <c r="J5835" s="776"/>
      <c r="K5835" s="776"/>
      <c r="L5835" s="776"/>
      <c r="M5835" s="776"/>
      <c r="N5835" s="776"/>
      <c r="O5835" s="776"/>
      <c r="P5835" s="776"/>
      <c r="Q5835" s="776"/>
      <c r="R5835" s="776"/>
      <c r="S5835" s="776"/>
      <c r="T5835" s="776"/>
      <c r="U5835" s="776"/>
      <c r="V5835" s="46"/>
      <c r="W5835" s="46"/>
      <c r="X5835" s="775"/>
      <c r="Y5835" s="775"/>
      <c r="Z5835" s="775"/>
      <c r="AA5835" s="775"/>
      <c r="AB5835" s="775"/>
    </row>
    <row r="5836" spans="1:28" s="43" customFormat="1" x14ac:dyDescent="0.2">
      <c r="A5836" s="776"/>
      <c r="B5836" s="780"/>
      <c r="D5836" s="779"/>
      <c r="E5836" s="779"/>
      <c r="F5836" s="778"/>
      <c r="G5836" s="777"/>
      <c r="H5836" s="776"/>
      <c r="I5836" s="776"/>
      <c r="J5836" s="776"/>
      <c r="K5836" s="776"/>
      <c r="L5836" s="776"/>
      <c r="M5836" s="776"/>
      <c r="N5836" s="776"/>
      <c r="O5836" s="776"/>
      <c r="P5836" s="776"/>
      <c r="Q5836" s="776"/>
      <c r="R5836" s="776"/>
      <c r="S5836" s="776"/>
      <c r="T5836" s="776"/>
      <c r="U5836" s="776"/>
      <c r="V5836" s="46"/>
      <c r="W5836" s="46"/>
      <c r="X5836" s="775"/>
      <c r="Y5836" s="775"/>
      <c r="Z5836" s="775"/>
      <c r="AA5836" s="775"/>
      <c r="AB5836" s="775"/>
    </row>
    <row r="5837" spans="1:28" s="43" customFormat="1" x14ac:dyDescent="0.2">
      <c r="A5837" s="776"/>
      <c r="B5837" s="780"/>
      <c r="D5837" s="779"/>
      <c r="E5837" s="779"/>
      <c r="F5837" s="778"/>
      <c r="G5837" s="777"/>
      <c r="H5837" s="776"/>
      <c r="I5837" s="776"/>
      <c r="J5837" s="776"/>
      <c r="K5837" s="776"/>
      <c r="L5837" s="776"/>
      <c r="M5837" s="776"/>
      <c r="N5837" s="776"/>
      <c r="O5837" s="776"/>
      <c r="P5837" s="776"/>
      <c r="Q5837" s="776"/>
      <c r="R5837" s="776"/>
      <c r="S5837" s="776"/>
      <c r="T5837" s="776"/>
      <c r="U5837" s="776"/>
      <c r="V5837" s="46"/>
      <c r="W5837" s="46"/>
      <c r="X5837" s="775"/>
      <c r="Y5837" s="775"/>
      <c r="Z5837" s="775"/>
      <c r="AA5837" s="775"/>
      <c r="AB5837" s="775"/>
    </row>
    <row r="5838" spans="1:28" s="43" customFormat="1" x14ac:dyDescent="0.2">
      <c r="A5838" s="776"/>
      <c r="B5838" s="780"/>
      <c r="D5838" s="779"/>
      <c r="E5838" s="779"/>
      <c r="F5838" s="778"/>
      <c r="G5838" s="777"/>
      <c r="H5838" s="776"/>
      <c r="I5838" s="776"/>
      <c r="J5838" s="776"/>
      <c r="K5838" s="776"/>
      <c r="L5838" s="776"/>
      <c r="M5838" s="776"/>
      <c r="N5838" s="776"/>
      <c r="O5838" s="776"/>
      <c r="P5838" s="776"/>
      <c r="Q5838" s="776"/>
      <c r="R5838" s="776"/>
      <c r="S5838" s="776"/>
      <c r="T5838" s="776"/>
      <c r="U5838" s="776"/>
      <c r="V5838" s="46"/>
      <c r="W5838" s="46"/>
      <c r="X5838" s="775"/>
      <c r="Y5838" s="775"/>
      <c r="Z5838" s="775"/>
      <c r="AA5838" s="775"/>
      <c r="AB5838" s="775"/>
    </row>
    <row r="5839" spans="1:28" s="43" customFormat="1" x14ac:dyDescent="0.2">
      <c r="A5839" s="776"/>
      <c r="B5839" s="780"/>
      <c r="D5839" s="779"/>
      <c r="E5839" s="779"/>
      <c r="F5839" s="778"/>
      <c r="G5839" s="777"/>
      <c r="H5839" s="776"/>
      <c r="I5839" s="776"/>
      <c r="J5839" s="776"/>
      <c r="K5839" s="776"/>
      <c r="L5839" s="776"/>
      <c r="M5839" s="776"/>
      <c r="N5839" s="776"/>
      <c r="O5839" s="776"/>
      <c r="P5839" s="776"/>
      <c r="Q5839" s="776"/>
      <c r="R5839" s="776"/>
      <c r="S5839" s="776"/>
      <c r="T5839" s="776"/>
      <c r="U5839" s="776"/>
      <c r="V5839" s="46"/>
      <c r="W5839" s="46"/>
      <c r="X5839" s="775"/>
      <c r="Y5839" s="775"/>
      <c r="Z5839" s="775"/>
      <c r="AA5839" s="775"/>
      <c r="AB5839" s="775"/>
    </row>
    <row r="5840" spans="1:28" s="43" customFormat="1" x14ac:dyDescent="0.2">
      <c r="A5840" s="776"/>
      <c r="B5840" s="780"/>
      <c r="D5840" s="779"/>
      <c r="E5840" s="779"/>
      <c r="F5840" s="778"/>
      <c r="G5840" s="777"/>
      <c r="H5840" s="776"/>
      <c r="I5840" s="776"/>
      <c r="J5840" s="776"/>
      <c r="K5840" s="776"/>
      <c r="L5840" s="776"/>
      <c r="M5840" s="776"/>
      <c r="N5840" s="776"/>
      <c r="O5840" s="776"/>
      <c r="P5840" s="776"/>
      <c r="Q5840" s="776"/>
      <c r="R5840" s="776"/>
      <c r="S5840" s="776"/>
      <c r="T5840" s="776"/>
      <c r="U5840" s="776"/>
      <c r="V5840" s="46"/>
      <c r="W5840" s="46"/>
      <c r="X5840" s="775"/>
      <c r="Y5840" s="775"/>
      <c r="Z5840" s="775"/>
      <c r="AA5840" s="775"/>
      <c r="AB5840" s="775"/>
    </row>
    <row r="5841" spans="1:28" s="43" customFormat="1" x14ac:dyDescent="0.2">
      <c r="A5841" s="776"/>
      <c r="B5841" s="780"/>
      <c r="D5841" s="779"/>
      <c r="E5841" s="779"/>
      <c r="F5841" s="778"/>
      <c r="G5841" s="777"/>
      <c r="H5841" s="776"/>
      <c r="I5841" s="776"/>
      <c r="J5841" s="776"/>
      <c r="K5841" s="776"/>
      <c r="L5841" s="776"/>
      <c r="M5841" s="776"/>
      <c r="N5841" s="776"/>
      <c r="O5841" s="776"/>
      <c r="P5841" s="776"/>
      <c r="Q5841" s="776"/>
      <c r="R5841" s="776"/>
      <c r="S5841" s="776"/>
      <c r="T5841" s="776"/>
      <c r="U5841" s="776"/>
      <c r="V5841" s="46"/>
      <c r="W5841" s="46"/>
      <c r="X5841" s="775"/>
      <c r="Y5841" s="775"/>
      <c r="Z5841" s="775"/>
      <c r="AA5841" s="775"/>
      <c r="AB5841" s="775"/>
    </row>
    <row r="5842" spans="1:28" s="43" customFormat="1" x14ac:dyDescent="0.2">
      <c r="A5842" s="776"/>
      <c r="B5842" s="780"/>
      <c r="D5842" s="779"/>
      <c r="E5842" s="779"/>
      <c r="F5842" s="778"/>
      <c r="G5842" s="777"/>
      <c r="H5842" s="776"/>
      <c r="I5842" s="776"/>
      <c r="J5842" s="776"/>
      <c r="K5842" s="776"/>
      <c r="L5842" s="776"/>
      <c r="M5842" s="776"/>
      <c r="N5842" s="776"/>
      <c r="O5842" s="776"/>
      <c r="P5842" s="776"/>
      <c r="Q5842" s="776"/>
      <c r="R5842" s="776"/>
      <c r="S5842" s="776"/>
      <c r="T5842" s="776"/>
      <c r="U5842" s="776"/>
      <c r="V5842" s="46"/>
      <c r="W5842" s="46"/>
      <c r="X5842" s="775"/>
      <c r="Y5842" s="775"/>
      <c r="Z5842" s="775"/>
      <c r="AA5842" s="775"/>
      <c r="AB5842" s="775"/>
    </row>
    <row r="5843" spans="1:28" s="43" customFormat="1" x14ac:dyDescent="0.2">
      <c r="A5843" s="776"/>
      <c r="B5843" s="780"/>
      <c r="D5843" s="779"/>
      <c r="E5843" s="779"/>
      <c r="F5843" s="778"/>
      <c r="G5843" s="777"/>
      <c r="H5843" s="776"/>
      <c r="I5843" s="776"/>
      <c r="J5843" s="776"/>
      <c r="K5843" s="776"/>
      <c r="L5843" s="776"/>
      <c r="M5843" s="776"/>
      <c r="N5843" s="776"/>
      <c r="O5843" s="776"/>
      <c r="P5843" s="776"/>
      <c r="Q5843" s="776"/>
      <c r="R5843" s="776"/>
      <c r="S5843" s="776"/>
      <c r="T5843" s="776"/>
      <c r="U5843" s="776"/>
      <c r="V5843" s="46"/>
      <c r="W5843" s="46"/>
      <c r="X5843" s="775"/>
      <c r="Y5843" s="775"/>
      <c r="Z5843" s="775"/>
      <c r="AA5843" s="775"/>
      <c r="AB5843" s="775"/>
    </row>
    <row r="5844" spans="1:28" s="43" customFormat="1" x14ac:dyDescent="0.2">
      <c r="A5844" s="776"/>
      <c r="B5844" s="780"/>
      <c r="D5844" s="779"/>
      <c r="E5844" s="779"/>
      <c r="F5844" s="778"/>
      <c r="G5844" s="777"/>
      <c r="H5844" s="776"/>
      <c r="I5844" s="776"/>
      <c r="J5844" s="776"/>
      <c r="K5844" s="776"/>
      <c r="L5844" s="776"/>
      <c r="M5844" s="776"/>
      <c r="N5844" s="776"/>
      <c r="O5844" s="776"/>
      <c r="P5844" s="776"/>
      <c r="Q5844" s="776"/>
      <c r="R5844" s="776"/>
      <c r="S5844" s="776"/>
      <c r="T5844" s="776"/>
      <c r="U5844" s="776"/>
      <c r="V5844" s="46"/>
      <c r="W5844" s="46"/>
      <c r="X5844" s="775"/>
      <c r="Y5844" s="775"/>
      <c r="Z5844" s="775"/>
      <c r="AA5844" s="775"/>
      <c r="AB5844" s="775"/>
    </row>
    <row r="5845" spans="1:28" s="43" customFormat="1" x14ac:dyDescent="0.2">
      <c r="A5845" s="776"/>
      <c r="B5845" s="780"/>
      <c r="D5845" s="779"/>
      <c r="E5845" s="779"/>
      <c r="F5845" s="778"/>
      <c r="G5845" s="777"/>
      <c r="H5845" s="776"/>
      <c r="I5845" s="776"/>
      <c r="J5845" s="776"/>
      <c r="K5845" s="776"/>
      <c r="L5845" s="776"/>
      <c r="M5845" s="776"/>
      <c r="N5845" s="776"/>
      <c r="O5845" s="776"/>
      <c r="P5845" s="776"/>
      <c r="Q5845" s="776"/>
      <c r="R5845" s="776"/>
      <c r="S5845" s="776"/>
      <c r="T5845" s="776"/>
      <c r="U5845" s="776"/>
      <c r="V5845" s="46"/>
      <c r="W5845" s="46"/>
      <c r="X5845" s="775"/>
      <c r="Y5845" s="775"/>
      <c r="Z5845" s="775"/>
      <c r="AA5845" s="775"/>
      <c r="AB5845" s="775"/>
    </row>
    <row r="5846" spans="1:28" s="43" customFormat="1" x14ac:dyDescent="0.2">
      <c r="A5846" s="776"/>
      <c r="B5846" s="780"/>
      <c r="D5846" s="779"/>
      <c r="E5846" s="779"/>
      <c r="F5846" s="778"/>
      <c r="G5846" s="777"/>
      <c r="H5846" s="776"/>
      <c r="I5846" s="776"/>
      <c r="J5846" s="776"/>
      <c r="K5846" s="776"/>
      <c r="L5846" s="776"/>
      <c r="M5846" s="776"/>
      <c r="N5846" s="776"/>
      <c r="O5846" s="776"/>
      <c r="P5846" s="776"/>
      <c r="Q5846" s="776"/>
      <c r="R5846" s="776"/>
      <c r="S5846" s="776"/>
      <c r="T5846" s="776"/>
      <c r="U5846" s="776"/>
      <c r="V5846" s="46"/>
      <c r="W5846" s="46"/>
      <c r="X5846" s="775"/>
      <c r="Y5846" s="775"/>
      <c r="Z5846" s="775"/>
      <c r="AA5846" s="775"/>
      <c r="AB5846" s="775"/>
    </row>
    <row r="5847" spans="1:28" s="43" customFormat="1" x14ac:dyDescent="0.2">
      <c r="A5847" s="776"/>
      <c r="B5847" s="780"/>
      <c r="D5847" s="779"/>
      <c r="E5847" s="779"/>
      <c r="F5847" s="778"/>
      <c r="G5847" s="777"/>
      <c r="H5847" s="776"/>
      <c r="I5847" s="776"/>
      <c r="J5847" s="776"/>
      <c r="K5847" s="776"/>
      <c r="L5847" s="776"/>
      <c r="M5847" s="776"/>
      <c r="N5847" s="776"/>
      <c r="O5847" s="776"/>
      <c r="P5847" s="776"/>
      <c r="Q5847" s="776"/>
      <c r="R5847" s="776"/>
      <c r="S5847" s="776"/>
      <c r="T5847" s="776"/>
      <c r="U5847" s="776"/>
      <c r="V5847" s="46"/>
      <c r="W5847" s="46"/>
      <c r="X5847" s="775"/>
      <c r="Y5847" s="775"/>
      <c r="Z5847" s="775"/>
      <c r="AA5847" s="775"/>
      <c r="AB5847" s="775"/>
    </row>
    <row r="5848" spans="1:28" s="43" customFormat="1" x14ac:dyDescent="0.2">
      <c r="A5848" s="776"/>
      <c r="B5848" s="780"/>
      <c r="D5848" s="779"/>
      <c r="E5848" s="779"/>
      <c r="F5848" s="778"/>
      <c r="G5848" s="777"/>
      <c r="H5848" s="776"/>
      <c r="I5848" s="776"/>
      <c r="J5848" s="776"/>
      <c r="K5848" s="776"/>
      <c r="L5848" s="776"/>
      <c r="M5848" s="776"/>
      <c r="N5848" s="776"/>
      <c r="O5848" s="776"/>
      <c r="P5848" s="776"/>
      <c r="Q5848" s="776"/>
      <c r="R5848" s="776"/>
      <c r="S5848" s="776"/>
      <c r="T5848" s="776"/>
      <c r="U5848" s="776"/>
      <c r="V5848" s="46"/>
      <c r="W5848" s="46"/>
      <c r="X5848" s="775"/>
      <c r="Y5848" s="775"/>
      <c r="Z5848" s="775"/>
      <c r="AA5848" s="775"/>
      <c r="AB5848" s="775"/>
    </row>
    <row r="5849" spans="1:28" s="43" customFormat="1" x14ac:dyDescent="0.2">
      <c r="A5849" s="776"/>
      <c r="B5849" s="780"/>
      <c r="D5849" s="779"/>
      <c r="E5849" s="779"/>
      <c r="F5849" s="778"/>
      <c r="G5849" s="777"/>
      <c r="H5849" s="776"/>
      <c r="I5849" s="776"/>
      <c r="J5849" s="776"/>
      <c r="K5849" s="776"/>
      <c r="L5849" s="776"/>
      <c r="M5849" s="776"/>
      <c r="N5849" s="776"/>
      <c r="O5849" s="776"/>
      <c r="P5849" s="776"/>
      <c r="Q5849" s="776"/>
      <c r="R5849" s="776"/>
      <c r="S5849" s="776"/>
      <c r="T5849" s="776"/>
      <c r="U5849" s="776"/>
      <c r="V5849" s="46"/>
      <c r="W5849" s="46"/>
      <c r="X5849" s="775"/>
      <c r="Y5849" s="775"/>
      <c r="Z5849" s="775"/>
      <c r="AA5849" s="775"/>
      <c r="AB5849" s="775"/>
    </row>
    <row r="5850" spans="1:28" s="43" customFormat="1" x14ac:dyDescent="0.2">
      <c r="A5850" s="776"/>
      <c r="B5850" s="780"/>
      <c r="D5850" s="779"/>
      <c r="E5850" s="779"/>
      <c r="F5850" s="778"/>
      <c r="G5850" s="777"/>
      <c r="H5850" s="776"/>
      <c r="I5850" s="776"/>
      <c r="J5850" s="776"/>
      <c r="K5850" s="776"/>
      <c r="L5850" s="776"/>
      <c r="M5850" s="776"/>
      <c r="N5850" s="776"/>
      <c r="O5850" s="776"/>
      <c r="P5850" s="776"/>
      <c r="Q5850" s="776"/>
      <c r="R5850" s="776"/>
      <c r="S5850" s="776"/>
      <c r="T5850" s="776"/>
      <c r="U5850" s="776"/>
      <c r="V5850" s="46"/>
      <c r="W5850" s="46"/>
      <c r="X5850" s="775"/>
      <c r="Y5850" s="775"/>
      <c r="Z5850" s="775"/>
      <c r="AA5850" s="775"/>
      <c r="AB5850" s="775"/>
    </row>
    <row r="5851" spans="1:28" s="43" customFormat="1" x14ac:dyDescent="0.2">
      <c r="A5851" s="776"/>
      <c r="B5851" s="780"/>
      <c r="D5851" s="779"/>
      <c r="E5851" s="779"/>
      <c r="F5851" s="778"/>
      <c r="G5851" s="777"/>
      <c r="H5851" s="776"/>
      <c r="I5851" s="776"/>
      <c r="J5851" s="776"/>
      <c r="K5851" s="776"/>
      <c r="L5851" s="776"/>
      <c r="M5851" s="776"/>
      <c r="N5851" s="776"/>
      <c r="O5851" s="776"/>
      <c r="P5851" s="776"/>
      <c r="Q5851" s="776"/>
      <c r="R5851" s="776"/>
      <c r="S5851" s="776"/>
      <c r="T5851" s="776"/>
      <c r="U5851" s="776"/>
      <c r="V5851" s="46"/>
      <c r="W5851" s="46"/>
      <c r="X5851" s="775"/>
      <c r="Y5851" s="775"/>
      <c r="Z5851" s="775"/>
      <c r="AA5851" s="775"/>
      <c r="AB5851" s="775"/>
    </row>
    <row r="5852" spans="1:28" s="43" customFormat="1" x14ac:dyDescent="0.2">
      <c r="A5852" s="776"/>
      <c r="B5852" s="780"/>
      <c r="D5852" s="779"/>
      <c r="E5852" s="779"/>
      <c r="F5852" s="778"/>
      <c r="G5852" s="777"/>
      <c r="H5852" s="776"/>
      <c r="I5852" s="776"/>
      <c r="J5852" s="776"/>
      <c r="K5852" s="776"/>
      <c r="L5852" s="776"/>
      <c r="M5852" s="776"/>
      <c r="N5852" s="776"/>
      <c r="O5852" s="776"/>
      <c r="P5852" s="776"/>
      <c r="Q5852" s="776"/>
      <c r="R5852" s="776"/>
      <c r="S5852" s="776"/>
      <c r="T5852" s="776"/>
      <c r="U5852" s="776"/>
      <c r="V5852" s="46"/>
      <c r="W5852" s="46"/>
      <c r="X5852" s="775"/>
      <c r="Y5852" s="775"/>
      <c r="Z5852" s="775"/>
      <c r="AA5852" s="775"/>
      <c r="AB5852" s="775"/>
    </row>
    <row r="5853" spans="1:28" s="43" customFormat="1" x14ac:dyDescent="0.2">
      <c r="A5853" s="776"/>
      <c r="B5853" s="780"/>
      <c r="D5853" s="779"/>
      <c r="E5853" s="779"/>
      <c r="F5853" s="778"/>
      <c r="G5853" s="777"/>
      <c r="H5853" s="776"/>
      <c r="I5853" s="776"/>
      <c r="J5853" s="776"/>
      <c r="K5853" s="776"/>
      <c r="L5853" s="776"/>
      <c r="M5853" s="776"/>
      <c r="N5853" s="776"/>
      <c r="O5853" s="776"/>
      <c r="P5853" s="776"/>
      <c r="Q5853" s="776"/>
      <c r="R5853" s="776"/>
      <c r="S5853" s="776"/>
      <c r="T5853" s="776"/>
      <c r="U5853" s="776"/>
      <c r="V5853" s="46"/>
      <c r="W5853" s="46"/>
      <c r="X5853" s="775"/>
      <c r="Y5853" s="775"/>
      <c r="Z5853" s="775"/>
      <c r="AA5853" s="775"/>
      <c r="AB5853" s="775"/>
    </row>
    <row r="5854" spans="1:28" s="43" customFormat="1" x14ac:dyDescent="0.2">
      <c r="A5854" s="776"/>
      <c r="B5854" s="780"/>
      <c r="D5854" s="779"/>
      <c r="E5854" s="779"/>
      <c r="F5854" s="778"/>
      <c r="G5854" s="777"/>
      <c r="H5854" s="776"/>
      <c r="I5854" s="776"/>
      <c r="J5854" s="776"/>
      <c r="K5854" s="776"/>
      <c r="L5854" s="776"/>
      <c r="M5854" s="776"/>
      <c r="N5854" s="776"/>
      <c r="O5854" s="776"/>
      <c r="P5854" s="776"/>
      <c r="Q5854" s="776"/>
      <c r="R5854" s="776"/>
      <c r="S5854" s="776"/>
      <c r="T5854" s="776"/>
      <c r="U5854" s="776"/>
      <c r="V5854" s="46"/>
      <c r="W5854" s="46"/>
      <c r="X5854" s="775"/>
      <c r="Y5854" s="775"/>
      <c r="Z5854" s="775"/>
      <c r="AA5854" s="775"/>
      <c r="AB5854" s="775"/>
    </row>
    <row r="5855" spans="1:28" s="43" customFormat="1" x14ac:dyDescent="0.2">
      <c r="A5855" s="776"/>
      <c r="B5855" s="780"/>
      <c r="D5855" s="779"/>
      <c r="E5855" s="779"/>
      <c r="F5855" s="778"/>
      <c r="G5855" s="777"/>
      <c r="H5855" s="776"/>
      <c r="I5855" s="776"/>
      <c r="J5855" s="776"/>
      <c r="K5855" s="776"/>
      <c r="L5855" s="776"/>
      <c r="M5855" s="776"/>
      <c r="N5855" s="776"/>
      <c r="O5855" s="776"/>
      <c r="P5855" s="776"/>
      <c r="Q5855" s="776"/>
      <c r="R5855" s="776"/>
      <c r="S5855" s="776"/>
      <c r="T5855" s="776"/>
      <c r="U5855" s="776"/>
      <c r="V5855" s="46"/>
      <c r="W5855" s="46"/>
      <c r="X5855" s="775"/>
      <c r="Y5855" s="775"/>
      <c r="Z5855" s="775"/>
      <c r="AA5855" s="775"/>
      <c r="AB5855" s="775"/>
    </row>
    <row r="5856" spans="1:28" s="43" customFormat="1" x14ac:dyDescent="0.2">
      <c r="A5856" s="776"/>
      <c r="B5856" s="780"/>
      <c r="D5856" s="779"/>
      <c r="E5856" s="779"/>
      <c r="F5856" s="778"/>
      <c r="G5856" s="777"/>
      <c r="H5856" s="776"/>
      <c r="I5856" s="776"/>
      <c r="J5856" s="776"/>
      <c r="K5856" s="776"/>
      <c r="L5856" s="776"/>
      <c r="M5856" s="776"/>
      <c r="N5856" s="776"/>
      <c r="O5856" s="776"/>
      <c r="P5856" s="776"/>
      <c r="Q5856" s="776"/>
      <c r="R5856" s="776"/>
      <c r="S5856" s="776"/>
      <c r="T5856" s="776"/>
      <c r="U5856" s="776"/>
      <c r="V5856" s="46"/>
      <c r="W5856" s="46"/>
      <c r="X5856" s="775"/>
      <c r="Y5856" s="775"/>
      <c r="Z5856" s="775"/>
      <c r="AA5856" s="775"/>
      <c r="AB5856" s="775"/>
    </row>
    <row r="5857" spans="1:28" s="43" customFormat="1" x14ac:dyDescent="0.2">
      <c r="A5857" s="776"/>
      <c r="B5857" s="780"/>
      <c r="D5857" s="779"/>
      <c r="E5857" s="779"/>
      <c r="F5857" s="778"/>
      <c r="G5857" s="777"/>
      <c r="H5857" s="776"/>
      <c r="I5857" s="776"/>
      <c r="J5857" s="776"/>
      <c r="K5857" s="776"/>
      <c r="L5857" s="776"/>
      <c r="M5857" s="776"/>
      <c r="N5857" s="776"/>
      <c r="O5857" s="776"/>
      <c r="P5857" s="776"/>
      <c r="Q5857" s="776"/>
      <c r="R5857" s="776"/>
      <c r="S5857" s="776"/>
      <c r="T5857" s="776"/>
      <c r="U5857" s="776"/>
      <c r="V5857" s="46"/>
      <c r="W5857" s="46"/>
      <c r="X5857" s="775"/>
      <c r="Y5857" s="775"/>
      <c r="Z5857" s="775"/>
      <c r="AA5857" s="775"/>
      <c r="AB5857" s="775"/>
    </row>
    <row r="5858" spans="1:28" s="43" customFormat="1" x14ac:dyDescent="0.2">
      <c r="A5858" s="776"/>
      <c r="B5858" s="780"/>
      <c r="D5858" s="779"/>
      <c r="E5858" s="779"/>
      <c r="F5858" s="778"/>
      <c r="G5858" s="777"/>
      <c r="H5858" s="776"/>
      <c r="I5858" s="776"/>
      <c r="J5858" s="776"/>
      <c r="K5858" s="776"/>
      <c r="L5858" s="776"/>
      <c r="M5858" s="776"/>
      <c r="N5858" s="776"/>
      <c r="O5858" s="776"/>
      <c r="P5858" s="776"/>
      <c r="Q5858" s="776"/>
      <c r="R5858" s="776"/>
      <c r="S5858" s="776"/>
      <c r="T5858" s="776"/>
      <c r="U5858" s="776"/>
      <c r="V5858" s="46"/>
      <c r="W5858" s="46"/>
      <c r="X5858" s="775"/>
      <c r="Y5858" s="775"/>
      <c r="Z5858" s="775"/>
      <c r="AA5858" s="775"/>
      <c r="AB5858" s="775"/>
    </row>
    <row r="5859" spans="1:28" s="43" customFormat="1" x14ac:dyDescent="0.2">
      <c r="A5859" s="776"/>
      <c r="B5859" s="780"/>
      <c r="D5859" s="779"/>
      <c r="E5859" s="779"/>
      <c r="F5859" s="778"/>
      <c r="G5859" s="777"/>
      <c r="H5859" s="776"/>
      <c r="I5859" s="776"/>
      <c r="J5859" s="776"/>
      <c r="K5859" s="776"/>
      <c r="L5859" s="776"/>
      <c r="M5859" s="776"/>
      <c r="N5859" s="776"/>
      <c r="O5859" s="776"/>
      <c r="P5859" s="776"/>
      <c r="Q5859" s="776"/>
      <c r="R5859" s="776"/>
      <c r="S5859" s="776"/>
      <c r="T5859" s="776"/>
      <c r="U5859" s="776"/>
      <c r="V5859" s="46"/>
      <c r="W5859" s="46"/>
      <c r="X5859" s="775"/>
      <c r="Y5859" s="775"/>
      <c r="Z5859" s="775"/>
      <c r="AA5859" s="775"/>
      <c r="AB5859" s="775"/>
    </row>
    <row r="5860" spans="1:28" s="43" customFormat="1" x14ac:dyDescent="0.2">
      <c r="A5860" s="776"/>
      <c r="B5860" s="780"/>
      <c r="D5860" s="779"/>
      <c r="E5860" s="779"/>
      <c r="F5860" s="778"/>
      <c r="G5860" s="777"/>
      <c r="H5860" s="776"/>
      <c r="I5860" s="776"/>
      <c r="J5860" s="776"/>
      <c r="K5860" s="776"/>
      <c r="L5860" s="776"/>
      <c r="M5860" s="776"/>
      <c r="N5860" s="776"/>
      <c r="O5860" s="776"/>
      <c r="P5860" s="776"/>
      <c r="Q5860" s="776"/>
      <c r="R5860" s="776"/>
      <c r="S5860" s="776"/>
      <c r="T5860" s="776"/>
      <c r="U5860" s="776"/>
      <c r="V5860" s="46"/>
      <c r="W5860" s="46"/>
      <c r="X5860" s="775"/>
      <c r="Y5860" s="775"/>
      <c r="Z5860" s="775"/>
      <c r="AA5860" s="775"/>
      <c r="AB5860" s="775"/>
    </row>
    <row r="5861" spans="1:28" s="43" customFormat="1" x14ac:dyDescent="0.2">
      <c r="A5861" s="776"/>
      <c r="B5861" s="780"/>
      <c r="D5861" s="779"/>
      <c r="E5861" s="779"/>
      <c r="F5861" s="778"/>
      <c r="G5861" s="777"/>
      <c r="H5861" s="776"/>
      <c r="I5861" s="776"/>
      <c r="J5861" s="776"/>
      <c r="K5861" s="776"/>
      <c r="L5861" s="776"/>
      <c r="M5861" s="776"/>
      <c r="N5861" s="776"/>
      <c r="O5861" s="776"/>
      <c r="P5861" s="776"/>
      <c r="Q5861" s="776"/>
      <c r="R5861" s="776"/>
      <c r="S5861" s="776"/>
      <c r="T5861" s="776"/>
      <c r="U5861" s="776"/>
      <c r="V5861" s="46"/>
      <c r="W5861" s="46"/>
      <c r="X5861" s="775"/>
      <c r="Y5861" s="775"/>
      <c r="Z5861" s="775"/>
      <c r="AA5861" s="775"/>
      <c r="AB5861" s="775"/>
    </row>
    <row r="5862" spans="1:28" s="43" customFormat="1" x14ac:dyDescent="0.2">
      <c r="A5862" s="776"/>
      <c r="B5862" s="780"/>
      <c r="D5862" s="779"/>
      <c r="E5862" s="779"/>
      <c r="F5862" s="778"/>
      <c r="G5862" s="777"/>
      <c r="H5862" s="776"/>
      <c r="I5862" s="776"/>
      <c r="J5862" s="776"/>
      <c r="K5862" s="776"/>
      <c r="L5862" s="776"/>
      <c r="M5862" s="776"/>
      <c r="N5862" s="776"/>
      <c r="O5862" s="776"/>
      <c r="P5862" s="776"/>
      <c r="Q5862" s="776"/>
      <c r="R5862" s="776"/>
      <c r="S5862" s="776"/>
      <c r="T5862" s="776"/>
      <c r="U5862" s="776"/>
      <c r="V5862" s="46"/>
      <c r="W5862" s="46"/>
      <c r="X5862" s="775"/>
      <c r="Y5862" s="775"/>
      <c r="Z5862" s="775"/>
      <c r="AA5862" s="775"/>
      <c r="AB5862" s="775"/>
    </row>
    <row r="5863" spans="1:28" s="43" customFormat="1" x14ac:dyDescent="0.2">
      <c r="A5863" s="776"/>
      <c r="B5863" s="780"/>
      <c r="D5863" s="779"/>
      <c r="E5863" s="779"/>
      <c r="F5863" s="778"/>
      <c r="G5863" s="777"/>
      <c r="H5863" s="776"/>
      <c r="I5863" s="776"/>
      <c r="J5863" s="776"/>
      <c r="K5863" s="776"/>
      <c r="L5863" s="776"/>
      <c r="M5863" s="776"/>
      <c r="N5863" s="776"/>
      <c r="O5863" s="776"/>
      <c r="P5863" s="776"/>
      <c r="Q5863" s="776"/>
      <c r="R5863" s="776"/>
      <c r="S5863" s="776"/>
      <c r="T5863" s="776"/>
      <c r="U5863" s="776"/>
      <c r="V5863" s="46"/>
      <c r="W5863" s="46"/>
      <c r="X5863" s="775"/>
      <c r="Y5863" s="775"/>
      <c r="Z5863" s="775"/>
      <c r="AA5863" s="775"/>
      <c r="AB5863" s="775"/>
    </row>
    <row r="5864" spans="1:28" s="43" customFormat="1" x14ac:dyDescent="0.2">
      <c r="A5864" s="776"/>
      <c r="B5864" s="780"/>
      <c r="D5864" s="779"/>
      <c r="E5864" s="779"/>
      <c r="F5864" s="778"/>
      <c r="G5864" s="777"/>
      <c r="H5864" s="776"/>
      <c r="I5864" s="776"/>
      <c r="J5864" s="776"/>
      <c r="K5864" s="776"/>
      <c r="L5864" s="776"/>
      <c r="M5864" s="776"/>
      <c r="N5864" s="776"/>
      <c r="O5864" s="776"/>
      <c r="P5864" s="776"/>
      <c r="Q5864" s="776"/>
      <c r="R5864" s="776"/>
      <c r="S5864" s="776"/>
      <c r="T5864" s="776"/>
      <c r="U5864" s="776"/>
      <c r="V5864" s="46"/>
      <c r="W5864" s="46"/>
      <c r="X5864" s="775"/>
      <c r="Y5864" s="775"/>
      <c r="Z5864" s="775"/>
      <c r="AA5864" s="775"/>
      <c r="AB5864" s="775"/>
    </row>
    <row r="5865" spans="1:28" s="43" customFormat="1" x14ac:dyDescent="0.2">
      <c r="A5865" s="776"/>
      <c r="B5865" s="780"/>
      <c r="D5865" s="779"/>
      <c r="E5865" s="779"/>
      <c r="F5865" s="778"/>
      <c r="G5865" s="777"/>
      <c r="H5865" s="776"/>
      <c r="I5865" s="776"/>
      <c r="J5865" s="776"/>
      <c r="K5865" s="776"/>
      <c r="L5865" s="776"/>
      <c r="M5865" s="776"/>
      <c r="N5865" s="776"/>
      <c r="O5865" s="776"/>
      <c r="P5865" s="776"/>
      <c r="Q5865" s="776"/>
      <c r="R5865" s="776"/>
      <c r="S5865" s="776"/>
      <c r="T5865" s="776"/>
      <c r="U5865" s="776"/>
      <c r="V5865" s="46"/>
      <c r="W5865" s="46"/>
      <c r="X5865" s="775"/>
      <c r="Y5865" s="775"/>
      <c r="Z5865" s="775"/>
      <c r="AA5865" s="775"/>
      <c r="AB5865" s="775"/>
    </row>
    <row r="5866" spans="1:28" s="43" customFormat="1" x14ac:dyDescent="0.2">
      <c r="A5866" s="776"/>
      <c r="B5866" s="780"/>
      <c r="D5866" s="779"/>
      <c r="E5866" s="779"/>
      <c r="F5866" s="778"/>
      <c r="G5866" s="777"/>
      <c r="H5866" s="776"/>
      <c r="I5866" s="776"/>
      <c r="J5866" s="776"/>
      <c r="K5866" s="776"/>
      <c r="L5866" s="776"/>
      <c r="M5866" s="776"/>
      <c r="N5866" s="776"/>
      <c r="O5866" s="776"/>
      <c r="P5866" s="776"/>
      <c r="Q5866" s="776"/>
      <c r="R5866" s="776"/>
      <c r="S5866" s="776"/>
      <c r="T5866" s="776"/>
      <c r="U5866" s="776"/>
      <c r="V5866" s="46"/>
      <c r="W5866" s="46"/>
      <c r="X5866" s="775"/>
      <c r="Y5866" s="775"/>
      <c r="Z5866" s="775"/>
      <c r="AA5866" s="775"/>
      <c r="AB5866" s="775"/>
    </row>
    <row r="5867" spans="1:28" s="43" customFormat="1" x14ac:dyDescent="0.2">
      <c r="A5867" s="776"/>
      <c r="B5867" s="780"/>
      <c r="D5867" s="779"/>
      <c r="E5867" s="779"/>
      <c r="F5867" s="778"/>
      <c r="G5867" s="777"/>
      <c r="H5867" s="776"/>
      <c r="I5867" s="776"/>
      <c r="J5867" s="776"/>
      <c r="K5867" s="776"/>
      <c r="L5867" s="776"/>
      <c r="M5867" s="776"/>
      <c r="N5867" s="776"/>
      <c r="O5867" s="776"/>
      <c r="P5867" s="776"/>
      <c r="Q5867" s="776"/>
      <c r="R5867" s="776"/>
      <c r="S5867" s="776"/>
      <c r="T5867" s="776"/>
      <c r="U5867" s="776"/>
      <c r="V5867" s="46"/>
      <c r="W5867" s="46"/>
      <c r="X5867" s="775"/>
      <c r="Y5867" s="775"/>
      <c r="Z5867" s="775"/>
      <c r="AA5867" s="775"/>
      <c r="AB5867" s="775"/>
    </row>
    <row r="5868" spans="1:28" s="43" customFormat="1" x14ac:dyDescent="0.2">
      <c r="A5868" s="776"/>
      <c r="B5868" s="780"/>
      <c r="D5868" s="779"/>
      <c r="E5868" s="779"/>
      <c r="F5868" s="778"/>
      <c r="G5868" s="777"/>
      <c r="H5868" s="776"/>
      <c r="I5868" s="776"/>
      <c r="J5868" s="776"/>
      <c r="K5868" s="776"/>
      <c r="L5868" s="776"/>
      <c r="M5868" s="776"/>
      <c r="N5868" s="776"/>
      <c r="O5868" s="776"/>
      <c r="P5868" s="776"/>
      <c r="Q5868" s="776"/>
      <c r="R5868" s="776"/>
      <c r="S5868" s="776"/>
      <c r="T5868" s="776"/>
      <c r="U5868" s="776"/>
      <c r="V5868" s="46"/>
      <c r="W5868" s="46"/>
      <c r="X5868" s="775"/>
      <c r="Y5868" s="775"/>
      <c r="Z5868" s="775"/>
      <c r="AA5868" s="775"/>
      <c r="AB5868" s="775"/>
    </row>
    <row r="5869" spans="1:28" s="43" customFormat="1" x14ac:dyDescent="0.2">
      <c r="A5869" s="776"/>
      <c r="B5869" s="780"/>
      <c r="D5869" s="779"/>
      <c r="E5869" s="779"/>
      <c r="F5869" s="778"/>
      <c r="G5869" s="777"/>
      <c r="H5869" s="776"/>
      <c r="I5869" s="776"/>
      <c r="J5869" s="776"/>
      <c r="K5869" s="776"/>
      <c r="L5869" s="776"/>
      <c r="M5869" s="776"/>
      <c r="N5869" s="776"/>
      <c r="O5869" s="776"/>
      <c r="P5869" s="776"/>
      <c r="Q5869" s="776"/>
      <c r="R5869" s="776"/>
      <c r="S5869" s="776"/>
      <c r="T5869" s="776"/>
      <c r="U5869" s="776"/>
      <c r="V5869" s="46"/>
      <c r="W5869" s="46"/>
      <c r="X5869" s="775"/>
      <c r="Y5869" s="775"/>
      <c r="Z5869" s="775"/>
      <c r="AA5869" s="775"/>
      <c r="AB5869" s="775"/>
    </row>
    <row r="5870" spans="1:28" s="43" customFormat="1" x14ac:dyDescent="0.2">
      <c r="A5870" s="776"/>
      <c r="B5870" s="780"/>
      <c r="D5870" s="779"/>
      <c r="E5870" s="779"/>
      <c r="F5870" s="778"/>
      <c r="G5870" s="777"/>
      <c r="H5870" s="776"/>
      <c r="I5870" s="776"/>
      <c r="J5870" s="776"/>
      <c r="K5870" s="776"/>
      <c r="L5870" s="776"/>
      <c r="M5870" s="776"/>
      <c r="N5870" s="776"/>
      <c r="O5870" s="776"/>
      <c r="P5870" s="776"/>
      <c r="Q5870" s="776"/>
      <c r="R5870" s="776"/>
      <c r="S5870" s="776"/>
      <c r="T5870" s="776"/>
      <c r="U5870" s="776"/>
      <c r="V5870" s="46"/>
      <c r="W5870" s="46"/>
      <c r="X5870" s="775"/>
      <c r="Y5870" s="775"/>
      <c r="Z5870" s="775"/>
      <c r="AA5870" s="775"/>
      <c r="AB5870" s="775"/>
    </row>
    <row r="5871" spans="1:28" s="43" customFormat="1" x14ac:dyDescent="0.2">
      <c r="A5871" s="776"/>
      <c r="B5871" s="780"/>
      <c r="D5871" s="779"/>
      <c r="E5871" s="779"/>
      <c r="F5871" s="778"/>
      <c r="G5871" s="777"/>
      <c r="H5871" s="776"/>
      <c r="I5871" s="776"/>
      <c r="J5871" s="776"/>
      <c r="K5871" s="776"/>
      <c r="L5871" s="776"/>
      <c r="M5871" s="776"/>
      <c r="N5871" s="776"/>
      <c r="O5871" s="776"/>
      <c r="P5871" s="776"/>
      <c r="Q5871" s="776"/>
      <c r="R5871" s="776"/>
      <c r="S5871" s="776"/>
      <c r="T5871" s="776"/>
      <c r="U5871" s="776"/>
      <c r="V5871" s="46"/>
      <c r="W5871" s="46"/>
      <c r="X5871" s="775"/>
      <c r="Y5871" s="775"/>
      <c r="Z5871" s="775"/>
      <c r="AA5871" s="775"/>
      <c r="AB5871" s="775"/>
    </row>
    <row r="5872" spans="1:28" s="43" customFormat="1" x14ac:dyDescent="0.2">
      <c r="A5872" s="776"/>
      <c r="B5872" s="780"/>
      <c r="D5872" s="779"/>
      <c r="E5872" s="779"/>
      <c r="F5872" s="778"/>
      <c r="G5872" s="777"/>
      <c r="H5872" s="776"/>
      <c r="I5872" s="776"/>
      <c r="J5872" s="776"/>
      <c r="K5872" s="776"/>
      <c r="L5872" s="776"/>
      <c r="M5872" s="776"/>
      <c r="N5872" s="776"/>
      <c r="O5872" s="776"/>
      <c r="P5872" s="776"/>
      <c r="Q5872" s="776"/>
      <c r="R5872" s="776"/>
      <c r="S5872" s="776"/>
      <c r="T5872" s="776"/>
      <c r="U5872" s="776"/>
      <c r="V5872" s="46"/>
      <c r="W5872" s="46"/>
      <c r="X5872" s="775"/>
      <c r="Y5872" s="775"/>
      <c r="Z5872" s="775"/>
      <c r="AA5872" s="775"/>
      <c r="AB5872" s="775"/>
    </row>
    <row r="5873" spans="1:28" s="43" customFormat="1" x14ac:dyDescent="0.2">
      <c r="A5873" s="776"/>
      <c r="B5873" s="780"/>
      <c r="D5873" s="779"/>
      <c r="E5873" s="779"/>
      <c r="F5873" s="778"/>
      <c r="G5873" s="777"/>
      <c r="H5873" s="776"/>
      <c r="I5873" s="776"/>
      <c r="J5873" s="776"/>
      <c r="K5873" s="776"/>
      <c r="L5873" s="776"/>
      <c r="M5873" s="776"/>
      <c r="N5873" s="776"/>
      <c r="O5873" s="776"/>
      <c r="P5873" s="776"/>
      <c r="Q5873" s="776"/>
      <c r="R5873" s="776"/>
      <c r="S5873" s="776"/>
      <c r="T5873" s="776"/>
      <c r="U5873" s="776"/>
      <c r="V5873" s="46"/>
      <c r="W5873" s="46"/>
      <c r="X5873" s="775"/>
      <c r="Y5873" s="775"/>
      <c r="Z5873" s="775"/>
      <c r="AA5873" s="775"/>
      <c r="AB5873" s="775"/>
    </row>
    <row r="5874" spans="1:28" s="43" customFormat="1" x14ac:dyDescent="0.2">
      <c r="A5874" s="776"/>
      <c r="B5874" s="780"/>
      <c r="D5874" s="779"/>
      <c r="E5874" s="779"/>
      <c r="F5874" s="778"/>
      <c r="G5874" s="777"/>
      <c r="H5874" s="776"/>
      <c r="I5874" s="776"/>
      <c r="J5874" s="776"/>
      <c r="K5874" s="776"/>
      <c r="L5874" s="776"/>
      <c r="M5874" s="776"/>
      <c r="N5874" s="776"/>
      <c r="O5874" s="776"/>
      <c r="P5874" s="776"/>
      <c r="Q5874" s="776"/>
      <c r="R5874" s="776"/>
      <c r="S5874" s="776"/>
      <c r="T5874" s="776"/>
      <c r="U5874" s="776"/>
      <c r="V5874" s="46"/>
      <c r="W5874" s="46"/>
      <c r="X5874" s="775"/>
      <c r="Y5874" s="775"/>
      <c r="Z5874" s="775"/>
      <c r="AA5874" s="775"/>
      <c r="AB5874" s="775"/>
    </row>
    <row r="5875" spans="1:28" s="43" customFormat="1" x14ac:dyDescent="0.2">
      <c r="A5875" s="776"/>
      <c r="B5875" s="780"/>
      <c r="D5875" s="779"/>
      <c r="E5875" s="779"/>
      <c r="F5875" s="778"/>
      <c r="G5875" s="777"/>
      <c r="H5875" s="776"/>
      <c r="I5875" s="776"/>
      <c r="J5875" s="776"/>
      <c r="K5875" s="776"/>
      <c r="L5875" s="776"/>
      <c r="M5875" s="776"/>
      <c r="N5875" s="776"/>
      <c r="O5875" s="776"/>
      <c r="P5875" s="776"/>
      <c r="Q5875" s="776"/>
      <c r="R5875" s="776"/>
      <c r="S5875" s="776"/>
      <c r="T5875" s="776"/>
      <c r="U5875" s="776"/>
      <c r="V5875" s="46"/>
      <c r="W5875" s="46"/>
      <c r="X5875" s="775"/>
      <c r="Y5875" s="775"/>
      <c r="Z5875" s="775"/>
      <c r="AA5875" s="775"/>
      <c r="AB5875" s="775"/>
    </row>
    <row r="5876" spans="1:28" s="43" customFormat="1" x14ac:dyDescent="0.2">
      <c r="A5876" s="776"/>
      <c r="B5876" s="780"/>
      <c r="D5876" s="779"/>
      <c r="E5876" s="779"/>
      <c r="F5876" s="778"/>
      <c r="G5876" s="777"/>
      <c r="H5876" s="776"/>
      <c r="I5876" s="776"/>
      <c r="J5876" s="776"/>
      <c r="K5876" s="776"/>
      <c r="L5876" s="776"/>
      <c r="M5876" s="776"/>
      <c r="N5876" s="776"/>
      <c r="O5876" s="776"/>
      <c r="P5876" s="776"/>
      <c r="Q5876" s="776"/>
      <c r="R5876" s="776"/>
      <c r="S5876" s="776"/>
      <c r="T5876" s="776"/>
      <c r="U5876" s="776"/>
      <c r="V5876" s="46"/>
      <c r="W5876" s="46"/>
      <c r="X5876" s="775"/>
      <c r="Y5876" s="775"/>
      <c r="Z5876" s="775"/>
      <c r="AA5876" s="775"/>
      <c r="AB5876" s="775"/>
    </row>
    <row r="5877" spans="1:28" s="43" customFormat="1" x14ac:dyDescent="0.2">
      <c r="A5877" s="776"/>
      <c r="B5877" s="780"/>
      <c r="D5877" s="779"/>
      <c r="E5877" s="779"/>
      <c r="F5877" s="778"/>
      <c r="G5877" s="777"/>
      <c r="H5877" s="776"/>
      <c r="I5877" s="776"/>
      <c r="J5877" s="776"/>
      <c r="K5877" s="776"/>
      <c r="L5877" s="776"/>
      <c r="M5877" s="776"/>
      <c r="N5877" s="776"/>
      <c r="O5877" s="776"/>
      <c r="P5877" s="776"/>
      <c r="Q5877" s="776"/>
      <c r="R5877" s="776"/>
      <c r="S5877" s="776"/>
      <c r="T5877" s="776"/>
      <c r="U5877" s="776"/>
      <c r="V5877" s="46"/>
      <c r="W5877" s="46"/>
      <c r="X5877" s="775"/>
      <c r="Y5877" s="775"/>
      <c r="Z5877" s="775"/>
      <c r="AA5877" s="775"/>
      <c r="AB5877" s="775"/>
    </row>
    <row r="5878" spans="1:28" s="43" customFormat="1" x14ac:dyDescent="0.2">
      <c r="A5878" s="776"/>
      <c r="B5878" s="780"/>
      <c r="D5878" s="779"/>
      <c r="E5878" s="779"/>
      <c r="F5878" s="778"/>
      <c r="G5878" s="777"/>
      <c r="H5878" s="776"/>
      <c r="I5878" s="776"/>
      <c r="J5878" s="776"/>
      <c r="K5878" s="776"/>
      <c r="L5878" s="776"/>
      <c r="M5878" s="776"/>
      <c r="N5878" s="776"/>
      <c r="O5878" s="776"/>
      <c r="P5878" s="776"/>
      <c r="Q5878" s="776"/>
      <c r="R5878" s="776"/>
      <c r="S5878" s="776"/>
      <c r="T5878" s="776"/>
      <c r="U5878" s="776"/>
      <c r="V5878" s="46"/>
      <c r="W5878" s="46"/>
      <c r="X5878" s="775"/>
      <c r="Y5878" s="775"/>
      <c r="Z5878" s="775"/>
      <c r="AA5878" s="775"/>
      <c r="AB5878" s="775"/>
    </row>
    <row r="5879" spans="1:28" s="43" customFormat="1" x14ac:dyDescent="0.2">
      <c r="A5879" s="776"/>
      <c r="B5879" s="780"/>
      <c r="D5879" s="779"/>
      <c r="E5879" s="779"/>
      <c r="F5879" s="778"/>
      <c r="G5879" s="777"/>
      <c r="H5879" s="776"/>
      <c r="I5879" s="776"/>
      <c r="J5879" s="776"/>
      <c r="K5879" s="776"/>
      <c r="L5879" s="776"/>
      <c r="M5879" s="776"/>
      <c r="N5879" s="776"/>
      <c r="O5879" s="776"/>
      <c r="P5879" s="776"/>
      <c r="Q5879" s="776"/>
      <c r="R5879" s="776"/>
      <c r="S5879" s="776"/>
      <c r="T5879" s="776"/>
      <c r="U5879" s="776"/>
      <c r="V5879" s="46"/>
      <c r="W5879" s="46"/>
      <c r="X5879" s="775"/>
      <c r="Y5879" s="775"/>
      <c r="Z5879" s="775"/>
      <c r="AA5879" s="775"/>
      <c r="AB5879" s="775"/>
    </row>
    <row r="5880" spans="1:28" s="43" customFormat="1" x14ac:dyDescent="0.2">
      <c r="A5880" s="776"/>
      <c r="B5880" s="780"/>
      <c r="D5880" s="779"/>
      <c r="E5880" s="779"/>
      <c r="F5880" s="778"/>
      <c r="G5880" s="777"/>
      <c r="H5880" s="776"/>
      <c r="I5880" s="776"/>
      <c r="J5880" s="776"/>
      <c r="K5880" s="776"/>
      <c r="L5880" s="776"/>
      <c r="M5880" s="776"/>
      <c r="N5880" s="776"/>
      <c r="O5880" s="776"/>
      <c r="P5880" s="776"/>
      <c r="Q5880" s="776"/>
      <c r="R5880" s="776"/>
      <c r="S5880" s="776"/>
      <c r="T5880" s="776"/>
      <c r="U5880" s="776"/>
      <c r="V5880" s="46"/>
      <c r="W5880" s="46"/>
      <c r="X5880" s="775"/>
      <c r="Y5880" s="775"/>
      <c r="Z5880" s="775"/>
      <c r="AA5880" s="775"/>
      <c r="AB5880" s="775"/>
    </row>
    <row r="5881" spans="1:28" s="43" customFormat="1" x14ac:dyDescent="0.2">
      <c r="A5881" s="776"/>
      <c r="B5881" s="780"/>
      <c r="D5881" s="779"/>
      <c r="E5881" s="779"/>
      <c r="F5881" s="778"/>
      <c r="G5881" s="777"/>
      <c r="H5881" s="776"/>
      <c r="I5881" s="776"/>
      <c r="J5881" s="776"/>
      <c r="K5881" s="776"/>
      <c r="L5881" s="776"/>
      <c r="M5881" s="776"/>
      <c r="N5881" s="776"/>
      <c r="O5881" s="776"/>
      <c r="P5881" s="776"/>
      <c r="Q5881" s="776"/>
      <c r="R5881" s="776"/>
      <c r="S5881" s="776"/>
      <c r="T5881" s="776"/>
      <c r="U5881" s="776"/>
      <c r="V5881" s="46"/>
      <c r="W5881" s="46"/>
      <c r="X5881" s="775"/>
      <c r="Y5881" s="775"/>
      <c r="Z5881" s="775"/>
      <c r="AA5881" s="775"/>
      <c r="AB5881" s="775"/>
    </row>
    <row r="5882" spans="1:28" s="43" customFormat="1" x14ac:dyDescent="0.2">
      <c r="A5882" s="776"/>
      <c r="B5882" s="780"/>
      <c r="D5882" s="779"/>
      <c r="E5882" s="779"/>
      <c r="F5882" s="778"/>
      <c r="G5882" s="777"/>
      <c r="H5882" s="776"/>
      <c r="I5882" s="776"/>
      <c r="J5882" s="776"/>
      <c r="K5882" s="776"/>
      <c r="L5882" s="776"/>
      <c r="M5882" s="776"/>
      <c r="N5882" s="776"/>
      <c r="O5882" s="776"/>
      <c r="P5882" s="776"/>
      <c r="Q5882" s="776"/>
      <c r="R5882" s="776"/>
      <c r="S5882" s="776"/>
      <c r="T5882" s="776"/>
      <c r="U5882" s="776"/>
      <c r="V5882" s="46"/>
      <c r="W5882" s="46"/>
      <c r="X5882" s="775"/>
      <c r="Y5882" s="775"/>
      <c r="Z5882" s="775"/>
      <c r="AA5882" s="775"/>
      <c r="AB5882" s="775"/>
    </row>
    <row r="5883" spans="1:28" s="43" customFormat="1" x14ac:dyDescent="0.2">
      <c r="A5883" s="776"/>
      <c r="B5883" s="780"/>
      <c r="D5883" s="779"/>
      <c r="E5883" s="779"/>
      <c r="F5883" s="778"/>
      <c r="G5883" s="777"/>
      <c r="H5883" s="776"/>
      <c r="I5883" s="776"/>
      <c r="J5883" s="776"/>
      <c r="K5883" s="776"/>
      <c r="L5883" s="776"/>
      <c r="M5883" s="776"/>
      <c r="N5883" s="776"/>
      <c r="O5883" s="776"/>
      <c r="P5883" s="776"/>
      <c r="Q5883" s="776"/>
      <c r="R5883" s="776"/>
      <c r="S5883" s="776"/>
      <c r="T5883" s="776"/>
      <c r="U5883" s="776"/>
      <c r="V5883" s="46"/>
      <c r="W5883" s="46"/>
      <c r="X5883" s="775"/>
      <c r="Y5883" s="775"/>
      <c r="Z5883" s="775"/>
      <c r="AA5883" s="775"/>
      <c r="AB5883" s="775"/>
    </row>
    <row r="5884" spans="1:28" s="43" customFormat="1" x14ac:dyDescent="0.2">
      <c r="A5884" s="776"/>
      <c r="B5884" s="780"/>
      <c r="D5884" s="779"/>
      <c r="E5884" s="779"/>
      <c r="F5884" s="778"/>
      <c r="G5884" s="777"/>
      <c r="H5884" s="776"/>
      <c r="I5884" s="776"/>
      <c r="J5884" s="776"/>
      <c r="K5884" s="776"/>
      <c r="L5884" s="776"/>
      <c r="M5884" s="776"/>
      <c r="N5884" s="776"/>
      <c r="O5884" s="776"/>
      <c r="P5884" s="776"/>
      <c r="Q5884" s="776"/>
      <c r="R5884" s="776"/>
      <c r="S5884" s="776"/>
      <c r="T5884" s="776"/>
      <c r="U5884" s="776"/>
      <c r="V5884" s="46"/>
      <c r="W5884" s="46"/>
      <c r="X5884" s="775"/>
      <c r="Y5884" s="775"/>
      <c r="Z5884" s="775"/>
      <c r="AA5884" s="775"/>
      <c r="AB5884" s="775"/>
    </row>
    <row r="5885" spans="1:28" s="43" customFormat="1" x14ac:dyDescent="0.2">
      <c r="A5885" s="776"/>
      <c r="B5885" s="780"/>
      <c r="D5885" s="779"/>
      <c r="E5885" s="779"/>
      <c r="F5885" s="778"/>
      <c r="G5885" s="777"/>
      <c r="H5885" s="776"/>
      <c r="I5885" s="776"/>
      <c r="J5885" s="776"/>
      <c r="K5885" s="776"/>
      <c r="L5885" s="776"/>
      <c r="M5885" s="776"/>
      <c r="N5885" s="776"/>
      <c r="O5885" s="776"/>
      <c r="P5885" s="776"/>
      <c r="Q5885" s="776"/>
      <c r="R5885" s="776"/>
      <c r="S5885" s="776"/>
      <c r="T5885" s="776"/>
      <c r="U5885" s="776"/>
      <c r="V5885" s="46"/>
      <c r="W5885" s="46"/>
      <c r="X5885" s="775"/>
      <c r="Y5885" s="775"/>
      <c r="Z5885" s="775"/>
      <c r="AA5885" s="775"/>
      <c r="AB5885" s="775"/>
    </row>
    <row r="5886" spans="1:28" s="43" customFormat="1" x14ac:dyDescent="0.2">
      <c r="A5886" s="776"/>
      <c r="B5886" s="780"/>
      <c r="D5886" s="779"/>
      <c r="E5886" s="779"/>
      <c r="F5886" s="778"/>
      <c r="G5886" s="777"/>
      <c r="H5886" s="776"/>
      <c r="I5886" s="776"/>
      <c r="J5886" s="776"/>
      <c r="K5886" s="776"/>
      <c r="L5886" s="776"/>
      <c r="M5886" s="776"/>
      <c r="N5886" s="776"/>
      <c r="O5886" s="776"/>
      <c r="P5886" s="776"/>
      <c r="Q5886" s="776"/>
      <c r="R5886" s="776"/>
      <c r="S5886" s="776"/>
      <c r="T5886" s="776"/>
      <c r="U5886" s="776"/>
      <c r="V5886" s="46"/>
      <c r="W5886" s="46"/>
      <c r="X5886" s="775"/>
      <c r="Y5886" s="775"/>
      <c r="Z5886" s="775"/>
      <c r="AA5886" s="775"/>
      <c r="AB5886" s="775"/>
    </row>
    <row r="5887" spans="1:28" s="43" customFormat="1" x14ac:dyDescent="0.2">
      <c r="A5887" s="776"/>
      <c r="B5887" s="780"/>
      <c r="D5887" s="779"/>
      <c r="E5887" s="779"/>
      <c r="F5887" s="778"/>
      <c r="G5887" s="777"/>
      <c r="H5887" s="776"/>
      <c r="I5887" s="776"/>
      <c r="J5887" s="776"/>
      <c r="K5887" s="776"/>
      <c r="L5887" s="776"/>
      <c r="M5887" s="776"/>
      <c r="N5887" s="776"/>
      <c r="O5887" s="776"/>
      <c r="P5887" s="776"/>
      <c r="Q5887" s="776"/>
      <c r="R5887" s="776"/>
      <c r="S5887" s="776"/>
      <c r="T5887" s="776"/>
      <c r="U5887" s="776"/>
      <c r="V5887" s="46"/>
      <c r="W5887" s="46"/>
      <c r="X5887" s="775"/>
      <c r="Y5887" s="775"/>
      <c r="Z5887" s="775"/>
      <c r="AA5887" s="775"/>
      <c r="AB5887" s="775"/>
    </row>
    <row r="5888" spans="1:28" s="43" customFormat="1" x14ac:dyDescent="0.2">
      <c r="A5888" s="776"/>
      <c r="B5888" s="780"/>
      <c r="D5888" s="779"/>
      <c r="E5888" s="779"/>
      <c r="F5888" s="778"/>
      <c r="G5888" s="777"/>
      <c r="H5888" s="776"/>
      <c r="I5888" s="776"/>
      <c r="J5888" s="776"/>
      <c r="K5888" s="776"/>
      <c r="L5888" s="776"/>
      <c r="M5888" s="776"/>
      <c r="N5888" s="776"/>
      <c r="O5888" s="776"/>
      <c r="P5888" s="776"/>
      <c r="Q5888" s="776"/>
      <c r="R5888" s="776"/>
      <c r="S5888" s="776"/>
      <c r="T5888" s="776"/>
      <c r="U5888" s="776"/>
      <c r="V5888" s="46"/>
      <c r="W5888" s="46"/>
      <c r="X5888" s="775"/>
      <c r="Y5888" s="775"/>
      <c r="Z5888" s="775"/>
      <c r="AA5888" s="775"/>
      <c r="AB5888" s="775"/>
    </row>
    <row r="5889" spans="1:28" s="43" customFormat="1" x14ac:dyDescent="0.2">
      <c r="A5889" s="776"/>
      <c r="B5889" s="780"/>
      <c r="D5889" s="779"/>
      <c r="E5889" s="779"/>
      <c r="F5889" s="778"/>
      <c r="G5889" s="777"/>
      <c r="H5889" s="776"/>
      <c r="I5889" s="776"/>
      <c r="J5889" s="776"/>
      <c r="K5889" s="776"/>
      <c r="L5889" s="776"/>
      <c r="M5889" s="776"/>
      <c r="N5889" s="776"/>
      <c r="O5889" s="776"/>
      <c r="P5889" s="776"/>
      <c r="Q5889" s="776"/>
      <c r="R5889" s="776"/>
      <c r="S5889" s="776"/>
      <c r="T5889" s="776"/>
      <c r="U5889" s="776"/>
      <c r="V5889" s="46"/>
      <c r="W5889" s="46"/>
      <c r="X5889" s="775"/>
      <c r="Y5889" s="775"/>
      <c r="Z5889" s="775"/>
      <c r="AA5889" s="775"/>
      <c r="AB5889" s="775"/>
    </row>
    <row r="5890" spans="1:28" s="43" customFormat="1" x14ac:dyDescent="0.2">
      <c r="A5890" s="776"/>
      <c r="B5890" s="780"/>
      <c r="D5890" s="779"/>
      <c r="E5890" s="779"/>
      <c r="F5890" s="778"/>
      <c r="G5890" s="777"/>
      <c r="H5890" s="776"/>
      <c r="I5890" s="776"/>
      <c r="J5890" s="776"/>
      <c r="K5890" s="776"/>
      <c r="L5890" s="776"/>
      <c r="M5890" s="776"/>
      <c r="N5890" s="776"/>
      <c r="O5890" s="776"/>
      <c r="P5890" s="776"/>
      <c r="Q5890" s="776"/>
      <c r="R5890" s="776"/>
      <c r="S5890" s="776"/>
      <c r="T5890" s="776"/>
      <c r="U5890" s="776"/>
      <c r="V5890" s="46"/>
      <c r="W5890" s="46"/>
      <c r="X5890" s="775"/>
      <c r="Y5890" s="775"/>
      <c r="Z5890" s="775"/>
      <c r="AA5890" s="775"/>
      <c r="AB5890" s="775"/>
    </row>
    <row r="5891" spans="1:28" s="43" customFormat="1" x14ac:dyDescent="0.2">
      <c r="A5891" s="776"/>
      <c r="B5891" s="780"/>
      <c r="D5891" s="779"/>
      <c r="E5891" s="779"/>
      <c r="F5891" s="778"/>
      <c r="G5891" s="777"/>
      <c r="H5891" s="776"/>
      <c r="I5891" s="776"/>
      <c r="J5891" s="776"/>
      <c r="K5891" s="776"/>
      <c r="L5891" s="776"/>
      <c r="M5891" s="776"/>
      <c r="N5891" s="776"/>
      <c r="O5891" s="776"/>
      <c r="P5891" s="776"/>
      <c r="Q5891" s="776"/>
      <c r="R5891" s="776"/>
      <c r="S5891" s="776"/>
      <c r="T5891" s="776"/>
      <c r="U5891" s="776"/>
      <c r="V5891" s="46"/>
      <c r="W5891" s="46"/>
      <c r="X5891" s="775"/>
      <c r="Y5891" s="775"/>
      <c r="Z5891" s="775"/>
      <c r="AA5891" s="775"/>
      <c r="AB5891" s="775"/>
    </row>
    <row r="5892" spans="1:28" s="43" customFormat="1" x14ac:dyDescent="0.2">
      <c r="A5892" s="776"/>
      <c r="B5892" s="780"/>
      <c r="D5892" s="779"/>
      <c r="E5892" s="779"/>
      <c r="F5892" s="778"/>
      <c r="G5892" s="777"/>
      <c r="H5892" s="776"/>
      <c r="I5892" s="776"/>
      <c r="J5892" s="776"/>
      <c r="K5892" s="776"/>
      <c r="L5892" s="776"/>
      <c r="M5892" s="776"/>
      <c r="N5892" s="776"/>
      <c r="O5892" s="776"/>
      <c r="P5892" s="776"/>
      <c r="Q5892" s="776"/>
      <c r="R5892" s="776"/>
      <c r="S5892" s="776"/>
      <c r="T5892" s="776"/>
      <c r="U5892" s="776"/>
      <c r="V5892" s="46"/>
      <c r="W5892" s="46"/>
      <c r="X5892" s="775"/>
      <c r="Y5892" s="775"/>
      <c r="Z5892" s="775"/>
      <c r="AA5892" s="775"/>
      <c r="AB5892" s="775"/>
    </row>
    <row r="5893" spans="1:28" s="43" customFormat="1" x14ac:dyDescent="0.2">
      <c r="A5893" s="776"/>
      <c r="B5893" s="780"/>
      <c r="D5893" s="779"/>
      <c r="E5893" s="779"/>
      <c r="F5893" s="778"/>
      <c r="G5893" s="777"/>
      <c r="H5893" s="776"/>
      <c r="I5893" s="776"/>
      <c r="J5893" s="776"/>
      <c r="K5893" s="776"/>
      <c r="L5893" s="776"/>
      <c r="M5893" s="776"/>
      <c r="N5893" s="776"/>
      <c r="O5893" s="776"/>
      <c r="P5893" s="776"/>
      <c r="Q5893" s="776"/>
      <c r="R5893" s="776"/>
      <c r="S5893" s="776"/>
      <c r="T5893" s="776"/>
      <c r="U5893" s="776"/>
      <c r="V5893" s="46"/>
      <c r="W5893" s="46"/>
      <c r="X5893" s="775"/>
      <c r="Y5893" s="775"/>
      <c r="Z5893" s="775"/>
      <c r="AA5893" s="775"/>
      <c r="AB5893" s="775"/>
    </row>
    <row r="5894" spans="1:28" s="43" customFormat="1" x14ac:dyDescent="0.2">
      <c r="A5894" s="776"/>
      <c r="B5894" s="780"/>
      <c r="D5894" s="779"/>
      <c r="E5894" s="779"/>
      <c r="F5894" s="778"/>
      <c r="G5894" s="777"/>
      <c r="H5894" s="776"/>
      <c r="I5894" s="776"/>
      <c r="J5894" s="776"/>
      <c r="K5894" s="776"/>
      <c r="L5894" s="776"/>
      <c r="M5894" s="776"/>
      <c r="N5894" s="776"/>
      <c r="O5894" s="776"/>
      <c r="P5894" s="776"/>
      <c r="Q5894" s="776"/>
      <c r="R5894" s="776"/>
      <c r="S5894" s="776"/>
      <c r="T5894" s="776"/>
      <c r="U5894" s="776"/>
      <c r="V5894" s="46"/>
      <c r="W5894" s="46"/>
      <c r="X5894" s="775"/>
      <c r="Y5894" s="775"/>
      <c r="Z5894" s="775"/>
      <c r="AA5894" s="775"/>
      <c r="AB5894" s="775"/>
    </row>
    <row r="5895" spans="1:28" s="43" customFormat="1" x14ac:dyDescent="0.2">
      <c r="A5895" s="776"/>
      <c r="B5895" s="780"/>
      <c r="D5895" s="779"/>
      <c r="E5895" s="779"/>
      <c r="F5895" s="778"/>
      <c r="G5895" s="777"/>
      <c r="H5895" s="776"/>
      <c r="I5895" s="776"/>
      <c r="J5895" s="776"/>
      <c r="K5895" s="776"/>
      <c r="L5895" s="776"/>
      <c r="M5895" s="776"/>
      <c r="N5895" s="776"/>
      <c r="O5895" s="776"/>
      <c r="P5895" s="776"/>
      <c r="Q5895" s="776"/>
      <c r="R5895" s="776"/>
      <c r="S5895" s="776"/>
      <c r="T5895" s="776"/>
      <c r="U5895" s="776"/>
      <c r="V5895" s="46"/>
      <c r="W5895" s="46"/>
      <c r="X5895" s="775"/>
      <c r="Y5895" s="775"/>
      <c r="Z5895" s="775"/>
      <c r="AA5895" s="775"/>
      <c r="AB5895" s="775"/>
    </row>
    <row r="5896" spans="1:28" s="43" customFormat="1" x14ac:dyDescent="0.2">
      <c r="A5896" s="776"/>
      <c r="B5896" s="780"/>
      <c r="D5896" s="779"/>
      <c r="E5896" s="779"/>
      <c r="F5896" s="778"/>
      <c r="G5896" s="777"/>
      <c r="H5896" s="776"/>
      <c r="I5896" s="776"/>
      <c r="J5896" s="776"/>
      <c r="K5896" s="776"/>
      <c r="L5896" s="776"/>
      <c r="M5896" s="776"/>
      <c r="N5896" s="776"/>
      <c r="O5896" s="776"/>
      <c r="P5896" s="776"/>
      <c r="Q5896" s="776"/>
      <c r="R5896" s="776"/>
      <c r="S5896" s="776"/>
      <c r="T5896" s="776"/>
      <c r="U5896" s="776"/>
      <c r="V5896" s="46"/>
      <c r="W5896" s="46"/>
      <c r="X5896" s="775"/>
      <c r="Y5896" s="775"/>
      <c r="Z5896" s="775"/>
      <c r="AA5896" s="775"/>
      <c r="AB5896" s="775"/>
    </row>
    <row r="5897" spans="1:28" s="43" customFormat="1" x14ac:dyDescent="0.2">
      <c r="A5897" s="776"/>
      <c r="B5897" s="780"/>
      <c r="D5897" s="779"/>
      <c r="E5897" s="779"/>
      <c r="F5897" s="778"/>
      <c r="G5897" s="777"/>
      <c r="H5897" s="776"/>
      <c r="I5897" s="776"/>
      <c r="J5897" s="776"/>
      <c r="K5897" s="776"/>
      <c r="L5897" s="776"/>
      <c r="M5897" s="776"/>
      <c r="N5897" s="776"/>
      <c r="O5897" s="776"/>
      <c r="P5897" s="776"/>
      <c r="Q5897" s="776"/>
      <c r="R5897" s="776"/>
      <c r="S5897" s="776"/>
      <c r="T5897" s="776"/>
      <c r="U5897" s="776"/>
      <c r="V5897" s="46"/>
      <c r="W5897" s="46"/>
      <c r="X5897" s="775"/>
      <c r="Y5897" s="775"/>
      <c r="Z5897" s="775"/>
      <c r="AA5897" s="775"/>
      <c r="AB5897" s="775"/>
    </row>
    <row r="5898" spans="1:28" s="43" customFormat="1" x14ac:dyDescent="0.2">
      <c r="A5898" s="776"/>
      <c r="B5898" s="780"/>
      <c r="D5898" s="779"/>
      <c r="E5898" s="779"/>
      <c r="F5898" s="778"/>
      <c r="G5898" s="777"/>
      <c r="H5898" s="776"/>
      <c r="I5898" s="776"/>
      <c r="J5898" s="776"/>
      <c r="K5898" s="776"/>
      <c r="L5898" s="776"/>
      <c r="M5898" s="776"/>
      <c r="N5898" s="776"/>
      <c r="O5898" s="776"/>
      <c r="P5898" s="776"/>
      <c r="Q5898" s="776"/>
      <c r="R5898" s="776"/>
      <c r="S5898" s="776"/>
      <c r="T5898" s="776"/>
      <c r="U5898" s="776"/>
      <c r="V5898" s="46"/>
      <c r="W5898" s="46"/>
      <c r="X5898" s="775"/>
      <c r="Y5898" s="775"/>
      <c r="Z5898" s="775"/>
      <c r="AA5898" s="775"/>
      <c r="AB5898" s="775"/>
    </row>
    <row r="5899" spans="1:28" s="43" customFormat="1" x14ac:dyDescent="0.2">
      <c r="A5899" s="776"/>
      <c r="B5899" s="780"/>
      <c r="D5899" s="779"/>
      <c r="E5899" s="779"/>
      <c r="F5899" s="778"/>
      <c r="G5899" s="777"/>
      <c r="H5899" s="776"/>
      <c r="I5899" s="776"/>
      <c r="J5899" s="776"/>
      <c r="K5899" s="776"/>
      <c r="L5899" s="776"/>
      <c r="M5899" s="776"/>
      <c r="N5899" s="776"/>
      <c r="O5899" s="776"/>
      <c r="P5899" s="776"/>
      <c r="Q5899" s="776"/>
      <c r="R5899" s="776"/>
      <c r="S5899" s="776"/>
      <c r="T5899" s="776"/>
      <c r="U5899" s="776"/>
      <c r="V5899" s="46"/>
      <c r="W5899" s="46"/>
      <c r="X5899" s="775"/>
      <c r="Y5899" s="775"/>
      <c r="Z5899" s="775"/>
      <c r="AA5899" s="775"/>
      <c r="AB5899" s="775"/>
    </row>
    <row r="5900" spans="1:28" s="43" customFormat="1" x14ac:dyDescent="0.2">
      <c r="A5900" s="776"/>
      <c r="B5900" s="780"/>
      <c r="D5900" s="779"/>
      <c r="E5900" s="779"/>
      <c r="F5900" s="778"/>
      <c r="G5900" s="777"/>
      <c r="H5900" s="776"/>
      <c r="I5900" s="776"/>
      <c r="J5900" s="776"/>
      <c r="K5900" s="776"/>
      <c r="L5900" s="776"/>
      <c r="M5900" s="776"/>
      <c r="N5900" s="776"/>
      <c r="O5900" s="776"/>
      <c r="P5900" s="776"/>
      <c r="Q5900" s="776"/>
      <c r="R5900" s="776"/>
      <c r="S5900" s="776"/>
      <c r="T5900" s="776"/>
      <c r="U5900" s="776"/>
      <c r="V5900" s="46"/>
      <c r="W5900" s="46"/>
      <c r="X5900" s="775"/>
      <c r="Y5900" s="775"/>
      <c r="Z5900" s="775"/>
      <c r="AA5900" s="775"/>
      <c r="AB5900" s="775"/>
    </row>
    <row r="5901" spans="1:28" s="43" customFormat="1" x14ac:dyDescent="0.2">
      <c r="A5901" s="776"/>
      <c r="B5901" s="780"/>
      <c r="D5901" s="779"/>
      <c r="E5901" s="779"/>
      <c r="F5901" s="778"/>
      <c r="G5901" s="777"/>
      <c r="H5901" s="776"/>
      <c r="I5901" s="776"/>
      <c r="J5901" s="776"/>
      <c r="K5901" s="776"/>
      <c r="L5901" s="776"/>
      <c r="M5901" s="776"/>
      <c r="N5901" s="776"/>
      <c r="O5901" s="776"/>
      <c r="P5901" s="776"/>
      <c r="Q5901" s="776"/>
      <c r="R5901" s="776"/>
      <c r="S5901" s="776"/>
      <c r="T5901" s="776"/>
      <c r="U5901" s="776"/>
      <c r="V5901" s="46"/>
      <c r="W5901" s="46"/>
      <c r="X5901" s="775"/>
      <c r="Y5901" s="775"/>
      <c r="Z5901" s="775"/>
      <c r="AA5901" s="775"/>
      <c r="AB5901" s="775"/>
    </row>
    <row r="5902" spans="1:28" s="43" customFormat="1" x14ac:dyDescent="0.2">
      <c r="A5902" s="776"/>
      <c r="B5902" s="780"/>
      <c r="D5902" s="779"/>
      <c r="E5902" s="779"/>
      <c r="F5902" s="778"/>
      <c r="G5902" s="777"/>
      <c r="H5902" s="776"/>
      <c r="I5902" s="776"/>
      <c r="J5902" s="776"/>
      <c r="K5902" s="776"/>
      <c r="L5902" s="776"/>
      <c r="M5902" s="776"/>
      <c r="N5902" s="776"/>
      <c r="O5902" s="776"/>
      <c r="P5902" s="776"/>
      <c r="Q5902" s="776"/>
      <c r="R5902" s="776"/>
      <c r="S5902" s="776"/>
      <c r="T5902" s="776"/>
      <c r="U5902" s="776"/>
      <c r="V5902" s="46"/>
      <c r="W5902" s="46"/>
      <c r="X5902" s="775"/>
      <c r="Y5902" s="775"/>
      <c r="Z5902" s="775"/>
      <c r="AA5902" s="775"/>
      <c r="AB5902" s="775"/>
    </row>
    <row r="5903" spans="1:28" s="43" customFormat="1" x14ac:dyDescent="0.2">
      <c r="A5903" s="776"/>
      <c r="B5903" s="780"/>
      <c r="D5903" s="779"/>
      <c r="E5903" s="779"/>
      <c r="F5903" s="778"/>
      <c r="G5903" s="777"/>
      <c r="H5903" s="776"/>
      <c r="I5903" s="776"/>
      <c r="J5903" s="776"/>
      <c r="K5903" s="776"/>
      <c r="L5903" s="776"/>
      <c r="M5903" s="776"/>
      <c r="N5903" s="776"/>
      <c r="O5903" s="776"/>
      <c r="P5903" s="776"/>
      <c r="Q5903" s="776"/>
      <c r="R5903" s="776"/>
      <c r="S5903" s="776"/>
      <c r="T5903" s="776"/>
      <c r="U5903" s="776"/>
      <c r="V5903" s="46"/>
      <c r="W5903" s="46"/>
      <c r="X5903" s="775"/>
      <c r="Y5903" s="775"/>
      <c r="Z5903" s="775"/>
      <c r="AA5903" s="775"/>
      <c r="AB5903" s="775"/>
    </row>
    <row r="5904" spans="1:28" s="43" customFormat="1" x14ac:dyDescent="0.2">
      <c r="A5904" s="776"/>
      <c r="B5904" s="780"/>
      <c r="D5904" s="779"/>
      <c r="E5904" s="779"/>
      <c r="F5904" s="778"/>
      <c r="G5904" s="777"/>
      <c r="H5904" s="776"/>
      <c r="I5904" s="776"/>
      <c r="J5904" s="776"/>
      <c r="K5904" s="776"/>
      <c r="L5904" s="776"/>
      <c r="M5904" s="776"/>
      <c r="N5904" s="776"/>
      <c r="O5904" s="776"/>
      <c r="P5904" s="776"/>
      <c r="Q5904" s="776"/>
      <c r="R5904" s="776"/>
      <c r="S5904" s="776"/>
      <c r="T5904" s="776"/>
      <c r="U5904" s="776"/>
      <c r="V5904" s="46"/>
      <c r="W5904" s="46"/>
      <c r="X5904" s="775"/>
      <c r="Y5904" s="775"/>
      <c r="Z5904" s="775"/>
      <c r="AA5904" s="775"/>
      <c r="AB5904" s="775"/>
    </row>
    <row r="5905" spans="1:28" s="43" customFormat="1" x14ac:dyDescent="0.2">
      <c r="A5905" s="776"/>
      <c r="B5905" s="780"/>
      <c r="D5905" s="779"/>
      <c r="E5905" s="779"/>
      <c r="F5905" s="778"/>
      <c r="G5905" s="777"/>
      <c r="H5905" s="776"/>
      <c r="I5905" s="776"/>
      <c r="J5905" s="776"/>
      <c r="K5905" s="776"/>
      <c r="L5905" s="776"/>
      <c r="M5905" s="776"/>
      <c r="N5905" s="776"/>
      <c r="O5905" s="776"/>
      <c r="P5905" s="776"/>
      <c r="Q5905" s="776"/>
      <c r="R5905" s="776"/>
      <c r="S5905" s="776"/>
      <c r="T5905" s="776"/>
      <c r="U5905" s="776"/>
      <c r="V5905" s="46"/>
      <c r="W5905" s="46"/>
      <c r="X5905" s="775"/>
      <c r="Y5905" s="775"/>
      <c r="Z5905" s="775"/>
      <c r="AA5905" s="775"/>
      <c r="AB5905" s="775"/>
    </row>
    <row r="5906" spans="1:28" s="43" customFormat="1" x14ac:dyDescent="0.2">
      <c r="A5906" s="776"/>
      <c r="B5906" s="780"/>
      <c r="D5906" s="779"/>
      <c r="E5906" s="779"/>
      <c r="F5906" s="778"/>
      <c r="G5906" s="777"/>
      <c r="H5906" s="776"/>
      <c r="I5906" s="776"/>
      <c r="J5906" s="776"/>
      <c r="K5906" s="776"/>
      <c r="L5906" s="776"/>
      <c r="M5906" s="776"/>
      <c r="N5906" s="776"/>
      <c r="O5906" s="776"/>
      <c r="P5906" s="776"/>
      <c r="Q5906" s="776"/>
      <c r="R5906" s="776"/>
      <c r="S5906" s="776"/>
      <c r="T5906" s="776"/>
      <c r="U5906" s="776"/>
      <c r="V5906" s="46"/>
      <c r="W5906" s="46"/>
      <c r="X5906" s="775"/>
      <c r="Y5906" s="775"/>
      <c r="Z5906" s="775"/>
      <c r="AA5906" s="775"/>
      <c r="AB5906" s="775"/>
    </row>
    <row r="5907" spans="1:28" s="43" customFormat="1" x14ac:dyDescent="0.2">
      <c r="A5907" s="776"/>
      <c r="B5907" s="780"/>
      <c r="D5907" s="779"/>
      <c r="E5907" s="779"/>
      <c r="F5907" s="778"/>
      <c r="G5907" s="777"/>
      <c r="H5907" s="776"/>
      <c r="I5907" s="776"/>
      <c r="J5907" s="776"/>
      <c r="K5907" s="776"/>
      <c r="L5907" s="776"/>
      <c r="M5907" s="776"/>
      <c r="N5907" s="776"/>
      <c r="O5907" s="776"/>
      <c r="P5907" s="776"/>
      <c r="Q5907" s="776"/>
      <c r="R5907" s="776"/>
      <c r="S5907" s="776"/>
      <c r="T5907" s="776"/>
      <c r="U5907" s="776"/>
      <c r="V5907" s="46"/>
      <c r="W5907" s="46"/>
      <c r="X5907" s="775"/>
      <c r="Y5907" s="775"/>
      <c r="Z5907" s="775"/>
      <c r="AA5907" s="775"/>
      <c r="AB5907" s="775"/>
    </row>
    <row r="5908" spans="1:28" s="43" customFormat="1" x14ac:dyDescent="0.2">
      <c r="A5908" s="776"/>
      <c r="B5908" s="780"/>
      <c r="D5908" s="779"/>
      <c r="E5908" s="779"/>
      <c r="F5908" s="778"/>
      <c r="G5908" s="777"/>
      <c r="H5908" s="776"/>
      <c r="I5908" s="776"/>
      <c r="J5908" s="776"/>
      <c r="K5908" s="776"/>
      <c r="L5908" s="776"/>
      <c r="M5908" s="776"/>
      <c r="N5908" s="776"/>
      <c r="O5908" s="776"/>
      <c r="P5908" s="776"/>
      <c r="Q5908" s="776"/>
      <c r="R5908" s="776"/>
      <c r="S5908" s="776"/>
      <c r="T5908" s="776"/>
      <c r="U5908" s="776"/>
      <c r="V5908" s="46"/>
      <c r="W5908" s="46"/>
      <c r="X5908" s="775"/>
      <c r="Y5908" s="775"/>
      <c r="Z5908" s="775"/>
      <c r="AA5908" s="775"/>
      <c r="AB5908" s="775"/>
    </row>
    <row r="5909" spans="1:28" s="43" customFormat="1" x14ac:dyDescent="0.2">
      <c r="A5909" s="776"/>
      <c r="B5909" s="780"/>
      <c r="D5909" s="779"/>
      <c r="E5909" s="779"/>
      <c r="F5909" s="778"/>
      <c r="G5909" s="777"/>
      <c r="H5909" s="776"/>
      <c r="I5909" s="776"/>
      <c r="J5909" s="776"/>
      <c r="K5909" s="776"/>
      <c r="L5909" s="776"/>
      <c r="M5909" s="776"/>
      <c r="N5909" s="776"/>
      <c r="O5909" s="776"/>
      <c r="P5909" s="776"/>
      <c r="Q5909" s="776"/>
      <c r="R5909" s="776"/>
      <c r="S5909" s="776"/>
      <c r="T5909" s="776"/>
      <c r="U5909" s="776"/>
      <c r="V5909" s="46"/>
      <c r="W5909" s="46"/>
      <c r="X5909" s="775"/>
      <c r="Y5909" s="775"/>
      <c r="Z5909" s="775"/>
      <c r="AA5909" s="775"/>
      <c r="AB5909" s="775"/>
    </row>
    <row r="5910" spans="1:28" s="43" customFormat="1" x14ac:dyDescent="0.2">
      <c r="A5910" s="776"/>
      <c r="B5910" s="780"/>
      <c r="D5910" s="779"/>
      <c r="E5910" s="779"/>
      <c r="F5910" s="778"/>
      <c r="G5910" s="777"/>
      <c r="H5910" s="776"/>
      <c r="I5910" s="776"/>
      <c r="J5910" s="776"/>
      <c r="K5910" s="776"/>
      <c r="L5910" s="776"/>
      <c r="M5910" s="776"/>
      <c r="N5910" s="776"/>
      <c r="O5910" s="776"/>
      <c r="P5910" s="776"/>
      <c r="Q5910" s="776"/>
      <c r="R5910" s="776"/>
      <c r="S5910" s="776"/>
      <c r="T5910" s="776"/>
      <c r="U5910" s="776"/>
      <c r="V5910" s="46"/>
      <c r="W5910" s="46"/>
      <c r="X5910" s="775"/>
      <c r="Y5910" s="775"/>
      <c r="Z5910" s="775"/>
      <c r="AA5910" s="775"/>
      <c r="AB5910" s="775"/>
    </row>
    <row r="5911" spans="1:28" s="43" customFormat="1" x14ac:dyDescent="0.2">
      <c r="A5911" s="776"/>
      <c r="B5911" s="780"/>
      <c r="D5911" s="779"/>
      <c r="E5911" s="779"/>
      <c r="F5911" s="778"/>
      <c r="G5911" s="777"/>
      <c r="H5911" s="776"/>
      <c r="I5911" s="776"/>
      <c r="J5911" s="776"/>
      <c r="K5911" s="776"/>
      <c r="L5911" s="776"/>
      <c r="M5911" s="776"/>
      <c r="N5911" s="776"/>
      <c r="O5911" s="776"/>
      <c r="P5911" s="776"/>
      <c r="Q5911" s="776"/>
      <c r="R5911" s="776"/>
      <c r="S5911" s="776"/>
      <c r="T5911" s="776"/>
      <c r="U5911" s="776"/>
      <c r="V5911" s="46"/>
      <c r="W5911" s="46"/>
      <c r="X5911" s="775"/>
      <c r="Y5911" s="775"/>
      <c r="Z5911" s="775"/>
      <c r="AA5911" s="775"/>
      <c r="AB5911" s="775"/>
    </row>
    <row r="5912" spans="1:28" s="43" customFormat="1" x14ac:dyDescent="0.2">
      <c r="A5912" s="776"/>
      <c r="B5912" s="780"/>
      <c r="D5912" s="779"/>
      <c r="E5912" s="779"/>
      <c r="F5912" s="778"/>
      <c r="G5912" s="777"/>
      <c r="H5912" s="776"/>
      <c r="I5912" s="776"/>
      <c r="J5912" s="776"/>
      <c r="K5912" s="776"/>
      <c r="L5912" s="776"/>
      <c r="M5912" s="776"/>
      <c r="N5912" s="776"/>
      <c r="O5912" s="776"/>
      <c r="P5912" s="776"/>
      <c r="Q5912" s="776"/>
      <c r="R5912" s="776"/>
      <c r="S5912" s="776"/>
      <c r="T5912" s="776"/>
      <c r="U5912" s="776"/>
      <c r="V5912" s="46"/>
      <c r="W5912" s="46"/>
      <c r="X5912" s="775"/>
      <c r="Y5912" s="775"/>
      <c r="Z5912" s="775"/>
      <c r="AA5912" s="775"/>
      <c r="AB5912" s="775"/>
    </row>
    <row r="5913" spans="1:28" s="43" customFormat="1" x14ac:dyDescent="0.2">
      <c r="A5913" s="776"/>
      <c r="B5913" s="780"/>
      <c r="D5913" s="779"/>
      <c r="E5913" s="779"/>
      <c r="F5913" s="778"/>
      <c r="G5913" s="777"/>
      <c r="H5913" s="776"/>
      <c r="I5913" s="776"/>
      <c r="J5913" s="776"/>
      <c r="K5913" s="776"/>
      <c r="L5913" s="776"/>
      <c r="M5913" s="776"/>
      <c r="N5913" s="776"/>
      <c r="O5913" s="776"/>
      <c r="P5913" s="776"/>
      <c r="Q5913" s="776"/>
      <c r="R5913" s="776"/>
      <c r="S5913" s="776"/>
      <c r="T5913" s="776"/>
      <c r="U5913" s="776"/>
      <c r="V5913" s="46"/>
      <c r="W5913" s="46"/>
      <c r="X5913" s="775"/>
      <c r="Y5913" s="775"/>
      <c r="Z5913" s="775"/>
      <c r="AA5913" s="775"/>
      <c r="AB5913" s="775"/>
    </row>
    <row r="5914" spans="1:28" s="43" customFormat="1" x14ac:dyDescent="0.2">
      <c r="A5914" s="776"/>
      <c r="B5914" s="780"/>
      <c r="D5914" s="779"/>
      <c r="E5914" s="779"/>
      <c r="F5914" s="778"/>
      <c r="G5914" s="777"/>
      <c r="H5914" s="776"/>
      <c r="I5914" s="776"/>
      <c r="J5914" s="776"/>
      <c r="K5914" s="776"/>
      <c r="L5914" s="776"/>
      <c r="M5914" s="776"/>
      <c r="N5914" s="776"/>
      <c r="O5914" s="776"/>
      <c r="P5914" s="776"/>
      <c r="Q5914" s="776"/>
      <c r="R5914" s="776"/>
      <c r="S5914" s="776"/>
      <c r="T5914" s="776"/>
      <c r="U5914" s="776"/>
      <c r="V5914" s="46"/>
      <c r="W5914" s="46"/>
      <c r="X5914" s="775"/>
      <c r="Y5914" s="775"/>
      <c r="Z5914" s="775"/>
      <c r="AA5914" s="775"/>
      <c r="AB5914" s="775"/>
    </row>
    <row r="5915" spans="1:28" s="43" customFormat="1" x14ac:dyDescent="0.2">
      <c r="A5915" s="776"/>
      <c r="B5915" s="780"/>
      <c r="D5915" s="779"/>
      <c r="E5915" s="779"/>
      <c r="F5915" s="778"/>
      <c r="G5915" s="777"/>
      <c r="H5915" s="776"/>
      <c r="I5915" s="776"/>
      <c r="J5915" s="776"/>
      <c r="K5915" s="776"/>
      <c r="L5915" s="776"/>
      <c r="M5915" s="776"/>
      <c r="N5915" s="776"/>
      <c r="O5915" s="776"/>
      <c r="P5915" s="776"/>
      <c r="Q5915" s="776"/>
      <c r="R5915" s="776"/>
      <c r="S5915" s="776"/>
      <c r="T5915" s="776"/>
      <c r="U5915" s="776"/>
      <c r="V5915" s="46"/>
      <c r="W5915" s="46"/>
      <c r="X5915" s="775"/>
      <c r="Y5915" s="775"/>
      <c r="Z5915" s="775"/>
      <c r="AA5915" s="775"/>
      <c r="AB5915" s="775"/>
    </row>
    <row r="5916" spans="1:28" s="43" customFormat="1" x14ac:dyDescent="0.2">
      <c r="A5916" s="776"/>
      <c r="B5916" s="780"/>
      <c r="D5916" s="779"/>
      <c r="E5916" s="779"/>
      <c r="F5916" s="778"/>
      <c r="G5916" s="777"/>
      <c r="H5916" s="776"/>
      <c r="I5916" s="776"/>
      <c r="J5916" s="776"/>
      <c r="K5916" s="776"/>
      <c r="L5916" s="776"/>
      <c r="M5916" s="776"/>
      <c r="N5916" s="776"/>
      <c r="O5916" s="776"/>
      <c r="P5916" s="776"/>
      <c r="Q5916" s="776"/>
      <c r="R5916" s="776"/>
      <c r="S5916" s="776"/>
      <c r="T5916" s="776"/>
      <c r="U5916" s="776"/>
      <c r="V5916" s="46"/>
      <c r="W5916" s="46"/>
      <c r="X5916" s="775"/>
      <c r="Y5916" s="775"/>
      <c r="Z5916" s="775"/>
      <c r="AA5916" s="775"/>
      <c r="AB5916" s="775"/>
    </row>
    <row r="5917" spans="1:28" s="43" customFormat="1" x14ac:dyDescent="0.2">
      <c r="A5917" s="776"/>
      <c r="B5917" s="780"/>
      <c r="D5917" s="779"/>
      <c r="E5917" s="779"/>
      <c r="F5917" s="778"/>
      <c r="G5917" s="777"/>
      <c r="H5917" s="776"/>
      <c r="I5917" s="776"/>
      <c r="J5917" s="776"/>
      <c r="K5917" s="776"/>
      <c r="L5917" s="776"/>
      <c r="M5917" s="776"/>
      <c r="N5917" s="776"/>
      <c r="O5917" s="776"/>
      <c r="P5917" s="776"/>
      <c r="Q5917" s="776"/>
      <c r="R5917" s="776"/>
      <c r="S5917" s="776"/>
      <c r="T5917" s="776"/>
      <c r="U5917" s="776"/>
      <c r="V5917" s="46"/>
      <c r="W5917" s="46"/>
      <c r="X5917" s="775"/>
      <c r="Y5917" s="775"/>
      <c r="Z5917" s="775"/>
      <c r="AA5917" s="775"/>
      <c r="AB5917" s="775"/>
    </row>
    <row r="5918" spans="1:28" s="43" customFormat="1" x14ac:dyDescent="0.2">
      <c r="A5918" s="776"/>
      <c r="B5918" s="780"/>
      <c r="D5918" s="779"/>
      <c r="E5918" s="779"/>
      <c r="F5918" s="778"/>
      <c r="G5918" s="777"/>
      <c r="H5918" s="776"/>
      <c r="I5918" s="776"/>
      <c r="J5918" s="776"/>
      <c r="K5918" s="776"/>
      <c r="L5918" s="776"/>
      <c r="M5918" s="776"/>
      <c r="N5918" s="776"/>
      <c r="O5918" s="776"/>
      <c r="P5918" s="776"/>
      <c r="Q5918" s="776"/>
      <c r="R5918" s="776"/>
      <c r="S5918" s="776"/>
      <c r="T5918" s="776"/>
      <c r="U5918" s="776"/>
      <c r="V5918" s="46"/>
      <c r="W5918" s="46"/>
      <c r="X5918" s="775"/>
      <c r="Y5918" s="775"/>
      <c r="Z5918" s="775"/>
      <c r="AA5918" s="775"/>
      <c r="AB5918" s="775"/>
    </row>
    <row r="5919" spans="1:28" s="43" customFormat="1" x14ac:dyDescent="0.2">
      <c r="A5919" s="776"/>
      <c r="B5919" s="780"/>
      <c r="D5919" s="779"/>
      <c r="E5919" s="779"/>
      <c r="F5919" s="778"/>
      <c r="G5919" s="777"/>
      <c r="H5919" s="776"/>
      <c r="I5919" s="776"/>
      <c r="J5919" s="776"/>
      <c r="K5919" s="776"/>
      <c r="L5919" s="776"/>
      <c r="M5919" s="776"/>
      <c r="N5919" s="776"/>
      <c r="O5919" s="776"/>
      <c r="P5919" s="776"/>
      <c r="Q5919" s="776"/>
      <c r="R5919" s="776"/>
      <c r="S5919" s="776"/>
      <c r="T5919" s="776"/>
      <c r="U5919" s="776"/>
      <c r="V5919" s="46"/>
      <c r="W5919" s="46"/>
      <c r="X5919" s="775"/>
      <c r="Y5919" s="775"/>
      <c r="Z5919" s="775"/>
      <c r="AA5919" s="775"/>
      <c r="AB5919" s="775"/>
    </row>
    <row r="5920" spans="1:28" s="43" customFormat="1" x14ac:dyDescent="0.2">
      <c r="A5920" s="776"/>
      <c r="B5920" s="780"/>
      <c r="D5920" s="779"/>
      <c r="E5920" s="779"/>
      <c r="F5920" s="778"/>
      <c r="G5920" s="777"/>
      <c r="H5920" s="776"/>
      <c r="I5920" s="776"/>
      <c r="J5920" s="776"/>
      <c r="K5920" s="776"/>
      <c r="L5920" s="776"/>
      <c r="M5920" s="776"/>
      <c r="N5920" s="776"/>
      <c r="O5920" s="776"/>
      <c r="P5920" s="776"/>
      <c r="Q5920" s="776"/>
      <c r="R5920" s="776"/>
      <c r="S5920" s="776"/>
      <c r="T5920" s="776"/>
      <c r="U5920" s="776"/>
      <c r="V5920" s="46"/>
      <c r="W5920" s="46"/>
      <c r="X5920" s="775"/>
      <c r="Y5920" s="775"/>
      <c r="Z5920" s="775"/>
      <c r="AA5920" s="775"/>
      <c r="AB5920" s="775"/>
    </row>
    <row r="5921" spans="1:28" s="43" customFormat="1" x14ac:dyDescent="0.2">
      <c r="A5921" s="776"/>
      <c r="B5921" s="780"/>
      <c r="D5921" s="779"/>
      <c r="E5921" s="779"/>
      <c r="F5921" s="778"/>
      <c r="G5921" s="777"/>
      <c r="H5921" s="776"/>
      <c r="I5921" s="776"/>
      <c r="J5921" s="776"/>
      <c r="K5921" s="776"/>
      <c r="L5921" s="776"/>
      <c r="M5921" s="776"/>
      <c r="N5921" s="776"/>
      <c r="O5921" s="776"/>
      <c r="P5921" s="776"/>
      <c r="Q5921" s="776"/>
      <c r="R5921" s="776"/>
      <c r="S5921" s="776"/>
      <c r="T5921" s="776"/>
      <c r="U5921" s="776"/>
      <c r="V5921" s="46"/>
      <c r="W5921" s="46"/>
      <c r="X5921" s="775"/>
      <c r="Y5921" s="775"/>
      <c r="Z5921" s="775"/>
      <c r="AA5921" s="775"/>
      <c r="AB5921" s="775"/>
    </row>
    <row r="5922" spans="1:28" s="43" customFormat="1" x14ac:dyDescent="0.2">
      <c r="A5922" s="776"/>
      <c r="B5922" s="780"/>
      <c r="D5922" s="779"/>
      <c r="E5922" s="779"/>
      <c r="F5922" s="778"/>
      <c r="G5922" s="777"/>
      <c r="H5922" s="776"/>
      <c r="I5922" s="776"/>
      <c r="J5922" s="776"/>
      <c r="K5922" s="776"/>
      <c r="L5922" s="776"/>
      <c r="M5922" s="776"/>
      <c r="N5922" s="776"/>
      <c r="O5922" s="776"/>
      <c r="P5922" s="776"/>
      <c r="Q5922" s="776"/>
      <c r="R5922" s="776"/>
      <c r="S5922" s="776"/>
      <c r="T5922" s="776"/>
      <c r="U5922" s="776"/>
      <c r="V5922" s="46"/>
      <c r="W5922" s="46"/>
      <c r="X5922" s="775"/>
      <c r="Y5922" s="775"/>
      <c r="Z5922" s="775"/>
      <c r="AA5922" s="775"/>
      <c r="AB5922" s="775"/>
    </row>
    <row r="5923" spans="1:28" s="43" customFormat="1" x14ac:dyDescent="0.2">
      <c r="A5923" s="776"/>
      <c r="B5923" s="780"/>
      <c r="D5923" s="779"/>
      <c r="E5923" s="779"/>
      <c r="F5923" s="778"/>
      <c r="G5923" s="777"/>
      <c r="H5923" s="776"/>
      <c r="I5923" s="776"/>
      <c r="J5923" s="776"/>
      <c r="K5923" s="776"/>
      <c r="L5923" s="776"/>
      <c r="M5923" s="776"/>
      <c r="N5923" s="776"/>
      <c r="O5923" s="776"/>
      <c r="P5923" s="776"/>
      <c r="Q5923" s="776"/>
      <c r="R5923" s="776"/>
      <c r="S5923" s="776"/>
      <c r="T5923" s="776"/>
      <c r="U5923" s="776"/>
      <c r="V5923" s="46"/>
      <c r="W5923" s="46"/>
      <c r="X5923" s="775"/>
      <c r="Y5923" s="775"/>
      <c r="Z5923" s="775"/>
      <c r="AA5923" s="775"/>
      <c r="AB5923" s="775"/>
    </row>
    <row r="5924" spans="1:28" s="43" customFormat="1" x14ac:dyDescent="0.2">
      <c r="A5924" s="776"/>
      <c r="B5924" s="780"/>
      <c r="D5924" s="779"/>
      <c r="E5924" s="779"/>
      <c r="F5924" s="778"/>
      <c r="G5924" s="777"/>
      <c r="H5924" s="776"/>
      <c r="I5924" s="776"/>
      <c r="J5924" s="776"/>
      <c r="K5924" s="776"/>
      <c r="L5924" s="776"/>
      <c r="M5924" s="776"/>
      <c r="N5924" s="776"/>
      <c r="O5924" s="776"/>
      <c r="P5924" s="776"/>
      <c r="Q5924" s="776"/>
      <c r="R5924" s="776"/>
      <c r="S5924" s="776"/>
      <c r="T5924" s="776"/>
      <c r="U5924" s="776"/>
      <c r="V5924" s="46"/>
      <c r="W5924" s="46"/>
      <c r="X5924" s="775"/>
      <c r="Y5924" s="775"/>
      <c r="Z5924" s="775"/>
      <c r="AA5924" s="775"/>
      <c r="AB5924" s="775"/>
    </row>
    <row r="5925" spans="1:28" s="43" customFormat="1" x14ac:dyDescent="0.2">
      <c r="A5925" s="776"/>
      <c r="B5925" s="780"/>
      <c r="D5925" s="779"/>
      <c r="E5925" s="779"/>
      <c r="F5925" s="778"/>
      <c r="G5925" s="777"/>
      <c r="H5925" s="776"/>
      <c r="I5925" s="776"/>
      <c r="J5925" s="776"/>
      <c r="K5925" s="776"/>
      <c r="L5925" s="776"/>
      <c r="M5925" s="776"/>
      <c r="N5925" s="776"/>
      <c r="O5925" s="776"/>
      <c r="P5925" s="776"/>
      <c r="Q5925" s="776"/>
      <c r="R5925" s="776"/>
      <c r="S5925" s="776"/>
      <c r="T5925" s="776"/>
      <c r="U5925" s="776"/>
      <c r="V5925" s="46"/>
      <c r="W5925" s="46"/>
      <c r="X5925" s="775"/>
      <c r="Y5925" s="775"/>
      <c r="Z5925" s="775"/>
      <c r="AA5925" s="775"/>
      <c r="AB5925" s="775"/>
    </row>
    <row r="5926" spans="1:28" s="43" customFormat="1" x14ac:dyDescent="0.2">
      <c r="A5926" s="776"/>
      <c r="B5926" s="780"/>
      <c r="D5926" s="779"/>
      <c r="E5926" s="779"/>
      <c r="F5926" s="778"/>
      <c r="G5926" s="777"/>
      <c r="H5926" s="776"/>
      <c r="I5926" s="776"/>
      <c r="J5926" s="776"/>
      <c r="K5926" s="776"/>
      <c r="L5926" s="776"/>
      <c r="M5926" s="776"/>
      <c r="N5926" s="776"/>
      <c r="O5926" s="776"/>
      <c r="P5926" s="776"/>
      <c r="Q5926" s="776"/>
      <c r="R5926" s="776"/>
      <c r="S5926" s="776"/>
      <c r="T5926" s="776"/>
      <c r="U5926" s="776"/>
      <c r="V5926" s="46"/>
      <c r="W5926" s="46"/>
      <c r="X5926" s="775"/>
      <c r="Y5926" s="775"/>
      <c r="Z5926" s="775"/>
      <c r="AA5926" s="775"/>
      <c r="AB5926" s="775"/>
    </row>
    <row r="5927" spans="1:28" s="43" customFormat="1" x14ac:dyDescent="0.2">
      <c r="A5927" s="776"/>
      <c r="B5927" s="780"/>
      <c r="D5927" s="779"/>
      <c r="E5927" s="779"/>
      <c r="F5927" s="778"/>
      <c r="G5927" s="777"/>
      <c r="H5927" s="776"/>
      <c r="I5927" s="776"/>
      <c r="J5927" s="776"/>
      <c r="K5927" s="776"/>
      <c r="L5927" s="776"/>
      <c r="M5927" s="776"/>
      <c r="N5927" s="776"/>
      <c r="O5927" s="776"/>
      <c r="P5927" s="776"/>
      <c r="Q5927" s="776"/>
      <c r="R5927" s="776"/>
      <c r="S5927" s="776"/>
      <c r="T5927" s="776"/>
      <c r="U5927" s="776"/>
      <c r="V5927" s="46"/>
      <c r="W5927" s="46"/>
      <c r="X5927" s="775"/>
      <c r="Y5927" s="775"/>
      <c r="Z5927" s="775"/>
      <c r="AA5927" s="775"/>
      <c r="AB5927" s="775"/>
    </row>
    <row r="5928" spans="1:28" s="43" customFormat="1" x14ac:dyDescent="0.2">
      <c r="A5928" s="776"/>
      <c r="B5928" s="780"/>
      <c r="D5928" s="779"/>
      <c r="E5928" s="779"/>
      <c r="F5928" s="778"/>
      <c r="G5928" s="777"/>
      <c r="H5928" s="776"/>
      <c r="I5928" s="776"/>
      <c r="J5928" s="776"/>
      <c r="K5928" s="776"/>
      <c r="L5928" s="776"/>
      <c r="M5928" s="776"/>
      <c r="N5928" s="776"/>
      <c r="O5928" s="776"/>
      <c r="P5928" s="776"/>
      <c r="Q5928" s="776"/>
      <c r="R5928" s="776"/>
      <c r="S5928" s="776"/>
      <c r="T5928" s="776"/>
      <c r="U5928" s="776"/>
      <c r="V5928" s="46"/>
      <c r="W5928" s="46"/>
      <c r="X5928" s="775"/>
      <c r="Y5928" s="775"/>
      <c r="Z5928" s="775"/>
      <c r="AA5928" s="775"/>
      <c r="AB5928" s="775"/>
    </row>
    <row r="5929" spans="1:28" s="43" customFormat="1" x14ac:dyDescent="0.2">
      <c r="A5929" s="776"/>
      <c r="B5929" s="780"/>
      <c r="D5929" s="779"/>
      <c r="E5929" s="779"/>
      <c r="F5929" s="778"/>
      <c r="G5929" s="777"/>
      <c r="H5929" s="776"/>
      <c r="I5929" s="776"/>
      <c r="J5929" s="776"/>
      <c r="K5929" s="776"/>
      <c r="L5929" s="776"/>
      <c r="M5929" s="776"/>
      <c r="N5929" s="776"/>
      <c r="O5929" s="776"/>
      <c r="P5929" s="776"/>
      <c r="Q5929" s="776"/>
      <c r="R5929" s="776"/>
      <c r="S5929" s="776"/>
      <c r="T5929" s="776"/>
      <c r="U5929" s="776"/>
      <c r="V5929" s="46"/>
      <c r="W5929" s="46"/>
      <c r="X5929" s="775"/>
      <c r="Y5929" s="775"/>
      <c r="Z5929" s="775"/>
      <c r="AA5929" s="775"/>
      <c r="AB5929" s="775"/>
    </row>
    <row r="5930" spans="1:28" s="43" customFormat="1" x14ac:dyDescent="0.2">
      <c r="A5930" s="776"/>
      <c r="B5930" s="780"/>
      <c r="D5930" s="779"/>
      <c r="E5930" s="779"/>
      <c r="F5930" s="778"/>
      <c r="G5930" s="777"/>
      <c r="H5930" s="776"/>
      <c r="I5930" s="776"/>
      <c r="J5930" s="776"/>
      <c r="K5930" s="776"/>
      <c r="L5930" s="776"/>
      <c r="M5930" s="776"/>
      <c r="N5930" s="776"/>
      <c r="O5930" s="776"/>
      <c r="P5930" s="776"/>
      <c r="Q5930" s="776"/>
      <c r="R5930" s="776"/>
      <c r="S5930" s="776"/>
      <c r="T5930" s="776"/>
      <c r="U5930" s="776"/>
      <c r="V5930" s="46"/>
      <c r="W5930" s="46"/>
      <c r="X5930" s="775"/>
      <c r="Y5930" s="775"/>
      <c r="Z5930" s="775"/>
      <c r="AA5930" s="775"/>
      <c r="AB5930" s="775"/>
    </row>
    <row r="5931" spans="1:28" s="43" customFormat="1" x14ac:dyDescent="0.2">
      <c r="A5931" s="776"/>
      <c r="B5931" s="780"/>
      <c r="D5931" s="779"/>
      <c r="E5931" s="779"/>
      <c r="F5931" s="778"/>
      <c r="G5931" s="777"/>
      <c r="H5931" s="776"/>
      <c r="I5931" s="776"/>
      <c r="J5931" s="776"/>
      <c r="K5931" s="776"/>
      <c r="L5931" s="776"/>
      <c r="M5931" s="776"/>
      <c r="N5931" s="776"/>
      <c r="O5931" s="776"/>
      <c r="P5931" s="776"/>
      <c r="Q5931" s="776"/>
      <c r="R5931" s="776"/>
      <c r="S5931" s="776"/>
      <c r="T5931" s="776"/>
      <c r="U5931" s="776"/>
      <c r="V5931" s="46"/>
      <c r="W5931" s="46"/>
      <c r="X5931" s="775"/>
      <c r="Y5931" s="775"/>
      <c r="Z5931" s="775"/>
      <c r="AA5931" s="775"/>
      <c r="AB5931" s="775"/>
    </row>
    <row r="5932" spans="1:28" s="43" customFormat="1" x14ac:dyDescent="0.2">
      <c r="A5932" s="776"/>
      <c r="B5932" s="780"/>
      <c r="D5932" s="779"/>
      <c r="E5932" s="779"/>
      <c r="F5932" s="778"/>
      <c r="G5932" s="777"/>
      <c r="H5932" s="776"/>
      <c r="I5932" s="776"/>
      <c r="J5932" s="776"/>
      <c r="K5932" s="776"/>
      <c r="L5932" s="776"/>
      <c r="M5932" s="776"/>
      <c r="N5932" s="776"/>
      <c r="O5932" s="776"/>
      <c r="P5932" s="776"/>
      <c r="Q5932" s="776"/>
      <c r="R5932" s="776"/>
      <c r="S5932" s="776"/>
      <c r="T5932" s="776"/>
      <c r="U5932" s="776"/>
      <c r="V5932" s="46"/>
      <c r="W5932" s="46"/>
      <c r="X5932" s="775"/>
      <c r="Y5932" s="775"/>
      <c r="Z5932" s="775"/>
      <c r="AA5932" s="775"/>
      <c r="AB5932" s="775"/>
    </row>
    <row r="5933" spans="1:28" s="43" customFormat="1" x14ac:dyDescent="0.2">
      <c r="A5933" s="776"/>
      <c r="B5933" s="780"/>
      <c r="D5933" s="779"/>
      <c r="E5933" s="779"/>
      <c r="F5933" s="778"/>
      <c r="G5933" s="777"/>
      <c r="H5933" s="776"/>
      <c r="I5933" s="776"/>
      <c r="J5933" s="776"/>
      <c r="K5933" s="776"/>
      <c r="L5933" s="776"/>
      <c r="M5933" s="776"/>
      <c r="N5933" s="776"/>
      <c r="O5933" s="776"/>
      <c r="P5933" s="776"/>
      <c r="Q5933" s="776"/>
      <c r="R5933" s="776"/>
      <c r="S5933" s="776"/>
      <c r="T5933" s="776"/>
      <c r="U5933" s="776"/>
      <c r="V5933" s="46"/>
      <c r="W5933" s="46"/>
      <c r="X5933" s="775"/>
      <c r="Y5933" s="775"/>
      <c r="Z5933" s="775"/>
      <c r="AA5933" s="775"/>
      <c r="AB5933" s="775"/>
    </row>
    <row r="5934" spans="1:28" s="43" customFormat="1" x14ac:dyDescent="0.2">
      <c r="A5934" s="776"/>
      <c r="B5934" s="780"/>
      <c r="D5934" s="779"/>
      <c r="E5934" s="779"/>
      <c r="F5934" s="778"/>
      <c r="G5934" s="777"/>
      <c r="H5934" s="776"/>
      <c r="I5934" s="776"/>
      <c r="J5934" s="776"/>
      <c r="K5934" s="776"/>
      <c r="L5934" s="776"/>
      <c r="M5934" s="776"/>
      <c r="N5934" s="776"/>
      <c r="O5934" s="776"/>
      <c r="P5934" s="776"/>
      <c r="Q5934" s="776"/>
      <c r="R5934" s="776"/>
      <c r="S5934" s="776"/>
      <c r="T5934" s="776"/>
      <c r="U5934" s="776"/>
      <c r="V5934" s="46"/>
      <c r="W5934" s="46"/>
      <c r="X5934" s="775"/>
      <c r="Y5934" s="775"/>
      <c r="Z5934" s="775"/>
      <c r="AA5934" s="775"/>
      <c r="AB5934" s="775"/>
    </row>
    <row r="5935" spans="1:28" s="43" customFormat="1" x14ac:dyDescent="0.2">
      <c r="A5935" s="776"/>
      <c r="B5935" s="780"/>
      <c r="D5935" s="779"/>
      <c r="E5935" s="779"/>
      <c r="F5935" s="778"/>
      <c r="G5935" s="777"/>
      <c r="H5935" s="776"/>
      <c r="I5935" s="776"/>
      <c r="J5935" s="776"/>
      <c r="K5935" s="776"/>
      <c r="L5935" s="776"/>
      <c r="M5935" s="776"/>
      <c r="N5935" s="776"/>
      <c r="O5935" s="776"/>
      <c r="P5935" s="776"/>
      <c r="Q5935" s="776"/>
      <c r="R5935" s="776"/>
      <c r="S5935" s="776"/>
      <c r="T5935" s="776"/>
      <c r="U5935" s="776"/>
      <c r="V5935" s="46"/>
      <c r="W5935" s="46"/>
      <c r="X5935" s="775"/>
      <c r="Y5935" s="775"/>
      <c r="Z5935" s="775"/>
      <c r="AA5935" s="775"/>
      <c r="AB5935" s="775"/>
    </row>
    <row r="5936" spans="1:28" s="43" customFormat="1" x14ac:dyDescent="0.2">
      <c r="A5936" s="776"/>
      <c r="B5936" s="780"/>
      <c r="D5936" s="779"/>
      <c r="E5936" s="779"/>
      <c r="F5936" s="778"/>
      <c r="G5936" s="777"/>
      <c r="H5936" s="776"/>
      <c r="I5936" s="776"/>
      <c r="J5936" s="776"/>
      <c r="K5936" s="776"/>
      <c r="L5936" s="776"/>
      <c r="M5936" s="776"/>
      <c r="N5936" s="776"/>
      <c r="O5936" s="776"/>
      <c r="P5936" s="776"/>
      <c r="Q5936" s="776"/>
      <c r="R5936" s="776"/>
      <c r="S5936" s="776"/>
      <c r="T5936" s="776"/>
      <c r="U5936" s="776"/>
      <c r="V5936" s="46"/>
      <c r="W5936" s="46"/>
      <c r="X5936" s="775"/>
      <c r="Y5936" s="775"/>
      <c r="Z5936" s="775"/>
      <c r="AA5936" s="775"/>
      <c r="AB5936" s="775"/>
    </row>
    <row r="5937" spans="1:28" s="43" customFormat="1" x14ac:dyDescent="0.2">
      <c r="A5937" s="776"/>
      <c r="B5937" s="780"/>
      <c r="D5937" s="779"/>
      <c r="E5937" s="779"/>
      <c r="F5937" s="778"/>
      <c r="G5937" s="777"/>
      <c r="H5937" s="776"/>
      <c r="I5937" s="776"/>
      <c r="J5937" s="776"/>
      <c r="K5937" s="776"/>
      <c r="L5937" s="776"/>
      <c r="M5937" s="776"/>
      <c r="N5937" s="776"/>
      <c r="O5937" s="776"/>
      <c r="P5937" s="776"/>
      <c r="Q5937" s="776"/>
      <c r="R5937" s="776"/>
      <c r="S5937" s="776"/>
      <c r="T5937" s="776"/>
      <c r="U5937" s="776"/>
      <c r="V5937" s="46"/>
      <c r="W5937" s="46"/>
      <c r="X5937" s="775"/>
      <c r="Y5937" s="775"/>
      <c r="Z5937" s="775"/>
      <c r="AA5937" s="775"/>
      <c r="AB5937" s="775"/>
    </row>
    <row r="5938" spans="1:28" s="43" customFormat="1" x14ac:dyDescent="0.2">
      <c r="A5938" s="776"/>
      <c r="B5938" s="780"/>
      <c r="D5938" s="779"/>
      <c r="E5938" s="779"/>
      <c r="F5938" s="778"/>
      <c r="G5938" s="777"/>
      <c r="H5938" s="776"/>
      <c r="I5938" s="776"/>
      <c r="J5938" s="776"/>
      <c r="K5938" s="776"/>
      <c r="L5938" s="776"/>
      <c r="M5938" s="776"/>
      <c r="N5938" s="776"/>
      <c r="O5938" s="776"/>
      <c r="P5938" s="776"/>
      <c r="Q5938" s="776"/>
      <c r="R5938" s="776"/>
      <c r="S5938" s="776"/>
      <c r="T5938" s="776"/>
      <c r="U5938" s="776"/>
      <c r="V5938" s="46"/>
      <c r="W5938" s="46"/>
      <c r="X5938" s="775"/>
      <c r="Y5938" s="775"/>
      <c r="Z5938" s="775"/>
      <c r="AA5938" s="775"/>
      <c r="AB5938" s="775"/>
    </row>
    <row r="5939" spans="1:28" s="43" customFormat="1" x14ac:dyDescent="0.2">
      <c r="A5939" s="776"/>
      <c r="B5939" s="780"/>
      <c r="D5939" s="779"/>
      <c r="E5939" s="779"/>
      <c r="F5939" s="778"/>
      <c r="G5939" s="777"/>
      <c r="H5939" s="776"/>
      <c r="I5939" s="776"/>
      <c r="J5939" s="776"/>
      <c r="K5939" s="776"/>
      <c r="L5939" s="776"/>
      <c r="M5939" s="776"/>
      <c r="N5939" s="776"/>
      <c r="O5939" s="776"/>
      <c r="P5939" s="776"/>
      <c r="Q5939" s="776"/>
      <c r="R5939" s="776"/>
      <c r="S5939" s="776"/>
      <c r="T5939" s="776"/>
      <c r="U5939" s="776"/>
      <c r="V5939" s="46"/>
      <c r="W5939" s="46"/>
      <c r="X5939" s="775"/>
      <c r="Y5939" s="775"/>
      <c r="Z5939" s="775"/>
      <c r="AA5939" s="775"/>
      <c r="AB5939" s="775"/>
    </row>
    <row r="5940" spans="1:28" s="43" customFormat="1" x14ac:dyDescent="0.2">
      <c r="A5940" s="776"/>
      <c r="B5940" s="780"/>
      <c r="D5940" s="779"/>
      <c r="E5940" s="779"/>
      <c r="F5940" s="778"/>
      <c r="G5940" s="777"/>
      <c r="H5940" s="776"/>
      <c r="I5940" s="776"/>
      <c r="J5940" s="776"/>
      <c r="K5940" s="776"/>
      <c r="L5940" s="776"/>
      <c r="M5940" s="776"/>
      <c r="N5940" s="776"/>
      <c r="O5940" s="776"/>
      <c r="P5940" s="776"/>
      <c r="Q5940" s="776"/>
      <c r="R5940" s="776"/>
      <c r="S5940" s="776"/>
      <c r="T5940" s="776"/>
      <c r="U5940" s="776"/>
      <c r="V5940" s="46"/>
      <c r="W5940" s="46"/>
      <c r="X5940" s="775"/>
      <c r="Y5940" s="775"/>
      <c r="Z5940" s="775"/>
      <c r="AA5940" s="775"/>
      <c r="AB5940" s="775"/>
    </row>
    <row r="5941" spans="1:28" s="43" customFormat="1" x14ac:dyDescent="0.2">
      <c r="A5941" s="776"/>
      <c r="B5941" s="780"/>
      <c r="D5941" s="779"/>
      <c r="E5941" s="779"/>
      <c r="F5941" s="778"/>
      <c r="G5941" s="777"/>
      <c r="H5941" s="776"/>
      <c r="I5941" s="776"/>
      <c r="J5941" s="776"/>
      <c r="K5941" s="776"/>
      <c r="L5941" s="776"/>
      <c r="M5941" s="776"/>
      <c r="N5941" s="776"/>
      <c r="O5941" s="776"/>
      <c r="P5941" s="776"/>
      <c r="Q5941" s="776"/>
      <c r="R5941" s="776"/>
      <c r="S5941" s="776"/>
      <c r="T5941" s="776"/>
      <c r="U5941" s="776"/>
      <c r="V5941" s="46"/>
      <c r="W5941" s="46"/>
      <c r="X5941" s="775"/>
      <c r="Y5941" s="775"/>
      <c r="Z5941" s="775"/>
      <c r="AA5941" s="775"/>
      <c r="AB5941" s="775"/>
    </row>
    <row r="5942" spans="1:28" s="43" customFormat="1" x14ac:dyDescent="0.2">
      <c r="A5942" s="776"/>
      <c r="B5942" s="780"/>
      <c r="D5942" s="779"/>
      <c r="E5942" s="779"/>
      <c r="F5942" s="778"/>
      <c r="G5942" s="777"/>
      <c r="H5942" s="776"/>
      <c r="I5942" s="776"/>
      <c r="J5942" s="776"/>
      <c r="K5942" s="776"/>
      <c r="L5942" s="776"/>
      <c r="M5942" s="776"/>
      <c r="N5942" s="776"/>
      <c r="O5942" s="776"/>
      <c r="P5942" s="776"/>
      <c r="Q5942" s="776"/>
      <c r="R5942" s="776"/>
      <c r="S5942" s="776"/>
      <c r="T5942" s="776"/>
      <c r="U5942" s="776"/>
      <c r="V5942" s="46"/>
      <c r="W5942" s="46"/>
      <c r="X5942" s="775"/>
      <c r="Y5942" s="775"/>
      <c r="Z5942" s="775"/>
      <c r="AA5942" s="775"/>
      <c r="AB5942" s="775"/>
    </row>
    <row r="5943" spans="1:28" s="43" customFormat="1" x14ac:dyDescent="0.2">
      <c r="A5943" s="776"/>
      <c r="B5943" s="780"/>
      <c r="D5943" s="779"/>
      <c r="E5943" s="779"/>
      <c r="F5943" s="778"/>
      <c r="G5943" s="777"/>
      <c r="H5943" s="776"/>
      <c r="I5943" s="776"/>
      <c r="J5943" s="776"/>
      <c r="K5943" s="776"/>
      <c r="L5943" s="776"/>
      <c r="M5943" s="776"/>
      <c r="N5943" s="776"/>
      <c r="O5943" s="776"/>
      <c r="P5943" s="776"/>
      <c r="Q5943" s="776"/>
      <c r="R5943" s="776"/>
      <c r="S5943" s="776"/>
      <c r="T5943" s="776"/>
      <c r="U5943" s="776"/>
      <c r="V5943" s="46"/>
      <c r="W5943" s="46"/>
      <c r="X5943" s="775"/>
      <c r="Y5943" s="775"/>
      <c r="Z5943" s="775"/>
      <c r="AA5943" s="775"/>
      <c r="AB5943" s="775"/>
    </row>
    <row r="5944" spans="1:28" s="43" customFormat="1" x14ac:dyDescent="0.2">
      <c r="A5944" s="776"/>
      <c r="B5944" s="780"/>
      <c r="D5944" s="779"/>
      <c r="E5944" s="779"/>
      <c r="F5944" s="778"/>
      <c r="G5944" s="777"/>
      <c r="H5944" s="776"/>
      <c r="I5944" s="776"/>
      <c r="J5944" s="776"/>
      <c r="K5944" s="776"/>
      <c r="L5944" s="776"/>
      <c r="M5944" s="776"/>
      <c r="N5944" s="776"/>
      <c r="O5944" s="776"/>
      <c r="P5944" s="776"/>
      <c r="Q5944" s="776"/>
      <c r="R5944" s="776"/>
      <c r="S5944" s="776"/>
      <c r="T5944" s="776"/>
      <c r="U5944" s="776"/>
      <c r="V5944" s="46"/>
      <c r="W5944" s="46"/>
      <c r="X5944" s="775"/>
      <c r="Y5944" s="775"/>
      <c r="Z5944" s="775"/>
      <c r="AA5944" s="775"/>
      <c r="AB5944" s="775"/>
    </row>
    <row r="5945" spans="1:28" s="43" customFormat="1" x14ac:dyDescent="0.2">
      <c r="A5945" s="776"/>
      <c r="B5945" s="780"/>
      <c r="D5945" s="779"/>
      <c r="E5945" s="779"/>
      <c r="F5945" s="778"/>
      <c r="G5945" s="777"/>
      <c r="H5945" s="776"/>
      <c r="I5945" s="776"/>
      <c r="J5945" s="776"/>
      <c r="K5945" s="776"/>
      <c r="L5945" s="776"/>
      <c r="M5945" s="776"/>
      <c r="N5945" s="776"/>
      <c r="O5945" s="776"/>
      <c r="P5945" s="776"/>
      <c r="Q5945" s="776"/>
      <c r="R5945" s="776"/>
      <c r="S5945" s="776"/>
      <c r="T5945" s="776"/>
      <c r="U5945" s="776"/>
      <c r="V5945" s="46"/>
      <c r="W5945" s="46"/>
      <c r="X5945" s="775"/>
      <c r="Y5945" s="775"/>
      <c r="Z5945" s="775"/>
      <c r="AA5945" s="775"/>
      <c r="AB5945" s="775"/>
    </row>
    <row r="5946" spans="1:28" s="43" customFormat="1" x14ac:dyDescent="0.2">
      <c r="A5946" s="776"/>
      <c r="B5946" s="780"/>
      <c r="D5946" s="779"/>
      <c r="E5946" s="779"/>
      <c r="F5946" s="778"/>
      <c r="G5946" s="777"/>
      <c r="H5946" s="776"/>
      <c r="I5946" s="776"/>
      <c r="J5946" s="776"/>
      <c r="K5946" s="776"/>
      <c r="L5946" s="776"/>
      <c r="M5946" s="776"/>
      <c r="N5946" s="776"/>
      <c r="O5946" s="776"/>
      <c r="P5946" s="776"/>
      <c r="Q5946" s="776"/>
      <c r="R5946" s="776"/>
      <c r="S5946" s="776"/>
      <c r="T5946" s="776"/>
      <c r="U5946" s="776"/>
      <c r="V5946" s="46"/>
      <c r="W5946" s="46"/>
      <c r="X5946" s="775"/>
      <c r="Y5946" s="775"/>
      <c r="Z5946" s="775"/>
      <c r="AA5946" s="775"/>
      <c r="AB5946" s="775"/>
    </row>
    <row r="5947" spans="1:28" s="43" customFormat="1" x14ac:dyDescent="0.2">
      <c r="A5947" s="776"/>
      <c r="B5947" s="780"/>
      <c r="D5947" s="779"/>
      <c r="E5947" s="779"/>
      <c r="F5947" s="778"/>
      <c r="G5947" s="777"/>
      <c r="H5947" s="776"/>
      <c r="I5947" s="776"/>
      <c r="J5947" s="776"/>
      <c r="K5947" s="776"/>
      <c r="L5947" s="776"/>
      <c r="M5947" s="776"/>
      <c r="N5947" s="776"/>
      <c r="O5947" s="776"/>
      <c r="P5947" s="776"/>
      <c r="Q5947" s="776"/>
      <c r="R5947" s="776"/>
      <c r="S5947" s="776"/>
      <c r="T5947" s="776"/>
      <c r="U5947" s="776"/>
      <c r="V5947" s="46"/>
      <c r="W5947" s="46"/>
      <c r="X5947" s="775"/>
      <c r="Y5947" s="775"/>
      <c r="Z5947" s="775"/>
      <c r="AA5947" s="775"/>
      <c r="AB5947" s="775"/>
    </row>
    <row r="5948" spans="1:28" s="43" customFormat="1" x14ac:dyDescent="0.2">
      <c r="A5948" s="776"/>
      <c r="B5948" s="780"/>
      <c r="D5948" s="779"/>
      <c r="E5948" s="779"/>
      <c r="F5948" s="778"/>
      <c r="G5948" s="777"/>
      <c r="H5948" s="776"/>
      <c r="I5948" s="776"/>
      <c r="J5948" s="776"/>
      <c r="K5948" s="776"/>
      <c r="L5948" s="776"/>
      <c r="M5948" s="776"/>
      <c r="N5948" s="776"/>
      <c r="O5948" s="776"/>
      <c r="P5948" s="776"/>
      <c r="Q5948" s="776"/>
      <c r="R5948" s="776"/>
      <c r="S5948" s="776"/>
      <c r="T5948" s="776"/>
      <c r="U5948" s="776"/>
      <c r="V5948" s="46"/>
      <c r="W5948" s="46"/>
      <c r="X5948" s="775"/>
      <c r="Y5948" s="775"/>
      <c r="Z5948" s="775"/>
      <c r="AA5948" s="775"/>
      <c r="AB5948" s="775"/>
    </row>
    <row r="5949" spans="1:28" s="43" customFormat="1" x14ac:dyDescent="0.2">
      <c r="A5949" s="776"/>
      <c r="B5949" s="780"/>
      <c r="D5949" s="779"/>
      <c r="E5949" s="779"/>
      <c r="F5949" s="778"/>
      <c r="G5949" s="777"/>
      <c r="H5949" s="776"/>
      <c r="I5949" s="776"/>
      <c r="J5949" s="776"/>
      <c r="K5949" s="776"/>
      <c r="L5949" s="776"/>
      <c r="M5949" s="776"/>
      <c r="N5949" s="776"/>
      <c r="O5949" s="776"/>
      <c r="P5949" s="776"/>
      <c r="Q5949" s="776"/>
      <c r="R5949" s="776"/>
      <c r="S5949" s="776"/>
      <c r="T5949" s="776"/>
      <c r="U5949" s="776"/>
      <c r="V5949" s="46"/>
      <c r="W5949" s="46"/>
      <c r="X5949" s="775"/>
      <c r="Y5949" s="775"/>
      <c r="Z5949" s="775"/>
      <c r="AA5949" s="775"/>
      <c r="AB5949" s="775"/>
    </row>
    <row r="5950" spans="1:28" s="43" customFormat="1" x14ac:dyDescent="0.2">
      <c r="A5950" s="776"/>
      <c r="B5950" s="780"/>
      <c r="D5950" s="779"/>
      <c r="E5950" s="779"/>
      <c r="F5950" s="778"/>
      <c r="G5950" s="777"/>
      <c r="H5950" s="776"/>
      <c r="I5950" s="776"/>
      <c r="J5950" s="776"/>
      <c r="K5950" s="776"/>
      <c r="L5950" s="776"/>
      <c r="M5950" s="776"/>
      <c r="N5950" s="776"/>
      <c r="O5950" s="776"/>
      <c r="P5950" s="776"/>
      <c r="Q5950" s="776"/>
      <c r="R5950" s="776"/>
      <c r="S5950" s="776"/>
      <c r="T5950" s="776"/>
      <c r="U5950" s="776"/>
      <c r="V5950" s="46"/>
      <c r="W5950" s="46"/>
      <c r="X5950" s="775"/>
      <c r="Y5950" s="775"/>
      <c r="Z5950" s="775"/>
      <c r="AA5950" s="775"/>
      <c r="AB5950" s="775"/>
    </row>
    <row r="5951" spans="1:28" s="43" customFormat="1" x14ac:dyDescent="0.2">
      <c r="A5951" s="776"/>
      <c r="B5951" s="780"/>
      <c r="D5951" s="779"/>
      <c r="E5951" s="779"/>
      <c r="F5951" s="778"/>
      <c r="G5951" s="777"/>
      <c r="H5951" s="776"/>
      <c r="I5951" s="776"/>
      <c r="J5951" s="776"/>
      <c r="K5951" s="776"/>
      <c r="L5951" s="776"/>
      <c r="M5951" s="776"/>
      <c r="N5951" s="776"/>
      <c r="O5951" s="776"/>
      <c r="P5951" s="776"/>
      <c r="Q5951" s="776"/>
      <c r="R5951" s="776"/>
      <c r="S5951" s="776"/>
      <c r="T5951" s="776"/>
      <c r="U5951" s="776"/>
      <c r="V5951" s="46"/>
      <c r="W5951" s="46"/>
      <c r="X5951" s="775"/>
      <c r="Y5951" s="775"/>
      <c r="Z5951" s="775"/>
      <c r="AA5951" s="775"/>
      <c r="AB5951" s="775"/>
    </row>
    <row r="5952" spans="1:28" s="43" customFormat="1" x14ac:dyDescent="0.2">
      <c r="A5952" s="776"/>
      <c r="B5952" s="780"/>
      <c r="D5952" s="779"/>
      <c r="E5952" s="779"/>
      <c r="F5952" s="778"/>
      <c r="G5952" s="777"/>
      <c r="H5952" s="776"/>
      <c r="I5952" s="776"/>
      <c r="J5952" s="776"/>
      <c r="K5952" s="776"/>
      <c r="L5952" s="776"/>
      <c r="M5952" s="776"/>
      <c r="N5952" s="776"/>
      <c r="O5952" s="776"/>
      <c r="P5952" s="776"/>
      <c r="Q5952" s="776"/>
      <c r="R5952" s="776"/>
      <c r="S5952" s="776"/>
      <c r="T5952" s="776"/>
      <c r="U5952" s="776"/>
      <c r="V5952" s="46"/>
      <c r="W5952" s="46"/>
      <c r="X5952" s="775"/>
      <c r="Y5952" s="775"/>
      <c r="Z5952" s="775"/>
      <c r="AA5952" s="775"/>
      <c r="AB5952" s="775"/>
    </row>
    <row r="5953" spans="1:28" s="43" customFormat="1" x14ac:dyDescent="0.2">
      <c r="A5953" s="776"/>
      <c r="B5953" s="780"/>
      <c r="D5953" s="779"/>
      <c r="E5953" s="779"/>
      <c r="F5953" s="778"/>
      <c r="G5953" s="777"/>
      <c r="H5953" s="776"/>
      <c r="I5953" s="776"/>
      <c r="J5953" s="776"/>
      <c r="K5953" s="776"/>
      <c r="L5953" s="776"/>
      <c r="M5953" s="776"/>
      <c r="N5953" s="776"/>
      <c r="O5953" s="776"/>
      <c r="P5953" s="776"/>
      <c r="Q5953" s="776"/>
      <c r="R5953" s="776"/>
      <c r="S5953" s="776"/>
      <c r="T5953" s="776"/>
      <c r="U5953" s="776"/>
      <c r="V5953" s="46"/>
      <c r="W5953" s="46"/>
      <c r="X5953" s="775"/>
      <c r="Y5953" s="775"/>
      <c r="Z5953" s="775"/>
      <c r="AA5953" s="775"/>
      <c r="AB5953" s="775"/>
    </row>
    <row r="5954" spans="1:28" s="43" customFormat="1" x14ac:dyDescent="0.2">
      <c r="A5954" s="776"/>
      <c r="B5954" s="780"/>
      <c r="D5954" s="779"/>
      <c r="E5954" s="779"/>
      <c r="F5954" s="778"/>
      <c r="G5954" s="777"/>
      <c r="H5954" s="776"/>
      <c r="I5954" s="776"/>
      <c r="J5954" s="776"/>
      <c r="K5954" s="776"/>
      <c r="L5954" s="776"/>
      <c r="M5954" s="776"/>
      <c r="N5954" s="776"/>
      <c r="O5954" s="776"/>
      <c r="P5954" s="776"/>
      <c r="Q5954" s="776"/>
      <c r="R5954" s="776"/>
      <c r="S5954" s="776"/>
      <c r="T5954" s="776"/>
      <c r="U5954" s="776"/>
      <c r="V5954" s="46"/>
      <c r="W5954" s="46"/>
      <c r="X5954" s="775"/>
      <c r="Y5954" s="775"/>
      <c r="Z5954" s="775"/>
      <c r="AA5954" s="775"/>
      <c r="AB5954" s="775"/>
    </row>
    <row r="5955" spans="1:28" s="43" customFormat="1" x14ac:dyDescent="0.2">
      <c r="A5955" s="776"/>
      <c r="B5955" s="780"/>
      <c r="D5955" s="779"/>
      <c r="E5955" s="779"/>
      <c r="F5955" s="778"/>
      <c r="G5955" s="777"/>
      <c r="H5955" s="776"/>
      <c r="I5955" s="776"/>
      <c r="J5955" s="776"/>
      <c r="K5955" s="776"/>
      <c r="L5955" s="776"/>
      <c r="M5955" s="776"/>
      <c r="N5955" s="776"/>
      <c r="O5955" s="776"/>
      <c r="P5955" s="776"/>
      <c r="Q5955" s="776"/>
      <c r="R5955" s="776"/>
      <c r="S5955" s="776"/>
      <c r="T5955" s="776"/>
      <c r="U5955" s="776"/>
      <c r="V5955" s="46"/>
      <c r="W5955" s="46"/>
      <c r="X5955" s="775"/>
      <c r="Y5955" s="775"/>
      <c r="Z5955" s="775"/>
      <c r="AA5955" s="775"/>
      <c r="AB5955" s="775"/>
    </row>
    <row r="5956" spans="1:28" s="43" customFormat="1" x14ac:dyDescent="0.2">
      <c r="A5956" s="776"/>
      <c r="B5956" s="780"/>
      <c r="D5956" s="779"/>
      <c r="E5956" s="779"/>
      <c r="F5956" s="778"/>
      <c r="G5956" s="777"/>
      <c r="H5956" s="776"/>
      <c r="I5956" s="776"/>
      <c r="J5956" s="776"/>
      <c r="K5956" s="776"/>
      <c r="L5956" s="776"/>
      <c r="M5956" s="776"/>
      <c r="N5956" s="776"/>
      <c r="O5956" s="776"/>
      <c r="P5956" s="776"/>
      <c r="Q5956" s="776"/>
      <c r="R5956" s="776"/>
      <c r="S5956" s="776"/>
      <c r="T5956" s="776"/>
      <c r="U5956" s="776"/>
      <c r="V5956" s="46"/>
      <c r="W5956" s="46"/>
      <c r="X5956" s="775"/>
      <c r="Y5956" s="775"/>
      <c r="Z5956" s="775"/>
      <c r="AA5956" s="775"/>
      <c r="AB5956" s="775"/>
    </row>
    <row r="5957" spans="1:28" s="43" customFormat="1" x14ac:dyDescent="0.2">
      <c r="A5957" s="776"/>
      <c r="B5957" s="780"/>
      <c r="D5957" s="779"/>
      <c r="E5957" s="779"/>
      <c r="F5957" s="778"/>
      <c r="G5957" s="777"/>
      <c r="H5957" s="776"/>
      <c r="I5957" s="776"/>
      <c r="J5957" s="776"/>
      <c r="K5957" s="776"/>
      <c r="L5957" s="776"/>
      <c r="M5957" s="776"/>
      <c r="N5957" s="776"/>
      <c r="O5957" s="776"/>
      <c r="P5957" s="776"/>
      <c r="Q5957" s="776"/>
      <c r="R5957" s="776"/>
      <c r="S5957" s="776"/>
      <c r="T5957" s="776"/>
      <c r="U5957" s="776"/>
      <c r="V5957" s="46"/>
      <c r="W5957" s="46"/>
      <c r="X5957" s="775"/>
      <c r="Y5957" s="775"/>
      <c r="Z5957" s="775"/>
      <c r="AA5957" s="775"/>
      <c r="AB5957" s="775"/>
    </row>
    <row r="5958" spans="1:28" s="43" customFormat="1" x14ac:dyDescent="0.2">
      <c r="A5958" s="776"/>
      <c r="B5958" s="780"/>
      <c r="D5958" s="779"/>
      <c r="E5958" s="779"/>
      <c r="F5958" s="778"/>
      <c r="G5958" s="777"/>
      <c r="H5958" s="776"/>
      <c r="I5958" s="776"/>
      <c r="J5958" s="776"/>
      <c r="K5958" s="776"/>
      <c r="L5958" s="776"/>
      <c r="M5958" s="776"/>
      <c r="N5958" s="776"/>
      <c r="O5958" s="776"/>
      <c r="P5958" s="776"/>
      <c r="Q5958" s="776"/>
      <c r="R5958" s="776"/>
      <c r="S5958" s="776"/>
      <c r="T5958" s="776"/>
      <c r="U5958" s="776"/>
      <c r="V5958" s="46"/>
      <c r="W5958" s="46"/>
      <c r="X5958" s="775"/>
      <c r="Y5958" s="775"/>
      <c r="Z5958" s="775"/>
      <c r="AA5958" s="775"/>
      <c r="AB5958" s="775"/>
    </row>
    <row r="5959" spans="1:28" s="43" customFormat="1" x14ac:dyDescent="0.2">
      <c r="A5959" s="776"/>
      <c r="B5959" s="780"/>
      <c r="D5959" s="779"/>
      <c r="E5959" s="779"/>
      <c r="F5959" s="778"/>
      <c r="G5959" s="777"/>
      <c r="H5959" s="776"/>
      <c r="I5959" s="776"/>
      <c r="J5959" s="776"/>
      <c r="K5959" s="776"/>
      <c r="L5959" s="776"/>
      <c r="M5959" s="776"/>
      <c r="N5959" s="776"/>
      <c r="O5959" s="776"/>
      <c r="P5959" s="776"/>
      <c r="Q5959" s="776"/>
      <c r="R5959" s="776"/>
      <c r="S5959" s="776"/>
      <c r="T5959" s="776"/>
      <c r="U5959" s="776"/>
      <c r="V5959" s="46"/>
      <c r="W5959" s="46"/>
      <c r="X5959" s="775"/>
      <c r="Y5959" s="775"/>
      <c r="Z5959" s="775"/>
      <c r="AA5959" s="775"/>
      <c r="AB5959" s="775"/>
    </row>
    <row r="5960" spans="1:28" s="43" customFormat="1" x14ac:dyDescent="0.2">
      <c r="A5960" s="776"/>
      <c r="B5960" s="780"/>
      <c r="D5960" s="779"/>
      <c r="E5960" s="779"/>
      <c r="F5960" s="778"/>
      <c r="G5960" s="777"/>
      <c r="H5960" s="776"/>
      <c r="I5960" s="776"/>
      <c r="J5960" s="776"/>
      <c r="K5960" s="776"/>
      <c r="L5960" s="776"/>
      <c r="M5960" s="776"/>
      <c r="N5960" s="776"/>
      <c r="O5960" s="776"/>
      <c r="P5960" s="776"/>
      <c r="Q5960" s="776"/>
      <c r="R5960" s="776"/>
      <c r="S5960" s="776"/>
      <c r="T5960" s="776"/>
      <c r="U5960" s="776"/>
      <c r="V5960" s="46"/>
      <c r="W5960" s="46"/>
      <c r="X5960" s="775"/>
      <c r="Y5960" s="775"/>
      <c r="Z5960" s="775"/>
      <c r="AA5960" s="775"/>
      <c r="AB5960" s="775"/>
    </row>
    <row r="5961" spans="1:28" s="43" customFormat="1" x14ac:dyDescent="0.2">
      <c r="A5961" s="776"/>
      <c r="B5961" s="780"/>
      <c r="D5961" s="779"/>
      <c r="E5961" s="779"/>
      <c r="F5961" s="778"/>
      <c r="G5961" s="777"/>
      <c r="H5961" s="776"/>
      <c r="I5961" s="776"/>
      <c r="J5961" s="776"/>
      <c r="K5961" s="776"/>
      <c r="L5961" s="776"/>
      <c r="M5961" s="776"/>
      <c r="N5961" s="776"/>
      <c r="O5961" s="776"/>
      <c r="P5961" s="776"/>
      <c r="Q5961" s="776"/>
      <c r="R5961" s="776"/>
      <c r="S5961" s="776"/>
      <c r="T5961" s="776"/>
      <c r="U5961" s="776"/>
      <c r="V5961" s="46"/>
      <c r="W5961" s="46"/>
      <c r="X5961" s="775"/>
      <c r="Y5961" s="775"/>
      <c r="Z5961" s="775"/>
      <c r="AA5961" s="775"/>
      <c r="AB5961" s="775"/>
    </row>
    <row r="5962" spans="1:28" s="43" customFormat="1" x14ac:dyDescent="0.2">
      <c r="A5962" s="776"/>
      <c r="B5962" s="780"/>
      <c r="D5962" s="779"/>
      <c r="E5962" s="779"/>
      <c r="F5962" s="778"/>
      <c r="G5962" s="777"/>
      <c r="H5962" s="776"/>
      <c r="I5962" s="776"/>
      <c r="J5962" s="776"/>
      <c r="K5962" s="776"/>
      <c r="L5962" s="776"/>
      <c r="M5962" s="776"/>
      <c r="N5962" s="776"/>
      <c r="O5962" s="776"/>
      <c r="P5962" s="776"/>
      <c r="Q5962" s="776"/>
      <c r="R5962" s="776"/>
      <c r="S5962" s="776"/>
      <c r="T5962" s="776"/>
      <c r="U5962" s="776"/>
      <c r="V5962" s="46"/>
      <c r="W5962" s="46"/>
      <c r="X5962" s="775"/>
      <c r="Y5962" s="775"/>
      <c r="Z5962" s="775"/>
      <c r="AA5962" s="775"/>
      <c r="AB5962" s="775"/>
    </row>
    <row r="5963" spans="1:28" s="43" customFormat="1" x14ac:dyDescent="0.2">
      <c r="A5963" s="776"/>
      <c r="B5963" s="780"/>
      <c r="D5963" s="779"/>
      <c r="E5963" s="779"/>
      <c r="F5963" s="778"/>
      <c r="G5963" s="777"/>
      <c r="H5963" s="776"/>
      <c r="I5963" s="776"/>
      <c r="J5963" s="776"/>
      <c r="K5963" s="776"/>
      <c r="L5963" s="776"/>
      <c r="M5963" s="776"/>
      <c r="N5963" s="776"/>
      <c r="O5963" s="776"/>
      <c r="P5963" s="776"/>
      <c r="Q5963" s="776"/>
      <c r="R5963" s="776"/>
      <c r="S5963" s="776"/>
      <c r="T5963" s="776"/>
      <c r="U5963" s="776"/>
      <c r="V5963" s="46"/>
      <c r="W5963" s="46"/>
      <c r="X5963" s="775"/>
      <c r="Y5963" s="775"/>
      <c r="Z5963" s="775"/>
      <c r="AA5963" s="775"/>
      <c r="AB5963" s="775"/>
    </row>
    <row r="5964" spans="1:28" s="43" customFormat="1" x14ac:dyDescent="0.2">
      <c r="A5964" s="776"/>
      <c r="B5964" s="780"/>
      <c r="D5964" s="779"/>
      <c r="E5964" s="779"/>
      <c r="F5964" s="778"/>
      <c r="G5964" s="777"/>
      <c r="H5964" s="776"/>
      <c r="I5964" s="776"/>
      <c r="J5964" s="776"/>
      <c r="K5964" s="776"/>
      <c r="L5964" s="776"/>
      <c r="M5964" s="776"/>
      <c r="N5964" s="776"/>
      <c r="O5964" s="776"/>
      <c r="P5964" s="776"/>
      <c r="Q5964" s="776"/>
      <c r="R5964" s="776"/>
      <c r="S5964" s="776"/>
      <c r="T5964" s="776"/>
      <c r="U5964" s="776"/>
      <c r="V5964" s="46"/>
      <c r="W5964" s="46"/>
      <c r="X5964" s="775"/>
      <c r="Y5964" s="775"/>
      <c r="Z5964" s="775"/>
      <c r="AA5964" s="775"/>
      <c r="AB5964" s="775"/>
    </row>
    <row r="5965" spans="1:28" s="43" customFormat="1" x14ac:dyDescent="0.2">
      <c r="A5965" s="776"/>
      <c r="B5965" s="780"/>
      <c r="D5965" s="779"/>
      <c r="E5965" s="779"/>
      <c r="F5965" s="778"/>
      <c r="G5965" s="777"/>
      <c r="H5965" s="776"/>
      <c r="I5965" s="776"/>
      <c r="J5965" s="776"/>
      <c r="K5965" s="776"/>
      <c r="L5965" s="776"/>
      <c r="M5965" s="776"/>
      <c r="N5965" s="776"/>
      <c r="O5965" s="776"/>
      <c r="P5965" s="776"/>
      <c r="Q5965" s="776"/>
      <c r="R5965" s="776"/>
      <c r="S5965" s="776"/>
      <c r="T5965" s="776"/>
      <c r="U5965" s="776"/>
      <c r="V5965" s="46"/>
      <c r="W5965" s="46"/>
      <c r="X5965" s="775"/>
      <c r="Y5965" s="775"/>
      <c r="Z5965" s="775"/>
      <c r="AA5965" s="775"/>
      <c r="AB5965" s="775"/>
    </row>
    <row r="5966" spans="1:28" s="43" customFormat="1" x14ac:dyDescent="0.2">
      <c r="A5966" s="776"/>
      <c r="B5966" s="780"/>
      <c r="D5966" s="779"/>
      <c r="E5966" s="779"/>
      <c r="F5966" s="778"/>
      <c r="G5966" s="777"/>
      <c r="H5966" s="776"/>
      <c r="I5966" s="776"/>
      <c r="J5966" s="776"/>
      <c r="K5966" s="776"/>
      <c r="L5966" s="776"/>
      <c r="M5966" s="776"/>
      <c r="N5966" s="776"/>
      <c r="O5966" s="776"/>
      <c r="P5966" s="776"/>
      <c r="Q5966" s="776"/>
      <c r="R5966" s="776"/>
      <c r="S5966" s="776"/>
      <c r="T5966" s="776"/>
      <c r="U5966" s="776"/>
      <c r="V5966" s="46"/>
      <c r="W5966" s="46"/>
      <c r="X5966" s="775"/>
      <c r="Y5966" s="775"/>
      <c r="Z5966" s="775"/>
      <c r="AA5966" s="775"/>
      <c r="AB5966" s="775"/>
    </row>
    <row r="5967" spans="1:28" s="43" customFormat="1" x14ac:dyDescent="0.2">
      <c r="A5967" s="776"/>
      <c r="B5967" s="780"/>
      <c r="D5967" s="779"/>
      <c r="E5967" s="779"/>
      <c r="F5967" s="778"/>
      <c r="G5967" s="777"/>
      <c r="H5967" s="776"/>
      <c r="I5967" s="776"/>
      <c r="J5967" s="776"/>
      <c r="K5967" s="776"/>
      <c r="L5967" s="776"/>
      <c r="M5967" s="776"/>
      <c r="N5967" s="776"/>
      <c r="O5967" s="776"/>
      <c r="P5967" s="776"/>
      <c r="Q5967" s="776"/>
      <c r="R5967" s="776"/>
      <c r="S5967" s="776"/>
      <c r="T5967" s="776"/>
      <c r="U5967" s="776"/>
      <c r="V5967" s="46"/>
      <c r="W5967" s="46"/>
      <c r="X5967" s="775"/>
      <c r="Y5967" s="775"/>
      <c r="Z5967" s="775"/>
      <c r="AA5967" s="775"/>
      <c r="AB5967" s="775"/>
    </row>
    <row r="5968" spans="1:28" s="43" customFormat="1" x14ac:dyDescent="0.2">
      <c r="A5968" s="776"/>
      <c r="B5968" s="780"/>
      <c r="D5968" s="779"/>
      <c r="E5968" s="779"/>
      <c r="F5968" s="778"/>
      <c r="G5968" s="777"/>
      <c r="H5968" s="776"/>
      <c r="I5968" s="776"/>
      <c r="J5968" s="776"/>
      <c r="K5968" s="776"/>
      <c r="L5968" s="776"/>
      <c r="M5968" s="776"/>
      <c r="N5968" s="776"/>
      <c r="O5968" s="776"/>
      <c r="P5968" s="776"/>
      <c r="Q5968" s="776"/>
      <c r="R5968" s="776"/>
      <c r="S5968" s="776"/>
      <c r="T5968" s="776"/>
      <c r="U5968" s="776"/>
      <c r="V5968" s="46"/>
      <c r="W5968" s="46"/>
      <c r="X5968" s="775"/>
      <c r="Y5968" s="775"/>
      <c r="Z5968" s="775"/>
      <c r="AA5968" s="775"/>
      <c r="AB5968" s="775"/>
    </row>
    <row r="5969" spans="1:28" s="43" customFormat="1" x14ac:dyDescent="0.2">
      <c r="A5969" s="776"/>
      <c r="B5969" s="780"/>
      <c r="D5969" s="779"/>
      <c r="E5969" s="779"/>
      <c r="F5969" s="778"/>
      <c r="G5969" s="777"/>
      <c r="H5969" s="776"/>
      <c r="I5969" s="776"/>
      <c r="J5969" s="776"/>
      <c r="K5969" s="776"/>
      <c r="L5969" s="776"/>
      <c r="M5969" s="776"/>
      <c r="N5969" s="776"/>
      <c r="O5969" s="776"/>
      <c r="P5969" s="776"/>
      <c r="Q5969" s="776"/>
      <c r="R5969" s="776"/>
      <c r="S5969" s="776"/>
      <c r="T5969" s="776"/>
      <c r="U5969" s="776"/>
      <c r="V5969" s="46"/>
      <c r="W5969" s="46"/>
      <c r="X5969" s="775"/>
      <c r="Y5969" s="775"/>
      <c r="Z5969" s="775"/>
      <c r="AA5969" s="775"/>
      <c r="AB5969" s="775"/>
    </row>
    <row r="5970" spans="1:28" s="43" customFormat="1" x14ac:dyDescent="0.2">
      <c r="A5970" s="776"/>
      <c r="B5970" s="780"/>
      <c r="D5970" s="779"/>
      <c r="E5970" s="779"/>
      <c r="F5970" s="778"/>
      <c r="G5970" s="777"/>
      <c r="H5970" s="776"/>
      <c r="I5970" s="776"/>
      <c r="J5970" s="776"/>
      <c r="K5970" s="776"/>
      <c r="L5970" s="776"/>
      <c r="M5970" s="776"/>
      <c r="N5970" s="776"/>
      <c r="O5970" s="776"/>
      <c r="P5970" s="776"/>
      <c r="Q5970" s="776"/>
      <c r="R5970" s="776"/>
      <c r="S5970" s="776"/>
      <c r="T5970" s="776"/>
      <c r="U5970" s="776"/>
      <c r="V5970" s="46"/>
      <c r="W5970" s="46"/>
      <c r="X5970" s="775"/>
      <c r="Y5970" s="775"/>
      <c r="Z5970" s="775"/>
      <c r="AA5970" s="775"/>
      <c r="AB5970" s="775"/>
    </row>
    <row r="5971" spans="1:28" s="43" customFormat="1" x14ac:dyDescent="0.2">
      <c r="A5971" s="776"/>
      <c r="B5971" s="780"/>
      <c r="D5971" s="779"/>
      <c r="E5971" s="779"/>
      <c r="F5971" s="778"/>
      <c r="G5971" s="777"/>
      <c r="H5971" s="776"/>
      <c r="I5971" s="776"/>
      <c r="J5971" s="776"/>
      <c r="K5971" s="776"/>
      <c r="L5971" s="776"/>
      <c r="M5971" s="776"/>
      <c r="N5971" s="776"/>
      <c r="O5971" s="776"/>
      <c r="P5971" s="776"/>
      <c r="Q5971" s="776"/>
      <c r="R5971" s="776"/>
      <c r="S5971" s="776"/>
      <c r="T5971" s="776"/>
      <c r="U5971" s="776"/>
      <c r="V5971" s="46"/>
      <c r="W5971" s="46"/>
      <c r="X5971" s="775"/>
      <c r="Y5971" s="775"/>
      <c r="Z5971" s="775"/>
      <c r="AA5971" s="775"/>
      <c r="AB5971" s="775"/>
    </row>
    <row r="5972" spans="1:28" s="43" customFormat="1" x14ac:dyDescent="0.2">
      <c r="A5972" s="776"/>
      <c r="B5972" s="780"/>
      <c r="D5972" s="779"/>
      <c r="E5972" s="779"/>
      <c r="F5972" s="778"/>
      <c r="G5972" s="777"/>
      <c r="H5972" s="776"/>
      <c r="I5972" s="776"/>
      <c r="J5972" s="776"/>
      <c r="K5972" s="776"/>
      <c r="L5972" s="776"/>
      <c r="M5972" s="776"/>
      <c r="N5972" s="776"/>
      <c r="O5972" s="776"/>
      <c r="P5972" s="776"/>
      <c r="Q5972" s="776"/>
      <c r="R5972" s="776"/>
      <c r="S5972" s="776"/>
      <c r="T5972" s="776"/>
      <c r="U5972" s="776"/>
      <c r="V5972" s="46"/>
      <c r="W5972" s="46"/>
      <c r="X5972" s="775"/>
      <c r="Y5972" s="775"/>
      <c r="Z5972" s="775"/>
      <c r="AA5972" s="775"/>
      <c r="AB5972" s="775"/>
    </row>
    <row r="5973" spans="1:28" s="43" customFormat="1" x14ac:dyDescent="0.2">
      <c r="A5973" s="776"/>
      <c r="B5973" s="780"/>
      <c r="D5973" s="779"/>
      <c r="E5973" s="779"/>
      <c r="F5973" s="778"/>
      <c r="G5973" s="777"/>
      <c r="H5973" s="776"/>
      <c r="I5973" s="776"/>
      <c r="J5973" s="776"/>
      <c r="K5973" s="776"/>
      <c r="L5973" s="776"/>
      <c r="M5973" s="776"/>
      <c r="N5973" s="776"/>
      <c r="O5973" s="776"/>
      <c r="P5973" s="776"/>
      <c r="Q5973" s="776"/>
      <c r="R5973" s="776"/>
      <c r="S5973" s="776"/>
      <c r="T5973" s="776"/>
      <c r="U5973" s="776"/>
      <c r="V5973" s="46"/>
      <c r="W5973" s="46"/>
      <c r="X5973" s="775"/>
      <c r="Y5973" s="775"/>
      <c r="Z5973" s="775"/>
      <c r="AA5973" s="775"/>
      <c r="AB5973" s="775"/>
    </row>
    <row r="5974" spans="1:28" s="43" customFormat="1" x14ac:dyDescent="0.2">
      <c r="A5974" s="776"/>
      <c r="B5974" s="780"/>
      <c r="D5974" s="779"/>
      <c r="E5974" s="779"/>
      <c r="F5974" s="778"/>
      <c r="G5974" s="777"/>
      <c r="H5974" s="776"/>
      <c r="I5974" s="776"/>
      <c r="J5974" s="776"/>
      <c r="K5974" s="776"/>
      <c r="L5974" s="776"/>
      <c r="M5974" s="776"/>
      <c r="N5974" s="776"/>
      <c r="O5974" s="776"/>
      <c r="P5974" s="776"/>
      <c r="Q5974" s="776"/>
      <c r="R5974" s="776"/>
      <c r="S5974" s="776"/>
      <c r="T5974" s="776"/>
      <c r="U5974" s="776"/>
      <c r="V5974" s="46"/>
      <c r="W5974" s="46"/>
      <c r="X5974" s="775"/>
      <c r="Y5974" s="775"/>
      <c r="Z5974" s="775"/>
      <c r="AA5974" s="775"/>
      <c r="AB5974" s="775"/>
    </row>
    <row r="5975" spans="1:28" s="43" customFormat="1" x14ac:dyDescent="0.2">
      <c r="A5975" s="776"/>
      <c r="B5975" s="780"/>
      <c r="D5975" s="779"/>
      <c r="E5975" s="779"/>
      <c r="F5975" s="778"/>
      <c r="G5975" s="777"/>
      <c r="H5975" s="776"/>
      <c r="I5975" s="776"/>
      <c r="J5975" s="776"/>
      <c r="K5975" s="776"/>
      <c r="L5975" s="776"/>
      <c r="M5975" s="776"/>
      <c r="N5975" s="776"/>
      <c r="O5975" s="776"/>
      <c r="P5975" s="776"/>
      <c r="Q5975" s="776"/>
      <c r="R5975" s="776"/>
      <c r="S5975" s="776"/>
      <c r="T5975" s="776"/>
      <c r="U5975" s="776"/>
      <c r="V5975" s="46"/>
      <c r="W5975" s="46"/>
      <c r="X5975" s="775"/>
      <c r="Y5975" s="775"/>
      <c r="Z5975" s="775"/>
      <c r="AA5975" s="775"/>
      <c r="AB5975" s="775"/>
    </row>
    <row r="5976" spans="1:28" s="43" customFormat="1" x14ac:dyDescent="0.2">
      <c r="A5976" s="776"/>
      <c r="B5976" s="780"/>
      <c r="D5976" s="779"/>
      <c r="E5976" s="779"/>
      <c r="F5976" s="778"/>
      <c r="G5976" s="777"/>
      <c r="H5976" s="776"/>
      <c r="I5976" s="776"/>
      <c r="J5976" s="776"/>
      <c r="K5976" s="776"/>
      <c r="L5976" s="776"/>
      <c r="M5976" s="776"/>
      <c r="N5976" s="776"/>
      <c r="O5976" s="776"/>
      <c r="P5976" s="776"/>
      <c r="Q5976" s="776"/>
      <c r="R5976" s="776"/>
      <c r="S5976" s="776"/>
      <c r="T5976" s="776"/>
      <c r="U5976" s="776"/>
      <c r="V5976" s="46"/>
      <c r="W5976" s="46"/>
      <c r="X5976" s="775"/>
      <c r="Y5976" s="775"/>
      <c r="Z5976" s="775"/>
      <c r="AA5976" s="775"/>
      <c r="AB5976" s="775"/>
    </row>
    <row r="5977" spans="1:28" s="43" customFormat="1" x14ac:dyDescent="0.2">
      <c r="A5977" s="776"/>
      <c r="B5977" s="780"/>
      <c r="D5977" s="779"/>
      <c r="E5977" s="779"/>
      <c r="F5977" s="778"/>
      <c r="G5977" s="777"/>
      <c r="H5977" s="776"/>
      <c r="I5977" s="776"/>
      <c r="J5977" s="776"/>
      <c r="K5977" s="776"/>
      <c r="L5977" s="776"/>
      <c r="M5977" s="776"/>
      <c r="N5977" s="776"/>
      <c r="O5977" s="776"/>
      <c r="P5977" s="776"/>
      <c r="Q5977" s="776"/>
      <c r="R5977" s="776"/>
      <c r="S5977" s="776"/>
      <c r="T5977" s="776"/>
      <c r="U5977" s="776"/>
      <c r="V5977" s="46"/>
      <c r="W5977" s="46"/>
      <c r="X5977" s="775"/>
      <c r="Y5977" s="775"/>
      <c r="Z5977" s="775"/>
      <c r="AA5977" s="775"/>
      <c r="AB5977" s="775"/>
    </row>
    <row r="5978" spans="1:28" s="43" customFormat="1" x14ac:dyDescent="0.2">
      <c r="A5978" s="776"/>
      <c r="B5978" s="780"/>
      <c r="D5978" s="779"/>
      <c r="E5978" s="779"/>
      <c r="F5978" s="778"/>
      <c r="G5978" s="777"/>
      <c r="H5978" s="776"/>
      <c r="I5978" s="776"/>
      <c r="J5978" s="776"/>
      <c r="K5978" s="776"/>
      <c r="L5978" s="776"/>
      <c r="M5978" s="776"/>
      <c r="N5978" s="776"/>
      <c r="O5978" s="776"/>
      <c r="P5978" s="776"/>
      <c r="Q5978" s="776"/>
      <c r="R5978" s="776"/>
      <c r="S5978" s="776"/>
      <c r="T5978" s="776"/>
      <c r="U5978" s="776"/>
      <c r="V5978" s="46"/>
      <c r="W5978" s="46"/>
      <c r="X5978" s="775"/>
      <c r="Y5978" s="775"/>
      <c r="Z5978" s="775"/>
      <c r="AA5978" s="775"/>
      <c r="AB5978" s="775"/>
    </row>
    <row r="5979" spans="1:28" s="43" customFormat="1" x14ac:dyDescent="0.2">
      <c r="A5979" s="776"/>
      <c r="B5979" s="780"/>
      <c r="D5979" s="779"/>
      <c r="E5979" s="779"/>
      <c r="F5979" s="778"/>
      <c r="G5979" s="777"/>
      <c r="H5979" s="776"/>
      <c r="I5979" s="776"/>
      <c r="J5979" s="776"/>
      <c r="K5979" s="776"/>
      <c r="L5979" s="776"/>
      <c r="M5979" s="776"/>
      <c r="N5979" s="776"/>
      <c r="O5979" s="776"/>
      <c r="P5979" s="776"/>
      <c r="Q5979" s="776"/>
      <c r="R5979" s="776"/>
      <c r="S5979" s="776"/>
      <c r="T5979" s="776"/>
      <c r="U5979" s="776"/>
      <c r="V5979" s="46"/>
      <c r="W5979" s="46"/>
      <c r="X5979" s="775"/>
      <c r="Y5979" s="775"/>
      <c r="Z5979" s="775"/>
      <c r="AA5979" s="775"/>
      <c r="AB5979" s="775"/>
    </row>
    <row r="5980" spans="1:28" s="43" customFormat="1" x14ac:dyDescent="0.2">
      <c r="A5980" s="776"/>
      <c r="B5980" s="780"/>
      <c r="D5980" s="779"/>
      <c r="E5980" s="779"/>
      <c r="F5980" s="778"/>
      <c r="G5980" s="777"/>
      <c r="H5980" s="776"/>
      <c r="I5980" s="776"/>
      <c r="J5980" s="776"/>
      <c r="K5980" s="776"/>
      <c r="L5980" s="776"/>
      <c r="M5980" s="776"/>
      <c r="N5980" s="776"/>
      <c r="O5980" s="776"/>
      <c r="P5980" s="776"/>
      <c r="Q5980" s="776"/>
      <c r="R5980" s="776"/>
      <c r="S5980" s="776"/>
      <c r="T5980" s="776"/>
      <c r="U5980" s="776"/>
      <c r="V5980" s="46"/>
      <c r="W5980" s="46"/>
      <c r="X5980" s="775"/>
      <c r="Y5980" s="775"/>
      <c r="Z5980" s="775"/>
      <c r="AA5980" s="775"/>
      <c r="AB5980" s="775"/>
    </row>
    <row r="5981" spans="1:28" s="43" customFormat="1" x14ac:dyDescent="0.2">
      <c r="A5981" s="776"/>
      <c r="B5981" s="780"/>
      <c r="D5981" s="779"/>
      <c r="E5981" s="779"/>
      <c r="F5981" s="778"/>
      <c r="G5981" s="777"/>
      <c r="H5981" s="776"/>
      <c r="I5981" s="776"/>
      <c r="J5981" s="776"/>
      <c r="K5981" s="776"/>
      <c r="L5981" s="776"/>
      <c r="M5981" s="776"/>
      <c r="N5981" s="776"/>
      <c r="O5981" s="776"/>
      <c r="P5981" s="776"/>
      <c r="Q5981" s="776"/>
      <c r="R5981" s="776"/>
      <c r="S5981" s="776"/>
      <c r="T5981" s="776"/>
      <c r="U5981" s="776"/>
      <c r="V5981" s="46"/>
      <c r="W5981" s="46"/>
      <c r="X5981" s="775"/>
      <c r="Y5981" s="775"/>
      <c r="Z5981" s="775"/>
      <c r="AA5981" s="775"/>
      <c r="AB5981" s="775"/>
    </row>
    <row r="5982" spans="1:28" s="43" customFormat="1" x14ac:dyDescent="0.2">
      <c r="A5982" s="776"/>
      <c r="B5982" s="780"/>
      <c r="D5982" s="779"/>
      <c r="E5982" s="779"/>
      <c r="F5982" s="778"/>
      <c r="G5982" s="777"/>
      <c r="H5982" s="776"/>
      <c r="I5982" s="776"/>
      <c r="J5982" s="776"/>
      <c r="K5982" s="776"/>
      <c r="L5982" s="776"/>
      <c r="M5982" s="776"/>
      <c r="N5982" s="776"/>
      <c r="O5982" s="776"/>
      <c r="P5982" s="776"/>
      <c r="Q5982" s="776"/>
      <c r="R5982" s="776"/>
      <c r="S5982" s="776"/>
      <c r="T5982" s="776"/>
      <c r="U5982" s="776"/>
      <c r="V5982" s="46"/>
      <c r="W5982" s="46"/>
      <c r="X5982" s="775"/>
      <c r="Y5982" s="775"/>
      <c r="Z5982" s="775"/>
      <c r="AA5982" s="775"/>
      <c r="AB5982" s="775"/>
    </row>
    <row r="5983" spans="1:28" s="43" customFormat="1" x14ac:dyDescent="0.2">
      <c r="A5983" s="776"/>
      <c r="B5983" s="780"/>
      <c r="D5983" s="779"/>
      <c r="E5983" s="779"/>
      <c r="F5983" s="778"/>
      <c r="G5983" s="777"/>
      <c r="H5983" s="776"/>
      <c r="I5983" s="776"/>
      <c r="J5983" s="776"/>
      <c r="K5983" s="776"/>
      <c r="L5983" s="776"/>
      <c r="M5983" s="776"/>
      <c r="N5983" s="776"/>
      <c r="O5983" s="776"/>
      <c r="P5983" s="776"/>
      <c r="Q5983" s="776"/>
      <c r="R5983" s="776"/>
      <c r="S5983" s="776"/>
      <c r="T5983" s="776"/>
      <c r="U5983" s="776"/>
      <c r="V5983" s="46"/>
      <c r="W5983" s="46"/>
      <c r="X5983" s="775"/>
      <c r="Y5983" s="775"/>
      <c r="Z5983" s="775"/>
      <c r="AA5983" s="775"/>
      <c r="AB5983" s="775"/>
    </row>
    <row r="5984" spans="1:28" s="43" customFormat="1" x14ac:dyDescent="0.2">
      <c r="A5984" s="776"/>
      <c r="B5984" s="780"/>
      <c r="D5984" s="779"/>
      <c r="E5984" s="779"/>
      <c r="F5984" s="778"/>
      <c r="G5984" s="777"/>
      <c r="H5984" s="776"/>
      <c r="I5984" s="776"/>
      <c r="J5984" s="776"/>
      <c r="K5984" s="776"/>
      <c r="L5984" s="776"/>
      <c r="M5984" s="776"/>
      <c r="N5984" s="776"/>
      <c r="O5984" s="776"/>
      <c r="P5984" s="776"/>
      <c r="Q5984" s="776"/>
      <c r="R5984" s="776"/>
      <c r="S5984" s="776"/>
      <c r="T5984" s="776"/>
      <c r="U5984" s="776"/>
      <c r="V5984" s="46"/>
      <c r="W5984" s="46"/>
      <c r="X5984" s="775"/>
      <c r="Y5984" s="775"/>
      <c r="Z5984" s="775"/>
      <c r="AA5984" s="775"/>
      <c r="AB5984" s="775"/>
    </row>
    <row r="5985" spans="1:28" s="43" customFormat="1" x14ac:dyDescent="0.2">
      <c r="A5985" s="776"/>
      <c r="B5985" s="780"/>
      <c r="D5985" s="779"/>
      <c r="E5985" s="779"/>
      <c r="F5985" s="778"/>
      <c r="G5985" s="777"/>
      <c r="H5985" s="776"/>
      <c r="I5985" s="776"/>
      <c r="J5985" s="776"/>
      <c r="K5985" s="776"/>
      <c r="L5985" s="776"/>
      <c r="M5985" s="776"/>
      <c r="N5985" s="776"/>
      <c r="O5985" s="776"/>
      <c r="P5985" s="776"/>
      <c r="Q5985" s="776"/>
      <c r="R5985" s="776"/>
      <c r="S5985" s="776"/>
      <c r="T5985" s="776"/>
      <c r="U5985" s="776"/>
      <c r="V5985" s="46"/>
      <c r="W5985" s="46"/>
      <c r="X5985" s="775"/>
      <c r="Y5985" s="775"/>
      <c r="Z5985" s="775"/>
      <c r="AA5985" s="775"/>
      <c r="AB5985" s="775"/>
    </row>
    <row r="5986" spans="1:28" s="43" customFormat="1" x14ac:dyDescent="0.2">
      <c r="A5986" s="776"/>
      <c r="B5986" s="780"/>
      <c r="D5986" s="779"/>
      <c r="E5986" s="779"/>
      <c r="F5986" s="778"/>
      <c r="G5986" s="777"/>
      <c r="H5986" s="776"/>
      <c r="I5986" s="776"/>
      <c r="J5986" s="776"/>
      <c r="K5986" s="776"/>
      <c r="L5986" s="776"/>
      <c r="M5986" s="776"/>
      <c r="N5986" s="776"/>
      <c r="O5986" s="776"/>
      <c r="P5986" s="776"/>
      <c r="Q5986" s="776"/>
      <c r="R5986" s="776"/>
      <c r="S5986" s="776"/>
      <c r="T5986" s="776"/>
      <c r="U5986" s="776"/>
      <c r="V5986" s="46"/>
      <c r="W5986" s="46"/>
      <c r="X5986" s="775"/>
      <c r="Y5986" s="775"/>
      <c r="Z5986" s="775"/>
      <c r="AA5986" s="775"/>
      <c r="AB5986" s="775"/>
    </row>
    <row r="5987" spans="1:28" s="43" customFormat="1" x14ac:dyDescent="0.2">
      <c r="A5987" s="776"/>
      <c r="B5987" s="780"/>
      <c r="D5987" s="779"/>
      <c r="E5987" s="779"/>
      <c r="F5987" s="778"/>
      <c r="G5987" s="777"/>
      <c r="H5987" s="776"/>
      <c r="I5987" s="776"/>
      <c r="J5987" s="776"/>
      <c r="K5987" s="776"/>
      <c r="L5987" s="776"/>
      <c r="M5987" s="776"/>
      <c r="N5987" s="776"/>
      <c r="O5987" s="776"/>
      <c r="P5987" s="776"/>
      <c r="Q5987" s="776"/>
      <c r="R5987" s="776"/>
      <c r="S5987" s="776"/>
      <c r="T5987" s="776"/>
      <c r="U5987" s="776"/>
      <c r="V5987" s="46"/>
      <c r="W5987" s="46"/>
      <c r="X5987" s="775"/>
      <c r="Y5987" s="775"/>
      <c r="Z5987" s="775"/>
      <c r="AA5987" s="775"/>
      <c r="AB5987" s="775"/>
    </row>
    <row r="5988" spans="1:28" s="43" customFormat="1" x14ac:dyDescent="0.2">
      <c r="A5988" s="776"/>
      <c r="B5988" s="780"/>
      <c r="D5988" s="779"/>
      <c r="E5988" s="779"/>
      <c r="F5988" s="778"/>
      <c r="G5988" s="777"/>
      <c r="H5988" s="776"/>
      <c r="I5988" s="776"/>
      <c r="J5988" s="776"/>
      <c r="K5988" s="776"/>
      <c r="L5988" s="776"/>
      <c r="M5988" s="776"/>
      <c r="N5988" s="776"/>
      <c r="O5988" s="776"/>
      <c r="P5988" s="776"/>
      <c r="Q5988" s="776"/>
      <c r="R5988" s="776"/>
      <c r="S5988" s="776"/>
      <c r="T5988" s="776"/>
      <c r="U5988" s="776"/>
      <c r="V5988" s="46"/>
      <c r="W5988" s="46"/>
      <c r="X5988" s="775"/>
      <c r="Y5988" s="775"/>
      <c r="Z5988" s="775"/>
      <c r="AA5988" s="775"/>
      <c r="AB5988" s="775"/>
    </row>
    <row r="5989" spans="1:28" s="43" customFormat="1" x14ac:dyDescent="0.2">
      <c r="A5989" s="776"/>
      <c r="B5989" s="780"/>
      <c r="D5989" s="779"/>
      <c r="E5989" s="779"/>
      <c r="F5989" s="778"/>
      <c r="G5989" s="777"/>
      <c r="H5989" s="776"/>
      <c r="I5989" s="776"/>
      <c r="J5989" s="776"/>
      <c r="K5989" s="776"/>
      <c r="L5989" s="776"/>
      <c r="M5989" s="776"/>
      <c r="N5989" s="776"/>
      <c r="O5989" s="776"/>
      <c r="P5989" s="776"/>
      <c r="Q5989" s="776"/>
      <c r="R5989" s="776"/>
      <c r="S5989" s="776"/>
      <c r="T5989" s="776"/>
      <c r="U5989" s="776"/>
      <c r="V5989" s="46"/>
      <c r="W5989" s="46"/>
      <c r="X5989" s="775"/>
      <c r="Y5989" s="775"/>
      <c r="Z5989" s="775"/>
      <c r="AA5989" s="775"/>
      <c r="AB5989" s="775"/>
    </row>
    <row r="5990" spans="1:28" s="43" customFormat="1" x14ac:dyDescent="0.2">
      <c r="A5990" s="776"/>
      <c r="B5990" s="780"/>
      <c r="D5990" s="779"/>
      <c r="E5990" s="779"/>
      <c r="F5990" s="778"/>
      <c r="G5990" s="777"/>
      <c r="H5990" s="776"/>
      <c r="I5990" s="776"/>
      <c r="J5990" s="776"/>
      <c r="K5990" s="776"/>
      <c r="L5990" s="776"/>
      <c r="M5990" s="776"/>
      <c r="N5990" s="776"/>
      <c r="O5990" s="776"/>
      <c r="P5990" s="776"/>
      <c r="Q5990" s="776"/>
      <c r="R5990" s="776"/>
      <c r="S5990" s="776"/>
      <c r="T5990" s="776"/>
      <c r="U5990" s="776"/>
      <c r="V5990" s="46"/>
      <c r="W5990" s="46"/>
      <c r="X5990" s="775"/>
      <c r="Y5990" s="775"/>
      <c r="Z5990" s="775"/>
      <c r="AA5990" s="775"/>
      <c r="AB5990" s="775"/>
    </row>
    <row r="5991" spans="1:28" s="43" customFormat="1" x14ac:dyDescent="0.2">
      <c r="A5991" s="776"/>
      <c r="B5991" s="780"/>
      <c r="D5991" s="779"/>
      <c r="E5991" s="779"/>
      <c r="F5991" s="778"/>
      <c r="G5991" s="777"/>
      <c r="H5991" s="776"/>
      <c r="I5991" s="776"/>
      <c r="J5991" s="776"/>
      <c r="K5991" s="776"/>
      <c r="L5991" s="776"/>
      <c r="M5991" s="776"/>
      <c r="N5991" s="776"/>
      <c r="O5991" s="776"/>
      <c r="P5991" s="776"/>
      <c r="Q5991" s="776"/>
      <c r="R5991" s="776"/>
      <c r="S5991" s="776"/>
      <c r="T5991" s="776"/>
      <c r="U5991" s="776"/>
      <c r="V5991" s="46"/>
      <c r="W5991" s="46"/>
      <c r="X5991" s="775"/>
      <c r="Y5991" s="775"/>
      <c r="Z5991" s="775"/>
      <c r="AA5991" s="775"/>
      <c r="AB5991" s="775"/>
    </row>
    <row r="5992" spans="1:28" s="43" customFormat="1" x14ac:dyDescent="0.2">
      <c r="A5992" s="776"/>
      <c r="B5992" s="780"/>
      <c r="D5992" s="779"/>
      <c r="E5992" s="779"/>
      <c r="F5992" s="778"/>
      <c r="G5992" s="777"/>
      <c r="H5992" s="776"/>
      <c r="I5992" s="776"/>
      <c r="J5992" s="776"/>
      <c r="K5992" s="776"/>
      <c r="L5992" s="776"/>
      <c r="M5992" s="776"/>
      <c r="N5992" s="776"/>
      <c r="O5992" s="776"/>
      <c r="P5992" s="776"/>
      <c r="Q5992" s="776"/>
      <c r="R5992" s="776"/>
      <c r="S5992" s="776"/>
      <c r="T5992" s="776"/>
      <c r="U5992" s="776"/>
      <c r="V5992" s="46"/>
      <c r="W5992" s="46"/>
      <c r="X5992" s="775"/>
      <c r="Y5992" s="775"/>
      <c r="Z5992" s="775"/>
      <c r="AA5992" s="775"/>
      <c r="AB5992" s="775"/>
    </row>
    <row r="5993" spans="1:28" s="43" customFormat="1" x14ac:dyDescent="0.2">
      <c r="A5993" s="776"/>
      <c r="B5993" s="780"/>
      <c r="D5993" s="779"/>
      <c r="E5993" s="779"/>
      <c r="F5993" s="778"/>
      <c r="G5993" s="777"/>
      <c r="H5993" s="776"/>
      <c r="I5993" s="776"/>
      <c r="J5993" s="776"/>
      <c r="K5993" s="776"/>
      <c r="L5993" s="776"/>
      <c r="M5993" s="776"/>
      <c r="N5993" s="776"/>
      <c r="O5993" s="776"/>
      <c r="P5993" s="776"/>
      <c r="Q5993" s="776"/>
      <c r="R5993" s="776"/>
      <c r="S5993" s="776"/>
      <c r="T5993" s="776"/>
      <c r="U5993" s="776"/>
      <c r="V5993" s="46"/>
      <c r="W5993" s="46"/>
      <c r="X5993" s="775"/>
      <c r="Y5993" s="775"/>
      <c r="Z5993" s="775"/>
      <c r="AA5993" s="775"/>
      <c r="AB5993" s="775"/>
    </row>
    <row r="5994" spans="1:28" s="43" customFormat="1" x14ac:dyDescent="0.2">
      <c r="A5994" s="776"/>
      <c r="B5994" s="780"/>
      <c r="D5994" s="779"/>
      <c r="E5994" s="779"/>
      <c r="F5994" s="778"/>
      <c r="G5994" s="777"/>
      <c r="H5994" s="776"/>
      <c r="I5994" s="776"/>
      <c r="J5994" s="776"/>
      <c r="K5994" s="776"/>
      <c r="L5994" s="776"/>
      <c r="M5994" s="776"/>
      <c r="N5994" s="776"/>
      <c r="O5994" s="776"/>
      <c r="P5994" s="776"/>
      <c r="Q5994" s="776"/>
      <c r="R5994" s="776"/>
      <c r="S5994" s="776"/>
      <c r="T5994" s="776"/>
      <c r="U5994" s="776"/>
      <c r="V5994" s="46"/>
      <c r="W5994" s="46"/>
      <c r="X5994" s="775"/>
      <c r="Y5994" s="775"/>
      <c r="Z5994" s="775"/>
      <c r="AA5994" s="775"/>
      <c r="AB5994" s="775"/>
    </row>
    <row r="5995" spans="1:28" s="43" customFormat="1" x14ac:dyDescent="0.2">
      <c r="A5995" s="776"/>
      <c r="B5995" s="780"/>
      <c r="D5995" s="779"/>
      <c r="E5995" s="779"/>
      <c r="F5995" s="778"/>
      <c r="G5995" s="777"/>
      <c r="H5995" s="776"/>
      <c r="I5995" s="776"/>
      <c r="J5995" s="776"/>
      <c r="K5995" s="776"/>
      <c r="L5995" s="776"/>
      <c r="M5995" s="776"/>
      <c r="N5995" s="776"/>
      <c r="O5995" s="776"/>
      <c r="P5995" s="776"/>
      <c r="Q5995" s="776"/>
      <c r="R5995" s="776"/>
      <c r="S5995" s="776"/>
      <c r="T5995" s="776"/>
      <c r="U5995" s="776"/>
      <c r="V5995" s="46"/>
      <c r="W5995" s="46"/>
      <c r="X5995" s="775"/>
      <c r="Y5995" s="775"/>
      <c r="Z5995" s="775"/>
      <c r="AA5995" s="775"/>
      <c r="AB5995" s="775"/>
    </row>
    <row r="5996" spans="1:28" s="43" customFormat="1" x14ac:dyDescent="0.2">
      <c r="A5996" s="776"/>
      <c r="B5996" s="780"/>
      <c r="D5996" s="779"/>
      <c r="E5996" s="779"/>
      <c r="F5996" s="778"/>
      <c r="G5996" s="777"/>
      <c r="H5996" s="776"/>
      <c r="I5996" s="776"/>
      <c r="J5996" s="776"/>
      <c r="K5996" s="776"/>
      <c r="L5996" s="776"/>
      <c r="M5996" s="776"/>
      <c r="N5996" s="776"/>
      <c r="O5996" s="776"/>
      <c r="P5996" s="776"/>
      <c r="Q5996" s="776"/>
      <c r="R5996" s="776"/>
      <c r="S5996" s="776"/>
      <c r="T5996" s="776"/>
      <c r="U5996" s="776"/>
      <c r="V5996" s="46"/>
      <c r="W5996" s="46"/>
      <c r="X5996" s="775"/>
      <c r="Y5996" s="775"/>
      <c r="Z5996" s="775"/>
      <c r="AA5996" s="775"/>
      <c r="AB5996" s="775"/>
    </row>
    <row r="5997" spans="1:28" s="43" customFormat="1" x14ac:dyDescent="0.2">
      <c r="A5997" s="776"/>
      <c r="B5997" s="780"/>
      <c r="D5997" s="779"/>
      <c r="E5997" s="779"/>
      <c r="F5997" s="778"/>
      <c r="G5997" s="777"/>
      <c r="H5997" s="776"/>
      <c r="I5997" s="776"/>
      <c r="J5997" s="776"/>
      <c r="K5997" s="776"/>
      <c r="L5997" s="776"/>
      <c r="M5997" s="776"/>
      <c r="N5997" s="776"/>
      <c r="O5997" s="776"/>
      <c r="P5997" s="776"/>
      <c r="Q5997" s="776"/>
      <c r="R5997" s="776"/>
      <c r="S5997" s="776"/>
      <c r="T5997" s="776"/>
      <c r="U5997" s="776"/>
      <c r="V5997" s="46"/>
      <c r="W5997" s="46"/>
      <c r="X5997" s="775"/>
      <c r="Y5997" s="775"/>
      <c r="Z5997" s="775"/>
      <c r="AA5997" s="775"/>
      <c r="AB5997" s="775"/>
    </row>
    <row r="5998" spans="1:28" s="43" customFormat="1" x14ac:dyDescent="0.2">
      <c r="A5998" s="776"/>
      <c r="B5998" s="780"/>
      <c r="D5998" s="779"/>
      <c r="E5998" s="779"/>
      <c r="F5998" s="778"/>
      <c r="G5998" s="777"/>
      <c r="H5998" s="776"/>
      <c r="I5998" s="776"/>
      <c r="J5998" s="776"/>
      <c r="K5998" s="776"/>
      <c r="L5998" s="776"/>
      <c r="M5998" s="776"/>
      <c r="N5998" s="776"/>
      <c r="O5998" s="776"/>
      <c r="P5998" s="776"/>
      <c r="Q5998" s="776"/>
      <c r="R5998" s="776"/>
      <c r="S5998" s="776"/>
      <c r="T5998" s="776"/>
      <c r="U5998" s="776"/>
      <c r="V5998" s="46"/>
      <c r="W5998" s="46"/>
      <c r="X5998" s="775"/>
      <c r="Y5998" s="775"/>
      <c r="Z5998" s="775"/>
      <c r="AA5998" s="775"/>
      <c r="AB5998" s="775"/>
    </row>
    <row r="5999" spans="1:28" s="43" customFormat="1" x14ac:dyDescent="0.2">
      <c r="A5999" s="776"/>
      <c r="B5999" s="780"/>
      <c r="D5999" s="779"/>
      <c r="E5999" s="779"/>
      <c r="F5999" s="778"/>
      <c r="G5999" s="777"/>
      <c r="H5999" s="776"/>
      <c r="I5999" s="776"/>
      <c r="J5999" s="776"/>
      <c r="K5999" s="776"/>
      <c r="L5999" s="776"/>
      <c r="M5999" s="776"/>
      <c r="N5999" s="776"/>
      <c r="O5999" s="776"/>
      <c r="P5999" s="776"/>
      <c r="Q5999" s="776"/>
      <c r="R5999" s="776"/>
      <c r="S5999" s="776"/>
      <c r="T5999" s="776"/>
      <c r="U5999" s="776"/>
      <c r="V5999" s="46"/>
      <c r="W5999" s="46"/>
      <c r="X5999" s="775"/>
      <c r="Y5999" s="775"/>
      <c r="Z5999" s="775"/>
      <c r="AA5999" s="775"/>
      <c r="AB5999" s="775"/>
    </row>
    <row r="6000" spans="1:28" s="43" customFormat="1" x14ac:dyDescent="0.2">
      <c r="A6000" s="776"/>
      <c r="B6000" s="780"/>
      <c r="D6000" s="779"/>
      <c r="E6000" s="779"/>
      <c r="F6000" s="778"/>
      <c r="G6000" s="777"/>
      <c r="H6000" s="776"/>
      <c r="I6000" s="776"/>
      <c r="J6000" s="776"/>
      <c r="K6000" s="776"/>
      <c r="L6000" s="776"/>
      <c r="M6000" s="776"/>
      <c r="N6000" s="776"/>
      <c r="O6000" s="776"/>
      <c r="P6000" s="776"/>
      <c r="Q6000" s="776"/>
      <c r="R6000" s="776"/>
      <c r="S6000" s="776"/>
      <c r="T6000" s="776"/>
      <c r="U6000" s="776"/>
      <c r="V6000" s="46"/>
      <c r="W6000" s="46"/>
      <c r="X6000" s="775"/>
      <c r="Y6000" s="775"/>
      <c r="Z6000" s="775"/>
      <c r="AA6000" s="775"/>
      <c r="AB6000" s="775"/>
    </row>
    <row r="6001" spans="1:28" s="43" customFormat="1" x14ac:dyDescent="0.2">
      <c r="A6001" s="776"/>
      <c r="B6001" s="780"/>
      <c r="D6001" s="779"/>
      <c r="E6001" s="779"/>
      <c r="F6001" s="778"/>
      <c r="G6001" s="777"/>
      <c r="H6001" s="776"/>
      <c r="I6001" s="776"/>
      <c r="J6001" s="776"/>
      <c r="K6001" s="776"/>
      <c r="L6001" s="776"/>
      <c r="M6001" s="776"/>
      <c r="N6001" s="776"/>
      <c r="O6001" s="776"/>
      <c r="P6001" s="776"/>
      <c r="Q6001" s="776"/>
      <c r="R6001" s="776"/>
      <c r="S6001" s="776"/>
      <c r="T6001" s="776"/>
      <c r="U6001" s="776"/>
      <c r="V6001" s="46"/>
      <c r="W6001" s="46"/>
      <c r="X6001" s="775"/>
      <c r="Y6001" s="775"/>
      <c r="Z6001" s="775"/>
      <c r="AA6001" s="775"/>
      <c r="AB6001" s="775"/>
    </row>
    <row r="6002" spans="1:28" s="43" customFormat="1" x14ac:dyDescent="0.2">
      <c r="A6002" s="776"/>
      <c r="B6002" s="780"/>
      <c r="D6002" s="779"/>
      <c r="E6002" s="779"/>
      <c r="F6002" s="778"/>
      <c r="G6002" s="777"/>
      <c r="H6002" s="776"/>
      <c r="I6002" s="776"/>
      <c r="J6002" s="776"/>
      <c r="K6002" s="776"/>
      <c r="L6002" s="776"/>
      <c r="M6002" s="776"/>
      <c r="N6002" s="776"/>
      <c r="O6002" s="776"/>
      <c r="P6002" s="776"/>
      <c r="Q6002" s="776"/>
      <c r="R6002" s="776"/>
      <c r="S6002" s="776"/>
      <c r="T6002" s="776"/>
      <c r="U6002" s="776"/>
      <c r="V6002" s="46"/>
      <c r="W6002" s="46"/>
      <c r="X6002" s="775"/>
      <c r="Y6002" s="775"/>
      <c r="Z6002" s="775"/>
      <c r="AA6002" s="775"/>
      <c r="AB6002" s="775"/>
    </row>
    <row r="6003" spans="1:28" s="43" customFormat="1" x14ac:dyDescent="0.2">
      <c r="A6003" s="776"/>
      <c r="B6003" s="780"/>
      <c r="D6003" s="779"/>
      <c r="E6003" s="779"/>
      <c r="F6003" s="778"/>
      <c r="G6003" s="777"/>
      <c r="H6003" s="776"/>
      <c r="I6003" s="776"/>
      <c r="J6003" s="776"/>
      <c r="K6003" s="776"/>
      <c r="L6003" s="776"/>
      <c r="M6003" s="776"/>
      <c r="N6003" s="776"/>
      <c r="O6003" s="776"/>
      <c r="P6003" s="776"/>
      <c r="Q6003" s="776"/>
      <c r="R6003" s="776"/>
      <c r="S6003" s="776"/>
      <c r="T6003" s="776"/>
      <c r="U6003" s="776"/>
      <c r="V6003" s="46"/>
      <c r="W6003" s="46"/>
      <c r="X6003" s="775"/>
      <c r="Y6003" s="775"/>
      <c r="Z6003" s="775"/>
      <c r="AA6003" s="775"/>
      <c r="AB6003" s="775"/>
    </row>
    <row r="6004" spans="1:28" s="43" customFormat="1" x14ac:dyDescent="0.2">
      <c r="A6004" s="776"/>
      <c r="B6004" s="780"/>
      <c r="D6004" s="779"/>
      <c r="E6004" s="779"/>
      <c r="F6004" s="778"/>
      <c r="G6004" s="777"/>
      <c r="H6004" s="776"/>
      <c r="I6004" s="776"/>
      <c r="J6004" s="776"/>
      <c r="K6004" s="776"/>
      <c r="L6004" s="776"/>
      <c r="M6004" s="776"/>
      <c r="N6004" s="776"/>
      <c r="O6004" s="776"/>
      <c r="P6004" s="776"/>
      <c r="Q6004" s="776"/>
      <c r="R6004" s="776"/>
      <c r="S6004" s="776"/>
      <c r="T6004" s="776"/>
      <c r="U6004" s="776"/>
      <c r="V6004" s="46"/>
      <c r="W6004" s="46"/>
      <c r="X6004" s="775"/>
      <c r="Y6004" s="775"/>
      <c r="Z6004" s="775"/>
      <c r="AA6004" s="775"/>
      <c r="AB6004" s="775"/>
    </row>
    <row r="6005" spans="1:28" s="43" customFormat="1" x14ac:dyDescent="0.2">
      <c r="A6005" s="776"/>
      <c r="B6005" s="780"/>
      <c r="D6005" s="779"/>
      <c r="E6005" s="779"/>
      <c r="F6005" s="778"/>
      <c r="G6005" s="777"/>
      <c r="H6005" s="776"/>
      <c r="I6005" s="776"/>
      <c r="J6005" s="776"/>
      <c r="K6005" s="776"/>
      <c r="L6005" s="776"/>
      <c r="M6005" s="776"/>
      <c r="N6005" s="776"/>
      <c r="O6005" s="776"/>
      <c r="P6005" s="776"/>
      <c r="Q6005" s="776"/>
      <c r="R6005" s="776"/>
      <c r="S6005" s="776"/>
      <c r="T6005" s="776"/>
      <c r="U6005" s="776"/>
      <c r="V6005" s="46"/>
      <c r="W6005" s="46"/>
      <c r="X6005" s="775"/>
      <c r="Y6005" s="775"/>
      <c r="Z6005" s="775"/>
      <c r="AA6005" s="775"/>
      <c r="AB6005" s="775"/>
    </row>
    <row r="6006" spans="1:28" s="43" customFormat="1" x14ac:dyDescent="0.2">
      <c r="A6006" s="776"/>
      <c r="B6006" s="780"/>
      <c r="D6006" s="779"/>
      <c r="E6006" s="779"/>
      <c r="F6006" s="778"/>
      <c r="G6006" s="777"/>
      <c r="H6006" s="776"/>
      <c r="I6006" s="776"/>
      <c r="J6006" s="776"/>
      <c r="K6006" s="776"/>
      <c r="L6006" s="776"/>
      <c r="M6006" s="776"/>
      <c r="N6006" s="776"/>
      <c r="O6006" s="776"/>
      <c r="P6006" s="776"/>
      <c r="Q6006" s="776"/>
      <c r="R6006" s="776"/>
      <c r="S6006" s="776"/>
      <c r="T6006" s="776"/>
      <c r="U6006" s="776"/>
      <c r="V6006" s="46"/>
      <c r="W6006" s="46"/>
      <c r="X6006" s="775"/>
      <c r="Y6006" s="775"/>
      <c r="Z6006" s="775"/>
      <c r="AA6006" s="775"/>
      <c r="AB6006" s="775"/>
    </row>
    <row r="6007" spans="1:28" s="43" customFormat="1" x14ac:dyDescent="0.2">
      <c r="A6007" s="776"/>
      <c r="B6007" s="780"/>
      <c r="D6007" s="779"/>
      <c r="E6007" s="779"/>
      <c r="F6007" s="778"/>
      <c r="G6007" s="777"/>
      <c r="H6007" s="776"/>
      <c r="I6007" s="776"/>
      <c r="J6007" s="776"/>
      <c r="K6007" s="776"/>
      <c r="L6007" s="776"/>
      <c r="M6007" s="776"/>
      <c r="N6007" s="776"/>
      <c r="O6007" s="776"/>
      <c r="P6007" s="776"/>
      <c r="Q6007" s="776"/>
      <c r="R6007" s="776"/>
      <c r="S6007" s="776"/>
      <c r="T6007" s="776"/>
      <c r="U6007" s="776"/>
      <c r="V6007" s="46"/>
      <c r="W6007" s="46"/>
      <c r="X6007" s="775"/>
      <c r="Y6007" s="775"/>
      <c r="Z6007" s="775"/>
      <c r="AA6007" s="775"/>
      <c r="AB6007" s="775"/>
    </row>
    <row r="6008" spans="1:28" s="43" customFormat="1" x14ac:dyDescent="0.2">
      <c r="A6008" s="776"/>
      <c r="B6008" s="780"/>
      <c r="D6008" s="779"/>
      <c r="E6008" s="779"/>
      <c r="F6008" s="778"/>
      <c r="G6008" s="777"/>
      <c r="H6008" s="776"/>
      <c r="I6008" s="776"/>
      <c r="J6008" s="776"/>
      <c r="K6008" s="776"/>
      <c r="L6008" s="776"/>
      <c r="M6008" s="776"/>
      <c r="N6008" s="776"/>
      <c r="O6008" s="776"/>
      <c r="P6008" s="776"/>
      <c r="Q6008" s="776"/>
      <c r="R6008" s="776"/>
      <c r="S6008" s="776"/>
      <c r="T6008" s="776"/>
      <c r="U6008" s="776"/>
      <c r="V6008" s="46"/>
      <c r="W6008" s="46"/>
      <c r="X6008" s="775"/>
      <c r="Y6008" s="775"/>
      <c r="Z6008" s="775"/>
      <c r="AA6008" s="775"/>
      <c r="AB6008" s="775"/>
    </row>
    <row r="6009" spans="1:28" s="43" customFormat="1" x14ac:dyDescent="0.2">
      <c r="A6009" s="776"/>
      <c r="B6009" s="780"/>
      <c r="D6009" s="779"/>
      <c r="E6009" s="779"/>
      <c r="F6009" s="778"/>
      <c r="G6009" s="777"/>
      <c r="H6009" s="776"/>
      <c r="I6009" s="776"/>
      <c r="J6009" s="776"/>
      <c r="K6009" s="776"/>
      <c r="L6009" s="776"/>
      <c r="M6009" s="776"/>
      <c r="N6009" s="776"/>
      <c r="O6009" s="776"/>
      <c r="P6009" s="776"/>
      <c r="Q6009" s="776"/>
      <c r="R6009" s="776"/>
      <c r="S6009" s="776"/>
      <c r="T6009" s="776"/>
      <c r="U6009" s="776"/>
      <c r="V6009" s="46"/>
      <c r="W6009" s="46"/>
      <c r="X6009" s="775"/>
      <c r="Y6009" s="775"/>
      <c r="Z6009" s="775"/>
      <c r="AA6009" s="775"/>
      <c r="AB6009" s="775"/>
    </row>
    <row r="6010" spans="1:28" s="43" customFormat="1" x14ac:dyDescent="0.2">
      <c r="A6010" s="776"/>
      <c r="B6010" s="780"/>
      <c r="D6010" s="779"/>
      <c r="E6010" s="779"/>
      <c r="F6010" s="778"/>
      <c r="G6010" s="777"/>
      <c r="H6010" s="776"/>
      <c r="I6010" s="776"/>
      <c r="J6010" s="776"/>
      <c r="K6010" s="776"/>
      <c r="L6010" s="776"/>
      <c r="M6010" s="776"/>
      <c r="N6010" s="776"/>
      <c r="O6010" s="776"/>
      <c r="P6010" s="776"/>
      <c r="Q6010" s="776"/>
      <c r="R6010" s="776"/>
      <c r="S6010" s="776"/>
      <c r="T6010" s="776"/>
      <c r="U6010" s="776"/>
      <c r="V6010" s="46"/>
      <c r="W6010" s="46"/>
      <c r="X6010" s="775"/>
      <c r="Y6010" s="775"/>
      <c r="Z6010" s="775"/>
      <c r="AA6010" s="775"/>
      <c r="AB6010" s="775"/>
    </row>
    <row r="6011" spans="1:28" s="43" customFormat="1" x14ac:dyDescent="0.2">
      <c r="A6011" s="776"/>
      <c r="B6011" s="780"/>
      <c r="D6011" s="779"/>
      <c r="E6011" s="779"/>
      <c r="F6011" s="778"/>
      <c r="G6011" s="777"/>
      <c r="H6011" s="776"/>
      <c r="I6011" s="776"/>
      <c r="J6011" s="776"/>
      <c r="K6011" s="776"/>
      <c r="L6011" s="776"/>
      <c r="M6011" s="776"/>
      <c r="N6011" s="776"/>
      <c r="O6011" s="776"/>
      <c r="P6011" s="776"/>
      <c r="Q6011" s="776"/>
      <c r="R6011" s="776"/>
      <c r="S6011" s="776"/>
      <c r="T6011" s="776"/>
      <c r="U6011" s="776"/>
      <c r="V6011" s="46"/>
      <c r="W6011" s="46"/>
      <c r="X6011" s="775"/>
      <c r="Y6011" s="775"/>
      <c r="Z6011" s="775"/>
      <c r="AA6011" s="775"/>
      <c r="AB6011" s="775"/>
    </row>
    <row r="6012" spans="1:28" s="43" customFormat="1" x14ac:dyDescent="0.2">
      <c r="A6012" s="776"/>
      <c r="B6012" s="780"/>
      <c r="D6012" s="779"/>
      <c r="E6012" s="779"/>
      <c r="F6012" s="778"/>
      <c r="G6012" s="777"/>
      <c r="H6012" s="776"/>
      <c r="I6012" s="776"/>
      <c r="J6012" s="776"/>
      <c r="K6012" s="776"/>
      <c r="L6012" s="776"/>
      <c r="M6012" s="776"/>
      <c r="N6012" s="776"/>
      <c r="O6012" s="776"/>
      <c r="P6012" s="776"/>
      <c r="Q6012" s="776"/>
      <c r="R6012" s="776"/>
      <c r="S6012" s="776"/>
      <c r="T6012" s="776"/>
      <c r="U6012" s="776"/>
      <c r="V6012" s="46"/>
      <c r="W6012" s="46"/>
      <c r="X6012" s="775"/>
      <c r="Y6012" s="775"/>
      <c r="Z6012" s="775"/>
      <c r="AA6012" s="775"/>
      <c r="AB6012" s="775"/>
    </row>
    <row r="6013" spans="1:28" s="43" customFormat="1" x14ac:dyDescent="0.2">
      <c r="A6013" s="776"/>
      <c r="B6013" s="780"/>
      <c r="D6013" s="779"/>
      <c r="E6013" s="779"/>
      <c r="F6013" s="778"/>
      <c r="G6013" s="777"/>
      <c r="H6013" s="776"/>
      <c r="I6013" s="776"/>
      <c r="J6013" s="776"/>
      <c r="K6013" s="776"/>
      <c r="L6013" s="776"/>
      <c r="M6013" s="776"/>
      <c r="N6013" s="776"/>
      <c r="O6013" s="776"/>
      <c r="P6013" s="776"/>
      <c r="Q6013" s="776"/>
      <c r="R6013" s="776"/>
      <c r="S6013" s="776"/>
      <c r="T6013" s="776"/>
      <c r="U6013" s="776"/>
      <c r="V6013" s="46"/>
      <c r="W6013" s="46"/>
      <c r="X6013" s="775"/>
      <c r="Y6013" s="775"/>
      <c r="Z6013" s="775"/>
      <c r="AA6013" s="775"/>
      <c r="AB6013" s="775"/>
    </row>
    <row r="6014" spans="1:28" s="43" customFormat="1" x14ac:dyDescent="0.2">
      <c r="A6014" s="776"/>
      <c r="B6014" s="780"/>
      <c r="D6014" s="779"/>
      <c r="E6014" s="779"/>
      <c r="F6014" s="778"/>
      <c r="G6014" s="777"/>
      <c r="H6014" s="776"/>
      <c r="I6014" s="776"/>
      <c r="J6014" s="776"/>
      <c r="K6014" s="776"/>
      <c r="L6014" s="776"/>
      <c r="M6014" s="776"/>
      <c r="N6014" s="776"/>
      <c r="O6014" s="776"/>
      <c r="P6014" s="776"/>
      <c r="Q6014" s="776"/>
      <c r="R6014" s="776"/>
      <c r="S6014" s="776"/>
      <c r="T6014" s="776"/>
      <c r="U6014" s="776"/>
      <c r="V6014" s="46"/>
      <c r="W6014" s="46"/>
      <c r="X6014" s="775"/>
      <c r="Y6014" s="775"/>
      <c r="Z6014" s="775"/>
      <c r="AA6014" s="775"/>
      <c r="AB6014" s="775"/>
    </row>
    <row r="6015" spans="1:28" s="43" customFormat="1" x14ac:dyDescent="0.2">
      <c r="A6015" s="776"/>
      <c r="B6015" s="780"/>
      <c r="D6015" s="779"/>
      <c r="E6015" s="779"/>
      <c r="F6015" s="778"/>
      <c r="G6015" s="777"/>
      <c r="H6015" s="776"/>
      <c r="I6015" s="776"/>
      <c r="J6015" s="776"/>
      <c r="K6015" s="776"/>
      <c r="L6015" s="776"/>
      <c r="M6015" s="776"/>
      <c r="N6015" s="776"/>
      <c r="O6015" s="776"/>
      <c r="P6015" s="776"/>
      <c r="Q6015" s="776"/>
      <c r="R6015" s="776"/>
      <c r="S6015" s="776"/>
      <c r="T6015" s="776"/>
      <c r="U6015" s="776"/>
      <c r="V6015" s="46"/>
      <c r="W6015" s="46"/>
      <c r="X6015" s="775"/>
      <c r="Y6015" s="775"/>
      <c r="Z6015" s="775"/>
      <c r="AA6015" s="775"/>
      <c r="AB6015" s="775"/>
    </row>
    <row r="6016" spans="1:28" s="43" customFormat="1" x14ac:dyDescent="0.2">
      <c r="A6016" s="776"/>
      <c r="B6016" s="780"/>
      <c r="D6016" s="779"/>
      <c r="E6016" s="779"/>
      <c r="F6016" s="778"/>
      <c r="G6016" s="777"/>
      <c r="H6016" s="776"/>
      <c r="I6016" s="776"/>
      <c r="J6016" s="776"/>
      <c r="K6016" s="776"/>
      <c r="L6016" s="776"/>
      <c r="M6016" s="776"/>
      <c r="N6016" s="776"/>
      <c r="O6016" s="776"/>
      <c r="P6016" s="776"/>
      <c r="Q6016" s="776"/>
      <c r="R6016" s="776"/>
      <c r="S6016" s="776"/>
      <c r="T6016" s="776"/>
      <c r="U6016" s="776"/>
      <c r="V6016" s="46"/>
      <c r="W6016" s="46"/>
      <c r="X6016" s="775"/>
      <c r="Y6016" s="775"/>
      <c r="Z6016" s="775"/>
      <c r="AA6016" s="775"/>
      <c r="AB6016" s="775"/>
    </row>
    <row r="6017" spans="1:28" s="43" customFormat="1" x14ac:dyDescent="0.2">
      <c r="A6017" s="776"/>
      <c r="B6017" s="780"/>
      <c r="D6017" s="779"/>
      <c r="E6017" s="779"/>
      <c r="F6017" s="778"/>
      <c r="G6017" s="777"/>
      <c r="H6017" s="776"/>
      <c r="I6017" s="776"/>
      <c r="J6017" s="776"/>
      <c r="K6017" s="776"/>
      <c r="L6017" s="776"/>
      <c r="M6017" s="776"/>
      <c r="N6017" s="776"/>
      <c r="O6017" s="776"/>
      <c r="P6017" s="776"/>
      <c r="Q6017" s="776"/>
      <c r="R6017" s="776"/>
      <c r="S6017" s="776"/>
      <c r="T6017" s="776"/>
      <c r="U6017" s="776"/>
      <c r="V6017" s="46"/>
      <c r="W6017" s="46"/>
      <c r="X6017" s="775"/>
      <c r="Y6017" s="775"/>
      <c r="Z6017" s="775"/>
      <c r="AA6017" s="775"/>
      <c r="AB6017" s="775"/>
    </row>
    <row r="6018" spans="1:28" s="43" customFormat="1" x14ac:dyDescent="0.2">
      <c r="A6018" s="776"/>
      <c r="B6018" s="780"/>
      <c r="D6018" s="779"/>
      <c r="E6018" s="779"/>
      <c r="F6018" s="778"/>
      <c r="G6018" s="777"/>
      <c r="H6018" s="776"/>
      <c r="I6018" s="776"/>
      <c r="J6018" s="776"/>
      <c r="K6018" s="776"/>
      <c r="L6018" s="776"/>
      <c r="M6018" s="776"/>
      <c r="N6018" s="776"/>
      <c r="O6018" s="776"/>
      <c r="P6018" s="776"/>
      <c r="Q6018" s="776"/>
      <c r="R6018" s="776"/>
      <c r="S6018" s="776"/>
      <c r="T6018" s="776"/>
      <c r="U6018" s="776"/>
      <c r="V6018" s="46"/>
      <c r="W6018" s="46"/>
      <c r="X6018" s="775"/>
      <c r="Y6018" s="775"/>
      <c r="Z6018" s="775"/>
      <c r="AA6018" s="775"/>
      <c r="AB6018" s="775"/>
    </row>
    <row r="6019" spans="1:28" s="43" customFormat="1" x14ac:dyDescent="0.2">
      <c r="A6019" s="776"/>
      <c r="B6019" s="780"/>
      <c r="D6019" s="779"/>
      <c r="E6019" s="779"/>
      <c r="F6019" s="778"/>
      <c r="G6019" s="777"/>
      <c r="H6019" s="776"/>
      <c r="I6019" s="776"/>
      <c r="J6019" s="776"/>
      <c r="K6019" s="776"/>
      <c r="L6019" s="776"/>
      <c r="M6019" s="776"/>
      <c r="N6019" s="776"/>
      <c r="O6019" s="776"/>
      <c r="P6019" s="776"/>
      <c r="Q6019" s="776"/>
      <c r="R6019" s="776"/>
      <c r="S6019" s="776"/>
      <c r="T6019" s="776"/>
      <c r="U6019" s="776"/>
      <c r="V6019" s="46"/>
      <c r="W6019" s="46"/>
      <c r="X6019" s="775"/>
      <c r="Y6019" s="775"/>
      <c r="Z6019" s="775"/>
      <c r="AA6019" s="775"/>
      <c r="AB6019" s="775"/>
    </row>
    <row r="6020" spans="1:28" s="43" customFormat="1" x14ac:dyDescent="0.2">
      <c r="A6020" s="776"/>
      <c r="B6020" s="780"/>
      <c r="D6020" s="779"/>
      <c r="E6020" s="779"/>
      <c r="F6020" s="778"/>
      <c r="G6020" s="777"/>
      <c r="H6020" s="776"/>
      <c r="I6020" s="776"/>
      <c r="J6020" s="776"/>
      <c r="K6020" s="776"/>
      <c r="L6020" s="776"/>
      <c r="M6020" s="776"/>
      <c r="N6020" s="776"/>
      <c r="O6020" s="776"/>
      <c r="P6020" s="776"/>
      <c r="Q6020" s="776"/>
      <c r="R6020" s="776"/>
      <c r="S6020" s="776"/>
      <c r="T6020" s="776"/>
      <c r="U6020" s="776"/>
      <c r="V6020" s="46"/>
      <c r="W6020" s="46"/>
      <c r="X6020" s="775"/>
      <c r="Y6020" s="775"/>
      <c r="Z6020" s="775"/>
      <c r="AA6020" s="775"/>
      <c r="AB6020" s="775"/>
    </row>
    <row r="6021" spans="1:28" s="43" customFormat="1" x14ac:dyDescent="0.2">
      <c r="A6021" s="776"/>
      <c r="B6021" s="780"/>
      <c r="D6021" s="779"/>
      <c r="E6021" s="779"/>
      <c r="F6021" s="778"/>
      <c r="G6021" s="777"/>
      <c r="H6021" s="776"/>
      <c r="I6021" s="776"/>
      <c r="J6021" s="776"/>
      <c r="K6021" s="776"/>
      <c r="L6021" s="776"/>
      <c r="M6021" s="776"/>
      <c r="N6021" s="776"/>
      <c r="O6021" s="776"/>
      <c r="P6021" s="776"/>
      <c r="Q6021" s="776"/>
      <c r="R6021" s="776"/>
      <c r="S6021" s="776"/>
      <c r="T6021" s="776"/>
      <c r="U6021" s="776"/>
      <c r="V6021" s="46"/>
      <c r="W6021" s="46"/>
      <c r="X6021" s="775"/>
      <c r="Y6021" s="775"/>
      <c r="Z6021" s="775"/>
      <c r="AA6021" s="775"/>
      <c r="AB6021" s="775"/>
    </row>
    <row r="6022" spans="1:28" s="43" customFormat="1" x14ac:dyDescent="0.2">
      <c r="A6022" s="776"/>
      <c r="B6022" s="780"/>
      <c r="D6022" s="779"/>
      <c r="E6022" s="779"/>
      <c r="F6022" s="778"/>
      <c r="G6022" s="777"/>
      <c r="H6022" s="776"/>
      <c r="I6022" s="776"/>
      <c r="J6022" s="776"/>
      <c r="K6022" s="776"/>
      <c r="L6022" s="776"/>
      <c r="M6022" s="776"/>
      <c r="N6022" s="776"/>
      <c r="O6022" s="776"/>
      <c r="P6022" s="776"/>
      <c r="Q6022" s="776"/>
      <c r="R6022" s="776"/>
      <c r="S6022" s="776"/>
      <c r="T6022" s="776"/>
      <c r="U6022" s="776"/>
      <c r="V6022" s="46"/>
      <c r="W6022" s="46"/>
      <c r="X6022" s="775"/>
      <c r="Y6022" s="775"/>
      <c r="Z6022" s="775"/>
      <c r="AA6022" s="775"/>
      <c r="AB6022" s="775"/>
    </row>
    <row r="6023" spans="1:28" s="43" customFormat="1" x14ac:dyDescent="0.2">
      <c r="A6023" s="776"/>
      <c r="B6023" s="780"/>
      <c r="D6023" s="779"/>
      <c r="E6023" s="779"/>
      <c r="F6023" s="778"/>
      <c r="G6023" s="777"/>
      <c r="H6023" s="776"/>
      <c r="I6023" s="776"/>
      <c r="J6023" s="776"/>
      <c r="K6023" s="776"/>
      <c r="L6023" s="776"/>
      <c r="M6023" s="776"/>
      <c r="N6023" s="776"/>
      <c r="O6023" s="776"/>
      <c r="P6023" s="776"/>
      <c r="Q6023" s="776"/>
      <c r="R6023" s="776"/>
      <c r="S6023" s="776"/>
      <c r="T6023" s="776"/>
      <c r="U6023" s="776"/>
      <c r="V6023" s="46"/>
      <c r="W6023" s="46"/>
      <c r="X6023" s="775"/>
      <c r="Y6023" s="775"/>
      <c r="Z6023" s="775"/>
      <c r="AA6023" s="775"/>
      <c r="AB6023" s="775"/>
    </row>
    <row r="6024" spans="1:28" s="43" customFormat="1" x14ac:dyDescent="0.2">
      <c r="A6024" s="776"/>
      <c r="B6024" s="780"/>
      <c r="D6024" s="779"/>
      <c r="E6024" s="779"/>
      <c r="F6024" s="778"/>
      <c r="G6024" s="777"/>
      <c r="H6024" s="776"/>
      <c r="I6024" s="776"/>
      <c r="J6024" s="776"/>
      <c r="K6024" s="776"/>
      <c r="L6024" s="776"/>
      <c r="M6024" s="776"/>
      <c r="N6024" s="776"/>
      <c r="O6024" s="776"/>
      <c r="P6024" s="776"/>
      <c r="Q6024" s="776"/>
      <c r="R6024" s="776"/>
      <c r="S6024" s="776"/>
      <c r="T6024" s="776"/>
      <c r="U6024" s="776"/>
      <c r="V6024" s="46"/>
      <c r="W6024" s="46"/>
      <c r="X6024" s="775"/>
      <c r="Y6024" s="775"/>
      <c r="Z6024" s="775"/>
      <c r="AA6024" s="775"/>
      <c r="AB6024" s="775"/>
    </row>
    <row r="6025" spans="1:28" s="43" customFormat="1" x14ac:dyDescent="0.2">
      <c r="A6025" s="776"/>
      <c r="B6025" s="780"/>
      <c r="D6025" s="779"/>
      <c r="E6025" s="779"/>
      <c r="F6025" s="778"/>
      <c r="G6025" s="777"/>
      <c r="H6025" s="776"/>
      <c r="I6025" s="776"/>
      <c r="J6025" s="776"/>
      <c r="K6025" s="776"/>
      <c r="L6025" s="776"/>
      <c r="M6025" s="776"/>
      <c r="N6025" s="776"/>
      <c r="O6025" s="776"/>
      <c r="P6025" s="776"/>
      <c r="Q6025" s="776"/>
      <c r="R6025" s="776"/>
      <c r="S6025" s="776"/>
      <c r="T6025" s="776"/>
      <c r="U6025" s="776"/>
      <c r="V6025" s="46"/>
      <c r="W6025" s="46"/>
      <c r="X6025" s="775"/>
      <c r="Y6025" s="775"/>
      <c r="Z6025" s="775"/>
      <c r="AA6025" s="775"/>
      <c r="AB6025" s="775"/>
    </row>
    <row r="6026" spans="1:28" s="43" customFormat="1" x14ac:dyDescent="0.2">
      <c r="A6026" s="776"/>
      <c r="B6026" s="780"/>
      <c r="D6026" s="779"/>
      <c r="E6026" s="779"/>
      <c r="F6026" s="778"/>
      <c r="G6026" s="777"/>
      <c r="H6026" s="776"/>
      <c r="I6026" s="776"/>
      <c r="J6026" s="776"/>
      <c r="K6026" s="776"/>
      <c r="L6026" s="776"/>
      <c r="M6026" s="776"/>
      <c r="N6026" s="776"/>
      <c r="O6026" s="776"/>
      <c r="P6026" s="776"/>
      <c r="Q6026" s="776"/>
      <c r="R6026" s="776"/>
      <c r="S6026" s="776"/>
      <c r="T6026" s="776"/>
      <c r="U6026" s="776"/>
      <c r="V6026" s="46"/>
      <c r="W6026" s="46"/>
      <c r="X6026" s="775"/>
      <c r="Y6026" s="775"/>
      <c r="Z6026" s="775"/>
      <c r="AA6026" s="775"/>
      <c r="AB6026" s="775"/>
    </row>
    <row r="6027" spans="1:28" s="43" customFormat="1" x14ac:dyDescent="0.2">
      <c r="A6027" s="776"/>
      <c r="B6027" s="780"/>
      <c r="D6027" s="779"/>
      <c r="E6027" s="779"/>
      <c r="F6027" s="778"/>
      <c r="G6027" s="777"/>
      <c r="H6027" s="776"/>
      <c r="I6027" s="776"/>
      <c r="J6027" s="776"/>
      <c r="K6027" s="776"/>
      <c r="L6027" s="776"/>
      <c r="M6027" s="776"/>
      <c r="N6027" s="776"/>
      <c r="O6027" s="776"/>
      <c r="P6027" s="776"/>
      <c r="Q6027" s="776"/>
      <c r="R6027" s="776"/>
      <c r="S6027" s="776"/>
      <c r="T6027" s="776"/>
      <c r="U6027" s="776"/>
      <c r="V6027" s="46"/>
      <c r="W6027" s="46"/>
      <c r="X6027" s="775"/>
      <c r="Y6027" s="775"/>
      <c r="Z6027" s="775"/>
      <c r="AA6027" s="775"/>
      <c r="AB6027" s="775"/>
    </row>
    <row r="6028" spans="1:28" s="43" customFormat="1" x14ac:dyDescent="0.2">
      <c r="A6028" s="776"/>
      <c r="B6028" s="780"/>
      <c r="D6028" s="779"/>
      <c r="E6028" s="779"/>
      <c r="F6028" s="778"/>
      <c r="G6028" s="777"/>
      <c r="H6028" s="776"/>
      <c r="I6028" s="776"/>
      <c r="J6028" s="776"/>
      <c r="K6028" s="776"/>
      <c r="L6028" s="776"/>
      <c r="M6028" s="776"/>
      <c r="N6028" s="776"/>
      <c r="O6028" s="776"/>
      <c r="P6028" s="776"/>
      <c r="Q6028" s="776"/>
      <c r="R6028" s="776"/>
      <c r="S6028" s="776"/>
      <c r="T6028" s="776"/>
      <c r="U6028" s="776"/>
      <c r="V6028" s="46"/>
      <c r="W6028" s="46"/>
      <c r="X6028" s="775"/>
      <c r="Y6028" s="775"/>
      <c r="Z6028" s="775"/>
      <c r="AA6028" s="775"/>
      <c r="AB6028" s="775"/>
    </row>
    <row r="6029" spans="1:28" s="43" customFormat="1" x14ac:dyDescent="0.2">
      <c r="A6029" s="776"/>
      <c r="B6029" s="780"/>
      <c r="D6029" s="779"/>
      <c r="E6029" s="779"/>
      <c r="F6029" s="778"/>
      <c r="G6029" s="777"/>
      <c r="H6029" s="776"/>
      <c r="I6029" s="776"/>
      <c r="J6029" s="776"/>
      <c r="K6029" s="776"/>
      <c r="L6029" s="776"/>
      <c r="M6029" s="776"/>
      <c r="N6029" s="776"/>
      <c r="O6029" s="776"/>
      <c r="P6029" s="776"/>
      <c r="Q6029" s="776"/>
      <c r="R6029" s="776"/>
      <c r="S6029" s="776"/>
      <c r="T6029" s="776"/>
      <c r="U6029" s="776"/>
      <c r="V6029" s="46"/>
      <c r="W6029" s="46"/>
      <c r="X6029" s="775"/>
      <c r="Y6029" s="775"/>
      <c r="Z6029" s="775"/>
      <c r="AA6029" s="775"/>
      <c r="AB6029" s="775"/>
    </row>
    <row r="6030" spans="1:28" s="43" customFormat="1" x14ac:dyDescent="0.2">
      <c r="A6030" s="776"/>
      <c r="B6030" s="780"/>
      <c r="D6030" s="779"/>
      <c r="E6030" s="779"/>
      <c r="F6030" s="778"/>
      <c r="G6030" s="777"/>
      <c r="H6030" s="776"/>
      <c r="I6030" s="776"/>
      <c r="J6030" s="776"/>
      <c r="K6030" s="776"/>
      <c r="L6030" s="776"/>
      <c r="M6030" s="776"/>
      <c r="N6030" s="776"/>
      <c r="O6030" s="776"/>
      <c r="P6030" s="776"/>
      <c r="Q6030" s="776"/>
      <c r="R6030" s="776"/>
      <c r="S6030" s="776"/>
      <c r="T6030" s="776"/>
      <c r="U6030" s="776"/>
      <c r="V6030" s="46"/>
      <c r="W6030" s="46"/>
      <c r="X6030" s="775"/>
      <c r="Y6030" s="775"/>
      <c r="Z6030" s="775"/>
      <c r="AA6030" s="775"/>
      <c r="AB6030" s="775"/>
    </row>
    <row r="6031" spans="1:28" s="43" customFormat="1" x14ac:dyDescent="0.2">
      <c r="A6031" s="776"/>
      <c r="B6031" s="780"/>
      <c r="D6031" s="779"/>
      <c r="E6031" s="779"/>
      <c r="F6031" s="778"/>
      <c r="G6031" s="777"/>
      <c r="H6031" s="776"/>
      <c r="I6031" s="776"/>
      <c r="J6031" s="776"/>
      <c r="K6031" s="776"/>
      <c r="L6031" s="776"/>
      <c r="M6031" s="776"/>
      <c r="N6031" s="776"/>
      <c r="O6031" s="776"/>
      <c r="P6031" s="776"/>
      <c r="Q6031" s="776"/>
      <c r="R6031" s="776"/>
      <c r="S6031" s="776"/>
      <c r="T6031" s="776"/>
      <c r="U6031" s="776"/>
      <c r="V6031" s="46"/>
      <c r="W6031" s="46"/>
      <c r="X6031" s="775"/>
      <c r="Y6031" s="775"/>
      <c r="Z6031" s="775"/>
      <c r="AA6031" s="775"/>
      <c r="AB6031" s="775"/>
    </row>
    <row r="6032" spans="1:28" s="43" customFormat="1" x14ac:dyDescent="0.2">
      <c r="A6032" s="776"/>
      <c r="B6032" s="780"/>
      <c r="D6032" s="779"/>
      <c r="E6032" s="779"/>
      <c r="F6032" s="778"/>
      <c r="G6032" s="777"/>
      <c r="H6032" s="776"/>
      <c r="I6032" s="776"/>
      <c r="J6032" s="776"/>
      <c r="K6032" s="776"/>
      <c r="L6032" s="776"/>
      <c r="M6032" s="776"/>
      <c r="N6032" s="776"/>
      <c r="O6032" s="776"/>
      <c r="P6032" s="776"/>
      <c r="Q6032" s="776"/>
      <c r="R6032" s="776"/>
      <c r="S6032" s="776"/>
      <c r="T6032" s="776"/>
      <c r="U6032" s="776"/>
      <c r="V6032" s="46"/>
      <c r="W6032" s="46"/>
      <c r="X6032" s="775"/>
      <c r="Y6032" s="775"/>
      <c r="Z6032" s="775"/>
      <c r="AA6032" s="775"/>
      <c r="AB6032" s="775"/>
    </row>
    <row r="6033" spans="1:28" s="43" customFormat="1" x14ac:dyDescent="0.2">
      <c r="A6033" s="776"/>
      <c r="B6033" s="780"/>
      <c r="D6033" s="779"/>
      <c r="E6033" s="779"/>
      <c r="F6033" s="778"/>
      <c r="G6033" s="777"/>
      <c r="H6033" s="776"/>
      <c r="I6033" s="776"/>
      <c r="J6033" s="776"/>
      <c r="K6033" s="776"/>
      <c r="L6033" s="776"/>
      <c r="M6033" s="776"/>
      <c r="N6033" s="776"/>
      <c r="O6033" s="776"/>
      <c r="P6033" s="776"/>
      <c r="Q6033" s="776"/>
      <c r="R6033" s="776"/>
      <c r="S6033" s="776"/>
      <c r="T6033" s="776"/>
      <c r="U6033" s="776"/>
      <c r="V6033" s="46"/>
      <c r="W6033" s="46"/>
      <c r="X6033" s="775"/>
      <c r="Y6033" s="775"/>
      <c r="Z6033" s="775"/>
      <c r="AA6033" s="775"/>
      <c r="AB6033" s="775"/>
    </row>
    <row r="6034" spans="1:28" s="43" customFormat="1" x14ac:dyDescent="0.2">
      <c r="A6034" s="776"/>
      <c r="B6034" s="780"/>
      <c r="D6034" s="779"/>
      <c r="E6034" s="779"/>
      <c r="F6034" s="778"/>
      <c r="G6034" s="777"/>
      <c r="H6034" s="776"/>
      <c r="I6034" s="776"/>
      <c r="J6034" s="776"/>
      <c r="K6034" s="776"/>
      <c r="L6034" s="776"/>
      <c r="M6034" s="776"/>
      <c r="N6034" s="776"/>
      <c r="O6034" s="776"/>
      <c r="P6034" s="776"/>
      <c r="Q6034" s="776"/>
      <c r="R6034" s="776"/>
      <c r="S6034" s="776"/>
      <c r="T6034" s="776"/>
      <c r="U6034" s="776"/>
      <c r="V6034" s="46"/>
      <c r="W6034" s="46"/>
      <c r="X6034" s="775"/>
      <c r="Y6034" s="775"/>
      <c r="Z6034" s="775"/>
      <c r="AA6034" s="775"/>
      <c r="AB6034" s="775"/>
    </row>
    <row r="6035" spans="1:28" s="43" customFormat="1" x14ac:dyDescent="0.2">
      <c r="A6035" s="776"/>
      <c r="B6035" s="780"/>
      <c r="D6035" s="779"/>
      <c r="E6035" s="779"/>
      <c r="F6035" s="778"/>
      <c r="G6035" s="777"/>
      <c r="H6035" s="776"/>
      <c r="I6035" s="776"/>
      <c r="J6035" s="776"/>
      <c r="K6035" s="776"/>
      <c r="L6035" s="776"/>
      <c r="M6035" s="776"/>
      <c r="N6035" s="776"/>
      <c r="O6035" s="776"/>
      <c r="P6035" s="776"/>
      <c r="Q6035" s="776"/>
      <c r="R6035" s="776"/>
      <c r="S6035" s="776"/>
      <c r="T6035" s="776"/>
      <c r="U6035" s="776"/>
      <c r="V6035" s="46"/>
      <c r="W6035" s="46"/>
      <c r="X6035" s="775"/>
      <c r="Y6035" s="775"/>
      <c r="Z6035" s="775"/>
      <c r="AA6035" s="775"/>
      <c r="AB6035" s="775"/>
    </row>
    <row r="6036" spans="1:28" s="43" customFormat="1" x14ac:dyDescent="0.2">
      <c r="A6036" s="776"/>
      <c r="B6036" s="780"/>
      <c r="D6036" s="779"/>
      <c r="E6036" s="779"/>
      <c r="F6036" s="778"/>
      <c r="G6036" s="777"/>
      <c r="H6036" s="776"/>
      <c r="I6036" s="776"/>
      <c r="J6036" s="776"/>
      <c r="K6036" s="776"/>
      <c r="L6036" s="776"/>
      <c r="M6036" s="776"/>
      <c r="N6036" s="776"/>
      <c r="O6036" s="776"/>
      <c r="P6036" s="776"/>
      <c r="Q6036" s="776"/>
      <c r="R6036" s="776"/>
      <c r="S6036" s="776"/>
      <c r="T6036" s="776"/>
      <c r="U6036" s="776"/>
      <c r="V6036" s="46"/>
      <c r="W6036" s="46"/>
      <c r="X6036" s="775"/>
      <c r="Y6036" s="775"/>
      <c r="Z6036" s="775"/>
      <c r="AA6036" s="775"/>
      <c r="AB6036" s="775"/>
    </row>
    <row r="6037" spans="1:28" s="43" customFormat="1" x14ac:dyDescent="0.2">
      <c r="A6037" s="776"/>
      <c r="B6037" s="780"/>
      <c r="D6037" s="779"/>
      <c r="E6037" s="779"/>
      <c r="F6037" s="778"/>
      <c r="G6037" s="777"/>
      <c r="H6037" s="776"/>
      <c r="I6037" s="776"/>
      <c r="J6037" s="776"/>
      <c r="K6037" s="776"/>
      <c r="L6037" s="776"/>
      <c r="M6037" s="776"/>
      <c r="N6037" s="776"/>
      <c r="O6037" s="776"/>
      <c r="P6037" s="776"/>
      <c r="Q6037" s="776"/>
      <c r="R6037" s="776"/>
      <c r="S6037" s="776"/>
      <c r="T6037" s="776"/>
      <c r="U6037" s="776"/>
      <c r="V6037" s="46"/>
      <c r="W6037" s="46"/>
      <c r="X6037" s="775"/>
      <c r="Y6037" s="775"/>
      <c r="Z6037" s="775"/>
      <c r="AA6037" s="775"/>
      <c r="AB6037" s="775"/>
    </row>
    <row r="6038" spans="1:28" s="43" customFormat="1" x14ac:dyDescent="0.2">
      <c r="A6038" s="776"/>
      <c r="B6038" s="780"/>
      <c r="D6038" s="779"/>
      <c r="E6038" s="779"/>
      <c r="F6038" s="778"/>
      <c r="G6038" s="777"/>
      <c r="H6038" s="776"/>
      <c r="I6038" s="776"/>
      <c r="J6038" s="776"/>
      <c r="K6038" s="776"/>
      <c r="L6038" s="776"/>
      <c r="M6038" s="776"/>
      <c r="N6038" s="776"/>
      <c r="O6038" s="776"/>
      <c r="P6038" s="776"/>
      <c r="Q6038" s="776"/>
      <c r="R6038" s="776"/>
      <c r="S6038" s="776"/>
      <c r="T6038" s="776"/>
      <c r="U6038" s="776"/>
      <c r="V6038" s="46"/>
      <c r="W6038" s="46"/>
      <c r="X6038" s="775"/>
      <c r="Y6038" s="775"/>
      <c r="Z6038" s="775"/>
      <c r="AA6038" s="775"/>
      <c r="AB6038" s="775"/>
    </row>
    <row r="6039" spans="1:28" s="43" customFormat="1" x14ac:dyDescent="0.2">
      <c r="A6039" s="776"/>
      <c r="B6039" s="780"/>
      <c r="D6039" s="779"/>
      <c r="E6039" s="779"/>
      <c r="F6039" s="778"/>
      <c r="G6039" s="777"/>
      <c r="H6039" s="776"/>
      <c r="I6039" s="776"/>
      <c r="J6039" s="776"/>
      <c r="K6039" s="776"/>
      <c r="L6039" s="776"/>
      <c r="M6039" s="776"/>
      <c r="N6039" s="776"/>
      <c r="O6039" s="776"/>
      <c r="P6039" s="776"/>
      <c r="Q6039" s="776"/>
      <c r="R6039" s="776"/>
      <c r="S6039" s="776"/>
      <c r="T6039" s="776"/>
      <c r="U6039" s="776"/>
      <c r="V6039" s="46"/>
      <c r="W6039" s="46"/>
      <c r="X6039" s="775"/>
      <c r="Y6039" s="775"/>
      <c r="Z6039" s="775"/>
      <c r="AA6039" s="775"/>
      <c r="AB6039" s="775"/>
    </row>
    <row r="6040" spans="1:28" s="43" customFormat="1" x14ac:dyDescent="0.2">
      <c r="A6040" s="776"/>
      <c r="B6040" s="780"/>
      <c r="D6040" s="779"/>
      <c r="E6040" s="779"/>
      <c r="F6040" s="778"/>
      <c r="G6040" s="777"/>
      <c r="H6040" s="776"/>
      <c r="I6040" s="776"/>
      <c r="J6040" s="776"/>
      <c r="K6040" s="776"/>
      <c r="L6040" s="776"/>
      <c r="M6040" s="776"/>
      <c r="N6040" s="776"/>
      <c r="O6040" s="776"/>
      <c r="P6040" s="776"/>
      <c r="Q6040" s="776"/>
      <c r="R6040" s="776"/>
      <c r="S6040" s="776"/>
      <c r="T6040" s="776"/>
      <c r="U6040" s="776"/>
      <c r="V6040" s="46"/>
      <c r="W6040" s="46"/>
      <c r="X6040" s="775"/>
      <c r="Y6040" s="775"/>
      <c r="Z6040" s="775"/>
      <c r="AA6040" s="775"/>
      <c r="AB6040" s="775"/>
    </row>
    <row r="6041" spans="1:28" s="43" customFormat="1" x14ac:dyDescent="0.2">
      <c r="A6041" s="776"/>
      <c r="B6041" s="780"/>
      <c r="D6041" s="779"/>
      <c r="E6041" s="779"/>
      <c r="F6041" s="778"/>
      <c r="G6041" s="777"/>
      <c r="H6041" s="776"/>
      <c r="I6041" s="776"/>
      <c r="J6041" s="776"/>
      <c r="K6041" s="776"/>
      <c r="L6041" s="776"/>
      <c r="M6041" s="776"/>
      <c r="N6041" s="776"/>
      <c r="O6041" s="776"/>
      <c r="P6041" s="776"/>
      <c r="Q6041" s="776"/>
      <c r="R6041" s="776"/>
      <c r="S6041" s="776"/>
      <c r="T6041" s="776"/>
      <c r="U6041" s="776"/>
      <c r="V6041" s="46"/>
      <c r="W6041" s="46"/>
      <c r="X6041" s="775"/>
      <c r="Y6041" s="775"/>
      <c r="Z6041" s="775"/>
      <c r="AA6041" s="775"/>
      <c r="AB6041" s="775"/>
    </row>
    <row r="6042" spans="1:28" s="43" customFormat="1" x14ac:dyDescent="0.2">
      <c r="A6042" s="776"/>
      <c r="B6042" s="780"/>
      <c r="D6042" s="779"/>
      <c r="E6042" s="779"/>
      <c r="F6042" s="778"/>
      <c r="G6042" s="777"/>
      <c r="H6042" s="776"/>
      <c r="I6042" s="776"/>
      <c r="J6042" s="776"/>
      <c r="K6042" s="776"/>
      <c r="L6042" s="776"/>
      <c r="M6042" s="776"/>
      <c r="N6042" s="776"/>
      <c r="O6042" s="776"/>
      <c r="P6042" s="776"/>
      <c r="Q6042" s="776"/>
      <c r="R6042" s="776"/>
      <c r="S6042" s="776"/>
      <c r="T6042" s="776"/>
      <c r="U6042" s="776"/>
      <c r="V6042" s="46"/>
      <c r="W6042" s="46"/>
      <c r="X6042" s="775"/>
      <c r="Y6042" s="775"/>
      <c r="Z6042" s="775"/>
      <c r="AA6042" s="775"/>
      <c r="AB6042" s="775"/>
    </row>
    <row r="6043" spans="1:28" s="43" customFormat="1" x14ac:dyDescent="0.2">
      <c r="A6043" s="776"/>
      <c r="B6043" s="780"/>
      <c r="D6043" s="779"/>
      <c r="E6043" s="779"/>
      <c r="F6043" s="778"/>
      <c r="G6043" s="777"/>
      <c r="H6043" s="776"/>
      <c r="I6043" s="776"/>
      <c r="J6043" s="776"/>
      <c r="K6043" s="776"/>
      <c r="L6043" s="776"/>
      <c r="M6043" s="776"/>
      <c r="N6043" s="776"/>
      <c r="O6043" s="776"/>
      <c r="P6043" s="776"/>
      <c r="Q6043" s="776"/>
      <c r="R6043" s="776"/>
      <c r="S6043" s="776"/>
      <c r="T6043" s="776"/>
      <c r="U6043" s="776"/>
      <c r="V6043" s="46"/>
      <c r="W6043" s="46"/>
      <c r="X6043" s="775"/>
      <c r="Y6043" s="775"/>
      <c r="Z6043" s="775"/>
      <c r="AA6043" s="775"/>
      <c r="AB6043" s="775"/>
    </row>
    <row r="6044" spans="1:28" s="43" customFormat="1" x14ac:dyDescent="0.2">
      <c r="A6044" s="776"/>
      <c r="B6044" s="780"/>
      <c r="D6044" s="779"/>
      <c r="E6044" s="779"/>
      <c r="F6044" s="778"/>
      <c r="G6044" s="777"/>
      <c r="H6044" s="776"/>
      <c r="I6044" s="776"/>
      <c r="J6044" s="776"/>
      <c r="K6044" s="776"/>
      <c r="L6044" s="776"/>
      <c r="M6044" s="776"/>
      <c r="N6044" s="776"/>
      <c r="O6044" s="776"/>
      <c r="P6044" s="776"/>
      <c r="Q6044" s="776"/>
      <c r="R6044" s="776"/>
      <c r="S6044" s="776"/>
      <c r="T6044" s="776"/>
      <c r="U6044" s="776"/>
      <c r="V6044" s="46"/>
      <c r="W6044" s="46"/>
      <c r="X6044" s="775"/>
      <c r="Y6044" s="775"/>
      <c r="Z6044" s="775"/>
      <c r="AA6044" s="775"/>
      <c r="AB6044" s="775"/>
    </row>
    <row r="6045" spans="1:28" s="43" customFormat="1" x14ac:dyDescent="0.2">
      <c r="A6045" s="776"/>
      <c r="B6045" s="780"/>
      <c r="D6045" s="779"/>
      <c r="E6045" s="779"/>
      <c r="F6045" s="778"/>
      <c r="G6045" s="777"/>
      <c r="H6045" s="776"/>
      <c r="I6045" s="776"/>
      <c r="J6045" s="776"/>
      <c r="K6045" s="776"/>
      <c r="L6045" s="776"/>
      <c r="M6045" s="776"/>
      <c r="N6045" s="776"/>
      <c r="O6045" s="776"/>
      <c r="P6045" s="776"/>
      <c r="Q6045" s="776"/>
      <c r="R6045" s="776"/>
      <c r="S6045" s="776"/>
      <c r="T6045" s="776"/>
      <c r="U6045" s="776"/>
      <c r="V6045" s="46"/>
      <c r="W6045" s="46"/>
      <c r="X6045" s="775"/>
      <c r="Y6045" s="775"/>
      <c r="Z6045" s="775"/>
      <c r="AA6045" s="775"/>
      <c r="AB6045" s="775"/>
    </row>
    <row r="6046" spans="1:28" s="43" customFormat="1" x14ac:dyDescent="0.2">
      <c r="A6046" s="776"/>
      <c r="B6046" s="780"/>
      <c r="D6046" s="779"/>
      <c r="E6046" s="779"/>
      <c r="F6046" s="778"/>
      <c r="G6046" s="777"/>
      <c r="H6046" s="776"/>
      <c r="I6046" s="776"/>
      <c r="J6046" s="776"/>
      <c r="K6046" s="776"/>
      <c r="L6046" s="776"/>
      <c r="M6046" s="776"/>
      <c r="N6046" s="776"/>
      <c r="O6046" s="776"/>
      <c r="P6046" s="776"/>
      <c r="Q6046" s="776"/>
      <c r="R6046" s="776"/>
      <c r="S6046" s="776"/>
      <c r="T6046" s="776"/>
      <c r="U6046" s="776"/>
      <c r="V6046" s="46"/>
      <c r="W6046" s="46"/>
      <c r="X6046" s="775"/>
      <c r="Y6046" s="775"/>
      <c r="Z6046" s="775"/>
      <c r="AA6046" s="775"/>
      <c r="AB6046" s="775"/>
    </row>
    <row r="6047" spans="1:28" s="43" customFormat="1" x14ac:dyDescent="0.2">
      <c r="A6047" s="776"/>
      <c r="B6047" s="780"/>
      <c r="D6047" s="779"/>
      <c r="E6047" s="779"/>
      <c r="F6047" s="778"/>
      <c r="G6047" s="777"/>
      <c r="H6047" s="776"/>
      <c r="I6047" s="776"/>
      <c r="J6047" s="776"/>
      <c r="K6047" s="776"/>
      <c r="L6047" s="776"/>
      <c r="M6047" s="776"/>
      <c r="N6047" s="776"/>
      <c r="O6047" s="776"/>
      <c r="P6047" s="776"/>
      <c r="Q6047" s="776"/>
      <c r="R6047" s="776"/>
      <c r="S6047" s="776"/>
      <c r="T6047" s="776"/>
      <c r="U6047" s="776"/>
      <c r="V6047" s="46"/>
      <c r="W6047" s="46"/>
      <c r="X6047" s="775"/>
      <c r="Y6047" s="775"/>
      <c r="Z6047" s="775"/>
      <c r="AA6047" s="775"/>
      <c r="AB6047" s="775"/>
    </row>
    <row r="6048" spans="1:28" s="43" customFormat="1" x14ac:dyDescent="0.2">
      <c r="A6048" s="776"/>
      <c r="B6048" s="780"/>
      <c r="D6048" s="779"/>
      <c r="E6048" s="779"/>
      <c r="F6048" s="778"/>
      <c r="G6048" s="777"/>
      <c r="H6048" s="776"/>
      <c r="I6048" s="776"/>
      <c r="J6048" s="776"/>
      <c r="K6048" s="776"/>
      <c r="L6048" s="776"/>
      <c r="M6048" s="776"/>
      <c r="N6048" s="776"/>
      <c r="O6048" s="776"/>
      <c r="P6048" s="776"/>
      <c r="Q6048" s="776"/>
      <c r="R6048" s="776"/>
      <c r="S6048" s="776"/>
      <c r="T6048" s="776"/>
      <c r="U6048" s="776"/>
      <c r="V6048" s="46"/>
      <c r="W6048" s="46"/>
      <c r="X6048" s="775"/>
      <c r="Y6048" s="775"/>
      <c r="Z6048" s="775"/>
      <c r="AA6048" s="775"/>
      <c r="AB6048" s="775"/>
    </row>
    <row r="6049" spans="1:28" s="43" customFormat="1" x14ac:dyDescent="0.2">
      <c r="A6049" s="776"/>
      <c r="B6049" s="780"/>
      <c r="D6049" s="779"/>
      <c r="E6049" s="779"/>
      <c r="F6049" s="778"/>
      <c r="G6049" s="777"/>
      <c r="H6049" s="776"/>
      <c r="I6049" s="776"/>
      <c r="J6049" s="776"/>
      <c r="K6049" s="776"/>
      <c r="L6049" s="776"/>
      <c r="M6049" s="776"/>
      <c r="N6049" s="776"/>
      <c r="O6049" s="776"/>
      <c r="P6049" s="776"/>
      <c r="Q6049" s="776"/>
      <c r="R6049" s="776"/>
      <c r="S6049" s="776"/>
      <c r="T6049" s="776"/>
      <c r="U6049" s="776"/>
      <c r="V6049" s="46"/>
      <c r="W6049" s="46"/>
      <c r="X6049" s="775"/>
      <c r="Y6049" s="775"/>
      <c r="Z6049" s="775"/>
      <c r="AA6049" s="775"/>
      <c r="AB6049" s="775"/>
    </row>
    <row r="6050" spans="1:28" s="43" customFormat="1" x14ac:dyDescent="0.2">
      <c r="A6050" s="776"/>
      <c r="B6050" s="780"/>
      <c r="D6050" s="779"/>
      <c r="E6050" s="779"/>
      <c r="F6050" s="778"/>
      <c r="G6050" s="777"/>
      <c r="H6050" s="776"/>
      <c r="I6050" s="776"/>
      <c r="J6050" s="776"/>
      <c r="K6050" s="776"/>
      <c r="L6050" s="776"/>
      <c r="M6050" s="776"/>
      <c r="N6050" s="776"/>
      <c r="O6050" s="776"/>
      <c r="P6050" s="776"/>
      <c r="Q6050" s="776"/>
      <c r="R6050" s="776"/>
      <c r="S6050" s="776"/>
      <c r="T6050" s="776"/>
      <c r="U6050" s="776"/>
      <c r="V6050" s="46"/>
      <c r="W6050" s="46"/>
      <c r="X6050" s="775"/>
      <c r="Y6050" s="775"/>
      <c r="Z6050" s="775"/>
      <c r="AA6050" s="775"/>
      <c r="AB6050" s="775"/>
    </row>
    <row r="6051" spans="1:28" s="43" customFormat="1" x14ac:dyDescent="0.2">
      <c r="A6051" s="776"/>
      <c r="B6051" s="780"/>
      <c r="D6051" s="779"/>
      <c r="E6051" s="779"/>
      <c r="F6051" s="778"/>
      <c r="G6051" s="777"/>
      <c r="H6051" s="776"/>
      <c r="I6051" s="776"/>
      <c r="J6051" s="776"/>
      <c r="K6051" s="776"/>
      <c r="L6051" s="776"/>
      <c r="M6051" s="776"/>
      <c r="N6051" s="776"/>
      <c r="O6051" s="776"/>
      <c r="P6051" s="776"/>
      <c r="Q6051" s="776"/>
      <c r="R6051" s="776"/>
      <c r="S6051" s="776"/>
      <c r="T6051" s="776"/>
      <c r="U6051" s="776"/>
      <c r="V6051" s="46"/>
      <c r="W6051" s="46"/>
      <c r="X6051" s="775"/>
      <c r="Y6051" s="775"/>
      <c r="Z6051" s="775"/>
      <c r="AA6051" s="775"/>
      <c r="AB6051" s="775"/>
    </row>
    <row r="6052" spans="1:28" s="43" customFormat="1" x14ac:dyDescent="0.2">
      <c r="A6052" s="776"/>
      <c r="B6052" s="780"/>
      <c r="D6052" s="779"/>
      <c r="E6052" s="779"/>
      <c r="F6052" s="778"/>
      <c r="G6052" s="777"/>
      <c r="H6052" s="776"/>
      <c r="I6052" s="776"/>
      <c r="J6052" s="776"/>
      <c r="K6052" s="776"/>
      <c r="L6052" s="776"/>
      <c r="M6052" s="776"/>
      <c r="N6052" s="776"/>
      <c r="O6052" s="776"/>
      <c r="P6052" s="776"/>
      <c r="Q6052" s="776"/>
      <c r="R6052" s="776"/>
      <c r="S6052" s="776"/>
      <c r="T6052" s="776"/>
      <c r="U6052" s="776"/>
      <c r="V6052" s="46"/>
      <c r="W6052" s="46"/>
      <c r="X6052" s="775"/>
      <c r="Y6052" s="775"/>
      <c r="Z6052" s="775"/>
      <c r="AA6052" s="775"/>
      <c r="AB6052" s="775"/>
    </row>
    <row r="6053" spans="1:28" s="43" customFormat="1" x14ac:dyDescent="0.2">
      <c r="A6053" s="776"/>
      <c r="B6053" s="780"/>
      <c r="D6053" s="779"/>
      <c r="E6053" s="779"/>
      <c r="F6053" s="778"/>
      <c r="G6053" s="777"/>
      <c r="H6053" s="776"/>
      <c r="I6053" s="776"/>
      <c r="J6053" s="776"/>
      <c r="K6053" s="776"/>
      <c r="L6053" s="776"/>
      <c r="M6053" s="776"/>
      <c r="N6053" s="776"/>
      <c r="O6053" s="776"/>
      <c r="P6053" s="776"/>
      <c r="Q6053" s="776"/>
      <c r="R6053" s="776"/>
      <c r="S6053" s="776"/>
      <c r="T6053" s="776"/>
      <c r="U6053" s="776"/>
      <c r="V6053" s="46"/>
      <c r="W6053" s="46"/>
      <c r="X6053" s="775"/>
      <c r="Y6053" s="775"/>
      <c r="Z6053" s="775"/>
      <c r="AA6053" s="775"/>
      <c r="AB6053" s="775"/>
    </row>
    <row r="6054" spans="1:28" s="43" customFormat="1" x14ac:dyDescent="0.2">
      <c r="A6054" s="776"/>
      <c r="B6054" s="780"/>
      <c r="D6054" s="779"/>
      <c r="E6054" s="779"/>
      <c r="F6054" s="778"/>
      <c r="G6054" s="777"/>
      <c r="H6054" s="776"/>
      <c r="I6054" s="776"/>
      <c r="J6054" s="776"/>
      <c r="K6054" s="776"/>
      <c r="L6054" s="776"/>
      <c r="M6054" s="776"/>
      <c r="N6054" s="776"/>
      <c r="O6054" s="776"/>
      <c r="P6054" s="776"/>
      <c r="Q6054" s="776"/>
      <c r="R6054" s="776"/>
      <c r="S6054" s="776"/>
      <c r="T6054" s="776"/>
      <c r="U6054" s="776"/>
      <c r="V6054" s="46"/>
      <c r="W6054" s="46"/>
      <c r="X6054" s="775"/>
      <c r="Y6054" s="775"/>
      <c r="Z6054" s="775"/>
      <c r="AA6054" s="775"/>
      <c r="AB6054" s="775"/>
    </row>
    <row r="6055" spans="1:28" s="43" customFormat="1" x14ac:dyDescent="0.2">
      <c r="A6055" s="776"/>
      <c r="B6055" s="780"/>
      <c r="D6055" s="779"/>
      <c r="E6055" s="779"/>
      <c r="F6055" s="778"/>
      <c r="G6055" s="777"/>
      <c r="H6055" s="776"/>
      <c r="I6055" s="776"/>
      <c r="J6055" s="776"/>
      <c r="K6055" s="776"/>
      <c r="L6055" s="776"/>
      <c r="M6055" s="776"/>
      <c r="N6055" s="776"/>
      <c r="O6055" s="776"/>
      <c r="P6055" s="776"/>
      <c r="Q6055" s="776"/>
      <c r="R6055" s="776"/>
      <c r="S6055" s="776"/>
      <c r="T6055" s="776"/>
      <c r="U6055" s="776"/>
      <c r="V6055" s="46"/>
      <c r="W6055" s="46"/>
      <c r="X6055" s="775"/>
      <c r="Y6055" s="775"/>
      <c r="Z6055" s="775"/>
      <c r="AA6055" s="775"/>
      <c r="AB6055" s="775"/>
    </row>
    <row r="6056" spans="1:28" s="43" customFormat="1" x14ac:dyDescent="0.2">
      <c r="A6056" s="776"/>
      <c r="B6056" s="780"/>
      <c r="D6056" s="779"/>
      <c r="E6056" s="779"/>
      <c r="F6056" s="778"/>
      <c r="G6056" s="777"/>
      <c r="H6056" s="776"/>
      <c r="I6056" s="776"/>
      <c r="J6056" s="776"/>
      <c r="K6056" s="776"/>
      <c r="L6056" s="776"/>
      <c r="M6056" s="776"/>
      <c r="N6056" s="776"/>
      <c r="O6056" s="776"/>
      <c r="P6056" s="776"/>
      <c r="Q6056" s="776"/>
      <c r="R6056" s="776"/>
      <c r="S6056" s="776"/>
      <c r="T6056" s="776"/>
      <c r="U6056" s="776"/>
      <c r="V6056" s="46"/>
      <c r="W6056" s="46"/>
      <c r="X6056" s="775"/>
      <c r="Y6056" s="775"/>
      <c r="Z6056" s="775"/>
      <c r="AA6056" s="775"/>
      <c r="AB6056" s="775"/>
    </row>
    <row r="6057" spans="1:28" s="43" customFormat="1" x14ac:dyDescent="0.2">
      <c r="A6057" s="776"/>
      <c r="B6057" s="780"/>
      <c r="D6057" s="779"/>
      <c r="E6057" s="779"/>
      <c r="F6057" s="778"/>
      <c r="G6057" s="777"/>
      <c r="H6057" s="776"/>
      <c r="I6057" s="776"/>
      <c r="J6057" s="776"/>
      <c r="K6057" s="776"/>
      <c r="L6057" s="776"/>
      <c r="M6057" s="776"/>
      <c r="N6057" s="776"/>
      <c r="O6057" s="776"/>
      <c r="P6057" s="776"/>
      <c r="Q6057" s="776"/>
      <c r="R6057" s="776"/>
      <c r="S6057" s="776"/>
      <c r="T6057" s="776"/>
      <c r="U6057" s="776"/>
      <c r="V6057" s="46"/>
      <c r="W6057" s="46"/>
      <c r="X6057" s="775"/>
      <c r="Y6057" s="775"/>
      <c r="Z6057" s="775"/>
      <c r="AA6057" s="775"/>
      <c r="AB6057" s="775"/>
    </row>
    <row r="6058" spans="1:28" s="43" customFormat="1" x14ac:dyDescent="0.2">
      <c r="A6058" s="776"/>
      <c r="B6058" s="780"/>
      <c r="D6058" s="779"/>
      <c r="E6058" s="779"/>
      <c r="F6058" s="778"/>
      <c r="G6058" s="777"/>
      <c r="H6058" s="776"/>
      <c r="I6058" s="776"/>
      <c r="J6058" s="776"/>
      <c r="K6058" s="776"/>
      <c r="L6058" s="776"/>
      <c r="M6058" s="776"/>
      <c r="N6058" s="776"/>
      <c r="O6058" s="776"/>
      <c r="P6058" s="776"/>
      <c r="Q6058" s="776"/>
      <c r="R6058" s="776"/>
      <c r="S6058" s="776"/>
      <c r="T6058" s="776"/>
      <c r="U6058" s="776"/>
      <c r="V6058" s="46"/>
      <c r="W6058" s="46"/>
      <c r="X6058" s="775"/>
      <c r="Y6058" s="775"/>
      <c r="Z6058" s="775"/>
      <c r="AA6058" s="775"/>
      <c r="AB6058" s="775"/>
    </row>
    <row r="6059" spans="1:28" s="43" customFormat="1" x14ac:dyDescent="0.2">
      <c r="A6059" s="776"/>
      <c r="B6059" s="780"/>
      <c r="D6059" s="779"/>
      <c r="E6059" s="779"/>
      <c r="F6059" s="778"/>
      <c r="G6059" s="777"/>
      <c r="H6059" s="776"/>
      <c r="I6059" s="776"/>
      <c r="J6059" s="776"/>
      <c r="K6059" s="776"/>
      <c r="L6059" s="776"/>
      <c r="M6059" s="776"/>
      <c r="N6059" s="776"/>
      <c r="O6059" s="776"/>
      <c r="P6059" s="776"/>
      <c r="Q6059" s="776"/>
      <c r="R6059" s="776"/>
      <c r="S6059" s="776"/>
      <c r="T6059" s="776"/>
      <c r="U6059" s="776"/>
      <c r="V6059" s="46"/>
      <c r="W6059" s="46"/>
      <c r="X6059" s="775"/>
      <c r="Y6059" s="775"/>
      <c r="Z6059" s="775"/>
      <c r="AA6059" s="775"/>
      <c r="AB6059" s="775"/>
    </row>
    <row r="6060" spans="1:28" s="43" customFormat="1" x14ac:dyDescent="0.2">
      <c r="A6060" s="776"/>
      <c r="B6060" s="780"/>
      <c r="D6060" s="779"/>
      <c r="E6060" s="779"/>
      <c r="F6060" s="778"/>
      <c r="G6060" s="777"/>
      <c r="H6060" s="776"/>
      <c r="I6060" s="776"/>
      <c r="J6060" s="776"/>
      <c r="K6060" s="776"/>
      <c r="L6060" s="776"/>
      <c r="M6060" s="776"/>
      <c r="N6060" s="776"/>
      <c r="O6060" s="776"/>
      <c r="P6060" s="776"/>
      <c r="Q6060" s="776"/>
      <c r="R6060" s="776"/>
      <c r="S6060" s="776"/>
      <c r="T6060" s="776"/>
      <c r="U6060" s="776"/>
      <c r="V6060" s="46"/>
      <c r="W6060" s="46"/>
      <c r="X6060" s="775"/>
      <c r="Y6060" s="775"/>
      <c r="Z6060" s="775"/>
      <c r="AA6060" s="775"/>
      <c r="AB6060" s="775"/>
    </row>
    <row r="6061" spans="1:28" s="43" customFormat="1" x14ac:dyDescent="0.2">
      <c r="A6061" s="776"/>
      <c r="B6061" s="780"/>
      <c r="D6061" s="779"/>
      <c r="E6061" s="779"/>
      <c r="F6061" s="778"/>
      <c r="G6061" s="777"/>
      <c r="H6061" s="776"/>
      <c r="I6061" s="776"/>
      <c r="J6061" s="776"/>
      <c r="K6061" s="776"/>
      <c r="L6061" s="776"/>
      <c r="M6061" s="776"/>
      <c r="N6061" s="776"/>
      <c r="O6061" s="776"/>
      <c r="P6061" s="776"/>
      <c r="Q6061" s="776"/>
      <c r="R6061" s="776"/>
      <c r="S6061" s="776"/>
      <c r="T6061" s="776"/>
      <c r="U6061" s="776"/>
      <c r="V6061" s="46"/>
      <c r="W6061" s="46"/>
      <c r="X6061" s="775"/>
      <c r="Y6061" s="775"/>
      <c r="Z6061" s="775"/>
      <c r="AA6061" s="775"/>
      <c r="AB6061" s="775"/>
    </row>
    <row r="6062" spans="1:28" s="43" customFormat="1" x14ac:dyDescent="0.2">
      <c r="A6062" s="776"/>
      <c r="B6062" s="780"/>
      <c r="D6062" s="779"/>
      <c r="E6062" s="779"/>
      <c r="F6062" s="778"/>
      <c r="G6062" s="777"/>
      <c r="H6062" s="776"/>
      <c r="I6062" s="776"/>
      <c r="J6062" s="776"/>
      <c r="K6062" s="776"/>
      <c r="L6062" s="776"/>
      <c r="M6062" s="776"/>
      <c r="N6062" s="776"/>
      <c r="O6062" s="776"/>
      <c r="P6062" s="776"/>
      <c r="Q6062" s="776"/>
      <c r="R6062" s="776"/>
      <c r="S6062" s="776"/>
      <c r="T6062" s="776"/>
      <c r="U6062" s="776"/>
      <c r="V6062" s="46"/>
      <c r="W6062" s="46"/>
      <c r="X6062" s="775"/>
      <c r="Y6062" s="775"/>
      <c r="Z6062" s="775"/>
      <c r="AA6062" s="775"/>
      <c r="AB6062" s="775"/>
    </row>
    <row r="6063" spans="1:28" s="43" customFormat="1" x14ac:dyDescent="0.2">
      <c r="A6063" s="776"/>
      <c r="B6063" s="780"/>
      <c r="D6063" s="779"/>
      <c r="E6063" s="779"/>
      <c r="F6063" s="778"/>
      <c r="G6063" s="777"/>
      <c r="H6063" s="776"/>
      <c r="I6063" s="776"/>
      <c r="J6063" s="776"/>
      <c r="K6063" s="776"/>
      <c r="L6063" s="776"/>
      <c r="M6063" s="776"/>
      <c r="N6063" s="776"/>
      <c r="O6063" s="776"/>
      <c r="P6063" s="776"/>
      <c r="Q6063" s="776"/>
      <c r="R6063" s="776"/>
      <c r="S6063" s="776"/>
      <c r="T6063" s="776"/>
      <c r="U6063" s="776"/>
      <c r="V6063" s="46"/>
      <c r="W6063" s="46"/>
      <c r="X6063" s="775"/>
      <c r="Y6063" s="775"/>
      <c r="Z6063" s="775"/>
      <c r="AA6063" s="775"/>
      <c r="AB6063" s="775"/>
    </row>
    <row r="6064" spans="1:28" s="43" customFormat="1" x14ac:dyDescent="0.2">
      <c r="A6064" s="776"/>
      <c r="B6064" s="780"/>
      <c r="D6064" s="779"/>
      <c r="E6064" s="779"/>
      <c r="F6064" s="778"/>
      <c r="G6064" s="777"/>
      <c r="H6064" s="776"/>
      <c r="I6064" s="776"/>
      <c r="J6064" s="776"/>
      <c r="K6064" s="776"/>
      <c r="L6064" s="776"/>
      <c r="M6064" s="776"/>
      <c r="N6064" s="776"/>
      <c r="O6064" s="776"/>
      <c r="P6064" s="776"/>
      <c r="Q6064" s="776"/>
      <c r="R6064" s="776"/>
      <c r="S6064" s="776"/>
      <c r="T6064" s="776"/>
      <c r="U6064" s="776"/>
      <c r="V6064" s="46"/>
      <c r="W6064" s="46"/>
      <c r="X6064" s="775"/>
      <c r="Y6064" s="775"/>
      <c r="Z6064" s="775"/>
      <c r="AA6064" s="775"/>
      <c r="AB6064" s="775"/>
    </row>
    <row r="6065" spans="1:28" s="43" customFormat="1" x14ac:dyDescent="0.2">
      <c r="A6065" s="776"/>
      <c r="B6065" s="780"/>
      <c r="D6065" s="779"/>
      <c r="E6065" s="779"/>
      <c r="F6065" s="778"/>
      <c r="G6065" s="777"/>
      <c r="H6065" s="776"/>
      <c r="I6065" s="776"/>
      <c r="J6065" s="776"/>
      <c r="K6065" s="776"/>
      <c r="L6065" s="776"/>
      <c r="M6065" s="776"/>
      <c r="N6065" s="776"/>
      <c r="O6065" s="776"/>
      <c r="P6065" s="776"/>
      <c r="Q6065" s="776"/>
      <c r="R6065" s="776"/>
      <c r="S6065" s="776"/>
      <c r="T6065" s="776"/>
      <c r="U6065" s="776"/>
      <c r="V6065" s="46"/>
      <c r="W6065" s="46"/>
      <c r="X6065" s="775"/>
      <c r="Y6065" s="775"/>
      <c r="Z6065" s="775"/>
      <c r="AA6065" s="775"/>
      <c r="AB6065" s="775"/>
    </row>
    <row r="6066" spans="1:28" s="43" customFormat="1" x14ac:dyDescent="0.2">
      <c r="A6066" s="776"/>
      <c r="B6066" s="780"/>
      <c r="D6066" s="779"/>
      <c r="E6066" s="779"/>
      <c r="F6066" s="778"/>
      <c r="G6066" s="777"/>
      <c r="H6066" s="776"/>
      <c r="I6066" s="776"/>
      <c r="J6066" s="776"/>
      <c r="K6066" s="776"/>
      <c r="L6066" s="776"/>
      <c r="M6066" s="776"/>
      <c r="N6066" s="776"/>
      <c r="O6066" s="776"/>
      <c r="P6066" s="776"/>
      <c r="Q6066" s="776"/>
      <c r="R6066" s="776"/>
      <c r="S6066" s="776"/>
      <c r="T6066" s="776"/>
      <c r="U6066" s="776"/>
      <c r="V6066" s="46"/>
      <c r="W6066" s="46"/>
      <c r="X6066" s="775"/>
      <c r="Y6066" s="775"/>
      <c r="Z6066" s="775"/>
      <c r="AA6066" s="775"/>
      <c r="AB6066" s="775"/>
    </row>
    <row r="6067" spans="1:28" s="43" customFormat="1" x14ac:dyDescent="0.2">
      <c r="A6067" s="776"/>
      <c r="B6067" s="780"/>
      <c r="D6067" s="779"/>
      <c r="E6067" s="779"/>
      <c r="F6067" s="778"/>
      <c r="G6067" s="777"/>
      <c r="H6067" s="776"/>
      <c r="I6067" s="776"/>
      <c r="J6067" s="776"/>
      <c r="K6067" s="776"/>
      <c r="L6067" s="776"/>
      <c r="M6067" s="776"/>
      <c r="N6067" s="776"/>
      <c r="O6067" s="776"/>
      <c r="P6067" s="776"/>
      <c r="Q6067" s="776"/>
      <c r="R6067" s="776"/>
      <c r="S6067" s="776"/>
      <c r="T6067" s="776"/>
      <c r="U6067" s="776"/>
      <c r="V6067" s="46"/>
      <c r="W6067" s="46"/>
      <c r="X6067" s="775"/>
      <c r="Y6067" s="775"/>
      <c r="Z6067" s="775"/>
      <c r="AA6067" s="775"/>
      <c r="AB6067" s="775"/>
    </row>
    <row r="6068" spans="1:28" s="43" customFormat="1" x14ac:dyDescent="0.2">
      <c r="A6068" s="776"/>
      <c r="B6068" s="780"/>
      <c r="D6068" s="779"/>
      <c r="E6068" s="779"/>
      <c r="F6068" s="778"/>
      <c r="G6068" s="777"/>
      <c r="H6068" s="776"/>
      <c r="I6068" s="776"/>
      <c r="J6068" s="776"/>
      <c r="K6068" s="776"/>
      <c r="L6068" s="776"/>
      <c r="M6068" s="776"/>
      <c r="N6068" s="776"/>
      <c r="O6068" s="776"/>
      <c r="P6068" s="776"/>
      <c r="Q6068" s="776"/>
      <c r="R6068" s="776"/>
      <c r="S6068" s="776"/>
      <c r="T6068" s="776"/>
      <c r="U6068" s="776"/>
      <c r="V6068" s="46"/>
      <c r="W6068" s="46"/>
      <c r="X6068" s="775"/>
      <c r="Y6068" s="775"/>
      <c r="Z6068" s="775"/>
      <c r="AA6068" s="775"/>
      <c r="AB6068" s="775"/>
    </row>
    <row r="6069" spans="1:28" s="43" customFormat="1" x14ac:dyDescent="0.2">
      <c r="A6069" s="776"/>
      <c r="B6069" s="780"/>
      <c r="D6069" s="779"/>
      <c r="E6069" s="779"/>
      <c r="F6069" s="778"/>
      <c r="G6069" s="777"/>
      <c r="H6069" s="776"/>
      <c r="I6069" s="776"/>
      <c r="J6069" s="776"/>
      <c r="K6069" s="776"/>
      <c r="L6069" s="776"/>
      <c r="M6069" s="776"/>
      <c r="N6069" s="776"/>
      <c r="O6069" s="776"/>
      <c r="P6069" s="776"/>
      <c r="Q6069" s="776"/>
      <c r="R6069" s="776"/>
      <c r="S6069" s="776"/>
      <c r="T6069" s="776"/>
      <c r="U6069" s="776"/>
      <c r="V6069" s="46"/>
      <c r="W6069" s="46"/>
      <c r="X6069" s="775"/>
      <c r="Y6069" s="775"/>
      <c r="Z6069" s="775"/>
      <c r="AA6069" s="775"/>
      <c r="AB6069" s="775"/>
    </row>
    <row r="6070" spans="1:28" s="43" customFormat="1" x14ac:dyDescent="0.2">
      <c r="A6070" s="776"/>
      <c r="B6070" s="780"/>
      <c r="D6070" s="779"/>
      <c r="E6070" s="779"/>
      <c r="F6070" s="778"/>
      <c r="G6070" s="777"/>
      <c r="H6070" s="776"/>
      <c r="I6070" s="776"/>
      <c r="J6070" s="776"/>
      <c r="K6070" s="776"/>
      <c r="L6070" s="776"/>
      <c r="M6070" s="776"/>
      <c r="N6070" s="776"/>
      <c r="O6070" s="776"/>
      <c r="P6070" s="776"/>
      <c r="Q6070" s="776"/>
      <c r="R6070" s="776"/>
      <c r="S6070" s="776"/>
      <c r="T6070" s="776"/>
      <c r="U6070" s="776"/>
      <c r="V6070" s="46"/>
      <c r="W6070" s="46"/>
      <c r="X6070" s="775"/>
      <c r="Y6070" s="775"/>
      <c r="Z6070" s="775"/>
      <c r="AA6070" s="775"/>
      <c r="AB6070" s="775"/>
    </row>
    <row r="6071" spans="1:28" s="43" customFormat="1" x14ac:dyDescent="0.2">
      <c r="A6071" s="776"/>
      <c r="B6071" s="780"/>
      <c r="D6071" s="779"/>
      <c r="E6071" s="779"/>
      <c r="F6071" s="778"/>
      <c r="G6071" s="777"/>
      <c r="H6071" s="776"/>
      <c r="I6071" s="776"/>
      <c r="J6071" s="776"/>
      <c r="K6071" s="776"/>
      <c r="L6071" s="776"/>
      <c r="M6071" s="776"/>
      <c r="N6071" s="776"/>
      <c r="O6071" s="776"/>
      <c r="P6071" s="776"/>
      <c r="Q6071" s="776"/>
      <c r="R6071" s="776"/>
      <c r="S6071" s="776"/>
      <c r="T6071" s="776"/>
      <c r="U6071" s="776"/>
      <c r="V6071" s="46"/>
      <c r="W6071" s="46"/>
      <c r="X6071" s="775"/>
      <c r="Y6071" s="775"/>
      <c r="Z6071" s="775"/>
      <c r="AA6071" s="775"/>
      <c r="AB6071" s="775"/>
    </row>
    <row r="6072" spans="1:28" s="43" customFormat="1" x14ac:dyDescent="0.2">
      <c r="A6072" s="776"/>
      <c r="B6072" s="780"/>
      <c r="D6072" s="779"/>
      <c r="E6072" s="779"/>
      <c r="F6072" s="778"/>
      <c r="G6072" s="777"/>
      <c r="H6072" s="776"/>
      <c r="I6072" s="776"/>
      <c r="J6072" s="776"/>
      <c r="K6072" s="776"/>
      <c r="L6072" s="776"/>
      <c r="M6072" s="776"/>
      <c r="N6072" s="776"/>
      <c r="O6072" s="776"/>
      <c r="P6072" s="776"/>
      <c r="Q6072" s="776"/>
      <c r="R6072" s="776"/>
      <c r="S6072" s="776"/>
      <c r="T6072" s="776"/>
      <c r="U6072" s="776"/>
      <c r="V6072" s="46"/>
      <c r="W6072" s="46"/>
      <c r="X6072" s="775"/>
      <c r="Y6072" s="775"/>
      <c r="Z6072" s="775"/>
      <c r="AA6072" s="775"/>
      <c r="AB6072" s="775"/>
    </row>
    <row r="6073" spans="1:28" s="43" customFormat="1" x14ac:dyDescent="0.2">
      <c r="A6073" s="776"/>
      <c r="B6073" s="780"/>
      <c r="D6073" s="779"/>
      <c r="E6073" s="779"/>
      <c r="F6073" s="778"/>
      <c r="G6073" s="777"/>
      <c r="H6073" s="776"/>
      <c r="I6073" s="776"/>
      <c r="J6073" s="776"/>
      <c r="K6073" s="776"/>
      <c r="L6073" s="776"/>
      <c r="M6073" s="776"/>
      <c r="N6073" s="776"/>
      <c r="O6073" s="776"/>
      <c r="P6073" s="776"/>
      <c r="Q6073" s="776"/>
      <c r="R6073" s="776"/>
      <c r="S6073" s="776"/>
      <c r="T6073" s="776"/>
      <c r="U6073" s="776"/>
      <c r="V6073" s="46"/>
      <c r="W6073" s="46"/>
      <c r="X6073" s="775"/>
      <c r="Y6073" s="775"/>
      <c r="Z6073" s="775"/>
      <c r="AA6073" s="775"/>
      <c r="AB6073" s="775"/>
    </row>
    <row r="6074" spans="1:28" s="43" customFormat="1" x14ac:dyDescent="0.2">
      <c r="A6074" s="776"/>
      <c r="B6074" s="780"/>
      <c r="D6074" s="779"/>
      <c r="E6074" s="779"/>
      <c r="F6074" s="778"/>
      <c r="G6074" s="777"/>
      <c r="H6074" s="776"/>
      <c r="I6074" s="776"/>
      <c r="J6074" s="776"/>
      <c r="K6074" s="776"/>
      <c r="L6074" s="776"/>
      <c r="M6074" s="776"/>
      <c r="N6074" s="776"/>
      <c r="O6074" s="776"/>
      <c r="P6074" s="776"/>
      <c r="Q6074" s="776"/>
      <c r="R6074" s="776"/>
      <c r="S6074" s="776"/>
      <c r="T6074" s="776"/>
      <c r="U6074" s="776"/>
      <c r="V6074" s="46"/>
      <c r="W6074" s="46"/>
      <c r="X6074" s="775"/>
      <c r="Y6074" s="775"/>
      <c r="Z6074" s="775"/>
      <c r="AA6074" s="775"/>
      <c r="AB6074" s="775"/>
    </row>
    <row r="6075" spans="1:28" s="43" customFormat="1" x14ac:dyDescent="0.2">
      <c r="A6075" s="776"/>
      <c r="B6075" s="780"/>
      <c r="D6075" s="779"/>
      <c r="E6075" s="779"/>
      <c r="F6075" s="778"/>
      <c r="G6075" s="777"/>
      <c r="H6075" s="776"/>
      <c r="I6075" s="776"/>
      <c r="J6075" s="776"/>
      <c r="K6075" s="776"/>
      <c r="L6075" s="776"/>
      <c r="M6075" s="776"/>
      <c r="N6075" s="776"/>
      <c r="O6075" s="776"/>
      <c r="P6075" s="776"/>
      <c r="Q6075" s="776"/>
      <c r="R6075" s="776"/>
      <c r="S6075" s="776"/>
      <c r="T6075" s="776"/>
      <c r="U6075" s="776"/>
      <c r="V6075" s="46"/>
      <c r="W6075" s="46"/>
      <c r="X6075" s="775"/>
      <c r="Y6075" s="775"/>
      <c r="Z6075" s="775"/>
      <c r="AA6075" s="775"/>
      <c r="AB6075" s="775"/>
    </row>
    <row r="6076" spans="1:28" s="43" customFormat="1" x14ac:dyDescent="0.2">
      <c r="A6076" s="776"/>
      <c r="B6076" s="780"/>
      <c r="D6076" s="779"/>
      <c r="E6076" s="779"/>
      <c r="F6076" s="778"/>
      <c r="G6076" s="777"/>
      <c r="H6076" s="776"/>
      <c r="I6076" s="776"/>
      <c r="J6076" s="776"/>
      <c r="K6076" s="776"/>
      <c r="L6076" s="776"/>
      <c r="M6076" s="776"/>
      <c r="N6076" s="776"/>
      <c r="O6076" s="776"/>
      <c r="P6076" s="776"/>
      <c r="Q6076" s="776"/>
      <c r="R6076" s="776"/>
      <c r="S6076" s="776"/>
      <c r="T6076" s="776"/>
      <c r="U6076" s="776"/>
      <c r="V6076" s="46"/>
      <c r="W6076" s="46"/>
      <c r="X6076" s="775"/>
      <c r="Y6076" s="775"/>
      <c r="Z6076" s="775"/>
      <c r="AA6076" s="775"/>
      <c r="AB6076" s="775"/>
    </row>
    <row r="6077" spans="1:28" s="43" customFormat="1" x14ac:dyDescent="0.2">
      <c r="A6077" s="776"/>
      <c r="B6077" s="780"/>
      <c r="D6077" s="779"/>
      <c r="E6077" s="779"/>
      <c r="F6077" s="778"/>
      <c r="G6077" s="777"/>
      <c r="H6077" s="776"/>
      <c r="I6077" s="776"/>
      <c r="J6077" s="776"/>
      <c r="K6077" s="776"/>
      <c r="L6077" s="776"/>
      <c r="M6077" s="776"/>
      <c r="N6077" s="776"/>
      <c r="O6077" s="776"/>
      <c r="P6077" s="776"/>
      <c r="Q6077" s="776"/>
      <c r="R6077" s="776"/>
      <c r="S6077" s="776"/>
      <c r="T6077" s="776"/>
      <c r="U6077" s="776"/>
      <c r="V6077" s="46"/>
      <c r="W6077" s="46"/>
      <c r="X6077" s="775"/>
      <c r="Y6077" s="775"/>
      <c r="Z6077" s="775"/>
      <c r="AA6077" s="775"/>
      <c r="AB6077" s="775"/>
    </row>
    <row r="6078" spans="1:28" s="43" customFormat="1" x14ac:dyDescent="0.2">
      <c r="A6078" s="776"/>
      <c r="B6078" s="780"/>
      <c r="D6078" s="779"/>
      <c r="E6078" s="779"/>
      <c r="F6078" s="778"/>
      <c r="G6078" s="777"/>
      <c r="H6078" s="776"/>
      <c r="I6078" s="776"/>
      <c r="J6078" s="776"/>
      <c r="K6078" s="776"/>
      <c r="L6078" s="776"/>
      <c r="M6078" s="776"/>
      <c r="N6078" s="776"/>
      <c r="O6078" s="776"/>
      <c r="P6078" s="776"/>
      <c r="Q6078" s="776"/>
      <c r="R6078" s="776"/>
      <c r="S6078" s="776"/>
      <c r="T6078" s="776"/>
      <c r="U6078" s="776"/>
      <c r="V6078" s="46"/>
      <c r="W6078" s="46"/>
      <c r="X6078" s="775"/>
      <c r="Y6078" s="775"/>
      <c r="Z6078" s="775"/>
      <c r="AA6078" s="775"/>
      <c r="AB6078" s="775"/>
    </row>
    <row r="6079" spans="1:28" s="43" customFormat="1" x14ac:dyDescent="0.2">
      <c r="A6079" s="776"/>
      <c r="B6079" s="780"/>
      <c r="D6079" s="779"/>
      <c r="E6079" s="779"/>
      <c r="F6079" s="778"/>
      <c r="G6079" s="777"/>
      <c r="H6079" s="776"/>
      <c r="I6079" s="776"/>
      <c r="J6079" s="776"/>
      <c r="K6079" s="776"/>
      <c r="L6079" s="776"/>
      <c r="M6079" s="776"/>
      <c r="N6079" s="776"/>
      <c r="O6079" s="776"/>
      <c r="P6079" s="776"/>
      <c r="Q6079" s="776"/>
      <c r="R6079" s="776"/>
      <c r="S6079" s="776"/>
      <c r="T6079" s="776"/>
      <c r="U6079" s="776"/>
      <c r="V6079" s="46"/>
      <c r="W6079" s="46"/>
      <c r="X6079" s="775"/>
      <c r="Y6079" s="775"/>
      <c r="Z6079" s="775"/>
      <c r="AA6079" s="775"/>
      <c r="AB6079" s="775"/>
    </row>
    <row r="6080" spans="1:28" s="43" customFormat="1" x14ac:dyDescent="0.2">
      <c r="A6080" s="776"/>
      <c r="B6080" s="780"/>
      <c r="D6080" s="779"/>
      <c r="E6080" s="779"/>
      <c r="F6080" s="778"/>
      <c r="G6080" s="777"/>
      <c r="H6080" s="776"/>
      <c r="I6080" s="776"/>
      <c r="J6080" s="776"/>
      <c r="K6080" s="776"/>
      <c r="L6080" s="776"/>
      <c r="M6080" s="776"/>
      <c r="N6080" s="776"/>
      <c r="O6080" s="776"/>
      <c r="P6080" s="776"/>
      <c r="Q6080" s="776"/>
      <c r="R6080" s="776"/>
      <c r="S6080" s="776"/>
      <c r="T6080" s="776"/>
      <c r="U6080" s="776"/>
      <c r="V6080" s="46"/>
      <c r="W6080" s="46"/>
      <c r="X6080" s="775"/>
      <c r="Y6080" s="775"/>
      <c r="Z6080" s="775"/>
      <c r="AA6080" s="775"/>
      <c r="AB6080" s="775"/>
    </row>
    <row r="6081" spans="1:28" s="43" customFormat="1" x14ac:dyDescent="0.2">
      <c r="A6081" s="776"/>
      <c r="B6081" s="780"/>
      <c r="D6081" s="779"/>
      <c r="E6081" s="779"/>
      <c r="F6081" s="778"/>
      <c r="G6081" s="777"/>
      <c r="H6081" s="776"/>
      <c r="I6081" s="776"/>
      <c r="J6081" s="776"/>
      <c r="K6081" s="776"/>
      <c r="L6081" s="776"/>
      <c r="M6081" s="776"/>
      <c r="N6081" s="776"/>
      <c r="O6081" s="776"/>
      <c r="P6081" s="776"/>
      <c r="Q6081" s="776"/>
      <c r="R6081" s="776"/>
      <c r="S6081" s="776"/>
      <c r="T6081" s="776"/>
      <c r="U6081" s="776"/>
      <c r="V6081" s="46"/>
      <c r="W6081" s="46"/>
      <c r="X6081" s="775"/>
      <c r="Y6081" s="775"/>
      <c r="Z6081" s="775"/>
      <c r="AA6081" s="775"/>
      <c r="AB6081" s="775"/>
    </row>
    <row r="6082" spans="1:28" s="43" customFormat="1" x14ac:dyDescent="0.2">
      <c r="A6082" s="776"/>
      <c r="B6082" s="780"/>
      <c r="D6082" s="779"/>
      <c r="E6082" s="779"/>
      <c r="F6082" s="778"/>
      <c r="G6082" s="777"/>
      <c r="H6082" s="776"/>
      <c r="I6082" s="776"/>
      <c r="J6082" s="776"/>
      <c r="K6082" s="776"/>
      <c r="L6082" s="776"/>
      <c r="M6082" s="776"/>
      <c r="N6082" s="776"/>
      <c r="O6082" s="776"/>
      <c r="P6082" s="776"/>
      <c r="Q6082" s="776"/>
      <c r="R6082" s="776"/>
      <c r="S6082" s="776"/>
      <c r="T6082" s="776"/>
      <c r="U6082" s="776"/>
      <c r="V6082" s="46"/>
      <c r="W6082" s="46"/>
      <c r="X6082" s="775"/>
      <c r="Y6082" s="775"/>
      <c r="Z6082" s="775"/>
      <c r="AA6082" s="775"/>
      <c r="AB6082" s="775"/>
    </row>
    <row r="6083" spans="1:28" s="43" customFormat="1" x14ac:dyDescent="0.2">
      <c r="A6083" s="776"/>
      <c r="B6083" s="780"/>
      <c r="D6083" s="779"/>
      <c r="E6083" s="779"/>
      <c r="F6083" s="778"/>
      <c r="G6083" s="777"/>
      <c r="H6083" s="776"/>
      <c r="I6083" s="776"/>
      <c r="J6083" s="776"/>
      <c r="K6083" s="776"/>
      <c r="L6083" s="776"/>
      <c r="M6083" s="776"/>
      <c r="N6083" s="776"/>
      <c r="O6083" s="776"/>
      <c r="P6083" s="776"/>
      <c r="Q6083" s="776"/>
      <c r="R6083" s="776"/>
      <c r="S6083" s="776"/>
      <c r="T6083" s="776"/>
      <c r="U6083" s="776"/>
      <c r="V6083" s="46"/>
      <c r="W6083" s="46"/>
      <c r="X6083" s="775"/>
      <c r="Y6083" s="775"/>
      <c r="Z6083" s="775"/>
      <c r="AA6083" s="775"/>
      <c r="AB6083" s="775"/>
    </row>
    <row r="6084" spans="1:28" s="43" customFormat="1" x14ac:dyDescent="0.2">
      <c r="A6084" s="776"/>
      <c r="B6084" s="780"/>
      <c r="D6084" s="779"/>
      <c r="E6084" s="779"/>
      <c r="F6084" s="778"/>
      <c r="G6084" s="777"/>
      <c r="H6084" s="776"/>
      <c r="I6084" s="776"/>
      <c r="J6084" s="776"/>
      <c r="K6084" s="776"/>
      <c r="L6084" s="776"/>
      <c r="M6084" s="776"/>
      <c r="N6084" s="776"/>
      <c r="O6084" s="776"/>
      <c r="P6084" s="776"/>
      <c r="Q6084" s="776"/>
      <c r="R6084" s="776"/>
      <c r="S6084" s="776"/>
      <c r="T6084" s="776"/>
      <c r="U6084" s="776"/>
      <c r="V6084" s="46"/>
      <c r="W6084" s="46"/>
      <c r="X6084" s="775"/>
      <c r="Y6084" s="775"/>
      <c r="Z6084" s="775"/>
      <c r="AA6084" s="775"/>
      <c r="AB6084" s="775"/>
    </row>
    <row r="6085" spans="1:28" s="43" customFormat="1" x14ac:dyDescent="0.2">
      <c r="A6085" s="776"/>
      <c r="B6085" s="780"/>
      <c r="D6085" s="779"/>
      <c r="E6085" s="779"/>
      <c r="F6085" s="778"/>
      <c r="G6085" s="777"/>
      <c r="H6085" s="776"/>
      <c r="I6085" s="776"/>
      <c r="J6085" s="776"/>
      <c r="K6085" s="776"/>
      <c r="L6085" s="776"/>
      <c r="M6085" s="776"/>
      <c r="N6085" s="776"/>
      <c r="O6085" s="776"/>
      <c r="P6085" s="776"/>
      <c r="Q6085" s="776"/>
      <c r="R6085" s="776"/>
      <c r="S6085" s="776"/>
      <c r="T6085" s="776"/>
      <c r="U6085" s="776"/>
      <c r="V6085" s="46"/>
      <c r="W6085" s="46"/>
      <c r="X6085" s="775"/>
      <c r="Y6085" s="775"/>
      <c r="Z6085" s="775"/>
      <c r="AA6085" s="775"/>
      <c r="AB6085" s="775"/>
    </row>
    <row r="6086" spans="1:28" s="43" customFormat="1" x14ac:dyDescent="0.2">
      <c r="A6086" s="776"/>
      <c r="B6086" s="780"/>
      <c r="D6086" s="779"/>
      <c r="E6086" s="779"/>
      <c r="F6086" s="778"/>
      <c r="G6086" s="777"/>
      <c r="H6086" s="776"/>
      <c r="I6086" s="776"/>
      <c r="J6086" s="776"/>
      <c r="K6086" s="776"/>
      <c r="L6086" s="776"/>
      <c r="M6086" s="776"/>
      <c r="N6086" s="776"/>
      <c r="O6086" s="776"/>
      <c r="P6086" s="776"/>
      <c r="Q6086" s="776"/>
      <c r="R6086" s="776"/>
      <c r="S6086" s="776"/>
      <c r="T6086" s="776"/>
      <c r="U6086" s="776"/>
      <c r="V6086" s="46"/>
      <c r="W6086" s="46"/>
      <c r="X6086" s="775"/>
      <c r="Y6086" s="775"/>
      <c r="Z6086" s="775"/>
      <c r="AA6086" s="775"/>
      <c r="AB6086" s="775"/>
    </row>
    <row r="6087" spans="1:28" s="43" customFormat="1" x14ac:dyDescent="0.2">
      <c r="A6087" s="776"/>
      <c r="B6087" s="780"/>
      <c r="D6087" s="779"/>
      <c r="E6087" s="779"/>
      <c r="F6087" s="778"/>
      <c r="G6087" s="777"/>
      <c r="H6087" s="776"/>
      <c r="I6087" s="776"/>
      <c r="J6087" s="776"/>
      <c r="K6087" s="776"/>
      <c r="L6087" s="776"/>
      <c r="M6087" s="776"/>
      <c r="N6087" s="776"/>
      <c r="O6087" s="776"/>
      <c r="P6087" s="776"/>
      <c r="Q6087" s="776"/>
      <c r="R6087" s="776"/>
      <c r="S6087" s="776"/>
      <c r="T6087" s="776"/>
      <c r="U6087" s="776"/>
      <c r="V6087" s="46"/>
      <c r="W6087" s="46"/>
      <c r="X6087" s="775"/>
      <c r="Y6087" s="775"/>
      <c r="Z6087" s="775"/>
      <c r="AA6087" s="775"/>
      <c r="AB6087" s="775"/>
    </row>
    <row r="6088" spans="1:28" s="43" customFormat="1" x14ac:dyDescent="0.2">
      <c r="A6088" s="776"/>
      <c r="B6088" s="780"/>
      <c r="D6088" s="779"/>
      <c r="E6088" s="779"/>
      <c r="F6088" s="778"/>
      <c r="G6088" s="777"/>
      <c r="H6088" s="776"/>
      <c r="I6088" s="776"/>
      <c r="J6088" s="776"/>
      <c r="K6088" s="776"/>
      <c r="L6088" s="776"/>
      <c r="M6088" s="776"/>
      <c r="N6088" s="776"/>
      <c r="O6088" s="776"/>
      <c r="P6088" s="776"/>
      <c r="Q6088" s="776"/>
      <c r="R6088" s="776"/>
      <c r="S6088" s="776"/>
      <c r="T6088" s="776"/>
      <c r="U6088" s="776"/>
      <c r="V6088" s="46"/>
      <c r="W6088" s="46"/>
      <c r="X6088" s="775"/>
      <c r="Y6088" s="775"/>
      <c r="Z6088" s="775"/>
      <c r="AA6088" s="775"/>
      <c r="AB6088" s="775"/>
    </row>
    <row r="6089" spans="1:28" s="43" customFormat="1" x14ac:dyDescent="0.2">
      <c r="A6089" s="776"/>
      <c r="B6089" s="780"/>
      <c r="D6089" s="779"/>
      <c r="E6089" s="779"/>
      <c r="F6089" s="778"/>
      <c r="G6089" s="777"/>
      <c r="H6089" s="776"/>
      <c r="I6089" s="776"/>
      <c r="J6089" s="776"/>
      <c r="K6089" s="776"/>
      <c r="L6089" s="776"/>
      <c r="M6089" s="776"/>
      <c r="N6089" s="776"/>
      <c r="O6089" s="776"/>
      <c r="P6089" s="776"/>
      <c r="Q6089" s="776"/>
      <c r="R6089" s="776"/>
      <c r="S6089" s="776"/>
      <c r="T6089" s="776"/>
      <c r="U6089" s="776"/>
      <c r="V6089" s="46"/>
      <c r="W6089" s="46"/>
      <c r="X6089" s="775"/>
      <c r="Y6089" s="775"/>
      <c r="Z6089" s="775"/>
      <c r="AA6089" s="775"/>
      <c r="AB6089" s="775"/>
    </row>
    <row r="6090" spans="1:28" s="43" customFormat="1" x14ac:dyDescent="0.2">
      <c r="A6090" s="776"/>
      <c r="B6090" s="780"/>
      <c r="D6090" s="779"/>
      <c r="E6090" s="779"/>
      <c r="F6090" s="778"/>
      <c r="G6090" s="777"/>
      <c r="H6090" s="776"/>
      <c r="I6090" s="776"/>
      <c r="J6090" s="776"/>
      <c r="K6090" s="776"/>
      <c r="L6090" s="776"/>
      <c r="M6090" s="776"/>
      <c r="N6090" s="776"/>
      <c r="O6090" s="776"/>
      <c r="P6090" s="776"/>
      <c r="Q6090" s="776"/>
      <c r="R6090" s="776"/>
      <c r="S6090" s="776"/>
      <c r="T6090" s="776"/>
      <c r="U6090" s="776"/>
      <c r="V6090" s="46"/>
      <c r="W6090" s="46"/>
      <c r="X6090" s="775"/>
      <c r="Y6090" s="775"/>
      <c r="Z6090" s="775"/>
      <c r="AA6090" s="775"/>
      <c r="AB6090" s="775"/>
    </row>
    <row r="6091" spans="1:28" s="43" customFormat="1" x14ac:dyDescent="0.2">
      <c r="A6091" s="776"/>
      <c r="B6091" s="780"/>
      <c r="D6091" s="779"/>
      <c r="E6091" s="779"/>
      <c r="F6091" s="778"/>
      <c r="G6091" s="777"/>
      <c r="H6091" s="776"/>
      <c r="I6091" s="776"/>
      <c r="J6091" s="776"/>
      <c r="K6091" s="776"/>
      <c r="L6091" s="776"/>
      <c r="M6091" s="776"/>
      <c r="N6091" s="776"/>
      <c r="O6091" s="776"/>
      <c r="P6091" s="776"/>
      <c r="Q6091" s="776"/>
      <c r="R6091" s="776"/>
      <c r="S6091" s="776"/>
      <c r="T6091" s="776"/>
      <c r="U6091" s="776"/>
      <c r="V6091" s="46"/>
      <c r="W6091" s="46"/>
      <c r="X6091" s="775"/>
      <c r="Y6091" s="775"/>
      <c r="Z6091" s="775"/>
      <c r="AA6091" s="775"/>
      <c r="AB6091" s="775"/>
    </row>
    <row r="6092" spans="1:28" s="43" customFormat="1" x14ac:dyDescent="0.2">
      <c r="A6092" s="776"/>
      <c r="B6092" s="780"/>
      <c r="D6092" s="779"/>
      <c r="E6092" s="779"/>
      <c r="F6092" s="778"/>
      <c r="G6092" s="777"/>
      <c r="H6092" s="776"/>
      <c r="I6092" s="776"/>
      <c r="J6092" s="776"/>
      <c r="K6092" s="776"/>
      <c r="L6092" s="776"/>
      <c r="M6092" s="776"/>
      <c r="N6092" s="776"/>
      <c r="O6092" s="776"/>
      <c r="P6092" s="776"/>
      <c r="Q6092" s="776"/>
      <c r="R6092" s="776"/>
      <c r="S6092" s="776"/>
      <c r="T6092" s="776"/>
      <c r="U6092" s="776"/>
      <c r="V6092" s="46"/>
      <c r="W6092" s="46"/>
      <c r="X6092" s="775"/>
      <c r="Y6092" s="775"/>
      <c r="Z6092" s="775"/>
      <c r="AA6092" s="775"/>
      <c r="AB6092" s="775"/>
    </row>
    <row r="6093" spans="1:28" s="43" customFormat="1" x14ac:dyDescent="0.2">
      <c r="A6093" s="776"/>
      <c r="B6093" s="780"/>
      <c r="D6093" s="779"/>
      <c r="E6093" s="779"/>
      <c r="F6093" s="778"/>
      <c r="G6093" s="777"/>
      <c r="H6093" s="776"/>
      <c r="I6093" s="776"/>
      <c r="J6093" s="776"/>
      <c r="K6093" s="776"/>
      <c r="L6093" s="776"/>
      <c r="M6093" s="776"/>
      <c r="N6093" s="776"/>
      <c r="O6093" s="776"/>
      <c r="P6093" s="776"/>
      <c r="Q6093" s="776"/>
      <c r="R6093" s="776"/>
      <c r="S6093" s="776"/>
      <c r="T6093" s="776"/>
      <c r="U6093" s="776"/>
      <c r="V6093" s="46"/>
      <c r="W6093" s="46"/>
      <c r="X6093" s="775"/>
      <c r="Y6093" s="775"/>
      <c r="Z6093" s="775"/>
      <c r="AA6093" s="775"/>
      <c r="AB6093" s="775"/>
    </row>
    <row r="6094" spans="1:28" s="43" customFormat="1" x14ac:dyDescent="0.2">
      <c r="A6094" s="776"/>
      <c r="B6094" s="780"/>
      <c r="D6094" s="779"/>
      <c r="E6094" s="779"/>
      <c r="F6094" s="778"/>
      <c r="G6094" s="777"/>
      <c r="H6094" s="776"/>
      <c r="I6094" s="776"/>
      <c r="J6094" s="776"/>
      <c r="K6094" s="776"/>
      <c r="L6094" s="776"/>
      <c r="M6094" s="776"/>
      <c r="N6094" s="776"/>
      <c r="O6094" s="776"/>
      <c r="P6094" s="776"/>
      <c r="Q6094" s="776"/>
      <c r="R6094" s="776"/>
      <c r="S6094" s="776"/>
      <c r="T6094" s="776"/>
      <c r="U6094" s="776"/>
      <c r="V6094" s="46"/>
      <c r="W6094" s="46"/>
      <c r="X6094" s="775"/>
      <c r="Y6094" s="775"/>
      <c r="Z6094" s="775"/>
      <c r="AA6094" s="775"/>
      <c r="AB6094" s="775"/>
    </row>
    <row r="6095" spans="1:28" s="43" customFormat="1" x14ac:dyDescent="0.2">
      <c r="A6095" s="776"/>
      <c r="B6095" s="780"/>
      <c r="D6095" s="779"/>
      <c r="E6095" s="779"/>
      <c r="F6095" s="778"/>
      <c r="G6095" s="777"/>
      <c r="H6095" s="776"/>
      <c r="I6095" s="776"/>
      <c r="J6095" s="776"/>
      <c r="K6095" s="776"/>
      <c r="L6095" s="776"/>
      <c r="M6095" s="776"/>
      <c r="N6095" s="776"/>
      <c r="O6095" s="776"/>
      <c r="P6095" s="776"/>
      <c r="Q6095" s="776"/>
      <c r="R6095" s="776"/>
      <c r="S6095" s="776"/>
      <c r="T6095" s="776"/>
      <c r="U6095" s="776"/>
      <c r="V6095" s="46"/>
      <c r="W6095" s="46"/>
      <c r="X6095" s="775"/>
      <c r="Y6095" s="775"/>
      <c r="Z6095" s="775"/>
      <c r="AA6095" s="775"/>
      <c r="AB6095" s="775"/>
    </row>
    <row r="6096" spans="1:28" s="43" customFormat="1" x14ac:dyDescent="0.2">
      <c r="A6096" s="776"/>
      <c r="B6096" s="780"/>
      <c r="D6096" s="779"/>
      <c r="E6096" s="779"/>
      <c r="F6096" s="778"/>
      <c r="G6096" s="777"/>
      <c r="H6096" s="776"/>
      <c r="I6096" s="776"/>
      <c r="J6096" s="776"/>
      <c r="K6096" s="776"/>
      <c r="L6096" s="776"/>
      <c r="M6096" s="776"/>
      <c r="N6096" s="776"/>
      <c r="O6096" s="776"/>
      <c r="P6096" s="776"/>
      <c r="Q6096" s="776"/>
      <c r="R6096" s="776"/>
      <c r="S6096" s="776"/>
      <c r="T6096" s="776"/>
      <c r="U6096" s="776"/>
      <c r="V6096" s="46"/>
      <c r="W6096" s="46"/>
      <c r="X6096" s="775"/>
      <c r="Y6096" s="775"/>
      <c r="Z6096" s="775"/>
      <c r="AA6096" s="775"/>
      <c r="AB6096" s="775"/>
    </row>
    <row r="6097" spans="1:28" s="43" customFormat="1" x14ac:dyDescent="0.2">
      <c r="A6097" s="776"/>
      <c r="B6097" s="780"/>
      <c r="D6097" s="779"/>
      <c r="E6097" s="779"/>
      <c r="F6097" s="778"/>
      <c r="G6097" s="777"/>
      <c r="H6097" s="776"/>
      <c r="I6097" s="776"/>
      <c r="J6097" s="776"/>
      <c r="K6097" s="776"/>
      <c r="L6097" s="776"/>
      <c r="M6097" s="776"/>
      <c r="N6097" s="776"/>
      <c r="O6097" s="776"/>
      <c r="P6097" s="776"/>
      <c r="Q6097" s="776"/>
      <c r="R6097" s="776"/>
      <c r="S6097" s="776"/>
      <c r="T6097" s="776"/>
      <c r="U6097" s="776"/>
      <c r="V6097" s="46"/>
      <c r="W6097" s="46"/>
      <c r="X6097" s="775"/>
      <c r="Y6097" s="775"/>
      <c r="Z6097" s="775"/>
      <c r="AA6097" s="775"/>
      <c r="AB6097" s="775"/>
    </row>
    <row r="6098" spans="1:28" s="43" customFormat="1" x14ac:dyDescent="0.2">
      <c r="A6098" s="776"/>
      <c r="B6098" s="780"/>
      <c r="D6098" s="779"/>
      <c r="E6098" s="779"/>
      <c r="F6098" s="778"/>
      <c r="G6098" s="777"/>
      <c r="H6098" s="776"/>
      <c r="I6098" s="776"/>
      <c r="J6098" s="776"/>
      <c r="K6098" s="776"/>
      <c r="L6098" s="776"/>
      <c r="M6098" s="776"/>
      <c r="N6098" s="776"/>
      <c r="O6098" s="776"/>
      <c r="P6098" s="776"/>
      <c r="Q6098" s="776"/>
      <c r="R6098" s="776"/>
      <c r="S6098" s="776"/>
      <c r="T6098" s="776"/>
      <c r="U6098" s="776"/>
      <c r="V6098" s="46"/>
      <c r="W6098" s="46"/>
      <c r="X6098" s="775"/>
      <c r="Y6098" s="775"/>
      <c r="Z6098" s="775"/>
      <c r="AA6098" s="775"/>
      <c r="AB6098" s="775"/>
    </row>
    <row r="6099" spans="1:28" s="43" customFormat="1" x14ac:dyDescent="0.2">
      <c r="A6099" s="776"/>
      <c r="B6099" s="780"/>
      <c r="D6099" s="779"/>
      <c r="E6099" s="779"/>
      <c r="F6099" s="778"/>
      <c r="G6099" s="777"/>
      <c r="H6099" s="776"/>
      <c r="I6099" s="776"/>
      <c r="J6099" s="776"/>
      <c r="K6099" s="776"/>
      <c r="L6099" s="776"/>
      <c r="M6099" s="776"/>
      <c r="N6099" s="776"/>
      <c r="O6099" s="776"/>
      <c r="P6099" s="776"/>
      <c r="Q6099" s="776"/>
      <c r="R6099" s="776"/>
      <c r="S6099" s="776"/>
      <c r="T6099" s="776"/>
      <c r="U6099" s="776"/>
      <c r="V6099" s="46"/>
      <c r="W6099" s="46"/>
      <c r="X6099" s="775"/>
      <c r="Y6099" s="775"/>
      <c r="Z6099" s="775"/>
      <c r="AA6099" s="775"/>
      <c r="AB6099" s="775"/>
    </row>
    <row r="6100" spans="1:28" s="43" customFormat="1" x14ac:dyDescent="0.2">
      <c r="A6100" s="776"/>
      <c r="B6100" s="780"/>
      <c r="D6100" s="779"/>
      <c r="E6100" s="779"/>
      <c r="F6100" s="778"/>
      <c r="G6100" s="777"/>
      <c r="H6100" s="776"/>
      <c r="I6100" s="776"/>
      <c r="J6100" s="776"/>
      <c r="K6100" s="776"/>
      <c r="L6100" s="776"/>
      <c r="M6100" s="776"/>
      <c r="N6100" s="776"/>
      <c r="O6100" s="776"/>
      <c r="P6100" s="776"/>
      <c r="Q6100" s="776"/>
      <c r="R6100" s="776"/>
      <c r="S6100" s="776"/>
      <c r="T6100" s="776"/>
      <c r="U6100" s="776"/>
      <c r="V6100" s="46"/>
      <c r="W6100" s="46"/>
      <c r="X6100" s="775"/>
      <c r="Y6100" s="775"/>
      <c r="Z6100" s="775"/>
      <c r="AA6100" s="775"/>
      <c r="AB6100" s="775"/>
    </row>
    <row r="6101" spans="1:28" s="43" customFormat="1" x14ac:dyDescent="0.2">
      <c r="A6101" s="776"/>
      <c r="B6101" s="780"/>
      <c r="D6101" s="779"/>
      <c r="E6101" s="779"/>
      <c r="F6101" s="778"/>
      <c r="G6101" s="777"/>
      <c r="H6101" s="776"/>
      <c r="I6101" s="776"/>
      <c r="J6101" s="776"/>
      <c r="K6101" s="776"/>
      <c r="L6101" s="776"/>
      <c r="M6101" s="776"/>
      <c r="N6101" s="776"/>
      <c r="O6101" s="776"/>
      <c r="P6101" s="776"/>
      <c r="Q6101" s="776"/>
      <c r="R6101" s="776"/>
      <c r="S6101" s="776"/>
      <c r="T6101" s="776"/>
      <c r="U6101" s="776"/>
      <c r="V6101" s="46"/>
      <c r="W6101" s="46"/>
      <c r="X6101" s="775"/>
      <c r="Y6101" s="775"/>
      <c r="Z6101" s="775"/>
      <c r="AA6101" s="775"/>
      <c r="AB6101" s="775"/>
    </row>
    <row r="6102" spans="1:28" s="43" customFormat="1" x14ac:dyDescent="0.2">
      <c r="A6102" s="776"/>
      <c r="B6102" s="780"/>
      <c r="D6102" s="779"/>
      <c r="E6102" s="779"/>
      <c r="F6102" s="778"/>
      <c r="G6102" s="777"/>
      <c r="H6102" s="776"/>
      <c r="I6102" s="776"/>
      <c r="J6102" s="776"/>
      <c r="K6102" s="776"/>
      <c r="L6102" s="776"/>
      <c r="M6102" s="776"/>
      <c r="N6102" s="776"/>
      <c r="O6102" s="776"/>
      <c r="P6102" s="776"/>
      <c r="Q6102" s="776"/>
      <c r="R6102" s="776"/>
      <c r="S6102" s="776"/>
      <c r="T6102" s="776"/>
      <c r="U6102" s="776"/>
      <c r="V6102" s="46"/>
      <c r="W6102" s="46"/>
      <c r="X6102" s="775"/>
      <c r="Y6102" s="775"/>
      <c r="Z6102" s="775"/>
      <c r="AA6102" s="775"/>
      <c r="AB6102" s="775"/>
    </row>
    <row r="6103" spans="1:28" s="43" customFormat="1" x14ac:dyDescent="0.2">
      <c r="A6103" s="776"/>
      <c r="B6103" s="780"/>
      <c r="D6103" s="779"/>
      <c r="E6103" s="779"/>
      <c r="F6103" s="778"/>
      <c r="G6103" s="777"/>
      <c r="H6103" s="776"/>
      <c r="I6103" s="776"/>
      <c r="J6103" s="776"/>
      <c r="K6103" s="776"/>
      <c r="L6103" s="776"/>
      <c r="M6103" s="776"/>
      <c r="N6103" s="776"/>
      <c r="O6103" s="776"/>
      <c r="P6103" s="776"/>
      <c r="Q6103" s="776"/>
      <c r="R6103" s="776"/>
      <c r="S6103" s="776"/>
      <c r="T6103" s="776"/>
      <c r="U6103" s="776"/>
      <c r="V6103" s="46"/>
      <c r="W6103" s="46"/>
      <c r="X6103" s="775"/>
      <c r="Y6103" s="775"/>
      <c r="Z6103" s="775"/>
      <c r="AA6103" s="775"/>
      <c r="AB6103" s="775"/>
    </row>
    <row r="6104" spans="1:28" s="43" customFormat="1" x14ac:dyDescent="0.2">
      <c r="A6104" s="776"/>
      <c r="B6104" s="780"/>
      <c r="D6104" s="779"/>
      <c r="E6104" s="779"/>
      <c r="F6104" s="778"/>
      <c r="G6104" s="777"/>
      <c r="H6104" s="776"/>
      <c r="I6104" s="776"/>
      <c r="J6104" s="776"/>
      <c r="K6104" s="776"/>
      <c r="L6104" s="776"/>
      <c r="M6104" s="776"/>
      <c r="N6104" s="776"/>
      <c r="O6104" s="776"/>
      <c r="P6104" s="776"/>
      <c r="Q6104" s="776"/>
      <c r="R6104" s="776"/>
      <c r="S6104" s="776"/>
      <c r="T6104" s="776"/>
      <c r="U6104" s="776"/>
      <c r="V6104" s="46"/>
      <c r="W6104" s="46"/>
      <c r="X6104" s="775"/>
      <c r="Y6104" s="775"/>
      <c r="Z6104" s="775"/>
      <c r="AA6104" s="775"/>
      <c r="AB6104" s="775"/>
    </row>
    <row r="6105" spans="1:28" s="43" customFormat="1" x14ac:dyDescent="0.2">
      <c r="A6105" s="776"/>
      <c r="B6105" s="780"/>
      <c r="D6105" s="779"/>
      <c r="E6105" s="779"/>
      <c r="F6105" s="778"/>
      <c r="G6105" s="777"/>
      <c r="H6105" s="776"/>
      <c r="I6105" s="776"/>
      <c r="J6105" s="776"/>
      <c r="K6105" s="776"/>
      <c r="L6105" s="776"/>
      <c r="M6105" s="776"/>
      <c r="N6105" s="776"/>
      <c r="O6105" s="776"/>
      <c r="P6105" s="776"/>
      <c r="Q6105" s="776"/>
      <c r="R6105" s="776"/>
      <c r="S6105" s="776"/>
      <c r="T6105" s="776"/>
      <c r="U6105" s="776"/>
      <c r="V6105" s="46"/>
      <c r="W6105" s="46"/>
      <c r="X6105" s="775"/>
      <c r="Y6105" s="775"/>
      <c r="Z6105" s="775"/>
      <c r="AA6105" s="775"/>
      <c r="AB6105" s="775"/>
    </row>
    <row r="6106" spans="1:28" s="43" customFormat="1" x14ac:dyDescent="0.2">
      <c r="A6106" s="776"/>
      <c r="B6106" s="780"/>
      <c r="D6106" s="779"/>
      <c r="E6106" s="779"/>
      <c r="F6106" s="778"/>
      <c r="G6106" s="777"/>
      <c r="H6106" s="776"/>
      <c r="I6106" s="776"/>
      <c r="J6106" s="776"/>
      <c r="K6106" s="776"/>
      <c r="L6106" s="776"/>
      <c r="M6106" s="776"/>
      <c r="N6106" s="776"/>
      <c r="O6106" s="776"/>
      <c r="P6106" s="776"/>
      <c r="Q6106" s="776"/>
      <c r="R6106" s="776"/>
      <c r="S6106" s="776"/>
      <c r="T6106" s="776"/>
      <c r="U6106" s="776"/>
      <c r="V6106" s="46"/>
      <c r="W6106" s="46"/>
      <c r="X6106" s="775"/>
      <c r="Y6106" s="775"/>
      <c r="Z6106" s="775"/>
      <c r="AA6106" s="775"/>
      <c r="AB6106" s="775"/>
    </row>
    <row r="6107" spans="1:28" s="43" customFormat="1" x14ac:dyDescent="0.2">
      <c r="A6107" s="776"/>
      <c r="B6107" s="780"/>
      <c r="D6107" s="779"/>
      <c r="E6107" s="779"/>
      <c r="F6107" s="778"/>
      <c r="G6107" s="777"/>
      <c r="H6107" s="776"/>
      <c r="I6107" s="776"/>
      <c r="J6107" s="776"/>
      <c r="K6107" s="776"/>
      <c r="L6107" s="776"/>
      <c r="M6107" s="776"/>
      <c r="N6107" s="776"/>
      <c r="O6107" s="776"/>
      <c r="P6107" s="776"/>
      <c r="Q6107" s="776"/>
      <c r="R6107" s="776"/>
      <c r="S6107" s="776"/>
      <c r="T6107" s="776"/>
      <c r="U6107" s="776"/>
      <c r="V6107" s="46"/>
      <c r="W6107" s="46"/>
      <c r="X6107" s="775"/>
      <c r="Y6107" s="775"/>
      <c r="Z6107" s="775"/>
      <c r="AA6107" s="775"/>
      <c r="AB6107" s="775"/>
    </row>
    <row r="6108" spans="1:28" s="43" customFormat="1" x14ac:dyDescent="0.2">
      <c r="A6108" s="776"/>
      <c r="B6108" s="780"/>
      <c r="D6108" s="779"/>
      <c r="E6108" s="779"/>
      <c r="F6108" s="778"/>
      <c r="G6108" s="777"/>
      <c r="H6108" s="776"/>
      <c r="I6108" s="776"/>
      <c r="J6108" s="776"/>
      <c r="K6108" s="776"/>
      <c r="L6108" s="776"/>
      <c r="M6108" s="776"/>
      <c r="N6108" s="776"/>
      <c r="O6108" s="776"/>
      <c r="P6108" s="776"/>
      <c r="Q6108" s="776"/>
      <c r="R6108" s="776"/>
      <c r="S6108" s="776"/>
      <c r="T6108" s="776"/>
      <c r="U6108" s="776"/>
      <c r="V6108" s="46"/>
      <c r="W6108" s="46"/>
      <c r="X6108" s="775"/>
      <c r="Y6108" s="775"/>
      <c r="Z6108" s="775"/>
      <c r="AA6108" s="775"/>
      <c r="AB6108" s="775"/>
    </row>
    <row r="6109" spans="1:28" s="43" customFormat="1" x14ac:dyDescent="0.2">
      <c r="A6109" s="776"/>
      <c r="B6109" s="780"/>
      <c r="D6109" s="779"/>
      <c r="E6109" s="779"/>
      <c r="F6109" s="778"/>
      <c r="G6109" s="777"/>
      <c r="H6109" s="776"/>
      <c r="I6109" s="776"/>
      <c r="J6109" s="776"/>
      <c r="K6109" s="776"/>
      <c r="L6109" s="776"/>
      <c r="M6109" s="776"/>
      <c r="N6109" s="776"/>
      <c r="O6109" s="776"/>
      <c r="P6109" s="776"/>
      <c r="Q6109" s="776"/>
      <c r="R6109" s="776"/>
      <c r="S6109" s="776"/>
      <c r="T6109" s="776"/>
      <c r="U6109" s="776"/>
      <c r="V6109" s="46"/>
      <c r="W6109" s="46"/>
      <c r="X6109" s="775"/>
      <c r="Y6109" s="775"/>
      <c r="Z6109" s="775"/>
      <c r="AA6109" s="775"/>
      <c r="AB6109" s="775"/>
    </row>
    <row r="6110" spans="1:28" s="43" customFormat="1" x14ac:dyDescent="0.2">
      <c r="A6110" s="776"/>
      <c r="B6110" s="780"/>
      <c r="D6110" s="779"/>
      <c r="E6110" s="779"/>
      <c r="F6110" s="778"/>
      <c r="G6110" s="777"/>
      <c r="H6110" s="776"/>
      <c r="I6110" s="776"/>
      <c r="J6110" s="776"/>
      <c r="K6110" s="776"/>
      <c r="L6110" s="776"/>
      <c r="M6110" s="776"/>
      <c r="N6110" s="776"/>
      <c r="O6110" s="776"/>
      <c r="P6110" s="776"/>
      <c r="Q6110" s="776"/>
      <c r="R6110" s="776"/>
      <c r="S6110" s="776"/>
      <c r="T6110" s="776"/>
      <c r="U6110" s="776"/>
      <c r="V6110" s="46"/>
      <c r="W6110" s="46"/>
      <c r="X6110" s="775"/>
      <c r="Y6110" s="775"/>
      <c r="Z6110" s="775"/>
      <c r="AA6110" s="775"/>
      <c r="AB6110" s="775"/>
    </row>
    <row r="6111" spans="1:28" s="43" customFormat="1" x14ac:dyDescent="0.2">
      <c r="A6111" s="776"/>
      <c r="B6111" s="780"/>
      <c r="D6111" s="779"/>
      <c r="E6111" s="779"/>
      <c r="F6111" s="778"/>
      <c r="G6111" s="777"/>
      <c r="H6111" s="776"/>
      <c r="I6111" s="776"/>
      <c r="J6111" s="776"/>
      <c r="K6111" s="776"/>
      <c r="L6111" s="776"/>
      <c r="M6111" s="776"/>
      <c r="N6111" s="776"/>
      <c r="O6111" s="776"/>
      <c r="P6111" s="776"/>
      <c r="Q6111" s="776"/>
      <c r="R6111" s="776"/>
      <c r="S6111" s="776"/>
      <c r="T6111" s="776"/>
      <c r="U6111" s="776"/>
      <c r="V6111" s="46"/>
      <c r="W6111" s="46"/>
      <c r="X6111" s="775"/>
      <c r="Y6111" s="775"/>
      <c r="Z6111" s="775"/>
      <c r="AA6111" s="775"/>
      <c r="AB6111" s="775"/>
    </row>
    <row r="6112" spans="1:28" s="43" customFormat="1" x14ac:dyDescent="0.2">
      <c r="A6112" s="776"/>
      <c r="B6112" s="780"/>
      <c r="D6112" s="779"/>
      <c r="E6112" s="779"/>
      <c r="F6112" s="778"/>
      <c r="G6112" s="777"/>
      <c r="H6112" s="776"/>
      <c r="I6112" s="776"/>
      <c r="J6112" s="776"/>
      <c r="K6112" s="776"/>
      <c r="L6112" s="776"/>
      <c r="M6112" s="776"/>
      <c r="N6112" s="776"/>
      <c r="O6112" s="776"/>
      <c r="P6112" s="776"/>
      <c r="Q6112" s="776"/>
      <c r="R6112" s="776"/>
      <c r="S6112" s="776"/>
      <c r="T6112" s="776"/>
      <c r="U6112" s="776"/>
      <c r="V6112" s="46"/>
      <c r="W6112" s="46"/>
      <c r="X6112" s="775"/>
      <c r="Y6112" s="775"/>
      <c r="Z6112" s="775"/>
      <c r="AA6112" s="775"/>
      <c r="AB6112" s="775"/>
    </row>
    <row r="6113" spans="1:28" s="43" customFormat="1" x14ac:dyDescent="0.2">
      <c r="A6113" s="776"/>
      <c r="B6113" s="780"/>
      <c r="D6113" s="779"/>
      <c r="E6113" s="779"/>
      <c r="F6113" s="778"/>
      <c r="G6113" s="777"/>
      <c r="H6113" s="776"/>
      <c r="I6113" s="776"/>
      <c r="J6113" s="776"/>
      <c r="K6113" s="776"/>
      <c r="L6113" s="776"/>
      <c r="M6113" s="776"/>
      <c r="N6113" s="776"/>
      <c r="O6113" s="776"/>
      <c r="P6113" s="776"/>
      <c r="Q6113" s="776"/>
      <c r="R6113" s="776"/>
      <c r="S6113" s="776"/>
      <c r="T6113" s="776"/>
      <c r="U6113" s="776"/>
      <c r="V6113" s="46"/>
      <c r="W6113" s="46"/>
      <c r="X6113" s="775"/>
      <c r="Y6113" s="775"/>
      <c r="Z6113" s="775"/>
      <c r="AA6113" s="775"/>
      <c r="AB6113" s="775"/>
    </row>
    <row r="6114" spans="1:28" s="43" customFormat="1" x14ac:dyDescent="0.2">
      <c r="A6114" s="776"/>
      <c r="B6114" s="780"/>
      <c r="D6114" s="779"/>
      <c r="E6114" s="779"/>
      <c r="F6114" s="778"/>
      <c r="G6114" s="777"/>
      <c r="H6114" s="776"/>
      <c r="I6114" s="776"/>
      <c r="J6114" s="776"/>
      <c r="K6114" s="776"/>
      <c r="L6114" s="776"/>
      <c r="M6114" s="776"/>
      <c r="N6114" s="776"/>
      <c r="O6114" s="776"/>
      <c r="P6114" s="776"/>
      <c r="Q6114" s="776"/>
      <c r="R6114" s="776"/>
      <c r="S6114" s="776"/>
      <c r="T6114" s="776"/>
      <c r="U6114" s="776"/>
      <c r="V6114" s="46"/>
      <c r="W6114" s="46"/>
      <c r="X6114" s="775"/>
      <c r="Y6114" s="775"/>
      <c r="Z6114" s="775"/>
      <c r="AA6114" s="775"/>
      <c r="AB6114" s="775"/>
    </row>
    <row r="6115" spans="1:28" s="43" customFormat="1" x14ac:dyDescent="0.2">
      <c r="A6115" s="776"/>
      <c r="B6115" s="780"/>
      <c r="D6115" s="779"/>
      <c r="E6115" s="779"/>
      <c r="F6115" s="778"/>
      <c r="G6115" s="777"/>
      <c r="H6115" s="776"/>
      <c r="I6115" s="776"/>
      <c r="J6115" s="776"/>
      <c r="K6115" s="776"/>
      <c r="L6115" s="776"/>
      <c r="M6115" s="776"/>
      <c r="N6115" s="776"/>
      <c r="O6115" s="776"/>
      <c r="P6115" s="776"/>
      <c r="Q6115" s="776"/>
      <c r="R6115" s="776"/>
      <c r="S6115" s="776"/>
      <c r="T6115" s="776"/>
      <c r="U6115" s="776"/>
      <c r="V6115" s="46"/>
      <c r="W6115" s="46"/>
      <c r="X6115" s="775"/>
      <c r="Y6115" s="775"/>
      <c r="Z6115" s="775"/>
      <c r="AA6115" s="775"/>
      <c r="AB6115" s="775"/>
    </row>
    <row r="6116" spans="1:28" s="43" customFormat="1" x14ac:dyDescent="0.2">
      <c r="A6116" s="776"/>
      <c r="B6116" s="780"/>
      <c r="D6116" s="779"/>
      <c r="E6116" s="779"/>
      <c r="F6116" s="778"/>
      <c r="G6116" s="777"/>
      <c r="H6116" s="776"/>
      <c r="I6116" s="776"/>
      <c r="J6116" s="776"/>
      <c r="K6116" s="776"/>
      <c r="L6116" s="776"/>
      <c r="M6116" s="776"/>
      <c r="N6116" s="776"/>
      <c r="O6116" s="776"/>
      <c r="P6116" s="776"/>
      <c r="Q6116" s="776"/>
      <c r="R6116" s="776"/>
      <c r="S6116" s="776"/>
      <c r="T6116" s="776"/>
      <c r="U6116" s="776"/>
      <c r="V6116" s="46"/>
      <c r="W6116" s="46"/>
      <c r="X6116" s="775"/>
      <c r="Y6116" s="775"/>
      <c r="Z6116" s="775"/>
      <c r="AA6116" s="775"/>
      <c r="AB6116" s="775"/>
    </row>
    <row r="6117" spans="1:28" s="43" customFormat="1" x14ac:dyDescent="0.2">
      <c r="A6117" s="776"/>
      <c r="B6117" s="780"/>
      <c r="D6117" s="779"/>
      <c r="E6117" s="779"/>
      <c r="F6117" s="778"/>
      <c r="G6117" s="777"/>
      <c r="H6117" s="776"/>
      <c r="I6117" s="776"/>
      <c r="J6117" s="776"/>
      <c r="K6117" s="776"/>
      <c r="L6117" s="776"/>
      <c r="M6117" s="776"/>
      <c r="N6117" s="776"/>
      <c r="O6117" s="776"/>
      <c r="P6117" s="776"/>
      <c r="Q6117" s="776"/>
      <c r="R6117" s="776"/>
      <c r="S6117" s="776"/>
      <c r="T6117" s="776"/>
      <c r="U6117" s="776"/>
      <c r="V6117" s="46"/>
      <c r="W6117" s="46"/>
      <c r="X6117" s="775"/>
      <c r="Y6117" s="775"/>
      <c r="Z6117" s="775"/>
      <c r="AA6117" s="775"/>
      <c r="AB6117" s="775"/>
    </row>
    <row r="6118" spans="1:28" s="43" customFormat="1" x14ac:dyDescent="0.2">
      <c r="A6118" s="776"/>
      <c r="B6118" s="780"/>
      <c r="D6118" s="779"/>
      <c r="E6118" s="779"/>
      <c r="F6118" s="778"/>
      <c r="G6118" s="777"/>
      <c r="H6118" s="776"/>
      <c r="I6118" s="776"/>
      <c r="J6118" s="776"/>
      <c r="K6118" s="776"/>
      <c r="L6118" s="776"/>
      <c r="M6118" s="776"/>
      <c r="N6118" s="776"/>
      <c r="O6118" s="776"/>
      <c r="P6118" s="776"/>
      <c r="Q6118" s="776"/>
      <c r="R6118" s="776"/>
      <c r="S6118" s="776"/>
      <c r="T6118" s="776"/>
      <c r="U6118" s="776"/>
      <c r="V6118" s="46"/>
      <c r="W6118" s="46"/>
      <c r="X6118" s="775"/>
      <c r="Y6118" s="775"/>
      <c r="Z6118" s="775"/>
      <c r="AA6118" s="775"/>
      <c r="AB6118" s="775"/>
    </row>
    <row r="6119" spans="1:28" s="43" customFormat="1" x14ac:dyDescent="0.2">
      <c r="A6119" s="776"/>
      <c r="B6119" s="780"/>
      <c r="D6119" s="779"/>
      <c r="E6119" s="779"/>
      <c r="F6119" s="778"/>
      <c r="G6119" s="777"/>
      <c r="H6119" s="776"/>
      <c r="I6119" s="776"/>
      <c r="J6119" s="776"/>
      <c r="K6119" s="776"/>
      <c r="L6119" s="776"/>
      <c r="M6119" s="776"/>
      <c r="N6119" s="776"/>
      <c r="O6119" s="776"/>
      <c r="P6119" s="776"/>
      <c r="Q6119" s="776"/>
      <c r="R6119" s="776"/>
      <c r="S6119" s="776"/>
      <c r="T6119" s="776"/>
      <c r="U6119" s="776"/>
      <c r="V6119" s="46"/>
      <c r="W6119" s="46"/>
      <c r="X6119" s="775"/>
      <c r="Y6119" s="775"/>
      <c r="Z6119" s="775"/>
      <c r="AA6119" s="775"/>
      <c r="AB6119" s="775"/>
    </row>
    <row r="6120" spans="1:28" s="43" customFormat="1" x14ac:dyDescent="0.2">
      <c r="A6120" s="776"/>
      <c r="B6120" s="780"/>
      <c r="D6120" s="779"/>
      <c r="E6120" s="779"/>
      <c r="F6120" s="778"/>
      <c r="G6120" s="777"/>
      <c r="H6120" s="776"/>
      <c r="I6120" s="776"/>
      <c r="J6120" s="776"/>
      <c r="K6120" s="776"/>
      <c r="L6120" s="776"/>
      <c r="M6120" s="776"/>
      <c r="N6120" s="776"/>
      <c r="O6120" s="776"/>
      <c r="P6120" s="776"/>
      <c r="Q6120" s="776"/>
      <c r="R6120" s="776"/>
      <c r="S6120" s="776"/>
      <c r="T6120" s="776"/>
      <c r="U6120" s="776"/>
      <c r="V6120" s="46"/>
      <c r="W6120" s="46"/>
      <c r="X6120" s="775"/>
      <c r="Y6120" s="775"/>
      <c r="Z6120" s="775"/>
      <c r="AA6120" s="775"/>
      <c r="AB6120" s="775"/>
    </row>
    <row r="6121" spans="1:28" s="43" customFormat="1" x14ac:dyDescent="0.2">
      <c r="A6121" s="776"/>
      <c r="B6121" s="780"/>
      <c r="D6121" s="779"/>
      <c r="E6121" s="779"/>
      <c r="F6121" s="778"/>
      <c r="G6121" s="777"/>
      <c r="H6121" s="776"/>
      <c r="I6121" s="776"/>
      <c r="J6121" s="776"/>
      <c r="K6121" s="776"/>
      <c r="L6121" s="776"/>
      <c r="M6121" s="776"/>
      <c r="N6121" s="776"/>
      <c r="O6121" s="776"/>
      <c r="P6121" s="776"/>
      <c r="Q6121" s="776"/>
      <c r="R6121" s="776"/>
      <c r="S6121" s="776"/>
      <c r="T6121" s="776"/>
      <c r="U6121" s="776"/>
      <c r="V6121" s="46"/>
      <c r="W6121" s="46"/>
      <c r="X6121" s="775"/>
      <c r="Y6121" s="775"/>
      <c r="Z6121" s="775"/>
      <c r="AA6121" s="775"/>
      <c r="AB6121" s="775"/>
    </row>
    <row r="6122" spans="1:28" s="43" customFormat="1" x14ac:dyDescent="0.2">
      <c r="A6122" s="776"/>
      <c r="B6122" s="780"/>
      <c r="D6122" s="779"/>
      <c r="E6122" s="779"/>
      <c r="F6122" s="778"/>
      <c r="G6122" s="777"/>
      <c r="H6122" s="776"/>
      <c r="I6122" s="776"/>
      <c r="J6122" s="776"/>
      <c r="K6122" s="776"/>
      <c r="L6122" s="776"/>
      <c r="M6122" s="776"/>
      <c r="N6122" s="776"/>
      <c r="O6122" s="776"/>
      <c r="P6122" s="776"/>
      <c r="Q6122" s="776"/>
      <c r="R6122" s="776"/>
      <c r="S6122" s="776"/>
      <c r="T6122" s="776"/>
      <c r="U6122" s="776"/>
      <c r="V6122" s="46"/>
      <c r="W6122" s="46"/>
      <c r="X6122" s="775"/>
      <c r="Y6122" s="775"/>
      <c r="Z6122" s="775"/>
      <c r="AA6122" s="775"/>
      <c r="AB6122" s="775"/>
    </row>
    <row r="6123" spans="1:28" s="43" customFormat="1" x14ac:dyDescent="0.2">
      <c r="A6123" s="776"/>
      <c r="B6123" s="780"/>
      <c r="D6123" s="779"/>
      <c r="E6123" s="779"/>
      <c r="F6123" s="778"/>
      <c r="G6123" s="777"/>
      <c r="H6123" s="776"/>
      <c r="I6123" s="776"/>
      <c r="J6123" s="776"/>
      <c r="K6123" s="776"/>
      <c r="L6123" s="776"/>
      <c r="M6123" s="776"/>
      <c r="N6123" s="776"/>
      <c r="O6123" s="776"/>
      <c r="P6123" s="776"/>
      <c r="Q6123" s="776"/>
      <c r="R6123" s="776"/>
      <c r="S6123" s="776"/>
      <c r="T6123" s="776"/>
      <c r="U6123" s="776"/>
      <c r="V6123" s="46"/>
      <c r="W6123" s="46"/>
      <c r="X6123" s="775"/>
      <c r="Y6123" s="775"/>
      <c r="Z6123" s="775"/>
      <c r="AA6123" s="775"/>
      <c r="AB6123" s="775"/>
    </row>
    <row r="6124" spans="1:28" s="43" customFormat="1" x14ac:dyDescent="0.2">
      <c r="A6124" s="776"/>
      <c r="B6124" s="780"/>
      <c r="D6124" s="779"/>
      <c r="E6124" s="779"/>
      <c r="F6124" s="778"/>
      <c r="G6124" s="777"/>
      <c r="H6124" s="776"/>
      <c r="I6124" s="776"/>
      <c r="J6124" s="776"/>
      <c r="K6124" s="776"/>
      <c r="L6124" s="776"/>
      <c r="M6124" s="776"/>
      <c r="N6124" s="776"/>
      <c r="O6124" s="776"/>
      <c r="P6124" s="776"/>
      <c r="Q6124" s="776"/>
      <c r="R6124" s="776"/>
      <c r="S6124" s="776"/>
      <c r="T6124" s="776"/>
      <c r="U6124" s="776"/>
      <c r="V6124" s="46"/>
      <c r="W6124" s="46"/>
      <c r="X6124" s="775"/>
      <c r="Y6124" s="775"/>
      <c r="Z6124" s="775"/>
      <c r="AA6124" s="775"/>
      <c r="AB6124" s="775"/>
    </row>
    <row r="6125" spans="1:28" s="43" customFormat="1" x14ac:dyDescent="0.2">
      <c r="A6125" s="776"/>
      <c r="B6125" s="780"/>
      <c r="D6125" s="779"/>
      <c r="E6125" s="779"/>
      <c r="F6125" s="778"/>
      <c r="G6125" s="777"/>
      <c r="H6125" s="776"/>
      <c r="I6125" s="776"/>
      <c r="J6125" s="776"/>
      <c r="K6125" s="776"/>
      <c r="L6125" s="776"/>
      <c r="M6125" s="776"/>
      <c r="N6125" s="776"/>
      <c r="O6125" s="776"/>
      <c r="P6125" s="776"/>
      <c r="Q6125" s="776"/>
      <c r="R6125" s="776"/>
      <c r="S6125" s="776"/>
      <c r="T6125" s="776"/>
      <c r="U6125" s="776"/>
      <c r="V6125" s="46"/>
      <c r="W6125" s="46"/>
      <c r="X6125" s="775"/>
      <c r="Y6125" s="775"/>
      <c r="Z6125" s="775"/>
      <c r="AA6125" s="775"/>
      <c r="AB6125" s="775"/>
    </row>
    <row r="6126" spans="1:28" s="43" customFormat="1" x14ac:dyDescent="0.2">
      <c r="A6126" s="776"/>
      <c r="B6126" s="780"/>
      <c r="D6126" s="779"/>
      <c r="E6126" s="779"/>
      <c r="F6126" s="778"/>
      <c r="G6126" s="777"/>
      <c r="H6126" s="776"/>
      <c r="I6126" s="776"/>
      <c r="J6126" s="776"/>
      <c r="K6126" s="776"/>
      <c r="L6126" s="776"/>
      <c r="M6126" s="776"/>
      <c r="N6126" s="776"/>
      <c r="O6126" s="776"/>
      <c r="P6126" s="776"/>
      <c r="Q6126" s="776"/>
      <c r="R6126" s="776"/>
      <c r="S6126" s="776"/>
      <c r="T6126" s="776"/>
      <c r="U6126" s="776"/>
      <c r="V6126" s="46"/>
      <c r="W6126" s="46"/>
      <c r="X6126" s="775"/>
      <c r="Y6126" s="775"/>
      <c r="Z6126" s="775"/>
      <c r="AA6126" s="775"/>
      <c r="AB6126" s="775"/>
    </row>
    <row r="6127" spans="1:28" s="43" customFormat="1" x14ac:dyDescent="0.2">
      <c r="A6127" s="776"/>
      <c r="B6127" s="780"/>
      <c r="D6127" s="779"/>
      <c r="E6127" s="779"/>
      <c r="F6127" s="778"/>
      <c r="G6127" s="777"/>
      <c r="H6127" s="776"/>
      <c r="I6127" s="776"/>
      <c r="J6127" s="776"/>
      <c r="K6127" s="776"/>
      <c r="L6127" s="776"/>
      <c r="M6127" s="776"/>
      <c r="N6127" s="776"/>
      <c r="O6127" s="776"/>
      <c r="P6127" s="776"/>
      <c r="Q6127" s="776"/>
      <c r="R6127" s="776"/>
      <c r="S6127" s="776"/>
      <c r="T6127" s="776"/>
      <c r="U6127" s="776"/>
      <c r="V6127" s="46"/>
      <c r="W6127" s="46"/>
      <c r="X6127" s="775"/>
      <c r="Y6127" s="775"/>
      <c r="Z6127" s="775"/>
      <c r="AA6127" s="775"/>
      <c r="AB6127" s="775"/>
    </row>
    <row r="6128" spans="1:28" s="43" customFormat="1" x14ac:dyDescent="0.2">
      <c r="A6128" s="776"/>
      <c r="B6128" s="780"/>
      <c r="D6128" s="779"/>
      <c r="E6128" s="779"/>
      <c r="F6128" s="778"/>
      <c r="G6128" s="777"/>
      <c r="H6128" s="776"/>
      <c r="I6128" s="776"/>
      <c r="J6128" s="776"/>
      <c r="K6128" s="776"/>
      <c r="L6128" s="776"/>
      <c r="M6128" s="776"/>
      <c r="N6128" s="776"/>
      <c r="O6128" s="776"/>
      <c r="P6128" s="776"/>
      <c r="Q6128" s="776"/>
      <c r="R6128" s="776"/>
      <c r="S6128" s="776"/>
      <c r="T6128" s="776"/>
      <c r="U6128" s="776"/>
      <c r="V6128" s="46"/>
      <c r="W6128" s="46"/>
      <c r="X6128" s="775"/>
      <c r="Y6128" s="775"/>
      <c r="Z6128" s="775"/>
      <c r="AA6128" s="775"/>
      <c r="AB6128" s="775"/>
    </row>
    <row r="6129" spans="1:28" s="43" customFormat="1" x14ac:dyDescent="0.2">
      <c r="A6129" s="776"/>
      <c r="B6129" s="780"/>
      <c r="D6129" s="779"/>
      <c r="E6129" s="779"/>
      <c r="F6129" s="778"/>
      <c r="G6129" s="777"/>
      <c r="H6129" s="776"/>
      <c r="I6129" s="776"/>
      <c r="J6129" s="776"/>
      <c r="K6129" s="776"/>
      <c r="L6129" s="776"/>
      <c r="M6129" s="776"/>
      <c r="N6129" s="776"/>
      <c r="O6129" s="776"/>
      <c r="P6129" s="776"/>
      <c r="Q6129" s="776"/>
      <c r="R6129" s="776"/>
      <c r="S6129" s="776"/>
      <c r="T6129" s="776"/>
      <c r="U6129" s="776"/>
      <c r="V6129" s="46"/>
      <c r="W6129" s="46"/>
      <c r="X6129" s="775"/>
      <c r="Y6129" s="775"/>
      <c r="Z6129" s="775"/>
      <c r="AA6129" s="775"/>
      <c r="AB6129" s="775"/>
    </row>
    <row r="6130" spans="1:28" s="43" customFormat="1" x14ac:dyDescent="0.2">
      <c r="A6130" s="776"/>
      <c r="B6130" s="780"/>
      <c r="D6130" s="779"/>
      <c r="E6130" s="779"/>
      <c r="F6130" s="778"/>
      <c r="G6130" s="777"/>
      <c r="H6130" s="776"/>
      <c r="I6130" s="776"/>
      <c r="J6130" s="776"/>
      <c r="K6130" s="776"/>
      <c r="L6130" s="776"/>
      <c r="M6130" s="776"/>
      <c r="N6130" s="776"/>
      <c r="O6130" s="776"/>
      <c r="P6130" s="776"/>
      <c r="Q6130" s="776"/>
      <c r="R6130" s="776"/>
      <c r="S6130" s="776"/>
      <c r="T6130" s="776"/>
      <c r="U6130" s="776"/>
      <c r="V6130" s="46"/>
      <c r="W6130" s="46"/>
      <c r="X6130" s="775"/>
      <c r="Y6130" s="775"/>
      <c r="Z6130" s="775"/>
      <c r="AA6130" s="775"/>
      <c r="AB6130" s="775"/>
    </row>
    <row r="6131" spans="1:28" s="43" customFormat="1" x14ac:dyDescent="0.2">
      <c r="A6131" s="776"/>
      <c r="B6131" s="780"/>
      <c r="D6131" s="779"/>
      <c r="E6131" s="779"/>
      <c r="F6131" s="778"/>
      <c r="G6131" s="777"/>
      <c r="H6131" s="776"/>
      <c r="I6131" s="776"/>
      <c r="J6131" s="776"/>
      <c r="K6131" s="776"/>
      <c r="L6131" s="776"/>
      <c r="M6131" s="776"/>
      <c r="N6131" s="776"/>
      <c r="O6131" s="776"/>
      <c r="P6131" s="776"/>
      <c r="Q6131" s="776"/>
      <c r="R6131" s="776"/>
      <c r="S6131" s="776"/>
      <c r="T6131" s="776"/>
      <c r="U6131" s="776"/>
      <c r="V6131" s="46"/>
      <c r="W6131" s="46"/>
      <c r="X6131" s="775"/>
      <c r="Y6131" s="775"/>
      <c r="Z6131" s="775"/>
      <c r="AA6131" s="775"/>
      <c r="AB6131" s="775"/>
    </row>
    <row r="6132" spans="1:28" s="43" customFormat="1" x14ac:dyDescent="0.2">
      <c r="A6132" s="776"/>
      <c r="B6132" s="780"/>
      <c r="D6132" s="779"/>
      <c r="E6132" s="779"/>
      <c r="F6132" s="778"/>
      <c r="G6132" s="777"/>
      <c r="H6132" s="776"/>
      <c r="I6132" s="776"/>
      <c r="J6132" s="776"/>
      <c r="K6132" s="776"/>
      <c r="L6132" s="776"/>
      <c r="M6132" s="776"/>
      <c r="N6132" s="776"/>
      <c r="O6132" s="776"/>
      <c r="P6132" s="776"/>
      <c r="Q6132" s="776"/>
      <c r="R6132" s="776"/>
      <c r="S6132" s="776"/>
      <c r="T6132" s="776"/>
      <c r="U6132" s="776"/>
      <c r="V6132" s="46"/>
      <c r="W6132" s="46"/>
      <c r="X6132" s="775"/>
      <c r="Y6132" s="775"/>
      <c r="Z6132" s="775"/>
      <c r="AA6132" s="775"/>
      <c r="AB6132" s="775"/>
    </row>
    <row r="6133" spans="1:28" s="43" customFormat="1" x14ac:dyDescent="0.2">
      <c r="A6133" s="776"/>
      <c r="B6133" s="780"/>
      <c r="D6133" s="779"/>
      <c r="E6133" s="779"/>
      <c r="F6133" s="778"/>
      <c r="G6133" s="777"/>
      <c r="H6133" s="776"/>
      <c r="I6133" s="776"/>
      <c r="J6133" s="776"/>
      <c r="K6133" s="776"/>
      <c r="L6133" s="776"/>
      <c r="M6133" s="776"/>
      <c r="N6133" s="776"/>
      <c r="O6133" s="776"/>
      <c r="P6133" s="776"/>
      <c r="Q6133" s="776"/>
      <c r="R6133" s="776"/>
      <c r="S6133" s="776"/>
      <c r="T6133" s="776"/>
      <c r="U6133" s="776"/>
      <c r="V6133" s="46"/>
      <c r="W6133" s="46"/>
      <c r="X6133" s="775"/>
      <c r="Y6133" s="775"/>
      <c r="Z6133" s="775"/>
      <c r="AA6133" s="775"/>
      <c r="AB6133" s="775"/>
    </row>
    <row r="6134" spans="1:28" s="43" customFormat="1" x14ac:dyDescent="0.2">
      <c r="A6134" s="776"/>
      <c r="B6134" s="780"/>
      <c r="D6134" s="779"/>
      <c r="E6134" s="779"/>
      <c r="F6134" s="778"/>
      <c r="G6134" s="777"/>
      <c r="H6134" s="776"/>
      <c r="I6134" s="776"/>
      <c r="J6134" s="776"/>
      <c r="K6134" s="776"/>
      <c r="L6134" s="776"/>
      <c r="M6134" s="776"/>
      <c r="N6134" s="776"/>
      <c r="O6134" s="776"/>
      <c r="P6134" s="776"/>
      <c r="Q6134" s="776"/>
      <c r="R6134" s="776"/>
      <c r="S6134" s="776"/>
      <c r="T6134" s="776"/>
      <c r="U6134" s="776"/>
      <c r="V6134" s="46"/>
      <c r="W6134" s="46"/>
      <c r="X6134" s="775"/>
      <c r="Y6134" s="775"/>
      <c r="Z6134" s="775"/>
      <c r="AA6134" s="775"/>
      <c r="AB6134" s="775"/>
    </row>
    <row r="6135" spans="1:28" s="43" customFormat="1" x14ac:dyDescent="0.2">
      <c r="A6135" s="776"/>
      <c r="B6135" s="780"/>
      <c r="D6135" s="779"/>
      <c r="E6135" s="779"/>
      <c r="F6135" s="778"/>
      <c r="G6135" s="777"/>
      <c r="H6135" s="776"/>
      <c r="I6135" s="776"/>
      <c r="J6135" s="776"/>
      <c r="K6135" s="776"/>
      <c r="L6135" s="776"/>
      <c r="M6135" s="776"/>
      <c r="N6135" s="776"/>
      <c r="O6135" s="776"/>
      <c r="P6135" s="776"/>
      <c r="Q6135" s="776"/>
      <c r="R6135" s="776"/>
      <c r="S6135" s="776"/>
      <c r="T6135" s="776"/>
      <c r="U6135" s="776"/>
      <c r="V6135" s="46"/>
      <c r="W6135" s="46"/>
      <c r="X6135" s="775"/>
      <c r="Y6135" s="775"/>
      <c r="Z6135" s="775"/>
      <c r="AA6135" s="775"/>
      <c r="AB6135" s="775"/>
    </row>
    <row r="6136" spans="1:28" s="43" customFormat="1" x14ac:dyDescent="0.2">
      <c r="A6136" s="776"/>
      <c r="B6136" s="780"/>
      <c r="D6136" s="779"/>
      <c r="E6136" s="779"/>
      <c r="F6136" s="778"/>
      <c r="G6136" s="777"/>
      <c r="H6136" s="776"/>
      <c r="I6136" s="776"/>
      <c r="J6136" s="776"/>
      <c r="K6136" s="776"/>
      <c r="L6136" s="776"/>
      <c r="M6136" s="776"/>
      <c r="N6136" s="776"/>
      <c r="O6136" s="776"/>
      <c r="P6136" s="776"/>
      <c r="Q6136" s="776"/>
      <c r="R6136" s="776"/>
      <c r="S6136" s="776"/>
      <c r="T6136" s="776"/>
      <c r="U6136" s="776"/>
      <c r="V6136" s="46"/>
      <c r="W6136" s="46"/>
      <c r="X6136" s="775"/>
      <c r="Y6136" s="775"/>
      <c r="Z6136" s="775"/>
      <c r="AA6136" s="775"/>
      <c r="AB6136" s="775"/>
    </row>
    <row r="6137" spans="1:28" s="43" customFormat="1" x14ac:dyDescent="0.2">
      <c r="A6137" s="776"/>
      <c r="B6137" s="780"/>
      <c r="D6137" s="779"/>
      <c r="E6137" s="779"/>
      <c r="F6137" s="778"/>
      <c r="G6137" s="777"/>
      <c r="H6137" s="776"/>
      <c r="I6137" s="776"/>
      <c r="J6137" s="776"/>
      <c r="K6137" s="776"/>
      <c r="L6137" s="776"/>
      <c r="M6137" s="776"/>
      <c r="N6137" s="776"/>
      <c r="O6137" s="776"/>
      <c r="P6137" s="776"/>
      <c r="Q6137" s="776"/>
      <c r="R6137" s="776"/>
      <c r="S6137" s="776"/>
      <c r="T6137" s="776"/>
      <c r="U6137" s="776"/>
      <c r="V6137" s="46"/>
      <c r="W6137" s="46"/>
      <c r="X6137" s="775"/>
      <c r="Y6137" s="775"/>
      <c r="Z6137" s="775"/>
      <c r="AA6137" s="775"/>
      <c r="AB6137" s="775"/>
    </row>
    <row r="6138" spans="1:28" s="43" customFormat="1" x14ac:dyDescent="0.2">
      <c r="A6138" s="776"/>
      <c r="B6138" s="780"/>
      <c r="D6138" s="779"/>
      <c r="E6138" s="779"/>
      <c r="F6138" s="778"/>
      <c r="G6138" s="777"/>
      <c r="H6138" s="776"/>
      <c r="I6138" s="776"/>
      <c r="J6138" s="776"/>
      <c r="K6138" s="776"/>
      <c r="L6138" s="776"/>
      <c r="M6138" s="776"/>
      <c r="N6138" s="776"/>
      <c r="O6138" s="776"/>
      <c r="P6138" s="776"/>
      <c r="Q6138" s="776"/>
      <c r="R6138" s="776"/>
      <c r="S6138" s="776"/>
      <c r="T6138" s="776"/>
      <c r="U6138" s="776"/>
      <c r="V6138" s="46"/>
      <c r="W6138" s="46"/>
      <c r="X6138" s="775"/>
      <c r="Y6138" s="775"/>
      <c r="Z6138" s="775"/>
      <c r="AA6138" s="775"/>
      <c r="AB6138" s="775"/>
    </row>
    <row r="6139" spans="1:28" s="43" customFormat="1" x14ac:dyDescent="0.2">
      <c r="A6139" s="776"/>
      <c r="B6139" s="780"/>
      <c r="D6139" s="779"/>
      <c r="E6139" s="779"/>
      <c r="F6139" s="778"/>
      <c r="G6139" s="777"/>
      <c r="H6139" s="776"/>
      <c r="I6139" s="776"/>
      <c r="J6139" s="776"/>
      <c r="K6139" s="776"/>
      <c r="L6139" s="776"/>
      <c r="M6139" s="776"/>
      <c r="N6139" s="776"/>
      <c r="O6139" s="776"/>
      <c r="P6139" s="776"/>
      <c r="Q6139" s="776"/>
      <c r="R6139" s="776"/>
      <c r="S6139" s="776"/>
      <c r="T6139" s="776"/>
      <c r="U6139" s="776"/>
      <c r="V6139" s="46"/>
      <c r="W6139" s="46"/>
      <c r="X6139" s="775"/>
      <c r="Y6139" s="775"/>
      <c r="Z6139" s="775"/>
      <c r="AA6139" s="775"/>
      <c r="AB6139" s="775"/>
    </row>
    <row r="6140" spans="1:28" s="43" customFormat="1" x14ac:dyDescent="0.2">
      <c r="A6140" s="776"/>
      <c r="B6140" s="780"/>
      <c r="D6140" s="779"/>
      <c r="E6140" s="779"/>
      <c r="F6140" s="778"/>
      <c r="G6140" s="777"/>
      <c r="H6140" s="776"/>
      <c r="I6140" s="776"/>
      <c r="J6140" s="776"/>
      <c r="K6140" s="776"/>
      <c r="L6140" s="776"/>
      <c r="M6140" s="776"/>
      <c r="N6140" s="776"/>
      <c r="O6140" s="776"/>
      <c r="P6140" s="776"/>
      <c r="Q6140" s="776"/>
      <c r="R6140" s="776"/>
      <c r="S6140" s="776"/>
      <c r="T6140" s="776"/>
      <c r="U6140" s="776"/>
      <c r="V6140" s="46"/>
      <c r="W6140" s="46"/>
      <c r="X6140" s="775"/>
      <c r="Y6140" s="775"/>
      <c r="Z6140" s="775"/>
      <c r="AA6140" s="775"/>
      <c r="AB6140" s="775"/>
    </row>
    <row r="6141" spans="1:28" s="43" customFormat="1" x14ac:dyDescent="0.2">
      <c r="A6141" s="776"/>
      <c r="B6141" s="780"/>
      <c r="D6141" s="779"/>
      <c r="E6141" s="779"/>
      <c r="F6141" s="778"/>
      <c r="G6141" s="777"/>
      <c r="H6141" s="776"/>
      <c r="I6141" s="776"/>
      <c r="J6141" s="776"/>
      <c r="K6141" s="776"/>
      <c r="L6141" s="776"/>
      <c r="M6141" s="776"/>
      <c r="N6141" s="776"/>
      <c r="O6141" s="776"/>
      <c r="P6141" s="776"/>
      <c r="Q6141" s="776"/>
      <c r="R6141" s="776"/>
      <c r="S6141" s="776"/>
      <c r="T6141" s="776"/>
      <c r="U6141" s="776"/>
      <c r="V6141" s="46"/>
      <c r="W6141" s="46"/>
      <c r="X6141" s="775"/>
      <c r="Y6141" s="775"/>
      <c r="Z6141" s="775"/>
      <c r="AA6141" s="775"/>
      <c r="AB6141" s="775"/>
    </row>
    <row r="6142" spans="1:28" s="43" customFormat="1" x14ac:dyDescent="0.2">
      <c r="A6142" s="776"/>
      <c r="B6142" s="780"/>
      <c r="D6142" s="779"/>
      <c r="E6142" s="779"/>
      <c r="F6142" s="778"/>
      <c r="G6142" s="777"/>
      <c r="H6142" s="776"/>
      <c r="I6142" s="776"/>
      <c r="J6142" s="776"/>
      <c r="K6142" s="776"/>
      <c r="L6142" s="776"/>
      <c r="M6142" s="776"/>
      <c r="N6142" s="776"/>
      <c r="O6142" s="776"/>
      <c r="P6142" s="776"/>
      <c r="Q6142" s="776"/>
      <c r="R6142" s="776"/>
      <c r="S6142" s="776"/>
      <c r="T6142" s="776"/>
      <c r="U6142" s="776"/>
      <c r="V6142" s="46"/>
      <c r="W6142" s="46"/>
      <c r="X6142" s="775"/>
      <c r="Y6142" s="775"/>
      <c r="Z6142" s="775"/>
      <c r="AA6142" s="775"/>
      <c r="AB6142" s="775"/>
    </row>
    <row r="6143" spans="1:28" s="43" customFormat="1" x14ac:dyDescent="0.2">
      <c r="A6143" s="776"/>
      <c r="B6143" s="780"/>
      <c r="D6143" s="779"/>
      <c r="E6143" s="779"/>
      <c r="F6143" s="778"/>
      <c r="G6143" s="777"/>
      <c r="H6143" s="776"/>
      <c r="I6143" s="776"/>
      <c r="J6143" s="776"/>
      <c r="K6143" s="776"/>
      <c r="L6143" s="776"/>
      <c r="M6143" s="776"/>
      <c r="N6143" s="776"/>
      <c r="O6143" s="776"/>
      <c r="P6143" s="776"/>
      <c r="Q6143" s="776"/>
      <c r="R6143" s="776"/>
      <c r="S6143" s="776"/>
      <c r="T6143" s="776"/>
      <c r="U6143" s="776"/>
      <c r="V6143" s="46"/>
      <c r="W6143" s="46"/>
      <c r="X6143" s="775"/>
      <c r="Y6143" s="775"/>
      <c r="Z6143" s="775"/>
      <c r="AA6143" s="775"/>
      <c r="AB6143" s="775"/>
    </row>
    <row r="6144" spans="1:28" s="43" customFormat="1" x14ac:dyDescent="0.2">
      <c r="A6144" s="776"/>
      <c r="B6144" s="780"/>
      <c r="D6144" s="779"/>
      <c r="E6144" s="779"/>
      <c r="F6144" s="778"/>
      <c r="G6144" s="777"/>
      <c r="H6144" s="776"/>
      <c r="I6144" s="776"/>
      <c r="J6144" s="776"/>
      <c r="K6144" s="776"/>
      <c r="L6144" s="776"/>
      <c r="M6144" s="776"/>
      <c r="N6144" s="776"/>
      <c r="O6144" s="776"/>
      <c r="P6144" s="776"/>
      <c r="Q6144" s="776"/>
      <c r="R6144" s="776"/>
      <c r="S6144" s="776"/>
      <c r="T6144" s="776"/>
      <c r="U6144" s="776"/>
      <c r="V6144" s="46"/>
      <c r="W6144" s="46"/>
      <c r="X6144" s="775"/>
      <c r="Y6144" s="775"/>
      <c r="Z6144" s="775"/>
      <c r="AA6144" s="775"/>
      <c r="AB6144" s="775"/>
    </row>
    <row r="6145" spans="1:28" s="43" customFormat="1" x14ac:dyDescent="0.2">
      <c r="A6145" s="776"/>
      <c r="B6145" s="780"/>
      <c r="D6145" s="779"/>
      <c r="E6145" s="779"/>
      <c r="F6145" s="778"/>
      <c r="G6145" s="777"/>
      <c r="H6145" s="776"/>
      <c r="I6145" s="776"/>
      <c r="J6145" s="776"/>
      <c r="K6145" s="776"/>
      <c r="L6145" s="776"/>
      <c r="M6145" s="776"/>
      <c r="N6145" s="776"/>
      <c r="O6145" s="776"/>
      <c r="P6145" s="776"/>
      <c r="Q6145" s="776"/>
      <c r="R6145" s="776"/>
      <c r="S6145" s="776"/>
      <c r="T6145" s="776"/>
      <c r="U6145" s="776"/>
      <c r="V6145" s="46"/>
      <c r="W6145" s="46"/>
      <c r="X6145" s="775"/>
      <c r="Y6145" s="775"/>
      <c r="Z6145" s="775"/>
      <c r="AA6145" s="775"/>
      <c r="AB6145" s="775"/>
    </row>
    <row r="6146" spans="1:28" s="43" customFormat="1" x14ac:dyDescent="0.2">
      <c r="A6146" s="776"/>
      <c r="B6146" s="780"/>
      <c r="D6146" s="779"/>
      <c r="E6146" s="779"/>
      <c r="F6146" s="778"/>
      <c r="G6146" s="777"/>
      <c r="H6146" s="776"/>
      <c r="I6146" s="776"/>
      <c r="J6146" s="776"/>
      <c r="K6146" s="776"/>
      <c r="L6146" s="776"/>
      <c r="M6146" s="776"/>
      <c r="N6146" s="776"/>
      <c r="O6146" s="776"/>
      <c r="P6146" s="776"/>
      <c r="Q6146" s="776"/>
      <c r="R6146" s="776"/>
      <c r="S6146" s="776"/>
      <c r="T6146" s="776"/>
      <c r="U6146" s="776"/>
      <c r="V6146" s="46"/>
      <c r="W6146" s="46"/>
      <c r="X6146" s="775"/>
      <c r="Y6146" s="775"/>
      <c r="Z6146" s="775"/>
      <c r="AA6146" s="775"/>
      <c r="AB6146" s="775"/>
    </row>
    <row r="6147" spans="1:28" s="43" customFormat="1" x14ac:dyDescent="0.2">
      <c r="A6147" s="776"/>
      <c r="B6147" s="780"/>
      <c r="D6147" s="779"/>
      <c r="E6147" s="779"/>
      <c r="F6147" s="778"/>
      <c r="G6147" s="777"/>
      <c r="H6147" s="776"/>
      <c r="I6147" s="776"/>
      <c r="J6147" s="776"/>
      <c r="K6147" s="776"/>
      <c r="L6147" s="776"/>
      <c r="M6147" s="776"/>
      <c r="N6147" s="776"/>
      <c r="O6147" s="776"/>
      <c r="P6147" s="776"/>
      <c r="Q6147" s="776"/>
      <c r="R6147" s="776"/>
      <c r="S6147" s="776"/>
      <c r="T6147" s="776"/>
      <c r="U6147" s="776"/>
      <c r="V6147" s="46"/>
      <c r="W6147" s="46"/>
      <c r="X6147" s="775"/>
      <c r="Y6147" s="775"/>
      <c r="Z6147" s="775"/>
      <c r="AA6147" s="775"/>
      <c r="AB6147" s="775"/>
    </row>
    <row r="6148" spans="1:28" s="43" customFormat="1" x14ac:dyDescent="0.2">
      <c r="A6148" s="776"/>
      <c r="B6148" s="780"/>
      <c r="D6148" s="779"/>
      <c r="E6148" s="779"/>
      <c r="F6148" s="778"/>
      <c r="G6148" s="777"/>
      <c r="H6148" s="776"/>
      <c r="I6148" s="776"/>
      <c r="J6148" s="776"/>
      <c r="K6148" s="776"/>
      <c r="L6148" s="776"/>
      <c r="M6148" s="776"/>
      <c r="N6148" s="776"/>
      <c r="O6148" s="776"/>
      <c r="P6148" s="776"/>
      <c r="Q6148" s="776"/>
      <c r="R6148" s="776"/>
      <c r="S6148" s="776"/>
      <c r="T6148" s="776"/>
      <c r="U6148" s="776"/>
      <c r="V6148" s="46"/>
      <c r="W6148" s="46"/>
      <c r="X6148" s="775"/>
      <c r="Y6148" s="775"/>
      <c r="Z6148" s="775"/>
      <c r="AA6148" s="775"/>
      <c r="AB6148" s="775"/>
    </row>
    <row r="6149" spans="1:28" s="43" customFormat="1" x14ac:dyDescent="0.2">
      <c r="A6149" s="776"/>
      <c r="B6149" s="780"/>
      <c r="D6149" s="779"/>
      <c r="E6149" s="779"/>
      <c r="F6149" s="778"/>
      <c r="G6149" s="777"/>
      <c r="H6149" s="776"/>
      <c r="I6149" s="776"/>
      <c r="J6149" s="776"/>
      <c r="K6149" s="776"/>
      <c r="L6149" s="776"/>
      <c r="M6149" s="776"/>
      <c r="N6149" s="776"/>
      <c r="O6149" s="776"/>
      <c r="P6149" s="776"/>
      <c r="Q6149" s="776"/>
      <c r="R6149" s="776"/>
      <c r="S6149" s="776"/>
      <c r="T6149" s="776"/>
      <c r="U6149" s="776"/>
      <c r="V6149" s="46"/>
      <c r="W6149" s="46"/>
      <c r="X6149" s="775"/>
      <c r="Y6149" s="775"/>
      <c r="Z6149" s="775"/>
      <c r="AA6149" s="775"/>
      <c r="AB6149" s="775"/>
    </row>
    <row r="6150" spans="1:28" s="43" customFormat="1" x14ac:dyDescent="0.2">
      <c r="A6150" s="776"/>
      <c r="B6150" s="780"/>
      <c r="D6150" s="779"/>
      <c r="E6150" s="779"/>
      <c r="F6150" s="778"/>
      <c r="G6150" s="777"/>
      <c r="H6150" s="776"/>
      <c r="I6150" s="776"/>
      <c r="J6150" s="776"/>
      <c r="K6150" s="776"/>
      <c r="L6150" s="776"/>
      <c r="M6150" s="776"/>
      <c r="N6150" s="776"/>
      <c r="O6150" s="776"/>
      <c r="P6150" s="776"/>
      <c r="Q6150" s="776"/>
      <c r="R6150" s="776"/>
      <c r="S6150" s="776"/>
      <c r="T6150" s="776"/>
      <c r="U6150" s="776"/>
      <c r="V6150" s="46"/>
      <c r="W6150" s="46"/>
      <c r="X6150" s="775"/>
      <c r="Y6150" s="775"/>
      <c r="Z6150" s="775"/>
      <c r="AA6150" s="775"/>
      <c r="AB6150" s="775"/>
    </row>
    <row r="6151" spans="1:28" s="43" customFormat="1" x14ac:dyDescent="0.2">
      <c r="A6151" s="776"/>
      <c r="B6151" s="780"/>
      <c r="D6151" s="779"/>
      <c r="E6151" s="779"/>
      <c r="F6151" s="778"/>
      <c r="G6151" s="777"/>
      <c r="H6151" s="776"/>
      <c r="I6151" s="776"/>
      <c r="J6151" s="776"/>
      <c r="K6151" s="776"/>
      <c r="L6151" s="776"/>
      <c r="M6151" s="776"/>
      <c r="N6151" s="776"/>
      <c r="O6151" s="776"/>
      <c r="P6151" s="776"/>
      <c r="Q6151" s="776"/>
      <c r="R6151" s="776"/>
      <c r="S6151" s="776"/>
      <c r="T6151" s="776"/>
      <c r="U6151" s="776"/>
      <c r="V6151" s="46"/>
      <c r="W6151" s="46"/>
      <c r="X6151" s="775"/>
      <c r="Y6151" s="775"/>
      <c r="Z6151" s="775"/>
      <c r="AA6151" s="775"/>
      <c r="AB6151" s="775"/>
    </row>
    <row r="6152" spans="1:28" s="43" customFormat="1" x14ac:dyDescent="0.2">
      <c r="A6152" s="776"/>
      <c r="B6152" s="780"/>
      <c r="D6152" s="779"/>
      <c r="E6152" s="779"/>
      <c r="F6152" s="778"/>
      <c r="G6152" s="777"/>
      <c r="H6152" s="776"/>
      <c r="I6152" s="776"/>
      <c r="J6152" s="776"/>
      <c r="K6152" s="776"/>
      <c r="L6152" s="776"/>
      <c r="M6152" s="776"/>
      <c r="N6152" s="776"/>
      <c r="O6152" s="776"/>
      <c r="P6152" s="776"/>
      <c r="Q6152" s="776"/>
      <c r="R6152" s="776"/>
      <c r="S6152" s="776"/>
      <c r="T6152" s="776"/>
      <c r="U6152" s="776"/>
      <c r="V6152" s="46"/>
      <c r="W6152" s="46"/>
      <c r="X6152" s="775"/>
      <c r="Y6152" s="775"/>
      <c r="Z6152" s="775"/>
      <c r="AA6152" s="775"/>
      <c r="AB6152" s="775"/>
    </row>
    <row r="6153" spans="1:28" s="43" customFormat="1" x14ac:dyDescent="0.2">
      <c r="A6153" s="776"/>
      <c r="B6153" s="780"/>
      <c r="D6153" s="779"/>
      <c r="E6153" s="779"/>
      <c r="F6153" s="778"/>
      <c r="G6153" s="777"/>
      <c r="H6153" s="776"/>
      <c r="I6153" s="776"/>
      <c r="J6153" s="776"/>
      <c r="K6153" s="776"/>
      <c r="L6153" s="776"/>
      <c r="M6153" s="776"/>
      <c r="N6153" s="776"/>
      <c r="O6153" s="776"/>
      <c r="P6153" s="776"/>
      <c r="Q6153" s="776"/>
      <c r="R6153" s="776"/>
      <c r="S6153" s="776"/>
      <c r="T6153" s="776"/>
      <c r="U6153" s="776"/>
      <c r="V6153" s="46"/>
      <c r="W6153" s="46"/>
      <c r="X6153" s="775"/>
      <c r="Y6153" s="775"/>
      <c r="Z6153" s="775"/>
      <c r="AA6153" s="775"/>
      <c r="AB6153" s="775"/>
    </row>
    <row r="6154" spans="1:28" s="43" customFormat="1" x14ac:dyDescent="0.2">
      <c r="A6154" s="776"/>
      <c r="B6154" s="780"/>
      <c r="D6154" s="779"/>
      <c r="E6154" s="779"/>
      <c r="F6154" s="778"/>
      <c r="G6154" s="777"/>
      <c r="H6154" s="776"/>
      <c r="I6154" s="776"/>
      <c r="J6154" s="776"/>
      <c r="K6154" s="776"/>
      <c r="L6154" s="776"/>
      <c r="M6154" s="776"/>
      <c r="N6154" s="776"/>
      <c r="O6154" s="776"/>
      <c r="P6154" s="776"/>
      <c r="Q6154" s="776"/>
      <c r="R6154" s="776"/>
      <c r="S6154" s="776"/>
      <c r="T6154" s="776"/>
      <c r="U6154" s="776"/>
      <c r="V6154" s="46"/>
      <c r="W6154" s="46"/>
      <c r="X6154" s="775"/>
      <c r="Y6154" s="775"/>
      <c r="Z6154" s="775"/>
      <c r="AA6154" s="775"/>
      <c r="AB6154" s="775"/>
    </row>
    <row r="6155" spans="1:28" s="43" customFormat="1" x14ac:dyDescent="0.2">
      <c r="A6155" s="776"/>
      <c r="B6155" s="780"/>
      <c r="D6155" s="779"/>
      <c r="E6155" s="779"/>
      <c r="F6155" s="778"/>
      <c r="G6155" s="777"/>
      <c r="H6155" s="776"/>
      <c r="I6155" s="776"/>
      <c r="J6155" s="776"/>
      <c r="K6155" s="776"/>
      <c r="L6155" s="776"/>
      <c r="M6155" s="776"/>
      <c r="N6155" s="776"/>
      <c r="O6155" s="776"/>
      <c r="P6155" s="776"/>
      <c r="Q6155" s="776"/>
      <c r="R6155" s="776"/>
      <c r="S6155" s="776"/>
      <c r="T6155" s="776"/>
      <c r="U6155" s="776"/>
      <c r="V6155" s="46"/>
      <c r="W6155" s="46"/>
      <c r="X6155" s="775"/>
      <c r="Y6155" s="775"/>
      <c r="Z6155" s="775"/>
      <c r="AA6155" s="775"/>
      <c r="AB6155" s="775"/>
    </row>
    <row r="6156" spans="1:28" s="43" customFormat="1" x14ac:dyDescent="0.2">
      <c r="A6156" s="776"/>
      <c r="B6156" s="780"/>
      <c r="D6156" s="779"/>
      <c r="E6156" s="779"/>
      <c r="F6156" s="778"/>
      <c r="G6156" s="777"/>
      <c r="H6156" s="776"/>
      <c r="I6156" s="776"/>
      <c r="J6156" s="776"/>
      <c r="K6156" s="776"/>
      <c r="L6156" s="776"/>
      <c r="M6156" s="776"/>
      <c r="N6156" s="776"/>
      <c r="O6156" s="776"/>
      <c r="P6156" s="776"/>
      <c r="Q6156" s="776"/>
      <c r="R6156" s="776"/>
      <c r="S6156" s="776"/>
      <c r="T6156" s="776"/>
      <c r="U6156" s="776"/>
      <c r="V6156" s="46"/>
      <c r="W6156" s="46"/>
      <c r="X6156" s="775"/>
      <c r="Y6156" s="775"/>
      <c r="Z6156" s="775"/>
      <c r="AA6156" s="775"/>
      <c r="AB6156" s="775"/>
    </row>
    <row r="6157" spans="1:28" s="43" customFormat="1" x14ac:dyDescent="0.2">
      <c r="A6157" s="776"/>
      <c r="B6157" s="780"/>
      <c r="D6157" s="779"/>
      <c r="E6157" s="779"/>
      <c r="F6157" s="778"/>
      <c r="G6157" s="777"/>
      <c r="H6157" s="776"/>
      <c r="I6157" s="776"/>
      <c r="J6157" s="776"/>
      <c r="K6157" s="776"/>
      <c r="L6157" s="776"/>
      <c r="M6157" s="776"/>
      <c r="N6157" s="776"/>
      <c r="O6157" s="776"/>
      <c r="P6157" s="776"/>
      <c r="Q6157" s="776"/>
      <c r="R6157" s="776"/>
      <c r="S6157" s="776"/>
      <c r="T6157" s="776"/>
      <c r="U6157" s="776"/>
      <c r="V6157" s="46"/>
      <c r="W6157" s="46"/>
      <c r="X6157" s="775"/>
      <c r="Y6157" s="775"/>
      <c r="Z6157" s="775"/>
      <c r="AA6157" s="775"/>
      <c r="AB6157" s="775"/>
    </row>
    <row r="6158" spans="1:28" s="43" customFormat="1" x14ac:dyDescent="0.2">
      <c r="A6158" s="776"/>
      <c r="B6158" s="780"/>
      <c r="D6158" s="779"/>
      <c r="E6158" s="779"/>
      <c r="F6158" s="778"/>
      <c r="G6158" s="777"/>
      <c r="H6158" s="776"/>
      <c r="I6158" s="776"/>
      <c r="J6158" s="776"/>
      <c r="K6158" s="776"/>
      <c r="L6158" s="776"/>
      <c r="M6158" s="776"/>
      <c r="N6158" s="776"/>
      <c r="O6158" s="776"/>
      <c r="P6158" s="776"/>
      <c r="Q6158" s="776"/>
      <c r="R6158" s="776"/>
      <c r="S6158" s="776"/>
      <c r="T6158" s="776"/>
      <c r="U6158" s="776"/>
      <c r="V6158" s="46"/>
      <c r="W6158" s="46"/>
      <c r="X6158" s="775"/>
      <c r="Y6158" s="775"/>
      <c r="Z6158" s="775"/>
      <c r="AA6158" s="775"/>
      <c r="AB6158" s="775"/>
    </row>
    <row r="6159" spans="1:28" s="43" customFormat="1" x14ac:dyDescent="0.2">
      <c r="A6159" s="776"/>
      <c r="B6159" s="780"/>
      <c r="D6159" s="779"/>
      <c r="E6159" s="779"/>
      <c r="F6159" s="778"/>
      <c r="G6159" s="777"/>
      <c r="H6159" s="776"/>
      <c r="I6159" s="776"/>
      <c r="J6159" s="776"/>
      <c r="K6159" s="776"/>
      <c r="L6159" s="776"/>
      <c r="M6159" s="776"/>
      <c r="N6159" s="776"/>
      <c r="O6159" s="776"/>
      <c r="P6159" s="776"/>
      <c r="Q6159" s="776"/>
      <c r="R6159" s="776"/>
      <c r="S6159" s="776"/>
      <c r="T6159" s="776"/>
      <c r="U6159" s="776"/>
      <c r="V6159" s="46"/>
      <c r="W6159" s="46"/>
      <c r="X6159" s="775"/>
      <c r="Y6159" s="775"/>
      <c r="Z6159" s="775"/>
      <c r="AA6159" s="775"/>
      <c r="AB6159" s="775"/>
    </row>
    <row r="6160" spans="1:28" s="43" customFormat="1" x14ac:dyDescent="0.2">
      <c r="A6160" s="776"/>
      <c r="B6160" s="780"/>
      <c r="D6160" s="779"/>
      <c r="E6160" s="779"/>
      <c r="F6160" s="778"/>
      <c r="G6160" s="777"/>
      <c r="H6160" s="776"/>
      <c r="I6160" s="776"/>
      <c r="J6160" s="776"/>
      <c r="K6160" s="776"/>
      <c r="L6160" s="776"/>
      <c r="M6160" s="776"/>
      <c r="N6160" s="776"/>
      <c r="O6160" s="776"/>
      <c r="P6160" s="776"/>
      <c r="Q6160" s="776"/>
      <c r="R6160" s="776"/>
      <c r="S6160" s="776"/>
      <c r="T6160" s="776"/>
      <c r="U6160" s="776"/>
      <c r="V6160" s="46"/>
      <c r="W6160" s="46"/>
      <c r="X6160" s="775"/>
      <c r="Y6160" s="775"/>
      <c r="Z6160" s="775"/>
      <c r="AA6160" s="775"/>
      <c r="AB6160" s="775"/>
    </row>
    <row r="6161" spans="1:28" s="43" customFormat="1" x14ac:dyDescent="0.2">
      <c r="A6161" s="776"/>
      <c r="B6161" s="780"/>
      <c r="D6161" s="779"/>
      <c r="E6161" s="779"/>
      <c r="F6161" s="778"/>
      <c r="G6161" s="777"/>
      <c r="H6161" s="776"/>
      <c r="I6161" s="776"/>
      <c r="J6161" s="776"/>
      <c r="K6161" s="776"/>
      <c r="L6161" s="776"/>
      <c r="M6161" s="776"/>
      <c r="N6161" s="776"/>
      <c r="O6161" s="776"/>
      <c r="P6161" s="776"/>
      <c r="Q6161" s="776"/>
      <c r="R6161" s="776"/>
      <c r="S6161" s="776"/>
      <c r="T6161" s="776"/>
      <c r="U6161" s="776"/>
      <c r="V6161" s="46"/>
      <c r="W6161" s="46"/>
      <c r="X6161" s="775"/>
      <c r="Y6161" s="775"/>
      <c r="Z6161" s="775"/>
      <c r="AA6161" s="775"/>
      <c r="AB6161" s="775"/>
    </row>
    <row r="6162" spans="1:28" s="43" customFormat="1" x14ac:dyDescent="0.2">
      <c r="A6162" s="776"/>
      <c r="B6162" s="780"/>
      <c r="D6162" s="779"/>
      <c r="E6162" s="779"/>
      <c r="F6162" s="778"/>
      <c r="G6162" s="777"/>
      <c r="H6162" s="776"/>
      <c r="I6162" s="776"/>
      <c r="J6162" s="776"/>
      <c r="K6162" s="776"/>
      <c r="L6162" s="776"/>
      <c r="M6162" s="776"/>
      <c r="N6162" s="776"/>
      <c r="O6162" s="776"/>
      <c r="P6162" s="776"/>
      <c r="Q6162" s="776"/>
      <c r="R6162" s="776"/>
      <c r="S6162" s="776"/>
      <c r="T6162" s="776"/>
      <c r="U6162" s="776"/>
      <c r="V6162" s="46"/>
      <c r="W6162" s="46"/>
      <c r="X6162" s="775"/>
      <c r="Y6162" s="775"/>
      <c r="Z6162" s="775"/>
      <c r="AA6162" s="775"/>
      <c r="AB6162" s="775"/>
    </row>
    <row r="6163" spans="1:28" s="43" customFormat="1" x14ac:dyDescent="0.2">
      <c r="A6163" s="776"/>
      <c r="B6163" s="780"/>
      <c r="D6163" s="779"/>
      <c r="E6163" s="779"/>
      <c r="F6163" s="778"/>
      <c r="G6163" s="777"/>
      <c r="H6163" s="776"/>
      <c r="I6163" s="776"/>
      <c r="J6163" s="776"/>
      <c r="K6163" s="776"/>
      <c r="L6163" s="776"/>
      <c r="M6163" s="776"/>
      <c r="N6163" s="776"/>
      <c r="O6163" s="776"/>
      <c r="P6163" s="776"/>
      <c r="Q6163" s="776"/>
      <c r="R6163" s="776"/>
      <c r="S6163" s="776"/>
      <c r="T6163" s="776"/>
      <c r="U6163" s="776"/>
      <c r="V6163" s="46"/>
      <c r="W6163" s="46"/>
      <c r="X6163" s="775"/>
      <c r="Y6163" s="775"/>
      <c r="Z6163" s="775"/>
      <c r="AA6163" s="775"/>
      <c r="AB6163" s="775"/>
    </row>
    <row r="6164" spans="1:28" s="43" customFormat="1" x14ac:dyDescent="0.2">
      <c r="A6164" s="776"/>
      <c r="B6164" s="780"/>
      <c r="D6164" s="779"/>
      <c r="E6164" s="779"/>
      <c r="F6164" s="778"/>
      <c r="G6164" s="777"/>
      <c r="H6164" s="776"/>
      <c r="I6164" s="776"/>
      <c r="J6164" s="776"/>
      <c r="K6164" s="776"/>
      <c r="L6164" s="776"/>
      <c r="M6164" s="776"/>
      <c r="N6164" s="776"/>
      <c r="O6164" s="776"/>
      <c r="P6164" s="776"/>
      <c r="Q6164" s="776"/>
      <c r="R6164" s="776"/>
      <c r="S6164" s="776"/>
      <c r="T6164" s="776"/>
      <c r="U6164" s="776"/>
      <c r="V6164" s="46"/>
      <c r="W6164" s="46"/>
      <c r="X6164" s="775"/>
      <c r="Y6164" s="775"/>
      <c r="Z6164" s="775"/>
      <c r="AA6164" s="775"/>
      <c r="AB6164" s="775"/>
    </row>
    <row r="6165" spans="1:28" s="43" customFormat="1" x14ac:dyDescent="0.2">
      <c r="A6165" s="776"/>
      <c r="B6165" s="780"/>
      <c r="D6165" s="779"/>
      <c r="E6165" s="779"/>
      <c r="F6165" s="778"/>
      <c r="G6165" s="777"/>
      <c r="H6165" s="776"/>
      <c r="I6165" s="776"/>
      <c r="J6165" s="776"/>
      <c r="K6165" s="776"/>
      <c r="L6165" s="776"/>
      <c r="M6165" s="776"/>
      <c r="N6165" s="776"/>
      <c r="O6165" s="776"/>
      <c r="P6165" s="776"/>
      <c r="Q6165" s="776"/>
      <c r="R6165" s="776"/>
      <c r="S6165" s="776"/>
      <c r="T6165" s="776"/>
      <c r="U6165" s="776"/>
      <c r="V6165" s="46"/>
      <c r="W6165" s="46"/>
      <c r="X6165" s="775"/>
      <c r="Y6165" s="775"/>
      <c r="Z6165" s="775"/>
      <c r="AA6165" s="775"/>
      <c r="AB6165" s="775"/>
    </row>
    <row r="6166" spans="1:28" s="43" customFormat="1" x14ac:dyDescent="0.2">
      <c r="A6166" s="776"/>
      <c r="B6166" s="780"/>
      <c r="D6166" s="779"/>
      <c r="E6166" s="779"/>
      <c r="F6166" s="778"/>
      <c r="G6166" s="777"/>
      <c r="H6166" s="776"/>
      <c r="I6166" s="776"/>
      <c r="J6166" s="776"/>
      <c r="K6166" s="776"/>
      <c r="L6166" s="776"/>
      <c r="M6166" s="776"/>
      <c r="N6166" s="776"/>
      <c r="O6166" s="776"/>
      <c r="P6166" s="776"/>
      <c r="Q6166" s="776"/>
      <c r="R6166" s="776"/>
      <c r="S6166" s="776"/>
      <c r="T6166" s="776"/>
      <c r="U6166" s="776"/>
      <c r="V6166" s="46"/>
      <c r="W6166" s="46"/>
      <c r="X6166" s="775"/>
      <c r="Y6166" s="775"/>
      <c r="Z6166" s="775"/>
      <c r="AA6166" s="775"/>
      <c r="AB6166" s="775"/>
    </row>
    <row r="6167" spans="1:28" s="43" customFormat="1" x14ac:dyDescent="0.2">
      <c r="A6167" s="776"/>
      <c r="B6167" s="780"/>
      <c r="D6167" s="779"/>
      <c r="E6167" s="779"/>
      <c r="F6167" s="778"/>
      <c r="G6167" s="777"/>
      <c r="H6167" s="776"/>
      <c r="I6167" s="776"/>
      <c r="J6167" s="776"/>
      <c r="K6167" s="776"/>
      <c r="L6167" s="776"/>
      <c r="M6167" s="776"/>
      <c r="N6167" s="776"/>
      <c r="O6167" s="776"/>
      <c r="P6167" s="776"/>
      <c r="Q6167" s="776"/>
      <c r="R6167" s="776"/>
      <c r="S6167" s="776"/>
      <c r="T6167" s="776"/>
      <c r="U6167" s="776"/>
      <c r="V6167" s="46"/>
      <c r="W6167" s="46"/>
      <c r="X6167" s="775"/>
      <c r="Y6167" s="775"/>
      <c r="Z6167" s="775"/>
      <c r="AA6167" s="775"/>
      <c r="AB6167" s="775"/>
    </row>
    <row r="6168" spans="1:28" s="43" customFormat="1" x14ac:dyDescent="0.2">
      <c r="A6168" s="776"/>
      <c r="B6168" s="780"/>
      <c r="D6168" s="779"/>
      <c r="E6168" s="779"/>
      <c r="F6168" s="778"/>
      <c r="G6168" s="777"/>
      <c r="H6168" s="776"/>
      <c r="I6168" s="776"/>
      <c r="J6168" s="776"/>
      <c r="K6168" s="776"/>
      <c r="L6168" s="776"/>
      <c r="M6168" s="776"/>
      <c r="N6168" s="776"/>
      <c r="O6168" s="776"/>
      <c r="P6168" s="776"/>
      <c r="Q6168" s="776"/>
      <c r="R6168" s="776"/>
      <c r="S6168" s="776"/>
      <c r="T6168" s="776"/>
      <c r="U6168" s="776"/>
      <c r="V6168" s="46"/>
      <c r="W6168" s="46"/>
      <c r="X6168" s="775"/>
      <c r="Y6168" s="775"/>
      <c r="Z6168" s="775"/>
      <c r="AA6168" s="775"/>
      <c r="AB6168" s="775"/>
    </row>
    <row r="6169" spans="1:28" s="43" customFormat="1" x14ac:dyDescent="0.2">
      <c r="A6169" s="776"/>
      <c r="B6169" s="780"/>
      <c r="D6169" s="779"/>
      <c r="E6169" s="779"/>
      <c r="F6169" s="778"/>
      <c r="G6169" s="777"/>
      <c r="H6169" s="776"/>
      <c r="I6169" s="776"/>
      <c r="J6169" s="776"/>
      <c r="K6169" s="776"/>
      <c r="L6169" s="776"/>
      <c r="M6169" s="776"/>
      <c r="N6169" s="776"/>
      <c r="O6169" s="776"/>
      <c r="P6169" s="776"/>
      <c r="Q6169" s="776"/>
      <c r="R6169" s="776"/>
      <c r="S6169" s="776"/>
      <c r="T6169" s="776"/>
      <c r="U6169" s="776"/>
      <c r="V6169" s="46"/>
      <c r="W6169" s="46"/>
      <c r="X6169" s="775"/>
      <c r="Y6169" s="775"/>
      <c r="Z6169" s="775"/>
      <c r="AA6169" s="775"/>
      <c r="AB6169" s="775"/>
    </row>
    <row r="6170" spans="1:28" s="43" customFormat="1" x14ac:dyDescent="0.2">
      <c r="A6170" s="776"/>
      <c r="B6170" s="780"/>
      <c r="D6170" s="779"/>
      <c r="E6170" s="779"/>
      <c r="F6170" s="778"/>
      <c r="G6170" s="777"/>
      <c r="H6170" s="776"/>
      <c r="I6170" s="776"/>
      <c r="J6170" s="776"/>
      <c r="K6170" s="776"/>
      <c r="L6170" s="776"/>
      <c r="M6170" s="776"/>
      <c r="N6170" s="776"/>
      <c r="O6170" s="776"/>
      <c r="P6170" s="776"/>
      <c r="Q6170" s="776"/>
      <c r="R6170" s="776"/>
      <c r="S6170" s="776"/>
      <c r="T6170" s="776"/>
      <c r="U6170" s="776"/>
      <c r="V6170" s="46"/>
      <c r="W6170" s="46"/>
      <c r="X6170" s="775"/>
      <c r="Y6170" s="775"/>
      <c r="Z6170" s="775"/>
      <c r="AA6170" s="775"/>
      <c r="AB6170" s="775"/>
    </row>
    <row r="6171" spans="1:28" s="43" customFormat="1" x14ac:dyDescent="0.2">
      <c r="A6171" s="776"/>
      <c r="B6171" s="780"/>
      <c r="D6171" s="779"/>
      <c r="E6171" s="779"/>
      <c r="F6171" s="778"/>
      <c r="G6171" s="777"/>
      <c r="H6171" s="776"/>
      <c r="I6171" s="776"/>
      <c r="J6171" s="776"/>
      <c r="K6171" s="776"/>
      <c r="L6171" s="776"/>
      <c r="M6171" s="776"/>
      <c r="N6171" s="776"/>
      <c r="O6171" s="776"/>
      <c r="P6171" s="776"/>
      <c r="Q6171" s="776"/>
      <c r="R6171" s="776"/>
      <c r="S6171" s="776"/>
      <c r="T6171" s="776"/>
      <c r="U6171" s="776"/>
      <c r="V6171" s="46"/>
      <c r="W6171" s="46"/>
      <c r="X6171" s="775"/>
      <c r="Y6171" s="775"/>
      <c r="Z6171" s="775"/>
      <c r="AA6171" s="775"/>
      <c r="AB6171" s="775"/>
    </row>
    <row r="6172" spans="1:28" s="43" customFormat="1" x14ac:dyDescent="0.2">
      <c r="A6172" s="776"/>
      <c r="B6172" s="780"/>
      <c r="D6172" s="779"/>
      <c r="E6172" s="779"/>
      <c r="F6172" s="778"/>
      <c r="G6172" s="777"/>
      <c r="H6172" s="776"/>
      <c r="I6172" s="776"/>
      <c r="J6172" s="776"/>
      <c r="K6172" s="776"/>
      <c r="L6172" s="776"/>
      <c r="M6172" s="776"/>
      <c r="N6172" s="776"/>
      <c r="O6172" s="776"/>
      <c r="P6172" s="776"/>
      <c r="Q6172" s="776"/>
      <c r="R6172" s="776"/>
      <c r="S6172" s="776"/>
      <c r="T6172" s="776"/>
      <c r="U6172" s="776"/>
      <c r="V6172" s="46"/>
      <c r="W6172" s="46"/>
      <c r="X6172" s="775"/>
      <c r="Y6172" s="775"/>
      <c r="Z6172" s="775"/>
      <c r="AA6172" s="775"/>
      <c r="AB6172" s="775"/>
    </row>
    <row r="6173" spans="1:28" s="43" customFormat="1" x14ac:dyDescent="0.2">
      <c r="A6173" s="776"/>
      <c r="B6173" s="780"/>
      <c r="D6173" s="779"/>
      <c r="E6173" s="779"/>
      <c r="F6173" s="778"/>
      <c r="G6173" s="777"/>
      <c r="H6173" s="776"/>
      <c r="I6173" s="776"/>
      <c r="J6173" s="776"/>
      <c r="K6173" s="776"/>
      <c r="L6173" s="776"/>
      <c r="M6173" s="776"/>
      <c r="N6173" s="776"/>
      <c r="O6173" s="776"/>
      <c r="P6173" s="776"/>
      <c r="Q6173" s="776"/>
      <c r="R6173" s="776"/>
      <c r="S6173" s="776"/>
      <c r="T6173" s="776"/>
      <c r="U6173" s="776"/>
      <c r="V6173" s="46"/>
      <c r="W6173" s="46"/>
      <c r="X6173" s="775"/>
      <c r="Y6173" s="775"/>
      <c r="Z6173" s="775"/>
      <c r="AA6173" s="775"/>
      <c r="AB6173" s="775"/>
    </row>
    <row r="6174" spans="1:28" s="43" customFormat="1" x14ac:dyDescent="0.2">
      <c r="A6174" s="776"/>
      <c r="B6174" s="780"/>
      <c r="D6174" s="779"/>
      <c r="E6174" s="779"/>
      <c r="F6174" s="778"/>
      <c r="G6174" s="777"/>
      <c r="H6174" s="776"/>
      <c r="I6174" s="776"/>
      <c r="J6174" s="776"/>
      <c r="K6174" s="776"/>
      <c r="L6174" s="776"/>
      <c r="M6174" s="776"/>
      <c r="N6174" s="776"/>
      <c r="O6174" s="776"/>
      <c r="P6174" s="776"/>
      <c r="Q6174" s="776"/>
      <c r="R6174" s="776"/>
      <c r="S6174" s="776"/>
      <c r="T6174" s="776"/>
      <c r="U6174" s="776"/>
      <c r="V6174" s="46"/>
      <c r="W6174" s="46"/>
      <c r="X6174" s="775"/>
      <c r="Y6174" s="775"/>
      <c r="Z6174" s="775"/>
      <c r="AA6174" s="775"/>
      <c r="AB6174" s="775"/>
    </row>
    <row r="6175" spans="1:28" s="43" customFormat="1" x14ac:dyDescent="0.2">
      <c r="A6175" s="776"/>
      <c r="B6175" s="780"/>
      <c r="D6175" s="779"/>
      <c r="E6175" s="779"/>
      <c r="F6175" s="778"/>
      <c r="G6175" s="777"/>
      <c r="H6175" s="776"/>
      <c r="I6175" s="776"/>
      <c r="J6175" s="776"/>
      <c r="K6175" s="776"/>
      <c r="L6175" s="776"/>
      <c r="M6175" s="776"/>
      <c r="N6175" s="776"/>
      <c r="O6175" s="776"/>
      <c r="P6175" s="776"/>
      <c r="Q6175" s="776"/>
      <c r="R6175" s="776"/>
      <c r="S6175" s="776"/>
      <c r="T6175" s="776"/>
      <c r="U6175" s="776"/>
      <c r="V6175" s="46"/>
      <c r="W6175" s="46"/>
      <c r="X6175" s="775"/>
      <c r="Y6175" s="775"/>
      <c r="Z6175" s="775"/>
      <c r="AA6175" s="775"/>
      <c r="AB6175" s="775"/>
    </row>
    <row r="6176" spans="1:28" s="43" customFormat="1" x14ac:dyDescent="0.2">
      <c r="A6176" s="776"/>
      <c r="B6176" s="780"/>
      <c r="D6176" s="779"/>
      <c r="E6176" s="779"/>
      <c r="F6176" s="778"/>
      <c r="G6176" s="777"/>
      <c r="H6176" s="776"/>
      <c r="I6176" s="776"/>
      <c r="J6176" s="776"/>
      <c r="K6176" s="776"/>
      <c r="L6176" s="776"/>
      <c r="M6176" s="776"/>
      <c r="N6176" s="776"/>
      <c r="O6176" s="776"/>
      <c r="P6176" s="776"/>
      <c r="Q6176" s="776"/>
      <c r="R6176" s="776"/>
      <c r="S6176" s="776"/>
      <c r="T6176" s="776"/>
      <c r="U6176" s="776"/>
      <c r="V6176" s="46"/>
      <c r="W6176" s="46"/>
      <c r="X6176" s="775"/>
      <c r="Y6176" s="775"/>
      <c r="Z6176" s="775"/>
      <c r="AA6176" s="775"/>
      <c r="AB6176" s="775"/>
    </row>
    <row r="6177" spans="1:28" s="43" customFormat="1" x14ac:dyDescent="0.2">
      <c r="A6177" s="776"/>
      <c r="B6177" s="780"/>
      <c r="D6177" s="779"/>
      <c r="E6177" s="779"/>
      <c r="F6177" s="778"/>
      <c r="G6177" s="777"/>
      <c r="H6177" s="776"/>
      <c r="I6177" s="776"/>
      <c r="J6177" s="776"/>
      <c r="K6177" s="776"/>
      <c r="L6177" s="776"/>
      <c r="M6177" s="776"/>
      <c r="N6177" s="776"/>
      <c r="O6177" s="776"/>
      <c r="P6177" s="776"/>
      <c r="Q6177" s="776"/>
      <c r="R6177" s="776"/>
      <c r="S6177" s="776"/>
      <c r="T6177" s="776"/>
      <c r="U6177" s="776"/>
      <c r="V6177" s="46"/>
      <c r="W6177" s="46"/>
      <c r="X6177" s="775"/>
      <c r="Y6177" s="775"/>
      <c r="Z6177" s="775"/>
      <c r="AA6177" s="775"/>
      <c r="AB6177" s="775"/>
    </row>
    <row r="6178" spans="1:28" s="43" customFormat="1" x14ac:dyDescent="0.2">
      <c r="A6178" s="776"/>
      <c r="B6178" s="780"/>
      <c r="D6178" s="779"/>
      <c r="E6178" s="779"/>
      <c r="F6178" s="778"/>
      <c r="G6178" s="777"/>
      <c r="H6178" s="776"/>
      <c r="I6178" s="776"/>
      <c r="J6178" s="776"/>
      <c r="K6178" s="776"/>
      <c r="L6178" s="776"/>
      <c r="M6178" s="776"/>
      <c r="N6178" s="776"/>
      <c r="O6178" s="776"/>
      <c r="P6178" s="776"/>
      <c r="Q6178" s="776"/>
      <c r="R6178" s="776"/>
      <c r="S6178" s="776"/>
      <c r="T6178" s="776"/>
      <c r="U6178" s="776"/>
      <c r="V6178" s="46"/>
      <c r="W6178" s="46"/>
      <c r="X6178" s="775"/>
      <c r="Y6178" s="775"/>
      <c r="Z6178" s="775"/>
      <c r="AA6178" s="775"/>
      <c r="AB6178" s="775"/>
    </row>
    <row r="6179" spans="1:28" s="43" customFormat="1" x14ac:dyDescent="0.2">
      <c r="A6179" s="776"/>
      <c r="B6179" s="780"/>
      <c r="D6179" s="779"/>
      <c r="E6179" s="779"/>
      <c r="F6179" s="778"/>
      <c r="G6179" s="777"/>
      <c r="H6179" s="776"/>
      <c r="I6179" s="776"/>
      <c r="J6179" s="776"/>
      <c r="K6179" s="776"/>
      <c r="L6179" s="776"/>
      <c r="M6179" s="776"/>
      <c r="N6179" s="776"/>
      <c r="O6179" s="776"/>
      <c r="P6179" s="776"/>
      <c r="Q6179" s="776"/>
      <c r="R6179" s="776"/>
      <c r="S6179" s="776"/>
      <c r="T6179" s="776"/>
      <c r="U6179" s="776"/>
      <c r="V6179" s="46"/>
      <c r="W6179" s="46"/>
      <c r="X6179" s="775"/>
      <c r="Y6179" s="775"/>
      <c r="Z6179" s="775"/>
      <c r="AA6179" s="775"/>
      <c r="AB6179" s="775"/>
    </row>
    <row r="6180" spans="1:28" s="43" customFormat="1" x14ac:dyDescent="0.2">
      <c r="A6180" s="776"/>
      <c r="B6180" s="780"/>
      <c r="D6180" s="779"/>
      <c r="E6180" s="779"/>
      <c r="F6180" s="778"/>
      <c r="G6180" s="777"/>
      <c r="H6180" s="776"/>
      <c r="I6180" s="776"/>
      <c r="J6180" s="776"/>
      <c r="K6180" s="776"/>
      <c r="L6180" s="776"/>
      <c r="M6180" s="776"/>
      <c r="N6180" s="776"/>
      <c r="O6180" s="776"/>
      <c r="P6180" s="776"/>
      <c r="Q6180" s="776"/>
      <c r="R6180" s="776"/>
      <c r="S6180" s="776"/>
      <c r="T6180" s="776"/>
      <c r="U6180" s="776"/>
      <c r="V6180" s="46"/>
      <c r="W6180" s="46"/>
      <c r="X6180" s="775"/>
      <c r="Y6180" s="775"/>
      <c r="Z6180" s="775"/>
      <c r="AA6180" s="775"/>
      <c r="AB6180" s="775"/>
    </row>
    <row r="6181" spans="1:28" s="43" customFormat="1" x14ac:dyDescent="0.2">
      <c r="A6181" s="776"/>
      <c r="B6181" s="780"/>
      <c r="D6181" s="779"/>
      <c r="E6181" s="779"/>
      <c r="F6181" s="778"/>
      <c r="G6181" s="777"/>
      <c r="H6181" s="776"/>
      <c r="I6181" s="776"/>
      <c r="J6181" s="776"/>
      <c r="K6181" s="776"/>
      <c r="L6181" s="776"/>
      <c r="M6181" s="776"/>
      <c r="N6181" s="776"/>
      <c r="O6181" s="776"/>
      <c r="P6181" s="776"/>
      <c r="Q6181" s="776"/>
      <c r="R6181" s="776"/>
      <c r="S6181" s="776"/>
      <c r="T6181" s="776"/>
      <c r="U6181" s="776"/>
      <c r="V6181" s="46"/>
      <c r="W6181" s="46"/>
      <c r="X6181" s="775"/>
      <c r="Y6181" s="775"/>
      <c r="Z6181" s="775"/>
      <c r="AA6181" s="775"/>
      <c r="AB6181" s="775"/>
    </row>
    <row r="6182" spans="1:28" s="43" customFormat="1" x14ac:dyDescent="0.2">
      <c r="A6182" s="776"/>
      <c r="B6182" s="780"/>
      <c r="D6182" s="779"/>
      <c r="E6182" s="779"/>
      <c r="F6182" s="778"/>
      <c r="G6182" s="777"/>
      <c r="H6182" s="776"/>
      <c r="I6182" s="776"/>
      <c r="J6182" s="776"/>
      <c r="K6182" s="776"/>
      <c r="L6182" s="776"/>
      <c r="M6182" s="776"/>
      <c r="N6182" s="776"/>
      <c r="O6182" s="776"/>
      <c r="P6182" s="776"/>
      <c r="Q6182" s="776"/>
      <c r="R6182" s="776"/>
      <c r="S6182" s="776"/>
      <c r="T6182" s="776"/>
      <c r="U6182" s="776"/>
      <c r="V6182" s="46"/>
      <c r="W6182" s="46"/>
      <c r="X6182" s="775"/>
      <c r="Y6182" s="775"/>
      <c r="Z6182" s="775"/>
      <c r="AA6182" s="775"/>
      <c r="AB6182" s="775"/>
    </row>
    <row r="6183" spans="1:28" s="43" customFormat="1" x14ac:dyDescent="0.2">
      <c r="A6183" s="776"/>
      <c r="B6183" s="780"/>
      <c r="D6183" s="779"/>
      <c r="E6183" s="779"/>
      <c r="F6183" s="778"/>
      <c r="G6183" s="777"/>
      <c r="H6183" s="776"/>
      <c r="I6183" s="776"/>
      <c r="J6183" s="776"/>
      <c r="K6183" s="776"/>
      <c r="L6183" s="776"/>
      <c r="M6183" s="776"/>
      <c r="N6183" s="776"/>
      <c r="O6183" s="776"/>
      <c r="P6183" s="776"/>
      <c r="Q6183" s="776"/>
      <c r="R6183" s="776"/>
      <c r="S6183" s="776"/>
      <c r="T6183" s="776"/>
      <c r="U6183" s="776"/>
      <c r="V6183" s="46"/>
      <c r="W6183" s="46"/>
      <c r="X6183" s="775"/>
      <c r="Y6183" s="775"/>
      <c r="Z6183" s="775"/>
      <c r="AA6183" s="775"/>
      <c r="AB6183" s="775"/>
    </row>
    <row r="6184" spans="1:28" s="43" customFormat="1" x14ac:dyDescent="0.2">
      <c r="A6184" s="776"/>
      <c r="B6184" s="780"/>
      <c r="D6184" s="779"/>
      <c r="E6184" s="779"/>
      <c r="F6184" s="778"/>
      <c r="G6184" s="777"/>
      <c r="H6184" s="776"/>
      <c r="I6184" s="776"/>
      <c r="J6184" s="776"/>
      <c r="K6184" s="776"/>
      <c r="L6184" s="776"/>
      <c r="M6184" s="776"/>
      <c r="N6184" s="776"/>
      <c r="O6184" s="776"/>
      <c r="P6184" s="776"/>
      <c r="Q6184" s="776"/>
      <c r="R6184" s="776"/>
      <c r="S6184" s="776"/>
      <c r="T6184" s="776"/>
      <c r="U6184" s="776"/>
      <c r="V6184" s="46"/>
      <c r="W6184" s="46"/>
      <c r="X6184" s="775"/>
      <c r="Y6184" s="775"/>
      <c r="Z6184" s="775"/>
      <c r="AA6184" s="775"/>
      <c r="AB6184" s="775"/>
    </row>
    <row r="6185" spans="1:28" s="43" customFormat="1" x14ac:dyDescent="0.2">
      <c r="A6185" s="776"/>
      <c r="B6185" s="780"/>
      <c r="D6185" s="779"/>
      <c r="E6185" s="779"/>
      <c r="F6185" s="778"/>
      <c r="G6185" s="777"/>
      <c r="H6185" s="776"/>
      <c r="I6185" s="776"/>
      <c r="J6185" s="776"/>
      <c r="K6185" s="776"/>
      <c r="L6185" s="776"/>
      <c r="M6185" s="776"/>
      <c r="N6185" s="776"/>
      <c r="O6185" s="776"/>
      <c r="P6185" s="776"/>
      <c r="Q6185" s="776"/>
      <c r="R6185" s="776"/>
      <c r="S6185" s="776"/>
      <c r="T6185" s="776"/>
      <c r="U6185" s="776"/>
      <c r="V6185" s="46"/>
      <c r="W6185" s="46"/>
      <c r="X6185" s="775"/>
      <c r="Y6185" s="775"/>
      <c r="Z6185" s="775"/>
      <c r="AA6185" s="775"/>
      <c r="AB6185" s="775"/>
    </row>
    <row r="6186" spans="1:28" s="43" customFormat="1" x14ac:dyDescent="0.2">
      <c r="A6186" s="776"/>
      <c r="B6186" s="780"/>
      <c r="D6186" s="779"/>
      <c r="E6186" s="779"/>
      <c r="F6186" s="778"/>
      <c r="G6186" s="777"/>
      <c r="H6186" s="776"/>
      <c r="I6186" s="776"/>
      <c r="J6186" s="776"/>
      <c r="K6186" s="776"/>
      <c r="L6186" s="776"/>
      <c r="M6186" s="776"/>
      <c r="N6186" s="776"/>
      <c r="O6186" s="776"/>
      <c r="P6186" s="776"/>
      <c r="Q6186" s="776"/>
      <c r="R6186" s="776"/>
      <c r="S6186" s="776"/>
      <c r="T6186" s="776"/>
      <c r="U6186" s="776"/>
      <c r="V6186" s="46"/>
      <c r="W6186" s="46"/>
      <c r="X6186" s="775"/>
      <c r="Y6186" s="775"/>
      <c r="Z6186" s="775"/>
      <c r="AA6186" s="775"/>
      <c r="AB6186" s="775"/>
    </row>
    <row r="6187" spans="1:28" s="43" customFormat="1" x14ac:dyDescent="0.2">
      <c r="A6187" s="776"/>
      <c r="B6187" s="780"/>
      <c r="D6187" s="779"/>
      <c r="E6187" s="779"/>
      <c r="F6187" s="778"/>
      <c r="G6187" s="777"/>
      <c r="H6187" s="776"/>
      <c r="I6187" s="776"/>
      <c r="J6187" s="776"/>
      <c r="K6187" s="776"/>
      <c r="L6187" s="776"/>
      <c r="M6187" s="776"/>
      <c r="N6187" s="776"/>
      <c r="O6187" s="776"/>
      <c r="P6187" s="776"/>
      <c r="Q6187" s="776"/>
      <c r="R6187" s="776"/>
      <c r="S6187" s="776"/>
      <c r="T6187" s="776"/>
      <c r="U6187" s="776"/>
      <c r="V6187" s="46"/>
      <c r="W6187" s="46"/>
      <c r="X6187" s="775"/>
      <c r="Y6187" s="775"/>
      <c r="Z6187" s="775"/>
      <c r="AA6187" s="775"/>
      <c r="AB6187" s="775"/>
    </row>
    <row r="6188" spans="1:28" s="43" customFormat="1" x14ac:dyDescent="0.2">
      <c r="A6188" s="776"/>
      <c r="B6188" s="780"/>
      <c r="D6188" s="779"/>
      <c r="E6188" s="779"/>
      <c r="F6188" s="778"/>
      <c r="G6188" s="777"/>
      <c r="H6188" s="776"/>
      <c r="I6188" s="776"/>
      <c r="J6188" s="776"/>
      <c r="K6188" s="776"/>
      <c r="L6188" s="776"/>
      <c r="M6188" s="776"/>
      <c r="N6188" s="776"/>
      <c r="O6188" s="776"/>
      <c r="P6188" s="776"/>
      <c r="Q6188" s="776"/>
      <c r="R6188" s="776"/>
      <c r="S6188" s="776"/>
      <c r="T6188" s="776"/>
      <c r="U6188" s="776"/>
      <c r="V6188" s="46"/>
      <c r="W6188" s="46"/>
      <c r="X6188" s="775"/>
      <c r="Y6188" s="775"/>
      <c r="Z6188" s="775"/>
      <c r="AA6188" s="775"/>
      <c r="AB6188" s="775"/>
    </row>
    <row r="6189" spans="1:28" s="43" customFormat="1" x14ac:dyDescent="0.2">
      <c r="A6189" s="776"/>
      <c r="B6189" s="780"/>
      <c r="D6189" s="779"/>
      <c r="E6189" s="779"/>
      <c r="F6189" s="778"/>
      <c r="G6189" s="777"/>
      <c r="H6189" s="776"/>
      <c r="I6189" s="776"/>
      <c r="J6189" s="776"/>
      <c r="K6189" s="776"/>
      <c r="L6189" s="776"/>
      <c r="M6189" s="776"/>
      <c r="N6189" s="776"/>
      <c r="O6189" s="776"/>
      <c r="P6189" s="776"/>
      <c r="Q6189" s="776"/>
      <c r="R6189" s="776"/>
      <c r="S6189" s="776"/>
      <c r="T6189" s="776"/>
      <c r="U6189" s="776"/>
      <c r="V6189" s="46"/>
      <c r="W6189" s="46"/>
      <c r="X6189" s="775"/>
      <c r="Y6189" s="775"/>
      <c r="Z6189" s="775"/>
      <c r="AA6189" s="775"/>
      <c r="AB6189" s="775"/>
    </row>
    <row r="6190" spans="1:28" s="43" customFormat="1" x14ac:dyDescent="0.2">
      <c r="A6190" s="776"/>
      <c r="B6190" s="780"/>
      <c r="D6190" s="779"/>
      <c r="E6190" s="779"/>
      <c r="F6190" s="778"/>
      <c r="G6190" s="777"/>
      <c r="H6190" s="776"/>
      <c r="I6190" s="776"/>
      <c r="J6190" s="776"/>
      <c r="K6190" s="776"/>
      <c r="L6190" s="776"/>
      <c r="M6190" s="776"/>
      <c r="N6190" s="776"/>
      <c r="O6190" s="776"/>
      <c r="P6190" s="776"/>
      <c r="Q6190" s="776"/>
      <c r="R6190" s="776"/>
      <c r="S6190" s="776"/>
      <c r="T6190" s="776"/>
      <c r="U6190" s="776"/>
      <c r="V6190" s="46"/>
      <c r="W6190" s="46"/>
      <c r="X6190" s="775"/>
      <c r="Y6190" s="775"/>
      <c r="Z6190" s="775"/>
      <c r="AA6190" s="775"/>
      <c r="AB6190" s="775"/>
    </row>
    <row r="6191" spans="1:28" s="43" customFormat="1" x14ac:dyDescent="0.2">
      <c r="A6191" s="776"/>
      <c r="B6191" s="780"/>
      <c r="D6191" s="779"/>
      <c r="E6191" s="779"/>
      <c r="F6191" s="778"/>
      <c r="G6191" s="777"/>
      <c r="H6191" s="776"/>
      <c r="I6191" s="776"/>
      <c r="J6191" s="776"/>
      <c r="K6191" s="776"/>
      <c r="L6191" s="776"/>
      <c r="M6191" s="776"/>
      <c r="N6191" s="776"/>
      <c r="O6191" s="776"/>
      <c r="P6191" s="776"/>
      <c r="Q6191" s="776"/>
      <c r="R6191" s="776"/>
      <c r="S6191" s="776"/>
      <c r="T6191" s="776"/>
      <c r="U6191" s="776"/>
      <c r="V6191" s="46"/>
      <c r="W6191" s="46"/>
      <c r="X6191" s="775"/>
      <c r="Y6191" s="775"/>
      <c r="Z6191" s="775"/>
      <c r="AA6191" s="775"/>
      <c r="AB6191" s="775"/>
    </row>
    <row r="6192" spans="1:28" s="43" customFormat="1" x14ac:dyDescent="0.2">
      <c r="A6192" s="776"/>
      <c r="B6192" s="780"/>
      <c r="D6192" s="779"/>
      <c r="E6192" s="779"/>
      <c r="F6192" s="778"/>
      <c r="G6192" s="777"/>
      <c r="H6192" s="776"/>
      <c r="I6192" s="776"/>
      <c r="J6192" s="776"/>
      <c r="K6192" s="776"/>
      <c r="L6192" s="776"/>
      <c r="M6192" s="776"/>
      <c r="N6192" s="776"/>
      <c r="O6192" s="776"/>
      <c r="P6192" s="776"/>
      <c r="Q6192" s="776"/>
      <c r="R6192" s="776"/>
      <c r="S6192" s="776"/>
      <c r="T6192" s="776"/>
      <c r="U6192" s="776"/>
      <c r="V6192" s="46"/>
      <c r="W6192" s="46"/>
      <c r="X6192" s="775"/>
      <c r="Y6192" s="775"/>
      <c r="Z6192" s="775"/>
      <c r="AA6192" s="775"/>
      <c r="AB6192" s="775"/>
    </row>
    <row r="6193" spans="1:28" s="43" customFormat="1" x14ac:dyDescent="0.2">
      <c r="A6193" s="776"/>
      <c r="B6193" s="780"/>
      <c r="D6193" s="779"/>
      <c r="E6193" s="779"/>
      <c r="F6193" s="778"/>
      <c r="G6193" s="777"/>
      <c r="H6193" s="776"/>
      <c r="I6193" s="776"/>
      <c r="J6193" s="776"/>
      <c r="K6193" s="776"/>
      <c r="L6193" s="776"/>
      <c r="M6193" s="776"/>
      <c r="N6193" s="776"/>
      <c r="O6193" s="776"/>
      <c r="P6193" s="776"/>
      <c r="Q6193" s="776"/>
      <c r="R6193" s="776"/>
      <c r="S6193" s="776"/>
      <c r="T6193" s="776"/>
      <c r="U6193" s="776"/>
      <c r="V6193" s="46"/>
      <c r="W6193" s="46"/>
      <c r="X6193" s="775"/>
      <c r="Y6193" s="775"/>
      <c r="Z6193" s="775"/>
      <c r="AA6193" s="775"/>
      <c r="AB6193" s="775"/>
    </row>
    <row r="6194" spans="1:28" s="43" customFormat="1" x14ac:dyDescent="0.2">
      <c r="A6194" s="776"/>
      <c r="B6194" s="780"/>
      <c r="D6194" s="779"/>
      <c r="E6194" s="779"/>
      <c r="F6194" s="778"/>
      <c r="G6194" s="777"/>
      <c r="H6194" s="776"/>
      <c r="I6194" s="776"/>
      <c r="J6194" s="776"/>
      <c r="K6194" s="776"/>
      <c r="L6194" s="776"/>
      <c r="M6194" s="776"/>
      <c r="N6194" s="776"/>
      <c r="O6194" s="776"/>
      <c r="P6194" s="776"/>
      <c r="Q6194" s="776"/>
      <c r="R6194" s="776"/>
      <c r="S6194" s="776"/>
      <c r="T6194" s="776"/>
      <c r="U6194" s="776"/>
      <c r="V6194" s="46"/>
      <c r="W6194" s="46"/>
      <c r="X6194" s="775"/>
      <c r="Y6194" s="775"/>
      <c r="Z6194" s="775"/>
      <c r="AA6194" s="775"/>
      <c r="AB6194" s="775"/>
    </row>
    <row r="6195" spans="1:28" s="43" customFormat="1" x14ac:dyDescent="0.2">
      <c r="A6195" s="776"/>
      <c r="B6195" s="780"/>
      <c r="D6195" s="779"/>
      <c r="E6195" s="779"/>
      <c r="F6195" s="778"/>
      <c r="G6195" s="777"/>
      <c r="H6195" s="776"/>
      <c r="I6195" s="776"/>
      <c r="J6195" s="776"/>
      <c r="K6195" s="776"/>
      <c r="L6195" s="776"/>
      <c r="M6195" s="776"/>
      <c r="N6195" s="776"/>
      <c r="O6195" s="776"/>
      <c r="P6195" s="776"/>
      <c r="Q6195" s="776"/>
      <c r="R6195" s="776"/>
      <c r="S6195" s="776"/>
      <c r="T6195" s="776"/>
      <c r="U6195" s="776"/>
      <c r="V6195" s="46"/>
      <c r="W6195" s="46"/>
      <c r="X6195" s="775"/>
      <c r="Y6195" s="775"/>
      <c r="Z6195" s="775"/>
      <c r="AA6195" s="775"/>
      <c r="AB6195" s="775"/>
    </row>
    <row r="6196" spans="1:28" s="43" customFormat="1" x14ac:dyDescent="0.2">
      <c r="A6196" s="776"/>
      <c r="B6196" s="780"/>
      <c r="D6196" s="779"/>
      <c r="E6196" s="779"/>
      <c r="F6196" s="778"/>
      <c r="G6196" s="777"/>
      <c r="H6196" s="776"/>
      <c r="I6196" s="776"/>
      <c r="J6196" s="776"/>
      <c r="K6196" s="776"/>
      <c r="L6196" s="776"/>
      <c r="M6196" s="776"/>
      <c r="N6196" s="776"/>
      <c r="O6196" s="776"/>
      <c r="P6196" s="776"/>
      <c r="Q6196" s="776"/>
      <c r="R6196" s="776"/>
      <c r="S6196" s="776"/>
      <c r="T6196" s="776"/>
      <c r="U6196" s="776"/>
      <c r="V6196" s="46"/>
      <c r="W6196" s="46"/>
      <c r="X6196" s="775"/>
      <c r="Y6196" s="775"/>
      <c r="Z6196" s="775"/>
      <c r="AA6196" s="775"/>
      <c r="AB6196" s="775"/>
    </row>
    <row r="6197" spans="1:28" s="43" customFormat="1" x14ac:dyDescent="0.2">
      <c r="A6197" s="776"/>
      <c r="B6197" s="780"/>
      <c r="D6197" s="779"/>
      <c r="E6197" s="779"/>
      <c r="F6197" s="778"/>
      <c r="G6197" s="777"/>
      <c r="H6197" s="776"/>
      <c r="I6197" s="776"/>
      <c r="J6197" s="776"/>
      <c r="K6197" s="776"/>
      <c r="L6197" s="776"/>
      <c r="M6197" s="776"/>
      <c r="N6197" s="776"/>
      <c r="O6197" s="776"/>
      <c r="P6197" s="776"/>
      <c r="Q6197" s="776"/>
      <c r="R6197" s="776"/>
      <c r="S6197" s="776"/>
      <c r="T6197" s="776"/>
      <c r="U6197" s="776"/>
      <c r="V6197" s="46"/>
      <c r="W6197" s="46"/>
      <c r="X6197" s="775"/>
      <c r="Y6197" s="775"/>
      <c r="Z6197" s="775"/>
      <c r="AA6197" s="775"/>
      <c r="AB6197" s="775"/>
    </row>
    <row r="6198" spans="1:28" s="43" customFormat="1" x14ac:dyDescent="0.2">
      <c r="A6198" s="776"/>
      <c r="B6198" s="780"/>
      <c r="D6198" s="779"/>
      <c r="E6198" s="779"/>
      <c r="F6198" s="778"/>
      <c r="G6198" s="777"/>
      <c r="H6198" s="776"/>
      <c r="I6198" s="776"/>
      <c r="J6198" s="776"/>
      <c r="K6198" s="776"/>
      <c r="L6198" s="776"/>
      <c r="M6198" s="776"/>
      <c r="N6198" s="776"/>
      <c r="O6198" s="776"/>
      <c r="P6198" s="776"/>
      <c r="Q6198" s="776"/>
      <c r="R6198" s="776"/>
      <c r="S6198" s="776"/>
      <c r="T6198" s="776"/>
      <c r="U6198" s="776"/>
      <c r="V6198" s="46"/>
      <c r="W6198" s="46"/>
      <c r="X6198" s="775"/>
      <c r="Y6198" s="775"/>
      <c r="Z6198" s="775"/>
      <c r="AA6198" s="775"/>
      <c r="AB6198" s="775"/>
    </row>
    <row r="6199" spans="1:28" s="43" customFormat="1" x14ac:dyDescent="0.2">
      <c r="A6199" s="776"/>
      <c r="B6199" s="780"/>
      <c r="D6199" s="779"/>
      <c r="E6199" s="779"/>
      <c r="F6199" s="778"/>
      <c r="G6199" s="777"/>
      <c r="H6199" s="776"/>
      <c r="I6199" s="776"/>
      <c r="J6199" s="776"/>
      <c r="K6199" s="776"/>
      <c r="L6199" s="776"/>
      <c r="M6199" s="776"/>
      <c r="N6199" s="776"/>
      <c r="O6199" s="776"/>
      <c r="P6199" s="776"/>
      <c r="Q6199" s="776"/>
      <c r="R6199" s="776"/>
      <c r="S6199" s="776"/>
      <c r="T6199" s="776"/>
      <c r="U6199" s="776"/>
      <c r="V6199" s="46"/>
      <c r="W6199" s="46"/>
      <c r="X6199" s="775"/>
      <c r="Y6199" s="775"/>
      <c r="Z6199" s="775"/>
      <c r="AA6199" s="775"/>
      <c r="AB6199" s="775"/>
    </row>
    <row r="6200" spans="1:28" s="43" customFormat="1" x14ac:dyDescent="0.2">
      <c r="A6200" s="776"/>
      <c r="B6200" s="780"/>
      <c r="D6200" s="779"/>
      <c r="E6200" s="779"/>
      <c r="F6200" s="778"/>
      <c r="G6200" s="777"/>
      <c r="H6200" s="776"/>
      <c r="I6200" s="776"/>
      <c r="J6200" s="776"/>
      <c r="K6200" s="776"/>
      <c r="L6200" s="776"/>
      <c r="M6200" s="776"/>
      <c r="N6200" s="776"/>
      <c r="O6200" s="776"/>
      <c r="P6200" s="776"/>
      <c r="Q6200" s="776"/>
      <c r="R6200" s="776"/>
      <c r="S6200" s="776"/>
      <c r="T6200" s="776"/>
      <c r="U6200" s="776"/>
      <c r="V6200" s="46"/>
      <c r="W6200" s="46"/>
      <c r="X6200" s="775"/>
      <c r="Y6200" s="775"/>
      <c r="Z6200" s="775"/>
      <c r="AA6200" s="775"/>
      <c r="AB6200" s="775"/>
    </row>
    <row r="6201" spans="1:28" s="43" customFormat="1" x14ac:dyDescent="0.2">
      <c r="A6201" s="776"/>
      <c r="B6201" s="780"/>
      <c r="D6201" s="779"/>
      <c r="E6201" s="779"/>
      <c r="F6201" s="778"/>
      <c r="G6201" s="777"/>
      <c r="H6201" s="776"/>
      <c r="I6201" s="776"/>
      <c r="J6201" s="776"/>
      <c r="K6201" s="776"/>
      <c r="L6201" s="776"/>
      <c r="M6201" s="776"/>
      <c r="N6201" s="776"/>
      <c r="O6201" s="776"/>
      <c r="P6201" s="776"/>
      <c r="Q6201" s="776"/>
      <c r="R6201" s="776"/>
      <c r="S6201" s="776"/>
      <c r="T6201" s="776"/>
      <c r="U6201" s="776"/>
      <c r="V6201" s="46"/>
      <c r="W6201" s="46"/>
      <c r="X6201" s="775"/>
      <c r="Y6201" s="775"/>
      <c r="Z6201" s="775"/>
      <c r="AA6201" s="775"/>
      <c r="AB6201" s="775"/>
    </row>
    <row r="6202" spans="1:28" s="43" customFormat="1" x14ac:dyDescent="0.2">
      <c r="A6202" s="776"/>
      <c r="B6202" s="780"/>
      <c r="D6202" s="779"/>
      <c r="E6202" s="779"/>
      <c r="F6202" s="778"/>
      <c r="G6202" s="777"/>
      <c r="H6202" s="776"/>
      <c r="I6202" s="776"/>
      <c r="J6202" s="776"/>
      <c r="K6202" s="776"/>
      <c r="L6202" s="776"/>
      <c r="M6202" s="776"/>
      <c r="N6202" s="776"/>
      <c r="O6202" s="776"/>
      <c r="P6202" s="776"/>
      <c r="Q6202" s="776"/>
      <c r="R6202" s="776"/>
      <c r="S6202" s="776"/>
      <c r="T6202" s="776"/>
      <c r="U6202" s="776"/>
      <c r="V6202" s="46"/>
      <c r="W6202" s="46"/>
      <c r="X6202" s="775"/>
      <c r="Y6202" s="775"/>
      <c r="Z6202" s="775"/>
      <c r="AA6202" s="775"/>
      <c r="AB6202" s="775"/>
    </row>
    <row r="6203" spans="1:28" s="43" customFormat="1" x14ac:dyDescent="0.2">
      <c r="A6203" s="776"/>
      <c r="B6203" s="780"/>
      <c r="D6203" s="779"/>
      <c r="E6203" s="779"/>
      <c r="F6203" s="778"/>
      <c r="G6203" s="777"/>
      <c r="H6203" s="776"/>
      <c r="I6203" s="776"/>
      <c r="J6203" s="776"/>
      <c r="K6203" s="776"/>
      <c r="L6203" s="776"/>
      <c r="M6203" s="776"/>
      <c r="N6203" s="776"/>
      <c r="O6203" s="776"/>
      <c r="P6203" s="776"/>
      <c r="Q6203" s="776"/>
      <c r="R6203" s="776"/>
      <c r="S6203" s="776"/>
      <c r="T6203" s="776"/>
      <c r="U6203" s="776"/>
      <c r="V6203" s="46"/>
      <c r="W6203" s="46"/>
      <c r="X6203" s="775"/>
      <c r="Y6203" s="775"/>
      <c r="Z6203" s="775"/>
      <c r="AA6203" s="775"/>
      <c r="AB6203" s="775"/>
    </row>
    <row r="6204" spans="1:28" s="43" customFormat="1" x14ac:dyDescent="0.2">
      <c r="A6204" s="776"/>
      <c r="B6204" s="780"/>
      <c r="D6204" s="779"/>
      <c r="E6204" s="779"/>
      <c r="F6204" s="778"/>
      <c r="G6204" s="777"/>
      <c r="H6204" s="776"/>
      <c r="I6204" s="776"/>
      <c r="J6204" s="776"/>
      <c r="K6204" s="776"/>
      <c r="L6204" s="776"/>
      <c r="M6204" s="776"/>
      <c r="N6204" s="776"/>
      <c r="O6204" s="776"/>
      <c r="P6204" s="776"/>
      <c r="Q6204" s="776"/>
      <c r="R6204" s="776"/>
      <c r="S6204" s="776"/>
      <c r="T6204" s="776"/>
      <c r="U6204" s="776"/>
      <c r="V6204" s="46"/>
      <c r="W6204" s="46"/>
      <c r="X6204" s="775"/>
      <c r="Y6204" s="775"/>
      <c r="Z6204" s="775"/>
      <c r="AA6204" s="775"/>
      <c r="AB6204" s="775"/>
    </row>
    <row r="6205" spans="1:28" s="43" customFormat="1" x14ac:dyDescent="0.2">
      <c r="A6205" s="776"/>
      <c r="B6205" s="780"/>
      <c r="D6205" s="779"/>
      <c r="E6205" s="779"/>
      <c r="F6205" s="778"/>
      <c r="G6205" s="777"/>
      <c r="H6205" s="776"/>
      <c r="I6205" s="776"/>
      <c r="J6205" s="776"/>
      <c r="K6205" s="776"/>
      <c r="L6205" s="776"/>
      <c r="M6205" s="776"/>
      <c r="N6205" s="776"/>
      <c r="O6205" s="776"/>
      <c r="P6205" s="776"/>
      <c r="Q6205" s="776"/>
      <c r="R6205" s="776"/>
      <c r="S6205" s="776"/>
      <c r="T6205" s="776"/>
      <c r="U6205" s="776"/>
      <c r="V6205" s="46"/>
      <c r="W6205" s="46"/>
      <c r="X6205" s="775"/>
      <c r="Y6205" s="775"/>
      <c r="Z6205" s="775"/>
      <c r="AA6205" s="775"/>
      <c r="AB6205" s="775"/>
    </row>
    <row r="6206" spans="1:28" s="43" customFormat="1" x14ac:dyDescent="0.2">
      <c r="A6206" s="776"/>
      <c r="B6206" s="780"/>
      <c r="D6206" s="779"/>
      <c r="E6206" s="779"/>
      <c r="F6206" s="778"/>
      <c r="G6206" s="777"/>
      <c r="H6206" s="776"/>
      <c r="I6206" s="776"/>
      <c r="J6206" s="776"/>
      <c r="K6206" s="776"/>
      <c r="L6206" s="776"/>
      <c r="M6206" s="776"/>
      <c r="N6206" s="776"/>
      <c r="O6206" s="776"/>
      <c r="P6206" s="776"/>
      <c r="Q6206" s="776"/>
      <c r="R6206" s="776"/>
      <c r="S6206" s="776"/>
      <c r="T6206" s="776"/>
      <c r="U6206" s="776"/>
      <c r="V6206" s="46"/>
      <c r="W6206" s="46"/>
      <c r="X6206" s="775"/>
      <c r="Y6206" s="775"/>
      <c r="Z6206" s="775"/>
      <c r="AA6206" s="775"/>
      <c r="AB6206" s="775"/>
    </row>
    <row r="6207" spans="1:28" s="43" customFormat="1" x14ac:dyDescent="0.2">
      <c r="A6207" s="776"/>
      <c r="B6207" s="780"/>
      <c r="D6207" s="779"/>
      <c r="E6207" s="779"/>
      <c r="F6207" s="778"/>
      <c r="G6207" s="777"/>
      <c r="H6207" s="776"/>
      <c r="I6207" s="776"/>
      <c r="J6207" s="776"/>
      <c r="K6207" s="776"/>
      <c r="L6207" s="776"/>
      <c r="M6207" s="776"/>
      <c r="N6207" s="776"/>
      <c r="O6207" s="776"/>
      <c r="P6207" s="776"/>
      <c r="Q6207" s="776"/>
      <c r="R6207" s="776"/>
      <c r="S6207" s="776"/>
      <c r="T6207" s="776"/>
      <c r="U6207" s="776"/>
      <c r="V6207" s="46"/>
      <c r="W6207" s="46"/>
      <c r="X6207" s="775"/>
      <c r="Y6207" s="775"/>
      <c r="Z6207" s="775"/>
      <c r="AA6207" s="775"/>
      <c r="AB6207" s="775"/>
    </row>
    <row r="6208" spans="1:28" s="43" customFormat="1" x14ac:dyDescent="0.2">
      <c r="A6208" s="776"/>
      <c r="B6208" s="780"/>
      <c r="D6208" s="779"/>
      <c r="E6208" s="779"/>
      <c r="F6208" s="778"/>
      <c r="G6208" s="777"/>
      <c r="H6208" s="776"/>
      <c r="I6208" s="776"/>
      <c r="J6208" s="776"/>
      <c r="K6208" s="776"/>
      <c r="L6208" s="776"/>
      <c r="M6208" s="776"/>
      <c r="N6208" s="776"/>
      <c r="O6208" s="776"/>
      <c r="P6208" s="776"/>
      <c r="Q6208" s="776"/>
      <c r="R6208" s="776"/>
      <c r="S6208" s="776"/>
      <c r="T6208" s="776"/>
      <c r="U6208" s="776"/>
      <c r="V6208" s="46"/>
      <c r="W6208" s="46"/>
      <c r="X6208" s="775"/>
      <c r="Y6208" s="775"/>
      <c r="Z6208" s="775"/>
      <c r="AA6208" s="775"/>
      <c r="AB6208" s="775"/>
    </row>
    <row r="6209" spans="1:28" s="43" customFormat="1" x14ac:dyDescent="0.2">
      <c r="A6209" s="776"/>
      <c r="B6209" s="780"/>
      <c r="D6209" s="779"/>
      <c r="E6209" s="779"/>
      <c r="F6209" s="778"/>
      <c r="G6209" s="777"/>
      <c r="H6209" s="776"/>
      <c r="I6209" s="776"/>
      <c r="J6209" s="776"/>
      <c r="K6209" s="776"/>
      <c r="L6209" s="776"/>
      <c r="M6209" s="776"/>
      <c r="N6209" s="776"/>
      <c r="O6209" s="776"/>
      <c r="P6209" s="776"/>
      <c r="Q6209" s="776"/>
      <c r="R6209" s="776"/>
      <c r="S6209" s="776"/>
      <c r="T6209" s="776"/>
      <c r="U6209" s="776"/>
      <c r="V6209" s="46"/>
      <c r="W6209" s="46"/>
      <c r="X6209" s="775"/>
      <c r="Y6209" s="775"/>
      <c r="Z6209" s="775"/>
      <c r="AA6209" s="775"/>
      <c r="AB6209" s="775"/>
    </row>
    <row r="6210" spans="1:28" s="43" customFormat="1" x14ac:dyDescent="0.2">
      <c r="A6210" s="776"/>
      <c r="B6210" s="780"/>
      <c r="D6210" s="779"/>
      <c r="E6210" s="779"/>
      <c r="F6210" s="778"/>
      <c r="G6210" s="777"/>
      <c r="H6210" s="776"/>
      <c r="I6210" s="776"/>
      <c r="J6210" s="776"/>
      <c r="K6210" s="776"/>
      <c r="L6210" s="776"/>
      <c r="M6210" s="776"/>
      <c r="N6210" s="776"/>
      <c r="O6210" s="776"/>
      <c r="P6210" s="776"/>
      <c r="Q6210" s="776"/>
      <c r="R6210" s="776"/>
      <c r="S6210" s="776"/>
      <c r="T6210" s="776"/>
      <c r="U6210" s="776"/>
      <c r="V6210" s="46"/>
      <c r="W6210" s="46"/>
      <c r="X6210" s="775"/>
      <c r="Y6210" s="775"/>
      <c r="Z6210" s="775"/>
      <c r="AA6210" s="775"/>
      <c r="AB6210" s="775"/>
    </row>
    <row r="6211" spans="1:28" s="43" customFormat="1" x14ac:dyDescent="0.2">
      <c r="A6211" s="776"/>
      <c r="B6211" s="780"/>
      <c r="D6211" s="779"/>
      <c r="E6211" s="779"/>
      <c r="F6211" s="778"/>
      <c r="G6211" s="777"/>
      <c r="H6211" s="776"/>
      <c r="I6211" s="776"/>
      <c r="J6211" s="776"/>
      <c r="K6211" s="776"/>
      <c r="L6211" s="776"/>
      <c r="M6211" s="776"/>
      <c r="N6211" s="776"/>
      <c r="O6211" s="776"/>
      <c r="P6211" s="776"/>
      <c r="Q6211" s="776"/>
      <c r="R6211" s="776"/>
      <c r="S6211" s="776"/>
      <c r="T6211" s="776"/>
      <c r="U6211" s="776"/>
      <c r="V6211" s="46"/>
      <c r="W6211" s="46"/>
      <c r="X6211" s="775"/>
      <c r="Y6211" s="775"/>
      <c r="Z6211" s="775"/>
      <c r="AA6211" s="775"/>
      <c r="AB6211" s="775"/>
    </row>
    <row r="6212" spans="1:28" s="43" customFormat="1" x14ac:dyDescent="0.2">
      <c r="A6212" s="776"/>
      <c r="B6212" s="780"/>
      <c r="D6212" s="779"/>
      <c r="E6212" s="779"/>
      <c r="F6212" s="778"/>
      <c r="G6212" s="777"/>
      <c r="H6212" s="776"/>
      <c r="I6212" s="776"/>
      <c r="J6212" s="776"/>
      <c r="K6212" s="776"/>
      <c r="L6212" s="776"/>
      <c r="M6212" s="776"/>
      <c r="N6212" s="776"/>
      <c r="O6212" s="776"/>
      <c r="P6212" s="776"/>
      <c r="Q6212" s="776"/>
      <c r="R6212" s="776"/>
      <c r="S6212" s="776"/>
      <c r="T6212" s="776"/>
      <c r="U6212" s="776"/>
      <c r="V6212" s="46"/>
      <c r="W6212" s="46"/>
      <c r="X6212" s="775"/>
      <c r="Y6212" s="775"/>
      <c r="Z6212" s="775"/>
      <c r="AA6212" s="775"/>
      <c r="AB6212" s="775"/>
    </row>
    <row r="6213" spans="1:28" s="43" customFormat="1" x14ac:dyDescent="0.2">
      <c r="A6213" s="776"/>
      <c r="B6213" s="780"/>
      <c r="D6213" s="779"/>
      <c r="E6213" s="779"/>
      <c r="F6213" s="778"/>
      <c r="G6213" s="777"/>
      <c r="H6213" s="776"/>
      <c r="I6213" s="776"/>
      <c r="J6213" s="776"/>
      <c r="K6213" s="776"/>
      <c r="L6213" s="776"/>
      <c r="M6213" s="776"/>
      <c r="N6213" s="776"/>
      <c r="O6213" s="776"/>
      <c r="P6213" s="776"/>
      <c r="Q6213" s="776"/>
      <c r="R6213" s="776"/>
      <c r="S6213" s="776"/>
      <c r="T6213" s="776"/>
      <c r="U6213" s="776"/>
      <c r="V6213" s="46"/>
      <c r="W6213" s="46"/>
      <c r="X6213" s="775"/>
      <c r="Y6213" s="775"/>
      <c r="Z6213" s="775"/>
      <c r="AA6213" s="775"/>
      <c r="AB6213" s="775"/>
    </row>
    <row r="6214" spans="1:28" s="43" customFormat="1" x14ac:dyDescent="0.2">
      <c r="A6214" s="776"/>
      <c r="B6214" s="780"/>
      <c r="D6214" s="779"/>
      <c r="E6214" s="779"/>
      <c r="F6214" s="778"/>
      <c r="G6214" s="777"/>
      <c r="H6214" s="776"/>
      <c r="I6214" s="776"/>
      <c r="J6214" s="776"/>
      <c r="K6214" s="776"/>
      <c r="L6214" s="776"/>
      <c r="M6214" s="776"/>
      <c r="N6214" s="776"/>
      <c r="O6214" s="776"/>
      <c r="P6214" s="776"/>
      <c r="Q6214" s="776"/>
      <c r="R6214" s="776"/>
      <c r="S6214" s="776"/>
      <c r="T6214" s="776"/>
      <c r="U6214" s="776"/>
      <c r="V6214" s="46"/>
      <c r="W6214" s="46"/>
      <c r="X6214" s="775"/>
      <c r="Y6214" s="775"/>
      <c r="Z6214" s="775"/>
      <c r="AA6214" s="775"/>
      <c r="AB6214" s="775"/>
    </row>
    <row r="6215" spans="1:28" s="43" customFormat="1" x14ac:dyDescent="0.2">
      <c r="A6215" s="776"/>
      <c r="B6215" s="780"/>
      <c r="D6215" s="779"/>
      <c r="E6215" s="779"/>
      <c r="F6215" s="778"/>
      <c r="G6215" s="777"/>
      <c r="H6215" s="776"/>
      <c r="I6215" s="776"/>
      <c r="J6215" s="776"/>
      <c r="K6215" s="776"/>
      <c r="L6215" s="776"/>
      <c r="M6215" s="776"/>
      <c r="N6215" s="776"/>
      <c r="O6215" s="776"/>
      <c r="P6215" s="776"/>
      <c r="Q6215" s="776"/>
      <c r="R6215" s="776"/>
      <c r="S6215" s="776"/>
      <c r="T6215" s="776"/>
      <c r="U6215" s="776"/>
      <c r="V6215" s="46"/>
      <c r="W6215" s="46"/>
      <c r="X6215" s="775"/>
      <c r="Y6215" s="775"/>
      <c r="Z6215" s="775"/>
      <c r="AA6215" s="775"/>
      <c r="AB6215" s="775"/>
    </row>
    <row r="6216" spans="1:28" s="43" customFormat="1" x14ac:dyDescent="0.2">
      <c r="A6216" s="776"/>
      <c r="B6216" s="780"/>
      <c r="D6216" s="779"/>
      <c r="E6216" s="779"/>
      <c r="F6216" s="778"/>
      <c r="G6216" s="777"/>
      <c r="H6216" s="776"/>
      <c r="I6216" s="776"/>
      <c r="J6216" s="776"/>
      <c r="K6216" s="776"/>
      <c r="L6216" s="776"/>
      <c r="M6216" s="776"/>
      <c r="N6216" s="776"/>
      <c r="O6216" s="776"/>
      <c r="P6216" s="776"/>
      <c r="Q6216" s="776"/>
      <c r="R6216" s="776"/>
      <c r="S6216" s="776"/>
      <c r="T6216" s="776"/>
      <c r="U6216" s="776"/>
      <c r="V6216" s="46"/>
      <c r="W6216" s="46"/>
      <c r="X6216" s="775"/>
      <c r="Y6216" s="775"/>
      <c r="Z6216" s="775"/>
      <c r="AA6216" s="775"/>
      <c r="AB6216" s="775"/>
    </row>
    <row r="6217" spans="1:28" s="43" customFormat="1" x14ac:dyDescent="0.2">
      <c r="A6217" s="776"/>
      <c r="B6217" s="780"/>
      <c r="D6217" s="779"/>
      <c r="E6217" s="779"/>
      <c r="F6217" s="778"/>
      <c r="G6217" s="777"/>
      <c r="H6217" s="776"/>
      <c r="I6217" s="776"/>
      <c r="J6217" s="776"/>
      <c r="K6217" s="776"/>
      <c r="L6217" s="776"/>
      <c r="M6217" s="776"/>
      <c r="N6217" s="776"/>
      <c r="O6217" s="776"/>
      <c r="P6217" s="776"/>
      <c r="Q6217" s="776"/>
      <c r="R6217" s="776"/>
      <c r="S6217" s="776"/>
      <c r="T6217" s="776"/>
      <c r="U6217" s="776"/>
      <c r="V6217" s="46"/>
      <c r="W6217" s="46"/>
      <c r="X6217" s="775"/>
      <c r="Y6217" s="775"/>
      <c r="Z6217" s="775"/>
      <c r="AA6217" s="775"/>
      <c r="AB6217" s="775"/>
    </row>
    <row r="6218" spans="1:28" s="43" customFormat="1" x14ac:dyDescent="0.2">
      <c r="A6218" s="776"/>
      <c r="B6218" s="780"/>
      <c r="D6218" s="779"/>
      <c r="E6218" s="779"/>
      <c r="F6218" s="778"/>
      <c r="G6218" s="777"/>
      <c r="H6218" s="776"/>
      <c r="I6218" s="776"/>
      <c r="J6218" s="776"/>
      <c r="K6218" s="776"/>
      <c r="L6218" s="776"/>
      <c r="M6218" s="776"/>
      <c r="N6218" s="776"/>
      <c r="O6218" s="776"/>
      <c r="P6218" s="776"/>
      <c r="Q6218" s="776"/>
      <c r="R6218" s="776"/>
      <c r="S6218" s="776"/>
      <c r="T6218" s="776"/>
      <c r="U6218" s="776"/>
      <c r="V6218" s="46"/>
      <c r="W6218" s="46"/>
      <c r="X6218" s="775"/>
      <c r="Y6218" s="775"/>
      <c r="Z6218" s="775"/>
      <c r="AA6218" s="775"/>
      <c r="AB6218" s="775"/>
    </row>
    <row r="6219" spans="1:28" s="43" customFormat="1" x14ac:dyDescent="0.2">
      <c r="A6219" s="776"/>
      <c r="B6219" s="780"/>
      <c r="D6219" s="779"/>
      <c r="E6219" s="779"/>
      <c r="F6219" s="778"/>
      <c r="G6219" s="777"/>
      <c r="H6219" s="776"/>
      <c r="I6219" s="776"/>
      <c r="J6219" s="776"/>
      <c r="K6219" s="776"/>
      <c r="L6219" s="776"/>
      <c r="M6219" s="776"/>
      <c r="N6219" s="776"/>
      <c r="O6219" s="776"/>
      <c r="P6219" s="776"/>
      <c r="Q6219" s="776"/>
      <c r="R6219" s="776"/>
      <c r="S6219" s="776"/>
      <c r="T6219" s="776"/>
      <c r="U6219" s="776"/>
      <c r="V6219" s="46"/>
      <c r="W6219" s="46"/>
      <c r="X6219" s="775"/>
      <c r="Y6219" s="775"/>
      <c r="Z6219" s="775"/>
      <c r="AA6219" s="775"/>
      <c r="AB6219" s="775"/>
    </row>
    <row r="6220" spans="1:28" s="43" customFormat="1" x14ac:dyDescent="0.2">
      <c r="A6220" s="776"/>
      <c r="B6220" s="780"/>
      <c r="D6220" s="779"/>
      <c r="E6220" s="779"/>
      <c r="F6220" s="778"/>
      <c r="G6220" s="777"/>
      <c r="H6220" s="776"/>
      <c r="I6220" s="776"/>
      <c r="J6220" s="776"/>
      <c r="K6220" s="776"/>
      <c r="L6220" s="776"/>
      <c r="M6220" s="776"/>
      <c r="N6220" s="776"/>
      <c r="O6220" s="776"/>
      <c r="P6220" s="776"/>
      <c r="Q6220" s="776"/>
      <c r="R6220" s="776"/>
      <c r="S6220" s="776"/>
      <c r="T6220" s="776"/>
      <c r="U6220" s="776"/>
      <c r="V6220" s="46"/>
      <c r="W6220" s="46"/>
      <c r="X6220" s="775"/>
      <c r="Y6220" s="775"/>
      <c r="Z6220" s="775"/>
      <c r="AA6220" s="775"/>
      <c r="AB6220" s="775"/>
    </row>
    <row r="6221" spans="1:28" s="43" customFormat="1" x14ac:dyDescent="0.2">
      <c r="A6221" s="776"/>
      <c r="B6221" s="780"/>
      <c r="D6221" s="779"/>
      <c r="E6221" s="779"/>
      <c r="F6221" s="778"/>
      <c r="G6221" s="777"/>
      <c r="H6221" s="776"/>
      <c r="I6221" s="776"/>
      <c r="J6221" s="776"/>
      <c r="K6221" s="776"/>
      <c r="L6221" s="776"/>
      <c r="M6221" s="776"/>
      <c r="N6221" s="776"/>
      <c r="O6221" s="776"/>
      <c r="P6221" s="776"/>
      <c r="Q6221" s="776"/>
      <c r="R6221" s="776"/>
      <c r="S6221" s="776"/>
      <c r="T6221" s="776"/>
      <c r="U6221" s="776"/>
      <c r="V6221" s="46"/>
      <c r="W6221" s="46"/>
      <c r="X6221" s="775"/>
      <c r="Y6221" s="775"/>
      <c r="Z6221" s="775"/>
      <c r="AA6221" s="775"/>
      <c r="AB6221" s="775"/>
    </row>
    <row r="6222" spans="1:28" s="43" customFormat="1" x14ac:dyDescent="0.2">
      <c r="A6222" s="776"/>
      <c r="B6222" s="780"/>
      <c r="D6222" s="779"/>
      <c r="E6222" s="779"/>
      <c r="F6222" s="778"/>
      <c r="G6222" s="777"/>
      <c r="H6222" s="776"/>
      <c r="I6222" s="776"/>
      <c r="J6222" s="776"/>
      <c r="K6222" s="776"/>
      <c r="L6222" s="776"/>
      <c r="M6222" s="776"/>
      <c r="N6222" s="776"/>
      <c r="O6222" s="776"/>
      <c r="P6222" s="776"/>
      <c r="Q6222" s="776"/>
      <c r="R6222" s="776"/>
      <c r="S6222" s="776"/>
      <c r="T6222" s="776"/>
      <c r="U6222" s="776"/>
      <c r="V6222" s="46"/>
      <c r="W6222" s="46"/>
      <c r="X6222" s="775"/>
      <c r="Y6222" s="775"/>
      <c r="Z6222" s="775"/>
      <c r="AA6222" s="775"/>
      <c r="AB6222" s="775"/>
    </row>
    <row r="6223" spans="1:28" s="43" customFormat="1" x14ac:dyDescent="0.2">
      <c r="A6223" s="776"/>
      <c r="B6223" s="780"/>
      <c r="D6223" s="779"/>
      <c r="E6223" s="779"/>
      <c r="F6223" s="778"/>
      <c r="G6223" s="777"/>
      <c r="H6223" s="776"/>
      <c r="I6223" s="776"/>
      <c r="J6223" s="776"/>
      <c r="K6223" s="776"/>
      <c r="L6223" s="776"/>
      <c r="M6223" s="776"/>
      <c r="N6223" s="776"/>
      <c r="O6223" s="776"/>
      <c r="P6223" s="776"/>
      <c r="Q6223" s="776"/>
      <c r="R6223" s="776"/>
      <c r="S6223" s="776"/>
      <c r="T6223" s="776"/>
      <c r="U6223" s="776"/>
      <c r="V6223" s="46"/>
      <c r="W6223" s="46"/>
      <c r="X6223" s="775"/>
      <c r="Y6223" s="775"/>
      <c r="Z6223" s="775"/>
      <c r="AA6223" s="775"/>
      <c r="AB6223" s="775"/>
    </row>
    <row r="6224" spans="1:28" s="43" customFormat="1" x14ac:dyDescent="0.2">
      <c r="A6224" s="776"/>
      <c r="B6224" s="780"/>
      <c r="D6224" s="779"/>
      <c r="E6224" s="779"/>
      <c r="F6224" s="778"/>
      <c r="G6224" s="777"/>
      <c r="H6224" s="776"/>
      <c r="I6224" s="776"/>
      <c r="J6224" s="776"/>
      <c r="K6224" s="776"/>
      <c r="L6224" s="776"/>
      <c r="M6224" s="776"/>
      <c r="N6224" s="776"/>
      <c r="O6224" s="776"/>
      <c r="P6224" s="776"/>
      <c r="Q6224" s="776"/>
      <c r="R6224" s="776"/>
      <c r="S6224" s="776"/>
      <c r="T6224" s="776"/>
      <c r="U6224" s="776"/>
      <c r="V6224" s="46"/>
      <c r="W6224" s="46"/>
      <c r="X6224" s="775"/>
      <c r="Y6224" s="775"/>
      <c r="Z6224" s="775"/>
      <c r="AA6224" s="775"/>
      <c r="AB6224" s="775"/>
    </row>
    <row r="6225" spans="1:28" s="43" customFormat="1" x14ac:dyDescent="0.2">
      <c r="A6225" s="776"/>
      <c r="B6225" s="780"/>
      <c r="D6225" s="779"/>
      <c r="E6225" s="779"/>
      <c r="F6225" s="778"/>
      <c r="G6225" s="777"/>
      <c r="H6225" s="776"/>
      <c r="I6225" s="776"/>
      <c r="J6225" s="776"/>
      <c r="K6225" s="776"/>
      <c r="L6225" s="776"/>
      <c r="M6225" s="776"/>
      <c r="N6225" s="776"/>
      <c r="O6225" s="776"/>
      <c r="P6225" s="776"/>
      <c r="Q6225" s="776"/>
      <c r="R6225" s="776"/>
      <c r="S6225" s="776"/>
      <c r="T6225" s="776"/>
      <c r="U6225" s="776"/>
      <c r="V6225" s="46"/>
      <c r="W6225" s="46"/>
      <c r="X6225" s="775"/>
      <c r="Y6225" s="775"/>
      <c r="Z6225" s="775"/>
      <c r="AA6225" s="775"/>
      <c r="AB6225" s="775"/>
    </row>
    <row r="6226" spans="1:28" s="43" customFormat="1" x14ac:dyDescent="0.2">
      <c r="A6226" s="776"/>
      <c r="B6226" s="780"/>
      <c r="D6226" s="779"/>
      <c r="E6226" s="779"/>
      <c r="F6226" s="778"/>
      <c r="G6226" s="777"/>
      <c r="H6226" s="776"/>
      <c r="I6226" s="776"/>
      <c r="J6226" s="776"/>
      <c r="K6226" s="776"/>
      <c r="L6226" s="776"/>
      <c r="M6226" s="776"/>
      <c r="N6226" s="776"/>
      <c r="O6226" s="776"/>
      <c r="P6226" s="776"/>
      <c r="Q6226" s="776"/>
      <c r="R6226" s="776"/>
      <c r="S6226" s="776"/>
      <c r="T6226" s="776"/>
      <c r="U6226" s="776"/>
      <c r="V6226" s="46"/>
      <c r="W6226" s="46"/>
      <c r="X6226" s="775"/>
      <c r="Y6226" s="775"/>
      <c r="Z6226" s="775"/>
      <c r="AA6226" s="775"/>
      <c r="AB6226" s="775"/>
    </row>
    <row r="6227" spans="1:28" s="43" customFormat="1" x14ac:dyDescent="0.2">
      <c r="A6227" s="776"/>
      <c r="B6227" s="780"/>
      <c r="D6227" s="779"/>
      <c r="E6227" s="779"/>
      <c r="F6227" s="778"/>
      <c r="G6227" s="777"/>
      <c r="H6227" s="776"/>
      <c r="I6227" s="776"/>
      <c r="J6227" s="776"/>
      <c r="K6227" s="776"/>
      <c r="L6227" s="776"/>
      <c r="M6227" s="776"/>
      <c r="N6227" s="776"/>
      <c r="O6227" s="776"/>
      <c r="P6227" s="776"/>
      <c r="Q6227" s="776"/>
      <c r="R6227" s="776"/>
      <c r="S6227" s="776"/>
      <c r="T6227" s="776"/>
      <c r="U6227" s="776"/>
      <c r="V6227" s="46"/>
      <c r="W6227" s="46"/>
      <c r="X6227" s="775"/>
      <c r="Y6227" s="775"/>
      <c r="Z6227" s="775"/>
      <c r="AA6227" s="775"/>
      <c r="AB6227" s="775"/>
    </row>
    <row r="6228" spans="1:28" s="43" customFormat="1" x14ac:dyDescent="0.2">
      <c r="A6228" s="776"/>
      <c r="B6228" s="780"/>
      <c r="D6228" s="779"/>
      <c r="E6228" s="779"/>
      <c r="F6228" s="778"/>
      <c r="G6228" s="777"/>
      <c r="H6228" s="776"/>
      <c r="I6228" s="776"/>
      <c r="J6228" s="776"/>
      <c r="K6228" s="776"/>
      <c r="L6228" s="776"/>
      <c r="M6228" s="776"/>
      <c r="N6228" s="776"/>
      <c r="O6228" s="776"/>
      <c r="P6228" s="776"/>
      <c r="Q6228" s="776"/>
      <c r="R6228" s="776"/>
      <c r="S6228" s="776"/>
      <c r="T6228" s="776"/>
      <c r="U6228" s="776"/>
      <c r="V6228" s="46"/>
      <c r="W6228" s="46"/>
      <c r="X6228" s="775"/>
      <c r="Y6228" s="775"/>
      <c r="Z6228" s="775"/>
      <c r="AA6228" s="775"/>
      <c r="AB6228" s="775"/>
    </row>
    <row r="6229" spans="1:28" s="43" customFormat="1" x14ac:dyDescent="0.2">
      <c r="A6229" s="776"/>
      <c r="B6229" s="780"/>
      <c r="D6229" s="779"/>
      <c r="E6229" s="779"/>
      <c r="F6229" s="778"/>
      <c r="G6229" s="777"/>
      <c r="H6229" s="776"/>
      <c r="I6229" s="776"/>
      <c r="J6229" s="776"/>
      <c r="K6229" s="776"/>
      <c r="L6229" s="776"/>
      <c r="M6229" s="776"/>
      <c r="N6229" s="776"/>
      <c r="O6229" s="776"/>
      <c r="P6229" s="776"/>
      <c r="Q6229" s="776"/>
      <c r="R6229" s="776"/>
      <c r="S6229" s="776"/>
      <c r="T6229" s="776"/>
      <c r="U6229" s="776"/>
      <c r="V6229" s="46"/>
      <c r="W6229" s="46"/>
      <c r="X6229" s="775"/>
      <c r="Y6229" s="775"/>
      <c r="Z6229" s="775"/>
      <c r="AA6229" s="775"/>
      <c r="AB6229" s="775"/>
    </row>
    <row r="6230" spans="1:28" s="43" customFormat="1" x14ac:dyDescent="0.2">
      <c r="A6230" s="776"/>
      <c r="B6230" s="780"/>
      <c r="D6230" s="779"/>
      <c r="E6230" s="779"/>
      <c r="F6230" s="778"/>
      <c r="G6230" s="777"/>
      <c r="H6230" s="776"/>
      <c r="I6230" s="776"/>
      <c r="J6230" s="776"/>
      <c r="K6230" s="776"/>
      <c r="L6230" s="776"/>
      <c r="M6230" s="776"/>
      <c r="N6230" s="776"/>
      <c r="O6230" s="776"/>
      <c r="P6230" s="776"/>
      <c r="Q6230" s="776"/>
      <c r="R6230" s="776"/>
      <c r="S6230" s="776"/>
      <c r="T6230" s="776"/>
      <c r="U6230" s="776"/>
      <c r="V6230" s="46"/>
      <c r="W6230" s="46"/>
      <c r="X6230" s="775"/>
      <c r="Y6230" s="775"/>
      <c r="Z6230" s="775"/>
      <c r="AA6230" s="775"/>
      <c r="AB6230" s="775"/>
    </row>
    <row r="6231" spans="1:28" s="43" customFormat="1" x14ac:dyDescent="0.2">
      <c r="A6231" s="776"/>
      <c r="B6231" s="780"/>
      <c r="D6231" s="779"/>
      <c r="E6231" s="779"/>
      <c r="F6231" s="778"/>
      <c r="G6231" s="777"/>
      <c r="H6231" s="776"/>
      <c r="I6231" s="776"/>
      <c r="J6231" s="776"/>
      <c r="K6231" s="776"/>
      <c r="L6231" s="776"/>
      <c r="M6231" s="776"/>
      <c r="N6231" s="776"/>
      <c r="O6231" s="776"/>
      <c r="P6231" s="776"/>
      <c r="Q6231" s="776"/>
      <c r="R6231" s="776"/>
      <c r="S6231" s="776"/>
      <c r="T6231" s="776"/>
      <c r="U6231" s="776"/>
      <c r="V6231" s="46"/>
      <c r="W6231" s="46"/>
      <c r="X6231" s="775"/>
      <c r="Y6231" s="775"/>
      <c r="Z6231" s="775"/>
      <c r="AA6231" s="775"/>
      <c r="AB6231" s="775"/>
    </row>
    <row r="6232" spans="1:28" s="43" customFormat="1" x14ac:dyDescent="0.2">
      <c r="A6232" s="776"/>
      <c r="B6232" s="780"/>
      <c r="D6232" s="779"/>
      <c r="E6232" s="779"/>
      <c r="F6232" s="778"/>
      <c r="G6232" s="777"/>
      <c r="H6232" s="776"/>
      <c r="I6232" s="776"/>
      <c r="J6232" s="776"/>
      <c r="K6232" s="776"/>
      <c r="L6232" s="776"/>
      <c r="M6232" s="776"/>
      <c r="N6232" s="776"/>
      <c r="O6232" s="776"/>
      <c r="P6232" s="776"/>
      <c r="Q6232" s="776"/>
      <c r="R6232" s="776"/>
      <c r="S6232" s="776"/>
      <c r="T6232" s="776"/>
      <c r="U6232" s="776"/>
      <c r="V6232" s="46"/>
      <c r="W6232" s="46"/>
      <c r="X6232" s="775"/>
      <c r="Y6232" s="775"/>
      <c r="Z6232" s="775"/>
      <c r="AA6232" s="775"/>
      <c r="AB6232" s="775"/>
    </row>
    <row r="6233" spans="1:28" s="43" customFormat="1" x14ac:dyDescent="0.2">
      <c r="A6233" s="776"/>
      <c r="B6233" s="780"/>
      <c r="D6233" s="779"/>
      <c r="E6233" s="779"/>
      <c r="F6233" s="778"/>
      <c r="G6233" s="777"/>
      <c r="H6233" s="776"/>
      <c r="I6233" s="776"/>
      <c r="J6233" s="776"/>
      <c r="K6233" s="776"/>
      <c r="L6233" s="776"/>
      <c r="M6233" s="776"/>
      <c r="N6233" s="776"/>
      <c r="O6233" s="776"/>
      <c r="P6233" s="776"/>
      <c r="Q6233" s="776"/>
      <c r="R6233" s="776"/>
      <c r="S6233" s="776"/>
      <c r="T6233" s="776"/>
      <c r="U6233" s="776"/>
      <c r="V6233" s="46"/>
      <c r="W6233" s="46"/>
      <c r="X6233" s="775"/>
      <c r="Y6233" s="775"/>
      <c r="Z6233" s="775"/>
      <c r="AA6233" s="775"/>
      <c r="AB6233" s="775"/>
    </row>
    <row r="6234" spans="1:28" s="43" customFormat="1" x14ac:dyDescent="0.2">
      <c r="A6234" s="776"/>
      <c r="B6234" s="780"/>
      <c r="D6234" s="779"/>
      <c r="E6234" s="779"/>
      <c r="F6234" s="778"/>
      <c r="G6234" s="777"/>
      <c r="H6234" s="776"/>
      <c r="I6234" s="776"/>
      <c r="J6234" s="776"/>
      <c r="K6234" s="776"/>
      <c r="L6234" s="776"/>
      <c r="M6234" s="776"/>
      <c r="N6234" s="776"/>
      <c r="O6234" s="776"/>
      <c r="P6234" s="776"/>
      <c r="Q6234" s="776"/>
      <c r="R6234" s="776"/>
      <c r="S6234" s="776"/>
      <c r="T6234" s="776"/>
      <c r="U6234" s="776"/>
      <c r="V6234" s="46"/>
      <c r="W6234" s="46"/>
      <c r="X6234" s="775"/>
      <c r="Y6234" s="775"/>
      <c r="Z6234" s="775"/>
      <c r="AA6234" s="775"/>
      <c r="AB6234" s="775"/>
    </row>
    <row r="6235" spans="1:28" s="43" customFormat="1" x14ac:dyDescent="0.2">
      <c r="A6235" s="776"/>
      <c r="B6235" s="780"/>
      <c r="D6235" s="779"/>
      <c r="E6235" s="779"/>
      <c r="F6235" s="778"/>
      <c r="G6235" s="777"/>
      <c r="H6235" s="776"/>
      <c r="I6235" s="776"/>
      <c r="J6235" s="776"/>
      <c r="K6235" s="776"/>
      <c r="L6235" s="776"/>
      <c r="M6235" s="776"/>
      <c r="N6235" s="776"/>
      <c r="O6235" s="776"/>
      <c r="P6235" s="776"/>
      <c r="Q6235" s="776"/>
      <c r="R6235" s="776"/>
      <c r="S6235" s="776"/>
      <c r="T6235" s="776"/>
      <c r="U6235" s="776"/>
      <c r="V6235" s="46"/>
      <c r="W6235" s="46"/>
      <c r="X6235" s="775"/>
      <c r="Y6235" s="775"/>
      <c r="Z6235" s="775"/>
      <c r="AA6235" s="775"/>
      <c r="AB6235" s="775"/>
    </row>
    <row r="6236" spans="1:28" s="43" customFormat="1" x14ac:dyDescent="0.2">
      <c r="A6236" s="776"/>
      <c r="B6236" s="780"/>
      <c r="D6236" s="779"/>
      <c r="E6236" s="779"/>
      <c r="F6236" s="778"/>
      <c r="G6236" s="777"/>
      <c r="H6236" s="776"/>
      <c r="I6236" s="776"/>
      <c r="J6236" s="776"/>
      <c r="K6236" s="776"/>
      <c r="L6236" s="776"/>
      <c r="M6236" s="776"/>
      <c r="N6236" s="776"/>
      <c r="O6236" s="776"/>
      <c r="P6236" s="776"/>
      <c r="Q6236" s="776"/>
      <c r="R6236" s="776"/>
      <c r="S6236" s="776"/>
      <c r="T6236" s="776"/>
      <c r="U6236" s="776"/>
      <c r="V6236" s="46"/>
      <c r="W6236" s="46"/>
      <c r="X6236" s="775"/>
      <c r="Y6236" s="775"/>
      <c r="Z6236" s="775"/>
      <c r="AA6236" s="775"/>
      <c r="AB6236" s="775"/>
    </row>
    <row r="6237" spans="1:28" s="43" customFormat="1" x14ac:dyDescent="0.2">
      <c r="A6237" s="776"/>
      <c r="B6237" s="780"/>
      <c r="D6237" s="779"/>
      <c r="E6237" s="779"/>
      <c r="F6237" s="778"/>
      <c r="G6237" s="777"/>
      <c r="H6237" s="776"/>
      <c r="I6237" s="776"/>
      <c r="J6237" s="776"/>
      <c r="K6237" s="776"/>
      <c r="L6237" s="776"/>
      <c r="M6237" s="776"/>
      <c r="N6237" s="776"/>
      <c r="O6237" s="776"/>
      <c r="P6237" s="776"/>
      <c r="Q6237" s="776"/>
      <c r="R6237" s="776"/>
      <c r="S6237" s="776"/>
      <c r="T6237" s="776"/>
      <c r="U6237" s="776"/>
      <c r="V6237" s="46"/>
      <c r="W6237" s="46"/>
      <c r="X6237" s="775"/>
      <c r="Y6237" s="775"/>
      <c r="Z6237" s="775"/>
      <c r="AA6237" s="775"/>
      <c r="AB6237" s="775"/>
    </row>
    <row r="6238" spans="1:28" s="43" customFormat="1" x14ac:dyDescent="0.2">
      <c r="A6238" s="776"/>
      <c r="B6238" s="780"/>
      <c r="D6238" s="779"/>
      <c r="E6238" s="779"/>
      <c r="F6238" s="778"/>
      <c r="G6238" s="777"/>
      <c r="H6238" s="776"/>
      <c r="I6238" s="776"/>
      <c r="J6238" s="776"/>
      <c r="K6238" s="776"/>
      <c r="L6238" s="776"/>
      <c r="M6238" s="776"/>
      <c r="N6238" s="776"/>
      <c r="O6238" s="776"/>
      <c r="P6238" s="776"/>
      <c r="Q6238" s="776"/>
      <c r="R6238" s="776"/>
      <c r="S6238" s="776"/>
      <c r="T6238" s="776"/>
      <c r="U6238" s="776"/>
      <c r="V6238" s="46"/>
      <c r="W6238" s="46"/>
      <c r="X6238" s="775"/>
      <c r="Y6238" s="775"/>
      <c r="Z6238" s="775"/>
      <c r="AA6238" s="775"/>
      <c r="AB6238" s="775"/>
    </row>
    <row r="6239" spans="1:28" s="43" customFormat="1" x14ac:dyDescent="0.2">
      <c r="A6239" s="776"/>
      <c r="B6239" s="780"/>
      <c r="D6239" s="779"/>
      <c r="E6239" s="779"/>
      <c r="F6239" s="778"/>
      <c r="G6239" s="777"/>
      <c r="H6239" s="776"/>
      <c r="I6239" s="776"/>
      <c r="J6239" s="776"/>
      <c r="K6239" s="776"/>
      <c r="L6239" s="776"/>
      <c r="M6239" s="776"/>
      <c r="N6239" s="776"/>
      <c r="O6239" s="776"/>
      <c r="P6239" s="776"/>
      <c r="Q6239" s="776"/>
      <c r="R6239" s="776"/>
      <c r="S6239" s="776"/>
      <c r="T6239" s="776"/>
      <c r="U6239" s="776"/>
      <c r="V6239" s="46"/>
      <c r="W6239" s="46"/>
      <c r="X6239" s="775"/>
      <c r="Y6239" s="775"/>
      <c r="Z6239" s="775"/>
      <c r="AA6239" s="775"/>
      <c r="AB6239" s="775"/>
    </row>
    <row r="6240" spans="1:28" s="43" customFormat="1" x14ac:dyDescent="0.2">
      <c r="A6240" s="776"/>
      <c r="B6240" s="780"/>
      <c r="D6240" s="779"/>
      <c r="E6240" s="779"/>
      <c r="F6240" s="778"/>
      <c r="G6240" s="777"/>
      <c r="H6240" s="776"/>
      <c r="I6240" s="776"/>
      <c r="J6240" s="776"/>
      <c r="K6240" s="776"/>
      <c r="L6240" s="776"/>
      <c r="M6240" s="776"/>
      <c r="N6240" s="776"/>
      <c r="O6240" s="776"/>
      <c r="P6240" s="776"/>
      <c r="Q6240" s="776"/>
      <c r="R6240" s="776"/>
      <c r="S6240" s="776"/>
      <c r="T6240" s="776"/>
      <c r="U6240" s="776"/>
      <c r="V6240" s="46"/>
      <c r="W6240" s="46"/>
      <c r="X6240" s="775"/>
      <c r="Y6240" s="775"/>
      <c r="Z6240" s="775"/>
      <c r="AA6240" s="775"/>
      <c r="AB6240" s="775"/>
    </row>
    <row r="6241" spans="1:28" s="43" customFormat="1" x14ac:dyDescent="0.2">
      <c r="A6241" s="776"/>
      <c r="B6241" s="780"/>
      <c r="D6241" s="779"/>
      <c r="E6241" s="779"/>
      <c r="F6241" s="778"/>
      <c r="G6241" s="777"/>
      <c r="H6241" s="776"/>
      <c r="I6241" s="776"/>
      <c r="J6241" s="776"/>
      <c r="K6241" s="776"/>
      <c r="L6241" s="776"/>
      <c r="M6241" s="776"/>
      <c r="N6241" s="776"/>
      <c r="O6241" s="776"/>
      <c r="P6241" s="776"/>
      <c r="Q6241" s="776"/>
      <c r="R6241" s="776"/>
      <c r="S6241" s="776"/>
      <c r="T6241" s="776"/>
      <c r="U6241" s="776"/>
      <c r="V6241" s="46"/>
      <c r="W6241" s="46"/>
      <c r="X6241" s="775"/>
      <c r="Y6241" s="775"/>
      <c r="Z6241" s="775"/>
      <c r="AA6241" s="775"/>
      <c r="AB6241" s="775"/>
    </row>
    <row r="6242" spans="1:28" s="43" customFormat="1" x14ac:dyDescent="0.2">
      <c r="A6242" s="776"/>
      <c r="B6242" s="780"/>
      <c r="D6242" s="779"/>
      <c r="E6242" s="779"/>
      <c r="F6242" s="778"/>
      <c r="G6242" s="777"/>
      <c r="H6242" s="776"/>
      <c r="I6242" s="776"/>
      <c r="J6242" s="776"/>
      <c r="K6242" s="776"/>
      <c r="L6242" s="776"/>
      <c r="M6242" s="776"/>
      <c r="N6242" s="776"/>
      <c r="O6242" s="776"/>
      <c r="P6242" s="776"/>
      <c r="Q6242" s="776"/>
      <c r="R6242" s="776"/>
      <c r="S6242" s="776"/>
      <c r="T6242" s="776"/>
      <c r="U6242" s="776"/>
      <c r="V6242" s="46"/>
      <c r="W6242" s="46"/>
      <c r="X6242" s="775"/>
      <c r="Y6242" s="775"/>
      <c r="Z6242" s="775"/>
      <c r="AA6242" s="775"/>
      <c r="AB6242" s="775"/>
    </row>
    <row r="6243" spans="1:28" s="43" customFormat="1" x14ac:dyDescent="0.2">
      <c r="A6243" s="776"/>
      <c r="B6243" s="780"/>
      <c r="D6243" s="779"/>
      <c r="E6243" s="779"/>
      <c r="F6243" s="778"/>
      <c r="G6243" s="777"/>
      <c r="H6243" s="776"/>
      <c r="I6243" s="776"/>
      <c r="J6243" s="776"/>
      <c r="K6243" s="776"/>
      <c r="L6243" s="776"/>
      <c r="M6243" s="776"/>
      <c r="N6243" s="776"/>
      <c r="O6243" s="776"/>
      <c r="P6243" s="776"/>
      <c r="Q6243" s="776"/>
      <c r="R6243" s="776"/>
      <c r="S6243" s="776"/>
      <c r="T6243" s="776"/>
      <c r="U6243" s="776"/>
      <c r="V6243" s="46"/>
      <c r="W6243" s="46"/>
      <c r="X6243" s="775"/>
      <c r="Y6243" s="775"/>
      <c r="Z6243" s="775"/>
      <c r="AA6243" s="775"/>
      <c r="AB6243" s="775"/>
    </row>
    <row r="6244" spans="1:28" s="43" customFormat="1" x14ac:dyDescent="0.2">
      <c r="A6244" s="776"/>
      <c r="B6244" s="780"/>
      <c r="D6244" s="779"/>
      <c r="E6244" s="779"/>
      <c r="F6244" s="778"/>
      <c r="G6244" s="777"/>
      <c r="H6244" s="776"/>
      <c r="I6244" s="776"/>
      <c r="J6244" s="776"/>
      <c r="K6244" s="776"/>
      <c r="L6244" s="776"/>
      <c r="M6244" s="776"/>
      <c r="N6244" s="776"/>
      <c r="O6244" s="776"/>
      <c r="P6244" s="776"/>
      <c r="Q6244" s="776"/>
      <c r="R6244" s="776"/>
      <c r="S6244" s="776"/>
      <c r="T6244" s="776"/>
      <c r="U6244" s="776"/>
      <c r="V6244" s="46"/>
      <c r="W6244" s="46"/>
      <c r="X6244" s="775"/>
      <c r="Y6244" s="775"/>
      <c r="Z6244" s="775"/>
      <c r="AA6244" s="775"/>
      <c r="AB6244" s="775"/>
    </row>
    <row r="6245" spans="1:28" s="43" customFormat="1" x14ac:dyDescent="0.2">
      <c r="A6245" s="776"/>
      <c r="B6245" s="780"/>
      <c r="D6245" s="779"/>
      <c r="E6245" s="779"/>
      <c r="F6245" s="778"/>
      <c r="G6245" s="777"/>
      <c r="H6245" s="776"/>
      <c r="I6245" s="776"/>
      <c r="J6245" s="776"/>
      <c r="K6245" s="776"/>
      <c r="L6245" s="776"/>
      <c r="M6245" s="776"/>
      <c r="N6245" s="776"/>
      <c r="O6245" s="776"/>
      <c r="P6245" s="776"/>
      <c r="Q6245" s="776"/>
      <c r="R6245" s="776"/>
      <c r="S6245" s="776"/>
      <c r="T6245" s="776"/>
      <c r="U6245" s="776"/>
      <c r="V6245" s="46"/>
      <c r="W6245" s="46"/>
      <c r="X6245" s="775"/>
      <c r="Y6245" s="775"/>
      <c r="Z6245" s="775"/>
      <c r="AA6245" s="775"/>
      <c r="AB6245" s="775"/>
    </row>
    <row r="6246" spans="1:28" s="43" customFormat="1" x14ac:dyDescent="0.2">
      <c r="A6246" s="776"/>
      <c r="B6246" s="780"/>
      <c r="D6246" s="779"/>
      <c r="E6246" s="779"/>
      <c r="F6246" s="778"/>
      <c r="G6246" s="777"/>
      <c r="H6246" s="776"/>
      <c r="I6246" s="776"/>
      <c r="J6246" s="776"/>
      <c r="K6246" s="776"/>
      <c r="L6246" s="776"/>
      <c r="M6246" s="776"/>
      <c r="N6246" s="776"/>
      <c r="O6246" s="776"/>
      <c r="P6246" s="776"/>
      <c r="Q6246" s="776"/>
      <c r="R6246" s="776"/>
      <c r="S6246" s="776"/>
      <c r="T6246" s="776"/>
      <c r="U6246" s="776"/>
      <c r="V6246" s="46"/>
      <c r="W6246" s="46"/>
      <c r="X6246" s="775"/>
      <c r="Y6246" s="775"/>
      <c r="Z6246" s="775"/>
      <c r="AA6246" s="775"/>
      <c r="AB6246" s="775"/>
    </row>
    <row r="6247" spans="1:28" s="43" customFormat="1" x14ac:dyDescent="0.2">
      <c r="A6247" s="776"/>
      <c r="B6247" s="780"/>
      <c r="D6247" s="779"/>
      <c r="E6247" s="779"/>
      <c r="F6247" s="778"/>
      <c r="G6247" s="777"/>
      <c r="H6247" s="776"/>
      <c r="I6247" s="776"/>
      <c r="J6247" s="776"/>
      <c r="K6247" s="776"/>
      <c r="L6247" s="776"/>
      <c r="M6247" s="776"/>
      <c r="N6247" s="776"/>
      <c r="O6247" s="776"/>
      <c r="P6247" s="776"/>
      <c r="Q6247" s="776"/>
      <c r="R6247" s="776"/>
      <c r="S6247" s="776"/>
      <c r="T6247" s="776"/>
      <c r="U6247" s="776"/>
      <c r="V6247" s="46"/>
      <c r="W6247" s="46"/>
      <c r="X6247" s="775"/>
      <c r="Y6247" s="775"/>
      <c r="Z6247" s="775"/>
      <c r="AA6247" s="775"/>
      <c r="AB6247" s="775"/>
    </row>
    <row r="6248" spans="1:28" s="43" customFormat="1" x14ac:dyDescent="0.2">
      <c r="A6248" s="776"/>
      <c r="B6248" s="780"/>
      <c r="D6248" s="779"/>
      <c r="E6248" s="779"/>
      <c r="F6248" s="778"/>
      <c r="G6248" s="777"/>
      <c r="H6248" s="776"/>
      <c r="I6248" s="776"/>
      <c r="J6248" s="776"/>
      <c r="K6248" s="776"/>
      <c r="L6248" s="776"/>
      <c r="M6248" s="776"/>
      <c r="N6248" s="776"/>
      <c r="O6248" s="776"/>
      <c r="P6248" s="776"/>
      <c r="Q6248" s="776"/>
      <c r="R6248" s="776"/>
      <c r="S6248" s="776"/>
      <c r="T6248" s="776"/>
      <c r="U6248" s="776"/>
      <c r="V6248" s="46"/>
      <c r="W6248" s="46"/>
      <c r="X6248" s="775"/>
      <c r="Y6248" s="775"/>
      <c r="Z6248" s="775"/>
      <c r="AA6248" s="775"/>
      <c r="AB6248" s="775"/>
    </row>
    <row r="6249" spans="1:28" s="43" customFormat="1" x14ac:dyDescent="0.2">
      <c r="A6249" s="776"/>
      <c r="B6249" s="780"/>
      <c r="D6249" s="779"/>
      <c r="E6249" s="779"/>
      <c r="F6249" s="778"/>
      <c r="G6249" s="777"/>
      <c r="H6249" s="776"/>
      <c r="I6249" s="776"/>
      <c r="J6249" s="776"/>
      <c r="K6249" s="776"/>
      <c r="L6249" s="776"/>
      <c r="M6249" s="776"/>
      <c r="N6249" s="776"/>
      <c r="O6249" s="776"/>
      <c r="P6249" s="776"/>
      <c r="Q6249" s="776"/>
      <c r="R6249" s="776"/>
      <c r="S6249" s="776"/>
      <c r="T6249" s="776"/>
      <c r="U6249" s="776"/>
      <c r="V6249" s="46"/>
      <c r="W6249" s="46"/>
      <c r="X6249" s="775"/>
      <c r="Y6249" s="775"/>
      <c r="Z6249" s="775"/>
      <c r="AA6249" s="775"/>
      <c r="AB6249" s="775"/>
    </row>
    <row r="6250" spans="1:28" s="43" customFormat="1" x14ac:dyDescent="0.2">
      <c r="A6250" s="776"/>
      <c r="B6250" s="780"/>
      <c r="D6250" s="779"/>
      <c r="E6250" s="779"/>
      <c r="F6250" s="778"/>
      <c r="G6250" s="777"/>
      <c r="H6250" s="776"/>
      <c r="I6250" s="776"/>
      <c r="J6250" s="776"/>
      <c r="K6250" s="776"/>
      <c r="L6250" s="776"/>
      <c r="M6250" s="776"/>
      <c r="N6250" s="776"/>
      <c r="O6250" s="776"/>
      <c r="P6250" s="776"/>
      <c r="Q6250" s="776"/>
      <c r="R6250" s="776"/>
      <c r="S6250" s="776"/>
      <c r="T6250" s="776"/>
      <c r="U6250" s="776"/>
      <c r="V6250" s="46"/>
      <c r="W6250" s="46"/>
      <c r="X6250" s="775"/>
      <c r="Y6250" s="775"/>
      <c r="Z6250" s="775"/>
      <c r="AA6250" s="775"/>
      <c r="AB6250" s="775"/>
    </row>
    <row r="6251" spans="1:28" s="43" customFormat="1" x14ac:dyDescent="0.2">
      <c r="A6251" s="776"/>
      <c r="B6251" s="780"/>
      <c r="D6251" s="779"/>
      <c r="E6251" s="779"/>
      <c r="F6251" s="778"/>
      <c r="G6251" s="777"/>
      <c r="H6251" s="776"/>
      <c r="I6251" s="776"/>
      <c r="J6251" s="776"/>
      <c r="K6251" s="776"/>
      <c r="L6251" s="776"/>
      <c r="M6251" s="776"/>
      <c r="N6251" s="776"/>
      <c r="O6251" s="776"/>
      <c r="P6251" s="776"/>
      <c r="Q6251" s="776"/>
      <c r="R6251" s="776"/>
      <c r="S6251" s="776"/>
      <c r="T6251" s="776"/>
      <c r="U6251" s="776"/>
      <c r="V6251" s="46"/>
      <c r="W6251" s="46"/>
      <c r="X6251" s="775"/>
      <c r="Y6251" s="775"/>
      <c r="Z6251" s="775"/>
      <c r="AA6251" s="775"/>
      <c r="AB6251" s="775"/>
    </row>
    <row r="6252" spans="1:28" s="43" customFormat="1" x14ac:dyDescent="0.2">
      <c r="A6252" s="776"/>
      <c r="B6252" s="780"/>
      <c r="D6252" s="779"/>
      <c r="E6252" s="779"/>
      <c r="F6252" s="778"/>
      <c r="G6252" s="777"/>
      <c r="H6252" s="776"/>
      <c r="I6252" s="776"/>
      <c r="J6252" s="776"/>
      <c r="K6252" s="776"/>
      <c r="L6252" s="776"/>
      <c r="M6252" s="776"/>
      <c r="N6252" s="776"/>
      <c r="O6252" s="776"/>
      <c r="P6252" s="776"/>
      <c r="Q6252" s="776"/>
      <c r="R6252" s="776"/>
      <c r="S6252" s="776"/>
      <c r="T6252" s="776"/>
      <c r="U6252" s="776"/>
      <c r="V6252" s="46"/>
      <c r="W6252" s="46"/>
      <c r="X6252" s="775"/>
      <c r="Y6252" s="775"/>
      <c r="Z6252" s="775"/>
      <c r="AA6252" s="775"/>
      <c r="AB6252" s="775"/>
    </row>
    <row r="6253" spans="1:28" s="43" customFormat="1" x14ac:dyDescent="0.2">
      <c r="A6253" s="776"/>
      <c r="B6253" s="780"/>
      <c r="D6253" s="779"/>
      <c r="E6253" s="779"/>
      <c r="F6253" s="778"/>
      <c r="G6253" s="777"/>
      <c r="H6253" s="776"/>
      <c r="I6253" s="776"/>
      <c r="J6253" s="776"/>
      <c r="K6253" s="776"/>
      <c r="L6253" s="776"/>
      <c r="M6253" s="776"/>
      <c r="N6253" s="776"/>
      <c r="O6253" s="776"/>
      <c r="P6253" s="776"/>
      <c r="Q6253" s="776"/>
      <c r="R6253" s="776"/>
      <c r="S6253" s="776"/>
      <c r="T6253" s="776"/>
      <c r="U6253" s="776"/>
      <c r="V6253" s="46"/>
      <c r="W6253" s="46"/>
      <c r="X6253" s="775"/>
      <c r="Y6253" s="775"/>
      <c r="Z6253" s="775"/>
      <c r="AA6253" s="775"/>
      <c r="AB6253" s="775"/>
    </row>
    <row r="6254" spans="1:28" s="43" customFormat="1" x14ac:dyDescent="0.2">
      <c r="A6254" s="776"/>
      <c r="B6254" s="780"/>
      <c r="D6254" s="779"/>
      <c r="E6254" s="779"/>
      <c r="F6254" s="778"/>
      <c r="G6254" s="777"/>
      <c r="H6254" s="776"/>
      <c r="I6254" s="776"/>
      <c r="J6254" s="776"/>
      <c r="K6254" s="776"/>
      <c r="L6254" s="776"/>
      <c r="M6254" s="776"/>
      <c r="N6254" s="776"/>
      <c r="O6254" s="776"/>
      <c r="P6254" s="776"/>
      <c r="Q6254" s="776"/>
      <c r="R6254" s="776"/>
      <c r="S6254" s="776"/>
      <c r="T6254" s="776"/>
      <c r="U6254" s="776"/>
      <c r="V6254" s="46"/>
      <c r="W6254" s="46"/>
      <c r="X6254" s="775"/>
      <c r="Y6254" s="775"/>
      <c r="Z6254" s="775"/>
      <c r="AA6254" s="775"/>
      <c r="AB6254" s="775"/>
    </row>
    <row r="6255" spans="1:28" s="43" customFormat="1" x14ac:dyDescent="0.2">
      <c r="A6255" s="776"/>
      <c r="B6255" s="780"/>
      <c r="D6255" s="779"/>
      <c r="E6255" s="779"/>
      <c r="F6255" s="778"/>
      <c r="G6255" s="777"/>
      <c r="H6255" s="776"/>
      <c r="I6255" s="776"/>
      <c r="J6255" s="776"/>
      <c r="K6255" s="776"/>
      <c r="L6255" s="776"/>
      <c r="M6255" s="776"/>
      <c r="N6255" s="776"/>
      <c r="O6255" s="776"/>
      <c r="P6255" s="776"/>
      <c r="Q6255" s="776"/>
      <c r="R6255" s="776"/>
      <c r="S6255" s="776"/>
      <c r="T6255" s="776"/>
      <c r="U6255" s="776"/>
      <c r="V6255" s="46"/>
      <c r="W6255" s="46"/>
      <c r="X6255" s="775"/>
      <c r="Y6255" s="775"/>
      <c r="Z6255" s="775"/>
      <c r="AA6255" s="775"/>
      <c r="AB6255" s="775"/>
    </row>
    <row r="6256" spans="1:28" s="43" customFormat="1" x14ac:dyDescent="0.2">
      <c r="A6256" s="776"/>
      <c r="B6256" s="780"/>
      <c r="D6256" s="779"/>
      <c r="E6256" s="779"/>
      <c r="F6256" s="778"/>
      <c r="G6256" s="777"/>
      <c r="H6256" s="776"/>
      <c r="I6256" s="776"/>
      <c r="J6256" s="776"/>
      <c r="K6256" s="776"/>
      <c r="L6256" s="776"/>
      <c r="M6256" s="776"/>
      <c r="N6256" s="776"/>
      <c r="O6256" s="776"/>
      <c r="P6256" s="776"/>
      <c r="Q6256" s="776"/>
      <c r="R6256" s="776"/>
      <c r="S6256" s="776"/>
      <c r="T6256" s="776"/>
      <c r="U6256" s="776"/>
      <c r="V6256" s="46"/>
      <c r="W6256" s="46"/>
      <c r="X6256" s="775"/>
      <c r="Y6256" s="775"/>
      <c r="Z6256" s="775"/>
      <c r="AA6256" s="775"/>
      <c r="AB6256" s="775"/>
    </row>
    <row r="6257" spans="1:28" s="43" customFormat="1" x14ac:dyDescent="0.2">
      <c r="A6257" s="776"/>
      <c r="B6257" s="780"/>
      <c r="D6257" s="779"/>
      <c r="E6257" s="779"/>
      <c r="F6257" s="778"/>
      <c r="G6257" s="777"/>
      <c r="H6257" s="776"/>
      <c r="I6257" s="776"/>
      <c r="J6257" s="776"/>
      <c r="K6257" s="776"/>
      <c r="L6257" s="776"/>
      <c r="M6257" s="776"/>
      <c r="N6257" s="776"/>
      <c r="O6257" s="776"/>
      <c r="P6257" s="776"/>
      <c r="Q6257" s="776"/>
      <c r="R6257" s="776"/>
      <c r="S6257" s="776"/>
      <c r="T6257" s="776"/>
      <c r="U6257" s="776"/>
      <c r="V6257" s="46"/>
      <c r="W6257" s="46"/>
      <c r="X6257" s="775"/>
      <c r="Y6257" s="775"/>
      <c r="Z6257" s="775"/>
      <c r="AA6257" s="775"/>
      <c r="AB6257" s="775"/>
    </row>
    <row r="6258" spans="1:28" s="43" customFormat="1" x14ac:dyDescent="0.2">
      <c r="A6258" s="776"/>
      <c r="B6258" s="780"/>
      <c r="D6258" s="779"/>
      <c r="E6258" s="779"/>
      <c r="F6258" s="778"/>
      <c r="G6258" s="777"/>
      <c r="H6258" s="776"/>
      <c r="I6258" s="776"/>
      <c r="J6258" s="776"/>
      <c r="K6258" s="776"/>
      <c r="L6258" s="776"/>
      <c r="M6258" s="776"/>
      <c r="N6258" s="776"/>
      <c r="O6258" s="776"/>
      <c r="P6258" s="776"/>
      <c r="Q6258" s="776"/>
      <c r="R6258" s="776"/>
      <c r="S6258" s="776"/>
      <c r="T6258" s="776"/>
      <c r="U6258" s="776"/>
      <c r="V6258" s="46"/>
      <c r="W6258" s="46"/>
      <c r="X6258" s="775"/>
      <c r="Y6258" s="775"/>
      <c r="Z6258" s="775"/>
      <c r="AA6258" s="775"/>
      <c r="AB6258" s="775"/>
    </row>
    <row r="6259" spans="1:28" s="43" customFormat="1" x14ac:dyDescent="0.2">
      <c r="A6259" s="776"/>
      <c r="B6259" s="780"/>
      <c r="D6259" s="779"/>
      <c r="E6259" s="779"/>
      <c r="F6259" s="778"/>
      <c r="G6259" s="777"/>
      <c r="H6259" s="776"/>
      <c r="I6259" s="776"/>
      <c r="J6259" s="776"/>
      <c r="K6259" s="776"/>
      <c r="L6259" s="776"/>
      <c r="M6259" s="776"/>
      <c r="N6259" s="776"/>
      <c r="O6259" s="776"/>
      <c r="P6259" s="776"/>
      <c r="Q6259" s="776"/>
      <c r="R6259" s="776"/>
      <c r="S6259" s="776"/>
      <c r="T6259" s="776"/>
      <c r="U6259" s="776"/>
      <c r="V6259" s="46"/>
      <c r="W6259" s="46"/>
      <c r="X6259" s="775"/>
      <c r="Y6259" s="775"/>
      <c r="Z6259" s="775"/>
      <c r="AA6259" s="775"/>
      <c r="AB6259" s="775"/>
    </row>
    <row r="6260" spans="1:28" s="43" customFormat="1" x14ac:dyDescent="0.2">
      <c r="A6260" s="776"/>
      <c r="B6260" s="780"/>
      <c r="D6260" s="779"/>
      <c r="E6260" s="779"/>
      <c r="F6260" s="778"/>
      <c r="G6260" s="777"/>
      <c r="H6260" s="776"/>
      <c r="I6260" s="776"/>
      <c r="J6260" s="776"/>
      <c r="K6260" s="776"/>
      <c r="L6260" s="776"/>
      <c r="M6260" s="776"/>
      <c r="N6260" s="776"/>
      <c r="O6260" s="776"/>
      <c r="P6260" s="776"/>
      <c r="Q6260" s="776"/>
      <c r="R6260" s="776"/>
      <c r="S6260" s="776"/>
      <c r="T6260" s="776"/>
      <c r="U6260" s="776"/>
      <c r="V6260" s="46"/>
      <c r="W6260" s="46"/>
      <c r="X6260" s="775"/>
      <c r="Y6260" s="775"/>
      <c r="Z6260" s="775"/>
      <c r="AA6260" s="775"/>
      <c r="AB6260" s="775"/>
    </row>
    <row r="6261" spans="1:28" s="43" customFormat="1" x14ac:dyDescent="0.2">
      <c r="A6261" s="776"/>
      <c r="B6261" s="780"/>
      <c r="D6261" s="779"/>
      <c r="E6261" s="779"/>
      <c r="F6261" s="778"/>
      <c r="G6261" s="777"/>
      <c r="H6261" s="776"/>
      <c r="I6261" s="776"/>
      <c r="J6261" s="776"/>
      <c r="K6261" s="776"/>
      <c r="L6261" s="776"/>
      <c r="M6261" s="776"/>
      <c r="N6261" s="776"/>
      <c r="O6261" s="776"/>
      <c r="P6261" s="776"/>
      <c r="Q6261" s="776"/>
      <c r="R6261" s="776"/>
      <c r="S6261" s="776"/>
      <c r="T6261" s="776"/>
      <c r="U6261" s="776"/>
      <c r="V6261" s="46"/>
      <c r="W6261" s="46"/>
      <c r="X6261" s="775"/>
      <c r="Y6261" s="775"/>
      <c r="Z6261" s="775"/>
      <c r="AA6261" s="775"/>
      <c r="AB6261" s="775"/>
    </row>
    <row r="6262" spans="1:28" s="43" customFormat="1" x14ac:dyDescent="0.2">
      <c r="A6262" s="776"/>
      <c r="B6262" s="780"/>
      <c r="D6262" s="779"/>
      <c r="E6262" s="779"/>
      <c r="F6262" s="778"/>
      <c r="G6262" s="777"/>
      <c r="H6262" s="776"/>
      <c r="I6262" s="776"/>
      <c r="J6262" s="776"/>
      <c r="K6262" s="776"/>
      <c r="L6262" s="776"/>
      <c r="M6262" s="776"/>
      <c r="N6262" s="776"/>
      <c r="O6262" s="776"/>
      <c r="P6262" s="776"/>
      <c r="Q6262" s="776"/>
      <c r="R6262" s="776"/>
      <c r="S6262" s="776"/>
      <c r="T6262" s="776"/>
      <c r="U6262" s="776"/>
      <c r="V6262" s="46"/>
      <c r="W6262" s="46"/>
      <c r="X6262" s="775"/>
      <c r="Y6262" s="775"/>
      <c r="Z6262" s="775"/>
      <c r="AA6262" s="775"/>
      <c r="AB6262" s="775"/>
    </row>
    <row r="6263" spans="1:28" s="43" customFormat="1" x14ac:dyDescent="0.2">
      <c r="A6263" s="776"/>
      <c r="B6263" s="780"/>
      <c r="D6263" s="779"/>
      <c r="E6263" s="779"/>
      <c r="F6263" s="778"/>
      <c r="G6263" s="777"/>
      <c r="H6263" s="776"/>
      <c r="I6263" s="776"/>
      <c r="J6263" s="776"/>
      <c r="K6263" s="776"/>
      <c r="L6263" s="776"/>
      <c r="M6263" s="776"/>
      <c r="N6263" s="776"/>
      <c r="O6263" s="776"/>
      <c r="P6263" s="776"/>
      <c r="Q6263" s="776"/>
      <c r="R6263" s="776"/>
      <c r="S6263" s="776"/>
      <c r="T6263" s="776"/>
      <c r="U6263" s="776"/>
      <c r="V6263" s="46"/>
      <c r="W6263" s="46"/>
      <c r="X6263" s="775"/>
      <c r="Y6263" s="775"/>
      <c r="Z6263" s="775"/>
      <c r="AA6263" s="775"/>
      <c r="AB6263" s="775"/>
    </row>
    <row r="6264" spans="1:28" s="43" customFormat="1" x14ac:dyDescent="0.2">
      <c r="A6264" s="776"/>
      <c r="B6264" s="780"/>
      <c r="D6264" s="779"/>
      <c r="E6264" s="779"/>
      <c r="F6264" s="778"/>
      <c r="G6264" s="777"/>
      <c r="H6264" s="776"/>
      <c r="I6264" s="776"/>
      <c r="J6264" s="776"/>
      <c r="K6264" s="776"/>
      <c r="L6264" s="776"/>
      <c r="M6264" s="776"/>
      <c r="N6264" s="776"/>
      <c r="O6264" s="776"/>
      <c r="P6264" s="776"/>
      <c r="Q6264" s="776"/>
      <c r="R6264" s="776"/>
      <c r="S6264" s="776"/>
      <c r="T6264" s="776"/>
      <c r="U6264" s="776"/>
      <c r="V6264" s="46"/>
      <c r="W6264" s="46"/>
      <c r="X6264" s="775"/>
      <c r="Y6264" s="775"/>
      <c r="Z6264" s="775"/>
      <c r="AA6264" s="775"/>
      <c r="AB6264" s="775"/>
    </row>
    <row r="6265" spans="1:28" s="43" customFormat="1" x14ac:dyDescent="0.2">
      <c r="A6265" s="776"/>
      <c r="B6265" s="780"/>
      <c r="D6265" s="779"/>
      <c r="E6265" s="779"/>
      <c r="F6265" s="778"/>
      <c r="G6265" s="777"/>
      <c r="H6265" s="776"/>
      <c r="I6265" s="776"/>
      <c r="J6265" s="776"/>
      <c r="K6265" s="776"/>
      <c r="L6265" s="776"/>
      <c r="M6265" s="776"/>
      <c r="N6265" s="776"/>
      <c r="O6265" s="776"/>
      <c r="P6265" s="776"/>
      <c r="Q6265" s="776"/>
      <c r="R6265" s="776"/>
      <c r="S6265" s="776"/>
      <c r="T6265" s="776"/>
      <c r="U6265" s="776"/>
      <c r="V6265" s="46"/>
      <c r="W6265" s="46"/>
      <c r="X6265" s="775"/>
      <c r="Y6265" s="775"/>
      <c r="Z6265" s="775"/>
      <c r="AA6265" s="775"/>
      <c r="AB6265" s="775"/>
    </row>
    <row r="6266" spans="1:28" s="43" customFormat="1" x14ac:dyDescent="0.2">
      <c r="A6266" s="776"/>
      <c r="B6266" s="780"/>
      <c r="D6266" s="779"/>
      <c r="E6266" s="779"/>
      <c r="F6266" s="778"/>
      <c r="G6266" s="777"/>
      <c r="H6266" s="776"/>
      <c r="I6266" s="776"/>
      <c r="J6266" s="776"/>
      <c r="K6266" s="776"/>
      <c r="L6266" s="776"/>
      <c r="M6266" s="776"/>
      <c r="N6266" s="776"/>
      <c r="O6266" s="776"/>
      <c r="P6266" s="776"/>
      <c r="Q6266" s="776"/>
      <c r="R6266" s="776"/>
      <c r="S6266" s="776"/>
      <c r="T6266" s="776"/>
      <c r="U6266" s="776"/>
      <c r="V6266" s="46"/>
      <c r="W6266" s="46"/>
      <c r="X6266" s="775"/>
      <c r="Y6266" s="775"/>
      <c r="Z6266" s="775"/>
      <c r="AA6266" s="775"/>
      <c r="AB6266" s="775"/>
    </row>
    <row r="6267" spans="1:28" s="43" customFormat="1" x14ac:dyDescent="0.2">
      <c r="A6267" s="776"/>
      <c r="B6267" s="780"/>
      <c r="D6267" s="779"/>
      <c r="E6267" s="779"/>
      <c r="F6267" s="778"/>
      <c r="G6267" s="777"/>
      <c r="H6267" s="776"/>
      <c r="I6267" s="776"/>
      <c r="J6267" s="776"/>
      <c r="K6267" s="776"/>
      <c r="L6267" s="776"/>
      <c r="M6267" s="776"/>
      <c r="N6267" s="776"/>
      <c r="O6267" s="776"/>
      <c r="P6267" s="776"/>
      <c r="Q6267" s="776"/>
      <c r="R6267" s="776"/>
      <c r="S6267" s="776"/>
      <c r="T6267" s="776"/>
      <c r="U6267" s="776"/>
      <c r="V6267" s="46"/>
      <c r="W6267" s="46"/>
      <c r="X6267" s="775"/>
      <c r="Y6267" s="775"/>
      <c r="Z6267" s="775"/>
      <c r="AA6267" s="775"/>
      <c r="AB6267" s="775"/>
    </row>
    <row r="6268" spans="1:28" s="43" customFormat="1" x14ac:dyDescent="0.2">
      <c r="A6268" s="776"/>
      <c r="B6268" s="780"/>
      <c r="D6268" s="779"/>
      <c r="E6268" s="779"/>
      <c r="F6268" s="778"/>
      <c r="G6268" s="777"/>
      <c r="H6268" s="776"/>
      <c r="I6268" s="776"/>
      <c r="J6268" s="776"/>
      <c r="K6268" s="776"/>
      <c r="L6268" s="776"/>
      <c r="M6268" s="776"/>
      <c r="N6268" s="776"/>
      <c r="O6268" s="776"/>
      <c r="P6268" s="776"/>
      <c r="Q6268" s="776"/>
      <c r="R6268" s="776"/>
      <c r="S6268" s="776"/>
      <c r="T6268" s="776"/>
      <c r="U6268" s="776"/>
      <c r="V6268" s="46"/>
      <c r="W6268" s="46"/>
      <c r="X6268" s="775"/>
      <c r="Y6268" s="775"/>
      <c r="Z6268" s="775"/>
      <c r="AA6268" s="775"/>
      <c r="AB6268" s="775"/>
    </row>
    <row r="6269" spans="1:28" s="43" customFormat="1" x14ac:dyDescent="0.2">
      <c r="A6269" s="776"/>
      <c r="B6269" s="780"/>
      <c r="D6269" s="779"/>
      <c r="E6269" s="779"/>
      <c r="F6269" s="778"/>
      <c r="G6269" s="777"/>
      <c r="H6269" s="776"/>
      <c r="I6269" s="776"/>
      <c r="J6269" s="776"/>
      <c r="K6269" s="776"/>
      <c r="L6269" s="776"/>
      <c r="M6269" s="776"/>
      <c r="N6269" s="776"/>
      <c r="O6269" s="776"/>
      <c r="P6269" s="776"/>
      <c r="Q6269" s="776"/>
      <c r="R6269" s="776"/>
      <c r="S6269" s="776"/>
      <c r="T6269" s="776"/>
      <c r="U6269" s="776"/>
      <c r="V6269" s="46"/>
      <c r="W6269" s="46"/>
      <c r="X6269" s="775"/>
      <c r="Y6269" s="775"/>
      <c r="Z6269" s="775"/>
      <c r="AA6269" s="775"/>
      <c r="AB6269" s="775"/>
    </row>
    <row r="6270" spans="1:28" s="43" customFormat="1" x14ac:dyDescent="0.2">
      <c r="A6270" s="776"/>
      <c r="B6270" s="780"/>
      <c r="D6270" s="779"/>
      <c r="E6270" s="779"/>
      <c r="F6270" s="778"/>
      <c r="G6270" s="777"/>
      <c r="H6270" s="776"/>
      <c r="I6270" s="776"/>
      <c r="J6270" s="776"/>
      <c r="K6270" s="776"/>
      <c r="L6270" s="776"/>
      <c r="M6270" s="776"/>
      <c r="N6270" s="776"/>
      <c r="O6270" s="776"/>
      <c r="P6270" s="776"/>
      <c r="Q6270" s="776"/>
      <c r="R6270" s="776"/>
      <c r="S6270" s="776"/>
      <c r="T6270" s="776"/>
      <c r="U6270" s="776"/>
      <c r="V6270" s="46"/>
      <c r="W6270" s="46"/>
      <c r="X6270" s="775"/>
      <c r="Y6270" s="775"/>
      <c r="Z6270" s="775"/>
      <c r="AA6270" s="775"/>
      <c r="AB6270" s="775"/>
    </row>
    <row r="6271" spans="1:28" s="43" customFormat="1" x14ac:dyDescent="0.2">
      <c r="A6271" s="776"/>
      <c r="B6271" s="780"/>
      <c r="D6271" s="779"/>
      <c r="E6271" s="779"/>
      <c r="F6271" s="778"/>
      <c r="G6271" s="777"/>
      <c r="H6271" s="776"/>
      <c r="I6271" s="776"/>
      <c r="J6271" s="776"/>
      <c r="K6271" s="776"/>
      <c r="L6271" s="776"/>
      <c r="M6271" s="776"/>
      <c r="N6271" s="776"/>
      <c r="O6271" s="776"/>
      <c r="P6271" s="776"/>
      <c r="Q6271" s="776"/>
      <c r="R6271" s="776"/>
      <c r="S6271" s="776"/>
      <c r="T6271" s="776"/>
      <c r="U6271" s="776"/>
      <c r="V6271" s="46"/>
      <c r="W6271" s="46"/>
      <c r="X6271" s="775"/>
      <c r="Y6271" s="775"/>
      <c r="Z6271" s="775"/>
      <c r="AA6271" s="775"/>
      <c r="AB6271" s="775"/>
    </row>
    <row r="6272" spans="1:28" s="43" customFormat="1" x14ac:dyDescent="0.2">
      <c r="A6272" s="776"/>
      <c r="B6272" s="780"/>
      <c r="D6272" s="779"/>
      <c r="E6272" s="779"/>
      <c r="F6272" s="778"/>
      <c r="G6272" s="777"/>
      <c r="H6272" s="776"/>
      <c r="I6272" s="776"/>
      <c r="J6272" s="776"/>
      <c r="K6272" s="776"/>
      <c r="L6272" s="776"/>
      <c r="M6272" s="776"/>
      <c r="N6272" s="776"/>
      <c r="O6272" s="776"/>
      <c r="P6272" s="776"/>
      <c r="Q6272" s="776"/>
      <c r="R6272" s="776"/>
      <c r="S6272" s="776"/>
      <c r="T6272" s="776"/>
      <c r="U6272" s="776"/>
      <c r="V6272" s="46"/>
      <c r="W6272" s="46"/>
      <c r="X6272" s="775"/>
      <c r="Y6272" s="775"/>
      <c r="Z6272" s="775"/>
      <c r="AA6272" s="775"/>
      <c r="AB6272" s="775"/>
    </row>
    <row r="6273" spans="1:28" s="43" customFormat="1" x14ac:dyDescent="0.2">
      <c r="A6273" s="776"/>
      <c r="B6273" s="780"/>
      <c r="D6273" s="779"/>
      <c r="E6273" s="779"/>
      <c r="F6273" s="778"/>
      <c r="G6273" s="777"/>
      <c r="H6273" s="776"/>
      <c r="I6273" s="776"/>
      <c r="J6273" s="776"/>
      <c r="K6273" s="776"/>
      <c r="L6273" s="776"/>
      <c r="M6273" s="776"/>
      <c r="N6273" s="776"/>
      <c r="O6273" s="776"/>
      <c r="P6273" s="776"/>
      <c r="Q6273" s="776"/>
      <c r="R6273" s="776"/>
      <c r="S6273" s="776"/>
      <c r="T6273" s="776"/>
      <c r="U6273" s="776"/>
      <c r="V6273" s="46"/>
      <c r="W6273" s="46"/>
      <c r="X6273" s="775"/>
      <c r="Y6273" s="775"/>
      <c r="Z6273" s="775"/>
      <c r="AA6273" s="775"/>
      <c r="AB6273" s="775"/>
    </row>
    <row r="6274" spans="1:28" s="43" customFormat="1" x14ac:dyDescent="0.2">
      <c r="A6274" s="776"/>
      <c r="B6274" s="780"/>
      <c r="D6274" s="779"/>
      <c r="E6274" s="779"/>
      <c r="F6274" s="778"/>
      <c r="G6274" s="777"/>
      <c r="H6274" s="776"/>
      <c r="I6274" s="776"/>
      <c r="J6274" s="776"/>
      <c r="K6274" s="776"/>
      <c r="L6274" s="776"/>
      <c r="M6274" s="776"/>
      <c r="N6274" s="776"/>
      <c r="O6274" s="776"/>
      <c r="P6274" s="776"/>
      <c r="Q6274" s="776"/>
      <c r="R6274" s="776"/>
      <c r="S6274" s="776"/>
      <c r="T6274" s="776"/>
      <c r="U6274" s="776"/>
      <c r="V6274" s="46"/>
      <c r="W6274" s="46"/>
      <c r="X6274" s="775"/>
      <c r="Y6274" s="775"/>
      <c r="Z6274" s="775"/>
      <c r="AA6274" s="775"/>
      <c r="AB6274" s="775"/>
    </row>
    <row r="6275" spans="1:28" s="43" customFormat="1" x14ac:dyDescent="0.2">
      <c r="A6275" s="776"/>
      <c r="B6275" s="780"/>
      <c r="D6275" s="779"/>
      <c r="E6275" s="779"/>
      <c r="F6275" s="778"/>
      <c r="G6275" s="777"/>
      <c r="H6275" s="776"/>
      <c r="I6275" s="776"/>
      <c r="J6275" s="776"/>
      <c r="K6275" s="776"/>
      <c r="L6275" s="776"/>
      <c r="M6275" s="776"/>
      <c r="N6275" s="776"/>
      <c r="O6275" s="776"/>
      <c r="P6275" s="776"/>
      <c r="Q6275" s="776"/>
      <c r="R6275" s="776"/>
      <c r="S6275" s="776"/>
      <c r="T6275" s="776"/>
      <c r="U6275" s="776"/>
      <c r="V6275" s="46"/>
      <c r="W6275" s="46"/>
      <c r="X6275" s="775"/>
      <c r="Y6275" s="775"/>
      <c r="Z6275" s="775"/>
      <c r="AA6275" s="775"/>
      <c r="AB6275" s="775"/>
    </row>
    <row r="6276" spans="1:28" s="43" customFormat="1" x14ac:dyDescent="0.2">
      <c r="A6276" s="776"/>
      <c r="B6276" s="780"/>
      <c r="D6276" s="779"/>
      <c r="E6276" s="779"/>
      <c r="F6276" s="778"/>
      <c r="G6276" s="777"/>
      <c r="H6276" s="776"/>
      <c r="I6276" s="776"/>
      <c r="J6276" s="776"/>
      <c r="K6276" s="776"/>
      <c r="L6276" s="776"/>
      <c r="M6276" s="776"/>
      <c r="N6276" s="776"/>
      <c r="O6276" s="776"/>
      <c r="P6276" s="776"/>
      <c r="Q6276" s="776"/>
      <c r="R6276" s="776"/>
      <c r="S6276" s="776"/>
      <c r="T6276" s="776"/>
      <c r="U6276" s="776"/>
      <c r="V6276" s="46"/>
      <c r="W6276" s="46"/>
      <c r="X6276" s="775"/>
      <c r="Y6276" s="775"/>
      <c r="Z6276" s="775"/>
      <c r="AA6276" s="775"/>
      <c r="AB6276" s="775"/>
    </row>
    <row r="6277" spans="1:28" s="43" customFormat="1" x14ac:dyDescent="0.2">
      <c r="A6277" s="776"/>
      <c r="B6277" s="780"/>
      <c r="D6277" s="779"/>
      <c r="E6277" s="779"/>
      <c r="F6277" s="778"/>
      <c r="G6277" s="777"/>
      <c r="H6277" s="776"/>
      <c r="I6277" s="776"/>
      <c r="J6277" s="776"/>
      <c r="K6277" s="776"/>
      <c r="L6277" s="776"/>
      <c r="M6277" s="776"/>
      <c r="N6277" s="776"/>
      <c r="O6277" s="776"/>
      <c r="P6277" s="776"/>
      <c r="Q6277" s="776"/>
      <c r="R6277" s="776"/>
      <c r="S6277" s="776"/>
      <c r="T6277" s="776"/>
      <c r="U6277" s="776"/>
      <c r="V6277" s="46"/>
      <c r="W6277" s="46"/>
      <c r="X6277" s="775"/>
      <c r="Y6277" s="775"/>
      <c r="Z6277" s="775"/>
      <c r="AA6277" s="775"/>
      <c r="AB6277" s="775"/>
    </row>
    <row r="6278" spans="1:28" s="43" customFormat="1" x14ac:dyDescent="0.2">
      <c r="A6278" s="776"/>
      <c r="B6278" s="780"/>
      <c r="D6278" s="779"/>
      <c r="E6278" s="779"/>
      <c r="F6278" s="778"/>
      <c r="G6278" s="777"/>
      <c r="H6278" s="776"/>
      <c r="I6278" s="776"/>
      <c r="J6278" s="776"/>
      <c r="K6278" s="776"/>
      <c r="L6278" s="776"/>
      <c r="M6278" s="776"/>
      <c r="N6278" s="776"/>
      <c r="O6278" s="776"/>
      <c r="P6278" s="776"/>
      <c r="Q6278" s="776"/>
      <c r="R6278" s="776"/>
      <c r="S6278" s="776"/>
      <c r="T6278" s="776"/>
      <c r="U6278" s="776"/>
      <c r="V6278" s="46"/>
      <c r="W6278" s="46"/>
      <c r="X6278" s="775"/>
      <c r="Y6278" s="775"/>
      <c r="Z6278" s="775"/>
      <c r="AA6278" s="775"/>
      <c r="AB6278" s="775"/>
    </row>
    <row r="6279" spans="1:28" s="43" customFormat="1" x14ac:dyDescent="0.2">
      <c r="A6279" s="776"/>
      <c r="B6279" s="780"/>
      <c r="D6279" s="779"/>
      <c r="E6279" s="779"/>
      <c r="F6279" s="778"/>
      <c r="G6279" s="777"/>
      <c r="H6279" s="776"/>
      <c r="I6279" s="776"/>
      <c r="J6279" s="776"/>
      <c r="K6279" s="776"/>
      <c r="L6279" s="776"/>
      <c r="M6279" s="776"/>
      <c r="N6279" s="776"/>
      <c r="O6279" s="776"/>
      <c r="P6279" s="776"/>
      <c r="Q6279" s="776"/>
      <c r="R6279" s="776"/>
      <c r="S6279" s="776"/>
      <c r="T6279" s="776"/>
      <c r="U6279" s="776"/>
      <c r="V6279" s="46"/>
      <c r="W6279" s="46"/>
      <c r="X6279" s="775"/>
      <c r="Y6279" s="775"/>
      <c r="Z6279" s="775"/>
      <c r="AA6279" s="775"/>
      <c r="AB6279" s="775"/>
    </row>
    <row r="6280" spans="1:28" s="43" customFormat="1" x14ac:dyDescent="0.2">
      <c r="A6280" s="776"/>
      <c r="B6280" s="780"/>
      <c r="D6280" s="779"/>
      <c r="E6280" s="779"/>
      <c r="F6280" s="778"/>
      <c r="G6280" s="777"/>
      <c r="H6280" s="776"/>
      <c r="I6280" s="776"/>
      <c r="J6280" s="776"/>
      <c r="K6280" s="776"/>
      <c r="L6280" s="776"/>
      <c r="M6280" s="776"/>
      <c r="N6280" s="776"/>
      <c r="O6280" s="776"/>
      <c r="P6280" s="776"/>
      <c r="Q6280" s="776"/>
      <c r="R6280" s="776"/>
      <c r="S6280" s="776"/>
      <c r="T6280" s="776"/>
      <c r="U6280" s="776"/>
      <c r="V6280" s="46"/>
      <c r="W6280" s="46"/>
      <c r="X6280" s="775"/>
      <c r="Y6280" s="775"/>
      <c r="Z6280" s="775"/>
      <c r="AA6280" s="775"/>
      <c r="AB6280" s="775"/>
    </row>
    <row r="6281" spans="1:28" s="43" customFormat="1" x14ac:dyDescent="0.2">
      <c r="A6281" s="776"/>
      <c r="B6281" s="780"/>
      <c r="D6281" s="779"/>
      <c r="E6281" s="779"/>
      <c r="F6281" s="778"/>
      <c r="G6281" s="777"/>
      <c r="H6281" s="776"/>
      <c r="I6281" s="776"/>
      <c r="J6281" s="776"/>
      <c r="K6281" s="776"/>
      <c r="L6281" s="776"/>
      <c r="M6281" s="776"/>
      <c r="N6281" s="776"/>
      <c r="O6281" s="776"/>
      <c r="P6281" s="776"/>
      <c r="Q6281" s="776"/>
      <c r="R6281" s="776"/>
      <c r="S6281" s="776"/>
      <c r="T6281" s="776"/>
      <c r="U6281" s="776"/>
      <c r="V6281" s="46"/>
      <c r="W6281" s="46"/>
      <c r="X6281" s="775"/>
      <c r="Y6281" s="775"/>
      <c r="Z6281" s="775"/>
      <c r="AA6281" s="775"/>
      <c r="AB6281" s="775"/>
    </row>
    <row r="6282" spans="1:28" s="43" customFormat="1" x14ac:dyDescent="0.2">
      <c r="A6282" s="776"/>
      <c r="B6282" s="780"/>
      <c r="D6282" s="779"/>
      <c r="E6282" s="779"/>
      <c r="F6282" s="778"/>
      <c r="G6282" s="777"/>
      <c r="H6282" s="776"/>
      <c r="I6282" s="776"/>
      <c r="J6282" s="776"/>
      <c r="K6282" s="776"/>
      <c r="L6282" s="776"/>
      <c r="M6282" s="776"/>
      <c r="N6282" s="776"/>
      <c r="O6282" s="776"/>
      <c r="P6282" s="776"/>
      <c r="Q6282" s="776"/>
      <c r="R6282" s="776"/>
      <c r="S6282" s="776"/>
      <c r="T6282" s="776"/>
      <c r="U6282" s="776"/>
      <c r="V6282" s="46"/>
      <c r="W6282" s="46"/>
      <c r="X6282" s="775"/>
      <c r="Y6282" s="775"/>
      <c r="Z6282" s="775"/>
      <c r="AA6282" s="775"/>
      <c r="AB6282" s="775"/>
    </row>
    <row r="6283" spans="1:28" s="43" customFormat="1" x14ac:dyDescent="0.2">
      <c r="A6283" s="776"/>
      <c r="B6283" s="780"/>
      <c r="D6283" s="779"/>
      <c r="E6283" s="779"/>
      <c r="F6283" s="778"/>
      <c r="G6283" s="777"/>
      <c r="H6283" s="776"/>
      <c r="I6283" s="776"/>
      <c r="J6283" s="776"/>
      <c r="K6283" s="776"/>
      <c r="L6283" s="776"/>
      <c r="M6283" s="776"/>
      <c r="N6283" s="776"/>
      <c r="O6283" s="776"/>
      <c r="P6283" s="776"/>
      <c r="Q6283" s="776"/>
      <c r="R6283" s="776"/>
      <c r="S6283" s="776"/>
      <c r="T6283" s="776"/>
      <c r="U6283" s="776"/>
      <c r="V6283" s="46"/>
      <c r="W6283" s="46"/>
      <c r="X6283" s="775"/>
      <c r="Y6283" s="775"/>
      <c r="Z6283" s="775"/>
      <c r="AA6283" s="775"/>
      <c r="AB6283" s="775"/>
    </row>
    <row r="6284" spans="1:28" s="43" customFormat="1" x14ac:dyDescent="0.2">
      <c r="A6284" s="776"/>
      <c r="B6284" s="780"/>
      <c r="D6284" s="779"/>
      <c r="E6284" s="779"/>
      <c r="F6284" s="778"/>
      <c r="G6284" s="777"/>
      <c r="H6284" s="776"/>
      <c r="I6284" s="776"/>
      <c r="J6284" s="776"/>
      <c r="K6284" s="776"/>
      <c r="L6284" s="776"/>
      <c r="M6284" s="776"/>
      <c r="N6284" s="776"/>
      <c r="O6284" s="776"/>
      <c r="P6284" s="776"/>
      <c r="Q6284" s="776"/>
      <c r="R6284" s="776"/>
      <c r="S6284" s="776"/>
      <c r="T6284" s="776"/>
      <c r="U6284" s="776"/>
      <c r="V6284" s="46"/>
      <c r="W6284" s="46"/>
      <c r="X6284" s="775"/>
      <c r="Y6284" s="775"/>
      <c r="Z6284" s="775"/>
      <c r="AA6284" s="775"/>
      <c r="AB6284" s="775"/>
    </row>
    <row r="6285" spans="1:28" s="43" customFormat="1" x14ac:dyDescent="0.2">
      <c r="A6285" s="776"/>
      <c r="B6285" s="780"/>
      <c r="D6285" s="779"/>
      <c r="E6285" s="779"/>
      <c r="F6285" s="778"/>
      <c r="G6285" s="777"/>
      <c r="H6285" s="776"/>
      <c r="I6285" s="776"/>
      <c r="J6285" s="776"/>
      <c r="K6285" s="776"/>
      <c r="L6285" s="776"/>
      <c r="M6285" s="776"/>
      <c r="N6285" s="776"/>
      <c r="O6285" s="776"/>
      <c r="P6285" s="776"/>
      <c r="Q6285" s="776"/>
      <c r="R6285" s="776"/>
      <c r="S6285" s="776"/>
      <c r="T6285" s="776"/>
      <c r="U6285" s="776"/>
      <c r="V6285" s="46"/>
      <c r="W6285" s="46"/>
      <c r="X6285" s="775"/>
      <c r="Y6285" s="775"/>
      <c r="Z6285" s="775"/>
      <c r="AA6285" s="775"/>
      <c r="AB6285" s="775"/>
    </row>
    <row r="6286" spans="1:28" s="43" customFormat="1" x14ac:dyDescent="0.2">
      <c r="A6286" s="776"/>
      <c r="B6286" s="780"/>
      <c r="D6286" s="779"/>
      <c r="E6286" s="779"/>
      <c r="F6286" s="778"/>
      <c r="G6286" s="777"/>
      <c r="H6286" s="776"/>
      <c r="I6286" s="776"/>
      <c r="J6286" s="776"/>
      <c r="K6286" s="776"/>
      <c r="L6286" s="776"/>
      <c r="M6286" s="776"/>
      <c r="N6286" s="776"/>
      <c r="O6286" s="776"/>
      <c r="P6286" s="776"/>
      <c r="Q6286" s="776"/>
      <c r="R6286" s="776"/>
      <c r="S6286" s="776"/>
      <c r="T6286" s="776"/>
      <c r="U6286" s="776"/>
      <c r="V6286" s="46"/>
      <c r="W6286" s="46"/>
      <c r="X6286" s="775"/>
      <c r="Y6286" s="775"/>
      <c r="Z6286" s="775"/>
      <c r="AA6286" s="775"/>
      <c r="AB6286" s="775"/>
    </row>
    <row r="6287" spans="1:28" s="43" customFormat="1" x14ac:dyDescent="0.2">
      <c r="A6287" s="776"/>
      <c r="B6287" s="780"/>
      <c r="D6287" s="779"/>
      <c r="E6287" s="779"/>
      <c r="F6287" s="778"/>
      <c r="G6287" s="777"/>
      <c r="H6287" s="776"/>
      <c r="I6287" s="776"/>
      <c r="J6287" s="776"/>
      <c r="K6287" s="776"/>
      <c r="L6287" s="776"/>
      <c r="M6287" s="776"/>
      <c r="N6287" s="776"/>
      <c r="O6287" s="776"/>
      <c r="P6287" s="776"/>
      <c r="Q6287" s="776"/>
      <c r="R6287" s="776"/>
      <c r="S6287" s="776"/>
      <c r="T6287" s="776"/>
      <c r="U6287" s="776"/>
      <c r="V6287" s="46"/>
      <c r="W6287" s="46"/>
      <c r="X6287" s="775"/>
      <c r="Y6287" s="775"/>
      <c r="Z6287" s="775"/>
      <c r="AA6287" s="775"/>
      <c r="AB6287" s="775"/>
    </row>
    <row r="6288" spans="1:28" s="43" customFormat="1" x14ac:dyDescent="0.2">
      <c r="A6288" s="776"/>
      <c r="B6288" s="780"/>
      <c r="D6288" s="779"/>
      <c r="E6288" s="779"/>
      <c r="F6288" s="778"/>
      <c r="G6288" s="777"/>
      <c r="H6288" s="776"/>
      <c r="I6288" s="776"/>
      <c r="J6288" s="776"/>
      <c r="K6288" s="776"/>
      <c r="L6288" s="776"/>
      <c r="M6288" s="776"/>
      <c r="N6288" s="776"/>
      <c r="O6288" s="776"/>
      <c r="P6288" s="776"/>
      <c r="Q6288" s="776"/>
      <c r="R6288" s="776"/>
      <c r="S6288" s="776"/>
      <c r="T6288" s="776"/>
      <c r="U6288" s="776"/>
      <c r="V6288" s="46"/>
      <c r="W6288" s="46"/>
      <c r="X6288" s="775"/>
      <c r="Y6288" s="775"/>
      <c r="Z6288" s="775"/>
      <c r="AA6288" s="775"/>
      <c r="AB6288" s="775"/>
    </row>
    <row r="6289" spans="1:28" s="43" customFormat="1" x14ac:dyDescent="0.2">
      <c r="A6289" s="776"/>
      <c r="B6289" s="780"/>
      <c r="D6289" s="779"/>
      <c r="E6289" s="779"/>
      <c r="F6289" s="778"/>
      <c r="G6289" s="777"/>
      <c r="H6289" s="776"/>
      <c r="I6289" s="776"/>
      <c r="J6289" s="776"/>
      <c r="K6289" s="776"/>
      <c r="L6289" s="776"/>
      <c r="M6289" s="776"/>
      <c r="N6289" s="776"/>
      <c r="O6289" s="776"/>
      <c r="P6289" s="776"/>
      <c r="Q6289" s="776"/>
      <c r="R6289" s="776"/>
      <c r="S6289" s="776"/>
      <c r="T6289" s="776"/>
      <c r="U6289" s="776"/>
      <c r="V6289" s="46"/>
      <c r="W6289" s="46"/>
      <c r="X6289" s="775"/>
      <c r="Y6289" s="775"/>
      <c r="Z6289" s="775"/>
      <c r="AA6289" s="775"/>
      <c r="AB6289" s="775"/>
    </row>
    <row r="6290" spans="1:28" s="43" customFormat="1" x14ac:dyDescent="0.2">
      <c r="A6290" s="776"/>
      <c r="B6290" s="780"/>
      <c r="D6290" s="779"/>
      <c r="E6290" s="779"/>
      <c r="F6290" s="778"/>
      <c r="G6290" s="777"/>
      <c r="H6290" s="776"/>
      <c r="I6290" s="776"/>
      <c r="J6290" s="776"/>
      <c r="K6290" s="776"/>
      <c r="L6290" s="776"/>
      <c r="M6290" s="776"/>
      <c r="N6290" s="776"/>
      <c r="O6290" s="776"/>
      <c r="P6290" s="776"/>
      <c r="Q6290" s="776"/>
      <c r="R6290" s="776"/>
      <c r="S6290" s="776"/>
      <c r="T6290" s="776"/>
      <c r="U6290" s="776"/>
      <c r="V6290" s="46"/>
      <c r="W6290" s="46"/>
      <c r="X6290" s="775"/>
      <c r="Y6290" s="775"/>
      <c r="Z6290" s="775"/>
      <c r="AA6290" s="775"/>
      <c r="AB6290" s="775"/>
    </row>
    <row r="6291" spans="1:28" s="43" customFormat="1" x14ac:dyDescent="0.2">
      <c r="A6291" s="776"/>
      <c r="B6291" s="780"/>
      <c r="D6291" s="779"/>
      <c r="E6291" s="779"/>
      <c r="F6291" s="778"/>
      <c r="G6291" s="777"/>
      <c r="H6291" s="776"/>
      <c r="I6291" s="776"/>
      <c r="J6291" s="776"/>
      <c r="K6291" s="776"/>
      <c r="L6291" s="776"/>
      <c r="M6291" s="776"/>
      <c r="N6291" s="776"/>
      <c r="O6291" s="776"/>
      <c r="P6291" s="776"/>
      <c r="Q6291" s="776"/>
      <c r="R6291" s="776"/>
      <c r="S6291" s="776"/>
      <c r="T6291" s="776"/>
      <c r="U6291" s="776"/>
      <c r="V6291" s="46"/>
      <c r="W6291" s="46"/>
      <c r="X6291" s="775"/>
      <c r="Y6291" s="775"/>
      <c r="Z6291" s="775"/>
      <c r="AA6291" s="775"/>
      <c r="AB6291" s="775"/>
    </row>
    <row r="6292" spans="1:28" s="43" customFormat="1" x14ac:dyDescent="0.2">
      <c r="A6292" s="776"/>
      <c r="B6292" s="780"/>
      <c r="D6292" s="779"/>
      <c r="E6292" s="779"/>
      <c r="F6292" s="778"/>
      <c r="G6292" s="777"/>
      <c r="H6292" s="776"/>
      <c r="I6292" s="776"/>
      <c r="J6292" s="776"/>
      <c r="K6292" s="776"/>
      <c r="L6292" s="776"/>
      <c r="M6292" s="776"/>
      <c r="N6292" s="776"/>
      <c r="O6292" s="776"/>
      <c r="P6292" s="776"/>
      <c r="Q6292" s="776"/>
      <c r="R6292" s="776"/>
      <c r="S6292" s="776"/>
      <c r="T6292" s="776"/>
      <c r="U6292" s="776"/>
      <c r="V6292" s="46"/>
      <c r="W6292" s="46"/>
      <c r="X6292" s="775"/>
      <c r="Y6292" s="775"/>
      <c r="Z6292" s="775"/>
      <c r="AA6292" s="775"/>
      <c r="AB6292" s="775"/>
    </row>
    <row r="6293" spans="1:28" s="43" customFormat="1" x14ac:dyDescent="0.2">
      <c r="A6293" s="776"/>
      <c r="B6293" s="780"/>
      <c r="D6293" s="779"/>
      <c r="E6293" s="779"/>
      <c r="F6293" s="778"/>
      <c r="G6293" s="777"/>
      <c r="H6293" s="776"/>
      <c r="I6293" s="776"/>
      <c r="J6293" s="776"/>
      <c r="K6293" s="776"/>
      <c r="L6293" s="776"/>
      <c r="M6293" s="776"/>
      <c r="N6293" s="776"/>
      <c r="O6293" s="776"/>
      <c r="P6293" s="776"/>
      <c r="Q6293" s="776"/>
      <c r="R6293" s="776"/>
      <c r="S6293" s="776"/>
      <c r="T6293" s="776"/>
      <c r="U6293" s="776"/>
      <c r="V6293" s="46"/>
      <c r="W6293" s="46"/>
      <c r="X6293" s="775"/>
      <c r="Y6293" s="775"/>
      <c r="Z6293" s="775"/>
      <c r="AA6293" s="775"/>
      <c r="AB6293" s="775"/>
    </row>
    <row r="6294" spans="1:28" s="43" customFormat="1" x14ac:dyDescent="0.2">
      <c r="A6294" s="776"/>
      <c r="B6294" s="780"/>
      <c r="D6294" s="779"/>
      <c r="E6294" s="779"/>
      <c r="F6294" s="778"/>
      <c r="G6294" s="777"/>
      <c r="H6294" s="776"/>
      <c r="I6294" s="776"/>
      <c r="J6294" s="776"/>
      <c r="K6294" s="776"/>
      <c r="L6294" s="776"/>
      <c r="M6294" s="776"/>
      <c r="N6294" s="776"/>
      <c r="O6294" s="776"/>
      <c r="P6294" s="776"/>
      <c r="Q6294" s="776"/>
      <c r="R6294" s="776"/>
      <c r="S6294" s="776"/>
      <c r="T6294" s="776"/>
      <c r="U6294" s="776"/>
      <c r="V6294" s="46"/>
      <c r="W6294" s="46"/>
      <c r="X6294" s="775"/>
      <c r="Y6294" s="775"/>
      <c r="Z6294" s="775"/>
      <c r="AA6294" s="775"/>
      <c r="AB6294" s="775"/>
    </row>
    <row r="6295" spans="1:28" s="43" customFormat="1" x14ac:dyDescent="0.2">
      <c r="A6295" s="776"/>
      <c r="B6295" s="780"/>
      <c r="D6295" s="779"/>
      <c r="E6295" s="779"/>
      <c r="F6295" s="778"/>
      <c r="G6295" s="777"/>
      <c r="H6295" s="776"/>
      <c r="I6295" s="776"/>
      <c r="J6295" s="776"/>
      <c r="K6295" s="776"/>
      <c r="L6295" s="776"/>
      <c r="M6295" s="776"/>
      <c r="N6295" s="776"/>
      <c r="O6295" s="776"/>
      <c r="P6295" s="776"/>
      <c r="Q6295" s="776"/>
      <c r="R6295" s="776"/>
      <c r="S6295" s="776"/>
      <c r="T6295" s="776"/>
      <c r="U6295" s="776"/>
      <c r="V6295" s="46"/>
      <c r="W6295" s="46"/>
      <c r="X6295" s="775"/>
      <c r="Y6295" s="775"/>
      <c r="Z6295" s="775"/>
      <c r="AA6295" s="775"/>
      <c r="AB6295" s="775"/>
    </row>
    <row r="6296" spans="1:28" s="43" customFormat="1" x14ac:dyDescent="0.2">
      <c r="A6296" s="776"/>
      <c r="B6296" s="780"/>
      <c r="D6296" s="779"/>
      <c r="E6296" s="779"/>
      <c r="F6296" s="778"/>
      <c r="G6296" s="777"/>
      <c r="H6296" s="776"/>
      <c r="I6296" s="776"/>
      <c r="J6296" s="776"/>
      <c r="K6296" s="776"/>
      <c r="L6296" s="776"/>
      <c r="M6296" s="776"/>
      <c r="N6296" s="776"/>
      <c r="O6296" s="776"/>
      <c r="P6296" s="776"/>
      <c r="Q6296" s="776"/>
      <c r="R6296" s="776"/>
      <c r="S6296" s="776"/>
      <c r="T6296" s="776"/>
      <c r="U6296" s="776"/>
      <c r="V6296" s="46"/>
      <c r="W6296" s="46"/>
      <c r="X6296" s="775"/>
      <c r="Y6296" s="775"/>
      <c r="Z6296" s="775"/>
      <c r="AA6296" s="775"/>
      <c r="AB6296" s="775"/>
    </row>
    <row r="6297" spans="1:28" s="43" customFormat="1" x14ac:dyDescent="0.2">
      <c r="A6297" s="776"/>
      <c r="B6297" s="780"/>
      <c r="D6297" s="779"/>
      <c r="E6297" s="779"/>
      <c r="F6297" s="778"/>
      <c r="G6297" s="777"/>
      <c r="H6297" s="776"/>
      <c r="I6297" s="776"/>
      <c r="J6297" s="776"/>
      <c r="K6297" s="776"/>
      <c r="L6297" s="776"/>
      <c r="M6297" s="776"/>
      <c r="N6297" s="776"/>
      <c r="O6297" s="776"/>
      <c r="P6297" s="776"/>
      <c r="Q6297" s="776"/>
      <c r="R6297" s="776"/>
      <c r="S6297" s="776"/>
      <c r="T6297" s="776"/>
      <c r="U6297" s="776"/>
      <c r="V6297" s="46"/>
      <c r="W6297" s="46"/>
      <c r="X6297" s="775"/>
      <c r="Y6297" s="775"/>
      <c r="Z6297" s="775"/>
      <c r="AA6297" s="775"/>
      <c r="AB6297" s="775"/>
    </row>
    <row r="6298" spans="1:28" s="43" customFormat="1" x14ac:dyDescent="0.2">
      <c r="A6298" s="776"/>
      <c r="B6298" s="780"/>
      <c r="D6298" s="779"/>
      <c r="E6298" s="779"/>
      <c r="F6298" s="778"/>
      <c r="G6298" s="777"/>
      <c r="H6298" s="776"/>
      <c r="I6298" s="776"/>
      <c r="J6298" s="776"/>
      <c r="K6298" s="776"/>
      <c r="L6298" s="776"/>
      <c r="M6298" s="776"/>
      <c r="N6298" s="776"/>
      <c r="O6298" s="776"/>
      <c r="P6298" s="776"/>
      <c r="Q6298" s="776"/>
      <c r="R6298" s="776"/>
      <c r="S6298" s="776"/>
      <c r="T6298" s="776"/>
      <c r="U6298" s="776"/>
      <c r="V6298" s="46"/>
      <c r="W6298" s="46"/>
      <c r="X6298" s="775"/>
      <c r="Y6298" s="775"/>
      <c r="Z6298" s="775"/>
      <c r="AA6298" s="775"/>
      <c r="AB6298" s="775"/>
    </row>
    <row r="6299" spans="1:28" s="43" customFormat="1" x14ac:dyDescent="0.2">
      <c r="A6299" s="776"/>
      <c r="B6299" s="780"/>
      <c r="D6299" s="779"/>
      <c r="E6299" s="779"/>
      <c r="F6299" s="778"/>
      <c r="G6299" s="777"/>
      <c r="H6299" s="776"/>
      <c r="I6299" s="776"/>
      <c r="J6299" s="776"/>
      <c r="K6299" s="776"/>
      <c r="L6299" s="776"/>
      <c r="M6299" s="776"/>
      <c r="N6299" s="776"/>
      <c r="O6299" s="776"/>
      <c r="P6299" s="776"/>
      <c r="Q6299" s="776"/>
      <c r="R6299" s="776"/>
      <c r="S6299" s="776"/>
      <c r="T6299" s="776"/>
      <c r="U6299" s="776"/>
      <c r="V6299" s="46"/>
      <c r="W6299" s="46"/>
      <c r="X6299" s="775"/>
      <c r="Y6299" s="775"/>
      <c r="Z6299" s="775"/>
      <c r="AA6299" s="775"/>
      <c r="AB6299" s="775"/>
    </row>
    <row r="6300" spans="1:28" s="43" customFormat="1" x14ac:dyDescent="0.2">
      <c r="A6300" s="776"/>
      <c r="B6300" s="780"/>
      <c r="D6300" s="779"/>
      <c r="E6300" s="779"/>
      <c r="F6300" s="778"/>
      <c r="G6300" s="777"/>
      <c r="H6300" s="776"/>
      <c r="I6300" s="776"/>
      <c r="J6300" s="776"/>
      <c r="K6300" s="776"/>
      <c r="L6300" s="776"/>
      <c r="M6300" s="776"/>
      <c r="N6300" s="776"/>
      <c r="O6300" s="776"/>
      <c r="P6300" s="776"/>
      <c r="Q6300" s="776"/>
      <c r="R6300" s="776"/>
      <c r="S6300" s="776"/>
      <c r="T6300" s="776"/>
      <c r="U6300" s="776"/>
      <c r="V6300" s="46"/>
      <c r="W6300" s="46"/>
      <c r="X6300" s="775"/>
      <c r="Y6300" s="775"/>
      <c r="Z6300" s="775"/>
      <c r="AA6300" s="775"/>
      <c r="AB6300" s="775"/>
    </row>
    <row r="6301" spans="1:28" s="43" customFormat="1" x14ac:dyDescent="0.2">
      <c r="A6301" s="776"/>
      <c r="B6301" s="780"/>
      <c r="D6301" s="779"/>
      <c r="E6301" s="779"/>
      <c r="F6301" s="778"/>
      <c r="G6301" s="777"/>
      <c r="H6301" s="776"/>
      <c r="I6301" s="776"/>
      <c r="J6301" s="776"/>
      <c r="K6301" s="776"/>
      <c r="L6301" s="776"/>
      <c r="M6301" s="776"/>
      <c r="N6301" s="776"/>
      <c r="O6301" s="776"/>
      <c r="P6301" s="776"/>
      <c r="Q6301" s="776"/>
      <c r="R6301" s="776"/>
      <c r="S6301" s="776"/>
      <c r="T6301" s="776"/>
      <c r="U6301" s="776"/>
      <c r="V6301" s="46"/>
      <c r="W6301" s="46"/>
      <c r="X6301" s="775"/>
      <c r="Y6301" s="775"/>
      <c r="Z6301" s="775"/>
      <c r="AA6301" s="775"/>
      <c r="AB6301" s="775"/>
    </row>
    <row r="6302" spans="1:28" s="43" customFormat="1" x14ac:dyDescent="0.2">
      <c r="A6302" s="776"/>
      <c r="B6302" s="780"/>
      <c r="D6302" s="779"/>
      <c r="E6302" s="779"/>
      <c r="F6302" s="778"/>
      <c r="G6302" s="777"/>
      <c r="H6302" s="776"/>
      <c r="I6302" s="776"/>
      <c r="J6302" s="776"/>
      <c r="K6302" s="776"/>
      <c r="L6302" s="776"/>
      <c r="M6302" s="776"/>
      <c r="N6302" s="776"/>
      <c r="O6302" s="776"/>
      <c r="P6302" s="776"/>
      <c r="Q6302" s="776"/>
      <c r="R6302" s="776"/>
      <c r="S6302" s="776"/>
      <c r="T6302" s="776"/>
      <c r="U6302" s="776"/>
      <c r="V6302" s="46"/>
      <c r="W6302" s="46"/>
      <c r="X6302" s="775"/>
      <c r="Y6302" s="775"/>
      <c r="Z6302" s="775"/>
      <c r="AA6302" s="775"/>
      <c r="AB6302" s="775"/>
    </row>
    <row r="6303" spans="1:28" s="43" customFormat="1" x14ac:dyDescent="0.2">
      <c r="A6303" s="776"/>
      <c r="B6303" s="780"/>
      <c r="D6303" s="779"/>
      <c r="E6303" s="779"/>
      <c r="F6303" s="778"/>
      <c r="G6303" s="777"/>
      <c r="H6303" s="776"/>
      <c r="I6303" s="776"/>
      <c r="J6303" s="776"/>
      <c r="K6303" s="776"/>
      <c r="L6303" s="776"/>
      <c r="M6303" s="776"/>
      <c r="N6303" s="776"/>
      <c r="O6303" s="776"/>
      <c r="P6303" s="776"/>
      <c r="Q6303" s="776"/>
      <c r="R6303" s="776"/>
      <c r="S6303" s="776"/>
      <c r="T6303" s="776"/>
      <c r="U6303" s="776"/>
      <c r="V6303" s="46"/>
      <c r="W6303" s="46"/>
      <c r="X6303" s="775"/>
      <c r="Y6303" s="775"/>
      <c r="Z6303" s="775"/>
      <c r="AA6303" s="775"/>
      <c r="AB6303" s="775"/>
    </row>
    <row r="6304" spans="1:28" s="43" customFormat="1" x14ac:dyDescent="0.2">
      <c r="A6304" s="776"/>
      <c r="B6304" s="780"/>
      <c r="D6304" s="779"/>
      <c r="E6304" s="779"/>
      <c r="F6304" s="778"/>
      <c r="G6304" s="777"/>
      <c r="H6304" s="776"/>
      <c r="I6304" s="776"/>
      <c r="J6304" s="776"/>
      <c r="K6304" s="776"/>
      <c r="L6304" s="776"/>
      <c r="M6304" s="776"/>
      <c r="N6304" s="776"/>
      <c r="O6304" s="776"/>
      <c r="P6304" s="776"/>
      <c r="Q6304" s="776"/>
      <c r="R6304" s="776"/>
      <c r="S6304" s="776"/>
      <c r="T6304" s="776"/>
      <c r="U6304" s="776"/>
      <c r="V6304" s="46"/>
      <c r="W6304" s="46"/>
      <c r="X6304" s="775"/>
      <c r="Y6304" s="775"/>
      <c r="Z6304" s="775"/>
      <c r="AA6304" s="775"/>
      <c r="AB6304" s="775"/>
    </row>
    <row r="6305" spans="1:28" s="43" customFormat="1" x14ac:dyDescent="0.2">
      <c r="A6305" s="776"/>
      <c r="B6305" s="780"/>
      <c r="D6305" s="779"/>
      <c r="E6305" s="779"/>
      <c r="F6305" s="778"/>
      <c r="G6305" s="777"/>
      <c r="H6305" s="776"/>
      <c r="I6305" s="776"/>
      <c r="J6305" s="776"/>
      <c r="K6305" s="776"/>
      <c r="L6305" s="776"/>
      <c r="M6305" s="776"/>
      <c r="N6305" s="776"/>
      <c r="O6305" s="776"/>
      <c r="P6305" s="776"/>
      <c r="Q6305" s="776"/>
      <c r="R6305" s="776"/>
      <c r="S6305" s="776"/>
      <c r="T6305" s="776"/>
      <c r="U6305" s="776"/>
      <c r="V6305" s="46"/>
      <c r="W6305" s="46"/>
      <c r="X6305" s="775"/>
      <c r="Y6305" s="775"/>
      <c r="Z6305" s="775"/>
      <c r="AA6305" s="775"/>
      <c r="AB6305" s="775"/>
    </row>
    <row r="6306" spans="1:28" s="43" customFormat="1" x14ac:dyDescent="0.2">
      <c r="A6306" s="776"/>
      <c r="B6306" s="780"/>
      <c r="D6306" s="779"/>
      <c r="E6306" s="779"/>
      <c r="F6306" s="778"/>
      <c r="G6306" s="777"/>
      <c r="H6306" s="776"/>
      <c r="I6306" s="776"/>
      <c r="J6306" s="776"/>
      <c r="K6306" s="776"/>
      <c r="L6306" s="776"/>
      <c r="M6306" s="776"/>
      <c r="N6306" s="776"/>
      <c r="O6306" s="776"/>
      <c r="P6306" s="776"/>
      <c r="Q6306" s="776"/>
      <c r="R6306" s="776"/>
      <c r="S6306" s="776"/>
      <c r="T6306" s="776"/>
      <c r="U6306" s="776"/>
      <c r="V6306" s="46"/>
      <c r="W6306" s="46"/>
      <c r="X6306" s="775"/>
      <c r="Y6306" s="775"/>
      <c r="Z6306" s="775"/>
      <c r="AA6306" s="775"/>
      <c r="AB6306" s="775"/>
    </row>
    <row r="6307" spans="1:28" s="43" customFormat="1" x14ac:dyDescent="0.2">
      <c r="A6307" s="776"/>
      <c r="B6307" s="780"/>
      <c r="D6307" s="779"/>
      <c r="E6307" s="779"/>
      <c r="F6307" s="778"/>
      <c r="G6307" s="777"/>
      <c r="H6307" s="776"/>
      <c r="I6307" s="776"/>
      <c r="J6307" s="776"/>
      <c r="K6307" s="776"/>
      <c r="L6307" s="776"/>
      <c r="M6307" s="776"/>
      <c r="N6307" s="776"/>
      <c r="O6307" s="776"/>
      <c r="P6307" s="776"/>
      <c r="Q6307" s="776"/>
      <c r="R6307" s="776"/>
      <c r="S6307" s="776"/>
      <c r="T6307" s="776"/>
      <c r="U6307" s="776"/>
      <c r="V6307" s="46"/>
      <c r="W6307" s="46"/>
      <c r="X6307" s="775"/>
      <c r="Y6307" s="775"/>
      <c r="Z6307" s="775"/>
      <c r="AA6307" s="775"/>
      <c r="AB6307" s="775"/>
    </row>
    <row r="6308" spans="1:28" s="43" customFormat="1" x14ac:dyDescent="0.2">
      <c r="A6308" s="776"/>
      <c r="B6308" s="780"/>
      <c r="D6308" s="779"/>
      <c r="E6308" s="779"/>
      <c r="F6308" s="778"/>
      <c r="G6308" s="777"/>
      <c r="H6308" s="776"/>
      <c r="I6308" s="776"/>
      <c r="J6308" s="776"/>
      <c r="K6308" s="776"/>
      <c r="L6308" s="776"/>
      <c r="M6308" s="776"/>
      <c r="N6308" s="776"/>
      <c r="O6308" s="776"/>
      <c r="P6308" s="776"/>
      <c r="Q6308" s="776"/>
      <c r="R6308" s="776"/>
      <c r="S6308" s="776"/>
      <c r="T6308" s="776"/>
      <c r="U6308" s="776"/>
      <c r="V6308" s="46"/>
      <c r="W6308" s="46"/>
      <c r="X6308" s="775"/>
      <c r="Y6308" s="775"/>
      <c r="Z6308" s="775"/>
      <c r="AA6308" s="775"/>
      <c r="AB6308" s="775"/>
    </row>
    <row r="6309" spans="1:28" s="43" customFormat="1" x14ac:dyDescent="0.2">
      <c r="A6309" s="776"/>
      <c r="B6309" s="780"/>
      <c r="D6309" s="779"/>
      <c r="E6309" s="779"/>
      <c r="F6309" s="778"/>
      <c r="G6309" s="777"/>
      <c r="H6309" s="776"/>
      <c r="I6309" s="776"/>
      <c r="J6309" s="776"/>
      <c r="K6309" s="776"/>
      <c r="L6309" s="776"/>
      <c r="M6309" s="776"/>
      <c r="N6309" s="776"/>
      <c r="O6309" s="776"/>
      <c r="P6309" s="776"/>
      <c r="Q6309" s="776"/>
      <c r="R6309" s="776"/>
      <c r="S6309" s="776"/>
      <c r="T6309" s="776"/>
      <c r="U6309" s="776"/>
      <c r="V6309" s="46"/>
      <c r="W6309" s="46"/>
      <c r="X6309" s="775"/>
      <c r="Y6309" s="775"/>
      <c r="Z6309" s="775"/>
      <c r="AA6309" s="775"/>
      <c r="AB6309" s="775"/>
    </row>
    <row r="6310" spans="1:28" s="43" customFormat="1" x14ac:dyDescent="0.2">
      <c r="A6310" s="776"/>
      <c r="B6310" s="780"/>
      <c r="D6310" s="779"/>
      <c r="E6310" s="779"/>
      <c r="F6310" s="778"/>
      <c r="G6310" s="777"/>
      <c r="H6310" s="776"/>
      <c r="I6310" s="776"/>
      <c r="J6310" s="776"/>
      <c r="K6310" s="776"/>
      <c r="L6310" s="776"/>
      <c r="M6310" s="776"/>
      <c r="N6310" s="776"/>
      <c r="O6310" s="776"/>
      <c r="P6310" s="776"/>
      <c r="Q6310" s="776"/>
      <c r="R6310" s="776"/>
      <c r="S6310" s="776"/>
      <c r="T6310" s="776"/>
      <c r="U6310" s="776"/>
      <c r="V6310" s="46"/>
      <c r="W6310" s="46"/>
      <c r="X6310" s="775"/>
      <c r="Y6310" s="775"/>
      <c r="Z6310" s="775"/>
      <c r="AA6310" s="775"/>
      <c r="AB6310" s="775"/>
    </row>
    <row r="6311" spans="1:28" s="43" customFormat="1" x14ac:dyDescent="0.2">
      <c r="A6311" s="776"/>
      <c r="B6311" s="780"/>
      <c r="D6311" s="779"/>
      <c r="E6311" s="779"/>
      <c r="F6311" s="778"/>
      <c r="G6311" s="777"/>
      <c r="H6311" s="776"/>
      <c r="I6311" s="776"/>
      <c r="J6311" s="776"/>
      <c r="K6311" s="776"/>
      <c r="L6311" s="776"/>
      <c r="M6311" s="776"/>
      <c r="N6311" s="776"/>
      <c r="O6311" s="776"/>
      <c r="P6311" s="776"/>
      <c r="Q6311" s="776"/>
      <c r="R6311" s="776"/>
      <c r="S6311" s="776"/>
      <c r="T6311" s="776"/>
      <c r="U6311" s="776"/>
      <c r="V6311" s="46"/>
      <c r="W6311" s="46"/>
      <c r="X6311" s="775"/>
      <c r="Y6311" s="775"/>
      <c r="Z6311" s="775"/>
      <c r="AA6311" s="775"/>
      <c r="AB6311" s="775"/>
    </row>
    <row r="6312" spans="1:28" s="43" customFormat="1" x14ac:dyDescent="0.2">
      <c r="A6312" s="776"/>
      <c r="B6312" s="780"/>
      <c r="D6312" s="779"/>
      <c r="E6312" s="779"/>
      <c r="F6312" s="778"/>
      <c r="G6312" s="777"/>
      <c r="H6312" s="776"/>
      <c r="I6312" s="776"/>
      <c r="J6312" s="776"/>
      <c r="K6312" s="776"/>
      <c r="L6312" s="776"/>
      <c r="M6312" s="776"/>
      <c r="N6312" s="776"/>
      <c r="O6312" s="776"/>
      <c r="P6312" s="776"/>
      <c r="Q6312" s="776"/>
      <c r="R6312" s="776"/>
      <c r="S6312" s="776"/>
      <c r="T6312" s="776"/>
      <c r="U6312" s="776"/>
      <c r="V6312" s="46"/>
      <c r="W6312" s="46"/>
      <c r="X6312" s="775"/>
      <c r="Y6312" s="775"/>
      <c r="Z6312" s="775"/>
      <c r="AA6312" s="775"/>
      <c r="AB6312" s="775"/>
    </row>
    <row r="6313" spans="1:28" s="43" customFormat="1" x14ac:dyDescent="0.2">
      <c r="A6313" s="776"/>
      <c r="B6313" s="780"/>
      <c r="D6313" s="779"/>
      <c r="E6313" s="779"/>
      <c r="F6313" s="778"/>
      <c r="G6313" s="777"/>
      <c r="H6313" s="776"/>
      <c r="I6313" s="776"/>
      <c r="J6313" s="776"/>
      <c r="K6313" s="776"/>
      <c r="L6313" s="776"/>
      <c r="M6313" s="776"/>
      <c r="N6313" s="776"/>
      <c r="O6313" s="776"/>
      <c r="P6313" s="776"/>
      <c r="Q6313" s="776"/>
      <c r="R6313" s="776"/>
      <c r="S6313" s="776"/>
      <c r="T6313" s="776"/>
      <c r="U6313" s="776"/>
      <c r="V6313" s="46"/>
      <c r="W6313" s="46"/>
      <c r="X6313" s="775"/>
      <c r="Y6313" s="775"/>
      <c r="Z6313" s="775"/>
      <c r="AA6313" s="775"/>
      <c r="AB6313" s="775"/>
    </row>
    <row r="6314" spans="1:28" s="43" customFormat="1" x14ac:dyDescent="0.2">
      <c r="A6314" s="776"/>
      <c r="B6314" s="780"/>
      <c r="D6314" s="779"/>
      <c r="E6314" s="779"/>
      <c r="F6314" s="778"/>
      <c r="G6314" s="777"/>
      <c r="H6314" s="776"/>
      <c r="I6314" s="776"/>
      <c r="J6314" s="776"/>
      <c r="K6314" s="776"/>
      <c r="L6314" s="776"/>
      <c r="M6314" s="776"/>
      <c r="N6314" s="776"/>
      <c r="O6314" s="776"/>
      <c r="P6314" s="776"/>
      <c r="Q6314" s="776"/>
      <c r="R6314" s="776"/>
      <c r="S6314" s="776"/>
      <c r="T6314" s="776"/>
      <c r="U6314" s="776"/>
      <c r="V6314" s="46"/>
      <c r="W6314" s="46"/>
      <c r="X6314" s="775"/>
      <c r="Y6314" s="775"/>
      <c r="Z6314" s="775"/>
      <c r="AA6314" s="775"/>
      <c r="AB6314" s="775"/>
    </row>
    <row r="6315" spans="1:28" s="43" customFormat="1" x14ac:dyDescent="0.2">
      <c r="A6315" s="776"/>
      <c r="B6315" s="780"/>
      <c r="D6315" s="779"/>
      <c r="E6315" s="779"/>
      <c r="F6315" s="778"/>
      <c r="G6315" s="777"/>
      <c r="H6315" s="776"/>
      <c r="I6315" s="776"/>
      <c r="J6315" s="776"/>
      <c r="K6315" s="776"/>
      <c r="L6315" s="776"/>
      <c r="M6315" s="776"/>
      <c r="N6315" s="776"/>
      <c r="O6315" s="776"/>
      <c r="P6315" s="776"/>
      <c r="Q6315" s="776"/>
      <c r="R6315" s="776"/>
      <c r="S6315" s="776"/>
      <c r="T6315" s="776"/>
      <c r="U6315" s="776"/>
      <c r="V6315" s="46"/>
      <c r="W6315" s="46"/>
      <c r="X6315" s="775"/>
      <c r="Y6315" s="775"/>
      <c r="Z6315" s="775"/>
      <c r="AA6315" s="775"/>
      <c r="AB6315" s="775"/>
    </row>
    <row r="6316" spans="1:28" s="43" customFormat="1" x14ac:dyDescent="0.2">
      <c r="A6316" s="776"/>
      <c r="B6316" s="780"/>
      <c r="D6316" s="779"/>
      <c r="E6316" s="779"/>
      <c r="F6316" s="778"/>
      <c r="G6316" s="777"/>
      <c r="H6316" s="776"/>
      <c r="I6316" s="776"/>
      <c r="J6316" s="776"/>
      <c r="K6316" s="776"/>
      <c r="L6316" s="776"/>
      <c r="M6316" s="776"/>
      <c r="N6316" s="776"/>
      <c r="O6316" s="776"/>
      <c r="P6316" s="776"/>
      <c r="Q6316" s="776"/>
      <c r="R6316" s="776"/>
      <c r="S6316" s="776"/>
      <c r="T6316" s="776"/>
      <c r="U6316" s="776"/>
      <c r="V6316" s="46"/>
      <c r="W6316" s="46"/>
      <c r="X6316" s="775"/>
      <c r="Y6316" s="775"/>
      <c r="Z6316" s="775"/>
      <c r="AA6316" s="775"/>
      <c r="AB6316" s="775"/>
    </row>
    <row r="6317" spans="1:28" s="43" customFormat="1" x14ac:dyDescent="0.2">
      <c r="A6317" s="776"/>
      <c r="B6317" s="780"/>
      <c r="D6317" s="779"/>
      <c r="E6317" s="779"/>
      <c r="F6317" s="778"/>
      <c r="G6317" s="777"/>
      <c r="H6317" s="776"/>
      <c r="I6317" s="776"/>
      <c r="J6317" s="776"/>
      <c r="K6317" s="776"/>
      <c r="L6317" s="776"/>
      <c r="M6317" s="776"/>
      <c r="N6317" s="776"/>
      <c r="O6317" s="776"/>
      <c r="P6317" s="776"/>
      <c r="Q6317" s="776"/>
      <c r="R6317" s="776"/>
      <c r="S6317" s="776"/>
      <c r="T6317" s="776"/>
      <c r="U6317" s="776"/>
      <c r="V6317" s="46"/>
      <c r="W6317" s="46"/>
      <c r="X6317" s="775"/>
      <c r="Y6317" s="775"/>
      <c r="Z6317" s="775"/>
      <c r="AA6317" s="775"/>
      <c r="AB6317" s="775"/>
    </row>
    <row r="6318" spans="1:28" s="43" customFormat="1" x14ac:dyDescent="0.2">
      <c r="A6318" s="776"/>
      <c r="B6318" s="780"/>
      <c r="D6318" s="779"/>
      <c r="E6318" s="779"/>
      <c r="F6318" s="778"/>
      <c r="G6318" s="777"/>
      <c r="H6318" s="776"/>
      <c r="I6318" s="776"/>
      <c r="J6318" s="776"/>
      <c r="K6318" s="776"/>
      <c r="L6318" s="776"/>
      <c r="M6318" s="776"/>
      <c r="N6318" s="776"/>
      <c r="O6318" s="776"/>
      <c r="P6318" s="776"/>
      <c r="Q6318" s="776"/>
      <c r="R6318" s="776"/>
      <c r="S6318" s="776"/>
      <c r="T6318" s="776"/>
      <c r="U6318" s="776"/>
      <c r="V6318" s="46"/>
      <c r="W6318" s="46"/>
      <c r="X6318" s="775"/>
      <c r="Y6318" s="775"/>
      <c r="Z6318" s="775"/>
      <c r="AA6318" s="775"/>
      <c r="AB6318" s="775"/>
    </row>
    <row r="6319" spans="1:28" s="43" customFormat="1" x14ac:dyDescent="0.2">
      <c r="A6319" s="776"/>
      <c r="B6319" s="780"/>
      <c r="D6319" s="779"/>
      <c r="E6319" s="779"/>
      <c r="F6319" s="778"/>
      <c r="G6319" s="777"/>
      <c r="H6319" s="776"/>
      <c r="I6319" s="776"/>
      <c r="J6319" s="776"/>
      <c r="K6319" s="776"/>
      <c r="L6319" s="776"/>
      <c r="M6319" s="776"/>
      <c r="N6319" s="776"/>
      <c r="O6319" s="776"/>
      <c r="P6319" s="776"/>
      <c r="Q6319" s="776"/>
      <c r="R6319" s="776"/>
      <c r="S6319" s="776"/>
      <c r="T6319" s="776"/>
      <c r="U6319" s="776"/>
      <c r="V6319" s="46"/>
      <c r="W6319" s="46"/>
      <c r="X6319" s="775"/>
      <c r="Y6319" s="775"/>
      <c r="Z6319" s="775"/>
      <c r="AA6319" s="775"/>
      <c r="AB6319" s="775"/>
    </row>
    <row r="6320" spans="1:28" s="43" customFormat="1" x14ac:dyDescent="0.2">
      <c r="A6320" s="776"/>
      <c r="B6320" s="780"/>
      <c r="D6320" s="779"/>
      <c r="E6320" s="779"/>
      <c r="F6320" s="778"/>
      <c r="G6320" s="777"/>
      <c r="H6320" s="776"/>
      <c r="I6320" s="776"/>
      <c r="J6320" s="776"/>
      <c r="K6320" s="776"/>
      <c r="L6320" s="776"/>
      <c r="M6320" s="776"/>
      <c r="N6320" s="776"/>
      <c r="O6320" s="776"/>
      <c r="P6320" s="776"/>
      <c r="Q6320" s="776"/>
      <c r="R6320" s="776"/>
      <c r="S6320" s="776"/>
      <c r="T6320" s="776"/>
      <c r="U6320" s="776"/>
      <c r="V6320" s="46"/>
      <c r="W6320" s="46"/>
      <c r="X6320" s="775"/>
      <c r="Y6320" s="775"/>
      <c r="Z6320" s="775"/>
      <c r="AA6320" s="775"/>
      <c r="AB6320" s="775"/>
    </row>
    <row r="6321" spans="1:28" s="43" customFormat="1" x14ac:dyDescent="0.2">
      <c r="A6321" s="776"/>
      <c r="B6321" s="780"/>
      <c r="D6321" s="779"/>
      <c r="E6321" s="779"/>
      <c r="F6321" s="778"/>
      <c r="G6321" s="777"/>
      <c r="H6321" s="776"/>
      <c r="I6321" s="776"/>
      <c r="J6321" s="776"/>
      <c r="K6321" s="776"/>
      <c r="L6321" s="776"/>
      <c r="M6321" s="776"/>
      <c r="N6321" s="776"/>
      <c r="O6321" s="776"/>
      <c r="P6321" s="776"/>
      <c r="Q6321" s="776"/>
      <c r="R6321" s="776"/>
      <c r="S6321" s="776"/>
      <c r="T6321" s="776"/>
      <c r="U6321" s="776"/>
      <c r="V6321" s="46"/>
      <c r="W6321" s="46"/>
      <c r="X6321" s="775"/>
      <c r="Y6321" s="775"/>
      <c r="Z6321" s="775"/>
      <c r="AA6321" s="775"/>
      <c r="AB6321" s="775"/>
    </row>
    <row r="6322" spans="1:28" s="43" customFormat="1" x14ac:dyDescent="0.2">
      <c r="A6322" s="776"/>
      <c r="B6322" s="780"/>
      <c r="D6322" s="779"/>
      <c r="E6322" s="779"/>
      <c r="F6322" s="778"/>
      <c r="G6322" s="777"/>
      <c r="H6322" s="776"/>
      <c r="I6322" s="776"/>
      <c r="J6322" s="776"/>
      <c r="K6322" s="776"/>
      <c r="L6322" s="776"/>
      <c r="M6322" s="776"/>
      <c r="N6322" s="776"/>
      <c r="O6322" s="776"/>
      <c r="P6322" s="776"/>
      <c r="Q6322" s="776"/>
      <c r="R6322" s="776"/>
      <c r="S6322" s="776"/>
      <c r="T6322" s="776"/>
      <c r="U6322" s="776"/>
      <c r="V6322" s="46"/>
      <c r="W6322" s="46"/>
      <c r="X6322" s="775"/>
      <c r="Y6322" s="775"/>
      <c r="Z6322" s="775"/>
      <c r="AA6322" s="775"/>
      <c r="AB6322" s="775"/>
    </row>
    <row r="6323" spans="1:28" s="43" customFormat="1" x14ac:dyDescent="0.2">
      <c r="A6323" s="776"/>
      <c r="B6323" s="780"/>
      <c r="D6323" s="779"/>
      <c r="E6323" s="779"/>
      <c r="F6323" s="778"/>
      <c r="G6323" s="777"/>
      <c r="H6323" s="776"/>
      <c r="I6323" s="776"/>
      <c r="J6323" s="776"/>
      <c r="K6323" s="776"/>
      <c r="L6323" s="776"/>
      <c r="M6323" s="776"/>
      <c r="N6323" s="776"/>
      <c r="O6323" s="776"/>
      <c r="P6323" s="776"/>
      <c r="Q6323" s="776"/>
      <c r="R6323" s="776"/>
      <c r="S6323" s="776"/>
      <c r="T6323" s="776"/>
      <c r="U6323" s="776"/>
      <c r="V6323" s="46"/>
      <c r="W6323" s="46"/>
      <c r="X6323" s="775"/>
      <c r="Y6323" s="775"/>
      <c r="Z6323" s="775"/>
      <c r="AA6323" s="775"/>
      <c r="AB6323" s="775"/>
    </row>
    <row r="6324" spans="1:28" s="43" customFormat="1" x14ac:dyDescent="0.2">
      <c r="A6324" s="776"/>
      <c r="B6324" s="780"/>
      <c r="D6324" s="779"/>
      <c r="E6324" s="779"/>
      <c r="F6324" s="778"/>
      <c r="G6324" s="777"/>
      <c r="H6324" s="776"/>
      <c r="I6324" s="776"/>
      <c r="J6324" s="776"/>
      <c r="K6324" s="776"/>
      <c r="L6324" s="776"/>
      <c r="M6324" s="776"/>
      <c r="N6324" s="776"/>
      <c r="O6324" s="776"/>
      <c r="P6324" s="776"/>
      <c r="Q6324" s="776"/>
      <c r="R6324" s="776"/>
      <c r="S6324" s="776"/>
      <c r="T6324" s="776"/>
      <c r="U6324" s="776"/>
      <c r="V6324" s="46"/>
      <c r="W6324" s="46"/>
      <c r="X6324" s="775"/>
      <c r="Y6324" s="775"/>
      <c r="Z6324" s="775"/>
      <c r="AA6324" s="775"/>
      <c r="AB6324" s="775"/>
    </row>
    <row r="6325" spans="1:28" s="43" customFormat="1" x14ac:dyDescent="0.2">
      <c r="A6325" s="776"/>
      <c r="B6325" s="780"/>
      <c r="D6325" s="779"/>
      <c r="E6325" s="779"/>
      <c r="F6325" s="778"/>
      <c r="G6325" s="777"/>
      <c r="H6325" s="776"/>
      <c r="I6325" s="776"/>
      <c r="J6325" s="776"/>
      <c r="K6325" s="776"/>
      <c r="L6325" s="776"/>
      <c r="M6325" s="776"/>
      <c r="N6325" s="776"/>
      <c r="O6325" s="776"/>
      <c r="P6325" s="776"/>
      <c r="Q6325" s="776"/>
      <c r="R6325" s="776"/>
      <c r="S6325" s="776"/>
      <c r="T6325" s="776"/>
      <c r="U6325" s="776"/>
      <c r="V6325" s="46"/>
      <c r="W6325" s="46"/>
      <c r="X6325" s="775"/>
      <c r="Y6325" s="775"/>
      <c r="Z6325" s="775"/>
      <c r="AA6325" s="775"/>
      <c r="AB6325" s="775"/>
    </row>
    <row r="6326" spans="1:28" s="43" customFormat="1" x14ac:dyDescent="0.2">
      <c r="A6326" s="776"/>
      <c r="B6326" s="780"/>
      <c r="D6326" s="779"/>
      <c r="E6326" s="779"/>
      <c r="F6326" s="778"/>
      <c r="G6326" s="777"/>
      <c r="H6326" s="776"/>
      <c r="I6326" s="776"/>
      <c r="J6326" s="776"/>
      <c r="K6326" s="776"/>
      <c r="L6326" s="776"/>
      <c r="M6326" s="776"/>
      <c r="N6326" s="776"/>
      <c r="O6326" s="776"/>
      <c r="P6326" s="776"/>
      <c r="Q6326" s="776"/>
      <c r="R6326" s="776"/>
      <c r="S6326" s="776"/>
      <c r="T6326" s="776"/>
      <c r="U6326" s="776"/>
      <c r="V6326" s="46"/>
      <c r="W6326" s="46"/>
      <c r="X6326" s="775"/>
      <c r="Y6326" s="775"/>
      <c r="Z6326" s="775"/>
      <c r="AA6326" s="775"/>
      <c r="AB6326" s="775"/>
    </row>
    <row r="6327" spans="1:28" s="43" customFormat="1" x14ac:dyDescent="0.2">
      <c r="A6327" s="776"/>
      <c r="B6327" s="780"/>
      <c r="D6327" s="779"/>
      <c r="E6327" s="779"/>
      <c r="F6327" s="778"/>
      <c r="G6327" s="777"/>
      <c r="H6327" s="776"/>
      <c r="I6327" s="776"/>
      <c r="J6327" s="776"/>
      <c r="K6327" s="776"/>
      <c r="L6327" s="776"/>
      <c r="M6327" s="776"/>
      <c r="N6327" s="776"/>
      <c r="O6327" s="776"/>
      <c r="P6327" s="776"/>
      <c r="Q6327" s="776"/>
      <c r="R6327" s="776"/>
      <c r="S6327" s="776"/>
      <c r="T6327" s="776"/>
      <c r="U6327" s="776"/>
      <c r="V6327" s="46"/>
      <c r="W6327" s="46"/>
      <c r="X6327" s="775"/>
      <c r="Y6327" s="775"/>
      <c r="Z6327" s="775"/>
      <c r="AA6327" s="775"/>
      <c r="AB6327" s="775"/>
    </row>
    <row r="6328" spans="1:28" s="43" customFormat="1" x14ac:dyDescent="0.2">
      <c r="A6328" s="776"/>
      <c r="B6328" s="780"/>
      <c r="D6328" s="779"/>
      <c r="E6328" s="779"/>
      <c r="F6328" s="778"/>
      <c r="G6328" s="777"/>
      <c r="H6328" s="776"/>
      <c r="I6328" s="776"/>
      <c r="J6328" s="776"/>
      <c r="K6328" s="776"/>
      <c r="L6328" s="776"/>
      <c r="M6328" s="776"/>
      <c r="N6328" s="776"/>
      <c r="O6328" s="776"/>
      <c r="P6328" s="776"/>
      <c r="Q6328" s="776"/>
      <c r="R6328" s="776"/>
      <c r="S6328" s="776"/>
      <c r="T6328" s="776"/>
      <c r="U6328" s="776"/>
      <c r="V6328" s="46"/>
      <c r="W6328" s="46"/>
      <c r="X6328" s="775"/>
      <c r="Y6328" s="775"/>
      <c r="Z6328" s="775"/>
      <c r="AA6328" s="775"/>
      <c r="AB6328" s="775"/>
    </row>
    <row r="6329" spans="1:28" s="43" customFormat="1" x14ac:dyDescent="0.2">
      <c r="A6329" s="776"/>
      <c r="B6329" s="780"/>
      <c r="D6329" s="779"/>
      <c r="E6329" s="779"/>
      <c r="F6329" s="778"/>
      <c r="G6329" s="777"/>
      <c r="H6329" s="776"/>
      <c r="I6329" s="776"/>
      <c r="J6329" s="776"/>
      <c r="K6329" s="776"/>
      <c r="L6329" s="776"/>
      <c r="M6329" s="776"/>
      <c r="N6329" s="776"/>
      <c r="O6329" s="776"/>
      <c r="P6329" s="776"/>
      <c r="Q6329" s="776"/>
      <c r="R6329" s="776"/>
      <c r="S6329" s="776"/>
      <c r="T6329" s="776"/>
      <c r="U6329" s="776"/>
      <c r="V6329" s="46"/>
      <c r="W6329" s="46"/>
      <c r="X6329" s="775"/>
      <c r="Y6329" s="775"/>
      <c r="Z6329" s="775"/>
      <c r="AA6329" s="775"/>
      <c r="AB6329" s="775"/>
    </row>
    <row r="6330" spans="1:28" s="43" customFormat="1" x14ac:dyDescent="0.2">
      <c r="A6330" s="776"/>
      <c r="B6330" s="780"/>
      <c r="D6330" s="779"/>
      <c r="E6330" s="779"/>
      <c r="F6330" s="778"/>
      <c r="G6330" s="777"/>
      <c r="H6330" s="776"/>
      <c r="I6330" s="776"/>
      <c r="J6330" s="776"/>
      <c r="K6330" s="776"/>
      <c r="L6330" s="776"/>
      <c r="M6330" s="776"/>
      <c r="N6330" s="776"/>
      <c r="O6330" s="776"/>
      <c r="P6330" s="776"/>
      <c r="Q6330" s="776"/>
      <c r="R6330" s="776"/>
      <c r="S6330" s="776"/>
      <c r="T6330" s="776"/>
      <c r="U6330" s="776"/>
      <c r="V6330" s="46"/>
      <c r="W6330" s="46"/>
      <c r="X6330" s="775"/>
      <c r="Y6330" s="775"/>
      <c r="Z6330" s="775"/>
      <c r="AA6330" s="775"/>
      <c r="AB6330" s="775"/>
    </row>
    <row r="6331" spans="1:28" s="43" customFormat="1" x14ac:dyDescent="0.2">
      <c r="A6331" s="776"/>
      <c r="B6331" s="780"/>
      <c r="D6331" s="779"/>
      <c r="E6331" s="779"/>
      <c r="F6331" s="778"/>
      <c r="G6331" s="777"/>
      <c r="H6331" s="776"/>
      <c r="I6331" s="776"/>
      <c r="J6331" s="776"/>
      <c r="K6331" s="776"/>
      <c r="L6331" s="776"/>
      <c r="M6331" s="776"/>
      <c r="N6331" s="776"/>
      <c r="O6331" s="776"/>
      <c r="P6331" s="776"/>
      <c r="Q6331" s="776"/>
      <c r="R6331" s="776"/>
      <c r="S6331" s="776"/>
      <c r="T6331" s="776"/>
      <c r="U6331" s="776"/>
      <c r="V6331" s="46"/>
      <c r="W6331" s="46"/>
      <c r="X6331" s="775"/>
      <c r="Y6331" s="775"/>
      <c r="Z6331" s="775"/>
      <c r="AA6331" s="775"/>
      <c r="AB6331" s="775"/>
    </row>
    <row r="6332" spans="1:28" s="43" customFormat="1" x14ac:dyDescent="0.2">
      <c r="A6332" s="776"/>
      <c r="B6332" s="780"/>
      <c r="D6332" s="779"/>
      <c r="E6332" s="779"/>
      <c r="F6332" s="778"/>
      <c r="G6332" s="777"/>
      <c r="H6332" s="776"/>
      <c r="I6332" s="776"/>
      <c r="J6332" s="776"/>
      <c r="K6332" s="776"/>
      <c r="L6332" s="776"/>
      <c r="M6332" s="776"/>
      <c r="N6332" s="776"/>
      <c r="O6332" s="776"/>
      <c r="P6332" s="776"/>
      <c r="Q6332" s="776"/>
      <c r="R6332" s="776"/>
      <c r="S6332" s="776"/>
      <c r="T6332" s="776"/>
      <c r="U6332" s="776"/>
      <c r="V6332" s="46"/>
      <c r="W6332" s="46"/>
      <c r="X6332" s="775"/>
      <c r="Y6332" s="775"/>
      <c r="Z6332" s="775"/>
      <c r="AA6332" s="775"/>
      <c r="AB6332" s="775"/>
    </row>
    <row r="6333" spans="1:28" s="43" customFormat="1" x14ac:dyDescent="0.2">
      <c r="A6333" s="776"/>
      <c r="B6333" s="780"/>
      <c r="D6333" s="779"/>
      <c r="E6333" s="779"/>
      <c r="F6333" s="778"/>
      <c r="G6333" s="777"/>
      <c r="H6333" s="776"/>
      <c r="I6333" s="776"/>
      <c r="J6333" s="776"/>
      <c r="K6333" s="776"/>
      <c r="L6333" s="776"/>
      <c r="M6333" s="776"/>
      <c r="N6333" s="776"/>
      <c r="O6333" s="776"/>
      <c r="P6333" s="776"/>
      <c r="Q6333" s="776"/>
      <c r="R6333" s="776"/>
      <c r="S6333" s="776"/>
      <c r="T6333" s="776"/>
      <c r="U6333" s="776"/>
      <c r="V6333" s="46"/>
      <c r="W6333" s="46"/>
      <c r="X6333" s="775"/>
      <c r="Y6333" s="775"/>
      <c r="Z6333" s="775"/>
      <c r="AA6333" s="775"/>
      <c r="AB6333" s="775"/>
    </row>
    <row r="6334" spans="1:28" s="43" customFormat="1" x14ac:dyDescent="0.2">
      <c r="A6334" s="776"/>
      <c r="B6334" s="780"/>
      <c r="D6334" s="779"/>
      <c r="E6334" s="779"/>
      <c r="F6334" s="778"/>
      <c r="G6334" s="777"/>
      <c r="H6334" s="776"/>
      <c r="I6334" s="776"/>
      <c r="J6334" s="776"/>
      <c r="K6334" s="776"/>
      <c r="L6334" s="776"/>
      <c r="M6334" s="776"/>
      <c r="N6334" s="776"/>
      <c r="O6334" s="776"/>
      <c r="P6334" s="776"/>
      <c r="Q6334" s="776"/>
      <c r="R6334" s="776"/>
      <c r="S6334" s="776"/>
      <c r="T6334" s="776"/>
      <c r="U6334" s="776"/>
      <c r="V6334" s="46"/>
      <c r="W6334" s="46"/>
      <c r="X6334" s="775"/>
      <c r="Y6334" s="775"/>
      <c r="Z6334" s="775"/>
      <c r="AA6334" s="775"/>
      <c r="AB6334" s="775"/>
    </row>
    <row r="6335" spans="1:28" s="43" customFormat="1" x14ac:dyDescent="0.2">
      <c r="A6335" s="776"/>
      <c r="B6335" s="780"/>
      <c r="D6335" s="779"/>
      <c r="E6335" s="779"/>
      <c r="F6335" s="778"/>
      <c r="G6335" s="777"/>
      <c r="H6335" s="776"/>
      <c r="I6335" s="776"/>
      <c r="J6335" s="776"/>
      <c r="K6335" s="776"/>
      <c r="L6335" s="776"/>
      <c r="M6335" s="776"/>
      <c r="N6335" s="776"/>
      <c r="O6335" s="776"/>
      <c r="P6335" s="776"/>
      <c r="Q6335" s="776"/>
      <c r="R6335" s="776"/>
      <c r="S6335" s="776"/>
      <c r="T6335" s="776"/>
      <c r="U6335" s="776"/>
      <c r="V6335" s="46"/>
      <c r="W6335" s="46"/>
      <c r="X6335" s="775"/>
      <c r="Y6335" s="775"/>
      <c r="Z6335" s="775"/>
      <c r="AA6335" s="775"/>
      <c r="AB6335" s="775"/>
    </row>
    <row r="6336" spans="1:28" s="43" customFormat="1" x14ac:dyDescent="0.2">
      <c r="A6336" s="776"/>
      <c r="B6336" s="780"/>
      <c r="D6336" s="779"/>
      <c r="E6336" s="779"/>
      <c r="F6336" s="778"/>
      <c r="G6336" s="777"/>
      <c r="H6336" s="776"/>
      <c r="I6336" s="776"/>
      <c r="J6336" s="776"/>
      <c r="K6336" s="776"/>
      <c r="L6336" s="776"/>
      <c r="M6336" s="776"/>
      <c r="N6336" s="776"/>
      <c r="O6336" s="776"/>
      <c r="P6336" s="776"/>
      <c r="Q6336" s="776"/>
      <c r="R6336" s="776"/>
      <c r="S6336" s="776"/>
      <c r="T6336" s="776"/>
      <c r="U6336" s="776"/>
      <c r="V6336" s="46"/>
      <c r="W6336" s="46"/>
      <c r="X6336" s="775"/>
      <c r="Y6336" s="775"/>
      <c r="Z6336" s="775"/>
      <c r="AA6336" s="775"/>
      <c r="AB6336" s="775"/>
    </row>
    <row r="6337" spans="1:28" s="43" customFormat="1" x14ac:dyDescent="0.2">
      <c r="A6337" s="776"/>
      <c r="B6337" s="780"/>
      <c r="D6337" s="779"/>
      <c r="E6337" s="779"/>
      <c r="F6337" s="778"/>
      <c r="G6337" s="777"/>
      <c r="H6337" s="776"/>
      <c r="I6337" s="776"/>
      <c r="J6337" s="776"/>
      <c r="K6337" s="776"/>
      <c r="L6337" s="776"/>
      <c r="M6337" s="776"/>
      <c r="N6337" s="776"/>
      <c r="O6337" s="776"/>
      <c r="P6337" s="776"/>
      <c r="Q6337" s="776"/>
      <c r="R6337" s="776"/>
      <c r="S6337" s="776"/>
      <c r="T6337" s="776"/>
      <c r="U6337" s="776"/>
      <c r="V6337" s="46"/>
      <c r="W6337" s="46"/>
      <c r="X6337" s="775"/>
      <c r="Y6337" s="775"/>
      <c r="Z6337" s="775"/>
      <c r="AA6337" s="775"/>
      <c r="AB6337" s="775"/>
    </row>
    <row r="6338" spans="1:28" s="43" customFormat="1" x14ac:dyDescent="0.2">
      <c r="A6338" s="776"/>
      <c r="B6338" s="780"/>
      <c r="D6338" s="779"/>
      <c r="E6338" s="779"/>
      <c r="F6338" s="778"/>
      <c r="G6338" s="777"/>
      <c r="H6338" s="776"/>
      <c r="I6338" s="776"/>
      <c r="J6338" s="776"/>
      <c r="K6338" s="776"/>
      <c r="L6338" s="776"/>
      <c r="M6338" s="776"/>
      <c r="N6338" s="776"/>
      <c r="O6338" s="776"/>
      <c r="P6338" s="776"/>
      <c r="Q6338" s="776"/>
      <c r="R6338" s="776"/>
      <c r="S6338" s="776"/>
      <c r="T6338" s="776"/>
      <c r="U6338" s="776"/>
      <c r="V6338" s="46"/>
      <c r="W6338" s="46"/>
      <c r="X6338" s="775"/>
      <c r="Y6338" s="775"/>
      <c r="Z6338" s="775"/>
      <c r="AA6338" s="775"/>
      <c r="AB6338" s="775"/>
    </row>
    <row r="6339" spans="1:28" s="43" customFormat="1" x14ac:dyDescent="0.2">
      <c r="A6339" s="776"/>
      <c r="B6339" s="780"/>
      <c r="D6339" s="779"/>
      <c r="E6339" s="779"/>
      <c r="F6339" s="778"/>
      <c r="G6339" s="777"/>
      <c r="H6339" s="776"/>
      <c r="I6339" s="776"/>
      <c r="J6339" s="776"/>
      <c r="K6339" s="776"/>
      <c r="L6339" s="776"/>
      <c r="M6339" s="776"/>
      <c r="N6339" s="776"/>
      <c r="O6339" s="776"/>
      <c r="P6339" s="776"/>
      <c r="Q6339" s="776"/>
      <c r="R6339" s="776"/>
      <c r="S6339" s="776"/>
      <c r="T6339" s="776"/>
      <c r="U6339" s="776"/>
      <c r="V6339" s="46"/>
      <c r="W6339" s="46"/>
      <c r="X6339" s="775"/>
      <c r="Y6339" s="775"/>
      <c r="Z6339" s="775"/>
      <c r="AA6339" s="775"/>
      <c r="AB6339" s="775"/>
    </row>
    <row r="6340" spans="1:28" s="43" customFormat="1" x14ac:dyDescent="0.2">
      <c r="A6340" s="776"/>
      <c r="B6340" s="780"/>
      <c r="D6340" s="779"/>
      <c r="E6340" s="779"/>
      <c r="F6340" s="778"/>
      <c r="G6340" s="777"/>
      <c r="H6340" s="776"/>
      <c r="I6340" s="776"/>
      <c r="J6340" s="776"/>
      <c r="K6340" s="776"/>
      <c r="L6340" s="776"/>
      <c r="M6340" s="776"/>
      <c r="N6340" s="776"/>
      <c r="O6340" s="776"/>
      <c r="P6340" s="776"/>
      <c r="Q6340" s="776"/>
      <c r="R6340" s="776"/>
      <c r="S6340" s="776"/>
      <c r="T6340" s="776"/>
      <c r="U6340" s="776"/>
      <c r="V6340" s="46"/>
      <c r="W6340" s="46"/>
      <c r="X6340" s="775"/>
      <c r="Y6340" s="775"/>
      <c r="Z6340" s="775"/>
      <c r="AA6340" s="775"/>
      <c r="AB6340" s="775"/>
    </row>
    <row r="6341" spans="1:28" s="43" customFormat="1" x14ac:dyDescent="0.2">
      <c r="A6341" s="776"/>
      <c r="B6341" s="780"/>
      <c r="D6341" s="779"/>
      <c r="E6341" s="779"/>
      <c r="F6341" s="778"/>
      <c r="G6341" s="777"/>
      <c r="H6341" s="776"/>
      <c r="I6341" s="776"/>
      <c r="J6341" s="776"/>
      <c r="K6341" s="776"/>
      <c r="L6341" s="776"/>
      <c r="M6341" s="776"/>
      <c r="N6341" s="776"/>
      <c r="O6341" s="776"/>
      <c r="P6341" s="776"/>
      <c r="Q6341" s="776"/>
      <c r="R6341" s="776"/>
      <c r="S6341" s="776"/>
      <c r="T6341" s="776"/>
      <c r="U6341" s="776"/>
      <c r="V6341" s="46"/>
      <c r="W6341" s="46"/>
      <c r="X6341" s="775"/>
      <c r="Y6341" s="775"/>
      <c r="Z6341" s="775"/>
      <c r="AA6341" s="775"/>
      <c r="AB6341" s="775"/>
    </row>
    <row r="6342" spans="1:28" s="43" customFormat="1" x14ac:dyDescent="0.2">
      <c r="A6342" s="776"/>
      <c r="B6342" s="780"/>
      <c r="D6342" s="779"/>
      <c r="E6342" s="779"/>
      <c r="F6342" s="778"/>
      <c r="G6342" s="777"/>
      <c r="H6342" s="776"/>
      <c r="I6342" s="776"/>
      <c r="J6342" s="776"/>
      <c r="K6342" s="776"/>
      <c r="L6342" s="776"/>
      <c r="M6342" s="776"/>
      <c r="N6342" s="776"/>
      <c r="O6342" s="776"/>
      <c r="P6342" s="776"/>
      <c r="Q6342" s="776"/>
      <c r="R6342" s="776"/>
      <c r="S6342" s="776"/>
      <c r="T6342" s="776"/>
      <c r="U6342" s="776"/>
      <c r="V6342" s="46"/>
      <c r="W6342" s="46"/>
      <c r="X6342" s="775"/>
      <c r="Y6342" s="775"/>
      <c r="Z6342" s="775"/>
      <c r="AA6342" s="775"/>
      <c r="AB6342" s="775"/>
    </row>
    <row r="6343" spans="1:28" s="43" customFormat="1" x14ac:dyDescent="0.2">
      <c r="A6343" s="776"/>
      <c r="B6343" s="780"/>
      <c r="D6343" s="779"/>
      <c r="E6343" s="779"/>
      <c r="F6343" s="778"/>
      <c r="G6343" s="777"/>
      <c r="H6343" s="776"/>
      <c r="I6343" s="776"/>
      <c r="J6343" s="776"/>
      <c r="K6343" s="776"/>
      <c r="L6343" s="776"/>
      <c r="M6343" s="776"/>
      <c r="N6343" s="776"/>
      <c r="O6343" s="776"/>
      <c r="P6343" s="776"/>
      <c r="Q6343" s="776"/>
      <c r="R6343" s="776"/>
      <c r="S6343" s="776"/>
      <c r="T6343" s="776"/>
      <c r="U6343" s="776"/>
      <c r="V6343" s="46"/>
      <c r="W6343" s="46"/>
      <c r="X6343" s="775"/>
      <c r="Y6343" s="775"/>
      <c r="Z6343" s="775"/>
      <c r="AA6343" s="775"/>
      <c r="AB6343" s="775"/>
    </row>
    <row r="6344" spans="1:28" s="43" customFormat="1" x14ac:dyDescent="0.2">
      <c r="A6344" s="776"/>
      <c r="B6344" s="780"/>
      <c r="D6344" s="779"/>
      <c r="E6344" s="779"/>
      <c r="F6344" s="778"/>
      <c r="G6344" s="777"/>
      <c r="H6344" s="776"/>
      <c r="I6344" s="776"/>
      <c r="J6344" s="776"/>
      <c r="K6344" s="776"/>
      <c r="L6344" s="776"/>
      <c r="M6344" s="776"/>
      <c r="N6344" s="776"/>
      <c r="O6344" s="776"/>
      <c r="P6344" s="776"/>
      <c r="Q6344" s="776"/>
      <c r="R6344" s="776"/>
      <c r="S6344" s="776"/>
      <c r="T6344" s="776"/>
      <c r="U6344" s="776"/>
      <c r="V6344" s="46"/>
      <c r="W6344" s="46"/>
      <c r="X6344" s="775"/>
      <c r="Y6344" s="775"/>
      <c r="Z6344" s="775"/>
      <c r="AA6344" s="775"/>
      <c r="AB6344" s="775"/>
    </row>
    <row r="6345" spans="1:28" s="43" customFormat="1" x14ac:dyDescent="0.2">
      <c r="A6345" s="776"/>
      <c r="B6345" s="780"/>
      <c r="D6345" s="779"/>
      <c r="E6345" s="779"/>
      <c r="F6345" s="778"/>
      <c r="G6345" s="777"/>
      <c r="H6345" s="776"/>
      <c r="I6345" s="776"/>
      <c r="J6345" s="776"/>
      <c r="K6345" s="776"/>
      <c r="L6345" s="776"/>
      <c r="M6345" s="776"/>
      <c r="N6345" s="776"/>
      <c r="O6345" s="776"/>
      <c r="P6345" s="776"/>
      <c r="Q6345" s="776"/>
      <c r="R6345" s="776"/>
      <c r="S6345" s="776"/>
      <c r="T6345" s="776"/>
      <c r="U6345" s="776"/>
      <c r="V6345" s="46"/>
      <c r="W6345" s="46"/>
      <c r="X6345" s="775"/>
      <c r="Y6345" s="775"/>
      <c r="Z6345" s="775"/>
      <c r="AA6345" s="775"/>
      <c r="AB6345" s="775"/>
    </row>
    <row r="6346" spans="1:28" s="43" customFormat="1" x14ac:dyDescent="0.2">
      <c r="A6346" s="776"/>
      <c r="B6346" s="780"/>
      <c r="D6346" s="779"/>
      <c r="E6346" s="779"/>
      <c r="F6346" s="778"/>
      <c r="G6346" s="777"/>
      <c r="H6346" s="776"/>
      <c r="I6346" s="776"/>
      <c r="J6346" s="776"/>
      <c r="K6346" s="776"/>
      <c r="L6346" s="776"/>
      <c r="M6346" s="776"/>
      <c r="N6346" s="776"/>
      <c r="O6346" s="776"/>
      <c r="P6346" s="776"/>
      <c r="Q6346" s="776"/>
      <c r="R6346" s="776"/>
      <c r="S6346" s="776"/>
      <c r="T6346" s="776"/>
      <c r="U6346" s="776"/>
      <c r="V6346" s="46"/>
      <c r="W6346" s="46"/>
      <c r="X6346" s="775"/>
      <c r="Y6346" s="775"/>
      <c r="Z6346" s="775"/>
      <c r="AA6346" s="775"/>
      <c r="AB6346" s="775"/>
    </row>
    <row r="6347" spans="1:28" s="43" customFormat="1" x14ac:dyDescent="0.2">
      <c r="A6347" s="776"/>
      <c r="B6347" s="780"/>
      <c r="D6347" s="779"/>
      <c r="E6347" s="779"/>
      <c r="F6347" s="778"/>
      <c r="G6347" s="777"/>
      <c r="H6347" s="776"/>
      <c r="I6347" s="776"/>
      <c r="J6347" s="776"/>
      <c r="K6347" s="776"/>
      <c r="L6347" s="776"/>
      <c r="M6347" s="776"/>
      <c r="N6347" s="776"/>
      <c r="O6347" s="776"/>
      <c r="P6347" s="776"/>
      <c r="Q6347" s="776"/>
      <c r="R6347" s="776"/>
      <c r="S6347" s="776"/>
      <c r="T6347" s="776"/>
      <c r="U6347" s="776"/>
      <c r="V6347" s="46"/>
      <c r="W6347" s="46"/>
      <c r="X6347" s="775"/>
      <c r="Y6347" s="775"/>
      <c r="Z6347" s="775"/>
      <c r="AA6347" s="775"/>
      <c r="AB6347" s="775"/>
    </row>
    <row r="6348" spans="1:28" s="43" customFormat="1" x14ac:dyDescent="0.2">
      <c r="A6348" s="776"/>
      <c r="B6348" s="780"/>
      <c r="D6348" s="779"/>
      <c r="E6348" s="779"/>
      <c r="F6348" s="778"/>
      <c r="G6348" s="777"/>
      <c r="H6348" s="776"/>
      <c r="I6348" s="776"/>
      <c r="J6348" s="776"/>
      <c r="K6348" s="776"/>
      <c r="L6348" s="776"/>
      <c r="M6348" s="776"/>
      <c r="N6348" s="776"/>
      <c r="O6348" s="776"/>
      <c r="P6348" s="776"/>
      <c r="Q6348" s="776"/>
      <c r="R6348" s="776"/>
      <c r="S6348" s="776"/>
      <c r="T6348" s="776"/>
      <c r="U6348" s="776"/>
      <c r="V6348" s="46"/>
      <c r="W6348" s="46"/>
      <c r="X6348" s="775"/>
      <c r="Y6348" s="775"/>
      <c r="Z6348" s="775"/>
      <c r="AA6348" s="775"/>
      <c r="AB6348" s="775"/>
    </row>
    <row r="6349" spans="1:28" s="43" customFormat="1" x14ac:dyDescent="0.2">
      <c r="A6349" s="776"/>
      <c r="B6349" s="780"/>
      <c r="D6349" s="779"/>
      <c r="E6349" s="779"/>
      <c r="F6349" s="778"/>
      <c r="G6349" s="777"/>
      <c r="H6349" s="776"/>
      <c r="I6349" s="776"/>
      <c r="J6349" s="776"/>
      <c r="K6349" s="776"/>
      <c r="L6349" s="776"/>
      <c r="M6349" s="776"/>
      <c r="N6349" s="776"/>
      <c r="O6349" s="776"/>
      <c r="P6349" s="776"/>
      <c r="Q6349" s="776"/>
      <c r="R6349" s="776"/>
      <c r="S6349" s="776"/>
      <c r="T6349" s="776"/>
      <c r="U6349" s="776"/>
      <c r="V6349" s="46"/>
      <c r="W6349" s="46"/>
      <c r="X6349" s="775"/>
      <c r="Y6349" s="775"/>
      <c r="Z6349" s="775"/>
      <c r="AA6349" s="775"/>
      <c r="AB6349" s="775"/>
    </row>
    <row r="6350" spans="1:28" s="43" customFormat="1" x14ac:dyDescent="0.2">
      <c r="A6350" s="776"/>
      <c r="B6350" s="780"/>
      <c r="D6350" s="779"/>
      <c r="E6350" s="779"/>
      <c r="F6350" s="778"/>
      <c r="G6350" s="777"/>
      <c r="H6350" s="776"/>
      <c r="I6350" s="776"/>
      <c r="J6350" s="776"/>
      <c r="K6350" s="776"/>
      <c r="L6350" s="776"/>
      <c r="M6350" s="776"/>
      <c r="N6350" s="776"/>
      <c r="O6350" s="776"/>
      <c r="P6350" s="776"/>
      <c r="Q6350" s="776"/>
      <c r="R6350" s="776"/>
      <c r="S6350" s="776"/>
      <c r="T6350" s="776"/>
      <c r="U6350" s="776"/>
      <c r="V6350" s="46"/>
      <c r="W6350" s="46"/>
      <c r="X6350" s="775"/>
      <c r="Y6350" s="775"/>
      <c r="Z6350" s="775"/>
      <c r="AA6350" s="775"/>
      <c r="AB6350" s="775"/>
    </row>
    <row r="6351" spans="1:28" s="43" customFormat="1" x14ac:dyDescent="0.2">
      <c r="A6351" s="776"/>
      <c r="B6351" s="780"/>
      <c r="D6351" s="779"/>
      <c r="E6351" s="779"/>
      <c r="F6351" s="778"/>
      <c r="G6351" s="777"/>
      <c r="H6351" s="776"/>
      <c r="I6351" s="776"/>
      <c r="J6351" s="776"/>
      <c r="K6351" s="776"/>
      <c r="L6351" s="776"/>
      <c r="M6351" s="776"/>
      <c r="N6351" s="776"/>
      <c r="O6351" s="776"/>
      <c r="P6351" s="776"/>
      <c r="Q6351" s="776"/>
      <c r="R6351" s="776"/>
      <c r="S6351" s="776"/>
      <c r="T6351" s="776"/>
      <c r="U6351" s="776"/>
      <c r="V6351" s="46"/>
      <c r="W6351" s="46"/>
      <c r="X6351" s="775"/>
      <c r="Y6351" s="775"/>
      <c r="Z6351" s="775"/>
      <c r="AA6351" s="775"/>
      <c r="AB6351" s="775"/>
    </row>
    <row r="6352" spans="1:28" s="43" customFormat="1" x14ac:dyDescent="0.2">
      <c r="A6352" s="776"/>
      <c r="B6352" s="780"/>
      <c r="D6352" s="779"/>
      <c r="E6352" s="779"/>
      <c r="F6352" s="778"/>
      <c r="G6352" s="777"/>
      <c r="H6352" s="776"/>
      <c r="I6352" s="776"/>
      <c r="J6352" s="776"/>
      <c r="K6352" s="776"/>
      <c r="L6352" s="776"/>
      <c r="M6352" s="776"/>
      <c r="N6352" s="776"/>
      <c r="O6352" s="776"/>
      <c r="P6352" s="776"/>
      <c r="Q6352" s="776"/>
      <c r="R6352" s="776"/>
      <c r="S6352" s="776"/>
      <c r="T6352" s="776"/>
      <c r="U6352" s="776"/>
      <c r="V6352" s="46"/>
      <c r="W6352" s="46"/>
      <c r="X6352" s="775"/>
      <c r="Y6352" s="775"/>
      <c r="Z6352" s="775"/>
      <c r="AA6352" s="775"/>
      <c r="AB6352" s="775"/>
    </row>
    <row r="6353" spans="1:28" s="43" customFormat="1" x14ac:dyDescent="0.2">
      <c r="A6353" s="776"/>
      <c r="B6353" s="780"/>
      <c r="D6353" s="779"/>
      <c r="E6353" s="779"/>
      <c r="F6353" s="778"/>
      <c r="G6353" s="777"/>
      <c r="H6353" s="776"/>
      <c r="I6353" s="776"/>
      <c r="J6353" s="776"/>
      <c r="K6353" s="776"/>
      <c r="L6353" s="776"/>
      <c r="M6353" s="776"/>
      <c r="N6353" s="776"/>
      <c r="O6353" s="776"/>
      <c r="P6353" s="776"/>
      <c r="Q6353" s="776"/>
      <c r="R6353" s="776"/>
      <c r="S6353" s="776"/>
      <c r="T6353" s="776"/>
      <c r="U6353" s="776"/>
      <c r="V6353" s="46"/>
      <c r="W6353" s="46"/>
      <c r="X6353" s="775"/>
      <c r="Y6353" s="775"/>
      <c r="Z6353" s="775"/>
      <c r="AA6353" s="775"/>
      <c r="AB6353" s="775"/>
    </row>
    <row r="6354" spans="1:28" s="43" customFormat="1" x14ac:dyDescent="0.2">
      <c r="A6354" s="776"/>
      <c r="B6354" s="780"/>
      <c r="D6354" s="779"/>
      <c r="E6354" s="779"/>
      <c r="F6354" s="778"/>
      <c r="G6354" s="777"/>
      <c r="H6354" s="776"/>
      <c r="I6354" s="776"/>
      <c r="J6354" s="776"/>
      <c r="K6354" s="776"/>
      <c r="L6354" s="776"/>
      <c r="M6354" s="776"/>
      <c r="N6354" s="776"/>
      <c r="O6354" s="776"/>
      <c r="P6354" s="776"/>
      <c r="Q6354" s="776"/>
      <c r="R6354" s="776"/>
      <c r="S6354" s="776"/>
      <c r="T6354" s="776"/>
      <c r="U6354" s="776"/>
      <c r="V6354" s="46"/>
      <c r="W6354" s="46"/>
      <c r="X6354" s="775"/>
      <c r="Y6354" s="775"/>
      <c r="Z6354" s="775"/>
      <c r="AA6354" s="775"/>
      <c r="AB6354" s="775"/>
    </row>
    <row r="6355" spans="1:28" s="43" customFormat="1" x14ac:dyDescent="0.2">
      <c r="A6355" s="776"/>
      <c r="B6355" s="780"/>
      <c r="D6355" s="779"/>
      <c r="E6355" s="779"/>
      <c r="F6355" s="778"/>
      <c r="G6355" s="777"/>
      <c r="H6355" s="776"/>
      <c r="I6355" s="776"/>
      <c r="J6355" s="776"/>
      <c r="K6355" s="776"/>
      <c r="L6355" s="776"/>
      <c r="M6355" s="776"/>
      <c r="N6355" s="776"/>
      <c r="O6355" s="776"/>
      <c r="P6355" s="776"/>
      <c r="Q6355" s="776"/>
      <c r="R6355" s="776"/>
      <c r="S6355" s="776"/>
      <c r="T6355" s="776"/>
      <c r="U6355" s="776"/>
      <c r="V6355" s="46"/>
      <c r="W6355" s="46"/>
      <c r="X6355" s="775"/>
      <c r="Y6355" s="775"/>
      <c r="Z6355" s="775"/>
      <c r="AA6355" s="775"/>
      <c r="AB6355" s="775"/>
    </row>
    <row r="6356" spans="1:28" s="43" customFormat="1" x14ac:dyDescent="0.2">
      <c r="A6356" s="776"/>
      <c r="B6356" s="780"/>
      <c r="D6356" s="779"/>
      <c r="E6356" s="779"/>
      <c r="F6356" s="778"/>
      <c r="G6356" s="777"/>
      <c r="H6356" s="776"/>
      <c r="I6356" s="776"/>
      <c r="J6356" s="776"/>
      <c r="K6356" s="776"/>
      <c r="L6356" s="776"/>
      <c r="M6356" s="776"/>
      <c r="N6356" s="776"/>
      <c r="O6356" s="776"/>
      <c r="P6356" s="776"/>
      <c r="Q6356" s="776"/>
      <c r="R6356" s="776"/>
      <c r="S6356" s="776"/>
      <c r="T6356" s="776"/>
      <c r="U6356" s="776"/>
      <c r="V6356" s="46"/>
      <c r="W6356" s="46"/>
      <c r="X6356" s="775"/>
      <c r="Y6356" s="775"/>
      <c r="Z6356" s="775"/>
      <c r="AA6356" s="775"/>
      <c r="AB6356" s="775"/>
    </row>
    <row r="6357" spans="1:28" s="43" customFormat="1" x14ac:dyDescent="0.2">
      <c r="A6357" s="776"/>
      <c r="B6357" s="780"/>
      <c r="D6357" s="779"/>
      <c r="E6357" s="779"/>
      <c r="F6357" s="778"/>
      <c r="G6357" s="777"/>
      <c r="H6357" s="776"/>
      <c r="I6357" s="776"/>
      <c r="J6357" s="776"/>
      <c r="K6357" s="776"/>
      <c r="L6357" s="776"/>
      <c r="M6357" s="776"/>
      <c r="N6357" s="776"/>
      <c r="O6357" s="776"/>
      <c r="P6357" s="776"/>
      <c r="Q6357" s="776"/>
      <c r="R6357" s="776"/>
      <c r="S6357" s="776"/>
      <c r="T6357" s="776"/>
      <c r="U6357" s="776"/>
      <c r="V6357" s="46"/>
      <c r="W6357" s="46"/>
      <c r="X6357" s="775"/>
      <c r="Y6357" s="775"/>
      <c r="Z6357" s="775"/>
      <c r="AA6357" s="775"/>
      <c r="AB6357" s="775"/>
    </row>
    <row r="6358" spans="1:28" s="43" customFormat="1" x14ac:dyDescent="0.2">
      <c r="A6358" s="776"/>
      <c r="B6358" s="780"/>
      <c r="D6358" s="779"/>
      <c r="E6358" s="779"/>
      <c r="F6358" s="778"/>
      <c r="G6358" s="777"/>
      <c r="H6358" s="776"/>
      <c r="I6358" s="776"/>
      <c r="J6358" s="776"/>
      <c r="K6358" s="776"/>
      <c r="L6358" s="776"/>
      <c r="M6358" s="776"/>
      <c r="N6358" s="776"/>
      <c r="O6358" s="776"/>
      <c r="P6358" s="776"/>
      <c r="Q6358" s="776"/>
      <c r="R6358" s="776"/>
      <c r="S6358" s="776"/>
      <c r="T6358" s="776"/>
      <c r="U6358" s="776"/>
      <c r="V6358" s="46"/>
      <c r="W6358" s="46"/>
      <c r="X6358" s="775"/>
      <c r="Y6358" s="775"/>
      <c r="Z6358" s="775"/>
      <c r="AA6358" s="775"/>
      <c r="AB6358" s="775"/>
    </row>
    <row r="6359" spans="1:28" s="43" customFormat="1" x14ac:dyDescent="0.2">
      <c r="A6359" s="776"/>
      <c r="B6359" s="780"/>
      <c r="D6359" s="779"/>
      <c r="E6359" s="779"/>
      <c r="F6359" s="778"/>
      <c r="G6359" s="777"/>
      <c r="H6359" s="776"/>
      <c r="I6359" s="776"/>
      <c r="J6359" s="776"/>
      <c r="K6359" s="776"/>
      <c r="L6359" s="776"/>
      <c r="M6359" s="776"/>
      <c r="N6359" s="776"/>
      <c r="O6359" s="776"/>
      <c r="P6359" s="776"/>
      <c r="Q6359" s="776"/>
      <c r="R6359" s="776"/>
      <c r="S6359" s="776"/>
      <c r="T6359" s="776"/>
      <c r="U6359" s="776"/>
      <c r="V6359" s="46"/>
      <c r="W6359" s="46"/>
      <c r="X6359" s="775"/>
      <c r="Y6359" s="775"/>
      <c r="Z6359" s="775"/>
      <c r="AA6359" s="775"/>
      <c r="AB6359" s="775"/>
    </row>
    <row r="6360" spans="1:28" s="43" customFormat="1" x14ac:dyDescent="0.2">
      <c r="A6360" s="776"/>
      <c r="B6360" s="780"/>
      <c r="D6360" s="779"/>
      <c r="E6360" s="779"/>
      <c r="F6360" s="778"/>
      <c r="G6360" s="777"/>
      <c r="H6360" s="776"/>
      <c r="I6360" s="776"/>
      <c r="J6360" s="776"/>
      <c r="K6360" s="776"/>
      <c r="L6360" s="776"/>
      <c r="M6360" s="776"/>
      <c r="N6360" s="776"/>
      <c r="O6360" s="776"/>
      <c r="P6360" s="776"/>
      <c r="Q6360" s="776"/>
      <c r="R6360" s="776"/>
      <c r="S6360" s="776"/>
      <c r="T6360" s="776"/>
      <c r="U6360" s="776"/>
      <c r="V6360" s="46"/>
      <c r="W6360" s="46"/>
      <c r="X6360" s="775"/>
      <c r="Y6360" s="775"/>
      <c r="Z6360" s="775"/>
      <c r="AA6360" s="775"/>
      <c r="AB6360" s="775"/>
    </row>
    <row r="6361" spans="1:28" s="43" customFormat="1" x14ac:dyDescent="0.2">
      <c r="A6361" s="776"/>
      <c r="B6361" s="780"/>
      <c r="D6361" s="779"/>
      <c r="E6361" s="779"/>
      <c r="F6361" s="778"/>
      <c r="G6361" s="777"/>
      <c r="H6361" s="776"/>
      <c r="I6361" s="776"/>
      <c r="J6361" s="776"/>
      <c r="K6361" s="776"/>
      <c r="L6361" s="776"/>
      <c r="M6361" s="776"/>
      <c r="N6361" s="776"/>
      <c r="O6361" s="776"/>
      <c r="P6361" s="776"/>
      <c r="Q6361" s="776"/>
      <c r="R6361" s="776"/>
      <c r="S6361" s="776"/>
      <c r="T6361" s="776"/>
      <c r="U6361" s="776"/>
      <c r="V6361" s="46"/>
      <c r="W6361" s="46"/>
      <c r="X6361" s="775"/>
      <c r="Y6361" s="775"/>
      <c r="Z6361" s="775"/>
      <c r="AA6361" s="775"/>
      <c r="AB6361" s="775"/>
    </row>
    <row r="6362" spans="1:28" s="43" customFormat="1" x14ac:dyDescent="0.2">
      <c r="A6362" s="776"/>
      <c r="B6362" s="780"/>
      <c r="D6362" s="779"/>
      <c r="E6362" s="779"/>
      <c r="F6362" s="778"/>
      <c r="G6362" s="777"/>
      <c r="H6362" s="776"/>
      <c r="I6362" s="776"/>
      <c r="J6362" s="776"/>
      <c r="K6362" s="776"/>
      <c r="L6362" s="776"/>
      <c r="M6362" s="776"/>
      <c r="N6362" s="776"/>
      <c r="O6362" s="776"/>
      <c r="P6362" s="776"/>
      <c r="Q6362" s="776"/>
      <c r="R6362" s="776"/>
      <c r="S6362" s="776"/>
      <c r="T6362" s="776"/>
      <c r="U6362" s="776"/>
      <c r="V6362" s="46"/>
      <c r="W6362" s="46"/>
      <c r="X6362" s="775"/>
      <c r="Y6362" s="775"/>
      <c r="Z6362" s="775"/>
      <c r="AA6362" s="775"/>
      <c r="AB6362" s="775"/>
    </row>
    <row r="6363" spans="1:28" s="43" customFormat="1" x14ac:dyDescent="0.2">
      <c r="A6363" s="776"/>
      <c r="B6363" s="780"/>
      <c r="D6363" s="779"/>
      <c r="E6363" s="779"/>
      <c r="F6363" s="778"/>
      <c r="G6363" s="777"/>
      <c r="H6363" s="776"/>
      <c r="I6363" s="776"/>
      <c r="J6363" s="776"/>
      <c r="K6363" s="776"/>
      <c r="L6363" s="776"/>
      <c r="M6363" s="776"/>
      <c r="N6363" s="776"/>
      <c r="O6363" s="776"/>
      <c r="P6363" s="776"/>
      <c r="Q6363" s="776"/>
      <c r="R6363" s="776"/>
      <c r="S6363" s="776"/>
      <c r="T6363" s="776"/>
      <c r="U6363" s="776"/>
      <c r="V6363" s="46"/>
      <c r="W6363" s="46"/>
      <c r="X6363" s="775"/>
      <c r="Y6363" s="775"/>
      <c r="Z6363" s="775"/>
      <c r="AA6363" s="775"/>
      <c r="AB6363" s="775"/>
    </row>
    <row r="6364" spans="1:28" s="43" customFormat="1" x14ac:dyDescent="0.2">
      <c r="A6364" s="776"/>
      <c r="B6364" s="780"/>
      <c r="D6364" s="779"/>
      <c r="E6364" s="779"/>
      <c r="F6364" s="778"/>
      <c r="G6364" s="777"/>
      <c r="H6364" s="776"/>
      <c r="I6364" s="776"/>
      <c r="J6364" s="776"/>
      <c r="K6364" s="776"/>
      <c r="L6364" s="776"/>
      <c r="M6364" s="776"/>
      <c r="N6364" s="776"/>
      <c r="O6364" s="776"/>
      <c r="P6364" s="776"/>
      <c r="Q6364" s="776"/>
      <c r="R6364" s="776"/>
      <c r="S6364" s="776"/>
      <c r="T6364" s="776"/>
      <c r="U6364" s="776"/>
      <c r="V6364" s="46"/>
      <c r="W6364" s="46"/>
      <c r="X6364" s="775"/>
      <c r="Y6364" s="775"/>
      <c r="Z6364" s="775"/>
      <c r="AA6364" s="775"/>
      <c r="AB6364" s="775"/>
    </row>
    <row r="6365" spans="1:28" s="43" customFormat="1" x14ac:dyDescent="0.2">
      <c r="A6365" s="776"/>
      <c r="B6365" s="780"/>
      <c r="D6365" s="779"/>
      <c r="E6365" s="779"/>
      <c r="F6365" s="778"/>
      <c r="G6365" s="777"/>
      <c r="H6365" s="776"/>
      <c r="I6365" s="776"/>
      <c r="J6365" s="776"/>
      <c r="K6365" s="776"/>
      <c r="L6365" s="776"/>
      <c r="M6365" s="776"/>
      <c r="N6365" s="776"/>
      <c r="O6365" s="776"/>
      <c r="P6365" s="776"/>
      <c r="Q6365" s="776"/>
      <c r="R6365" s="776"/>
      <c r="S6365" s="776"/>
      <c r="T6365" s="776"/>
      <c r="U6365" s="776"/>
      <c r="V6365" s="46"/>
      <c r="W6365" s="46"/>
      <c r="X6365" s="775"/>
      <c r="Y6365" s="775"/>
      <c r="Z6365" s="775"/>
      <c r="AA6365" s="775"/>
      <c r="AB6365" s="775"/>
    </row>
    <row r="6366" spans="1:28" s="43" customFormat="1" x14ac:dyDescent="0.2">
      <c r="A6366" s="776"/>
      <c r="B6366" s="780"/>
      <c r="D6366" s="779"/>
      <c r="E6366" s="779"/>
      <c r="F6366" s="778"/>
      <c r="G6366" s="777"/>
      <c r="H6366" s="776"/>
      <c r="I6366" s="776"/>
      <c r="J6366" s="776"/>
      <c r="K6366" s="776"/>
      <c r="L6366" s="776"/>
      <c r="M6366" s="776"/>
      <c r="N6366" s="776"/>
      <c r="O6366" s="776"/>
      <c r="P6366" s="776"/>
      <c r="Q6366" s="776"/>
      <c r="R6366" s="776"/>
      <c r="S6366" s="776"/>
      <c r="T6366" s="776"/>
      <c r="U6366" s="776"/>
      <c r="V6366" s="46"/>
      <c r="W6366" s="46"/>
      <c r="X6366" s="775"/>
      <c r="Y6366" s="775"/>
      <c r="Z6366" s="775"/>
      <c r="AA6366" s="775"/>
      <c r="AB6366" s="775"/>
    </row>
    <row r="6367" spans="1:28" s="43" customFormat="1" x14ac:dyDescent="0.2">
      <c r="A6367" s="776"/>
      <c r="B6367" s="780"/>
      <c r="D6367" s="779"/>
      <c r="E6367" s="779"/>
      <c r="F6367" s="778"/>
      <c r="G6367" s="777"/>
      <c r="H6367" s="776"/>
      <c r="I6367" s="776"/>
      <c r="J6367" s="776"/>
      <c r="K6367" s="776"/>
      <c r="L6367" s="776"/>
      <c r="M6367" s="776"/>
      <c r="N6367" s="776"/>
      <c r="O6367" s="776"/>
      <c r="P6367" s="776"/>
      <c r="Q6367" s="776"/>
      <c r="R6367" s="776"/>
      <c r="S6367" s="776"/>
      <c r="T6367" s="776"/>
      <c r="U6367" s="776"/>
      <c r="V6367" s="46"/>
      <c r="W6367" s="46"/>
      <c r="X6367" s="775"/>
      <c r="Y6367" s="775"/>
      <c r="Z6367" s="775"/>
      <c r="AA6367" s="775"/>
      <c r="AB6367" s="775"/>
    </row>
    <row r="6368" spans="1:28" s="43" customFormat="1" x14ac:dyDescent="0.2">
      <c r="A6368" s="776"/>
      <c r="B6368" s="780"/>
      <c r="D6368" s="779"/>
      <c r="E6368" s="779"/>
      <c r="F6368" s="778"/>
      <c r="G6368" s="777"/>
      <c r="H6368" s="776"/>
      <c r="I6368" s="776"/>
      <c r="J6368" s="776"/>
      <c r="K6368" s="776"/>
      <c r="L6368" s="776"/>
      <c r="M6368" s="776"/>
      <c r="N6368" s="776"/>
      <c r="O6368" s="776"/>
      <c r="P6368" s="776"/>
      <c r="Q6368" s="776"/>
      <c r="R6368" s="776"/>
      <c r="S6368" s="776"/>
      <c r="T6368" s="776"/>
      <c r="U6368" s="776"/>
      <c r="V6368" s="46"/>
      <c r="W6368" s="46"/>
      <c r="X6368" s="775"/>
      <c r="Y6368" s="775"/>
      <c r="Z6368" s="775"/>
      <c r="AA6368" s="775"/>
      <c r="AB6368" s="775"/>
    </row>
    <row r="6369" spans="1:28" s="43" customFormat="1" x14ac:dyDescent="0.2">
      <c r="A6369" s="776"/>
      <c r="B6369" s="780"/>
      <c r="D6369" s="779"/>
      <c r="E6369" s="779"/>
      <c r="F6369" s="778"/>
      <c r="G6369" s="777"/>
      <c r="H6369" s="776"/>
      <c r="I6369" s="776"/>
      <c r="J6369" s="776"/>
      <c r="K6369" s="776"/>
      <c r="L6369" s="776"/>
      <c r="M6369" s="776"/>
      <c r="N6369" s="776"/>
      <c r="O6369" s="776"/>
      <c r="P6369" s="776"/>
      <c r="Q6369" s="776"/>
      <c r="R6369" s="776"/>
      <c r="S6369" s="776"/>
      <c r="T6369" s="776"/>
      <c r="U6369" s="776"/>
      <c r="V6369" s="46"/>
      <c r="W6369" s="46"/>
      <c r="X6369" s="775"/>
      <c r="Y6369" s="775"/>
      <c r="Z6369" s="775"/>
      <c r="AA6369" s="775"/>
      <c r="AB6369" s="775"/>
    </row>
    <row r="6370" spans="1:28" s="43" customFormat="1" x14ac:dyDescent="0.2">
      <c r="A6370" s="776"/>
      <c r="B6370" s="780"/>
      <c r="D6370" s="779"/>
      <c r="E6370" s="779"/>
      <c r="F6370" s="778"/>
      <c r="G6370" s="777"/>
      <c r="H6370" s="776"/>
      <c r="I6370" s="776"/>
      <c r="J6370" s="776"/>
      <c r="K6370" s="776"/>
      <c r="L6370" s="776"/>
      <c r="M6370" s="776"/>
      <c r="N6370" s="776"/>
      <c r="O6370" s="776"/>
      <c r="P6370" s="776"/>
      <c r="Q6370" s="776"/>
      <c r="R6370" s="776"/>
      <c r="S6370" s="776"/>
      <c r="T6370" s="776"/>
      <c r="U6370" s="776"/>
      <c r="V6370" s="46"/>
      <c r="W6370" s="46"/>
      <c r="X6370" s="775"/>
      <c r="Y6370" s="775"/>
      <c r="Z6370" s="775"/>
      <c r="AA6370" s="775"/>
      <c r="AB6370" s="775"/>
    </row>
    <row r="6371" spans="1:28" s="43" customFormat="1" x14ac:dyDescent="0.2">
      <c r="A6371" s="776"/>
      <c r="B6371" s="780"/>
      <c r="D6371" s="779"/>
      <c r="E6371" s="779"/>
      <c r="F6371" s="778"/>
      <c r="G6371" s="777"/>
      <c r="H6371" s="776"/>
      <c r="I6371" s="776"/>
      <c r="J6371" s="776"/>
      <c r="K6371" s="776"/>
      <c r="L6371" s="776"/>
      <c r="M6371" s="776"/>
      <c r="N6371" s="776"/>
      <c r="O6371" s="776"/>
      <c r="P6371" s="776"/>
      <c r="Q6371" s="776"/>
      <c r="R6371" s="776"/>
      <c r="S6371" s="776"/>
      <c r="T6371" s="776"/>
      <c r="U6371" s="776"/>
      <c r="V6371" s="46"/>
      <c r="W6371" s="46"/>
      <c r="X6371" s="775"/>
      <c r="Y6371" s="775"/>
      <c r="Z6371" s="775"/>
      <c r="AA6371" s="775"/>
      <c r="AB6371" s="775"/>
    </row>
    <row r="6372" spans="1:28" s="43" customFormat="1" x14ac:dyDescent="0.2">
      <c r="A6372" s="776"/>
      <c r="B6372" s="780"/>
      <c r="D6372" s="779"/>
      <c r="E6372" s="779"/>
      <c r="F6372" s="778"/>
      <c r="G6372" s="777"/>
      <c r="H6372" s="776"/>
      <c r="I6372" s="776"/>
      <c r="J6372" s="776"/>
      <c r="K6372" s="776"/>
      <c r="L6372" s="776"/>
      <c r="M6372" s="776"/>
      <c r="N6372" s="776"/>
      <c r="O6372" s="776"/>
      <c r="P6372" s="776"/>
      <c r="Q6372" s="776"/>
      <c r="R6372" s="776"/>
      <c r="S6372" s="776"/>
      <c r="T6372" s="776"/>
      <c r="U6372" s="776"/>
      <c r="V6372" s="46"/>
      <c r="W6372" s="46"/>
      <c r="X6372" s="775"/>
      <c r="Y6372" s="775"/>
      <c r="Z6372" s="775"/>
      <c r="AA6372" s="775"/>
      <c r="AB6372" s="775"/>
    </row>
    <row r="6373" spans="1:28" s="43" customFormat="1" x14ac:dyDescent="0.2">
      <c r="A6373" s="776"/>
      <c r="B6373" s="780"/>
      <c r="D6373" s="779"/>
      <c r="E6373" s="779"/>
      <c r="F6373" s="778"/>
      <c r="G6373" s="777"/>
      <c r="H6373" s="776"/>
      <c r="I6373" s="776"/>
      <c r="J6373" s="776"/>
      <c r="K6373" s="776"/>
      <c r="L6373" s="776"/>
      <c r="M6373" s="776"/>
      <c r="N6373" s="776"/>
      <c r="O6373" s="776"/>
      <c r="P6373" s="776"/>
      <c r="Q6373" s="776"/>
      <c r="R6373" s="776"/>
      <c r="S6373" s="776"/>
      <c r="T6373" s="776"/>
      <c r="U6373" s="776"/>
      <c r="V6373" s="46"/>
      <c r="W6373" s="46"/>
      <c r="X6373" s="775"/>
      <c r="Y6373" s="775"/>
      <c r="Z6373" s="775"/>
      <c r="AA6373" s="775"/>
      <c r="AB6373" s="775"/>
    </row>
    <row r="6374" spans="1:28" s="43" customFormat="1" x14ac:dyDescent="0.2">
      <c r="A6374" s="776"/>
      <c r="B6374" s="780"/>
      <c r="D6374" s="779"/>
      <c r="E6374" s="779"/>
      <c r="F6374" s="778"/>
      <c r="G6374" s="777"/>
      <c r="H6374" s="776"/>
      <c r="I6374" s="776"/>
      <c r="J6374" s="776"/>
      <c r="K6374" s="776"/>
      <c r="L6374" s="776"/>
      <c r="M6374" s="776"/>
      <c r="N6374" s="776"/>
      <c r="O6374" s="776"/>
      <c r="P6374" s="776"/>
      <c r="Q6374" s="776"/>
      <c r="R6374" s="776"/>
      <c r="S6374" s="776"/>
      <c r="T6374" s="776"/>
      <c r="U6374" s="776"/>
      <c r="V6374" s="46"/>
      <c r="W6374" s="46"/>
      <c r="X6374" s="775"/>
      <c r="Y6374" s="775"/>
      <c r="Z6374" s="775"/>
      <c r="AA6374" s="775"/>
      <c r="AB6374" s="775"/>
    </row>
    <row r="6375" spans="1:28" s="43" customFormat="1" x14ac:dyDescent="0.2">
      <c r="A6375" s="776"/>
      <c r="B6375" s="780"/>
      <c r="D6375" s="779"/>
      <c r="E6375" s="779"/>
      <c r="F6375" s="778"/>
      <c r="G6375" s="777"/>
      <c r="H6375" s="776"/>
      <c r="I6375" s="776"/>
      <c r="J6375" s="776"/>
      <c r="K6375" s="776"/>
      <c r="L6375" s="776"/>
      <c r="M6375" s="776"/>
      <c r="N6375" s="776"/>
      <c r="O6375" s="776"/>
      <c r="P6375" s="776"/>
      <c r="Q6375" s="776"/>
      <c r="R6375" s="776"/>
      <c r="S6375" s="776"/>
      <c r="T6375" s="776"/>
      <c r="U6375" s="776"/>
      <c r="V6375" s="46"/>
      <c r="W6375" s="46"/>
      <c r="X6375" s="775"/>
      <c r="Y6375" s="775"/>
      <c r="Z6375" s="775"/>
      <c r="AA6375" s="775"/>
      <c r="AB6375" s="775"/>
    </row>
    <row r="6376" spans="1:28" s="43" customFormat="1" x14ac:dyDescent="0.2">
      <c r="A6376" s="776"/>
      <c r="B6376" s="780"/>
      <c r="D6376" s="779"/>
      <c r="E6376" s="779"/>
      <c r="F6376" s="778"/>
      <c r="G6376" s="777"/>
      <c r="H6376" s="776"/>
      <c r="I6376" s="776"/>
      <c r="J6376" s="776"/>
      <c r="K6376" s="776"/>
      <c r="L6376" s="776"/>
      <c r="M6376" s="776"/>
      <c r="N6376" s="776"/>
      <c r="O6376" s="776"/>
      <c r="P6376" s="776"/>
      <c r="Q6376" s="776"/>
      <c r="R6376" s="776"/>
      <c r="S6376" s="776"/>
      <c r="T6376" s="776"/>
      <c r="U6376" s="776"/>
      <c r="V6376" s="46"/>
      <c r="W6376" s="46"/>
      <c r="X6376" s="775"/>
      <c r="Y6376" s="775"/>
      <c r="Z6376" s="775"/>
      <c r="AA6376" s="775"/>
      <c r="AB6376" s="775"/>
    </row>
    <row r="6377" spans="1:28" s="43" customFormat="1" x14ac:dyDescent="0.2">
      <c r="A6377" s="776"/>
      <c r="B6377" s="780"/>
      <c r="D6377" s="779"/>
      <c r="E6377" s="779"/>
      <c r="F6377" s="778"/>
      <c r="G6377" s="777"/>
      <c r="H6377" s="776"/>
      <c r="I6377" s="776"/>
      <c r="J6377" s="776"/>
      <c r="K6377" s="776"/>
      <c r="L6377" s="776"/>
      <c r="M6377" s="776"/>
      <c r="N6377" s="776"/>
      <c r="O6377" s="776"/>
      <c r="P6377" s="776"/>
      <c r="Q6377" s="776"/>
      <c r="R6377" s="776"/>
      <c r="S6377" s="776"/>
      <c r="T6377" s="776"/>
      <c r="U6377" s="776"/>
      <c r="V6377" s="46"/>
      <c r="W6377" s="46"/>
      <c r="X6377" s="775"/>
      <c r="Y6377" s="775"/>
      <c r="Z6377" s="775"/>
      <c r="AA6377" s="775"/>
      <c r="AB6377" s="775"/>
    </row>
    <row r="6378" spans="1:28" s="43" customFormat="1" x14ac:dyDescent="0.2">
      <c r="A6378" s="776"/>
      <c r="B6378" s="780"/>
      <c r="D6378" s="779"/>
      <c r="E6378" s="779"/>
      <c r="F6378" s="778"/>
      <c r="G6378" s="777"/>
      <c r="H6378" s="776"/>
      <c r="I6378" s="776"/>
      <c r="J6378" s="776"/>
      <c r="K6378" s="776"/>
      <c r="L6378" s="776"/>
      <c r="M6378" s="776"/>
      <c r="N6378" s="776"/>
      <c r="O6378" s="776"/>
      <c r="P6378" s="776"/>
      <c r="Q6378" s="776"/>
      <c r="R6378" s="776"/>
      <c r="S6378" s="776"/>
      <c r="T6378" s="776"/>
      <c r="U6378" s="776"/>
      <c r="V6378" s="46"/>
      <c r="W6378" s="46"/>
      <c r="X6378" s="775"/>
      <c r="Y6378" s="775"/>
      <c r="Z6378" s="775"/>
      <c r="AA6378" s="775"/>
      <c r="AB6378" s="775"/>
    </row>
    <row r="6379" spans="1:28" s="43" customFormat="1" x14ac:dyDescent="0.2">
      <c r="A6379" s="776"/>
      <c r="B6379" s="780"/>
      <c r="D6379" s="779"/>
      <c r="E6379" s="779"/>
      <c r="F6379" s="778"/>
      <c r="G6379" s="777"/>
      <c r="H6379" s="776"/>
      <c r="I6379" s="776"/>
      <c r="J6379" s="776"/>
      <c r="K6379" s="776"/>
      <c r="L6379" s="776"/>
      <c r="M6379" s="776"/>
      <c r="N6379" s="776"/>
      <c r="O6379" s="776"/>
      <c r="P6379" s="776"/>
      <c r="Q6379" s="776"/>
      <c r="R6379" s="776"/>
      <c r="S6379" s="776"/>
      <c r="T6379" s="776"/>
      <c r="U6379" s="776"/>
      <c r="V6379" s="46"/>
      <c r="W6379" s="46"/>
      <c r="X6379" s="775"/>
      <c r="Y6379" s="775"/>
      <c r="Z6379" s="775"/>
      <c r="AA6379" s="775"/>
      <c r="AB6379" s="775"/>
    </row>
    <row r="6380" spans="1:28" s="43" customFormat="1" x14ac:dyDescent="0.2">
      <c r="A6380" s="776"/>
      <c r="B6380" s="780"/>
      <c r="D6380" s="779"/>
      <c r="E6380" s="779"/>
      <c r="F6380" s="778"/>
      <c r="G6380" s="777"/>
      <c r="H6380" s="776"/>
      <c r="I6380" s="776"/>
      <c r="J6380" s="776"/>
      <c r="K6380" s="776"/>
      <c r="L6380" s="776"/>
      <c r="M6380" s="776"/>
      <c r="N6380" s="776"/>
      <c r="O6380" s="776"/>
      <c r="P6380" s="776"/>
      <c r="Q6380" s="776"/>
      <c r="R6380" s="776"/>
      <c r="S6380" s="776"/>
      <c r="T6380" s="776"/>
      <c r="U6380" s="776"/>
      <c r="V6380" s="46"/>
      <c r="W6380" s="46"/>
      <c r="X6380" s="775"/>
      <c r="Y6380" s="775"/>
      <c r="Z6380" s="775"/>
      <c r="AA6380" s="775"/>
      <c r="AB6380" s="775"/>
    </row>
    <row r="6381" spans="1:28" s="43" customFormat="1" x14ac:dyDescent="0.2">
      <c r="A6381" s="776"/>
      <c r="B6381" s="780"/>
      <c r="D6381" s="779"/>
      <c r="E6381" s="779"/>
      <c r="F6381" s="778"/>
      <c r="G6381" s="777"/>
      <c r="H6381" s="776"/>
      <c r="I6381" s="776"/>
      <c r="J6381" s="776"/>
      <c r="K6381" s="776"/>
      <c r="L6381" s="776"/>
      <c r="M6381" s="776"/>
      <c r="N6381" s="776"/>
      <c r="O6381" s="776"/>
      <c r="P6381" s="776"/>
      <c r="Q6381" s="776"/>
      <c r="R6381" s="776"/>
      <c r="S6381" s="776"/>
      <c r="T6381" s="776"/>
      <c r="U6381" s="776"/>
      <c r="V6381" s="46"/>
      <c r="W6381" s="46"/>
      <c r="X6381" s="775"/>
      <c r="Y6381" s="775"/>
      <c r="Z6381" s="775"/>
      <c r="AA6381" s="775"/>
      <c r="AB6381" s="775"/>
    </row>
    <row r="6382" spans="1:28" s="43" customFormat="1" x14ac:dyDescent="0.2">
      <c r="A6382" s="776"/>
      <c r="B6382" s="780"/>
      <c r="D6382" s="779"/>
      <c r="E6382" s="779"/>
      <c r="F6382" s="778"/>
      <c r="G6382" s="777"/>
      <c r="H6382" s="776"/>
      <c r="I6382" s="776"/>
      <c r="J6382" s="776"/>
      <c r="K6382" s="776"/>
      <c r="L6382" s="776"/>
      <c r="M6382" s="776"/>
      <c r="N6382" s="776"/>
      <c r="O6382" s="776"/>
      <c r="P6382" s="776"/>
      <c r="Q6382" s="776"/>
      <c r="R6382" s="776"/>
      <c r="S6382" s="776"/>
      <c r="T6382" s="776"/>
      <c r="U6382" s="776"/>
      <c r="V6382" s="46"/>
      <c r="W6382" s="46"/>
      <c r="X6382" s="775"/>
      <c r="Y6382" s="775"/>
      <c r="Z6382" s="775"/>
      <c r="AA6382" s="775"/>
      <c r="AB6382" s="775"/>
    </row>
    <row r="6383" spans="1:28" s="43" customFormat="1" x14ac:dyDescent="0.2">
      <c r="A6383" s="776"/>
      <c r="B6383" s="780"/>
      <c r="D6383" s="779"/>
      <c r="E6383" s="779"/>
      <c r="F6383" s="778"/>
      <c r="G6383" s="777"/>
      <c r="H6383" s="776"/>
      <c r="I6383" s="776"/>
      <c r="J6383" s="776"/>
      <c r="K6383" s="776"/>
      <c r="L6383" s="776"/>
      <c r="M6383" s="776"/>
      <c r="N6383" s="776"/>
      <c r="O6383" s="776"/>
      <c r="P6383" s="776"/>
      <c r="Q6383" s="776"/>
      <c r="R6383" s="776"/>
      <c r="S6383" s="776"/>
      <c r="T6383" s="776"/>
      <c r="U6383" s="776"/>
      <c r="V6383" s="46"/>
      <c r="W6383" s="46"/>
      <c r="X6383" s="775"/>
      <c r="Y6383" s="775"/>
      <c r="Z6383" s="775"/>
      <c r="AA6383" s="775"/>
      <c r="AB6383" s="775"/>
    </row>
    <row r="6384" spans="1:28" s="43" customFormat="1" x14ac:dyDescent="0.2">
      <c r="A6384" s="776"/>
      <c r="B6384" s="780"/>
      <c r="D6384" s="779"/>
      <c r="E6384" s="779"/>
      <c r="F6384" s="778"/>
      <c r="G6384" s="777"/>
      <c r="H6384" s="776"/>
      <c r="I6384" s="776"/>
      <c r="J6384" s="776"/>
      <c r="K6384" s="776"/>
      <c r="L6384" s="776"/>
      <c r="M6384" s="776"/>
      <c r="N6384" s="776"/>
      <c r="O6384" s="776"/>
      <c r="P6384" s="776"/>
      <c r="Q6384" s="776"/>
      <c r="R6384" s="776"/>
      <c r="S6384" s="776"/>
      <c r="T6384" s="776"/>
      <c r="U6384" s="776"/>
      <c r="V6384" s="46"/>
      <c r="W6384" s="46"/>
      <c r="X6384" s="775"/>
      <c r="Y6384" s="775"/>
      <c r="Z6384" s="775"/>
      <c r="AA6384" s="775"/>
      <c r="AB6384" s="775"/>
    </row>
    <row r="6385" spans="1:28" s="43" customFormat="1" x14ac:dyDescent="0.2">
      <c r="A6385" s="776"/>
      <c r="B6385" s="780"/>
      <c r="D6385" s="779"/>
      <c r="E6385" s="779"/>
      <c r="F6385" s="778"/>
      <c r="G6385" s="777"/>
      <c r="H6385" s="776"/>
      <c r="I6385" s="776"/>
      <c r="J6385" s="776"/>
      <c r="K6385" s="776"/>
      <c r="L6385" s="776"/>
      <c r="M6385" s="776"/>
      <c r="N6385" s="776"/>
      <c r="O6385" s="776"/>
      <c r="P6385" s="776"/>
      <c r="Q6385" s="776"/>
      <c r="R6385" s="776"/>
      <c r="S6385" s="776"/>
      <c r="T6385" s="776"/>
      <c r="U6385" s="776"/>
      <c r="V6385" s="46"/>
      <c r="W6385" s="46"/>
      <c r="X6385" s="775"/>
      <c r="Y6385" s="775"/>
      <c r="Z6385" s="775"/>
      <c r="AA6385" s="775"/>
      <c r="AB6385" s="775"/>
    </row>
    <row r="6386" spans="1:28" s="43" customFormat="1" x14ac:dyDescent="0.2">
      <c r="A6386" s="776"/>
      <c r="B6386" s="780"/>
      <c r="D6386" s="779"/>
      <c r="E6386" s="779"/>
      <c r="F6386" s="778"/>
      <c r="G6386" s="777"/>
      <c r="H6386" s="776"/>
      <c r="I6386" s="776"/>
      <c r="J6386" s="776"/>
      <c r="K6386" s="776"/>
      <c r="L6386" s="776"/>
      <c r="M6386" s="776"/>
      <c r="N6386" s="776"/>
      <c r="O6386" s="776"/>
      <c r="P6386" s="776"/>
      <c r="Q6386" s="776"/>
      <c r="R6386" s="776"/>
      <c r="S6386" s="776"/>
      <c r="T6386" s="776"/>
      <c r="U6386" s="776"/>
      <c r="V6386" s="46"/>
      <c r="W6386" s="46"/>
      <c r="X6386" s="775"/>
      <c r="Y6386" s="775"/>
      <c r="Z6386" s="775"/>
      <c r="AA6386" s="775"/>
      <c r="AB6386" s="775"/>
    </row>
    <row r="6387" spans="1:28" s="43" customFormat="1" x14ac:dyDescent="0.2">
      <c r="A6387" s="776"/>
      <c r="B6387" s="780"/>
      <c r="D6387" s="779"/>
      <c r="E6387" s="779"/>
      <c r="F6387" s="778"/>
      <c r="G6387" s="777"/>
      <c r="H6387" s="776"/>
      <c r="I6387" s="776"/>
      <c r="J6387" s="776"/>
      <c r="K6387" s="776"/>
      <c r="L6387" s="776"/>
      <c r="M6387" s="776"/>
      <c r="N6387" s="776"/>
      <c r="O6387" s="776"/>
      <c r="P6387" s="776"/>
      <c r="Q6387" s="776"/>
      <c r="R6387" s="776"/>
      <c r="S6387" s="776"/>
      <c r="T6387" s="776"/>
      <c r="U6387" s="776"/>
      <c r="V6387" s="46"/>
      <c r="W6387" s="46"/>
      <c r="X6387" s="775"/>
      <c r="Y6387" s="775"/>
      <c r="Z6387" s="775"/>
      <c r="AA6387" s="775"/>
      <c r="AB6387" s="775"/>
    </row>
    <row r="6388" spans="1:28" s="43" customFormat="1" x14ac:dyDescent="0.2">
      <c r="A6388" s="776"/>
      <c r="B6388" s="780"/>
      <c r="D6388" s="779"/>
      <c r="E6388" s="779"/>
      <c r="F6388" s="778"/>
      <c r="G6388" s="777"/>
      <c r="H6388" s="776"/>
      <c r="I6388" s="776"/>
      <c r="J6388" s="776"/>
      <c r="K6388" s="776"/>
      <c r="L6388" s="776"/>
      <c r="M6388" s="776"/>
      <c r="N6388" s="776"/>
      <c r="O6388" s="776"/>
      <c r="P6388" s="776"/>
      <c r="Q6388" s="776"/>
      <c r="R6388" s="776"/>
      <c r="S6388" s="776"/>
      <c r="T6388" s="776"/>
      <c r="U6388" s="776"/>
      <c r="V6388" s="46"/>
      <c r="W6388" s="46"/>
      <c r="X6388" s="775"/>
      <c r="Y6388" s="775"/>
      <c r="Z6388" s="775"/>
      <c r="AA6388" s="775"/>
      <c r="AB6388" s="775"/>
    </row>
    <row r="6389" spans="1:28" s="43" customFormat="1" x14ac:dyDescent="0.2">
      <c r="A6389" s="776"/>
      <c r="B6389" s="780"/>
      <c r="D6389" s="779"/>
      <c r="E6389" s="779"/>
      <c r="F6389" s="778"/>
      <c r="G6389" s="777"/>
      <c r="H6389" s="776"/>
      <c r="I6389" s="776"/>
      <c r="J6389" s="776"/>
      <c r="K6389" s="776"/>
      <c r="L6389" s="776"/>
      <c r="M6389" s="776"/>
      <c r="N6389" s="776"/>
      <c r="O6389" s="776"/>
      <c r="P6389" s="776"/>
      <c r="Q6389" s="776"/>
      <c r="R6389" s="776"/>
      <c r="S6389" s="776"/>
      <c r="T6389" s="776"/>
      <c r="U6389" s="776"/>
      <c r="V6389" s="46"/>
      <c r="W6389" s="46"/>
      <c r="X6389" s="775"/>
      <c r="Y6389" s="775"/>
      <c r="Z6389" s="775"/>
      <c r="AA6389" s="775"/>
      <c r="AB6389" s="775"/>
    </row>
    <row r="6390" spans="1:28" s="43" customFormat="1" x14ac:dyDescent="0.2">
      <c r="A6390" s="776"/>
      <c r="B6390" s="780"/>
      <c r="D6390" s="779"/>
      <c r="E6390" s="779"/>
      <c r="F6390" s="778"/>
      <c r="G6390" s="777"/>
      <c r="H6390" s="776"/>
      <c r="I6390" s="776"/>
      <c r="J6390" s="776"/>
      <c r="K6390" s="776"/>
      <c r="L6390" s="776"/>
      <c r="M6390" s="776"/>
      <c r="N6390" s="776"/>
      <c r="O6390" s="776"/>
      <c r="P6390" s="776"/>
      <c r="Q6390" s="776"/>
      <c r="R6390" s="776"/>
      <c r="S6390" s="776"/>
      <c r="T6390" s="776"/>
      <c r="U6390" s="776"/>
      <c r="V6390" s="46"/>
      <c r="W6390" s="46"/>
      <c r="X6390" s="775"/>
      <c r="Y6390" s="775"/>
      <c r="Z6390" s="775"/>
      <c r="AA6390" s="775"/>
      <c r="AB6390" s="775"/>
    </row>
    <row r="6391" spans="1:28" s="43" customFormat="1" x14ac:dyDescent="0.2">
      <c r="A6391" s="776"/>
      <c r="B6391" s="780"/>
      <c r="D6391" s="779"/>
      <c r="E6391" s="779"/>
      <c r="F6391" s="778"/>
      <c r="G6391" s="777"/>
      <c r="H6391" s="776"/>
      <c r="I6391" s="776"/>
      <c r="J6391" s="776"/>
      <c r="K6391" s="776"/>
      <c r="L6391" s="776"/>
      <c r="M6391" s="776"/>
      <c r="N6391" s="776"/>
      <c r="O6391" s="776"/>
      <c r="P6391" s="776"/>
      <c r="Q6391" s="776"/>
      <c r="R6391" s="776"/>
      <c r="S6391" s="776"/>
      <c r="T6391" s="776"/>
      <c r="U6391" s="776"/>
      <c r="V6391" s="46"/>
      <c r="W6391" s="46"/>
      <c r="X6391" s="775"/>
      <c r="Y6391" s="775"/>
      <c r="Z6391" s="775"/>
      <c r="AA6391" s="775"/>
      <c r="AB6391" s="775"/>
    </row>
    <row r="6392" spans="1:28" s="43" customFormat="1" x14ac:dyDescent="0.2">
      <c r="A6392" s="776"/>
      <c r="B6392" s="780"/>
      <c r="D6392" s="779"/>
      <c r="E6392" s="779"/>
      <c r="F6392" s="778"/>
      <c r="G6392" s="777"/>
      <c r="H6392" s="776"/>
      <c r="I6392" s="776"/>
      <c r="J6392" s="776"/>
      <c r="K6392" s="776"/>
      <c r="L6392" s="776"/>
      <c r="M6392" s="776"/>
      <c r="N6392" s="776"/>
      <c r="O6392" s="776"/>
      <c r="P6392" s="776"/>
      <c r="Q6392" s="776"/>
      <c r="R6392" s="776"/>
      <c r="S6392" s="776"/>
      <c r="T6392" s="776"/>
      <c r="U6392" s="776"/>
      <c r="V6392" s="46"/>
      <c r="W6392" s="46"/>
      <c r="X6392" s="775"/>
      <c r="Y6392" s="775"/>
      <c r="Z6392" s="775"/>
      <c r="AA6392" s="775"/>
      <c r="AB6392" s="775"/>
    </row>
    <row r="6393" spans="1:28" s="43" customFormat="1" x14ac:dyDescent="0.2">
      <c r="A6393" s="776"/>
      <c r="B6393" s="780"/>
      <c r="D6393" s="779"/>
      <c r="E6393" s="779"/>
      <c r="F6393" s="778"/>
      <c r="G6393" s="777"/>
      <c r="H6393" s="776"/>
      <c r="I6393" s="776"/>
      <c r="J6393" s="776"/>
      <c r="K6393" s="776"/>
      <c r="L6393" s="776"/>
      <c r="M6393" s="776"/>
      <c r="N6393" s="776"/>
      <c r="O6393" s="776"/>
      <c r="P6393" s="776"/>
      <c r="Q6393" s="776"/>
      <c r="R6393" s="776"/>
      <c r="S6393" s="776"/>
      <c r="T6393" s="776"/>
      <c r="U6393" s="776"/>
      <c r="V6393" s="46"/>
      <c r="W6393" s="46"/>
      <c r="X6393" s="775"/>
      <c r="Y6393" s="775"/>
      <c r="Z6393" s="775"/>
      <c r="AA6393" s="775"/>
      <c r="AB6393" s="775"/>
    </row>
    <row r="6394" spans="1:28" s="43" customFormat="1" x14ac:dyDescent="0.2">
      <c r="A6394" s="776"/>
      <c r="B6394" s="780"/>
      <c r="D6394" s="779"/>
      <c r="E6394" s="779"/>
      <c r="F6394" s="778"/>
      <c r="G6394" s="777"/>
      <c r="H6394" s="776"/>
      <c r="I6394" s="776"/>
      <c r="J6394" s="776"/>
      <c r="K6394" s="776"/>
      <c r="L6394" s="776"/>
      <c r="M6394" s="776"/>
      <c r="N6394" s="776"/>
      <c r="O6394" s="776"/>
      <c r="P6394" s="776"/>
      <c r="Q6394" s="776"/>
      <c r="R6394" s="776"/>
      <c r="S6394" s="776"/>
      <c r="T6394" s="776"/>
      <c r="U6394" s="776"/>
      <c r="V6394" s="46"/>
      <c r="W6394" s="46"/>
      <c r="X6394" s="775"/>
      <c r="Y6394" s="775"/>
      <c r="Z6394" s="775"/>
      <c r="AA6394" s="775"/>
      <c r="AB6394" s="775"/>
    </row>
    <row r="6395" spans="1:28" s="43" customFormat="1" x14ac:dyDescent="0.2">
      <c r="A6395" s="776"/>
      <c r="B6395" s="780"/>
      <c r="D6395" s="779"/>
      <c r="E6395" s="779"/>
      <c r="F6395" s="778"/>
      <c r="G6395" s="777"/>
      <c r="H6395" s="776"/>
      <c r="I6395" s="776"/>
      <c r="J6395" s="776"/>
      <c r="K6395" s="776"/>
      <c r="L6395" s="776"/>
      <c r="M6395" s="776"/>
      <c r="N6395" s="776"/>
      <c r="O6395" s="776"/>
      <c r="P6395" s="776"/>
      <c r="Q6395" s="776"/>
      <c r="R6395" s="776"/>
      <c r="S6395" s="776"/>
      <c r="T6395" s="776"/>
      <c r="U6395" s="776"/>
      <c r="V6395" s="46"/>
      <c r="W6395" s="46"/>
      <c r="X6395" s="775"/>
      <c r="Y6395" s="775"/>
      <c r="Z6395" s="775"/>
      <c r="AA6395" s="775"/>
      <c r="AB6395" s="775"/>
    </row>
    <row r="6396" spans="1:28" s="43" customFormat="1" x14ac:dyDescent="0.2">
      <c r="A6396" s="776"/>
      <c r="B6396" s="780"/>
      <c r="D6396" s="779"/>
      <c r="E6396" s="779"/>
      <c r="F6396" s="778"/>
      <c r="G6396" s="777"/>
      <c r="H6396" s="776"/>
      <c r="I6396" s="776"/>
      <c r="J6396" s="776"/>
      <c r="K6396" s="776"/>
      <c r="L6396" s="776"/>
      <c r="M6396" s="776"/>
      <c r="N6396" s="776"/>
      <c r="O6396" s="776"/>
      <c r="P6396" s="776"/>
      <c r="Q6396" s="776"/>
      <c r="R6396" s="776"/>
      <c r="S6396" s="776"/>
      <c r="T6396" s="776"/>
      <c r="U6396" s="776"/>
      <c r="V6396" s="46"/>
      <c r="W6396" s="46"/>
      <c r="X6396" s="775"/>
      <c r="Y6396" s="775"/>
      <c r="Z6396" s="775"/>
      <c r="AA6396" s="775"/>
      <c r="AB6396" s="775"/>
    </row>
    <row r="6397" spans="1:28" s="43" customFormat="1" x14ac:dyDescent="0.2">
      <c r="A6397" s="776"/>
      <c r="B6397" s="780"/>
      <c r="D6397" s="779"/>
      <c r="E6397" s="779"/>
      <c r="F6397" s="778"/>
      <c r="G6397" s="777"/>
      <c r="H6397" s="776"/>
      <c r="I6397" s="776"/>
      <c r="J6397" s="776"/>
      <c r="K6397" s="776"/>
      <c r="L6397" s="776"/>
      <c r="M6397" s="776"/>
      <c r="N6397" s="776"/>
      <c r="O6397" s="776"/>
      <c r="P6397" s="776"/>
      <c r="Q6397" s="776"/>
      <c r="R6397" s="776"/>
      <c r="S6397" s="776"/>
      <c r="T6397" s="776"/>
      <c r="U6397" s="776"/>
      <c r="V6397" s="46"/>
      <c r="W6397" s="46"/>
      <c r="X6397" s="775"/>
      <c r="Y6397" s="775"/>
      <c r="Z6397" s="775"/>
      <c r="AA6397" s="775"/>
      <c r="AB6397" s="775"/>
    </row>
    <row r="6398" spans="1:28" s="43" customFormat="1" x14ac:dyDescent="0.2">
      <c r="A6398" s="776"/>
      <c r="B6398" s="780"/>
      <c r="D6398" s="779"/>
      <c r="E6398" s="779"/>
      <c r="F6398" s="778"/>
      <c r="G6398" s="777"/>
      <c r="H6398" s="776"/>
      <c r="I6398" s="776"/>
      <c r="J6398" s="776"/>
      <c r="K6398" s="776"/>
      <c r="L6398" s="776"/>
      <c r="M6398" s="776"/>
      <c r="N6398" s="776"/>
      <c r="O6398" s="776"/>
      <c r="P6398" s="776"/>
      <c r="Q6398" s="776"/>
      <c r="R6398" s="776"/>
      <c r="S6398" s="776"/>
      <c r="T6398" s="776"/>
      <c r="U6398" s="776"/>
      <c r="V6398" s="46"/>
      <c r="W6398" s="46"/>
      <c r="X6398" s="775"/>
      <c r="Y6398" s="775"/>
      <c r="Z6398" s="775"/>
      <c r="AA6398" s="775"/>
      <c r="AB6398" s="775"/>
    </row>
    <row r="6399" spans="1:28" s="43" customFormat="1" x14ac:dyDescent="0.2">
      <c r="A6399" s="776"/>
      <c r="B6399" s="780"/>
      <c r="D6399" s="779"/>
      <c r="E6399" s="779"/>
      <c r="F6399" s="778"/>
      <c r="G6399" s="777"/>
      <c r="H6399" s="776"/>
      <c r="I6399" s="776"/>
      <c r="J6399" s="776"/>
      <c r="K6399" s="776"/>
      <c r="L6399" s="776"/>
      <c r="M6399" s="776"/>
      <c r="N6399" s="776"/>
      <c r="O6399" s="776"/>
      <c r="P6399" s="776"/>
      <c r="Q6399" s="776"/>
      <c r="R6399" s="776"/>
      <c r="S6399" s="776"/>
      <c r="T6399" s="776"/>
      <c r="U6399" s="776"/>
      <c r="V6399" s="46"/>
      <c r="W6399" s="46"/>
      <c r="X6399" s="775"/>
      <c r="Y6399" s="775"/>
      <c r="Z6399" s="775"/>
      <c r="AA6399" s="775"/>
      <c r="AB6399" s="775"/>
    </row>
    <row r="6400" spans="1:28" s="43" customFormat="1" x14ac:dyDescent="0.2">
      <c r="A6400" s="776"/>
      <c r="B6400" s="780"/>
      <c r="D6400" s="779"/>
      <c r="E6400" s="779"/>
      <c r="F6400" s="778"/>
      <c r="G6400" s="777"/>
      <c r="H6400" s="776"/>
      <c r="I6400" s="776"/>
      <c r="J6400" s="776"/>
      <c r="K6400" s="776"/>
      <c r="L6400" s="776"/>
      <c r="M6400" s="776"/>
      <c r="N6400" s="776"/>
      <c r="O6400" s="776"/>
      <c r="P6400" s="776"/>
      <c r="Q6400" s="776"/>
      <c r="R6400" s="776"/>
      <c r="S6400" s="776"/>
      <c r="T6400" s="776"/>
      <c r="U6400" s="776"/>
      <c r="V6400" s="46"/>
      <c r="W6400" s="46"/>
      <c r="X6400" s="775"/>
      <c r="Y6400" s="775"/>
      <c r="Z6400" s="775"/>
      <c r="AA6400" s="775"/>
      <c r="AB6400" s="775"/>
    </row>
    <row r="6401" spans="1:28" s="43" customFormat="1" x14ac:dyDescent="0.2">
      <c r="A6401" s="776"/>
      <c r="B6401" s="780"/>
      <c r="D6401" s="779"/>
      <c r="E6401" s="779"/>
      <c r="F6401" s="778"/>
      <c r="G6401" s="777"/>
      <c r="H6401" s="776"/>
      <c r="I6401" s="776"/>
      <c r="J6401" s="776"/>
      <c r="K6401" s="776"/>
      <c r="L6401" s="776"/>
      <c r="M6401" s="776"/>
      <c r="N6401" s="776"/>
      <c r="O6401" s="776"/>
      <c r="P6401" s="776"/>
      <c r="Q6401" s="776"/>
      <c r="R6401" s="776"/>
      <c r="S6401" s="776"/>
      <c r="T6401" s="776"/>
      <c r="U6401" s="776"/>
      <c r="V6401" s="46"/>
      <c r="W6401" s="46"/>
      <c r="X6401" s="775"/>
      <c r="Y6401" s="775"/>
      <c r="Z6401" s="775"/>
      <c r="AA6401" s="775"/>
      <c r="AB6401" s="775"/>
    </row>
    <row r="6402" spans="1:28" s="43" customFormat="1" x14ac:dyDescent="0.2">
      <c r="A6402" s="776"/>
      <c r="B6402" s="780"/>
      <c r="D6402" s="779"/>
      <c r="E6402" s="779"/>
      <c r="F6402" s="778"/>
      <c r="G6402" s="777"/>
      <c r="H6402" s="776"/>
      <c r="I6402" s="776"/>
      <c r="J6402" s="776"/>
      <c r="K6402" s="776"/>
      <c r="L6402" s="776"/>
      <c r="M6402" s="776"/>
      <c r="N6402" s="776"/>
      <c r="O6402" s="776"/>
      <c r="P6402" s="776"/>
      <c r="Q6402" s="776"/>
      <c r="R6402" s="776"/>
      <c r="S6402" s="776"/>
      <c r="T6402" s="776"/>
      <c r="U6402" s="776"/>
      <c r="V6402" s="46"/>
      <c r="W6402" s="46"/>
      <c r="X6402" s="775"/>
      <c r="Y6402" s="775"/>
      <c r="Z6402" s="775"/>
      <c r="AA6402" s="775"/>
      <c r="AB6402" s="775"/>
    </row>
    <row r="6403" spans="1:28" s="43" customFormat="1" x14ac:dyDescent="0.2">
      <c r="A6403" s="776"/>
      <c r="B6403" s="780"/>
      <c r="D6403" s="779"/>
      <c r="E6403" s="779"/>
      <c r="F6403" s="778"/>
      <c r="G6403" s="777"/>
      <c r="H6403" s="776"/>
      <c r="I6403" s="776"/>
      <c r="J6403" s="776"/>
      <c r="K6403" s="776"/>
      <c r="L6403" s="776"/>
      <c r="M6403" s="776"/>
      <c r="N6403" s="776"/>
      <c r="O6403" s="776"/>
      <c r="P6403" s="776"/>
      <c r="Q6403" s="776"/>
      <c r="R6403" s="776"/>
      <c r="S6403" s="776"/>
      <c r="T6403" s="776"/>
      <c r="U6403" s="776"/>
      <c r="V6403" s="46"/>
      <c r="W6403" s="46"/>
      <c r="X6403" s="775"/>
      <c r="Y6403" s="775"/>
      <c r="Z6403" s="775"/>
      <c r="AA6403" s="775"/>
      <c r="AB6403" s="775"/>
    </row>
    <row r="6404" spans="1:28" s="43" customFormat="1" x14ac:dyDescent="0.2">
      <c r="A6404" s="776"/>
      <c r="B6404" s="780"/>
      <c r="D6404" s="779"/>
      <c r="E6404" s="779"/>
      <c r="F6404" s="778"/>
      <c r="G6404" s="777"/>
      <c r="H6404" s="776"/>
      <c r="I6404" s="776"/>
      <c r="J6404" s="776"/>
      <c r="K6404" s="776"/>
      <c r="L6404" s="776"/>
      <c r="M6404" s="776"/>
      <c r="N6404" s="776"/>
      <c r="O6404" s="776"/>
      <c r="P6404" s="776"/>
      <c r="Q6404" s="776"/>
      <c r="R6404" s="776"/>
      <c r="S6404" s="776"/>
      <c r="T6404" s="776"/>
      <c r="U6404" s="776"/>
      <c r="V6404" s="46"/>
      <c r="W6404" s="46"/>
      <c r="X6404" s="775"/>
      <c r="Y6404" s="775"/>
      <c r="Z6404" s="775"/>
      <c r="AA6404" s="775"/>
      <c r="AB6404" s="775"/>
    </row>
    <row r="6405" spans="1:28" s="43" customFormat="1" x14ac:dyDescent="0.2">
      <c r="A6405" s="776"/>
      <c r="B6405" s="780"/>
      <c r="D6405" s="779"/>
      <c r="E6405" s="779"/>
      <c r="F6405" s="778"/>
      <c r="G6405" s="777"/>
      <c r="H6405" s="776"/>
      <c r="I6405" s="776"/>
      <c r="J6405" s="776"/>
      <c r="K6405" s="776"/>
      <c r="L6405" s="776"/>
      <c r="M6405" s="776"/>
      <c r="N6405" s="776"/>
      <c r="O6405" s="776"/>
      <c r="P6405" s="776"/>
      <c r="Q6405" s="776"/>
      <c r="R6405" s="776"/>
      <c r="S6405" s="776"/>
      <c r="T6405" s="776"/>
      <c r="U6405" s="776"/>
      <c r="V6405" s="46"/>
      <c r="W6405" s="46"/>
      <c r="X6405" s="775"/>
      <c r="Y6405" s="775"/>
      <c r="Z6405" s="775"/>
      <c r="AA6405" s="775"/>
      <c r="AB6405" s="775"/>
    </row>
    <row r="6406" spans="1:28" s="43" customFormat="1" x14ac:dyDescent="0.2">
      <c r="A6406" s="776"/>
      <c r="B6406" s="780"/>
      <c r="D6406" s="779"/>
      <c r="E6406" s="779"/>
      <c r="F6406" s="778"/>
      <c r="G6406" s="777"/>
      <c r="H6406" s="776"/>
      <c r="I6406" s="776"/>
      <c r="J6406" s="776"/>
      <c r="K6406" s="776"/>
      <c r="L6406" s="776"/>
      <c r="M6406" s="776"/>
      <c r="N6406" s="776"/>
      <c r="O6406" s="776"/>
      <c r="P6406" s="776"/>
      <c r="Q6406" s="776"/>
      <c r="R6406" s="776"/>
      <c r="S6406" s="776"/>
      <c r="T6406" s="776"/>
      <c r="U6406" s="776"/>
      <c r="V6406" s="46"/>
      <c r="W6406" s="46"/>
      <c r="X6406" s="775"/>
      <c r="Y6406" s="775"/>
      <c r="Z6406" s="775"/>
      <c r="AA6406" s="775"/>
      <c r="AB6406" s="775"/>
    </row>
    <row r="6407" spans="1:28" s="43" customFormat="1" x14ac:dyDescent="0.2">
      <c r="A6407" s="776"/>
      <c r="B6407" s="780"/>
      <c r="D6407" s="779"/>
      <c r="E6407" s="779"/>
      <c r="F6407" s="778"/>
      <c r="G6407" s="777"/>
      <c r="H6407" s="776"/>
      <c r="I6407" s="776"/>
      <c r="J6407" s="776"/>
      <c r="K6407" s="776"/>
      <c r="L6407" s="776"/>
      <c r="M6407" s="776"/>
      <c r="N6407" s="776"/>
      <c r="O6407" s="776"/>
      <c r="P6407" s="776"/>
      <c r="Q6407" s="776"/>
      <c r="R6407" s="776"/>
      <c r="S6407" s="776"/>
      <c r="T6407" s="776"/>
      <c r="U6407" s="776"/>
      <c r="V6407" s="46"/>
      <c r="W6407" s="46"/>
      <c r="X6407" s="775"/>
      <c r="Y6407" s="775"/>
      <c r="Z6407" s="775"/>
      <c r="AA6407" s="775"/>
      <c r="AB6407" s="775"/>
    </row>
    <row r="6408" spans="1:28" s="43" customFormat="1" x14ac:dyDescent="0.2">
      <c r="A6408" s="776"/>
      <c r="B6408" s="780"/>
      <c r="D6408" s="779"/>
      <c r="E6408" s="779"/>
      <c r="F6408" s="778"/>
      <c r="G6408" s="777"/>
      <c r="H6408" s="776"/>
      <c r="I6408" s="776"/>
      <c r="J6408" s="776"/>
      <c r="K6408" s="776"/>
      <c r="L6408" s="776"/>
      <c r="M6408" s="776"/>
      <c r="N6408" s="776"/>
      <c r="O6408" s="776"/>
      <c r="P6408" s="776"/>
      <c r="Q6408" s="776"/>
      <c r="R6408" s="776"/>
      <c r="S6408" s="776"/>
      <c r="T6408" s="776"/>
      <c r="U6408" s="776"/>
      <c r="V6408" s="46"/>
      <c r="W6408" s="46"/>
      <c r="X6408" s="775"/>
      <c r="Y6408" s="775"/>
      <c r="Z6408" s="775"/>
      <c r="AA6408" s="775"/>
      <c r="AB6408" s="775"/>
    </row>
    <row r="6409" spans="1:28" s="43" customFormat="1" x14ac:dyDescent="0.2">
      <c r="A6409" s="776"/>
      <c r="B6409" s="780"/>
      <c r="D6409" s="779"/>
      <c r="E6409" s="779"/>
      <c r="F6409" s="778"/>
      <c r="G6409" s="777"/>
      <c r="H6409" s="776"/>
      <c r="I6409" s="776"/>
      <c r="J6409" s="776"/>
      <c r="K6409" s="776"/>
      <c r="L6409" s="776"/>
      <c r="M6409" s="776"/>
      <c r="N6409" s="776"/>
      <c r="O6409" s="776"/>
      <c r="P6409" s="776"/>
      <c r="Q6409" s="776"/>
      <c r="R6409" s="776"/>
      <c r="S6409" s="776"/>
      <c r="T6409" s="776"/>
      <c r="U6409" s="776"/>
      <c r="V6409" s="46"/>
      <c r="W6409" s="46"/>
      <c r="X6409" s="775"/>
      <c r="Y6409" s="775"/>
      <c r="Z6409" s="775"/>
      <c r="AA6409" s="775"/>
      <c r="AB6409" s="775"/>
    </row>
    <row r="6410" spans="1:28" s="43" customFormat="1" x14ac:dyDescent="0.2">
      <c r="A6410" s="776"/>
      <c r="B6410" s="780"/>
      <c r="D6410" s="779"/>
      <c r="E6410" s="779"/>
      <c r="F6410" s="778"/>
      <c r="G6410" s="777"/>
      <c r="H6410" s="776"/>
      <c r="I6410" s="776"/>
      <c r="J6410" s="776"/>
      <c r="K6410" s="776"/>
      <c r="L6410" s="776"/>
      <c r="M6410" s="776"/>
      <c r="N6410" s="776"/>
      <c r="O6410" s="776"/>
      <c r="P6410" s="776"/>
      <c r="Q6410" s="776"/>
      <c r="R6410" s="776"/>
      <c r="S6410" s="776"/>
      <c r="T6410" s="776"/>
      <c r="U6410" s="776"/>
      <c r="V6410" s="46"/>
      <c r="W6410" s="46"/>
      <c r="X6410" s="775"/>
      <c r="Y6410" s="775"/>
      <c r="Z6410" s="775"/>
      <c r="AA6410" s="775"/>
      <c r="AB6410" s="775"/>
    </row>
    <row r="6411" spans="1:28" s="43" customFormat="1" x14ac:dyDescent="0.2">
      <c r="A6411" s="776"/>
      <c r="B6411" s="780"/>
      <c r="D6411" s="779"/>
      <c r="E6411" s="779"/>
      <c r="F6411" s="778"/>
      <c r="G6411" s="777"/>
      <c r="H6411" s="776"/>
      <c r="I6411" s="776"/>
      <c r="J6411" s="776"/>
      <c r="K6411" s="776"/>
      <c r="L6411" s="776"/>
      <c r="M6411" s="776"/>
      <c r="N6411" s="776"/>
      <c r="O6411" s="776"/>
      <c r="P6411" s="776"/>
      <c r="Q6411" s="776"/>
      <c r="R6411" s="776"/>
      <c r="S6411" s="776"/>
      <c r="T6411" s="776"/>
      <c r="U6411" s="776"/>
      <c r="V6411" s="46"/>
      <c r="W6411" s="46"/>
      <c r="X6411" s="775"/>
      <c r="Y6411" s="775"/>
      <c r="Z6411" s="775"/>
      <c r="AA6411" s="775"/>
      <c r="AB6411" s="775"/>
    </row>
    <row r="6412" spans="1:28" s="43" customFormat="1" x14ac:dyDescent="0.2">
      <c r="A6412" s="776"/>
      <c r="B6412" s="780"/>
      <c r="D6412" s="779"/>
      <c r="E6412" s="779"/>
      <c r="F6412" s="778"/>
      <c r="G6412" s="777"/>
      <c r="H6412" s="776"/>
      <c r="I6412" s="776"/>
      <c r="J6412" s="776"/>
      <c r="K6412" s="776"/>
      <c r="L6412" s="776"/>
      <c r="M6412" s="776"/>
      <c r="N6412" s="776"/>
      <c r="O6412" s="776"/>
      <c r="P6412" s="776"/>
      <c r="Q6412" s="776"/>
      <c r="R6412" s="776"/>
      <c r="S6412" s="776"/>
      <c r="T6412" s="776"/>
      <c r="U6412" s="776"/>
      <c r="V6412" s="46"/>
      <c r="W6412" s="46"/>
      <c r="X6412" s="775"/>
      <c r="Y6412" s="775"/>
      <c r="Z6412" s="775"/>
      <c r="AA6412" s="775"/>
      <c r="AB6412" s="775"/>
    </row>
    <row r="6413" spans="1:28" s="43" customFormat="1" x14ac:dyDescent="0.2">
      <c r="A6413" s="776"/>
      <c r="B6413" s="780"/>
      <c r="D6413" s="779"/>
      <c r="E6413" s="779"/>
      <c r="F6413" s="778"/>
      <c r="G6413" s="777"/>
      <c r="H6413" s="776"/>
      <c r="I6413" s="776"/>
      <c r="J6413" s="776"/>
      <c r="K6413" s="776"/>
      <c r="L6413" s="776"/>
      <c r="M6413" s="776"/>
      <c r="N6413" s="776"/>
      <c r="O6413" s="776"/>
      <c r="P6413" s="776"/>
      <c r="Q6413" s="776"/>
      <c r="R6413" s="776"/>
      <c r="S6413" s="776"/>
      <c r="T6413" s="776"/>
      <c r="U6413" s="776"/>
      <c r="V6413" s="46"/>
      <c r="W6413" s="46"/>
      <c r="X6413" s="775"/>
      <c r="Y6413" s="775"/>
      <c r="Z6413" s="775"/>
      <c r="AA6413" s="775"/>
      <c r="AB6413" s="775"/>
    </row>
    <row r="6414" spans="1:28" s="43" customFormat="1" x14ac:dyDescent="0.2">
      <c r="A6414" s="776"/>
      <c r="B6414" s="780"/>
      <c r="D6414" s="779"/>
      <c r="E6414" s="779"/>
      <c r="F6414" s="778"/>
      <c r="G6414" s="777"/>
      <c r="H6414" s="776"/>
      <c r="I6414" s="776"/>
      <c r="J6414" s="776"/>
      <c r="K6414" s="776"/>
      <c r="L6414" s="776"/>
      <c r="M6414" s="776"/>
      <c r="N6414" s="776"/>
      <c r="O6414" s="776"/>
      <c r="P6414" s="776"/>
      <c r="Q6414" s="776"/>
      <c r="R6414" s="776"/>
      <c r="S6414" s="776"/>
      <c r="T6414" s="776"/>
      <c r="U6414" s="776"/>
      <c r="V6414" s="46"/>
      <c r="W6414" s="46"/>
      <c r="X6414" s="775"/>
      <c r="Y6414" s="775"/>
      <c r="Z6414" s="775"/>
      <c r="AA6414" s="775"/>
      <c r="AB6414" s="775"/>
    </row>
    <row r="6415" spans="1:28" s="43" customFormat="1" x14ac:dyDescent="0.2">
      <c r="A6415" s="776"/>
      <c r="B6415" s="780"/>
      <c r="D6415" s="779"/>
      <c r="E6415" s="779"/>
      <c r="F6415" s="778"/>
      <c r="G6415" s="777"/>
      <c r="H6415" s="776"/>
      <c r="I6415" s="776"/>
      <c r="J6415" s="776"/>
      <c r="K6415" s="776"/>
      <c r="L6415" s="776"/>
      <c r="M6415" s="776"/>
      <c r="N6415" s="776"/>
      <c r="O6415" s="776"/>
      <c r="P6415" s="776"/>
      <c r="Q6415" s="776"/>
      <c r="R6415" s="776"/>
      <c r="S6415" s="776"/>
      <c r="T6415" s="776"/>
      <c r="U6415" s="776"/>
      <c r="V6415" s="46"/>
      <c r="W6415" s="46"/>
      <c r="X6415" s="775"/>
      <c r="Y6415" s="775"/>
      <c r="Z6415" s="775"/>
      <c r="AA6415" s="775"/>
      <c r="AB6415" s="775"/>
    </row>
    <row r="6416" spans="1:28" s="43" customFormat="1" x14ac:dyDescent="0.2">
      <c r="A6416" s="776"/>
      <c r="B6416" s="780"/>
      <c r="D6416" s="779"/>
      <c r="E6416" s="779"/>
      <c r="F6416" s="778"/>
      <c r="G6416" s="777"/>
      <c r="H6416" s="776"/>
      <c r="I6416" s="776"/>
      <c r="J6416" s="776"/>
      <c r="K6416" s="776"/>
      <c r="L6416" s="776"/>
      <c r="M6416" s="776"/>
      <c r="N6416" s="776"/>
      <c r="O6416" s="776"/>
      <c r="P6416" s="776"/>
      <c r="Q6416" s="776"/>
      <c r="R6416" s="776"/>
      <c r="S6416" s="776"/>
      <c r="T6416" s="776"/>
      <c r="U6416" s="776"/>
      <c r="V6416" s="46"/>
      <c r="W6416" s="46"/>
      <c r="X6416" s="775"/>
      <c r="Y6416" s="775"/>
      <c r="Z6416" s="775"/>
      <c r="AA6416" s="775"/>
      <c r="AB6416" s="775"/>
    </row>
    <row r="6417" spans="1:28" s="43" customFormat="1" x14ac:dyDescent="0.2">
      <c r="A6417" s="776"/>
      <c r="B6417" s="780"/>
      <c r="D6417" s="779"/>
      <c r="E6417" s="779"/>
      <c r="F6417" s="778"/>
      <c r="G6417" s="777"/>
      <c r="H6417" s="776"/>
      <c r="I6417" s="776"/>
      <c r="J6417" s="776"/>
      <c r="K6417" s="776"/>
      <c r="L6417" s="776"/>
      <c r="M6417" s="776"/>
      <c r="N6417" s="776"/>
      <c r="O6417" s="776"/>
      <c r="P6417" s="776"/>
      <c r="Q6417" s="776"/>
      <c r="R6417" s="776"/>
      <c r="S6417" s="776"/>
      <c r="T6417" s="776"/>
      <c r="U6417" s="776"/>
      <c r="V6417" s="46"/>
      <c r="W6417" s="46"/>
      <c r="X6417" s="775"/>
      <c r="Y6417" s="775"/>
      <c r="Z6417" s="775"/>
      <c r="AA6417" s="775"/>
      <c r="AB6417" s="775"/>
    </row>
    <row r="6418" spans="1:28" s="43" customFormat="1" x14ac:dyDescent="0.2">
      <c r="A6418" s="776"/>
      <c r="B6418" s="780"/>
      <c r="D6418" s="779"/>
      <c r="E6418" s="779"/>
      <c r="F6418" s="778"/>
      <c r="G6418" s="777"/>
      <c r="H6418" s="776"/>
      <c r="I6418" s="776"/>
      <c r="J6418" s="776"/>
      <c r="K6418" s="776"/>
      <c r="L6418" s="776"/>
      <c r="M6418" s="776"/>
      <c r="N6418" s="776"/>
      <c r="O6418" s="776"/>
      <c r="P6418" s="776"/>
      <c r="Q6418" s="776"/>
      <c r="R6418" s="776"/>
      <c r="S6418" s="776"/>
      <c r="T6418" s="776"/>
      <c r="U6418" s="776"/>
      <c r="V6418" s="46"/>
      <c r="W6418" s="46"/>
      <c r="X6418" s="775"/>
      <c r="Y6418" s="775"/>
      <c r="Z6418" s="775"/>
      <c r="AA6418" s="775"/>
      <c r="AB6418" s="775"/>
    </row>
    <row r="6419" spans="1:28" s="43" customFormat="1" x14ac:dyDescent="0.2">
      <c r="A6419" s="776"/>
      <c r="B6419" s="780"/>
      <c r="D6419" s="779"/>
      <c r="E6419" s="779"/>
      <c r="F6419" s="778"/>
      <c r="G6419" s="777"/>
      <c r="H6419" s="776"/>
      <c r="I6419" s="776"/>
      <c r="J6419" s="776"/>
      <c r="K6419" s="776"/>
      <c r="L6419" s="776"/>
      <c r="M6419" s="776"/>
      <c r="N6419" s="776"/>
      <c r="O6419" s="776"/>
      <c r="P6419" s="776"/>
      <c r="Q6419" s="776"/>
      <c r="R6419" s="776"/>
      <c r="S6419" s="776"/>
      <c r="T6419" s="776"/>
      <c r="U6419" s="776"/>
      <c r="V6419" s="46"/>
      <c r="W6419" s="46"/>
      <c r="X6419" s="775"/>
      <c r="Y6419" s="775"/>
      <c r="Z6419" s="775"/>
      <c r="AA6419" s="775"/>
      <c r="AB6419" s="775"/>
    </row>
    <row r="6420" spans="1:28" s="43" customFormat="1" x14ac:dyDescent="0.2">
      <c r="A6420" s="776"/>
      <c r="B6420" s="780"/>
      <c r="D6420" s="779"/>
      <c r="E6420" s="779"/>
      <c r="F6420" s="778"/>
      <c r="G6420" s="777"/>
      <c r="H6420" s="776"/>
      <c r="I6420" s="776"/>
      <c r="J6420" s="776"/>
      <c r="K6420" s="776"/>
      <c r="L6420" s="776"/>
      <c r="M6420" s="776"/>
      <c r="N6420" s="776"/>
      <c r="O6420" s="776"/>
      <c r="P6420" s="776"/>
      <c r="Q6420" s="776"/>
      <c r="R6420" s="776"/>
      <c r="S6420" s="776"/>
      <c r="T6420" s="776"/>
      <c r="U6420" s="776"/>
      <c r="V6420" s="46"/>
      <c r="W6420" s="46"/>
      <c r="X6420" s="775"/>
      <c r="Y6420" s="775"/>
      <c r="Z6420" s="775"/>
      <c r="AA6420" s="775"/>
      <c r="AB6420" s="775"/>
    </row>
    <row r="6421" spans="1:28" s="43" customFormat="1" x14ac:dyDescent="0.2">
      <c r="A6421" s="776"/>
      <c r="B6421" s="780"/>
      <c r="D6421" s="779"/>
      <c r="E6421" s="779"/>
      <c r="F6421" s="778"/>
      <c r="G6421" s="777"/>
      <c r="H6421" s="776"/>
      <c r="I6421" s="776"/>
      <c r="J6421" s="776"/>
      <c r="K6421" s="776"/>
      <c r="L6421" s="776"/>
      <c r="M6421" s="776"/>
      <c r="N6421" s="776"/>
      <c r="O6421" s="776"/>
      <c r="P6421" s="776"/>
      <c r="Q6421" s="776"/>
      <c r="R6421" s="776"/>
      <c r="S6421" s="776"/>
      <c r="T6421" s="776"/>
      <c r="U6421" s="776"/>
      <c r="V6421" s="46"/>
      <c r="W6421" s="46"/>
      <c r="X6421" s="775"/>
      <c r="Y6421" s="775"/>
      <c r="Z6421" s="775"/>
      <c r="AA6421" s="775"/>
      <c r="AB6421" s="775"/>
    </row>
    <row r="6422" spans="1:28" s="43" customFormat="1" x14ac:dyDescent="0.2">
      <c r="A6422" s="776"/>
      <c r="B6422" s="780"/>
      <c r="D6422" s="779"/>
      <c r="E6422" s="779"/>
      <c r="F6422" s="778"/>
      <c r="G6422" s="777"/>
      <c r="H6422" s="776"/>
      <c r="I6422" s="776"/>
      <c r="J6422" s="776"/>
      <c r="K6422" s="776"/>
      <c r="L6422" s="776"/>
      <c r="M6422" s="776"/>
      <c r="N6422" s="776"/>
      <c r="O6422" s="776"/>
      <c r="P6422" s="776"/>
      <c r="Q6422" s="776"/>
      <c r="R6422" s="776"/>
      <c r="S6422" s="776"/>
      <c r="T6422" s="776"/>
      <c r="U6422" s="776"/>
      <c r="V6422" s="46"/>
      <c r="W6422" s="46"/>
      <c r="X6422" s="775"/>
      <c r="Y6422" s="775"/>
      <c r="Z6422" s="775"/>
      <c r="AA6422" s="775"/>
      <c r="AB6422" s="775"/>
    </row>
    <row r="6423" spans="1:28" s="43" customFormat="1" x14ac:dyDescent="0.2">
      <c r="A6423" s="776"/>
      <c r="B6423" s="780"/>
      <c r="D6423" s="779"/>
      <c r="E6423" s="779"/>
      <c r="F6423" s="778"/>
      <c r="G6423" s="777"/>
      <c r="H6423" s="776"/>
      <c r="I6423" s="776"/>
      <c r="J6423" s="776"/>
      <c r="K6423" s="776"/>
      <c r="L6423" s="776"/>
      <c r="M6423" s="776"/>
      <c r="N6423" s="776"/>
      <c r="O6423" s="776"/>
      <c r="P6423" s="776"/>
      <c r="Q6423" s="776"/>
      <c r="R6423" s="776"/>
      <c r="S6423" s="776"/>
      <c r="T6423" s="776"/>
      <c r="U6423" s="776"/>
      <c r="V6423" s="46"/>
      <c r="W6423" s="46"/>
      <c r="X6423" s="775"/>
      <c r="Y6423" s="775"/>
      <c r="Z6423" s="775"/>
      <c r="AA6423" s="775"/>
      <c r="AB6423" s="775"/>
    </row>
    <row r="6424" spans="1:28" s="43" customFormat="1" x14ac:dyDescent="0.2">
      <c r="A6424" s="776"/>
      <c r="B6424" s="780"/>
      <c r="D6424" s="779"/>
      <c r="E6424" s="779"/>
      <c r="F6424" s="778"/>
      <c r="G6424" s="777"/>
      <c r="H6424" s="776"/>
      <c r="I6424" s="776"/>
      <c r="J6424" s="776"/>
      <c r="K6424" s="776"/>
      <c r="L6424" s="776"/>
      <c r="M6424" s="776"/>
      <c r="N6424" s="776"/>
      <c r="O6424" s="776"/>
      <c r="P6424" s="776"/>
      <c r="Q6424" s="776"/>
      <c r="R6424" s="776"/>
      <c r="S6424" s="776"/>
      <c r="T6424" s="776"/>
      <c r="U6424" s="776"/>
      <c r="V6424" s="46"/>
      <c r="W6424" s="46"/>
      <c r="X6424" s="775"/>
      <c r="Y6424" s="775"/>
      <c r="Z6424" s="775"/>
      <c r="AA6424" s="775"/>
      <c r="AB6424" s="775"/>
    </row>
    <row r="6425" spans="1:28" s="43" customFormat="1" x14ac:dyDescent="0.2">
      <c r="A6425" s="776"/>
      <c r="B6425" s="780"/>
      <c r="D6425" s="779"/>
      <c r="E6425" s="779"/>
      <c r="F6425" s="778"/>
      <c r="G6425" s="777"/>
      <c r="H6425" s="776"/>
      <c r="I6425" s="776"/>
      <c r="J6425" s="776"/>
      <c r="K6425" s="776"/>
      <c r="L6425" s="776"/>
      <c r="M6425" s="776"/>
      <c r="N6425" s="776"/>
      <c r="O6425" s="776"/>
      <c r="P6425" s="776"/>
      <c r="Q6425" s="776"/>
      <c r="R6425" s="776"/>
      <c r="S6425" s="776"/>
      <c r="T6425" s="776"/>
      <c r="U6425" s="776"/>
      <c r="V6425" s="46"/>
      <c r="W6425" s="46"/>
      <c r="X6425" s="775"/>
      <c r="Y6425" s="775"/>
      <c r="Z6425" s="775"/>
      <c r="AA6425" s="775"/>
      <c r="AB6425" s="775"/>
    </row>
    <row r="6426" spans="1:28" s="43" customFormat="1" x14ac:dyDescent="0.2">
      <c r="A6426" s="776"/>
      <c r="B6426" s="780"/>
      <c r="D6426" s="779"/>
      <c r="E6426" s="779"/>
      <c r="F6426" s="778"/>
      <c r="G6426" s="777"/>
      <c r="H6426" s="776"/>
      <c r="I6426" s="776"/>
      <c r="J6426" s="776"/>
      <c r="K6426" s="776"/>
      <c r="L6426" s="776"/>
      <c r="M6426" s="776"/>
      <c r="N6426" s="776"/>
      <c r="O6426" s="776"/>
      <c r="P6426" s="776"/>
      <c r="Q6426" s="776"/>
      <c r="R6426" s="776"/>
      <c r="S6426" s="776"/>
      <c r="T6426" s="776"/>
      <c r="U6426" s="776"/>
      <c r="V6426" s="46"/>
      <c r="W6426" s="46"/>
      <c r="X6426" s="775"/>
      <c r="Y6426" s="775"/>
      <c r="Z6426" s="775"/>
      <c r="AA6426" s="775"/>
      <c r="AB6426" s="775"/>
    </row>
    <row r="6427" spans="1:28" s="43" customFormat="1" x14ac:dyDescent="0.2">
      <c r="A6427" s="776"/>
      <c r="B6427" s="780"/>
      <c r="D6427" s="779"/>
      <c r="E6427" s="779"/>
      <c r="F6427" s="778"/>
      <c r="G6427" s="777"/>
      <c r="H6427" s="776"/>
      <c r="I6427" s="776"/>
      <c r="J6427" s="776"/>
      <c r="K6427" s="776"/>
      <c r="L6427" s="776"/>
      <c r="M6427" s="776"/>
      <c r="N6427" s="776"/>
      <c r="O6427" s="776"/>
      <c r="P6427" s="776"/>
      <c r="Q6427" s="776"/>
      <c r="R6427" s="776"/>
      <c r="S6427" s="776"/>
      <c r="T6427" s="776"/>
      <c r="U6427" s="776"/>
      <c r="V6427" s="46"/>
      <c r="W6427" s="46"/>
      <c r="X6427" s="775"/>
      <c r="Y6427" s="775"/>
      <c r="Z6427" s="775"/>
      <c r="AA6427" s="775"/>
      <c r="AB6427" s="775"/>
    </row>
    <row r="6428" spans="1:28" s="43" customFormat="1" x14ac:dyDescent="0.2">
      <c r="A6428" s="776"/>
      <c r="B6428" s="780"/>
      <c r="D6428" s="779"/>
      <c r="E6428" s="779"/>
      <c r="F6428" s="778"/>
      <c r="G6428" s="777"/>
      <c r="H6428" s="776"/>
      <c r="I6428" s="776"/>
      <c r="J6428" s="776"/>
      <c r="K6428" s="776"/>
      <c r="L6428" s="776"/>
      <c r="M6428" s="776"/>
      <c r="N6428" s="776"/>
      <c r="O6428" s="776"/>
      <c r="P6428" s="776"/>
      <c r="Q6428" s="776"/>
      <c r="R6428" s="776"/>
      <c r="S6428" s="776"/>
      <c r="T6428" s="776"/>
      <c r="U6428" s="776"/>
      <c r="V6428" s="46"/>
      <c r="W6428" s="46"/>
      <c r="X6428" s="775"/>
      <c r="Y6428" s="775"/>
      <c r="Z6428" s="775"/>
      <c r="AA6428" s="775"/>
      <c r="AB6428" s="775"/>
    </row>
    <row r="6429" spans="1:28" s="43" customFormat="1" x14ac:dyDescent="0.2">
      <c r="A6429" s="776"/>
      <c r="B6429" s="780"/>
      <c r="D6429" s="779"/>
      <c r="E6429" s="779"/>
      <c r="F6429" s="778"/>
      <c r="G6429" s="777"/>
      <c r="H6429" s="776"/>
      <c r="I6429" s="776"/>
      <c r="J6429" s="776"/>
      <c r="K6429" s="776"/>
      <c r="L6429" s="776"/>
      <c r="M6429" s="776"/>
      <c r="N6429" s="776"/>
      <c r="O6429" s="776"/>
      <c r="P6429" s="776"/>
      <c r="Q6429" s="776"/>
      <c r="R6429" s="776"/>
      <c r="S6429" s="776"/>
      <c r="T6429" s="776"/>
      <c r="U6429" s="776"/>
      <c r="V6429" s="46"/>
      <c r="W6429" s="46"/>
      <c r="X6429" s="775"/>
      <c r="Y6429" s="775"/>
      <c r="Z6429" s="775"/>
      <c r="AA6429" s="775"/>
      <c r="AB6429" s="775"/>
    </row>
    <row r="6430" spans="1:28" s="43" customFormat="1" x14ac:dyDescent="0.2">
      <c r="A6430" s="776"/>
      <c r="B6430" s="780"/>
      <c r="D6430" s="779"/>
      <c r="E6430" s="779"/>
      <c r="F6430" s="778"/>
      <c r="G6430" s="777"/>
      <c r="H6430" s="776"/>
      <c r="I6430" s="776"/>
      <c r="J6430" s="776"/>
      <c r="K6430" s="776"/>
      <c r="L6430" s="776"/>
      <c r="M6430" s="776"/>
      <c r="N6430" s="776"/>
      <c r="O6430" s="776"/>
      <c r="P6430" s="776"/>
      <c r="Q6430" s="776"/>
      <c r="R6430" s="776"/>
      <c r="S6430" s="776"/>
      <c r="T6430" s="776"/>
      <c r="U6430" s="776"/>
      <c r="V6430" s="46"/>
      <c r="W6430" s="46"/>
      <c r="X6430" s="775"/>
      <c r="Y6430" s="775"/>
      <c r="Z6430" s="775"/>
      <c r="AA6430" s="775"/>
      <c r="AB6430" s="775"/>
    </row>
    <row r="6431" spans="1:28" s="43" customFormat="1" x14ac:dyDescent="0.2">
      <c r="A6431" s="776"/>
      <c r="B6431" s="780"/>
      <c r="D6431" s="779"/>
      <c r="E6431" s="779"/>
      <c r="F6431" s="778"/>
      <c r="G6431" s="777"/>
      <c r="H6431" s="776"/>
      <c r="I6431" s="776"/>
      <c r="J6431" s="776"/>
      <c r="K6431" s="776"/>
      <c r="L6431" s="776"/>
      <c r="M6431" s="776"/>
      <c r="N6431" s="776"/>
      <c r="O6431" s="776"/>
      <c r="P6431" s="776"/>
      <c r="Q6431" s="776"/>
      <c r="R6431" s="776"/>
      <c r="S6431" s="776"/>
      <c r="T6431" s="776"/>
      <c r="U6431" s="776"/>
      <c r="V6431" s="46"/>
      <c r="W6431" s="46"/>
      <c r="X6431" s="775"/>
      <c r="Y6431" s="775"/>
      <c r="Z6431" s="775"/>
      <c r="AA6431" s="775"/>
      <c r="AB6431" s="775"/>
    </row>
    <row r="6432" spans="1:28" s="43" customFormat="1" x14ac:dyDescent="0.2">
      <c r="A6432" s="776"/>
      <c r="B6432" s="780"/>
      <c r="D6432" s="779"/>
      <c r="E6432" s="779"/>
      <c r="F6432" s="778"/>
      <c r="G6432" s="777"/>
      <c r="H6432" s="776"/>
      <c r="I6432" s="776"/>
      <c r="J6432" s="776"/>
      <c r="K6432" s="776"/>
      <c r="L6432" s="776"/>
      <c r="M6432" s="776"/>
      <c r="N6432" s="776"/>
      <c r="O6432" s="776"/>
      <c r="P6432" s="776"/>
      <c r="Q6432" s="776"/>
      <c r="R6432" s="776"/>
      <c r="S6432" s="776"/>
      <c r="T6432" s="776"/>
      <c r="U6432" s="776"/>
      <c r="V6432" s="46"/>
      <c r="W6432" s="46"/>
      <c r="X6432" s="775"/>
      <c r="Y6432" s="775"/>
      <c r="Z6432" s="775"/>
      <c r="AA6432" s="775"/>
      <c r="AB6432" s="775"/>
    </row>
    <row r="6433" spans="1:28" s="43" customFormat="1" x14ac:dyDescent="0.2">
      <c r="A6433" s="776"/>
      <c r="B6433" s="780"/>
      <c r="D6433" s="779"/>
      <c r="E6433" s="779"/>
      <c r="F6433" s="778"/>
      <c r="G6433" s="777"/>
      <c r="H6433" s="776"/>
      <c r="I6433" s="776"/>
      <c r="J6433" s="776"/>
      <c r="K6433" s="776"/>
      <c r="L6433" s="776"/>
      <c r="M6433" s="776"/>
      <c r="N6433" s="776"/>
      <c r="O6433" s="776"/>
      <c r="P6433" s="776"/>
      <c r="Q6433" s="776"/>
      <c r="R6433" s="776"/>
      <c r="S6433" s="776"/>
      <c r="T6433" s="776"/>
      <c r="U6433" s="776"/>
      <c r="V6433" s="46"/>
      <c r="W6433" s="46"/>
      <c r="X6433" s="775"/>
      <c r="Y6433" s="775"/>
      <c r="Z6433" s="775"/>
      <c r="AA6433" s="775"/>
      <c r="AB6433" s="775"/>
    </row>
    <row r="6434" spans="1:28" s="43" customFormat="1" x14ac:dyDescent="0.2">
      <c r="A6434" s="776"/>
      <c r="B6434" s="780"/>
      <c r="D6434" s="779"/>
      <c r="E6434" s="779"/>
      <c r="F6434" s="778"/>
      <c r="G6434" s="777"/>
      <c r="H6434" s="776"/>
      <c r="I6434" s="776"/>
      <c r="J6434" s="776"/>
      <c r="K6434" s="776"/>
      <c r="L6434" s="776"/>
      <c r="M6434" s="776"/>
      <c r="N6434" s="776"/>
      <c r="O6434" s="776"/>
      <c r="P6434" s="776"/>
      <c r="Q6434" s="776"/>
      <c r="R6434" s="776"/>
      <c r="S6434" s="776"/>
      <c r="T6434" s="776"/>
      <c r="U6434" s="776"/>
      <c r="V6434" s="46"/>
      <c r="W6434" s="46"/>
      <c r="X6434" s="775"/>
      <c r="Y6434" s="775"/>
      <c r="Z6434" s="775"/>
      <c r="AA6434" s="775"/>
      <c r="AB6434" s="775"/>
    </row>
    <row r="6435" spans="1:28" s="43" customFormat="1" x14ac:dyDescent="0.2">
      <c r="A6435" s="776"/>
      <c r="B6435" s="780"/>
      <c r="D6435" s="779"/>
      <c r="E6435" s="779"/>
      <c r="F6435" s="778"/>
      <c r="G6435" s="777"/>
      <c r="H6435" s="776"/>
      <c r="I6435" s="776"/>
      <c r="J6435" s="776"/>
      <c r="K6435" s="776"/>
      <c r="L6435" s="776"/>
      <c r="M6435" s="776"/>
      <c r="N6435" s="776"/>
      <c r="O6435" s="776"/>
      <c r="P6435" s="776"/>
      <c r="Q6435" s="776"/>
      <c r="R6435" s="776"/>
      <c r="S6435" s="776"/>
      <c r="T6435" s="776"/>
      <c r="U6435" s="776"/>
      <c r="V6435" s="46"/>
      <c r="W6435" s="46"/>
      <c r="X6435" s="775"/>
      <c r="Y6435" s="775"/>
      <c r="Z6435" s="775"/>
      <c r="AA6435" s="775"/>
      <c r="AB6435" s="775"/>
    </row>
    <row r="6436" spans="1:28" s="43" customFormat="1" x14ac:dyDescent="0.2">
      <c r="A6436" s="776"/>
      <c r="B6436" s="780"/>
      <c r="D6436" s="779"/>
      <c r="E6436" s="779"/>
      <c r="F6436" s="778"/>
      <c r="G6436" s="777"/>
      <c r="H6436" s="776"/>
      <c r="I6436" s="776"/>
      <c r="J6436" s="776"/>
      <c r="K6436" s="776"/>
      <c r="L6436" s="776"/>
      <c r="M6436" s="776"/>
      <c r="N6436" s="776"/>
      <c r="O6436" s="776"/>
      <c r="P6436" s="776"/>
      <c r="Q6436" s="776"/>
      <c r="R6436" s="776"/>
      <c r="S6436" s="776"/>
      <c r="T6436" s="776"/>
      <c r="U6436" s="776"/>
      <c r="V6436" s="46"/>
      <c r="W6436" s="46"/>
      <c r="X6436" s="775"/>
      <c r="Y6436" s="775"/>
      <c r="Z6436" s="775"/>
      <c r="AA6436" s="775"/>
      <c r="AB6436" s="775"/>
    </row>
    <row r="6437" spans="1:28" s="43" customFormat="1" x14ac:dyDescent="0.2">
      <c r="A6437" s="776"/>
      <c r="B6437" s="780"/>
      <c r="D6437" s="779"/>
      <c r="E6437" s="779"/>
      <c r="F6437" s="778"/>
      <c r="G6437" s="777"/>
      <c r="H6437" s="776"/>
      <c r="I6437" s="776"/>
      <c r="J6437" s="776"/>
      <c r="K6437" s="776"/>
      <c r="L6437" s="776"/>
      <c r="M6437" s="776"/>
      <c r="N6437" s="776"/>
      <c r="O6437" s="776"/>
      <c r="P6437" s="776"/>
      <c r="Q6437" s="776"/>
      <c r="R6437" s="776"/>
      <c r="S6437" s="776"/>
      <c r="T6437" s="776"/>
      <c r="U6437" s="776"/>
      <c r="V6437" s="46"/>
      <c r="W6437" s="46"/>
      <c r="X6437" s="775"/>
      <c r="Y6437" s="775"/>
      <c r="Z6437" s="775"/>
      <c r="AA6437" s="775"/>
      <c r="AB6437" s="775"/>
    </row>
    <row r="6438" spans="1:28" s="43" customFormat="1" x14ac:dyDescent="0.2">
      <c r="A6438" s="776"/>
      <c r="B6438" s="780"/>
      <c r="D6438" s="779"/>
      <c r="E6438" s="779"/>
      <c r="F6438" s="778"/>
      <c r="G6438" s="777"/>
      <c r="H6438" s="776"/>
      <c r="I6438" s="776"/>
      <c r="J6438" s="776"/>
      <c r="K6438" s="776"/>
      <c r="L6438" s="776"/>
      <c r="M6438" s="776"/>
      <c r="N6438" s="776"/>
      <c r="O6438" s="776"/>
      <c r="P6438" s="776"/>
      <c r="Q6438" s="776"/>
      <c r="R6438" s="776"/>
      <c r="S6438" s="776"/>
      <c r="T6438" s="776"/>
      <c r="U6438" s="776"/>
      <c r="V6438" s="46"/>
      <c r="W6438" s="46"/>
      <c r="X6438" s="775"/>
      <c r="Y6438" s="775"/>
      <c r="Z6438" s="775"/>
      <c r="AA6438" s="775"/>
      <c r="AB6438" s="775"/>
    </row>
    <row r="6439" spans="1:28" s="43" customFormat="1" x14ac:dyDescent="0.2">
      <c r="A6439" s="776"/>
      <c r="B6439" s="780"/>
      <c r="D6439" s="779"/>
      <c r="E6439" s="779"/>
      <c r="F6439" s="778"/>
      <c r="G6439" s="777"/>
      <c r="H6439" s="776"/>
      <c r="I6439" s="776"/>
      <c r="J6439" s="776"/>
      <c r="K6439" s="776"/>
      <c r="L6439" s="776"/>
      <c r="M6439" s="776"/>
      <c r="N6439" s="776"/>
      <c r="O6439" s="776"/>
      <c r="P6439" s="776"/>
      <c r="Q6439" s="776"/>
      <c r="R6439" s="776"/>
      <c r="S6439" s="776"/>
      <c r="T6439" s="776"/>
      <c r="U6439" s="776"/>
      <c r="V6439" s="46"/>
      <c r="W6439" s="46"/>
      <c r="X6439" s="775"/>
      <c r="Y6439" s="775"/>
      <c r="Z6439" s="775"/>
      <c r="AA6439" s="775"/>
      <c r="AB6439" s="775"/>
    </row>
    <row r="6440" spans="1:28" s="43" customFormat="1" x14ac:dyDescent="0.2">
      <c r="A6440" s="776"/>
      <c r="B6440" s="780"/>
      <c r="D6440" s="779"/>
      <c r="E6440" s="779"/>
      <c r="F6440" s="778"/>
      <c r="G6440" s="777"/>
      <c r="H6440" s="776"/>
      <c r="I6440" s="776"/>
      <c r="J6440" s="776"/>
      <c r="K6440" s="776"/>
      <c r="L6440" s="776"/>
      <c r="M6440" s="776"/>
      <c r="N6440" s="776"/>
      <c r="O6440" s="776"/>
      <c r="P6440" s="776"/>
      <c r="Q6440" s="776"/>
      <c r="R6440" s="776"/>
      <c r="S6440" s="776"/>
      <c r="T6440" s="776"/>
      <c r="U6440" s="776"/>
      <c r="V6440" s="46"/>
      <c r="W6440" s="46"/>
      <c r="X6440" s="775"/>
      <c r="Y6440" s="775"/>
      <c r="Z6440" s="775"/>
      <c r="AA6440" s="775"/>
      <c r="AB6440" s="775"/>
    </row>
    <row r="6441" spans="1:28" s="43" customFormat="1" x14ac:dyDescent="0.2">
      <c r="A6441" s="776"/>
      <c r="B6441" s="780"/>
      <c r="D6441" s="779"/>
      <c r="E6441" s="779"/>
      <c r="F6441" s="778"/>
      <c r="G6441" s="777"/>
      <c r="H6441" s="776"/>
      <c r="I6441" s="776"/>
      <c r="J6441" s="776"/>
      <c r="K6441" s="776"/>
      <c r="L6441" s="776"/>
      <c r="M6441" s="776"/>
      <c r="N6441" s="776"/>
      <c r="O6441" s="776"/>
      <c r="P6441" s="776"/>
      <c r="Q6441" s="776"/>
      <c r="R6441" s="776"/>
      <c r="S6441" s="776"/>
      <c r="T6441" s="776"/>
      <c r="U6441" s="776"/>
      <c r="V6441" s="46"/>
      <c r="W6441" s="46"/>
      <c r="X6441" s="775"/>
      <c r="Y6441" s="775"/>
      <c r="Z6441" s="775"/>
      <c r="AA6441" s="775"/>
      <c r="AB6441" s="775"/>
    </row>
    <row r="6442" spans="1:28" s="43" customFormat="1" x14ac:dyDescent="0.2">
      <c r="A6442" s="776"/>
      <c r="B6442" s="780"/>
      <c r="D6442" s="779"/>
      <c r="E6442" s="779"/>
      <c r="F6442" s="778"/>
      <c r="G6442" s="777"/>
      <c r="H6442" s="776"/>
      <c r="I6442" s="776"/>
      <c r="J6442" s="776"/>
      <c r="K6442" s="776"/>
      <c r="L6442" s="776"/>
      <c r="M6442" s="776"/>
      <c r="N6442" s="776"/>
      <c r="O6442" s="776"/>
      <c r="P6442" s="776"/>
      <c r="Q6442" s="776"/>
      <c r="R6442" s="776"/>
      <c r="S6442" s="776"/>
      <c r="T6442" s="776"/>
      <c r="U6442" s="776"/>
      <c r="V6442" s="46"/>
      <c r="W6442" s="46"/>
      <c r="X6442" s="775"/>
      <c r="Y6442" s="775"/>
      <c r="Z6442" s="775"/>
      <c r="AA6442" s="775"/>
      <c r="AB6442" s="775"/>
    </row>
    <row r="6443" spans="1:28" s="43" customFormat="1" x14ac:dyDescent="0.2">
      <c r="A6443" s="776"/>
      <c r="B6443" s="780"/>
      <c r="D6443" s="779"/>
      <c r="E6443" s="779"/>
      <c r="F6443" s="778"/>
      <c r="G6443" s="777"/>
      <c r="H6443" s="776"/>
      <c r="I6443" s="776"/>
      <c r="J6443" s="776"/>
      <c r="K6443" s="776"/>
      <c r="L6443" s="776"/>
      <c r="M6443" s="776"/>
      <c r="N6443" s="776"/>
      <c r="O6443" s="776"/>
      <c r="P6443" s="776"/>
      <c r="Q6443" s="776"/>
      <c r="R6443" s="776"/>
      <c r="S6443" s="776"/>
      <c r="T6443" s="776"/>
      <c r="U6443" s="776"/>
      <c r="V6443" s="46"/>
      <c r="W6443" s="46"/>
      <c r="X6443" s="775"/>
      <c r="Y6443" s="775"/>
      <c r="Z6443" s="775"/>
      <c r="AA6443" s="775"/>
      <c r="AB6443" s="775"/>
    </row>
    <row r="6444" spans="1:28" s="43" customFormat="1" x14ac:dyDescent="0.2">
      <c r="A6444" s="776"/>
      <c r="B6444" s="780"/>
      <c r="D6444" s="779"/>
      <c r="E6444" s="779"/>
      <c r="F6444" s="778"/>
      <c r="G6444" s="777"/>
      <c r="H6444" s="776"/>
      <c r="I6444" s="776"/>
      <c r="J6444" s="776"/>
      <c r="K6444" s="776"/>
      <c r="L6444" s="776"/>
      <c r="M6444" s="776"/>
      <c r="N6444" s="776"/>
      <c r="O6444" s="776"/>
      <c r="P6444" s="776"/>
      <c r="Q6444" s="776"/>
      <c r="R6444" s="776"/>
      <c r="S6444" s="776"/>
      <c r="T6444" s="776"/>
      <c r="U6444" s="776"/>
      <c r="V6444" s="46"/>
      <c r="W6444" s="46"/>
      <c r="X6444" s="775"/>
      <c r="Y6444" s="775"/>
      <c r="Z6444" s="775"/>
      <c r="AA6444" s="775"/>
      <c r="AB6444" s="775"/>
    </row>
    <row r="6445" spans="1:28" s="43" customFormat="1" x14ac:dyDescent="0.2">
      <c r="A6445" s="776"/>
      <c r="B6445" s="780"/>
      <c r="D6445" s="779"/>
      <c r="E6445" s="779"/>
      <c r="F6445" s="778"/>
      <c r="G6445" s="777"/>
      <c r="H6445" s="776"/>
      <c r="I6445" s="776"/>
      <c r="J6445" s="776"/>
      <c r="K6445" s="776"/>
      <c r="L6445" s="776"/>
      <c r="M6445" s="776"/>
      <c r="N6445" s="776"/>
      <c r="O6445" s="776"/>
      <c r="P6445" s="776"/>
      <c r="Q6445" s="776"/>
      <c r="R6445" s="776"/>
      <c r="S6445" s="776"/>
      <c r="T6445" s="776"/>
      <c r="U6445" s="776"/>
      <c r="V6445" s="46"/>
      <c r="W6445" s="46"/>
      <c r="X6445" s="775"/>
      <c r="Y6445" s="775"/>
      <c r="Z6445" s="775"/>
      <c r="AA6445" s="775"/>
      <c r="AB6445" s="775"/>
    </row>
    <row r="6446" spans="1:28" s="43" customFormat="1" x14ac:dyDescent="0.2">
      <c r="A6446" s="776"/>
      <c r="B6446" s="780"/>
      <c r="D6446" s="779"/>
      <c r="E6446" s="779"/>
      <c r="F6446" s="778"/>
      <c r="G6446" s="777"/>
      <c r="H6446" s="776"/>
      <c r="I6446" s="776"/>
      <c r="J6446" s="776"/>
      <c r="K6446" s="776"/>
      <c r="L6446" s="776"/>
      <c r="M6446" s="776"/>
      <c r="N6446" s="776"/>
      <c r="O6446" s="776"/>
      <c r="P6446" s="776"/>
      <c r="Q6446" s="776"/>
      <c r="R6446" s="776"/>
      <c r="S6446" s="776"/>
      <c r="T6446" s="776"/>
      <c r="U6446" s="776"/>
      <c r="V6446" s="46"/>
      <c r="W6446" s="46"/>
      <c r="X6446" s="775"/>
      <c r="Y6446" s="775"/>
      <c r="Z6446" s="775"/>
      <c r="AA6446" s="775"/>
      <c r="AB6446" s="775"/>
    </row>
    <row r="6447" spans="1:28" s="43" customFormat="1" x14ac:dyDescent="0.2">
      <c r="A6447" s="776"/>
      <c r="B6447" s="780"/>
      <c r="D6447" s="779"/>
      <c r="E6447" s="779"/>
      <c r="F6447" s="778"/>
      <c r="G6447" s="777"/>
      <c r="H6447" s="776"/>
      <c r="I6447" s="776"/>
      <c r="J6447" s="776"/>
      <c r="K6447" s="776"/>
      <c r="L6447" s="776"/>
      <c r="M6447" s="776"/>
      <c r="N6447" s="776"/>
      <c r="O6447" s="776"/>
      <c r="P6447" s="776"/>
      <c r="Q6447" s="776"/>
      <c r="R6447" s="776"/>
      <c r="S6447" s="776"/>
      <c r="T6447" s="776"/>
      <c r="U6447" s="776"/>
      <c r="V6447" s="46"/>
      <c r="W6447" s="46"/>
      <c r="X6447" s="775"/>
      <c r="Y6447" s="775"/>
      <c r="Z6447" s="775"/>
      <c r="AA6447" s="775"/>
      <c r="AB6447" s="775"/>
    </row>
    <row r="6448" spans="1:28" s="43" customFormat="1" x14ac:dyDescent="0.2">
      <c r="A6448" s="776"/>
      <c r="B6448" s="780"/>
      <c r="D6448" s="779"/>
      <c r="E6448" s="779"/>
      <c r="F6448" s="778"/>
      <c r="G6448" s="777"/>
      <c r="H6448" s="776"/>
      <c r="I6448" s="776"/>
      <c r="J6448" s="776"/>
      <c r="K6448" s="776"/>
      <c r="L6448" s="776"/>
      <c r="M6448" s="776"/>
      <c r="N6448" s="776"/>
      <c r="O6448" s="776"/>
      <c r="P6448" s="776"/>
      <c r="Q6448" s="776"/>
      <c r="R6448" s="776"/>
      <c r="S6448" s="776"/>
      <c r="T6448" s="776"/>
      <c r="U6448" s="776"/>
      <c r="V6448" s="46"/>
      <c r="W6448" s="46"/>
      <c r="X6448" s="775"/>
      <c r="Y6448" s="775"/>
      <c r="Z6448" s="775"/>
      <c r="AA6448" s="775"/>
      <c r="AB6448" s="775"/>
    </row>
    <row r="6449" spans="1:28" s="43" customFormat="1" x14ac:dyDescent="0.2">
      <c r="A6449" s="776"/>
      <c r="B6449" s="780"/>
      <c r="D6449" s="779"/>
      <c r="E6449" s="779"/>
      <c r="F6449" s="778"/>
      <c r="G6449" s="777"/>
      <c r="H6449" s="776"/>
      <c r="I6449" s="776"/>
      <c r="J6449" s="776"/>
      <c r="K6449" s="776"/>
      <c r="L6449" s="776"/>
      <c r="M6449" s="776"/>
      <c r="N6449" s="776"/>
      <c r="O6449" s="776"/>
      <c r="P6449" s="776"/>
      <c r="Q6449" s="776"/>
      <c r="R6449" s="776"/>
      <c r="S6449" s="776"/>
      <c r="T6449" s="776"/>
      <c r="U6449" s="776"/>
      <c r="V6449" s="46"/>
      <c r="W6449" s="46"/>
      <c r="X6449" s="775"/>
      <c r="Y6449" s="775"/>
      <c r="Z6449" s="775"/>
      <c r="AA6449" s="775"/>
      <c r="AB6449" s="775"/>
    </row>
    <row r="6450" spans="1:28" s="43" customFormat="1" x14ac:dyDescent="0.2">
      <c r="A6450" s="776"/>
      <c r="B6450" s="780"/>
      <c r="D6450" s="779"/>
      <c r="E6450" s="779"/>
      <c r="F6450" s="778"/>
      <c r="G6450" s="777"/>
      <c r="H6450" s="776"/>
      <c r="I6450" s="776"/>
      <c r="J6450" s="776"/>
      <c r="K6450" s="776"/>
      <c r="L6450" s="776"/>
      <c r="M6450" s="776"/>
      <c r="N6450" s="776"/>
      <c r="O6450" s="776"/>
      <c r="P6450" s="776"/>
      <c r="Q6450" s="776"/>
      <c r="R6450" s="776"/>
      <c r="S6450" s="776"/>
      <c r="T6450" s="776"/>
      <c r="U6450" s="776"/>
      <c r="V6450" s="46"/>
      <c r="W6450" s="46"/>
      <c r="X6450" s="775"/>
      <c r="Y6450" s="775"/>
      <c r="Z6450" s="775"/>
      <c r="AA6450" s="775"/>
      <c r="AB6450" s="775"/>
    </row>
    <row r="6451" spans="1:28" s="43" customFormat="1" x14ac:dyDescent="0.2">
      <c r="A6451" s="776"/>
      <c r="B6451" s="780"/>
      <c r="D6451" s="779"/>
      <c r="E6451" s="779"/>
      <c r="F6451" s="778"/>
      <c r="G6451" s="777"/>
      <c r="H6451" s="776"/>
      <c r="I6451" s="776"/>
      <c r="J6451" s="776"/>
      <c r="K6451" s="776"/>
      <c r="L6451" s="776"/>
      <c r="M6451" s="776"/>
      <c r="N6451" s="776"/>
      <c r="O6451" s="776"/>
      <c r="P6451" s="776"/>
      <c r="Q6451" s="776"/>
      <c r="R6451" s="776"/>
      <c r="S6451" s="776"/>
      <c r="T6451" s="776"/>
      <c r="U6451" s="776"/>
      <c r="V6451" s="46"/>
      <c r="W6451" s="46"/>
      <c r="X6451" s="775"/>
      <c r="Y6451" s="775"/>
      <c r="Z6451" s="775"/>
      <c r="AA6451" s="775"/>
      <c r="AB6451" s="775"/>
    </row>
    <row r="6452" spans="1:28" s="43" customFormat="1" x14ac:dyDescent="0.2">
      <c r="A6452" s="776"/>
      <c r="B6452" s="780"/>
      <c r="D6452" s="779"/>
      <c r="E6452" s="779"/>
      <c r="F6452" s="778"/>
      <c r="G6452" s="777"/>
      <c r="H6452" s="776"/>
      <c r="I6452" s="776"/>
      <c r="J6452" s="776"/>
      <c r="K6452" s="776"/>
      <c r="L6452" s="776"/>
      <c r="M6452" s="776"/>
      <c r="N6452" s="776"/>
      <c r="O6452" s="776"/>
      <c r="P6452" s="776"/>
      <c r="Q6452" s="776"/>
      <c r="R6452" s="776"/>
      <c r="S6452" s="776"/>
      <c r="T6452" s="776"/>
      <c r="U6452" s="776"/>
      <c r="V6452" s="46"/>
      <c r="W6452" s="46"/>
      <c r="X6452" s="775"/>
      <c r="Y6452" s="775"/>
      <c r="Z6452" s="775"/>
      <c r="AA6452" s="775"/>
      <c r="AB6452" s="775"/>
    </row>
    <row r="6453" spans="1:28" s="43" customFormat="1" x14ac:dyDescent="0.2">
      <c r="A6453" s="776"/>
      <c r="B6453" s="780"/>
      <c r="D6453" s="779"/>
      <c r="E6453" s="779"/>
      <c r="F6453" s="778"/>
      <c r="G6453" s="777"/>
      <c r="H6453" s="776"/>
      <c r="I6453" s="776"/>
      <c r="J6453" s="776"/>
      <c r="K6453" s="776"/>
      <c r="L6453" s="776"/>
      <c r="M6453" s="776"/>
      <c r="N6453" s="776"/>
      <c r="O6453" s="776"/>
      <c r="P6453" s="776"/>
      <c r="Q6453" s="776"/>
      <c r="R6453" s="776"/>
      <c r="S6453" s="776"/>
      <c r="T6453" s="776"/>
      <c r="U6453" s="776"/>
      <c r="V6453" s="46"/>
      <c r="W6453" s="46"/>
      <c r="X6453" s="775"/>
      <c r="Y6453" s="775"/>
      <c r="Z6453" s="775"/>
      <c r="AA6453" s="775"/>
      <c r="AB6453" s="775"/>
    </row>
    <row r="6454" spans="1:28" s="43" customFormat="1" x14ac:dyDescent="0.2">
      <c r="A6454" s="776"/>
      <c r="B6454" s="780"/>
      <c r="D6454" s="779"/>
      <c r="E6454" s="779"/>
      <c r="F6454" s="778"/>
      <c r="G6454" s="777"/>
      <c r="H6454" s="776"/>
      <c r="I6454" s="776"/>
      <c r="J6454" s="776"/>
      <c r="K6454" s="776"/>
      <c r="L6454" s="776"/>
      <c r="M6454" s="776"/>
      <c r="N6454" s="776"/>
      <c r="O6454" s="776"/>
      <c r="P6454" s="776"/>
      <c r="Q6454" s="776"/>
      <c r="R6454" s="776"/>
      <c r="S6454" s="776"/>
      <c r="T6454" s="776"/>
      <c r="U6454" s="776"/>
      <c r="V6454" s="46"/>
      <c r="W6454" s="46"/>
      <c r="X6454" s="775"/>
      <c r="Y6454" s="775"/>
      <c r="Z6454" s="775"/>
      <c r="AA6454" s="775"/>
      <c r="AB6454" s="775"/>
    </row>
    <row r="6455" spans="1:28" s="43" customFormat="1" x14ac:dyDescent="0.2">
      <c r="A6455" s="776"/>
      <c r="B6455" s="780"/>
      <c r="D6455" s="779"/>
      <c r="E6455" s="779"/>
      <c r="F6455" s="778"/>
      <c r="G6455" s="777"/>
      <c r="H6455" s="776"/>
      <c r="I6455" s="776"/>
      <c r="J6455" s="776"/>
      <c r="K6455" s="776"/>
      <c r="L6455" s="776"/>
      <c r="M6455" s="776"/>
      <c r="N6455" s="776"/>
      <c r="O6455" s="776"/>
      <c r="P6455" s="776"/>
      <c r="Q6455" s="776"/>
      <c r="R6455" s="776"/>
      <c r="S6455" s="776"/>
      <c r="T6455" s="776"/>
      <c r="U6455" s="776"/>
      <c r="V6455" s="46"/>
      <c r="W6455" s="46"/>
      <c r="X6455" s="775"/>
      <c r="Y6455" s="775"/>
      <c r="Z6455" s="775"/>
      <c r="AA6455" s="775"/>
      <c r="AB6455" s="775"/>
    </row>
    <row r="6456" spans="1:28" s="43" customFormat="1" x14ac:dyDescent="0.2">
      <c r="A6456" s="776"/>
      <c r="B6456" s="780"/>
      <c r="D6456" s="779"/>
      <c r="E6456" s="779"/>
      <c r="F6456" s="778"/>
      <c r="G6456" s="777"/>
      <c r="H6456" s="776"/>
      <c r="I6456" s="776"/>
      <c r="J6456" s="776"/>
      <c r="K6456" s="776"/>
      <c r="L6456" s="776"/>
      <c r="M6456" s="776"/>
      <c r="N6456" s="776"/>
      <c r="O6456" s="776"/>
      <c r="P6456" s="776"/>
      <c r="Q6456" s="776"/>
      <c r="R6456" s="776"/>
      <c r="S6456" s="776"/>
      <c r="T6456" s="776"/>
      <c r="U6456" s="776"/>
      <c r="V6456" s="46"/>
      <c r="W6456" s="46"/>
      <c r="X6456" s="775"/>
      <c r="Y6456" s="775"/>
      <c r="Z6456" s="775"/>
      <c r="AA6456" s="775"/>
      <c r="AB6456" s="775"/>
    </row>
    <row r="6457" spans="1:28" s="43" customFormat="1" x14ac:dyDescent="0.2">
      <c r="A6457" s="776"/>
      <c r="B6457" s="780"/>
      <c r="D6457" s="779"/>
      <c r="E6457" s="779"/>
      <c r="F6457" s="778"/>
      <c r="G6457" s="777"/>
      <c r="H6457" s="776"/>
      <c r="I6457" s="776"/>
      <c r="J6457" s="776"/>
      <c r="K6457" s="776"/>
      <c r="L6457" s="776"/>
      <c r="M6457" s="776"/>
      <c r="N6457" s="776"/>
      <c r="O6457" s="776"/>
      <c r="P6457" s="776"/>
      <c r="Q6457" s="776"/>
      <c r="R6457" s="776"/>
      <c r="S6457" s="776"/>
      <c r="T6457" s="776"/>
      <c r="U6457" s="776"/>
      <c r="V6457" s="46"/>
      <c r="W6457" s="46"/>
      <c r="X6457" s="775"/>
      <c r="Y6457" s="775"/>
      <c r="Z6457" s="775"/>
      <c r="AA6457" s="775"/>
      <c r="AB6457" s="775"/>
    </row>
    <row r="6458" spans="1:28" s="43" customFormat="1" x14ac:dyDescent="0.2">
      <c r="A6458" s="776"/>
      <c r="B6458" s="780"/>
      <c r="D6458" s="779"/>
      <c r="E6458" s="779"/>
      <c r="F6458" s="778"/>
      <c r="G6458" s="777"/>
      <c r="H6458" s="776"/>
      <c r="I6458" s="776"/>
      <c r="J6458" s="776"/>
      <c r="K6458" s="776"/>
      <c r="L6458" s="776"/>
      <c r="M6458" s="776"/>
      <c r="N6458" s="776"/>
      <c r="O6458" s="776"/>
      <c r="P6458" s="776"/>
      <c r="Q6458" s="776"/>
      <c r="R6458" s="776"/>
      <c r="S6458" s="776"/>
      <c r="T6458" s="776"/>
      <c r="U6458" s="776"/>
      <c r="V6458" s="46"/>
      <c r="W6458" s="46"/>
      <c r="X6458" s="775"/>
      <c r="Y6458" s="775"/>
      <c r="Z6458" s="775"/>
      <c r="AA6458" s="775"/>
      <c r="AB6458" s="775"/>
    </row>
    <row r="6459" spans="1:28" s="43" customFormat="1" x14ac:dyDescent="0.2">
      <c r="A6459" s="776"/>
      <c r="B6459" s="780"/>
      <c r="D6459" s="779"/>
      <c r="E6459" s="779"/>
      <c r="F6459" s="778"/>
      <c r="G6459" s="777"/>
      <c r="H6459" s="776"/>
      <c r="I6459" s="776"/>
      <c r="J6459" s="776"/>
      <c r="K6459" s="776"/>
      <c r="L6459" s="776"/>
      <c r="M6459" s="776"/>
      <c r="N6459" s="776"/>
      <c r="O6459" s="776"/>
      <c r="P6459" s="776"/>
      <c r="Q6459" s="776"/>
      <c r="R6459" s="776"/>
      <c r="S6459" s="776"/>
      <c r="T6459" s="776"/>
      <c r="U6459" s="776"/>
      <c r="V6459" s="46"/>
      <c r="W6459" s="46"/>
      <c r="X6459" s="775"/>
      <c r="Y6459" s="775"/>
      <c r="Z6459" s="775"/>
      <c r="AA6459" s="775"/>
      <c r="AB6459" s="775"/>
    </row>
    <row r="6460" spans="1:28" s="43" customFormat="1" x14ac:dyDescent="0.2">
      <c r="A6460" s="776"/>
      <c r="B6460" s="780"/>
      <c r="D6460" s="779"/>
      <c r="E6460" s="779"/>
      <c r="F6460" s="778"/>
      <c r="G6460" s="777"/>
      <c r="H6460" s="776"/>
      <c r="I6460" s="776"/>
      <c r="J6460" s="776"/>
      <c r="K6460" s="776"/>
      <c r="L6460" s="776"/>
      <c r="M6460" s="776"/>
      <c r="N6460" s="776"/>
      <c r="O6460" s="776"/>
      <c r="P6460" s="776"/>
      <c r="Q6460" s="776"/>
      <c r="R6460" s="776"/>
      <c r="S6460" s="776"/>
      <c r="T6460" s="776"/>
      <c r="U6460" s="776"/>
      <c r="V6460" s="46"/>
      <c r="W6460" s="46"/>
      <c r="X6460" s="775"/>
      <c r="Y6460" s="775"/>
      <c r="Z6460" s="775"/>
      <c r="AA6460" s="775"/>
      <c r="AB6460" s="775"/>
    </row>
    <row r="6461" spans="1:28" s="43" customFormat="1" x14ac:dyDescent="0.2">
      <c r="A6461" s="776"/>
      <c r="B6461" s="780"/>
      <c r="D6461" s="779"/>
      <c r="E6461" s="779"/>
      <c r="F6461" s="778"/>
      <c r="G6461" s="777"/>
      <c r="H6461" s="776"/>
      <c r="I6461" s="776"/>
      <c r="J6461" s="776"/>
      <c r="K6461" s="776"/>
      <c r="L6461" s="776"/>
      <c r="M6461" s="776"/>
      <c r="N6461" s="776"/>
      <c r="O6461" s="776"/>
      <c r="P6461" s="776"/>
      <c r="Q6461" s="776"/>
      <c r="R6461" s="776"/>
      <c r="S6461" s="776"/>
      <c r="T6461" s="776"/>
      <c r="U6461" s="776"/>
      <c r="V6461" s="46"/>
      <c r="W6461" s="46"/>
      <c r="X6461" s="775"/>
      <c r="Y6461" s="775"/>
      <c r="Z6461" s="775"/>
      <c r="AA6461" s="775"/>
      <c r="AB6461" s="775"/>
    </row>
    <row r="6462" spans="1:28" s="43" customFormat="1" x14ac:dyDescent="0.2">
      <c r="A6462" s="776"/>
      <c r="B6462" s="780"/>
      <c r="D6462" s="779"/>
      <c r="E6462" s="779"/>
      <c r="F6462" s="778"/>
      <c r="G6462" s="777"/>
      <c r="H6462" s="776"/>
      <c r="I6462" s="776"/>
      <c r="J6462" s="776"/>
      <c r="K6462" s="776"/>
      <c r="L6462" s="776"/>
      <c r="M6462" s="776"/>
      <c r="N6462" s="776"/>
      <c r="O6462" s="776"/>
      <c r="P6462" s="776"/>
      <c r="Q6462" s="776"/>
      <c r="R6462" s="776"/>
      <c r="S6462" s="776"/>
      <c r="T6462" s="776"/>
      <c r="U6462" s="776"/>
      <c r="V6462" s="46"/>
      <c r="W6462" s="46"/>
      <c r="X6462" s="775"/>
      <c r="Y6462" s="775"/>
      <c r="Z6462" s="775"/>
      <c r="AA6462" s="775"/>
      <c r="AB6462" s="775"/>
    </row>
    <row r="6463" spans="1:28" s="43" customFormat="1" x14ac:dyDescent="0.2">
      <c r="A6463" s="776"/>
      <c r="B6463" s="780"/>
      <c r="D6463" s="779"/>
      <c r="E6463" s="779"/>
      <c r="F6463" s="778"/>
      <c r="G6463" s="777"/>
      <c r="H6463" s="776"/>
      <c r="I6463" s="776"/>
      <c r="J6463" s="776"/>
      <c r="K6463" s="776"/>
      <c r="L6463" s="776"/>
      <c r="M6463" s="776"/>
      <c r="N6463" s="776"/>
      <c r="O6463" s="776"/>
      <c r="P6463" s="776"/>
      <c r="Q6463" s="776"/>
      <c r="R6463" s="776"/>
      <c r="S6463" s="776"/>
      <c r="T6463" s="776"/>
      <c r="U6463" s="776"/>
      <c r="V6463" s="46"/>
      <c r="W6463" s="46"/>
      <c r="X6463" s="775"/>
      <c r="Y6463" s="775"/>
      <c r="Z6463" s="775"/>
      <c r="AA6463" s="775"/>
      <c r="AB6463" s="775"/>
    </row>
    <row r="6464" spans="1:28" s="43" customFormat="1" x14ac:dyDescent="0.2">
      <c r="A6464" s="776"/>
      <c r="B6464" s="780"/>
      <c r="D6464" s="779"/>
      <c r="E6464" s="779"/>
      <c r="F6464" s="778"/>
      <c r="G6464" s="777"/>
      <c r="H6464" s="776"/>
      <c r="I6464" s="776"/>
      <c r="J6464" s="776"/>
      <c r="K6464" s="776"/>
      <c r="L6464" s="776"/>
      <c r="M6464" s="776"/>
      <c r="N6464" s="776"/>
      <c r="O6464" s="776"/>
      <c r="P6464" s="776"/>
      <c r="Q6464" s="776"/>
      <c r="R6464" s="776"/>
      <c r="S6464" s="776"/>
      <c r="T6464" s="776"/>
      <c r="U6464" s="776"/>
      <c r="V6464" s="46"/>
      <c r="W6464" s="46"/>
      <c r="X6464" s="775"/>
      <c r="Y6464" s="775"/>
      <c r="Z6464" s="775"/>
      <c r="AA6464" s="775"/>
      <c r="AB6464" s="775"/>
    </row>
    <row r="6465" spans="1:28" s="43" customFormat="1" x14ac:dyDescent="0.2">
      <c r="A6465" s="776"/>
      <c r="B6465" s="780"/>
      <c r="D6465" s="779"/>
      <c r="E6465" s="779"/>
      <c r="F6465" s="778"/>
      <c r="G6465" s="777"/>
      <c r="H6465" s="776"/>
      <c r="I6465" s="776"/>
      <c r="J6465" s="776"/>
      <c r="K6465" s="776"/>
      <c r="L6465" s="776"/>
      <c r="M6465" s="776"/>
      <c r="N6465" s="776"/>
      <c r="O6465" s="776"/>
      <c r="P6465" s="776"/>
      <c r="Q6465" s="776"/>
      <c r="R6465" s="776"/>
      <c r="S6465" s="776"/>
      <c r="T6465" s="776"/>
      <c r="U6465" s="776"/>
      <c r="V6465" s="46"/>
      <c r="W6465" s="46"/>
      <c r="X6465" s="775"/>
      <c r="Y6465" s="775"/>
      <c r="Z6465" s="775"/>
      <c r="AA6465" s="775"/>
      <c r="AB6465" s="775"/>
    </row>
    <row r="6466" spans="1:28" s="43" customFormat="1" x14ac:dyDescent="0.2">
      <c r="A6466" s="776"/>
      <c r="B6466" s="780"/>
      <c r="D6466" s="779"/>
      <c r="E6466" s="779"/>
      <c r="F6466" s="778"/>
      <c r="G6466" s="777"/>
      <c r="H6466" s="776"/>
      <c r="I6466" s="776"/>
      <c r="J6466" s="776"/>
      <c r="K6466" s="776"/>
      <c r="L6466" s="776"/>
      <c r="M6466" s="776"/>
      <c r="N6466" s="776"/>
      <c r="O6466" s="776"/>
      <c r="P6466" s="776"/>
      <c r="Q6466" s="776"/>
      <c r="R6466" s="776"/>
      <c r="S6466" s="776"/>
      <c r="T6466" s="776"/>
      <c r="U6466" s="776"/>
      <c r="V6466" s="46"/>
      <c r="W6466" s="46"/>
      <c r="X6466" s="775"/>
      <c r="Y6466" s="775"/>
      <c r="Z6466" s="775"/>
      <c r="AA6466" s="775"/>
      <c r="AB6466" s="775"/>
    </row>
    <row r="6467" spans="1:28" s="43" customFormat="1" x14ac:dyDescent="0.2">
      <c r="A6467" s="776"/>
      <c r="B6467" s="780"/>
      <c r="D6467" s="779"/>
      <c r="E6467" s="779"/>
      <c r="F6467" s="778"/>
      <c r="G6467" s="777"/>
      <c r="H6467" s="776"/>
      <c r="I6467" s="776"/>
      <c r="J6467" s="776"/>
      <c r="K6467" s="776"/>
      <c r="L6467" s="776"/>
      <c r="M6467" s="776"/>
      <c r="N6467" s="776"/>
      <c r="O6467" s="776"/>
      <c r="P6467" s="776"/>
      <c r="Q6467" s="776"/>
      <c r="R6467" s="776"/>
      <c r="S6467" s="776"/>
      <c r="T6467" s="776"/>
      <c r="U6467" s="776"/>
      <c r="V6467" s="46"/>
      <c r="W6467" s="46"/>
      <c r="X6467" s="775"/>
      <c r="Y6467" s="775"/>
      <c r="Z6467" s="775"/>
      <c r="AA6467" s="775"/>
      <c r="AB6467" s="775"/>
    </row>
    <row r="6468" spans="1:28" s="43" customFormat="1" x14ac:dyDescent="0.2">
      <c r="A6468" s="776"/>
      <c r="B6468" s="780"/>
      <c r="D6468" s="779"/>
      <c r="E6468" s="779"/>
      <c r="F6468" s="778"/>
      <c r="G6468" s="777"/>
      <c r="H6468" s="776"/>
      <c r="I6468" s="776"/>
      <c r="J6468" s="776"/>
      <c r="K6468" s="776"/>
      <c r="L6468" s="776"/>
      <c r="M6468" s="776"/>
      <c r="N6468" s="776"/>
      <c r="O6468" s="776"/>
      <c r="P6468" s="776"/>
      <c r="Q6468" s="776"/>
      <c r="R6468" s="776"/>
      <c r="S6468" s="776"/>
      <c r="T6468" s="776"/>
      <c r="U6468" s="776"/>
      <c r="V6468" s="46"/>
      <c r="W6468" s="46"/>
      <c r="X6468" s="775"/>
      <c r="Y6468" s="775"/>
      <c r="Z6468" s="775"/>
      <c r="AA6468" s="775"/>
      <c r="AB6468" s="775"/>
    </row>
    <row r="6469" spans="1:28" s="43" customFormat="1" x14ac:dyDescent="0.2">
      <c r="A6469" s="776"/>
      <c r="B6469" s="780"/>
      <c r="D6469" s="779"/>
      <c r="E6469" s="779"/>
      <c r="F6469" s="778"/>
      <c r="G6469" s="777"/>
      <c r="H6469" s="776"/>
      <c r="I6469" s="776"/>
      <c r="J6469" s="776"/>
      <c r="K6469" s="776"/>
      <c r="L6469" s="776"/>
      <c r="M6469" s="776"/>
      <c r="N6469" s="776"/>
      <c r="O6469" s="776"/>
      <c r="P6469" s="776"/>
      <c r="Q6469" s="776"/>
      <c r="R6469" s="776"/>
      <c r="S6469" s="776"/>
      <c r="T6469" s="776"/>
      <c r="U6469" s="776"/>
      <c r="V6469" s="46"/>
      <c r="W6469" s="46"/>
      <c r="X6469" s="775"/>
      <c r="Y6469" s="775"/>
      <c r="Z6469" s="775"/>
      <c r="AA6469" s="775"/>
      <c r="AB6469" s="775"/>
    </row>
    <row r="6470" spans="1:28" s="43" customFormat="1" x14ac:dyDescent="0.2">
      <c r="A6470" s="776"/>
      <c r="B6470" s="780"/>
      <c r="D6470" s="779"/>
      <c r="E6470" s="779"/>
      <c r="F6470" s="778"/>
      <c r="G6470" s="777"/>
      <c r="H6470" s="776"/>
      <c r="I6470" s="776"/>
      <c r="J6470" s="776"/>
      <c r="K6470" s="776"/>
      <c r="L6470" s="776"/>
      <c r="M6470" s="776"/>
      <c r="N6470" s="776"/>
      <c r="O6470" s="776"/>
      <c r="P6470" s="776"/>
      <c r="Q6470" s="776"/>
      <c r="R6470" s="776"/>
      <c r="S6470" s="776"/>
      <c r="T6470" s="776"/>
      <c r="U6470" s="776"/>
      <c r="V6470" s="46"/>
      <c r="W6470" s="46"/>
      <c r="X6470" s="775"/>
      <c r="Y6470" s="775"/>
      <c r="Z6470" s="775"/>
      <c r="AA6470" s="775"/>
      <c r="AB6470" s="775"/>
    </row>
    <row r="6471" spans="1:28" s="43" customFormat="1" x14ac:dyDescent="0.2">
      <c r="A6471" s="776"/>
      <c r="B6471" s="780"/>
      <c r="D6471" s="779"/>
      <c r="E6471" s="779"/>
      <c r="F6471" s="778"/>
      <c r="G6471" s="777"/>
      <c r="H6471" s="776"/>
      <c r="I6471" s="776"/>
      <c r="J6471" s="776"/>
      <c r="K6471" s="776"/>
      <c r="L6471" s="776"/>
      <c r="M6471" s="776"/>
      <c r="N6471" s="776"/>
      <c r="O6471" s="776"/>
      <c r="P6471" s="776"/>
      <c r="Q6471" s="776"/>
      <c r="R6471" s="776"/>
      <c r="S6471" s="776"/>
      <c r="T6471" s="776"/>
      <c r="U6471" s="776"/>
      <c r="V6471" s="46"/>
      <c r="W6471" s="46"/>
      <c r="X6471" s="775"/>
      <c r="Y6471" s="775"/>
      <c r="Z6471" s="775"/>
      <c r="AA6471" s="775"/>
      <c r="AB6471" s="775"/>
    </row>
    <row r="6472" spans="1:28" s="43" customFormat="1" x14ac:dyDescent="0.2">
      <c r="A6472" s="776"/>
      <c r="B6472" s="780"/>
      <c r="D6472" s="779"/>
      <c r="E6472" s="779"/>
      <c r="F6472" s="778"/>
      <c r="G6472" s="777"/>
      <c r="H6472" s="776"/>
      <c r="I6472" s="776"/>
      <c r="J6472" s="776"/>
      <c r="K6472" s="776"/>
      <c r="L6472" s="776"/>
      <c r="M6472" s="776"/>
      <c r="N6472" s="776"/>
      <c r="O6472" s="776"/>
      <c r="P6472" s="776"/>
      <c r="Q6472" s="776"/>
      <c r="R6472" s="776"/>
      <c r="S6472" s="776"/>
      <c r="T6472" s="776"/>
      <c r="U6472" s="776"/>
      <c r="V6472" s="46"/>
      <c r="W6472" s="46"/>
      <c r="X6472" s="775"/>
      <c r="Y6472" s="775"/>
      <c r="Z6472" s="775"/>
      <c r="AA6472" s="775"/>
      <c r="AB6472" s="775"/>
    </row>
    <row r="6473" spans="1:28" s="43" customFormat="1" x14ac:dyDescent="0.2">
      <c r="A6473" s="776"/>
      <c r="B6473" s="780"/>
      <c r="D6473" s="779"/>
      <c r="E6473" s="779"/>
      <c r="F6473" s="778"/>
      <c r="G6473" s="777"/>
      <c r="H6473" s="776"/>
      <c r="I6473" s="776"/>
      <c r="J6473" s="776"/>
      <c r="K6473" s="776"/>
      <c r="L6473" s="776"/>
      <c r="M6473" s="776"/>
      <c r="N6473" s="776"/>
      <c r="O6473" s="776"/>
      <c r="P6473" s="776"/>
      <c r="Q6473" s="776"/>
      <c r="R6473" s="776"/>
      <c r="S6473" s="776"/>
      <c r="T6473" s="776"/>
      <c r="U6473" s="776"/>
      <c r="V6473" s="46"/>
      <c r="W6473" s="46"/>
      <c r="X6473" s="775"/>
      <c r="Y6473" s="775"/>
      <c r="Z6473" s="775"/>
      <c r="AA6473" s="775"/>
      <c r="AB6473" s="775"/>
    </row>
    <row r="6474" spans="1:28" s="43" customFormat="1" x14ac:dyDescent="0.2">
      <c r="A6474" s="776"/>
      <c r="B6474" s="780"/>
      <c r="D6474" s="779"/>
      <c r="E6474" s="779"/>
      <c r="F6474" s="778"/>
      <c r="G6474" s="777"/>
      <c r="H6474" s="776"/>
      <c r="I6474" s="776"/>
      <c r="J6474" s="776"/>
      <c r="K6474" s="776"/>
      <c r="L6474" s="776"/>
      <c r="M6474" s="776"/>
      <c r="N6474" s="776"/>
      <c r="O6474" s="776"/>
      <c r="P6474" s="776"/>
      <c r="Q6474" s="776"/>
      <c r="R6474" s="776"/>
      <c r="S6474" s="776"/>
      <c r="T6474" s="776"/>
      <c r="U6474" s="776"/>
      <c r="V6474" s="46"/>
      <c r="W6474" s="46"/>
      <c r="X6474" s="775"/>
      <c r="Y6474" s="775"/>
      <c r="Z6474" s="775"/>
      <c r="AA6474" s="775"/>
      <c r="AB6474" s="775"/>
    </row>
    <row r="6475" spans="1:28" s="43" customFormat="1" x14ac:dyDescent="0.2">
      <c r="A6475" s="776"/>
      <c r="B6475" s="780"/>
      <c r="D6475" s="779"/>
      <c r="E6475" s="779"/>
      <c r="F6475" s="778"/>
      <c r="G6475" s="777"/>
      <c r="H6475" s="776"/>
      <c r="I6475" s="776"/>
      <c r="J6475" s="776"/>
      <c r="K6475" s="776"/>
      <c r="L6475" s="776"/>
      <c r="M6475" s="776"/>
      <c r="N6475" s="776"/>
      <c r="O6475" s="776"/>
      <c r="P6475" s="776"/>
      <c r="Q6475" s="776"/>
      <c r="R6475" s="776"/>
      <c r="S6475" s="776"/>
      <c r="T6475" s="776"/>
      <c r="U6475" s="776"/>
      <c r="V6475" s="46"/>
      <c r="W6475" s="46"/>
      <c r="X6475" s="775"/>
      <c r="Y6475" s="775"/>
      <c r="Z6475" s="775"/>
      <c r="AA6475" s="775"/>
      <c r="AB6475" s="775"/>
    </row>
    <row r="6476" spans="1:28" s="43" customFormat="1" x14ac:dyDescent="0.2">
      <c r="A6476" s="776"/>
      <c r="B6476" s="780"/>
      <c r="D6476" s="779"/>
      <c r="E6476" s="779"/>
      <c r="F6476" s="778"/>
      <c r="G6476" s="777"/>
      <c r="H6476" s="776"/>
      <c r="I6476" s="776"/>
      <c r="J6476" s="776"/>
      <c r="K6476" s="776"/>
      <c r="L6476" s="776"/>
      <c r="M6476" s="776"/>
      <c r="N6476" s="776"/>
      <c r="O6476" s="776"/>
      <c r="P6476" s="776"/>
      <c r="Q6476" s="776"/>
      <c r="R6476" s="776"/>
      <c r="S6476" s="776"/>
      <c r="T6476" s="776"/>
      <c r="U6476" s="776"/>
      <c r="V6476" s="46"/>
      <c r="W6476" s="46"/>
      <c r="X6476" s="775"/>
      <c r="Y6476" s="775"/>
      <c r="Z6476" s="775"/>
      <c r="AA6476" s="775"/>
      <c r="AB6476" s="775"/>
    </row>
    <row r="6477" spans="1:28" s="43" customFormat="1" x14ac:dyDescent="0.2">
      <c r="A6477" s="776"/>
      <c r="B6477" s="780"/>
      <c r="D6477" s="779"/>
      <c r="E6477" s="779"/>
      <c r="F6477" s="778"/>
      <c r="G6477" s="777"/>
      <c r="H6477" s="776"/>
      <c r="I6477" s="776"/>
      <c r="J6477" s="776"/>
      <c r="K6477" s="776"/>
      <c r="L6477" s="776"/>
      <c r="M6477" s="776"/>
      <c r="N6477" s="776"/>
      <c r="O6477" s="776"/>
      <c r="P6477" s="776"/>
      <c r="Q6477" s="776"/>
      <c r="R6477" s="776"/>
      <c r="S6477" s="776"/>
      <c r="T6477" s="776"/>
      <c r="U6477" s="776"/>
      <c r="V6477" s="46"/>
      <c r="W6477" s="46"/>
      <c r="X6477" s="775"/>
      <c r="Y6477" s="775"/>
      <c r="Z6477" s="775"/>
      <c r="AA6477" s="775"/>
      <c r="AB6477" s="775"/>
    </row>
    <row r="6478" spans="1:28" s="43" customFormat="1" x14ac:dyDescent="0.2">
      <c r="A6478" s="776"/>
      <c r="B6478" s="780"/>
      <c r="D6478" s="779"/>
      <c r="E6478" s="779"/>
      <c r="F6478" s="778"/>
      <c r="G6478" s="777"/>
      <c r="H6478" s="776"/>
      <c r="I6478" s="776"/>
      <c r="J6478" s="776"/>
      <c r="K6478" s="776"/>
      <c r="L6478" s="776"/>
      <c r="M6478" s="776"/>
      <c r="N6478" s="776"/>
      <c r="O6478" s="776"/>
      <c r="P6478" s="776"/>
      <c r="Q6478" s="776"/>
      <c r="R6478" s="776"/>
      <c r="S6478" s="776"/>
      <c r="T6478" s="776"/>
      <c r="U6478" s="776"/>
      <c r="V6478" s="46"/>
      <c r="W6478" s="46"/>
      <c r="X6478" s="775"/>
      <c r="Y6478" s="775"/>
      <c r="Z6478" s="775"/>
      <c r="AA6478" s="775"/>
      <c r="AB6478" s="775"/>
    </row>
    <row r="6479" spans="1:28" s="43" customFormat="1" x14ac:dyDescent="0.2">
      <c r="A6479" s="776"/>
      <c r="B6479" s="780"/>
      <c r="D6479" s="779"/>
      <c r="E6479" s="779"/>
      <c r="F6479" s="778"/>
      <c r="G6479" s="777"/>
      <c r="H6479" s="776"/>
      <c r="I6479" s="776"/>
      <c r="J6479" s="776"/>
      <c r="K6479" s="776"/>
      <c r="L6479" s="776"/>
      <c r="M6479" s="776"/>
      <c r="N6479" s="776"/>
      <c r="O6479" s="776"/>
      <c r="P6479" s="776"/>
      <c r="Q6479" s="776"/>
      <c r="R6479" s="776"/>
      <c r="S6479" s="776"/>
      <c r="T6479" s="776"/>
      <c r="U6479" s="776"/>
      <c r="V6479" s="46"/>
      <c r="W6479" s="46"/>
      <c r="X6479" s="775"/>
      <c r="Y6479" s="775"/>
      <c r="Z6479" s="775"/>
      <c r="AA6479" s="775"/>
      <c r="AB6479" s="775"/>
    </row>
    <row r="6480" spans="1:28" s="43" customFormat="1" x14ac:dyDescent="0.2">
      <c r="A6480" s="776"/>
      <c r="B6480" s="780"/>
      <c r="D6480" s="779"/>
      <c r="E6480" s="779"/>
      <c r="F6480" s="778"/>
      <c r="G6480" s="777"/>
      <c r="H6480" s="776"/>
      <c r="I6480" s="776"/>
      <c r="J6480" s="776"/>
      <c r="K6480" s="776"/>
      <c r="L6480" s="776"/>
      <c r="M6480" s="776"/>
      <c r="N6480" s="776"/>
      <c r="O6480" s="776"/>
      <c r="P6480" s="776"/>
      <c r="Q6480" s="776"/>
      <c r="R6480" s="776"/>
      <c r="S6480" s="776"/>
      <c r="T6480" s="776"/>
      <c r="U6480" s="776"/>
      <c r="V6480" s="46"/>
      <c r="W6480" s="46"/>
      <c r="X6480" s="775"/>
      <c r="Y6480" s="775"/>
      <c r="Z6480" s="775"/>
      <c r="AA6480" s="775"/>
      <c r="AB6480" s="775"/>
    </row>
    <row r="6481" spans="1:28" s="43" customFormat="1" x14ac:dyDescent="0.2">
      <c r="A6481" s="776"/>
      <c r="B6481" s="780"/>
      <c r="D6481" s="779"/>
      <c r="E6481" s="779"/>
      <c r="F6481" s="778"/>
      <c r="G6481" s="777"/>
      <c r="H6481" s="776"/>
      <c r="I6481" s="776"/>
      <c r="J6481" s="776"/>
      <c r="K6481" s="776"/>
      <c r="L6481" s="776"/>
      <c r="M6481" s="776"/>
      <c r="N6481" s="776"/>
      <c r="O6481" s="776"/>
      <c r="P6481" s="776"/>
      <c r="Q6481" s="776"/>
      <c r="R6481" s="776"/>
      <c r="S6481" s="776"/>
      <c r="T6481" s="776"/>
      <c r="U6481" s="776"/>
      <c r="V6481" s="46"/>
      <c r="W6481" s="46"/>
      <c r="X6481" s="775"/>
      <c r="Y6481" s="775"/>
      <c r="Z6481" s="775"/>
      <c r="AA6481" s="775"/>
      <c r="AB6481" s="775"/>
    </row>
    <row r="6482" spans="1:28" s="43" customFormat="1" x14ac:dyDescent="0.2">
      <c r="A6482" s="776"/>
      <c r="B6482" s="780"/>
      <c r="D6482" s="779"/>
      <c r="E6482" s="779"/>
      <c r="F6482" s="778"/>
      <c r="G6482" s="777"/>
      <c r="H6482" s="776"/>
      <c r="I6482" s="776"/>
      <c r="J6482" s="776"/>
      <c r="K6482" s="776"/>
      <c r="L6482" s="776"/>
      <c r="M6482" s="776"/>
      <c r="N6482" s="776"/>
      <c r="O6482" s="776"/>
      <c r="P6482" s="776"/>
      <c r="Q6482" s="776"/>
      <c r="R6482" s="776"/>
      <c r="S6482" s="776"/>
      <c r="T6482" s="776"/>
      <c r="U6482" s="776"/>
      <c r="V6482" s="46"/>
      <c r="W6482" s="46"/>
      <c r="X6482" s="775"/>
      <c r="Y6482" s="775"/>
      <c r="Z6482" s="775"/>
      <c r="AA6482" s="775"/>
      <c r="AB6482" s="775"/>
    </row>
    <row r="6483" spans="1:28" s="43" customFormat="1" x14ac:dyDescent="0.2">
      <c r="A6483" s="776"/>
      <c r="B6483" s="780"/>
      <c r="D6483" s="779"/>
      <c r="E6483" s="779"/>
      <c r="F6483" s="778"/>
      <c r="G6483" s="777"/>
      <c r="H6483" s="776"/>
      <c r="I6483" s="776"/>
      <c r="J6483" s="776"/>
      <c r="K6483" s="776"/>
      <c r="L6483" s="776"/>
      <c r="M6483" s="776"/>
      <c r="N6483" s="776"/>
      <c r="O6483" s="776"/>
      <c r="P6483" s="776"/>
      <c r="Q6483" s="776"/>
      <c r="R6483" s="776"/>
      <c r="S6483" s="776"/>
      <c r="T6483" s="776"/>
      <c r="U6483" s="776"/>
      <c r="V6483" s="46"/>
      <c r="W6483" s="46"/>
      <c r="X6483" s="775"/>
      <c r="Y6483" s="775"/>
      <c r="Z6483" s="775"/>
      <c r="AA6483" s="775"/>
      <c r="AB6483" s="775"/>
    </row>
    <row r="6484" spans="1:28" s="43" customFormat="1" x14ac:dyDescent="0.2">
      <c r="A6484" s="776"/>
      <c r="B6484" s="780"/>
      <c r="D6484" s="779"/>
      <c r="E6484" s="779"/>
      <c r="F6484" s="778"/>
      <c r="G6484" s="777"/>
      <c r="H6484" s="776"/>
      <c r="I6484" s="776"/>
      <c r="J6484" s="776"/>
      <c r="K6484" s="776"/>
      <c r="L6484" s="776"/>
      <c r="M6484" s="776"/>
      <c r="N6484" s="776"/>
      <c r="O6484" s="776"/>
      <c r="P6484" s="776"/>
      <c r="Q6484" s="776"/>
      <c r="R6484" s="776"/>
      <c r="S6484" s="776"/>
      <c r="T6484" s="776"/>
      <c r="U6484" s="776"/>
      <c r="V6484" s="46"/>
      <c r="W6484" s="46"/>
      <c r="X6484" s="775"/>
      <c r="Y6484" s="775"/>
      <c r="Z6484" s="775"/>
      <c r="AA6484" s="775"/>
      <c r="AB6484" s="775"/>
    </row>
    <row r="6485" spans="1:28" s="43" customFormat="1" x14ac:dyDescent="0.2">
      <c r="A6485" s="776"/>
      <c r="B6485" s="780"/>
      <c r="D6485" s="779"/>
      <c r="E6485" s="779"/>
      <c r="F6485" s="778"/>
      <c r="G6485" s="777"/>
      <c r="H6485" s="776"/>
      <c r="I6485" s="776"/>
      <c r="J6485" s="776"/>
      <c r="K6485" s="776"/>
      <c r="L6485" s="776"/>
      <c r="M6485" s="776"/>
      <c r="N6485" s="776"/>
      <c r="O6485" s="776"/>
      <c r="P6485" s="776"/>
      <c r="Q6485" s="776"/>
      <c r="R6485" s="776"/>
      <c r="S6485" s="776"/>
      <c r="T6485" s="776"/>
      <c r="U6485" s="776"/>
      <c r="V6485" s="46"/>
      <c r="W6485" s="46"/>
      <c r="X6485" s="775"/>
      <c r="Y6485" s="775"/>
      <c r="Z6485" s="775"/>
      <c r="AA6485" s="775"/>
      <c r="AB6485" s="775"/>
    </row>
    <row r="6486" spans="1:28" s="43" customFormat="1" x14ac:dyDescent="0.2">
      <c r="A6486" s="776"/>
      <c r="B6486" s="780"/>
      <c r="D6486" s="779"/>
      <c r="E6486" s="779"/>
      <c r="F6486" s="778"/>
      <c r="G6486" s="777"/>
      <c r="H6486" s="776"/>
      <c r="I6486" s="776"/>
      <c r="J6486" s="776"/>
      <c r="K6486" s="776"/>
      <c r="L6486" s="776"/>
      <c r="M6486" s="776"/>
      <c r="N6486" s="776"/>
      <c r="O6486" s="776"/>
      <c r="P6486" s="776"/>
      <c r="Q6486" s="776"/>
      <c r="R6486" s="776"/>
      <c r="S6486" s="776"/>
      <c r="T6486" s="776"/>
      <c r="U6486" s="776"/>
      <c r="V6486" s="46"/>
      <c r="W6486" s="46"/>
      <c r="X6486" s="775"/>
      <c r="Y6486" s="775"/>
      <c r="Z6486" s="775"/>
      <c r="AA6486" s="775"/>
      <c r="AB6486" s="775"/>
    </row>
    <row r="6487" spans="1:28" s="43" customFormat="1" x14ac:dyDescent="0.2">
      <c r="A6487" s="776"/>
      <c r="B6487" s="780"/>
      <c r="D6487" s="779"/>
      <c r="E6487" s="779"/>
      <c r="F6487" s="778"/>
      <c r="G6487" s="777"/>
      <c r="H6487" s="776"/>
      <c r="I6487" s="776"/>
      <c r="J6487" s="776"/>
      <c r="K6487" s="776"/>
      <c r="L6487" s="776"/>
      <c r="M6487" s="776"/>
      <c r="N6487" s="776"/>
      <c r="O6487" s="776"/>
      <c r="P6487" s="776"/>
      <c r="Q6487" s="776"/>
      <c r="R6487" s="776"/>
      <c r="S6487" s="776"/>
      <c r="T6487" s="776"/>
      <c r="U6487" s="776"/>
      <c r="V6487" s="46"/>
      <c r="W6487" s="46"/>
      <c r="X6487" s="775"/>
      <c r="Y6487" s="775"/>
      <c r="Z6487" s="775"/>
      <c r="AA6487" s="775"/>
      <c r="AB6487" s="775"/>
    </row>
    <row r="6488" spans="1:28" s="43" customFormat="1" x14ac:dyDescent="0.2">
      <c r="A6488" s="776"/>
      <c r="B6488" s="780"/>
      <c r="D6488" s="779"/>
      <c r="E6488" s="779"/>
      <c r="F6488" s="778"/>
      <c r="G6488" s="777"/>
      <c r="H6488" s="776"/>
      <c r="I6488" s="776"/>
      <c r="J6488" s="776"/>
      <c r="K6488" s="776"/>
      <c r="L6488" s="776"/>
      <c r="M6488" s="776"/>
      <c r="N6488" s="776"/>
      <c r="O6488" s="776"/>
      <c r="P6488" s="776"/>
      <c r="Q6488" s="776"/>
      <c r="R6488" s="776"/>
      <c r="S6488" s="776"/>
      <c r="T6488" s="776"/>
      <c r="U6488" s="776"/>
      <c r="V6488" s="46"/>
      <c r="W6488" s="46"/>
      <c r="X6488" s="775"/>
      <c r="Y6488" s="775"/>
      <c r="Z6488" s="775"/>
      <c r="AA6488" s="775"/>
      <c r="AB6488" s="775"/>
    </row>
    <row r="6489" spans="1:28" s="43" customFormat="1" x14ac:dyDescent="0.2">
      <c r="A6489" s="776"/>
      <c r="B6489" s="780"/>
      <c r="D6489" s="779"/>
      <c r="E6489" s="779"/>
      <c r="F6489" s="778"/>
      <c r="G6489" s="777"/>
      <c r="H6489" s="776"/>
      <c r="I6489" s="776"/>
      <c r="J6489" s="776"/>
      <c r="K6489" s="776"/>
      <c r="L6489" s="776"/>
      <c r="M6489" s="776"/>
      <c r="N6489" s="776"/>
      <c r="O6489" s="776"/>
      <c r="P6489" s="776"/>
      <c r="Q6489" s="776"/>
      <c r="R6489" s="776"/>
      <c r="S6489" s="776"/>
      <c r="T6489" s="776"/>
      <c r="U6489" s="776"/>
      <c r="V6489" s="46"/>
      <c r="W6489" s="46"/>
      <c r="X6489" s="775"/>
      <c r="Y6489" s="775"/>
      <c r="Z6489" s="775"/>
      <c r="AA6489" s="775"/>
      <c r="AB6489" s="775"/>
    </row>
    <row r="6490" spans="1:28" s="43" customFormat="1" x14ac:dyDescent="0.2">
      <c r="A6490" s="776"/>
      <c r="B6490" s="780"/>
      <c r="D6490" s="779"/>
      <c r="E6490" s="779"/>
      <c r="F6490" s="778"/>
      <c r="G6490" s="777"/>
      <c r="H6490" s="776"/>
      <c r="I6490" s="776"/>
      <c r="J6490" s="776"/>
      <c r="K6490" s="776"/>
      <c r="L6490" s="776"/>
      <c r="M6490" s="776"/>
      <c r="N6490" s="776"/>
      <c r="O6490" s="776"/>
      <c r="P6490" s="776"/>
      <c r="Q6490" s="776"/>
      <c r="R6490" s="776"/>
      <c r="S6490" s="776"/>
      <c r="T6490" s="776"/>
      <c r="U6490" s="776"/>
      <c r="V6490" s="46"/>
      <c r="W6490" s="46"/>
      <c r="X6490" s="775"/>
      <c r="Y6490" s="775"/>
      <c r="Z6490" s="775"/>
      <c r="AA6490" s="775"/>
      <c r="AB6490" s="775"/>
    </row>
    <row r="6491" spans="1:28" s="43" customFormat="1" x14ac:dyDescent="0.2">
      <c r="A6491" s="776"/>
      <c r="B6491" s="780"/>
      <c r="D6491" s="779"/>
      <c r="E6491" s="779"/>
      <c r="F6491" s="778"/>
      <c r="G6491" s="777"/>
      <c r="H6491" s="776"/>
      <c r="I6491" s="776"/>
      <c r="J6491" s="776"/>
      <c r="K6491" s="776"/>
      <c r="L6491" s="776"/>
      <c r="M6491" s="776"/>
      <c r="N6491" s="776"/>
      <c r="O6491" s="776"/>
      <c r="P6491" s="776"/>
      <c r="Q6491" s="776"/>
      <c r="R6491" s="776"/>
      <c r="S6491" s="776"/>
      <c r="T6491" s="776"/>
      <c r="U6491" s="776"/>
      <c r="V6491" s="46"/>
      <c r="W6491" s="46"/>
      <c r="X6491" s="775"/>
      <c r="Y6491" s="775"/>
      <c r="Z6491" s="775"/>
      <c r="AA6491" s="775"/>
      <c r="AB6491" s="775"/>
    </row>
    <row r="6492" spans="1:28" s="43" customFormat="1" x14ac:dyDescent="0.2">
      <c r="A6492" s="776"/>
      <c r="B6492" s="780"/>
      <c r="D6492" s="779"/>
      <c r="E6492" s="779"/>
      <c r="F6492" s="778"/>
      <c r="G6492" s="777"/>
      <c r="H6492" s="776"/>
      <c r="I6492" s="776"/>
      <c r="J6492" s="776"/>
      <c r="K6492" s="776"/>
      <c r="L6492" s="776"/>
      <c r="M6492" s="776"/>
      <c r="N6492" s="776"/>
      <c r="O6492" s="776"/>
      <c r="P6492" s="776"/>
      <c r="Q6492" s="776"/>
      <c r="R6492" s="776"/>
      <c r="S6492" s="776"/>
      <c r="T6492" s="776"/>
      <c r="U6492" s="776"/>
      <c r="V6492" s="46"/>
      <c r="W6492" s="46"/>
      <c r="X6492" s="775"/>
      <c r="Y6492" s="775"/>
      <c r="Z6492" s="775"/>
      <c r="AA6492" s="775"/>
      <c r="AB6492" s="775"/>
    </row>
    <row r="6493" spans="1:28" s="43" customFormat="1" x14ac:dyDescent="0.2">
      <c r="A6493" s="776"/>
      <c r="B6493" s="780"/>
      <c r="D6493" s="779"/>
      <c r="E6493" s="779"/>
      <c r="F6493" s="778"/>
      <c r="G6493" s="777"/>
      <c r="H6493" s="776"/>
      <c r="I6493" s="776"/>
      <c r="J6493" s="776"/>
      <c r="K6493" s="776"/>
      <c r="L6493" s="776"/>
      <c r="M6493" s="776"/>
      <c r="N6493" s="776"/>
      <c r="O6493" s="776"/>
      <c r="P6493" s="776"/>
      <c r="Q6493" s="776"/>
      <c r="R6493" s="776"/>
      <c r="S6493" s="776"/>
      <c r="T6493" s="776"/>
      <c r="U6493" s="776"/>
      <c r="V6493" s="46"/>
      <c r="W6493" s="46"/>
      <c r="X6493" s="775"/>
      <c r="Y6493" s="775"/>
      <c r="Z6493" s="775"/>
      <c r="AA6493" s="775"/>
      <c r="AB6493" s="775"/>
    </row>
    <row r="6494" spans="1:28" s="43" customFormat="1" x14ac:dyDescent="0.2">
      <c r="A6494" s="776"/>
      <c r="B6494" s="780"/>
      <c r="D6494" s="779"/>
      <c r="E6494" s="779"/>
      <c r="F6494" s="778"/>
      <c r="G6494" s="777"/>
      <c r="H6494" s="776"/>
      <c r="I6494" s="776"/>
      <c r="J6494" s="776"/>
      <c r="K6494" s="776"/>
      <c r="L6494" s="776"/>
      <c r="M6494" s="776"/>
      <c r="N6494" s="776"/>
      <c r="O6494" s="776"/>
      <c r="P6494" s="776"/>
      <c r="Q6494" s="776"/>
      <c r="R6494" s="776"/>
      <c r="S6494" s="776"/>
      <c r="T6494" s="776"/>
      <c r="U6494" s="776"/>
      <c r="V6494" s="46"/>
      <c r="W6494" s="46"/>
      <c r="X6494" s="775"/>
      <c r="Y6494" s="775"/>
      <c r="Z6494" s="775"/>
      <c r="AA6494" s="775"/>
      <c r="AB6494" s="775"/>
    </row>
    <row r="6495" spans="1:28" s="43" customFormat="1" x14ac:dyDescent="0.2">
      <c r="A6495" s="776"/>
      <c r="B6495" s="780"/>
      <c r="D6495" s="779"/>
      <c r="E6495" s="779"/>
      <c r="F6495" s="778"/>
      <c r="G6495" s="777"/>
      <c r="H6495" s="776"/>
      <c r="I6495" s="776"/>
      <c r="J6495" s="776"/>
      <c r="K6495" s="776"/>
      <c r="L6495" s="776"/>
      <c r="M6495" s="776"/>
      <c r="N6495" s="776"/>
      <c r="O6495" s="776"/>
      <c r="P6495" s="776"/>
      <c r="Q6495" s="776"/>
      <c r="R6495" s="776"/>
      <c r="S6495" s="776"/>
      <c r="T6495" s="776"/>
      <c r="U6495" s="776"/>
      <c r="V6495" s="46"/>
      <c r="W6495" s="46"/>
      <c r="X6495" s="775"/>
      <c r="Y6495" s="775"/>
      <c r="Z6495" s="775"/>
      <c r="AA6495" s="775"/>
      <c r="AB6495" s="775"/>
    </row>
    <row r="6496" spans="1:28" s="43" customFormat="1" x14ac:dyDescent="0.2">
      <c r="A6496" s="776"/>
      <c r="B6496" s="780"/>
      <c r="D6496" s="779"/>
      <c r="E6496" s="779"/>
      <c r="F6496" s="778"/>
      <c r="G6496" s="777"/>
      <c r="H6496" s="776"/>
      <c r="I6496" s="776"/>
      <c r="J6496" s="776"/>
      <c r="K6496" s="776"/>
      <c r="L6496" s="776"/>
      <c r="M6496" s="776"/>
      <c r="N6496" s="776"/>
      <c r="O6496" s="776"/>
      <c r="P6496" s="776"/>
      <c r="Q6496" s="776"/>
      <c r="R6496" s="776"/>
      <c r="S6496" s="776"/>
      <c r="T6496" s="776"/>
      <c r="U6496" s="776"/>
      <c r="V6496" s="46"/>
      <c r="W6496" s="46"/>
      <c r="X6496" s="775"/>
      <c r="Y6496" s="775"/>
      <c r="Z6496" s="775"/>
      <c r="AA6496" s="775"/>
      <c r="AB6496" s="775"/>
    </row>
    <row r="6497" spans="1:28" s="43" customFormat="1" x14ac:dyDescent="0.2">
      <c r="A6497" s="776"/>
      <c r="B6497" s="780"/>
      <c r="D6497" s="779"/>
      <c r="E6497" s="779"/>
      <c r="F6497" s="778"/>
      <c r="G6497" s="777"/>
      <c r="H6497" s="776"/>
      <c r="I6497" s="776"/>
      <c r="J6497" s="776"/>
      <c r="K6497" s="776"/>
      <c r="L6497" s="776"/>
      <c r="M6497" s="776"/>
      <c r="N6497" s="776"/>
      <c r="O6497" s="776"/>
      <c r="P6497" s="776"/>
      <c r="Q6497" s="776"/>
      <c r="R6497" s="776"/>
      <c r="S6497" s="776"/>
      <c r="T6497" s="776"/>
      <c r="U6497" s="776"/>
      <c r="V6497" s="46"/>
      <c r="W6497" s="46"/>
      <c r="X6497" s="775"/>
      <c r="Y6497" s="775"/>
      <c r="Z6497" s="775"/>
      <c r="AA6497" s="775"/>
      <c r="AB6497" s="775"/>
    </row>
    <row r="6498" spans="1:28" s="43" customFormat="1" x14ac:dyDescent="0.2">
      <c r="A6498" s="776"/>
      <c r="B6498" s="780"/>
      <c r="D6498" s="779"/>
      <c r="E6498" s="779"/>
      <c r="F6498" s="778"/>
      <c r="G6498" s="777"/>
      <c r="H6498" s="776"/>
      <c r="I6498" s="776"/>
      <c r="J6498" s="776"/>
      <c r="K6498" s="776"/>
      <c r="L6498" s="776"/>
      <c r="M6498" s="776"/>
      <c r="N6498" s="776"/>
      <c r="O6498" s="776"/>
      <c r="P6498" s="776"/>
      <c r="Q6498" s="776"/>
      <c r="R6498" s="776"/>
      <c r="S6498" s="776"/>
      <c r="T6498" s="776"/>
      <c r="U6498" s="776"/>
      <c r="V6498" s="46"/>
      <c r="W6498" s="46"/>
      <c r="X6498" s="775"/>
      <c r="Y6498" s="775"/>
      <c r="Z6498" s="775"/>
      <c r="AA6498" s="775"/>
      <c r="AB6498" s="775"/>
    </row>
    <row r="6499" spans="1:28" s="43" customFormat="1" x14ac:dyDescent="0.2">
      <c r="A6499" s="776"/>
      <c r="B6499" s="780"/>
      <c r="D6499" s="779"/>
      <c r="E6499" s="779"/>
      <c r="F6499" s="778"/>
      <c r="G6499" s="777"/>
      <c r="H6499" s="776"/>
      <c r="I6499" s="776"/>
      <c r="J6499" s="776"/>
      <c r="K6499" s="776"/>
      <c r="L6499" s="776"/>
      <c r="M6499" s="776"/>
      <c r="N6499" s="776"/>
      <c r="O6499" s="776"/>
      <c r="P6499" s="776"/>
      <c r="Q6499" s="776"/>
      <c r="R6499" s="776"/>
      <c r="S6499" s="776"/>
      <c r="T6499" s="776"/>
      <c r="U6499" s="776"/>
      <c r="V6499" s="46"/>
      <c r="W6499" s="46"/>
      <c r="X6499" s="775"/>
      <c r="Y6499" s="775"/>
      <c r="Z6499" s="775"/>
      <c r="AA6499" s="775"/>
      <c r="AB6499" s="775"/>
    </row>
    <row r="6500" spans="1:28" s="43" customFormat="1" x14ac:dyDescent="0.2">
      <c r="A6500" s="776"/>
      <c r="B6500" s="780"/>
      <c r="D6500" s="779"/>
      <c r="E6500" s="779"/>
      <c r="F6500" s="778"/>
      <c r="G6500" s="777"/>
      <c r="H6500" s="776"/>
      <c r="I6500" s="776"/>
      <c r="J6500" s="776"/>
      <c r="K6500" s="776"/>
      <c r="L6500" s="776"/>
      <c r="M6500" s="776"/>
      <c r="N6500" s="776"/>
      <c r="O6500" s="776"/>
      <c r="P6500" s="776"/>
      <c r="Q6500" s="776"/>
      <c r="R6500" s="776"/>
      <c r="S6500" s="776"/>
      <c r="T6500" s="776"/>
      <c r="U6500" s="776"/>
      <c r="V6500" s="46"/>
      <c r="W6500" s="46"/>
      <c r="X6500" s="775"/>
      <c r="Y6500" s="775"/>
      <c r="Z6500" s="775"/>
      <c r="AA6500" s="775"/>
      <c r="AB6500" s="775"/>
    </row>
    <row r="6501" spans="1:28" s="43" customFormat="1" x14ac:dyDescent="0.2">
      <c r="A6501" s="776"/>
      <c r="B6501" s="780"/>
      <c r="D6501" s="779"/>
      <c r="E6501" s="779"/>
      <c r="F6501" s="778"/>
      <c r="G6501" s="777"/>
      <c r="H6501" s="776"/>
      <c r="I6501" s="776"/>
      <c r="J6501" s="776"/>
      <c r="K6501" s="776"/>
      <c r="L6501" s="776"/>
      <c r="M6501" s="776"/>
      <c r="N6501" s="776"/>
      <c r="O6501" s="776"/>
      <c r="P6501" s="776"/>
      <c r="Q6501" s="776"/>
      <c r="R6501" s="776"/>
      <c r="S6501" s="776"/>
      <c r="T6501" s="776"/>
      <c r="U6501" s="776"/>
      <c r="V6501" s="46"/>
      <c r="W6501" s="46"/>
      <c r="X6501" s="775"/>
      <c r="Y6501" s="775"/>
      <c r="Z6501" s="775"/>
      <c r="AA6501" s="775"/>
      <c r="AB6501" s="775"/>
    </row>
    <row r="6502" spans="1:28" s="43" customFormat="1" x14ac:dyDescent="0.2">
      <c r="A6502" s="776"/>
      <c r="B6502" s="780"/>
      <c r="D6502" s="779"/>
      <c r="E6502" s="779"/>
      <c r="F6502" s="778"/>
      <c r="G6502" s="777"/>
      <c r="H6502" s="776"/>
      <c r="I6502" s="776"/>
      <c r="J6502" s="776"/>
      <c r="K6502" s="776"/>
      <c r="L6502" s="776"/>
      <c r="M6502" s="776"/>
      <c r="N6502" s="776"/>
      <c r="O6502" s="776"/>
      <c r="P6502" s="776"/>
      <c r="Q6502" s="776"/>
      <c r="R6502" s="776"/>
      <c r="S6502" s="776"/>
      <c r="T6502" s="776"/>
      <c r="U6502" s="776"/>
      <c r="V6502" s="46"/>
      <c r="W6502" s="46"/>
      <c r="X6502" s="775"/>
      <c r="Y6502" s="775"/>
      <c r="Z6502" s="775"/>
      <c r="AA6502" s="775"/>
      <c r="AB6502" s="775"/>
    </row>
    <row r="6503" spans="1:28" s="43" customFormat="1" x14ac:dyDescent="0.2">
      <c r="A6503" s="776"/>
      <c r="B6503" s="780"/>
      <c r="D6503" s="779"/>
      <c r="E6503" s="779"/>
      <c r="F6503" s="778"/>
      <c r="G6503" s="777"/>
      <c r="H6503" s="776"/>
      <c r="I6503" s="776"/>
      <c r="J6503" s="776"/>
      <c r="K6503" s="776"/>
      <c r="L6503" s="776"/>
      <c r="M6503" s="776"/>
      <c r="N6503" s="776"/>
      <c r="O6503" s="776"/>
      <c r="P6503" s="776"/>
      <c r="Q6503" s="776"/>
      <c r="R6503" s="776"/>
      <c r="S6503" s="776"/>
      <c r="T6503" s="776"/>
      <c r="U6503" s="776"/>
      <c r="V6503" s="46"/>
      <c r="W6503" s="46"/>
      <c r="X6503" s="775"/>
      <c r="Y6503" s="775"/>
      <c r="Z6503" s="775"/>
      <c r="AA6503" s="775"/>
      <c r="AB6503" s="775"/>
    </row>
    <row r="6504" spans="1:28" s="43" customFormat="1" x14ac:dyDescent="0.2">
      <c r="A6504" s="776"/>
      <c r="B6504" s="780"/>
      <c r="D6504" s="779"/>
      <c r="E6504" s="779"/>
      <c r="F6504" s="778"/>
      <c r="G6504" s="777"/>
      <c r="H6504" s="776"/>
      <c r="I6504" s="776"/>
      <c r="J6504" s="776"/>
      <c r="K6504" s="776"/>
      <c r="L6504" s="776"/>
      <c r="M6504" s="776"/>
      <c r="N6504" s="776"/>
      <c r="O6504" s="776"/>
      <c r="P6504" s="776"/>
      <c r="Q6504" s="776"/>
      <c r="R6504" s="776"/>
      <c r="S6504" s="776"/>
      <c r="T6504" s="776"/>
      <c r="U6504" s="776"/>
      <c r="V6504" s="46"/>
      <c r="W6504" s="46"/>
      <c r="X6504" s="775"/>
      <c r="Y6504" s="775"/>
      <c r="Z6504" s="775"/>
      <c r="AA6504" s="775"/>
      <c r="AB6504" s="775"/>
    </row>
    <row r="6505" spans="1:28" s="43" customFormat="1" x14ac:dyDescent="0.2">
      <c r="A6505" s="776"/>
      <c r="B6505" s="780"/>
      <c r="D6505" s="779"/>
      <c r="E6505" s="779"/>
      <c r="F6505" s="778"/>
      <c r="G6505" s="777"/>
      <c r="H6505" s="776"/>
      <c r="I6505" s="776"/>
      <c r="J6505" s="776"/>
      <c r="K6505" s="776"/>
      <c r="L6505" s="776"/>
      <c r="M6505" s="776"/>
      <c r="N6505" s="776"/>
      <c r="O6505" s="776"/>
      <c r="P6505" s="776"/>
      <c r="Q6505" s="776"/>
      <c r="R6505" s="776"/>
      <c r="S6505" s="776"/>
      <c r="T6505" s="776"/>
      <c r="U6505" s="776"/>
      <c r="V6505" s="46"/>
      <c r="W6505" s="46"/>
      <c r="X6505" s="775"/>
      <c r="Y6505" s="775"/>
      <c r="Z6505" s="775"/>
      <c r="AA6505" s="775"/>
      <c r="AB6505" s="775"/>
    </row>
    <row r="6506" spans="1:28" s="43" customFormat="1" x14ac:dyDescent="0.2">
      <c r="A6506" s="776"/>
      <c r="B6506" s="780"/>
      <c r="D6506" s="779"/>
      <c r="E6506" s="779"/>
      <c r="F6506" s="778"/>
      <c r="G6506" s="777"/>
      <c r="H6506" s="776"/>
      <c r="I6506" s="776"/>
      <c r="J6506" s="776"/>
      <c r="K6506" s="776"/>
      <c r="L6506" s="776"/>
      <c r="M6506" s="776"/>
      <c r="N6506" s="776"/>
      <c r="O6506" s="776"/>
      <c r="P6506" s="776"/>
      <c r="Q6506" s="776"/>
      <c r="R6506" s="776"/>
      <c r="S6506" s="776"/>
      <c r="T6506" s="776"/>
      <c r="U6506" s="776"/>
      <c r="V6506" s="46"/>
      <c r="W6506" s="46"/>
      <c r="X6506" s="775"/>
      <c r="Y6506" s="775"/>
      <c r="Z6506" s="775"/>
      <c r="AA6506" s="775"/>
      <c r="AB6506" s="775"/>
    </row>
    <row r="6507" spans="1:28" s="43" customFormat="1" x14ac:dyDescent="0.2">
      <c r="A6507" s="776"/>
      <c r="B6507" s="780"/>
      <c r="D6507" s="779"/>
      <c r="E6507" s="779"/>
      <c r="F6507" s="778"/>
      <c r="G6507" s="777"/>
      <c r="H6507" s="776"/>
      <c r="I6507" s="776"/>
      <c r="J6507" s="776"/>
      <c r="K6507" s="776"/>
      <c r="L6507" s="776"/>
      <c r="M6507" s="776"/>
      <c r="N6507" s="776"/>
      <c r="O6507" s="776"/>
      <c r="P6507" s="776"/>
      <c r="Q6507" s="776"/>
      <c r="R6507" s="776"/>
      <c r="S6507" s="776"/>
      <c r="T6507" s="776"/>
      <c r="U6507" s="776"/>
      <c r="V6507" s="46"/>
      <c r="W6507" s="46"/>
      <c r="X6507" s="775"/>
      <c r="Y6507" s="775"/>
      <c r="Z6507" s="775"/>
      <c r="AA6507" s="775"/>
      <c r="AB6507" s="775"/>
    </row>
    <row r="6508" spans="1:28" s="43" customFormat="1" x14ac:dyDescent="0.2">
      <c r="A6508" s="776"/>
      <c r="B6508" s="780"/>
      <c r="D6508" s="779"/>
      <c r="E6508" s="779"/>
      <c r="F6508" s="778"/>
      <c r="G6508" s="777"/>
      <c r="H6508" s="776"/>
      <c r="I6508" s="776"/>
      <c r="J6508" s="776"/>
      <c r="K6508" s="776"/>
      <c r="L6508" s="776"/>
      <c r="M6508" s="776"/>
      <c r="N6508" s="776"/>
      <c r="O6508" s="776"/>
      <c r="P6508" s="776"/>
      <c r="Q6508" s="776"/>
      <c r="R6508" s="776"/>
      <c r="S6508" s="776"/>
      <c r="T6508" s="776"/>
      <c r="U6508" s="776"/>
      <c r="V6508" s="46"/>
      <c r="W6508" s="46"/>
      <c r="X6508" s="775"/>
      <c r="Y6508" s="775"/>
      <c r="Z6508" s="775"/>
      <c r="AA6508" s="775"/>
      <c r="AB6508" s="775"/>
    </row>
    <row r="6509" spans="1:28" s="43" customFormat="1" x14ac:dyDescent="0.2">
      <c r="A6509" s="776"/>
      <c r="B6509" s="780"/>
      <c r="D6509" s="779"/>
      <c r="E6509" s="779"/>
      <c r="F6509" s="778"/>
      <c r="G6509" s="777"/>
      <c r="H6509" s="776"/>
      <c r="I6509" s="776"/>
      <c r="J6509" s="776"/>
      <c r="K6509" s="776"/>
      <c r="L6509" s="776"/>
      <c r="M6509" s="776"/>
      <c r="N6509" s="776"/>
      <c r="O6509" s="776"/>
      <c r="P6509" s="776"/>
      <c r="Q6509" s="776"/>
      <c r="R6509" s="776"/>
      <c r="S6509" s="776"/>
      <c r="T6509" s="776"/>
      <c r="U6509" s="776"/>
      <c r="V6509" s="46"/>
      <c r="W6509" s="46"/>
      <c r="X6509" s="775"/>
      <c r="Y6509" s="775"/>
      <c r="Z6509" s="775"/>
      <c r="AA6509" s="775"/>
      <c r="AB6509" s="775"/>
    </row>
    <row r="6510" spans="1:28" s="43" customFormat="1" x14ac:dyDescent="0.2">
      <c r="A6510" s="776"/>
      <c r="B6510" s="780"/>
      <c r="D6510" s="779"/>
      <c r="E6510" s="779"/>
      <c r="F6510" s="778"/>
      <c r="G6510" s="777"/>
      <c r="H6510" s="776"/>
      <c r="I6510" s="776"/>
      <c r="J6510" s="776"/>
      <c r="K6510" s="776"/>
      <c r="L6510" s="776"/>
      <c r="M6510" s="776"/>
      <c r="N6510" s="776"/>
      <c r="O6510" s="776"/>
      <c r="P6510" s="776"/>
      <c r="Q6510" s="776"/>
      <c r="R6510" s="776"/>
      <c r="S6510" s="776"/>
      <c r="T6510" s="776"/>
      <c r="U6510" s="776"/>
      <c r="V6510" s="46"/>
      <c r="W6510" s="46"/>
      <c r="X6510" s="775"/>
      <c r="Y6510" s="775"/>
      <c r="Z6510" s="775"/>
      <c r="AA6510" s="775"/>
      <c r="AB6510" s="775"/>
    </row>
    <row r="6511" spans="1:28" s="43" customFormat="1" x14ac:dyDescent="0.2">
      <c r="A6511" s="776"/>
      <c r="B6511" s="780"/>
      <c r="D6511" s="779"/>
      <c r="E6511" s="779"/>
      <c r="F6511" s="778"/>
      <c r="G6511" s="777"/>
      <c r="H6511" s="776"/>
      <c r="I6511" s="776"/>
      <c r="J6511" s="776"/>
      <c r="K6511" s="776"/>
      <c r="L6511" s="776"/>
      <c r="M6511" s="776"/>
      <c r="N6511" s="776"/>
      <c r="O6511" s="776"/>
      <c r="P6511" s="776"/>
      <c r="Q6511" s="776"/>
      <c r="R6511" s="776"/>
      <c r="S6511" s="776"/>
      <c r="T6511" s="776"/>
      <c r="U6511" s="776"/>
      <c r="V6511" s="46"/>
      <c r="W6511" s="46"/>
      <c r="X6511" s="775"/>
      <c r="Y6511" s="775"/>
      <c r="Z6511" s="775"/>
      <c r="AA6511" s="775"/>
      <c r="AB6511" s="775"/>
    </row>
    <row r="6512" spans="1:28" s="43" customFormat="1" x14ac:dyDescent="0.2">
      <c r="A6512" s="776"/>
      <c r="B6512" s="780"/>
      <c r="D6512" s="779"/>
      <c r="E6512" s="779"/>
      <c r="F6512" s="778"/>
      <c r="G6512" s="777"/>
      <c r="H6512" s="776"/>
      <c r="I6512" s="776"/>
      <c r="J6512" s="776"/>
      <c r="K6512" s="776"/>
      <c r="L6512" s="776"/>
      <c r="M6512" s="776"/>
      <c r="N6512" s="776"/>
      <c r="O6512" s="776"/>
      <c r="P6512" s="776"/>
      <c r="Q6512" s="776"/>
      <c r="R6512" s="776"/>
      <c r="S6512" s="776"/>
      <c r="T6512" s="776"/>
      <c r="U6512" s="776"/>
      <c r="V6512" s="46"/>
      <c r="W6512" s="46"/>
      <c r="X6512" s="775"/>
      <c r="Y6512" s="775"/>
      <c r="Z6512" s="775"/>
      <c r="AA6512" s="775"/>
      <c r="AB6512" s="775"/>
    </row>
    <row r="6513" spans="1:28" s="43" customFormat="1" x14ac:dyDescent="0.2">
      <c r="A6513" s="776"/>
      <c r="B6513" s="780"/>
      <c r="D6513" s="779"/>
      <c r="E6513" s="779"/>
      <c r="F6513" s="778"/>
      <c r="G6513" s="777"/>
      <c r="H6513" s="776"/>
      <c r="I6513" s="776"/>
      <c r="J6513" s="776"/>
      <c r="K6513" s="776"/>
      <c r="L6513" s="776"/>
      <c r="M6513" s="776"/>
      <c r="N6513" s="776"/>
      <c r="O6513" s="776"/>
      <c r="P6513" s="776"/>
      <c r="Q6513" s="776"/>
      <c r="R6513" s="776"/>
      <c r="S6513" s="776"/>
      <c r="T6513" s="776"/>
      <c r="U6513" s="776"/>
      <c r="V6513" s="46"/>
      <c r="W6513" s="46"/>
      <c r="X6513" s="775"/>
      <c r="Y6513" s="775"/>
      <c r="Z6513" s="775"/>
      <c r="AA6513" s="775"/>
      <c r="AB6513" s="775"/>
    </row>
    <row r="6514" spans="1:28" s="43" customFormat="1" x14ac:dyDescent="0.2">
      <c r="A6514" s="776"/>
      <c r="B6514" s="780"/>
      <c r="D6514" s="779"/>
      <c r="E6514" s="779"/>
      <c r="F6514" s="778"/>
      <c r="G6514" s="777"/>
      <c r="H6514" s="776"/>
      <c r="I6514" s="776"/>
      <c r="J6514" s="776"/>
      <c r="K6514" s="776"/>
      <c r="L6514" s="776"/>
      <c r="M6514" s="776"/>
      <c r="N6514" s="776"/>
      <c r="O6514" s="776"/>
      <c r="P6514" s="776"/>
      <c r="Q6514" s="776"/>
      <c r="R6514" s="776"/>
      <c r="S6514" s="776"/>
      <c r="T6514" s="776"/>
      <c r="U6514" s="776"/>
      <c r="V6514" s="46"/>
      <c r="W6514" s="46"/>
      <c r="X6514" s="775"/>
      <c r="Y6514" s="775"/>
      <c r="Z6514" s="775"/>
      <c r="AA6514" s="775"/>
      <c r="AB6514" s="775"/>
    </row>
    <row r="6515" spans="1:28" s="43" customFormat="1" x14ac:dyDescent="0.2">
      <c r="A6515" s="776"/>
      <c r="B6515" s="780"/>
      <c r="D6515" s="779"/>
      <c r="E6515" s="779"/>
      <c r="F6515" s="778"/>
      <c r="G6515" s="777"/>
      <c r="H6515" s="776"/>
      <c r="I6515" s="776"/>
      <c r="J6515" s="776"/>
      <c r="K6515" s="776"/>
      <c r="L6515" s="776"/>
      <c r="M6515" s="776"/>
      <c r="N6515" s="776"/>
      <c r="O6515" s="776"/>
      <c r="P6515" s="776"/>
      <c r="Q6515" s="776"/>
      <c r="R6515" s="776"/>
      <c r="S6515" s="776"/>
      <c r="T6515" s="776"/>
      <c r="U6515" s="776"/>
      <c r="V6515" s="46"/>
      <c r="W6515" s="46"/>
      <c r="X6515" s="775"/>
      <c r="Y6515" s="775"/>
      <c r="Z6515" s="775"/>
      <c r="AA6515" s="775"/>
      <c r="AB6515" s="775"/>
    </row>
    <row r="6516" spans="1:28" s="43" customFormat="1" x14ac:dyDescent="0.2">
      <c r="A6516" s="776"/>
      <c r="B6516" s="780"/>
      <c r="D6516" s="779"/>
      <c r="E6516" s="779"/>
      <c r="F6516" s="778"/>
      <c r="G6516" s="777"/>
      <c r="H6516" s="776"/>
      <c r="I6516" s="776"/>
      <c r="J6516" s="776"/>
      <c r="K6516" s="776"/>
      <c r="L6516" s="776"/>
      <c r="M6516" s="776"/>
      <c r="N6516" s="776"/>
      <c r="O6516" s="776"/>
      <c r="P6516" s="776"/>
      <c r="Q6516" s="776"/>
      <c r="R6516" s="776"/>
      <c r="S6516" s="776"/>
      <c r="T6516" s="776"/>
      <c r="U6516" s="776"/>
      <c r="V6516" s="46"/>
      <c r="W6516" s="46"/>
      <c r="X6516" s="775"/>
      <c r="Y6516" s="775"/>
      <c r="Z6516" s="775"/>
      <c r="AA6516" s="775"/>
      <c r="AB6516" s="775"/>
    </row>
    <row r="6517" spans="1:28" s="43" customFormat="1" x14ac:dyDescent="0.2">
      <c r="A6517" s="776"/>
      <c r="B6517" s="780"/>
      <c r="D6517" s="779"/>
      <c r="E6517" s="779"/>
      <c r="F6517" s="778"/>
      <c r="G6517" s="777"/>
      <c r="H6517" s="776"/>
      <c r="I6517" s="776"/>
      <c r="J6517" s="776"/>
      <c r="K6517" s="776"/>
      <c r="L6517" s="776"/>
      <c r="M6517" s="776"/>
      <c r="N6517" s="776"/>
      <c r="O6517" s="776"/>
      <c r="P6517" s="776"/>
      <c r="Q6517" s="776"/>
      <c r="R6517" s="776"/>
      <c r="S6517" s="776"/>
      <c r="T6517" s="776"/>
      <c r="U6517" s="776"/>
      <c r="V6517" s="46"/>
      <c r="W6517" s="46"/>
      <c r="X6517" s="775"/>
      <c r="Y6517" s="775"/>
      <c r="Z6517" s="775"/>
      <c r="AA6517" s="775"/>
      <c r="AB6517" s="775"/>
    </row>
    <row r="6518" spans="1:28" s="43" customFormat="1" x14ac:dyDescent="0.2">
      <c r="A6518" s="776"/>
      <c r="B6518" s="780"/>
      <c r="D6518" s="779"/>
      <c r="E6518" s="779"/>
      <c r="F6518" s="778"/>
      <c r="G6518" s="777"/>
      <c r="H6518" s="776"/>
      <c r="I6518" s="776"/>
      <c r="J6518" s="776"/>
      <c r="K6518" s="776"/>
      <c r="L6518" s="776"/>
      <c r="M6518" s="776"/>
      <c r="N6518" s="776"/>
      <c r="O6518" s="776"/>
      <c r="P6518" s="776"/>
      <c r="Q6518" s="776"/>
      <c r="R6518" s="776"/>
      <c r="S6518" s="776"/>
      <c r="T6518" s="776"/>
      <c r="U6518" s="776"/>
      <c r="V6518" s="46"/>
      <c r="W6518" s="46"/>
      <c r="X6518" s="775"/>
      <c r="Y6518" s="775"/>
      <c r="Z6518" s="775"/>
      <c r="AA6518" s="775"/>
      <c r="AB6518" s="775"/>
    </row>
    <row r="6519" spans="1:28" s="43" customFormat="1" x14ac:dyDescent="0.2">
      <c r="A6519" s="776"/>
      <c r="B6519" s="780"/>
      <c r="D6519" s="779"/>
      <c r="E6519" s="779"/>
      <c r="F6519" s="778"/>
      <c r="G6519" s="777"/>
      <c r="H6519" s="776"/>
      <c r="I6519" s="776"/>
      <c r="J6519" s="776"/>
      <c r="K6519" s="776"/>
      <c r="L6519" s="776"/>
      <c r="M6519" s="776"/>
      <c r="N6519" s="776"/>
      <c r="O6519" s="776"/>
      <c r="P6519" s="776"/>
      <c r="Q6519" s="776"/>
      <c r="R6519" s="776"/>
      <c r="S6519" s="776"/>
      <c r="T6519" s="776"/>
      <c r="U6519" s="776"/>
      <c r="V6519" s="46"/>
      <c r="W6519" s="46"/>
      <c r="X6519" s="775"/>
      <c r="Y6519" s="775"/>
      <c r="Z6519" s="775"/>
      <c r="AA6519" s="775"/>
      <c r="AB6519" s="775"/>
    </row>
    <row r="6520" spans="1:28" s="43" customFormat="1" x14ac:dyDescent="0.2">
      <c r="A6520" s="776"/>
      <c r="B6520" s="780"/>
      <c r="D6520" s="779"/>
      <c r="E6520" s="779"/>
      <c r="F6520" s="778"/>
      <c r="G6520" s="777"/>
      <c r="H6520" s="776"/>
      <c r="I6520" s="776"/>
      <c r="J6520" s="776"/>
      <c r="K6520" s="776"/>
      <c r="L6520" s="776"/>
      <c r="M6520" s="776"/>
      <c r="N6520" s="776"/>
      <c r="O6520" s="776"/>
      <c r="P6520" s="776"/>
      <c r="Q6520" s="776"/>
      <c r="R6520" s="776"/>
      <c r="S6520" s="776"/>
      <c r="T6520" s="776"/>
      <c r="U6520" s="776"/>
      <c r="V6520" s="46"/>
      <c r="W6520" s="46"/>
      <c r="X6520" s="775"/>
      <c r="Y6520" s="775"/>
      <c r="Z6520" s="775"/>
      <c r="AA6520" s="775"/>
      <c r="AB6520" s="775"/>
    </row>
    <row r="6521" spans="1:28" s="43" customFormat="1" x14ac:dyDescent="0.2">
      <c r="A6521" s="776"/>
      <c r="B6521" s="780"/>
      <c r="D6521" s="779"/>
      <c r="E6521" s="779"/>
      <c r="F6521" s="778"/>
      <c r="G6521" s="777"/>
      <c r="H6521" s="776"/>
      <c r="I6521" s="776"/>
      <c r="J6521" s="776"/>
      <c r="K6521" s="776"/>
      <c r="L6521" s="776"/>
      <c r="M6521" s="776"/>
      <c r="N6521" s="776"/>
      <c r="O6521" s="776"/>
      <c r="P6521" s="776"/>
      <c r="Q6521" s="776"/>
      <c r="R6521" s="776"/>
      <c r="S6521" s="776"/>
      <c r="T6521" s="776"/>
      <c r="U6521" s="776"/>
      <c r="V6521" s="46"/>
      <c r="W6521" s="46"/>
      <c r="X6521" s="775"/>
      <c r="Y6521" s="775"/>
      <c r="Z6521" s="775"/>
      <c r="AA6521" s="775"/>
      <c r="AB6521" s="775"/>
    </row>
    <row r="6522" spans="1:28" s="43" customFormat="1" x14ac:dyDescent="0.2">
      <c r="A6522" s="776"/>
      <c r="B6522" s="780"/>
      <c r="D6522" s="779"/>
      <c r="E6522" s="779"/>
      <c r="F6522" s="778"/>
      <c r="G6522" s="777"/>
      <c r="H6522" s="776"/>
      <c r="I6522" s="776"/>
      <c r="J6522" s="776"/>
      <c r="K6522" s="776"/>
      <c r="L6522" s="776"/>
      <c r="M6522" s="776"/>
      <c r="N6522" s="776"/>
      <c r="O6522" s="776"/>
      <c r="P6522" s="776"/>
      <c r="Q6522" s="776"/>
      <c r="R6522" s="776"/>
      <c r="S6522" s="776"/>
      <c r="T6522" s="776"/>
      <c r="U6522" s="776"/>
      <c r="V6522" s="46"/>
      <c r="W6522" s="46"/>
      <c r="X6522" s="775"/>
      <c r="Y6522" s="775"/>
      <c r="Z6522" s="775"/>
      <c r="AA6522" s="775"/>
      <c r="AB6522" s="775"/>
    </row>
    <row r="6523" spans="1:28" s="43" customFormat="1" x14ac:dyDescent="0.2">
      <c r="A6523" s="776"/>
      <c r="B6523" s="780"/>
      <c r="D6523" s="779"/>
      <c r="E6523" s="779"/>
      <c r="F6523" s="778"/>
      <c r="G6523" s="777"/>
      <c r="H6523" s="776"/>
      <c r="I6523" s="776"/>
      <c r="J6523" s="776"/>
      <c r="K6523" s="776"/>
      <c r="L6523" s="776"/>
      <c r="M6523" s="776"/>
      <c r="N6523" s="776"/>
      <c r="O6523" s="776"/>
      <c r="P6523" s="776"/>
      <c r="Q6523" s="776"/>
      <c r="R6523" s="776"/>
      <c r="S6523" s="776"/>
      <c r="T6523" s="776"/>
      <c r="U6523" s="776"/>
      <c r="V6523" s="46"/>
      <c r="W6523" s="46"/>
      <c r="X6523" s="775"/>
      <c r="Y6523" s="775"/>
      <c r="Z6523" s="775"/>
      <c r="AA6523" s="775"/>
      <c r="AB6523" s="775"/>
    </row>
    <row r="6524" spans="1:28" s="43" customFormat="1" x14ac:dyDescent="0.2">
      <c r="A6524" s="776"/>
      <c r="B6524" s="780"/>
      <c r="D6524" s="779"/>
      <c r="E6524" s="779"/>
      <c r="F6524" s="778"/>
      <c r="G6524" s="777"/>
      <c r="H6524" s="776"/>
      <c r="I6524" s="776"/>
      <c r="J6524" s="776"/>
      <c r="K6524" s="776"/>
      <c r="L6524" s="776"/>
      <c r="M6524" s="776"/>
      <c r="N6524" s="776"/>
      <c r="O6524" s="776"/>
      <c r="P6524" s="776"/>
      <c r="Q6524" s="776"/>
      <c r="R6524" s="776"/>
      <c r="S6524" s="776"/>
      <c r="T6524" s="776"/>
      <c r="U6524" s="776"/>
      <c r="V6524" s="46"/>
      <c r="W6524" s="46"/>
      <c r="X6524" s="775"/>
      <c r="Y6524" s="775"/>
      <c r="Z6524" s="775"/>
      <c r="AA6524" s="775"/>
      <c r="AB6524" s="775"/>
    </row>
    <row r="6525" spans="1:28" s="43" customFormat="1" x14ac:dyDescent="0.2">
      <c r="A6525" s="776"/>
      <c r="B6525" s="780"/>
      <c r="D6525" s="779"/>
      <c r="E6525" s="779"/>
      <c r="F6525" s="778"/>
      <c r="G6525" s="777"/>
      <c r="H6525" s="776"/>
      <c r="I6525" s="776"/>
      <c r="J6525" s="776"/>
      <c r="K6525" s="776"/>
      <c r="L6525" s="776"/>
      <c r="M6525" s="776"/>
      <c r="N6525" s="776"/>
      <c r="O6525" s="776"/>
      <c r="P6525" s="776"/>
      <c r="Q6525" s="776"/>
      <c r="R6525" s="776"/>
      <c r="S6525" s="776"/>
      <c r="T6525" s="776"/>
      <c r="U6525" s="776"/>
      <c r="V6525" s="46"/>
      <c r="W6525" s="46"/>
      <c r="X6525" s="775"/>
      <c r="Y6525" s="775"/>
      <c r="Z6525" s="775"/>
      <c r="AA6525" s="775"/>
      <c r="AB6525" s="775"/>
    </row>
    <row r="6526" spans="1:28" s="43" customFormat="1" x14ac:dyDescent="0.2">
      <c r="A6526" s="776"/>
      <c r="B6526" s="780"/>
      <c r="D6526" s="779"/>
      <c r="E6526" s="779"/>
      <c r="F6526" s="778"/>
      <c r="G6526" s="777"/>
      <c r="H6526" s="776"/>
      <c r="I6526" s="776"/>
      <c r="J6526" s="776"/>
      <c r="K6526" s="776"/>
      <c r="L6526" s="776"/>
      <c r="M6526" s="776"/>
      <c r="N6526" s="776"/>
      <c r="O6526" s="776"/>
      <c r="P6526" s="776"/>
      <c r="Q6526" s="776"/>
      <c r="R6526" s="776"/>
      <c r="S6526" s="776"/>
      <c r="T6526" s="776"/>
      <c r="U6526" s="776"/>
      <c r="V6526" s="46"/>
      <c r="W6526" s="46"/>
      <c r="X6526" s="775"/>
      <c r="Y6526" s="775"/>
      <c r="Z6526" s="775"/>
      <c r="AA6526" s="775"/>
      <c r="AB6526" s="775"/>
    </row>
    <row r="6527" spans="1:28" s="43" customFormat="1" x14ac:dyDescent="0.2">
      <c r="A6527" s="776"/>
      <c r="B6527" s="780"/>
      <c r="D6527" s="779"/>
      <c r="E6527" s="779"/>
      <c r="F6527" s="778"/>
      <c r="G6527" s="777"/>
      <c r="H6527" s="776"/>
      <c r="I6527" s="776"/>
      <c r="J6527" s="776"/>
      <c r="K6527" s="776"/>
      <c r="L6527" s="776"/>
      <c r="M6527" s="776"/>
      <c r="N6527" s="776"/>
      <c r="O6527" s="776"/>
      <c r="P6527" s="776"/>
      <c r="Q6527" s="776"/>
      <c r="R6527" s="776"/>
      <c r="S6527" s="776"/>
      <c r="T6527" s="776"/>
      <c r="U6527" s="776"/>
      <c r="V6527" s="46"/>
      <c r="W6527" s="46"/>
      <c r="X6527" s="775"/>
      <c r="Y6527" s="775"/>
      <c r="Z6527" s="775"/>
      <c r="AA6527" s="775"/>
      <c r="AB6527" s="775"/>
    </row>
    <row r="6528" spans="1:28" s="43" customFormat="1" x14ac:dyDescent="0.2">
      <c r="A6528" s="776"/>
      <c r="B6528" s="780"/>
      <c r="D6528" s="779"/>
      <c r="E6528" s="779"/>
      <c r="F6528" s="778"/>
      <c r="G6528" s="777"/>
      <c r="H6528" s="776"/>
      <c r="I6528" s="776"/>
      <c r="J6528" s="776"/>
      <c r="K6528" s="776"/>
      <c r="L6528" s="776"/>
      <c r="M6528" s="776"/>
      <c r="N6528" s="776"/>
      <c r="O6528" s="776"/>
      <c r="P6528" s="776"/>
      <c r="Q6528" s="776"/>
      <c r="R6528" s="776"/>
      <c r="S6528" s="776"/>
      <c r="T6528" s="776"/>
      <c r="U6528" s="776"/>
      <c r="V6528" s="46"/>
      <c r="W6528" s="46"/>
      <c r="X6528" s="775"/>
      <c r="Y6528" s="775"/>
      <c r="Z6528" s="775"/>
      <c r="AA6528" s="775"/>
      <c r="AB6528" s="775"/>
    </row>
    <row r="6529" spans="1:28" s="43" customFormat="1" x14ac:dyDescent="0.2">
      <c r="A6529" s="776"/>
      <c r="B6529" s="780"/>
      <c r="D6529" s="779"/>
      <c r="E6529" s="779"/>
      <c r="F6529" s="778"/>
      <c r="G6529" s="777"/>
      <c r="H6529" s="776"/>
      <c r="I6529" s="776"/>
      <c r="J6529" s="776"/>
      <c r="K6529" s="776"/>
      <c r="L6529" s="776"/>
      <c r="M6529" s="776"/>
      <c r="N6529" s="776"/>
      <c r="O6529" s="776"/>
      <c r="P6529" s="776"/>
      <c r="Q6529" s="776"/>
      <c r="R6529" s="776"/>
      <c r="S6529" s="776"/>
      <c r="T6529" s="776"/>
      <c r="U6529" s="776"/>
      <c r="V6529" s="46"/>
      <c r="W6529" s="46"/>
      <c r="X6529" s="775"/>
      <c r="Y6529" s="775"/>
      <c r="Z6529" s="775"/>
      <c r="AA6529" s="775"/>
      <c r="AB6529" s="775"/>
    </row>
    <row r="6530" spans="1:28" s="43" customFormat="1" x14ac:dyDescent="0.2">
      <c r="A6530" s="776"/>
      <c r="B6530" s="780"/>
      <c r="D6530" s="779"/>
      <c r="E6530" s="779"/>
      <c r="F6530" s="778"/>
      <c r="G6530" s="777"/>
      <c r="H6530" s="776"/>
      <c r="I6530" s="776"/>
      <c r="J6530" s="776"/>
      <c r="K6530" s="776"/>
      <c r="L6530" s="776"/>
      <c r="M6530" s="776"/>
      <c r="N6530" s="776"/>
      <c r="O6530" s="776"/>
      <c r="P6530" s="776"/>
      <c r="Q6530" s="776"/>
      <c r="R6530" s="776"/>
      <c r="S6530" s="776"/>
      <c r="T6530" s="776"/>
      <c r="U6530" s="776"/>
      <c r="V6530" s="46"/>
      <c r="W6530" s="46"/>
      <c r="X6530" s="775"/>
      <c r="Y6530" s="775"/>
      <c r="Z6530" s="775"/>
      <c r="AA6530" s="775"/>
      <c r="AB6530" s="775"/>
    </row>
    <row r="6531" spans="1:28" s="43" customFormat="1" x14ac:dyDescent="0.2">
      <c r="A6531" s="776"/>
      <c r="B6531" s="780"/>
      <c r="D6531" s="779"/>
      <c r="E6531" s="779"/>
      <c r="F6531" s="778"/>
      <c r="G6531" s="777"/>
      <c r="H6531" s="776"/>
      <c r="I6531" s="776"/>
      <c r="J6531" s="776"/>
      <c r="K6531" s="776"/>
      <c r="L6531" s="776"/>
      <c r="M6531" s="776"/>
      <c r="N6531" s="776"/>
      <c r="O6531" s="776"/>
      <c r="P6531" s="776"/>
      <c r="Q6531" s="776"/>
      <c r="R6531" s="776"/>
      <c r="S6531" s="776"/>
      <c r="T6531" s="776"/>
      <c r="U6531" s="776"/>
      <c r="V6531" s="46"/>
      <c r="W6531" s="46"/>
      <c r="X6531" s="775"/>
      <c r="Y6531" s="775"/>
      <c r="Z6531" s="775"/>
      <c r="AA6531" s="775"/>
      <c r="AB6531" s="775"/>
    </row>
    <row r="6532" spans="1:28" s="43" customFormat="1" x14ac:dyDescent="0.2">
      <c r="A6532" s="776"/>
      <c r="B6532" s="780"/>
      <c r="D6532" s="779"/>
      <c r="E6532" s="779"/>
      <c r="F6532" s="778"/>
      <c r="G6532" s="777"/>
      <c r="H6532" s="776"/>
      <c r="I6532" s="776"/>
      <c r="J6532" s="776"/>
      <c r="K6532" s="776"/>
      <c r="L6532" s="776"/>
      <c r="M6532" s="776"/>
      <c r="N6532" s="776"/>
      <c r="O6532" s="776"/>
      <c r="P6532" s="776"/>
      <c r="Q6532" s="776"/>
      <c r="R6532" s="776"/>
      <c r="S6532" s="776"/>
      <c r="T6532" s="776"/>
      <c r="U6532" s="776"/>
      <c r="V6532" s="46"/>
      <c r="W6532" s="46"/>
      <c r="X6532" s="775"/>
      <c r="Y6532" s="775"/>
      <c r="Z6532" s="775"/>
      <c r="AA6532" s="775"/>
      <c r="AB6532" s="775"/>
    </row>
    <row r="6533" spans="1:28" s="43" customFormat="1" x14ac:dyDescent="0.2">
      <c r="A6533" s="776"/>
      <c r="B6533" s="780"/>
      <c r="D6533" s="779"/>
      <c r="E6533" s="779"/>
      <c r="F6533" s="778"/>
      <c r="G6533" s="777"/>
      <c r="H6533" s="776"/>
      <c r="I6533" s="776"/>
      <c r="J6533" s="776"/>
      <c r="K6533" s="776"/>
      <c r="L6533" s="776"/>
      <c r="M6533" s="776"/>
      <c r="N6533" s="776"/>
      <c r="O6533" s="776"/>
      <c r="P6533" s="776"/>
      <c r="Q6533" s="776"/>
      <c r="R6533" s="776"/>
      <c r="S6533" s="776"/>
      <c r="T6533" s="776"/>
      <c r="U6533" s="776"/>
      <c r="V6533" s="46"/>
      <c r="W6533" s="46"/>
      <c r="X6533" s="775"/>
      <c r="Y6533" s="775"/>
      <c r="Z6533" s="775"/>
      <c r="AA6533" s="775"/>
      <c r="AB6533" s="775"/>
    </row>
    <row r="6534" spans="1:28" s="43" customFormat="1" x14ac:dyDescent="0.2">
      <c r="A6534" s="776"/>
      <c r="B6534" s="780"/>
      <c r="D6534" s="779"/>
      <c r="E6534" s="779"/>
      <c r="F6534" s="778"/>
      <c r="G6534" s="777"/>
      <c r="H6534" s="776"/>
      <c r="I6534" s="776"/>
      <c r="J6534" s="776"/>
      <c r="K6534" s="776"/>
      <c r="L6534" s="776"/>
      <c r="M6534" s="776"/>
      <c r="N6534" s="776"/>
      <c r="O6534" s="776"/>
      <c r="P6534" s="776"/>
      <c r="Q6534" s="776"/>
      <c r="R6534" s="776"/>
      <c r="S6534" s="776"/>
      <c r="T6534" s="776"/>
      <c r="U6534" s="776"/>
      <c r="V6534" s="46"/>
      <c r="W6534" s="46"/>
      <c r="X6534" s="775"/>
      <c r="Y6534" s="775"/>
      <c r="Z6534" s="775"/>
      <c r="AA6534" s="775"/>
      <c r="AB6534" s="775"/>
    </row>
    <row r="6535" spans="1:28" s="43" customFormat="1" x14ac:dyDescent="0.2">
      <c r="A6535" s="776"/>
      <c r="B6535" s="780"/>
      <c r="D6535" s="779"/>
      <c r="E6535" s="779"/>
      <c r="F6535" s="778"/>
      <c r="G6535" s="777"/>
      <c r="H6535" s="776"/>
      <c r="I6535" s="776"/>
      <c r="J6535" s="776"/>
      <c r="K6535" s="776"/>
      <c r="L6535" s="776"/>
      <c r="M6535" s="776"/>
      <c r="N6535" s="776"/>
      <c r="O6535" s="776"/>
      <c r="P6535" s="776"/>
      <c r="Q6535" s="776"/>
      <c r="R6535" s="776"/>
      <c r="S6535" s="776"/>
      <c r="T6535" s="776"/>
      <c r="U6535" s="776"/>
      <c r="V6535" s="46"/>
      <c r="W6535" s="46"/>
      <c r="X6535" s="775"/>
      <c r="Y6535" s="775"/>
      <c r="Z6535" s="775"/>
      <c r="AA6535" s="775"/>
      <c r="AB6535" s="775"/>
    </row>
    <row r="6536" spans="1:28" s="43" customFormat="1" x14ac:dyDescent="0.2">
      <c r="A6536" s="776"/>
      <c r="B6536" s="780"/>
      <c r="D6536" s="779"/>
      <c r="E6536" s="779"/>
      <c r="F6536" s="778"/>
      <c r="G6536" s="777"/>
      <c r="H6536" s="776"/>
      <c r="I6536" s="776"/>
      <c r="J6536" s="776"/>
      <c r="K6536" s="776"/>
      <c r="L6536" s="776"/>
      <c r="M6536" s="776"/>
      <c r="N6536" s="776"/>
      <c r="O6536" s="776"/>
      <c r="P6536" s="776"/>
      <c r="Q6536" s="776"/>
      <c r="R6536" s="776"/>
      <c r="S6536" s="776"/>
      <c r="T6536" s="776"/>
      <c r="U6536" s="776"/>
      <c r="V6536" s="46"/>
      <c r="W6536" s="46"/>
      <c r="X6536" s="775"/>
      <c r="Y6536" s="775"/>
      <c r="Z6536" s="775"/>
      <c r="AA6536" s="775"/>
      <c r="AB6536" s="775"/>
    </row>
    <row r="6537" spans="1:28" s="43" customFormat="1" x14ac:dyDescent="0.2">
      <c r="A6537" s="776"/>
      <c r="B6537" s="780"/>
      <c r="D6537" s="779"/>
      <c r="E6537" s="779"/>
      <c r="F6537" s="778"/>
      <c r="G6537" s="777"/>
      <c r="H6537" s="776"/>
      <c r="I6537" s="776"/>
      <c r="J6537" s="776"/>
      <c r="K6537" s="776"/>
      <c r="L6537" s="776"/>
      <c r="M6537" s="776"/>
      <c r="N6537" s="776"/>
      <c r="O6537" s="776"/>
      <c r="P6537" s="776"/>
      <c r="Q6537" s="776"/>
      <c r="R6537" s="776"/>
      <c r="S6537" s="776"/>
      <c r="T6537" s="776"/>
      <c r="U6537" s="776"/>
      <c r="V6537" s="46"/>
      <c r="W6537" s="46"/>
      <c r="X6537" s="775"/>
      <c r="Y6537" s="775"/>
      <c r="Z6537" s="775"/>
      <c r="AA6537" s="775"/>
      <c r="AB6537" s="775"/>
    </row>
    <row r="6538" spans="1:28" s="43" customFormat="1" x14ac:dyDescent="0.2">
      <c r="A6538" s="776"/>
      <c r="B6538" s="780"/>
      <c r="D6538" s="779"/>
      <c r="E6538" s="779"/>
      <c r="F6538" s="778"/>
      <c r="G6538" s="777"/>
      <c r="H6538" s="776"/>
      <c r="I6538" s="776"/>
      <c r="J6538" s="776"/>
      <c r="K6538" s="776"/>
      <c r="L6538" s="776"/>
      <c r="M6538" s="776"/>
      <c r="N6538" s="776"/>
      <c r="O6538" s="776"/>
      <c r="P6538" s="776"/>
      <c r="Q6538" s="776"/>
      <c r="R6538" s="776"/>
      <c r="S6538" s="776"/>
      <c r="T6538" s="776"/>
      <c r="U6538" s="776"/>
      <c r="V6538" s="46"/>
      <c r="W6538" s="46"/>
      <c r="X6538" s="775"/>
      <c r="Y6538" s="775"/>
      <c r="Z6538" s="775"/>
      <c r="AA6538" s="775"/>
      <c r="AB6538" s="775"/>
    </row>
    <row r="6539" spans="1:28" s="43" customFormat="1" x14ac:dyDescent="0.2">
      <c r="A6539" s="776"/>
      <c r="B6539" s="780"/>
      <c r="D6539" s="779"/>
      <c r="E6539" s="779"/>
      <c r="F6539" s="778"/>
      <c r="G6539" s="777"/>
      <c r="H6539" s="776"/>
      <c r="I6539" s="776"/>
      <c r="J6539" s="776"/>
      <c r="K6539" s="776"/>
      <c r="L6539" s="776"/>
      <c r="M6539" s="776"/>
      <c r="N6539" s="776"/>
      <c r="O6539" s="776"/>
      <c r="P6539" s="776"/>
      <c r="Q6539" s="776"/>
      <c r="R6539" s="776"/>
      <c r="S6539" s="776"/>
      <c r="T6539" s="776"/>
      <c r="U6539" s="776"/>
      <c r="V6539" s="46"/>
      <c r="W6539" s="46"/>
      <c r="X6539" s="775"/>
      <c r="Y6539" s="775"/>
      <c r="Z6539" s="775"/>
      <c r="AA6539" s="775"/>
      <c r="AB6539" s="775"/>
    </row>
    <row r="6540" spans="1:28" s="43" customFormat="1" x14ac:dyDescent="0.2">
      <c r="A6540" s="776"/>
      <c r="B6540" s="780"/>
      <c r="D6540" s="779"/>
      <c r="E6540" s="779"/>
      <c r="F6540" s="778"/>
      <c r="G6540" s="777"/>
      <c r="H6540" s="776"/>
      <c r="I6540" s="776"/>
      <c r="J6540" s="776"/>
      <c r="K6540" s="776"/>
      <c r="L6540" s="776"/>
      <c r="M6540" s="776"/>
      <c r="N6540" s="776"/>
      <c r="O6540" s="776"/>
      <c r="P6540" s="776"/>
      <c r="Q6540" s="776"/>
      <c r="R6540" s="776"/>
      <c r="S6540" s="776"/>
      <c r="T6540" s="776"/>
      <c r="U6540" s="776"/>
      <c r="V6540" s="46"/>
      <c r="W6540" s="46"/>
      <c r="X6540" s="775"/>
      <c r="Y6540" s="775"/>
      <c r="Z6540" s="775"/>
      <c r="AA6540" s="775"/>
      <c r="AB6540" s="775"/>
    </row>
    <row r="6541" spans="1:28" s="43" customFormat="1" x14ac:dyDescent="0.2">
      <c r="A6541" s="776"/>
      <c r="B6541" s="780"/>
      <c r="D6541" s="779"/>
      <c r="E6541" s="779"/>
      <c r="F6541" s="778"/>
      <c r="G6541" s="777"/>
      <c r="H6541" s="776"/>
      <c r="I6541" s="776"/>
      <c r="J6541" s="776"/>
      <c r="K6541" s="776"/>
      <c r="L6541" s="776"/>
      <c r="M6541" s="776"/>
      <c r="N6541" s="776"/>
      <c r="O6541" s="776"/>
      <c r="P6541" s="776"/>
      <c r="Q6541" s="776"/>
      <c r="R6541" s="776"/>
      <c r="S6541" s="776"/>
      <c r="T6541" s="776"/>
      <c r="U6541" s="776"/>
      <c r="V6541" s="46"/>
      <c r="W6541" s="46"/>
      <c r="X6541" s="775"/>
      <c r="Y6541" s="775"/>
      <c r="Z6541" s="775"/>
      <c r="AA6541" s="775"/>
      <c r="AB6541" s="775"/>
    </row>
    <row r="6542" spans="1:28" s="43" customFormat="1" x14ac:dyDescent="0.2">
      <c r="A6542" s="776"/>
      <c r="B6542" s="780"/>
      <c r="D6542" s="779"/>
      <c r="E6542" s="779"/>
      <c r="F6542" s="778"/>
      <c r="G6542" s="777"/>
      <c r="H6542" s="776"/>
      <c r="I6542" s="776"/>
      <c r="J6542" s="776"/>
      <c r="K6542" s="776"/>
      <c r="L6542" s="776"/>
      <c r="M6542" s="776"/>
      <c r="N6542" s="776"/>
      <c r="O6542" s="776"/>
      <c r="P6542" s="776"/>
      <c r="Q6542" s="776"/>
      <c r="R6542" s="776"/>
      <c r="S6542" s="776"/>
      <c r="T6542" s="776"/>
      <c r="U6542" s="776"/>
      <c r="V6542" s="46"/>
      <c r="W6542" s="46"/>
      <c r="X6542" s="775"/>
      <c r="Y6542" s="775"/>
      <c r="Z6542" s="775"/>
      <c r="AA6542" s="775"/>
      <c r="AB6542" s="775"/>
    </row>
    <row r="6543" spans="1:28" s="43" customFormat="1" x14ac:dyDescent="0.2">
      <c r="A6543" s="776"/>
      <c r="B6543" s="780"/>
      <c r="D6543" s="779"/>
      <c r="E6543" s="779"/>
      <c r="F6543" s="778"/>
      <c r="G6543" s="777"/>
      <c r="H6543" s="776"/>
      <c r="I6543" s="776"/>
      <c r="J6543" s="776"/>
      <c r="K6543" s="776"/>
      <c r="L6543" s="776"/>
      <c r="M6543" s="776"/>
      <c r="N6543" s="776"/>
      <c r="O6543" s="776"/>
      <c r="P6543" s="776"/>
      <c r="Q6543" s="776"/>
      <c r="R6543" s="776"/>
      <c r="S6543" s="776"/>
      <c r="T6543" s="776"/>
      <c r="U6543" s="776"/>
      <c r="V6543" s="46"/>
      <c r="W6543" s="46"/>
      <c r="X6543" s="775"/>
      <c r="Y6543" s="775"/>
      <c r="Z6543" s="775"/>
      <c r="AA6543" s="775"/>
      <c r="AB6543" s="775"/>
    </row>
    <row r="6544" spans="1:28" s="43" customFormat="1" x14ac:dyDescent="0.2">
      <c r="A6544" s="776"/>
      <c r="B6544" s="780"/>
      <c r="D6544" s="779"/>
      <c r="E6544" s="779"/>
      <c r="F6544" s="778"/>
      <c r="G6544" s="777"/>
      <c r="H6544" s="776"/>
      <c r="I6544" s="776"/>
      <c r="J6544" s="776"/>
      <c r="K6544" s="776"/>
      <c r="L6544" s="776"/>
      <c r="M6544" s="776"/>
      <c r="N6544" s="776"/>
      <c r="O6544" s="776"/>
      <c r="P6544" s="776"/>
      <c r="Q6544" s="776"/>
      <c r="R6544" s="776"/>
      <c r="S6544" s="776"/>
      <c r="T6544" s="776"/>
      <c r="U6544" s="776"/>
      <c r="V6544" s="46"/>
      <c r="W6544" s="46"/>
      <c r="X6544" s="775"/>
      <c r="Y6544" s="775"/>
      <c r="Z6544" s="775"/>
      <c r="AA6544" s="775"/>
      <c r="AB6544" s="775"/>
    </row>
    <row r="6545" spans="1:28" s="43" customFormat="1" x14ac:dyDescent="0.2">
      <c r="A6545" s="776"/>
      <c r="B6545" s="780"/>
      <c r="D6545" s="779"/>
      <c r="E6545" s="779"/>
      <c r="F6545" s="778"/>
      <c r="G6545" s="777"/>
      <c r="H6545" s="776"/>
      <c r="I6545" s="776"/>
      <c r="J6545" s="776"/>
      <c r="K6545" s="776"/>
      <c r="L6545" s="776"/>
      <c r="M6545" s="776"/>
      <c r="N6545" s="776"/>
      <c r="O6545" s="776"/>
      <c r="P6545" s="776"/>
      <c r="Q6545" s="776"/>
      <c r="R6545" s="776"/>
      <c r="S6545" s="776"/>
      <c r="T6545" s="776"/>
      <c r="U6545" s="776"/>
      <c r="V6545" s="46"/>
      <c r="W6545" s="46"/>
      <c r="X6545" s="775"/>
      <c r="Y6545" s="775"/>
      <c r="Z6545" s="775"/>
      <c r="AA6545" s="775"/>
      <c r="AB6545" s="775"/>
    </row>
    <row r="6546" spans="1:28" s="43" customFormat="1" x14ac:dyDescent="0.2">
      <c r="A6546" s="776"/>
      <c r="B6546" s="780"/>
      <c r="D6546" s="779"/>
      <c r="E6546" s="779"/>
      <c r="F6546" s="778"/>
      <c r="G6546" s="777"/>
      <c r="H6546" s="776"/>
      <c r="I6546" s="776"/>
      <c r="J6546" s="776"/>
      <c r="K6546" s="776"/>
      <c r="L6546" s="776"/>
      <c r="M6546" s="776"/>
      <c r="N6546" s="776"/>
      <c r="O6546" s="776"/>
      <c r="P6546" s="776"/>
      <c r="Q6546" s="776"/>
      <c r="R6546" s="776"/>
      <c r="S6546" s="776"/>
      <c r="T6546" s="776"/>
      <c r="U6546" s="776"/>
      <c r="V6546" s="46"/>
      <c r="W6546" s="46"/>
      <c r="X6546" s="775"/>
      <c r="Y6546" s="775"/>
      <c r="Z6546" s="775"/>
      <c r="AA6546" s="775"/>
      <c r="AB6546" s="775"/>
    </row>
    <row r="6547" spans="1:28" s="43" customFormat="1" x14ac:dyDescent="0.2">
      <c r="A6547" s="776"/>
      <c r="B6547" s="780"/>
      <c r="D6547" s="779"/>
      <c r="E6547" s="779"/>
      <c r="F6547" s="778"/>
      <c r="G6547" s="777"/>
      <c r="H6547" s="776"/>
      <c r="I6547" s="776"/>
      <c r="J6547" s="776"/>
      <c r="K6547" s="776"/>
      <c r="L6547" s="776"/>
      <c r="M6547" s="776"/>
      <c r="N6547" s="776"/>
      <c r="O6547" s="776"/>
      <c r="P6547" s="776"/>
      <c r="Q6547" s="776"/>
      <c r="R6547" s="776"/>
      <c r="S6547" s="776"/>
      <c r="T6547" s="776"/>
      <c r="U6547" s="776"/>
      <c r="V6547" s="46"/>
      <c r="W6547" s="46"/>
      <c r="X6547" s="775"/>
      <c r="Y6547" s="775"/>
      <c r="Z6547" s="775"/>
      <c r="AA6547" s="775"/>
      <c r="AB6547" s="775"/>
    </row>
    <row r="6548" spans="1:28" s="43" customFormat="1" x14ac:dyDescent="0.2">
      <c r="A6548" s="776"/>
      <c r="B6548" s="780"/>
      <c r="D6548" s="779"/>
      <c r="E6548" s="779"/>
      <c r="F6548" s="778"/>
      <c r="G6548" s="777"/>
      <c r="H6548" s="776"/>
      <c r="I6548" s="776"/>
      <c r="J6548" s="776"/>
      <c r="K6548" s="776"/>
      <c r="L6548" s="776"/>
      <c r="M6548" s="776"/>
      <c r="N6548" s="776"/>
      <c r="O6548" s="776"/>
      <c r="P6548" s="776"/>
      <c r="Q6548" s="776"/>
      <c r="R6548" s="776"/>
      <c r="S6548" s="776"/>
      <c r="T6548" s="776"/>
      <c r="U6548" s="776"/>
      <c r="V6548" s="46"/>
      <c r="W6548" s="46"/>
      <c r="X6548" s="775"/>
      <c r="Y6548" s="775"/>
      <c r="Z6548" s="775"/>
      <c r="AA6548" s="775"/>
      <c r="AB6548" s="775"/>
    </row>
    <row r="6549" spans="1:28" s="43" customFormat="1" x14ac:dyDescent="0.2">
      <c r="A6549" s="776"/>
      <c r="B6549" s="780"/>
      <c r="D6549" s="779"/>
      <c r="E6549" s="779"/>
      <c r="F6549" s="778"/>
      <c r="G6549" s="777"/>
      <c r="H6549" s="776"/>
      <c r="I6549" s="776"/>
      <c r="J6549" s="776"/>
      <c r="K6549" s="776"/>
      <c r="L6549" s="776"/>
      <c r="M6549" s="776"/>
      <c r="N6549" s="776"/>
      <c r="O6549" s="776"/>
      <c r="P6549" s="776"/>
      <c r="Q6549" s="776"/>
      <c r="R6549" s="776"/>
      <c r="S6549" s="776"/>
      <c r="T6549" s="776"/>
      <c r="U6549" s="776"/>
      <c r="V6549" s="46"/>
      <c r="W6549" s="46"/>
      <c r="X6549" s="775"/>
      <c r="Y6549" s="775"/>
      <c r="Z6549" s="775"/>
      <c r="AA6549" s="775"/>
      <c r="AB6549" s="775"/>
    </row>
    <row r="6550" spans="1:28" s="43" customFormat="1" x14ac:dyDescent="0.2">
      <c r="A6550" s="776"/>
      <c r="B6550" s="780"/>
      <c r="D6550" s="779"/>
      <c r="E6550" s="779"/>
      <c r="F6550" s="778"/>
      <c r="G6550" s="777"/>
      <c r="H6550" s="776"/>
      <c r="I6550" s="776"/>
      <c r="J6550" s="776"/>
      <c r="K6550" s="776"/>
      <c r="L6550" s="776"/>
      <c r="M6550" s="776"/>
      <c r="N6550" s="776"/>
      <c r="O6550" s="776"/>
      <c r="P6550" s="776"/>
      <c r="Q6550" s="776"/>
      <c r="R6550" s="776"/>
      <c r="S6550" s="776"/>
      <c r="T6550" s="776"/>
      <c r="U6550" s="776"/>
      <c r="V6550" s="46"/>
      <c r="W6550" s="46"/>
      <c r="X6550" s="775"/>
      <c r="Y6550" s="775"/>
      <c r="Z6550" s="775"/>
      <c r="AA6550" s="775"/>
      <c r="AB6550" s="775"/>
    </row>
    <row r="6551" spans="1:28" s="43" customFormat="1" x14ac:dyDescent="0.2">
      <c r="A6551" s="776"/>
      <c r="B6551" s="780"/>
      <c r="D6551" s="779"/>
      <c r="E6551" s="779"/>
      <c r="F6551" s="778"/>
      <c r="G6551" s="777"/>
      <c r="H6551" s="776"/>
      <c r="I6551" s="776"/>
      <c r="J6551" s="776"/>
      <c r="K6551" s="776"/>
      <c r="L6551" s="776"/>
      <c r="M6551" s="776"/>
      <c r="N6551" s="776"/>
      <c r="O6551" s="776"/>
      <c r="P6551" s="776"/>
      <c r="Q6551" s="776"/>
      <c r="R6551" s="776"/>
      <c r="S6551" s="776"/>
      <c r="T6551" s="776"/>
      <c r="U6551" s="776"/>
      <c r="V6551" s="46"/>
      <c r="W6551" s="46"/>
      <c r="X6551" s="775"/>
      <c r="Y6551" s="775"/>
      <c r="Z6551" s="775"/>
      <c r="AA6551" s="775"/>
      <c r="AB6551" s="775"/>
    </row>
    <row r="6552" spans="1:28" s="43" customFormat="1" x14ac:dyDescent="0.2">
      <c r="A6552" s="776"/>
      <c r="B6552" s="780"/>
      <c r="D6552" s="779"/>
      <c r="E6552" s="779"/>
      <c r="F6552" s="778"/>
      <c r="G6552" s="777"/>
      <c r="H6552" s="776"/>
      <c r="I6552" s="776"/>
      <c r="J6552" s="776"/>
      <c r="K6552" s="776"/>
      <c r="L6552" s="776"/>
      <c r="M6552" s="776"/>
      <c r="N6552" s="776"/>
      <c r="O6552" s="776"/>
      <c r="P6552" s="776"/>
      <c r="Q6552" s="776"/>
      <c r="R6552" s="776"/>
      <c r="S6552" s="776"/>
      <c r="T6552" s="776"/>
      <c r="U6552" s="776"/>
      <c r="V6552" s="46"/>
      <c r="W6552" s="46"/>
      <c r="X6552" s="775"/>
      <c r="Y6552" s="775"/>
      <c r="Z6552" s="775"/>
      <c r="AA6552" s="775"/>
      <c r="AB6552" s="775"/>
    </row>
    <row r="6553" spans="1:28" s="43" customFormat="1" x14ac:dyDescent="0.2">
      <c r="A6553" s="776"/>
      <c r="B6553" s="780"/>
      <c r="D6553" s="779"/>
      <c r="E6553" s="779"/>
      <c r="F6553" s="778"/>
      <c r="G6553" s="777"/>
      <c r="H6553" s="776"/>
      <c r="I6553" s="776"/>
      <c r="J6553" s="776"/>
      <c r="K6553" s="776"/>
      <c r="L6553" s="776"/>
      <c r="M6553" s="776"/>
      <c r="N6553" s="776"/>
      <c r="O6553" s="776"/>
      <c r="P6553" s="776"/>
      <c r="Q6553" s="776"/>
      <c r="R6553" s="776"/>
      <c r="S6553" s="776"/>
      <c r="T6553" s="776"/>
      <c r="U6553" s="776"/>
      <c r="V6553" s="46"/>
      <c r="W6553" s="46"/>
      <c r="X6553" s="775"/>
      <c r="Y6553" s="775"/>
      <c r="Z6553" s="775"/>
      <c r="AA6553" s="775"/>
      <c r="AB6553" s="775"/>
    </row>
    <row r="6554" spans="1:28" s="43" customFormat="1" x14ac:dyDescent="0.2">
      <c r="A6554" s="776"/>
      <c r="B6554" s="780"/>
      <c r="D6554" s="779"/>
      <c r="E6554" s="779"/>
      <c r="F6554" s="778"/>
      <c r="G6554" s="777"/>
      <c r="H6554" s="776"/>
      <c r="I6554" s="776"/>
      <c r="J6554" s="776"/>
      <c r="K6554" s="776"/>
      <c r="L6554" s="776"/>
      <c r="M6554" s="776"/>
      <c r="N6554" s="776"/>
      <c r="O6554" s="776"/>
      <c r="P6554" s="776"/>
      <c r="Q6554" s="776"/>
      <c r="R6554" s="776"/>
      <c r="S6554" s="776"/>
      <c r="T6554" s="776"/>
      <c r="U6554" s="776"/>
      <c r="V6554" s="46"/>
      <c r="W6554" s="46"/>
      <c r="X6554" s="775"/>
      <c r="Y6554" s="775"/>
      <c r="Z6554" s="775"/>
      <c r="AA6554" s="775"/>
      <c r="AB6554" s="775"/>
    </row>
    <row r="6555" spans="1:28" s="43" customFormat="1" x14ac:dyDescent="0.2">
      <c r="A6555" s="776"/>
      <c r="B6555" s="780"/>
      <c r="D6555" s="779"/>
      <c r="E6555" s="779"/>
      <c r="F6555" s="778"/>
      <c r="G6555" s="777"/>
      <c r="H6555" s="776"/>
      <c r="I6555" s="776"/>
      <c r="J6555" s="776"/>
      <c r="K6555" s="776"/>
      <c r="L6555" s="776"/>
      <c r="M6555" s="776"/>
      <c r="N6555" s="776"/>
      <c r="O6555" s="776"/>
      <c r="P6555" s="776"/>
      <c r="Q6555" s="776"/>
      <c r="R6555" s="776"/>
      <c r="S6555" s="776"/>
      <c r="T6555" s="776"/>
      <c r="U6555" s="776"/>
      <c r="V6555" s="46"/>
      <c r="W6555" s="46"/>
      <c r="X6555" s="775"/>
      <c r="Y6555" s="775"/>
      <c r="Z6555" s="775"/>
      <c r="AA6555" s="775"/>
      <c r="AB6555" s="775"/>
    </row>
    <row r="6556" spans="1:28" s="43" customFormat="1" x14ac:dyDescent="0.2">
      <c r="A6556" s="776"/>
      <c r="B6556" s="780"/>
      <c r="D6556" s="779"/>
      <c r="E6556" s="779"/>
      <c r="F6556" s="778"/>
      <c r="G6556" s="777"/>
      <c r="H6556" s="776"/>
      <c r="I6556" s="776"/>
      <c r="J6556" s="776"/>
      <c r="K6556" s="776"/>
      <c r="L6556" s="776"/>
      <c r="M6556" s="776"/>
      <c r="N6556" s="776"/>
      <c r="O6556" s="776"/>
      <c r="P6556" s="776"/>
      <c r="Q6556" s="776"/>
      <c r="R6556" s="776"/>
      <c r="S6556" s="776"/>
      <c r="T6556" s="776"/>
      <c r="U6556" s="776"/>
      <c r="V6556" s="46"/>
      <c r="W6556" s="46"/>
      <c r="X6556" s="775"/>
      <c r="Y6556" s="775"/>
      <c r="Z6556" s="775"/>
      <c r="AA6556" s="775"/>
      <c r="AB6556" s="775"/>
    </row>
    <row r="6557" spans="1:28" s="43" customFormat="1" x14ac:dyDescent="0.2">
      <c r="A6557" s="776"/>
      <c r="B6557" s="780"/>
      <c r="D6557" s="779"/>
      <c r="E6557" s="779"/>
      <c r="F6557" s="778"/>
      <c r="G6557" s="777"/>
      <c r="H6557" s="776"/>
      <c r="I6557" s="776"/>
      <c r="J6557" s="776"/>
      <c r="K6557" s="776"/>
      <c r="L6557" s="776"/>
      <c r="M6557" s="776"/>
      <c r="N6557" s="776"/>
      <c r="O6557" s="776"/>
      <c r="P6557" s="776"/>
      <c r="Q6557" s="776"/>
      <c r="R6557" s="776"/>
      <c r="S6557" s="776"/>
      <c r="T6557" s="776"/>
      <c r="U6557" s="776"/>
      <c r="V6557" s="46"/>
      <c r="W6557" s="46"/>
      <c r="X6557" s="775"/>
      <c r="Y6557" s="775"/>
      <c r="Z6557" s="775"/>
      <c r="AA6557" s="775"/>
      <c r="AB6557" s="775"/>
    </row>
    <row r="6558" spans="1:28" s="43" customFormat="1" x14ac:dyDescent="0.2">
      <c r="A6558" s="776"/>
      <c r="B6558" s="780"/>
      <c r="D6558" s="779"/>
      <c r="E6558" s="779"/>
      <c r="F6558" s="778"/>
      <c r="G6558" s="777"/>
      <c r="H6558" s="776"/>
      <c r="I6558" s="776"/>
      <c r="J6558" s="776"/>
      <c r="K6558" s="776"/>
      <c r="L6558" s="776"/>
      <c r="M6558" s="776"/>
      <c r="N6558" s="776"/>
      <c r="O6558" s="776"/>
      <c r="P6558" s="776"/>
      <c r="Q6558" s="776"/>
      <c r="R6558" s="776"/>
      <c r="S6558" s="776"/>
      <c r="T6558" s="776"/>
      <c r="U6558" s="776"/>
      <c r="V6558" s="46"/>
      <c r="W6558" s="46"/>
      <c r="X6558" s="775"/>
      <c r="Y6558" s="775"/>
      <c r="Z6558" s="775"/>
      <c r="AA6558" s="775"/>
      <c r="AB6558" s="775"/>
    </row>
    <row r="6559" spans="1:28" s="43" customFormat="1" x14ac:dyDescent="0.2">
      <c r="A6559" s="776"/>
      <c r="B6559" s="780"/>
      <c r="D6559" s="779"/>
      <c r="E6559" s="779"/>
      <c r="F6559" s="778"/>
      <c r="G6559" s="777"/>
      <c r="H6559" s="776"/>
      <c r="I6559" s="776"/>
      <c r="J6559" s="776"/>
      <c r="K6559" s="776"/>
      <c r="L6559" s="776"/>
      <c r="M6559" s="776"/>
      <c r="N6559" s="776"/>
      <c r="O6559" s="776"/>
      <c r="P6559" s="776"/>
      <c r="Q6559" s="776"/>
      <c r="R6559" s="776"/>
      <c r="S6559" s="776"/>
      <c r="T6559" s="776"/>
      <c r="U6559" s="776"/>
      <c r="V6559" s="46"/>
      <c r="W6559" s="46"/>
      <c r="X6559" s="775"/>
      <c r="Y6559" s="775"/>
      <c r="Z6559" s="775"/>
      <c r="AA6559" s="775"/>
      <c r="AB6559" s="775"/>
    </row>
    <row r="6560" spans="1:28" s="43" customFormat="1" x14ac:dyDescent="0.2">
      <c r="A6560" s="776"/>
      <c r="B6560" s="780"/>
      <c r="D6560" s="779"/>
      <c r="E6560" s="779"/>
      <c r="F6560" s="778"/>
      <c r="G6560" s="777"/>
      <c r="H6560" s="776"/>
      <c r="I6560" s="776"/>
      <c r="J6560" s="776"/>
      <c r="K6560" s="776"/>
      <c r="L6560" s="776"/>
      <c r="M6560" s="776"/>
      <c r="N6560" s="776"/>
      <c r="O6560" s="776"/>
      <c r="P6560" s="776"/>
      <c r="Q6560" s="776"/>
      <c r="R6560" s="776"/>
      <c r="S6560" s="776"/>
      <c r="T6560" s="776"/>
      <c r="U6560" s="776"/>
      <c r="V6560" s="46"/>
      <c r="W6560" s="46"/>
      <c r="X6560" s="775"/>
      <c r="Y6560" s="775"/>
      <c r="Z6560" s="775"/>
      <c r="AA6560" s="775"/>
      <c r="AB6560" s="775"/>
    </row>
    <row r="6561" spans="1:28" s="43" customFormat="1" x14ac:dyDescent="0.2">
      <c r="A6561" s="776"/>
      <c r="B6561" s="780"/>
      <c r="D6561" s="779"/>
      <c r="E6561" s="779"/>
      <c r="F6561" s="778"/>
      <c r="G6561" s="777"/>
      <c r="H6561" s="776"/>
      <c r="I6561" s="776"/>
      <c r="J6561" s="776"/>
      <c r="K6561" s="776"/>
      <c r="L6561" s="776"/>
      <c r="M6561" s="776"/>
      <c r="N6561" s="776"/>
      <c r="O6561" s="776"/>
      <c r="P6561" s="776"/>
      <c r="Q6561" s="776"/>
      <c r="R6561" s="776"/>
      <c r="S6561" s="776"/>
      <c r="T6561" s="776"/>
      <c r="U6561" s="776"/>
      <c r="V6561" s="46"/>
      <c r="W6561" s="46"/>
      <c r="X6561" s="775"/>
      <c r="Y6561" s="775"/>
      <c r="Z6561" s="775"/>
      <c r="AA6561" s="775"/>
      <c r="AB6561" s="775"/>
    </row>
    <row r="6562" spans="1:28" s="43" customFormat="1" x14ac:dyDescent="0.2">
      <c r="A6562" s="776"/>
      <c r="B6562" s="780"/>
      <c r="D6562" s="779"/>
      <c r="E6562" s="779"/>
      <c r="F6562" s="778"/>
      <c r="G6562" s="777"/>
      <c r="H6562" s="776"/>
      <c r="I6562" s="776"/>
      <c r="J6562" s="776"/>
      <c r="K6562" s="776"/>
      <c r="L6562" s="776"/>
      <c r="M6562" s="776"/>
      <c r="N6562" s="776"/>
      <c r="O6562" s="776"/>
      <c r="P6562" s="776"/>
      <c r="Q6562" s="776"/>
      <c r="R6562" s="776"/>
      <c r="S6562" s="776"/>
      <c r="T6562" s="776"/>
      <c r="U6562" s="776"/>
      <c r="V6562" s="46"/>
      <c r="W6562" s="46"/>
      <c r="X6562" s="775"/>
      <c r="Y6562" s="775"/>
      <c r="Z6562" s="775"/>
      <c r="AA6562" s="775"/>
      <c r="AB6562" s="775"/>
    </row>
    <row r="6563" spans="1:28" s="43" customFormat="1" x14ac:dyDescent="0.2">
      <c r="A6563" s="776"/>
      <c r="B6563" s="780"/>
      <c r="D6563" s="779"/>
      <c r="E6563" s="779"/>
      <c r="F6563" s="778"/>
      <c r="G6563" s="777"/>
      <c r="H6563" s="776"/>
      <c r="I6563" s="776"/>
      <c r="J6563" s="776"/>
      <c r="K6563" s="776"/>
      <c r="L6563" s="776"/>
      <c r="M6563" s="776"/>
      <c r="N6563" s="776"/>
      <c r="O6563" s="776"/>
      <c r="P6563" s="776"/>
      <c r="Q6563" s="776"/>
      <c r="R6563" s="776"/>
      <c r="S6563" s="776"/>
      <c r="T6563" s="776"/>
      <c r="U6563" s="776"/>
      <c r="V6563" s="46"/>
      <c r="W6563" s="46"/>
      <c r="X6563" s="775"/>
      <c r="Y6563" s="775"/>
      <c r="Z6563" s="775"/>
      <c r="AA6563" s="775"/>
      <c r="AB6563" s="775"/>
    </row>
    <row r="6564" spans="1:28" s="43" customFormat="1" x14ac:dyDescent="0.2">
      <c r="A6564" s="776"/>
      <c r="B6564" s="780"/>
      <c r="D6564" s="779"/>
      <c r="E6564" s="779"/>
      <c r="F6564" s="778"/>
      <c r="G6564" s="777"/>
      <c r="H6564" s="776"/>
      <c r="I6564" s="776"/>
      <c r="J6564" s="776"/>
      <c r="K6564" s="776"/>
      <c r="L6564" s="776"/>
      <c r="M6564" s="776"/>
      <c r="N6564" s="776"/>
      <c r="O6564" s="776"/>
      <c r="P6564" s="776"/>
      <c r="Q6564" s="776"/>
      <c r="R6564" s="776"/>
      <c r="S6564" s="776"/>
      <c r="T6564" s="776"/>
      <c r="U6564" s="776"/>
      <c r="V6564" s="46"/>
      <c r="W6564" s="46"/>
      <c r="X6564" s="775"/>
      <c r="Y6564" s="775"/>
      <c r="Z6564" s="775"/>
      <c r="AA6564" s="775"/>
      <c r="AB6564" s="775"/>
    </row>
    <row r="6565" spans="1:28" s="43" customFormat="1" x14ac:dyDescent="0.2">
      <c r="A6565" s="776"/>
      <c r="B6565" s="780"/>
      <c r="D6565" s="779"/>
      <c r="E6565" s="779"/>
      <c r="F6565" s="778"/>
      <c r="G6565" s="777"/>
      <c r="H6565" s="776"/>
      <c r="I6565" s="776"/>
      <c r="J6565" s="776"/>
      <c r="K6565" s="776"/>
      <c r="L6565" s="776"/>
      <c r="M6565" s="776"/>
      <c r="N6565" s="776"/>
      <c r="O6565" s="776"/>
      <c r="P6565" s="776"/>
      <c r="Q6565" s="776"/>
      <c r="R6565" s="776"/>
      <c r="S6565" s="776"/>
      <c r="T6565" s="776"/>
      <c r="U6565" s="776"/>
      <c r="V6565" s="46"/>
      <c r="W6565" s="46"/>
      <c r="X6565" s="775"/>
      <c r="Y6565" s="775"/>
      <c r="Z6565" s="775"/>
      <c r="AA6565" s="775"/>
      <c r="AB6565" s="775"/>
    </row>
    <row r="6566" spans="1:28" s="43" customFormat="1" x14ac:dyDescent="0.2">
      <c r="A6566" s="776"/>
      <c r="B6566" s="780"/>
      <c r="D6566" s="779"/>
      <c r="E6566" s="779"/>
      <c r="F6566" s="778"/>
      <c r="G6566" s="777"/>
      <c r="H6566" s="776"/>
      <c r="I6566" s="776"/>
      <c r="J6566" s="776"/>
      <c r="K6566" s="776"/>
      <c r="L6566" s="776"/>
      <c r="M6566" s="776"/>
      <c r="N6566" s="776"/>
      <c r="O6566" s="776"/>
      <c r="P6566" s="776"/>
      <c r="Q6566" s="776"/>
      <c r="R6566" s="776"/>
      <c r="S6566" s="776"/>
      <c r="T6566" s="776"/>
      <c r="U6566" s="776"/>
      <c r="V6566" s="46"/>
      <c r="W6566" s="46"/>
      <c r="X6566" s="775"/>
      <c r="Y6566" s="775"/>
      <c r="Z6566" s="775"/>
      <c r="AA6566" s="775"/>
      <c r="AB6566" s="775"/>
    </row>
    <row r="6567" spans="1:28" s="43" customFormat="1" x14ac:dyDescent="0.2">
      <c r="A6567" s="776"/>
      <c r="B6567" s="780"/>
      <c r="D6567" s="779"/>
      <c r="E6567" s="779"/>
      <c r="F6567" s="778"/>
      <c r="G6567" s="777"/>
      <c r="H6567" s="776"/>
      <c r="I6567" s="776"/>
      <c r="J6567" s="776"/>
      <c r="K6567" s="776"/>
      <c r="L6567" s="776"/>
      <c r="M6567" s="776"/>
      <c r="N6567" s="776"/>
      <c r="O6567" s="776"/>
      <c r="P6567" s="776"/>
      <c r="Q6567" s="776"/>
      <c r="R6567" s="776"/>
      <c r="S6567" s="776"/>
      <c r="T6567" s="776"/>
      <c r="U6567" s="776"/>
      <c r="V6567" s="46"/>
      <c r="W6567" s="46"/>
      <c r="X6567" s="775"/>
      <c r="Y6567" s="775"/>
      <c r="Z6567" s="775"/>
      <c r="AA6567" s="775"/>
      <c r="AB6567" s="775"/>
    </row>
    <row r="6568" spans="1:28" s="43" customFormat="1" x14ac:dyDescent="0.2">
      <c r="A6568" s="776"/>
      <c r="B6568" s="780"/>
      <c r="D6568" s="779"/>
      <c r="E6568" s="779"/>
      <c r="F6568" s="778"/>
      <c r="G6568" s="777"/>
      <c r="H6568" s="776"/>
      <c r="I6568" s="776"/>
      <c r="J6568" s="776"/>
      <c r="K6568" s="776"/>
      <c r="L6568" s="776"/>
      <c r="M6568" s="776"/>
      <c r="N6568" s="776"/>
      <c r="O6568" s="776"/>
      <c r="P6568" s="776"/>
      <c r="Q6568" s="776"/>
      <c r="R6568" s="776"/>
      <c r="S6568" s="776"/>
      <c r="T6568" s="776"/>
      <c r="U6568" s="776"/>
      <c r="V6568" s="46"/>
      <c r="W6568" s="46"/>
      <c r="X6568" s="775"/>
      <c r="Y6568" s="775"/>
      <c r="Z6568" s="775"/>
      <c r="AA6568" s="775"/>
      <c r="AB6568" s="775"/>
    </row>
    <row r="6569" spans="1:28" s="43" customFormat="1" x14ac:dyDescent="0.2">
      <c r="A6569" s="776"/>
      <c r="B6569" s="780"/>
      <c r="D6569" s="779"/>
      <c r="E6569" s="779"/>
      <c r="F6569" s="778"/>
      <c r="G6569" s="777"/>
      <c r="H6569" s="776"/>
      <c r="I6569" s="776"/>
      <c r="J6569" s="776"/>
      <c r="K6569" s="776"/>
      <c r="L6569" s="776"/>
      <c r="M6569" s="776"/>
      <c r="N6569" s="776"/>
      <c r="O6569" s="776"/>
      <c r="P6569" s="776"/>
      <c r="Q6569" s="776"/>
      <c r="R6569" s="776"/>
      <c r="S6569" s="776"/>
      <c r="T6569" s="776"/>
      <c r="U6569" s="776"/>
      <c r="V6569" s="46"/>
      <c r="W6569" s="46"/>
      <c r="X6569" s="775"/>
      <c r="Y6569" s="775"/>
      <c r="Z6569" s="775"/>
      <c r="AA6569" s="775"/>
      <c r="AB6569" s="775"/>
    </row>
    <row r="6570" spans="1:28" s="43" customFormat="1" x14ac:dyDescent="0.2">
      <c r="A6570" s="776"/>
      <c r="B6570" s="780"/>
      <c r="D6570" s="779"/>
      <c r="E6570" s="779"/>
      <c r="F6570" s="778"/>
      <c r="G6570" s="777"/>
      <c r="H6570" s="776"/>
      <c r="I6570" s="776"/>
      <c r="J6570" s="776"/>
      <c r="K6570" s="776"/>
      <c r="L6570" s="776"/>
      <c r="M6570" s="776"/>
      <c r="N6570" s="776"/>
      <c r="O6570" s="776"/>
      <c r="P6570" s="776"/>
      <c r="Q6570" s="776"/>
      <c r="R6570" s="776"/>
      <c r="S6570" s="776"/>
      <c r="T6570" s="776"/>
      <c r="U6570" s="776"/>
      <c r="V6570" s="46"/>
      <c r="W6570" s="46"/>
      <c r="X6570" s="775"/>
      <c r="Y6570" s="775"/>
      <c r="Z6570" s="775"/>
      <c r="AA6570" s="775"/>
      <c r="AB6570" s="775"/>
    </row>
    <row r="6571" spans="1:28" s="43" customFormat="1" x14ac:dyDescent="0.2">
      <c r="A6571" s="776"/>
      <c r="B6571" s="780"/>
      <c r="D6571" s="779"/>
      <c r="E6571" s="779"/>
      <c r="F6571" s="778"/>
      <c r="G6571" s="777"/>
      <c r="H6571" s="776"/>
      <c r="I6571" s="776"/>
      <c r="J6571" s="776"/>
      <c r="K6571" s="776"/>
      <c r="L6571" s="776"/>
      <c r="M6571" s="776"/>
      <c r="N6571" s="776"/>
      <c r="O6571" s="776"/>
      <c r="P6571" s="776"/>
      <c r="Q6571" s="776"/>
      <c r="R6571" s="776"/>
      <c r="S6571" s="776"/>
      <c r="T6571" s="776"/>
      <c r="U6571" s="776"/>
      <c r="V6571" s="46"/>
      <c r="W6571" s="46"/>
      <c r="X6571" s="775"/>
      <c r="Y6571" s="775"/>
      <c r="Z6571" s="775"/>
      <c r="AA6571" s="775"/>
      <c r="AB6571" s="775"/>
    </row>
    <row r="6572" spans="1:28" s="43" customFormat="1" x14ac:dyDescent="0.2">
      <c r="A6572" s="776"/>
      <c r="B6572" s="780"/>
      <c r="D6572" s="779"/>
      <c r="E6572" s="779"/>
      <c r="F6572" s="778"/>
      <c r="G6572" s="777"/>
      <c r="H6572" s="776"/>
      <c r="I6572" s="776"/>
      <c r="J6572" s="776"/>
      <c r="K6572" s="776"/>
      <c r="L6572" s="776"/>
      <c r="M6572" s="776"/>
      <c r="N6572" s="776"/>
      <c r="O6572" s="776"/>
      <c r="P6572" s="776"/>
      <c r="Q6572" s="776"/>
      <c r="R6572" s="776"/>
      <c r="S6572" s="776"/>
      <c r="T6572" s="776"/>
      <c r="U6572" s="776"/>
      <c r="V6572" s="46"/>
      <c r="W6572" s="46"/>
      <c r="X6572" s="775"/>
      <c r="Y6572" s="775"/>
      <c r="Z6572" s="775"/>
      <c r="AA6572" s="775"/>
      <c r="AB6572" s="775"/>
    </row>
    <row r="6573" spans="1:28" s="43" customFormat="1" x14ac:dyDescent="0.2">
      <c r="A6573" s="776"/>
      <c r="B6573" s="780"/>
      <c r="D6573" s="779"/>
      <c r="E6573" s="779"/>
      <c r="F6573" s="778"/>
      <c r="G6573" s="777"/>
      <c r="H6573" s="776"/>
      <c r="I6573" s="776"/>
      <c r="J6573" s="776"/>
      <c r="K6573" s="776"/>
      <c r="L6573" s="776"/>
      <c r="M6573" s="776"/>
      <c r="N6573" s="776"/>
      <c r="O6573" s="776"/>
      <c r="P6573" s="776"/>
      <c r="Q6573" s="776"/>
      <c r="R6573" s="776"/>
      <c r="S6573" s="776"/>
      <c r="T6573" s="776"/>
      <c r="U6573" s="776"/>
      <c r="V6573" s="46"/>
      <c r="W6573" s="46"/>
      <c r="X6573" s="775"/>
      <c r="Y6573" s="775"/>
      <c r="Z6573" s="775"/>
      <c r="AA6573" s="775"/>
      <c r="AB6573" s="775"/>
    </row>
    <row r="6574" spans="1:28" s="43" customFormat="1" x14ac:dyDescent="0.2">
      <c r="A6574" s="776"/>
      <c r="B6574" s="780"/>
      <c r="D6574" s="779"/>
      <c r="E6574" s="779"/>
      <c r="F6574" s="778"/>
      <c r="G6574" s="777"/>
      <c r="H6574" s="776"/>
      <c r="I6574" s="776"/>
      <c r="J6574" s="776"/>
      <c r="K6574" s="776"/>
      <c r="L6574" s="776"/>
      <c r="M6574" s="776"/>
      <c r="N6574" s="776"/>
      <c r="O6574" s="776"/>
      <c r="P6574" s="776"/>
      <c r="Q6574" s="776"/>
      <c r="R6574" s="776"/>
      <c r="S6574" s="776"/>
      <c r="T6574" s="776"/>
      <c r="U6574" s="776"/>
      <c r="V6574" s="46"/>
      <c r="W6574" s="46"/>
      <c r="X6574" s="775"/>
      <c r="Y6574" s="775"/>
      <c r="Z6574" s="775"/>
      <c r="AA6574" s="775"/>
      <c r="AB6574" s="775"/>
    </row>
    <row r="6575" spans="1:28" s="43" customFormat="1" x14ac:dyDescent="0.2">
      <c r="A6575" s="776"/>
      <c r="B6575" s="780"/>
      <c r="D6575" s="779"/>
      <c r="E6575" s="779"/>
      <c r="F6575" s="778"/>
      <c r="G6575" s="777"/>
      <c r="H6575" s="776"/>
      <c r="I6575" s="776"/>
      <c r="J6575" s="776"/>
      <c r="K6575" s="776"/>
      <c r="L6575" s="776"/>
      <c r="M6575" s="776"/>
      <c r="N6575" s="776"/>
      <c r="O6575" s="776"/>
      <c r="P6575" s="776"/>
      <c r="Q6575" s="776"/>
      <c r="R6575" s="776"/>
      <c r="S6575" s="776"/>
      <c r="T6575" s="776"/>
      <c r="U6575" s="776"/>
      <c r="V6575" s="46"/>
      <c r="W6575" s="46"/>
      <c r="X6575" s="775"/>
      <c r="Y6575" s="775"/>
      <c r="Z6575" s="775"/>
      <c r="AA6575" s="775"/>
      <c r="AB6575" s="775"/>
    </row>
    <row r="6576" spans="1:28" s="43" customFormat="1" x14ac:dyDescent="0.2">
      <c r="A6576" s="776"/>
      <c r="B6576" s="780"/>
      <c r="D6576" s="779"/>
      <c r="E6576" s="779"/>
      <c r="F6576" s="778"/>
      <c r="G6576" s="777"/>
      <c r="H6576" s="776"/>
      <c r="I6576" s="776"/>
      <c r="J6576" s="776"/>
      <c r="K6576" s="776"/>
      <c r="L6576" s="776"/>
      <c r="M6576" s="776"/>
      <c r="N6576" s="776"/>
      <c r="O6576" s="776"/>
      <c r="P6576" s="776"/>
      <c r="Q6576" s="776"/>
      <c r="R6576" s="776"/>
      <c r="S6576" s="776"/>
      <c r="T6576" s="776"/>
      <c r="U6576" s="776"/>
      <c r="V6576" s="46"/>
      <c r="W6576" s="46"/>
      <c r="X6576" s="775"/>
      <c r="Y6576" s="775"/>
      <c r="Z6576" s="775"/>
      <c r="AA6576" s="775"/>
      <c r="AB6576" s="775"/>
    </row>
    <row r="6577" spans="1:28" s="43" customFormat="1" x14ac:dyDescent="0.2">
      <c r="A6577" s="776"/>
      <c r="B6577" s="780"/>
      <c r="D6577" s="779"/>
      <c r="E6577" s="779"/>
      <c r="F6577" s="778"/>
      <c r="G6577" s="777"/>
      <c r="H6577" s="776"/>
      <c r="I6577" s="776"/>
      <c r="J6577" s="776"/>
      <c r="K6577" s="776"/>
      <c r="L6577" s="776"/>
      <c r="M6577" s="776"/>
      <c r="N6577" s="776"/>
      <c r="O6577" s="776"/>
      <c r="P6577" s="776"/>
      <c r="Q6577" s="776"/>
      <c r="R6577" s="776"/>
      <c r="S6577" s="776"/>
      <c r="T6577" s="776"/>
      <c r="U6577" s="776"/>
      <c r="V6577" s="46"/>
      <c r="W6577" s="46"/>
      <c r="X6577" s="775"/>
      <c r="Y6577" s="775"/>
      <c r="Z6577" s="775"/>
      <c r="AA6577" s="775"/>
      <c r="AB6577" s="775"/>
    </row>
    <row r="6578" spans="1:28" s="43" customFormat="1" x14ac:dyDescent="0.2">
      <c r="A6578" s="776"/>
      <c r="B6578" s="780"/>
      <c r="D6578" s="779"/>
      <c r="E6578" s="779"/>
      <c r="F6578" s="778"/>
      <c r="G6578" s="777"/>
      <c r="H6578" s="776"/>
      <c r="I6578" s="776"/>
      <c r="J6578" s="776"/>
      <c r="K6578" s="776"/>
      <c r="L6578" s="776"/>
      <c r="M6578" s="776"/>
      <c r="N6578" s="776"/>
      <c r="O6578" s="776"/>
      <c r="P6578" s="776"/>
      <c r="Q6578" s="776"/>
      <c r="R6578" s="776"/>
      <c r="S6578" s="776"/>
      <c r="T6578" s="776"/>
      <c r="U6578" s="776"/>
      <c r="V6578" s="46"/>
      <c r="W6578" s="46"/>
      <c r="X6578" s="775"/>
      <c r="Y6578" s="775"/>
      <c r="Z6578" s="775"/>
      <c r="AA6578" s="775"/>
      <c r="AB6578" s="775"/>
    </row>
    <row r="6579" spans="1:28" s="43" customFormat="1" x14ac:dyDescent="0.2">
      <c r="A6579" s="776"/>
      <c r="B6579" s="780"/>
      <c r="D6579" s="779"/>
      <c r="E6579" s="779"/>
      <c r="F6579" s="778"/>
      <c r="G6579" s="777"/>
      <c r="H6579" s="776"/>
      <c r="I6579" s="776"/>
      <c r="J6579" s="776"/>
      <c r="K6579" s="776"/>
      <c r="L6579" s="776"/>
      <c r="M6579" s="776"/>
      <c r="N6579" s="776"/>
      <c r="O6579" s="776"/>
      <c r="P6579" s="776"/>
      <c r="Q6579" s="776"/>
      <c r="R6579" s="776"/>
      <c r="S6579" s="776"/>
      <c r="T6579" s="776"/>
      <c r="U6579" s="776"/>
      <c r="V6579" s="46"/>
      <c r="W6579" s="46"/>
      <c r="X6579" s="775"/>
      <c r="Y6579" s="775"/>
      <c r="Z6579" s="775"/>
      <c r="AA6579" s="775"/>
      <c r="AB6579" s="775"/>
    </row>
    <row r="6580" spans="1:28" s="43" customFormat="1" x14ac:dyDescent="0.2">
      <c r="A6580" s="776"/>
      <c r="B6580" s="780"/>
      <c r="D6580" s="779"/>
      <c r="E6580" s="779"/>
      <c r="F6580" s="778"/>
      <c r="G6580" s="777"/>
      <c r="H6580" s="776"/>
      <c r="I6580" s="776"/>
      <c r="J6580" s="776"/>
      <c r="K6580" s="776"/>
      <c r="L6580" s="776"/>
      <c r="M6580" s="776"/>
      <c r="N6580" s="776"/>
      <c r="O6580" s="776"/>
      <c r="P6580" s="776"/>
      <c r="Q6580" s="776"/>
      <c r="R6580" s="776"/>
      <c r="S6580" s="776"/>
      <c r="T6580" s="776"/>
      <c r="U6580" s="776"/>
      <c r="V6580" s="46"/>
      <c r="W6580" s="46"/>
      <c r="X6580" s="775"/>
      <c r="Y6580" s="775"/>
      <c r="Z6580" s="775"/>
      <c r="AA6580" s="775"/>
      <c r="AB6580" s="775"/>
    </row>
    <row r="6581" spans="1:28" s="43" customFormat="1" x14ac:dyDescent="0.2">
      <c r="A6581" s="776"/>
      <c r="B6581" s="780"/>
      <c r="D6581" s="779"/>
      <c r="E6581" s="779"/>
      <c r="F6581" s="778"/>
      <c r="G6581" s="777"/>
      <c r="H6581" s="776"/>
      <c r="I6581" s="776"/>
      <c r="J6581" s="776"/>
      <c r="K6581" s="776"/>
      <c r="L6581" s="776"/>
      <c r="M6581" s="776"/>
      <c r="N6581" s="776"/>
      <c r="O6581" s="776"/>
      <c r="P6581" s="776"/>
      <c r="Q6581" s="776"/>
      <c r="R6581" s="776"/>
      <c r="S6581" s="776"/>
      <c r="T6581" s="776"/>
      <c r="U6581" s="776"/>
      <c r="V6581" s="46"/>
      <c r="W6581" s="46"/>
      <c r="X6581" s="775"/>
      <c r="Y6581" s="775"/>
      <c r="Z6581" s="775"/>
      <c r="AA6581" s="775"/>
      <c r="AB6581" s="775"/>
    </row>
    <row r="6582" spans="1:28" s="43" customFormat="1" x14ac:dyDescent="0.2">
      <c r="A6582" s="776"/>
      <c r="B6582" s="780"/>
      <c r="D6582" s="779"/>
      <c r="E6582" s="779"/>
      <c r="F6582" s="778"/>
      <c r="G6582" s="777"/>
      <c r="H6582" s="776"/>
      <c r="I6582" s="776"/>
      <c r="J6582" s="776"/>
      <c r="K6582" s="776"/>
      <c r="L6582" s="776"/>
      <c r="M6582" s="776"/>
      <c r="N6582" s="776"/>
      <c r="O6582" s="776"/>
      <c r="P6582" s="776"/>
      <c r="Q6582" s="776"/>
      <c r="R6582" s="776"/>
      <c r="S6582" s="776"/>
      <c r="T6582" s="776"/>
      <c r="U6582" s="776"/>
      <c r="V6582" s="46"/>
      <c r="W6582" s="46"/>
      <c r="X6582" s="775"/>
      <c r="Y6582" s="775"/>
      <c r="Z6582" s="775"/>
      <c r="AA6582" s="775"/>
      <c r="AB6582" s="775"/>
    </row>
    <row r="6583" spans="1:28" s="43" customFormat="1" x14ac:dyDescent="0.2">
      <c r="A6583" s="776"/>
      <c r="B6583" s="780"/>
      <c r="D6583" s="779"/>
      <c r="E6583" s="779"/>
      <c r="F6583" s="778"/>
      <c r="G6583" s="777"/>
      <c r="H6583" s="776"/>
      <c r="I6583" s="776"/>
      <c r="J6583" s="776"/>
      <c r="K6583" s="776"/>
      <c r="L6583" s="776"/>
      <c r="M6583" s="776"/>
      <c r="N6583" s="776"/>
      <c r="O6583" s="776"/>
      <c r="P6583" s="776"/>
      <c r="Q6583" s="776"/>
      <c r="R6583" s="776"/>
      <c r="S6583" s="776"/>
      <c r="T6583" s="776"/>
      <c r="U6583" s="776"/>
      <c r="V6583" s="46"/>
      <c r="W6583" s="46"/>
      <c r="X6583" s="775"/>
      <c r="Y6583" s="775"/>
      <c r="Z6583" s="775"/>
      <c r="AA6583" s="775"/>
      <c r="AB6583" s="775"/>
    </row>
    <row r="6584" spans="1:28" s="43" customFormat="1" x14ac:dyDescent="0.2">
      <c r="A6584" s="776"/>
      <c r="B6584" s="780"/>
      <c r="D6584" s="779"/>
      <c r="E6584" s="779"/>
      <c r="F6584" s="778"/>
      <c r="G6584" s="777"/>
      <c r="H6584" s="776"/>
      <c r="I6584" s="776"/>
      <c r="J6584" s="776"/>
      <c r="K6584" s="776"/>
      <c r="L6584" s="776"/>
      <c r="M6584" s="776"/>
      <c r="N6584" s="776"/>
      <c r="O6584" s="776"/>
      <c r="P6584" s="776"/>
      <c r="Q6584" s="776"/>
      <c r="R6584" s="776"/>
      <c r="S6584" s="776"/>
      <c r="T6584" s="776"/>
      <c r="U6584" s="776"/>
      <c r="V6584" s="46"/>
      <c r="W6584" s="46"/>
      <c r="X6584" s="775"/>
      <c r="Y6584" s="775"/>
      <c r="Z6584" s="775"/>
      <c r="AA6584" s="775"/>
      <c r="AB6584" s="775"/>
    </row>
    <row r="6585" spans="1:28" s="43" customFormat="1" x14ac:dyDescent="0.2">
      <c r="A6585" s="776"/>
      <c r="B6585" s="780"/>
      <c r="D6585" s="779"/>
      <c r="E6585" s="779"/>
      <c r="F6585" s="778"/>
      <c r="G6585" s="777"/>
      <c r="H6585" s="776"/>
      <c r="I6585" s="776"/>
      <c r="J6585" s="776"/>
      <c r="K6585" s="776"/>
      <c r="L6585" s="776"/>
      <c r="M6585" s="776"/>
      <c r="N6585" s="776"/>
      <c r="O6585" s="776"/>
      <c r="P6585" s="776"/>
      <c r="Q6585" s="776"/>
      <c r="R6585" s="776"/>
      <c r="S6585" s="776"/>
      <c r="T6585" s="776"/>
      <c r="U6585" s="776"/>
      <c r="V6585" s="46"/>
      <c r="W6585" s="46"/>
      <c r="X6585" s="775"/>
      <c r="Y6585" s="775"/>
      <c r="Z6585" s="775"/>
      <c r="AA6585" s="775"/>
      <c r="AB6585" s="775"/>
    </row>
    <row r="6586" spans="1:28" s="43" customFormat="1" x14ac:dyDescent="0.2">
      <c r="A6586" s="776"/>
      <c r="B6586" s="780"/>
      <c r="D6586" s="779"/>
      <c r="E6586" s="779"/>
      <c r="F6586" s="778"/>
      <c r="G6586" s="777"/>
      <c r="H6586" s="776"/>
      <c r="I6586" s="776"/>
      <c r="J6586" s="776"/>
      <c r="K6586" s="776"/>
      <c r="L6586" s="776"/>
      <c r="M6586" s="776"/>
      <c r="N6586" s="776"/>
      <c r="O6586" s="776"/>
      <c r="P6586" s="776"/>
      <c r="Q6586" s="776"/>
      <c r="R6586" s="776"/>
      <c r="S6586" s="776"/>
      <c r="T6586" s="776"/>
      <c r="U6586" s="776"/>
      <c r="V6586" s="46"/>
      <c r="W6586" s="46"/>
      <c r="X6586" s="775"/>
      <c r="Y6586" s="775"/>
      <c r="Z6586" s="775"/>
      <c r="AA6586" s="775"/>
      <c r="AB6586" s="775"/>
    </row>
    <row r="6587" spans="1:28" s="43" customFormat="1" x14ac:dyDescent="0.2">
      <c r="A6587" s="776"/>
      <c r="B6587" s="780"/>
      <c r="D6587" s="779"/>
      <c r="E6587" s="779"/>
      <c r="F6587" s="778"/>
      <c r="G6587" s="777"/>
      <c r="H6587" s="776"/>
      <c r="I6587" s="776"/>
      <c r="J6587" s="776"/>
      <c r="K6587" s="776"/>
      <c r="L6587" s="776"/>
      <c r="M6587" s="776"/>
      <c r="N6587" s="776"/>
      <c r="O6587" s="776"/>
      <c r="P6587" s="776"/>
      <c r="Q6587" s="776"/>
      <c r="R6587" s="776"/>
      <c r="S6587" s="776"/>
      <c r="T6587" s="776"/>
      <c r="U6587" s="776"/>
      <c r="V6587" s="46"/>
      <c r="W6587" s="46"/>
      <c r="X6587" s="775"/>
      <c r="Y6587" s="775"/>
      <c r="Z6587" s="775"/>
      <c r="AA6587" s="775"/>
      <c r="AB6587" s="775"/>
    </row>
    <row r="6588" spans="1:28" s="43" customFormat="1" x14ac:dyDescent="0.2">
      <c r="A6588" s="776"/>
      <c r="B6588" s="780"/>
      <c r="D6588" s="779"/>
      <c r="E6588" s="779"/>
      <c r="F6588" s="778"/>
      <c r="G6588" s="777"/>
      <c r="H6588" s="776"/>
      <c r="I6588" s="776"/>
      <c r="J6588" s="776"/>
      <c r="K6588" s="776"/>
      <c r="L6588" s="776"/>
      <c r="M6588" s="776"/>
      <c r="N6588" s="776"/>
      <c r="O6588" s="776"/>
      <c r="P6588" s="776"/>
      <c r="Q6588" s="776"/>
      <c r="R6588" s="776"/>
      <c r="S6588" s="776"/>
      <c r="T6588" s="776"/>
      <c r="U6588" s="776"/>
      <c r="V6588" s="46"/>
      <c r="W6588" s="46"/>
      <c r="X6588" s="775"/>
      <c r="Y6588" s="775"/>
      <c r="Z6588" s="775"/>
      <c r="AA6588" s="775"/>
      <c r="AB6588" s="775"/>
    </row>
    <row r="6589" spans="1:28" s="43" customFormat="1" x14ac:dyDescent="0.2">
      <c r="A6589" s="776"/>
      <c r="B6589" s="780"/>
      <c r="D6589" s="779"/>
      <c r="E6589" s="779"/>
      <c r="F6589" s="778"/>
      <c r="G6589" s="777"/>
      <c r="H6589" s="776"/>
      <c r="I6589" s="776"/>
      <c r="J6589" s="776"/>
      <c r="K6589" s="776"/>
      <c r="L6589" s="776"/>
      <c r="M6589" s="776"/>
      <c r="N6589" s="776"/>
      <c r="O6589" s="776"/>
      <c r="P6589" s="776"/>
      <c r="Q6589" s="776"/>
      <c r="R6589" s="776"/>
      <c r="S6589" s="776"/>
      <c r="T6589" s="776"/>
      <c r="U6589" s="776"/>
      <c r="V6589" s="46"/>
      <c r="W6589" s="46"/>
      <c r="X6589" s="775"/>
      <c r="Y6589" s="775"/>
      <c r="Z6589" s="775"/>
      <c r="AA6589" s="775"/>
      <c r="AB6589" s="775"/>
    </row>
    <row r="6590" spans="1:28" s="43" customFormat="1" x14ac:dyDescent="0.2">
      <c r="A6590" s="776"/>
      <c r="B6590" s="780"/>
      <c r="D6590" s="779"/>
      <c r="E6590" s="779"/>
      <c r="F6590" s="778"/>
      <c r="G6590" s="777"/>
      <c r="H6590" s="776"/>
      <c r="I6590" s="776"/>
      <c r="J6590" s="776"/>
      <c r="K6590" s="776"/>
      <c r="L6590" s="776"/>
      <c r="M6590" s="776"/>
      <c r="N6590" s="776"/>
      <c r="O6590" s="776"/>
      <c r="P6590" s="776"/>
      <c r="Q6590" s="776"/>
      <c r="R6590" s="776"/>
      <c r="S6590" s="776"/>
      <c r="T6590" s="776"/>
      <c r="U6590" s="776"/>
      <c r="V6590" s="46"/>
      <c r="W6590" s="46"/>
      <c r="X6590" s="775"/>
      <c r="Y6590" s="775"/>
      <c r="Z6590" s="775"/>
      <c r="AA6590" s="775"/>
      <c r="AB6590" s="775"/>
    </row>
    <row r="6591" spans="1:28" s="43" customFormat="1" x14ac:dyDescent="0.2">
      <c r="A6591" s="776"/>
      <c r="B6591" s="780"/>
      <c r="D6591" s="779"/>
      <c r="E6591" s="779"/>
      <c r="F6591" s="778"/>
      <c r="G6591" s="777"/>
      <c r="H6591" s="776"/>
      <c r="I6591" s="776"/>
      <c r="J6591" s="776"/>
      <c r="K6591" s="776"/>
      <c r="L6591" s="776"/>
      <c r="M6591" s="776"/>
      <c r="N6591" s="776"/>
      <c r="O6591" s="776"/>
      <c r="P6591" s="776"/>
      <c r="Q6591" s="776"/>
      <c r="R6591" s="776"/>
      <c r="S6591" s="776"/>
      <c r="T6591" s="776"/>
      <c r="U6591" s="776"/>
      <c r="V6591" s="46"/>
      <c r="W6591" s="46"/>
      <c r="X6591" s="775"/>
      <c r="Y6591" s="775"/>
      <c r="Z6591" s="775"/>
      <c r="AA6591" s="775"/>
      <c r="AB6591" s="775"/>
    </row>
    <row r="6592" spans="1:28" s="43" customFormat="1" x14ac:dyDescent="0.2">
      <c r="A6592" s="776"/>
      <c r="B6592" s="780"/>
      <c r="D6592" s="779"/>
      <c r="E6592" s="779"/>
      <c r="F6592" s="778"/>
      <c r="G6592" s="777"/>
      <c r="H6592" s="776"/>
      <c r="I6592" s="776"/>
      <c r="J6592" s="776"/>
      <c r="K6592" s="776"/>
      <c r="L6592" s="776"/>
      <c r="M6592" s="776"/>
      <c r="N6592" s="776"/>
      <c r="O6592" s="776"/>
      <c r="P6592" s="776"/>
      <c r="Q6592" s="776"/>
      <c r="R6592" s="776"/>
      <c r="S6592" s="776"/>
      <c r="T6592" s="776"/>
      <c r="U6592" s="776"/>
      <c r="V6592" s="46"/>
      <c r="W6592" s="46"/>
      <c r="X6592" s="775"/>
      <c r="Y6592" s="775"/>
      <c r="Z6592" s="775"/>
      <c r="AA6592" s="775"/>
      <c r="AB6592" s="775"/>
    </row>
    <row r="6593" spans="1:28" s="43" customFormat="1" x14ac:dyDescent="0.2">
      <c r="A6593" s="776"/>
      <c r="B6593" s="780"/>
      <c r="D6593" s="779"/>
      <c r="E6593" s="779"/>
      <c r="F6593" s="778"/>
      <c r="G6593" s="777"/>
      <c r="H6593" s="776"/>
      <c r="I6593" s="776"/>
      <c r="J6593" s="776"/>
      <c r="K6593" s="776"/>
      <c r="L6593" s="776"/>
      <c r="M6593" s="776"/>
      <c r="N6593" s="776"/>
      <c r="O6593" s="776"/>
      <c r="P6593" s="776"/>
      <c r="Q6593" s="776"/>
      <c r="R6593" s="776"/>
      <c r="S6593" s="776"/>
      <c r="T6593" s="776"/>
      <c r="U6593" s="776"/>
      <c r="V6593" s="46"/>
      <c r="W6593" s="46"/>
      <c r="X6593" s="775"/>
      <c r="Y6593" s="775"/>
      <c r="Z6593" s="775"/>
      <c r="AA6593" s="775"/>
      <c r="AB6593" s="775"/>
    </row>
    <row r="6594" spans="1:28" s="43" customFormat="1" x14ac:dyDescent="0.2">
      <c r="A6594" s="776"/>
      <c r="B6594" s="780"/>
      <c r="D6594" s="779"/>
      <c r="E6594" s="779"/>
      <c r="F6594" s="778"/>
      <c r="G6594" s="777"/>
      <c r="H6594" s="776"/>
      <c r="I6594" s="776"/>
      <c r="J6594" s="776"/>
      <c r="K6594" s="776"/>
      <c r="L6594" s="776"/>
      <c r="M6594" s="776"/>
      <c r="N6594" s="776"/>
      <c r="O6594" s="776"/>
      <c r="P6594" s="776"/>
      <c r="Q6594" s="776"/>
      <c r="R6594" s="776"/>
      <c r="S6594" s="776"/>
      <c r="T6594" s="776"/>
      <c r="U6594" s="776"/>
      <c r="V6594" s="46"/>
      <c r="W6594" s="46"/>
      <c r="X6594" s="775"/>
      <c r="Y6594" s="775"/>
      <c r="Z6594" s="775"/>
      <c r="AA6594" s="775"/>
      <c r="AB6594" s="775"/>
    </row>
    <row r="6595" spans="1:28" s="43" customFormat="1" x14ac:dyDescent="0.2">
      <c r="A6595" s="776"/>
      <c r="B6595" s="780"/>
      <c r="D6595" s="779"/>
      <c r="E6595" s="779"/>
      <c r="F6595" s="778"/>
      <c r="G6595" s="777"/>
      <c r="H6595" s="776"/>
      <c r="I6595" s="776"/>
      <c r="J6595" s="776"/>
      <c r="K6595" s="776"/>
      <c r="L6595" s="776"/>
      <c r="M6595" s="776"/>
      <c r="N6595" s="776"/>
      <c r="O6595" s="776"/>
      <c r="P6595" s="776"/>
      <c r="Q6595" s="776"/>
      <c r="R6595" s="776"/>
      <c r="S6595" s="776"/>
      <c r="T6595" s="776"/>
      <c r="U6595" s="776"/>
      <c r="V6595" s="46"/>
      <c r="W6595" s="46"/>
      <c r="X6595" s="775"/>
      <c r="Y6595" s="775"/>
      <c r="Z6595" s="775"/>
      <c r="AA6595" s="775"/>
      <c r="AB6595" s="775"/>
    </row>
    <row r="6596" spans="1:28" s="43" customFormat="1" x14ac:dyDescent="0.2">
      <c r="A6596" s="776"/>
      <c r="B6596" s="780"/>
      <c r="D6596" s="779"/>
      <c r="E6596" s="779"/>
      <c r="F6596" s="778"/>
      <c r="G6596" s="777"/>
      <c r="H6596" s="776"/>
      <c r="I6596" s="776"/>
      <c r="J6596" s="776"/>
      <c r="K6596" s="776"/>
      <c r="L6596" s="776"/>
      <c r="M6596" s="776"/>
      <c r="N6596" s="776"/>
      <c r="O6596" s="776"/>
      <c r="P6596" s="776"/>
      <c r="Q6596" s="776"/>
      <c r="R6596" s="776"/>
      <c r="S6596" s="776"/>
      <c r="T6596" s="776"/>
      <c r="U6596" s="776"/>
      <c r="V6596" s="46"/>
      <c r="W6596" s="46"/>
      <c r="X6596" s="775"/>
      <c r="Y6596" s="775"/>
      <c r="Z6596" s="775"/>
      <c r="AA6596" s="775"/>
      <c r="AB6596" s="775"/>
    </row>
    <row r="6597" spans="1:28" s="43" customFormat="1" x14ac:dyDescent="0.2">
      <c r="A6597" s="776"/>
      <c r="B6597" s="780"/>
      <c r="D6597" s="779"/>
      <c r="E6597" s="779"/>
      <c r="F6597" s="778"/>
      <c r="G6597" s="777"/>
      <c r="H6597" s="776"/>
      <c r="I6597" s="776"/>
      <c r="J6597" s="776"/>
      <c r="K6597" s="776"/>
      <c r="L6597" s="776"/>
      <c r="M6597" s="776"/>
      <c r="N6597" s="776"/>
      <c r="O6597" s="776"/>
      <c r="P6597" s="776"/>
      <c r="Q6597" s="776"/>
      <c r="R6597" s="776"/>
      <c r="S6597" s="776"/>
      <c r="T6597" s="776"/>
      <c r="U6597" s="776"/>
      <c r="V6597" s="46"/>
      <c r="W6597" s="46"/>
      <c r="X6597" s="775"/>
      <c r="Y6597" s="775"/>
      <c r="Z6597" s="775"/>
      <c r="AA6597" s="775"/>
      <c r="AB6597" s="775"/>
    </row>
    <row r="6598" spans="1:28" s="43" customFormat="1" x14ac:dyDescent="0.2">
      <c r="A6598" s="776"/>
      <c r="B6598" s="780"/>
      <c r="D6598" s="779"/>
      <c r="E6598" s="779"/>
      <c r="F6598" s="778"/>
      <c r="G6598" s="777"/>
      <c r="H6598" s="776"/>
      <c r="I6598" s="776"/>
      <c r="J6598" s="776"/>
      <c r="K6598" s="776"/>
      <c r="L6598" s="776"/>
      <c r="M6598" s="776"/>
      <c r="N6598" s="776"/>
      <c r="O6598" s="776"/>
      <c r="P6598" s="776"/>
      <c r="Q6598" s="776"/>
      <c r="R6598" s="776"/>
      <c r="S6598" s="776"/>
      <c r="T6598" s="776"/>
      <c r="U6598" s="776"/>
      <c r="V6598" s="46"/>
      <c r="W6598" s="46"/>
      <c r="X6598" s="775"/>
      <c r="Y6598" s="775"/>
      <c r="Z6598" s="775"/>
      <c r="AA6598" s="775"/>
      <c r="AB6598" s="775"/>
    </row>
    <row r="6599" spans="1:28" s="43" customFormat="1" x14ac:dyDescent="0.2">
      <c r="A6599" s="776"/>
      <c r="B6599" s="780"/>
      <c r="D6599" s="779"/>
      <c r="E6599" s="779"/>
      <c r="F6599" s="778"/>
      <c r="G6599" s="777"/>
      <c r="H6599" s="776"/>
      <c r="I6599" s="776"/>
      <c r="J6599" s="776"/>
      <c r="K6599" s="776"/>
      <c r="L6599" s="776"/>
      <c r="M6599" s="776"/>
      <c r="N6599" s="776"/>
      <c r="O6599" s="776"/>
      <c r="P6599" s="776"/>
      <c r="Q6599" s="776"/>
      <c r="R6599" s="776"/>
      <c r="S6599" s="776"/>
      <c r="T6599" s="776"/>
      <c r="U6599" s="776"/>
      <c r="V6599" s="46"/>
      <c r="W6599" s="46"/>
      <c r="X6599" s="775"/>
      <c r="Y6599" s="775"/>
      <c r="Z6599" s="775"/>
      <c r="AA6599" s="775"/>
      <c r="AB6599" s="775"/>
    </row>
    <row r="6600" spans="1:28" s="43" customFormat="1" x14ac:dyDescent="0.2">
      <c r="A6600" s="776"/>
      <c r="B6600" s="780"/>
      <c r="D6600" s="779"/>
      <c r="E6600" s="779"/>
      <c r="F6600" s="778"/>
      <c r="G6600" s="777"/>
      <c r="H6600" s="776"/>
      <c r="I6600" s="776"/>
      <c r="J6600" s="776"/>
      <c r="K6600" s="776"/>
      <c r="L6600" s="776"/>
      <c r="M6600" s="776"/>
      <c r="N6600" s="776"/>
      <c r="O6600" s="776"/>
      <c r="P6600" s="776"/>
      <c r="Q6600" s="776"/>
      <c r="R6600" s="776"/>
      <c r="S6600" s="776"/>
      <c r="T6600" s="776"/>
      <c r="U6600" s="776"/>
      <c r="V6600" s="46"/>
      <c r="W6600" s="46"/>
      <c r="X6600" s="775"/>
      <c r="Y6600" s="775"/>
      <c r="Z6600" s="775"/>
      <c r="AA6600" s="775"/>
      <c r="AB6600" s="775"/>
    </row>
    <row r="6601" spans="1:28" s="43" customFormat="1" x14ac:dyDescent="0.2">
      <c r="A6601" s="776"/>
      <c r="B6601" s="780"/>
      <c r="D6601" s="779"/>
      <c r="E6601" s="779"/>
      <c r="F6601" s="778"/>
      <c r="G6601" s="777"/>
      <c r="H6601" s="776"/>
      <c r="I6601" s="776"/>
      <c r="J6601" s="776"/>
      <c r="K6601" s="776"/>
      <c r="L6601" s="776"/>
      <c r="M6601" s="776"/>
      <c r="N6601" s="776"/>
      <c r="O6601" s="776"/>
      <c r="P6601" s="776"/>
      <c r="Q6601" s="776"/>
      <c r="R6601" s="776"/>
      <c r="S6601" s="776"/>
      <c r="T6601" s="776"/>
      <c r="U6601" s="776"/>
      <c r="V6601" s="46"/>
      <c r="W6601" s="46"/>
      <c r="X6601" s="775"/>
      <c r="Y6601" s="775"/>
      <c r="Z6601" s="775"/>
      <c r="AA6601" s="775"/>
      <c r="AB6601" s="775"/>
    </row>
    <row r="6602" spans="1:28" s="43" customFormat="1" x14ac:dyDescent="0.2">
      <c r="A6602" s="776"/>
      <c r="B6602" s="780"/>
      <c r="D6602" s="779"/>
      <c r="E6602" s="779"/>
      <c r="F6602" s="778"/>
      <c r="G6602" s="777"/>
      <c r="H6602" s="776"/>
      <c r="I6602" s="776"/>
      <c r="J6602" s="776"/>
      <c r="K6602" s="776"/>
      <c r="L6602" s="776"/>
      <c r="M6602" s="776"/>
      <c r="N6602" s="776"/>
      <c r="O6602" s="776"/>
      <c r="P6602" s="776"/>
      <c r="Q6602" s="776"/>
      <c r="R6602" s="776"/>
      <c r="S6602" s="776"/>
      <c r="T6602" s="776"/>
      <c r="U6602" s="776"/>
      <c r="V6602" s="46"/>
      <c r="W6602" s="46"/>
      <c r="X6602" s="775"/>
      <c r="Y6602" s="775"/>
      <c r="Z6602" s="775"/>
      <c r="AA6602" s="775"/>
      <c r="AB6602" s="775"/>
    </row>
    <row r="6603" spans="1:28" s="43" customFormat="1" x14ac:dyDescent="0.2">
      <c r="A6603" s="776"/>
      <c r="B6603" s="780"/>
      <c r="D6603" s="779"/>
      <c r="E6603" s="779"/>
      <c r="F6603" s="778"/>
      <c r="G6603" s="777"/>
      <c r="H6603" s="776"/>
      <c r="I6603" s="776"/>
      <c r="J6603" s="776"/>
      <c r="K6603" s="776"/>
      <c r="L6603" s="776"/>
      <c r="M6603" s="776"/>
      <c r="N6603" s="776"/>
      <c r="O6603" s="776"/>
      <c r="P6603" s="776"/>
      <c r="Q6603" s="776"/>
      <c r="R6603" s="776"/>
      <c r="S6603" s="776"/>
      <c r="T6603" s="776"/>
      <c r="U6603" s="776"/>
      <c r="V6603" s="46"/>
      <c r="W6603" s="46"/>
      <c r="X6603" s="775"/>
      <c r="Y6603" s="775"/>
      <c r="Z6603" s="775"/>
      <c r="AA6603" s="775"/>
      <c r="AB6603" s="775"/>
    </row>
    <row r="6604" spans="1:28" s="43" customFormat="1" x14ac:dyDescent="0.2">
      <c r="A6604" s="776"/>
      <c r="B6604" s="780"/>
      <c r="D6604" s="779"/>
      <c r="E6604" s="779"/>
      <c r="F6604" s="778"/>
      <c r="G6604" s="777"/>
      <c r="H6604" s="776"/>
      <c r="I6604" s="776"/>
      <c r="J6604" s="776"/>
      <c r="K6604" s="776"/>
      <c r="L6604" s="776"/>
      <c r="M6604" s="776"/>
      <c r="N6604" s="776"/>
      <c r="O6604" s="776"/>
      <c r="P6604" s="776"/>
      <c r="Q6604" s="776"/>
      <c r="R6604" s="776"/>
      <c r="S6604" s="776"/>
      <c r="T6604" s="776"/>
      <c r="U6604" s="776"/>
      <c r="V6604" s="46"/>
      <c r="W6604" s="46"/>
      <c r="X6604" s="775"/>
      <c r="Y6604" s="775"/>
      <c r="Z6604" s="775"/>
      <c r="AA6604" s="775"/>
      <c r="AB6604" s="775"/>
    </row>
    <row r="6605" spans="1:28" s="43" customFormat="1" x14ac:dyDescent="0.2">
      <c r="A6605" s="776"/>
      <c r="B6605" s="780"/>
      <c r="D6605" s="779"/>
      <c r="E6605" s="779"/>
      <c r="F6605" s="778"/>
      <c r="G6605" s="777"/>
      <c r="H6605" s="776"/>
      <c r="I6605" s="776"/>
      <c r="J6605" s="776"/>
      <c r="K6605" s="776"/>
      <c r="L6605" s="776"/>
      <c r="M6605" s="776"/>
      <c r="N6605" s="776"/>
      <c r="O6605" s="776"/>
      <c r="P6605" s="776"/>
      <c r="Q6605" s="776"/>
      <c r="R6605" s="776"/>
      <c r="S6605" s="776"/>
      <c r="T6605" s="776"/>
      <c r="U6605" s="776"/>
      <c r="V6605" s="46"/>
      <c r="W6605" s="46"/>
      <c r="X6605" s="775"/>
      <c r="Y6605" s="775"/>
      <c r="Z6605" s="775"/>
      <c r="AA6605" s="775"/>
      <c r="AB6605" s="775"/>
    </row>
    <row r="6606" spans="1:28" s="43" customFormat="1" x14ac:dyDescent="0.2">
      <c r="A6606" s="776"/>
      <c r="B6606" s="780"/>
      <c r="D6606" s="779"/>
      <c r="E6606" s="779"/>
      <c r="F6606" s="778"/>
      <c r="G6606" s="777"/>
      <c r="H6606" s="776"/>
      <c r="I6606" s="776"/>
      <c r="J6606" s="776"/>
      <c r="K6606" s="776"/>
      <c r="L6606" s="776"/>
      <c r="M6606" s="776"/>
      <c r="N6606" s="776"/>
      <c r="O6606" s="776"/>
      <c r="P6606" s="776"/>
      <c r="Q6606" s="776"/>
      <c r="R6606" s="776"/>
      <c r="S6606" s="776"/>
      <c r="T6606" s="776"/>
      <c r="U6606" s="776"/>
      <c r="V6606" s="46"/>
      <c r="W6606" s="46"/>
      <c r="X6606" s="775"/>
      <c r="Y6606" s="775"/>
      <c r="Z6606" s="775"/>
      <c r="AA6606" s="775"/>
      <c r="AB6606" s="775"/>
    </row>
    <row r="6607" spans="1:28" s="43" customFormat="1" x14ac:dyDescent="0.2">
      <c r="A6607" s="776"/>
      <c r="B6607" s="780"/>
      <c r="D6607" s="779"/>
      <c r="E6607" s="779"/>
      <c r="F6607" s="778"/>
      <c r="G6607" s="777"/>
      <c r="H6607" s="776"/>
      <c r="I6607" s="776"/>
      <c r="J6607" s="776"/>
      <c r="K6607" s="776"/>
      <c r="L6607" s="776"/>
      <c r="M6607" s="776"/>
      <c r="N6607" s="776"/>
      <c r="O6607" s="776"/>
      <c r="P6607" s="776"/>
      <c r="Q6607" s="776"/>
      <c r="R6607" s="776"/>
      <c r="S6607" s="776"/>
      <c r="T6607" s="776"/>
      <c r="U6607" s="776"/>
      <c r="V6607" s="46"/>
      <c r="W6607" s="46"/>
      <c r="X6607" s="775"/>
      <c r="Y6607" s="775"/>
      <c r="Z6607" s="775"/>
      <c r="AA6607" s="775"/>
      <c r="AB6607" s="775"/>
    </row>
    <row r="6608" spans="1:28" s="43" customFormat="1" x14ac:dyDescent="0.2">
      <c r="A6608" s="776"/>
      <c r="B6608" s="780"/>
      <c r="D6608" s="779"/>
      <c r="E6608" s="779"/>
      <c r="F6608" s="778"/>
      <c r="G6608" s="777"/>
      <c r="H6608" s="776"/>
      <c r="I6608" s="776"/>
      <c r="J6608" s="776"/>
      <c r="K6608" s="776"/>
      <c r="L6608" s="776"/>
      <c r="M6608" s="776"/>
      <c r="N6608" s="776"/>
      <c r="O6608" s="776"/>
      <c r="P6608" s="776"/>
      <c r="Q6608" s="776"/>
      <c r="R6608" s="776"/>
      <c r="S6608" s="776"/>
      <c r="T6608" s="776"/>
      <c r="U6608" s="776"/>
      <c r="V6608" s="46"/>
      <c r="W6608" s="46"/>
      <c r="X6608" s="775"/>
      <c r="Y6608" s="775"/>
      <c r="Z6608" s="775"/>
      <c r="AA6608" s="775"/>
      <c r="AB6608" s="775"/>
    </row>
    <row r="6609" spans="1:28" s="43" customFormat="1" x14ac:dyDescent="0.2">
      <c r="A6609" s="776"/>
      <c r="B6609" s="780"/>
      <c r="D6609" s="779"/>
      <c r="E6609" s="779"/>
      <c r="F6609" s="778"/>
      <c r="G6609" s="777"/>
      <c r="H6609" s="776"/>
      <c r="I6609" s="776"/>
      <c r="J6609" s="776"/>
      <c r="K6609" s="776"/>
      <c r="L6609" s="776"/>
      <c r="M6609" s="776"/>
      <c r="N6609" s="776"/>
      <c r="O6609" s="776"/>
      <c r="P6609" s="776"/>
      <c r="Q6609" s="776"/>
      <c r="R6609" s="776"/>
      <c r="S6609" s="776"/>
      <c r="T6609" s="776"/>
      <c r="U6609" s="776"/>
      <c r="V6609" s="46"/>
      <c r="W6609" s="46"/>
      <c r="X6609" s="775"/>
      <c r="Y6609" s="775"/>
      <c r="Z6609" s="775"/>
      <c r="AA6609" s="775"/>
      <c r="AB6609" s="775"/>
    </row>
    <row r="6610" spans="1:28" s="43" customFormat="1" x14ac:dyDescent="0.2">
      <c r="A6610" s="776"/>
      <c r="B6610" s="780"/>
      <c r="D6610" s="779"/>
      <c r="E6610" s="779"/>
      <c r="F6610" s="778"/>
      <c r="G6610" s="777"/>
      <c r="H6610" s="776"/>
      <c r="I6610" s="776"/>
      <c r="J6610" s="776"/>
      <c r="K6610" s="776"/>
      <c r="L6610" s="776"/>
      <c r="M6610" s="776"/>
      <c r="N6610" s="776"/>
      <c r="O6610" s="776"/>
      <c r="P6610" s="776"/>
      <c r="Q6610" s="776"/>
      <c r="R6610" s="776"/>
      <c r="S6610" s="776"/>
      <c r="T6610" s="776"/>
      <c r="U6610" s="776"/>
      <c r="V6610" s="46"/>
      <c r="W6610" s="46"/>
      <c r="X6610" s="775"/>
      <c r="Y6610" s="775"/>
      <c r="Z6610" s="775"/>
      <c r="AA6610" s="775"/>
      <c r="AB6610" s="775"/>
    </row>
    <row r="6611" spans="1:28" s="43" customFormat="1" x14ac:dyDescent="0.2">
      <c r="A6611" s="776"/>
      <c r="B6611" s="780"/>
      <c r="D6611" s="779"/>
      <c r="E6611" s="779"/>
      <c r="F6611" s="778"/>
      <c r="G6611" s="777"/>
      <c r="H6611" s="776"/>
      <c r="I6611" s="776"/>
      <c r="J6611" s="776"/>
      <c r="K6611" s="776"/>
      <c r="L6611" s="776"/>
      <c r="M6611" s="776"/>
      <c r="N6611" s="776"/>
      <c r="O6611" s="776"/>
      <c r="P6611" s="776"/>
      <c r="Q6611" s="776"/>
      <c r="R6611" s="776"/>
      <c r="S6611" s="776"/>
      <c r="T6611" s="776"/>
      <c r="U6611" s="776"/>
      <c r="V6611" s="46"/>
      <c r="W6611" s="46"/>
      <c r="X6611" s="775"/>
      <c r="Y6611" s="775"/>
      <c r="Z6611" s="775"/>
      <c r="AA6611" s="775"/>
      <c r="AB6611" s="775"/>
    </row>
    <row r="6612" spans="1:28" s="43" customFormat="1" x14ac:dyDescent="0.2">
      <c r="A6612" s="776"/>
      <c r="B6612" s="780"/>
      <c r="D6612" s="779"/>
      <c r="E6612" s="779"/>
      <c r="F6612" s="778"/>
      <c r="G6612" s="777"/>
      <c r="H6612" s="776"/>
      <c r="I6612" s="776"/>
      <c r="J6612" s="776"/>
      <c r="K6612" s="776"/>
      <c r="L6612" s="776"/>
      <c r="M6612" s="776"/>
      <c r="N6612" s="776"/>
      <c r="O6612" s="776"/>
      <c r="P6612" s="776"/>
      <c r="Q6612" s="776"/>
      <c r="R6612" s="776"/>
      <c r="S6612" s="776"/>
      <c r="T6612" s="776"/>
      <c r="U6612" s="776"/>
      <c r="V6612" s="46"/>
      <c r="W6612" s="46"/>
      <c r="X6612" s="775"/>
      <c r="Y6612" s="775"/>
      <c r="Z6612" s="775"/>
      <c r="AA6612" s="775"/>
      <c r="AB6612" s="775"/>
    </row>
    <row r="6613" spans="1:28" s="43" customFormat="1" x14ac:dyDescent="0.2">
      <c r="A6613" s="776"/>
      <c r="B6613" s="780"/>
      <c r="D6613" s="779"/>
      <c r="E6613" s="779"/>
      <c r="F6613" s="778"/>
      <c r="G6613" s="777"/>
      <c r="H6613" s="776"/>
      <c r="I6613" s="776"/>
      <c r="J6613" s="776"/>
      <c r="K6613" s="776"/>
      <c r="L6613" s="776"/>
      <c r="M6613" s="776"/>
      <c r="N6613" s="776"/>
      <c r="O6613" s="776"/>
      <c r="P6613" s="776"/>
      <c r="Q6613" s="776"/>
      <c r="R6613" s="776"/>
      <c r="S6613" s="776"/>
      <c r="T6613" s="776"/>
      <c r="U6613" s="776"/>
      <c r="V6613" s="46"/>
      <c r="W6613" s="46"/>
      <c r="X6613" s="775"/>
      <c r="Y6613" s="775"/>
      <c r="Z6613" s="775"/>
      <c r="AA6613" s="775"/>
      <c r="AB6613" s="775"/>
    </row>
    <row r="6614" spans="1:28" s="43" customFormat="1" x14ac:dyDescent="0.2">
      <c r="A6614" s="776"/>
      <c r="B6614" s="780"/>
      <c r="D6614" s="779"/>
      <c r="E6614" s="779"/>
      <c r="F6614" s="778"/>
      <c r="G6614" s="777"/>
      <c r="H6614" s="776"/>
      <c r="I6614" s="776"/>
      <c r="J6614" s="776"/>
      <c r="K6614" s="776"/>
      <c r="L6614" s="776"/>
      <c r="M6614" s="776"/>
      <c r="N6614" s="776"/>
      <c r="O6614" s="776"/>
      <c r="P6614" s="776"/>
      <c r="Q6614" s="776"/>
      <c r="R6614" s="776"/>
      <c r="S6614" s="776"/>
      <c r="T6614" s="776"/>
      <c r="U6614" s="776"/>
      <c r="V6614" s="46"/>
      <c r="W6614" s="46"/>
      <c r="X6614" s="775"/>
      <c r="Y6614" s="775"/>
      <c r="Z6614" s="775"/>
      <c r="AA6614" s="775"/>
      <c r="AB6614" s="775"/>
    </row>
    <row r="6615" spans="1:28" s="43" customFormat="1" x14ac:dyDescent="0.2">
      <c r="A6615" s="776"/>
      <c r="B6615" s="780"/>
      <c r="D6615" s="779"/>
      <c r="E6615" s="779"/>
      <c r="F6615" s="778"/>
      <c r="G6615" s="777"/>
      <c r="H6615" s="776"/>
      <c r="I6615" s="776"/>
      <c r="J6615" s="776"/>
      <c r="K6615" s="776"/>
      <c r="L6615" s="776"/>
      <c r="M6615" s="776"/>
      <c r="N6615" s="776"/>
      <c r="O6615" s="776"/>
      <c r="P6615" s="776"/>
      <c r="Q6615" s="776"/>
      <c r="R6615" s="776"/>
      <c r="S6615" s="776"/>
      <c r="T6615" s="776"/>
      <c r="U6615" s="776"/>
      <c r="V6615" s="46"/>
      <c r="W6615" s="46"/>
      <c r="X6615" s="775"/>
      <c r="Y6615" s="775"/>
      <c r="Z6615" s="775"/>
      <c r="AA6615" s="775"/>
      <c r="AB6615" s="775"/>
    </row>
    <row r="6616" spans="1:28" s="43" customFormat="1" x14ac:dyDescent="0.2">
      <c r="A6616" s="776"/>
      <c r="B6616" s="780"/>
      <c r="D6616" s="779"/>
      <c r="E6616" s="779"/>
      <c r="F6616" s="778"/>
      <c r="G6616" s="777"/>
      <c r="H6616" s="776"/>
      <c r="I6616" s="776"/>
      <c r="J6616" s="776"/>
      <c r="K6616" s="776"/>
      <c r="L6616" s="776"/>
      <c r="M6616" s="776"/>
      <c r="N6616" s="776"/>
      <c r="O6616" s="776"/>
      <c r="P6616" s="776"/>
      <c r="Q6616" s="776"/>
      <c r="R6616" s="776"/>
      <c r="S6616" s="776"/>
      <c r="T6616" s="776"/>
      <c r="U6616" s="776"/>
      <c r="V6616" s="46"/>
      <c r="W6616" s="46"/>
      <c r="X6616" s="775"/>
      <c r="Y6616" s="775"/>
      <c r="Z6616" s="775"/>
      <c r="AA6616" s="775"/>
      <c r="AB6616" s="775"/>
    </row>
    <row r="6617" spans="1:28" s="43" customFormat="1" x14ac:dyDescent="0.2">
      <c r="A6617" s="776"/>
      <c r="B6617" s="780"/>
      <c r="D6617" s="779"/>
      <c r="E6617" s="779"/>
      <c r="F6617" s="778"/>
      <c r="G6617" s="777"/>
      <c r="H6617" s="776"/>
      <c r="I6617" s="776"/>
      <c r="J6617" s="776"/>
      <c r="K6617" s="776"/>
      <c r="L6617" s="776"/>
      <c r="M6617" s="776"/>
      <c r="N6617" s="776"/>
      <c r="O6617" s="776"/>
      <c r="P6617" s="776"/>
      <c r="Q6617" s="776"/>
      <c r="R6617" s="776"/>
      <c r="S6617" s="776"/>
      <c r="T6617" s="776"/>
      <c r="U6617" s="776"/>
      <c r="V6617" s="46"/>
      <c r="W6617" s="46"/>
      <c r="X6617" s="775"/>
      <c r="Y6617" s="775"/>
      <c r="Z6617" s="775"/>
      <c r="AA6617" s="775"/>
      <c r="AB6617" s="775"/>
    </row>
    <row r="6618" spans="1:28" s="43" customFormat="1" x14ac:dyDescent="0.2">
      <c r="A6618" s="776"/>
      <c r="B6618" s="780"/>
      <c r="D6618" s="779"/>
      <c r="E6618" s="779"/>
      <c r="F6618" s="778"/>
      <c r="G6618" s="777"/>
      <c r="H6618" s="776"/>
      <c r="I6618" s="776"/>
      <c r="J6618" s="776"/>
      <c r="K6618" s="776"/>
      <c r="L6618" s="776"/>
      <c r="M6618" s="776"/>
      <c r="N6618" s="776"/>
      <c r="O6618" s="776"/>
      <c r="P6618" s="776"/>
      <c r="Q6618" s="776"/>
      <c r="R6618" s="776"/>
      <c r="S6618" s="776"/>
      <c r="T6618" s="776"/>
      <c r="U6618" s="776"/>
      <c r="V6618" s="46"/>
      <c r="W6618" s="46"/>
      <c r="X6618" s="775"/>
      <c r="Y6618" s="775"/>
      <c r="Z6618" s="775"/>
      <c r="AA6618" s="775"/>
      <c r="AB6618" s="775"/>
    </row>
    <row r="6619" spans="1:28" s="43" customFormat="1" x14ac:dyDescent="0.2">
      <c r="A6619" s="776"/>
      <c r="B6619" s="780"/>
      <c r="D6619" s="779"/>
      <c r="E6619" s="779"/>
      <c r="F6619" s="778"/>
      <c r="G6619" s="777"/>
      <c r="H6619" s="776"/>
      <c r="I6619" s="776"/>
      <c r="J6619" s="776"/>
      <c r="K6619" s="776"/>
      <c r="L6619" s="776"/>
      <c r="M6619" s="776"/>
      <c r="N6619" s="776"/>
      <c r="O6619" s="776"/>
      <c r="P6619" s="776"/>
      <c r="Q6619" s="776"/>
      <c r="R6619" s="776"/>
      <c r="S6619" s="776"/>
      <c r="T6619" s="776"/>
      <c r="U6619" s="776"/>
      <c r="V6619" s="46"/>
      <c r="W6619" s="46"/>
      <c r="X6619" s="775"/>
      <c r="Y6619" s="775"/>
      <c r="Z6619" s="775"/>
      <c r="AA6619" s="775"/>
      <c r="AB6619" s="775"/>
    </row>
    <row r="6620" spans="1:28" s="43" customFormat="1" x14ac:dyDescent="0.2">
      <c r="A6620" s="776"/>
      <c r="B6620" s="780"/>
      <c r="D6620" s="779"/>
      <c r="E6620" s="779"/>
      <c r="F6620" s="778"/>
      <c r="G6620" s="777"/>
      <c r="H6620" s="776"/>
      <c r="I6620" s="776"/>
      <c r="J6620" s="776"/>
      <c r="K6620" s="776"/>
      <c r="L6620" s="776"/>
      <c r="M6620" s="776"/>
      <c r="N6620" s="776"/>
      <c r="O6620" s="776"/>
      <c r="P6620" s="776"/>
      <c r="Q6620" s="776"/>
      <c r="R6620" s="776"/>
      <c r="S6620" s="776"/>
      <c r="T6620" s="776"/>
      <c r="U6620" s="776"/>
      <c r="V6620" s="46"/>
      <c r="W6620" s="46"/>
      <c r="X6620" s="775"/>
      <c r="Y6620" s="775"/>
      <c r="Z6620" s="775"/>
      <c r="AA6620" s="775"/>
      <c r="AB6620" s="775"/>
    </row>
    <row r="6621" spans="1:28" s="43" customFormat="1" x14ac:dyDescent="0.2">
      <c r="A6621" s="776"/>
      <c r="B6621" s="780"/>
      <c r="D6621" s="779"/>
      <c r="E6621" s="779"/>
      <c r="F6621" s="778"/>
      <c r="G6621" s="777"/>
      <c r="H6621" s="776"/>
      <c r="I6621" s="776"/>
      <c r="J6621" s="776"/>
      <c r="K6621" s="776"/>
      <c r="L6621" s="776"/>
      <c r="M6621" s="776"/>
      <c r="N6621" s="776"/>
      <c r="O6621" s="776"/>
      <c r="P6621" s="776"/>
      <c r="Q6621" s="776"/>
      <c r="R6621" s="776"/>
      <c r="S6621" s="776"/>
      <c r="T6621" s="776"/>
      <c r="U6621" s="776"/>
      <c r="V6621" s="46"/>
      <c r="W6621" s="46"/>
      <c r="X6621" s="775"/>
      <c r="Y6621" s="775"/>
      <c r="Z6621" s="775"/>
      <c r="AA6621" s="775"/>
      <c r="AB6621" s="775"/>
    </row>
    <row r="6622" spans="1:28" s="43" customFormat="1" x14ac:dyDescent="0.2">
      <c r="A6622" s="776"/>
      <c r="B6622" s="780"/>
      <c r="D6622" s="779"/>
      <c r="E6622" s="779"/>
      <c r="F6622" s="778"/>
      <c r="G6622" s="777"/>
      <c r="H6622" s="776"/>
      <c r="I6622" s="776"/>
      <c r="J6622" s="776"/>
      <c r="K6622" s="776"/>
      <c r="L6622" s="776"/>
      <c r="M6622" s="776"/>
      <c r="N6622" s="776"/>
      <c r="O6622" s="776"/>
      <c r="P6622" s="776"/>
      <c r="Q6622" s="776"/>
      <c r="R6622" s="776"/>
      <c r="S6622" s="776"/>
      <c r="T6622" s="776"/>
      <c r="U6622" s="776"/>
      <c r="V6622" s="46"/>
      <c r="W6622" s="46"/>
      <c r="X6622" s="775"/>
      <c r="Y6622" s="775"/>
      <c r="Z6622" s="775"/>
      <c r="AA6622" s="775"/>
      <c r="AB6622" s="775"/>
    </row>
    <row r="6623" spans="1:28" s="43" customFormat="1" x14ac:dyDescent="0.2">
      <c r="A6623" s="776"/>
      <c r="B6623" s="780"/>
      <c r="D6623" s="779"/>
      <c r="E6623" s="779"/>
      <c r="F6623" s="778"/>
      <c r="G6623" s="777"/>
      <c r="H6623" s="776"/>
      <c r="I6623" s="776"/>
      <c r="J6623" s="776"/>
      <c r="K6623" s="776"/>
      <c r="L6623" s="776"/>
      <c r="M6623" s="776"/>
      <c r="N6623" s="776"/>
      <c r="O6623" s="776"/>
      <c r="P6623" s="776"/>
      <c r="Q6623" s="776"/>
      <c r="R6623" s="776"/>
      <c r="S6623" s="776"/>
      <c r="T6623" s="776"/>
      <c r="U6623" s="776"/>
      <c r="V6623" s="46"/>
      <c r="W6623" s="46"/>
      <c r="X6623" s="775"/>
      <c r="Y6623" s="775"/>
      <c r="Z6623" s="775"/>
      <c r="AA6623" s="775"/>
      <c r="AB6623" s="775"/>
    </row>
    <row r="6624" spans="1:28" s="43" customFormat="1" x14ac:dyDescent="0.2">
      <c r="A6624" s="776"/>
      <c r="B6624" s="780"/>
      <c r="D6624" s="779"/>
      <c r="E6624" s="779"/>
      <c r="F6624" s="778"/>
      <c r="G6624" s="777"/>
      <c r="H6624" s="776"/>
      <c r="I6624" s="776"/>
      <c r="J6624" s="776"/>
      <c r="K6624" s="776"/>
      <c r="L6624" s="776"/>
      <c r="M6624" s="776"/>
      <c r="N6624" s="776"/>
      <c r="O6624" s="776"/>
      <c r="P6624" s="776"/>
      <c r="Q6624" s="776"/>
      <c r="R6624" s="776"/>
      <c r="S6624" s="776"/>
      <c r="T6624" s="776"/>
      <c r="U6624" s="776"/>
      <c r="V6624" s="46"/>
      <c r="W6624" s="46"/>
      <c r="X6624" s="775"/>
      <c r="Y6624" s="775"/>
      <c r="Z6624" s="775"/>
      <c r="AA6624" s="775"/>
      <c r="AB6624" s="775"/>
    </row>
    <row r="6625" spans="1:28" s="43" customFormat="1" x14ac:dyDescent="0.2">
      <c r="A6625" s="776"/>
      <c r="B6625" s="780"/>
      <c r="D6625" s="779"/>
      <c r="E6625" s="779"/>
      <c r="F6625" s="778"/>
      <c r="G6625" s="777"/>
      <c r="H6625" s="776"/>
      <c r="I6625" s="776"/>
      <c r="J6625" s="776"/>
      <c r="K6625" s="776"/>
      <c r="L6625" s="776"/>
      <c r="M6625" s="776"/>
      <c r="N6625" s="776"/>
      <c r="O6625" s="776"/>
      <c r="P6625" s="776"/>
      <c r="Q6625" s="776"/>
      <c r="R6625" s="776"/>
      <c r="S6625" s="776"/>
      <c r="T6625" s="776"/>
      <c r="U6625" s="776"/>
      <c r="V6625" s="46"/>
      <c r="W6625" s="46"/>
      <c r="X6625" s="775"/>
      <c r="Y6625" s="775"/>
      <c r="Z6625" s="775"/>
      <c r="AA6625" s="775"/>
      <c r="AB6625" s="775"/>
    </row>
    <row r="6626" spans="1:28" s="43" customFormat="1" x14ac:dyDescent="0.2">
      <c r="A6626" s="776"/>
      <c r="B6626" s="780"/>
      <c r="D6626" s="779"/>
      <c r="E6626" s="779"/>
      <c r="F6626" s="778"/>
      <c r="G6626" s="777"/>
      <c r="H6626" s="776"/>
      <c r="I6626" s="776"/>
      <c r="J6626" s="776"/>
      <c r="K6626" s="776"/>
      <c r="L6626" s="776"/>
      <c r="M6626" s="776"/>
      <c r="N6626" s="776"/>
      <c r="O6626" s="776"/>
      <c r="P6626" s="776"/>
      <c r="Q6626" s="776"/>
      <c r="R6626" s="776"/>
      <c r="S6626" s="776"/>
      <c r="T6626" s="776"/>
      <c r="U6626" s="776"/>
      <c r="V6626" s="46"/>
      <c r="W6626" s="46"/>
      <c r="X6626" s="775"/>
      <c r="Y6626" s="775"/>
      <c r="Z6626" s="775"/>
      <c r="AA6626" s="775"/>
      <c r="AB6626" s="775"/>
    </row>
    <row r="6627" spans="1:28" s="43" customFormat="1" x14ac:dyDescent="0.2">
      <c r="A6627" s="776"/>
      <c r="B6627" s="780"/>
      <c r="D6627" s="779"/>
      <c r="E6627" s="779"/>
      <c r="F6627" s="778"/>
      <c r="G6627" s="777"/>
      <c r="H6627" s="776"/>
      <c r="I6627" s="776"/>
      <c r="J6627" s="776"/>
      <c r="K6627" s="776"/>
      <c r="L6627" s="776"/>
      <c r="M6627" s="776"/>
      <c r="N6627" s="776"/>
      <c r="O6627" s="776"/>
      <c r="P6627" s="776"/>
      <c r="Q6627" s="776"/>
      <c r="R6627" s="776"/>
      <c r="S6627" s="776"/>
      <c r="T6627" s="776"/>
      <c r="U6627" s="776"/>
      <c r="V6627" s="46"/>
      <c r="W6627" s="46"/>
      <c r="X6627" s="775"/>
      <c r="Y6627" s="775"/>
      <c r="Z6627" s="775"/>
      <c r="AA6627" s="775"/>
      <c r="AB6627" s="775"/>
    </row>
    <row r="6628" spans="1:28" s="43" customFormat="1" x14ac:dyDescent="0.2">
      <c r="A6628" s="776"/>
      <c r="B6628" s="780"/>
      <c r="D6628" s="779"/>
      <c r="E6628" s="779"/>
      <c r="F6628" s="778"/>
      <c r="G6628" s="777"/>
      <c r="H6628" s="776"/>
      <c r="I6628" s="776"/>
      <c r="J6628" s="776"/>
      <c r="K6628" s="776"/>
      <c r="L6628" s="776"/>
      <c r="M6628" s="776"/>
      <c r="N6628" s="776"/>
      <c r="O6628" s="776"/>
      <c r="P6628" s="776"/>
      <c r="Q6628" s="776"/>
      <c r="R6628" s="776"/>
      <c r="S6628" s="776"/>
      <c r="T6628" s="776"/>
      <c r="U6628" s="776"/>
      <c r="V6628" s="46"/>
      <c r="W6628" s="46"/>
      <c r="X6628" s="775"/>
      <c r="Y6628" s="775"/>
      <c r="Z6628" s="775"/>
      <c r="AA6628" s="775"/>
      <c r="AB6628" s="775"/>
    </row>
    <row r="6629" spans="1:28" s="43" customFormat="1" x14ac:dyDescent="0.2">
      <c r="A6629" s="776"/>
      <c r="B6629" s="780"/>
      <c r="D6629" s="779"/>
      <c r="E6629" s="779"/>
      <c r="F6629" s="778"/>
      <c r="G6629" s="777"/>
      <c r="H6629" s="776"/>
      <c r="I6629" s="776"/>
      <c r="J6629" s="776"/>
      <c r="K6629" s="776"/>
      <c r="L6629" s="776"/>
      <c r="M6629" s="776"/>
      <c r="N6629" s="776"/>
      <c r="O6629" s="776"/>
      <c r="P6629" s="776"/>
      <c r="Q6629" s="776"/>
      <c r="R6629" s="776"/>
      <c r="S6629" s="776"/>
      <c r="T6629" s="776"/>
      <c r="U6629" s="776"/>
      <c r="V6629" s="46"/>
      <c r="W6629" s="46"/>
      <c r="X6629" s="775"/>
      <c r="Y6629" s="775"/>
      <c r="Z6629" s="775"/>
      <c r="AA6629" s="775"/>
      <c r="AB6629" s="775"/>
    </row>
    <row r="6630" spans="1:28" s="43" customFormat="1" x14ac:dyDescent="0.2">
      <c r="A6630" s="776"/>
      <c r="B6630" s="780"/>
      <c r="D6630" s="779"/>
      <c r="E6630" s="779"/>
      <c r="F6630" s="778"/>
      <c r="G6630" s="777"/>
      <c r="H6630" s="776"/>
      <c r="I6630" s="776"/>
      <c r="J6630" s="776"/>
      <c r="K6630" s="776"/>
      <c r="L6630" s="776"/>
      <c r="M6630" s="776"/>
      <c r="N6630" s="776"/>
      <c r="O6630" s="776"/>
      <c r="P6630" s="776"/>
      <c r="Q6630" s="776"/>
      <c r="R6630" s="776"/>
      <c r="S6630" s="776"/>
      <c r="T6630" s="776"/>
      <c r="U6630" s="776"/>
      <c r="V6630" s="46"/>
      <c r="W6630" s="46"/>
      <c r="X6630" s="775"/>
      <c r="Y6630" s="775"/>
      <c r="Z6630" s="775"/>
      <c r="AA6630" s="775"/>
      <c r="AB6630" s="775"/>
    </row>
    <row r="6631" spans="1:28" s="43" customFormat="1" x14ac:dyDescent="0.2">
      <c r="A6631" s="776"/>
      <c r="B6631" s="780"/>
      <c r="D6631" s="779"/>
      <c r="E6631" s="779"/>
      <c r="F6631" s="778"/>
      <c r="G6631" s="777"/>
      <c r="H6631" s="776"/>
      <c r="I6631" s="776"/>
      <c r="J6631" s="776"/>
      <c r="K6631" s="776"/>
      <c r="L6631" s="776"/>
      <c r="M6631" s="776"/>
      <c r="N6631" s="776"/>
      <c r="O6631" s="776"/>
      <c r="P6631" s="776"/>
      <c r="Q6631" s="776"/>
      <c r="R6631" s="776"/>
      <c r="S6631" s="776"/>
      <c r="T6631" s="776"/>
      <c r="U6631" s="776"/>
      <c r="V6631" s="46"/>
      <c r="W6631" s="46"/>
      <c r="X6631" s="775"/>
      <c r="Y6631" s="775"/>
      <c r="Z6631" s="775"/>
      <c r="AA6631" s="775"/>
      <c r="AB6631" s="775"/>
    </row>
    <row r="6632" spans="1:28" s="43" customFormat="1" x14ac:dyDescent="0.2">
      <c r="A6632" s="776"/>
      <c r="B6632" s="780"/>
      <c r="D6632" s="779"/>
      <c r="E6632" s="779"/>
      <c r="F6632" s="778"/>
      <c r="G6632" s="777"/>
      <c r="H6632" s="776"/>
      <c r="I6632" s="776"/>
      <c r="J6632" s="776"/>
      <c r="K6632" s="776"/>
      <c r="L6632" s="776"/>
      <c r="M6632" s="776"/>
      <c r="N6632" s="776"/>
      <c r="O6632" s="776"/>
      <c r="P6632" s="776"/>
      <c r="Q6632" s="776"/>
      <c r="R6632" s="776"/>
      <c r="S6632" s="776"/>
      <c r="T6632" s="776"/>
      <c r="U6632" s="776"/>
      <c r="V6632" s="46"/>
      <c r="W6632" s="46"/>
      <c r="X6632" s="775"/>
      <c r="Y6632" s="775"/>
      <c r="Z6632" s="775"/>
      <c r="AA6632" s="775"/>
      <c r="AB6632" s="775"/>
    </row>
    <row r="6633" spans="1:28" s="43" customFormat="1" x14ac:dyDescent="0.2">
      <c r="A6633" s="776"/>
      <c r="B6633" s="780"/>
      <c r="D6633" s="779"/>
      <c r="E6633" s="779"/>
      <c r="F6633" s="778"/>
      <c r="G6633" s="777"/>
      <c r="H6633" s="776"/>
      <c r="I6633" s="776"/>
      <c r="J6633" s="776"/>
      <c r="K6633" s="776"/>
      <c r="L6633" s="776"/>
      <c r="M6633" s="776"/>
      <c r="N6633" s="776"/>
      <c r="O6633" s="776"/>
      <c r="P6633" s="776"/>
      <c r="Q6633" s="776"/>
      <c r="R6633" s="776"/>
      <c r="S6633" s="776"/>
      <c r="T6633" s="776"/>
      <c r="U6633" s="776"/>
      <c r="V6633" s="46"/>
      <c r="W6633" s="46"/>
      <c r="X6633" s="775"/>
      <c r="Y6633" s="775"/>
      <c r="Z6633" s="775"/>
      <c r="AA6633" s="775"/>
      <c r="AB6633" s="775"/>
    </row>
    <row r="6634" spans="1:28" s="43" customFormat="1" x14ac:dyDescent="0.2">
      <c r="A6634" s="776"/>
      <c r="B6634" s="780"/>
      <c r="D6634" s="779"/>
      <c r="E6634" s="779"/>
      <c r="F6634" s="778"/>
      <c r="G6634" s="777"/>
      <c r="H6634" s="776"/>
      <c r="I6634" s="776"/>
      <c r="J6634" s="776"/>
      <c r="K6634" s="776"/>
      <c r="L6634" s="776"/>
      <c r="M6634" s="776"/>
      <c r="N6634" s="776"/>
      <c r="O6634" s="776"/>
      <c r="P6634" s="776"/>
      <c r="Q6634" s="776"/>
      <c r="R6634" s="776"/>
      <c r="S6634" s="776"/>
      <c r="T6634" s="776"/>
      <c r="U6634" s="776"/>
      <c r="V6634" s="46"/>
      <c r="W6634" s="46"/>
      <c r="X6634" s="775"/>
      <c r="Y6634" s="775"/>
      <c r="Z6634" s="775"/>
      <c r="AA6634" s="775"/>
      <c r="AB6634" s="775"/>
    </row>
    <row r="6635" spans="1:28" s="43" customFormat="1" x14ac:dyDescent="0.2">
      <c r="A6635" s="776"/>
      <c r="B6635" s="780"/>
      <c r="D6635" s="779"/>
      <c r="E6635" s="779"/>
      <c r="F6635" s="778"/>
      <c r="G6635" s="777"/>
      <c r="H6635" s="776"/>
      <c r="I6635" s="776"/>
      <c r="J6635" s="776"/>
      <c r="K6635" s="776"/>
      <c r="L6635" s="776"/>
      <c r="M6635" s="776"/>
      <c r="N6635" s="776"/>
      <c r="O6635" s="776"/>
      <c r="P6635" s="776"/>
      <c r="Q6635" s="776"/>
      <c r="R6635" s="776"/>
      <c r="S6635" s="776"/>
      <c r="T6635" s="776"/>
      <c r="U6635" s="776"/>
      <c r="V6635" s="46"/>
      <c r="W6635" s="46"/>
      <c r="X6635" s="775"/>
      <c r="Y6635" s="775"/>
      <c r="Z6635" s="775"/>
      <c r="AA6635" s="775"/>
      <c r="AB6635" s="775"/>
    </row>
    <row r="6636" spans="1:28" s="43" customFormat="1" x14ac:dyDescent="0.2">
      <c r="A6636" s="776"/>
      <c r="B6636" s="780"/>
      <c r="D6636" s="779"/>
      <c r="E6636" s="779"/>
      <c r="F6636" s="778"/>
      <c r="G6636" s="777"/>
      <c r="H6636" s="776"/>
      <c r="I6636" s="776"/>
      <c r="J6636" s="776"/>
      <c r="K6636" s="776"/>
      <c r="L6636" s="776"/>
      <c r="M6636" s="776"/>
      <c r="N6636" s="776"/>
      <c r="O6636" s="776"/>
      <c r="P6636" s="776"/>
      <c r="Q6636" s="776"/>
      <c r="R6636" s="776"/>
      <c r="S6636" s="776"/>
      <c r="T6636" s="776"/>
      <c r="U6636" s="776"/>
      <c r="V6636" s="46"/>
      <c r="W6636" s="46"/>
      <c r="X6636" s="775"/>
      <c r="Y6636" s="775"/>
      <c r="Z6636" s="775"/>
      <c r="AA6636" s="775"/>
      <c r="AB6636" s="775"/>
    </row>
    <row r="6637" spans="1:28" s="43" customFormat="1" x14ac:dyDescent="0.2">
      <c r="A6637" s="776"/>
      <c r="B6637" s="780"/>
      <c r="D6637" s="779"/>
      <c r="E6637" s="779"/>
      <c r="F6637" s="778"/>
      <c r="G6637" s="777"/>
      <c r="H6637" s="776"/>
      <c r="I6637" s="776"/>
      <c r="J6637" s="776"/>
      <c r="K6637" s="776"/>
      <c r="L6637" s="776"/>
      <c r="M6637" s="776"/>
      <c r="N6637" s="776"/>
      <c r="O6637" s="776"/>
      <c r="P6637" s="776"/>
      <c r="Q6637" s="776"/>
      <c r="R6637" s="776"/>
      <c r="S6637" s="776"/>
      <c r="T6637" s="776"/>
      <c r="U6637" s="776"/>
      <c r="V6637" s="46"/>
      <c r="W6637" s="46"/>
      <c r="X6637" s="775"/>
      <c r="Y6637" s="775"/>
      <c r="Z6637" s="775"/>
      <c r="AA6637" s="775"/>
      <c r="AB6637" s="775"/>
    </row>
    <row r="6638" spans="1:28" s="43" customFormat="1" x14ac:dyDescent="0.2">
      <c r="A6638" s="776"/>
      <c r="B6638" s="780"/>
      <c r="D6638" s="779"/>
      <c r="E6638" s="779"/>
      <c r="F6638" s="778"/>
      <c r="G6638" s="777"/>
      <c r="H6638" s="776"/>
      <c r="I6638" s="776"/>
      <c r="J6638" s="776"/>
      <c r="K6638" s="776"/>
      <c r="L6638" s="776"/>
      <c r="M6638" s="776"/>
      <c r="N6638" s="776"/>
      <c r="O6638" s="776"/>
      <c r="P6638" s="776"/>
      <c r="Q6638" s="776"/>
      <c r="R6638" s="776"/>
      <c r="S6638" s="776"/>
      <c r="T6638" s="776"/>
      <c r="U6638" s="776"/>
      <c r="V6638" s="46"/>
      <c r="W6638" s="46"/>
      <c r="X6638" s="775"/>
      <c r="Y6638" s="775"/>
      <c r="Z6638" s="775"/>
      <c r="AA6638" s="775"/>
      <c r="AB6638" s="775"/>
    </row>
    <row r="6639" spans="1:28" s="43" customFormat="1" x14ac:dyDescent="0.2">
      <c r="A6639" s="776"/>
      <c r="B6639" s="780"/>
      <c r="D6639" s="779"/>
      <c r="E6639" s="779"/>
      <c r="F6639" s="778"/>
      <c r="G6639" s="777"/>
      <c r="H6639" s="776"/>
      <c r="I6639" s="776"/>
      <c r="J6639" s="776"/>
      <c r="K6639" s="776"/>
      <c r="L6639" s="776"/>
      <c r="M6639" s="776"/>
      <c r="N6639" s="776"/>
      <c r="O6639" s="776"/>
      <c r="P6639" s="776"/>
      <c r="Q6639" s="776"/>
      <c r="R6639" s="776"/>
      <c r="S6639" s="776"/>
      <c r="T6639" s="776"/>
      <c r="U6639" s="776"/>
      <c r="V6639" s="46"/>
      <c r="W6639" s="46"/>
      <c r="X6639" s="775"/>
      <c r="Y6639" s="775"/>
      <c r="Z6639" s="775"/>
      <c r="AA6639" s="775"/>
      <c r="AB6639" s="775"/>
    </row>
    <row r="6640" spans="1:28" s="43" customFormat="1" x14ac:dyDescent="0.2">
      <c r="A6640" s="776"/>
      <c r="B6640" s="780"/>
      <c r="D6640" s="779"/>
      <c r="E6640" s="779"/>
      <c r="F6640" s="778"/>
      <c r="G6640" s="777"/>
      <c r="H6640" s="776"/>
      <c r="I6640" s="776"/>
      <c r="J6640" s="776"/>
      <c r="K6640" s="776"/>
      <c r="L6640" s="776"/>
      <c r="M6640" s="776"/>
      <c r="N6640" s="776"/>
      <c r="O6640" s="776"/>
      <c r="P6640" s="776"/>
      <c r="Q6640" s="776"/>
      <c r="R6640" s="776"/>
      <c r="S6640" s="776"/>
      <c r="T6640" s="776"/>
      <c r="U6640" s="776"/>
      <c r="V6640" s="46"/>
      <c r="W6640" s="46"/>
      <c r="X6640" s="775"/>
      <c r="Y6640" s="775"/>
      <c r="Z6640" s="775"/>
      <c r="AA6640" s="775"/>
      <c r="AB6640" s="775"/>
    </row>
    <row r="6641" spans="1:28" s="43" customFormat="1" x14ac:dyDescent="0.2">
      <c r="A6641" s="776"/>
      <c r="B6641" s="780"/>
      <c r="D6641" s="779"/>
      <c r="E6641" s="779"/>
      <c r="F6641" s="778"/>
      <c r="G6641" s="777"/>
      <c r="H6641" s="776"/>
      <c r="I6641" s="776"/>
      <c r="J6641" s="776"/>
      <c r="K6641" s="776"/>
      <c r="L6641" s="776"/>
      <c r="M6641" s="776"/>
      <c r="N6641" s="776"/>
      <c r="O6641" s="776"/>
      <c r="P6641" s="776"/>
      <c r="Q6641" s="776"/>
      <c r="R6641" s="776"/>
      <c r="S6641" s="776"/>
      <c r="T6641" s="776"/>
      <c r="U6641" s="776"/>
      <c r="V6641" s="46"/>
      <c r="W6641" s="46"/>
      <c r="X6641" s="775"/>
      <c r="Y6641" s="775"/>
      <c r="Z6641" s="775"/>
      <c r="AA6641" s="775"/>
      <c r="AB6641" s="775"/>
    </row>
    <row r="6642" spans="1:28" s="43" customFormat="1" x14ac:dyDescent="0.2">
      <c r="A6642" s="776"/>
      <c r="B6642" s="780"/>
      <c r="D6642" s="779"/>
      <c r="E6642" s="779"/>
      <c r="F6642" s="778"/>
      <c r="G6642" s="777"/>
      <c r="H6642" s="776"/>
      <c r="I6642" s="776"/>
      <c r="J6642" s="776"/>
      <c r="K6642" s="776"/>
      <c r="L6642" s="776"/>
      <c r="M6642" s="776"/>
      <c r="N6642" s="776"/>
      <c r="O6642" s="776"/>
      <c r="P6642" s="776"/>
      <c r="Q6642" s="776"/>
      <c r="R6642" s="776"/>
      <c r="S6642" s="776"/>
      <c r="T6642" s="776"/>
      <c r="U6642" s="776"/>
      <c r="V6642" s="46"/>
      <c r="W6642" s="46"/>
      <c r="X6642" s="775"/>
      <c r="Y6642" s="775"/>
      <c r="Z6642" s="775"/>
      <c r="AA6642" s="775"/>
      <c r="AB6642" s="775"/>
    </row>
    <row r="6643" spans="1:28" s="43" customFormat="1" x14ac:dyDescent="0.2">
      <c r="A6643" s="776"/>
      <c r="B6643" s="780"/>
      <c r="D6643" s="779"/>
      <c r="E6643" s="779"/>
      <c r="F6643" s="778"/>
      <c r="G6643" s="777"/>
      <c r="H6643" s="776"/>
      <c r="I6643" s="776"/>
      <c r="J6643" s="776"/>
      <c r="K6643" s="776"/>
      <c r="L6643" s="776"/>
      <c r="M6643" s="776"/>
      <c r="N6643" s="776"/>
      <c r="O6643" s="776"/>
      <c r="P6643" s="776"/>
      <c r="Q6643" s="776"/>
      <c r="R6643" s="776"/>
      <c r="S6643" s="776"/>
      <c r="T6643" s="776"/>
      <c r="U6643" s="776"/>
      <c r="V6643" s="46"/>
      <c r="W6643" s="46"/>
      <c r="X6643" s="775"/>
      <c r="Y6643" s="775"/>
      <c r="Z6643" s="775"/>
      <c r="AA6643" s="775"/>
      <c r="AB6643" s="775"/>
    </row>
    <row r="6644" spans="1:28" s="43" customFormat="1" x14ac:dyDescent="0.2">
      <c r="A6644" s="776"/>
      <c r="B6644" s="780"/>
      <c r="D6644" s="779"/>
      <c r="E6644" s="779"/>
      <c r="F6644" s="778"/>
      <c r="G6644" s="777"/>
      <c r="H6644" s="776"/>
      <c r="I6644" s="776"/>
      <c r="J6644" s="776"/>
      <c r="K6644" s="776"/>
      <c r="L6644" s="776"/>
      <c r="M6644" s="776"/>
      <c r="N6644" s="776"/>
      <c r="O6644" s="776"/>
      <c r="P6644" s="776"/>
      <c r="Q6644" s="776"/>
      <c r="R6644" s="776"/>
      <c r="S6644" s="776"/>
      <c r="T6644" s="776"/>
      <c r="U6644" s="776"/>
      <c r="V6644" s="46"/>
      <c r="W6644" s="46"/>
      <c r="X6644" s="775"/>
      <c r="Y6644" s="775"/>
      <c r="Z6644" s="775"/>
      <c r="AA6644" s="775"/>
      <c r="AB6644" s="775"/>
    </row>
    <row r="6645" spans="1:28" s="43" customFormat="1" x14ac:dyDescent="0.2">
      <c r="A6645" s="776"/>
      <c r="B6645" s="780"/>
      <c r="D6645" s="779"/>
      <c r="E6645" s="779"/>
      <c r="F6645" s="778"/>
      <c r="G6645" s="777"/>
      <c r="H6645" s="776"/>
      <c r="I6645" s="776"/>
      <c r="J6645" s="776"/>
      <c r="K6645" s="776"/>
      <c r="L6645" s="776"/>
      <c r="M6645" s="776"/>
      <c r="N6645" s="776"/>
      <c r="O6645" s="776"/>
      <c r="P6645" s="776"/>
      <c r="Q6645" s="776"/>
      <c r="R6645" s="776"/>
      <c r="S6645" s="776"/>
      <c r="T6645" s="776"/>
      <c r="U6645" s="776"/>
      <c r="V6645" s="46"/>
      <c r="W6645" s="46"/>
      <c r="X6645" s="775"/>
      <c r="Y6645" s="775"/>
      <c r="Z6645" s="775"/>
      <c r="AA6645" s="775"/>
      <c r="AB6645" s="775"/>
    </row>
    <row r="6646" spans="1:28" s="43" customFormat="1" x14ac:dyDescent="0.2">
      <c r="A6646" s="776"/>
      <c r="B6646" s="780"/>
      <c r="D6646" s="779"/>
      <c r="E6646" s="779"/>
      <c r="F6646" s="778"/>
      <c r="G6646" s="777"/>
      <c r="H6646" s="776"/>
      <c r="I6646" s="776"/>
      <c r="J6646" s="776"/>
      <c r="K6646" s="776"/>
      <c r="L6646" s="776"/>
      <c r="M6646" s="776"/>
      <c r="N6646" s="776"/>
      <c r="O6646" s="776"/>
      <c r="P6646" s="776"/>
      <c r="Q6646" s="776"/>
      <c r="R6646" s="776"/>
      <c r="S6646" s="776"/>
      <c r="T6646" s="776"/>
      <c r="U6646" s="776"/>
      <c r="V6646" s="46"/>
      <c r="W6646" s="46"/>
      <c r="X6646" s="775"/>
      <c r="Y6646" s="775"/>
      <c r="Z6646" s="775"/>
      <c r="AA6646" s="775"/>
      <c r="AB6646" s="775"/>
    </row>
    <row r="6647" spans="1:28" s="43" customFormat="1" x14ac:dyDescent="0.2">
      <c r="A6647" s="776"/>
      <c r="B6647" s="780"/>
      <c r="D6647" s="779"/>
      <c r="E6647" s="779"/>
      <c r="F6647" s="778"/>
      <c r="G6647" s="777"/>
      <c r="H6647" s="776"/>
      <c r="I6647" s="776"/>
      <c r="J6647" s="776"/>
      <c r="K6647" s="776"/>
      <c r="L6647" s="776"/>
      <c r="M6647" s="776"/>
      <c r="N6647" s="776"/>
      <c r="O6647" s="776"/>
      <c r="P6647" s="776"/>
      <c r="Q6647" s="776"/>
      <c r="R6647" s="776"/>
      <c r="S6647" s="776"/>
      <c r="T6647" s="776"/>
      <c r="U6647" s="776"/>
      <c r="V6647" s="46"/>
      <c r="W6647" s="46"/>
      <c r="X6647" s="775"/>
      <c r="Y6647" s="775"/>
      <c r="Z6647" s="775"/>
      <c r="AA6647" s="775"/>
      <c r="AB6647" s="775"/>
    </row>
    <row r="6648" spans="1:28" s="43" customFormat="1" x14ac:dyDescent="0.2">
      <c r="A6648" s="776"/>
      <c r="B6648" s="780"/>
      <c r="D6648" s="779"/>
      <c r="E6648" s="779"/>
      <c r="F6648" s="778"/>
      <c r="G6648" s="777"/>
      <c r="H6648" s="776"/>
      <c r="I6648" s="776"/>
      <c r="J6648" s="776"/>
      <c r="K6648" s="776"/>
      <c r="L6648" s="776"/>
      <c r="M6648" s="776"/>
      <c r="N6648" s="776"/>
      <c r="O6648" s="776"/>
      <c r="P6648" s="776"/>
      <c r="Q6648" s="776"/>
      <c r="R6648" s="776"/>
      <c r="S6648" s="776"/>
      <c r="T6648" s="776"/>
      <c r="U6648" s="776"/>
      <c r="V6648" s="46"/>
      <c r="W6648" s="46"/>
      <c r="X6648" s="775"/>
      <c r="Y6648" s="775"/>
      <c r="Z6648" s="775"/>
      <c r="AA6648" s="775"/>
      <c r="AB6648" s="775"/>
    </row>
    <row r="6649" spans="1:28" s="43" customFormat="1" x14ac:dyDescent="0.2">
      <c r="A6649" s="776"/>
      <c r="B6649" s="780"/>
      <c r="D6649" s="779"/>
      <c r="E6649" s="779"/>
      <c r="F6649" s="778"/>
      <c r="G6649" s="777"/>
      <c r="H6649" s="776"/>
      <c r="I6649" s="776"/>
      <c r="J6649" s="776"/>
      <c r="K6649" s="776"/>
      <c r="L6649" s="776"/>
      <c r="M6649" s="776"/>
      <c r="N6649" s="776"/>
      <c r="O6649" s="776"/>
      <c r="P6649" s="776"/>
      <c r="Q6649" s="776"/>
      <c r="R6649" s="776"/>
      <c r="S6649" s="776"/>
      <c r="T6649" s="776"/>
      <c r="U6649" s="776"/>
      <c r="V6649" s="46"/>
      <c r="W6649" s="46"/>
      <c r="X6649" s="775"/>
      <c r="Y6649" s="775"/>
      <c r="Z6649" s="775"/>
      <c r="AA6649" s="775"/>
      <c r="AB6649" s="775"/>
    </row>
    <row r="6650" spans="1:28" s="43" customFormat="1" x14ac:dyDescent="0.2">
      <c r="A6650" s="776"/>
      <c r="B6650" s="780"/>
      <c r="D6650" s="779"/>
      <c r="E6650" s="779"/>
      <c r="F6650" s="778"/>
      <c r="G6650" s="777"/>
      <c r="H6650" s="776"/>
      <c r="I6650" s="776"/>
      <c r="J6650" s="776"/>
      <c r="K6650" s="776"/>
      <c r="L6650" s="776"/>
      <c r="M6650" s="776"/>
      <c r="N6650" s="776"/>
      <c r="O6650" s="776"/>
      <c r="P6650" s="776"/>
      <c r="Q6650" s="776"/>
      <c r="R6650" s="776"/>
      <c r="S6650" s="776"/>
      <c r="T6650" s="776"/>
      <c r="U6650" s="776"/>
      <c r="V6650" s="46"/>
      <c r="W6650" s="46"/>
      <c r="X6650" s="775"/>
      <c r="Y6650" s="775"/>
      <c r="Z6650" s="775"/>
      <c r="AA6650" s="775"/>
      <c r="AB6650" s="775"/>
    </row>
    <row r="6651" spans="1:28" s="43" customFormat="1" x14ac:dyDescent="0.2">
      <c r="A6651" s="776"/>
      <c r="B6651" s="780"/>
      <c r="D6651" s="779"/>
      <c r="E6651" s="779"/>
      <c r="F6651" s="778"/>
      <c r="G6651" s="777"/>
      <c r="H6651" s="776"/>
      <c r="I6651" s="776"/>
      <c r="J6651" s="776"/>
      <c r="K6651" s="776"/>
      <c r="L6651" s="776"/>
      <c r="M6651" s="776"/>
      <c r="N6651" s="776"/>
      <c r="O6651" s="776"/>
      <c r="P6651" s="776"/>
      <c r="Q6651" s="776"/>
      <c r="R6651" s="776"/>
      <c r="S6651" s="776"/>
      <c r="T6651" s="776"/>
      <c r="U6651" s="776"/>
      <c r="V6651" s="46"/>
      <c r="W6651" s="46"/>
      <c r="X6651" s="775"/>
      <c r="Y6651" s="775"/>
      <c r="Z6651" s="775"/>
      <c r="AA6651" s="775"/>
      <c r="AB6651" s="775"/>
    </row>
    <row r="6652" spans="1:28" s="43" customFormat="1" x14ac:dyDescent="0.2">
      <c r="A6652" s="776"/>
      <c r="B6652" s="780"/>
      <c r="D6652" s="779"/>
      <c r="E6652" s="779"/>
      <c r="F6652" s="778"/>
      <c r="G6652" s="777"/>
      <c r="H6652" s="776"/>
      <c r="I6652" s="776"/>
      <c r="J6652" s="776"/>
      <c r="K6652" s="776"/>
      <c r="L6652" s="776"/>
      <c r="M6652" s="776"/>
      <c r="N6652" s="776"/>
      <c r="O6652" s="776"/>
      <c r="P6652" s="776"/>
      <c r="Q6652" s="776"/>
      <c r="R6652" s="776"/>
      <c r="S6652" s="776"/>
      <c r="T6652" s="776"/>
      <c r="U6652" s="776"/>
      <c r="V6652" s="46"/>
      <c r="W6652" s="46"/>
      <c r="X6652" s="775"/>
      <c r="Y6652" s="775"/>
      <c r="Z6652" s="775"/>
      <c r="AA6652" s="775"/>
      <c r="AB6652" s="775"/>
    </row>
    <row r="6653" spans="1:28" s="43" customFormat="1" x14ac:dyDescent="0.2">
      <c r="A6653" s="776"/>
      <c r="B6653" s="780"/>
      <c r="D6653" s="779"/>
      <c r="E6653" s="779"/>
      <c r="F6653" s="778"/>
      <c r="G6653" s="777"/>
      <c r="H6653" s="776"/>
      <c r="I6653" s="776"/>
      <c r="J6653" s="776"/>
      <c r="K6653" s="776"/>
      <c r="L6653" s="776"/>
      <c r="M6653" s="776"/>
      <c r="N6653" s="776"/>
      <c r="O6653" s="776"/>
      <c r="P6653" s="776"/>
      <c r="Q6653" s="776"/>
      <c r="R6653" s="776"/>
      <c r="S6653" s="776"/>
      <c r="T6653" s="776"/>
      <c r="U6653" s="776"/>
      <c r="V6653" s="46"/>
      <c r="W6653" s="46"/>
      <c r="X6653" s="775"/>
      <c r="Y6653" s="775"/>
      <c r="Z6653" s="775"/>
      <c r="AA6653" s="775"/>
      <c r="AB6653" s="775"/>
    </row>
    <row r="6654" spans="1:28" s="43" customFormat="1" x14ac:dyDescent="0.2">
      <c r="A6654" s="776"/>
      <c r="B6654" s="780"/>
      <c r="D6654" s="779"/>
      <c r="E6654" s="779"/>
      <c r="F6654" s="778"/>
      <c r="G6654" s="777"/>
      <c r="H6654" s="776"/>
      <c r="I6654" s="776"/>
      <c r="J6654" s="776"/>
      <c r="K6654" s="776"/>
      <c r="L6654" s="776"/>
      <c r="M6654" s="776"/>
      <c r="N6654" s="776"/>
      <c r="O6654" s="776"/>
      <c r="P6654" s="776"/>
      <c r="Q6654" s="776"/>
      <c r="R6654" s="776"/>
      <c r="S6654" s="776"/>
      <c r="T6654" s="776"/>
      <c r="U6654" s="776"/>
      <c r="V6654" s="46"/>
      <c r="W6654" s="46"/>
      <c r="X6654" s="775"/>
      <c r="Y6654" s="775"/>
      <c r="Z6654" s="775"/>
      <c r="AA6654" s="775"/>
      <c r="AB6654" s="775"/>
    </row>
    <row r="6655" spans="1:28" s="43" customFormat="1" x14ac:dyDescent="0.2">
      <c r="A6655" s="776"/>
      <c r="B6655" s="780"/>
      <c r="D6655" s="779"/>
      <c r="E6655" s="779"/>
      <c r="F6655" s="778"/>
      <c r="G6655" s="777"/>
      <c r="H6655" s="776"/>
      <c r="I6655" s="776"/>
      <c r="J6655" s="776"/>
      <c r="K6655" s="776"/>
      <c r="L6655" s="776"/>
      <c r="M6655" s="776"/>
      <c r="N6655" s="776"/>
      <c r="O6655" s="776"/>
      <c r="P6655" s="776"/>
      <c r="Q6655" s="776"/>
      <c r="R6655" s="776"/>
      <c r="S6655" s="776"/>
      <c r="T6655" s="776"/>
      <c r="U6655" s="776"/>
      <c r="V6655" s="46"/>
      <c r="W6655" s="46"/>
      <c r="X6655" s="775"/>
      <c r="Y6655" s="775"/>
      <c r="Z6655" s="775"/>
      <c r="AA6655" s="775"/>
      <c r="AB6655" s="775"/>
    </row>
    <row r="6656" spans="1:28" s="43" customFormat="1" x14ac:dyDescent="0.2">
      <c r="A6656" s="776"/>
      <c r="B6656" s="780"/>
      <c r="D6656" s="779"/>
      <c r="E6656" s="779"/>
      <c r="F6656" s="778"/>
      <c r="G6656" s="777"/>
      <c r="H6656" s="776"/>
      <c r="I6656" s="776"/>
      <c r="J6656" s="776"/>
      <c r="K6656" s="776"/>
      <c r="L6656" s="776"/>
      <c r="M6656" s="776"/>
      <c r="N6656" s="776"/>
      <c r="O6656" s="776"/>
      <c r="P6656" s="776"/>
      <c r="Q6656" s="776"/>
      <c r="R6656" s="776"/>
      <c r="S6656" s="776"/>
      <c r="T6656" s="776"/>
      <c r="U6656" s="776"/>
      <c r="V6656" s="46"/>
      <c r="W6656" s="46"/>
      <c r="X6656" s="775"/>
      <c r="Y6656" s="775"/>
      <c r="Z6656" s="775"/>
      <c r="AA6656" s="775"/>
      <c r="AB6656" s="775"/>
    </row>
    <row r="6657" spans="1:28" s="43" customFormat="1" x14ac:dyDescent="0.2">
      <c r="A6657" s="776"/>
      <c r="B6657" s="780"/>
      <c r="D6657" s="779"/>
      <c r="E6657" s="779"/>
      <c r="F6657" s="778"/>
      <c r="G6657" s="777"/>
      <c r="H6657" s="776"/>
      <c r="I6657" s="776"/>
      <c r="J6657" s="776"/>
      <c r="K6657" s="776"/>
      <c r="L6657" s="776"/>
      <c r="M6657" s="776"/>
      <c r="N6657" s="776"/>
      <c r="O6657" s="776"/>
      <c r="P6657" s="776"/>
      <c r="Q6657" s="776"/>
      <c r="R6657" s="776"/>
      <c r="S6657" s="776"/>
      <c r="T6657" s="776"/>
      <c r="U6657" s="776"/>
      <c r="V6657" s="46"/>
      <c r="W6657" s="46"/>
      <c r="X6657" s="775"/>
      <c r="Y6657" s="775"/>
      <c r="Z6657" s="775"/>
      <c r="AA6657" s="775"/>
      <c r="AB6657" s="775"/>
    </row>
    <row r="6658" spans="1:28" s="43" customFormat="1" x14ac:dyDescent="0.2">
      <c r="A6658" s="776"/>
      <c r="B6658" s="780"/>
      <c r="D6658" s="779"/>
      <c r="E6658" s="779"/>
      <c r="F6658" s="778"/>
      <c r="G6658" s="777"/>
      <c r="H6658" s="776"/>
      <c r="I6658" s="776"/>
      <c r="J6658" s="776"/>
      <c r="K6658" s="776"/>
      <c r="L6658" s="776"/>
      <c r="M6658" s="776"/>
      <c r="N6658" s="776"/>
      <c r="O6658" s="776"/>
      <c r="P6658" s="776"/>
      <c r="Q6658" s="776"/>
      <c r="R6658" s="776"/>
      <c r="S6658" s="776"/>
      <c r="T6658" s="776"/>
      <c r="U6658" s="776"/>
      <c r="V6658" s="46"/>
      <c r="W6658" s="46"/>
      <c r="X6658" s="775"/>
      <c r="Y6658" s="775"/>
      <c r="Z6658" s="775"/>
      <c r="AA6658" s="775"/>
      <c r="AB6658" s="775"/>
    </row>
    <row r="6659" spans="1:28" s="43" customFormat="1" x14ac:dyDescent="0.2">
      <c r="A6659" s="776"/>
      <c r="B6659" s="780"/>
      <c r="D6659" s="779"/>
      <c r="E6659" s="779"/>
      <c r="F6659" s="778"/>
      <c r="G6659" s="777"/>
      <c r="H6659" s="776"/>
      <c r="I6659" s="776"/>
      <c r="J6659" s="776"/>
      <c r="K6659" s="776"/>
      <c r="L6659" s="776"/>
      <c r="M6659" s="776"/>
      <c r="N6659" s="776"/>
      <c r="O6659" s="776"/>
      <c r="P6659" s="776"/>
      <c r="Q6659" s="776"/>
      <c r="R6659" s="776"/>
      <c r="S6659" s="776"/>
      <c r="T6659" s="776"/>
      <c r="U6659" s="776"/>
      <c r="V6659" s="46"/>
      <c r="W6659" s="46"/>
      <c r="X6659" s="775"/>
      <c r="Y6659" s="775"/>
      <c r="Z6659" s="775"/>
      <c r="AA6659" s="775"/>
      <c r="AB6659" s="775"/>
    </row>
    <row r="6660" spans="1:28" s="43" customFormat="1" x14ac:dyDescent="0.2">
      <c r="A6660" s="776"/>
      <c r="B6660" s="780"/>
      <c r="D6660" s="779"/>
      <c r="E6660" s="779"/>
      <c r="F6660" s="778"/>
      <c r="G6660" s="777"/>
      <c r="H6660" s="776"/>
      <c r="I6660" s="776"/>
      <c r="J6660" s="776"/>
      <c r="K6660" s="776"/>
      <c r="L6660" s="776"/>
      <c r="M6660" s="776"/>
      <c r="N6660" s="776"/>
      <c r="O6660" s="776"/>
      <c r="P6660" s="776"/>
      <c r="Q6660" s="776"/>
      <c r="R6660" s="776"/>
      <c r="S6660" s="776"/>
      <c r="T6660" s="776"/>
      <c r="U6660" s="776"/>
      <c r="V6660" s="46"/>
      <c r="W6660" s="46"/>
      <c r="X6660" s="775"/>
      <c r="Y6660" s="775"/>
      <c r="Z6660" s="775"/>
      <c r="AA6660" s="775"/>
      <c r="AB6660" s="775"/>
    </row>
    <row r="6661" spans="1:28" s="43" customFormat="1" x14ac:dyDescent="0.2">
      <c r="A6661" s="776"/>
      <c r="B6661" s="780"/>
      <c r="D6661" s="779"/>
      <c r="E6661" s="779"/>
      <c r="F6661" s="778"/>
      <c r="G6661" s="777"/>
      <c r="H6661" s="776"/>
      <c r="I6661" s="776"/>
      <c r="J6661" s="776"/>
      <c r="K6661" s="776"/>
      <c r="L6661" s="776"/>
      <c r="M6661" s="776"/>
      <c r="N6661" s="776"/>
      <c r="O6661" s="776"/>
      <c r="P6661" s="776"/>
      <c r="Q6661" s="776"/>
      <c r="R6661" s="776"/>
      <c r="S6661" s="776"/>
      <c r="T6661" s="776"/>
      <c r="U6661" s="776"/>
      <c r="V6661" s="46"/>
      <c r="W6661" s="46"/>
      <c r="X6661" s="775"/>
      <c r="Y6661" s="775"/>
      <c r="Z6661" s="775"/>
      <c r="AA6661" s="775"/>
      <c r="AB6661" s="775"/>
    </row>
    <row r="6662" spans="1:28" s="43" customFormat="1" x14ac:dyDescent="0.2">
      <c r="A6662" s="776"/>
      <c r="B6662" s="780"/>
      <c r="D6662" s="779"/>
      <c r="E6662" s="779"/>
      <c r="F6662" s="778"/>
      <c r="G6662" s="777"/>
      <c r="H6662" s="776"/>
      <c r="I6662" s="776"/>
      <c r="J6662" s="776"/>
      <c r="K6662" s="776"/>
      <c r="L6662" s="776"/>
      <c r="M6662" s="776"/>
      <c r="N6662" s="776"/>
      <c r="O6662" s="776"/>
      <c r="P6662" s="776"/>
      <c r="Q6662" s="776"/>
      <c r="R6662" s="776"/>
      <c r="S6662" s="776"/>
      <c r="T6662" s="776"/>
      <c r="U6662" s="776"/>
      <c r="V6662" s="46"/>
      <c r="W6662" s="46"/>
      <c r="X6662" s="775"/>
      <c r="Y6662" s="775"/>
      <c r="Z6662" s="775"/>
      <c r="AA6662" s="775"/>
      <c r="AB6662" s="775"/>
    </row>
    <row r="6663" spans="1:28" s="43" customFormat="1" x14ac:dyDescent="0.2">
      <c r="A6663" s="776"/>
      <c r="B6663" s="780"/>
      <c r="D6663" s="779"/>
      <c r="E6663" s="779"/>
      <c r="F6663" s="778"/>
      <c r="G6663" s="777"/>
      <c r="H6663" s="776"/>
      <c r="I6663" s="776"/>
      <c r="J6663" s="776"/>
      <c r="K6663" s="776"/>
      <c r="L6663" s="776"/>
      <c r="M6663" s="776"/>
      <c r="N6663" s="776"/>
      <c r="O6663" s="776"/>
      <c r="P6663" s="776"/>
      <c r="Q6663" s="776"/>
      <c r="R6663" s="776"/>
      <c r="S6663" s="776"/>
      <c r="T6663" s="776"/>
      <c r="U6663" s="776"/>
      <c r="V6663" s="46"/>
      <c r="W6663" s="46"/>
      <c r="X6663" s="775"/>
      <c r="Y6663" s="775"/>
      <c r="Z6663" s="775"/>
      <c r="AA6663" s="775"/>
      <c r="AB6663" s="775"/>
    </row>
    <row r="6664" spans="1:28" s="43" customFormat="1" x14ac:dyDescent="0.2">
      <c r="A6664" s="776"/>
      <c r="B6664" s="780"/>
      <c r="D6664" s="779"/>
      <c r="E6664" s="779"/>
      <c r="F6664" s="778"/>
      <c r="G6664" s="777"/>
      <c r="H6664" s="776"/>
      <c r="I6664" s="776"/>
      <c r="J6664" s="776"/>
      <c r="K6664" s="776"/>
      <c r="L6664" s="776"/>
      <c r="M6664" s="776"/>
      <c r="N6664" s="776"/>
      <c r="O6664" s="776"/>
      <c r="P6664" s="776"/>
      <c r="Q6664" s="776"/>
      <c r="R6664" s="776"/>
      <c r="S6664" s="776"/>
      <c r="T6664" s="776"/>
      <c r="U6664" s="776"/>
      <c r="V6664" s="46"/>
      <c r="W6664" s="46"/>
      <c r="X6664" s="775"/>
      <c r="Y6664" s="775"/>
      <c r="Z6664" s="775"/>
      <c r="AA6664" s="775"/>
      <c r="AB6664" s="775"/>
    </row>
    <row r="6665" spans="1:28" s="43" customFormat="1" x14ac:dyDescent="0.2">
      <c r="A6665" s="776"/>
      <c r="B6665" s="780"/>
      <c r="D6665" s="779"/>
      <c r="E6665" s="779"/>
      <c r="F6665" s="778"/>
      <c r="G6665" s="777"/>
      <c r="H6665" s="776"/>
      <c r="I6665" s="776"/>
      <c r="J6665" s="776"/>
      <c r="K6665" s="776"/>
      <c r="L6665" s="776"/>
      <c r="M6665" s="776"/>
      <c r="N6665" s="776"/>
      <c r="O6665" s="776"/>
      <c r="P6665" s="776"/>
      <c r="Q6665" s="776"/>
      <c r="R6665" s="776"/>
      <c r="S6665" s="776"/>
      <c r="T6665" s="776"/>
      <c r="U6665" s="776"/>
      <c r="V6665" s="46"/>
      <c r="W6665" s="46"/>
      <c r="X6665" s="775"/>
      <c r="Y6665" s="775"/>
      <c r="Z6665" s="775"/>
      <c r="AA6665" s="775"/>
      <c r="AB6665" s="775"/>
    </row>
    <row r="6666" spans="1:28" s="43" customFormat="1" x14ac:dyDescent="0.2">
      <c r="A6666" s="776"/>
      <c r="B6666" s="780"/>
      <c r="D6666" s="779"/>
      <c r="E6666" s="779"/>
      <c r="F6666" s="778"/>
      <c r="G6666" s="777"/>
      <c r="H6666" s="776"/>
      <c r="I6666" s="776"/>
      <c r="J6666" s="776"/>
      <c r="K6666" s="776"/>
      <c r="L6666" s="776"/>
      <c r="M6666" s="776"/>
      <c r="N6666" s="776"/>
      <c r="O6666" s="776"/>
      <c r="P6666" s="776"/>
      <c r="Q6666" s="776"/>
      <c r="R6666" s="776"/>
      <c r="S6666" s="776"/>
      <c r="T6666" s="776"/>
      <c r="U6666" s="776"/>
      <c r="V6666" s="46"/>
      <c r="W6666" s="46"/>
      <c r="X6666" s="775"/>
      <c r="Y6666" s="775"/>
      <c r="Z6666" s="775"/>
      <c r="AA6666" s="775"/>
      <c r="AB6666" s="775"/>
    </row>
    <row r="6667" spans="1:28" s="43" customFormat="1" x14ac:dyDescent="0.2">
      <c r="A6667" s="776"/>
      <c r="B6667" s="780"/>
      <c r="D6667" s="779"/>
      <c r="E6667" s="779"/>
      <c r="F6667" s="778"/>
      <c r="G6667" s="777"/>
      <c r="H6667" s="776"/>
      <c r="I6667" s="776"/>
      <c r="J6667" s="776"/>
      <c r="K6667" s="776"/>
      <c r="L6667" s="776"/>
      <c r="M6667" s="776"/>
      <c r="N6667" s="776"/>
      <c r="O6667" s="776"/>
      <c r="P6667" s="776"/>
      <c r="Q6667" s="776"/>
      <c r="R6667" s="776"/>
      <c r="S6667" s="776"/>
      <c r="T6667" s="776"/>
      <c r="U6667" s="776"/>
      <c r="V6667" s="46"/>
      <c r="W6667" s="46"/>
      <c r="X6667" s="775"/>
      <c r="Y6667" s="775"/>
      <c r="Z6667" s="775"/>
      <c r="AA6667" s="775"/>
      <c r="AB6667" s="775"/>
    </row>
    <row r="6668" spans="1:28" s="43" customFormat="1" x14ac:dyDescent="0.2">
      <c r="A6668" s="776"/>
      <c r="B6668" s="780"/>
      <c r="D6668" s="779"/>
      <c r="E6668" s="779"/>
      <c r="F6668" s="778"/>
      <c r="G6668" s="777"/>
      <c r="H6668" s="776"/>
      <c r="I6668" s="776"/>
      <c r="J6668" s="776"/>
      <c r="K6668" s="776"/>
      <c r="L6668" s="776"/>
      <c r="M6668" s="776"/>
      <c r="N6668" s="776"/>
      <c r="O6668" s="776"/>
      <c r="P6668" s="776"/>
      <c r="Q6668" s="776"/>
      <c r="R6668" s="776"/>
      <c r="S6668" s="776"/>
      <c r="T6668" s="776"/>
      <c r="U6668" s="776"/>
      <c r="V6668" s="46"/>
      <c r="W6668" s="46"/>
      <c r="X6668" s="775"/>
      <c r="Y6668" s="775"/>
      <c r="Z6668" s="775"/>
      <c r="AA6668" s="775"/>
      <c r="AB6668" s="775"/>
    </row>
    <row r="6669" spans="1:28" s="43" customFormat="1" x14ac:dyDescent="0.2">
      <c r="A6669" s="776"/>
      <c r="B6669" s="780"/>
      <c r="D6669" s="779"/>
      <c r="E6669" s="779"/>
      <c r="F6669" s="778"/>
      <c r="G6669" s="777"/>
      <c r="H6669" s="776"/>
      <c r="I6669" s="776"/>
      <c r="J6669" s="776"/>
      <c r="K6669" s="776"/>
      <c r="L6669" s="776"/>
      <c r="M6669" s="776"/>
      <c r="N6669" s="776"/>
      <c r="O6669" s="776"/>
      <c r="P6669" s="776"/>
      <c r="Q6669" s="776"/>
      <c r="R6669" s="776"/>
      <c r="S6669" s="776"/>
      <c r="T6669" s="776"/>
      <c r="U6669" s="776"/>
      <c r="V6669" s="46"/>
      <c r="W6669" s="46"/>
      <c r="X6669" s="775"/>
      <c r="Y6669" s="775"/>
      <c r="Z6669" s="775"/>
      <c r="AA6669" s="775"/>
      <c r="AB6669" s="775"/>
    </row>
    <row r="6670" spans="1:28" s="43" customFormat="1" x14ac:dyDescent="0.2">
      <c r="A6670" s="776"/>
      <c r="B6670" s="780"/>
      <c r="D6670" s="779"/>
      <c r="E6670" s="779"/>
      <c r="F6670" s="778"/>
      <c r="G6670" s="777"/>
      <c r="H6670" s="776"/>
      <c r="I6670" s="776"/>
      <c r="J6670" s="776"/>
      <c r="K6670" s="776"/>
      <c r="L6670" s="776"/>
      <c r="M6670" s="776"/>
      <c r="N6670" s="776"/>
      <c r="O6670" s="776"/>
      <c r="P6670" s="776"/>
      <c r="Q6670" s="776"/>
      <c r="R6670" s="776"/>
      <c r="S6670" s="776"/>
      <c r="T6670" s="776"/>
      <c r="U6670" s="776"/>
      <c r="V6670" s="46"/>
      <c r="W6670" s="46"/>
      <c r="X6670" s="775"/>
      <c r="Y6670" s="775"/>
      <c r="Z6670" s="775"/>
      <c r="AA6670" s="775"/>
      <c r="AB6670" s="775"/>
    </row>
    <row r="6671" spans="1:28" s="43" customFormat="1" x14ac:dyDescent="0.2">
      <c r="A6671" s="776"/>
      <c r="B6671" s="780"/>
      <c r="D6671" s="779"/>
      <c r="E6671" s="779"/>
      <c r="F6671" s="778"/>
      <c r="G6671" s="777"/>
      <c r="H6671" s="776"/>
      <c r="I6671" s="776"/>
      <c r="J6671" s="776"/>
      <c r="K6671" s="776"/>
      <c r="L6671" s="776"/>
      <c r="M6671" s="776"/>
      <c r="N6671" s="776"/>
      <c r="O6671" s="776"/>
      <c r="P6671" s="776"/>
      <c r="Q6671" s="776"/>
      <c r="R6671" s="776"/>
      <c r="S6671" s="776"/>
      <c r="T6671" s="776"/>
      <c r="U6671" s="776"/>
      <c r="V6671" s="46"/>
      <c r="W6671" s="46"/>
      <c r="X6671" s="775"/>
      <c r="Y6671" s="775"/>
      <c r="Z6671" s="775"/>
      <c r="AA6671" s="775"/>
      <c r="AB6671" s="775"/>
    </row>
    <row r="6672" spans="1:28" s="43" customFormat="1" x14ac:dyDescent="0.2">
      <c r="A6672" s="776"/>
      <c r="B6672" s="780"/>
      <c r="D6672" s="779"/>
      <c r="E6672" s="779"/>
      <c r="F6672" s="778"/>
      <c r="G6672" s="777"/>
      <c r="H6672" s="776"/>
      <c r="I6672" s="776"/>
      <c r="J6672" s="776"/>
      <c r="K6672" s="776"/>
      <c r="L6672" s="776"/>
      <c r="M6672" s="776"/>
      <c r="N6672" s="776"/>
      <c r="O6672" s="776"/>
      <c r="P6672" s="776"/>
      <c r="Q6672" s="776"/>
      <c r="R6672" s="776"/>
      <c r="S6672" s="776"/>
      <c r="T6672" s="776"/>
      <c r="U6672" s="776"/>
      <c r="V6672" s="46"/>
      <c r="W6672" s="46"/>
      <c r="X6672" s="775"/>
      <c r="Y6672" s="775"/>
      <c r="Z6672" s="775"/>
      <c r="AA6672" s="775"/>
      <c r="AB6672" s="775"/>
    </row>
    <row r="6673" spans="1:28" s="43" customFormat="1" x14ac:dyDescent="0.2">
      <c r="A6673" s="776"/>
      <c r="B6673" s="780"/>
      <c r="D6673" s="779"/>
      <c r="E6673" s="779"/>
      <c r="F6673" s="778"/>
      <c r="G6673" s="777"/>
      <c r="H6673" s="776"/>
      <c r="I6673" s="776"/>
      <c r="J6673" s="776"/>
      <c r="K6673" s="776"/>
      <c r="L6673" s="776"/>
      <c r="M6673" s="776"/>
      <c r="N6673" s="776"/>
      <c r="O6673" s="776"/>
      <c r="P6673" s="776"/>
      <c r="Q6673" s="776"/>
      <c r="R6673" s="776"/>
      <c r="S6673" s="776"/>
      <c r="T6673" s="776"/>
      <c r="U6673" s="776"/>
      <c r="V6673" s="46"/>
      <c r="W6673" s="46"/>
      <c r="X6673" s="775"/>
      <c r="Y6673" s="775"/>
      <c r="Z6673" s="775"/>
      <c r="AA6673" s="775"/>
      <c r="AB6673" s="775"/>
    </row>
    <row r="6674" spans="1:28" s="43" customFormat="1" x14ac:dyDescent="0.2">
      <c r="A6674" s="776"/>
      <c r="B6674" s="780"/>
      <c r="D6674" s="779"/>
      <c r="E6674" s="779"/>
      <c r="F6674" s="778"/>
      <c r="G6674" s="777"/>
      <c r="H6674" s="776"/>
      <c r="I6674" s="776"/>
      <c r="J6674" s="776"/>
      <c r="K6674" s="776"/>
      <c r="L6674" s="776"/>
      <c r="M6674" s="776"/>
      <c r="N6674" s="776"/>
      <c r="O6674" s="776"/>
      <c r="P6674" s="776"/>
      <c r="Q6674" s="776"/>
      <c r="R6674" s="776"/>
      <c r="S6674" s="776"/>
      <c r="T6674" s="776"/>
      <c r="U6674" s="776"/>
      <c r="V6674" s="46"/>
      <c r="W6674" s="46"/>
      <c r="X6674" s="775"/>
      <c r="Y6674" s="775"/>
      <c r="Z6674" s="775"/>
      <c r="AA6674" s="775"/>
      <c r="AB6674" s="775"/>
    </row>
    <row r="6675" spans="1:28" s="43" customFormat="1" x14ac:dyDescent="0.2">
      <c r="A6675" s="776"/>
      <c r="B6675" s="780"/>
      <c r="D6675" s="779"/>
      <c r="E6675" s="779"/>
      <c r="F6675" s="778"/>
      <c r="G6675" s="777"/>
      <c r="H6675" s="776"/>
      <c r="I6675" s="776"/>
      <c r="J6675" s="776"/>
      <c r="K6675" s="776"/>
      <c r="L6675" s="776"/>
      <c r="M6675" s="776"/>
      <c r="N6675" s="776"/>
      <c r="O6675" s="776"/>
      <c r="P6675" s="776"/>
      <c r="Q6675" s="776"/>
      <c r="R6675" s="776"/>
      <c r="S6675" s="776"/>
      <c r="T6675" s="776"/>
      <c r="U6675" s="776"/>
      <c r="V6675" s="46"/>
      <c r="W6675" s="46"/>
      <c r="X6675" s="775"/>
      <c r="Y6675" s="775"/>
      <c r="Z6675" s="775"/>
      <c r="AA6675" s="775"/>
      <c r="AB6675" s="775"/>
    </row>
    <row r="6676" spans="1:28" s="43" customFormat="1" x14ac:dyDescent="0.2">
      <c r="A6676" s="776"/>
      <c r="B6676" s="780"/>
      <c r="D6676" s="779"/>
      <c r="E6676" s="779"/>
      <c r="F6676" s="778"/>
      <c r="G6676" s="777"/>
      <c r="H6676" s="776"/>
      <c r="I6676" s="776"/>
      <c r="J6676" s="776"/>
      <c r="K6676" s="776"/>
      <c r="L6676" s="776"/>
      <c r="M6676" s="776"/>
      <c r="N6676" s="776"/>
      <c r="O6676" s="776"/>
      <c r="P6676" s="776"/>
      <c r="Q6676" s="776"/>
      <c r="R6676" s="776"/>
      <c r="S6676" s="776"/>
      <c r="T6676" s="776"/>
      <c r="U6676" s="776"/>
      <c r="V6676" s="46"/>
      <c r="W6676" s="46"/>
      <c r="X6676" s="775"/>
      <c r="Y6676" s="775"/>
      <c r="Z6676" s="775"/>
      <c r="AA6676" s="775"/>
      <c r="AB6676" s="775"/>
    </row>
    <row r="6677" spans="1:28" s="43" customFormat="1" x14ac:dyDescent="0.2">
      <c r="A6677" s="776"/>
      <c r="B6677" s="780"/>
      <c r="D6677" s="779"/>
      <c r="E6677" s="779"/>
      <c r="F6677" s="778"/>
      <c r="G6677" s="777"/>
      <c r="H6677" s="776"/>
      <c r="I6677" s="776"/>
      <c r="J6677" s="776"/>
      <c r="K6677" s="776"/>
      <c r="L6677" s="776"/>
      <c r="M6677" s="776"/>
      <c r="N6677" s="776"/>
      <c r="O6677" s="776"/>
      <c r="P6677" s="776"/>
      <c r="Q6677" s="776"/>
      <c r="R6677" s="776"/>
      <c r="S6677" s="776"/>
      <c r="T6677" s="776"/>
      <c r="U6677" s="776"/>
      <c r="V6677" s="46"/>
      <c r="W6677" s="46"/>
      <c r="X6677" s="775"/>
      <c r="Y6677" s="775"/>
      <c r="Z6677" s="775"/>
      <c r="AA6677" s="775"/>
      <c r="AB6677" s="775"/>
    </row>
    <row r="6678" spans="1:28" s="43" customFormat="1" x14ac:dyDescent="0.2">
      <c r="A6678" s="776"/>
      <c r="B6678" s="780"/>
      <c r="D6678" s="779"/>
      <c r="E6678" s="779"/>
      <c r="F6678" s="778"/>
      <c r="G6678" s="777"/>
      <c r="H6678" s="776"/>
      <c r="I6678" s="776"/>
      <c r="J6678" s="776"/>
      <c r="K6678" s="776"/>
      <c r="L6678" s="776"/>
      <c r="M6678" s="776"/>
      <c r="N6678" s="776"/>
      <c r="O6678" s="776"/>
      <c r="P6678" s="776"/>
      <c r="Q6678" s="776"/>
      <c r="R6678" s="776"/>
      <c r="S6678" s="776"/>
      <c r="T6678" s="776"/>
      <c r="U6678" s="776"/>
      <c r="V6678" s="46"/>
      <c r="W6678" s="46"/>
      <c r="X6678" s="775"/>
      <c r="Y6678" s="775"/>
      <c r="Z6678" s="775"/>
      <c r="AA6678" s="775"/>
      <c r="AB6678" s="775"/>
    </row>
    <row r="6679" spans="1:28" s="43" customFormat="1" x14ac:dyDescent="0.2">
      <c r="A6679" s="776"/>
      <c r="B6679" s="780"/>
      <c r="D6679" s="779"/>
      <c r="E6679" s="779"/>
      <c r="F6679" s="778"/>
      <c r="G6679" s="777"/>
      <c r="H6679" s="776"/>
      <c r="I6679" s="776"/>
      <c r="J6679" s="776"/>
      <c r="K6679" s="776"/>
      <c r="L6679" s="776"/>
      <c r="M6679" s="776"/>
      <c r="N6679" s="776"/>
      <c r="O6679" s="776"/>
      <c r="P6679" s="776"/>
      <c r="Q6679" s="776"/>
      <c r="R6679" s="776"/>
      <c r="S6679" s="776"/>
      <c r="T6679" s="776"/>
      <c r="U6679" s="776"/>
      <c r="V6679" s="46"/>
      <c r="W6679" s="46"/>
      <c r="X6679" s="775"/>
      <c r="Y6679" s="775"/>
      <c r="Z6679" s="775"/>
      <c r="AA6679" s="775"/>
      <c r="AB6679" s="775"/>
    </row>
    <row r="6680" spans="1:28" s="43" customFormat="1" x14ac:dyDescent="0.2">
      <c r="A6680" s="776"/>
      <c r="B6680" s="780"/>
      <c r="D6680" s="779"/>
      <c r="E6680" s="779"/>
      <c r="F6680" s="778"/>
      <c r="G6680" s="777"/>
      <c r="H6680" s="776"/>
      <c r="I6680" s="776"/>
      <c r="J6680" s="776"/>
      <c r="K6680" s="776"/>
      <c r="L6680" s="776"/>
      <c r="M6680" s="776"/>
      <c r="N6680" s="776"/>
      <c r="O6680" s="776"/>
      <c r="P6680" s="776"/>
      <c r="Q6680" s="776"/>
      <c r="R6680" s="776"/>
      <c r="S6680" s="776"/>
      <c r="T6680" s="776"/>
      <c r="U6680" s="776"/>
      <c r="V6680" s="46"/>
      <c r="W6680" s="46"/>
      <c r="X6680" s="775"/>
      <c r="Y6680" s="775"/>
      <c r="Z6680" s="775"/>
      <c r="AA6680" s="775"/>
      <c r="AB6680" s="775"/>
    </row>
    <row r="6681" spans="1:28" s="43" customFormat="1" x14ac:dyDescent="0.2">
      <c r="A6681" s="776"/>
      <c r="B6681" s="780"/>
      <c r="D6681" s="779"/>
      <c r="E6681" s="779"/>
      <c r="F6681" s="778"/>
      <c r="G6681" s="777"/>
      <c r="H6681" s="776"/>
      <c r="I6681" s="776"/>
      <c r="J6681" s="776"/>
      <c r="K6681" s="776"/>
      <c r="L6681" s="776"/>
      <c r="M6681" s="776"/>
      <c r="N6681" s="776"/>
      <c r="O6681" s="776"/>
      <c r="P6681" s="776"/>
      <c r="Q6681" s="776"/>
      <c r="R6681" s="776"/>
      <c r="S6681" s="776"/>
      <c r="T6681" s="776"/>
      <c r="U6681" s="776"/>
      <c r="V6681" s="46"/>
      <c r="W6681" s="46"/>
      <c r="X6681" s="775"/>
      <c r="Y6681" s="775"/>
      <c r="Z6681" s="775"/>
      <c r="AA6681" s="775"/>
      <c r="AB6681" s="775"/>
    </row>
    <row r="6682" spans="1:28" s="43" customFormat="1" x14ac:dyDescent="0.2">
      <c r="A6682" s="776"/>
      <c r="B6682" s="780"/>
      <c r="D6682" s="779"/>
      <c r="E6682" s="779"/>
      <c r="F6682" s="778"/>
      <c r="G6682" s="777"/>
      <c r="H6682" s="776"/>
      <c r="I6682" s="776"/>
      <c r="J6682" s="776"/>
      <c r="K6682" s="776"/>
      <c r="L6682" s="776"/>
      <c r="M6682" s="776"/>
      <c r="N6682" s="776"/>
      <c r="O6682" s="776"/>
      <c r="P6682" s="776"/>
      <c r="Q6682" s="776"/>
      <c r="R6682" s="776"/>
      <c r="S6682" s="776"/>
      <c r="T6682" s="776"/>
      <c r="U6682" s="776"/>
      <c r="V6682" s="46"/>
      <c r="W6682" s="46"/>
      <c r="X6682" s="775"/>
      <c r="Y6682" s="775"/>
      <c r="Z6682" s="775"/>
      <c r="AA6682" s="775"/>
      <c r="AB6682" s="775"/>
    </row>
    <row r="6683" spans="1:28" s="43" customFormat="1" x14ac:dyDescent="0.2">
      <c r="A6683" s="776"/>
      <c r="B6683" s="780"/>
      <c r="D6683" s="779"/>
      <c r="E6683" s="779"/>
      <c r="F6683" s="778"/>
      <c r="G6683" s="777"/>
      <c r="H6683" s="776"/>
      <c r="I6683" s="776"/>
      <c r="J6683" s="776"/>
      <c r="K6683" s="776"/>
      <c r="L6683" s="776"/>
      <c r="M6683" s="776"/>
      <c r="N6683" s="776"/>
      <c r="O6683" s="776"/>
      <c r="P6683" s="776"/>
      <c r="Q6683" s="776"/>
      <c r="R6683" s="776"/>
      <c r="S6683" s="776"/>
      <c r="T6683" s="776"/>
      <c r="U6683" s="776"/>
      <c r="V6683" s="46"/>
      <c r="W6683" s="46"/>
      <c r="X6683" s="775"/>
      <c r="Y6683" s="775"/>
      <c r="Z6683" s="775"/>
      <c r="AA6683" s="775"/>
      <c r="AB6683" s="775"/>
    </row>
    <row r="6684" spans="1:28" s="43" customFormat="1" x14ac:dyDescent="0.2">
      <c r="A6684" s="776"/>
      <c r="B6684" s="780"/>
      <c r="D6684" s="779"/>
      <c r="E6684" s="779"/>
      <c r="F6684" s="778"/>
      <c r="G6684" s="777"/>
      <c r="H6684" s="776"/>
      <c r="I6684" s="776"/>
      <c r="J6684" s="776"/>
      <c r="K6684" s="776"/>
      <c r="L6684" s="776"/>
      <c r="M6684" s="776"/>
      <c r="N6684" s="776"/>
      <c r="O6684" s="776"/>
      <c r="P6684" s="776"/>
      <c r="Q6684" s="776"/>
      <c r="R6684" s="776"/>
      <c r="S6684" s="776"/>
      <c r="T6684" s="776"/>
      <c r="U6684" s="776"/>
      <c r="V6684" s="46"/>
      <c r="W6684" s="46"/>
      <c r="X6684" s="775"/>
      <c r="Y6684" s="775"/>
      <c r="Z6684" s="775"/>
      <c r="AA6684" s="775"/>
      <c r="AB6684" s="775"/>
    </row>
    <row r="6685" spans="1:28" s="43" customFormat="1" x14ac:dyDescent="0.2">
      <c r="A6685" s="776"/>
      <c r="B6685" s="780"/>
      <c r="D6685" s="779"/>
      <c r="E6685" s="779"/>
      <c r="F6685" s="778"/>
      <c r="G6685" s="777"/>
      <c r="H6685" s="776"/>
      <c r="I6685" s="776"/>
      <c r="J6685" s="776"/>
      <c r="K6685" s="776"/>
      <c r="L6685" s="776"/>
      <c r="M6685" s="776"/>
      <c r="N6685" s="776"/>
      <c r="O6685" s="776"/>
      <c r="P6685" s="776"/>
      <c r="Q6685" s="776"/>
      <c r="R6685" s="776"/>
      <c r="S6685" s="776"/>
      <c r="T6685" s="776"/>
      <c r="U6685" s="776"/>
      <c r="V6685" s="46"/>
      <c r="W6685" s="46"/>
      <c r="X6685" s="775"/>
      <c r="Y6685" s="775"/>
      <c r="Z6685" s="775"/>
      <c r="AA6685" s="775"/>
      <c r="AB6685" s="775"/>
    </row>
    <row r="6686" spans="1:28" s="43" customFormat="1" x14ac:dyDescent="0.2">
      <c r="A6686" s="776"/>
      <c r="B6686" s="780"/>
      <c r="D6686" s="779"/>
      <c r="E6686" s="779"/>
      <c r="F6686" s="778"/>
      <c r="G6686" s="777"/>
      <c r="H6686" s="776"/>
      <c r="I6686" s="776"/>
      <c r="J6686" s="776"/>
      <c r="K6686" s="776"/>
      <c r="L6686" s="776"/>
      <c r="M6686" s="776"/>
      <c r="N6686" s="776"/>
      <c r="O6686" s="776"/>
      <c r="P6686" s="776"/>
      <c r="Q6686" s="776"/>
      <c r="R6686" s="776"/>
      <c r="S6686" s="776"/>
      <c r="T6686" s="776"/>
      <c r="U6686" s="776"/>
      <c r="V6686" s="46"/>
      <c r="W6686" s="46"/>
      <c r="X6686" s="775"/>
      <c r="Y6686" s="775"/>
      <c r="Z6686" s="775"/>
      <c r="AA6686" s="775"/>
      <c r="AB6686" s="775"/>
    </row>
    <row r="6687" spans="1:28" s="43" customFormat="1" x14ac:dyDescent="0.2">
      <c r="A6687" s="776"/>
      <c r="B6687" s="780"/>
      <c r="D6687" s="779"/>
      <c r="E6687" s="779"/>
      <c r="F6687" s="778"/>
      <c r="G6687" s="777"/>
      <c r="H6687" s="776"/>
      <c r="I6687" s="776"/>
      <c r="J6687" s="776"/>
      <c r="K6687" s="776"/>
      <c r="L6687" s="776"/>
      <c r="M6687" s="776"/>
      <c r="N6687" s="776"/>
      <c r="O6687" s="776"/>
      <c r="P6687" s="776"/>
      <c r="Q6687" s="776"/>
      <c r="R6687" s="776"/>
      <c r="S6687" s="776"/>
      <c r="T6687" s="776"/>
      <c r="U6687" s="776"/>
      <c r="V6687" s="46"/>
      <c r="W6687" s="46"/>
      <c r="X6687" s="775"/>
      <c r="Y6687" s="775"/>
      <c r="Z6687" s="775"/>
      <c r="AA6687" s="775"/>
      <c r="AB6687" s="775"/>
    </row>
    <row r="6688" spans="1:28" s="43" customFormat="1" x14ac:dyDescent="0.2">
      <c r="A6688" s="776"/>
      <c r="B6688" s="780"/>
      <c r="D6688" s="779"/>
      <c r="E6688" s="779"/>
      <c r="F6688" s="778"/>
      <c r="G6688" s="777"/>
      <c r="H6688" s="776"/>
      <c r="I6688" s="776"/>
      <c r="J6688" s="776"/>
      <c r="K6688" s="776"/>
      <c r="L6688" s="776"/>
      <c r="M6688" s="776"/>
      <c r="N6688" s="776"/>
      <c r="O6688" s="776"/>
      <c r="P6688" s="776"/>
      <c r="Q6688" s="776"/>
      <c r="R6688" s="776"/>
      <c r="S6688" s="776"/>
      <c r="T6688" s="776"/>
      <c r="U6688" s="776"/>
      <c r="V6688" s="46"/>
      <c r="W6688" s="46"/>
      <c r="X6688" s="775"/>
      <c r="Y6688" s="775"/>
      <c r="Z6688" s="775"/>
      <c r="AA6688" s="775"/>
      <c r="AB6688" s="775"/>
    </row>
    <row r="6689" spans="1:28" s="43" customFormat="1" x14ac:dyDescent="0.2">
      <c r="A6689" s="776"/>
      <c r="B6689" s="780"/>
      <c r="D6689" s="779"/>
      <c r="E6689" s="779"/>
      <c r="F6689" s="778"/>
      <c r="G6689" s="777"/>
      <c r="H6689" s="776"/>
      <c r="I6689" s="776"/>
      <c r="J6689" s="776"/>
      <c r="K6689" s="776"/>
      <c r="L6689" s="776"/>
      <c r="M6689" s="776"/>
      <c r="N6689" s="776"/>
      <c r="O6689" s="776"/>
      <c r="P6689" s="776"/>
      <c r="Q6689" s="776"/>
      <c r="R6689" s="776"/>
      <c r="S6689" s="776"/>
      <c r="T6689" s="776"/>
      <c r="U6689" s="776"/>
      <c r="V6689" s="46"/>
      <c r="W6689" s="46"/>
      <c r="X6689" s="775"/>
      <c r="Y6689" s="775"/>
      <c r="Z6689" s="775"/>
      <c r="AA6689" s="775"/>
      <c r="AB6689" s="775"/>
    </row>
    <row r="6690" spans="1:28" s="43" customFormat="1" x14ac:dyDescent="0.2">
      <c r="A6690" s="776"/>
      <c r="B6690" s="780"/>
      <c r="D6690" s="779"/>
      <c r="E6690" s="779"/>
      <c r="F6690" s="778"/>
      <c r="G6690" s="777"/>
      <c r="H6690" s="776"/>
      <c r="I6690" s="776"/>
      <c r="J6690" s="776"/>
      <c r="K6690" s="776"/>
      <c r="L6690" s="776"/>
      <c r="M6690" s="776"/>
      <c r="N6690" s="776"/>
      <c r="O6690" s="776"/>
      <c r="P6690" s="776"/>
      <c r="Q6690" s="776"/>
      <c r="R6690" s="776"/>
      <c r="S6690" s="776"/>
      <c r="T6690" s="776"/>
      <c r="U6690" s="776"/>
      <c r="V6690" s="46"/>
      <c r="W6690" s="46"/>
      <c r="X6690" s="775"/>
      <c r="Y6690" s="775"/>
      <c r="Z6690" s="775"/>
      <c r="AA6690" s="775"/>
      <c r="AB6690" s="775"/>
    </row>
    <row r="6691" spans="1:28" s="43" customFormat="1" x14ac:dyDescent="0.2">
      <c r="A6691" s="776"/>
      <c r="B6691" s="780"/>
      <c r="D6691" s="779"/>
      <c r="E6691" s="779"/>
      <c r="F6691" s="778"/>
      <c r="G6691" s="777"/>
      <c r="H6691" s="776"/>
      <c r="I6691" s="776"/>
      <c r="J6691" s="776"/>
      <c r="K6691" s="776"/>
      <c r="L6691" s="776"/>
      <c r="M6691" s="776"/>
      <c r="N6691" s="776"/>
      <c r="O6691" s="776"/>
      <c r="P6691" s="776"/>
      <c r="Q6691" s="776"/>
      <c r="R6691" s="776"/>
      <c r="S6691" s="776"/>
      <c r="T6691" s="776"/>
      <c r="U6691" s="776"/>
      <c r="V6691" s="46"/>
      <c r="W6691" s="46"/>
      <c r="X6691" s="775"/>
      <c r="Y6691" s="775"/>
      <c r="Z6691" s="775"/>
      <c r="AA6691" s="775"/>
      <c r="AB6691" s="775"/>
    </row>
    <row r="6692" spans="1:28" s="43" customFormat="1" x14ac:dyDescent="0.2">
      <c r="A6692" s="776"/>
      <c r="B6692" s="780"/>
      <c r="D6692" s="779"/>
      <c r="E6692" s="779"/>
      <c r="F6692" s="778"/>
      <c r="G6692" s="777"/>
      <c r="H6692" s="776"/>
      <c r="I6692" s="776"/>
      <c r="J6692" s="776"/>
      <c r="K6692" s="776"/>
      <c r="L6692" s="776"/>
      <c r="M6692" s="776"/>
      <c r="N6692" s="776"/>
      <c r="O6692" s="776"/>
      <c r="P6692" s="776"/>
      <c r="Q6692" s="776"/>
      <c r="R6692" s="776"/>
      <c r="S6692" s="776"/>
      <c r="T6692" s="776"/>
      <c r="U6692" s="776"/>
      <c r="V6692" s="46"/>
      <c r="W6692" s="46"/>
      <c r="X6692" s="775"/>
      <c r="Y6692" s="775"/>
      <c r="Z6692" s="775"/>
      <c r="AA6692" s="775"/>
      <c r="AB6692" s="775"/>
    </row>
    <row r="6693" spans="1:28" s="43" customFormat="1" x14ac:dyDescent="0.2">
      <c r="A6693" s="776"/>
      <c r="B6693" s="780"/>
      <c r="D6693" s="779"/>
      <c r="E6693" s="779"/>
      <c r="F6693" s="778"/>
      <c r="G6693" s="777"/>
      <c r="H6693" s="776"/>
      <c r="I6693" s="776"/>
      <c r="J6693" s="776"/>
      <c r="K6693" s="776"/>
      <c r="L6693" s="776"/>
      <c r="M6693" s="776"/>
      <c r="N6693" s="776"/>
      <c r="O6693" s="776"/>
      <c r="P6693" s="776"/>
      <c r="Q6693" s="776"/>
      <c r="R6693" s="776"/>
      <c r="S6693" s="776"/>
      <c r="T6693" s="776"/>
      <c r="U6693" s="776"/>
      <c r="V6693" s="46"/>
      <c r="W6693" s="46"/>
      <c r="X6693" s="775"/>
      <c r="Y6693" s="775"/>
      <c r="Z6693" s="775"/>
      <c r="AA6693" s="775"/>
      <c r="AB6693" s="775"/>
    </row>
    <row r="6694" spans="1:28" s="43" customFormat="1" x14ac:dyDescent="0.2">
      <c r="A6694" s="776"/>
      <c r="B6694" s="780"/>
      <c r="D6694" s="779"/>
      <c r="E6694" s="779"/>
      <c r="F6694" s="778"/>
      <c r="G6694" s="777"/>
      <c r="H6694" s="776"/>
      <c r="I6694" s="776"/>
      <c r="J6694" s="776"/>
      <c r="K6694" s="776"/>
      <c r="L6694" s="776"/>
      <c r="M6694" s="776"/>
      <c r="N6694" s="776"/>
      <c r="O6694" s="776"/>
      <c r="P6694" s="776"/>
      <c r="Q6694" s="776"/>
      <c r="R6694" s="776"/>
      <c r="S6694" s="776"/>
      <c r="T6694" s="776"/>
      <c r="U6694" s="776"/>
      <c r="V6694" s="46"/>
      <c r="W6694" s="46"/>
      <c r="X6694" s="775"/>
      <c r="Y6694" s="775"/>
      <c r="Z6694" s="775"/>
      <c r="AA6694" s="775"/>
      <c r="AB6694" s="775"/>
    </row>
    <row r="6695" spans="1:28" s="43" customFormat="1" x14ac:dyDescent="0.2">
      <c r="A6695" s="776"/>
      <c r="B6695" s="780"/>
      <c r="D6695" s="779"/>
      <c r="E6695" s="779"/>
      <c r="F6695" s="778"/>
      <c r="G6695" s="777"/>
      <c r="H6695" s="776"/>
      <c r="I6695" s="776"/>
      <c r="J6695" s="776"/>
      <c r="K6695" s="776"/>
      <c r="L6695" s="776"/>
      <c r="M6695" s="776"/>
      <c r="N6695" s="776"/>
      <c r="O6695" s="776"/>
      <c r="P6695" s="776"/>
      <c r="Q6695" s="776"/>
      <c r="R6695" s="776"/>
      <c r="S6695" s="776"/>
      <c r="T6695" s="776"/>
      <c r="U6695" s="776"/>
      <c r="V6695" s="46"/>
      <c r="W6695" s="46"/>
      <c r="X6695" s="775"/>
      <c r="Y6695" s="775"/>
      <c r="Z6695" s="775"/>
      <c r="AA6695" s="775"/>
      <c r="AB6695" s="775"/>
    </row>
    <row r="6696" spans="1:28" s="43" customFormat="1" x14ac:dyDescent="0.2">
      <c r="A6696" s="776"/>
      <c r="B6696" s="780"/>
      <c r="D6696" s="779"/>
      <c r="E6696" s="779"/>
      <c r="F6696" s="778"/>
      <c r="G6696" s="777"/>
      <c r="H6696" s="776"/>
      <c r="I6696" s="776"/>
      <c r="J6696" s="776"/>
      <c r="K6696" s="776"/>
      <c r="L6696" s="776"/>
      <c r="M6696" s="776"/>
      <c r="N6696" s="776"/>
      <c r="O6696" s="776"/>
      <c r="P6696" s="776"/>
      <c r="Q6696" s="776"/>
      <c r="R6696" s="776"/>
      <c r="S6696" s="776"/>
      <c r="T6696" s="776"/>
      <c r="U6696" s="776"/>
      <c r="V6696" s="46"/>
      <c r="W6696" s="46"/>
      <c r="X6696" s="775"/>
      <c r="Y6696" s="775"/>
      <c r="Z6696" s="775"/>
      <c r="AA6696" s="775"/>
      <c r="AB6696" s="775"/>
    </row>
    <row r="6697" spans="1:28" s="43" customFormat="1" x14ac:dyDescent="0.2">
      <c r="A6697" s="776"/>
      <c r="B6697" s="780"/>
      <c r="D6697" s="779"/>
      <c r="E6697" s="779"/>
      <c r="F6697" s="778"/>
      <c r="G6697" s="777"/>
      <c r="H6697" s="776"/>
      <c r="I6697" s="776"/>
      <c r="J6697" s="776"/>
      <c r="K6697" s="776"/>
      <c r="L6697" s="776"/>
      <c r="M6697" s="776"/>
      <c r="N6697" s="776"/>
      <c r="O6697" s="776"/>
      <c r="P6697" s="776"/>
      <c r="Q6697" s="776"/>
      <c r="R6697" s="776"/>
      <c r="S6697" s="776"/>
      <c r="T6697" s="776"/>
      <c r="U6697" s="776"/>
      <c r="V6697" s="46"/>
      <c r="W6697" s="46"/>
      <c r="X6697" s="775"/>
      <c r="Y6697" s="775"/>
      <c r="Z6697" s="775"/>
      <c r="AA6697" s="775"/>
      <c r="AB6697" s="775"/>
    </row>
    <row r="6698" spans="1:28" s="43" customFormat="1" x14ac:dyDescent="0.2">
      <c r="A6698" s="776"/>
      <c r="B6698" s="780"/>
      <c r="D6698" s="779"/>
      <c r="E6698" s="779"/>
      <c r="F6698" s="778"/>
      <c r="G6698" s="777"/>
      <c r="H6698" s="776"/>
      <c r="I6698" s="776"/>
      <c r="J6698" s="776"/>
      <c r="K6698" s="776"/>
      <c r="L6698" s="776"/>
      <c r="M6698" s="776"/>
      <c r="N6698" s="776"/>
      <c r="O6698" s="776"/>
      <c r="P6698" s="776"/>
      <c r="Q6698" s="776"/>
      <c r="R6698" s="776"/>
      <c r="S6698" s="776"/>
      <c r="T6698" s="776"/>
      <c r="U6698" s="776"/>
      <c r="V6698" s="46"/>
      <c r="W6698" s="46"/>
      <c r="X6698" s="775"/>
      <c r="Y6698" s="775"/>
      <c r="Z6698" s="775"/>
      <c r="AA6698" s="775"/>
      <c r="AB6698" s="775"/>
    </row>
    <row r="6699" spans="1:28" s="43" customFormat="1" x14ac:dyDescent="0.2">
      <c r="A6699" s="776"/>
      <c r="B6699" s="780"/>
      <c r="D6699" s="779"/>
      <c r="E6699" s="779"/>
      <c r="F6699" s="778"/>
      <c r="G6699" s="777"/>
      <c r="H6699" s="776"/>
      <c r="I6699" s="776"/>
      <c r="J6699" s="776"/>
      <c r="K6699" s="776"/>
      <c r="L6699" s="776"/>
      <c r="M6699" s="776"/>
      <c r="N6699" s="776"/>
      <c r="O6699" s="776"/>
      <c r="P6699" s="776"/>
      <c r="Q6699" s="776"/>
      <c r="R6699" s="776"/>
      <c r="S6699" s="776"/>
      <c r="T6699" s="776"/>
      <c r="U6699" s="776"/>
      <c r="V6699" s="46"/>
      <c r="W6699" s="46"/>
      <c r="X6699" s="775"/>
      <c r="Y6699" s="775"/>
      <c r="Z6699" s="775"/>
      <c r="AA6699" s="775"/>
      <c r="AB6699" s="775"/>
    </row>
    <row r="6700" spans="1:28" s="43" customFormat="1" x14ac:dyDescent="0.2">
      <c r="A6700" s="776"/>
      <c r="B6700" s="780"/>
      <c r="D6700" s="779"/>
      <c r="E6700" s="779"/>
      <c r="F6700" s="778"/>
      <c r="G6700" s="777"/>
      <c r="H6700" s="776"/>
      <c r="I6700" s="776"/>
      <c r="J6700" s="776"/>
      <c r="K6700" s="776"/>
      <c r="L6700" s="776"/>
      <c r="M6700" s="776"/>
      <c r="N6700" s="776"/>
      <c r="O6700" s="776"/>
      <c r="P6700" s="776"/>
      <c r="Q6700" s="776"/>
      <c r="R6700" s="776"/>
      <c r="S6700" s="776"/>
      <c r="T6700" s="776"/>
      <c r="U6700" s="776"/>
      <c r="V6700" s="46"/>
      <c r="W6700" s="46"/>
      <c r="X6700" s="775"/>
      <c r="Y6700" s="775"/>
      <c r="Z6700" s="775"/>
      <c r="AA6700" s="775"/>
      <c r="AB6700" s="775"/>
    </row>
    <row r="6701" spans="1:28" s="43" customFormat="1" x14ac:dyDescent="0.2">
      <c r="A6701" s="776"/>
      <c r="B6701" s="780"/>
      <c r="D6701" s="779"/>
      <c r="E6701" s="779"/>
      <c r="F6701" s="778"/>
      <c r="G6701" s="777"/>
      <c r="H6701" s="776"/>
      <c r="I6701" s="776"/>
      <c r="J6701" s="776"/>
      <c r="K6701" s="776"/>
      <c r="L6701" s="776"/>
      <c r="M6701" s="776"/>
      <c r="N6701" s="776"/>
      <c r="O6701" s="776"/>
      <c r="P6701" s="776"/>
      <c r="Q6701" s="776"/>
      <c r="R6701" s="776"/>
      <c r="S6701" s="776"/>
      <c r="T6701" s="776"/>
      <c r="U6701" s="776"/>
      <c r="V6701" s="46"/>
      <c r="W6701" s="46"/>
      <c r="X6701" s="775"/>
      <c r="Y6701" s="775"/>
      <c r="Z6701" s="775"/>
      <c r="AA6701" s="775"/>
      <c r="AB6701" s="775"/>
    </row>
    <row r="6702" spans="1:28" s="43" customFormat="1" x14ac:dyDescent="0.2">
      <c r="A6702" s="776"/>
      <c r="B6702" s="780"/>
      <c r="D6702" s="779"/>
      <c r="E6702" s="779"/>
      <c r="F6702" s="778"/>
      <c r="G6702" s="777"/>
      <c r="H6702" s="776"/>
      <c r="I6702" s="776"/>
      <c r="J6702" s="776"/>
      <c r="K6702" s="776"/>
      <c r="L6702" s="776"/>
      <c r="M6702" s="776"/>
      <c r="N6702" s="776"/>
      <c r="O6702" s="776"/>
      <c r="P6702" s="776"/>
      <c r="Q6702" s="776"/>
      <c r="R6702" s="776"/>
      <c r="S6702" s="776"/>
      <c r="T6702" s="776"/>
      <c r="U6702" s="776"/>
      <c r="V6702" s="46"/>
      <c r="W6702" s="46"/>
      <c r="X6702" s="775"/>
      <c r="Y6702" s="775"/>
      <c r="Z6702" s="775"/>
      <c r="AA6702" s="775"/>
      <c r="AB6702" s="775"/>
    </row>
    <row r="6703" spans="1:28" s="43" customFormat="1" x14ac:dyDescent="0.2">
      <c r="A6703" s="776"/>
      <c r="B6703" s="780"/>
      <c r="D6703" s="779"/>
      <c r="E6703" s="779"/>
      <c r="F6703" s="778"/>
      <c r="G6703" s="777"/>
      <c r="H6703" s="776"/>
      <c r="I6703" s="776"/>
      <c r="J6703" s="776"/>
      <c r="K6703" s="776"/>
      <c r="L6703" s="776"/>
      <c r="M6703" s="776"/>
      <c r="N6703" s="776"/>
      <c r="O6703" s="776"/>
      <c r="P6703" s="776"/>
      <c r="Q6703" s="776"/>
      <c r="R6703" s="776"/>
      <c r="S6703" s="776"/>
      <c r="T6703" s="776"/>
      <c r="U6703" s="776"/>
      <c r="V6703" s="46"/>
      <c r="W6703" s="46"/>
      <c r="X6703" s="775"/>
      <c r="Y6703" s="775"/>
      <c r="Z6703" s="775"/>
      <c r="AA6703" s="775"/>
      <c r="AB6703" s="775"/>
    </row>
    <row r="6704" spans="1:28" s="43" customFormat="1" x14ac:dyDescent="0.2">
      <c r="A6704" s="776"/>
      <c r="B6704" s="780"/>
      <c r="D6704" s="779"/>
      <c r="E6704" s="779"/>
      <c r="F6704" s="778"/>
      <c r="G6704" s="777"/>
      <c r="H6704" s="776"/>
      <c r="I6704" s="776"/>
      <c r="J6704" s="776"/>
      <c r="K6704" s="776"/>
      <c r="L6704" s="776"/>
      <c r="M6704" s="776"/>
      <c r="N6704" s="776"/>
      <c r="O6704" s="776"/>
      <c r="P6704" s="776"/>
      <c r="Q6704" s="776"/>
      <c r="R6704" s="776"/>
      <c r="S6704" s="776"/>
      <c r="T6704" s="776"/>
      <c r="U6704" s="776"/>
      <c r="V6704" s="46"/>
      <c r="W6704" s="46"/>
      <c r="X6704" s="775"/>
      <c r="Y6704" s="775"/>
      <c r="Z6704" s="775"/>
      <c r="AA6704" s="775"/>
      <c r="AB6704" s="775"/>
    </row>
    <row r="6705" spans="1:28" s="43" customFormat="1" x14ac:dyDescent="0.2">
      <c r="A6705" s="776"/>
      <c r="B6705" s="780"/>
      <c r="D6705" s="779"/>
      <c r="E6705" s="779"/>
      <c r="F6705" s="778"/>
      <c r="G6705" s="777"/>
      <c r="H6705" s="776"/>
      <c r="I6705" s="776"/>
      <c r="J6705" s="776"/>
      <c r="K6705" s="776"/>
      <c r="L6705" s="776"/>
      <c r="M6705" s="776"/>
      <c r="N6705" s="776"/>
      <c r="O6705" s="776"/>
      <c r="P6705" s="776"/>
      <c r="Q6705" s="776"/>
      <c r="R6705" s="776"/>
      <c r="S6705" s="776"/>
      <c r="T6705" s="776"/>
      <c r="U6705" s="776"/>
      <c r="V6705" s="46"/>
      <c r="W6705" s="46"/>
      <c r="X6705" s="775"/>
      <c r="Y6705" s="775"/>
      <c r="Z6705" s="775"/>
      <c r="AA6705" s="775"/>
      <c r="AB6705" s="775"/>
    </row>
    <row r="6706" spans="1:28" s="43" customFormat="1" x14ac:dyDescent="0.2">
      <c r="A6706" s="776"/>
      <c r="B6706" s="780"/>
      <c r="D6706" s="779"/>
      <c r="E6706" s="779"/>
      <c r="F6706" s="778"/>
      <c r="G6706" s="777"/>
      <c r="H6706" s="776"/>
      <c r="I6706" s="776"/>
      <c r="J6706" s="776"/>
      <c r="K6706" s="776"/>
      <c r="L6706" s="776"/>
      <c r="M6706" s="776"/>
      <c r="N6706" s="776"/>
      <c r="O6706" s="776"/>
      <c r="P6706" s="776"/>
      <c r="Q6706" s="776"/>
      <c r="R6706" s="776"/>
      <c r="S6706" s="776"/>
      <c r="T6706" s="776"/>
      <c r="U6706" s="776"/>
      <c r="V6706" s="46"/>
      <c r="W6706" s="46"/>
      <c r="X6706" s="775"/>
      <c r="Y6706" s="775"/>
      <c r="Z6706" s="775"/>
      <c r="AA6706" s="775"/>
      <c r="AB6706" s="775"/>
    </row>
    <row r="6707" spans="1:28" s="43" customFormat="1" x14ac:dyDescent="0.2">
      <c r="A6707" s="776"/>
      <c r="B6707" s="780"/>
      <c r="D6707" s="779"/>
      <c r="E6707" s="779"/>
      <c r="F6707" s="778"/>
      <c r="G6707" s="777"/>
      <c r="H6707" s="776"/>
      <c r="I6707" s="776"/>
      <c r="J6707" s="776"/>
      <c r="K6707" s="776"/>
      <c r="L6707" s="776"/>
      <c r="M6707" s="776"/>
      <c r="N6707" s="776"/>
      <c r="O6707" s="776"/>
      <c r="P6707" s="776"/>
      <c r="Q6707" s="776"/>
      <c r="R6707" s="776"/>
      <c r="S6707" s="776"/>
      <c r="T6707" s="776"/>
      <c r="U6707" s="776"/>
      <c r="V6707" s="46"/>
      <c r="W6707" s="46"/>
      <c r="X6707" s="775"/>
      <c r="Y6707" s="775"/>
      <c r="Z6707" s="775"/>
      <c r="AA6707" s="775"/>
      <c r="AB6707" s="775"/>
    </row>
    <row r="6708" spans="1:28" s="43" customFormat="1" x14ac:dyDescent="0.2">
      <c r="A6708" s="776"/>
      <c r="B6708" s="780"/>
      <c r="D6708" s="779"/>
      <c r="E6708" s="779"/>
      <c r="F6708" s="778"/>
      <c r="G6708" s="777"/>
      <c r="H6708" s="776"/>
      <c r="I6708" s="776"/>
      <c r="J6708" s="776"/>
      <c r="K6708" s="776"/>
      <c r="L6708" s="776"/>
      <c r="M6708" s="776"/>
      <c r="N6708" s="776"/>
      <c r="O6708" s="776"/>
      <c r="P6708" s="776"/>
      <c r="Q6708" s="776"/>
      <c r="R6708" s="776"/>
      <c r="S6708" s="776"/>
      <c r="T6708" s="776"/>
      <c r="U6708" s="776"/>
      <c r="V6708" s="46"/>
      <c r="W6708" s="46"/>
      <c r="X6708" s="775"/>
      <c r="Y6708" s="775"/>
      <c r="Z6708" s="775"/>
      <c r="AA6708" s="775"/>
      <c r="AB6708" s="775"/>
    </row>
    <row r="6709" spans="1:28" s="43" customFormat="1" x14ac:dyDescent="0.2">
      <c r="A6709" s="776"/>
      <c r="B6709" s="780"/>
      <c r="D6709" s="779"/>
      <c r="E6709" s="779"/>
      <c r="F6709" s="778"/>
      <c r="G6709" s="777"/>
      <c r="H6709" s="776"/>
      <c r="I6709" s="776"/>
      <c r="J6709" s="776"/>
      <c r="K6709" s="776"/>
      <c r="L6709" s="776"/>
      <c r="M6709" s="776"/>
      <c r="N6709" s="776"/>
      <c r="O6709" s="776"/>
      <c r="P6709" s="776"/>
      <c r="Q6709" s="776"/>
      <c r="R6709" s="776"/>
      <c r="S6709" s="776"/>
      <c r="T6709" s="776"/>
      <c r="U6709" s="776"/>
      <c r="V6709" s="46"/>
      <c r="W6709" s="46"/>
      <c r="X6709" s="775"/>
      <c r="Y6709" s="775"/>
      <c r="Z6709" s="775"/>
      <c r="AA6709" s="775"/>
      <c r="AB6709" s="775"/>
    </row>
    <row r="6710" spans="1:28" s="43" customFormat="1" x14ac:dyDescent="0.2">
      <c r="A6710" s="776"/>
      <c r="B6710" s="780"/>
      <c r="D6710" s="779"/>
      <c r="E6710" s="779"/>
      <c r="F6710" s="778"/>
      <c r="G6710" s="777"/>
      <c r="H6710" s="776"/>
      <c r="I6710" s="776"/>
      <c r="J6710" s="776"/>
      <c r="K6710" s="776"/>
      <c r="L6710" s="776"/>
      <c r="M6710" s="776"/>
      <c r="N6710" s="776"/>
      <c r="O6710" s="776"/>
      <c r="P6710" s="776"/>
      <c r="Q6710" s="776"/>
      <c r="R6710" s="776"/>
      <c r="S6710" s="776"/>
      <c r="T6710" s="776"/>
      <c r="U6710" s="776"/>
      <c r="V6710" s="46"/>
      <c r="W6710" s="46"/>
      <c r="X6710" s="775"/>
      <c r="Y6710" s="775"/>
      <c r="Z6710" s="775"/>
      <c r="AA6710" s="775"/>
      <c r="AB6710" s="775"/>
    </row>
    <row r="6711" spans="1:28" s="43" customFormat="1" x14ac:dyDescent="0.2">
      <c r="A6711" s="776"/>
      <c r="B6711" s="780"/>
      <c r="D6711" s="779"/>
      <c r="E6711" s="779"/>
      <c r="F6711" s="778"/>
      <c r="G6711" s="777"/>
      <c r="H6711" s="776"/>
      <c r="I6711" s="776"/>
      <c r="J6711" s="776"/>
      <c r="K6711" s="776"/>
      <c r="L6711" s="776"/>
      <c r="M6711" s="776"/>
      <c r="N6711" s="776"/>
      <c r="O6711" s="776"/>
      <c r="P6711" s="776"/>
      <c r="Q6711" s="776"/>
      <c r="R6711" s="776"/>
      <c r="S6711" s="776"/>
      <c r="T6711" s="776"/>
      <c r="U6711" s="776"/>
      <c r="V6711" s="46"/>
      <c r="W6711" s="46"/>
      <c r="X6711" s="775"/>
      <c r="Y6711" s="775"/>
      <c r="Z6711" s="775"/>
      <c r="AA6711" s="775"/>
      <c r="AB6711" s="775"/>
    </row>
    <row r="6712" spans="1:28" s="43" customFormat="1" x14ac:dyDescent="0.2">
      <c r="A6712" s="776"/>
      <c r="B6712" s="780"/>
      <c r="D6712" s="779"/>
      <c r="E6712" s="779"/>
      <c r="F6712" s="778"/>
      <c r="G6712" s="777"/>
      <c r="H6712" s="776"/>
      <c r="I6712" s="776"/>
      <c r="J6712" s="776"/>
      <c r="K6712" s="776"/>
      <c r="L6712" s="776"/>
      <c r="M6712" s="776"/>
      <c r="N6712" s="776"/>
      <c r="O6712" s="776"/>
      <c r="P6712" s="776"/>
      <c r="Q6712" s="776"/>
      <c r="R6712" s="776"/>
      <c r="S6712" s="776"/>
      <c r="T6712" s="776"/>
      <c r="U6712" s="776"/>
      <c r="V6712" s="46"/>
      <c r="W6712" s="46"/>
      <c r="X6712" s="775"/>
      <c r="Y6712" s="775"/>
      <c r="Z6712" s="775"/>
      <c r="AA6712" s="775"/>
      <c r="AB6712" s="775"/>
    </row>
    <row r="6713" spans="1:28" s="43" customFormat="1" x14ac:dyDescent="0.2">
      <c r="A6713" s="776"/>
      <c r="B6713" s="780"/>
      <c r="D6713" s="779"/>
      <c r="E6713" s="779"/>
      <c r="F6713" s="778"/>
      <c r="G6713" s="777"/>
      <c r="H6713" s="776"/>
      <c r="I6713" s="776"/>
      <c r="J6713" s="776"/>
      <c r="K6713" s="776"/>
      <c r="L6713" s="776"/>
      <c r="M6713" s="776"/>
      <c r="N6713" s="776"/>
      <c r="O6713" s="776"/>
      <c r="P6713" s="776"/>
      <c r="Q6713" s="776"/>
      <c r="R6713" s="776"/>
      <c r="S6713" s="776"/>
      <c r="T6713" s="776"/>
      <c r="U6713" s="776"/>
      <c r="V6713" s="46"/>
      <c r="W6713" s="46"/>
      <c r="X6713" s="775"/>
      <c r="Y6713" s="775"/>
      <c r="Z6713" s="775"/>
      <c r="AA6713" s="775"/>
      <c r="AB6713" s="775"/>
    </row>
    <row r="6714" spans="1:28" s="43" customFormat="1" x14ac:dyDescent="0.2">
      <c r="A6714" s="776"/>
      <c r="B6714" s="780"/>
      <c r="D6714" s="779"/>
      <c r="E6714" s="779"/>
      <c r="F6714" s="778"/>
      <c r="G6714" s="777"/>
      <c r="H6714" s="776"/>
      <c r="I6714" s="776"/>
      <c r="J6714" s="776"/>
      <c r="K6714" s="776"/>
      <c r="L6714" s="776"/>
      <c r="M6714" s="776"/>
      <c r="N6714" s="776"/>
      <c r="O6714" s="776"/>
      <c r="P6714" s="776"/>
      <c r="Q6714" s="776"/>
      <c r="R6714" s="776"/>
      <c r="S6714" s="776"/>
      <c r="T6714" s="776"/>
      <c r="U6714" s="776"/>
      <c r="V6714" s="46"/>
      <c r="W6714" s="46"/>
      <c r="X6714" s="775"/>
      <c r="Y6714" s="775"/>
      <c r="Z6714" s="775"/>
      <c r="AA6714" s="775"/>
      <c r="AB6714" s="775"/>
    </row>
    <row r="6715" spans="1:28" s="43" customFormat="1" x14ac:dyDescent="0.2">
      <c r="A6715" s="776"/>
      <c r="B6715" s="780"/>
      <c r="D6715" s="779"/>
      <c r="E6715" s="779"/>
      <c r="F6715" s="778"/>
      <c r="G6715" s="777"/>
      <c r="H6715" s="776"/>
      <c r="I6715" s="776"/>
      <c r="J6715" s="776"/>
      <c r="K6715" s="776"/>
      <c r="L6715" s="776"/>
      <c r="M6715" s="776"/>
      <c r="N6715" s="776"/>
      <c r="O6715" s="776"/>
      <c r="P6715" s="776"/>
      <c r="Q6715" s="776"/>
      <c r="R6715" s="776"/>
      <c r="S6715" s="776"/>
      <c r="T6715" s="776"/>
      <c r="U6715" s="776"/>
      <c r="V6715" s="46"/>
      <c r="W6715" s="46"/>
      <c r="X6715" s="775"/>
      <c r="Y6715" s="775"/>
      <c r="Z6715" s="775"/>
      <c r="AA6715" s="775"/>
      <c r="AB6715" s="775"/>
    </row>
    <row r="6716" spans="1:28" s="43" customFormat="1" x14ac:dyDescent="0.2">
      <c r="A6716" s="776"/>
      <c r="B6716" s="780"/>
      <c r="D6716" s="779"/>
      <c r="E6716" s="779"/>
      <c r="F6716" s="778"/>
      <c r="G6716" s="777"/>
      <c r="H6716" s="776"/>
      <c r="I6716" s="776"/>
      <c r="J6716" s="776"/>
      <c r="K6716" s="776"/>
      <c r="L6716" s="776"/>
      <c r="M6716" s="776"/>
      <c r="N6716" s="776"/>
      <c r="O6716" s="776"/>
      <c r="P6716" s="776"/>
      <c r="Q6716" s="776"/>
      <c r="R6716" s="776"/>
      <c r="S6716" s="776"/>
      <c r="T6716" s="776"/>
      <c r="U6716" s="776"/>
      <c r="V6716" s="46"/>
      <c r="W6716" s="46"/>
      <c r="X6716" s="775"/>
      <c r="Y6716" s="775"/>
      <c r="Z6716" s="775"/>
      <c r="AA6716" s="775"/>
      <c r="AB6716" s="775"/>
    </row>
    <row r="6717" spans="1:28" s="43" customFormat="1" x14ac:dyDescent="0.2">
      <c r="A6717" s="776"/>
      <c r="B6717" s="780"/>
      <c r="D6717" s="779"/>
      <c r="E6717" s="779"/>
      <c r="F6717" s="778"/>
      <c r="G6717" s="777"/>
      <c r="H6717" s="776"/>
      <c r="I6717" s="776"/>
      <c r="J6717" s="776"/>
      <c r="K6717" s="776"/>
      <c r="L6717" s="776"/>
      <c r="M6717" s="776"/>
      <c r="N6717" s="776"/>
      <c r="O6717" s="776"/>
      <c r="P6717" s="776"/>
      <c r="Q6717" s="776"/>
      <c r="R6717" s="776"/>
      <c r="S6717" s="776"/>
      <c r="T6717" s="776"/>
      <c r="U6717" s="776"/>
      <c r="V6717" s="46"/>
      <c r="W6717" s="46"/>
      <c r="X6717" s="775"/>
      <c r="Y6717" s="775"/>
      <c r="Z6717" s="775"/>
      <c r="AA6717" s="775"/>
      <c r="AB6717" s="775"/>
    </row>
    <row r="6718" spans="1:28" s="43" customFormat="1" x14ac:dyDescent="0.2">
      <c r="A6718" s="776"/>
      <c r="B6718" s="780"/>
      <c r="D6718" s="779"/>
      <c r="E6718" s="779"/>
      <c r="F6718" s="778"/>
      <c r="G6718" s="777"/>
      <c r="H6718" s="776"/>
      <c r="I6718" s="776"/>
      <c r="J6718" s="776"/>
      <c r="K6718" s="776"/>
      <c r="L6718" s="776"/>
      <c r="M6718" s="776"/>
      <c r="N6718" s="776"/>
      <c r="O6718" s="776"/>
      <c r="P6718" s="776"/>
      <c r="Q6718" s="776"/>
      <c r="R6718" s="776"/>
      <c r="S6718" s="776"/>
      <c r="T6718" s="776"/>
      <c r="U6718" s="776"/>
      <c r="V6718" s="46"/>
      <c r="W6718" s="46"/>
      <c r="X6718" s="775"/>
      <c r="Y6718" s="775"/>
      <c r="Z6718" s="775"/>
      <c r="AA6718" s="775"/>
      <c r="AB6718" s="775"/>
    </row>
    <row r="6719" spans="1:28" s="43" customFormat="1" x14ac:dyDescent="0.2">
      <c r="A6719" s="776"/>
      <c r="B6719" s="780"/>
      <c r="D6719" s="779"/>
      <c r="E6719" s="779"/>
      <c r="F6719" s="778"/>
      <c r="G6719" s="777"/>
      <c r="H6719" s="776"/>
      <c r="I6719" s="776"/>
      <c r="J6719" s="776"/>
      <c r="K6719" s="776"/>
      <c r="L6719" s="776"/>
      <c r="M6719" s="776"/>
      <c r="N6719" s="776"/>
      <c r="O6719" s="776"/>
      <c r="P6719" s="776"/>
      <c r="Q6719" s="776"/>
      <c r="R6719" s="776"/>
      <c r="S6719" s="776"/>
      <c r="T6719" s="776"/>
      <c r="U6719" s="776"/>
      <c r="V6719" s="46"/>
      <c r="W6719" s="46"/>
      <c r="X6719" s="775"/>
      <c r="Y6719" s="775"/>
      <c r="Z6719" s="775"/>
      <c r="AA6719" s="775"/>
      <c r="AB6719" s="775"/>
    </row>
    <row r="6720" spans="1:28" s="43" customFormat="1" x14ac:dyDescent="0.2">
      <c r="A6720" s="776"/>
      <c r="B6720" s="780"/>
      <c r="D6720" s="779"/>
      <c r="E6720" s="779"/>
      <c r="F6720" s="778"/>
      <c r="G6720" s="777"/>
      <c r="H6720" s="776"/>
      <c r="I6720" s="776"/>
      <c r="J6720" s="776"/>
      <c r="K6720" s="776"/>
      <c r="L6720" s="776"/>
      <c r="M6720" s="776"/>
      <c r="N6720" s="776"/>
      <c r="O6720" s="776"/>
      <c r="P6720" s="776"/>
      <c r="Q6720" s="776"/>
      <c r="R6720" s="776"/>
      <c r="S6720" s="776"/>
      <c r="T6720" s="776"/>
      <c r="U6720" s="776"/>
      <c r="V6720" s="46"/>
      <c r="W6720" s="46"/>
      <c r="X6720" s="775"/>
      <c r="Y6720" s="775"/>
      <c r="Z6720" s="775"/>
      <c r="AA6720" s="775"/>
      <c r="AB6720" s="775"/>
    </row>
    <row r="6721" spans="1:28" s="43" customFormat="1" x14ac:dyDescent="0.2">
      <c r="A6721" s="776"/>
      <c r="B6721" s="780"/>
      <c r="D6721" s="779"/>
      <c r="E6721" s="779"/>
      <c r="F6721" s="778"/>
      <c r="G6721" s="777"/>
      <c r="H6721" s="776"/>
      <c r="I6721" s="776"/>
      <c r="J6721" s="776"/>
      <c r="K6721" s="776"/>
      <c r="L6721" s="776"/>
      <c r="M6721" s="776"/>
      <c r="N6721" s="776"/>
      <c r="O6721" s="776"/>
      <c r="P6721" s="776"/>
      <c r="Q6721" s="776"/>
      <c r="R6721" s="776"/>
      <c r="S6721" s="776"/>
      <c r="T6721" s="776"/>
      <c r="U6721" s="776"/>
      <c r="V6721" s="46"/>
      <c r="W6721" s="46"/>
      <c r="X6721" s="775"/>
      <c r="Y6721" s="775"/>
      <c r="Z6721" s="775"/>
      <c r="AA6721" s="775"/>
      <c r="AB6721" s="775"/>
    </row>
    <row r="6722" spans="1:28" s="43" customFormat="1" x14ac:dyDescent="0.2">
      <c r="A6722" s="776"/>
      <c r="B6722" s="780"/>
      <c r="D6722" s="779"/>
      <c r="E6722" s="779"/>
      <c r="F6722" s="778"/>
      <c r="G6722" s="777"/>
      <c r="H6722" s="776"/>
      <c r="I6722" s="776"/>
      <c r="J6722" s="776"/>
      <c r="K6722" s="776"/>
      <c r="L6722" s="776"/>
      <c r="M6722" s="776"/>
      <c r="N6722" s="776"/>
      <c r="O6722" s="776"/>
      <c r="P6722" s="776"/>
      <c r="Q6722" s="776"/>
      <c r="R6722" s="776"/>
      <c r="S6722" s="776"/>
      <c r="T6722" s="776"/>
      <c r="U6722" s="776"/>
      <c r="V6722" s="46"/>
      <c r="W6722" s="46"/>
      <c r="X6722" s="775"/>
      <c r="Y6722" s="775"/>
      <c r="Z6722" s="775"/>
      <c r="AA6722" s="775"/>
      <c r="AB6722" s="775"/>
    </row>
    <row r="6723" spans="1:28" s="43" customFormat="1" x14ac:dyDescent="0.2">
      <c r="A6723" s="776"/>
      <c r="B6723" s="780"/>
      <c r="D6723" s="779"/>
      <c r="E6723" s="779"/>
      <c r="F6723" s="778"/>
      <c r="G6723" s="777"/>
      <c r="H6723" s="776"/>
      <c r="I6723" s="776"/>
      <c r="J6723" s="776"/>
      <c r="K6723" s="776"/>
      <c r="L6723" s="776"/>
      <c r="M6723" s="776"/>
      <c r="N6723" s="776"/>
      <c r="O6723" s="776"/>
      <c r="P6723" s="776"/>
      <c r="Q6723" s="776"/>
      <c r="R6723" s="776"/>
      <c r="S6723" s="776"/>
      <c r="T6723" s="776"/>
      <c r="U6723" s="776"/>
      <c r="V6723" s="46"/>
      <c r="W6723" s="46"/>
      <c r="X6723" s="775"/>
      <c r="Y6723" s="775"/>
      <c r="Z6723" s="775"/>
      <c r="AA6723" s="775"/>
      <c r="AB6723" s="775"/>
    </row>
    <row r="6724" spans="1:28" s="43" customFormat="1" x14ac:dyDescent="0.2">
      <c r="A6724" s="776"/>
      <c r="B6724" s="780"/>
      <c r="D6724" s="779"/>
      <c r="E6724" s="779"/>
      <c r="F6724" s="778"/>
      <c r="G6724" s="777"/>
      <c r="H6724" s="776"/>
      <c r="I6724" s="776"/>
      <c r="J6724" s="776"/>
      <c r="K6724" s="776"/>
      <c r="L6724" s="776"/>
      <c r="M6724" s="776"/>
      <c r="N6724" s="776"/>
      <c r="O6724" s="776"/>
      <c r="P6724" s="776"/>
      <c r="Q6724" s="776"/>
      <c r="R6724" s="776"/>
      <c r="S6724" s="776"/>
      <c r="T6724" s="776"/>
      <c r="U6724" s="776"/>
      <c r="V6724" s="46"/>
      <c r="W6724" s="46"/>
      <c r="X6724" s="775"/>
      <c r="Y6724" s="775"/>
      <c r="Z6724" s="775"/>
      <c r="AA6724" s="775"/>
      <c r="AB6724" s="775"/>
    </row>
    <row r="6725" spans="1:28" s="43" customFormat="1" x14ac:dyDescent="0.2">
      <c r="A6725" s="776"/>
      <c r="B6725" s="780"/>
      <c r="D6725" s="779"/>
      <c r="E6725" s="779"/>
      <c r="F6725" s="778"/>
      <c r="G6725" s="777"/>
      <c r="H6725" s="776"/>
      <c r="I6725" s="776"/>
      <c r="J6725" s="776"/>
      <c r="K6725" s="776"/>
      <c r="L6725" s="776"/>
      <c r="M6725" s="776"/>
      <c r="N6725" s="776"/>
      <c r="O6725" s="776"/>
      <c r="P6725" s="776"/>
      <c r="Q6725" s="776"/>
      <c r="R6725" s="776"/>
      <c r="S6725" s="776"/>
      <c r="T6725" s="776"/>
      <c r="U6725" s="776"/>
      <c r="V6725" s="46"/>
      <c r="W6725" s="46"/>
      <c r="X6725" s="775"/>
      <c r="Y6725" s="775"/>
      <c r="Z6725" s="775"/>
      <c r="AA6725" s="775"/>
      <c r="AB6725" s="775"/>
    </row>
    <row r="6726" spans="1:28" s="43" customFormat="1" x14ac:dyDescent="0.2">
      <c r="A6726" s="776"/>
      <c r="B6726" s="780"/>
      <c r="D6726" s="779"/>
      <c r="E6726" s="779"/>
      <c r="F6726" s="778"/>
      <c r="G6726" s="777"/>
      <c r="H6726" s="776"/>
      <c r="I6726" s="776"/>
      <c r="J6726" s="776"/>
      <c r="K6726" s="776"/>
      <c r="L6726" s="776"/>
      <c r="M6726" s="776"/>
      <c r="N6726" s="776"/>
      <c r="O6726" s="776"/>
      <c r="P6726" s="776"/>
      <c r="Q6726" s="776"/>
      <c r="R6726" s="776"/>
      <c r="S6726" s="776"/>
      <c r="T6726" s="776"/>
      <c r="U6726" s="776"/>
      <c r="V6726" s="46"/>
      <c r="W6726" s="46"/>
      <c r="X6726" s="775"/>
      <c r="Y6726" s="775"/>
      <c r="Z6726" s="775"/>
      <c r="AA6726" s="775"/>
      <c r="AB6726" s="775"/>
    </row>
    <row r="6727" spans="1:28" s="43" customFormat="1" x14ac:dyDescent="0.2">
      <c r="A6727" s="776"/>
      <c r="B6727" s="780"/>
      <c r="D6727" s="779"/>
      <c r="E6727" s="779"/>
      <c r="F6727" s="778"/>
      <c r="G6727" s="777"/>
      <c r="H6727" s="776"/>
      <c r="I6727" s="776"/>
      <c r="J6727" s="776"/>
      <c r="K6727" s="776"/>
      <c r="L6727" s="776"/>
      <c r="M6727" s="776"/>
      <c r="N6727" s="776"/>
      <c r="O6727" s="776"/>
      <c r="P6727" s="776"/>
      <c r="Q6727" s="776"/>
      <c r="R6727" s="776"/>
      <c r="S6727" s="776"/>
      <c r="T6727" s="776"/>
      <c r="U6727" s="776"/>
      <c r="V6727" s="46"/>
      <c r="W6727" s="46"/>
      <c r="X6727" s="775"/>
      <c r="Y6727" s="775"/>
      <c r="Z6727" s="775"/>
      <c r="AA6727" s="775"/>
      <c r="AB6727" s="775"/>
    </row>
    <row r="6728" spans="1:28" s="43" customFormat="1" x14ac:dyDescent="0.2">
      <c r="A6728" s="776"/>
      <c r="B6728" s="780"/>
      <c r="D6728" s="779"/>
      <c r="E6728" s="779"/>
      <c r="F6728" s="778"/>
      <c r="G6728" s="777"/>
      <c r="H6728" s="776"/>
      <c r="I6728" s="776"/>
      <c r="J6728" s="776"/>
      <c r="K6728" s="776"/>
      <c r="L6728" s="776"/>
      <c r="M6728" s="776"/>
      <c r="N6728" s="776"/>
      <c r="O6728" s="776"/>
      <c r="P6728" s="776"/>
      <c r="Q6728" s="776"/>
      <c r="R6728" s="776"/>
      <c r="S6728" s="776"/>
      <c r="T6728" s="776"/>
      <c r="U6728" s="776"/>
      <c r="V6728" s="46"/>
      <c r="W6728" s="46"/>
      <c r="X6728" s="775"/>
      <c r="Y6728" s="775"/>
      <c r="Z6728" s="775"/>
      <c r="AA6728" s="775"/>
      <c r="AB6728" s="775"/>
    </row>
    <row r="6729" spans="1:28" s="43" customFormat="1" x14ac:dyDescent="0.2">
      <c r="A6729" s="776"/>
      <c r="B6729" s="780"/>
      <c r="D6729" s="779"/>
      <c r="E6729" s="779"/>
      <c r="F6729" s="778"/>
      <c r="G6729" s="777"/>
      <c r="H6729" s="776"/>
      <c r="I6729" s="776"/>
      <c r="J6729" s="776"/>
      <c r="K6729" s="776"/>
      <c r="L6729" s="776"/>
      <c r="M6729" s="776"/>
      <c r="N6729" s="776"/>
      <c r="O6729" s="776"/>
      <c r="P6729" s="776"/>
      <c r="Q6729" s="776"/>
      <c r="R6729" s="776"/>
      <c r="S6729" s="776"/>
      <c r="T6729" s="776"/>
      <c r="U6729" s="776"/>
      <c r="V6729" s="46"/>
      <c r="W6729" s="46"/>
      <c r="X6729" s="775"/>
      <c r="Y6729" s="775"/>
      <c r="Z6729" s="775"/>
      <c r="AA6729" s="775"/>
      <c r="AB6729" s="775"/>
    </row>
    <row r="6730" spans="1:28" s="43" customFormat="1" x14ac:dyDescent="0.2">
      <c r="A6730" s="776"/>
      <c r="B6730" s="780"/>
      <c r="D6730" s="779"/>
      <c r="E6730" s="779"/>
      <c r="F6730" s="778"/>
      <c r="G6730" s="777"/>
      <c r="H6730" s="776"/>
      <c r="I6730" s="776"/>
      <c r="J6730" s="776"/>
      <c r="K6730" s="776"/>
      <c r="L6730" s="776"/>
      <c r="M6730" s="776"/>
      <c r="N6730" s="776"/>
      <c r="O6730" s="776"/>
      <c r="P6730" s="776"/>
      <c r="Q6730" s="776"/>
      <c r="R6730" s="776"/>
      <c r="S6730" s="776"/>
      <c r="T6730" s="776"/>
      <c r="U6730" s="776"/>
      <c r="V6730" s="46"/>
      <c r="W6730" s="46"/>
      <c r="X6730" s="775"/>
      <c r="Y6730" s="775"/>
      <c r="Z6730" s="775"/>
      <c r="AA6730" s="775"/>
      <c r="AB6730" s="775"/>
    </row>
    <row r="6731" spans="1:28" s="43" customFormat="1" x14ac:dyDescent="0.2">
      <c r="A6731" s="776"/>
      <c r="B6731" s="780"/>
      <c r="D6731" s="779"/>
      <c r="E6731" s="779"/>
      <c r="F6731" s="778"/>
      <c r="G6731" s="777"/>
      <c r="H6731" s="776"/>
      <c r="I6731" s="776"/>
      <c r="J6731" s="776"/>
      <c r="K6731" s="776"/>
      <c r="L6731" s="776"/>
      <c r="M6731" s="776"/>
      <c r="N6731" s="776"/>
      <c r="O6731" s="776"/>
      <c r="P6731" s="776"/>
      <c r="Q6731" s="776"/>
      <c r="R6731" s="776"/>
      <c r="S6731" s="776"/>
      <c r="T6731" s="776"/>
      <c r="U6731" s="776"/>
      <c r="V6731" s="46"/>
      <c r="W6731" s="46"/>
      <c r="X6731" s="775"/>
      <c r="Y6731" s="775"/>
      <c r="Z6731" s="775"/>
      <c r="AA6731" s="775"/>
      <c r="AB6731" s="775"/>
    </row>
    <row r="6732" spans="1:28" s="43" customFormat="1" x14ac:dyDescent="0.2">
      <c r="A6732" s="776"/>
      <c r="B6732" s="780"/>
      <c r="D6732" s="779"/>
      <c r="E6732" s="779"/>
      <c r="F6732" s="778"/>
      <c r="G6732" s="777"/>
      <c r="H6732" s="776"/>
      <c r="I6732" s="776"/>
      <c r="J6732" s="776"/>
      <c r="K6732" s="776"/>
      <c r="L6732" s="776"/>
      <c r="M6732" s="776"/>
      <c r="N6732" s="776"/>
      <c r="O6732" s="776"/>
      <c r="P6732" s="776"/>
      <c r="Q6732" s="776"/>
      <c r="R6732" s="776"/>
      <c r="S6732" s="776"/>
      <c r="T6732" s="776"/>
      <c r="U6732" s="776"/>
      <c r="V6732" s="46"/>
      <c r="W6732" s="46"/>
      <c r="X6732" s="775"/>
      <c r="Y6732" s="775"/>
      <c r="Z6732" s="775"/>
      <c r="AA6732" s="775"/>
      <c r="AB6732" s="775"/>
    </row>
    <row r="6733" spans="1:28" s="43" customFormat="1" x14ac:dyDescent="0.2">
      <c r="A6733" s="776"/>
      <c r="B6733" s="780"/>
      <c r="D6733" s="779"/>
      <c r="E6733" s="779"/>
      <c r="F6733" s="778"/>
      <c r="G6733" s="777"/>
      <c r="H6733" s="776"/>
      <c r="I6733" s="776"/>
      <c r="J6733" s="776"/>
      <c r="K6733" s="776"/>
      <c r="L6733" s="776"/>
      <c r="M6733" s="776"/>
      <c r="N6733" s="776"/>
      <c r="O6733" s="776"/>
      <c r="P6733" s="776"/>
      <c r="Q6733" s="776"/>
      <c r="R6733" s="776"/>
      <c r="S6733" s="776"/>
      <c r="T6733" s="776"/>
      <c r="U6733" s="776"/>
      <c r="V6733" s="46"/>
      <c r="W6733" s="46"/>
      <c r="X6733" s="775"/>
      <c r="Y6733" s="775"/>
      <c r="Z6733" s="775"/>
      <c r="AA6733" s="775"/>
      <c r="AB6733" s="775"/>
    </row>
    <row r="6734" spans="1:28" s="43" customFormat="1" x14ac:dyDescent="0.2">
      <c r="A6734" s="776"/>
      <c r="B6734" s="780"/>
      <c r="D6734" s="779"/>
      <c r="E6734" s="779"/>
      <c r="F6734" s="778"/>
      <c r="G6734" s="777"/>
      <c r="H6734" s="776"/>
      <c r="I6734" s="776"/>
      <c r="J6734" s="776"/>
      <c r="K6734" s="776"/>
      <c r="L6734" s="776"/>
      <c r="M6734" s="776"/>
      <c r="N6734" s="776"/>
      <c r="O6734" s="776"/>
      <c r="P6734" s="776"/>
      <c r="Q6734" s="776"/>
      <c r="R6734" s="776"/>
      <c r="S6734" s="776"/>
      <c r="T6734" s="776"/>
      <c r="U6734" s="776"/>
      <c r="V6734" s="46"/>
      <c r="W6734" s="46"/>
      <c r="X6734" s="775"/>
      <c r="Y6734" s="775"/>
      <c r="Z6734" s="775"/>
      <c r="AA6734" s="775"/>
      <c r="AB6734" s="775"/>
    </row>
    <row r="6735" spans="1:28" s="43" customFormat="1" x14ac:dyDescent="0.2">
      <c r="A6735" s="776"/>
      <c r="B6735" s="780"/>
      <c r="D6735" s="779"/>
      <c r="E6735" s="779"/>
      <c r="F6735" s="778"/>
      <c r="G6735" s="777"/>
      <c r="H6735" s="776"/>
      <c r="I6735" s="776"/>
      <c r="J6735" s="776"/>
      <c r="K6735" s="776"/>
      <c r="L6735" s="776"/>
      <c r="M6735" s="776"/>
      <c r="N6735" s="776"/>
      <c r="O6735" s="776"/>
      <c r="P6735" s="776"/>
      <c r="Q6735" s="776"/>
      <c r="R6735" s="776"/>
      <c r="S6735" s="776"/>
      <c r="T6735" s="776"/>
      <c r="U6735" s="776"/>
      <c r="V6735" s="46"/>
      <c r="W6735" s="46"/>
      <c r="X6735" s="775"/>
      <c r="Y6735" s="775"/>
      <c r="Z6735" s="775"/>
      <c r="AA6735" s="775"/>
      <c r="AB6735" s="775"/>
    </row>
    <row r="6736" spans="1:28" s="43" customFormat="1" x14ac:dyDescent="0.2">
      <c r="A6736" s="776"/>
      <c r="B6736" s="780"/>
      <c r="D6736" s="779"/>
      <c r="E6736" s="779"/>
      <c r="F6736" s="778"/>
      <c r="G6736" s="777"/>
      <c r="H6736" s="776"/>
      <c r="I6736" s="776"/>
      <c r="J6736" s="776"/>
      <c r="K6736" s="776"/>
      <c r="L6736" s="776"/>
      <c r="M6736" s="776"/>
      <c r="N6736" s="776"/>
      <c r="O6736" s="776"/>
      <c r="P6736" s="776"/>
      <c r="Q6736" s="776"/>
      <c r="R6736" s="776"/>
      <c r="S6736" s="776"/>
      <c r="T6736" s="776"/>
      <c r="U6736" s="776"/>
      <c r="V6736" s="46"/>
      <c r="W6736" s="46"/>
      <c r="X6736" s="775"/>
      <c r="Y6736" s="775"/>
      <c r="Z6736" s="775"/>
      <c r="AA6736" s="775"/>
      <c r="AB6736" s="775"/>
    </row>
    <row r="6737" spans="1:28" s="43" customFormat="1" x14ac:dyDescent="0.2">
      <c r="A6737" s="776"/>
      <c r="B6737" s="780"/>
      <c r="D6737" s="779"/>
      <c r="E6737" s="779"/>
      <c r="F6737" s="778"/>
      <c r="G6737" s="777"/>
      <c r="H6737" s="776"/>
      <c r="I6737" s="776"/>
      <c r="J6737" s="776"/>
      <c r="K6737" s="776"/>
      <c r="L6737" s="776"/>
      <c r="M6737" s="776"/>
      <c r="N6737" s="776"/>
      <c r="O6737" s="776"/>
      <c r="P6737" s="776"/>
      <c r="Q6737" s="776"/>
      <c r="R6737" s="776"/>
      <c r="S6737" s="776"/>
      <c r="T6737" s="776"/>
      <c r="U6737" s="776"/>
      <c r="V6737" s="46"/>
      <c r="W6737" s="46"/>
      <c r="X6737" s="775"/>
      <c r="Y6737" s="775"/>
      <c r="Z6737" s="775"/>
      <c r="AA6737" s="775"/>
      <c r="AB6737" s="775"/>
    </row>
    <row r="6738" spans="1:28" s="43" customFormat="1" x14ac:dyDescent="0.2">
      <c r="A6738" s="776"/>
      <c r="B6738" s="780"/>
      <c r="D6738" s="779"/>
      <c r="E6738" s="779"/>
      <c r="F6738" s="778"/>
      <c r="G6738" s="777"/>
      <c r="H6738" s="776"/>
      <c r="I6738" s="776"/>
      <c r="J6738" s="776"/>
      <c r="K6738" s="776"/>
      <c r="L6738" s="776"/>
      <c r="M6738" s="776"/>
      <c r="N6738" s="776"/>
      <c r="O6738" s="776"/>
      <c r="P6738" s="776"/>
      <c r="Q6738" s="776"/>
      <c r="R6738" s="776"/>
      <c r="S6738" s="776"/>
      <c r="T6738" s="776"/>
      <c r="U6738" s="776"/>
      <c r="V6738" s="46"/>
      <c r="W6738" s="46"/>
      <c r="X6738" s="775"/>
      <c r="Y6738" s="775"/>
      <c r="Z6738" s="775"/>
      <c r="AA6738" s="775"/>
      <c r="AB6738" s="775"/>
    </row>
    <row r="6739" spans="1:28" s="43" customFormat="1" x14ac:dyDescent="0.2">
      <c r="A6739" s="776"/>
      <c r="B6739" s="780"/>
      <c r="D6739" s="779"/>
      <c r="E6739" s="779"/>
      <c r="F6739" s="778"/>
      <c r="G6739" s="777"/>
      <c r="H6739" s="776"/>
      <c r="I6739" s="776"/>
      <c r="J6739" s="776"/>
      <c r="K6739" s="776"/>
      <c r="L6739" s="776"/>
      <c r="M6739" s="776"/>
      <c r="N6739" s="776"/>
      <c r="O6739" s="776"/>
      <c r="P6739" s="776"/>
      <c r="Q6739" s="776"/>
      <c r="R6739" s="776"/>
      <c r="S6739" s="776"/>
      <c r="T6739" s="776"/>
      <c r="U6739" s="776"/>
      <c r="V6739" s="46"/>
      <c r="W6739" s="46"/>
      <c r="X6739" s="775"/>
      <c r="Y6739" s="775"/>
      <c r="Z6739" s="775"/>
      <c r="AA6739" s="775"/>
      <c r="AB6739" s="775"/>
    </row>
    <row r="6740" spans="1:28" s="43" customFormat="1" x14ac:dyDescent="0.2">
      <c r="A6740" s="776"/>
      <c r="B6740" s="780"/>
      <c r="D6740" s="779"/>
      <c r="E6740" s="779"/>
      <c r="F6740" s="778"/>
      <c r="G6740" s="777"/>
      <c r="H6740" s="776"/>
      <c r="I6740" s="776"/>
      <c r="J6740" s="776"/>
      <c r="K6740" s="776"/>
      <c r="L6740" s="776"/>
      <c r="M6740" s="776"/>
      <c r="N6740" s="776"/>
      <c r="O6740" s="776"/>
      <c r="P6740" s="776"/>
      <c r="Q6740" s="776"/>
      <c r="R6740" s="776"/>
      <c r="S6740" s="776"/>
      <c r="T6740" s="776"/>
      <c r="U6740" s="776"/>
      <c r="V6740" s="46"/>
      <c r="W6740" s="46"/>
      <c r="X6740" s="775"/>
      <c r="Y6740" s="775"/>
      <c r="Z6740" s="775"/>
      <c r="AA6740" s="775"/>
      <c r="AB6740" s="775"/>
    </row>
    <row r="6741" spans="1:28" s="43" customFormat="1" x14ac:dyDescent="0.2">
      <c r="A6741" s="776"/>
      <c r="B6741" s="780"/>
      <c r="D6741" s="779"/>
      <c r="E6741" s="779"/>
      <c r="F6741" s="778"/>
      <c r="G6741" s="777"/>
      <c r="H6741" s="776"/>
      <c r="I6741" s="776"/>
      <c r="J6741" s="776"/>
      <c r="K6741" s="776"/>
      <c r="L6741" s="776"/>
      <c r="M6741" s="776"/>
      <c r="N6741" s="776"/>
      <c r="O6741" s="776"/>
      <c r="P6741" s="776"/>
      <c r="Q6741" s="776"/>
      <c r="R6741" s="776"/>
      <c r="S6741" s="776"/>
      <c r="T6741" s="776"/>
      <c r="U6741" s="776"/>
      <c r="V6741" s="46"/>
      <c r="W6741" s="46"/>
      <c r="X6741" s="775"/>
      <c r="Y6741" s="775"/>
      <c r="Z6741" s="775"/>
      <c r="AA6741" s="775"/>
      <c r="AB6741" s="775"/>
    </row>
    <row r="6742" spans="1:28" s="43" customFormat="1" x14ac:dyDescent="0.2">
      <c r="A6742" s="776"/>
      <c r="B6742" s="780"/>
      <c r="D6742" s="779"/>
      <c r="E6742" s="779"/>
      <c r="F6742" s="778"/>
      <c r="G6742" s="777"/>
      <c r="H6742" s="776"/>
      <c r="I6742" s="776"/>
      <c r="J6742" s="776"/>
      <c r="K6742" s="776"/>
      <c r="L6742" s="776"/>
      <c r="M6742" s="776"/>
      <c r="N6742" s="776"/>
      <c r="O6742" s="776"/>
      <c r="P6742" s="776"/>
      <c r="Q6742" s="776"/>
      <c r="R6742" s="776"/>
      <c r="S6742" s="776"/>
      <c r="T6742" s="776"/>
      <c r="U6742" s="776"/>
      <c r="V6742" s="46"/>
      <c r="W6742" s="46"/>
      <c r="X6742" s="775"/>
      <c r="Y6742" s="775"/>
      <c r="Z6742" s="775"/>
      <c r="AA6742" s="775"/>
      <c r="AB6742" s="775"/>
    </row>
    <row r="6743" spans="1:28" s="43" customFormat="1" x14ac:dyDescent="0.2">
      <c r="A6743" s="776"/>
      <c r="B6743" s="780"/>
      <c r="D6743" s="779"/>
      <c r="E6743" s="779"/>
      <c r="F6743" s="778"/>
      <c r="G6743" s="777"/>
      <c r="H6743" s="776"/>
      <c r="I6743" s="776"/>
      <c r="J6743" s="776"/>
      <c r="K6743" s="776"/>
      <c r="L6743" s="776"/>
      <c r="M6743" s="776"/>
      <c r="N6743" s="776"/>
      <c r="O6743" s="776"/>
      <c r="P6743" s="776"/>
      <c r="Q6743" s="776"/>
      <c r="R6743" s="776"/>
      <c r="S6743" s="776"/>
      <c r="T6743" s="776"/>
      <c r="U6743" s="776"/>
      <c r="V6743" s="46"/>
      <c r="W6743" s="46"/>
      <c r="X6743" s="775"/>
      <c r="Y6743" s="775"/>
      <c r="Z6743" s="775"/>
      <c r="AA6743" s="775"/>
      <c r="AB6743" s="775"/>
    </row>
    <row r="6744" spans="1:28" s="43" customFormat="1" x14ac:dyDescent="0.2">
      <c r="A6744" s="776"/>
      <c r="B6744" s="780"/>
      <c r="D6744" s="779"/>
      <c r="E6744" s="779"/>
      <c r="F6744" s="778"/>
      <c r="G6744" s="777"/>
      <c r="H6744" s="776"/>
      <c r="I6744" s="776"/>
      <c r="J6744" s="776"/>
      <c r="K6744" s="776"/>
      <c r="L6744" s="776"/>
      <c r="M6744" s="776"/>
      <c r="N6744" s="776"/>
      <c r="O6744" s="776"/>
      <c r="P6744" s="776"/>
      <c r="Q6744" s="776"/>
      <c r="R6744" s="776"/>
      <c r="S6744" s="776"/>
      <c r="T6744" s="776"/>
      <c r="U6744" s="776"/>
      <c r="V6744" s="46"/>
      <c r="W6744" s="46"/>
      <c r="X6744" s="775"/>
      <c r="Y6744" s="775"/>
      <c r="Z6744" s="775"/>
      <c r="AA6744" s="775"/>
      <c r="AB6744" s="775"/>
    </row>
    <row r="6745" spans="1:28" s="43" customFormat="1" x14ac:dyDescent="0.2">
      <c r="A6745" s="776"/>
      <c r="B6745" s="780"/>
      <c r="D6745" s="779"/>
      <c r="E6745" s="779"/>
      <c r="F6745" s="778"/>
      <c r="G6745" s="777"/>
      <c r="H6745" s="776"/>
      <c r="I6745" s="776"/>
      <c r="J6745" s="776"/>
      <c r="K6745" s="776"/>
      <c r="L6745" s="776"/>
      <c r="M6745" s="776"/>
      <c r="N6745" s="776"/>
      <c r="O6745" s="776"/>
      <c r="P6745" s="776"/>
      <c r="Q6745" s="776"/>
      <c r="R6745" s="776"/>
      <c r="S6745" s="776"/>
      <c r="T6745" s="776"/>
      <c r="U6745" s="776"/>
      <c r="V6745" s="46"/>
      <c r="W6745" s="46"/>
      <c r="X6745" s="775"/>
      <c r="Y6745" s="775"/>
      <c r="Z6745" s="775"/>
      <c r="AA6745" s="775"/>
      <c r="AB6745" s="775"/>
    </row>
    <row r="6746" spans="1:28" s="43" customFormat="1" x14ac:dyDescent="0.2">
      <c r="A6746" s="776"/>
      <c r="B6746" s="780"/>
      <c r="D6746" s="779"/>
      <c r="E6746" s="779"/>
      <c r="F6746" s="778"/>
      <c r="G6746" s="777"/>
      <c r="H6746" s="776"/>
      <c r="I6746" s="776"/>
      <c r="J6746" s="776"/>
      <c r="K6746" s="776"/>
      <c r="L6746" s="776"/>
      <c r="M6746" s="776"/>
      <c r="N6746" s="776"/>
      <c r="O6746" s="776"/>
      <c r="P6746" s="776"/>
      <c r="Q6746" s="776"/>
      <c r="R6746" s="776"/>
      <c r="S6746" s="776"/>
      <c r="T6746" s="776"/>
      <c r="U6746" s="776"/>
      <c r="V6746" s="46"/>
      <c r="W6746" s="46"/>
      <c r="X6746" s="775"/>
      <c r="Y6746" s="775"/>
      <c r="Z6746" s="775"/>
      <c r="AA6746" s="775"/>
      <c r="AB6746" s="775"/>
    </row>
    <row r="6747" spans="1:28" s="43" customFormat="1" x14ac:dyDescent="0.2">
      <c r="A6747" s="776"/>
      <c r="B6747" s="780"/>
      <c r="D6747" s="779"/>
      <c r="E6747" s="779"/>
      <c r="F6747" s="778"/>
      <c r="G6747" s="777"/>
      <c r="H6747" s="776"/>
      <c r="I6747" s="776"/>
      <c r="J6747" s="776"/>
      <c r="K6747" s="776"/>
      <c r="L6747" s="776"/>
      <c r="M6747" s="776"/>
      <c r="N6747" s="776"/>
      <c r="O6747" s="776"/>
      <c r="P6747" s="776"/>
      <c r="Q6747" s="776"/>
      <c r="R6747" s="776"/>
      <c r="S6747" s="776"/>
      <c r="T6747" s="776"/>
      <c r="U6747" s="776"/>
      <c r="V6747" s="46"/>
      <c r="W6747" s="46"/>
      <c r="X6747" s="775"/>
      <c r="Y6747" s="775"/>
      <c r="Z6747" s="775"/>
      <c r="AA6747" s="775"/>
      <c r="AB6747" s="775"/>
    </row>
    <row r="6748" spans="1:28" s="43" customFormat="1" x14ac:dyDescent="0.2">
      <c r="A6748" s="776"/>
      <c r="B6748" s="780"/>
      <c r="D6748" s="779"/>
      <c r="E6748" s="779"/>
      <c r="F6748" s="778"/>
      <c r="G6748" s="777"/>
      <c r="H6748" s="776"/>
      <c r="I6748" s="776"/>
      <c r="J6748" s="776"/>
      <c r="K6748" s="776"/>
      <c r="L6748" s="776"/>
      <c r="M6748" s="776"/>
      <c r="N6748" s="776"/>
      <c r="O6748" s="776"/>
      <c r="P6748" s="776"/>
      <c r="Q6748" s="776"/>
      <c r="R6748" s="776"/>
      <c r="S6748" s="776"/>
      <c r="T6748" s="776"/>
      <c r="U6748" s="776"/>
      <c r="V6748" s="46"/>
      <c r="W6748" s="46"/>
      <c r="X6748" s="775"/>
      <c r="Y6748" s="775"/>
      <c r="Z6748" s="775"/>
      <c r="AA6748" s="775"/>
      <c r="AB6748" s="775"/>
    </row>
    <row r="6749" spans="1:28" s="43" customFormat="1" x14ac:dyDescent="0.2">
      <c r="A6749" s="776"/>
      <c r="B6749" s="780"/>
      <c r="D6749" s="779"/>
      <c r="E6749" s="779"/>
      <c r="F6749" s="778"/>
      <c r="G6749" s="777"/>
      <c r="H6749" s="776"/>
      <c r="I6749" s="776"/>
      <c r="J6749" s="776"/>
      <c r="K6749" s="776"/>
      <c r="L6749" s="776"/>
      <c r="M6749" s="776"/>
      <c r="N6749" s="776"/>
      <c r="O6749" s="776"/>
      <c r="P6749" s="776"/>
      <c r="Q6749" s="776"/>
      <c r="R6749" s="776"/>
      <c r="S6749" s="776"/>
      <c r="T6749" s="776"/>
      <c r="U6749" s="776"/>
      <c r="V6749" s="46"/>
      <c r="W6749" s="46"/>
      <c r="X6749" s="775"/>
      <c r="Y6749" s="775"/>
      <c r="Z6749" s="775"/>
      <c r="AA6749" s="775"/>
      <c r="AB6749" s="775"/>
    </row>
    <row r="6750" spans="1:28" s="43" customFormat="1" x14ac:dyDescent="0.2">
      <c r="A6750" s="776"/>
      <c r="B6750" s="780"/>
      <c r="D6750" s="779"/>
      <c r="E6750" s="779"/>
      <c r="F6750" s="778"/>
      <c r="G6750" s="777"/>
      <c r="H6750" s="776"/>
      <c r="I6750" s="776"/>
      <c r="J6750" s="776"/>
      <c r="K6750" s="776"/>
      <c r="L6750" s="776"/>
      <c r="M6750" s="776"/>
      <c r="N6750" s="776"/>
      <c r="O6750" s="776"/>
      <c r="P6750" s="776"/>
      <c r="Q6750" s="776"/>
      <c r="R6750" s="776"/>
      <c r="S6750" s="776"/>
      <c r="T6750" s="776"/>
      <c r="U6750" s="776"/>
      <c r="V6750" s="46"/>
      <c r="W6750" s="46"/>
      <c r="X6750" s="775"/>
      <c r="Y6750" s="775"/>
      <c r="Z6750" s="775"/>
      <c r="AA6750" s="775"/>
      <c r="AB6750" s="775"/>
    </row>
    <row r="6751" spans="1:28" s="43" customFormat="1" x14ac:dyDescent="0.2">
      <c r="A6751" s="776"/>
      <c r="B6751" s="780"/>
      <c r="D6751" s="779"/>
      <c r="E6751" s="779"/>
      <c r="F6751" s="778"/>
      <c r="G6751" s="777"/>
      <c r="H6751" s="776"/>
      <c r="I6751" s="776"/>
      <c r="J6751" s="776"/>
      <c r="K6751" s="776"/>
      <c r="L6751" s="776"/>
      <c r="M6751" s="776"/>
      <c r="N6751" s="776"/>
      <c r="O6751" s="776"/>
      <c r="P6751" s="776"/>
      <c r="Q6751" s="776"/>
      <c r="R6751" s="776"/>
      <c r="S6751" s="776"/>
      <c r="T6751" s="776"/>
      <c r="U6751" s="776"/>
      <c r="V6751" s="46"/>
      <c r="W6751" s="46"/>
      <c r="X6751" s="775"/>
      <c r="Y6751" s="775"/>
      <c r="Z6751" s="775"/>
      <c r="AA6751" s="775"/>
      <c r="AB6751" s="775"/>
    </row>
    <row r="6752" spans="1:28" s="43" customFormat="1" x14ac:dyDescent="0.2">
      <c r="A6752" s="776"/>
      <c r="B6752" s="780"/>
      <c r="D6752" s="779"/>
      <c r="E6752" s="779"/>
      <c r="F6752" s="778"/>
      <c r="G6752" s="777"/>
      <c r="H6752" s="776"/>
      <c r="I6752" s="776"/>
      <c r="J6752" s="776"/>
      <c r="K6752" s="776"/>
      <c r="L6752" s="776"/>
      <c r="M6752" s="776"/>
      <c r="N6752" s="776"/>
      <c r="O6752" s="776"/>
      <c r="P6752" s="776"/>
      <c r="Q6752" s="776"/>
      <c r="R6752" s="776"/>
      <c r="S6752" s="776"/>
      <c r="T6752" s="776"/>
      <c r="U6752" s="776"/>
      <c r="V6752" s="46"/>
      <c r="W6752" s="46"/>
      <c r="X6752" s="775"/>
      <c r="Y6752" s="775"/>
      <c r="Z6752" s="775"/>
      <c r="AA6752" s="775"/>
      <c r="AB6752" s="775"/>
    </row>
    <row r="6753" spans="1:28" s="43" customFormat="1" x14ac:dyDescent="0.2">
      <c r="A6753" s="776"/>
      <c r="B6753" s="780"/>
      <c r="D6753" s="779"/>
      <c r="E6753" s="779"/>
      <c r="F6753" s="778"/>
      <c r="G6753" s="777"/>
      <c r="H6753" s="776"/>
      <c r="I6753" s="776"/>
      <c r="J6753" s="776"/>
      <c r="K6753" s="776"/>
      <c r="L6753" s="776"/>
      <c r="M6753" s="776"/>
      <c r="N6753" s="776"/>
      <c r="O6753" s="776"/>
      <c r="P6753" s="776"/>
      <c r="Q6753" s="776"/>
      <c r="R6753" s="776"/>
      <c r="S6753" s="776"/>
      <c r="T6753" s="776"/>
      <c r="U6753" s="776"/>
      <c r="V6753" s="46"/>
      <c r="W6753" s="46"/>
      <c r="X6753" s="775"/>
      <c r="Y6753" s="775"/>
      <c r="Z6753" s="775"/>
      <c r="AA6753" s="775"/>
      <c r="AB6753" s="775"/>
    </row>
    <row r="6754" spans="1:28" s="43" customFormat="1" x14ac:dyDescent="0.2">
      <c r="A6754" s="776"/>
      <c r="B6754" s="780"/>
      <c r="D6754" s="779"/>
      <c r="E6754" s="779"/>
      <c r="F6754" s="778"/>
      <c r="G6754" s="777"/>
      <c r="H6754" s="776"/>
      <c r="I6754" s="776"/>
      <c r="J6754" s="776"/>
      <c r="K6754" s="776"/>
      <c r="L6754" s="776"/>
      <c r="M6754" s="776"/>
      <c r="N6754" s="776"/>
      <c r="O6754" s="776"/>
      <c r="P6754" s="776"/>
      <c r="Q6754" s="776"/>
      <c r="R6754" s="776"/>
      <c r="S6754" s="776"/>
      <c r="T6754" s="776"/>
      <c r="U6754" s="776"/>
      <c r="V6754" s="46"/>
      <c r="W6754" s="46"/>
      <c r="X6754" s="775"/>
      <c r="Y6754" s="775"/>
      <c r="Z6754" s="775"/>
      <c r="AA6754" s="775"/>
      <c r="AB6754" s="775"/>
    </row>
    <row r="6755" spans="1:28" s="43" customFormat="1" x14ac:dyDescent="0.2">
      <c r="A6755" s="776"/>
      <c r="B6755" s="780"/>
      <c r="D6755" s="779"/>
      <c r="E6755" s="779"/>
      <c r="F6755" s="778"/>
      <c r="G6755" s="777"/>
      <c r="H6755" s="776"/>
      <c r="I6755" s="776"/>
      <c r="J6755" s="776"/>
      <c r="K6755" s="776"/>
      <c r="L6755" s="776"/>
      <c r="M6755" s="776"/>
      <c r="N6755" s="776"/>
      <c r="O6755" s="776"/>
      <c r="P6755" s="776"/>
      <c r="Q6755" s="776"/>
      <c r="R6755" s="776"/>
      <c r="S6755" s="776"/>
      <c r="T6755" s="776"/>
      <c r="U6755" s="776"/>
      <c r="V6755" s="46"/>
      <c r="W6755" s="46"/>
      <c r="X6755" s="775"/>
      <c r="Y6755" s="775"/>
      <c r="Z6755" s="775"/>
      <c r="AA6755" s="775"/>
      <c r="AB6755" s="775"/>
    </row>
    <row r="6756" spans="1:28" s="43" customFormat="1" x14ac:dyDescent="0.2">
      <c r="A6756" s="776"/>
      <c r="B6756" s="780"/>
      <c r="D6756" s="779"/>
      <c r="E6756" s="779"/>
      <c r="F6756" s="778"/>
      <c r="G6756" s="777"/>
      <c r="H6756" s="776"/>
      <c r="I6756" s="776"/>
      <c r="J6756" s="776"/>
      <c r="K6756" s="776"/>
      <c r="L6756" s="776"/>
      <c r="M6756" s="776"/>
      <c r="N6756" s="776"/>
      <c r="O6756" s="776"/>
      <c r="P6756" s="776"/>
      <c r="Q6756" s="776"/>
      <c r="R6756" s="776"/>
      <c r="S6756" s="776"/>
      <c r="T6756" s="776"/>
      <c r="U6756" s="776"/>
      <c r="V6756" s="46"/>
      <c r="W6756" s="46"/>
      <c r="X6756" s="775"/>
      <c r="Y6756" s="775"/>
      <c r="Z6756" s="775"/>
      <c r="AA6756" s="775"/>
      <c r="AB6756" s="775"/>
    </row>
    <row r="6757" spans="1:28" s="43" customFormat="1" x14ac:dyDescent="0.2">
      <c r="A6757" s="776"/>
      <c r="B6757" s="780"/>
      <c r="D6757" s="779"/>
      <c r="E6757" s="779"/>
      <c r="F6757" s="778"/>
      <c r="G6757" s="777"/>
      <c r="H6757" s="776"/>
      <c r="I6757" s="776"/>
      <c r="J6757" s="776"/>
      <c r="K6757" s="776"/>
      <c r="L6757" s="776"/>
      <c r="M6757" s="776"/>
      <c r="N6757" s="776"/>
      <c r="O6757" s="776"/>
      <c r="P6757" s="776"/>
      <c r="Q6757" s="776"/>
      <c r="R6757" s="776"/>
      <c r="S6757" s="776"/>
      <c r="T6757" s="776"/>
      <c r="U6757" s="776"/>
      <c r="V6757" s="46"/>
      <c r="W6757" s="46"/>
      <c r="X6757" s="775"/>
      <c r="Y6757" s="775"/>
      <c r="Z6757" s="775"/>
      <c r="AA6757" s="775"/>
      <c r="AB6757" s="775"/>
    </row>
    <row r="6758" spans="1:28" s="43" customFormat="1" x14ac:dyDescent="0.2">
      <c r="A6758" s="776"/>
      <c r="B6758" s="780"/>
      <c r="D6758" s="779"/>
      <c r="E6758" s="779"/>
      <c r="F6758" s="778"/>
      <c r="G6758" s="777"/>
      <c r="H6758" s="776"/>
      <c r="I6758" s="776"/>
      <c r="J6758" s="776"/>
      <c r="K6758" s="776"/>
      <c r="L6758" s="776"/>
      <c r="M6758" s="776"/>
      <c r="N6758" s="776"/>
      <c r="O6758" s="776"/>
      <c r="P6758" s="776"/>
      <c r="Q6758" s="776"/>
      <c r="R6758" s="776"/>
      <c r="S6758" s="776"/>
      <c r="T6758" s="776"/>
      <c r="U6758" s="776"/>
      <c r="V6758" s="46"/>
      <c r="W6758" s="46"/>
      <c r="X6758" s="775"/>
      <c r="Y6758" s="775"/>
      <c r="Z6758" s="775"/>
      <c r="AA6758" s="775"/>
      <c r="AB6758" s="775"/>
    </row>
    <row r="6759" spans="1:28" s="43" customFormat="1" x14ac:dyDescent="0.2">
      <c r="A6759" s="776"/>
      <c r="B6759" s="780"/>
      <c r="D6759" s="779"/>
      <c r="E6759" s="779"/>
      <c r="F6759" s="778"/>
      <c r="G6759" s="777"/>
      <c r="H6759" s="776"/>
      <c r="I6759" s="776"/>
      <c r="J6759" s="776"/>
      <c r="K6759" s="776"/>
      <c r="L6759" s="776"/>
      <c r="M6759" s="776"/>
      <c r="N6759" s="776"/>
      <c r="O6759" s="776"/>
      <c r="P6759" s="776"/>
      <c r="Q6759" s="776"/>
      <c r="R6759" s="776"/>
      <c r="S6759" s="776"/>
      <c r="T6759" s="776"/>
      <c r="U6759" s="776"/>
      <c r="V6759" s="46"/>
      <c r="W6759" s="46"/>
      <c r="X6759" s="775"/>
      <c r="Y6759" s="775"/>
      <c r="Z6759" s="775"/>
      <c r="AA6759" s="775"/>
      <c r="AB6759" s="775"/>
    </row>
    <row r="6760" spans="1:28" s="43" customFormat="1" x14ac:dyDescent="0.2">
      <c r="A6760" s="776"/>
      <c r="B6760" s="780"/>
      <c r="D6760" s="779"/>
      <c r="E6760" s="779"/>
      <c r="F6760" s="778"/>
      <c r="G6760" s="777"/>
      <c r="H6760" s="776"/>
      <c r="I6760" s="776"/>
      <c r="J6760" s="776"/>
      <c r="K6760" s="776"/>
      <c r="L6760" s="776"/>
      <c r="M6760" s="776"/>
      <c r="N6760" s="776"/>
      <c r="O6760" s="776"/>
      <c r="P6760" s="776"/>
      <c r="Q6760" s="776"/>
      <c r="R6760" s="776"/>
      <c r="S6760" s="776"/>
      <c r="T6760" s="776"/>
      <c r="U6760" s="776"/>
      <c r="V6760" s="46"/>
      <c r="W6760" s="46"/>
      <c r="X6760" s="775"/>
      <c r="Y6760" s="775"/>
      <c r="Z6760" s="775"/>
      <c r="AA6760" s="775"/>
      <c r="AB6760" s="775"/>
    </row>
    <row r="6761" spans="1:28" s="43" customFormat="1" x14ac:dyDescent="0.2">
      <c r="A6761" s="776"/>
      <c r="B6761" s="780"/>
      <c r="D6761" s="779"/>
      <c r="E6761" s="779"/>
      <c r="F6761" s="778"/>
      <c r="G6761" s="777"/>
      <c r="H6761" s="776"/>
      <c r="I6761" s="776"/>
      <c r="J6761" s="776"/>
      <c r="K6761" s="776"/>
      <c r="L6761" s="776"/>
      <c r="M6761" s="776"/>
      <c r="N6761" s="776"/>
      <c r="O6761" s="776"/>
      <c r="P6761" s="776"/>
      <c r="Q6761" s="776"/>
      <c r="R6761" s="776"/>
      <c r="S6761" s="776"/>
      <c r="T6761" s="776"/>
      <c r="U6761" s="776"/>
      <c r="V6761" s="46"/>
      <c r="W6761" s="46"/>
      <c r="X6761" s="775"/>
      <c r="Y6761" s="775"/>
      <c r="Z6761" s="775"/>
      <c r="AA6761" s="775"/>
      <c r="AB6761" s="775"/>
    </row>
    <row r="6762" spans="1:28" s="43" customFormat="1" x14ac:dyDescent="0.2">
      <c r="A6762" s="776"/>
      <c r="B6762" s="780"/>
      <c r="D6762" s="779"/>
      <c r="E6762" s="779"/>
      <c r="F6762" s="778"/>
      <c r="G6762" s="777"/>
      <c r="H6762" s="776"/>
      <c r="I6762" s="776"/>
      <c r="J6762" s="776"/>
      <c r="K6762" s="776"/>
      <c r="L6762" s="776"/>
      <c r="M6762" s="776"/>
      <c r="N6762" s="776"/>
      <c r="O6762" s="776"/>
      <c r="P6762" s="776"/>
      <c r="Q6762" s="776"/>
      <c r="R6762" s="776"/>
      <c r="S6762" s="776"/>
      <c r="T6762" s="776"/>
      <c r="U6762" s="776"/>
      <c r="V6762" s="46"/>
      <c r="W6762" s="46"/>
      <c r="X6762" s="775"/>
      <c r="Y6762" s="775"/>
      <c r="Z6762" s="775"/>
      <c r="AA6762" s="775"/>
      <c r="AB6762" s="775"/>
    </row>
    <row r="6763" spans="1:28" s="43" customFormat="1" x14ac:dyDescent="0.2">
      <c r="A6763" s="776"/>
      <c r="B6763" s="780"/>
      <c r="D6763" s="779"/>
      <c r="E6763" s="779"/>
      <c r="F6763" s="778"/>
      <c r="G6763" s="777"/>
      <c r="H6763" s="776"/>
      <c r="I6763" s="776"/>
      <c r="J6763" s="776"/>
      <c r="K6763" s="776"/>
      <c r="L6763" s="776"/>
      <c r="M6763" s="776"/>
      <c r="N6763" s="776"/>
      <c r="O6763" s="776"/>
      <c r="P6763" s="776"/>
      <c r="Q6763" s="776"/>
      <c r="R6763" s="776"/>
      <c r="S6763" s="776"/>
      <c r="T6763" s="776"/>
      <c r="U6763" s="776"/>
      <c r="V6763" s="46"/>
      <c r="W6763" s="46"/>
      <c r="X6763" s="775"/>
      <c r="Y6763" s="775"/>
      <c r="Z6763" s="775"/>
      <c r="AA6763" s="775"/>
      <c r="AB6763" s="775"/>
    </row>
    <row r="6764" spans="1:28" s="43" customFormat="1" x14ac:dyDescent="0.2">
      <c r="A6764" s="776"/>
      <c r="B6764" s="780"/>
      <c r="D6764" s="779"/>
      <c r="E6764" s="779"/>
      <c r="F6764" s="778"/>
      <c r="G6764" s="777"/>
      <c r="H6764" s="776"/>
      <c r="I6764" s="776"/>
      <c r="J6764" s="776"/>
      <c r="K6764" s="776"/>
      <c r="L6764" s="776"/>
      <c r="M6764" s="776"/>
      <c r="N6764" s="776"/>
      <c r="O6764" s="776"/>
      <c r="P6764" s="776"/>
      <c r="Q6764" s="776"/>
      <c r="R6764" s="776"/>
      <c r="S6764" s="776"/>
      <c r="T6764" s="776"/>
      <c r="U6764" s="776"/>
      <c r="V6764" s="46"/>
      <c r="W6764" s="46"/>
      <c r="X6764" s="775"/>
      <c r="Y6764" s="775"/>
      <c r="Z6764" s="775"/>
      <c r="AA6764" s="775"/>
      <c r="AB6764" s="775"/>
    </row>
    <row r="6765" spans="1:28" s="43" customFormat="1" x14ac:dyDescent="0.2">
      <c r="A6765" s="776"/>
      <c r="B6765" s="780"/>
      <c r="D6765" s="779"/>
      <c r="E6765" s="779"/>
      <c r="F6765" s="778"/>
      <c r="G6765" s="777"/>
      <c r="H6765" s="776"/>
      <c r="I6765" s="776"/>
      <c r="J6765" s="776"/>
      <c r="K6765" s="776"/>
      <c r="L6765" s="776"/>
      <c r="M6765" s="776"/>
      <c r="N6765" s="776"/>
      <c r="O6765" s="776"/>
      <c r="P6765" s="776"/>
      <c r="Q6765" s="776"/>
      <c r="R6765" s="776"/>
      <c r="S6765" s="776"/>
      <c r="T6765" s="776"/>
      <c r="U6765" s="776"/>
      <c r="V6765" s="46"/>
      <c r="W6765" s="46"/>
      <c r="X6765" s="775"/>
      <c r="Y6765" s="775"/>
      <c r="Z6765" s="775"/>
      <c r="AA6765" s="775"/>
      <c r="AB6765" s="775"/>
    </row>
    <row r="6766" spans="1:28" s="43" customFormat="1" x14ac:dyDescent="0.2">
      <c r="A6766" s="776"/>
      <c r="B6766" s="780"/>
      <c r="D6766" s="779"/>
      <c r="E6766" s="779"/>
      <c r="F6766" s="778"/>
      <c r="G6766" s="777"/>
      <c r="H6766" s="776"/>
      <c r="I6766" s="776"/>
      <c r="J6766" s="776"/>
      <c r="K6766" s="776"/>
      <c r="L6766" s="776"/>
      <c r="M6766" s="776"/>
      <c r="N6766" s="776"/>
      <c r="O6766" s="776"/>
      <c r="P6766" s="776"/>
      <c r="Q6766" s="776"/>
      <c r="R6766" s="776"/>
      <c r="S6766" s="776"/>
      <c r="T6766" s="776"/>
      <c r="U6766" s="776"/>
      <c r="V6766" s="46"/>
      <c r="W6766" s="46"/>
      <c r="X6766" s="775"/>
      <c r="Y6766" s="775"/>
      <c r="Z6766" s="775"/>
      <c r="AA6766" s="775"/>
      <c r="AB6766" s="775"/>
    </row>
    <row r="6767" spans="1:28" s="43" customFormat="1" x14ac:dyDescent="0.2">
      <c r="A6767" s="776"/>
      <c r="B6767" s="780"/>
      <c r="D6767" s="779"/>
      <c r="E6767" s="779"/>
      <c r="F6767" s="778"/>
      <c r="G6767" s="777"/>
      <c r="H6767" s="776"/>
      <c r="I6767" s="776"/>
      <c r="J6767" s="776"/>
      <c r="K6767" s="776"/>
      <c r="L6767" s="776"/>
      <c r="M6767" s="776"/>
      <c r="N6767" s="776"/>
      <c r="O6767" s="776"/>
      <c r="P6767" s="776"/>
      <c r="Q6767" s="776"/>
      <c r="R6767" s="776"/>
      <c r="S6767" s="776"/>
      <c r="T6767" s="776"/>
      <c r="U6767" s="776"/>
      <c r="V6767" s="46"/>
      <c r="W6767" s="46"/>
      <c r="X6767" s="775"/>
      <c r="Y6767" s="775"/>
      <c r="Z6767" s="775"/>
      <c r="AA6767" s="775"/>
      <c r="AB6767" s="775"/>
    </row>
    <row r="6768" spans="1:28" s="43" customFormat="1" x14ac:dyDescent="0.2">
      <c r="A6768" s="776"/>
      <c r="B6768" s="780"/>
      <c r="D6768" s="779"/>
      <c r="E6768" s="779"/>
      <c r="F6768" s="778"/>
      <c r="G6768" s="777"/>
      <c r="H6768" s="776"/>
      <c r="I6768" s="776"/>
      <c r="J6768" s="776"/>
      <c r="K6768" s="776"/>
      <c r="L6768" s="776"/>
      <c r="M6768" s="776"/>
      <c r="N6768" s="776"/>
      <c r="O6768" s="776"/>
      <c r="P6768" s="776"/>
      <c r="Q6768" s="776"/>
      <c r="R6768" s="776"/>
      <c r="S6768" s="776"/>
      <c r="T6768" s="776"/>
      <c r="U6768" s="776"/>
      <c r="V6768" s="46"/>
      <c r="W6768" s="46"/>
      <c r="X6768" s="775"/>
      <c r="Y6768" s="775"/>
      <c r="Z6768" s="775"/>
      <c r="AA6768" s="775"/>
      <c r="AB6768" s="775"/>
    </row>
    <row r="6769" spans="1:28" s="43" customFormat="1" x14ac:dyDescent="0.2">
      <c r="A6769" s="776"/>
      <c r="B6769" s="780"/>
      <c r="D6769" s="779"/>
      <c r="E6769" s="779"/>
      <c r="F6769" s="778"/>
      <c r="G6769" s="777"/>
      <c r="H6769" s="776"/>
      <c r="I6769" s="776"/>
      <c r="J6769" s="776"/>
      <c r="K6769" s="776"/>
      <c r="L6769" s="776"/>
      <c r="M6769" s="776"/>
      <c r="N6769" s="776"/>
      <c r="O6769" s="776"/>
      <c r="P6769" s="776"/>
      <c r="Q6769" s="776"/>
      <c r="R6769" s="776"/>
      <c r="S6769" s="776"/>
      <c r="T6769" s="776"/>
      <c r="U6769" s="776"/>
      <c r="V6769" s="46"/>
      <c r="W6769" s="46"/>
      <c r="X6769" s="775"/>
      <c r="Y6769" s="775"/>
      <c r="Z6769" s="775"/>
      <c r="AA6769" s="775"/>
      <c r="AB6769" s="775"/>
    </row>
    <row r="6770" spans="1:28" s="43" customFormat="1" x14ac:dyDescent="0.2">
      <c r="A6770" s="776"/>
      <c r="B6770" s="780"/>
      <c r="D6770" s="779"/>
      <c r="E6770" s="779"/>
      <c r="F6770" s="778"/>
      <c r="G6770" s="777"/>
      <c r="H6770" s="776"/>
      <c r="I6770" s="776"/>
      <c r="J6770" s="776"/>
      <c r="K6770" s="776"/>
      <c r="L6770" s="776"/>
      <c r="M6770" s="776"/>
      <c r="N6770" s="776"/>
      <c r="O6770" s="776"/>
      <c r="P6770" s="776"/>
      <c r="Q6770" s="776"/>
      <c r="R6770" s="776"/>
      <c r="S6770" s="776"/>
      <c r="T6770" s="776"/>
      <c r="U6770" s="776"/>
      <c r="V6770" s="46"/>
      <c r="W6770" s="46"/>
      <c r="X6770" s="775"/>
      <c r="Y6770" s="775"/>
      <c r="Z6770" s="775"/>
      <c r="AA6770" s="775"/>
      <c r="AB6770" s="775"/>
    </row>
    <row r="6771" spans="1:28" s="43" customFormat="1" x14ac:dyDescent="0.2">
      <c r="A6771" s="776"/>
      <c r="B6771" s="780"/>
      <c r="D6771" s="779"/>
      <c r="E6771" s="779"/>
      <c r="F6771" s="778"/>
      <c r="G6771" s="777"/>
      <c r="H6771" s="776"/>
      <c r="I6771" s="776"/>
      <c r="J6771" s="776"/>
      <c r="K6771" s="776"/>
      <c r="L6771" s="776"/>
      <c r="M6771" s="776"/>
      <c r="N6771" s="776"/>
      <c r="O6771" s="776"/>
      <c r="P6771" s="776"/>
      <c r="Q6771" s="776"/>
      <c r="R6771" s="776"/>
      <c r="S6771" s="776"/>
      <c r="T6771" s="776"/>
      <c r="U6771" s="776"/>
      <c r="V6771" s="46"/>
      <c r="W6771" s="46"/>
      <c r="X6771" s="775"/>
      <c r="Y6771" s="775"/>
      <c r="Z6771" s="775"/>
      <c r="AA6771" s="775"/>
      <c r="AB6771" s="775"/>
    </row>
    <row r="6772" spans="1:28" s="43" customFormat="1" x14ac:dyDescent="0.2">
      <c r="A6772" s="776"/>
      <c r="B6772" s="780"/>
      <c r="D6772" s="779"/>
      <c r="E6772" s="779"/>
      <c r="F6772" s="778"/>
      <c r="G6772" s="777"/>
      <c r="H6772" s="776"/>
      <c r="I6772" s="776"/>
      <c r="J6772" s="776"/>
      <c r="K6772" s="776"/>
      <c r="L6772" s="776"/>
      <c r="M6772" s="776"/>
      <c r="N6772" s="776"/>
      <c r="O6772" s="776"/>
      <c r="P6772" s="776"/>
      <c r="Q6772" s="776"/>
      <c r="R6772" s="776"/>
      <c r="S6772" s="776"/>
      <c r="T6772" s="776"/>
      <c r="U6772" s="776"/>
      <c r="V6772" s="46"/>
      <c r="W6772" s="46"/>
      <c r="X6772" s="775"/>
      <c r="Y6772" s="775"/>
      <c r="Z6772" s="775"/>
      <c r="AA6772" s="775"/>
      <c r="AB6772" s="775"/>
    </row>
    <row r="6773" spans="1:28" s="43" customFormat="1" x14ac:dyDescent="0.2">
      <c r="A6773" s="776"/>
      <c r="B6773" s="780"/>
      <c r="D6773" s="779"/>
      <c r="E6773" s="779"/>
      <c r="F6773" s="778"/>
      <c r="G6773" s="777"/>
      <c r="H6773" s="776"/>
      <c r="I6773" s="776"/>
      <c r="J6773" s="776"/>
      <c r="K6773" s="776"/>
      <c r="L6773" s="776"/>
      <c r="M6773" s="776"/>
      <c r="N6773" s="776"/>
      <c r="O6773" s="776"/>
      <c r="P6773" s="776"/>
      <c r="Q6773" s="776"/>
      <c r="R6773" s="776"/>
      <c r="S6773" s="776"/>
      <c r="T6773" s="776"/>
      <c r="U6773" s="776"/>
      <c r="V6773" s="46"/>
      <c r="W6773" s="46"/>
      <c r="X6773" s="775"/>
      <c r="Y6773" s="775"/>
      <c r="Z6773" s="775"/>
      <c r="AA6773" s="775"/>
      <c r="AB6773" s="775"/>
    </row>
    <row r="6774" spans="1:28" s="43" customFormat="1" x14ac:dyDescent="0.2">
      <c r="A6774" s="776"/>
      <c r="B6774" s="780"/>
      <c r="D6774" s="779"/>
      <c r="E6774" s="779"/>
      <c r="F6774" s="778"/>
      <c r="G6774" s="777"/>
      <c r="H6774" s="776"/>
      <c r="I6774" s="776"/>
      <c r="J6774" s="776"/>
      <c r="K6774" s="776"/>
      <c r="L6774" s="776"/>
      <c r="M6774" s="776"/>
      <c r="N6774" s="776"/>
      <c r="O6774" s="776"/>
      <c r="P6774" s="776"/>
      <c r="Q6774" s="776"/>
      <c r="R6774" s="776"/>
      <c r="S6774" s="776"/>
      <c r="T6774" s="776"/>
      <c r="U6774" s="776"/>
      <c r="V6774" s="46"/>
      <c r="W6774" s="46"/>
      <c r="X6774" s="775"/>
      <c r="Y6774" s="775"/>
      <c r="Z6774" s="775"/>
      <c r="AA6774" s="775"/>
      <c r="AB6774" s="775"/>
    </row>
    <row r="6775" spans="1:28" s="43" customFormat="1" x14ac:dyDescent="0.2">
      <c r="A6775" s="776"/>
      <c r="B6775" s="780"/>
      <c r="D6775" s="779"/>
      <c r="E6775" s="779"/>
      <c r="F6775" s="778"/>
      <c r="G6775" s="777"/>
      <c r="H6775" s="776"/>
      <c r="I6775" s="776"/>
      <c r="J6775" s="776"/>
      <c r="K6775" s="776"/>
      <c r="L6775" s="776"/>
      <c r="M6775" s="776"/>
      <c r="N6775" s="776"/>
      <c r="O6775" s="776"/>
      <c r="P6775" s="776"/>
      <c r="Q6775" s="776"/>
      <c r="R6775" s="776"/>
      <c r="S6775" s="776"/>
      <c r="T6775" s="776"/>
      <c r="U6775" s="776"/>
      <c r="V6775" s="46"/>
      <c r="W6775" s="46"/>
      <c r="X6775" s="775"/>
      <c r="Y6775" s="775"/>
      <c r="Z6775" s="775"/>
      <c r="AA6775" s="775"/>
      <c r="AB6775" s="775"/>
    </row>
    <row r="6776" spans="1:28" s="43" customFormat="1" x14ac:dyDescent="0.2">
      <c r="A6776" s="776"/>
      <c r="B6776" s="780"/>
      <c r="D6776" s="779"/>
      <c r="E6776" s="779"/>
      <c r="F6776" s="778"/>
      <c r="G6776" s="777"/>
      <c r="H6776" s="776"/>
      <c r="I6776" s="776"/>
      <c r="J6776" s="776"/>
      <c r="K6776" s="776"/>
      <c r="L6776" s="776"/>
      <c r="M6776" s="776"/>
      <c r="N6776" s="776"/>
      <c r="O6776" s="776"/>
      <c r="P6776" s="776"/>
      <c r="Q6776" s="776"/>
      <c r="R6776" s="776"/>
      <c r="S6776" s="776"/>
      <c r="T6776" s="776"/>
      <c r="U6776" s="776"/>
      <c r="V6776" s="46"/>
      <c r="W6776" s="46"/>
      <c r="X6776" s="775"/>
      <c r="Y6776" s="775"/>
      <c r="Z6776" s="775"/>
      <c r="AA6776" s="775"/>
      <c r="AB6776" s="775"/>
    </row>
    <row r="6777" spans="1:28" s="43" customFormat="1" x14ac:dyDescent="0.2">
      <c r="A6777" s="776"/>
      <c r="B6777" s="780"/>
      <c r="D6777" s="779"/>
      <c r="E6777" s="779"/>
      <c r="F6777" s="778"/>
      <c r="G6777" s="777"/>
      <c r="H6777" s="776"/>
      <c r="I6777" s="776"/>
      <c r="J6777" s="776"/>
      <c r="K6777" s="776"/>
      <c r="L6777" s="776"/>
      <c r="M6777" s="776"/>
      <c r="N6777" s="776"/>
      <c r="O6777" s="776"/>
      <c r="P6777" s="776"/>
      <c r="Q6777" s="776"/>
      <c r="R6777" s="776"/>
      <c r="S6777" s="776"/>
      <c r="T6777" s="776"/>
      <c r="U6777" s="776"/>
      <c r="V6777" s="46"/>
      <c r="W6777" s="46"/>
      <c r="X6777" s="775"/>
      <c r="Y6777" s="775"/>
      <c r="Z6777" s="775"/>
      <c r="AA6777" s="775"/>
      <c r="AB6777" s="775"/>
    </row>
    <row r="6778" spans="1:28" s="43" customFormat="1" x14ac:dyDescent="0.2">
      <c r="A6778" s="776"/>
      <c r="B6778" s="780"/>
      <c r="D6778" s="779"/>
      <c r="E6778" s="779"/>
      <c r="F6778" s="778"/>
      <c r="G6778" s="777"/>
      <c r="H6778" s="776"/>
      <c r="I6778" s="776"/>
      <c r="J6778" s="776"/>
      <c r="K6778" s="776"/>
      <c r="L6778" s="776"/>
      <c r="M6778" s="776"/>
      <c r="N6778" s="776"/>
      <c r="O6778" s="776"/>
      <c r="P6778" s="776"/>
      <c r="Q6778" s="776"/>
      <c r="R6778" s="776"/>
      <c r="S6778" s="776"/>
      <c r="T6778" s="776"/>
      <c r="U6778" s="776"/>
      <c r="V6778" s="46"/>
      <c r="W6778" s="46"/>
      <c r="X6778" s="775"/>
      <c r="Y6778" s="775"/>
      <c r="Z6778" s="775"/>
      <c r="AA6778" s="775"/>
      <c r="AB6778" s="775"/>
    </row>
    <row r="6779" spans="1:28" s="43" customFormat="1" x14ac:dyDescent="0.2">
      <c r="A6779" s="776"/>
      <c r="B6779" s="780"/>
      <c r="D6779" s="779"/>
      <c r="E6779" s="779"/>
      <c r="F6779" s="778"/>
      <c r="G6779" s="777"/>
      <c r="H6779" s="776"/>
      <c r="I6779" s="776"/>
      <c r="J6779" s="776"/>
      <c r="K6779" s="776"/>
      <c r="L6779" s="776"/>
      <c r="M6779" s="776"/>
      <c r="N6779" s="776"/>
      <c r="O6779" s="776"/>
      <c r="P6779" s="776"/>
      <c r="Q6779" s="776"/>
      <c r="R6779" s="776"/>
      <c r="S6779" s="776"/>
      <c r="T6779" s="776"/>
      <c r="U6779" s="776"/>
      <c r="V6779" s="46"/>
      <c r="W6779" s="46"/>
      <c r="X6779" s="775"/>
      <c r="Y6779" s="775"/>
      <c r="Z6779" s="775"/>
      <c r="AA6779" s="775"/>
      <c r="AB6779" s="775"/>
    </row>
    <row r="6780" spans="1:28" s="43" customFormat="1" x14ac:dyDescent="0.2">
      <c r="A6780" s="776"/>
      <c r="B6780" s="780"/>
      <c r="D6780" s="779"/>
      <c r="E6780" s="779"/>
      <c r="F6780" s="778"/>
      <c r="G6780" s="777"/>
      <c r="H6780" s="776"/>
      <c r="I6780" s="776"/>
      <c r="J6780" s="776"/>
      <c r="K6780" s="776"/>
      <c r="L6780" s="776"/>
      <c r="M6780" s="776"/>
      <c r="N6780" s="776"/>
      <c r="O6780" s="776"/>
      <c r="P6780" s="776"/>
      <c r="Q6780" s="776"/>
      <c r="R6780" s="776"/>
      <c r="S6780" s="776"/>
      <c r="T6780" s="776"/>
      <c r="U6780" s="776"/>
      <c r="V6780" s="46"/>
      <c r="W6780" s="46"/>
      <c r="X6780" s="775"/>
      <c r="Y6780" s="775"/>
      <c r="Z6780" s="775"/>
      <c r="AA6780" s="775"/>
      <c r="AB6780" s="775"/>
    </row>
    <row r="6781" spans="1:28" s="43" customFormat="1" x14ac:dyDescent="0.2">
      <c r="A6781" s="776"/>
      <c r="B6781" s="780"/>
      <c r="D6781" s="779"/>
      <c r="E6781" s="779"/>
      <c r="F6781" s="778"/>
      <c r="G6781" s="777"/>
      <c r="H6781" s="776"/>
      <c r="I6781" s="776"/>
      <c r="J6781" s="776"/>
      <c r="K6781" s="776"/>
      <c r="L6781" s="776"/>
      <c r="M6781" s="776"/>
      <c r="N6781" s="776"/>
      <c r="O6781" s="776"/>
      <c r="P6781" s="776"/>
      <c r="Q6781" s="776"/>
      <c r="R6781" s="776"/>
      <c r="S6781" s="776"/>
      <c r="T6781" s="776"/>
      <c r="U6781" s="776"/>
      <c r="V6781" s="46"/>
      <c r="W6781" s="46"/>
      <c r="X6781" s="775"/>
      <c r="Y6781" s="775"/>
      <c r="Z6781" s="775"/>
      <c r="AA6781" s="775"/>
      <c r="AB6781" s="775"/>
    </row>
    <row r="6782" spans="1:28" s="43" customFormat="1" x14ac:dyDescent="0.2">
      <c r="A6782" s="776"/>
      <c r="B6782" s="780"/>
      <c r="D6782" s="779"/>
      <c r="E6782" s="779"/>
      <c r="F6782" s="778"/>
      <c r="G6782" s="777"/>
      <c r="H6782" s="776"/>
      <c r="I6782" s="776"/>
      <c r="J6782" s="776"/>
      <c r="K6782" s="776"/>
      <c r="L6782" s="776"/>
      <c r="M6782" s="776"/>
      <c r="N6782" s="776"/>
      <c r="O6782" s="776"/>
      <c r="P6782" s="776"/>
      <c r="Q6782" s="776"/>
      <c r="R6782" s="776"/>
      <c r="S6782" s="776"/>
      <c r="T6782" s="776"/>
      <c r="U6782" s="776"/>
      <c r="V6782" s="46"/>
      <c r="W6782" s="46"/>
      <c r="X6782" s="775"/>
      <c r="Y6782" s="775"/>
      <c r="Z6782" s="775"/>
      <c r="AA6782" s="775"/>
      <c r="AB6782" s="775"/>
    </row>
    <row r="6783" spans="1:28" s="43" customFormat="1" x14ac:dyDescent="0.2">
      <c r="A6783" s="776"/>
      <c r="B6783" s="780"/>
      <c r="D6783" s="779"/>
      <c r="E6783" s="779"/>
      <c r="F6783" s="778"/>
      <c r="G6783" s="777"/>
      <c r="H6783" s="776"/>
      <c r="I6783" s="776"/>
      <c r="J6783" s="776"/>
      <c r="K6783" s="776"/>
      <c r="L6783" s="776"/>
      <c r="M6783" s="776"/>
      <c r="N6783" s="776"/>
      <c r="O6783" s="776"/>
      <c r="P6783" s="776"/>
      <c r="Q6783" s="776"/>
      <c r="R6783" s="776"/>
      <c r="S6783" s="776"/>
      <c r="T6783" s="776"/>
      <c r="U6783" s="776"/>
      <c r="V6783" s="46"/>
      <c r="W6783" s="46"/>
      <c r="X6783" s="775"/>
      <c r="Y6783" s="775"/>
      <c r="Z6783" s="775"/>
      <c r="AA6783" s="775"/>
      <c r="AB6783" s="775"/>
    </row>
    <row r="6784" spans="1:28" s="43" customFormat="1" x14ac:dyDescent="0.2">
      <c r="A6784" s="776"/>
      <c r="B6784" s="780"/>
      <c r="D6784" s="779"/>
      <c r="E6784" s="779"/>
      <c r="F6784" s="778"/>
      <c r="G6784" s="777"/>
      <c r="H6784" s="776"/>
      <c r="I6784" s="776"/>
      <c r="J6784" s="776"/>
      <c r="K6784" s="776"/>
      <c r="L6784" s="776"/>
      <c r="M6784" s="776"/>
      <c r="N6784" s="776"/>
      <c r="O6784" s="776"/>
      <c r="P6784" s="776"/>
      <c r="Q6784" s="776"/>
      <c r="R6784" s="776"/>
      <c r="S6784" s="776"/>
      <c r="T6784" s="776"/>
      <c r="U6784" s="776"/>
      <c r="V6784" s="46"/>
      <c r="W6784" s="46"/>
      <c r="X6784" s="775"/>
      <c r="Y6784" s="775"/>
      <c r="Z6784" s="775"/>
      <c r="AA6784" s="775"/>
      <c r="AB6784" s="775"/>
    </row>
    <row r="6785" spans="1:28" s="43" customFormat="1" x14ac:dyDescent="0.2">
      <c r="A6785" s="776"/>
      <c r="B6785" s="780"/>
      <c r="D6785" s="779"/>
      <c r="E6785" s="779"/>
      <c r="F6785" s="778"/>
      <c r="G6785" s="777"/>
      <c r="H6785" s="776"/>
      <c r="I6785" s="776"/>
      <c r="J6785" s="776"/>
      <c r="K6785" s="776"/>
      <c r="L6785" s="776"/>
      <c r="M6785" s="776"/>
      <c r="N6785" s="776"/>
      <c r="O6785" s="776"/>
      <c r="P6785" s="776"/>
      <c r="Q6785" s="776"/>
      <c r="R6785" s="776"/>
      <c r="S6785" s="776"/>
      <c r="T6785" s="776"/>
      <c r="U6785" s="776"/>
      <c r="V6785" s="46"/>
      <c r="W6785" s="46"/>
      <c r="X6785" s="775"/>
      <c r="Y6785" s="775"/>
      <c r="Z6785" s="775"/>
      <c r="AA6785" s="775"/>
      <c r="AB6785" s="775"/>
    </row>
    <row r="6786" spans="1:28" s="43" customFormat="1" x14ac:dyDescent="0.2">
      <c r="A6786" s="776"/>
      <c r="B6786" s="780"/>
      <c r="D6786" s="779"/>
      <c r="E6786" s="779"/>
      <c r="F6786" s="778"/>
      <c r="G6786" s="777"/>
      <c r="H6786" s="776"/>
      <c r="I6786" s="776"/>
      <c r="J6786" s="776"/>
      <c r="K6786" s="776"/>
      <c r="L6786" s="776"/>
      <c r="M6786" s="776"/>
      <c r="N6786" s="776"/>
      <c r="O6786" s="776"/>
      <c r="P6786" s="776"/>
      <c r="Q6786" s="776"/>
      <c r="R6786" s="776"/>
      <c r="S6786" s="776"/>
      <c r="T6786" s="776"/>
      <c r="U6786" s="776"/>
      <c r="V6786" s="46"/>
      <c r="W6786" s="46"/>
      <c r="X6786" s="775"/>
      <c r="Y6786" s="775"/>
      <c r="Z6786" s="775"/>
      <c r="AA6786" s="775"/>
      <c r="AB6786" s="775"/>
    </row>
  </sheetData>
  <mergeCells count="24">
    <mergeCell ref="A1:O1"/>
    <mergeCell ref="V10:W10"/>
    <mergeCell ref="V107:W107"/>
    <mergeCell ref="V75:W75"/>
    <mergeCell ref="V50:W50"/>
    <mergeCell ref="V83:W83"/>
    <mergeCell ref="V26:W26"/>
    <mergeCell ref="V34:W34"/>
    <mergeCell ref="V42:W42"/>
    <mergeCell ref="D3:O3"/>
    <mergeCell ref="V67:W67"/>
    <mergeCell ref="V99:W99"/>
    <mergeCell ref="V18:W18"/>
    <mergeCell ref="V59:W59"/>
    <mergeCell ref="V91:W91"/>
    <mergeCell ref="V179:W179"/>
    <mergeCell ref="V115:W115"/>
    <mergeCell ref="V123:W123"/>
    <mergeCell ref="V131:W131"/>
    <mergeCell ref="V139:W139"/>
    <mergeCell ref="V171:W171"/>
    <mergeCell ref="V155:W155"/>
    <mergeCell ref="V163:W163"/>
    <mergeCell ref="V147:W147"/>
  </mergeCells>
  <conditionalFormatting sqref="Q148:W148 Q83:U147 Q149:U362 G356 H321:N330 H349:N352 H358:N371 H354:N356 G338 G340 G330 G332 G294:G295 G299 G302:G306 G310:G311 G323 H332:N341 G285:G286 G282:G283 H280:N280 H282:N291 H293:N319 G172:G175 G166 G233 G184:G187 G156:G158 G160:G161 G192:G194 G196 G199:G204 G213 G216:G217 G237 G221:G223 G243 G246 G262 G178:G179 G163 H262:N263 H272:N277 G270:N270 G268:N268 H265:N266 H256:N260 H165:N175 H177:N179 H184:N233 H236:N237 H242:N249 H252:N254 H156:N163 G106 G139:G148 G69:G70 G76:G77 G80:G86 G90:G93 G99:G100 G117:G125 G127 G129:G130 G132:G136 G48:G49 Q75:U77 I9:J9 H60:N153 G6 G28 P4:P362 Q4:U43 H48:N57 Q49:U69 I4:N5 K12:N46 H4:H46 I11:J46">
    <cfRule type="cellIs" dxfId="485" priority="20" stopIfTrue="1" operator="greaterThan">
      <formula>0.5</formula>
    </cfRule>
  </conditionalFormatting>
  <conditionalFormatting sqref="P162:U172 G392:G393 O393 H359:H372 H378:H385 H387:N393 G356 H322:N330 G383 O378:O383 I359:N385 H350:N352 H355:N356 G340 G338 G330 G332 G299 G302:G306 G310:G311 G323 G294:G295 H332:N341 G285:G286 G282:G283 H283:N291 H293:N319 G262 G268 G172:G175 H273:N277 H243:N249 H263:N263 G166 G221:G223 G246 G243 G270 G216:G217 G213 G233 G184:G187 G199:G204 G156:G158 G160:G161 G192:G194 G196 G163 H266:N266 H256:N260 H166:N175 H184:N233 G237:N237 G178:N179 H253:N254 H156:N163 G139:G148 G106 G69:G70 G76:G77 G80:G86 G90:G93 G99:G100 G117:G125 G127 G129:G130 G132:G136 P339:U344 P267:U267 G6 G28 K12:N46 P276:U276 P239:U247 P249:U257 P259:U260 P262:U263 P269:U274 P265:U265 P233:U234 Q75:U77 G48:G49 I9:J9 I11:J46 H48:N57 H60:N153 P4:P160 Q4:U43 Q148:W148 Q83:U147 Q149:U160 Q49:U69 I4:N5 P350:U383 P316:U334 P278:U314 P174:U230 P346:U348 H4:H46">
    <cfRule type="expression" dxfId="484" priority="17" stopIfTrue="1">
      <formula>LEN(TRIM(G4))=0</formula>
    </cfRule>
    <cfRule type="cellIs" dxfId="483" priority="18" stopIfTrue="1" operator="lessThanOrEqual">
      <formula>19.49</formula>
    </cfRule>
    <cfRule type="cellIs" dxfId="482" priority="19" stopIfTrue="1" operator="between">
      <formula>19.5</formula>
      <formula>36.4999</formula>
    </cfRule>
  </conditionalFormatting>
  <conditionalFormatting sqref="G392 G383 G356 G340 G338 G330 G332 G299 G302:G306 G310:G311 G323 G294:G295 G285:G286 G282:G283 G166 G233 G237 G246 G243 G262 G268 G270 G216:G217 G213 G163 G172:G175 G199:G204 G156:G158 G160:G161 G192:G194 G196 G178:G179 G184:G187 G221:G223 G28 G139:G148 G106 G69:G70 G76:G77 G80:G86 G90:G93 G99:G100 G117:G125 G127 G129:G130 G132:G136 R159:U159 G48:G49 I9:J9 G6">
    <cfRule type="containsBlanks" dxfId="481" priority="11" stopIfTrue="1">
      <formula>LEN(TRIM(G6))=0</formula>
    </cfRule>
    <cfRule type="cellIs" dxfId="480" priority="12" stopIfTrue="1" operator="lessThanOrEqual">
      <formula>19.49</formula>
    </cfRule>
    <cfRule type="cellIs" dxfId="479" priority="13" stopIfTrue="1" operator="between">
      <formula>19.5</formula>
      <formula>36.4999</formula>
    </cfRule>
    <cfRule type="cellIs" dxfId="478" priority="14" stopIfTrue="1" operator="between">
      <formula>36.5</formula>
      <formula>51.49</formula>
    </cfRule>
    <cfRule type="cellIs" dxfId="477" priority="15" stopIfTrue="1" operator="between">
      <formula>51.5</formula>
      <formula>79.49</formula>
    </cfRule>
    <cfRule type="cellIs" dxfId="476" priority="16" stopIfTrue="1" operator="between">
      <formula>79.5</formula>
      <formula>100</formula>
    </cfRule>
  </conditionalFormatting>
  <conditionalFormatting sqref="O378:O383">
    <cfRule type="cellIs" dxfId="475" priority="10" stopIfTrue="1" operator="greaterThan">
      <formula>80</formula>
    </cfRule>
  </conditionalFormatting>
  <conditionalFormatting sqref="G182:N184 O5:O388">
    <cfRule type="cellIs" dxfId="474" priority="9" stopIfTrue="1" operator="between">
      <formula>0</formula>
      <formula>19</formula>
    </cfRule>
  </conditionalFormatting>
  <conditionalFormatting sqref="G182:N184 O5:O392">
    <cfRule type="cellIs" dxfId="473" priority="5" stopIfTrue="1" operator="between">
      <formula>80</formula>
      <formula>99</formula>
    </cfRule>
    <cfRule type="cellIs" dxfId="472" priority="6" stopIfTrue="1" operator="between">
      <formula>80</formula>
      <formula>99</formula>
    </cfRule>
    <cfRule type="cellIs" dxfId="471" priority="7" stopIfTrue="1" operator="between">
      <formula>52</formula>
      <formula>79</formula>
    </cfRule>
    <cfRule type="cellIs" dxfId="470" priority="8" stopIfTrue="1" operator="between">
      <formula>20</formula>
      <formula>36</formula>
    </cfRule>
  </conditionalFormatting>
  <conditionalFormatting sqref="D5:O153 D155:O392 D154:G154 O154">
    <cfRule type="cellIs" dxfId="469" priority="3" stopIfTrue="1" operator="between">
      <formula>52</formula>
      <formula>79</formula>
    </cfRule>
    <cfRule type="cellIs" dxfId="468" priority="4" stopIfTrue="1" operator="between">
      <formula>52</formula>
      <formula>79</formula>
    </cfRule>
  </conditionalFormatting>
  <conditionalFormatting sqref="G156">
    <cfRule type="cellIs" dxfId="467" priority="2" stopIfTrue="1" operator="greaterThan">
      <formula>0</formula>
    </cfRule>
  </conditionalFormatting>
  <conditionalFormatting sqref="D5:O392">
    <cfRule type="cellIs" dxfId="466" priority="1" stopIfTrue="1" operator="between">
      <formula>51.51</formula>
      <formula>79</formula>
    </cfRule>
  </conditionalFormatting>
  <printOptions horizontalCentered="1" verticalCentered="1"/>
  <pageMargins left="0.19685039370078741" right="0.19685039370078741" top="0.39370078740157483" bottom="0.39370078740157483" header="0.51181102362204722" footer="0.51181102362204722"/>
  <pageSetup scale="7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21"/>
  <sheetViews>
    <sheetView zoomScaleNormal="100" workbookViewId="0">
      <selection activeCell="K7" sqref="K7"/>
    </sheetView>
  </sheetViews>
  <sheetFormatPr defaultRowHeight="12.75" x14ac:dyDescent="0.2"/>
  <cols>
    <col min="1" max="1" width="9.7109375" style="1963" customWidth="1"/>
    <col min="2" max="2" width="12.28515625" style="1963" bestFit="1" customWidth="1"/>
    <col min="3" max="3" width="30.140625" style="1963" bestFit="1" customWidth="1"/>
    <col min="4" max="4" width="9.5703125" style="1975" bestFit="1" customWidth="1"/>
    <col min="5" max="8" width="9.5703125" style="1963" bestFit="1" customWidth="1"/>
    <col min="9" max="9" width="8.42578125" style="1629" customWidth="1"/>
    <col min="10" max="10" width="8.42578125" style="1860" customWidth="1"/>
    <col min="11" max="11" width="17.5703125" style="1832" customWidth="1"/>
    <col min="12" max="12" width="10" style="151" customWidth="1"/>
    <col min="13" max="13" width="10.42578125" style="151" customWidth="1"/>
    <col min="14" max="14" width="10.140625" style="151" customWidth="1"/>
    <col min="15" max="15" width="11" style="151" customWidth="1"/>
    <col min="16" max="16" width="10.7109375" style="151" customWidth="1"/>
    <col min="17" max="17" width="9.140625" style="34" customWidth="1"/>
    <col min="18" max="18" width="12.28515625" style="34" customWidth="1"/>
    <col min="19" max="20" width="9.140625" style="34" customWidth="1"/>
    <col min="21" max="21" width="11.7109375" style="34" customWidth="1"/>
    <col min="22" max="22" width="9.140625" style="34" customWidth="1"/>
    <col min="23" max="25" width="9.140625" style="34"/>
    <col min="26" max="26" width="13.42578125" style="34" customWidth="1"/>
    <col min="27" max="32" width="9.140625" style="34"/>
    <col min="33" max="33" width="9.140625" style="34" customWidth="1"/>
    <col min="34" max="34" width="9.140625" style="34"/>
    <col min="35" max="35" width="9.140625" style="43" customWidth="1"/>
    <col min="36" max="36" width="9.140625" style="43"/>
    <col min="37" max="16384" width="9.140625" style="34"/>
  </cols>
  <sheetData>
    <row r="1" spans="1:36" ht="23.25" customHeight="1" x14ac:dyDescent="0.2">
      <c r="A1" s="1648" t="s">
        <v>838</v>
      </c>
      <c r="B1" s="1648"/>
      <c r="C1" s="1961"/>
      <c r="D1" s="1962"/>
      <c r="E1" s="1961"/>
      <c r="AI1" s="34"/>
      <c r="AJ1" s="34"/>
    </row>
    <row r="2" spans="1:36" x14ac:dyDescent="0.2">
      <c r="D2" s="1964"/>
      <c r="AI2" s="34"/>
      <c r="AJ2" s="34"/>
    </row>
    <row r="3" spans="1:36" ht="22.5" customHeight="1" x14ac:dyDescent="0.2">
      <c r="D3" s="1647"/>
      <c r="J3" s="2517" t="s">
        <v>837</v>
      </c>
      <c r="K3" s="2517"/>
      <c r="L3" s="2517"/>
      <c r="M3" s="2517"/>
      <c r="N3" s="2517"/>
      <c r="O3" s="2517"/>
      <c r="P3" s="2517"/>
      <c r="Q3" s="2517"/>
      <c r="R3" s="2517"/>
      <c r="S3" s="2517"/>
      <c r="T3" s="2517"/>
      <c r="U3" s="2517"/>
      <c r="Z3" s="2518" t="s">
        <v>836</v>
      </c>
      <c r="AA3" s="2519"/>
      <c r="AB3" s="2519"/>
      <c r="AC3" s="2519"/>
      <c r="AD3" s="2519"/>
      <c r="AE3" s="2519"/>
      <c r="AF3" s="2519"/>
      <c r="AG3" s="2520"/>
      <c r="AI3" s="34"/>
      <c r="AJ3" s="34"/>
    </row>
    <row r="4" spans="1:36" ht="31.5" customHeight="1" x14ac:dyDescent="0.2">
      <c r="C4" s="1965"/>
      <c r="D4" s="2513" t="s">
        <v>671</v>
      </c>
      <c r="E4" s="2514"/>
      <c r="F4" s="2514"/>
      <c r="G4" s="2514"/>
      <c r="H4" s="2515"/>
      <c r="I4" s="34"/>
      <c r="Z4" s="2521"/>
      <c r="AA4" s="2522"/>
      <c r="AB4" s="2522"/>
      <c r="AC4" s="2522"/>
      <c r="AD4" s="2522"/>
      <c r="AE4" s="2522"/>
      <c r="AF4" s="2522"/>
      <c r="AG4" s="2523"/>
      <c r="AI4" s="34"/>
      <c r="AJ4" s="34"/>
    </row>
    <row r="5" spans="1:36" x14ac:dyDescent="0.2">
      <c r="A5" s="1627" t="s">
        <v>356</v>
      </c>
      <c r="B5" s="1627" t="s">
        <v>450</v>
      </c>
      <c r="C5" s="1627" t="s">
        <v>672</v>
      </c>
      <c r="D5" s="1966">
        <v>2011</v>
      </c>
      <c r="E5" s="1967">
        <v>2010</v>
      </c>
      <c r="F5" s="1967">
        <v>2009</v>
      </c>
      <c r="G5" s="1967">
        <v>2008</v>
      </c>
      <c r="H5" s="1967">
        <v>2007</v>
      </c>
      <c r="I5" s="34"/>
      <c r="AI5" s="34"/>
      <c r="AJ5" s="34"/>
    </row>
    <row r="6" spans="1:36" x14ac:dyDescent="0.2">
      <c r="A6" s="1631">
        <v>3</v>
      </c>
      <c r="B6" s="1631" t="s">
        <v>480</v>
      </c>
      <c r="C6" s="1631" t="s">
        <v>835</v>
      </c>
      <c r="D6" s="1630" t="s">
        <v>663</v>
      </c>
      <c r="E6" s="1968" t="s">
        <v>663</v>
      </c>
      <c r="F6" s="1637" t="s">
        <v>663</v>
      </c>
      <c r="G6" s="1645" t="s">
        <v>663</v>
      </c>
      <c r="H6" s="1633" t="s">
        <v>674</v>
      </c>
      <c r="I6" s="34"/>
      <c r="AI6" s="34"/>
      <c r="AJ6" s="34"/>
    </row>
    <row r="7" spans="1:36" x14ac:dyDescent="0.2">
      <c r="A7" s="1631">
        <v>3</v>
      </c>
      <c r="B7" s="1631" t="s">
        <v>480</v>
      </c>
      <c r="C7" s="1631" t="s">
        <v>834</v>
      </c>
      <c r="D7" s="1630" t="s">
        <v>674</v>
      </c>
      <c r="E7" s="1633" t="s">
        <v>674</v>
      </c>
      <c r="F7" s="1633" t="s">
        <v>674</v>
      </c>
      <c r="G7" s="1646" t="s">
        <v>674</v>
      </c>
      <c r="H7" s="1633" t="s">
        <v>674</v>
      </c>
      <c r="I7" s="34"/>
      <c r="AI7" s="34"/>
      <c r="AJ7" s="34"/>
    </row>
    <row r="8" spans="1:36" x14ac:dyDescent="0.2">
      <c r="A8" s="1631">
        <v>3</v>
      </c>
      <c r="B8" s="1631" t="s">
        <v>480</v>
      </c>
      <c r="C8" s="1631" t="s">
        <v>833</v>
      </c>
      <c r="D8" s="1630" t="s">
        <v>666</v>
      </c>
      <c r="E8" s="1969" t="s">
        <v>666</v>
      </c>
      <c r="F8" s="1633" t="s">
        <v>674</v>
      </c>
      <c r="G8" s="1630" t="s">
        <v>666</v>
      </c>
      <c r="H8" s="1634" t="s">
        <v>666</v>
      </c>
      <c r="I8" s="34"/>
      <c r="S8" s="169" t="s">
        <v>832</v>
      </c>
      <c r="AI8" s="34"/>
      <c r="AJ8" s="34"/>
    </row>
    <row r="9" spans="1:36" x14ac:dyDescent="0.2">
      <c r="A9" s="1631">
        <v>3</v>
      </c>
      <c r="B9" s="1631" t="s">
        <v>480</v>
      </c>
      <c r="C9" s="1631" t="s">
        <v>831</v>
      </c>
      <c r="D9" s="1630" t="s">
        <v>666</v>
      </c>
      <c r="E9" s="1969" t="s">
        <v>666</v>
      </c>
      <c r="F9" s="1634" t="s">
        <v>666</v>
      </c>
      <c r="G9" s="1630" t="s">
        <v>663</v>
      </c>
      <c r="H9" s="1637" t="s">
        <v>663</v>
      </c>
      <c r="I9" s="34"/>
      <c r="J9" s="176"/>
      <c r="K9" s="2524"/>
      <c r="L9" s="2516" t="s">
        <v>830</v>
      </c>
      <c r="M9" s="2516"/>
      <c r="N9" s="2516"/>
      <c r="O9" s="2516"/>
      <c r="P9" s="2516"/>
      <c r="Z9" s="163" t="s">
        <v>829</v>
      </c>
      <c r="AI9" s="34"/>
      <c r="AJ9" s="34"/>
    </row>
    <row r="10" spans="1:36" ht="20.100000000000001" customHeight="1" x14ac:dyDescent="0.2">
      <c r="A10" s="1631">
        <v>3</v>
      </c>
      <c r="B10" s="1631" t="s">
        <v>480</v>
      </c>
      <c r="C10" s="1631" t="s">
        <v>828</v>
      </c>
      <c r="D10" s="1630" t="s">
        <v>661</v>
      </c>
      <c r="E10" s="1970" t="s">
        <v>661</v>
      </c>
      <c r="F10" s="1638" t="s">
        <v>661</v>
      </c>
      <c r="G10" s="1630" t="s">
        <v>661</v>
      </c>
      <c r="H10" s="1634" t="s">
        <v>666</v>
      </c>
      <c r="I10" s="34"/>
      <c r="J10" s="1982" t="s">
        <v>827</v>
      </c>
      <c r="K10" s="2525"/>
      <c r="L10" s="1983" t="s">
        <v>485</v>
      </c>
      <c r="M10" s="1984" t="s">
        <v>486</v>
      </c>
      <c r="N10" s="1985" t="s">
        <v>487</v>
      </c>
      <c r="O10" s="1986" t="s">
        <v>488</v>
      </c>
      <c r="P10" s="1987" t="s">
        <v>489</v>
      </c>
      <c r="R10" s="169" t="s">
        <v>481</v>
      </c>
      <c r="AI10" s="34"/>
      <c r="AJ10" s="34"/>
    </row>
    <row r="11" spans="1:36" ht="20.100000000000001" customHeight="1" x14ac:dyDescent="0.2">
      <c r="A11" s="1631">
        <v>3</v>
      </c>
      <c r="B11" s="1631" t="s">
        <v>480</v>
      </c>
      <c r="C11" s="1631" t="s">
        <v>826</v>
      </c>
      <c r="D11" s="1630" t="s">
        <v>666</v>
      </c>
      <c r="E11" s="1969" t="s">
        <v>666</v>
      </c>
      <c r="F11" s="1633" t="s">
        <v>674</v>
      </c>
      <c r="G11" s="1630" t="s">
        <v>674</v>
      </c>
      <c r="H11" s="1637" t="s">
        <v>663</v>
      </c>
      <c r="I11" s="34"/>
      <c r="J11" s="1982"/>
      <c r="K11" s="2526"/>
      <c r="L11" s="1753"/>
      <c r="M11" s="1753"/>
      <c r="N11" s="1753"/>
      <c r="O11" s="1753"/>
      <c r="P11" s="1753"/>
      <c r="R11" s="56"/>
      <c r="S11" s="55">
        <v>2007</v>
      </c>
      <c r="T11" s="55">
        <v>2008</v>
      </c>
      <c r="U11" s="55">
        <v>2009</v>
      </c>
      <c r="V11" s="55">
        <v>2010</v>
      </c>
      <c r="W11" s="55">
        <v>2011</v>
      </c>
      <c r="AI11" s="34"/>
      <c r="AJ11" s="34"/>
    </row>
    <row r="12" spans="1:36" ht="20.100000000000001" customHeight="1" x14ac:dyDescent="0.2">
      <c r="A12" s="1631">
        <v>3</v>
      </c>
      <c r="B12" s="1631" t="s">
        <v>480</v>
      </c>
      <c r="C12" s="1631" t="s">
        <v>825</v>
      </c>
      <c r="D12" s="1630" t="s">
        <v>666</v>
      </c>
      <c r="E12" s="1969" t="s">
        <v>666</v>
      </c>
      <c r="F12" s="1634" t="s">
        <v>666</v>
      </c>
      <c r="G12" s="1630" t="s">
        <v>666</v>
      </c>
      <c r="H12" s="1637" t="s">
        <v>663</v>
      </c>
      <c r="I12" s="34"/>
      <c r="J12" s="1988" t="s">
        <v>481</v>
      </c>
      <c r="K12" s="1989" t="s">
        <v>480</v>
      </c>
      <c r="L12" s="1756">
        <f>COUNTIF($D$6:$D$38,"=Péssima")</f>
        <v>2</v>
      </c>
      <c r="M12" s="1756">
        <f>COUNTIF($D$6:$D$38,"=Ruim")</f>
        <v>2</v>
      </c>
      <c r="N12" s="1756">
        <f>COUNTIF($D$6:$D$38,"Regular")</f>
        <v>6</v>
      </c>
      <c r="O12" s="1756">
        <f>COUNTIF($D$6:$D$38,"Boa")</f>
        <v>20</v>
      </c>
      <c r="P12" s="1756">
        <f>COUNTIF($D$6:$D$38,"Ótima")</f>
        <v>3</v>
      </c>
      <c r="R12" s="167" t="s">
        <v>489</v>
      </c>
      <c r="S12" s="159">
        <v>13</v>
      </c>
      <c r="T12" s="159">
        <v>13</v>
      </c>
      <c r="U12" s="159">
        <v>9</v>
      </c>
      <c r="V12" s="159">
        <v>3</v>
      </c>
      <c r="W12" s="47">
        <v>5</v>
      </c>
      <c r="AI12" s="34"/>
      <c r="AJ12" s="34"/>
    </row>
    <row r="13" spans="1:36" ht="20.100000000000001" customHeight="1" x14ac:dyDescent="0.2">
      <c r="A13" s="1631">
        <v>3</v>
      </c>
      <c r="B13" s="1631" t="s">
        <v>480</v>
      </c>
      <c r="C13" s="1631" t="s">
        <v>824</v>
      </c>
      <c r="D13" s="1630" t="s">
        <v>663</v>
      </c>
      <c r="E13" s="1968" t="s">
        <v>663</v>
      </c>
      <c r="F13" s="1637" t="s">
        <v>663</v>
      </c>
      <c r="G13" s="1630" t="s">
        <v>663</v>
      </c>
      <c r="H13" s="1637" t="s">
        <v>663</v>
      </c>
      <c r="I13" s="34"/>
      <c r="J13" s="1982"/>
      <c r="K13" s="1989" t="s">
        <v>477</v>
      </c>
      <c r="L13" s="1756">
        <f>COUNTIF($D$39:$D$53,"=Péssima")</f>
        <v>0</v>
      </c>
      <c r="M13" s="1756">
        <f>COUNTIF($D$39:$D$53,"=Ruim")</f>
        <v>3</v>
      </c>
      <c r="N13" s="1756">
        <f>COUNTIF($D$39:$D$53,"Regular")</f>
        <v>6</v>
      </c>
      <c r="O13" s="1756">
        <f>COUNTIF($D$39:$D$53,"Boa")</f>
        <v>5</v>
      </c>
      <c r="P13" s="1756">
        <f>COUNTIF($D$39:$D$53,"Ótima")</f>
        <v>1</v>
      </c>
      <c r="R13" s="166" t="s">
        <v>488</v>
      </c>
      <c r="S13" s="159">
        <v>27</v>
      </c>
      <c r="T13" s="159">
        <v>20</v>
      </c>
      <c r="U13" s="159">
        <v>29</v>
      </c>
      <c r="V13" s="159">
        <v>30</v>
      </c>
      <c r="W13" s="47">
        <v>32</v>
      </c>
      <c r="AI13" s="34"/>
      <c r="AJ13" s="34"/>
    </row>
    <row r="14" spans="1:36" ht="20.100000000000001" customHeight="1" x14ac:dyDescent="0.2">
      <c r="A14" s="1631">
        <v>3</v>
      </c>
      <c r="B14" s="1631" t="s">
        <v>480</v>
      </c>
      <c r="C14" s="1631" t="s">
        <v>823</v>
      </c>
      <c r="D14" s="1630" t="s">
        <v>661</v>
      </c>
      <c r="E14" s="1971" t="s">
        <v>661</v>
      </c>
      <c r="F14" s="1637" t="s">
        <v>663</v>
      </c>
      <c r="G14" s="1630" t="s">
        <v>661</v>
      </c>
      <c r="H14" s="1635" t="s">
        <v>698</v>
      </c>
      <c r="I14" s="34"/>
      <c r="J14" s="1982"/>
      <c r="K14" s="1989" t="s">
        <v>473</v>
      </c>
      <c r="L14" s="1756">
        <f>COUNTIF($D$54:$D$82,"=Péssima")</f>
        <v>1</v>
      </c>
      <c r="M14" s="1756">
        <f>COUNTIF($D$54:$D$82,"=Ruim")</f>
        <v>3</v>
      </c>
      <c r="N14" s="1756">
        <f>COUNTIF($D$54:$D$82,"Regular")</f>
        <v>18</v>
      </c>
      <c r="O14" s="1756">
        <f>COUNTIF($D$54:$D$82,"Boa")</f>
        <v>6</v>
      </c>
      <c r="P14" s="1756">
        <f>COUNTIF($D$54:$D$82,"Ótima")</f>
        <v>1</v>
      </c>
      <c r="R14" s="165" t="s">
        <v>487</v>
      </c>
      <c r="S14" s="159">
        <v>38</v>
      </c>
      <c r="T14" s="159">
        <v>33</v>
      </c>
      <c r="U14" s="159">
        <v>30</v>
      </c>
      <c r="V14" s="159">
        <v>38</v>
      </c>
      <c r="W14" s="47">
        <v>39</v>
      </c>
      <c r="AI14" s="34"/>
      <c r="AJ14" s="34"/>
    </row>
    <row r="15" spans="1:36" ht="20.100000000000001" customHeight="1" x14ac:dyDescent="0.2">
      <c r="A15" s="1631">
        <v>3</v>
      </c>
      <c r="B15" s="1631" t="s">
        <v>480</v>
      </c>
      <c r="C15" s="1631" t="s">
        <v>822</v>
      </c>
      <c r="D15" s="1630" t="s">
        <v>698</v>
      </c>
      <c r="E15" s="1635" t="s">
        <v>698</v>
      </c>
      <c r="F15" s="1635" t="s">
        <v>698</v>
      </c>
      <c r="G15" s="1630" t="s">
        <v>698</v>
      </c>
      <c r="H15" s="1634" t="s">
        <v>666</v>
      </c>
      <c r="I15" s="34"/>
      <c r="J15" s="1982"/>
      <c r="K15" s="1989" t="s">
        <v>471</v>
      </c>
      <c r="L15" s="1756">
        <f>COUNTIF($D$83:$D$95,"=Péssima")</f>
        <v>0</v>
      </c>
      <c r="M15" s="1756">
        <f>COUNTIF($D$83:$D$95,"=Ruim")</f>
        <v>3</v>
      </c>
      <c r="N15" s="1756">
        <f>COUNTIF($D$83:$D$95,"Regular")</f>
        <v>9</v>
      </c>
      <c r="O15" s="1756">
        <f>COUNTIF($D$83:$D$95,"Boa")</f>
        <v>1</v>
      </c>
      <c r="P15" s="1756">
        <f>COUNTIF($D$83:$D$95,"Ótima")</f>
        <v>0</v>
      </c>
      <c r="R15" s="164" t="s">
        <v>486</v>
      </c>
      <c r="S15" s="159">
        <v>4</v>
      </c>
      <c r="T15" s="159">
        <v>14</v>
      </c>
      <c r="U15" s="159">
        <v>11</v>
      </c>
      <c r="V15" s="159">
        <v>14</v>
      </c>
      <c r="W15" s="47">
        <v>11</v>
      </c>
      <c r="AI15" s="34"/>
      <c r="AJ15" s="34"/>
    </row>
    <row r="16" spans="1:36" ht="20.100000000000001" customHeight="1" x14ac:dyDescent="0.2">
      <c r="A16" s="1631">
        <v>3</v>
      </c>
      <c r="B16" s="1631" t="s">
        <v>480</v>
      </c>
      <c r="C16" s="1631" t="s">
        <v>821</v>
      </c>
      <c r="D16" s="1630" t="s">
        <v>666</v>
      </c>
      <c r="E16" s="1634" t="s">
        <v>666</v>
      </c>
      <c r="F16" s="1634" t="s">
        <v>666</v>
      </c>
      <c r="G16" s="1630" t="s">
        <v>674</v>
      </c>
      <c r="H16" s="1633" t="s">
        <v>674</v>
      </c>
      <c r="I16" s="34"/>
      <c r="J16" s="1990"/>
      <c r="K16" s="1990" t="s">
        <v>787</v>
      </c>
      <c r="L16" s="1756">
        <f>SUM(L12:L15)</f>
        <v>3</v>
      </c>
      <c r="M16" s="1756">
        <f>SUM(M12:M15)</f>
        <v>11</v>
      </c>
      <c r="N16" s="1756">
        <f>SUM(N12:N15)</f>
        <v>39</v>
      </c>
      <c r="O16" s="1756">
        <f>SUM(O12:O15)</f>
        <v>32</v>
      </c>
      <c r="P16" s="1756">
        <f>SUM(P12:P15)</f>
        <v>5</v>
      </c>
      <c r="R16" s="162" t="s">
        <v>485</v>
      </c>
      <c r="S16" s="159">
        <v>1</v>
      </c>
      <c r="T16" s="159">
        <v>3</v>
      </c>
      <c r="U16" s="159">
        <v>4</v>
      </c>
      <c r="V16" s="159">
        <v>5</v>
      </c>
      <c r="W16" s="47">
        <v>3</v>
      </c>
      <c r="AI16" s="34"/>
      <c r="AJ16" s="34"/>
    </row>
    <row r="17" spans="1:36" ht="20.100000000000001" customHeight="1" x14ac:dyDescent="0.2">
      <c r="A17" s="1631">
        <v>3</v>
      </c>
      <c r="B17" s="1631" t="s">
        <v>480</v>
      </c>
      <c r="C17" s="1631" t="s">
        <v>820</v>
      </c>
      <c r="D17" s="1630" t="s">
        <v>666</v>
      </c>
      <c r="E17" s="1634" t="s">
        <v>666</v>
      </c>
      <c r="F17" s="1633" t="s">
        <v>674</v>
      </c>
      <c r="G17" s="1630" t="s">
        <v>674</v>
      </c>
      <c r="H17" s="1634" t="s">
        <v>666</v>
      </c>
      <c r="I17" s="34"/>
      <c r="J17" s="1991"/>
      <c r="AI17" s="34"/>
      <c r="AJ17" s="34"/>
    </row>
    <row r="18" spans="1:36" ht="20.100000000000001" customHeight="1" x14ac:dyDescent="0.2">
      <c r="A18" s="1631">
        <v>3</v>
      </c>
      <c r="B18" s="1631" t="s">
        <v>480</v>
      </c>
      <c r="C18" s="1631" t="s">
        <v>744</v>
      </c>
      <c r="D18" s="1630" t="s">
        <v>666</v>
      </c>
      <c r="E18" s="1634" t="s">
        <v>666</v>
      </c>
      <c r="F18" s="1633" t="s">
        <v>674</v>
      </c>
      <c r="G18" s="1630" t="s">
        <v>666</v>
      </c>
      <c r="H18" s="1636" t="s">
        <v>666</v>
      </c>
      <c r="I18" s="34"/>
      <c r="AI18" s="34"/>
      <c r="AJ18" s="34"/>
    </row>
    <row r="19" spans="1:36" ht="20.100000000000001" customHeight="1" x14ac:dyDescent="0.2">
      <c r="A19" s="1631">
        <v>3</v>
      </c>
      <c r="B19" s="1631" t="s">
        <v>480</v>
      </c>
      <c r="C19" s="1631" t="s">
        <v>819</v>
      </c>
      <c r="D19" s="1630" t="s">
        <v>666</v>
      </c>
      <c r="E19" s="1634" t="s">
        <v>666</v>
      </c>
      <c r="F19" s="1637" t="s">
        <v>663</v>
      </c>
      <c r="G19" s="1630" t="s">
        <v>666</v>
      </c>
      <c r="H19" s="1639" t="s">
        <v>663</v>
      </c>
      <c r="R19" s="169" t="s">
        <v>470</v>
      </c>
      <c r="AI19" s="34"/>
      <c r="AJ19" s="34"/>
    </row>
    <row r="20" spans="1:36" ht="20.100000000000001" customHeight="1" x14ac:dyDescent="0.2">
      <c r="A20" s="1631">
        <v>3</v>
      </c>
      <c r="B20" s="1631" t="s">
        <v>480</v>
      </c>
      <c r="C20" s="1631" t="s">
        <v>818</v>
      </c>
      <c r="D20" s="1631" t="s">
        <v>663</v>
      </c>
      <c r="E20" s="1972" t="s">
        <v>663</v>
      </c>
      <c r="F20" s="1634" t="s">
        <v>666</v>
      </c>
      <c r="G20" s="1630" t="s">
        <v>663</v>
      </c>
      <c r="H20" s="1639" t="s">
        <v>663</v>
      </c>
      <c r="J20" s="1992"/>
      <c r="K20" s="1993"/>
      <c r="L20" s="1983" t="s">
        <v>485</v>
      </c>
      <c r="M20" s="1984" t="s">
        <v>486</v>
      </c>
      <c r="N20" s="1985" t="s">
        <v>487</v>
      </c>
      <c r="O20" s="1986" t="s">
        <v>488</v>
      </c>
      <c r="P20" s="1987" t="s">
        <v>489</v>
      </c>
      <c r="R20" s="56"/>
      <c r="S20" s="55">
        <v>2007</v>
      </c>
      <c r="T20" s="55">
        <v>2008</v>
      </c>
      <c r="U20" s="55">
        <v>2009</v>
      </c>
      <c r="V20" s="55">
        <v>2010</v>
      </c>
      <c r="W20" s="55">
        <v>2011</v>
      </c>
      <c r="AI20" s="34"/>
      <c r="AJ20" s="34"/>
    </row>
    <row r="21" spans="1:36" ht="20.100000000000001" customHeight="1" x14ac:dyDescent="0.2">
      <c r="A21" s="1631">
        <v>3</v>
      </c>
      <c r="B21" s="1631" t="s">
        <v>480</v>
      </c>
      <c r="C21" s="1631" t="s">
        <v>817</v>
      </c>
      <c r="D21" s="1631" t="s">
        <v>663</v>
      </c>
      <c r="E21" s="1972" t="s">
        <v>663</v>
      </c>
      <c r="F21" s="1637" t="s">
        <v>663</v>
      </c>
      <c r="G21" s="1630" t="s">
        <v>661</v>
      </c>
      <c r="H21" s="1642" t="s">
        <v>661</v>
      </c>
      <c r="J21" s="1988" t="s">
        <v>470</v>
      </c>
      <c r="K21" s="176" t="s">
        <v>469</v>
      </c>
      <c r="L21" s="1756">
        <f>COUNTIF($D$96:$D$104,"=Péssima")</f>
        <v>0</v>
      </c>
      <c r="M21" s="1756">
        <f>COUNTIF($D$96:$D$104,"=Ruim")</f>
        <v>0</v>
      </c>
      <c r="N21" s="1756">
        <f>COUNTIF($D$96:$D$104,"Regular")</f>
        <v>9</v>
      </c>
      <c r="O21" s="1756">
        <f>COUNTIF($D$96:$L$104,"Boa")</f>
        <v>17</v>
      </c>
      <c r="P21" s="1756">
        <f>COUNTIF($D$96:$L$104,"ótima")</f>
        <v>0</v>
      </c>
      <c r="R21" s="167" t="s">
        <v>489</v>
      </c>
      <c r="S21" s="159">
        <v>0</v>
      </c>
      <c r="T21" s="159">
        <v>0</v>
      </c>
      <c r="U21" s="159">
        <v>0</v>
      </c>
      <c r="V21" s="159">
        <v>0</v>
      </c>
      <c r="W21" s="1628">
        <v>0</v>
      </c>
      <c r="AI21" s="34"/>
      <c r="AJ21" s="34"/>
    </row>
    <row r="22" spans="1:36" ht="20.100000000000001" customHeight="1" x14ac:dyDescent="0.2">
      <c r="A22" s="1631">
        <v>3</v>
      </c>
      <c r="B22" s="1631" t="s">
        <v>480</v>
      </c>
      <c r="C22" s="1631" t="s">
        <v>816</v>
      </c>
      <c r="D22" s="1631" t="s">
        <v>698</v>
      </c>
      <c r="E22" s="1635" t="s">
        <v>698</v>
      </c>
      <c r="F22" s="1635" t="s">
        <v>698</v>
      </c>
      <c r="G22" s="1630" t="s">
        <v>661</v>
      </c>
      <c r="H22" s="1636" t="s">
        <v>666</v>
      </c>
      <c r="J22" s="176"/>
      <c r="K22" s="176" t="s">
        <v>466</v>
      </c>
      <c r="L22" s="1756">
        <f>COUNTIF($D$105:$D$115,"=Péssima")</f>
        <v>1</v>
      </c>
      <c r="M22" s="1756">
        <f>COUNTIF($D$105:$D$115,"=Ruim")</f>
        <v>1</v>
      </c>
      <c r="N22" s="1756">
        <f>COUNTIF($D$105:$D$115,"Regular")</f>
        <v>6</v>
      </c>
      <c r="O22" s="1756">
        <f>COUNTIF($D$105:$D$115,"Boa")</f>
        <v>3</v>
      </c>
      <c r="P22" s="1756">
        <f>COUNTIF($D$105:$D$115,"Ótima")</f>
        <v>0</v>
      </c>
      <c r="R22" s="166" t="s">
        <v>488</v>
      </c>
      <c r="S22" s="159">
        <v>15</v>
      </c>
      <c r="T22" s="159">
        <v>0</v>
      </c>
      <c r="U22" s="159">
        <v>11</v>
      </c>
      <c r="V22" s="159">
        <v>17</v>
      </c>
      <c r="W22" s="1628">
        <v>3</v>
      </c>
      <c r="AI22" s="34"/>
      <c r="AJ22" s="34"/>
    </row>
    <row r="23" spans="1:36" ht="20.100000000000001" customHeight="1" x14ac:dyDescent="0.2">
      <c r="A23" s="1631">
        <v>3</v>
      </c>
      <c r="B23" s="1631" t="s">
        <v>480</v>
      </c>
      <c r="C23" s="1631" t="s">
        <v>815</v>
      </c>
      <c r="D23" s="1631" t="s">
        <v>666</v>
      </c>
      <c r="E23" s="1634" t="s">
        <v>666</v>
      </c>
      <c r="F23" s="1634" t="s">
        <v>666</v>
      </c>
      <c r="G23" s="1630" t="s">
        <v>674</v>
      </c>
      <c r="H23" s="1639" t="s">
        <v>663</v>
      </c>
      <c r="J23" s="1982"/>
      <c r="K23" s="176" t="s">
        <v>463</v>
      </c>
      <c r="L23" s="1756">
        <f>COUNTIF($D$116:$D$122,"=Péssima")</f>
        <v>7</v>
      </c>
      <c r="M23" s="1756">
        <f>COUNTIF($D$116:$D$122,"=Ruim")</f>
        <v>0</v>
      </c>
      <c r="N23" s="1756">
        <f>COUNTIF($D$116:$D$122,"=Ruim")</f>
        <v>0</v>
      </c>
      <c r="O23" s="1756">
        <f>COUNTIF($D$116:$D$122,"Boa")</f>
        <v>0</v>
      </c>
      <c r="P23" s="1756">
        <f>COUNTIF($D$116:$D$122,"Ótima")</f>
        <v>0</v>
      </c>
      <c r="R23" s="165" t="s">
        <v>487</v>
      </c>
      <c r="S23" s="159">
        <v>31</v>
      </c>
      <c r="T23" s="159">
        <v>32</v>
      </c>
      <c r="U23" s="159">
        <v>26</v>
      </c>
      <c r="V23" s="159">
        <v>23</v>
      </c>
      <c r="W23" s="1628">
        <v>34</v>
      </c>
      <c r="AI23" s="34"/>
      <c r="AJ23" s="34"/>
    </row>
    <row r="24" spans="1:36" ht="20.100000000000001" customHeight="1" x14ac:dyDescent="0.2">
      <c r="A24" s="1631">
        <v>3</v>
      </c>
      <c r="B24" s="1631" t="s">
        <v>480</v>
      </c>
      <c r="C24" s="1631" t="s">
        <v>814</v>
      </c>
      <c r="D24" s="1631" t="s">
        <v>663</v>
      </c>
      <c r="E24" s="1972" t="s">
        <v>663</v>
      </c>
      <c r="F24" s="1637" t="s">
        <v>663</v>
      </c>
      <c r="G24" s="1630" t="s">
        <v>663</v>
      </c>
      <c r="H24" s="1636" t="s">
        <v>666</v>
      </c>
      <c r="J24" s="176"/>
      <c r="K24" s="176" t="s">
        <v>462</v>
      </c>
      <c r="L24" s="1756">
        <f>COUNTIF($D$123:$D$128,"=Péssima")</f>
        <v>4</v>
      </c>
      <c r="M24" s="1756">
        <f>COUNTIF($D$123:$D$128,"=Ruim")</f>
        <v>1</v>
      </c>
      <c r="N24" s="1756">
        <f>COUNTIF($D$123:$D$128,"Regular")</f>
        <v>1</v>
      </c>
      <c r="O24" s="1756">
        <f>COUNTIF($D$123:$D$128,"Boa")</f>
        <v>0</v>
      </c>
      <c r="P24" s="1756">
        <f>COUNTIF($D$123:$D$128,"Ótima")</f>
        <v>0</v>
      </c>
      <c r="R24" s="164" t="s">
        <v>486</v>
      </c>
      <c r="S24" s="159">
        <v>17</v>
      </c>
      <c r="T24" s="159">
        <v>24</v>
      </c>
      <c r="U24" s="159">
        <v>17</v>
      </c>
      <c r="V24" s="159">
        <v>13</v>
      </c>
      <c r="W24" s="1628">
        <v>11</v>
      </c>
      <c r="AI24" s="34"/>
      <c r="AJ24" s="34"/>
    </row>
    <row r="25" spans="1:36" ht="20.100000000000001" customHeight="1" x14ac:dyDescent="0.2">
      <c r="A25" s="1631">
        <v>3</v>
      </c>
      <c r="B25" s="1631" t="s">
        <v>480</v>
      </c>
      <c r="C25" s="1631" t="s">
        <v>813</v>
      </c>
      <c r="D25" s="1631" t="s">
        <v>666</v>
      </c>
      <c r="E25" s="1634" t="s">
        <v>666</v>
      </c>
      <c r="F25" s="1634" t="s">
        <v>666</v>
      </c>
      <c r="G25" s="1630" t="s">
        <v>674</v>
      </c>
      <c r="H25" s="1636" t="s">
        <v>666</v>
      </c>
      <c r="J25" s="176"/>
      <c r="K25" s="176" t="s">
        <v>460</v>
      </c>
      <c r="L25" s="1756">
        <f>COUNTIF($D$129:$D$140,"=Péssima")</f>
        <v>7</v>
      </c>
      <c r="M25" s="1756">
        <f>COUNTIF($D$129:$D$140,"=Ruim")</f>
        <v>3</v>
      </c>
      <c r="N25" s="1756">
        <f>COUNTIF($D$129:$D$140,"Regular")</f>
        <v>2</v>
      </c>
      <c r="O25" s="1756">
        <f>COUNTIF($D$129:$D$140,"boa")</f>
        <v>0</v>
      </c>
      <c r="P25" s="1756">
        <f>COUNTIF($D$129:$D$140,"ótima")</f>
        <v>0</v>
      </c>
      <c r="R25" s="162" t="s">
        <v>485</v>
      </c>
      <c r="S25" s="159">
        <v>3</v>
      </c>
      <c r="T25" s="159">
        <v>10</v>
      </c>
      <c r="U25" s="159">
        <v>12</v>
      </c>
      <c r="V25" s="159">
        <v>14</v>
      </c>
      <c r="W25" s="1628">
        <v>19</v>
      </c>
      <c r="AI25" s="34"/>
      <c r="AJ25" s="34"/>
    </row>
    <row r="26" spans="1:36" ht="20.100000000000001" customHeight="1" x14ac:dyDescent="0.2">
      <c r="A26" s="1631">
        <v>3</v>
      </c>
      <c r="B26" s="1631" t="s">
        <v>480</v>
      </c>
      <c r="C26" s="1631" t="s">
        <v>812</v>
      </c>
      <c r="D26" s="1631" t="s">
        <v>666</v>
      </c>
      <c r="E26" s="1634" t="s">
        <v>666</v>
      </c>
      <c r="F26" s="1637" t="s">
        <v>663</v>
      </c>
      <c r="G26" s="1630" t="s">
        <v>663</v>
      </c>
      <c r="H26" s="1633" t="s">
        <v>674</v>
      </c>
      <c r="J26" s="176"/>
      <c r="K26" s="176" t="s">
        <v>458</v>
      </c>
      <c r="L26" s="1756">
        <f>COUNTIF($D$141:$D$146,"=Péssima")</f>
        <v>0</v>
      </c>
      <c r="M26" s="1756">
        <f>COUNTIF($D$141:$D$146,"=Ruim")</f>
        <v>5</v>
      </c>
      <c r="N26" s="1756">
        <f>COUNTIF($D$141:$D$146,"Regular")</f>
        <v>1</v>
      </c>
      <c r="O26" s="1756">
        <f>COUNTIF($D$141:$D$146,"Boa")</f>
        <v>0</v>
      </c>
      <c r="P26" s="1756">
        <f>COUNTIF($D$141:$D$146,"Ótima")</f>
        <v>0</v>
      </c>
      <c r="AI26" s="34"/>
      <c r="AJ26" s="34"/>
    </row>
    <row r="27" spans="1:36" ht="20.100000000000001" customHeight="1" x14ac:dyDescent="0.2">
      <c r="A27" s="1631">
        <v>3</v>
      </c>
      <c r="B27" s="1631" t="s">
        <v>480</v>
      </c>
      <c r="C27" s="1631" t="s">
        <v>811</v>
      </c>
      <c r="D27" s="1631" t="s">
        <v>666</v>
      </c>
      <c r="E27" s="1634" t="s">
        <v>666</v>
      </c>
      <c r="F27" s="1634" t="s">
        <v>666</v>
      </c>
      <c r="G27" s="1630" t="s">
        <v>666</v>
      </c>
      <c r="H27" s="1633" t="s">
        <v>674</v>
      </c>
      <c r="J27" s="176"/>
      <c r="K27" s="176" t="s">
        <v>456</v>
      </c>
      <c r="L27" s="1756">
        <f>COUNTIF($D$147:$D$156,"=Péssima")</f>
        <v>0</v>
      </c>
      <c r="M27" s="1756">
        <f>COUNTIF($D$147:$D$156,"=Ruim")</f>
        <v>0</v>
      </c>
      <c r="N27" s="1756">
        <f>COUNTIF($D$147:$D$156,"Regular")</f>
        <v>10</v>
      </c>
      <c r="O27" s="1756">
        <f>COUNTIF($D$147:$D$156,"Boa")</f>
        <v>0</v>
      </c>
      <c r="P27" s="1756">
        <f>COUNTIF($D$147:$D$156,"Ótima")</f>
        <v>0</v>
      </c>
      <c r="AA27" s="2485" t="s">
        <v>793</v>
      </c>
      <c r="AB27" s="2485"/>
      <c r="AC27" s="2485"/>
      <c r="AD27" s="2485"/>
      <c r="AE27" s="2485"/>
      <c r="AF27" s="2485"/>
      <c r="AG27" s="2485"/>
      <c r="AI27" s="34"/>
      <c r="AJ27" s="34"/>
    </row>
    <row r="28" spans="1:36" ht="20.100000000000001" customHeight="1" x14ac:dyDescent="0.2">
      <c r="A28" s="1631">
        <v>3</v>
      </c>
      <c r="B28" s="1631" t="s">
        <v>480</v>
      </c>
      <c r="C28" s="1631" t="s">
        <v>810</v>
      </c>
      <c r="D28" s="1631" t="s">
        <v>666</v>
      </c>
      <c r="E28" s="1634" t="s">
        <v>666</v>
      </c>
      <c r="F28" s="1634" t="s">
        <v>666</v>
      </c>
      <c r="G28" s="1630" t="s">
        <v>674</v>
      </c>
      <c r="H28" s="1636" t="s">
        <v>666</v>
      </c>
      <c r="J28" s="176"/>
      <c r="K28" s="176" t="s">
        <v>453</v>
      </c>
      <c r="L28" s="1756">
        <f>COUNTIF($D$157:$D$162,"=Péssima")</f>
        <v>0</v>
      </c>
      <c r="M28" s="1756">
        <f>COUNTIF($D$157:$D$162,"=Ruim")</f>
        <v>1</v>
      </c>
      <c r="N28" s="1756">
        <f>COUNTIF($D$157:$D$162,"Regular")</f>
        <v>5</v>
      </c>
      <c r="O28" s="1756">
        <f>COUNTIF($D$157:$D$162,"Boa")</f>
        <v>0</v>
      </c>
      <c r="P28" s="1756">
        <f>COUNTIF($D$157:$D$162,"Ótima")</f>
        <v>0</v>
      </c>
      <c r="AA28" s="2485"/>
      <c r="AB28" s="2485"/>
      <c r="AC28" s="2485"/>
      <c r="AD28" s="2485"/>
      <c r="AE28" s="2485"/>
      <c r="AF28" s="2485"/>
      <c r="AG28" s="2485"/>
      <c r="AI28" s="34"/>
      <c r="AJ28" s="34"/>
    </row>
    <row r="29" spans="1:36" ht="20.100000000000001" customHeight="1" x14ac:dyDescent="0.2">
      <c r="A29" s="1631">
        <v>3</v>
      </c>
      <c r="B29" s="1631" t="s">
        <v>480</v>
      </c>
      <c r="C29" s="1631" t="s">
        <v>809</v>
      </c>
      <c r="D29" s="1631" t="s">
        <v>666</v>
      </c>
      <c r="E29" s="1634" t="s">
        <v>666</v>
      </c>
      <c r="F29" s="1634" t="s">
        <v>666</v>
      </c>
      <c r="G29" s="1630" t="s">
        <v>674</v>
      </c>
      <c r="H29" s="1636" t="s">
        <v>666</v>
      </c>
      <c r="J29" s="176"/>
      <c r="K29" s="1990" t="s">
        <v>787</v>
      </c>
      <c r="L29" s="45">
        <f>SUM(L21:L28)</f>
        <v>19</v>
      </c>
      <c r="M29" s="45">
        <f>SUM(M21:M28)</f>
        <v>11</v>
      </c>
      <c r="N29" s="45">
        <f>SUM(N21:N28)</f>
        <v>34</v>
      </c>
      <c r="O29" s="45">
        <f>SUM(O21:O28)</f>
        <v>20</v>
      </c>
      <c r="P29" s="45">
        <f>SUM(P21:P28)</f>
        <v>0</v>
      </c>
      <c r="AA29" s="2485"/>
      <c r="AB29" s="2485"/>
      <c r="AC29" s="2485"/>
      <c r="AD29" s="2485"/>
      <c r="AE29" s="2485"/>
      <c r="AF29" s="2485"/>
      <c r="AG29" s="2485"/>
      <c r="AI29" s="34"/>
      <c r="AJ29" s="34"/>
    </row>
    <row r="30" spans="1:36" ht="20.100000000000001" customHeight="1" x14ac:dyDescent="0.2">
      <c r="A30" s="1631">
        <v>3</v>
      </c>
      <c r="B30" s="1631" t="s">
        <v>480</v>
      </c>
      <c r="C30" s="1631" t="s">
        <v>808</v>
      </c>
      <c r="D30" s="1631" t="s">
        <v>663</v>
      </c>
      <c r="E30" s="1972" t="s">
        <v>663</v>
      </c>
      <c r="F30" s="1634" t="s">
        <v>666</v>
      </c>
      <c r="G30" s="1630" t="s">
        <v>666</v>
      </c>
      <c r="H30" s="1633" t="s">
        <v>674</v>
      </c>
      <c r="AA30" s="2485"/>
      <c r="AB30" s="2485"/>
      <c r="AC30" s="2485"/>
      <c r="AD30" s="2485"/>
      <c r="AE30" s="2485"/>
      <c r="AF30" s="2485"/>
      <c r="AG30" s="2485"/>
      <c r="AI30" s="34"/>
      <c r="AJ30" s="34"/>
    </row>
    <row r="31" spans="1:36" ht="20.100000000000001" customHeight="1" x14ac:dyDescent="0.2">
      <c r="A31" s="1631">
        <v>3</v>
      </c>
      <c r="B31" s="1631" t="s">
        <v>480</v>
      </c>
      <c r="C31" s="1631" t="s">
        <v>807</v>
      </c>
      <c r="D31" s="1631" t="s">
        <v>674</v>
      </c>
      <c r="E31" s="1633" t="s">
        <v>674</v>
      </c>
      <c r="F31" s="1633" t="s">
        <v>674</v>
      </c>
      <c r="G31" s="1630" t="s">
        <v>674</v>
      </c>
      <c r="H31" s="1973" t="s">
        <v>439</v>
      </c>
      <c r="AA31" s="2485"/>
      <c r="AB31" s="2485"/>
      <c r="AC31" s="2485"/>
      <c r="AD31" s="2485"/>
      <c r="AE31" s="2485"/>
      <c r="AF31" s="2485"/>
      <c r="AG31" s="2485"/>
      <c r="AI31" s="34"/>
      <c r="AJ31" s="34"/>
    </row>
    <row r="32" spans="1:36" ht="20.100000000000001" customHeight="1" x14ac:dyDescent="0.2">
      <c r="A32" s="1631">
        <v>3</v>
      </c>
      <c r="B32" s="1631" t="s">
        <v>480</v>
      </c>
      <c r="C32" s="1632" t="s">
        <v>806</v>
      </c>
      <c r="D32" s="1631" t="s">
        <v>666</v>
      </c>
      <c r="E32" s="1634" t="s">
        <v>666</v>
      </c>
      <c r="F32" s="1973" t="s">
        <v>439</v>
      </c>
      <c r="G32" s="1973" t="s">
        <v>439</v>
      </c>
      <c r="H32" s="1973" t="s">
        <v>439</v>
      </c>
      <c r="I32" s="171"/>
      <c r="AA32" s="2485"/>
      <c r="AB32" s="2485"/>
      <c r="AC32" s="2485"/>
      <c r="AD32" s="2485"/>
      <c r="AE32" s="2485"/>
      <c r="AF32" s="2485"/>
      <c r="AG32" s="2485"/>
      <c r="AI32" s="34"/>
      <c r="AJ32" s="34"/>
    </row>
    <row r="33" spans="1:36" ht="20.100000000000001" customHeight="1" x14ac:dyDescent="0.2">
      <c r="A33" s="1631">
        <v>3</v>
      </c>
      <c r="B33" s="1631" t="s">
        <v>480</v>
      </c>
      <c r="C33" s="1632" t="s">
        <v>805</v>
      </c>
      <c r="D33" s="1631" t="s">
        <v>674</v>
      </c>
      <c r="E33" s="1633" t="s">
        <v>674</v>
      </c>
      <c r="F33" s="1973" t="s">
        <v>439</v>
      </c>
      <c r="G33" s="1973" t="s">
        <v>439</v>
      </c>
      <c r="H33" s="1973" t="s">
        <v>439</v>
      </c>
      <c r="I33" s="171"/>
      <c r="AA33" s="2485"/>
      <c r="AB33" s="2485"/>
      <c r="AC33" s="2485"/>
      <c r="AD33" s="2485"/>
      <c r="AE33" s="2485"/>
      <c r="AF33" s="2485"/>
      <c r="AG33" s="2485"/>
      <c r="AI33" s="34"/>
      <c r="AJ33" s="34"/>
    </row>
    <row r="34" spans="1:36" ht="20.100000000000001" customHeight="1" x14ac:dyDescent="0.2">
      <c r="A34" s="1631">
        <v>3</v>
      </c>
      <c r="B34" s="1631" t="s">
        <v>480</v>
      </c>
      <c r="C34" s="1632" t="s">
        <v>804</v>
      </c>
      <c r="D34" s="1631" t="s">
        <v>666</v>
      </c>
      <c r="E34" s="1634" t="s">
        <v>666</v>
      </c>
      <c r="F34" s="1973" t="s">
        <v>439</v>
      </c>
      <c r="G34" s="1973" t="s">
        <v>439</v>
      </c>
      <c r="H34" s="1973" t="s">
        <v>439</v>
      </c>
      <c r="Z34" s="163" t="s">
        <v>803</v>
      </c>
      <c r="AA34" s="2485"/>
      <c r="AB34" s="2485"/>
      <c r="AC34" s="2485"/>
      <c r="AD34" s="2485"/>
      <c r="AE34" s="2485"/>
      <c r="AF34" s="2485"/>
      <c r="AG34" s="2485"/>
      <c r="AI34" s="34"/>
      <c r="AJ34" s="34"/>
    </row>
    <row r="35" spans="1:36" ht="20.100000000000001" customHeight="1" x14ac:dyDescent="0.2">
      <c r="A35" s="1631">
        <v>3</v>
      </c>
      <c r="B35" s="1631" t="s">
        <v>480</v>
      </c>
      <c r="C35" s="1632" t="s">
        <v>802</v>
      </c>
      <c r="D35" s="1631" t="s">
        <v>666</v>
      </c>
      <c r="E35" s="1634" t="s">
        <v>666</v>
      </c>
      <c r="F35" s="1973" t="s">
        <v>439</v>
      </c>
      <c r="G35" s="1973" t="s">
        <v>439</v>
      </c>
      <c r="H35" s="1973" t="s">
        <v>439</v>
      </c>
      <c r="AA35" s="2485"/>
      <c r="AB35" s="2485"/>
      <c r="AC35" s="2485"/>
      <c r="AD35" s="2485"/>
      <c r="AE35" s="2485"/>
      <c r="AF35" s="2485"/>
      <c r="AG35" s="2485"/>
      <c r="AI35" s="34"/>
      <c r="AJ35" s="34"/>
    </row>
    <row r="36" spans="1:36" ht="20.100000000000001" customHeight="1" x14ac:dyDescent="0.2">
      <c r="A36" s="1631">
        <v>3</v>
      </c>
      <c r="B36" s="1631" t="s">
        <v>480</v>
      </c>
      <c r="C36" s="1632" t="s">
        <v>801</v>
      </c>
      <c r="D36" s="1631" t="s">
        <v>666</v>
      </c>
      <c r="E36" s="1634" t="s">
        <v>666</v>
      </c>
      <c r="F36" s="1973" t="s">
        <v>439</v>
      </c>
      <c r="G36" s="1973" t="s">
        <v>439</v>
      </c>
      <c r="H36" s="1973" t="s">
        <v>439</v>
      </c>
      <c r="AA36" s="2485"/>
      <c r="AB36" s="2485"/>
      <c r="AC36" s="2485"/>
      <c r="AD36" s="2485"/>
      <c r="AE36" s="2485"/>
      <c r="AF36" s="2485"/>
      <c r="AG36" s="2485"/>
      <c r="AI36" s="34"/>
      <c r="AJ36" s="34"/>
    </row>
    <row r="37" spans="1:36" ht="20.100000000000001" customHeight="1" x14ac:dyDescent="0.2">
      <c r="A37" s="1631">
        <v>3</v>
      </c>
      <c r="B37" s="1631" t="s">
        <v>480</v>
      </c>
      <c r="C37" s="1632" t="s">
        <v>800</v>
      </c>
      <c r="D37" s="1631" t="s">
        <v>666</v>
      </c>
      <c r="E37" s="1634" t="s">
        <v>666</v>
      </c>
      <c r="F37" s="1973" t="s">
        <v>439</v>
      </c>
      <c r="G37" s="1973" t="s">
        <v>439</v>
      </c>
      <c r="H37" s="1973" t="s">
        <v>439</v>
      </c>
      <c r="R37" s="169" t="s">
        <v>457</v>
      </c>
      <c r="AA37" s="2485"/>
      <c r="AB37" s="2485"/>
      <c r="AC37" s="2485"/>
      <c r="AD37" s="2485"/>
      <c r="AE37" s="2485"/>
      <c r="AF37" s="2485"/>
      <c r="AG37" s="2485"/>
      <c r="AI37" s="34"/>
      <c r="AJ37" s="34"/>
    </row>
    <row r="38" spans="1:36" ht="20.100000000000001" customHeight="1" x14ac:dyDescent="0.2">
      <c r="A38" s="1631">
        <v>3</v>
      </c>
      <c r="B38" s="1631" t="s">
        <v>480</v>
      </c>
      <c r="C38" s="1632" t="s">
        <v>799</v>
      </c>
      <c r="D38" s="1631" t="s">
        <v>666</v>
      </c>
      <c r="E38" s="1634" t="s">
        <v>666</v>
      </c>
      <c r="F38" s="1973" t="s">
        <v>439</v>
      </c>
      <c r="G38" s="1973" t="s">
        <v>439</v>
      </c>
      <c r="H38" s="1973" t="s">
        <v>439</v>
      </c>
      <c r="L38" s="1994" t="s">
        <v>485</v>
      </c>
      <c r="M38" s="1995" t="s">
        <v>486</v>
      </c>
      <c r="N38" s="1996" t="s">
        <v>487</v>
      </c>
      <c r="O38" s="1997" t="s">
        <v>488</v>
      </c>
      <c r="P38" s="1998" t="s">
        <v>489</v>
      </c>
      <c r="R38" s="56"/>
      <c r="S38" s="55">
        <v>2007</v>
      </c>
      <c r="T38" s="55">
        <v>2008</v>
      </c>
      <c r="U38" s="55">
        <v>2009</v>
      </c>
      <c r="V38" s="55">
        <v>2010</v>
      </c>
      <c r="W38" s="55">
        <v>2011</v>
      </c>
      <c r="AA38" s="2485"/>
      <c r="AB38" s="2485"/>
      <c r="AC38" s="2485"/>
      <c r="AD38" s="2485"/>
      <c r="AE38" s="2485"/>
      <c r="AF38" s="2485"/>
      <c r="AG38" s="2485"/>
      <c r="AI38" s="34"/>
      <c r="AJ38" s="34"/>
    </row>
    <row r="39" spans="1:36" ht="20.100000000000001" customHeight="1" x14ac:dyDescent="0.2">
      <c r="A39" s="1631">
        <v>3</v>
      </c>
      <c r="B39" s="1631" t="s">
        <v>480</v>
      </c>
      <c r="C39" s="1631" t="s">
        <v>798</v>
      </c>
      <c r="D39" s="1630" t="s">
        <v>661</v>
      </c>
      <c r="E39" s="1638" t="s">
        <v>661</v>
      </c>
      <c r="F39" s="1635" t="s">
        <v>698</v>
      </c>
      <c r="G39" s="1641" t="s">
        <v>663</v>
      </c>
      <c r="H39" s="1638" t="s">
        <v>661</v>
      </c>
      <c r="J39" s="1648" t="s">
        <v>457</v>
      </c>
      <c r="K39" s="176" t="s">
        <v>447</v>
      </c>
      <c r="L39" s="1756">
        <f>COUNTIF($D$163:$D$165,"=Péssima")</f>
        <v>0</v>
      </c>
      <c r="M39" s="1756">
        <f>COUNTIF($D$163:$D$165,"=Ruim")</f>
        <v>0</v>
      </c>
      <c r="N39" s="1756">
        <f>COUNTIF($D$163:$D$165,"Regular")</f>
        <v>2</v>
      </c>
      <c r="O39" s="1756">
        <f>COUNTIF($D$163:$D$165,"boa")</f>
        <v>0</v>
      </c>
      <c r="P39" s="1756">
        <f>COUNTIF($D$163:$D$165,"ótima")</f>
        <v>1</v>
      </c>
      <c r="R39" s="167" t="s">
        <v>489</v>
      </c>
      <c r="S39" s="161">
        <v>0</v>
      </c>
      <c r="T39" s="159">
        <v>0</v>
      </c>
      <c r="U39" s="160">
        <v>0</v>
      </c>
      <c r="V39" s="159">
        <v>1</v>
      </c>
      <c r="W39" s="63">
        <v>1</v>
      </c>
      <c r="AA39" s="2485"/>
      <c r="AB39" s="2485"/>
      <c r="AC39" s="2485"/>
      <c r="AD39" s="2485"/>
      <c r="AE39" s="2485"/>
      <c r="AF39" s="2485"/>
      <c r="AG39" s="2485"/>
      <c r="AI39" s="34"/>
      <c r="AJ39" s="34"/>
    </row>
    <row r="40" spans="1:36" ht="20.100000000000001" customHeight="1" x14ac:dyDescent="0.2">
      <c r="A40" s="1631">
        <v>3</v>
      </c>
      <c r="B40" s="1631" t="s">
        <v>480</v>
      </c>
      <c r="C40" s="1631" t="s">
        <v>797</v>
      </c>
      <c r="D40" s="1630" t="s">
        <v>666</v>
      </c>
      <c r="E40" s="1636" t="s">
        <v>666</v>
      </c>
      <c r="F40" s="1633" t="s">
        <v>674</v>
      </c>
      <c r="G40" s="1641" t="s">
        <v>674</v>
      </c>
      <c r="H40" s="1634" t="s">
        <v>666</v>
      </c>
      <c r="J40" s="1991"/>
      <c r="K40" s="176" t="s">
        <v>788</v>
      </c>
      <c r="L40" s="1756">
        <f>COUNTIF($D$166:$D$167,"=Péssima")</f>
        <v>0</v>
      </c>
      <c r="M40" s="1756">
        <f>COUNTIF($D$166:$D$167,"=Ruim")</f>
        <v>1</v>
      </c>
      <c r="N40" s="1756">
        <f>COUNTIF($D$166:$D$167,"Regular")</f>
        <v>0</v>
      </c>
      <c r="O40" s="1756">
        <f>COUNTIF($D$166:$D$167,"Boa")</f>
        <v>1</v>
      </c>
      <c r="P40" s="1756">
        <f>COUNTIF($D$166:$D$167,"Ótima")</f>
        <v>0</v>
      </c>
      <c r="R40" s="166" t="s">
        <v>488</v>
      </c>
      <c r="S40" s="161">
        <v>2</v>
      </c>
      <c r="T40" s="159">
        <v>4</v>
      </c>
      <c r="U40" s="160">
        <v>1</v>
      </c>
      <c r="V40" s="159">
        <v>1</v>
      </c>
      <c r="W40" s="63">
        <v>1</v>
      </c>
      <c r="AA40" s="2485"/>
      <c r="AB40" s="2485"/>
      <c r="AC40" s="2485"/>
      <c r="AD40" s="2485"/>
      <c r="AE40" s="2485"/>
      <c r="AF40" s="2485"/>
      <c r="AG40" s="2485"/>
      <c r="AI40" s="34"/>
      <c r="AJ40" s="34"/>
    </row>
    <row r="41" spans="1:36" ht="20.100000000000001" customHeight="1" x14ac:dyDescent="0.2">
      <c r="A41" s="1631">
        <v>3</v>
      </c>
      <c r="B41" s="1631" t="s">
        <v>480</v>
      </c>
      <c r="C41" s="1631" t="s">
        <v>796</v>
      </c>
      <c r="D41" s="1630" t="s">
        <v>663</v>
      </c>
      <c r="E41" s="1639" t="s">
        <v>663</v>
      </c>
      <c r="F41" s="1639" t="s">
        <v>663</v>
      </c>
      <c r="G41" s="1641" t="s">
        <v>666</v>
      </c>
      <c r="H41" s="1634" t="s">
        <v>666</v>
      </c>
      <c r="J41" s="1991"/>
      <c r="K41" s="1990" t="s">
        <v>787</v>
      </c>
      <c r="L41" s="45">
        <f>SUM(L39:L40)</f>
        <v>0</v>
      </c>
      <c r="M41" s="45">
        <f t="shared" ref="M41:P41" si="0">SUM(M39:M40)</f>
        <v>1</v>
      </c>
      <c r="N41" s="45">
        <f t="shared" si="0"/>
        <v>2</v>
      </c>
      <c r="O41" s="45">
        <f t="shared" si="0"/>
        <v>1</v>
      </c>
      <c r="P41" s="45">
        <f t="shared" si="0"/>
        <v>1</v>
      </c>
      <c r="R41" s="165" t="s">
        <v>487</v>
      </c>
      <c r="S41" s="161">
        <v>0</v>
      </c>
      <c r="T41" s="159">
        <v>1</v>
      </c>
      <c r="U41" s="160">
        <v>2</v>
      </c>
      <c r="V41" s="159">
        <v>0</v>
      </c>
      <c r="W41" s="63">
        <v>2</v>
      </c>
      <c r="AA41" s="2485"/>
      <c r="AB41" s="2485"/>
      <c r="AC41" s="2485"/>
      <c r="AD41" s="2485"/>
      <c r="AE41" s="2485"/>
      <c r="AF41" s="2485"/>
      <c r="AG41" s="2485"/>
      <c r="AI41" s="34"/>
      <c r="AJ41" s="34"/>
    </row>
    <row r="42" spans="1:36" ht="20.100000000000001" customHeight="1" x14ac:dyDescent="0.2">
      <c r="A42" s="1631">
        <v>3</v>
      </c>
      <c r="B42" s="1631" t="s">
        <v>480</v>
      </c>
      <c r="C42" s="1631" t="s">
        <v>795</v>
      </c>
      <c r="D42" s="1630" t="s">
        <v>663</v>
      </c>
      <c r="E42" s="1639" t="s">
        <v>663</v>
      </c>
      <c r="F42" s="1639" t="s">
        <v>663</v>
      </c>
      <c r="G42" s="1641" t="s">
        <v>663</v>
      </c>
      <c r="H42" s="1637" t="s">
        <v>663</v>
      </c>
      <c r="J42" s="1991"/>
      <c r="K42" s="277"/>
      <c r="R42" s="164" t="s">
        <v>486</v>
      </c>
      <c r="S42" s="161">
        <v>1</v>
      </c>
      <c r="T42" s="159">
        <v>0</v>
      </c>
      <c r="U42" s="160">
        <v>0</v>
      </c>
      <c r="V42" s="159">
        <v>1</v>
      </c>
      <c r="W42" s="63">
        <v>1</v>
      </c>
      <c r="AA42" s="2485"/>
      <c r="AB42" s="2485"/>
      <c r="AC42" s="2485"/>
      <c r="AD42" s="2485"/>
      <c r="AE42" s="2485"/>
      <c r="AF42" s="2485"/>
      <c r="AG42" s="2485"/>
      <c r="AI42" s="34"/>
      <c r="AJ42" s="34"/>
    </row>
    <row r="43" spans="1:36" ht="14.1" customHeight="1" x14ac:dyDescent="0.2">
      <c r="A43" s="1631">
        <v>3</v>
      </c>
      <c r="B43" s="1631" t="s">
        <v>480</v>
      </c>
      <c r="C43" s="1631" t="s">
        <v>794</v>
      </c>
      <c r="D43" s="1630" t="s">
        <v>666</v>
      </c>
      <c r="E43" s="1636" t="s">
        <v>666</v>
      </c>
      <c r="F43" s="1636" t="s">
        <v>666</v>
      </c>
      <c r="G43" s="1641" t="s">
        <v>666</v>
      </c>
      <c r="H43" s="1634" t="s">
        <v>666</v>
      </c>
      <c r="J43" s="1991"/>
      <c r="K43" s="277"/>
      <c r="R43" s="162" t="s">
        <v>485</v>
      </c>
      <c r="S43" s="161">
        <v>0</v>
      </c>
      <c r="T43" s="159">
        <v>0</v>
      </c>
      <c r="U43" s="160">
        <v>0</v>
      </c>
      <c r="V43" s="159">
        <v>0</v>
      </c>
      <c r="W43" s="63">
        <v>0</v>
      </c>
      <c r="AA43" s="2485"/>
      <c r="AB43" s="2485"/>
      <c r="AC43" s="2485"/>
      <c r="AD43" s="2485"/>
      <c r="AE43" s="2485"/>
      <c r="AF43" s="2485"/>
      <c r="AG43" s="2485"/>
      <c r="AI43" s="34"/>
      <c r="AJ43" s="34"/>
    </row>
    <row r="44" spans="1:36" ht="14.1" customHeight="1" x14ac:dyDescent="0.2">
      <c r="A44" s="1631">
        <v>3</v>
      </c>
      <c r="B44" s="1631" t="s">
        <v>480</v>
      </c>
      <c r="C44" s="1631" t="s">
        <v>792</v>
      </c>
      <c r="D44" s="1630" t="s">
        <v>674</v>
      </c>
      <c r="E44" s="1636" t="s">
        <v>666</v>
      </c>
      <c r="F44" s="1633" t="s">
        <v>674</v>
      </c>
      <c r="G44" s="1641" t="s">
        <v>674</v>
      </c>
      <c r="H44" s="1634" t="s">
        <v>666</v>
      </c>
      <c r="AA44" s="2485"/>
      <c r="AB44" s="2485"/>
      <c r="AC44" s="2485"/>
      <c r="AD44" s="2485"/>
      <c r="AE44" s="2485"/>
      <c r="AF44" s="2485"/>
      <c r="AG44" s="2485"/>
      <c r="AI44" s="34"/>
      <c r="AJ44" s="34"/>
    </row>
    <row r="45" spans="1:36" ht="14.1" customHeight="1" x14ac:dyDescent="0.2">
      <c r="A45" s="1631">
        <v>3</v>
      </c>
      <c r="B45" s="1631" t="s">
        <v>480</v>
      </c>
      <c r="C45" s="1631" t="s">
        <v>791</v>
      </c>
      <c r="D45" s="1630" t="s">
        <v>666</v>
      </c>
      <c r="E45" s="1636" t="s">
        <v>666</v>
      </c>
      <c r="F45" s="1633" t="s">
        <v>674</v>
      </c>
      <c r="G45" s="1641" t="s">
        <v>674</v>
      </c>
      <c r="H45" s="1633" t="s">
        <v>674</v>
      </c>
      <c r="AI45" s="34"/>
      <c r="AJ45" s="34"/>
    </row>
    <row r="46" spans="1:36" ht="14.1" customHeight="1" x14ac:dyDescent="0.2">
      <c r="A46" s="1631">
        <v>3</v>
      </c>
      <c r="B46" s="1631" t="s">
        <v>480</v>
      </c>
      <c r="C46" s="1631" t="s">
        <v>790</v>
      </c>
      <c r="D46" s="1630" t="s">
        <v>666</v>
      </c>
      <c r="E46" s="1636" t="s">
        <v>666</v>
      </c>
      <c r="F46" s="1639" t="s">
        <v>663</v>
      </c>
      <c r="G46" s="1641" t="s">
        <v>674</v>
      </c>
      <c r="H46" s="1639" t="s">
        <v>663</v>
      </c>
      <c r="AI46" s="34"/>
      <c r="AJ46" s="34"/>
    </row>
    <row r="47" spans="1:36" ht="14.1" customHeight="1" x14ac:dyDescent="0.2">
      <c r="A47" s="1631">
        <v>3</v>
      </c>
      <c r="B47" s="1631" t="s">
        <v>480</v>
      </c>
      <c r="C47" s="1631" t="s">
        <v>789</v>
      </c>
      <c r="D47" s="1630" t="s">
        <v>663</v>
      </c>
      <c r="E47" s="1639" t="s">
        <v>663</v>
      </c>
      <c r="F47" s="1636" t="s">
        <v>666</v>
      </c>
      <c r="G47" s="1641" t="s">
        <v>666</v>
      </c>
      <c r="H47" s="1639" t="s">
        <v>663</v>
      </c>
      <c r="AI47" s="34"/>
      <c r="AJ47" s="34"/>
    </row>
    <row r="48" spans="1:36" ht="14.1" customHeight="1" x14ac:dyDescent="0.2">
      <c r="A48" s="1631">
        <v>3</v>
      </c>
      <c r="B48" s="1631" t="s">
        <v>480</v>
      </c>
      <c r="C48" s="1631" t="s">
        <v>678</v>
      </c>
      <c r="D48" s="1630" t="s">
        <v>661</v>
      </c>
      <c r="E48" s="1638" t="s">
        <v>661</v>
      </c>
      <c r="F48" s="1639" t="s">
        <v>663</v>
      </c>
      <c r="G48" s="1641" t="s">
        <v>663</v>
      </c>
      <c r="H48" s="1639" t="s">
        <v>663</v>
      </c>
      <c r="AA48" s="2485" t="s">
        <v>793</v>
      </c>
      <c r="AB48" s="2485"/>
      <c r="AC48" s="2485"/>
      <c r="AD48" s="2485"/>
      <c r="AE48" s="2485"/>
      <c r="AF48" s="2485"/>
      <c r="AG48" s="2485"/>
      <c r="AI48" s="34"/>
      <c r="AJ48" s="34"/>
    </row>
    <row r="49" spans="1:36" ht="14.1" customHeight="1" x14ac:dyDescent="0.2">
      <c r="A49" s="1631">
        <v>3</v>
      </c>
      <c r="B49" s="1631" t="s">
        <v>480</v>
      </c>
      <c r="C49" s="1631" t="s">
        <v>676</v>
      </c>
      <c r="D49" s="1630" t="s">
        <v>663</v>
      </c>
      <c r="E49" s="1638" t="s">
        <v>661</v>
      </c>
      <c r="F49" s="1639" t="s">
        <v>663</v>
      </c>
      <c r="G49" s="1630" t="s">
        <v>661</v>
      </c>
      <c r="H49" s="1639" t="s">
        <v>663</v>
      </c>
      <c r="AA49" s="2485"/>
      <c r="AB49" s="2485"/>
      <c r="AC49" s="2485"/>
      <c r="AD49" s="2485"/>
      <c r="AE49" s="2485"/>
      <c r="AF49" s="2485"/>
      <c r="AG49" s="2485"/>
      <c r="AI49" s="34"/>
      <c r="AJ49" s="34"/>
    </row>
    <row r="50" spans="1:36" ht="20.100000000000001" customHeight="1" x14ac:dyDescent="0.2">
      <c r="A50" s="1631">
        <v>3</v>
      </c>
      <c r="B50" s="1631" t="s">
        <v>480</v>
      </c>
      <c r="C50" s="1631" t="s">
        <v>785</v>
      </c>
      <c r="D50" s="1630" t="s">
        <v>661</v>
      </c>
      <c r="E50" s="1635" t="s">
        <v>698</v>
      </c>
      <c r="F50" s="1638" t="s">
        <v>661</v>
      </c>
      <c r="G50" s="1630" t="s">
        <v>661</v>
      </c>
      <c r="H50" s="1639" t="s">
        <v>663</v>
      </c>
      <c r="AA50" s="2485"/>
      <c r="AB50" s="2485"/>
      <c r="AC50" s="2485"/>
      <c r="AD50" s="2485"/>
      <c r="AE50" s="2485"/>
      <c r="AF50" s="2485"/>
      <c r="AG50" s="2485"/>
      <c r="AI50" s="34"/>
      <c r="AJ50" s="34"/>
    </row>
    <row r="51" spans="1:36" ht="20.100000000000001" customHeight="1" x14ac:dyDescent="0.2">
      <c r="A51" s="1631">
        <v>3</v>
      </c>
      <c r="B51" s="1631" t="s">
        <v>480</v>
      </c>
      <c r="C51" s="1631" t="s">
        <v>784</v>
      </c>
      <c r="D51" s="1630" t="s">
        <v>666</v>
      </c>
      <c r="E51" s="1639" t="s">
        <v>663</v>
      </c>
      <c r="F51" s="1636" t="s">
        <v>666</v>
      </c>
      <c r="G51" s="1639" t="s">
        <v>663</v>
      </c>
      <c r="H51" s="1639" t="s">
        <v>663</v>
      </c>
      <c r="AA51" s="2485"/>
      <c r="AB51" s="2485"/>
      <c r="AC51" s="2485"/>
      <c r="AD51" s="2485"/>
      <c r="AE51" s="2485"/>
      <c r="AF51" s="2485"/>
      <c r="AG51" s="2485"/>
      <c r="AI51" s="34"/>
      <c r="AJ51" s="34"/>
    </row>
    <row r="52" spans="1:36" ht="20.100000000000001" customHeight="1" x14ac:dyDescent="0.2">
      <c r="A52" s="1631">
        <v>3</v>
      </c>
      <c r="B52" s="1631" t="s">
        <v>480</v>
      </c>
      <c r="C52" s="1631" t="s">
        <v>783</v>
      </c>
      <c r="D52" s="1630" t="s">
        <v>663</v>
      </c>
      <c r="E52" s="1639" t="s">
        <v>663</v>
      </c>
      <c r="F52" s="1636" t="s">
        <v>666</v>
      </c>
      <c r="G52" s="1639" t="s">
        <v>663</v>
      </c>
      <c r="H52" s="1639" t="s">
        <v>663</v>
      </c>
      <c r="AA52" s="2485"/>
      <c r="AB52" s="2485"/>
      <c r="AC52" s="2485"/>
      <c r="AD52" s="2485"/>
      <c r="AE52" s="2485"/>
      <c r="AF52" s="2485"/>
      <c r="AG52" s="2485"/>
      <c r="AI52" s="34"/>
      <c r="AJ52" s="34"/>
    </row>
    <row r="53" spans="1:36" ht="20.100000000000001" customHeight="1" x14ac:dyDescent="0.2">
      <c r="A53" s="1631">
        <v>3</v>
      </c>
      <c r="B53" s="1631" t="s">
        <v>480</v>
      </c>
      <c r="C53" s="1631" t="s">
        <v>782</v>
      </c>
      <c r="D53" s="1630" t="s">
        <v>663</v>
      </c>
      <c r="E53" s="1638" t="s">
        <v>661</v>
      </c>
      <c r="F53" s="1639" t="s">
        <v>663</v>
      </c>
      <c r="G53" s="1639" t="s">
        <v>663</v>
      </c>
      <c r="H53" s="1642" t="s">
        <v>661</v>
      </c>
      <c r="AA53" s="2485"/>
      <c r="AB53" s="2485"/>
      <c r="AC53" s="2485"/>
      <c r="AD53" s="2485"/>
      <c r="AE53" s="2485"/>
      <c r="AF53" s="2485"/>
      <c r="AG53" s="2485"/>
      <c r="AI53" s="34"/>
      <c r="AJ53" s="34"/>
    </row>
    <row r="54" spans="1:36" ht="20.100000000000001" customHeight="1" x14ac:dyDescent="0.2">
      <c r="A54" s="1630">
        <v>3</v>
      </c>
      <c r="B54" s="1631" t="s">
        <v>480</v>
      </c>
      <c r="C54" s="1631" t="s">
        <v>678</v>
      </c>
      <c r="D54" s="1630" t="s">
        <v>661</v>
      </c>
      <c r="E54" s="1638" t="s">
        <v>661</v>
      </c>
      <c r="F54" s="1639" t="s">
        <v>663</v>
      </c>
      <c r="G54" s="1639" t="s">
        <v>663</v>
      </c>
      <c r="H54" s="1639" t="s">
        <v>663</v>
      </c>
      <c r="Z54" s="163" t="s">
        <v>786</v>
      </c>
      <c r="AA54" s="2485"/>
      <c r="AB54" s="2485"/>
      <c r="AC54" s="2485"/>
      <c r="AD54" s="2485"/>
      <c r="AE54" s="2485"/>
      <c r="AF54" s="2485"/>
      <c r="AG54" s="2485"/>
      <c r="AI54" s="34"/>
      <c r="AJ54" s="34"/>
    </row>
    <row r="55" spans="1:36" ht="20.100000000000001" customHeight="1" x14ac:dyDescent="0.2">
      <c r="A55" s="1630">
        <v>3</v>
      </c>
      <c r="B55" s="1631" t="s">
        <v>480</v>
      </c>
      <c r="C55" s="1631" t="s">
        <v>781</v>
      </c>
      <c r="D55" s="1630" t="s">
        <v>663</v>
      </c>
      <c r="E55" s="1639" t="s">
        <v>663</v>
      </c>
      <c r="F55" s="1639" t="s">
        <v>663</v>
      </c>
      <c r="G55" s="1631" t="s">
        <v>663</v>
      </c>
      <c r="H55" s="1639" t="s">
        <v>663</v>
      </c>
      <c r="AA55" s="2485"/>
      <c r="AB55" s="2485"/>
      <c r="AC55" s="2485"/>
      <c r="AD55" s="2485"/>
      <c r="AE55" s="2485"/>
      <c r="AF55" s="2485"/>
      <c r="AG55" s="2485"/>
      <c r="AI55" s="34"/>
      <c r="AJ55" s="34"/>
    </row>
    <row r="56" spans="1:36" ht="20.100000000000001" customHeight="1" x14ac:dyDescent="0.2">
      <c r="A56" s="1630">
        <v>3</v>
      </c>
      <c r="B56" s="1631" t="s">
        <v>480</v>
      </c>
      <c r="C56" s="1631" t="s">
        <v>780</v>
      </c>
      <c r="D56" s="1630" t="s">
        <v>698</v>
      </c>
      <c r="E56" s="1638" t="s">
        <v>661</v>
      </c>
      <c r="F56" s="1640" t="s">
        <v>661</v>
      </c>
      <c r="G56" s="1631" t="s">
        <v>661</v>
      </c>
      <c r="H56" s="1639" t="s">
        <v>663</v>
      </c>
      <c r="J56" s="1991"/>
      <c r="K56" s="277"/>
      <c r="W56" s="151"/>
      <c r="AA56" s="2485"/>
      <c r="AB56" s="2485"/>
      <c r="AC56" s="2485"/>
      <c r="AD56" s="2485"/>
      <c r="AE56" s="2485"/>
      <c r="AF56" s="2485"/>
      <c r="AG56" s="2485"/>
      <c r="AI56" s="34"/>
      <c r="AJ56" s="34"/>
    </row>
    <row r="57" spans="1:36" ht="20.100000000000001" customHeight="1" x14ac:dyDescent="0.2">
      <c r="A57" s="1630">
        <v>3</v>
      </c>
      <c r="B57" s="1631" t="s">
        <v>480</v>
      </c>
      <c r="C57" s="1631" t="s">
        <v>779</v>
      </c>
      <c r="D57" s="1630" t="s">
        <v>663</v>
      </c>
      <c r="E57" s="1638" t="s">
        <v>661</v>
      </c>
      <c r="F57" s="1639" t="s">
        <v>663</v>
      </c>
      <c r="G57" s="1631" t="s">
        <v>663</v>
      </c>
      <c r="H57" s="1639" t="s">
        <v>663</v>
      </c>
      <c r="AA57" s="2485"/>
      <c r="AB57" s="2485"/>
      <c r="AC57" s="2485"/>
      <c r="AD57" s="2485"/>
      <c r="AE57" s="2485"/>
      <c r="AF57" s="2485"/>
      <c r="AG57" s="2485"/>
      <c r="AI57" s="34"/>
      <c r="AJ57" s="34"/>
    </row>
    <row r="58" spans="1:36" ht="20.100000000000001" customHeight="1" x14ac:dyDescent="0.2">
      <c r="A58" s="1630">
        <v>3</v>
      </c>
      <c r="B58" s="1631" t="s">
        <v>480</v>
      </c>
      <c r="C58" s="1631" t="s">
        <v>778</v>
      </c>
      <c r="D58" s="1630" t="s">
        <v>661</v>
      </c>
      <c r="E58" s="1635" t="s">
        <v>698</v>
      </c>
      <c r="F58" s="1635" t="s">
        <v>698</v>
      </c>
      <c r="G58" s="1631" t="s">
        <v>698</v>
      </c>
      <c r="H58" s="1642" t="s">
        <v>661</v>
      </c>
      <c r="AA58" s="2485"/>
      <c r="AB58" s="2485"/>
      <c r="AC58" s="2485"/>
      <c r="AD58" s="2485"/>
      <c r="AE58" s="2485"/>
      <c r="AF58" s="2485"/>
      <c r="AG58" s="2485"/>
      <c r="AI58" s="34"/>
      <c r="AJ58" s="34"/>
    </row>
    <row r="59" spans="1:36" ht="20.100000000000001" customHeight="1" x14ac:dyDescent="0.2">
      <c r="A59" s="1630">
        <v>3</v>
      </c>
      <c r="B59" s="1631" t="s">
        <v>480</v>
      </c>
      <c r="C59" s="1631" t="s">
        <v>777</v>
      </c>
      <c r="D59" s="1630" t="s">
        <v>663</v>
      </c>
      <c r="E59" s="1638" t="s">
        <v>661</v>
      </c>
      <c r="F59" s="1640" t="s">
        <v>661</v>
      </c>
      <c r="G59" s="1631" t="s">
        <v>661</v>
      </c>
      <c r="H59" s="1639" t="s">
        <v>663</v>
      </c>
      <c r="AA59" s="2485"/>
      <c r="AB59" s="2485"/>
      <c r="AC59" s="2485"/>
      <c r="AD59" s="2485"/>
      <c r="AE59" s="2485"/>
      <c r="AF59" s="2485"/>
      <c r="AG59" s="2485"/>
      <c r="AI59" s="34"/>
      <c r="AJ59" s="34"/>
    </row>
    <row r="60" spans="1:36" ht="20.100000000000001" customHeight="1" x14ac:dyDescent="0.2">
      <c r="A60" s="1630">
        <v>3</v>
      </c>
      <c r="B60" s="1631" t="s">
        <v>480</v>
      </c>
      <c r="C60" s="1631" t="s">
        <v>776</v>
      </c>
      <c r="D60" s="1630" t="s">
        <v>663</v>
      </c>
      <c r="E60" s="1635" t="s">
        <v>698</v>
      </c>
      <c r="F60" s="1640" t="s">
        <v>661</v>
      </c>
      <c r="G60" s="1631" t="s">
        <v>698</v>
      </c>
      <c r="H60" s="1639" t="s">
        <v>663</v>
      </c>
      <c r="AA60" s="2485"/>
      <c r="AB60" s="2485"/>
      <c r="AC60" s="2485"/>
      <c r="AD60" s="2485"/>
      <c r="AE60" s="2485"/>
      <c r="AF60" s="2485"/>
      <c r="AG60" s="2485"/>
      <c r="AI60" s="34"/>
      <c r="AJ60" s="34"/>
    </row>
    <row r="61" spans="1:36" x14ac:dyDescent="0.2">
      <c r="A61" s="1630">
        <v>3</v>
      </c>
      <c r="B61" s="1631" t="s">
        <v>480</v>
      </c>
      <c r="C61" s="1631" t="s">
        <v>775</v>
      </c>
      <c r="D61" s="1630" t="s">
        <v>663</v>
      </c>
      <c r="E61" s="1639" t="s">
        <v>663</v>
      </c>
      <c r="F61" s="1639" t="s">
        <v>663</v>
      </c>
      <c r="G61" s="1631" t="s">
        <v>663</v>
      </c>
      <c r="H61" s="1639" t="s">
        <v>663</v>
      </c>
      <c r="AA61" s="2485"/>
      <c r="AB61" s="2485"/>
      <c r="AC61" s="2485"/>
      <c r="AD61" s="2485"/>
      <c r="AE61" s="2485"/>
      <c r="AF61" s="2485"/>
      <c r="AG61" s="2485"/>
      <c r="AI61" s="34"/>
      <c r="AJ61" s="34"/>
    </row>
    <row r="62" spans="1:36" x14ac:dyDescent="0.2">
      <c r="A62" s="1630">
        <v>3</v>
      </c>
      <c r="B62" s="1631" t="s">
        <v>480</v>
      </c>
      <c r="C62" s="1631" t="s">
        <v>744</v>
      </c>
      <c r="D62" s="1630" t="s">
        <v>663</v>
      </c>
      <c r="E62" s="1631" t="s">
        <v>666</v>
      </c>
      <c r="F62" s="1639" t="s">
        <v>663</v>
      </c>
      <c r="G62" s="1631" t="s">
        <v>663</v>
      </c>
      <c r="H62" s="1631" t="s">
        <v>666</v>
      </c>
      <c r="AA62" s="2485"/>
      <c r="AB62" s="2485"/>
      <c r="AC62" s="2485"/>
      <c r="AD62" s="2485"/>
      <c r="AE62" s="2485"/>
      <c r="AF62" s="2485"/>
      <c r="AG62" s="2485"/>
      <c r="AI62" s="34"/>
      <c r="AJ62" s="34"/>
    </row>
    <row r="63" spans="1:36" x14ac:dyDescent="0.2">
      <c r="A63" s="1630">
        <v>3</v>
      </c>
      <c r="B63" s="1631" t="s">
        <v>480</v>
      </c>
      <c r="C63" s="1631" t="s">
        <v>774</v>
      </c>
      <c r="D63" s="1630" t="s">
        <v>663</v>
      </c>
      <c r="E63" s="1639" t="s">
        <v>663</v>
      </c>
      <c r="F63" s="1631" t="s">
        <v>666</v>
      </c>
      <c r="G63" s="1631" t="s">
        <v>666</v>
      </c>
      <c r="H63" s="1631" t="s">
        <v>666</v>
      </c>
      <c r="AA63" s="2485"/>
      <c r="AB63" s="2485"/>
      <c r="AC63" s="2485"/>
      <c r="AD63" s="2485"/>
      <c r="AE63" s="2485"/>
      <c r="AF63" s="2485"/>
      <c r="AG63" s="2485"/>
      <c r="AI63" s="34"/>
      <c r="AJ63" s="34"/>
    </row>
    <row r="64" spans="1:36" x14ac:dyDescent="0.2">
      <c r="A64" s="1630">
        <v>3</v>
      </c>
      <c r="B64" s="1631" t="s">
        <v>480</v>
      </c>
      <c r="C64" s="1631" t="s">
        <v>773</v>
      </c>
      <c r="D64" s="1630" t="s">
        <v>666</v>
      </c>
      <c r="E64" s="1631" t="s">
        <v>666</v>
      </c>
      <c r="F64" s="1631" t="s">
        <v>666</v>
      </c>
      <c r="G64" s="1631" t="s">
        <v>666</v>
      </c>
      <c r="H64" s="1631" t="s">
        <v>666</v>
      </c>
      <c r="AA64" s="2485"/>
      <c r="AB64" s="2485"/>
      <c r="AC64" s="2485"/>
      <c r="AD64" s="2485"/>
      <c r="AE64" s="2485"/>
      <c r="AF64" s="2485"/>
      <c r="AG64" s="2485"/>
      <c r="AI64" s="34"/>
      <c r="AJ64" s="34"/>
    </row>
    <row r="65" spans="1:36" x14ac:dyDescent="0.2">
      <c r="A65" s="1630">
        <v>3</v>
      </c>
      <c r="B65" s="1631" t="s">
        <v>480</v>
      </c>
      <c r="C65" s="1631" t="s">
        <v>772</v>
      </c>
      <c r="D65" s="1630" t="s">
        <v>663</v>
      </c>
      <c r="E65" s="1639" t="s">
        <v>663</v>
      </c>
      <c r="F65" s="1631" t="s">
        <v>666</v>
      </c>
      <c r="G65" s="1631" t="s">
        <v>666</v>
      </c>
      <c r="H65" s="1633" t="s">
        <v>674</v>
      </c>
      <c r="AA65" s="2485"/>
      <c r="AB65" s="2485"/>
      <c r="AC65" s="2485"/>
      <c r="AD65" s="2485"/>
      <c r="AE65" s="2485"/>
      <c r="AF65" s="2485"/>
      <c r="AG65" s="2485"/>
      <c r="AI65" s="34"/>
      <c r="AJ65" s="34"/>
    </row>
    <row r="66" spans="1:36" x14ac:dyDescent="0.2">
      <c r="A66" s="1630">
        <v>3</v>
      </c>
      <c r="B66" s="1631" t="s">
        <v>480</v>
      </c>
      <c r="C66" s="1631" t="s">
        <v>771</v>
      </c>
      <c r="D66" s="1630" t="s">
        <v>663</v>
      </c>
      <c r="E66" s="1639" t="s">
        <v>663</v>
      </c>
      <c r="F66" s="1639" t="s">
        <v>663</v>
      </c>
      <c r="G66" s="1631" t="s">
        <v>663</v>
      </c>
      <c r="H66" s="1631" t="s">
        <v>666</v>
      </c>
      <c r="AI66" s="34"/>
      <c r="AJ66" s="34"/>
    </row>
    <row r="67" spans="1:36" x14ac:dyDescent="0.2">
      <c r="A67" s="1630">
        <v>3</v>
      </c>
      <c r="B67" s="1631" t="s">
        <v>480</v>
      </c>
      <c r="C67" s="1631" t="s">
        <v>770</v>
      </c>
      <c r="D67" s="1630" t="s">
        <v>663</v>
      </c>
      <c r="E67" s="1631" t="s">
        <v>666</v>
      </c>
      <c r="F67" s="1631" t="s">
        <v>666</v>
      </c>
      <c r="G67" s="1631" t="s">
        <v>666</v>
      </c>
      <c r="H67" s="1631" t="s">
        <v>666</v>
      </c>
      <c r="AI67" s="34"/>
      <c r="AJ67" s="34"/>
    </row>
    <row r="68" spans="1:36" x14ac:dyDescent="0.2">
      <c r="A68" s="1630">
        <v>3</v>
      </c>
      <c r="B68" s="1631" t="s">
        <v>480</v>
      </c>
      <c r="C68" s="1631" t="s">
        <v>769</v>
      </c>
      <c r="D68" s="1630" t="s">
        <v>663</v>
      </c>
      <c r="E68" s="1631" t="s">
        <v>666</v>
      </c>
      <c r="F68" s="1639" t="s">
        <v>663</v>
      </c>
      <c r="G68" s="1631" t="s">
        <v>663</v>
      </c>
      <c r="H68" s="1631" t="s">
        <v>666</v>
      </c>
      <c r="AI68" s="34"/>
      <c r="AJ68" s="34"/>
    </row>
    <row r="69" spans="1:36" x14ac:dyDescent="0.2">
      <c r="A69" s="1630">
        <v>3</v>
      </c>
      <c r="B69" s="1631" t="s">
        <v>480</v>
      </c>
      <c r="C69" s="1631" t="s">
        <v>768</v>
      </c>
      <c r="D69" s="1630" t="s">
        <v>663</v>
      </c>
      <c r="E69" s="1639" t="s">
        <v>663</v>
      </c>
      <c r="F69" s="1636" t="s">
        <v>666</v>
      </c>
      <c r="G69" s="1631" t="s">
        <v>666</v>
      </c>
      <c r="H69" s="1631" t="s">
        <v>666</v>
      </c>
      <c r="AI69" s="34"/>
      <c r="AJ69" s="34"/>
    </row>
    <row r="70" spans="1:36" x14ac:dyDescent="0.2">
      <c r="A70" s="1630">
        <v>3</v>
      </c>
      <c r="B70" s="1631" t="s">
        <v>480</v>
      </c>
      <c r="C70" s="1631" t="s">
        <v>767</v>
      </c>
      <c r="D70" s="1630" t="s">
        <v>663</v>
      </c>
      <c r="E70" s="1639" t="s">
        <v>663</v>
      </c>
      <c r="F70" s="1639" t="s">
        <v>663</v>
      </c>
      <c r="G70" s="1631" t="s">
        <v>663</v>
      </c>
      <c r="H70" s="1631" t="s">
        <v>666</v>
      </c>
      <c r="AI70" s="34"/>
      <c r="AJ70" s="34"/>
    </row>
    <row r="71" spans="1:36" x14ac:dyDescent="0.2">
      <c r="A71" s="1630">
        <v>3</v>
      </c>
      <c r="B71" s="1631" t="s">
        <v>480</v>
      </c>
      <c r="C71" s="1631" t="s">
        <v>766</v>
      </c>
      <c r="D71" s="1630" t="s">
        <v>666</v>
      </c>
      <c r="E71" s="1639" t="s">
        <v>663</v>
      </c>
      <c r="F71" s="1636" t="s">
        <v>666</v>
      </c>
      <c r="G71" s="1631" t="s">
        <v>666</v>
      </c>
      <c r="H71" s="1631" t="s">
        <v>666</v>
      </c>
      <c r="AI71" s="34"/>
      <c r="AJ71" s="34"/>
    </row>
    <row r="72" spans="1:36" x14ac:dyDescent="0.2">
      <c r="A72" s="1630">
        <v>3</v>
      </c>
      <c r="B72" s="1631" t="s">
        <v>480</v>
      </c>
      <c r="C72" s="1631" t="s">
        <v>765</v>
      </c>
      <c r="D72" s="1630" t="s">
        <v>663</v>
      </c>
      <c r="E72" s="1639" t="s">
        <v>663</v>
      </c>
      <c r="F72" s="1636" t="s">
        <v>666</v>
      </c>
      <c r="G72" s="1631" t="s">
        <v>663</v>
      </c>
      <c r="H72" s="1633" t="s">
        <v>674</v>
      </c>
      <c r="AI72" s="34"/>
      <c r="AJ72" s="34"/>
    </row>
    <row r="73" spans="1:36" x14ac:dyDescent="0.2">
      <c r="A73" s="1630">
        <v>3</v>
      </c>
      <c r="B73" s="1631" t="s">
        <v>480</v>
      </c>
      <c r="C73" s="1631" t="s">
        <v>764</v>
      </c>
      <c r="D73" s="1630" t="s">
        <v>674</v>
      </c>
      <c r="E73" s="1639" t="s">
        <v>663</v>
      </c>
      <c r="F73" s="1636" t="s">
        <v>666</v>
      </c>
      <c r="G73" s="1631" t="s">
        <v>666</v>
      </c>
      <c r="H73" s="1633" t="s">
        <v>674</v>
      </c>
      <c r="AI73" s="34"/>
      <c r="AJ73" s="34"/>
    </row>
    <row r="74" spans="1:36" x14ac:dyDescent="0.2">
      <c r="A74" s="1630">
        <v>3</v>
      </c>
      <c r="B74" s="1631" t="s">
        <v>480</v>
      </c>
      <c r="C74" s="1631" t="s">
        <v>763</v>
      </c>
      <c r="D74" s="1630" t="s">
        <v>661</v>
      </c>
      <c r="E74" s="1639" t="s">
        <v>663</v>
      </c>
      <c r="F74" s="1639" t="s">
        <v>663</v>
      </c>
      <c r="G74" s="1631" t="s">
        <v>663</v>
      </c>
      <c r="H74" s="1639" t="s">
        <v>663</v>
      </c>
      <c r="AI74" s="34"/>
      <c r="AJ74" s="34"/>
    </row>
    <row r="75" spans="1:36" x14ac:dyDescent="0.2">
      <c r="A75" s="1630">
        <v>3</v>
      </c>
      <c r="B75" s="1631" t="s">
        <v>480</v>
      </c>
      <c r="C75" s="1631" t="s">
        <v>762</v>
      </c>
      <c r="D75" s="1630" t="s">
        <v>663</v>
      </c>
      <c r="E75" s="1639" t="s">
        <v>663</v>
      </c>
      <c r="F75" s="1636" t="s">
        <v>666</v>
      </c>
      <c r="G75" s="1631" t="s">
        <v>666</v>
      </c>
      <c r="H75" s="1974" t="s">
        <v>674</v>
      </c>
      <c r="AI75" s="34"/>
      <c r="AJ75" s="34"/>
    </row>
    <row r="76" spans="1:36" x14ac:dyDescent="0.2">
      <c r="A76" s="1630">
        <v>3</v>
      </c>
      <c r="B76" s="1631" t="s">
        <v>480</v>
      </c>
      <c r="C76" s="1631" t="s">
        <v>761</v>
      </c>
      <c r="D76" s="1630" t="s">
        <v>663</v>
      </c>
      <c r="E76" s="1639" t="s">
        <v>663</v>
      </c>
      <c r="F76" s="1636" t="s">
        <v>666</v>
      </c>
      <c r="G76" s="1631" t="s">
        <v>666</v>
      </c>
      <c r="H76" s="1631" t="s">
        <v>666</v>
      </c>
      <c r="AI76" s="34"/>
      <c r="AJ76" s="34"/>
    </row>
    <row r="77" spans="1:36" x14ac:dyDescent="0.2">
      <c r="A77" s="1630">
        <v>3</v>
      </c>
      <c r="B77" s="1631" t="s">
        <v>480</v>
      </c>
      <c r="C77" s="1631" t="s">
        <v>760</v>
      </c>
      <c r="D77" s="1630" t="s">
        <v>663</v>
      </c>
      <c r="E77" s="1639" t="s">
        <v>663</v>
      </c>
      <c r="F77" s="1636" t="s">
        <v>666</v>
      </c>
      <c r="G77" s="1631" t="s">
        <v>666</v>
      </c>
      <c r="H77" s="1974" t="s">
        <v>674</v>
      </c>
      <c r="AI77" s="34"/>
      <c r="AJ77" s="34"/>
    </row>
    <row r="78" spans="1:36" x14ac:dyDescent="0.2">
      <c r="A78" s="1630">
        <v>3</v>
      </c>
      <c r="B78" s="1631" t="s">
        <v>480</v>
      </c>
      <c r="C78" s="1631" t="s">
        <v>759</v>
      </c>
      <c r="D78" s="1630" t="s">
        <v>666</v>
      </c>
      <c r="E78" s="1639" t="s">
        <v>663</v>
      </c>
      <c r="F78" s="1639" t="s">
        <v>663</v>
      </c>
      <c r="G78" s="1631" t="s">
        <v>661</v>
      </c>
      <c r="H78" s="1631" t="s">
        <v>666</v>
      </c>
      <c r="AI78" s="34"/>
      <c r="AJ78" s="34"/>
    </row>
    <row r="79" spans="1:36" x14ac:dyDescent="0.2">
      <c r="A79" s="1630">
        <v>3</v>
      </c>
      <c r="B79" s="1631" t="s">
        <v>480</v>
      </c>
      <c r="C79" s="1631" t="s">
        <v>758</v>
      </c>
      <c r="D79" s="1630" t="s">
        <v>666</v>
      </c>
      <c r="E79" s="1639" t="s">
        <v>663</v>
      </c>
      <c r="F79" s="1639" t="s">
        <v>663</v>
      </c>
      <c r="G79" s="1631" t="s">
        <v>663</v>
      </c>
      <c r="H79" s="1631" t="s">
        <v>666</v>
      </c>
      <c r="AI79" s="34"/>
      <c r="AJ79" s="34"/>
    </row>
    <row r="80" spans="1:36" x14ac:dyDescent="0.2">
      <c r="A80" s="1630">
        <v>3</v>
      </c>
      <c r="B80" s="1631" t="s">
        <v>480</v>
      </c>
      <c r="C80" s="1631" t="s">
        <v>757</v>
      </c>
      <c r="D80" s="1630" t="s">
        <v>666</v>
      </c>
      <c r="E80" s="1639" t="s">
        <v>663</v>
      </c>
      <c r="F80" s="1636" t="s">
        <v>666</v>
      </c>
      <c r="G80" s="1631" t="s">
        <v>663</v>
      </c>
      <c r="H80" s="1974" t="s">
        <v>674</v>
      </c>
      <c r="AI80" s="34"/>
      <c r="AJ80" s="34"/>
    </row>
    <row r="81" spans="1:36" x14ac:dyDescent="0.2">
      <c r="A81" s="1630">
        <v>3</v>
      </c>
      <c r="B81" s="1631" t="s">
        <v>480</v>
      </c>
      <c r="C81" s="1631" t="s">
        <v>756</v>
      </c>
      <c r="D81" s="1630" t="s">
        <v>663</v>
      </c>
      <c r="E81" s="1639" t="s">
        <v>663</v>
      </c>
      <c r="F81" s="1639" t="s">
        <v>663</v>
      </c>
      <c r="G81" s="1631" t="s">
        <v>663</v>
      </c>
      <c r="H81" s="1639" t="s">
        <v>663</v>
      </c>
      <c r="I81" s="34"/>
      <c r="K81" s="1860"/>
      <c r="L81" s="1860"/>
      <c r="M81" s="1860"/>
      <c r="N81" s="1860"/>
      <c r="O81" s="1860"/>
      <c r="P81" s="1860"/>
      <c r="AI81" s="34"/>
      <c r="AJ81" s="34"/>
    </row>
    <row r="82" spans="1:36" x14ac:dyDescent="0.2">
      <c r="A82" s="1630">
        <v>3</v>
      </c>
      <c r="B82" s="1631" t="s">
        <v>480</v>
      </c>
      <c r="C82" s="1631" t="s">
        <v>755</v>
      </c>
      <c r="D82" s="1630" t="s">
        <v>666</v>
      </c>
      <c r="E82" s="1634" t="s">
        <v>666</v>
      </c>
      <c r="F82" s="1636" t="s">
        <v>666</v>
      </c>
      <c r="G82" s="1631" t="s">
        <v>663</v>
      </c>
      <c r="H82" s="1636" t="s">
        <v>666</v>
      </c>
      <c r="I82" s="34"/>
      <c r="K82" s="1860"/>
      <c r="L82" s="1860"/>
      <c r="M82" s="1860"/>
      <c r="N82" s="1860"/>
      <c r="O82" s="1860"/>
      <c r="P82" s="1860"/>
      <c r="AI82" s="34"/>
      <c r="AJ82" s="34"/>
    </row>
    <row r="83" spans="1:36" x14ac:dyDescent="0.2">
      <c r="A83" s="1630">
        <v>3</v>
      </c>
      <c r="B83" s="1631" t="s">
        <v>480</v>
      </c>
      <c r="C83" s="1631" t="s">
        <v>754</v>
      </c>
      <c r="D83" s="1630" t="s">
        <v>661</v>
      </c>
      <c r="E83" s="1638" t="s">
        <v>661</v>
      </c>
      <c r="F83" s="1639" t="s">
        <v>663</v>
      </c>
      <c r="G83" s="1642" t="s">
        <v>661</v>
      </c>
      <c r="H83" s="1639" t="s">
        <v>663</v>
      </c>
      <c r="I83" s="34"/>
      <c r="K83" s="1860"/>
      <c r="L83" s="1860"/>
      <c r="M83" s="1860"/>
      <c r="N83" s="1860"/>
      <c r="O83" s="1860"/>
      <c r="P83" s="1860"/>
      <c r="AI83" s="34"/>
      <c r="AJ83" s="34"/>
    </row>
    <row r="84" spans="1:36" x14ac:dyDescent="0.2">
      <c r="A84" s="1630">
        <v>3</v>
      </c>
      <c r="B84" s="1631" t="s">
        <v>480</v>
      </c>
      <c r="C84" s="1631" t="s">
        <v>753</v>
      </c>
      <c r="D84" s="1631" t="s">
        <v>663</v>
      </c>
      <c r="E84" s="1638" t="s">
        <v>661</v>
      </c>
      <c r="F84" s="1638" t="s">
        <v>661</v>
      </c>
      <c r="G84" s="1642" t="s">
        <v>661</v>
      </c>
      <c r="H84" s="1639" t="s">
        <v>663</v>
      </c>
      <c r="I84" s="34"/>
      <c r="K84" s="1860"/>
      <c r="L84" s="1860"/>
      <c r="M84" s="1860"/>
      <c r="N84" s="1860"/>
      <c r="O84" s="1860"/>
      <c r="P84" s="1860"/>
      <c r="AI84" s="34"/>
      <c r="AJ84" s="34"/>
    </row>
    <row r="85" spans="1:36" x14ac:dyDescent="0.2">
      <c r="A85" s="1630">
        <v>3</v>
      </c>
      <c r="B85" s="1631" t="s">
        <v>480</v>
      </c>
      <c r="C85" s="1631" t="s">
        <v>752</v>
      </c>
      <c r="D85" s="1631" t="s">
        <v>663</v>
      </c>
      <c r="E85" s="1639" t="s">
        <v>663</v>
      </c>
      <c r="F85" s="1631" t="s">
        <v>666</v>
      </c>
      <c r="G85" s="1639" t="s">
        <v>663</v>
      </c>
      <c r="H85" s="1639" t="s">
        <v>663</v>
      </c>
      <c r="I85" s="34"/>
      <c r="K85" s="1860"/>
      <c r="L85" s="1860"/>
      <c r="M85" s="1860"/>
      <c r="N85" s="1860"/>
      <c r="O85" s="1860"/>
      <c r="P85" s="1860"/>
      <c r="AI85" s="34"/>
      <c r="AJ85" s="34"/>
    </row>
    <row r="86" spans="1:36" x14ac:dyDescent="0.2">
      <c r="A86" s="1630">
        <v>3</v>
      </c>
      <c r="B86" s="1631" t="s">
        <v>480</v>
      </c>
      <c r="C86" s="1631" t="s">
        <v>751</v>
      </c>
      <c r="D86" s="1631" t="s">
        <v>663</v>
      </c>
      <c r="E86" s="1639" t="s">
        <v>663</v>
      </c>
      <c r="F86" s="1638" t="s">
        <v>661</v>
      </c>
      <c r="G86" s="1639" t="s">
        <v>663</v>
      </c>
      <c r="H86" s="1639" t="s">
        <v>663</v>
      </c>
      <c r="I86" s="34"/>
      <c r="K86" s="1860"/>
      <c r="L86" s="1860"/>
      <c r="M86" s="1860"/>
      <c r="N86" s="1860"/>
      <c r="O86" s="1860"/>
      <c r="P86" s="1860"/>
      <c r="AI86" s="34"/>
      <c r="AJ86" s="34"/>
    </row>
    <row r="87" spans="1:36" x14ac:dyDescent="0.2">
      <c r="A87" s="1630">
        <v>3</v>
      </c>
      <c r="B87" s="1631" t="s">
        <v>480</v>
      </c>
      <c r="C87" s="1631" t="s">
        <v>750</v>
      </c>
      <c r="D87" s="1631" t="s">
        <v>661</v>
      </c>
      <c r="E87" s="1640" t="s">
        <v>661</v>
      </c>
      <c r="F87" s="1638" t="s">
        <v>661</v>
      </c>
      <c r="G87" s="1642" t="s">
        <v>661</v>
      </c>
      <c r="H87" s="1639" t="s">
        <v>663</v>
      </c>
      <c r="I87" s="34"/>
      <c r="K87" s="1860"/>
      <c r="L87" s="1860"/>
      <c r="M87" s="1860"/>
      <c r="N87" s="1860"/>
      <c r="O87" s="1860"/>
      <c r="P87" s="1860"/>
      <c r="AI87" s="34"/>
      <c r="AJ87" s="34"/>
    </row>
    <row r="88" spans="1:36" x14ac:dyDescent="0.2">
      <c r="A88" s="1630">
        <v>3</v>
      </c>
      <c r="B88" s="1631" t="s">
        <v>480</v>
      </c>
      <c r="C88" s="1631" t="s">
        <v>749</v>
      </c>
      <c r="D88" s="1631" t="s">
        <v>666</v>
      </c>
      <c r="E88" s="1639" t="s">
        <v>663</v>
      </c>
      <c r="F88" s="1636" t="s">
        <v>666</v>
      </c>
      <c r="G88" s="1631" t="s">
        <v>663</v>
      </c>
      <c r="H88" s="1639" t="s">
        <v>663</v>
      </c>
      <c r="I88" s="34"/>
      <c r="K88" s="1860"/>
      <c r="L88" s="1860"/>
      <c r="M88" s="1860"/>
      <c r="N88" s="1860"/>
      <c r="O88" s="1860"/>
      <c r="P88" s="1860"/>
      <c r="AI88" s="34"/>
      <c r="AJ88" s="34"/>
    </row>
    <row r="89" spans="1:36" x14ac:dyDescent="0.2">
      <c r="A89" s="1630">
        <v>3</v>
      </c>
      <c r="B89" s="1631" t="s">
        <v>480</v>
      </c>
      <c r="C89" s="1631" t="s">
        <v>748</v>
      </c>
      <c r="D89" s="1631" t="s">
        <v>661</v>
      </c>
      <c r="E89" s="1639" t="s">
        <v>663</v>
      </c>
      <c r="F89" s="1638" t="s">
        <v>661</v>
      </c>
      <c r="G89" s="1642" t="s">
        <v>661</v>
      </c>
      <c r="H89" s="1639" t="s">
        <v>663</v>
      </c>
      <c r="I89" s="34"/>
      <c r="K89" s="1860"/>
      <c r="L89" s="1860"/>
      <c r="M89" s="1860"/>
      <c r="N89" s="1860"/>
      <c r="O89" s="1860"/>
      <c r="P89" s="1860"/>
      <c r="AI89" s="34"/>
      <c r="AJ89" s="34"/>
    </row>
    <row r="90" spans="1:36" x14ac:dyDescent="0.2">
      <c r="A90" s="1630">
        <v>3</v>
      </c>
      <c r="B90" s="1631" t="s">
        <v>480</v>
      </c>
      <c r="C90" s="1631" t="s">
        <v>733</v>
      </c>
      <c r="D90" s="1631" t="s">
        <v>663</v>
      </c>
      <c r="E90" s="1639" t="s">
        <v>663</v>
      </c>
      <c r="F90" s="1638" t="s">
        <v>661</v>
      </c>
      <c r="G90" s="1642" t="s">
        <v>661</v>
      </c>
      <c r="H90" s="1639" t="s">
        <v>663</v>
      </c>
      <c r="I90" s="34"/>
      <c r="K90" s="1860"/>
      <c r="L90" s="1860"/>
      <c r="M90" s="1860"/>
      <c r="N90" s="1860"/>
      <c r="O90" s="1860"/>
      <c r="P90" s="1860"/>
      <c r="AI90" s="34"/>
      <c r="AJ90" s="34"/>
    </row>
    <row r="91" spans="1:36" x14ac:dyDescent="0.2">
      <c r="A91" s="1630">
        <v>3</v>
      </c>
      <c r="B91" s="1631" t="s">
        <v>480</v>
      </c>
      <c r="C91" s="1631" t="s">
        <v>747</v>
      </c>
      <c r="D91" s="1631" t="s">
        <v>663</v>
      </c>
      <c r="E91" s="1638" t="s">
        <v>661</v>
      </c>
      <c r="F91" s="1638" t="s">
        <v>661</v>
      </c>
      <c r="G91" s="1631" t="s">
        <v>663</v>
      </c>
      <c r="H91" s="1639" t="s">
        <v>663</v>
      </c>
      <c r="I91" s="34"/>
      <c r="K91" s="1860"/>
      <c r="L91" s="1860"/>
      <c r="M91" s="1860"/>
      <c r="N91" s="1860"/>
      <c r="O91" s="1860"/>
      <c r="P91" s="1860"/>
      <c r="AI91" s="34"/>
      <c r="AJ91" s="34"/>
    </row>
    <row r="92" spans="1:36" x14ac:dyDescent="0.2">
      <c r="A92" s="1630">
        <v>3</v>
      </c>
      <c r="B92" s="1631" t="s">
        <v>480</v>
      </c>
      <c r="C92" s="1631" t="s">
        <v>746</v>
      </c>
      <c r="D92" s="1631" t="s">
        <v>663</v>
      </c>
      <c r="E92" s="1639" t="s">
        <v>663</v>
      </c>
      <c r="F92" s="1639" t="s">
        <v>663</v>
      </c>
      <c r="G92" s="1631" t="s">
        <v>663</v>
      </c>
      <c r="H92" s="1639" t="s">
        <v>663</v>
      </c>
    </row>
    <row r="93" spans="1:36" x14ac:dyDescent="0.2">
      <c r="A93" s="1630">
        <v>3</v>
      </c>
      <c r="B93" s="1631" t="s">
        <v>480</v>
      </c>
      <c r="C93" s="1631" t="s">
        <v>745</v>
      </c>
      <c r="D93" s="1631" t="s">
        <v>663</v>
      </c>
      <c r="E93" s="1639" t="s">
        <v>663</v>
      </c>
      <c r="F93" s="1639" t="s">
        <v>663</v>
      </c>
      <c r="G93" s="1631" t="s">
        <v>663</v>
      </c>
      <c r="H93" s="1639" t="s">
        <v>663</v>
      </c>
    </row>
    <row r="94" spans="1:36" x14ac:dyDescent="0.2">
      <c r="A94" s="1630">
        <v>3</v>
      </c>
      <c r="B94" s="1631" t="s">
        <v>480</v>
      </c>
      <c r="C94" s="1631" t="s">
        <v>744</v>
      </c>
      <c r="D94" s="1631" t="s">
        <v>663</v>
      </c>
      <c r="E94" s="1639" t="s">
        <v>663</v>
      </c>
      <c r="F94" s="1639" t="s">
        <v>663</v>
      </c>
      <c r="G94" s="1631" t="s">
        <v>663</v>
      </c>
      <c r="H94" s="1639" t="s">
        <v>663</v>
      </c>
      <c r="I94" s="34"/>
      <c r="K94" s="1860"/>
      <c r="L94" s="1860"/>
      <c r="M94" s="1860"/>
      <c r="N94" s="1860"/>
      <c r="O94" s="1860"/>
      <c r="P94" s="1860"/>
      <c r="AI94" s="34"/>
      <c r="AJ94" s="34"/>
    </row>
    <row r="95" spans="1:36" x14ac:dyDescent="0.2">
      <c r="A95" s="1630">
        <v>3</v>
      </c>
      <c r="B95" s="1631" t="s">
        <v>480</v>
      </c>
      <c r="C95" s="1631" t="s">
        <v>743</v>
      </c>
      <c r="D95" s="1631" t="s">
        <v>663</v>
      </c>
      <c r="E95" s="1639" t="s">
        <v>663</v>
      </c>
      <c r="F95" s="1639" t="s">
        <v>663</v>
      </c>
      <c r="G95" s="1636" t="s">
        <v>666</v>
      </c>
      <c r="H95" s="1639" t="s">
        <v>663</v>
      </c>
      <c r="I95" s="34"/>
      <c r="K95" s="1860"/>
      <c r="L95" s="1860"/>
      <c r="M95" s="1860"/>
      <c r="N95" s="1860"/>
      <c r="O95" s="1860"/>
      <c r="P95" s="1860"/>
      <c r="AI95" s="34"/>
      <c r="AJ95" s="34"/>
    </row>
    <row r="96" spans="1:36" x14ac:dyDescent="0.2">
      <c r="A96" s="1630">
        <v>7</v>
      </c>
      <c r="B96" s="1631" t="s">
        <v>480</v>
      </c>
      <c r="C96" s="1631" t="s">
        <v>742</v>
      </c>
      <c r="D96" s="1631" t="s">
        <v>663</v>
      </c>
      <c r="E96" s="1636" t="s">
        <v>666</v>
      </c>
      <c r="F96" s="1636" t="s">
        <v>666</v>
      </c>
      <c r="G96" s="1639" t="s">
        <v>663</v>
      </c>
      <c r="H96" s="1636" t="s">
        <v>666</v>
      </c>
      <c r="I96" s="34"/>
      <c r="K96" s="1860"/>
      <c r="L96" s="1860"/>
      <c r="M96" s="1860"/>
      <c r="N96" s="1860"/>
      <c r="O96" s="1860"/>
      <c r="P96" s="1860"/>
      <c r="AI96" s="34"/>
      <c r="AJ96" s="34"/>
    </row>
    <row r="97" spans="1:36" x14ac:dyDescent="0.2">
      <c r="A97" s="1630">
        <v>7</v>
      </c>
      <c r="B97" s="1631" t="s">
        <v>480</v>
      </c>
      <c r="C97" s="1631" t="s">
        <v>741</v>
      </c>
      <c r="D97" s="1631" t="s">
        <v>663</v>
      </c>
      <c r="E97" s="1636" t="s">
        <v>666</v>
      </c>
      <c r="F97" s="1636" t="s">
        <v>666</v>
      </c>
      <c r="G97" s="1639" t="s">
        <v>663</v>
      </c>
      <c r="H97" s="1639" t="s">
        <v>663</v>
      </c>
      <c r="AI97" s="34"/>
      <c r="AJ97" s="34"/>
    </row>
    <row r="98" spans="1:36" x14ac:dyDescent="0.2">
      <c r="A98" s="1630">
        <v>7</v>
      </c>
      <c r="B98" s="1631" t="s">
        <v>480</v>
      </c>
      <c r="C98" s="1631" t="s">
        <v>740</v>
      </c>
      <c r="D98" s="1631" t="s">
        <v>663</v>
      </c>
      <c r="E98" s="1636" t="s">
        <v>666</v>
      </c>
      <c r="F98" s="1636" t="s">
        <v>666</v>
      </c>
      <c r="G98" s="1639" t="s">
        <v>663</v>
      </c>
      <c r="H98" s="1639" t="s">
        <v>663</v>
      </c>
      <c r="AI98" s="34"/>
      <c r="AJ98" s="34"/>
    </row>
    <row r="99" spans="1:36" x14ac:dyDescent="0.2">
      <c r="A99" s="1630">
        <v>7</v>
      </c>
      <c r="B99" s="1631" t="s">
        <v>480</v>
      </c>
      <c r="C99" s="1631" t="s">
        <v>739</v>
      </c>
      <c r="D99" s="1631" t="s">
        <v>663</v>
      </c>
      <c r="E99" s="1636" t="s">
        <v>666</v>
      </c>
      <c r="F99" s="1636" t="s">
        <v>666</v>
      </c>
      <c r="G99" s="1639" t="s">
        <v>663</v>
      </c>
      <c r="H99" s="1636" t="s">
        <v>666</v>
      </c>
      <c r="AI99" s="34"/>
      <c r="AJ99" s="34"/>
    </row>
    <row r="100" spans="1:36" x14ac:dyDescent="0.2">
      <c r="A100" s="1630">
        <v>7</v>
      </c>
      <c r="B100" s="1631" t="s">
        <v>480</v>
      </c>
      <c r="C100" s="1631" t="s">
        <v>738</v>
      </c>
      <c r="D100" s="1631" t="s">
        <v>663</v>
      </c>
      <c r="E100" s="1636" t="s">
        <v>666</v>
      </c>
      <c r="F100" s="1636" t="s">
        <v>666</v>
      </c>
      <c r="G100" s="1639" t="s">
        <v>663</v>
      </c>
      <c r="H100" s="1636" t="s">
        <v>666</v>
      </c>
      <c r="AI100" s="34"/>
      <c r="AJ100" s="34"/>
    </row>
    <row r="101" spans="1:36" x14ac:dyDescent="0.2">
      <c r="A101" s="1630">
        <v>7</v>
      </c>
      <c r="B101" s="1631" t="s">
        <v>480</v>
      </c>
      <c r="C101" s="1631" t="s">
        <v>737</v>
      </c>
      <c r="D101" s="1631" t="s">
        <v>663</v>
      </c>
      <c r="E101" s="1639" t="s">
        <v>663</v>
      </c>
      <c r="F101" s="1636" t="s">
        <v>666</v>
      </c>
      <c r="G101" s="1639" t="s">
        <v>663</v>
      </c>
      <c r="H101" s="1639" t="s">
        <v>663</v>
      </c>
      <c r="AI101" s="34"/>
      <c r="AJ101" s="34"/>
    </row>
    <row r="102" spans="1:36" x14ac:dyDescent="0.2">
      <c r="A102" s="1630">
        <v>7</v>
      </c>
      <c r="B102" s="1631" t="s">
        <v>480</v>
      </c>
      <c r="C102" s="1631" t="s">
        <v>736</v>
      </c>
      <c r="D102" s="1631" t="s">
        <v>663</v>
      </c>
      <c r="E102" s="1639" t="s">
        <v>663</v>
      </c>
      <c r="F102" s="1636" t="s">
        <v>666</v>
      </c>
      <c r="G102" s="1639" t="s">
        <v>663</v>
      </c>
      <c r="H102" s="1639" t="s">
        <v>663</v>
      </c>
      <c r="AI102" s="34"/>
      <c r="AJ102" s="34"/>
    </row>
    <row r="103" spans="1:36" x14ac:dyDescent="0.2">
      <c r="A103" s="1630">
        <v>7</v>
      </c>
      <c r="B103" s="1631" t="s">
        <v>480</v>
      </c>
      <c r="C103" s="1631" t="s">
        <v>735</v>
      </c>
      <c r="D103" s="1631" t="s">
        <v>663</v>
      </c>
      <c r="E103" s="1639" t="s">
        <v>663</v>
      </c>
      <c r="F103" s="1636" t="s">
        <v>666</v>
      </c>
      <c r="G103" s="1639" t="s">
        <v>663</v>
      </c>
      <c r="H103" s="1639" t="s">
        <v>663</v>
      </c>
      <c r="AI103" s="34"/>
      <c r="AJ103" s="34"/>
    </row>
    <row r="104" spans="1:36" x14ac:dyDescent="0.2">
      <c r="A104" s="1630">
        <v>7</v>
      </c>
      <c r="B104" s="1631" t="s">
        <v>480</v>
      </c>
      <c r="C104" s="1631" t="s">
        <v>734</v>
      </c>
      <c r="D104" s="1631" t="s">
        <v>663</v>
      </c>
      <c r="E104" s="1636" t="s">
        <v>666</v>
      </c>
      <c r="F104" s="1639" t="s">
        <v>663</v>
      </c>
      <c r="G104" s="1639" t="s">
        <v>663</v>
      </c>
      <c r="H104" s="1639" t="s">
        <v>663</v>
      </c>
      <c r="AI104" s="34"/>
      <c r="AJ104" s="34"/>
    </row>
    <row r="105" spans="1:36" x14ac:dyDescent="0.2">
      <c r="A105" s="1630">
        <v>7</v>
      </c>
      <c r="B105" s="1631" t="s">
        <v>480</v>
      </c>
      <c r="C105" s="1631" t="s">
        <v>733</v>
      </c>
      <c r="D105" s="1631" t="s">
        <v>698</v>
      </c>
      <c r="E105" s="1635" t="s">
        <v>698</v>
      </c>
      <c r="F105" s="1635" t="s">
        <v>698</v>
      </c>
      <c r="G105" s="1643" t="s">
        <v>698</v>
      </c>
      <c r="H105" s="1631" t="s">
        <v>698</v>
      </c>
      <c r="I105" s="34"/>
      <c r="AI105" s="34"/>
      <c r="AJ105" s="34"/>
    </row>
    <row r="106" spans="1:36" x14ac:dyDescent="0.2">
      <c r="A106" s="1630">
        <v>7</v>
      </c>
      <c r="B106" s="1631" t="s">
        <v>480</v>
      </c>
      <c r="C106" s="1631" t="s">
        <v>732</v>
      </c>
      <c r="D106" s="1631" t="s">
        <v>663</v>
      </c>
      <c r="E106" s="1636" t="s">
        <v>666</v>
      </c>
      <c r="F106" s="1639" t="s">
        <v>663</v>
      </c>
      <c r="G106" s="1639" t="s">
        <v>663</v>
      </c>
      <c r="H106" s="1631" t="s">
        <v>666</v>
      </c>
      <c r="I106" s="34"/>
      <c r="AI106" s="34"/>
      <c r="AJ106" s="34"/>
    </row>
    <row r="107" spans="1:36" x14ac:dyDescent="0.2">
      <c r="A107" s="1630">
        <v>7</v>
      </c>
      <c r="B107" s="1631" t="s">
        <v>480</v>
      </c>
      <c r="C107" s="1631" t="s">
        <v>731</v>
      </c>
      <c r="D107" s="1631" t="s">
        <v>663</v>
      </c>
      <c r="E107" s="1631" t="s">
        <v>663</v>
      </c>
      <c r="F107" s="1639" t="s">
        <v>663</v>
      </c>
      <c r="G107" s="1639" t="s">
        <v>663</v>
      </c>
      <c r="H107" s="1631" t="s">
        <v>666</v>
      </c>
      <c r="I107" s="34"/>
      <c r="AI107" s="34"/>
      <c r="AJ107" s="34"/>
    </row>
    <row r="108" spans="1:36" x14ac:dyDescent="0.2">
      <c r="A108" s="1630">
        <v>7</v>
      </c>
      <c r="B108" s="1631" t="s">
        <v>480</v>
      </c>
      <c r="C108" s="1631" t="s">
        <v>730</v>
      </c>
      <c r="D108" s="1631" t="s">
        <v>663</v>
      </c>
      <c r="E108" s="1636" t="s">
        <v>666</v>
      </c>
      <c r="F108" s="1639" t="s">
        <v>663</v>
      </c>
      <c r="G108" s="1639" t="s">
        <v>663</v>
      </c>
      <c r="H108" s="1631" t="s">
        <v>666</v>
      </c>
      <c r="I108" s="34"/>
      <c r="AI108" s="34"/>
      <c r="AJ108" s="34"/>
    </row>
    <row r="109" spans="1:36" x14ac:dyDescent="0.2">
      <c r="A109" s="1630">
        <v>7</v>
      </c>
      <c r="B109" s="1631" t="s">
        <v>480</v>
      </c>
      <c r="C109" s="1631" t="s">
        <v>729</v>
      </c>
      <c r="D109" s="1631" t="s">
        <v>661</v>
      </c>
      <c r="E109" s="1636" t="s">
        <v>666</v>
      </c>
      <c r="F109" s="1639" t="s">
        <v>663</v>
      </c>
      <c r="G109" s="1639" t="s">
        <v>663</v>
      </c>
      <c r="H109" s="1631" t="s">
        <v>666</v>
      </c>
    </row>
    <row r="110" spans="1:36" x14ac:dyDescent="0.2">
      <c r="A110" s="1630">
        <v>7</v>
      </c>
      <c r="B110" s="1631" t="s">
        <v>480</v>
      </c>
      <c r="C110" s="1631" t="s">
        <v>728</v>
      </c>
      <c r="D110" s="1631" t="s">
        <v>663</v>
      </c>
      <c r="E110" s="1636" t="s">
        <v>666</v>
      </c>
      <c r="F110" s="1639" t="s">
        <v>663</v>
      </c>
      <c r="G110" s="1639" t="s">
        <v>663</v>
      </c>
      <c r="H110" s="1631" t="s">
        <v>666</v>
      </c>
      <c r="I110" s="34"/>
      <c r="K110" s="1999"/>
      <c r="L110" s="157"/>
      <c r="M110" s="157"/>
      <c r="N110" s="157"/>
      <c r="O110" s="157"/>
      <c r="P110" s="157"/>
      <c r="Q110" s="46"/>
      <c r="AI110" s="34"/>
      <c r="AJ110" s="34"/>
    </row>
    <row r="111" spans="1:36" x14ac:dyDescent="0.2">
      <c r="A111" s="1630">
        <v>7</v>
      </c>
      <c r="B111" s="1631" t="s">
        <v>480</v>
      </c>
      <c r="C111" s="1631" t="s">
        <v>727</v>
      </c>
      <c r="D111" s="1631" t="s">
        <v>663</v>
      </c>
      <c r="E111" s="1636" t="s">
        <v>666</v>
      </c>
      <c r="F111" s="1636" t="s">
        <v>666</v>
      </c>
      <c r="G111" s="1639" t="s">
        <v>663</v>
      </c>
      <c r="H111" s="1631" t="s">
        <v>663</v>
      </c>
      <c r="I111" s="34"/>
      <c r="J111" s="277"/>
      <c r="K111" s="2000"/>
      <c r="L111" s="1999"/>
      <c r="M111" s="2001"/>
      <c r="N111" s="152"/>
      <c r="O111" s="2002"/>
      <c r="P111" s="2002"/>
      <c r="Q111" s="154"/>
      <c r="AI111" s="34"/>
      <c r="AJ111" s="34"/>
    </row>
    <row r="112" spans="1:36" x14ac:dyDescent="0.2">
      <c r="A112" s="1630">
        <v>7</v>
      </c>
      <c r="B112" s="1631" t="s">
        <v>480</v>
      </c>
      <c r="C112" s="1631" t="s">
        <v>726</v>
      </c>
      <c r="D112" s="1631" t="s">
        <v>663</v>
      </c>
      <c r="E112" s="1636" t="s">
        <v>666</v>
      </c>
      <c r="F112" s="1636" t="s">
        <v>666</v>
      </c>
      <c r="G112" s="1639" t="s">
        <v>663</v>
      </c>
      <c r="H112" s="1631" t="s">
        <v>666</v>
      </c>
      <c r="I112" s="34"/>
      <c r="J112" s="277"/>
      <c r="K112" s="2003"/>
      <c r="L112" s="2000"/>
      <c r="M112" s="153"/>
      <c r="N112" s="153"/>
      <c r="O112" s="153"/>
      <c r="P112" s="153"/>
      <c r="Q112" s="153"/>
      <c r="AI112" s="34"/>
      <c r="AJ112" s="34"/>
    </row>
    <row r="113" spans="1:36" x14ac:dyDescent="0.2">
      <c r="A113" s="1630">
        <v>7</v>
      </c>
      <c r="B113" s="1631" t="s">
        <v>480</v>
      </c>
      <c r="C113" s="1631" t="s">
        <v>725</v>
      </c>
      <c r="D113" s="1631" t="s">
        <v>666</v>
      </c>
      <c r="E113" s="1631" t="s">
        <v>663</v>
      </c>
      <c r="F113" s="1636" t="s">
        <v>666</v>
      </c>
      <c r="G113" s="1639" t="s">
        <v>663</v>
      </c>
      <c r="H113" s="1631" t="s">
        <v>663</v>
      </c>
      <c r="I113" s="34"/>
      <c r="J113" s="277"/>
      <c r="K113" s="2000"/>
      <c r="L113" s="2000"/>
      <c r="M113" s="153"/>
      <c r="N113" s="153"/>
      <c r="O113" s="153"/>
      <c r="P113" s="153"/>
      <c r="Q113" s="153"/>
      <c r="AI113" s="34"/>
      <c r="AJ113" s="34"/>
    </row>
    <row r="114" spans="1:36" x14ac:dyDescent="0.2">
      <c r="A114" s="1630">
        <v>7</v>
      </c>
      <c r="B114" s="1631" t="s">
        <v>480</v>
      </c>
      <c r="C114" s="1631" t="s">
        <v>724</v>
      </c>
      <c r="D114" s="1631" t="s">
        <v>666</v>
      </c>
      <c r="E114" s="1636" t="s">
        <v>666</v>
      </c>
      <c r="F114" s="1639" t="s">
        <v>663</v>
      </c>
      <c r="G114" s="1639" t="s">
        <v>663</v>
      </c>
      <c r="H114" s="1631" t="s">
        <v>666</v>
      </c>
      <c r="I114" s="34"/>
      <c r="K114" s="2003"/>
      <c r="L114" s="2000"/>
      <c r="M114" s="153"/>
      <c r="N114" s="153"/>
      <c r="O114" s="153"/>
      <c r="P114" s="153"/>
      <c r="Q114" s="153"/>
      <c r="AI114" s="34"/>
      <c r="AJ114" s="34"/>
    </row>
    <row r="115" spans="1:36" x14ac:dyDescent="0.2">
      <c r="A115" s="1630">
        <v>7</v>
      </c>
      <c r="B115" s="1631" t="s">
        <v>480</v>
      </c>
      <c r="C115" s="1631" t="s">
        <v>723</v>
      </c>
      <c r="D115" s="1631" t="s">
        <v>666</v>
      </c>
      <c r="E115" s="1636" t="s">
        <v>666</v>
      </c>
      <c r="F115" s="1639" t="s">
        <v>663</v>
      </c>
      <c r="G115" s="1639" t="s">
        <v>663</v>
      </c>
      <c r="H115" s="1631" t="s">
        <v>666</v>
      </c>
      <c r="I115" s="34"/>
      <c r="K115" s="2000"/>
      <c r="L115" s="2000"/>
      <c r="M115" s="153"/>
      <c r="N115" s="153"/>
      <c r="O115" s="153"/>
      <c r="P115" s="153"/>
      <c r="Q115" s="153"/>
      <c r="AI115" s="34"/>
      <c r="AJ115" s="34"/>
    </row>
    <row r="116" spans="1:36" ht="12.75" customHeight="1" x14ac:dyDescent="0.2">
      <c r="A116" s="1630">
        <v>7</v>
      </c>
      <c r="B116" s="1631" t="s">
        <v>480</v>
      </c>
      <c r="C116" s="1631" t="s">
        <v>722</v>
      </c>
      <c r="D116" s="1630" t="s">
        <v>698</v>
      </c>
      <c r="E116" s="1638" t="s">
        <v>661</v>
      </c>
      <c r="F116" s="1638" t="s">
        <v>661</v>
      </c>
      <c r="G116" s="1644" t="s">
        <v>698</v>
      </c>
      <c r="H116" s="1631" t="s">
        <v>661</v>
      </c>
      <c r="K116" s="2000"/>
      <c r="L116" s="2000"/>
      <c r="M116" s="153"/>
      <c r="N116" s="153"/>
      <c r="O116" s="153"/>
      <c r="P116" s="153"/>
      <c r="Q116" s="153"/>
      <c r="AI116" s="34"/>
      <c r="AJ116" s="34"/>
    </row>
    <row r="117" spans="1:36" x14ac:dyDescent="0.2">
      <c r="A117" s="1630">
        <v>7</v>
      </c>
      <c r="B117" s="1631" t="s">
        <v>480</v>
      </c>
      <c r="C117" s="1631" t="s">
        <v>721</v>
      </c>
      <c r="D117" s="1630" t="s">
        <v>698</v>
      </c>
      <c r="E117" s="1638" t="s">
        <v>661</v>
      </c>
      <c r="F117" s="1638" t="s">
        <v>661</v>
      </c>
      <c r="G117" s="1642" t="s">
        <v>661</v>
      </c>
      <c r="H117" s="1631" t="s">
        <v>661</v>
      </c>
      <c r="K117" s="2000"/>
      <c r="L117" s="2000"/>
      <c r="M117" s="153"/>
      <c r="N117" s="153"/>
      <c r="O117" s="153"/>
      <c r="P117" s="153"/>
      <c r="Q117" s="153"/>
      <c r="AI117" s="34"/>
      <c r="AJ117" s="34"/>
    </row>
    <row r="118" spans="1:36" x14ac:dyDescent="0.2">
      <c r="A118" s="1630">
        <v>7</v>
      </c>
      <c r="B118" s="1631" t="s">
        <v>480</v>
      </c>
      <c r="C118" s="1631" t="s">
        <v>720</v>
      </c>
      <c r="D118" s="1630" t="s">
        <v>698</v>
      </c>
      <c r="E118" s="1638" t="s">
        <v>661</v>
      </c>
      <c r="F118" s="1635" t="s">
        <v>698</v>
      </c>
      <c r="G118" s="1642" t="s">
        <v>661</v>
      </c>
      <c r="H118" s="1631" t="s">
        <v>661</v>
      </c>
      <c r="K118" s="2000"/>
      <c r="L118" s="2000"/>
      <c r="M118" s="153"/>
      <c r="N118" s="153"/>
      <c r="O118" s="153"/>
      <c r="P118" s="153"/>
      <c r="Q118" s="153"/>
      <c r="AI118" s="34"/>
      <c r="AJ118" s="34"/>
    </row>
    <row r="119" spans="1:36" x14ac:dyDescent="0.2">
      <c r="A119" s="1630">
        <v>7</v>
      </c>
      <c r="B119" s="1631" t="s">
        <v>480</v>
      </c>
      <c r="C119" s="1631" t="s">
        <v>709</v>
      </c>
      <c r="D119" s="1630" t="s">
        <v>698</v>
      </c>
      <c r="E119" s="1638" t="s">
        <v>661</v>
      </c>
      <c r="F119" s="1638" t="s">
        <v>661</v>
      </c>
      <c r="G119" s="1642" t="s">
        <v>661</v>
      </c>
      <c r="H119" s="1631" t="s">
        <v>661</v>
      </c>
      <c r="K119" s="2000"/>
      <c r="L119" s="2000"/>
      <c r="M119" s="153"/>
      <c r="N119" s="153"/>
      <c r="O119" s="153"/>
      <c r="P119" s="153"/>
      <c r="Q119" s="153"/>
      <c r="AI119" s="34"/>
      <c r="AJ119" s="34"/>
    </row>
    <row r="120" spans="1:36" ht="15" x14ac:dyDescent="0.2">
      <c r="A120" s="1630">
        <v>7</v>
      </c>
      <c r="B120" s="1631" t="s">
        <v>480</v>
      </c>
      <c r="C120" s="1631" t="s">
        <v>719</v>
      </c>
      <c r="D120" s="1630" t="s">
        <v>698</v>
      </c>
      <c r="E120" s="1638" t="s">
        <v>661</v>
      </c>
      <c r="F120" s="1635" t="s">
        <v>698</v>
      </c>
      <c r="G120" s="1642" t="s">
        <v>661</v>
      </c>
      <c r="H120" s="1631" t="s">
        <v>661</v>
      </c>
      <c r="K120" s="2000"/>
      <c r="L120" s="2004"/>
      <c r="M120" s="152"/>
      <c r="N120" s="152"/>
      <c r="O120" s="152"/>
      <c r="P120" s="152"/>
      <c r="Q120" s="152"/>
      <c r="AI120" s="34"/>
      <c r="AJ120" s="34"/>
    </row>
    <row r="121" spans="1:36" x14ac:dyDescent="0.2">
      <c r="A121" s="1630">
        <v>7</v>
      </c>
      <c r="B121" s="1631" t="s">
        <v>480</v>
      </c>
      <c r="C121" s="1631" t="s">
        <v>718</v>
      </c>
      <c r="D121" s="1630" t="s">
        <v>698</v>
      </c>
      <c r="E121" s="1638" t="s">
        <v>661</v>
      </c>
      <c r="F121" s="1635" t="s">
        <v>698</v>
      </c>
      <c r="G121" s="1644" t="s">
        <v>698</v>
      </c>
      <c r="H121" s="1631" t="s">
        <v>661</v>
      </c>
      <c r="K121" s="1999"/>
      <c r="L121" s="157"/>
      <c r="M121" s="157"/>
      <c r="N121" s="157"/>
      <c r="O121" s="157"/>
      <c r="P121" s="157"/>
      <c r="Q121" s="46"/>
      <c r="AI121" s="34"/>
      <c r="AJ121" s="34"/>
    </row>
    <row r="122" spans="1:36" x14ac:dyDescent="0.2">
      <c r="A122" s="1630">
        <v>7</v>
      </c>
      <c r="B122" s="1631" t="s">
        <v>480</v>
      </c>
      <c r="C122" s="1631" t="s">
        <v>717</v>
      </c>
      <c r="D122" s="1630" t="s">
        <v>698</v>
      </c>
      <c r="E122" s="1635" t="s">
        <v>698</v>
      </c>
      <c r="F122" s="1638" t="s">
        <v>661</v>
      </c>
      <c r="G122" s="1644" t="s">
        <v>698</v>
      </c>
      <c r="H122" s="1631" t="s">
        <v>661</v>
      </c>
    </row>
    <row r="123" spans="1:36" x14ac:dyDescent="0.2">
      <c r="A123" s="1631">
        <v>7</v>
      </c>
      <c r="B123" s="1631" t="s">
        <v>480</v>
      </c>
      <c r="C123" s="1631" t="s">
        <v>716</v>
      </c>
      <c r="D123" s="1630" t="s">
        <v>698</v>
      </c>
      <c r="E123" s="1638" t="s">
        <v>661</v>
      </c>
      <c r="F123" s="1635" t="s">
        <v>698</v>
      </c>
      <c r="G123" s="1642" t="s">
        <v>661</v>
      </c>
      <c r="H123" s="1631" t="s">
        <v>663</v>
      </c>
    </row>
    <row r="124" spans="1:36" x14ac:dyDescent="0.2">
      <c r="A124" s="1631">
        <v>7</v>
      </c>
      <c r="B124" s="1631" t="s">
        <v>480</v>
      </c>
      <c r="C124" s="1631" t="s">
        <v>715</v>
      </c>
      <c r="D124" s="1630" t="s">
        <v>661</v>
      </c>
      <c r="E124" s="1638" t="s">
        <v>661</v>
      </c>
      <c r="F124" s="1638" t="s">
        <v>661</v>
      </c>
      <c r="G124" s="1642" t="s">
        <v>661</v>
      </c>
      <c r="H124" s="1631" t="s">
        <v>663</v>
      </c>
      <c r="AI124" s="34"/>
      <c r="AJ124" s="34"/>
    </row>
    <row r="125" spans="1:36" x14ac:dyDescent="0.2">
      <c r="A125" s="1631">
        <v>7</v>
      </c>
      <c r="B125" s="1631" t="s">
        <v>480</v>
      </c>
      <c r="C125" s="1631" t="s">
        <v>714</v>
      </c>
      <c r="D125" s="1630" t="s">
        <v>663</v>
      </c>
      <c r="E125" s="1639" t="s">
        <v>663</v>
      </c>
      <c r="F125" s="1639" t="s">
        <v>663</v>
      </c>
      <c r="G125" s="1642" t="s">
        <v>661</v>
      </c>
      <c r="H125" s="1631" t="s">
        <v>663</v>
      </c>
      <c r="AI125" s="34"/>
      <c r="AJ125" s="34"/>
    </row>
    <row r="126" spans="1:36" x14ac:dyDescent="0.2">
      <c r="A126" s="1631">
        <v>7</v>
      </c>
      <c r="B126" s="1631" t="s">
        <v>480</v>
      </c>
      <c r="C126" s="1631" t="s">
        <v>713</v>
      </c>
      <c r="D126" s="1630" t="s">
        <v>698</v>
      </c>
      <c r="E126" s="1635" t="s">
        <v>698</v>
      </c>
      <c r="F126" s="1635" t="s">
        <v>698</v>
      </c>
      <c r="G126" s="1644" t="s">
        <v>698</v>
      </c>
      <c r="H126" s="1631" t="s">
        <v>698</v>
      </c>
      <c r="AI126" s="34"/>
      <c r="AJ126" s="34"/>
    </row>
    <row r="127" spans="1:36" x14ac:dyDescent="0.2">
      <c r="A127" s="1631">
        <v>7</v>
      </c>
      <c r="B127" s="1631" t="s">
        <v>480</v>
      </c>
      <c r="C127" s="1631" t="s">
        <v>712</v>
      </c>
      <c r="D127" s="1630" t="s">
        <v>698</v>
      </c>
      <c r="E127" s="1635" t="s">
        <v>698</v>
      </c>
      <c r="F127" s="1635" t="s">
        <v>698</v>
      </c>
      <c r="G127" s="1644" t="s">
        <v>698</v>
      </c>
      <c r="H127" s="1631" t="s">
        <v>698</v>
      </c>
      <c r="AI127" s="34"/>
      <c r="AJ127" s="34"/>
    </row>
    <row r="128" spans="1:36" ht="12.75" customHeight="1" x14ac:dyDescent="0.2">
      <c r="A128" s="1631">
        <v>7</v>
      </c>
      <c r="B128" s="1631" t="s">
        <v>480</v>
      </c>
      <c r="C128" s="1631" t="s">
        <v>711</v>
      </c>
      <c r="D128" s="1630" t="s">
        <v>698</v>
      </c>
      <c r="E128" s="1635" t="s">
        <v>698</v>
      </c>
      <c r="F128" s="1631" t="s">
        <v>439</v>
      </c>
      <c r="G128" s="1631" t="s">
        <v>439</v>
      </c>
      <c r="H128" s="1631" t="s">
        <v>439</v>
      </c>
      <c r="AI128" s="34"/>
      <c r="AJ128" s="34"/>
    </row>
    <row r="129" spans="1:36" x14ac:dyDescent="0.2">
      <c r="A129" s="1631">
        <v>7</v>
      </c>
      <c r="B129" s="1631" t="s">
        <v>480</v>
      </c>
      <c r="C129" s="1631" t="s">
        <v>710</v>
      </c>
      <c r="D129" s="1630" t="s">
        <v>663</v>
      </c>
      <c r="E129" s="1639" t="s">
        <v>663</v>
      </c>
      <c r="F129" s="1639" t="s">
        <v>663</v>
      </c>
      <c r="G129" s="1642" t="s">
        <v>661</v>
      </c>
      <c r="H129" s="1631" t="s">
        <v>663</v>
      </c>
      <c r="I129" s="34"/>
      <c r="K129" s="1860"/>
      <c r="L129" s="1860"/>
      <c r="M129" s="1860"/>
      <c r="N129" s="1860"/>
      <c r="O129" s="1860"/>
      <c r="P129" s="1860"/>
      <c r="AI129" s="34"/>
      <c r="AJ129" s="34"/>
    </row>
    <row r="130" spans="1:36" x14ac:dyDescent="0.2">
      <c r="A130" s="1631">
        <v>7</v>
      </c>
      <c r="B130" s="1631" t="s">
        <v>480</v>
      </c>
      <c r="C130" s="1631" t="s">
        <v>709</v>
      </c>
      <c r="D130" s="1630" t="s">
        <v>661</v>
      </c>
      <c r="E130" s="1639" t="s">
        <v>663</v>
      </c>
      <c r="F130" s="1638" t="s">
        <v>661</v>
      </c>
      <c r="G130" s="1642" t="s">
        <v>661</v>
      </c>
      <c r="H130" s="1631" t="s">
        <v>663</v>
      </c>
      <c r="I130" s="34"/>
      <c r="K130" s="1860"/>
      <c r="L130" s="1860"/>
      <c r="M130" s="1860"/>
      <c r="N130" s="1860"/>
      <c r="O130" s="1860"/>
      <c r="P130" s="1860"/>
      <c r="AI130" s="34"/>
      <c r="AJ130" s="34"/>
    </row>
    <row r="131" spans="1:36" x14ac:dyDescent="0.2">
      <c r="A131" s="1631">
        <v>7</v>
      </c>
      <c r="B131" s="1631" t="s">
        <v>480</v>
      </c>
      <c r="C131" s="1631" t="s">
        <v>708</v>
      </c>
      <c r="D131" s="1630" t="s">
        <v>663</v>
      </c>
      <c r="E131" s="1639" t="s">
        <v>663</v>
      </c>
      <c r="F131" s="1638" t="s">
        <v>661</v>
      </c>
      <c r="G131" s="1642" t="s">
        <v>661</v>
      </c>
      <c r="H131" s="1631" t="s">
        <v>661</v>
      </c>
      <c r="I131" s="34"/>
      <c r="K131" s="1860"/>
      <c r="L131" s="1860"/>
      <c r="M131" s="1860"/>
      <c r="N131" s="1860"/>
      <c r="O131" s="1860"/>
      <c r="P131" s="1860"/>
      <c r="AI131" s="34"/>
      <c r="AJ131" s="34"/>
    </row>
    <row r="132" spans="1:36" x14ac:dyDescent="0.2">
      <c r="A132" s="1631">
        <v>7</v>
      </c>
      <c r="B132" s="1631" t="s">
        <v>480</v>
      </c>
      <c r="C132" s="1631" t="s">
        <v>707</v>
      </c>
      <c r="D132" s="1630" t="s">
        <v>661</v>
      </c>
      <c r="E132" s="1635" t="s">
        <v>698</v>
      </c>
      <c r="F132" s="1638" t="s">
        <v>661</v>
      </c>
      <c r="G132" s="1642" t="s">
        <v>661</v>
      </c>
      <c r="H132" s="1631" t="s">
        <v>663</v>
      </c>
      <c r="I132" s="34"/>
      <c r="K132" s="1860"/>
      <c r="L132" s="1860"/>
      <c r="M132" s="1860"/>
      <c r="N132" s="1860"/>
      <c r="O132" s="1860"/>
      <c r="P132" s="1860"/>
      <c r="AI132" s="34"/>
      <c r="AJ132" s="34"/>
    </row>
    <row r="133" spans="1:36" ht="12.75" customHeight="1" x14ac:dyDescent="0.2">
      <c r="A133" s="1631">
        <v>7</v>
      </c>
      <c r="B133" s="1631" t="s">
        <v>480</v>
      </c>
      <c r="C133" s="1631" t="s">
        <v>706</v>
      </c>
      <c r="D133" s="1630" t="s">
        <v>698</v>
      </c>
      <c r="E133" s="1635" t="s">
        <v>698</v>
      </c>
      <c r="F133" s="1638" t="s">
        <v>661</v>
      </c>
      <c r="G133" s="1642" t="s">
        <v>661</v>
      </c>
      <c r="H133" s="1631" t="s">
        <v>661</v>
      </c>
      <c r="I133" s="34"/>
      <c r="K133" s="1860"/>
      <c r="L133" s="1860"/>
      <c r="M133" s="1860"/>
      <c r="N133" s="1860"/>
      <c r="O133" s="1860"/>
      <c r="P133" s="1860"/>
      <c r="AI133" s="34"/>
      <c r="AJ133" s="34"/>
    </row>
    <row r="134" spans="1:36" x14ac:dyDescent="0.2">
      <c r="A134" s="1631">
        <v>7</v>
      </c>
      <c r="B134" s="1631" t="s">
        <v>480</v>
      </c>
      <c r="C134" s="1631" t="s">
        <v>705</v>
      </c>
      <c r="D134" s="1630" t="s">
        <v>698</v>
      </c>
      <c r="E134" s="1635" t="s">
        <v>698</v>
      </c>
      <c r="F134" s="1638" t="s">
        <v>661</v>
      </c>
      <c r="G134" s="1642" t="s">
        <v>661</v>
      </c>
      <c r="H134" s="1631" t="s">
        <v>663</v>
      </c>
      <c r="I134" s="34"/>
      <c r="K134" s="1860"/>
      <c r="L134" s="1860"/>
      <c r="M134" s="1860"/>
      <c r="N134" s="1860"/>
      <c r="O134" s="1860"/>
      <c r="P134" s="1860"/>
      <c r="AI134" s="34"/>
      <c r="AJ134" s="34"/>
    </row>
    <row r="135" spans="1:36" x14ac:dyDescent="0.2">
      <c r="A135" s="1631">
        <v>7</v>
      </c>
      <c r="B135" s="1631" t="s">
        <v>480</v>
      </c>
      <c r="C135" s="1631" t="s">
        <v>704</v>
      </c>
      <c r="D135" s="1630" t="s">
        <v>698</v>
      </c>
      <c r="E135" s="1635" t="s">
        <v>698</v>
      </c>
      <c r="F135" s="1635" t="s">
        <v>698</v>
      </c>
      <c r="G135" s="1644" t="s">
        <v>698</v>
      </c>
      <c r="H135" s="1631" t="s">
        <v>661</v>
      </c>
      <c r="I135" s="34"/>
      <c r="K135" s="1860"/>
      <c r="L135" s="1860"/>
      <c r="M135" s="1860"/>
      <c r="N135" s="1860"/>
      <c r="O135" s="1860"/>
      <c r="P135" s="1860"/>
      <c r="AI135" s="34"/>
      <c r="AJ135" s="34"/>
    </row>
    <row r="136" spans="1:36" x14ac:dyDescent="0.2">
      <c r="A136" s="1631">
        <v>7</v>
      </c>
      <c r="B136" s="1631" t="s">
        <v>480</v>
      </c>
      <c r="C136" s="1631" t="s">
        <v>703</v>
      </c>
      <c r="D136" s="1630" t="s">
        <v>698</v>
      </c>
      <c r="E136" s="1635" t="s">
        <v>698</v>
      </c>
      <c r="F136" s="1635" t="s">
        <v>698</v>
      </c>
      <c r="G136" s="1644" t="s">
        <v>698</v>
      </c>
      <c r="H136" s="1631" t="s">
        <v>661</v>
      </c>
      <c r="I136" s="34"/>
      <c r="K136" s="1860"/>
      <c r="L136" s="1860"/>
      <c r="M136" s="1860"/>
      <c r="N136" s="1860"/>
      <c r="O136" s="1860"/>
      <c r="P136" s="1860"/>
      <c r="AI136" s="34"/>
      <c r="AJ136" s="34"/>
    </row>
    <row r="137" spans="1:36" x14ac:dyDescent="0.2">
      <c r="A137" s="1631">
        <v>7</v>
      </c>
      <c r="B137" s="1631" t="s">
        <v>480</v>
      </c>
      <c r="C137" s="1631" t="s">
        <v>702</v>
      </c>
      <c r="D137" s="1630" t="s">
        <v>698</v>
      </c>
      <c r="E137" s="1635" t="s">
        <v>698</v>
      </c>
      <c r="F137" s="1638" t="s">
        <v>661</v>
      </c>
      <c r="G137" s="1631" t="s">
        <v>661</v>
      </c>
      <c r="H137" s="1631" t="s">
        <v>663</v>
      </c>
    </row>
    <row r="138" spans="1:36" x14ac:dyDescent="0.2">
      <c r="A138" s="1631">
        <v>7</v>
      </c>
      <c r="B138" s="1631" t="s">
        <v>480</v>
      </c>
      <c r="C138" s="1631" t="s">
        <v>701</v>
      </c>
      <c r="D138" s="1630" t="s">
        <v>698</v>
      </c>
      <c r="E138" s="1635" t="s">
        <v>698</v>
      </c>
      <c r="F138" s="1635" t="s">
        <v>698</v>
      </c>
      <c r="G138" s="1644" t="s">
        <v>698</v>
      </c>
      <c r="H138" s="1631" t="s">
        <v>661</v>
      </c>
    </row>
    <row r="139" spans="1:36" x14ac:dyDescent="0.2">
      <c r="A139" s="1631">
        <v>7</v>
      </c>
      <c r="B139" s="1631" t="s">
        <v>480</v>
      </c>
      <c r="C139" s="1631" t="s">
        <v>700</v>
      </c>
      <c r="D139" s="1630" t="s">
        <v>661</v>
      </c>
      <c r="E139" s="1635" t="s">
        <v>698</v>
      </c>
      <c r="F139" s="1635" t="s">
        <v>698</v>
      </c>
      <c r="G139" s="1644" t="s">
        <v>698</v>
      </c>
      <c r="H139" s="1631" t="s">
        <v>661</v>
      </c>
      <c r="I139" s="34"/>
      <c r="K139" s="1860"/>
      <c r="L139" s="1860"/>
      <c r="M139" s="1860"/>
      <c r="N139" s="1860"/>
      <c r="O139" s="1860"/>
      <c r="P139" s="1860"/>
      <c r="AI139" s="34"/>
      <c r="AJ139" s="34"/>
    </row>
    <row r="140" spans="1:36" ht="15.75" customHeight="1" x14ac:dyDescent="0.2">
      <c r="A140" s="1631">
        <v>7</v>
      </c>
      <c r="B140" s="1631" t="s">
        <v>480</v>
      </c>
      <c r="C140" s="1631" t="s">
        <v>699</v>
      </c>
      <c r="D140" s="1630" t="s">
        <v>698</v>
      </c>
      <c r="E140" s="1635" t="s">
        <v>698</v>
      </c>
      <c r="F140" s="1635" t="s">
        <v>698</v>
      </c>
      <c r="G140" s="1642" t="s">
        <v>661</v>
      </c>
      <c r="H140" s="1631" t="s">
        <v>663</v>
      </c>
      <c r="I140" s="34"/>
      <c r="K140" s="1860"/>
      <c r="L140" s="1860"/>
      <c r="M140" s="1860"/>
      <c r="N140" s="1860"/>
      <c r="O140" s="1860"/>
      <c r="P140" s="1860"/>
      <c r="AI140" s="34"/>
      <c r="AJ140" s="34"/>
    </row>
    <row r="141" spans="1:36" x14ac:dyDescent="0.2">
      <c r="A141" s="1631">
        <v>7</v>
      </c>
      <c r="B141" s="1631" t="s">
        <v>480</v>
      </c>
      <c r="C141" s="1631" t="s">
        <v>697</v>
      </c>
      <c r="D141" s="1630" t="s">
        <v>661</v>
      </c>
      <c r="E141" s="1638" t="s">
        <v>661</v>
      </c>
      <c r="F141" s="1639" t="s">
        <v>663</v>
      </c>
      <c r="G141" s="1642" t="s">
        <v>661</v>
      </c>
      <c r="H141" s="1631" t="s">
        <v>663</v>
      </c>
      <c r="I141" s="34"/>
      <c r="K141" s="1860"/>
      <c r="L141" s="1860"/>
      <c r="M141" s="1860"/>
      <c r="N141" s="1860"/>
      <c r="O141" s="1860"/>
      <c r="P141" s="1860"/>
      <c r="AI141" s="34"/>
      <c r="AJ141" s="34"/>
    </row>
    <row r="142" spans="1:36" x14ac:dyDescent="0.2">
      <c r="A142" s="1631">
        <v>7</v>
      </c>
      <c r="B142" s="1631" t="s">
        <v>480</v>
      </c>
      <c r="C142" s="1631" t="s">
        <v>696</v>
      </c>
      <c r="D142" s="1630" t="s">
        <v>661</v>
      </c>
      <c r="E142" s="1638" t="s">
        <v>661</v>
      </c>
      <c r="F142" s="1638" t="s">
        <v>661</v>
      </c>
      <c r="G142" s="1642" t="s">
        <v>661</v>
      </c>
      <c r="H142" s="1631" t="s">
        <v>661</v>
      </c>
      <c r="I142" s="34"/>
      <c r="K142" s="1860"/>
      <c r="L142" s="1860"/>
      <c r="M142" s="1860"/>
      <c r="N142" s="1860"/>
      <c r="O142" s="1860"/>
      <c r="P142" s="1860"/>
      <c r="AI142" s="34"/>
      <c r="AJ142" s="34"/>
    </row>
    <row r="143" spans="1:36" x14ac:dyDescent="0.2">
      <c r="A143" s="1631">
        <v>7</v>
      </c>
      <c r="B143" s="1631" t="s">
        <v>480</v>
      </c>
      <c r="C143" s="1631" t="s">
        <v>695</v>
      </c>
      <c r="D143" s="1630" t="s">
        <v>661</v>
      </c>
      <c r="E143" s="1638" t="s">
        <v>661</v>
      </c>
      <c r="F143" s="1638" t="s">
        <v>661</v>
      </c>
      <c r="G143" s="1642" t="s">
        <v>661</v>
      </c>
      <c r="H143" s="1631" t="s">
        <v>663</v>
      </c>
      <c r="I143" s="34"/>
      <c r="K143" s="1860"/>
      <c r="L143" s="1860"/>
      <c r="M143" s="1860"/>
      <c r="N143" s="1860"/>
      <c r="O143" s="1860"/>
      <c r="P143" s="1860"/>
      <c r="AI143" s="34"/>
      <c r="AJ143" s="34"/>
    </row>
    <row r="144" spans="1:36" x14ac:dyDescent="0.2">
      <c r="A144" s="1631">
        <v>7</v>
      </c>
      <c r="B144" s="1631" t="s">
        <v>480</v>
      </c>
      <c r="C144" s="1631" t="s">
        <v>694</v>
      </c>
      <c r="D144" s="1630" t="s">
        <v>661</v>
      </c>
      <c r="E144" s="1638" t="s">
        <v>661</v>
      </c>
      <c r="F144" s="1638" t="s">
        <v>661</v>
      </c>
      <c r="G144" s="1642" t="s">
        <v>661</v>
      </c>
      <c r="H144" s="1631" t="s">
        <v>661</v>
      </c>
      <c r="I144" s="34"/>
      <c r="K144" s="1860"/>
      <c r="L144" s="1860"/>
      <c r="M144" s="1860"/>
      <c r="N144" s="1860"/>
      <c r="O144" s="1860"/>
      <c r="P144" s="1860"/>
      <c r="AI144" s="34"/>
      <c r="AJ144" s="34"/>
    </row>
    <row r="145" spans="1:36" x14ac:dyDescent="0.2">
      <c r="A145" s="1631">
        <v>7</v>
      </c>
      <c r="B145" s="1631" t="s">
        <v>480</v>
      </c>
      <c r="C145" s="1631" t="s">
        <v>693</v>
      </c>
      <c r="D145" s="1630" t="s">
        <v>663</v>
      </c>
      <c r="E145" s="1639" t="s">
        <v>663</v>
      </c>
      <c r="F145" s="1631" t="s">
        <v>663</v>
      </c>
      <c r="G145" s="1642" t="s">
        <v>661</v>
      </c>
      <c r="H145" s="1631" t="s">
        <v>663</v>
      </c>
      <c r="I145" s="34"/>
      <c r="K145" s="1860"/>
      <c r="L145" s="1860"/>
      <c r="M145" s="1860"/>
      <c r="N145" s="1860"/>
      <c r="O145" s="1860"/>
      <c r="P145" s="1860"/>
      <c r="AI145" s="34"/>
      <c r="AJ145" s="34"/>
    </row>
    <row r="146" spans="1:36" x14ac:dyDescent="0.2">
      <c r="A146" s="1631">
        <v>7</v>
      </c>
      <c r="B146" s="1631" t="s">
        <v>480</v>
      </c>
      <c r="C146" s="1631" t="s">
        <v>692</v>
      </c>
      <c r="D146" s="1630" t="s">
        <v>661</v>
      </c>
      <c r="E146" s="1639" t="s">
        <v>663</v>
      </c>
      <c r="F146" s="1631" t="s">
        <v>663</v>
      </c>
      <c r="G146" s="1642" t="s">
        <v>661</v>
      </c>
      <c r="H146" s="1631" t="s">
        <v>661</v>
      </c>
      <c r="I146" s="34"/>
      <c r="K146" s="1860"/>
      <c r="L146" s="1860"/>
      <c r="M146" s="1860"/>
      <c r="N146" s="1860"/>
      <c r="O146" s="1860"/>
      <c r="P146" s="1860"/>
      <c r="AI146" s="34"/>
      <c r="AJ146" s="34"/>
    </row>
    <row r="147" spans="1:36" x14ac:dyDescent="0.2">
      <c r="A147" s="1631">
        <v>7</v>
      </c>
      <c r="B147" s="1631" t="s">
        <v>480</v>
      </c>
      <c r="C147" s="1631" t="s">
        <v>691</v>
      </c>
      <c r="D147" s="1630" t="s">
        <v>663</v>
      </c>
      <c r="E147" s="1636" t="s">
        <v>666</v>
      </c>
      <c r="F147" s="1639" t="s">
        <v>663</v>
      </c>
      <c r="G147" s="1642" t="s">
        <v>661</v>
      </c>
      <c r="H147" s="1631" t="s">
        <v>661</v>
      </c>
      <c r="I147" s="34"/>
      <c r="K147" s="1860"/>
      <c r="L147" s="1860"/>
      <c r="M147" s="1860"/>
      <c r="N147" s="1860"/>
      <c r="O147" s="1860"/>
      <c r="P147" s="1860"/>
      <c r="AI147" s="34"/>
      <c r="AJ147" s="34"/>
    </row>
    <row r="148" spans="1:36" x14ac:dyDescent="0.2">
      <c r="A148" s="1631">
        <v>7</v>
      </c>
      <c r="B148" s="1631" t="s">
        <v>480</v>
      </c>
      <c r="C148" s="1631" t="s">
        <v>690</v>
      </c>
      <c r="D148" s="1630" t="s">
        <v>663</v>
      </c>
      <c r="E148" s="1639" t="s">
        <v>663</v>
      </c>
      <c r="F148" s="1639" t="s">
        <v>663</v>
      </c>
      <c r="G148" s="1639" t="s">
        <v>663</v>
      </c>
      <c r="H148" s="1631" t="s">
        <v>663</v>
      </c>
    </row>
    <row r="149" spans="1:36" x14ac:dyDescent="0.2">
      <c r="A149" s="1631">
        <v>7</v>
      </c>
      <c r="B149" s="1631" t="s">
        <v>480</v>
      </c>
      <c r="C149" s="1631" t="s">
        <v>689</v>
      </c>
      <c r="D149" s="1630" t="s">
        <v>663</v>
      </c>
      <c r="E149" s="1639" t="s">
        <v>663</v>
      </c>
      <c r="F149" s="1639" t="s">
        <v>663</v>
      </c>
      <c r="G149" s="1639" t="s">
        <v>663</v>
      </c>
      <c r="H149" s="1631" t="s">
        <v>663</v>
      </c>
    </row>
    <row r="150" spans="1:36" x14ac:dyDescent="0.2">
      <c r="A150" s="1631">
        <v>7</v>
      </c>
      <c r="B150" s="1631" t="s">
        <v>480</v>
      </c>
      <c r="C150" s="1631" t="s">
        <v>676</v>
      </c>
      <c r="D150" s="1630" t="s">
        <v>663</v>
      </c>
      <c r="E150" s="1638" t="s">
        <v>661</v>
      </c>
      <c r="F150" s="1638" t="s">
        <v>661</v>
      </c>
      <c r="G150" s="1642" t="s">
        <v>661</v>
      </c>
      <c r="H150" s="1631" t="s">
        <v>663</v>
      </c>
      <c r="I150" s="34"/>
      <c r="K150" s="1860"/>
      <c r="L150" s="1860"/>
      <c r="M150" s="1860"/>
      <c r="N150" s="1860"/>
      <c r="O150" s="1860"/>
      <c r="P150" s="1860"/>
      <c r="AI150" s="34"/>
      <c r="AJ150" s="34"/>
    </row>
    <row r="151" spans="1:36" x14ac:dyDescent="0.2">
      <c r="A151" s="1631">
        <v>7</v>
      </c>
      <c r="B151" s="1631" t="s">
        <v>480</v>
      </c>
      <c r="C151" s="1631" t="s">
        <v>688</v>
      </c>
      <c r="D151" s="1630" t="s">
        <v>663</v>
      </c>
      <c r="E151" s="1639" t="s">
        <v>663</v>
      </c>
      <c r="F151" s="1639" t="s">
        <v>663</v>
      </c>
      <c r="G151" s="1639" t="s">
        <v>663</v>
      </c>
      <c r="H151" s="1631" t="s">
        <v>666</v>
      </c>
      <c r="I151" s="34"/>
      <c r="K151" s="1860"/>
      <c r="L151" s="1860"/>
      <c r="M151" s="1860"/>
      <c r="N151" s="1860"/>
      <c r="O151" s="1860"/>
      <c r="P151" s="1860"/>
      <c r="AI151" s="34"/>
      <c r="AJ151" s="34"/>
    </row>
    <row r="152" spans="1:36" x14ac:dyDescent="0.2">
      <c r="A152" s="1631">
        <v>7</v>
      </c>
      <c r="B152" s="1631" t="s">
        <v>480</v>
      </c>
      <c r="C152" s="1631" t="s">
        <v>687</v>
      </c>
      <c r="D152" s="1630" t="s">
        <v>663</v>
      </c>
      <c r="E152" s="1639" t="s">
        <v>663</v>
      </c>
      <c r="F152" s="1639" t="s">
        <v>663</v>
      </c>
      <c r="G152" s="1639" t="s">
        <v>663</v>
      </c>
      <c r="H152" s="1631" t="s">
        <v>663</v>
      </c>
      <c r="I152" s="34"/>
      <c r="K152" s="1860"/>
      <c r="L152" s="1860"/>
      <c r="M152" s="1860"/>
      <c r="N152" s="1860"/>
      <c r="O152" s="1860"/>
      <c r="P152" s="1860"/>
      <c r="AI152" s="34"/>
      <c r="AJ152" s="34"/>
    </row>
    <row r="153" spans="1:36" x14ac:dyDescent="0.2">
      <c r="A153" s="1631">
        <v>7</v>
      </c>
      <c r="B153" s="1631" t="s">
        <v>480</v>
      </c>
      <c r="C153" s="1631" t="s">
        <v>686</v>
      </c>
      <c r="D153" s="1630" t="s">
        <v>663</v>
      </c>
      <c r="E153" s="1639" t="s">
        <v>663</v>
      </c>
      <c r="F153" s="1639" t="s">
        <v>663</v>
      </c>
      <c r="G153" s="1639" t="s">
        <v>663</v>
      </c>
      <c r="H153" s="1631" t="s">
        <v>663</v>
      </c>
      <c r="I153" s="34"/>
      <c r="K153" s="1860"/>
      <c r="L153" s="1860"/>
      <c r="M153" s="1860"/>
      <c r="N153" s="1860"/>
      <c r="O153" s="1860"/>
      <c r="P153" s="1860"/>
      <c r="AI153" s="34"/>
      <c r="AJ153" s="34"/>
    </row>
    <row r="154" spans="1:36" ht="12.75" customHeight="1" x14ac:dyDescent="0.2">
      <c r="A154" s="1631">
        <v>7</v>
      </c>
      <c r="B154" s="1631" t="s">
        <v>480</v>
      </c>
      <c r="C154" s="1631" t="s">
        <v>685</v>
      </c>
      <c r="D154" s="1630" t="s">
        <v>663</v>
      </c>
      <c r="E154" s="1639" t="s">
        <v>663</v>
      </c>
      <c r="F154" s="1639" t="s">
        <v>663</v>
      </c>
      <c r="G154" s="1639" t="s">
        <v>663</v>
      </c>
      <c r="H154" s="1631" t="s">
        <v>663</v>
      </c>
      <c r="I154" s="34"/>
      <c r="K154" s="1860"/>
      <c r="L154" s="1860"/>
      <c r="M154" s="1860"/>
      <c r="N154" s="1860"/>
      <c r="O154" s="1860"/>
      <c r="P154" s="1860"/>
      <c r="AI154" s="34"/>
      <c r="AJ154" s="34"/>
    </row>
    <row r="155" spans="1:36" ht="12.75" customHeight="1" x14ac:dyDescent="0.2">
      <c r="A155" s="1631">
        <v>7</v>
      </c>
      <c r="B155" s="1631" t="s">
        <v>480</v>
      </c>
      <c r="C155" s="1631" t="s">
        <v>684</v>
      </c>
      <c r="D155" s="1630" t="s">
        <v>663</v>
      </c>
      <c r="E155" s="1639" t="s">
        <v>663</v>
      </c>
      <c r="F155" s="1639" t="s">
        <v>663</v>
      </c>
      <c r="G155" s="1639" t="s">
        <v>663</v>
      </c>
      <c r="H155" s="1631" t="s">
        <v>663</v>
      </c>
      <c r="I155" s="34"/>
      <c r="K155" s="1860"/>
      <c r="L155" s="1860"/>
      <c r="M155" s="1860"/>
      <c r="N155" s="1860"/>
      <c r="O155" s="1860"/>
      <c r="P155" s="1860"/>
      <c r="AI155" s="34"/>
      <c r="AJ155" s="34"/>
    </row>
    <row r="156" spans="1:36" x14ac:dyDescent="0.2">
      <c r="A156" s="1631">
        <v>7</v>
      </c>
      <c r="B156" s="1631" t="s">
        <v>480</v>
      </c>
      <c r="C156" s="1631" t="s">
        <v>683</v>
      </c>
      <c r="D156" s="1630" t="s">
        <v>663</v>
      </c>
      <c r="E156" s="1639" t="s">
        <v>663</v>
      </c>
      <c r="F156" s="1639" t="s">
        <v>663</v>
      </c>
      <c r="G156" s="1639" t="s">
        <v>663</v>
      </c>
      <c r="H156" s="1631" t="s">
        <v>666</v>
      </c>
      <c r="I156" s="34"/>
      <c r="K156" s="1860"/>
      <c r="L156" s="1860"/>
      <c r="M156" s="1860"/>
      <c r="N156" s="1860"/>
      <c r="O156" s="1860"/>
      <c r="P156" s="1860"/>
      <c r="AI156" s="34"/>
      <c r="AJ156" s="34"/>
    </row>
    <row r="157" spans="1:36" x14ac:dyDescent="0.2">
      <c r="A157" s="1631">
        <v>7</v>
      </c>
      <c r="B157" s="1631" t="s">
        <v>480</v>
      </c>
      <c r="C157" s="1631" t="s">
        <v>682</v>
      </c>
      <c r="D157" s="1630" t="s">
        <v>663</v>
      </c>
      <c r="E157" s="1636" t="s">
        <v>666</v>
      </c>
      <c r="F157" s="1639" t="s">
        <v>663</v>
      </c>
      <c r="G157" s="1639" t="s">
        <v>663</v>
      </c>
      <c r="H157" s="1631" t="s">
        <v>663</v>
      </c>
      <c r="I157" s="34"/>
      <c r="K157" s="1860"/>
      <c r="L157" s="1860"/>
      <c r="M157" s="1860"/>
      <c r="N157" s="1860"/>
      <c r="O157" s="1860"/>
      <c r="P157" s="1860"/>
      <c r="AI157" s="34"/>
      <c r="AJ157" s="34"/>
    </row>
    <row r="158" spans="1:36" ht="12.75" customHeight="1" x14ac:dyDescent="0.2">
      <c r="A158" s="1631">
        <v>7</v>
      </c>
      <c r="B158" s="1631" t="s">
        <v>480</v>
      </c>
      <c r="C158" s="1631" t="s">
        <v>681</v>
      </c>
      <c r="D158" s="1630" t="s">
        <v>663</v>
      </c>
      <c r="E158" s="1631" t="s">
        <v>663</v>
      </c>
      <c r="F158" s="1638" t="s">
        <v>661</v>
      </c>
      <c r="G158" s="1639" t="s">
        <v>663</v>
      </c>
      <c r="H158" s="1631" t="s">
        <v>663</v>
      </c>
      <c r="I158" s="34"/>
      <c r="K158" s="1860"/>
      <c r="L158" s="1860"/>
      <c r="M158" s="1860"/>
      <c r="N158" s="1860"/>
      <c r="O158" s="1860"/>
      <c r="P158" s="1860"/>
      <c r="AI158" s="34"/>
      <c r="AJ158" s="34"/>
    </row>
    <row r="159" spans="1:36" x14ac:dyDescent="0.2">
      <c r="A159" s="1631">
        <v>7</v>
      </c>
      <c r="B159" s="1631" t="s">
        <v>480</v>
      </c>
      <c r="C159" s="1631" t="s">
        <v>680</v>
      </c>
      <c r="D159" s="1630" t="s">
        <v>663</v>
      </c>
      <c r="E159" s="1631" t="s">
        <v>663</v>
      </c>
      <c r="F159" s="1639" t="s">
        <v>663</v>
      </c>
      <c r="G159" s="1631" t="s">
        <v>661</v>
      </c>
      <c r="H159" s="1631" t="s">
        <v>663</v>
      </c>
      <c r="I159" s="34"/>
      <c r="K159" s="1860"/>
      <c r="L159" s="1860"/>
      <c r="M159" s="1860"/>
      <c r="N159" s="1860"/>
      <c r="O159" s="1860"/>
      <c r="P159" s="1860"/>
      <c r="AI159" s="34"/>
      <c r="AJ159" s="34"/>
    </row>
    <row r="160" spans="1:36" x14ac:dyDescent="0.2">
      <c r="A160" s="1631">
        <v>7</v>
      </c>
      <c r="B160" s="1631" t="s">
        <v>480</v>
      </c>
      <c r="C160" s="1631" t="s">
        <v>679</v>
      </c>
      <c r="D160" s="1630" t="s">
        <v>661</v>
      </c>
      <c r="E160" s="1631" t="s">
        <v>663</v>
      </c>
      <c r="F160" s="1638" t="s">
        <v>661</v>
      </c>
      <c r="G160" s="1639" t="s">
        <v>663</v>
      </c>
      <c r="H160" s="1631" t="s">
        <v>663</v>
      </c>
      <c r="I160" s="34"/>
      <c r="K160" s="1860"/>
      <c r="L160" s="1860"/>
      <c r="M160" s="1860"/>
      <c r="N160" s="1860"/>
      <c r="O160" s="1860"/>
      <c r="P160" s="1860"/>
      <c r="AI160" s="34"/>
      <c r="AJ160" s="34"/>
    </row>
    <row r="161" spans="1:36" x14ac:dyDescent="0.2">
      <c r="A161" s="1631">
        <v>7</v>
      </c>
      <c r="B161" s="1631" t="s">
        <v>480</v>
      </c>
      <c r="C161" s="1631" t="s">
        <v>678</v>
      </c>
      <c r="D161" s="1630" t="s">
        <v>663</v>
      </c>
      <c r="E161" s="1631" t="s">
        <v>663</v>
      </c>
      <c r="F161" s="1639" t="s">
        <v>663</v>
      </c>
      <c r="G161" s="1639" t="s">
        <v>663</v>
      </c>
      <c r="H161" s="1631" t="s">
        <v>666</v>
      </c>
      <c r="I161" s="156"/>
      <c r="K161" s="1860"/>
      <c r="L161" s="1860"/>
      <c r="M161" s="1860"/>
      <c r="N161" s="1860"/>
      <c r="O161" s="1860"/>
      <c r="P161" s="1860"/>
      <c r="AI161" s="34"/>
      <c r="AJ161" s="34"/>
    </row>
    <row r="162" spans="1:36" x14ac:dyDescent="0.2">
      <c r="A162" s="1631">
        <v>7</v>
      </c>
      <c r="B162" s="1631" t="s">
        <v>480</v>
      </c>
      <c r="C162" s="1631" t="s">
        <v>677</v>
      </c>
      <c r="D162" s="1630" t="s">
        <v>663</v>
      </c>
      <c r="E162" s="1636" t="s">
        <v>666</v>
      </c>
      <c r="F162" s="1639" t="s">
        <v>663</v>
      </c>
      <c r="G162" s="1639" t="s">
        <v>663</v>
      </c>
      <c r="H162" s="1631" t="s">
        <v>666</v>
      </c>
      <c r="K162" s="1860"/>
      <c r="L162" s="1860"/>
      <c r="M162" s="1860"/>
      <c r="N162" s="1860"/>
      <c r="O162" s="1860"/>
      <c r="P162" s="1860"/>
      <c r="AI162" s="34"/>
      <c r="AJ162" s="34"/>
    </row>
    <row r="163" spans="1:36" x14ac:dyDescent="0.2">
      <c r="A163" s="1631">
        <v>11</v>
      </c>
      <c r="B163" s="1631" t="s">
        <v>480</v>
      </c>
      <c r="C163" s="1631" t="s">
        <v>676</v>
      </c>
      <c r="D163" s="1630" t="s">
        <v>663</v>
      </c>
      <c r="E163" s="1634" t="s">
        <v>666</v>
      </c>
      <c r="F163" s="1639" t="s">
        <v>663</v>
      </c>
      <c r="G163" s="1636" t="s">
        <v>666</v>
      </c>
      <c r="H163" s="1631" t="s">
        <v>666</v>
      </c>
      <c r="K163" s="1860"/>
      <c r="L163" s="1860"/>
      <c r="M163" s="1860"/>
      <c r="N163" s="1860"/>
      <c r="O163" s="1860"/>
      <c r="P163" s="1860"/>
      <c r="AI163" s="34"/>
      <c r="AJ163" s="34"/>
    </row>
    <row r="164" spans="1:36" x14ac:dyDescent="0.2">
      <c r="A164" s="1631">
        <v>11</v>
      </c>
      <c r="B164" s="1631" t="s">
        <v>480</v>
      </c>
      <c r="C164" s="1631" t="s">
        <v>675</v>
      </c>
      <c r="D164" s="1633" t="s">
        <v>674</v>
      </c>
      <c r="E164" s="1633" t="s">
        <v>674</v>
      </c>
      <c r="F164" s="1631" t="s">
        <v>666</v>
      </c>
      <c r="G164" s="1636" t="s">
        <v>666</v>
      </c>
      <c r="H164" s="1631" t="s">
        <v>666</v>
      </c>
      <c r="K164" s="1860"/>
      <c r="L164" s="1860"/>
      <c r="M164" s="1860"/>
      <c r="N164" s="1860"/>
      <c r="O164" s="1860"/>
      <c r="P164" s="1860"/>
      <c r="AI164" s="34"/>
      <c r="AJ164" s="34"/>
    </row>
    <row r="165" spans="1:36" x14ac:dyDescent="0.2">
      <c r="A165" s="1631">
        <v>11</v>
      </c>
      <c r="B165" s="1631" t="s">
        <v>480</v>
      </c>
      <c r="C165" s="1631" t="s">
        <v>673</v>
      </c>
      <c r="D165" s="1630" t="s">
        <v>663</v>
      </c>
      <c r="E165" s="1638" t="s">
        <v>661</v>
      </c>
      <c r="F165" s="1639" t="s">
        <v>663</v>
      </c>
      <c r="G165" s="1639" t="s">
        <v>663</v>
      </c>
      <c r="H165" s="1631" t="s">
        <v>661</v>
      </c>
      <c r="I165" s="48"/>
      <c r="K165" s="1860"/>
      <c r="L165" s="1860"/>
      <c r="M165" s="1860"/>
      <c r="N165" s="1860"/>
      <c r="O165" s="1860"/>
      <c r="P165" s="1860"/>
      <c r="AI165" s="34"/>
      <c r="AJ165" s="34"/>
    </row>
    <row r="166" spans="1:36" x14ac:dyDescent="0.2">
      <c r="A166" s="1631">
        <v>11</v>
      </c>
      <c r="B166" s="1631" t="s">
        <v>480</v>
      </c>
      <c r="C166" s="1631" t="s">
        <v>670</v>
      </c>
      <c r="D166" s="1630" t="s">
        <v>666</v>
      </c>
      <c r="E166" s="1631" t="s">
        <v>439</v>
      </c>
      <c r="F166" s="1631" t="s">
        <v>439</v>
      </c>
      <c r="G166" s="1636" t="s">
        <v>666</v>
      </c>
      <c r="H166" s="1631" t="s">
        <v>439</v>
      </c>
      <c r="K166" s="1860"/>
      <c r="L166" s="1860"/>
      <c r="M166" s="1860"/>
      <c r="N166" s="1860"/>
      <c r="O166" s="1860"/>
      <c r="P166" s="1860"/>
      <c r="AI166" s="34"/>
      <c r="AJ166" s="34"/>
    </row>
    <row r="167" spans="1:36" x14ac:dyDescent="0.2">
      <c r="A167" s="1631">
        <v>11</v>
      </c>
      <c r="B167" s="1631" t="s">
        <v>480</v>
      </c>
      <c r="C167" s="1631" t="s">
        <v>669</v>
      </c>
      <c r="D167" s="1630" t="s">
        <v>661</v>
      </c>
      <c r="E167" s="1631" t="s">
        <v>439</v>
      </c>
      <c r="F167" s="1631" t="s">
        <v>439</v>
      </c>
      <c r="G167" s="1636" t="s">
        <v>666</v>
      </c>
      <c r="H167" s="1631" t="s">
        <v>439</v>
      </c>
      <c r="K167" s="1860"/>
      <c r="L167" s="1860"/>
      <c r="M167" s="1860"/>
      <c r="N167" s="1860"/>
      <c r="O167" s="1860"/>
      <c r="P167" s="1860"/>
      <c r="AI167" s="34"/>
      <c r="AJ167" s="34"/>
    </row>
    <row r="168" spans="1:36" x14ac:dyDescent="0.2">
      <c r="K168" s="1860"/>
      <c r="L168" s="1860"/>
      <c r="M168" s="1860"/>
      <c r="N168" s="1860"/>
      <c r="O168" s="1860"/>
      <c r="P168" s="1860"/>
      <c r="AI168" s="34"/>
      <c r="AJ168" s="34"/>
    </row>
    <row r="169" spans="1:36" x14ac:dyDescent="0.2">
      <c r="K169" s="1860"/>
      <c r="L169" s="1860"/>
      <c r="M169" s="1860"/>
      <c r="N169" s="1860"/>
      <c r="O169" s="1860"/>
      <c r="P169" s="1860"/>
      <c r="AI169" s="34"/>
      <c r="AJ169" s="34"/>
    </row>
    <row r="170" spans="1:36" x14ac:dyDescent="0.2">
      <c r="K170" s="1860"/>
      <c r="L170" s="1860"/>
      <c r="M170" s="1860"/>
      <c r="N170" s="1860"/>
      <c r="O170" s="1860"/>
      <c r="P170" s="1860"/>
      <c r="AI170" s="34"/>
      <c r="AJ170" s="34"/>
    </row>
    <row r="171" spans="1:36" x14ac:dyDescent="0.2">
      <c r="K171" s="1860"/>
      <c r="L171" s="1860"/>
      <c r="M171" s="1860"/>
      <c r="N171" s="1860"/>
      <c r="O171" s="1860"/>
      <c r="P171" s="1860"/>
      <c r="AI171" s="34"/>
      <c r="AJ171" s="34"/>
    </row>
    <row r="172" spans="1:36" x14ac:dyDescent="0.2">
      <c r="K172" s="1860"/>
      <c r="L172" s="1860"/>
      <c r="M172" s="1860"/>
      <c r="N172" s="1860"/>
      <c r="O172" s="1860"/>
      <c r="P172" s="1860"/>
      <c r="AI172" s="34"/>
      <c r="AJ172" s="34"/>
    </row>
    <row r="173" spans="1:36" x14ac:dyDescent="0.2">
      <c r="K173" s="1860"/>
      <c r="L173" s="1860"/>
      <c r="M173" s="1860"/>
      <c r="N173" s="1860"/>
      <c r="O173" s="1860"/>
      <c r="P173" s="1860"/>
      <c r="AI173" s="34"/>
      <c r="AJ173" s="34"/>
    </row>
    <row r="174" spans="1:36" x14ac:dyDescent="0.2">
      <c r="B174" s="1976"/>
      <c r="C174" s="1976"/>
      <c r="D174" s="1977"/>
      <c r="E174" s="1976"/>
      <c r="F174" s="1976"/>
      <c r="G174" s="1976"/>
      <c r="H174" s="1976"/>
      <c r="I174" s="155"/>
      <c r="J174" s="277"/>
      <c r="K174" s="313"/>
      <c r="L174" s="1754"/>
      <c r="M174" s="1754"/>
      <c r="N174" s="1754"/>
      <c r="O174" s="1754"/>
      <c r="P174" s="1754"/>
      <c r="Q174" s="43"/>
      <c r="R174" s="43"/>
      <c r="S174" s="43"/>
      <c r="T174" s="43"/>
      <c r="U174" s="43"/>
      <c r="V174" s="43"/>
    </row>
    <row r="175" spans="1:36" x14ac:dyDescent="0.2">
      <c r="B175" s="1976"/>
      <c r="C175" s="1976"/>
      <c r="D175" s="1977"/>
      <c r="E175" s="1976"/>
      <c r="F175" s="1976"/>
      <c r="G175" s="1976"/>
      <c r="H175" s="1976"/>
      <c r="I175" s="155"/>
      <c r="J175" s="277"/>
      <c r="K175" s="313"/>
      <c r="L175" s="1754"/>
      <c r="M175" s="1754"/>
      <c r="N175" s="1754"/>
      <c r="O175" s="1754"/>
      <c r="P175" s="1754"/>
      <c r="Q175" s="43"/>
      <c r="R175" s="43"/>
      <c r="S175" s="43"/>
      <c r="T175" s="43"/>
      <c r="U175" s="43"/>
      <c r="V175" s="43"/>
    </row>
    <row r="176" spans="1:36" ht="15" x14ac:dyDescent="0.2">
      <c r="B176" s="1976"/>
      <c r="C176" s="1978"/>
      <c r="D176" s="1977"/>
      <c r="E176" s="1976"/>
      <c r="F176" s="1976"/>
      <c r="G176" s="1976"/>
      <c r="H176" s="1976"/>
      <c r="I176" s="155"/>
      <c r="J176" s="277"/>
      <c r="K176" s="277"/>
      <c r="L176" s="277"/>
      <c r="M176" s="277"/>
      <c r="N176" s="277"/>
      <c r="O176" s="277"/>
      <c r="P176" s="277"/>
      <c r="Q176" s="43"/>
      <c r="R176" s="43"/>
      <c r="S176" s="43"/>
      <c r="T176" s="43"/>
      <c r="U176" s="43"/>
      <c r="V176" s="43"/>
      <c r="AI176" s="34"/>
      <c r="AJ176" s="34"/>
    </row>
    <row r="177" spans="1:22" s="34" customFormat="1" ht="15" x14ac:dyDescent="0.2">
      <c r="A177" s="1860"/>
      <c r="B177" s="277"/>
      <c r="C177" s="1979"/>
      <c r="D177" s="1980"/>
      <c r="E177" s="277"/>
      <c r="F177" s="277"/>
      <c r="G177" s="277"/>
      <c r="H177" s="277"/>
      <c r="I177" s="43"/>
      <c r="J177" s="277"/>
      <c r="K177" s="277"/>
      <c r="L177" s="277"/>
      <c r="M177" s="277"/>
      <c r="N177" s="277"/>
      <c r="O177" s="277"/>
      <c r="P177" s="277"/>
      <c r="Q177" s="43"/>
      <c r="R177" s="43"/>
      <c r="S177" s="43"/>
      <c r="T177" s="43"/>
      <c r="U177" s="43"/>
      <c r="V177" s="43"/>
    </row>
    <row r="178" spans="1:22" s="34" customFormat="1" x14ac:dyDescent="0.2">
      <c r="A178" s="1860"/>
      <c r="B178" s="277"/>
      <c r="C178" s="277"/>
      <c r="D178" s="277"/>
      <c r="E178" s="277"/>
      <c r="F178" s="277"/>
      <c r="G178" s="277"/>
      <c r="H178" s="277"/>
      <c r="I178" s="43"/>
      <c r="J178" s="277"/>
      <c r="K178" s="277"/>
      <c r="L178" s="277"/>
      <c r="M178" s="277"/>
      <c r="N178" s="277"/>
      <c r="O178" s="277"/>
      <c r="P178" s="277"/>
      <c r="Q178" s="43"/>
      <c r="R178" s="43"/>
      <c r="S178" s="43"/>
      <c r="T178" s="43"/>
      <c r="U178" s="43"/>
      <c r="V178" s="43"/>
    </row>
    <row r="179" spans="1:22" s="34" customFormat="1" x14ac:dyDescent="0.2">
      <c r="A179" s="1860"/>
      <c r="B179" s="277"/>
      <c r="C179" s="277"/>
      <c r="D179" s="277"/>
      <c r="E179" s="277"/>
      <c r="F179" s="277"/>
      <c r="G179" s="277"/>
      <c r="H179" s="277"/>
      <c r="I179" s="43"/>
      <c r="J179" s="277"/>
      <c r="K179" s="277"/>
      <c r="L179" s="277"/>
      <c r="M179" s="277"/>
      <c r="N179" s="277"/>
      <c r="O179" s="277"/>
      <c r="P179" s="277"/>
      <c r="Q179" s="43"/>
      <c r="R179" s="43"/>
      <c r="S179" s="43"/>
      <c r="T179" s="43"/>
      <c r="U179" s="43"/>
      <c r="V179" s="43"/>
    </row>
    <row r="180" spans="1:22" s="34" customFormat="1" x14ac:dyDescent="0.2">
      <c r="A180" s="1860"/>
      <c r="B180" s="277"/>
      <c r="C180" s="277"/>
      <c r="D180" s="277"/>
      <c r="E180" s="277"/>
      <c r="F180" s="277"/>
      <c r="G180" s="277"/>
      <c r="H180" s="277"/>
      <c r="I180" s="43"/>
      <c r="J180" s="277"/>
      <c r="K180" s="277"/>
      <c r="L180" s="277"/>
      <c r="M180" s="277"/>
      <c r="N180" s="277"/>
      <c r="O180" s="277"/>
      <c r="P180" s="277"/>
      <c r="Q180" s="43"/>
      <c r="R180" s="43"/>
      <c r="S180" s="43"/>
      <c r="T180" s="43"/>
      <c r="U180" s="43"/>
      <c r="V180" s="43"/>
    </row>
    <row r="181" spans="1:22" s="34" customFormat="1" x14ac:dyDescent="0.2">
      <c r="A181" s="1860"/>
      <c r="B181" s="277"/>
      <c r="C181" s="277"/>
      <c r="D181" s="277"/>
      <c r="E181" s="277"/>
      <c r="F181" s="277"/>
      <c r="G181" s="277"/>
      <c r="H181" s="277"/>
      <c r="I181" s="43"/>
      <c r="J181" s="277"/>
      <c r="K181" s="277"/>
      <c r="L181" s="277"/>
      <c r="M181" s="277"/>
      <c r="N181" s="277"/>
      <c r="O181" s="277"/>
      <c r="P181" s="277"/>
      <c r="Q181" s="43"/>
      <c r="R181" s="43"/>
      <c r="S181" s="43"/>
      <c r="T181" s="43"/>
      <c r="U181" s="43"/>
      <c r="V181" s="43"/>
    </row>
    <row r="182" spans="1:22" s="34" customFormat="1" x14ac:dyDescent="0.2">
      <c r="A182" s="1860"/>
      <c r="B182" s="277"/>
      <c r="C182" s="277"/>
      <c r="D182" s="277"/>
      <c r="E182" s="277"/>
      <c r="F182" s="277"/>
      <c r="G182" s="277"/>
      <c r="H182" s="277"/>
      <c r="I182" s="43"/>
      <c r="J182" s="277"/>
      <c r="K182" s="277"/>
      <c r="L182" s="277"/>
      <c r="M182" s="277"/>
      <c r="N182" s="277"/>
      <c r="O182" s="277"/>
      <c r="P182" s="277"/>
      <c r="Q182" s="43"/>
      <c r="R182" s="43"/>
      <c r="S182" s="43"/>
      <c r="T182" s="43"/>
      <c r="U182" s="43"/>
      <c r="V182" s="43"/>
    </row>
    <row r="183" spans="1:22" s="34" customFormat="1" x14ac:dyDescent="0.2">
      <c r="A183" s="1860"/>
      <c r="B183" s="277"/>
      <c r="C183" s="277"/>
      <c r="D183" s="277"/>
      <c r="E183" s="277"/>
      <c r="F183" s="277"/>
      <c r="G183" s="277"/>
      <c r="H183" s="277"/>
      <c r="I183" s="43"/>
      <c r="J183" s="277"/>
      <c r="K183" s="277"/>
      <c r="L183" s="277"/>
      <c r="M183" s="277"/>
      <c r="N183" s="277"/>
      <c r="O183" s="277"/>
      <c r="P183" s="277"/>
      <c r="Q183" s="43"/>
      <c r="R183" s="43"/>
      <c r="S183" s="43"/>
      <c r="T183" s="43"/>
      <c r="U183" s="43"/>
      <c r="V183" s="43"/>
    </row>
    <row r="184" spans="1:22" s="34" customFormat="1" x14ac:dyDescent="0.2">
      <c r="A184" s="1860"/>
      <c r="B184" s="277"/>
      <c r="C184" s="1976"/>
      <c r="D184" s="1876"/>
      <c r="E184" s="277"/>
      <c r="F184" s="277"/>
      <c r="G184" s="277"/>
      <c r="H184" s="277"/>
      <c r="I184" s="43"/>
      <c r="J184" s="277"/>
      <c r="K184" s="277"/>
      <c r="L184" s="277"/>
      <c r="M184" s="277"/>
      <c r="N184" s="277"/>
      <c r="O184" s="277"/>
      <c r="P184" s="277"/>
      <c r="Q184" s="43"/>
      <c r="R184" s="43"/>
      <c r="S184" s="43"/>
      <c r="T184" s="43"/>
      <c r="U184" s="43"/>
      <c r="V184" s="43"/>
    </row>
    <row r="185" spans="1:22" s="34" customFormat="1" x14ac:dyDescent="0.2">
      <c r="A185" s="1860"/>
      <c r="B185" s="277"/>
      <c r="C185" s="1976"/>
      <c r="D185" s="1876"/>
      <c r="E185" s="277"/>
      <c r="F185" s="277"/>
      <c r="G185" s="277"/>
      <c r="H185" s="277"/>
      <c r="I185" s="43"/>
      <c r="J185" s="277"/>
      <c r="K185" s="277"/>
      <c r="L185" s="277"/>
      <c r="M185" s="277"/>
      <c r="N185" s="277"/>
      <c r="O185" s="277"/>
      <c r="P185" s="277"/>
      <c r="Q185" s="43"/>
      <c r="R185" s="43"/>
      <c r="S185" s="43"/>
      <c r="T185" s="43"/>
      <c r="U185" s="43"/>
      <c r="V185" s="43"/>
    </row>
    <row r="186" spans="1:22" s="34" customFormat="1" ht="15" x14ac:dyDescent="0.2">
      <c r="A186" s="1860"/>
      <c r="B186" s="277"/>
      <c r="C186" s="1978"/>
      <c r="D186" s="1977"/>
      <c r="E186" s="277"/>
      <c r="F186" s="277"/>
      <c r="G186" s="277"/>
      <c r="H186" s="277"/>
      <c r="I186" s="43"/>
      <c r="J186" s="277"/>
      <c r="K186" s="277"/>
      <c r="L186" s="277"/>
      <c r="M186" s="277"/>
      <c r="N186" s="277"/>
      <c r="O186" s="277"/>
      <c r="P186" s="277"/>
      <c r="Q186" s="43"/>
      <c r="R186" s="43"/>
      <c r="S186" s="43"/>
      <c r="T186" s="43"/>
      <c r="U186" s="43"/>
      <c r="V186" s="43"/>
    </row>
    <row r="187" spans="1:22" s="34" customFormat="1" ht="15" x14ac:dyDescent="0.2">
      <c r="A187" s="1860"/>
      <c r="B187" s="277"/>
      <c r="C187" s="1979"/>
      <c r="D187" s="1980"/>
      <c r="E187" s="277"/>
      <c r="F187" s="277"/>
      <c r="G187" s="277"/>
      <c r="H187" s="277"/>
      <c r="I187" s="43"/>
      <c r="J187" s="277"/>
      <c r="K187" s="277"/>
      <c r="L187" s="277"/>
      <c r="M187" s="277"/>
      <c r="N187" s="277"/>
      <c r="O187" s="277"/>
      <c r="P187" s="277"/>
      <c r="Q187" s="43"/>
      <c r="R187" s="43"/>
      <c r="S187" s="43"/>
      <c r="T187" s="43"/>
      <c r="U187" s="43"/>
      <c r="V187" s="43"/>
    </row>
    <row r="188" spans="1:22" s="34" customFormat="1" x14ac:dyDescent="0.2">
      <c r="A188" s="1860"/>
      <c r="B188" s="277"/>
      <c r="C188" s="277"/>
      <c r="D188" s="277"/>
      <c r="E188" s="277"/>
      <c r="F188" s="277"/>
      <c r="G188" s="277"/>
      <c r="H188" s="277"/>
      <c r="I188" s="43"/>
      <c r="J188" s="277"/>
      <c r="K188" s="277"/>
      <c r="L188" s="277"/>
      <c r="M188" s="277"/>
      <c r="N188" s="277"/>
      <c r="O188" s="277"/>
      <c r="P188" s="277"/>
      <c r="Q188" s="43"/>
      <c r="R188" s="43"/>
      <c r="S188" s="43"/>
      <c r="T188" s="43"/>
      <c r="U188" s="43"/>
      <c r="V188" s="43"/>
    </row>
    <row r="189" spans="1:22" s="34" customFormat="1" x14ac:dyDescent="0.2">
      <c r="A189" s="1860"/>
      <c r="B189" s="277"/>
      <c r="C189" s="277"/>
      <c r="D189" s="277"/>
      <c r="E189" s="277"/>
      <c r="F189" s="277"/>
      <c r="G189" s="277"/>
      <c r="H189" s="277"/>
      <c r="I189" s="43"/>
      <c r="J189" s="277"/>
      <c r="K189" s="277"/>
      <c r="L189" s="277"/>
      <c r="M189" s="277"/>
      <c r="N189" s="277"/>
      <c r="O189" s="277"/>
      <c r="P189" s="277"/>
      <c r="Q189" s="43"/>
      <c r="R189" s="43"/>
      <c r="S189" s="43"/>
      <c r="T189" s="43"/>
      <c r="U189" s="43"/>
      <c r="V189" s="43"/>
    </row>
    <row r="190" spans="1:22" s="34" customFormat="1" x14ac:dyDescent="0.2">
      <c r="A190" s="1860"/>
      <c r="B190" s="277"/>
      <c r="C190" s="277"/>
      <c r="D190" s="277"/>
      <c r="E190" s="277"/>
      <c r="F190" s="277"/>
      <c r="G190" s="277"/>
      <c r="H190" s="277"/>
      <c r="I190" s="43"/>
      <c r="J190" s="277"/>
      <c r="K190" s="277"/>
      <c r="L190" s="277"/>
      <c r="M190" s="277"/>
      <c r="N190" s="277"/>
      <c r="O190" s="277"/>
      <c r="P190" s="277"/>
      <c r="Q190" s="43"/>
      <c r="R190" s="43"/>
      <c r="S190" s="43"/>
      <c r="T190" s="43"/>
      <c r="U190" s="43"/>
      <c r="V190" s="43"/>
    </row>
    <row r="191" spans="1:22" s="34" customFormat="1" x14ac:dyDescent="0.2">
      <c r="A191" s="1860"/>
      <c r="B191" s="277"/>
      <c r="C191" s="277"/>
      <c r="D191" s="277"/>
      <c r="E191" s="277"/>
      <c r="F191" s="277"/>
      <c r="G191" s="277"/>
      <c r="H191" s="277"/>
      <c r="I191" s="43"/>
      <c r="J191" s="277"/>
      <c r="K191" s="277"/>
      <c r="L191" s="277"/>
      <c r="M191" s="277"/>
      <c r="N191" s="277"/>
      <c r="O191" s="277"/>
      <c r="P191" s="277"/>
      <c r="Q191" s="43"/>
      <c r="R191" s="43"/>
      <c r="S191" s="43"/>
      <c r="T191" s="43"/>
      <c r="U191" s="43"/>
      <c r="V191" s="43"/>
    </row>
    <row r="192" spans="1:22" s="34" customFormat="1" x14ac:dyDescent="0.2">
      <c r="A192" s="1860"/>
      <c r="B192" s="277"/>
      <c r="C192" s="277"/>
      <c r="D192" s="277"/>
      <c r="E192" s="277"/>
      <c r="F192" s="277"/>
      <c r="G192" s="277"/>
      <c r="H192" s="277"/>
      <c r="I192" s="43"/>
      <c r="J192" s="277"/>
      <c r="K192" s="277"/>
      <c r="L192" s="277"/>
      <c r="M192" s="277"/>
      <c r="N192" s="277"/>
      <c r="O192" s="277"/>
      <c r="P192" s="277"/>
      <c r="Q192" s="43"/>
      <c r="R192" s="43"/>
      <c r="S192" s="43"/>
      <c r="T192" s="43"/>
      <c r="U192" s="43"/>
      <c r="V192" s="43"/>
    </row>
    <row r="193" spans="1:36" x14ac:dyDescent="0.2">
      <c r="B193" s="1976"/>
      <c r="C193" s="1976"/>
      <c r="D193" s="1977"/>
      <c r="E193" s="277"/>
      <c r="F193" s="277"/>
      <c r="G193" s="277"/>
      <c r="H193" s="277"/>
      <c r="I193" s="43"/>
      <c r="J193" s="277"/>
      <c r="K193" s="277"/>
      <c r="L193" s="277"/>
      <c r="M193" s="277"/>
      <c r="N193" s="277"/>
      <c r="O193" s="277"/>
      <c r="P193" s="277"/>
      <c r="Q193" s="43"/>
      <c r="R193" s="43"/>
      <c r="S193" s="43"/>
      <c r="T193" s="43"/>
      <c r="U193" s="43"/>
      <c r="V193" s="43"/>
      <c r="AI193" s="34"/>
      <c r="AJ193" s="34"/>
    </row>
    <row r="194" spans="1:36" x14ac:dyDescent="0.2">
      <c r="B194" s="1976"/>
      <c r="C194" s="1976"/>
      <c r="D194" s="1977"/>
      <c r="E194" s="277"/>
      <c r="F194" s="277"/>
      <c r="G194" s="277"/>
      <c r="H194" s="277"/>
      <c r="I194" s="43"/>
      <c r="J194" s="277"/>
      <c r="K194" s="277"/>
      <c r="L194" s="277"/>
      <c r="M194" s="277"/>
      <c r="N194" s="277"/>
      <c r="O194" s="277"/>
      <c r="P194" s="277"/>
      <c r="Q194" s="43"/>
      <c r="R194" s="43"/>
      <c r="S194" s="43"/>
      <c r="T194" s="43"/>
      <c r="U194" s="43"/>
      <c r="V194" s="43"/>
      <c r="AI194" s="34"/>
      <c r="AJ194" s="34"/>
    </row>
    <row r="195" spans="1:36" x14ac:dyDescent="0.2">
      <c r="B195" s="1976"/>
      <c r="C195" s="1976"/>
      <c r="D195" s="1977"/>
      <c r="E195" s="277"/>
      <c r="F195" s="277"/>
      <c r="G195" s="277"/>
      <c r="H195" s="277"/>
      <c r="I195" s="43"/>
      <c r="J195" s="277"/>
      <c r="K195" s="277"/>
      <c r="L195" s="277"/>
      <c r="M195" s="277"/>
      <c r="N195" s="277"/>
      <c r="O195" s="277"/>
      <c r="P195" s="277"/>
      <c r="Q195" s="43"/>
      <c r="R195" s="43"/>
      <c r="S195" s="43"/>
      <c r="T195" s="43"/>
      <c r="U195" s="43"/>
      <c r="V195" s="43"/>
      <c r="AI195" s="34"/>
      <c r="AJ195" s="34"/>
    </row>
    <row r="196" spans="1:36" x14ac:dyDescent="0.2">
      <c r="B196" s="1976"/>
      <c r="C196" s="1976"/>
      <c r="D196" s="1977"/>
      <c r="E196" s="277"/>
      <c r="F196" s="277"/>
      <c r="G196" s="277"/>
      <c r="H196" s="277"/>
      <c r="I196" s="43"/>
      <c r="J196" s="277"/>
      <c r="K196" s="277"/>
      <c r="L196" s="277"/>
      <c r="M196" s="277"/>
      <c r="N196" s="277"/>
      <c r="O196" s="277"/>
      <c r="P196" s="277"/>
      <c r="Q196" s="43"/>
      <c r="R196" s="43"/>
      <c r="S196" s="43"/>
      <c r="T196" s="43"/>
      <c r="U196" s="43"/>
      <c r="V196" s="43"/>
      <c r="AI196" s="34"/>
      <c r="AJ196" s="34"/>
    </row>
    <row r="197" spans="1:36" x14ac:dyDescent="0.2">
      <c r="B197" s="1976"/>
      <c r="C197" s="1976"/>
      <c r="D197" s="1977"/>
      <c r="E197" s="277"/>
      <c r="F197" s="277"/>
      <c r="G197" s="277"/>
      <c r="H197" s="277"/>
      <c r="I197" s="43"/>
      <c r="J197" s="277"/>
      <c r="K197" s="277"/>
      <c r="L197" s="277"/>
      <c r="M197" s="277"/>
      <c r="N197" s="277"/>
      <c r="O197" s="277"/>
      <c r="P197" s="277"/>
      <c r="Q197" s="43"/>
      <c r="R197" s="43"/>
      <c r="S197" s="43"/>
      <c r="T197" s="43"/>
      <c r="U197" s="43"/>
      <c r="V197" s="43"/>
      <c r="AI197" s="34"/>
      <c r="AJ197" s="34"/>
    </row>
    <row r="198" spans="1:36" x14ac:dyDescent="0.2">
      <c r="B198" s="1976"/>
      <c r="C198" s="1976"/>
      <c r="D198" s="1977"/>
      <c r="E198" s="1976"/>
      <c r="F198" s="1976"/>
      <c r="G198" s="1976"/>
      <c r="H198" s="1976"/>
      <c r="I198" s="155"/>
      <c r="J198" s="277"/>
      <c r="K198" s="313"/>
      <c r="L198" s="1754"/>
      <c r="M198" s="1754"/>
      <c r="N198" s="1754"/>
      <c r="O198" s="1754"/>
      <c r="P198" s="1754"/>
      <c r="Q198" s="43"/>
      <c r="R198" s="43"/>
      <c r="S198" s="43"/>
      <c r="T198" s="43"/>
      <c r="U198" s="43"/>
      <c r="V198" s="43"/>
    </row>
    <row r="199" spans="1:36" x14ac:dyDescent="0.2">
      <c r="B199" s="1976"/>
      <c r="C199" s="1976"/>
      <c r="D199" s="1977"/>
      <c r="E199" s="1976"/>
      <c r="F199" s="1976"/>
      <c r="G199" s="1976"/>
      <c r="H199" s="1976"/>
      <c r="I199" s="155"/>
      <c r="J199" s="277"/>
      <c r="K199" s="313"/>
      <c r="L199" s="1754"/>
      <c r="M199" s="1754"/>
      <c r="N199" s="1754"/>
      <c r="O199" s="1754"/>
      <c r="P199" s="1754"/>
      <c r="Q199" s="43"/>
      <c r="R199" s="43"/>
      <c r="S199" s="43"/>
      <c r="T199" s="43"/>
      <c r="U199" s="43"/>
      <c r="V199" s="43"/>
    </row>
    <row r="200" spans="1:36" ht="15" x14ac:dyDescent="0.2">
      <c r="B200" s="1976"/>
      <c r="C200" s="1978"/>
      <c r="D200" s="1977"/>
      <c r="E200" s="277"/>
      <c r="F200" s="277"/>
      <c r="G200" s="277"/>
      <c r="H200" s="277"/>
      <c r="I200" s="43"/>
      <c r="J200" s="277"/>
      <c r="K200" s="277"/>
      <c r="L200" s="277"/>
      <c r="M200" s="277"/>
      <c r="N200" s="277"/>
      <c r="O200" s="277"/>
      <c r="P200" s="277"/>
      <c r="Q200" s="43"/>
      <c r="R200" s="43"/>
      <c r="S200" s="43"/>
      <c r="T200" s="43"/>
      <c r="U200" s="43"/>
      <c r="V200" s="43"/>
      <c r="AI200" s="34"/>
      <c r="AJ200" s="34"/>
    </row>
    <row r="201" spans="1:36" ht="15" x14ac:dyDescent="0.2">
      <c r="A201" s="1976"/>
      <c r="B201" s="1976"/>
      <c r="C201" s="1979"/>
      <c r="D201" s="1980"/>
      <c r="E201" s="277"/>
      <c r="F201" s="277"/>
      <c r="G201" s="277"/>
      <c r="H201" s="277"/>
      <c r="I201" s="43"/>
      <c r="J201" s="277"/>
      <c r="K201" s="277"/>
      <c r="L201" s="277"/>
      <c r="M201" s="277"/>
      <c r="N201" s="277"/>
      <c r="O201" s="277"/>
      <c r="P201" s="277"/>
      <c r="Q201" s="43"/>
      <c r="R201" s="43"/>
      <c r="S201" s="43"/>
      <c r="T201" s="43"/>
      <c r="U201" s="43"/>
      <c r="V201" s="43"/>
      <c r="AI201" s="34"/>
      <c r="AJ201" s="34"/>
    </row>
    <row r="202" spans="1:36" x14ac:dyDescent="0.2">
      <c r="A202" s="1976"/>
      <c r="B202" s="1976"/>
      <c r="C202" s="1976"/>
      <c r="D202" s="1977"/>
      <c r="E202" s="277"/>
      <c r="F202" s="277"/>
      <c r="G202" s="277"/>
      <c r="H202" s="277"/>
      <c r="I202" s="43"/>
      <c r="J202" s="277"/>
      <c r="K202" s="277"/>
      <c r="L202" s="277"/>
      <c r="M202" s="277"/>
      <c r="N202" s="277"/>
      <c r="O202" s="277"/>
      <c r="P202" s="277"/>
      <c r="Q202" s="43"/>
      <c r="R202" s="43"/>
      <c r="S202" s="43"/>
      <c r="T202" s="43"/>
      <c r="U202" s="43"/>
      <c r="V202" s="43"/>
      <c r="AI202" s="34"/>
      <c r="AJ202" s="34"/>
    </row>
    <row r="203" spans="1:36" ht="12.75" customHeight="1" x14ac:dyDescent="0.2">
      <c r="A203" s="1976"/>
      <c r="B203" s="1976"/>
      <c r="C203" s="1976"/>
      <c r="D203" s="1977"/>
      <c r="E203" s="277"/>
      <c r="F203" s="277"/>
      <c r="G203" s="277"/>
      <c r="H203" s="277"/>
      <c r="I203" s="43"/>
      <c r="J203" s="277"/>
      <c r="K203" s="277"/>
      <c r="L203" s="277"/>
      <c r="M203" s="277"/>
      <c r="N203" s="277"/>
      <c r="O203" s="277"/>
      <c r="P203" s="277"/>
      <c r="Q203" s="43"/>
      <c r="R203" s="43"/>
      <c r="S203" s="43"/>
      <c r="T203" s="43"/>
      <c r="U203" s="43"/>
      <c r="V203" s="43"/>
      <c r="AI203" s="34"/>
      <c r="AJ203" s="34"/>
    </row>
    <row r="204" spans="1:36" x14ac:dyDescent="0.2">
      <c r="A204" s="1976"/>
      <c r="B204" s="1976"/>
      <c r="C204" s="1976"/>
      <c r="D204" s="1977"/>
      <c r="E204" s="277"/>
      <c r="F204" s="277"/>
      <c r="G204" s="277"/>
      <c r="H204" s="277"/>
      <c r="I204" s="43"/>
      <c r="J204" s="277"/>
      <c r="K204" s="277"/>
      <c r="L204" s="277"/>
      <c r="M204" s="277"/>
      <c r="N204" s="277"/>
      <c r="O204" s="277"/>
      <c r="P204" s="277"/>
      <c r="Q204" s="43"/>
      <c r="R204" s="43"/>
      <c r="S204" s="43"/>
      <c r="T204" s="43"/>
      <c r="U204" s="43"/>
      <c r="V204" s="43"/>
      <c r="AI204" s="34"/>
      <c r="AJ204" s="34"/>
    </row>
    <row r="205" spans="1:36" x14ac:dyDescent="0.2">
      <c r="A205" s="1976"/>
      <c r="B205" s="1976"/>
      <c r="C205" s="1976"/>
      <c r="D205" s="1977"/>
      <c r="E205" s="277"/>
      <c r="F205" s="277"/>
      <c r="G205" s="277"/>
      <c r="H205" s="277"/>
      <c r="I205" s="43"/>
      <c r="J205" s="277"/>
      <c r="K205" s="277"/>
      <c r="L205" s="277"/>
      <c r="M205" s="277"/>
      <c r="N205" s="277"/>
      <c r="O205" s="277"/>
      <c r="P205" s="277"/>
      <c r="Q205" s="43"/>
      <c r="R205" s="43"/>
      <c r="S205" s="43"/>
      <c r="T205" s="43"/>
      <c r="U205" s="43"/>
      <c r="V205" s="43"/>
      <c r="AI205" s="34"/>
      <c r="AJ205" s="34"/>
    </row>
    <row r="206" spans="1:36" x14ac:dyDescent="0.2">
      <c r="A206" s="1976"/>
      <c r="B206" s="1976"/>
      <c r="C206" s="1976"/>
      <c r="D206" s="1977"/>
      <c r="E206" s="277"/>
      <c r="F206" s="277"/>
      <c r="G206" s="277"/>
      <c r="H206" s="277"/>
      <c r="I206" s="43"/>
      <c r="J206" s="277"/>
      <c r="K206" s="277"/>
      <c r="L206" s="277"/>
      <c r="M206" s="277"/>
      <c r="N206" s="277"/>
      <c r="O206" s="277"/>
      <c r="P206" s="277"/>
      <c r="Q206" s="43"/>
      <c r="R206" s="43"/>
      <c r="S206" s="43"/>
      <c r="T206" s="43"/>
      <c r="U206" s="43"/>
      <c r="V206" s="43"/>
      <c r="AI206" s="34"/>
      <c r="AJ206" s="34"/>
    </row>
    <row r="207" spans="1:36" x14ac:dyDescent="0.2">
      <c r="A207" s="1976"/>
      <c r="B207" s="1976"/>
      <c r="C207" s="1976"/>
      <c r="D207" s="1977"/>
      <c r="E207" s="277"/>
      <c r="F207" s="277"/>
      <c r="G207" s="277"/>
      <c r="H207" s="277"/>
      <c r="I207" s="43"/>
      <c r="J207" s="277"/>
      <c r="K207" s="277"/>
      <c r="L207" s="277"/>
      <c r="M207" s="277"/>
      <c r="N207" s="277"/>
      <c r="O207" s="277"/>
      <c r="P207" s="277"/>
      <c r="Q207" s="43"/>
      <c r="R207" s="43"/>
      <c r="S207" s="43"/>
      <c r="T207" s="43"/>
      <c r="U207" s="43"/>
      <c r="V207" s="43"/>
      <c r="AI207" s="34"/>
      <c r="AJ207" s="34"/>
    </row>
    <row r="208" spans="1:36" x14ac:dyDescent="0.2">
      <c r="B208" s="1976"/>
      <c r="C208" s="1976"/>
      <c r="D208" s="1977"/>
      <c r="E208" s="1976"/>
      <c r="F208" s="1976"/>
      <c r="G208" s="1976"/>
      <c r="H208" s="1976"/>
      <c r="I208" s="155"/>
      <c r="J208" s="277"/>
      <c r="K208" s="313"/>
      <c r="L208" s="1754"/>
      <c r="M208" s="1754"/>
      <c r="N208" s="1754"/>
      <c r="O208" s="1754"/>
      <c r="P208" s="1754"/>
      <c r="Q208" s="43"/>
      <c r="R208" s="43"/>
      <c r="S208" s="43"/>
      <c r="T208" s="43"/>
      <c r="U208" s="43"/>
      <c r="V208" s="43"/>
    </row>
    <row r="209" spans="1:22" s="34" customFormat="1" x14ac:dyDescent="0.2">
      <c r="A209" s="1860"/>
      <c r="B209" s="277"/>
      <c r="C209" s="1976"/>
      <c r="D209" s="1977"/>
      <c r="E209" s="1976"/>
      <c r="F209" s="1976"/>
      <c r="G209" s="1976"/>
      <c r="H209" s="1976"/>
      <c r="I209" s="155"/>
      <c r="J209" s="277"/>
      <c r="K209" s="313"/>
      <c r="L209" s="1999"/>
      <c r="M209" s="2001"/>
      <c r="N209" s="152"/>
      <c r="O209" s="2002"/>
      <c r="P209" s="2002"/>
      <c r="Q209" s="154"/>
      <c r="R209" s="43"/>
      <c r="S209" s="43"/>
      <c r="T209" s="43"/>
      <c r="U209" s="43"/>
      <c r="V209" s="43"/>
    </row>
    <row r="210" spans="1:22" s="34" customFormat="1" ht="15" x14ac:dyDescent="0.2">
      <c r="A210" s="1860"/>
      <c r="B210" s="277"/>
      <c r="C210" s="1978"/>
      <c r="D210" s="1977"/>
      <c r="E210" s="1976"/>
      <c r="F210" s="1976"/>
      <c r="G210" s="1976"/>
      <c r="H210" s="1976"/>
      <c r="I210" s="155"/>
      <c r="J210" s="277"/>
      <c r="K210" s="313"/>
      <c r="L210" s="2000"/>
      <c r="M210" s="153"/>
      <c r="N210" s="153"/>
      <c r="O210" s="153"/>
      <c r="P210" s="153"/>
      <c r="Q210" s="153"/>
      <c r="R210" s="43"/>
      <c r="S210" s="43"/>
      <c r="T210" s="43"/>
      <c r="U210" s="43"/>
      <c r="V210" s="43"/>
    </row>
    <row r="211" spans="1:22" s="34" customFormat="1" ht="15" x14ac:dyDescent="0.2">
      <c r="A211" s="1860"/>
      <c r="B211" s="277"/>
      <c r="C211" s="1979"/>
      <c r="D211" s="1980"/>
      <c r="E211" s="1976"/>
      <c r="F211" s="1976"/>
      <c r="G211" s="1976"/>
      <c r="H211" s="1976"/>
      <c r="I211" s="155"/>
      <c r="J211" s="277"/>
      <c r="K211" s="313"/>
      <c r="L211" s="2000"/>
      <c r="M211" s="153"/>
      <c r="N211" s="153"/>
      <c r="O211" s="153"/>
      <c r="P211" s="153"/>
      <c r="Q211" s="153"/>
      <c r="R211" s="43"/>
      <c r="S211" s="43"/>
      <c r="T211" s="43"/>
      <c r="U211" s="43"/>
      <c r="V211" s="43"/>
    </row>
    <row r="212" spans="1:22" s="34" customFormat="1" ht="15" x14ac:dyDescent="0.2">
      <c r="A212" s="1860"/>
      <c r="B212" s="277"/>
      <c r="C212" s="277"/>
      <c r="D212" s="277"/>
      <c r="E212" s="1976"/>
      <c r="F212" s="1976"/>
      <c r="G212" s="1976"/>
      <c r="H212" s="1976"/>
      <c r="I212" s="155"/>
      <c r="J212" s="277"/>
      <c r="K212" s="313"/>
      <c r="L212" s="2004"/>
      <c r="M212" s="152"/>
      <c r="N212" s="152"/>
      <c r="O212" s="152"/>
      <c r="P212" s="152"/>
      <c r="Q212" s="152"/>
      <c r="R212" s="43"/>
      <c r="S212" s="43"/>
      <c r="T212" s="43"/>
      <c r="U212" s="43"/>
      <c r="V212" s="43"/>
    </row>
    <row r="213" spans="1:22" s="34" customFormat="1" x14ac:dyDescent="0.2">
      <c r="A213" s="1860"/>
      <c r="B213" s="277"/>
      <c r="C213" s="277"/>
      <c r="D213" s="277"/>
      <c r="E213" s="1976"/>
      <c r="F213" s="1976"/>
      <c r="G213" s="1976"/>
      <c r="H213" s="1976"/>
      <c r="I213" s="155"/>
      <c r="J213" s="277"/>
      <c r="K213" s="313"/>
      <c r="L213" s="1754"/>
      <c r="M213" s="1754"/>
      <c r="N213" s="1754"/>
      <c r="O213" s="1754"/>
      <c r="P213" s="1754"/>
      <c r="Q213" s="43"/>
      <c r="R213" s="43"/>
      <c r="S213" s="43"/>
      <c r="T213" s="43"/>
      <c r="U213" s="43"/>
      <c r="V213" s="43"/>
    </row>
    <row r="214" spans="1:22" s="34" customFormat="1" x14ac:dyDescent="0.2">
      <c r="A214" s="1860"/>
      <c r="B214" s="277"/>
      <c r="C214" s="277"/>
      <c r="D214" s="277"/>
      <c r="E214" s="1976"/>
      <c r="F214" s="1976"/>
      <c r="G214" s="1976"/>
      <c r="H214" s="1976"/>
      <c r="I214" s="155"/>
      <c r="J214" s="277"/>
      <c r="K214" s="313"/>
      <c r="L214" s="1754"/>
      <c r="M214" s="1754"/>
      <c r="N214" s="1754"/>
      <c r="O214" s="1754"/>
      <c r="P214" s="1754"/>
      <c r="Q214" s="43"/>
      <c r="R214" s="43"/>
      <c r="S214" s="43"/>
      <c r="T214" s="43"/>
      <c r="U214" s="43"/>
      <c r="V214" s="43"/>
    </row>
    <row r="215" spans="1:22" s="34" customFormat="1" x14ac:dyDescent="0.2">
      <c r="A215" s="1860"/>
      <c r="B215" s="277"/>
      <c r="C215" s="1976"/>
      <c r="D215" s="1981"/>
      <c r="E215" s="1976"/>
      <c r="F215" s="1976"/>
      <c r="G215" s="1976"/>
      <c r="H215" s="1976"/>
      <c r="I215" s="155"/>
      <c r="J215" s="277"/>
      <c r="K215" s="313"/>
      <c r="L215" s="1754"/>
      <c r="M215" s="1754"/>
      <c r="N215" s="1754"/>
      <c r="O215" s="1754"/>
      <c r="P215" s="1754"/>
      <c r="Q215" s="43"/>
      <c r="R215" s="43"/>
      <c r="S215" s="43"/>
      <c r="T215" s="43"/>
      <c r="U215" s="43"/>
      <c r="V215" s="43"/>
    </row>
    <row r="216" spans="1:22" s="34" customFormat="1" x14ac:dyDescent="0.2">
      <c r="A216" s="1860"/>
      <c r="B216" s="277"/>
      <c r="C216" s="1976"/>
      <c r="D216" s="1981"/>
      <c r="E216" s="1976"/>
      <c r="F216" s="1976"/>
      <c r="G216" s="1976"/>
      <c r="H216" s="1976"/>
      <c r="I216" s="155"/>
      <c r="J216" s="277"/>
      <c r="K216" s="313"/>
      <c r="L216" s="1754"/>
      <c r="M216" s="1754"/>
      <c r="N216" s="1754"/>
      <c r="O216" s="1754"/>
      <c r="P216" s="1754"/>
      <c r="Q216" s="43"/>
      <c r="R216" s="43"/>
      <c r="S216" s="43"/>
      <c r="T216" s="43"/>
      <c r="U216" s="43"/>
      <c r="V216" s="43"/>
    </row>
    <row r="217" spans="1:22" s="34" customFormat="1" ht="15" x14ac:dyDescent="0.2">
      <c r="A217" s="1860"/>
      <c r="B217" s="277"/>
      <c r="C217" s="1978"/>
      <c r="D217" s="1981"/>
      <c r="E217" s="1976"/>
      <c r="F217" s="1976"/>
      <c r="G217" s="1976"/>
      <c r="H217" s="1976"/>
      <c r="I217" s="155"/>
      <c r="J217" s="277"/>
      <c r="K217" s="313"/>
      <c r="L217" s="1754"/>
      <c r="M217" s="1754"/>
      <c r="N217" s="1754"/>
      <c r="O217" s="1754"/>
      <c r="P217" s="1754"/>
      <c r="Q217" s="43"/>
      <c r="R217" s="43"/>
      <c r="S217" s="43"/>
      <c r="T217" s="43"/>
      <c r="U217" s="43"/>
      <c r="V217" s="43"/>
    </row>
    <row r="218" spans="1:22" s="34" customFormat="1" ht="15" x14ac:dyDescent="0.2">
      <c r="A218" s="1860"/>
      <c r="B218" s="277"/>
      <c r="C218" s="1979"/>
      <c r="D218" s="1980"/>
      <c r="E218" s="1976"/>
      <c r="F218" s="1976"/>
      <c r="G218" s="1976"/>
      <c r="H218" s="1976"/>
      <c r="I218" s="155"/>
      <c r="J218" s="277"/>
      <c r="K218" s="313"/>
      <c r="L218" s="1754"/>
      <c r="M218" s="1754"/>
      <c r="N218" s="1754"/>
      <c r="O218" s="1754"/>
      <c r="P218" s="1754"/>
      <c r="Q218" s="43"/>
      <c r="R218" s="43"/>
      <c r="S218" s="43"/>
      <c r="T218" s="43"/>
      <c r="U218" s="43"/>
      <c r="V218" s="43"/>
    </row>
    <row r="219" spans="1:22" s="34" customFormat="1" x14ac:dyDescent="0.2">
      <c r="A219" s="1860"/>
      <c r="B219" s="277"/>
      <c r="C219" s="277"/>
      <c r="D219" s="277"/>
      <c r="E219" s="1976"/>
      <c r="F219" s="1976"/>
      <c r="G219" s="1976"/>
      <c r="H219" s="1976"/>
      <c r="I219" s="155"/>
      <c r="J219" s="277"/>
      <c r="K219" s="313"/>
      <c r="L219" s="1754"/>
      <c r="M219" s="1754"/>
      <c r="N219" s="1754"/>
      <c r="O219" s="1754"/>
      <c r="P219" s="1754"/>
      <c r="Q219" s="43"/>
      <c r="R219" s="43"/>
      <c r="S219" s="43"/>
      <c r="T219" s="43"/>
      <c r="U219" s="43"/>
      <c r="V219" s="43"/>
    </row>
    <row r="220" spans="1:22" s="34" customFormat="1" x14ac:dyDescent="0.2">
      <c r="A220" s="1860"/>
      <c r="B220" s="277"/>
      <c r="C220" s="277"/>
      <c r="D220" s="277"/>
      <c r="E220" s="1976"/>
      <c r="F220" s="1976"/>
      <c r="G220" s="1976"/>
      <c r="H220" s="1976"/>
      <c r="I220" s="155"/>
      <c r="J220" s="277"/>
      <c r="K220" s="313"/>
      <c r="L220" s="1754"/>
      <c r="M220" s="1754"/>
      <c r="N220" s="1754"/>
      <c r="O220" s="1754"/>
      <c r="P220" s="1754"/>
      <c r="Q220" s="43"/>
      <c r="R220" s="43"/>
      <c r="S220" s="43"/>
      <c r="T220" s="43"/>
      <c r="U220" s="43"/>
      <c r="V220" s="43"/>
    </row>
    <row r="221" spans="1:22" s="34" customFormat="1" x14ac:dyDescent="0.2">
      <c r="A221" s="1860"/>
      <c r="B221" s="277"/>
      <c r="C221" s="1976"/>
      <c r="D221" s="1981"/>
      <c r="E221" s="1976"/>
      <c r="F221" s="1976"/>
      <c r="G221" s="1976"/>
      <c r="H221" s="1976"/>
      <c r="I221" s="155"/>
      <c r="J221" s="277"/>
      <c r="K221" s="313"/>
      <c r="L221" s="1754"/>
      <c r="M221" s="1754"/>
      <c r="N221" s="1754"/>
      <c r="O221" s="1754"/>
      <c r="P221" s="1754"/>
      <c r="Q221" s="43"/>
      <c r="R221" s="43"/>
      <c r="S221" s="43"/>
      <c r="T221" s="43"/>
      <c r="U221" s="43"/>
      <c r="V221" s="43"/>
    </row>
  </sheetData>
  <autoFilter ref="A5:H167"/>
  <mergeCells count="7">
    <mergeCell ref="D4:H4"/>
    <mergeCell ref="AA48:AG65"/>
    <mergeCell ref="L9:P9"/>
    <mergeCell ref="J3:U3"/>
    <mergeCell ref="Z3:AG4"/>
    <mergeCell ref="AA27:AG44"/>
    <mergeCell ref="K9:K11"/>
  </mergeCells>
  <conditionalFormatting sqref="D208:D211 D186:D187 D221:D1048576 D174:D177 D215:D218 D198:D201 D1:D3">
    <cfRule type="containsText" dxfId="296" priority="78" stopIfTrue="1" operator="containsText" text="ótima">
      <formula>NOT(ISERROR(SEARCH("ótima",D1)))</formula>
    </cfRule>
    <cfRule type="containsText" dxfId="295" priority="79" stopIfTrue="1" operator="containsText" text="boa">
      <formula>NOT(ISERROR(SEARCH("boa",D1)))</formula>
    </cfRule>
    <cfRule type="containsText" dxfId="294" priority="80" stopIfTrue="1" operator="containsText" text="regular">
      <formula>NOT(ISERROR(SEARCH("regular",D1)))</formula>
    </cfRule>
    <cfRule type="containsText" dxfId="293" priority="81" stopIfTrue="1" operator="containsText" text="ruim">
      <formula>NOT(ISERROR(SEARCH("ruim",D1)))</formula>
    </cfRule>
    <cfRule type="containsText" dxfId="292" priority="82" stopIfTrue="1" operator="containsText" text="ruim">
      <formula>NOT(ISERROR(SEARCH("ruim",D1)))</formula>
    </cfRule>
    <cfRule type="containsText" dxfId="291" priority="83" stopIfTrue="1" operator="containsText" text="péssi">
      <formula>NOT(ISERROR(SEARCH("péssi",D1)))</formula>
    </cfRule>
  </conditionalFormatting>
  <conditionalFormatting sqref="AI3">
    <cfRule type="cellIs" dxfId="290" priority="77" operator="equal">
      <formula>"Ótima"</formula>
    </cfRule>
  </conditionalFormatting>
  <conditionalFormatting sqref="AJ4">
    <cfRule type="cellIs" dxfId="289" priority="74" operator="equal">
      <formula>"RUIM"</formula>
    </cfRule>
    <cfRule type="cellIs" dxfId="288" priority="75" operator="equal">
      <formula>"REGULAR"</formula>
    </cfRule>
    <cfRule type="cellIs" dxfId="287" priority="76" operator="equal">
      <formula>"BOA"</formula>
    </cfRule>
  </conditionalFormatting>
  <conditionalFormatting sqref="AK1">
    <cfRule type="cellIs" dxfId="286" priority="73" operator="equal">
      <formula>"PÉSSIMA"</formula>
    </cfRule>
  </conditionalFormatting>
  <conditionalFormatting sqref="Y29">
    <cfRule type="cellIs" dxfId="285" priority="71" operator="equal">
      <formula>"RUIM"</formula>
    </cfRule>
    <cfRule type="cellIs" dxfId="284" priority="72" operator="equal">
      <formula>"PÉSSIMA"</formula>
    </cfRule>
  </conditionalFormatting>
  <conditionalFormatting sqref="Z30">
    <cfRule type="cellIs" dxfId="283" priority="69" operator="equal">
      <formula>"BOA"</formula>
    </cfRule>
    <cfRule type="cellIs" dxfId="282" priority="70" operator="equal">
      <formula>"REGULAR"</formula>
    </cfRule>
  </conditionalFormatting>
  <conditionalFormatting sqref="AA27:AG44">
    <cfRule type="cellIs" dxfId="281" priority="68" operator="equal">
      <formula>"ÓTIMA"</formula>
    </cfRule>
  </conditionalFormatting>
  <conditionalFormatting sqref="Y50">
    <cfRule type="cellIs" dxfId="280" priority="66" operator="equal">
      <formula>"RUIM"</formula>
    </cfRule>
    <cfRule type="cellIs" dxfId="279" priority="67" operator="equal">
      <formula>"BOA"</formula>
    </cfRule>
  </conditionalFormatting>
  <conditionalFormatting sqref="E129:E131 E125 E85:E86 E88:E90 E61:E81 E55 E40:E47 E51:E52 E11:E13 E8:E9 E20:E21 E30 E24 E6 E92:E104 E106:E115 E145:E149 E151:E162 E166:E167">
    <cfRule type="containsText" dxfId="278" priority="60" stopIfTrue="1" operator="containsText" text="ótima">
      <formula>NOT(ISERROR(SEARCH("ótima",E6)))</formula>
    </cfRule>
    <cfRule type="containsText" dxfId="277" priority="61" stopIfTrue="1" operator="containsText" text="boa">
      <formula>NOT(ISERROR(SEARCH("boa",E6)))</formula>
    </cfRule>
    <cfRule type="containsText" dxfId="276" priority="62" stopIfTrue="1" operator="containsText" text="regular">
      <formula>NOT(ISERROR(SEARCH("regular",E6)))</formula>
    </cfRule>
    <cfRule type="containsText" dxfId="275" priority="63" stopIfTrue="1" operator="containsText" text="ruim">
      <formula>NOT(ISERROR(SEARCH("ruim",E6)))</formula>
    </cfRule>
    <cfRule type="containsText" dxfId="274" priority="64" stopIfTrue="1" operator="containsText" text="ruim">
      <formula>NOT(ISERROR(SEARCH("ruim",E6)))</formula>
    </cfRule>
    <cfRule type="containsText" dxfId="273" priority="65" stopIfTrue="1" operator="containsText" text="péssi">
      <formula>NOT(ISERROR(SEARCH("péssi",E6)))</formula>
    </cfRule>
  </conditionalFormatting>
  <conditionalFormatting sqref="D4">
    <cfRule type="containsText" dxfId="272" priority="54" stopIfTrue="1" operator="containsText" text="ótima">
      <formula>NOT(ISERROR(SEARCH("ótima",D4)))</formula>
    </cfRule>
    <cfRule type="containsText" dxfId="271" priority="55" stopIfTrue="1" operator="containsText" text="boa">
      <formula>NOT(ISERROR(SEARCH("boa",D4)))</formula>
    </cfRule>
    <cfRule type="containsText" dxfId="270" priority="56" stopIfTrue="1" operator="containsText" text="regular">
      <formula>NOT(ISERROR(SEARCH("regular",D4)))</formula>
    </cfRule>
    <cfRule type="containsText" dxfId="269" priority="57" stopIfTrue="1" operator="containsText" text="ruim">
      <formula>NOT(ISERROR(SEARCH("ruim",D4)))</formula>
    </cfRule>
    <cfRule type="containsText" dxfId="268" priority="58" stopIfTrue="1" operator="containsText" text="ruim">
      <formula>NOT(ISERROR(SEARCH("ruim",D4)))</formula>
    </cfRule>
    <cfRule type="containsText" dxfId="267" priority="59" stopIfTrue="1" operator="containsText" text="péssi">
      <formula>NOT(ISERROR(SEARCH("péssi",D4)))</formula>
    </cfRule>
  </conditionalFormatting>
  <conditionalFormatting sqref="F159 F161:F167 F151:F157 F145:F149 F141 F125 F128:F129 F106:F115 F85 F88 F92:F104 F57 F61:F83 F41:F43 F46:F49 F51:F55">
    <cfRule type="containsText" dxfId="266" priority="48" stopIfTrue="1" operator="containsText" text="ótima">
      <formula>NOT(ISERROR(SEARCH("ótima",F41)))</formula>
    </cfRule>
    <cfRule type="containsText" dxfId="265" priority="49" stopIfTrue="1" operator="containsText" text="boa">
      <formula>NOT(ISERROR(SEARCH("boa",F41)))</formula>
    </cfRule>
    <cfRule type="containsText" dxfId="264" priority="50" stopIfTrue="1" operator="containsText" text="regular">
      <formula>NOT(ISERROR(SEARCH("regular",F41)))</formula>
    </cfRule>
    <cfRule type="containsText" dxfId="263" priority="51" stopIfTrue="1" operator="containsText" text="ruim">
      <formula>NOT(ISERROR(SEARCH("ruim",F41)))</formula>
    </cfRule>
    <cfRule type="containsText" dxfId="262" priority="52" stopIfTrue="1" operator="containsText" text="ruim">
      <formula>NOT(ISERROR(SEARCH("ruim",F41)))</formula>
    </cfRule>
    <cfRule type="containsText" dxfId="261" priority="53" stopIfTrue="1" operator="containsText" text="péssi">
      <formula>NOT(ISERROR(SEARCH("péssi",F41)))</formula>
    </cfRule>
  </conditionalFormatting>
  <conditionalFormatting sqref="G54:G127 G129:G167">
    <cfRule type="containsText" dxfId="260" priority="42" stopIfTrue="1" operator="containsText" text="ótima">
      <formula>NOT(ISERROR(SEARCH("ótima",G54)))</formula>
    </cfRule>
    <cfRule type="containsText" dxfId="259" priority="43" stopIfTrue="1" operator="containsText" text="boa">
      <formula>NOT(ISERROR(SEARCH("boa",G54)))</formula>
    </cfRule>
    <cfRule type="containsText" dxfId="258" priority="44" stopIfTrue="1" operator="containsText" text="regular">
      <formula>NOT(ISERROR(SEARCH("regular",G54)))</formula>
    </cfRule>
    <cfRule type="containsText" dxfId="257" priority="45" stopIfTrue="1" operator="containsText" text="ruim">
      <formula>NOT(ISERROR(SEARCH("ruim",G54)))</formula>
    </cfRule>
    <cfRule type="containsText" dxfId="256" priority="46" stopIfTrue="1" operator="containsText" text="ruim">
      <formula>NOT(ISERROR(SEARCH("ruim",G54)))</formula>
    </cfRule>
    <cfRule type="containsText" dxfId="255" priority="47" stopIfTrue="1" operator="containsText" text="péssi">
      <formula>NOT(ISERROR(SEARCH("péssi",G54)))</formula>
    </cfRule>
  </conditionalFormatting>
  <conditionalFormatting sqref="G54:G127 G129:G167">
    <cfRule type="cellIs" dxfId="254" priority="39" operator="equal">
      <formula>"ÓTIMA"</formula>
    </cfRule>
    <cfRule type="cellIs" dxfId="253" priority="40" operator="equal">
      <formula>"ÓTIMA"</formula>
    </cfRule>
    <cfRule type="cellIs" dxfId="252" priority="41" operator="equal">
      <formula>"REGULAR"</formula>
    </cfRule>
  </conditionalFormatting>
  <conditionalFormatting sqref="G39:G48 G51:G127 G129:G167">
    <cfRule type="cellIs" dxfId="251" priority="38" operator="equal">
      <formula>"RUIM"</formula>
    </cfRule>
  </conditionalFormatting>
  <conditionalFormatting sqref="G105">
    <cfRule type="cellIs" dxfId="250" priority="35" operator="equal">
      <formula>"PÉSSIMA"</formula>
    </cfRule>
    <cfRule type="cellIs" dxfId="249" priority="36" operator="equal">
      <formula>"PÉSSIMA"</formula>
    </cfRule>
    <cfRule type="cellIs" dxfId="248" priority="37" operator="equal">
      <formula>"PÉSSIMA"</formula>
    </cfRule>
  </conditionalFormatting>
  <conditionalFormatting sqref="G116 G121:G122 G126:G127 G129:G140">
    <cfRule type="cellIs" dxfId="247" priority="34" operator="equal">
      <formula>"PÉSSIMA"</formula>
    </cfRule>
  </conditionalFormatting>
  <conditionalFormatting sqref="G128">
    <cfRule type="containsText" dxfId="246" priority="28" stopIfTrue="1" operator="containsText" text="ótima">
      <formula>NOT(ISERROR(SEARCH("ótima",G128)))</formula>
    </cfRule>
    <cfRule type="containsText" dxfId="245" priority="29" stopIfTrue="1" operator="containsText" text="boa">
      <formula>NOT(ISERROR(SEARCH("boa",G128)))</formula>
    </cfRule>
    <cfRule type="containsText" dxfId="244" priority="30" stopIfTrue="1" operator="containsText" text="regular">
      <formula>NOT(ISERROR(SEARCH("regular",G128)))</formula>
    </cfRule>
    <cfRule type="containsText" dxfId="243" priority="31" stopIfTrue="1" operator="containsText" text="ruim">
      <formula>NOT(ISERROR(SEARCH("ruim",G128)))</formula>
    </cfRule>
    <cfRule type="containsText" dxfId="242" priority="32" stopIfTrue="1" operator="containsText" text="ruim">
      <formula>NOT(ISERROR(SEARCH("ruim",G128)))</formula>
    </cfRule>
    <cfRule type="containsText" dxfId="241" priority="33" stopIfTrue="1" operator="containsText" text="péssi">
      <formula>NOT(ISERROR(SEARCH("péssi",G128)))</formula>
    </cfRule>
  </conditionalFormatting>
  <conditionalFormatting sqref="G128">
    <cfRule type="cellIs" dxfId="240" priority="25" operator="equal">
      <formula>"ÓTIMA"</formula>
    </cfRule>
    <cfRule type="cellIs" dxfId="239" priority="26" operator="equal">
      <formula>"RUIM"</formula>
    </cfRule>
    <cfRule type="cellIs" dxfId="238" priority="27" operator="equal">
      <formula>"PÉSSIMA"</formula>
    </cfRule>
  </conditionalFormatting>
  <conditionalFormatting sqref="H28:H29 H8:H15 H17:H25">
    <cfRule type="containsText" dxfId="237" priority="19" stopIfTrue="1" operator="containsText" text="ótima">
      <formula>NOT(ISERROR(SEARCH("ótima",H8)))</formula>
    </cfRule>
    <cfRule type="containsText" dxfId="236" priority="20" stopIfTrue="1" operator="containsText" text="boa">
      <formula>NOT(ISERROR(SEARCH("boa",H8)))</formula>
    </cfRule>
    <cfRule type="containsText" dxfId="235" priority="21" stopIfTrue="1" operator="containsText" text="regular">
      <formula>NOT(ISERROR(SEARCH("regular",H8)))</formula>
    </cfRule>
    <cfRule type="containsText" dxfId="234" priority="22" stopIfTrue="1" operator="containsText" text="ruim">
      <formula>NOT(ISERROR(SEARCH("ruim",H8)))</formula>
    </cfRule>
    <cfRule type="containsText" dxfId="233" priority="23" stopIfTrue="1" operator="containsText" text="ruim">
      <formula>NOT(ISERROR(SEARCH("ruim",H8)))</formula>
    </cfRule>
    <cfRule type="containsText" dxfId="232" priority="24" stopIfTrue="1" operator="containsText" text="péssi">
      <formula>NOT(ISERROR(SEARCH("péssi",H8)))</formula>
    </cfRule>
  </conditionalFormatting>
  <conditionalFormatting sqref="H28:H29 H8:H15 H17:H25">
    <cfRule type="cellIs" dxfId="231" priority="16" operator="equal">
      <formula>"ÓTIMA"</formula>
    </cfRule>
    <cfRule type="cellIs" dxfId="230" priority="17" operator="equal">
      <formula>"RUIM"</formula>
    </cfRule>
    <cfRule type="cellIs" dxfId="229" priority="18" operator="equal">
      <formula>"PÉSSIMA"</formula>
    </cfRule>
  </conditionalFormatting>
  <conditionalFormatting sqref="H46:H64 H66:H71 H74:H167">
    <cfRule type="containsText" dxfId="228" priority="10" stopIfTrue="1" operator="containsText" text="ótima">
      <formula>NOT(ISERROR(SEARCH("ótima",H46)))</formula>
    </cfRule>
    <cfRule type="containsText" dxfId="227" priority="11" stopIfTrue="1" operator="containsText" text="boa">
      <formula>NOT(ISERROR(SEARCH("boa",H46)))</formula>
    </cfRule>
    <cfRule type="containsText" dxfId="226" priority="12" stopIfTrue="1" operator="containsText" text="regular">
      <formula>NOT(ISERROR(SEARCH("regular",H46)))</formula>
    </cfRule>
    <cfRule type="containsText" dxfId="225" priority="13" stopIfTrue="1" operator="containsText" text="ruim">
      <formula>NOT(ISERROR(SEARCH("ruim",H46)))</formula>
    </cfRule>
    <cfRule type="containsText" dxfId="224" priority="14" stopIfTrue="1" operator="containsText" text="ruim">
      <formula>NOT(ISERROR(SEARCH("ruim",H46)))</formula>
    </cfRule>
    <cfRule type="containsText" dxfId="223" priority="15" stopIfTrue="1" operator="containsText" text="péssi">
      <formula>NOT(ISERROR(SEARCH("péssi",H46)))</formula>
    </cfRule>
  </conditionalFormatting>
  <conditionalFormatting sqref="H46:H64 H66:H71 H74:H167">
    <cfRule type="cellIs" dxfId="222" priority="7" operator="equal">
      <formula>"ÓTIMA"</formula>
    </cfRule>
    <cfRule type="cellIs" dxfId="221" priority="8" operator="equal">
      <formula>"RUIM"</formula>
    </cfRule>
    <cfRule type="cellIs" dxfId="220" priority="9" operator="equal">
      <formula>"PÉSSIMA"</formula>
    </cfRule>
  </conditionalFormatting>
  <conditionalFormatting sqref="H75:H82">
    <cfRule type="cellIs" dxfId="219" priority="6" operator="equal">
      <formula>"ÓTIMA"</formula>
    </cfRule>
  </conditionalFormatting>
  <conditionalFormatting sqref="D6:H167">
    <cfRule type="cellIs" dxfId="218" priority="1" operator="equal">
      <formula>"PÉSSIMA"</formula>
    </cfRule>
    <cfRule type="cellIs" dxfId="217" priority="2" operator="equal">
      <formula>"RUIM"</formula>
    </cfRule>
    <cfRule type="cellIs" dxfId="216" priority="3" operator="equal">
      <formula>"BOA"</formula>
    </cfRule>
    <cfRule type="cellIs" dxfId="215" priority="4" operator="equal">
      <formula>"ÓTIMA"</formula>
    </cfRule>
    <cfRule type="cellIs" dxfId="214" priority="5" operator="equal">
      <formula>"REGULAR"</formula>
    </cfRule>
  </conditionalFormatting>
  <printOptions horizontalCentered="1" verticalCentered="1"/>
  <pageMargins left="0.51181102362204722" right="0.51181102362204722" top="0.78740157480314965" bottom="0.78740157480314965" header="0.31496062992125984" footer="0.31496062992125984"/>
  <pageSetup scale="55" orientation="landscape" horizontalDpi="4294967293"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0"/>
  <sheetViews>
    <sheetView zoomScale="90" zoomScaleNormal="90" workbookViewId="0">
      <pane ySplit="3" topLeftCell="A4" activePane="bottomLeft" state="frozen"/>
      <selection activeCell="W15" sqref="W15"/>
      <selection pane="bottomLeft" activeCell="AB27" sqref="AA27:AB27"/>
    </sheetView>
  </sheetViews>
  <sheetFormatPr defaultRowHeight="15" x14ac:dyDescent="0.25"/>
  <cols>
    <col min="1" max="1" width="29.140625" style="2007" bestFit="1" customWidth="1"/>
    <col min="2" max="2" width="30.5703125" style="2007" bestFit="1" customWidth="1"/>
    <col min="3" max="3" width="30.5703125" style="2008" hidden="1" customWidth="1"/>
    <col min="4" max="5" width="12.7109375" style="2005" customWidth="1"/>
    <col min="6" max="7" width="12.7109375" style="2006" customWidth="1"/>
    <col min="8" max="8" width="9.85546875" style="2007" customWidth="1"/>
    <col min="9" max="9" width="9.140625" style="2007"/>
    <col min="10" max="10" width="11.140625" style="2007" customWidth="1"/>
    <col min="11" max="13" width="9.140625" style="2007"/>
    <col min="14" max="14" width="9.140625" style="1654"/>
    <col min="15" max="15" width="8.5703125" customWidth="1"/>
    <col min="17" max="17" width="22.85546875" customWidth="1"/>
    <col min="26" max="26" width="18.85546875" customWidth="1"/>
  </cols>
  <sheetData>
    <row r="1" spans="1:26" ht="20.100000000000001" customHeight="1" x14ac:dyDescent="0.25">
      <c r="A1" s="2534" t="s">
        <v>1986</v>
      </c>
      <c r="B1" s="2535"/>
      <c r="C1" s="2535"/>
      <c r="D1" s="2536"/>
      <c r="I1" s="1649"/>
      <c r="J1" s="1649"/>
      <c r="K1" s="1649"/>
      <c r="L1" s="1649"/>
      <c r="M1" s="1649"/>
      <c r="N1" s="209"/>
      <c r="O1" s="208"/>
      <c r="P1" s="1649"/>
      <c r="Q1" s="1651"/>
      <c r="R1" s="1651"/>
      <c r="S1" s="1651"/>
      <c r="T1" s="1651"/>
      <c r="U1" s="208"/>
    </row>
    <row r="2" spans="1:26" ht="20.100000000000001" customHeight="1" x14ac:dyDescent="0.25">
      <c r="D2" s="2538" t="s">
        <v>1989</v>
      </c>
      <c r="E2" s="2538"/>
      <c r="F2" s="2538"/>
      <c r="G2" s="2538"/>
      <c r="I2" s="1650"/>
      <c r="J2" s="1650"/>
      <c r="K2" s="1650"/>
      <c r="L2" s="1650"/>
      <c r="M2" s="1650"/>
      <c r="N2" s="209"/>
      <c r="O2" s="208"/>
      <c r="P2" s="1651"/>
      <c r="Q2" s="1651"/>
      <c r="R2" s="1651"/>
      <c r="S2" s="1651"/>
      <c r="T2" s="1651"/>
      <c r="U2" s="208"/>
    </row>
    <row r="3" spans="1:26" ht="48" customHeight="1" x14ac:dyDescent="0.25">
      <c r="A3" s="207" t="s">
        <v>1988</v>
      </c>
      <c r="B3" s="207" t="s">
        <v>356</v>
      </c>
      <c r="C3" s="207" t="s">
        <v>1987</v>
      </c>
      <c r="D3" s="2537" t="s">
        <v>1986</v>
      </c>
      <c r="E3" s="2537"/>
      <c r="F3" s="2537"/>
      <c r="G3" s="2537"/>
      <c r="I3" s="206" t="s">
        <v>1985</v>
      </c>
      <c r="J3" s="205"/>
      <c r="K3" s="204"/>
      <c r="L3" s="203"/>
      <c r="M3" s="202"/>
      <c r="N3" s="198"/>
    </row>
    <row r="4" spans="1:26" ht="20.100000000000001" customHeight="1" x14ac:dyDescent="0.25">
      <c r="A4" s="192"/>
      <c r="B4" s="7"/>
      <c r="C4" s="2009"/>
      <c r="D4" s="201">
        <v>2007</v>
      </c>
      <c r="E4" s="201">
        <v>2008</v>
      </c>
      <c r="F4" s="201">
        <v>2009</v>
      </c>
      <c r="G4" s="201">
        <v>2010</v>
      </c>
      <c r="I4" s="198"/>
      <c r="J4" s="198"/>
      <c r="K4" s="198"/>
      <c r="L4" s="198"/>
      <c r="M4" s="198"/>
      <c r="N4" s="198"/>
    </row>
    <row r="5" spans="1:26" ht="20.100000000000001" customHeight="1" x14ac:dyDescent="0.25">
      <c r="A5" s="184" t="s">
        <v>1984</v>
      </c>
      <c r="B5" s="184" t="s">
        <v>1977</v>
      </c>
      <c r="C5" s="2010" t="s">
        <v>1983</v>
      </c>
      <c r="D5" s="183">
        <v>69.819999999999993</v>
      </c>
      <c r="E5" s="2011">
        <v>68.069999999999993</v>
      </c>
      <c r="F5" s="182">
        <v>68.36</v>
      </c>
      <c r="G5" s="181">
        <v>63.23</v>
      </c>
      <c r="I5" s="198"/>
      <c r="J5" s="197" t="s">
        <v>1563</v>
      </c>
      <c r="K5" s="196" t="s">
        <v>486</v>
      </c>
      <c r="L5" s="195" t="s">
        <v>487</v>
      </c>
      <c r="M5" s="194" t="s">
        <v>1562</v>
      </c>
      <c r="N5" s="193"/>
    </row>
    <row r="6" spans="1:26" ht="20.100000000000001" customHeight="1" x14ac:dyDescent="0.25">
      <c r="A6" s="184" t="s">
        <v>1982</v>
      </c>
      <c r="B6" s="184" t="s">
        <v>1977</v>
      </c>
      <c r="C6" s="2010" t="s">
        <v>1981</v>
      </c>
      <c r="D6" s="183">
        <v>46.72</v>
      </c>
      <c r="E6" s="2011">
        <v>45.53</v>
      </c>
      <c r="F6" s="182">
        <v>45.43</v>
      </c>
      <c r="G6" s="181">
        <v>49.09</v>
      </c>
      <c r="I6" s="191">
        <v>2007</v>
      </c>
      <c r="J6" s="2012">
        <f>COUNTIFS($D$5:$D$7,"=SD")</f>
        <v>0</v>
      </c>
      <c r="K6" s="189">
        <f>COUNTIFS($D$5:$D$7,"&lt;50")</f>
        <v>1</v>
      </c>
      <c r="L6" s="188">
        <f>COUNTIFS($D$5:$D$7,"&gt;=50",$D$5:$D$7,"&lt;90")</f>
        <v>2</v>
      </c>
      <c r="M6" s="188">
        <f>COUNTIFS($D$5:$D$7,"&gt;=90")</f>
        <v>0</v>
      </c>
      <c r="N6" s="187"/>
      <c r="O6" s="192" t="s">
        <v>1975</v>
      </c>
      <c r="V6" s="2527" t="s">
        <v>1980</v>
      </c>
      <c r="W6" s="2528"/>
      <c r="X6" s="2529"/>
      <c r="Y6" s="2530"/>
      <c r="Z6" s="200" t="s">
        <v>1979</v>
      </c>
    </row>
    <row r="7" spans="1:26" ht="20.100000000000001" customHeight="1" x14ac:dyDescent="0.25">
      <c r="A7" s="184" t="s">
        <v>1978</v>
      </c>
      <c r="B7" s="184" t="s">
        <v>1977</v>
      </c>
      <c r="C7" s="2010" t="s">
        <v>1976</v>
      </c>
      <c r="D7" s="183">
        <v>65.150000000000006</v>
      </c>
      <c r="E7" s="2011">
        <v>63.89</v>
      </c>
      <c r="F7" s="182">
        <v>64.02</v>
      </c>
      <c r="G7" s="181">
        <v>66.14</v>
      </c>
      <c r="H7" s="192" t="s">
        <v>1975</v>
      </c>
      <c r="I7" s="191">
        <v>2008</v>
      </c>
      <c r="J7" s="2012">
        <f>COUNTIFS($E$5:$E$7,"=SD")</f>
        <v>0</v>
      </c>
      <c r="K7" s="189">
        <f>COUNTIFS($E$5:$E$7,"&lt;50")</f>
        <v>1</v>
      </c>
      <c r="L7" s="188">
        <f>COUNTIFS($E$5:$E$7,"&gt;=50",$E$5:$E$7,"&lt;90")</f>
        <v>2</v>
      </c>
      <c r="M7" s="188">
        <f>COUNTIFS($E$5:$E$7,"&gt;=90")</f>
        <v>0</v>
      </c>
      <c r="N7" s="187"/>
      <c r="V7" s="2531" t="s">
        <v>1974</v>
      </c>
      <c r="W7" s="2532"/>
      <c r="X7" s="2532"/>
      <c r="Y7" s="2533"/>
      <c r="Z7" s="197" t="s">
        <v>1563</v>
      </c>
    </row>
    <row r="8" spans="1:26" ht="20.100000000000001" customHeight="1" x14ac:dyDescent="0.25">
      <c r="A8" s="184" t="s">
        <v>721</v>
      </c>
      <c r="B8" s="184" t="s">
        <v>1913</v>
      </c>
      <c r="C8" s="2010" t="s">
        <v>1973</v>
      </c>
      <c r="D8" s="183">
        <v>95.54</v>
      </c>
      <c r="E8" s="2011">
        <v>98.78</v>
      </c>
      <c r="F8" s="182">
        <v>98.79</v>
      </c>
      <c r="G8" s="181" t="s">
        <v>866</v>
      </c>
      <c r="I8" s="191">
        <v>2009</v>
      </c>
      <c r="J8" s="2012">
        <f>COUNTIFS($F$5:$F$7,"=SD")</f>
        <v>0</v>
      </c>
      <c r="K8" s="189">
        <f>COUNTIFS($F$5:$F$7,"&lt;50")</f>
        <v>1</v>
      </c>
      <c r="L8" s="188">
        <f>COUNTIFS($F$5:$F$7,"&gt;=50",$F$5:$F$7,"&lt;90")</f>
        <v>2</v>
      </c>
      <c r="M8" s="188">
        <f>COUNTIFS($F$5:$F$7,"&gt;=90")</f>
        <v>0</v>
      </c>
      <c r="N8" s="187"/>
      <c r="V8" s="2531" t="s">
        <v>1972</v>
      </c>
      <c r="W8" s="2532"/>
      <c r="X8" s="2532"/>
      <c r="Y8" s="2533"/>
      <c r="Z8" s="196" t="s">
        <v>486</v>
      </c>
    </row>
    <row r="9" spans="1:26" ht="20.100000000000001" customHeight="1" x14ac:dyDescent="0.25">
      <c r="A9" s="184" t="s">
        <v>1971</v>
      </c>
      <c r="B9" s="184" t="s">
        <v>1913</v>
      </c>
      <c r="C9" s="2010" t="s">
        <v>1970</v>
      </c>
      <c r="D9" s="183">
        <v>82.55</v>
      </c>
      <c r="E9" s="2011">
        <v>80.94</v>
      </c>
      <c r="F9" s="182">
        <v>81.680000000000007</v>
      </c>
      <c r="G9" s="181">
        <v>76.37</v>
      </c>
      <c r="I9" s="191">
        <v>2010</v>
      </c>
      <c r="J9" s="2012">
        <f>COUNTIFS($G$5:$G$7,"=SD")</f>
        <v>0</v>
      </c>
      <c r="K9" s="189">
        <f>COUNTIFS($G$5:$G$7,"&lt;50")</f>
        <v>1</v>
      </c>
      <c r="L9" s="188">
        <f>COUNTIFS($G$5:$G$7,"&gt;=50",$G$5:$G$7,"&lt;90")</f>
        <v>2</v>
      </c>
      <c r="M9" s="188">
        <f>COUNTIFS($G$5:$G$7,"&gt;=90")</f>
        <v>0</v>
      </c>
      <c r="N9" s="187"/>
      <c r="V9" s="2531" t="s">
        <v>1969</v>
      </c>
      <c r="W9" s="2532"/>
      <c r="X9" s="2532"/>
      <c r="Y9" s="2533"/>
      <c r="Z9" s="195" t="s">
        <v>487</v>
      </c>
    </row>
    <row r="10" spans="1:26" ht="20.100000000000001" customHeight="1" x14ac:dyDescent="0.25">
      <c r="A10" s="184" t="s">
        <v>1968</v>
      </c>
      <c r="B10" s="184" t="s">
        <v>1913</v>
      </c>
      <c r="C10" s="2013"/>
      <c r="D10" s="2014" t="s">
        <v>866</v>
      </c>
      <c r="E10" s="2015" t="s">
        <v>866</v>
      </c>
      <c r="F10" s="182" t="s">
        <v>866</v>
      </c>
      <c r="G10" s="181" t="s">
        <v>866</v>
      </c>
      <c r="V10" s="2531" t="s">
        <v>1967</v>
      </c>
      <c r="W10" s="2532"/>
      <c r="X10" s="2532"/>
      <c r="Y10" s="2533"/>
      <c r="Z10" s="194" t="s">
        <v>1562</v>
      </c>
    </row>
    <row r="11" spans="1:26" ht="20.100000000000001" customHeight="1" x14ac:dyDescent="0.25">
      <c r="A11" s="184" t="s">
        <v>1966</v>
      </c>
      <c r="B11" s="184" t="s">
        <v>1913</v>
      </c>
      <c r="C11" s="2010" t="s">
        <v>1965</v>
      </c>
      <c r="D11" s="183">
        <v>81.2</v>
      </c>
      <c r="E11" s="2011">
        <v>80.209999999999994</v>
      </c>
      <c r="F11" s="182">
        <v>79.400000000000006</v>
      </c>
      <c r="G11" s="181">
        <v>81.89</v>
      </c>
    </row>
    <row r="12" spans="1:26" ht="20.100000000000001" customHeight="1" x14ac:dyDescent="0.25">
      <c r="A12" s="184" t="s">
        <v>1964</v>
      </c>
      <c r="B12" s="184" t="s">
        <v>1913</v>
      </c>
      <c r="C12" s="2010" t="s">
        <v>1963</v>
      </c>
      <c r="D12" s="183">
        <v>93.05</v>
      </c>
      <c r="E12" s="2011">
        <v>90.49</v>
      </c>
      <c r="F12" s="182">
        <v>91.75</v>
      </c>
      <c r="G12" s="181">
        <v>99.89</v>
      </c>
    </row>
    <row r="13" spans="1:26" ht="20.100000000000001" customHeight="1" x14ac:dyDescent="0.25">
      <c r="A13" s="184" t="s">
        <v>1962</v>
      </c>
      <c r="B13" s="184" t="s">
        <v>1913</v>
      </c>
      <c r="C13" s="2010" t="s">
        <v>1961</v>
      </c>
      <c r="D13" s="183">
        <v>90.56</v>
      </c>
      <c r="E13" s="2011">
        <v>85.74</v>
      </c>
      <c r="F13" s="182">
        <v>84.11</v>
      </c>
      <c r="G13" s="181">
        <v>94.93</v>
      </c>
    </row>
    <row r="14" spans="1:26" ht="20.100000000000001" customHeight="1" x14ac:dyDescent="0.25">
      <c r="A14" s="184" t="s">
        <v>1960</v>
      </c>
      <c r="B14" s="184" t="s">
        <v>1913</v>
      </c>
      <c r="C14" s="2010" t="s">
        <v>1959</v>
      </c>
      <c r="D14" s="183">
        <v>83.79</v>
      </c>
      <c r="E14" s="2011">
        <v>84.94</v>
      </c>
      <c r="F14" s="182">
        <v>83.88</v>
      </c>
      <c r="G14" s="181">
        <v>96.8</v>
      </c>
    </row>
    <row r="15" spans="1:26" ht="20.100000000000001" customHeight="1" x14ac:dyDescent="0.25">
      <c r="A15" s="184" t="s">
        <v>1958</v>
      </c>
      <c r="B15" s="184" t="s">
        <v>1913</v>
      </c>
      <c r="C15" s="2010" t="s">
        <v>1957</v>
      </c>
      <c r="D15" s="183">
        <v>100</v>
      </c>
      <c r="E15" s="2015" t="s">
        <v>866</v>
      </c>
      <c r="F15" s="182">
        <v>100</v>
      </c>
      <c r="G15" s="181">
        <v>97.45</v>
      </c>
    </row>
    <row r="16" spans="1:26" ht="20.100000000000001" customHeight="1" x14ac:dyDescent="0.25">
      <c r="A16" s="184" t="s">
        <v>1956</v>
      </c>
      <c r="B16" s="184" t="s">
        <v>1913</v>
      </c>
      <c r="C16" s="2013"/>
      <c r="D16" s="2014" t="s">
        <v>866</v>
      </c>
      <c r="E16" s="2011">
        <v>51.85</v>
      </c>
      <c r="F16" s="182" t="s">
        <v>866</v>
      </c>
      <c r="G16" s="181" t="s">
        <v>866</v>
      </c>
      <c r="H16" s="192" t="s">
        <v>359</v>
      </c>
      <c r="I16" s="198"/>
      <c r="J16" s="197" t="s">
        <v>1563</v>
      </c>
      <c r="K16" s="196" t="s">
        <v>486</v>
      </c>
      <c r="L16" s="195" t="s">
        <v>487</v>
      </c>
      <c r="M16" s="194" t="s">
        <v>1562</v>
      </c>
      <c r="N16" s="193"/>
      <c r="O16" s="192" t="s">
        <v>359</v>
      </c>
      <c r="P16" s="2461" t="s">
        <v>383</v>
      </c>
      <c r="Q16" s="2461"/>
      <c r="R16" s="2461"/>
      <c r="S16" s="2461"/>
      <c r="T16" s="2461"/>
    </row>
    <row r="17" spans="1:20" ht="20.100000000000001" customHeight="1" x14ac:dyDescent="0.25">
      <c r="A17" s="184" t="s">
        <v>1955</v>
      </c>
      <c r="B17" s="184" t="s">
        <v>1913</v>
      </c>
      <c r="C17" s="2010" t="s">
        <v>1954</v>
      </c>
      <c r="D17" s="183">
        <v>63</v>
      </c>
      <c r="E17" s="2011">
        <v>61.25</v>
      </c>
      <c r="F17" s="182">
        <v>61.63</v>
      </c>
      <c r="G17" s="181">
        <v>65.11</v>
      </c>
      <c r="I17" s="191">
        <v>2007</v>
      </c>
      <c r="J17" s="2012">
        <f>COUNTIFS($D$8:$D$41,"=SD")</f>
        <v>8</v>
      </c>
      <c r="K17" s="189">
        <f>COUNTIFS($D$8:$D$41,"&lt;50")</f>
        <v>2</v>
      </c>
      <c r="L17" s="188">
        <f>COUNTIFS($D$8:$D$41,"&gt;=50",$D$8:$D$41,"&lt;90")</f>
        <v>10</v>
      </c>
      <c r="M17" s="188">
        <f>COUNTIFS($D$8:$D$41,"&gt;=90")</f>
        <v>14</v>
      </c>
      <c r="N17" s="187"/>
      <c r="P17" s="2461"/>
      <c r="Q17" s="2461"/>
      <c r="R17" s="2461"/>
      <c r="S17" s="2461"/>
      <c r="T17" s="2461"/>
    </row>
    <row r="18" spans="1:20" ht="20.100000000000001" customHeight="1" x14ac:dyDescent="0.25">
      <c r="A18" s="184" t="s">
        <v>1953</v>
      </c>
      <c r="B18" s="184" t="s">
        <v>1913</v>
      </c>
      <c r="C18" s="2010" t="s">
        <v>1952</v>
      </c>
      <c r="D18" s="183">
        <v>100</v>
      </c>
      <c r="E18" s="2011">
        <v>95.55</v>
      </c>
      <c r="F18" s="182">
        <v>100</v>
      </c>
      <c r="G18" s="181">
        <v>100</v>
      </c>
      <c r="I18" s="191">
        <v>2008</v>
      </c>
      <c r="J18" s="2012">
        <f>COUNTIFS($E$8:$E$41,"=SD")</f>
        <v>6</v>
      </c>
      <c r="K18" s="189">
        <f>COUNTIFS($E$8:$E$41,"&lt;50")</f>
        <v>3</v>
      </c>
      <c r="L18" s="188">
        <f>COUNTIFS($E$8:$E$41,"&gt;=50",$E$8:$E$41,"&lt;90")</f>
        <v>16</v>
      </c>
      <c r="M18" s="188">
        <f>COUNTIFS($E$8:$E$41,"&gt;=90")</f>
        <v>9</v>
      </c>
      <c r="N18" s="187"/>
      <c r="P18" s="2461"/>
      <c r="Q18" s="2461"/>
      <c r="R18" s="2461"/>
      <c r="S18" s="2461"/>
      <c r="T18" s="2461"/>
    </row>
    <row r="19" spans="1:20" ht="20.100000000000001" customHeight="1" x14ac:dyDescent="0.25">
      <c r="A19" s="184" t="s">
        <v>1951</v>
      </c>
      <c r="B19" s="184" t="s">
        <v>1913</v>
      </c>
      <c r="C19" s="2010" t="s">
        <v>1950</v>
      </c>
      <c r="D19" s="183">
        <v>44.97</v>
      </c>
      <c r="E19" s="2011">
        <v>43.87</v>
      </c>
      <c r="F19" s="182">
        <v>44.7</v>
      </c>
      <c r="G19" s="181">
        <v>43.81</v>
      </c>
      <c r="I19" s="191">
        <v>2009</v>
      </c>
      <c r="J19" s="2012">
        <f>COUNTIFS($F$8:$F$41,"=SD")</f>
        <v>5</v>
      </c>
      <c r="K19" s="189">
        <f>COUNTIFS($F$8:$F$41,"&lt;50")</f>
        <v>4</v>
      </c>
      <c r="L19" s="188">
        <f>COUNTIFS($F$8:$F$41,"&gt;=50",$F$8:$F$41,"&lt;90")</f>
        <v>14</v>
      </c>
      <c r="M19" s="188">
        <f>COUNTIFS($F$8:$F$41,"&gt;=90")</f>
        <v>11</v>
      </c>
      <c r="N19" s="187"/>
      <c r="P19" s="2461"/>
      <c r="Q19" s="2461"/>
      <c r="R19" s="2461"/>
      <c r="S19" s="2461"/>
      <c r="T19" s="2461"/>
    </row>
    <row r="20" spans="1:20" ht="20.100000000000001" customHeight="1" x14ac:dyDescent="0.25">
      <c r="A20" s="184" t="s">
        <v>1949</v>
      </c>
      <c r="B20" s="184" t="s">
        <v>1913</v>
      </c>
      <c r="C20" s="2010" t="s">
        <v>1948</v>
      </c>
      <c r="D20" s="183">
        <v>100</v>
      </c>
      <c r="E20" s="2011">
        <v>99.78</v>
      </c>
      <c r="F20" s="182">
        <v>100</v>
      </c>
      <c r="G20" s="181">
        <v>98.62</v>
      </c>
      <c r="I20" s="191">
        <v>2010</v>
      </c>
      <c r="J20" s="2012">
        <f>COUNTIFS($G$8:$G$41,"=SD")</f>
        <v>5</v>
      </c>
      <c r="K20" s="189">
        <f>COUNTIFS($G$8:$G$41,"&lt;50")</f>
        <v>3</v>
      </c>
      <c r="L20" s="188">
        <f>COUNTIFS($G$8:$G$41,"&gt;=50",$G$8:$G$41,"&lt;90")</f>
        <v>12</v>
      </c>
      <c r="M20" s="188">
        <f>COUNTIFS($G$8:$G$41,"&gt;=90")</f>
        <v>14</v>
      </c>
      <c r="N20" s="187"/>
      <c r="P20" s="2461"/>
      <c r="Q20" s="2461"/>
      <c r="R20" s="2461"/>
      <c r="S20" s="2461"/>
      <c r="T20" s="2461"/>
    </row>
    <row r="21" spans="1:20" ht="20.100000000000001" customHeight="1" x14ac:dyDescent="0.25">
      <c r="A21" s="184" t="s">
        <v>1947</v>
      </c>
      <c r="B21" s="184" t="s">
        <v>1913</v>
      </c>
      <c r="C21" s="2010" t="s">
        <v>1946</v>
      </c>
      <c r="D21" s="183">
        <v>61.86</v>
      </c>
      <c r="E21" s="2011">
        <v>58.21</v>
      </c>
      <c r="F21" s="182">
        <v>57.38</v>
      </c>
      <c r="G21" s="181">
        <v>66.209999999999994</v>
      </c>
      <c r="P21" s="2461"/>
      <c r="Q21" s="2461"/>
      <c r="R21" s="2461"/>
      <c r="S21" s="2461"/>
      <c r="T21" s="2461"/>
    </row>
    <row r="22" spans="1:20" ht="20.100000000000001" customHeight="1" x14ac:dyDescent="0.25">
      <c r="A22" s="184" t="s">
        <v>1945</v>
      </c>
      <c r="B22" s="184" t="s">
        <v>1913</v>
      </c>
      <c r="C22" s="2010" t="s">
        <v>1944</v>
      </c>
      <c r="D22" s="183">
        <v>68.95</v>
      </c>
      <c r="E22" s="2011">
        <v>68.150000000000006</v>
      </c>
      <c r="F22" s="182">
        <v>69.069999999999993</v>
      </c>
      <c r="G22" s="181">
        <v>64.16</v>
      </c>
      <c r="P22" s="2461"/>
      <c r="Q22" s="2461"/>
      <c r="R22" s="2461"/>
      <c r="S22" s="2461"/>
      <c r="T22" s="2461"/>
    </row>
    <row r="23" spans="1:20" ht="20.100000000000001" customHeight="1" x14ac:dyDescent="0.25">
      <c r="A23" s="184" t="s">
        <v>1943</v>
      </c>
      <c r="B23" s="184" t="s">
        <v>1913</v>
      </c>
      <c r="C23" s="2010" t="s">
        <v>1942</v>
      </c>
      <c r="D23" s="183">
        <v>91.75</v>
      </c>
      <c r="E23" s="2011">
        <v>87.8</v>
      </c>
      <c r="F23" s="182">
        <v>86.13</v>
      </c>
      <c r="G23" s="181">
        <v>95.4</v>
      </c>
      <c r="P23" s="2461"/>
      <c r="Q23" s="2461"/>
      <c r="R23" s="2461"/>
      <c r="S23" s="2461"/>
      <c r="T23" s="2461"/>
    </row>
    <row r="24" spans="1:20" ht="20.100000000000001" customHeight="1" x14ac:dyDescent="0.25">
      <c r="A24" s="184" t="s">
        <v>1941</v>
      </c>
      <c r="B24" s="184" t="s">
        <v>1913</v>
      </c>
      <c r="C24" s="2010" t="s">
        <v>1940</v>
      </c>
      <c r="D24" s="183">
        <v>100</v>
      </c>
      <c r="E24" s="2011">
        <v>97.52</v>
      </c>
      <c r="F24" s="182">
        <v>96.81</v>
      </c>
      <c r="G24" s="181">
        <v>98.48</v>
      </c>
      <c r="P24" s="2461"/>
      <c r="Q24" s="2461"/>
      <c r="R24" s="2461"/>
      <c r="S24" s="2461"/>
      <c r="T24" s="2461"/>
    </row>
    <row r="25" spans="1:20" ht="20.100000000000001" customHeight="1" x14ac:dyDescent="0.25">
      <c r="A25" s="184" t="s">
        <v>1939</v>
      </c>
      <c r="B25" s="184" t="s">
        <v>1913</v>
      </c>
      <c r="C25" s="2010" t="s">
        <v>1938</v>
      </c>
      <c r="D25" s="183">
        <v>53.28</v>
      </c>
      <c r="E25" s="2011">
        <v>50.17</v>
      </c>
      <c r="F25" s="182">
        <v>48.52</v>
      </c>
      <c r="G25" s="181">
        <v>53.68</v>
      </c>
      <c r="P25" s="2461"/>
      <c r="Q25" s="2461"/>
      <c r="R25" s="2461"/>
      <c r="S25" s="2461"/>
      <c r="T25" s="2461"/>
    </row>
    <row r="26" spans="1:20" ht="20.100000000000001" customHeight="1" x14ac:dyDescent="0.25">
      <c r="A26" s="184" t="s">
        <v>1937</v>
      </c>
      <c r="B26" s="184" t="s">
        <v>1913</v>
      </c>
      <c r="C26" s="2013"/>
      <c r="D26" s="2014" t="s">
        <v>866</v>
      </c>
      <c r="E26" s="2011">
        <v>52.84</v>
      </c>
      <c r="F26" s="182">
        <v>52.42</v>
      </c>
      <c r="G26" s="181">
        <v>50.73</v>
      </c>
    </row>
    <row r="27" spans="1:20" ht="20.100000000000001" customHeight="1" x14ac:dyDescent="0.25">
      <c r="A27" s="184" t="s">
        <v>1936</v>
      </c>
      <c r="B27" s="184" t="s">
        <v>1913</v>
      </c>
      <c r="C27" s="2013"/>
      <c r="D27" s="2014" t="s">
        <v>866</v>
      </c>
      <c r="E27" s="2011">
        <v>27.04</v>
      </c>
      <c r="F27" s="182">
        <v>27.09</v>
      </c>
      <c r="G27" s="181">
        <v>26.48</v>
      </c>
      <c r="H27" s="192" t="s">
        <v>360</v>
      </c>
      <c r="I27" s="198"/>
      <c r="J27" s="197" t="s">
        <v>1563</v>
      </c>
      <c r="K27" s="196" t="s">
        <v>486</v>
      </c>
      <c r="L27" s="195" t="s">
        <v>487</v>
      </c>
      <c r="M27" s="194" t="s">
        <v>1562</v>
      </c>
      <c r="N27" s="193"/>
      <c r="O27" s="192" t="s">
        <v>360</v>
      </c>
      <c r="P27" s="2461" t="s">
        <v>383</v>
      </c>
      <c r="Q27" s="2461"/>
      <c r="R27" s="2461"/>
      <c r="S27" s="2461"/>
      <c r="T27" s="2461"/>
    </row>
    <row r="28" spans="1:20" ht="20.100000000000001" customHeight="1" x14ac:dyDescent="0.25">
      <c r="A28" s="184" t="s">
        <v>1935</v>
      </c>
      <c r="B28" s="184" t="s">
        <v>1913</v>
      </c>
      <c r="C28" s="2010" t="s">
        <v>1934</v>
      </c>
      <c r="D28" s="183">
        <v>100</v>
      </c>
      <c r="E28" s="2011">
        <v>98.35</v>
      </c>
      <c r="F28" s="182">
        <v>97.3</v>
      </c>
      <c r="G28" s="181">
        <v>99.11</v>
      </c>
      <c r="I28" s="191">
        <v>2007</v>
      </c>
      <c r="J28" s="2012">
        <f>COUNTIFS($D$42:$D$45,"=SD")</f>
        <v>0</v>
      </c>
      <c r="K28" s="189">
        <f>COUNTIFS($D$42:$D$45,"&lt;50")</f>
        <v>0</v>
      </c>
      <c r="L28" s="188">
        <f>COUNTIFS($D$42:$D$45,"&gt;=50",$D$42:$D$45,"&lt;90")</f>
        <v>2</v>
      </c>
      <c r="M28" s="188">
        <f>COUNTIFS($D$42:$D$45,"&gt;=90")</f>
        <v>2</v>
      </c>
      <c r="N28" s="187"/>
      <c r="P28" s="2461"/>
      <c r="Q28" s="2461"/>
      <c r="R28" s="2461"/>
      <c r="S28" s="2461"/>
      <c r="T28" s="2461"/>
    </row>
    <row r="29" spans="1:20" ht="20.100000000000001" customHeight="1" x14ac:dyDescent="0.25">
      <c r="A29" s="184" t="s">
        <v>1933</v>
      </c>
      <c r="B29" s="184" t="s">
        <v>1913</v>
      </c>
      <c r="C29" s="2013"/>
      <c r="D29" s="2014" t="s">
        <v>866</v>
      </c>
      <c r="E29" s="2015" t="s">
        <v>866</v>
      </c>
      <c r="F29" s="182" t="s">
        <v>866</v>
      </c>
      <c r="G29" s="181">
        <v>93.66</v>
      </c>
      <c r="I29" s="191">
        <v>2008</v>
      </c>
      <c r="J29" s="2012">
        <f>COUNTIFS($E$42:$E$45,"=SD")</f>
        <v>0</v>
      </c>
      <c r="K29" s="189">
        <f>COUNTIFS($E$42:$E$45,"&lt;50")</f>
        <v>0</v>
      </c>
      <c r="L29" s="188">
        <f>COUNTIFS($E$42:$E$45,"&gt;=50",$E$42:$E$45,"&lt;90")</f>
        <v>2</v>
      </c>
      <c r="M29" s="188">
        <f>COUNTIFS($E$42:$E$45,"&gt;=90")</f>
        <v>2</v>
      </c>
      <c r="N29" s="187"/>
      <c r="P29" s="2461"/>
      <c r="Q29" s="2461"/>
      <c r="R29" s="2461"/>
      <c r="S29" s="2461"/>
      <c r="T29" s="2461"/>
    </row>
    <row r="30" spans="1:20" ht="20.100000000000001" customHeight="1" x14ac:dyDescent="0.25">
      <c r="A30" s="184" t="s">
        <v>1932</v>
      </c>
      <c r="B30" s="184" t="s">
        <v>1913</v>
      </c>
      <c r="C30" s="2013"/>
      <c r="D30" s="2014" t="s">
        <v>866</v>
      </c>
      <c r="E30" s="2015" t="s">
        <v>866</v>
      </c>
      <c r="F30" s="182" t="s">
        <v>866</v>
      </c>
      <c r="G30" s="181" t="s">
        <v>866</v>
      </c>
      <c r="I30" s="191">
        <v>2009</v>
      </c>
      <c r="J30" s="2012">
        <f>COUNTIFS($F$42:$F$45,"=SD")</f>
        <v>0</v>
      </c>
      <c r="K30" s="189">
        <f>COUNTIFS($F$42:$F$45,"&lt;50")</f>
        <v>0</v>
      </c>
      <c r="L30" s="188">
        <f>COUNTIFS($F$42:$F$45,"&gt;=50",$F$42:$F$45,"&lt;90")</f>
        <v>2</v>
      </c>
      <c r="M30" s="188">
        <f>COUNTIFS($F$42:$F$45,"&gt;=90")</f>
        <v>2</v>
      </c>
      <c r="N30" s="187"/>
      <c r="P30" s="2461"/>
      <c r="Q30" s="2461"/>
      <c r="R30" s="2461"/>
      <c r="S30" s="2461"/>
      <c r="T30" s="2461"/>
    </row>
    <row r="31" spans="1:20" ht="20.100000000000001" customHeight="1" x14ac:dyDescent="0.25">
      <c r="A31" s="184" t="s">
        <v>1931</v>
      </c>
      <c r="B31" s="184" t="s">
        <v>1913</v>
      </c>
      <c r="C31" s="2010" t="s">
        <v>1930</v>
      </c>
      <c r="D31" s="183">
        <v>83.43</v>
      </c>
      <c r="E31" s="2011">
        <v>80.319999999999993</v>
      </c>
      <c r="F31" s="182">
        <v>78.91</v>
      </c>
      <c r="G31" s="181">
        <v>78.760000000000005</v>
      </c>
      <c r="I31" s="191">
        <v>2010</v>
      </c>
      <c r="J31" s="2012">
        <f>COUNTIFS($G$42:$G$45,"=SD")</f>
        <v>0</v>
      </c>
      <c r="K31" s="189">
        <f>COUNTIFS($G$42:$G$45,"&lt;50")</f>
        <v>0</v>
      </c>
      <c r="L31" s="188">
        <f>COUNTIFS($G$42:$G$45,"&gt;=50",$G$42:$G$45,"&lt;90")</f>
        <v>3</v>
      </c>
      <c r="M31" s="188">
        <f>COUNTIFS($G$42:$G$45,"&gt;=90")</f>
        <v>1</v>
      </c>
      <c r="N31" s="187"/>
      <c r="P31" s="2461"/>
      <c r="Q31" s="2461"/>
      <c r="R31" s="2461"/>
      <c r="S31" s="2461"/>
      <c r="T31" s="2461"/>
    </row>
    <row r="32" spans="1:20" ht="20.100000000000001" customHeight="1" x14ac:dyDescent="0.25">
      <c r="A32" s="184" t="s">
        <v>1929</v>
      </c>
      <c r="B32" s="184" t="s">
        <v>1913</v>
      </c>
      <c r="C32" s="2010" t="s">
        <v>1928</v>
      </c>
      <c r="D32" s="183">
        <v>43.79</v>
      </c>
      <c r="E32" s="2011">
        <v>44.6</v>
      </c>
      <c r="F32" s="182">
        <v>44.12</v>
      </c>
      <c r="G32" s="181">
        <v>45.49</v>
      </c>
      <c r="P32" s="2461"/>
      <c r="Q32" s="2461"/>
      <c r="R32" s="2461"/>
      <c r="S32" s="2461"/>
      <c r="T32" s="2461"/>
    </row>
    <row r="33" spans="1:20" ht="20.100000000000001" customHeight="1" x14ac:dyDescent="0.25">
      <c r="A33" s="184" t="s">
        <v>1927</v>
      </c>
      <c r="B33" s="184" t="s">
        <v>1913</v>
      </c>
      <c r="C33" s="2010" t="s">
        <v>1926</v>
      </c>
      <c r="D33" s="183">
        <v>96.03</v>
      </c>
      <c r="E33" s="2011">
        <v>92.45</v>
      </c>
      <c r="F33" s="182">
        <v>92.29</v>
      </c>
      <c r="G33" s="181">
        <v>92.29</v>
      </c>
      <c r="P33" s="2461"/>
      <c r="Q33" s="2461"/>
      <c r="R33" s="2461"/>
      <c r="S33" s="2461"/>
      <c r="T33" s="2461"/>
    </row>
    <row r="34" spans="1:20" ht="20.100000000000001" customHeight="1" x14ac:dyDescent="0.25">
      <c r="A34" s="184" t="s">
        <v>1925</v>
      </c>
      <c r="B34" s="184" t="s">
        <v>1913</v>
      </c>
      <c r="C34" s="2013"/>
      <c r="D34" s="2014" t="s">
        <v>866</v>
      </c>
      <c r="E34" s="2015" t="s">
        <v>866</v>
      </c>
      <c r="F34" s="182">
        <v>72.040000000000006</v>
      </c>
      <c r="G34" s="181">
        <v>88.21</v>
      </c>
      <c r="P34" s="2461"/>
      <c r="Q34" s="2461"/>
      <c r="R34" s="2461"/>
      <c r="S34" s="2461"/>
      <c r="T34" s="2461"/>
    </row>
    <row r="35" spans="1:20" ht="20.100000000000001" customHeight="1" x14ac:dyDescent="0.25">
      <c r="A35" s="184" t="s">
        <v>1924</v>
      </c>
      <c r="B35" s="184" t="s">
        <v>1913</v>
      </c>
      <c r="C35" s="2010" t="s">
        <v>1923</v>
      </c>
      <c r="D35" s="183">
        <v>100</v>
      </c>
      <c r="E35" s="2011">
        <v>76.25</v>
      </c>
      <c r="F35" s="182">
        <v>85.6</v>
      </c>
      <c r="G35" s="181">
        <v>78.47</v>
      </c>
      <c r="P35" s="2461"/>
      <c r="Q35" s="2461"/>
      <c r="R35" s="2461"/>
      <c r="S35" s="2461"/>
      <c r="T35" s="2461"/>
    </row>
    <row r="36" spans="1:20" ht="20.100000000000001" customHeight="1" x14ac:dyDescent="0.25">
      <c r="A36" s="184" t="s">
        <v>1922</v>
      </c>
      <c r="B36" s="184" t="s">
        <v>1913</v>
      </c>
      <c r="C36" s="2013"/>
      <c r="D36" s="2014" t="s">
        <v>866</v>
      </c>
      <c r="E36" s="2015" t="s">
        <v>866</v>
      </c>
      <c r="F36" s="182" t="s">
        <v>866</v>
      </c>
      <c r="G36" s="181" t="s">
        <v>866</v>
      </c>
      <c r="P36" s="2461"/>
      <c r="Q36" s="2461"/>
      <c r="R36" s="2461"/>
      <c r="S36" s="2461"/>
      <c r="T36" s="2461"/>
    </row>
    <row r="37" spans="1:20" ht="20.100000000000001" customHeight="1" x14ac:dyDescent="0.25">
      <c r="A37" s="184" t="s">
        <v>1921</v>
      </c>
      <c r="B37" s="184" t="s">
        <v>1913</v>
      </c>
      <c r="C37" s="2010" t="s">
        <v>1920</v>
      </c>
      <c r="D37" s="183">
        <v>94.67</v>
      </c>
      <c r="E37" s="2011">
        <v>94.49</v>
      </c>
      <c r="F37" s="182">
        <v>94.79</v>
      </c>
      <c r="G37" s="181">
        <v>100</v>
      </c>
    </row>
    <row r="38" spans="1:20" ht="20.100000000000001" customHeight="1" x14ac:dyDescent="0.25">
      <c r="A38" s="184" t="s">
        <v>1919</v>
      </c>
      <c r="B38" s="184" t="s">
        <v>1913</v>
      </c>
      <c r="C38" s="2010" t="s">
        <v>1918</v>
      </c>
      <c r="D38" s="183">
        <v>63.93</v>
      </c>
      <c r="E38" s="2011">
        <v>62.08</v>
      </c>
      <c r="F38" s="182">
        <v>62.9</v>
      </c>
      <c r="G38" s="181">
        <v>62.44</v>
      </c>
      <c r="H38" s="192" t="s">
        <v>361</v>
      </c>
      <c r="I38" s="198"/>
      <c r="J38" s="197" t="s">
        <v>1563</v>
      </c>
      <c r="K38" s="196" t="s">
        <v>486</v>
      </c>
      <c r="L38" s="195" t="s">
        <v>487</v>
      </c>
      <c r="M38" s="194" t="s">
        <v>1562</v>
      </c>
      <c r="N38" s="193"/>
      <c r="P38" s="2461" t="s">
        <v>383</v>
      </c>
      <c r="Q38" s="2461"/>
      <c r="R38" s="2461"/>
      <c r="S38" s="2461"/>
      <c r="T38" s="2461"/>
    </row>
    <row r="39" spans="1:20" ht="20.100000000000001" customHeight="1" x14ac:dyDescent="0.25">
      <c r="A39" s="184" t="s">
        <v>1917</v>
      </c>
      <c r="B39" s="184" t="s">
        <v>1913</v>
      </c>
      <c r="C39" s="2010" t="s">
        <v>1916</v>
      </c>
      <c r="D39" s="183">
        <v>60.18</v>
      </c>
      <c r="E39" s="2011">
        <v>62.27</v>
      </c>
      <c r="F39" s="182">
        <v>61.68</v>
      </c>
      <c r="G39" s="181">
        <v>61.96</v>
      </c>
      <c r="I39" s="191">
        <v>2007</v>
      </c>
      <c r="J39" s="2012">
        <f>COUNTIFS($D$46:$D$68,"=SD")</f>
        <v>8</v>
      </c>
      <c r="K39" s="189">
        <f>COUNTIFS($D$46:$D$68,"&lt;50")</f>
        <v>0</v>
      </c>
      <c r="L39" s="188">
        <f>COUNTIFS($D$46:$D$68,"&gt;=50",$D$46:$D$68,"&lt;90")</f>
        <v>6</v>
      </c>
      <c r="M39" s="188">
        <f>COUNTIFS($D$46:$D$68,"&gt;=90")</f>
        <v>9</v>
      </c>
      <c r="N39" s="187"/>
      <c r="O39" s="192" t="s">
        <v>361</v>
      </c>
      <c r="P39" s="2461"/>
      <c r="Q39" s="2461"/>
      <c r="R39" s="2461"/>
      <c r="S39" s="2461"/>
      <c r="T39" s="2461"/>
    </row>
    <row r="40" spans="1:20" ht="20.100000000000001" customHeight="1" x14ac:dyDescent="0.25">
      <c r="A40" s="184" t="s">
        <v>552</v>
      </c>
      <c r="B40" s="184" t="s">
        <v>1913</v>
      </c>
      <c r="C40" s="2010" t="s">
        <v>1915</v>
      </c>
      <c r="D40" s="183">
        <v>96.76</v>
      </c>
      <c r="E40" s="2011">
        <v>96.01</v>
      </c>
      <c r="F40" s="182">
        <v>96.34</v>
      </c>
      <c r="G40" s="181">
        <v>100</v>
      </c>
      <c r="I40" s="191">
        <v>2008</v>
      </c>
      <c r="J40" s="2012">
        <f>COUNTIFS($E$46:$E$68,"=SD")</f>
        <v>7</v>
      </c>
      <c r="K40" s="189">
        <f>COUNTIFS($E$46:$E$68,"&lt;50")</f>
        <v>0</v>
      </c>
      <c r="L40" s="188">
        <f>COUNTIFS($E$46:$E$68,"&gt;=50",$E$46:$E$68,"&lt;90")</f>
        <v>8</v>
      </c>
      <c r="M40" s="188">
        <f>COUNTIFS($E$46:$E$68,"&gt;=90")</f>
        <v>8</v>
      </c>
      <c r="N40" s="187"/>
      <c r="P40" s="2461"/>
      <c r="Q40" s="2461"/>
      <c r="R40" s="2461"/>
      <c r="S40" s="2461"/>
      <c r="T40" s="2461"/>
    </row>
    <row r="41" spans="1:20" ht="20.100000000000001" customHeight="1" x14ac:dyDescent="0.25">
      <c r="A41" s="184" t="s">
        <v>1914</v>
      </c>
      <c r="B41" s="184" t="s">
        <v>1913</v>
      </c>
      <c r="C41" s="2010" t="s">
        <v>1912</v>
      </c>
      <c r="D41" s="183">
        <v>90.52</v>
      </c>
      <c r="E41" s="2011">
        <v>88.01</v>
      </c>
      <c r="F41" s="182">
        <v>90.34</v>
      </c>
      <c r="G41" s="181">
        <v>99.29</v>
      </c>
      <c r="I41" s="191">
        <v>2009</v>
      </c>
      <c r="J41" s="2012">
        <f>COUNTIFS($F$46:$F$68,"=SD")</f>
        <v>5</v>
      </c>
      <c r="K41" s="189">
        <f>COUNTIFS($F$46:$F$68,"&lt;50")</f>
        <v>0</v>
      </c>
      <c r="L41" s="188">
        <f>COUNTIFS($F$46:$F$68,"&gt;=50",$F$46:$F$68,"&lt;90")</f>
        <v>10</v>
      </c>
      <c r="M41" s="188">
        <f>COUNTIFS($F$46:$F$68,"&gt;=90")</f>
        <v>8</v>
      </c>
      <c r="N41" s="187"/>
      <c r="P41" s="2461"/>
      <c r="Q41" s="2461"/>
      <c r="R41" s="2461"/>
      <c r="S41" s="2461"/>
      <c r="T41" s="2461"/>
    </row>
    <row r="42" spans="1:20" ht="20.100000000000001" customHeight="1" x14ac:dyDescent="0.25">
      <c r="A42" s="184" t="s">
        <v>1911</v>
      </c>
      <c r="B42" s="184" t="s">
        <v>1907</v>
      </c>
      <c r="C42" s="2010" t="s">
        <v>477</v>
      </c>
      <c r="D42" s="183">
        <v>94.97</v>
      </c>
      <c r="E42" s="2011">
        <v>91.29</v>
      </c>
      <c r="F42" s="182">
        <v>90.94</v>
      </c>
      <c r="G42" s="181">
        <v>94.22</v>
      </c>
      <c r="I42" s="191">
        <v>2010</v>
      </c>
      <c r="J42" s="2012">
        <f>COUNTIFS($G$46:$G$68,"=SD")</f>
        <v>4</v>
      </c>
      <c r="K42" s="189">
        <f>COUNTIFS($G$46:$G$68,"&lt;50")</f>
        <v>0</v>
      </c>
      <c r="L42" s="188">
        <f>COUNTIFS($G$46:$G$68,"&gt;=50",$G$46:$G$68,"&lt;90")</f>
        <v>10</v>
      </c>
      <c r="M42" s="188">
        <f>COUNTIFS($G$46:$G$68,"&gt;=90")</f>
        <v>9</v>
      </c>
      <c r="N42" s="187"/>
      <c r="P42" s="2461"/>
      <c r="Q42" s="2461"/>
      <c r="R42" s="2461"/>
      <c r="S42" s="2461"/>
      <c r="T42" s="2461"/>
    </row>
    <row r="43" spans="1:20" ht="20.100000000000001" customHeight="1" x14ac:dyDescent="0.25">
      <c r="A43" s="184" t="s">
        <v>1910</v>
      </c>
      <c r="B43" s="184" t="s">
        <v>1907</v>
      </c>
      <c r="C43" s="2010" t="s">
        <v>471</v>
      </c>
      <c r="D43" s="183">
        <v>85.52</v>
      </c>
      <c r="E43" s="2011">
        <v>83.17</v>
      </c>
      <c r="F43" s="182">
        <v>82.12</v>
      </c>
      <c r="G43" s="181">
        <v>77.349999999999994</v>
      </c>
      <c r="P43" s="2461"/>
      <c r="Q43" s="2461"/>
      <c r="R43" s="2461"/>
      <c r="S43" s="2461"/>
      <c r="T43" s="2461"/>
    </row>
    <row r="44" spans="1:20" ht="20.100000000000001" customHeight="1" x14ac:dyDescent="0.25">
      <c r="A44" s="184" t="s">
        <v>1909</v>
      </c>
      <c r="B44" s="184" t="s">
        <v>1907</v>
      </c>
      <c r="C44" s="2010" t="s">
        <v>473</v>
      </c>
      <c r="D44" s="183">
        <v>97.31</v>
      </c>
      <c r="E44" s="2011">
        <v>91.39</v>
      </c>
      <c r="F44" s="182">
        <v>90.45</v>
      </c>
      <c r="G44" s="181">
        <v>89.44</v>
      </c>
      <c r="P44" s="2461"/>
      <c r="Q44" s="2461"/>
      <c r="R44" s="2461"/>
      <c r="S44" s="2461"/>
      <c r="T44" s="2461"/>
    </row>
    <row r="45" spans="1:20" ht="20.100000000000001" customHeight="1" x14ac:dyDescent="0.25">
      <c r="A45" s="184" t="s">
        <v>1908</v>
      </c>
      <c r="B45" s="184" t="s">
        <v>1907</v>
      </c>
      <c r="C45" s="2010" t="s">
        <v>480</v>
      </c>
      <c r="D45" s="183">
        <v>89.82</v>
      </c>
      <c r="E45" s="2011">
        <v>85.96</v>
      </c>
      <c r="F45" s="182">
        <v>85.46</v>
      </c>
      <c r="G45" s="181">
        <v>85.95</v>
      </c>
      <c r="P45" s="2461"/>
      <c r="Q45" s="2461"/>
      <c r="R45" s="2461"/>
      <c r="S45" s="2461"/>
      <c r="T45" s="2461"/>
    </row>
    <row r="46" spans="1:20" ht="20.100000000000001" customHeight="1" x14ac:dyDescent="0.25">
      <c r="A46" s="184" t="s">
        <v>1906</v>
      </c>
      <c r="B46" s="184" t="s">
        <v>1869</v>
      </c>
      <c r="C46" s="2013"/>
      <c r="D46" s="2014" t="s">
        <v>866</v>
      </c>
      <c r="E46" s="2015" t="s">
        <v>866</v>
      </c>
      <c r="F46" s="182">
        <v>87.73</v>
      </c>
      <c r="G46" s="181">
        <v>87.37</v>
      </c>
      <c r="P46" s="2461"/>
      <c r="Q46" s="2461"/>
      <c r="R46" s="2461"/>
      <c r="S46" s="2461"/>
      <c r="T46" s="2461"/>
    </row>
    <row r="47" spans="1:20" ht="20.100000000000001" customHeight="1" x14ac:dyDescent="0.25">
      <c r="A47" s="184" t="s">
        <v>1905</v>
      </c>
      <c r="B47" s="184" t="s">
        <v>1869</v>
      </c>
      <c r="C47" s="2013"/>
      <c r="D47" s="2014" t="s">
        <v>866</v>
      </c>
      <c r="E47" s="2015" t="s">
        <v>866</v>
      </c>
      <c r="F47" s="182" t="s">
        <v>866</v>
      </c>
      <c r="G47" s="181">
        <v>97.68</v>
      </c>
      <c r="P47" s="2461"/>
      <c r="Q47" s="2461"/>
      <c r="R47" s="2461"/>
      <c r="S47" s="2461"/>
      <c r="T47" s="2461"/>
    </row>
    <row r="48" spans="1:20" ht="20.100000000000001" customHeight="1" x14ac:dyDescent="0.25">
      <c r="A48" s="184" t="s">
        <v>1904</v>
      </c>
      <c r="B48" s="184" t="s">
        <v>1869</v>
      </c>
      <c r="C48" s="2013"/>
      <c r="D48" s="2014" t="s">
        <v>866</v>
      </c>
      <c r="E48" s="2015" t="s">
        <v>866</v>
      </c>
      <c r="F48" s="182" t="s">
        <v>866</v>
      </c>
      <c r="G48" s="181">
        <v>87.12</v>
      </c>
    </row>
    <row r="49" spans="1:20" ht="20.100000000000001" customHeight="1" x14ac:dyDescent="0.25">
      <c r="A49" s="184" t="s">
        <v>1903</v>
      </c>
      <c r="B49" s="184" t="s">
        <v>1869</v>
      </c>
      <c r="C49" s="2010" t="s">
        <v>1902</v>
      </c>
      <c r="D49" s="183">
        <v>92.15</v>
      </c>
      <c r="E49" s="2011">
        <v>88.24</v>
      </c>
      <c r="F49" s="182">
        <v>87.92</v>
      </c>
      <c r="G49" s="181">
        <v>89.69</v>
      </c>
      <c r="H49" s="192" t="s">
        <v>354</v>
      </c>
      <c r="I49" s="198"/>
      <c r="J49" s="197" t="s">
        <v>1563</v>
      </c>
      <c r="K49" s="196" t="s">
        <v>486</v>
      </c>
      <c r="L49" s="195" t="s">
        <v>487</v>
      </c>
      <c r="M49" s="194" t="s">
        <v>1562</v>
      </c>
      <c r="N49" s="193"/>
      <c r="O49" s="192" t="s">
        <v>354</v>
      </c>
      <c r="P49" s="2461" t="s">
        <v>383</v>
      </c>
      <c r="Q49" s="2461"/>
      <c r="R49" s="2461"/>
      <c r="S49" s="2461"/>
      <c r="T49" s="2461"/>
    </row>
    <row r="50" spans="1:20" ht="20.100000000000001" customHeight="1" x14ac:dyDescent="0.25">
      <c r="A50" s="184" t="s">
        <v>1901</v>
      </c>
      <c r="B50" s="184" t="s">
        <v>1869</v>
      </c>
      <c r="C50" s="2010" t="s">
        <v>1900</v>
      </c>
      <c r="D50" s="183">
        <v>82.53</v>
      </c>
      <c r="E50" s="2011">
        <v>82.53</v>
      </c>
      <c r="F50" s="182">
        <v>82.53</v>
      </c>
      <c r="G50" s="181">
        <v>81.8</v>
      </c>
      <c r="I50" s="191">
        <v>2007</v>
      </c>
      <c r="J50" s="2012">
        <f>COUNTIFS($D$69:$D$125,"=SD")</f>
        <v>10</v>
      </c>
      <c r="K50" s="189">
        <f>COUNTIFS($D$69:$D$125,"&lt;50")</f>
        <v>3</v>
      </c>
      <c r="L50" s="188">
        <f>COUNTIFS($D$69:$D$125,"&gt;=50",$D$69:$D$125,"&lt;90")</f>
        <v>17</v>
      </c>
      <c r="M50" s="188">
        <f>COUNTIFS($D$69:$D$125,"&gt;=90")</f>
        <v>27</v>
      </c>
      <c r="N50" s="187"/>
      <c r="P50" s="2461"/>
      <c r="Q50" s="2461"/>
      <c r="R50" s="2461"/>
      <c r="S50" s="2461"/>
      <c r="T50" s="2461"/>
    </row>
    <row r="51" spans="1:20" ht="20.100000000000001" customHeight="1" x14ac:dyDescent="0.25">
      <c r="A51" s="184" t="s">
        <v>1899</v>
      </c>
      <c r="B51" s="184" t="s">
        <v>1869</v>
      </c>
      <c r="C51" s="2010" t="s">
        <v>1898</v>
      </c>
      <c r="D51" s="183">
        <v>67.290000000000006</v>
      </c>
      <c r="E51" s="2011">
        <v>66.09</v>
      </c>
      <c r="F51" s="182">
        <v>65.8</v>
      </c>
      <c r="G51" s="181">
        <v>71.099999999999994</v>
      </c>
      <c r="I51" s="191">
        <v>2008</v>
      </c>
      <c r="J51" s="2012">
        <f>COUNTIFS($E$69:$E$125,"=SD")</f>
        <v>6</v>
      </c>
      <c r="K51" s="189">
        <f>COUNTIFS($E$69:$E$125,"&lt;50")</f>
        <v>3</v>
      </c>
      <c r="L51" s="188">
        <f>COUNTIFS($E$69:$E$125,"&gt;=50",$E$69:$E$125,"&lt;90")</f>
        <v>21</v>
      </c>
      <c r="M51" s="188">
        <f>COUNTIFS($E$69:$E$125,"&gt;=90")</f>
        <v>27</v>
      </c>
      <c r="N51" s="187"/>
      <c r="P51" s="2461"/>
      <c r="Q51" s="2461"/>
      <c r="R51" s="2461"/>
      <c r="S51" s="2461"/>
      <c r="T51" s="2461"/>
    </row>
    <row r="52" spans="1:20" ht="20.100000000000001" customHeight="1" x14ac:dyDescent="0.25">
      <c r="A52" s="184" t="s">
        <v>1897</v>
      </c>
      <c r="B52" s="184" t="s">
        <v>1869</v>
      </c>
      <c r="C52" s="2010" t="s">
        <v>1896</v>
      </c>
      <c r="D52" s="183">
        <v>97.33</v>
      </c>
      <c r="E52" s="2011">
        <v>97.33</v>
      </c>
      <c r="F52" s="182">
        <v>99.35</v>
      </c>
      <c r="G52" s="181">
        <v>96.71</v>
      </c>
      <c r="I52" s="191">
        <v>2009</v>
      </c>
      <c r="J52" s="2012">
        <f>COUNTIFS($F$69:$F$125,"=SD")</f>
        <v>6</v>
      </c>
      <c r="K52" s="189">
        <f>COUNTIFS($F$69:$F$125,"&lt;50")</f>
        <v>2</v>
      </c>
      <c r="L52" s="188">
        <f>COUNTIFS($F$69:$F$125,"&gt;=50",$F$69:$F$125,"&lt;90")</f>
        <v>23</v>
      </c>
      <c r="M52" s="188">
        <f>COUNTIFS($F$69:$F$125,"&gt;=90")</f>
        <v>26</v>
      </c>
      <c r="N52" s="187"/>
      <c r="P52" s="2461"/>
      <c r="Q52" s="2461"/>
      <c r="R52" s="2461"/>
      <c r="S52" s="2461"/>
      <c r="T52" s="2461"/>
    </row>
    <row r="53" spans="1:20" ht="20.100000000000001" customHeight="1" x14ac:dyDescent="0.25">
      <c r="A53" s="184" t="s">
        <v>1895</v>
      </c>
      <c r="B53" s="184" t="s">
        <v>1869</v>
      </c>
      <c r="C53" s="2010" t="s">
        <v>1894</v>
      </c>
      <c r="D53" s="183">
        <v>69.3</v>
      </c>
      <c r="E53" s="2011">
        <v>68.760000000000005</v>
      </c>
      <c r="F53" s="182">
        <v>69.44</v>
      </c>
      <c r="G53" s="181">
        <v>69.38</v>
      </c>
      <c r="I53" s="191">
        <v>2010</v>
      </c>
      <c r="J53" s="2012">
        <f>COUNTIFS($G$69:$G$125,"=SD")</f>
        <v>5</v>
      </c>
      <c r="K53" s="189">
        <f>COUNTIFS($G$69:$G$125,"&lt;50")</f>
        <v>4</v>
      </c>
      <c r="L53" s="188">
        <f>COUNTIFS($G$69:$G$125,"&gt;=50",$G$69:$G$125,"&lt;90")</f>
        <v>18</v>
      </c>
      <c r="M53" s="188">
        <f>COUNTIFS($G$69:$G$125,"&gt;=90")</f>
        <v>30</v>
      </c>
      <c r="N53" s="187"/>
      <c r="P53" s="2461"/>
      <c r="Q53" s="2461"/>
      <c r="R53" s="2461"/>
      <c r="S53" s="2461"/>
      <c r="T53" s="2461"/>
    </row>
    <row r="54" spans="1:20" ht="20.100000000000001" customHeight="1" x14ac:dyDescent="0.25">
      <c r="A54" s="184" t="s">
        <v>1893</v>
      </c>
      <c r="B54" s="184" t="s">
        <v>1869</v>
      </c>
      <c r="C54" s="2010" t="s">
        <v>1892</v>
      </c>
      <c r="D54" s="183">
        <v>84.12</v>
      </c>
      <c r="E54" s="2011">
        <v>81.83</v>
      </c>
      <c r="F54" s="182">
        <v>81.99</v>
      </c>
      <c r="G54" s="181">
        <v>85.3</v>
      </c>
      <c r="P54" s="2461"/>
      <c r="Q54" s="2461"/>
      <c r="R54" s="2461"/>
      <c r="S54" s="2461"/>
      <c r="T54" s="2461"/>
    </row>
    <row r="55" spans="1:20" ht="20.100000000000001" customHeight="1" x14ac:dyDescent="0.25">
      <c r="A55" s="184" t="s">
        <v>1891</v>
      </c>
      <c r="B55" s="184" t="s">
        <v>1869</v>
      </c>
      <c r="C55" s="2010" t="s">
        <v>1890</v>
      </c>
      <c r="D55" s="183">
        <v>100</v>
      </c>
      <c r="E55" s="2011">
        <v>100</v>
      </c>
      <c r="F55" s="182">
        <v>100</v>
      </c>
      <c r="G55" s="181" t="s">
        <v>866</v>
      </c>
      <c r="P55" s="2461"/>
      <c r="Q55" s="2461"/>
      <c r="R55" s="2461"/>
      <c r="S55" s="2461"/>
      <c r="T55" s="2461"/>
    </row>
    <row r="56" spans="1:20" ht="20.100000000000001" customHeight="1" x14ac:dyDescent="0.25">
      <c r="A56" s="184" t="s">
        <v>1889</v>
      </c>
      <c r="B56" s="184" t="s">
        <v>1869</v>
      </c>
      <c r="C56" s="2010" t="s">
        <v>1888</v>
      </c>
      <c r="D56" s="183">
        <v>92.06</v>
      </c>
      <c r="E56" s="2011">
        <v>89.49</v>
      </c>
      <c r="F56" s="182">
        <v>89.45</v>
      </c>
      <c r="G56" s="181">
        <v>93.79</v>
      </c>
      <c r="P56" s="2461"/>
      <c r="Q56" s="2461"/>
      <c r="R56" s="2461"/>
      <c r="S56" s="2461"/>
      <c r="T56" s="2461"/>
    </row>
    <row r="57" spans="1:20" ht="20.100000000000001" customHeight="1" x14ac:dyDescent="0.25">
      <c r="A57" s="184" t="s">
        <v>1887</v>
      </c>
      <c r="B57" s="184" t="s">
        <v>1869</v>
      </c>
      <c r="C57" s="2010" t="s">
        <v>1886</v>
      </c>
      <c r="D57" s="183">
        <v>99.57</v>
      </c>
      <c r="E57" s="2011">
        <v>99.57</v>
      </c>
      <c r="F57" s="182">
        <v>99.57</v>
      </c>
      <c r="G57" s="181">
        <v>99.79</v>
      </c>
      <c r="P57" s="2461"/>
      <c r="Q57" s="2461"/>
      <c r="R57" s="2461"/>
      <c r="S57" s="2461"/>
      <c r="T57" s="2461"/>
    </row>
    <row r="58" spans="1:20" ht="20.100000000000001" customHeight="1" x14ac:dyDescent="0.25">
      <c r="A58" s="184" t="s">
        <v>1885</v>
      </c>
      <c r="B58" s="184" t="s">
        <v>1869</v>
      </c>
      <c r="C58" s="2013"/>
      <c r="D58" s="2014" t="s">
        <v>866</v>
      </c>
      <c r="E58" s="2015" t="s">
        <v>866</v>
      </c>
      <c r="F58" s="182" t="s">
        <v>866</v>
      </c>
      <c r="G58" s="181" t="s">
        <v>866</v>
      </c>
      <c r="P58" s="2461"/>
      <c r="Q58" s="2461"/>
      <c r="R58" s="2461"/>
      <c r="S58" s="2461"/>
      <c r="T58" s="2461"/>
    </row>
    <row r="59" spans="1:20" ht="20.100000000000001" customHeight="1" x14ac:dyDescent="0.25">
      <c r="A59" s="184" t="s">
        <v>1884</v>
      </c>
      <c r="B59" s="184" t="s">
        <v>1869</v>
      </c>
      <c r="C59" s="2010" t="s">
        <v>1883</v>
      </c>
      <c r="D59" s="183">
        <v>75.81</v>
      </c>
      <c r="E59" s="2011">
        <v>75.010000000000005</v>
      </c>
      <c r="F59" s="182">
        <v>73.739999999999995</v>
      </c>
      <c r="G59" s="181">
        <v>67.739999999999995</v>
      </c>
    </row>
    <row r="60" spans="1:20" ht="20.100000000000001" customHeight="1" x14ac:dyDescent="0.25">
      <c r="A60" s="184" t="s">
        <v>1882</v>
      </c>
      <c r="B60" s="184" t="s">
        <v>1869</v>
      </c>
      <c r="C60" s="2010" t="s">
        <v>1881</v>
      </c>
      <c r="D60" s="183">
        <v>97.32</v>
      </c>
      <c r="E60" s="2011">
        <v>93.43</v>
      </c>
      <c r="F60" s="182">
        <v>92.91</v>
      </c>
      <c r="G60" s="181">
        <v>96.33</v>
      </c>
      <c r="H60" s="192" t="s">
        <v>362</v>
      </c>
      <c r="I60" s="198"/>
      <c r="J60" s="197" t="s">
        <v>1563</v>
      </c>
      <c r="K60" s="196" t="s">
        <v>486</v>
      </c>
      <c r="L60" s="195" t="s">
        <v>487</v>
      </c>
      <c r="M60" s="194" t="s">
        <v>1562</v>
      </c>
      <c r="N60" s="193"/>
      <c r="P60" s="2461" t="s">
        <v>383</v>
      </c>
      <c r="Q60" s="2461"/>
      <c r="R60" s="2461"/>
      <c r="S60" s="2461"/>
      <c r="T60" s="2461"/>
    </row>
    <row r="61" spans="1:20" ht="20.100000000000001" customHeight="1" x14ac:dyDescent="0.25">
      <c r="A61" s="184" t="s">
        <v>1880</v>
      </c>
      <c r="B61" s="184" t="s">
        <v>1869</v>
      </c>
      <c r="C61" s="2013"/>
      <c r="D61" s="2014" t="s">
        <v>866</v>
      </c>
      <c r="E61" s="2011">
        <v>95.8</v>
      </c>
      <c r="F61" s="182">
        <v>95.34</v>
      </c>
      <c r="G61" s="181">
        <v>93.95</v>
      </c>
      <c r="I61" s="191">
        <v>2007</v>
      </c>
      <c r="J61" s="2012">
        <f>COUNTIFS($D$126:$D$159,"=SD")</f>
        <v>0</v>
      </c>
      <c r="K61" s="189">
        <f>COUNTIFS($D$126:$D$159,"&lt;50")</f>
        <v>0</v>
      </c>
      <c r="L61" s="188">
        <f>COUNTIFS($D$126:$D$159,"&gt;=50",$D$126:$D$159,"&lt;90")</f>
        <v>15</v>
      </c>
      <c r="M61" s="188">
        <f>COUNTIFS($D$126:$D$159,"&gt;=90")</f>
        <v>19</v>
      </c>
      <c r="N61" s="187"/>
      <c r="O61" s="192" t="s">
        <v>362</v>
      </c>
      <c r="P61" s="2461"/>
      <c r="Q61" s="2461"/>
      <c r="R61" s="2461"/>
      <c r="S61" s="2461"/>
      <c r="T61" s="2461"/>
    </row>
    <row r="62" spans="1:20" ht="20.100000000000001" customHeight="1" x14ac:dyDescent="0.25">
      <c r="A62" s="184" t="s">
        <v>1879</v>
      </c>
      <c r="B62" s="184" t="s">
        <v>1869</v>
      </c>
      <c r="C62" s="2013"/>
      <c r="D62" s="2014" t="s">
        <v>866</v>
      </c>
      <c r="E62" s="2015" t="s">
        <v>866</v>
      </c>
      <c r="F62" s="182">
        <v>66.47</v>
      </c>
      <c r="G62" s="181">
        <v>65.88</v>
      </c>
      <c r="I62" s="191">
        <v>2008</v>
      </c>
      <c r="J62" s="2012">
        <f>COUNTIFS($E$126:$E$159,"=SD")</f>
        <v>0</v>
      </c>
      <c r="K62" s="189">
        <f>COUNTIFS($E$126:$E$159,"&lt;50")</f>
        <v>0</v>
      </c>
      <c r="L62" s="188">
        <f>COUNTIFS($E$126:$E$159,"&gt;=50",$E$126:$E$159,"&lt;90")</f>
        <v>19</v>
      </c>
      <c r="M62" s="188">
        <f>COUNTIFS($E$126:$E$159,"&gt;=90")</f>
        <v>15</v>
      </c>
      <c r="N62" s="187"/>
      <c r="P62" s="2461"/>
      <c r="Q62" s="2461"/>
      <c r="R62" s="2461"/>
      <c r="S62" s="2461"/>
      <c r="T62" s="2461"/>
    </row>
    <row r="63" spans="1:20" ht="20.100000000000001" customHeight="1" x14ac:dyDescent="0.25">
      <c r="A63" s="184" t="s">
        <v>1878</v>
      </c>
      <c r="B63" s="184" t="s">
        <v>1869</v>
      </c>
      <c r="C63" s="2013"/>
      <c r="D63" s="2014" t="s">
        <v>866</v>
      </c>
      <c r="E63" s="2015" t="s">
        <v>866</v>
      </c>
      <c r="F63" s="182" t="s">
        <v>866</v>
      </c>
      <c r="G63" s="181" t="s">
        <v>866</v>
      </c>
      <c r="I63" s="191">
        <v>2009</v>
      </c>
      <c r="J63" s="2012">
        <f>COUNTIFS($F$126:$F$159,"=SD")</f>
        <v>0</v>
      </c>
      <c r="K63" s="189">
        <f>COUNTIFS($F$126:$F$159,"&lt;50")</f>
        <v>0</v>
      </c>
      <c r="L63" s="188">
        <f>COUNTIFS($F$126:$F$159,"&gt;=50",$F$126:$F$159,"&lt;90")</f>
        <v>18</v>
      </c>
      <c r="M63" s="188">
        <f>COUNTIFS($F$126:$F$159,"&gt;=90")</f>
        <v>16</v>
      </c>
      <c r="N63" s="187"/>
      <c r="P63" s="2461"/>
      <c r="Q63" s="2461"/>
      <c r="R63" s="2461"/>
      <c r="S63" s="2461"/>
      <c r="T63" s="2461"/>
    </row>
    <row r="64" spans="1:20" ht="20.100000000000001" customHeight="1" x14ac:dyDescent="0.25">
      <c r="A64" s="184" t="s">
        <v>1877</v>
      </c>
      <c r="B64" s="184" t="s">
        <v>1869</v>
      </c>
      <c r="C64" s="2010" t="s">
        <v>1876</v>
      </c>
      <c r="D64" s="183">
        <v>78.239999999999995</v>
      </c>
      <c r="E64" s="2011">
        <v>72.97</v>
      </c>
      <c r="F64" s="182">
        <v>72.61</v>
      </c>
      <c r="G64" s="181">
        <v>58.87</v>
      </c>
      <c r="I64" s="191">
        <v>2010</v>
      </c>
      <c r="J64" s="2012">
        <f>COUNTIFS($G$126:$G$159,"=SD")</f>
        <v>0</v>
      </c>
      <c r="K64" s="189">
        <f>COUNTIFS($G$126:$G$159,"&lt;50")</f>
        <v>0</v>
      </c>
      <c r="L64" s="188">
        <f>COUNTIFS($G$126:$G$159,"&gt;=50",$G$126:$G$159,"&lt;90")</f>
        <v>10</v>
      </c>
      <c r="M64" s="188">
        <f>COUNTIFS($G$126:$G$159,"&gt;=90")</f>
        <v>24</v>
      </c>
      <c r="N64" s="187"/>
      <c r="P64" s="2461"/>
      <c r="Q64" s="2461"/>
      <c r="R64" s="2461"/>
      <c r="S64" s="2461"/>
      <c r="T64" s="2461"/>
    </row>
    <row r="65" spans="1:20" ht="20.100000000000001" customHeight="1" x14ac:dyDescent="0.25">
      <c r="A65" s="184" t="s">
        <v>1875</v>
      </c>
      <c r="B65" s="184" t="s">
        <v>1869</v>
      </c>
      <c r="C65" s="2010" t="s">
        <v>1874</v>
      </c>
      <c r="D65" s="183">
        <v>100</v>
      </c>
      <c r="E65" s="2011">
        <v>98.82</v>
      </c>
      <c r="F65" s="182">
        <v>100</v>
      </c>
      <c r="G65" s="181">
        <v>98.94</v>
      </c>
      <c r="P65" s="2461"/>
      <c r="Q65" s="2461"/>
      <c r="R65" s="2461"/>
      <c r="S65" s="2461"/>
      <c r="T65" s="2461"/>
    </row>
    <row r="66" spans="1:20" ht="20.100000000000001" customHeight="1" x14ac:dyDescent="0.25">
      <c r="A66" s="184" t="s">
        <v>1873</v>
      </c>
      <c r="B66" s="184" t="s">
        <v>1869</v>
      </c>
      <c r="C66" s="2010" t="s">
        <v>1872</v>
      </c>
      <c r="D66" s="183">
        <v>91.58</v>
      </c>
      <c r="E66" s="2011">
        <v>91.5</v>
      </c>
      <c r="F66" s="182">
        <v>100</v>
      </c>
      <c r="G66" s="181">
        <v>92.43</v>
      </c>
      <c r="P66" s="2461"/>
      <c r="Q66" s="2461"/>
      <c r="R66" s="2461"/>
      <c r="S66" s="2461"/>
      <c r="T66" s="2461"/>
    </row>
    <row r="67" spans="1:20" ht="20.100000000000001" customHeight="1" x14ac:dyDescent="0.25">
      <c r="A67" s="184" t="s">
        <v>1871</v>
      </c>
      <c r="B67" s="184" t="s">
        <v>1869</v>
      </c>
      <c r="C67" s="2013"/>
      <c r="D67" s="2014" t="s">
        <v>866</v>
      </c>
      <c r="E67" s="2015" t="s">
        <v>866</v>
      </c>
      <c r="F67" s="182" t="s">
        <v>866</v>
      </c>
      <c r="G67" s="181" t="s">
        <v>866</v>
      </c>
      <c r="P67" s="2461"/>
      <c r="Q67" s="2461"/>
      <c r="R67" s="2461"/>
      <c r="S67" s="2461"/>
      <c r="T67" s="2461"/>
    </row>
    <row r="68" spans="1:20" ht="20.100000000000001" customHeight="1" x14ac:dyDescent="0.25">
      <c r="A68" s="184" t="s">
        <v>1870</v>
      </c>
      <c r="B68" s="184" t="s">
        <v>1869</v>
      </c>
      <c r="C68" s="2010" t="s">
        <v>1868</v>
      </c>
      <c r="D68" s="183">
        <v>100</v>
      </c>
      <c r="E68" s="2011">
        <v>93.6</v>
      </c>
      <c r="F68" s="182">
        <v>93.61</v>
      </c>
      <c r="G68" s="181">
        <v>94.93</v>
      </c>
      <c r="P68" s="2461"/>
      <c r="Q68" s="2461"/>
      <c r="R68" s="2461"/>
      <c r="S68" s="2461"/>
      <c r="T68" s="2461"/>
    </row>
    <row r="69" spans="1:20" ht="20.100000000000001" customHeight="1" x14ac:dyDescent="0.25">
      <c r="A69" s="184" t="s">
        <v>1867</v>
      </c>
      <c r="B69" s="184" t="s">
        <v>1766</v>
      </c>
      <c r="C69" s="2010" t="s">
        <v>1866</v>
      </c>
      <c r="D69" s="183">
        <v>84.83</v>
      </c>
      <c r="E69" s="2011">
        <v>78.400000000000006</v>
      </c>
      <c r="F69" s="182">
        <v>76.88</v>
      </c>
      <c r="G69" s="181">
        <v>100</v>
      </c>
      <c r="P69" s="2461"/>
      <c r="Q69" s="2461"/>
      <c r="R69" s="2461"/>
      <c r="S69" s="2461"/>
      <c r="T69" s="2461"/>
    </row>
    <row r="70" spans="1:20" ht="20.100000000000001" customHeight="1" x14ac:dyDescent="0.25">
      <c r="A70" s="184" t="s">
        <v>1865</v>
      </c>
      <c r="B70" s="184" t="s">
        <v>1766</v>
      </c>
      <c r="C70" s="2010" t="s">
        <v>1864</v>
      </c>
      <c r="D70" s="183">
        <v>100</v>
      </c>
      <c r="E70" s="2011">
        <v>100</v>
      </c>
      <c r="F70" s="182">
        <v>100</v>
      </c>
      <c r="G70" s="181">
        <v>99.53</v>
      </c>
    </row>
    <row r="71" spans="1:20" ht="20.100000000000001" customHeight="1" x14ac:dyDescent="0.25">
      <c r="A71" s="184" t="s">
        <v>1863</v>
      </c>
      <c r="B71" s="184" t="s">
        <v>1766</v>
      </c>
      <c r="C71" s="2010" t="s">
        <v>1862</v>
      </c>
      <c r="D71" s="183">
        <v>100</v>
      </c>
      <c r="E71" s="2011">
        <v>74.8</v>
      </c>
      <c r="F71" s="182" t="s">
        <v>866</v>
      </c>
      <c r="G71" s="181">
        <v>100</v>
      </c>
      <c r="H71" s="192" t="s">
        <v>363</v>
      </c>
      <c r="I71" s="198"/>
      <c r="J71" s="197" t="s">
        <v>1563</v>
      </c>
      <c r="K71" s="196" t="s">
        <v>486</v>
      </c>
      <c r="L71" s="195" t="s">
        <v>487</v>
      </c>
      <c r="M71" s="194" t="s">
        <v>1562</v>
      </c>
      <c r="N71" s="193"/>
      <c r="O71" s="192" t="s">
        <v>363</v>
      </c>
      <c r="P71" s="2461" t="s">
        <v>383</v>
      </c>
      <c r="Q71" s="2461"/>
      <c r="R71" s="2461"/>
      <c r="S71" s="2461"/>
      <c r="T71" s="2461"/>
    </row>
    <row r="72" spans="1:20" ht="20.100000000000001" customHeight="1" x14ac:dyDescent="0.25">
      <c r="A72" s="184" t="s">
        <v>1861</v>
      </c>
      <c r="B72" s="184" t="s">
        <v>1766</v>
      </c>
      <c r="C72" s="2013"/>
      <c r="D72" s="2014" t="s">
        <v>866</v>
      </c>
      <c r="E72" s="2015" t="s">
        <v>866</v>
      </c>
      <c r="F72" s="182" t="s">
        <v>866</v>
      </c>
      <c r="G72" s="181" t="s">
        <v>866</v>
      </c>
      <c r="I72" s="191">
        <v>2007</v>
      </c>
      <c r="J72" s="2012">
        <f>COUNTIFS($D$160:$D$168,"=SD")</f>
        <v>0</v>
      </c>
      <c r="K72" s="189">
        <f>COUNTIFS($D$160:$D$168,"&lt;50")</f>
        <v>0</v>
      </c>
      <c r="L72" s="188">
        <f>COUNTIFS($D$160:$D$168,"&gt;=50",$D$160:$D$168,"&lt;90")</f>
        <v>3</v>
      </c>
      <c r="M72" s="188">
        <f>COUNTIFS($D$160:$D$168,"&gt;=90")</f>
        <v>6</v>
      </c>
      <c r="N72" s="187"/>
      <c r="P72" s="2461"/>
      <c r="Q72" s="2461"/>
      <c r="R72" s="2461"/>
      <c r="S72" s="2461"/>
      <c r="T72" s="2461"/>
    </row>
    <row r="73" spans="1:20" ht="20.100000000000001" customHeight="1" x14ac:dyDescent="0.25">
      <c r="A73" s="184" t="s">
        <v>1860</v>
      </c>
      <c r="B73" s="184" t="s">
        <v>1766</v>
      </c>
      <c r="C73" s="2010" t="s">
        <v>1859</v>
      </c>
      <c r="D73" s="183">
        <v>94.56</v>
      </c>
      <c r="E73" s="2011">
        <v>96.65</v>
      </c>
      <c r="F73" s="182">
        <v>95.57</v>
      </c>
      <c r="G73" s="181">
        <v>90.54</v>
      </c>
      <c r="I73" s="191">
        <v>2008</v>
      </c>
      <c r="J73" s="2012">
        <f>COUNTIFS($E$160:$E$168,"=SD")</f>
        <v>0</v>
      </c>
      <c r="K73" s="189">
        <f>COUNTIFS($E$160:$E$168,"&lt;50")</f>
        <v>0</v>
      </c>
      <c r="L73" s="188">
        <f>COUNTIFS($E$160:$E$168,"&gt;=50",$E$160:$E$168,"&lt;90")</f>
        <v>3</v>
      </c>
      <c r="M73" s="188">
        <f>COUNTIFS($E$160:$E$168,"&gt;=90")</f>
        <v>6</v>
      </c>
      <c r="N73" s="187"/>
      <c r="P73" s="2461"/>
      <c r="Q73" s="2461"/>
      <c r="R73" s="2461"/>
      <c r="S73" s="2461"/>
      <c r="T73" s="2461"/>
    </row>
    <row r="74" spans="1:20" ht="20.100000000000001" customHeight="1" x14ac:dyDescent="0.25">
      <c r="A74" s="184" t="s">
        <v>1858</v>
      </c>
      <c r="B74" s="184" t="s">
        <v>1766</v>
      </c>
      <c r="C74" s="2010" t="s">
        <v>1857</v>
      </c>
      <c r="D74" s="183">
        <v>85.83</v>
      </c>
      <c r="E74" s="2011">
        <v>79.989999999999995</v>
      </c>
      <c r="F74" s="182">
        <v>82.47</v>
      </c>
      <c r="G74" s="181">
        <v>84.34</v>
      </c>
      <c r="I74" s="191">
        <v>2009</v>
      </c>
      <c r="J74" s="2012">
        <f>COUNTIFS($F$160:$F$168,"=SD")</f>
        <v>0</v>
      </c>
      <c r="K74" s="189">
        <f>COUNTIFS($F$160:$F$168,"&lt;50")</f>
        <v>0</v>
      </c>
      <c r="L74" s="188">
        <f>COUNTIFS($F$160:$F$168,"&gt;=50",$F$160:$F$168,"&lt;90")</f>
        <v>3</v>
      </c>
      <c r="M74" s="188">
        <f>COUNTIFS($F$160:$F$168,"&gt;=90")</f>
        <v>6</v>
      </c>
      <c r="N74" s="187"/>
      <c r="P74" s="2461"/>
      <c r="Q74" s="2461"/>
      <c r="R74" s="2461"/>
      <c r="S74" s="2461"/>
      <c r="T74" s="2461"/>
    </row>
    <row r="75" spans="1:20" ht="20.100000000000001" customHeight="1" x14ac:dyDescent="0.25">
      <c r="A75" s="184" t="s">
        <v>1856</v>
      </c>
      <c r="B75" s="184" t="s">
        <v>1766</v>
      </c>
      <c r="C75" s="2013"/>
      <c r="D75" s="2014" t="s">
        <v>866</v>
      </c>
      <c r="E75" s="2015" t="s">
        <v>866</v>
      </c>
      <c r="F75" s="182" t="s">
        <v>866</v>
      </c>
      <c r="G75" s="181" t="s">
        <v>866</v>
      </c>
      <c r="I75" s="191">
        <v>2010</v>
      </c>
      <c r="J75" s="2012">
        <f>COUNTIFS($G$160:$G$168,"=SD")</f>
        <v>0</v>
      </c>
      <c r="K75" s="189">
        <f>COUNTIFS($G$160:$G$168,"&lt;50")</f>
        <v>0</v>
      </c>
      <c r="L75" s="188">
        <f>COUNTIFS($G$160:$G$168,"&gt;=50",$G$160:$G$168,"&lt;90")</f>
        <v>3</v>
      </c>
      <c r="M75" s="188">
        <f>COUNTIFS($G$160:$G$168,"&gt;=90")</f>
        <v>6</v>
      </c>
      <c r="N75" s="187"/>
      <c r="P75" s="2461"/>
      <c r="Q75" s="2461"/>
      <c r="R75" s="2461"/>
      <c r="S75" s="2461"/>
      <c r="T75" s="2461"/>
    </row>
    <row r="76" spans="1:20" ht="20.100000000000001" customHeight="1" x14ac:dyDescent="0.25">
      <c r="A76" s="184" t="s">
        <v>1855</v>
      </c>
      <c r="B76" s="184" t="s">
        <v>1766</v>
      </c>
      <c r="C76" s="2010" t="s">
        <v>1854</v>
      </c>
      <c r="D76" s="183">
        <v>95.71</v>
      </c>
      <c r="E76" s="2011">
        <v>91.53</v>
      </c>
      <c r="F76" s="182">
        <v>91.13</v>
      </c>
      <c r="G76" s="181">
        <v>92.08</v>
      </c>
      <c r="P76" s="2461"/>
      <c r="Q76" s="2461"/>
      <c r="R76" s="2461"/>
      <c r="S76" s="2461"/>
      <c r="T76" s="2461"/>
    </row>
    <row r="77" spans="1:20" ht="20.100000000000001" customHeight="1" x14ac:dyDescent="0.25">
      <c r="A77" s="184" t="s">
        <v>1853</v>
      </c>
      <c r="B77" s="184" t="s">
        <v>1766</v>
      </c>
      <c r="C77" s="2010" t="s">
        <v>1852</v>
      </c>
      <c r="D77" s="183">
        <v>98.01</v>
      </c>
      <c r="E77" s="2011">
        <v>97.52</v>
      </c>
      <c r="F77" s="182">
        <v>97.93</v>
      </c>
      <c r="G77" s="181">
        <v>96.31</v>
      </c>
      <c r="P77" s="2461"/>
      <c r="Q77" s="2461"/>
      <c r="R77" s="2461"/>
      <c r="S77" s="2461"/>
      <c r="T77" s="2461"/>
    </row>
    <row r="78" spans="1:20" ht="20.100000000000001" customHeight="1" x14ac:dyDescent="0.25">
      <c r="A78" s="184" t="s">
        <v>1851</v>
      </c>
      <c r="B78" s="184" t="s">
        <v>1766</v>
      </c>
      <c r="C78" s="2010" t="s">
        <v>1850</v>
      </c>
      <c r="D78" s="183">
        <v>84.57</v>
      </c>
      <c r="E78" s="2011">
        <v>80.39</v>
      </c>
      <c r="F78" s="182">
        <v>79.959999999999994</v>
      </c>
      <c r="G78" s="181">
        <v>83.3</v>
      </c>
      <c r="P78" s="2461"/>
      <c r="Q78" s="2461"/>
      <c r="R78" s="2461"/>
      <c r="S78" s="2461"/>
      <c r="T78" s="2461"/>
    </row>
    <row r="79" spans="1:20" ht="20.100000000000001" customHeight="1" x14ac:dyDescent="0.25">
      <c r="A79" s="184" t="s">
        <v>1849</v>
      </c>
      <c r="B79" s="184" t="s">
        <v>1766</v>
      </c>
      <c r="C79" s="2010" t="s">
        <v>1848</v>
      </c>
      <c r="D79" s="183">
        <v>100</v>
      </c>
      <c r="E79" s="2011">
        <v>99.99</v>
      </c>
      <c r="F79" s="182">
        <v>99.1</v>
      </c>
      <c r="G79" s="181">
        <v>94.97</v>
      </c>
      <c r="P79" s="2461"/>
      <c r="Q79" s="2461"/>
      <c r="R79" s="2461"/>
      <c r="S79" s="2461"/>
      <c r="T79" s="2461"/>
    </row>
    <row r="80" spans="1:20" ht="20.100000000000001" customHeight="1" x14ac:dyDescent="0.25">
      <c r="A80" s="184" t="s">
        <v>1847</v>
      </c>
      <c r="B80" s="184" t="s">
        <v>1766</v>
      </c>
      <c r="C80" s="2010" t="s">
        <v>1846</v>
      </c>
      <c r="D80" s="183">
        <v>97</v>
      </c>
      <c r="E80" s="2011">
        <v>92.43</v>
      </c>
      <c r="F80" s="182">
        <v>91.46</v>
      </c>
      <c r="G80" s="181">
        <v>98.95</v>
      </c>
      <c r="P80" s="2461"/>
      <c r="Q80" s="2461"/>
      <c r="R80" s="2461"/>
      <c r="S80" s="2461"/>
      <c r="T80" s="2461"/>
    </row>
    <row r="81" spans="1:20" ht="20.100000000000001" customHeight="1" x14ac:dyDescent="0.25">
      <c r="A81" s="184" t="s">
        <v>1845</v>
      </c>
      <c r="B81" s="184" t="s">
        <v>1766</v>
      </c>
      <c r="C81" s="2013"/>
      <c r="D81" s="2014" t="s">
        <v>866</v>
      </c>
      <c r="E81" s="2011">
        <v>89.42</v>
      </c>
      <c r="F81" s="182">
        <v>89.42</v>
      </c>
      <c r="G81" s="181">
        <v>89.82</v>
      </c>
    </row>
    <row r="82" spans="1:20" ht="20.100000000000001" customHeight="1" x14ac:dyDescent="0.25">
      <c r="A82" s="184" t="s">
        <v>1844</v>
      </c>
      <c r="B82" s="184" t="s">
        <v>1766</v>
      </c>
      <c r="C82" s="2013"/>
      <c r="D82" s="2014" t="s">
        <v>866</v>
      </c>
      <c r="E82" s="2015" t="s">
        <v>866</v>
      </c>
      <c r="F82" s="182">
        <v>53.99</v>
      </c>
      <c r="G82" s="181">
        <v>54.03</v>
      </c>
      <c r="H82" s="192" t="s">
        <v>364</v>
      </c>
      <c r="I82" s="198"/>
      <c r="J82" s="197" t="s">
        <v>1563</v>
      </c>
      <c r="K82" s="196" t="s">
        <v>486</v>
      </c>
      <c r="L82" s="195" t="s">
        <v>487</v>
      </c>
      <c r="M82" s="194" t="s">
        <v>1562</v>
      </c>
      <c r="N82" s="193"/>
      <c r="P82" s="2461" t="s">
        <v>383</v>
      </c>
      <c r="Q82" s="2461"/>
      <c r="R82" s="2461"/>
      <c r="S82" s="2461"/>
      <c r="T82" s="2461"/>
    </row>
    <row r="83" spans="1:20" ht="20.100000000000001" customHeight="1" x14ac:dyDescent="0.25">
      <c r="A83" s="184" t="s">
        <v>1843</v>
      </c>
      <c r="B83" s="184" t="s">
        <v>1766</v>
      </c>
      <c r="C83" s="2010" t="s">
        <v>1842</v>
      </c>
      <c r="D83" s="183">
        <v>95.5</v>
      </c>
      <c r="E83" s="2011">
        <v>90.07</v>
      </c>
      <c r="F83" s="182">
        <v>88.54</v>
      </c>
      <c r="G83" s="181">
        <v>92.87</v>
      </c>
      <c r="I83" s="191">
        <v>2007</v>
      </c>
      <c r="J83" s="2012">
        <f>COUNTIFS($D$169:$D$190,"=SD")</f>
        <v>6</v>
      </c>
      <c r="K83" s="189">
        <f>COUNTIFS($D$169:$D$190,"&lt;50")</f>
        <v>0</v>
      </c>
      <c r="L83" s="188">
        <f>COUNTIFS($D$169:$D$190,"&gt;=50",$D$169:$D$190,"&lt;90")</f>
        <v>10</v>
      </c>
      <c r="M83" s="188">
        <f>COUNTIFS($D$169:$D$190,"&gt;=90")</f>
        <v>6</v>
      </c>
      <c r="N83" s="187"/>
      <c r="O83" s="192" t="s">
        <v>364</v>
      </c>
      <c r="P83" s="2461"/>
      <c r="Q83" s="2461"/>
      <c r="R83" s="2461"/>
      <c r="S83" s="2461"/>
      <c r="T83" s="2461"/>
    </row>
    <row r="84" spans="1:20" ht="20.100000000000001" customHeight="1" x14ac:dyDescent="0.25">
      <c r="A84" s="184" t="s">
        <v>1841</v>
      </c>
      <c r="B84" s="184" t="s">
        <v>1766</v>
      </c>
      <c r="C84" s="2010" t="s">
        <v>1840</v>
      </c>
      <c r="D84" s="183">
        <v>70.39</v>
      </c>
      <c r="E84" s="2011">
        <v>67.989999999999995</v>
      </c>
      <c r="F84" s="182">
        <v>69.38</v>
      </c>
      <c r="G84" s="181">
        <v>75.62</v>
      </c>
      <c r="I84" s="191">
        <v>2008</v>
      </c>
      <c r="J84" s="2012">
        <f>COUNTIFS($E$169:$E$190,"=SD")</f>
        <v>6</v>
      </c>
      <c r="K84" s="189">
        <f>COUNTIFS($E$169:$E$190,"&lt;50")</f>
        <v>0</v>
      </c>
      <c r="L84" s="188">
        <f>COUNTIFS($E$169:$E$190,"&gt;=50",$E$169:$E$190,"&lt;90")</f>
        <v>9</v>
      </c>
      <c r="M84" s="188">
        <f>COUNTIFS($E$169:$E$190,"&gt;=90")</f>
        <v>7</v>
      </c>
      <c r="N84" s="187"/>
      <c r="P84" s="2461"/>
      <c r="Q84" s="2461"/>
      <c r="R84" s="2461"/>
      <c r="S84" s="2461"/>
      <c r="T84" s="2461"/>
    </row>
    <row r="85" spans="1:20" ht="20.100000000000001" customHeight="1" x14ac:dyDescent="0.25">
      <c r="A85" s="184" t="s">
        <v>1839</v>
      </c>
      <c r="B85" s="184" t="s">
        <v>1766</v>
      </c>
      <c r="C85" s="2010" t="s">
        <v>1838</v>
      </c>
      <c r="D85" s="183">
        <v>49.39</v>
      </c>
      <c r="E85" s="2011">
        <v>49.74</v>
      </c>
      <c r="F85" s="182" t="s">
        <v>866</v>
      </c>
      <c r="G85" s="181" t="s">
        <v>866</v>
      </c>
      <c r="I85" s="191">
        <v>2009</v>
      </c>
      <c r="J85" s="2012">
        <f>COUNTIFS($F$169:$F$190,"=SD")</f>
        <v>3</v>
      </c>
      <c r="K85" s="189">
        <f>COUNTIFS($F$169:$F$190,"&lt;50")</f>
        <v>0</v>
      </c>
      <c r="L85" s="188">
        <f>COUNTIFS($F$169:$F$190,"&gt;=50",$F$169:$F$190,"&lt;90")</f>
        <v>11</v>
      </c>
      <c r="M85" s="188">
        <f>COUNTIFS($F$169:$F$190,"&gt;=90")</f>
        <v>8</v>
      </c>
      <c r="N85" s="187"/>
      <c r="P85" s="2461"/>
      <c r="Q85" s="2461"/>
      <c r="R85" s="2461"/>
      <c r="S85" s="2461"/>
      <c r="T85" s="2461"/>
    </row>
    <row r="86" spans="1:20" ht="20.100000000000001" customHeight="1" x14ac:dyDescent="0.25">
      <c r="A86" s="184" t="s">
        <v>1837</v>
      </c>
      <c r="B86" s="184" t="s">
        <v>1766</v>
      </c>
      <c r="C86" s="2010" t="s">
        <v>1836</v>
      </c>
      <c r="D86" s="183">
        <v>81.599999999999994</v>
      </c>
      <c r="E86" s="2011">
        <v>78.52</v>
      </c>
      <c r="F86" s="182">
        <v>79.400000000000006</v>
      </c>
      <c r="G86" s="181">
        <v>94.64</v>
      </c>
      <c r="I86" s="191">
        <v>2010</v>
      </c>
      <c r="J86" s="2012">
        <f>COUNTIFS($G$169:$G$190,"=SD")</f>
        <v>3</v>
      </c>
      <c r="K86" s="189">
        <f>COUNTIFS($G$169:$G$190,"&lt;50")</f>
        <v>0</v>
      </c>
      <c r="L86" s="188">
        <f>COUNTIFS($G$169:$G$190,"&gt;=50",$G$169:$G$190,"&lt;90")</f>
        <v>11</v>
      </c>
      <c r="M86" s="188">
        <f>COUNTIFS($G$169:$G$190,"&gt;=90")</f>
        <v>8</v>
      </c>
      <c r="N86" s="187"/>
      <c r="P86" s="2461"/>
      <c r="Q86" s="2461"/>
      <c r="R86" s="2461"/>
      <c r="S86" s="2461"/>
      <c r="T86" s="2461"/>
    </row>
    <row r="87" spans="1:20" ht="20.100000000000001" customHeight="1" x14ac:dyDescent="0.25">
      <c r="A87" s="184" t="s">
        <v>1835</v>
      </c>
      <c r="B87" s="184" t="s">
        <v>1766</v>
      </c>
      <c r="C87" s="2010" t="s">
        <v>1834</v>
      </c>
      <c r="D87" s="183">
        <v>98.76</v>
      </c>
      <c r="E87" s="2011">
        <v>97.44</v>
      </c>
      <c r="F87" s="182">
        <v>97.45</v>
      </c>
      <c r="G87" s="181">
        <v>98.99</v>
      </c>
      <c r="P87" s="2461"/>
      <c r="Q87" s="2461"/>
      <c r="R87" s="2461"/>
      <c r="S87" s="2461"/>
      <c r="T87" s="2461"/>
    </row>
    <row r="88" spans="1:20" ht="20.100000000000001" customHeight="1" x14ac:dyDescent="0.25">
      <c r="A88" s="184" t="s">
        <v>1833</v>
      </c>
      <c r="B88" s="184" t="s">
        <v>1766</v>
      </c>
      <c r="C88" s="2013"/>
      <c r="D88" s="2014" t="s">
        <v>866</v>
      </c>
      <c r="E88" s="2011">
        <v>84.82</v>
      </c>
      <c r="F88" s="182">
        <v>83.03</v>
      </c>
      <c r="G88" s="181">
        <v>87.27</v>
      </c>
      <c r="P88" s="2461"/>
      <c r="Q88" s="2461"/>
      <c r="R88" s="2461"/>
      <c r="S88" s="2461"/>
      <c r="T88" s="2461"/>
    </row>
    <row r="89" spans="1:20" ht="20.100000000000001" customHeight="1" x14ac:dyDescent="0.25">
      <c r="A89" s="184" t="s">
        <v>1832</v>
      </c>
      <c r="B89" s="184" t="s">
        <v>1766</v>
      </c>
      <c r="C89" s="2013"/>
      <c r="D89" s="2014" t="s">
        <v>866</v>
      </c>
      <c r="E89" s="2011">
        <v>100</v>
      </c>
      <c r="F89" s="182">
        <v>100</v>
      </c>
      <c r="G89" s="181" t="s">
        <v>866</v>
      </c>
      <c r="P89" s="2461"/>
      <c r="Q89" s="2461"/>
      <c r="R89" s="2461"/>
      <c r="S89" s="2461"/>
      <c r="T89" s="2461"/>
    </row>
    <row r="90" spans="1:20" ht="20.100000000000001" customHeight="1" x14ac:dyDescent="0.25">
      <c r="A90" s="184" t="s">
        <v>1831</v>
      </c>
      <c r="B90" s="184" t="s">
        <v>1766</v>
      </c>
      <c r="C90" s="2010" t="s">
        <v>1830</v>
      </c>
      <c r="D90" s="183">
        <v>94.38</v>
      </c>
      <c r="E90" s="2011">
        <v>90.05</v>
      </c>
      <c r="F90" s="182">
        <v>90.53</v>
      </c>
      <c r="G90" s="181">
        <v>91.17</v>
      </c>
      <c r="P90" s="2461"/>
      <c r="Q90" s="2461"/>
      <c r="R90" s="2461"/>
      <c r="S90" s="2461"/>
      <c r="T90" s="2461"/>
    </row>
    <row r="91" spans="1:20" ht="20.100000000000001" customHeight="1" x14ac:dyDescent="0.25">
      <c r="A91" s="184" t="s">
        <v>1829</v>
      </c>
      <c r="B91" s="184" t="s">
        <v>1766</v>
      </c>
      <c r="C91" s="2010" t="s">
        <v>1828</v>
      </c>
      <c r="D91" s="183">
        <v>66.94</v>
      </c>
      <c r="E91" s="2011">
        <v>64.430000000000007</v>
      </c>
      <c r="F91" s="182">
        <v>66.400000000000006</v>
      </c>
      <c r="G91" s="181">
        <v>74.760000000000005</v>
      </c>
      <c r="P91" s="2461"/>
      <c r="Q91" s="2461"/>
      <c r="R91" s="2461"/>
      <c r="S91" s="2461"/>
      <c r="T91" s="2461"/>
    </row>
    <row r="92" spans="1:20" ht="20.100000000000001" customHeight="1" x14ac:dyDescent="0.25">
      <c r="A92" s="184" t="s">
        <v>1827</v>
      </c>
      <c r="B92" s="184" t="s">
        <v>1766</v>
      </c>
      <c r="C92" s="2010" t="s">
        <v>1826</v>
      </c>
      <c r="D92" s="183">
        <v>99.07</v>
      </c>
      <c r="E92" s="2011">
        <v>98.72</v>
      </c>
      <c r="F92" s="182">
        <v>98.73</v>
      </c>
      <c r="G92" s="181">
        <v>99.03</v>
      </c>
    </row>
    <row r="93" spans="1:20" ht="20.100000000000001" customHeight="1" x14ac:dyDescent="0.25">
      <c r="A93" s="184" t="s">
        <v>1825</v>
      </c>
      <c r="B93" s="184" t="s">
        <v>1766</v>
      </c>
      <c r="C93" s="2010" t="s">
        <v>1824</v>
      </c>
      <c r="D93" s="183">
        <v>31.3</v>
      </c>
      <c r="E93" s="2011">
        <v>31.33</v>
      </c>
      <c r="F93" s="182">
        <v>33.65</v>
      </c>
      <c r="G93" s="181">
        <v>43.84</v>
      </c>
      <c r="H93" s="192" t="s">
        <v>365</v>
      </c>
      <c r="I93" s="198"/>
      <c r="J93" s="197" t="s">
        <v>1563</v>
      </c>
      <c r="K93" s="196" t="s">
        <v>486</v>
      </c>
      <c r="L93" s="195" t="s">
        <v>487</v>
      </c>
      <c r="M93" s="194" t="s">
        <v>1562</v>
      </c>
      <c r="N93" s="193"/>
      <c r="P93" s="2461" t="s">
        <v>383</v>
      </c>
      <c r="Q93" s="2461"/>
      <c r="R93" s="2461"/>
      <c r="S93" s="2461"/>
      <c r="T93" s="2461"/>
    </row>
    <row r="94" spans="1:20" ht="20.100000000000001" customHeight="1" x14ac:dyDescent="0.25">
      <c r="A94" s="184" t="s">
        <v>1823</v>
      </c>
      <c r="B94" s="184" t="s">
        <v>1766</v>
      </c>
      <c r="C94" s="2010" t="s">
        <v>1822</v>
      </c>
      <c r="D94" s="183">
        <v>70.86</v>
      </c>
      <c r="E94" s="2011">
        <v>68.63</v>
      </c>
      <c r="F94" s="182">
        <v>68.78</v>
      </c>
      <c r="G94" s="181">
        <v>67.75</v>
      </c>
      <c r="I94" s="191">
        <v>2007</v>
      </c>
      <c r="J94" s="2012">
        <f>COUNTIFS($D$191:$D$228,"=SD")</f>
        <v>14</v>
      </c>
      <c r="K94" s="189">
        <f>COUNTIFS($D$191:$D$228,"&lt;50")</f>
        <v>0</v>
      </c>
      <c r="L94" s="188">
        <f>COUNTIFS($D$191:$D$228,"&gt;=50",$D$191:$D$228,"&lt;90")</f>
        <v>5</v>
      </c>
      <c r="M94" s="188">
        <f>COUNTIFS($D$191:$D$228,"&gt;=90")</f>
        <v>19</v>
      </c>
      <c r="N94" s="187"/>
      <c r="O94" s="192" t="s">
        <v>365</v>
      </c>
      <c r="P94" s="2461"/>
      <c r="Q94" s="2461"/>
      <c r="R94" s="2461"/>
      <c r="S94" s="2461"/>
      <c r="T94" s="2461"/>
    </row>
    <row r="95" spans="1:20" ht="20.100000000000001" customHeight="1" x14ac:dyDescent="0.25">
      <c r="A95" s="184" t="s">
        <v>1821</v>
      </c>
      <c r="B95" s="184" t="s">
        <v>1766</v>
      </c>
      <c r="C95" s="2010" t="s">
        <v>1820</v>
      </c>
      <c r="D95" s="183">
        <v>95.41</v>
      </c>
      <c r="E95" s="2011">
        <v>95.39</v>
      </c>
      <c r="F95" s="182">
        <v>96.56</v>
      </c>
      <c r="G95" s="181">
        <v>100</v>
      </c>
      <c r="I95" s="191">
        <v>2008</v>
      </c>
      <c r="J95" s="2012">
        <f>COUNTIFS($E$191:$E$228,"=SD")</f>
        <v>11</v>
      </c>
      <c r="K95" s="189">
        <f>COUNTIFS($E$191:$E$228,"&lt;50")</f>
        <v>0</v>
      </c>
      <c r="L95" s="188">
        <f>COUNTIFS($E$191:$E$228,"&gt;=50",$E$191:$E$228,"&lt;90")</f>
        <v>8</v>
      </c>
      <c r="M95" s="188">
        <f>COUNTIFS($E$191:$E$228,"&gt;=90")</f>
        <v>19</v>
      </c>
      <c r="N95" s="187"/>
      <c r="P95" s="2461"/>
      <c r="Q95" s="2461"/>
      <c r="R95" s="2461"/>
      <c r="S95" s="2461"/>
      <c r="T95" s="2461"/>
    </row>
    <row r="96" spans="1:20" ht="20.100000000000001" customHeight="1" x14ac:dyDescent="0.25">
      <c r="A96" s="184" t="s">
        <v>1819</v>
      </c>
      <c r="B96" s="184" t="s">
        <v>1766</v>
      </c>
      <c r="C96" s="2010" t="s">
        <v>1818</v>
      </c>
      <c r="D96" s="183">
        <v>95.7</v>
      </c>
      <c r="E96" s="2011">
        <v>95.7</v>
      </c>
      <c r="F96" s="182">
        <v>95.7</v>
      </c>
      <c r="G96" s="181">
        <v>97.02</v>
      </c>
      <c r="I96" s="191">
        <v>2009</v>
      </c>
      <c r="J96" s="2012">
        <f>COUNTIFS($F$191:$F$228,"=SD")</f>
        <v>6</v>
      </c>
      <c r="K96" s="189">
        <f>COUNTIFS($F$191:$F$228,"&lt;50")</f>
        <v>0</v>
      </c>
      <c r="L96" s="188">
        <f>COUNTIFS($F$191:$F$228,"&gt;=50",$F$191:$F$228,"&lt;90")</f>
        <v>10</v>
      </c>
      <c r="M96" s="188">
        <f>COUNTIFS($F$191:$F$228,"&gt;=90")</f>
        <v>22</v>
      </c>
      <c r="N96" s="187"/>
      <c r="P96" s="2461"/>
      <c r="Q96" s="2461"/>
      <c r="R96" s="2461"/>
      <c r="S96" s="2461"/>
      <c r="T96" s="2461"/>
    </row>
    <row r="97" spans="1:20" ht="20.100000000000001" customHeight="1" x14ac:dyDescent="0.25">
      <c r="A97" s="184" t="s">
        <v>1817</v>
      </c>
      <c r="B97" s="184" t="s">
        <v>1766</v>
      </c>
      <c r="C97" s="2010" t="s">
        <v>1816</v>
      </c>
      <c r="D97" s="183">
        <v>100</v>
      </c>
      <c r="E97" s="2011">
        <v>96.09</v>
      </c>
      <c r="F97" s="182" t="s">
        <v>866</v>
      </c>
      <c r="G97" s="181">
        <v>92.44</v>
      </c>
      <c r="I97" s="191">
        <v>2010</v>
      </c>
      <c r="J97" s="2012">
        <f>COUNTIFS($G$191:$G$228,"=SD")</f>
        <v>5</v>
      </c>
      <c r="K97" s="189">
        <f>COUNTIFS($G$191:$G$228,"&lt;50")</f>
        <v>0</v>
      </c>
      <c r="L97" s="188">
        <f>COUNTIFS($G$191:$G$228,"&gt;=50",$G$191:$G$228,"&lt;90")</f>
        <v>11</v>
      </c>
      <c r="M97" s="188">
        <f>COUNTIFS($G$191:$G$228,"&gt;=90")</f>
        <v>22</v>
      </c>
      <c r="N97" s="187"/>
      <c r="P97" s="2461"/>
      <c r="Q97" s="2461"/>
      <c r="R97" s="2461"/>
      <c r="S97" s="2461"/>
      <c r="T97" s="2461"/>
    </row>
    <row r="98" spans="1:20" ht="20.100000000000001" customHeight="1" x14ac:dyDescent="0.25">
      <c r="A98" s="184" t="s">
        <v>1815</v>
      </c>
      <c r="B98" s="184" t="s">
        <v>1766</v>
      </c>
      <c r="C98" s="2010" t="s">
        <v>1814</v>
      </c>
      <c r="D98" s="183">
        <v>75.819999999999993</v>
      </c>
      <c r="E98" s="2011">
        <v>72.41</v>
      </c>
      <c r="F98" s="182">
        <v>72.08</v>
      </c>
      <c r="G98" s="181">
        <v>85.73</v>
      </c>
      <c r="P98" s="2461"/>
      <c r="Q98" s="2461"/>
      <c r="R98" s="2461"/>
      <c r="S98" s="2461"/>
      <c r="T98" s="2461"/>
    </row>
    <row r="99" spans="1:20" ht="20.100000000000001" customHeight="1" x14ac:dyDescent="0.25">
      <c r="A99" s="184" t="s">
        <v>1813</v>
      </c>
      <c r="B99" s="184" t="s">
        <v>1766</v>
      </c>
      <c r="C99" s="2013"/>
      <c r="D99" s="2014" t="s">
        <v>866</v>
      </c>
      <c r="E99" s="2015" t="s">
        <v>866</v>
      </c>
      <c r="F99" s="182">
        <v>74.989999999999995</v>
      </c>
      <c r="G99" s="181">
        <v>81.96</v>
      </c>
      <c r="P99" s="2461"/>
      <c r="Q99" s="2461"/>
      <c r="R99" s="2461"/>
      <c r="S99" s="2461"/>
      <c r="T99" s="2461"/>
    </row>
    <row r="100" spans="1:20" ht="20.100000000000001" customHeight="1" x14ac:dyDescent="0.25">
      <c r="A100" s="184" t="s">
        <v>1812</v>
      </c>
      <c r="B100" s="184" t="s">
        <v>1766</v>
      </c>
      <c r="C100" s="2010" t="s">
        <v>1811</v>
      </c>
      <c r="D100" s="183">
        <v>96.08</v>
      </c>
      <c r="E100" s="2011">
        <v>93.08</v>
      </c>
      <c r="F100" s="182">
        <v>94.84</v>
      </c>
      <c r="G100" s="181">
        <v>96.02</v>
      </c>
      <c r="P100" s="2461"/>
      <c r="Q100" s="2461"/>
      <c r="R100" s="2461"/>
      <c r="S100" s="2461"/>
      <c r="T100" s="2461"/>
    </row>
    <row r="101" spans="1:20" ht="20.100000000000001" customHeight="1" x14ac:dyDescent="0.25">
      <c r="A101" s="184" t="s">
        <v>1810</v>
      </c>
      <c r="B101" s="184" t="s">
        <v>1766</v>
      </c>
      <c r="C101" s="2010" t="s">
        <v>1809</v>
      </c>
      <c r="D101" s="183">
        <v>75.27</v>
      </c>
      <c r="E101" s="2011">
        <v>70.97</v>
      </c>
      <c r="F101" s="182">
        <v>70.8</v>
      </c>
      <c r="G101" s="181">
        <v>86.28</v>
      </c>
      <c r="P101" s="2461"/>
      <c r="Q101" s="2461"/>
      <c r="R101" s="2461"/>
      <c r="S101" s="2461"/>
      <c r="T101" s="2461"/>
    </row>
    <row r="102" spans="1:20" ht="20.100000000000001" customHeight="1" x14ac:dyDescent="0.25">
      <c r="A102" s="184" t="s">
        <v>1808</v>
      </c>
      <c r="B102" s="184" t="s">
        <v>1766</v>
      </c>
      <c r="C102" s="2010" t="s">
        <v>1807</v>
      </c>
      <c r="D102" s="183">
        <v>50.82</v>
      </c>
      <c r="E102" s="2011">
        <v>51.18</v>
      </c>
      <c r="F102" s="182">
        <v>52.37</v>
      </c>
      <c r="G102" s="181">
        <v>36.89</v>
      </c>
      <c r="P102" s="2461"/>
      <c r="Q102" s="2461"/>
      <c r="R102" s="2461"/>
      <c r="S102" s="2461"/>
      <c r="T102" s="2461"/>
    </row>
    <row r="103" spans="1:20" ht="20.100000000000001" customHeight="1" x14ac:dyDescent="0.25">
      <c r="A103" s="184" t="s">
        <v>1806</v>
      </c>
      <c r="B103" s="184" t="s">
        <v>1766</v>
      </c>
      <c r="C103" s="2010" t="s">
        <v>1805</v>
      </c>
      <c r="D103" s="183">
        <v>98.81</v>
      </c>
      <c r="E103" s="2011">
        <v>98</v>
      </c>
      <c r="F103" s="182">
        <v>100</v>
      </c>
      <c r="G103" s="181">
        <v>98.91</v>
      </c>
    </row>
    <row r="104" spans="1:20" ht="20.100000000000001" customHeight="1" x14ac:dyDescent="0.25">
      <c r="A104" s="184" t="s">
        <v>1804</v>
      </c>
      <c r="B104" s="184" t="s">
        <v>1766</v>
      </c>
      <c r="C104" s="2010" t="s">
        <v>1803</v>
      </c>
      <c r="D104" s="183">
        <v>89.49</v>
      </c>
      <c r="E104" s="2011">
        <v>82.43</v>
      </c>
      <c r="F104" s="182">
        <v>81.75</v>
      </c>
      <c r="G104" s="181">
        <v>99.94</v>
      </c>
      <c r="H104" s="192" t="s">
        <v>366</v>
      </c>
      <c r="I104" s="198"/>
      <c r="J104" s="197" t="s">
        <v>1563</v>
      </c>
      <c r="K104" s="196" t="s">
        <v>486</v>
      </c>
      <c r="L104" s="195" t="s">
        <v>487</v>
      </c>
      <c r="M104" s="194" t="s">
        <v>1562</v>
      </c>
      <c r="N104" s="193"/>
      <c r="P104" s="2461" t="s">
        <v>383</v>
      </c>
      <c r="Q104" s="2461"/>
      <c r="R104" s="2461"/>
      <c r="S104" s="2461"/>
      <c r="T104" s="2461"/>
    </row>
    <row r="105" spans="1:20" ht="20.100000000000001" customHeight="1" x14ac:dyDescent="0.25">
      <c r="A105" s="184" t="s">
        <v>1802</v>
      </c>
      <c r="B105" s="184" t="s">
        <v>1766</v>
      </c>
      <c r="C105" s="2010" t="s">
        <v>1801</v>
      </c>
      <c r="D105" s="183">
        <v>23.55</v>
      </c>
      <c r="E105" s="2011">
        <v>22.61</v>
      </c>
      <c r="F105" s="182">
        <v>22.4</v>
      </c>
      <c r="G105" s="181">
        <v>22.75</v>
      </c>
      <c r="I105" s="191">
        <v>2007</v>
      </c>
      <c r="J105" s="2012">
        <f>COUNTIFS($D$229:$D$261,"=SD")</f>
        <v>4</v>
      </c>
      <c r="K105" s="189">
        <f>COUNTIFS($D$229:$D$261,"&lt;50")</f>
        <v>2</v>
      </c>
      <c r="L105" s="188">
        <f>COUNTIFS($D$229:$D$261,"&gt;=50",$D$229:$D$261,"&lt;90")</f>
        <v>20</v>
      </c>
      <c r="M105" s="188">
        <f>COUNTIFS($D$229:$D$261,"&gt;=90")</f>
        <v>7</v>
      </c>
      <c r="N105" s="187"/>
      <c r="O105" s="192" t="s">
        <v>366</v>
      </c>
      <c r="P105" s="2461"/>
      <c r="Q105" s="2461"/>
      <c r="R105" s="2461"/>
      <c r="S105" s="2461"/>
      <c r="T105" s="2461"/>
    </row>
    <row r="106" spans="1:20" ht="20.100000000000001" customHeight="1" x14ac:dyDescent="0.25">
      <c r="A106" s="184" t="s">
        <v>1800</v>
      </c>
      <c r="B106" s="184" t="s">
        <v>1766</v>
      </c>
      <c r="C106" s="2010" t="s">
        <v>1799</v>
      </c>
      <c r="D106" s="183">
        <v>97.76</v>
      </c>
      <c r="E106" s="2011">
        <v>97.75</v>
      </c>
      <c r="F106" s="182">
        <v>97.76</v>
      </c>
      <c r="G106" s="181">
        <v>99.16</v>
      </c>
      <c r="I106" s="191">
        <v>2008</v>
      </c>
      <c r="J106" s="2012">
        <f>COUNTIFS($E$229:$E$261,"=SD")</f>
        <v>4</v>
      </c>
      <c r="K106" s="189">
        <f>COUNTIFS($E$229:$E$261,"&lt;50")</f>
        <v>2</v>
      </c>
      <c r="L106" s="188">
        <f>COUNTIFS($E$229:$E$261,"&gt;=50",$E$229:$E$261,"&lt;90")</f>
        <v>19</v>
      </c>
      <c r="M106" s="188">
        <f>COUNTIFS($E$229:$E$261,"&gt;=90")</f>
        <v>8</v>
      </c>
      <c r="N106" s="187"/>
      <c r="P106" s="2461"/>
      <c r="Q106" s="2461"/>
      <c r="R106" s="2461"/>
      <c r="S106" s="2461"/>
      <c r="T106" s="2461"/>
    </row>
    <row r="107" spans="1:20" ht="20.100000000000001" customHeight="1" x14ac:dyDescent="0.25">
      <c r="A107" s="184" t="s">
        <v>1798</v>
      </c>
      <c r="B107" s="184" t="s">
        <v>1766</v>
      </c>
      <c r="C107" s="2010" t="s">
        <v>1797</v>
      </c>
      <c r="D107" s="183">
        <v>56.89</v>
      </c>
      <c r="E107" s="2011">
        <v>53.4</v>
      </c>
      <c r="F107" s="182">
        <v>54.2</v>
      </c>
      <c r="G107" s="181">
        <v>53.34</v>
      </c>
      <c r="I107" s="191">
        <v>2009</v>
      </c>
      <c r="J107" s="2012">
        <f>COUNTIFS($F$229:$F$261,"=SD")</f>
        <v>4</v>
      </c>
      <c r="K107" s="189">
        <f>COUNTIFS($F$229:$F$261,"&lt;50")</f>
        <v>2</v>
      </c>
      <c r="L107" s="188">
        <f>COUNTIFS($F$229:$F$261,"&gt;=50",$F$229:$F$261,"&lt;90")</f>
        <v>19</v>
      </c>
      <c r="M107" s="188">
        <f>COUNTIFS($F$229:$F$261,"&gt;=90")</f>
        <v>8</v>
      </c>
      <c r="N107" s="187"/>
      <c r="P107" s="2461"/>
      <c r="Q107" s="2461"/>
      <c r="R107" s="2461"/>
      <c r="S107" s="2461"/>
      <c r="T107" s="2461"/>
    </row>
    <row r="108" spans="1:20" ht="20.100000000000001" customHeight="1" x14ac:dyDescent="0.25">
      <c r="A108" s="184" t="s">
        <v>1796</v>
      </c>
      <c r="B108" s="184" t="s">
        <v>1766</v>
      </c>
      <c r="C108" s="2010" t="s">
        <v>1795</v>
      </c>
      <c r="D108" s="183">
        <v>72.5</v>
      </c>
      <c r="E108" s="2011">
        <v>71.400000000000006</v>
      </c>
      <c r="F108" s="182">
        <v>71.38</v>
      </c>
      <c r="G108" s="181">
        <v>64.599999999999994</v>
      </c>
      <c r="I108" s="191">
        <v>2010</v>
      </c>
      <c r="J108" s="2012">
        <f>COUNTIFS($G$229:$G$261,"=SD")</f>
        <v>1</v>
      </c>
      <c r="K108" s="189">
        <f>COUNTIFS($G$229:$G$261,"&lt;50")</f>
        <v>2</v>
      </c>
      <c r="L108" s="188">
        <f>COUNTIFS($G$229:$G$261,"&gt;=50",$G$229:$G$261,"&lt;90")</f>
        <v>19</v>
      </c>
      <c r="M108" s="188">
        <f>COUNTIFS($G$229:$G$261,"&gt;=90")</f>
        <v>11</v>
      </c>
      <c r="N108" s="187"/>
      <c r="P108" s="2461"/>
      <c r="Q108" s="2461"/>
      <c r="R108" s="2461"/>
      <c r="S108" s="2461"/>
      <c r="T108" s="2461"/>
    </row>
    <row r="109" spans="1:20" ht="20.100000000000001" customHeight="1" x14ac:dyDescent="0.25">
      <c r="A109" s="184" t="s">
        <v>1794</v>
      </c>
      <c r="B109" s="184" t="s">
        <v>1766</v>
      </c>
      <c r="C109" s="2010" t="s">
        <v>1793</v>
      </c>
      <c r="D109" s="183">
        <v>99</v>
      </c>
      <c r="E109" s="2011">
        <v>98.99</v>
      </c>
      <c r="F109" s="182">
        <v>99.96</v>
      </c>
      <c r="G109" s="181">
        <v>100</v>
      </c>
      <c r="P109" s="2461"/>
      <c r="Q109" s="2461"/>
      <c r="R109" s="2461"/>
      <c r="S109" s="2461"/>
      <c r="T109" s="2461"/>
    </row>
    <row r="110" spans="1:20" ht="20.100000000000001" customHeight="1" x14ac:dyDescent="0.25">
      <c r="A110" s="184" t="s">
        <v>1792</v>
      </c>
      <c r="B110" s="184" t="s">
        <v>1766</v>
      </c>
      <c r="C110" s="2010" t="s">
        <v>1791</v>
      </c>
      <c r="D110" s="183">
        <v>80.73</v>
      </c>
      <c r="E110" s="2011">
        <v>87.43</v>
      </c>
      <c r="F110" s="182">
        <v>88.47</v>
      </c>
      <c r="G110" s="181">
        <v>88.14</v>
      </c>
      <c r="P110" s="2461"/>
      <c r="Q110" s="2461"/>
      <c r="R110" s="2461"/>
      <c r="S110" s="2461"/>
      <c r="T110" s="2461"/>
    </row>
    <row r="111" spans="1:20" ht="20.100000000000001" customHeight="1" x14ac:dyDescent="0.25">
      <c r="A111" s="184" t="s">
        <v>1790</v>
      </c>
      <c r="B111" s="184" t="s">
        <v>1766</v>
      </c>
      <c r="C111" s="2010" t="s">
        <v>1789</v>
      </c>
      <c r="D111" s="183">
        <v>100</v>
      </c>
      <c r="E111" s="2011">
        <v>97.18</v>
      </c>
      <c r="F111" s="182">
        <v>99.55</v>
      </c>
      <c r="G111" s="181">
        <v>99.98</v>
      </c>
      <c r="P111" s="2461"/>
      <c r="Q111" s="2461"/>
      <c r="R111" s="2461"/>
      <c r="S111" s="2461"/>
      <c r="T111" s="2461"/>
    </row>
    <row r="112" spans="1:20" ht="20.100000000000001" customHeight="1" x14ac:dyDescent="0.25">
      <c r="A112" s="184" t="s">
        <v>1788</v>
      </c>
      <c r="B112" s="184" t="s">
        <v>1766</v>
      </c>
      <c r="C112" s="2010" t="s">
        <v>1787</v>
      </c>
      <c r="D112" s="183">
        <v>99.72</v>
      </c>
      <c r="E112" s="2011">
        <v>95.05</v>
      </c>
      <c r="F112" s="182">
        <v>95.04</v>
      </c>
      <c r="G112" s="181">
        <v>96.82</v>
      </c>
      <c r="P112" s="2461"/>
      <c r="Q112" s="2461"/>
      <c r="R112" s="2461"/>
      <c r="S112" s="2461"/>
      <c r="T112" s="2461"/>
    </row>
    <row r="113" spans="1:20" ht="20.100000000000001" customHeight="1" x14ac:dyDescent="0.25">
      <c r="A113" s="184" t="s">
        <v>1786</v>
      </c>
      <c r="B113" s="184" t="s">
        <v>1766</v>
      </c>
      <c r="C113" s="2013"/>
      <c r="D113" s="2014" t="s">
        <v>866</v>
      </c>
      <c r="E113" s="2015" t="s">
        <v>866</v>
      </c>
      <c r="F113" s="182">
        <v>91.61</v>
      </c>
      <c r="G113" s="181">
        <v>83.45</v>
      </c>
      <c r="P113" s="2461"/>
      <c r="Q113" s="2461"/>
      <c r="R113" s="2461"/>
      <c r="S113" s="2461"/>
      <c r="T113" s="2461"/>
    </row>
    <row r="114" spans="1:20" ht="20.100000000000001" customHeight="1" x14ac:dyDescent="0.25">
      <c r="A114" s="184" t="s">
        <v>1785</v>
      </c>
      <c r="B114" s="184" t="s">
        <v>1766</v>
      </c>
      <c r="C114" s="2010" t="s">
        <v>1784</v>
      </c>
      <c r="D114" s="183">
        <v>98.6</v>
      </c>
      <c r="E114" s="2011">
        <v>97.99</v>
      </c>
      <c r="F114" s="182">
        <v>100</v>
      </c>
      <c r="G114" s="181">
        <v>98</v>
      </c>
    </row>
    <row r="115" spans="1:20" ht="20.100000000000001" customHeight="1" x14ac:dyDescent="0.25">
      <c r="A115" s="184" t="s">
        <v>1783</v>
      </c>
      <c r="B115" s="184" t="s">
        <v>1766</v>
      </c>
      <c r="C115" s="2010" t="s">
        <v>1782</v>
      </c>
      <c r="D115" s="183">
        <v>100</v>
      </c>
      <c r="E115" s="2011">
        <v>99.58</v>
      </c>
      <c r="F115" s="182">
        <v>100</v>
      </c>
      <c r="G115" s="181">
        <v>99.22</v>
      </c>
      <c r="H115" s="192" t="s">
        <v>367</v>
      </c>
      <c r="I115" s="198"/>
      <c r="J115" s="197" t="s">
        <v>1563</v>
      </c>
      <c r="K115" s="196" t="s">
        <v>486</v>
      </c>
      <c r="L115" s="195" t="s">
        <v>487</v>
      </c>
      <c r="M115" s="194" t="s">
        <v>1562</v>
      </c>
      <c r="N115" s="193"/>
      <c r="O115" s="192" t="s">
        <v>367</v>
      </c>
      <c r="P115" s="2461" t="s">
        <v>383</v>
      </c>
      <c r="Q115" s="2461"/>
      <c r="R115" s="2461"/>
      <c r="S115" s="2461"/>
      <c r="T115" s="2461"/>
    </row>
    <row r="116" spans="1:20" ht="20.100000000000001" customHeight="1" x14ac:dyDescent="0.25">
      <c r="A116" s="184" t="s">
        <v>1781</v>
      </c>
      <c r="B116" s="184" t="s">
        <v>1766</v>
      </c>
      <c r="C116" s="2013"/>
      <c r="D116" s="2014" t="s">
        <v>866</v>
      </c>
      <c r="E116" s="2011">
        <v>98.04</v>
      </c>
      <c r="F116" s="182">
        <v>98.05</v>
      </c>
      <c r="G116" s="181">
        <v>98.94</v>
      </c>
      <c r="I116" s="191">
        <v>2007</v>
      </c>
      <c r="J116" s="2012">
        <f>COUNTIFS($D$262:$D$284,"=SD")</f>
        <v>0</v>
      </c>
      <c r="K116" s="189">
        <f>COUNTIFS($D$262:$D$284,"&lt;50")</f>
        <v>5</v>
      </c>
      <c r="L116" s="188">
        <f>COUNTIFS($D$262:$D$284,"&gt;=50",$D$262:$D$284,"&lt;90")</f>
        <v>17</v>
      </c>
      <c r="M116" s="188">
        <f>COUNTIFS($D$262:$D$284,"&gt;=90")</f>
        <v>1</v>
      </c>
      <c r="N116" s="187"/>
      <c r="P116" s="2461"/>
      <c r="Q116" s="2461"/>
      <c r="R116" s="2461"/>
      <c r="S116" s="2461"/>
      <c r="T116" s="2461"/>
    </row>
    <row r="117" spans="1:20" ht="20.100000000000001" customHeight="1" x14ac:dyDescent="0.25">
      <c r="A117" s="184" t="s">
        <v>1780</v>
      </c>
      <c r="B117" s="184" t="s">
        <v>1766</v>
      </c>
      <c r="C117" s="2010" t="s">
        <v>1779</v>
      </c>
      <c r="D117" s="183">
        <v>82.79</v>
      </c>
      <c r="E117" s="2011">
        <v>78.150000000000006</v>
      </c>
      <c r="F117" s="182">
        <v>77.12</v>
      </c>
      <c r="G117" s="181">
        <v>85.51</v>
      </c>
      <c r="I117" s="191">
        <v>2008</v>
      </c>
      <c r="J117" s="2012">
        <f>COUNTIFS($E$262:$E$284,"=SD")</f>
        <v>0</v>
      </c>
      <c r="K117" s="189">
        <f>COUNTIFS($E$262:$E$284,"&lt;50")</f>
        <v>6</v>
      </c>
      <c r="L117" s="188">
        <f>COUNTIFS($E$262:$E$284,"&gt;=50",$E$262:$E$284,"&lt;90")</f>
        <v>16</v>
      </c>
      <c r="M117" s="188">
        <f>COUNTIFS($E$262:$E$284,"&gt;=90")</f>
        <v>1</v>
      </c>
      <c r="N117" s="187"/>
      <c r="P117" s="2461"/>
      <c r="Q117" s="2461"/>
      <c r="R117" s="2461"/>
      <c r="S117" s="2461"/>
      <c r="T117" s="2461"/>
    </row>
    <row r="118" spans="1:20" ht="20.100000000000001" customHeight="1" x14ac:dyDescent="0.25">
      <c r="A118" s="184" t="s">
        <v>1778</v>
      </c>
      <c r="B118" s="184" t="s">
        <v>1766</v>
      </c>
      <c r="C118" s="2010" t="s">
        <v>1777</v>
      </c>
      <c r="D118" s="183">
        <v>100</v>
      </c>
      <c r="E118" s="2011">
        <v>95.83</v>
      </c>
      <c r="F118" s="182">
        <v>96.01</v>
      </c>
      <c r="G118" s="181">
        <v>91.21</v>
      </c>
      <c r="I118" s="191">
        <v>2009</v>
      </c>
      <c r="J118" s="2012">
        <f>COUNTIFS($F$262:$F$284,"=SD")</f>
        <v>0</v>
      </c>
      <c r="K118" s="189">
        <f>COUNTIFS($F$262:$F$284,"&lt;50")</f>
        <v>6</v>
      </c>
      <c r="L118" s="188">
        <f>COUNTIFS($F$262:$F$284,"&gt;=50",$F$262:$F$284,"&lt;90")</f>
        <v>16</v>
      </c>
      <c r="M118" s="188">
        <f>COUNTIFS($F$262:$F$284,"&gt;=90")</f>
        <v>1</v>
      </c>
      <c r="N118" s="187"/>
      <c r="P118" s="2461"/>
      <c r="Q118" s="2461"/>
      <c r="R118" s="2461"/>
      <c r="S118" s="2461"/>
      <c r="T118" s="2461"/>
    </row>
    <row r="119" spans="1:20" ht="20.100000000000001" customHeight="1" x14ac:dyDescent="0.25">
      <c r="A119" s="184" t="s">
        <v>1776</v>
      </c>
      <c r="B119" s="184" t="s">
        <v>1766</v>
      </c>
      <c r="C119" s="2010" t="s">
        <v>1775</v>
      </c>
      <c r="D119" s="183">
        <v>100</v>
      </c>
      <c r="E119" s="2011">
        <v>87.29</v>
      </c>
      <c r="F119" s="182">
        <v>89.2</v>
      </c>
      <c r="G119" s="181">
        <v>88.73</v>
      </c>
      <c r="I119" s="191">
        <v>2010</v>
      </c>
      <c r="J119" s="2012">
        <f>COUNTIFS($G$262:$G$284,"=SD")</f>
        <v>0</v>
      </c>
      <c r="K119" s="189">
        <f>COUNTIFS($G$262:$G$284,"&lt;50")</f>
        <v>5</v>
      </c>
      <c r="L119" s="188">
        <f>COUNTIFS($G$262:$G$284,"&gt;=50",$G$262:$G$284,"&lt;90")</f>
        <v>18</v>
      </c>
      <c r="M119" s="188">
        <f>COUNTIFS($G$262:$G$284,"&gt;=90")</f>
        <v>0</v>
      </c>
      <c r="N119" s="187"/>
      <c r="P119" s="2461"/>
      <c r="Q119" s="2461"/>
      <c r="R119" s="2461"/>
      <c r="S119" s="2461"/>
      <c r="T119" s="2461"/>
    </row>
    <row r="120" spans="1:20" ht="20.100000000000001" customHeight="1" x14ac:dyDescent="0.25">
      <c r="A120" s="184" t="s">
        <v>1774</v>
      </c>
      <c r="B120" s="184" t="s">
        <v>1766</v>
      </c>
      <c r="C120" s="2010" t="s">
        <v>1773</v>
      </c>
      <c r="D120" s="183">
        <v>96.25</v>
      </c>
      <c r="E120" s="2011">
        <v>94.07</v>
      </c>
      <c r="F120" s="182">
        <v>97.92</v>
      </c>
      <c r="G120" s="181">
        <v>94.84</v>
      </c>
      <c r="P120" s="2461"/>
      <c r="Q120" s="2461"/>
      <c r="R120" s="2461"/>
      <c r="S120" s="2461"/>
      <c r="T120" s="2461"/>
    </row>
    <row r="121" spans="1:20" ht="20.100000000000001" customHeight="1" x14ac:dyDescent="0.25">
      <c r="A121" s="184" t="s">
        <v>1772</v>
      </c>
      <c r="B121" s="184" t="s">
        <v>1766</v>
      </c>
      <c r="C121" s="2013"/>
      <c r="D121" s="2014" t="s">
        <v>866</v>
      </c>
      <c r="E121" s="2015" t="s">
        <v>866</v>
      </c>
      <c r="F121" s="182" t="s">
        <v>866</v>
      </c>
      <c r="G121" s="181" t="s">
        <v>866</v>
      </c>
      <c r="P121" s="2461"/>
      <c r="Q121" s="2461"/>
      <c r="R121" s="2461"/>
      <c r="S121" s="2461"/>
      <c r="T121" s="2461"/>
    </row>
    <row r="122" spans="1:20" ht="20.100000000000001" customHeight="1" x14ac:dyDescent="0.25">
      <c r="A122" s="184" t="s">
        <v>1771</v>
      </c>
      <c r="B122" s="184" t="s">
        <v>1766</v>
      </c>
      <c r="C122" s="2010" t="s">
        <v>1770</v>
      </c>
      <c r="D122" s="183">
        <v>96.19</v>
      </c>
      <c r="E122" s="2011">
        <v>90.93</v>
      </c>
      <c r="F122" s="182">
        <v>94.79</v>
      </c>
      <c r="G122" s="181">
        <v>100</v>
      </c>
      <c r="P122" s="2461"/>
      <c r="Q122" s="2461"/>
      <c r="R122" s="2461"/>
      <c r="S122" s="2461"/>
      <c r="T122" s="2461"/>
    </row>
    <row r="123" spans="1:20" ht="20.100000000000001" customHeight="1" x14ac:dyDescent="0.25">
      <c r="A123" s="184" t="s">
        <v>1769</v>
      </c>
      <c r="B123" s="184" t="s">
        <v>1766</v>
      </c>
      <c r="C123" s="2010" t="s">
        <v>1768</v>
      </c>
      <c r="D123" s="183">
        <v>53.89</v>
      </c>
      <c r="E123" s="2011">
        <v>53.2</v>
      </c>
      <c r="F123" s="182">
        <v>53.95</v>
      </c>
      <c r="G123" s="181">
        <v>47.55</v>
      </c>
      <c r="P123" s="2461"/>
      <c r="Q123" s="2461"/>
      <c r="R123" s="2461"/>
      <c r="S123" s="2461"/>
      <c r="T123" s="2461"/>
    </row>
    <row r="124" spans="1:20" ht="20.100000000000001" customHeight="1" x14ac:dyDescent="0.25">
      <c r="A124" s="184" t="s">
        <v>1767</v>
      </c>
      <c r="B124" s="184" t="s">
        <v>1766</v>
      </c>
      <c r="C124" s="2010" t="s">
        <v>1765</v>
      </c>
      <c r="D124" s="183">
        <v>80.959999999999994</v>
      </c>
      <c r="E124" s="2011">
        <v>78.06</v>
      </c>
      <c r="F124" s="182">
        <v>78.41</v>
      </c>
      <c r="G124" s="181">
        <v>86.51</v>
      </c>
      <c r="P124" s="2461"/>
      <c r="Q124" s="2461"/>
      <c r="R124" s="2461"/>
      <c r="S124" s="2461"/>
      <c r="T124" s="2461"/>
    </row>
    <row r="125" spans="1:20" ht="20.100000000000001" customHeight="1" x14ac:dyDescent="0.25">
      <c r="A125" s="184" t="s">
        <v>1764</v>
      </c>
      <c r="B125" s="184" t="s">
        <v>1763</v>
      </c>
      <c r="C125" s="2010" t="s">
        <v>1762</v>
      </c>
      <c r="D125" s="183">
        <v>100</v>
      </c>
      <c r="E125" s="2011">
        <v>100</v>
      </c>
      <c r="F125" s="182">
        <v>100</v>
      </c>
      <c r="G125" s="181">
        <v>92.17</v>
      </c>
    </row>
    <row r="126" spans="1:20" ht="20.100000000000001" customHeight="1" x14ac:dyDescent="0.25">
      <c r="A126" s="184" t="s">
        <v>1761</v>
      </c>
      <c r="B126" s="184" t="s">
        <v>1695</v>
      </c>
      <c r="C126" s="2010" t="s">
        <v>1760</v>
      </c>
      <c r="D126" s="183">
        <v>95.23</v>
      </c>
      <c r="E126" s="2011">
        <v>90.51</v>
      </c>
      <c r="F126" s="182">
        <v>90.77</v>
      </c>
      <c r="G126" s="181">
        <v>100</v>
      </c>
      <c r="H126" s="192" t="s">
        <v>368</v>
      </c>
      <c r="I126" s="198"/>
      <c r="J126" s="197" t="s">
        <v>1563</v>
      </c>
      <c r="K126" s="196" t="s">
        <v>486</v>
      </c>
      <c r="L126" s="195" t="s">
        <v>487</v>
      </c>
      <c r="M126" s="194" t="s">
        <v>1562</v>
      </c>
      <c r="N126" s="193"/>
      <c r="P126" s="2461" t="s">
        <v>383</v>
      </c>
      <c r="Q126" s="2461"/>
      <c r="R126" s="2461"/>
      <c r="S126" s="2461"/>
      <c r="T126" s="2461"/>
    </row>
    <row r="127" spans="1:20" ht="20.100000000000001" customHeight="1" x14ac:dyDescent="0.25">
      <c r="A127" s="184" t="s">
        <v>1759</v>
      </c>
      <c r="B127" s="184" t="s">
        <v>1695</v>
      </c>
      <c r="C127" s="2010" t="s">
        <v>1758</v>
      </c>
      <c r="D127" s="183">
        <v>93.62</v>
      </c>
      <c r="E127" s="2011">
        <v>91.48</v>
      </c>
      <c r="F127" s="182">
        <v>91.1</v>
      </c>
      <c r="G127" s="181">
        <v>100</v>
      </c>
      <c r="I127" s="191">
        <v>2007</v>
      </c>
      <c r="J127" s="2012">
        <f>COUNTIFS($D$285:$D$296,"=SD")</f>
        <v>3</v>
      </c>
      <c r="K127" s="189">
        <f>COUNTIFS($D$285:$D$296,"&lt;50")</f>
        <v>0</v>
      </c>
      <c r="L127" s="188">
        <f>COUNTIFS($D$285:$D$296,"&gt;=50",$D$285:$D$296,"&lt;90")</f>
        <v>3</v>
      </c>
      <c r="M127" s="188">
        <f>COUNTIFS($D$285:$D$296,"&gt;=90")</f>
        <v>6</v>
      </c>
      <c r="N127" s="187"/>
      <c r="O127" s="192" t="s">
        <v>368</v>
      </c>
      <c r="P127" s="2461"/>
      <c r="Q127" s="2461"/>
      <c r="R127" s="2461"/>
      <c r="S127" s="2461"/>
      <c r="T127" s="2461"/>
    </row>
    <row r="128" spans="1:20" ht="20.100000000000001" customHeight="1" x14ac:dyDescent="0.25">
      <c r="A128" s="184" t="s">
        <v>1757</v>
      </c>
      <c r="B128" s="184" t="s">
        <v>1695</v>
      </c>
      <c r="C128" s="2010" t="s">
        <v>1756</v>
      </c>
      <c r="D128" s="183">
        <v>58.32</v>
      </c>
      <c r="E128" s="2011">
        <v>53.68</v>
      </c>
      <c r="F128" s="182">
        <v>53.74</v>
      </c>
      <c r="G128" s="181">
        <v>56.07</v>
      </c>
      <c r="I128" s="191">
        <v>2008</v>
      </c>
      <c r="J128" s="2012">
        <f>COUNTIFS($E$285:$E$296,"=SD")</f>
        <v>2</v>
      </c>
      <c r="K128" s="189">
        <f>COUNTIFS($E$285:$E$296,"&lt;50")</f>
        <v>0</v>
      </c>
      <c r="L128" s="188">
        <f>COUNTIFS($E$285:$E$296,"&gt;=50",$E$285:$E$296,"&lt;90")</f>
        <v>4</v>
      </c>
      <c r="M128" s="188">
        <f>COUNTIFS($E$285:$E$296,"&gt;=90")</f>
        <v>6</v>
      </c>
      <c r="N128" s="187"/>
      <c r="P128" s="2461"/>
      <c r="Q128" s="2461"/>
      <c r="R128" s="2461"/>
      <c r="S128" s="2461"/>
      <c r="T128" s="2461"/>
    </row>
    <row r="129" spans="1:20" ht="20.100000000000001" customHeight="1" x14ac:dyDescent="0.25">
      <c r="A129" s="184" t="s">
        <v>1755</v>
      </c>
      <c r="B129" s="184" t="s">
        <v>1695</v>
      </c>
      <c r="C129" s="2010" t="s">
        <v>1754</v>
      </c>
      <c r="D129" s="183">
        <v>99.16</v>
      </c>
      <c r="E129" s="2011">
        <v>94.29</v>
      </c>
      <c r="F129" s="182">
        <v>91.63</v>
      </c>
      <c r="G129" s="181">
        <v>99.96</v>
      </c>
      <c r="I129" s="191">
        <v>2009</v>
      </c>
      <c r="J129" s="2012">
        <f>COUNTIFS($F$285:$F$296,"=SD")</f>
        <v>1</v>
      </c>
      <c r="K129" s="189">
        <f>COUNTIFS($F$285:$F$296,"&lt;50")</f>
        <v>0</v>
      </c>
      <c r="L129" s="188">
        <f>COUNTIFS($F$285:$F$296,"&gt;=50",$F$285:$F$296,"&lt;90")</f>
        <v>4</v>
      </c>
      <c r="M129" s="188">
        <f>COUNTIFS($F$285:$F$296,"&gt;=90")</f>
        <v>7</v>
      </c>
      <c r="N129" s="187"/>
      <c r="P129" s="2461"/>
      <c r="Q129" s="2461"/>
      <c r="R129" s="2461"/>
      <c r="S129" s="2461"/>
      <c r="T129" s="2461"/>
    </row>
    <row r="130" spans="1:20" ht="20.100000000000001" customHeight="1" x14ac:dyDescent="0.25">
      <c r="A130" s="184" t="s">
        <v>1753</v>
      </c>
      <c r="B130" s="184" t="s">
        <v>1695</v>
      </c>
      <c r="C130" s="2010" t="s">
        <v>1752</v>
      </c>
      <c r="D130" s="183">
        <v>95.15</v>
      </c>
      <c r="E130" s="2011">
        <v>89.67</v>
      </c>
      <c r="F130" s="182">
        <v>92.25</v>
      </c>
      <c r="G130" s="181">
        <v>100</v>
      </c>
      <c r="I130" s="191">
        <v>2010</v>
      </c>
      <c r="J130" s="2012">
        <f>COUNTIFS($G$285:$G$296,"=SD")</f>
        <v>0</v>
      </c>
      <c r="K130" s="189">
        <f>COUNTIFS($G$285:$G$296,"&lt;50")</f>
        <v>0</v>
      </c>
      <c r="L130" s="188">
        <f>COUNTIFS($G$285:$G$296,"&gt;=50",$G$285:$G$296,"&lt;90")</f>
        <v>4</v>
      </c>
      <c r="M130" s="188">
        <f>COUNTIFS($G$285:$G$296,"&gt;=90")</f>
        <v>8</v>
      </c>
      <c r="N130" s="187"/>
      <c r="P130" s="2461"/>
      <c r="Q130" s="2461"/>
      <c r="R130" s="2461"/>
      <c r="S130" s="2461"/>
      <c r="T130" s="2461"/>
    </row>
    <row r="131" spans="1:20" ht="20.100000000000001" customHeight="1" x14ac:dyDescent="0.25">
      <c r="A131" s="184" t="s">
        <v>1751</v>
      </c>
      <c r="B131" s="184" t="s">
        <v>1695</v>
      </c>
      <c r="C131" s="2010" t="s">
        <v>1750</v>
      </c>
      <c r="D131" s="183">
        <v>90.89</v>
      </c>
      <c r="E131" s="2011">
        <v>89.22</v>
      </c>
      <c r="F131" s="182">
        <v>88.66</v>
      </c>
      <c r="G131" s="181">
        <v>100</v>
      </c>
      <c r="P131" s="2461"/>
      <c r="Q131" s="2461"/>
      <c r="R131" s="2461"/>
      <c r="S131" s="2461"/>
      <c r="T131" s="2461"/>
    </row>
    <row r="132" spans="1:20" ht="20.100000000000001" customHeight="1" x14ac:dyDescent="0.25">
      <c r="A132" s="184" t="s">
        <v>1749</v>
      </c>
      <c r="B132" s="184" t="s">
        <v>1695</v>
      </c>
      <c r="C132" s="2010" t="s">
        <v>1748</v>
      </c>
      <c r="D132" s="183">
        <v>100</v>
      </c>
      <c r="E132" s="2011">
        <v>100</v>
      </c>
      <c r="F132" s="182">
        <v>100</v>
      </c>
      <c r="G132" s="181">
        <v>99.43</v>
      </c>
      <c r="P132" s="2461"/>
      <c r="Q132" s="2461"/>
      <c r="R132" s="2461"/>
      <c r="S132" s="2461"/>
      <c r="T132" s="2461"/>
    </row>
    <row r="133" spans="1:20" ht="20.100000000000001" customHeight="1" x14ac:dyDescent="0.25">
      <c r="A133" s="184" t="s">
        <v>1747</v>
      </c>
      <c r="B133" s="184" t="s">
        <v>1695</v>
      </c>
      <c r="C133" s="2010" t="s">
        <v>1746</v>
      </c>
      <c r="D133" s="183">
        <v>100</v>
      </c>
      <c r="E133" s="2011">
        <v>99.41</v>
      </c>
      <c r="F133" s="182">
        <v>99.45</v>
      </c>
      <c r="G133" s="181">
        <v>100</v>
      </c>
      <c r="P133" s="2461"/>
      <c r="Q133" s="2461"/>
      <c r="R133" s="2461"/>
      <c r="S133" s="2461"/>
      <c r="T133" s="2461"/>
    </row>
    <row r="134" spans="1:20" ht="20.100000000000001" customHeight="1" x14ac:dyDescent="0.25">
      <c r="A134" s="184" t="s">
        <v>1745</v>
      </c>
      <c r="B134" s="184" t="s">
        <v>1695</v>
      </c>
      <c r="C134" s="2010" t="s">
        <v>1744</v>
      </c>
      <c r="D134" s="183">
        <v>86.46</v>
      </c>
      <c r="E134" s="2011">
        <v>85.64</v>
      </c>
      <c r="F134" s="182">
        <v>88.25</v>
      </c>
      <c r="G134" s="181">
        <v>100</v>
      </c>
      <c r="P134" s="2461"/>
      <c r="Q134" s="2461"/>
      <c r="R134" s="2461"/>
      <c r="S134" s="2461"/>
      <c r="T134" s="2461"/>
    </row>
    <row r="135" spans="1:20" ht="20.100000000000001" customHeight="1" x14ac:dyDescent="0.25">
      <c r="A135" s="184" t="s">
        <v>1743</v>
      </c>
      <c r="B135" s="184" t="s">
        <v>1695</v>
      </c>
      <c r="C135" s="2010" t="s">
        <v>1742</v>
      </c>
      <c r="D135" s="183">
        <v>59.9</v>
      </c>
      <c r="E135" s="2011">
        <v>59.17</v>
      </c>
      <c r="F135" s="182">
        <v>61.23</v>
      </c>
      <c r="G135" s="181">
        <v>65.650000000000006</v>
      </c>
      <c r="P135" s="2461"/>
      <c r="Q135" s="2461"/>
      <c r="R135" s="2461"/>
      <c r="S135" s="2461"/>
      <c r="T135" s="2461"/>
    </row>
    <row r="136" spans="1:20" ht="20.100000000000001" customHeight="1" x14ac:dyDescent="0.25">
      <c r="A136" s="184" t="s">
        <v>1741</v>
      </c>
      <c r="B136" s="184" t="s">
        <v>1695</v>
      </c>
      <c r="C136" s="2010" t="s">
        <v>1740</v>
      </c>
      <c r="D136" s="183">
        <v>87.27</v>
      </c>
      <c r="E136" s="2011">
        <v>84.88</v>
      </c>
      <c r="F136" s="182">
        <v>84.77</v>
      </c>
      <c r="G136" s="181">
        <v>93.16</v>
      </c>
    </row>
    <row r="137" spans="1:20" ht="20.100000000000001" customHeight="1" x14ac:dyDescent="0.25">
      <c r="A137" s="184" t="s">
        <v>1739</v>
      </c>
      <c r="B137" s="184" t="s">
        <v>1695</v>
      </c>
      <c r="C137" s="2010" t="s">
        <v>1738</v>
      </c>
      <c r="D137" s="183">
        <v>76.52</v>
      </c>
      <c r="E137" s="2011">
        <v>72.52</v>
      </c>
      <c r="F137" s="182">
        <v>71.510000000000005</v>
      </c>
      <c r="G137" s="181">
        <v>80.540000000000006</v>
      </c>
      <c r="H137" s="192" t="s">
        <v>369</v>
      </c>
      <c r="I137" s="198"/>
      <c r="J137" s="197" t="s">
        <v>1563</v>
      </c>
      <c r="K137" s="196" t="s">
        <v>486</v>
      </c>
      <c r="L137" s="195" t="s">
        <v>487</v>
      </c>
      <c r="M137" s="194" t="s">
        <v>1562</v>
      </c>
      <c r="N137" s="193"/>
      <c r="P137" s="2461" t="s">
        <v>383</v>
      </c>
      <c r="Q137" s="2461"/>
      <c r="R137" s="2461"/>
      <c r="S137" s="2461"/>
      <c r="T137" s="2461"/>
    </row>
    <row r="138" spans="1:20" ht="20.100000000000001" customHeight="1" x14ac:dyDescent="0.25">
      <c r="A138" s="184" t="s">
        <v>1737</v>
      </c>
      <c r="B138" s="184" t="s">
        <v>1695</v>
      </c>
      <c r="C138" s="2010" t="s">
        <v>1736</v>
      </c>
      <c r="D138" s="183">
        <v>94.01</v>
      </c>
      <c r="E138" s="2011">
        <v>88.95</v>
      </c>
      <c r="F138" s="182">
        <v>87.22</v>
      </c>
      <c r="G138" s="181">
        <v>87.02</v>
      </c>
      <c r="I138" s="191">
        <v>2007</v>
      </c>
      <c r="J138" s="2012">
        <v>15</v>
      </c>
      <c r="K138" s="189">
        <v>0</v>
      </c>
      <c r="L138" s="188">
        <v>3</v>
      </c>
      <c r="M138" s="188">
        <v>16</v>
      </c>
      <c r="N138" s="187"/>
      <c r="O138" s="192" t="s">
        <v>369</v>
      </c>
      <c r="P138" s="2461"/>
      <c r="Q138" s="2461"/>
      <c r="R138" s="2461"/>
      <c r="S138" s="2461"/>
      <c r="T138" s="2461"/>
    </row>
    <row r="139" spans="1:20" ht="20.100000000000001" customHeight="1" x14ac:dyDescent="0.25">
      <c r="A139" s="184" t="s">
        <v>1735</v>
      </c>
      <c r="B139" s="184" t="s">
        <v>1695</v>
      </c>
      <c r="C139" s="2010" t="s">
        <v>1734</v>
      </c>
      <c r="D139" s="183">
        <v>95.29</v>
      </c>
      <c r="E139" s="2011">
        <v>94.57</v>
      </c>
      <c r="F139" s="182">
        <v>95.47</v>
      </c>
      <c r="G139" s="181">
        <v>94.7</v>
      </c>
      <c r="I139" s="191">
        <v>2008</v>
      </c>
      <c r="J139" s="2012">
        <v>11</v>
      </c>
      <c r="K139" s="189">
        <v>0</v>
      </c>
      <c r="L139" s="188">
        <v>9</v>
      </c>
      <c r="M139" s="188">
        <v>14</v>
      </c>
      <c r="N139" s="187"/>
      <c r="P139" s="2461"/>
      <c r="Q139" s="2461"/>
      <c r="R139" s="2461"/>
      <c r="S139" s="2461"/>
      <c r="T139" s="2461"/>
    </row>
    <row r="140" spans="1:20" ht="20.100000000000001" customHeight="1" x14ac:dyDescent="0.25">
      <c r="A140" s="184" t="s">
        <v>1733</v>
      </c>
      <c r="B140" s="184" t="s">
        <v>1695</v>
      </c>
      <c r="C140" s="2010" t="s">
        <v>1732</v>
      </c>
      <c r="D140" s="183">
        <v>72.63</v>
      </c>
      <c r="E140" s="2011">
        <v>71.77</v>
      </c>
      <c r="F140" s="182">
        <v>73.27</v>
      </c>
      <c r="G140" s="181">
        <v>83.12</v>
      </c>
      <c r="I140" s="191">
        <v>2009</v>
      </c>
      <c r="J140" s="2012">
        <v>7</v>
      </c>
      <c r="K140" s="189">
        <v>0</v>
      </c>
      <c r="L140" s="188">
        <v>9</v>
      </c>
      <c r="M140" s="188">
        <v>18</v>
      </c>
      <c r="N140" s="187"/>
      <c r="P140" s="2461"/>
      <c r="Q140" s="2461"/>
      <c r="R140" s="2461"/>
      <c r="S140" s="2461"/>
      <c r="T140" s="2461"/>
    </row>
    <row r="141" spans="1:20" ht="20.100000000000001" customHeight="1" x14ac:dyDescent="0.25">
      <c r="A141" s="184" t="s">
        <v>1731</v>
      </c>
      <c r="B141" s="184" t="s">
        <v>1695</v>
      </c>
      <c r="C141" s="2010" t="s">
        <v>1730</v>
      </c>
      <c r="D141" s="183">
        <v>85.11</v>
      </c>
      <c r="E141" s="2011">
        <v>81.84</v>
      </c>
      <c r="F141" s="182">
        <v>82.15</v>
      </c>
      <c r="G141" s="181">
        <v>92.84</v>
      </c>
      <c r="I141" s="191">
        <v>2010</v>
      </c>
      <c r="J141" s="2012">
        <v>3</v>
      </c>
      <c r="K141" s="189">
        <v>0</v>
      </c>
      <c r="L141" s="188">
        <v>5</v>
      </c>
      <c r="M141" s="188">
        <v>26</v>
      </c>
      <c r="N141" s="187"/>
      <c r="P141" s="2461"/>
      <c r="Q141" s="2461"/>
      <c r="R141" s="2461"/>
      <c r="S141" s="2461"/>
      <c r="T141" s="2461"/>
    </row>
    <row r="142" spans="1:20" ht="20.100000000000001" customHeight="1" x14ac:dyDescent="0.25">
      <c r="A142" s="184" t="s">
        <v>1729</v>
      </c>
      <c r="B142" s="184" t="s">
        <v>1695</v>
      </c>
      <c r="C142" s="2010" t="s">
        <v>1728</v>
      </c>
      <c r="D142" s="183">
        <v>79.41</v>
      </c>
      <c r="E142" s="2011">
        <v>77.77</v>
      </c>
      <c r="F142" s="182">
        <v>77.28</v>
      </c>
      <c r="G142" s="181">
        <v>95.18</v>
      </c>
      <c r="P142" s="2461"/>
      <c r="Q142" s="2461"/>
      <c r="R142" s="2461"/>
      <c r="S142" s="2461"/>
      <c r="T142" s="2461"/>
    </row>
    <row r="143" spans="1:20" ht="20.100000000000001" customHeight="1" x14ac:dyDescent="0.25">
      <c r="A143" s="184" t="s">
        <v>1727</v>
      </c>
      <c r="B143" s="184" t="s">
        <v>1695</v>
      </c>
      <c r="C143" s="2010" t="s">
        <v>1726</v>
      </c>
      <c r="D143" s="183">
        <v>100</v>
      </c>
      <c r="E143" s="2011">
        <v>93.51</v>
      </c>
      <c r="F143" s="182">
        <v>93.4</v>
      </c>
      <c r="G143" s="181">
        <v>97.25</v>
      </c>
      <c r="P143" s="2461"/>
      <c r="Q143" s="2461"/>
      <c r="R143" s="2461"/>
      <c r="S143" s="2461"/>
      <c r="T143" s="2461"/>
    </row>
    <row r="144" spans="1:20" ht="20.100000000000001" customHeight="1" x14ac:dyDescent="0.25">
      <c r="A144" s="184" t="s">
        <v>1725</v>
      </c>
      <c r="B144" s="184" t="s">
        <v>1695</v>
      </c>
      <c r="C144" s="2010" t="s">
        <v>1724</v>
      </c>
      <c r="D144" s="183">
        <v>77.69</v>
      </c>
      <c r="E144" s="2011">
        <v>71.790000000000006</v>
      </c>
      <c r="F144" s="182">
        <v>70.78</v>
      </c>
      <c r="G144" s="181">
        <v>82.07</v>
      </c>
      <c r="P144" s="2461"/>
      <c r="Q144" s="2461"/>
      <c r="R144" s="2461"/>
      <c r="S144" s="2461"/>
      <c r="T144" s="2461"/>
    </row>
    <row r="145" spans="1:20" ht="20.100000000000001" customHeight="1" x14ac:dyDescent="0.25">
      <c r="A145" s="184" t="s">
        <v>1723</v>
      </c>
      <c r="B145" s="184" t="s">
        <v>1695</v>
      </c>
      <c r="C145" s="2010" t="s">
        <v>1722</v>
      </c>
      <c r="D145" s="183">
        <v>97.92</v>
      </c>
      <c r="E145" s="2011">
        <v>98.14</v>
      </c>
      <c r="F145" s="182">
        <v>96</v>
      </c>
      <c r="G145" s="181">
        <v>98.5</v>
      </c>
      <c r="P145" s="2461"/>
      <c r="Q145" s="2461"/>
      <c r="R145" s="2461"/>
      <c r="S145" s="2461"/>
      <c r="T145" s="2461"/>
    </row>
    <row r="146" spans="1:20" ht="20.100000000000001" customHeight="1" x14ac:dyDescent="0.25">
      <c r="A146" s="184" t="s">
        <v>1721</v>
      </c>
      <c r="B146" s="184" t="s">
        <v>1695</v>
      </c>
      <c r="C146" s="2010" t="s">
        <v>1720</v>
      </c>
      <c r="D146" s="183">
        <v>100</v>
      </c>
      <c r="E146" s="2011">
        <v>100</v>
      </c>
      <c r="F146" s="182">
        <v>95</v>
      </c>
      <c r="G146" s="181">
        <v>92.14</v>
      </c>
      <c r="P146" s="2461"/>
      <c r="Q146" s="2461"/>
      <c r="R146" s="2461"/>
      <c r="S146" s="2461"/>
      <c r="T146" s="2461"/>
    </row>
    <row r="147" spans="1:20" ht="20.100000000000001" customHeight="1" x14ac:dyDescent="0.25">
      <c r="A147" s="184" t="s">
        <v>1719</v>
      </c>
      <c r="B147" s="184" t="s">
        <v>1695</v>
      </c>
      <c r="C147" s="2010" t="s">
        <v>1718</v>
      </c>
      <c r="D147" s="183">
        <v>100</v>
      </c>
      <c r="E147" s="2011">
        <v>100</v>
      </c>
      <c r="F147" s="182">
        <v>98.67</v>
      </c>
      <c r="G147" s="181">
        <v>100</v>
      </c>
    </row>
    <row r="148" spans="1:20" ht="20.100000000000001" customHeight="1" x14ac:dyDescent="0.25">
      <c r="A148" s="184" t="s">
        <v>1717</v>
      </c>
      <c r="B148" s="184" t="s">
        <v>1695</v>
      </c>
      <c r="C148" s="2010" t="s">
        <v>1716</v>
      </c>
      <c r="D148" s="183">
        <v>75.28</v>
      </c>
      <c r="E148" s="2011">
        <v>68.17</v>
      </c>
      <c r="F148" s="182">
        <v>68.61</v>
      </c>
      <c r="G148" s="181">
        <v>80.010000000000005</v>
      </c>
      <c r="H148" s="192" t="s">
        <v>370</v>
      </c>
      <c r="I148" s="198"/>
      <c r="J148" s="197" t="s">
        <v>1563</v>
      </c>
      <c r="K148" s="196" t="s">
        <v>486</v>
      </c>
      <c r="L148" s="195" t="s">
        <v>487</v>
      </c>
      <c r="M148" s="194" t="s">
        <v>1562</v>
      </c>
      <c r="N148" s="193"/>
      <c r="O148" s="192" t="s">
        <v>370</v>
      </c>
      <c r="P148" s="2461" t="s">
        <v>383</v>
      </c>
      <c r="Q148" s="2461"/>
      <c r="R148" s="2461"/>
      <c r="S148" s="2461"/>
      <c r="T148" s="2461"/>
    </row>
    <row r="149" spans="1:20" ht="20.100000000000001" customHeight="1" x14ac:dyDescent="0.25">
      <c r="A149" s="184" t="s">
        <v>1715</v>
      </c>
      <c r="B149" s="184" t="s">
        <v>1695</v>
      </c>
      <c r="C149" s="2010" t="s">
        <v>1714</v>
      </c>
      <c r="D149" s="183">
        <v>97.55</v>
      </c>
      <c r="E149" s="2011">
        <v>92.7</v>
      </c>
      <c r="F149" s="182">
        <v>92.9</v>
      </c>
      <c r="G149" s="181">
        <v>100</v>
      </c>
      <c r="I149" s="191">
        <v>2007</v>
      </c>
      <c r="J149" s="2012">
        <f>COUNTIFS($D$331:$D$364,"=SD")</f>
        <v>3</v>
      </c>
      <c r="K149" s="189">
        <f>COUNTIFS($D$331:$D$364,"&lt;50")</f>
        <v>0</v>
      </c>
      <c r="L149" s="188">
        <f>COUNTIFS($D$331:$D$364,"&gt;=50",$D$331:$D$364,"&lt;90")</f>
        <v>28</v>
      </c>
      <c r="M149" s="188">
        <f>COUNTIFS($D$331:$D$364,"&gt;=90")</f>
        <v>3</v>
      </c>
      <c r="N149" s="187"/>
      <c r="P149" s="2461"/>
      <c r="Q149" s="2461"/>
      <c r="R149" s="2461"/>
      <c r="S149" s="2461"/>
      <c r="T149" s="2461"/>
    </row>
    <row r="150" spans="1:20" ht="20.100000000000001" customHeight="1" x14ac:dyDescent="0.25">
      <c r="A150" s="184" t="s">
        <v>1713</v>
      </c>
      <c r="B150" s="184" t="s">
        <v>1695</v>
      </c>
      <c r="C150" s="2010" t="s">
        <v>1712</v>
      </c>
      <c r="D150" s="183">
        <v>86.41</v>
      </c>
      <c r="E150" s="2011">
        <v>83.59</v>
      </c>
      <c r="F150" s="182">
        <v>83.76</v>
      </c>
      <c r="G150" s="181">
        <v>88.96</v>
      </c>
      <c r="I150" s="191">
        <v>2008</v>
      </c>
      <c r="J150" s="2012">
        <f>COUNTIFS($E$331:$E$364,"=SD")</f>
        <v>3</v>
      </c>
      <c r="K150" s="189">
        <f>COUNTIFS($E$331:$E$364,"&lt;50")</f>
        <v>0</v>
      </c>
      <c r="L150" s="188">
        <f>COUNTIFS($E$331:$E$364,"&gt;=50",$E$331:$E$364,"&lt;90")</f>
        <v>30</v>
      </c>
      <c r="M150" s="188">
        <f>COUNTIFS($E$331:$E$364,"&gt;=90")</f>
        <v>1</v>
      </c>
      <c r="N150" s="187"/>
      <c r="P150" s="2461"/>
      <c r="Q150" s="2461"/>
      <c r="R150" s="2461"/>
      <c r="S150" s="2461"/>
      <c r="T150" s="2461"/>
    </row>
    <row r="151" spans="1:20" ht="20.100000000000001" customHeight="1" x14ac:dyDescent="0.25">
      <c r="A151" s="184" t="s">
        <v>1711</v>
      </c>
      <c r="B151" s="184" t="s">
        <v>1695</v>
      </c>
      <c r="C151" s="2010" t="s">
        <v>1710</v>
      </c>
      <c r="D151" s="183">
        <v>77.930000000000007</v>
      </c>
      <c r="E151" s="2011">
        <v>77.95</v>
      </c>
      <c r="F151" s="182">
        <v>79.19</v>
      </c>
      <c r="G151" s="181">
        <v>80.040000000000006</v>
      </c>
      <c r="I151" s="191">
        <v>2009</v>
      </c>
      <c r="J151" s="2012">
        <f>COUNTIFS($F$331:$F$364,"=SD")</f>
        <v>2</v>
      </c>
      <c r="K151" s="189">
        <f>COUNTIFS($F$331:$F$364,"&lt;50")</f>
        <v>0</v>
      </c>
      <c r="L151" s="188">
        <f>COUNTIFS($F$331:$F$364,"&gt;=50",$F$331:$F$364,"&lt;90")</f>
        <v>31</v>
      </c>
      <c r="M151" s="188">
        <f>COUNTIFS($F$331:$F$364,"&gt;=90")</f>
        <v>1</v>
      </c>
      <c r="N151" s="187"/>
      <c r="P151" s="2461"/>
      <c r="Q151" s="2461"/>
      <c r="R151" s="2461"/>
      <c r="S151" s="2461"/>
      <c r="T151" s="2461"/>
    </row>
    <row r="152" spans="1:20" ht="20.100000000000001" customHeight="1" x14ac:dyDescent="0.25">
      <c r="A152" s="184" t="s">
        <v>1709</v>
      </c>
      <c r="B152" s="184" t="s">
        <v>1695</v>
      </c>
      <c r="C152" s="2010" t="s">
        <v>1708</v>
      </c>
      <c r="D152" s="183">
        <v>65.63</v>
      </c>
      <c r="E152" s="2011">
        <v>63.45</v>
      </c>
      <c r="F152" s="182">
        <v>63.74</v>
      </c>
      <c r="G152" s="181">
        <v>65.77</v>
      </c>
      <c r="I152" s="191">
        <v>2010</v>
      </c>
      <c r="J152" s="2012">
        <f>COUNTIFS($G$331:$G$364,"=SD")</f>
        <v>1</v>
      </c>
      <c r="K152" s="189">
        <f>COUNTIFS($G$331:$G$364,"&lt;50")</f>
        <v>0</v>
      </c>
      <c r="L152" s="188">
        <f>COUNTIFS($G$331:$G$364,"&gt;=50",$G$331:$G$364,"&lt;90")</f>
        <v>31</v>
      </c>
      <c r="M152" s="188">
        <f>COUNTIFS($G$331:$G$364,"&gt;=90")</f>
        <v>2</v>
      </c>
      <c r="N152" s="199"/>
      <c r="P152" s="2461"/>
      <c r="Q152" s="2461"/>
      <c r="R152" s="2461"/>
      <c r="S152" s="2461"/>
      <c r="T152" s="2461"/>
    </row>
    <row r="153" spans="1:20" ht="20.100000000000001" customHeight="1" x14ac:dyDescent="0.25">
      <c r="A153" s="184" t="s">
        <v>1707</v>
      </c>
      <c r="B153" s="184" t="s">
        <v>1695</v>
      </c>
      <c r="C153" s="2010" t="s">
        <v>1706</v>
      </c>
      <c r="D153" s="183">
        <v>82.05</v>
      </c>
      <c r="E153" s="2011">
        <v>78.03</v>
      </c>
      <c r="F153" s="182">
        <v>79.69</v>
      </c>
      <c r="G153" s="181">
        <v>93.74</v>
      </c>
      <c r="P153" s="2461"/>
      <c r="Q153" s="2461"/>
      <c r="R153" s="2461"/>
      <c r="S153" s="2461"/>
      <c r="T153" s="2461"/>
    </row>
    <row r="154" spans="1:20" ht="20.100000000000001" customHeight="1" x14ac:dyDescent="0.25">
      <c r="A154" s="184" t="s">
        <v>1705</v>
      </c>
      <c r="B154" s="184" t="s">
        <v>1695</v>
      </c>
      <c r="C154" s="2010" t="s">
        <v>1704</v>
      </c>
      <c r="D154" s="183">
        <v>100</v>
      </c>
      <c r="E154" s="2011">
        <v>100</v>
      </c>
      <c r="F154" s="182">
        <v>100</v>
      </c>
      <c r="G154" s="181">
        <v>100</v>
      </c>
      <c r="P154" s="2461"/>
      <c r="Q154" s="2461"/>
      <c r="R154" s="2461"/>
      <c r="S154" s="2461"/>
      <c r="T154" s="2461"/>
    </row>
    <row r="155" spans="1:20" ht="20.100000000000001" customHeight="1" x14ac:dyDescent="0.25">
      <c r="A155" s="184" t="s">
        <v>1703</v>
      </c>
      <c r="B155" s="184" t="s">
        <v>1695</v>
      </c>
      <c r="C155" s="2010" t="s">
        <v>1702</v>
      </c>
      <c r="D155" s="183">
        <v>90.28</v>
      </c>
      <c r="E155" s="2011">
        <v>88.45</v>
      </c>
      <c r="F155" s="182">
        <v>88.62</v>
      </c>
      <c r="G155" s="181">
        <v>99.8</v>
      </c>
      <c r="P155" s="2461"/>
      <c r="Q155" s="2461"/>
      <c r="R155" s="2461"/>
      <c r="S155" s="2461"/>
      <c r="T155" s="2461"/>
    </row>
    <row r="156" spans="1:20" ht="20.100000000000001" customHeight="1" x14ac:dyDescent="0.25">
      <c r="A156" s="184" t="s">
        <v>1701</v>
      </c>
      <c r="B156" s="184" t="s">
        <v>1695</v>
      </c>
      <c r="C156" s="2010" t="s">
        <v>1700</v>
      </c>
      <c r="D156" s="183">
        <v>100</v>
      </c>
      <c r="E156" s="2011">
        <v>100</v>
      </c>
      <c r="F156" s="182">
        <v>100</v>
      </c>
      <c r="G156" s="181">
        <v>100</v>
      </c>
      <c r="P156" s="2461"/>
      <c r="Q156" s="2461"/>
      <c r="R156" s="2461"/>
      <c r="S156" s="2461"/>
      <c r="T156" s="2461"/>
    </row>
    <row r="157" spans="1:20" ht="20.100000000000001" customHeight="1" x14ac:dyDescent="0.25">
      <c r="A157" s="184" t="s">
        <v>601</v>
      </c>
      <c r="B157" s="184" t="s">
        <v>1695</v>
      </c>
      <c r="C157" s="2010" t="s">
        <v>1699</v>
      </c>
      <c r="D157" s="183">
        <v>99.73</v>
      </c>
      <c r="E157" s="2011">
        <v>99.2</v>
      </c>
      <c r="F157" s="182">
        <v>99.18</v>
      </c>
      <c r="G157" s="181">
        <v>100</v>
      </c>
      <c r="P157" s="2461"/>
      <c r="Q157" s="2461"/>
      <c r="R157" s="2461"/>
      <c r="S157" s="2461"/>
      <c r="T157" s="2461"/>
    </row>
    <row r="158" spans="1:20" ht="20.100000000000001" customHeight="1" x14ac:dyDescent="0.25">
      <c r="A158" s="184" t="s">
        <v>1698</v>
      </c>
      <c r="B158" s="184" t="s">
        <v>1695</v>
      </c>
      <c r="C158" s="2010" t="s">
        <v>1697</v>
      </c>
      <c r="D158" s="183">
        <v>83.62</v>
      </c>
      <c r="E158" s="2011">
        <v>83.44</v>
      </c>
      <c r="F158" s="182">
        <v>83.85</v>
      </c>
      <c r="G158" s="181">
        <v>97.03</v>
      </c>
    </row>
    <row r="159" spans="1:20" ht="20.100000000000001" customHeight="1" x14ac:dyDescent="0.25">
      <c r="A159" s="184" t="s">
        <v>1696</v>
      </c>
      <c r="B159" s="184" t="s">
        <v>1695</v>
      </c>
      <c r="C159" s="2010" t="s">
        <v>1694</v>
      </c>
      <c r="D159" s="183">
        <v>100</v>
      </c>
      <c r="E159" s="2011">
        <v>100</v>
      </c>
      <c r="F159" s="182">
        <v>100</v>
      </c>
      <c r="G159" s="181">
        <v>100</v>
      </c>
      <c r="H159" s="192" t="s">
        <v>371</v>
      </c>
      <c r="I159" s="198"/>
      <c r="J159" s="197" t="s">
        <v>1563</v>
      </c>
      <c r="K159" s="196" t="s">
        <v>486</v>
      </c>
      <c r="L159" s="195" t="s">
        <v>487</v>
      </c>
      <c r="M159" s="194" t="s">
        <v>1562</v>
      </c>
      <c r="N159" s="193"/>
      <c r="P159" s="2461" t="s">
        <v>383</v>
      </c>
      <c r="Q159" s="2461"/>
      <c r="R159" s="2461"/>
      <c r="S159" s="2461"/>
      <c r="T159" s="2461"/>
    </row>
    <row r="160" spans="1:20" ht="20.100000000000001" customHeight="1" x14ac:dyDescent="0.25">
      <c r="A160" s="184" t="s">
        <v>1693</v>
      </c>
      <c r="B160" s="184" t="s">
        <v>1683</v>
      </c>
      <c r="C160" s="2010" t="s">
        <v>469</v>
      </c>
      <c r="D160" s="183">
        <v>100</v>
      </c>
      <c r="E160" s="2011">
        <v>100</v>
      </c>
      <c r="F160" s="182">
        <v>100</v>
      </c>
      <c r="G160" s="181">
        <v>92.33</v>
      </c>
      <c r="I160" s="191">
        <v>2007</v>
      </c>
      <c r="J160" s="2012">
        <f>COUNTIFS($D$365:$D$428,"=SD")</f>
        <v>23</v>
      </c>
      <c r="K160" s="189">
        <f>COUNTIFS($D$365:$D$428,"&lt;50")</f>
        <v>0</v>
      </c>
      <c r="L160" s="188">
        <f>COUNTIFS($D$365:$D$428,"&gt;=50",$D$365:$D$428,"&lt;90")</f>
        <v>19</v>
      </c>
      <c r="M160" s="188">
        <f>COUNTIFS($D$365:$D$428,"&gt;=90")</f>
        <v>22</v>
      </c>
      <c r="N160" s="187"/>
      <c r="O160" s="192" t="s">
        <v>371</v>
      </c>
      <c r="P160" s="2461"/>
      <c r="Q160" s="2461"/>
      <c r="R160" s="2461"/>
      <c r="S160" s="2461"/>
      <c r="T160" s="2461"/>
    </row>
    <row r="161" spans="1:20" ht="20.100000000000001" customHeight="1" x14ac:dyDescent="0.25">
      <c r="A161" s="184" t="s">
        <v>1692</v>
      </c>
      <c r="B161" s="184" t="s">
        <v>1683</v>
      </c>
      <c r="C161" s="2010" t="s">
        <v>1691</v>
      </c>
      <c r="D161" s="183">
        <v>70.900000000000006</v>
      </c>
      <c r="E161" s="2011">
        <v>66.41</v>
      </c>
      <c r="F161" s="182">
        <v>66.099999999999994</v>
      </c>
      <c r="G161" s="181">
        <v>77.98</v>
      </c>
      <c r="I161" s="191">
        <v>2008</v>
      </c>
      <c r="J161" s="2012">
        <f>COUNTIFS($E$365:$E$428,"=SD")</f>
        <v>18</v>
      </c>
      <c r="K161" s="189">
        <f>COUNTIFS($E$365:$E$428,"&lt;50")</f>
        <v>0</v>
      </c>
      <c r="L161" s="188">
        <f>COUNTIFS($E$365:$E$428,"&gt;=50",$E$365:$E$428,"&lt;90")</f>
        <v>24</v>
      </c>
      <c r="M161" s="188">
        <f>COUNTIFS($E$365:$E$428,"&gt;=90")</f>
        <v>22</v>
      </c>
      <c r="N161" s="187"/>
      <c r="P161" s="2461"/>
      <c r="Q161" s="2461"/>
      <c r="R161" s="2461"/>
      <c r="S161" s="2461"/>
      <c r="T161" s="2461"/>
    </row>
    <row r="162" spans="1:20" ht="20.100000000000001" customHeight="1" x14ac:dyDescent="0.25">
      <c r="A162" s="184" t="s">
        <v>1690</v>
      </c>
      <c r="B162" s="184" t="s">
        <v>1683</v>
      </c>
      <c r="C162" s="2010" t="s">
        <v>466</v>
      </c>
      <c r="D162" s="183">
        <v>73.95</v>
      </c>
      <c r="E162" s="2011">
        <v>71.8</v>
      </c>
      <c r="F162" s="182">
        <v>71.63</v>
      </c>
      <c r="G162" s="181">
        <v>86.38</v>
      </c>
      <c r="I162" s="191">
        <v>2009</v>
      </c>
      <c r="J162" s="2012">
        <f>COUNTIFS($F$365:$F$428,"=SD")</f>
        <v>11</v>
      </c>
      <c r="K162" s="189">
        <f>COUNTIFS($F$365:$F$428,"&lt;50")</f>
        <v>0</v>
      </c>
      <c r="L162" s="188">
        <f>COUNTIFS($F$365:$F$428,"&gt;=50",$F$365:$F$428,"&lt;90")</f>
        <v>30</v>
      </c>
      <c r="M162" s="188">
        <f>COUNTIFS($F$365:$F$428,"&gt;=90")</f>
        <v>23</v>
      </c>
      <c r="N162" s="187"/>
      <c r="P162" s="2461"/>
      <c r="Q162" s="2461"/>
      <c r="R162" s="2461"/>
      <c r="S162" s="2461"/>
      <c r="T162" s="2461"/>
    </row>
    <row r="163" spans="1:20" ht="20.100000000000001" customHeight="1" x14ac:dyDescent="0.25">
      <c r="A163" s="184" t="s">
        <v>1689</v>
      </c>
      <c r="B163" s="184" t="s">
        <v>1683</v>
      </c>
      <c r="C163" s="2010" t="s">
        <v>456</v>
      </c>
      <c r="D163" s="183">
        <v>94.78</v>
      </c>
      <c r="E163" s="2011">
        <v>90.39</v>
      </c>
      <c r="F163" s="182">
        <v>91.27</v>
      </c>
      <c r="G163" s="181">
        <v>87.81</v>
      </c>
      <c r="I163" s="191">
        <v>2010</v>
      </c>
      <c r="J163" s="2012">
        <f>COUNTIFS($G$365:$G$428,"=SD")</f>
        <v>7</v>
      </c>
      <c r="K163" s="189">
        <f>COUNTIFS($G$365:$G$428,"&lt;50")</f>
        <v>0</v>
      </c>
      <c r="L163" s="188">
        <f>COUNTIFS($G$365:$G$428,"&gt;=50",$G$365:$G$428,"&lt;90")</f>
        <v>29</v>
      </c>
      <c r="M163" s="188">
        <f>COUNTIFS($G$365:$G$428,"&gt;=90")</f>
        <v>28</v>
      </c>
      <c r="N163" s="187"/>
      <c r="P163" s="2461"/>
      <c r="Q163" s="2461"/>
      <c r="R163" s="2461"/>
      <c r="S163" s="2461"/>
      <c r="T163" s="2461"/>
    </row>
    <row r="164" spans="1:20" ht="20.100000000000001" customHeight="1" x14ac:dyDescent="0.25">
      <c r="A164" s="184" t="s">
        <v>1688</v>
      </c>
      <c r="B164" s="184" t="s">
        <v>1683</v>
      </c>
      <c r="C164" s="2010" t="s">
        <v>458</v>
      </c>
      <c r="D164" s="183">
        <v>100</v>
      </c>
      <c r="E164" s="2011">
        <v>97.95</v>
      </c>
      <c r="F164" s="182">
        <v>99.49</v>
      </c>
      <c r="G164" s="181">
        <v>97.19</v>
      </c>
      <c r="P164" s="2461"/>
      <c r="Q164" s="2461"/>
      <c r="R164" s="2461"/>
      <c r="S164" s="2461"/>
      <c r="T164" s="2461"/>
    </row>
    <row r="165" spans="1:20" ht="20.100000000000001" customHeight="1" x14ac:dyDescent="0.25">
      <c r="A165" s="184" t="s">
        <v>1687</v>
      </c>
      <c r="B165" s="184" t="s">
        <v>1683</v>
      </c>
      <c r="C165" s="2010" t="s">
        <v>453</v>
      </c>
      <c r="D165" s="183">
        <v>100</v>
      </c>
      <c r="E165" s="2011">
        <v>100</v>
      </c>
      <c r="F165" s="182">
        <v>100</v>
      </c>
      <c r="G165" s="181">
        <v>95.57</v>
      </c>
      <c r="P165" s="2461"/>
      <c r="Q165" s="2461"/>
      <c r="R165" s="2461"/>
      <c r="S165" s="2461"/>
      <c r="T165" s="2461"/>
    </row>
    <row r="166" spans="1:20" ht="20.100000000000001" customHeight="1" x14ac:dyDescent="0.25">
      <c r="A166" s="184" t="s">
        <v>1686</v>
      </c>
      <c r="B166" s="184" t="s">
        <v>1683</v>
      </c>
      <c r="C166" s="2010" t="s">
        <v>460</v>
      </c>
      <c r="D166" s="183">
        <v>97.83</v>
      </c>
      <c r="E166" s="2011">
        <v>95.5</v>
      </c>
      <c r="F166" s="182">
        <v>97.15</v>
      </c>
      <c r="G166" s="181">
        <v>99.21</v>
      </c>
      <c r="P166" s="2461"/>
      <c r="Q166" s="2461"/>
      <c r="R166" s="2461"/>
      <c r="S166" s="2461"/>
      <c r="T166" s="2461"/>
    </row>
    <row r="167" spans="1:20" ht="20.100000000000001" customHeight="1" x14ac:dyDescent="0.25">
      <c r="A167" s="184" t="s">
        <v>1685</v>
      </c>
      <c r="B167" s="184" t="s">
        <v>1683</v>
      </c>
      <c r="C167" s="2010" t="s">
        <v>463</v>
      </c>
      <c r="D167" s="183">
        <v>100</v>
      </c>
      <c r="E167" s="2011">
        <v>100</v>
      </c>
      <c r="F167" s="182">
        <v>100</v>
      </c>
      <c r="G167" s="181">
        <v>100</v>
      </c>
      <c r="P167" s="2461"/>
      <c r="Q167" s="2461"/>
      <c r="R167" s="2461"/>
      <c r="S167" s="2461"/>
      <c r="T167" s="2461"/>
    </row>
    <row r="168" spans="1:20" ht="20.100000000000001" customHeight="1" x14ac:dyDescent="0.25">
      <c r="A168" s="184" t="s">
        <v>1684</v>
      </c>
      <c r="B168" s="184" t="s">
        <v>1683</v>
      </c>
      <c r="C168" s="2010" t="s">
        <v>462</v>
      </c>
      <c r="D168" s="183">
        <v>89.3</v>
      </c>
      <c r="E168" s="2011">
        <v>89.1</v>
      </c>
      <c r="F168" s="182">
        <v>89.19</v>
      </c>
      <c r="G168" s="181">
        <v>96.5</v>
      </c>
      <c r="P168" s="2461"/>
      <c r="Q168" s="2461"/>
      <c r="R168" s="2461"/>
      <c r="S168" s="2461"/>
      <c r="T168" s="2461"/>
    </row>
    <row r="169" spans="1:20" ht="20.100000000000001" customHeight="1" x14ac:dyDescent="0.25">
      <c r="A169" s="184" t="s">
        <v>1682</v>
      </c>
      <c r="B169" s="184" t="s">
        <v>1644</v>
      </c>
      <c r="C169" s="2013"/>
      <c r="D169" s="2014" t="s">
        <v>866</v>
      </c>
      <c r="E169" s="2015" t="s">
        <v>866</v>
      </c>
      <c r="F169" s="182" t="s">
        <v>866</v>
      </c>
      <c r="G169" s="181" t="s">
        <v>866</v>
      </c>
    </row>
    <row r="170" spans="1:20" ht="20.100000000000001" customHeight="1" x14ac:dyDescent="0.25">
      <c r="A170" s="184" t="s">
        <v>1681</v>
      </c>
      <c r="B170" s="184" t="s">
        <v>1644</v>
      </c>
      <c r="C170" s="2010" t="s">
        <v>1680</v>
      </c>
      <c r="D170" s="183">
        <v>92.28</v>
      </c>
      <c r="E170" s="2011">
        <v>90.25</v>
      </c>
      <c r="F170" s="182" t="s">
        <v>866</v>
      </c>
      <c r="G170" s="181">
        <v>88.44</v>
      </c>
      <c r="H170" s="192" t="s">
        <v>372</v>
      </c>
      <c r="I170" s="198"/>
      <c r="J170" s="197" t="s">
        <v>1563</v>
      </c>
      <c r="K170" s="196" t="s">
        <v>486</v>
      </c>
      <c r="L170" s="195" t="s">
        <v>487</v>
      </c>
      <c r="M170" s="194" t="s">
        <v>1562</v>
      </c>
      <c r="N170" s="193"/>
      <c r="P170" s="2461" t="s">
        <v>383</v>
      </c>
      <c r="Q170" s="2461"/>
      <c r="R170" s="2461"/>
      <c r="S170" s="2461"/>
      <c r="T170" s="2461"/>
    </row>
    <row r="171" spans="1:20" ht="20.100000000000001" customHeight="1" x14ac:dyDescent="0.25">
      <c r="A171" s="184" t="s">
        <v>1679</v>
      </c>
      <c r="B171" s="184" t="s">
        <v>1644</v>
      </c>
      <c r="C171" s="2010" t="s">
        <v>1678</v>
      </c>
      <c r="D171" s="183">
        <v>81.739999999999995</v>
      </c>
      <c r="E171" s="2011">
        <v>78.27</v>
      </c>
      <c r="F171" s="182">
        <v>77.09</v>
      </c>
      <c r="G171" s="181">
        <v>80.599999999999994</v>
      </c>
      <c r="I171" s="191">
        <v>2007</v>
      </c>
      <c r="J171" s="2012">
        <f>COUNTIFS($D$429:$D$461,"=SD")</f>
        <v>16</v>
      </c>
      <c r="K171" s="189">
        <f>COUNTIFS($D$429:$D$461,"&lt;50")</f>
        <v>1</v>
      </c>
      <c r="L171" s="188">
        <f>COUNTIFS($D$429:$D$461,"&gt;=50",$D$429:$D$461,"&lt;90")</f>
        <v>9</v>
      </c>
      <c r="M171" s="188">
        <f>COUNTIFS($D$429:$D$461,"&gt;=90")</f>
        <v>7</v>
      </c>
      <c r="N171" s="187"/>
      <c r="O171" s="192" t="s">
        <v>372</v>
      </c>
      <c r="P171" s="2461"/>
      <c r="Q171" s="2461"/>
      <c r="R171" s="2461"/>
      <c r="S171" s="2461"/>
      <c r="T171" s="2461"/>
    </row>
    <row r="172" spans="1:20" ht="20.100000000000001" customHeight="1" x14ac:dyDescent="0.25">
      <c r="A172" s="184" t="s">
        <v>1677</v>
      </c>
      <c r="B172" s="184" t="s">
        <v>1644</v>
      </c>
      <c r="C172" s="2013"/>
      <c r="D172" s="2014" t="s">
        <v>866</v>
      </c>
      <c r="E172" s="2015" t="s">
        <v>866</v>
      </c>
      <c r="F172" s="182" t="s">
        <v>866</v>
      </c>
      <c r="G172" s="181" t="s">
        <v>866</v>
      </c>
      <c r="I172" s="191">
        <v>2008</v>
      </c>
      <c r="J172" s="2012">
        <f>COUNTIFS($E$429:$E$461,"=SD")</f>
        <v>8</v>
      </c>
      <c r="K172" s="189">
        <f>COUNTIFS($E$429:$E$461,"&lt;50")</f>
        <v>1</v>
      </c>
      <c r="L172" s="188">
        <f>COUNTIFS($E$429:$E$461,"&gt;=50",$E$429:$E$461,"&lt;90")</f>
        <v>13</v>
      </c>
      <c r="M172" s="188">
        <f>COUNTIFS($E$429:$E$461,"&gt;=90")</f>
        <v>11</v>
      </c>
      <c r="N172" s="187"/>
      <c r="P172" s="2461"/>
      <c r="Q172" s="2461"/>
      <c r="R172" s="2461"/>
      <c r="S172" s="2461"/>
      <c r="T172" s="2461"/>
    </row>
    <row r="173" spans="1:20" ht="20.100000000000001" customHeight="1" x14ac:dyDescent="0.25">
      <c r="A173" s="184" t="s">
        <v>1676</v>
      </c>
      <c r="B173" s="184" t="s">
        <v>1644</v>
      </c>
      <c r="C173" s="2010" t="s">
        <v>1675</v>
      </c>
      <c r="D173" s="183">
        <v>95.41</v>
      </c>
      <c r="E173" s="2011">
        <v>94.75</v>
      </c>
      <c r="F173" s="182">
        <v>94.44</v>
      </c>
      <c r="G173" s="181">
        <v>100</v>
      </c>
      <c r="I173" s="191">
        <v>2009</v>
      </c>
      <c r="J173" s="2012">
        <f>COUNTIFS($F$429:$F$461,"=SD")</f>
        <v>9</v>
      </c>
      <c r="K173" s="189">
        <f>COUNTIFS($F$429:$F$461,"&lt;50")</f>
        <v>1</v>
      </c>
      <c r="L173" s="188">
        <f>COUNTIFS($F$429:$F$461,"&gt;=50",$F$429:$F$461,"&lt;90")</f>
        <v>12</v>
      </c>
      <c r="M173" s="188">
        <f>COUNTIFS($F$429:$F$461,"&gt;=90")</f>
        <v>11</v>
      </c>
      <c r="N173" s="187"/>
      <c r="P173" s="2461"/>
      <c r="Q173" s="2461"/>
      <c r="R173" s="2461"/>
      <c r="S173" s="2461"/>
      <c r="T173" s="2461"/>
    </row>
    <row r="174" spans="1:20" ht="20.100000000000001" customHeight="1" x14ac:dyDescent="0.25">
      <c r="A174" s="184" t="s">
        <v>1674</v>
      </c>
      <c r="B174" s="184" t="s">
        <v>1644</v>
      </c>
      <c r="C174" s="2010" t="s">
        <v>1673</v>
      </c>
      <c r="D174" s="183">
        <v>87.24</v>
      </c>
      <c r="E174" s="2011">
        <v>95.84</v>
      </c>
      <c r="F174" s="182">
        <v>94.98</v>
      </c>
      <c r="G174" s="181">
        <v>100</v>
      </c>
      <c r="I174" s="191">
        <v>2010</v>
      </c>
      <c r="J174" s="2012">
        <f>COUNTIFS($G$429:$G$461,"=SD")</f>
        <v>6</v>
      </c>
      <c r="K174" s="189">
        <f>COUNTIFS($G$429:$G$461,"&lt;50")</f>
        <v>1</v>
      </c>
      <c r="L174" s="188">
        <f>COUNTIFS($G$429:$G$461,"&gt;=50",$G$429:$G$461,"&lt;90")</f>
        <v>11</v>
      </c>
      <c r="M174" s="188">
        <f>COUNTIFS($G$429:$G$461,"&gt;=90")</f>
        <v>15</v>
      </c>
      <c r="N174" s="187"/>
      <c r="P174" s="2461"/>
      <c r="Q174" s="2461"/>
      <c r="R174" s="2461"/>
      <c r="S174" s="2461"/>
      <c r="T174" s="2461"/>
    </row>
    <row r="175" spans="1:20" ht="20.100000000000001" customHeight="1" x14ac:dyDescent="0.25">
      <c r="A175" s="184" t="s">
        <v>1672</v>
      </c>
      <c r="B175" s="184" t="s">
        <v>1644</v>
      </c>
      <c r="C175" s="2010" t="s">
        <v>1671</v>
      </c>
      <c r="D175" s="183">
        <v>100</v>
      </c>
      <c r="E175" s="2011">
        <v>100</v>
      </c>
      <c r="F175" s="182">
        <v>100</v>
      </c>
      <c r="G175" s="181">
        <v>100</v>
      </c>
      <c r="P175" s="2461"/>
      <c r="Q175" s="2461"/>
      <c r="R175" s="2461"/>
      <c r="S175" s="2461"/>
      <c r="T175" s="2461"/>
    </row>
    <row r="176" spans="1:20" ht="20.100000000000001" customHeight="1" x14ac:dyDescent="0.25">
      <c r="A176" s="184" t="s">
        <v>1670</v>
      </c>
      <c r="B176" s="184" t="s">
        <v>1644</v>
      </c>
      <c r="C176" s="2010" t="s">
        <v>1669</v>
      </c>
      <c r="D176" s="183">
        <v>94.64</v>
      </c>
      <c r="E176" s="2011">
        <v>90.74</v>
      </c>
      <c r="F176" s="182">
        <v>89.59</v>
      </c>
      <c r="G176" s="181">
        <v>96.32</v>
      </c>
      <c r="P176" s="2461"/>
      <c r="Q176" s="2461"/>
      <c r="R176" s="2461"/>
      <c r="S176" s="2461"/>
      <c r="T176" s="2461"/>
    </row>
    <row r="177" spans="1:20" ht="20.100000000000001" customHeight="1" x14ac:dyDescent="0.25">
      <c r="A177" s="184" t="s">
        <v>1668</v>
      </c>
      <c r="B177" s="184" t="s">
        <v>1644</v>
      </c>
      <c r="C177" s="2013"/>
      <c r="D177" s="2014" t="s">
        <v>866</v>
      </c>
      <c r="E177" s="2015" t="s">
        <v>866</v>
      </c>
      <c r="F177" s="182">
        <v>100</v>
      </c>
      <c r="G177" s="181">
        <v>95.86</v>
      </c>
      <c r="P177" s="2461"/>
      <c r="Q177" s="2461"/>
      <c r="R177" s="2461"/>
      <c r="S177" s="2461"/>
      <c r="T177" s="2461"/>
    </row>
    <row r="178" spans="1:20" ht="20.100000000000001" customHeight="1" x14ac:dyDescent="0.25">
      <c r="A178" s="184" t="s">
        <v>1667</v>
      </c>
      <c r="B178" s="184" t="s">
        <v>1644</v>
      </c>
      <c r="C178" s="2010" t="s">
        <v>1666</v>
      </c>
      <c r="D178" s="183">
        <v>82.95</v>
      </c>
      <c r="E178" s="2011">
        <v>79.849999999999994</v>
      </c>
      <c r="F178" s="182">
        <v>79.78</v>
      </c>
      <c r="G178" s="181">
        <v>85.2</v>
      </c>
      <c r="P178" s="2461"/>
      <c r="Q178" s="2461"/>
      <c r="R178" s="2461"/>
      <c r="S178" s="2461"/>
      <c r="T178" s="2461"/>
    </row>
    <row r="179" spans="1:20" ht="20.100000000000001" customHeight="1" x14ac:dyDescent="0.25">
      <c r="A179" s="184" t="s">
        <v>1665</v>
      </c>
      <c r="B179" s="184" t="s">
        <v>1644</v>
      </c>
      <c r="C179" s="2010" t="s">
        <v>1664</v>
      </c>
      <c r="D179" s="183">
        <v>100</v>
      </c>
      <c r="E179" s="2011">
        <v>97.18</v>
      </c>
      <c r="F179" s="182">
        <v>98.58</v>
      </c>
      <c r="G179" s="181">
        <v>94.15</v>
      </c>
      <c r="P179" s="2461"/>
      <c r="Q179" s="2461"/>
      <c r="R179" s="2461"/>
      <c r="S179" s="2461"/>
      <c r="T179" s="2461"/>
    </row>
    <row r="180" spans="1:20" ht="20.100000000000001" customHeight="1" x14ac:dyDescent="0.25">
      <c r="A180" s="184" t="s">
        <v>1663</v>
      </c>
      <c r="B180" s="184" t="s">
        <v>1644</v>
      </c>
      <c r="C180" s="2010" t="s">
        <v>1662</v>
      </c>
      <c r="D180" s="183">
        <v>81.599999999999994</v>
      </c>
      <c r="E180" s="2011">
        <v>84.27</v>
      </c>
      <c r="F180" s="182">
        <v>85.23</v>
      </c>
      <c r="G180" s="181">
        <v>89.05</v>
      </c>
      <c r="P180" s="32"/>
      <c r="Q180" s="32"/>
      <c r="R180" s="32"/>
      <c r="S180" s="32"/>
      <c r="T180" s="32"/>
    </row>
    <row r="181" spans="1:20" ht="20.100000000000001" customHeight="1" x14ac:dyDescent="0.25">
      <c r="A181" s="184" t="s">
        <v>1661</v>
      </c>
      <c r="B181" s="184" t="s">
        <v>1644</v>
      </c>
      <c r="C181" s="2010" t="s">
        <v>1660</v>
      </c>
      <c r="D181" s="183">
        <v>81.3</v>
      </c>
      <c r="E181" s="2011">
        <v>76.959999999999994</v>
      </c>
      <c r="F181" s="182">
        <v>76.72</v>
      </c>
      <c r="G181" s="181">
        <v>82.22</v>
      </c>
      <c r="H181" s="192" t="s">
        <v>373</v>
      </c>
      <c r="I181" s="198"/>
      <c r="J181" s="197" t="s">
        <v>1563</v>
      </c>
      <c r="K181" s="196" t="s">
        <v>486</v>
      </c>
      <c r="L181" s="195" t="s">
        <v>487</v>
      </c>
      <c r="M181" s="194" t="s">
        <v>1562</v>
      </c>
      <c r="N181" s="193"/>
      <c r="P181" s="2461" t="s">
        <v>383</v>
      </c>
      <c r="Q181" s="2461"/>
      <c r="R181" s="2461"/>
      <c r="S181" s="2461"/>
      <c r="T181" s="2461"/>
    </row>
    <row r="182" spans="1:20" ht="20.100000000000001" customHeight="1" x14ac:dyDescent="0.25">
      <c r="A182" s="184" t="s">
        <v>1659</v>
      </c>
      <c r="B182" s="184" t="s">
        <v>1644</v>
      </c>
      <c r="C182" s="2013"/>
      <c r="D182" s="2014" t="s">
        <v>866</v>
      </c>
      <c r="E182" s="2015" t="s">
        <v>866</v>
      </c>
      <c r="F182" s="182">
        <v>100</v>
      </c>
      <c r="G182" s="181" t="s">
        <v>866</v>
      </c>
      <c r="I182" s="191">
        <v>2007</v>
      </c>
      <c r="J182" s="2012">
        <f>COUNTIFS($D$462:$D$503,"=SD")</f>
        <v>10</v>
      </c>
      <c r="K182" s="189">
        <f>COUNTIFS($D$462:$D$503,"&lt;50")</f>
        <v>0</v>
      </c>
      <c r="L182" s="188">
        <f>COUNTIFS($D$462:$D$503,"&gt;=50",$D$462:$D$503,"&lt;90")</f>
        <v>26</v>
      </c>
      <c r="M182" s="188">
        <f>COUNTIFS($D$462:$D$503,"&gt;=90")</f>
        <v>6</v>
      </c>
      <c r="N182" s="187"/>
      <c r="O182" s="192" t="s">
        <v>373</v>
      </c>
      <c r="P182" s="2461"/>
      <c r="Q182" s="2461"/>
      <c r="R182" s="2461"/>
      <c r="S182" s="2461"/>
      <c r="T182" s="2461"/>
    </row>
    <row r="183" spans="1:20" ht="20.100000000000001" customHeight="1" x14ac:dyDescent="0.25">
      <c r="A183" s="184" t="s">
        <v>1658</v>
      </c>
      <c r="B183" s="184" t="s">
        <v>1644</v>
      </c>
      <c r="C183" s="2010" t="s">
        <v>1657</v>
      </c>
      <c r="D183" s="183">
        <v>82.82</v>
      </c>
      <c r="E183" s="2011">
        <v>82.85</v>
      </c>
      <c r="F183" s="182">
        <v>82.84</v>
      </c>
      <c r="G183" s="181">
        <v>81.34</v>
      </c>
      <c r="I183" s="191">
        <v>2008</v>
      </c>
      <c r="J183" s="2012">
        <f>COUNTIFS($E$462:$E$503,"=SD")</f>
        <v>9</v>
      </c>
      <c r="K183" s="189">
        <f>COUNTIFS($E$462:$E$503,"&lt;50")</f>
        <v>1</v>
      </c>
      <c r="L183" s="188">
        <f>COUNTIFS($E$462:$E$503,"&gt;=50",$E$462:$E$503,"&lt;90")</f>
        <v>23</v>
      </c>
      <c r="M183" s="188">
        <f>COUNTIFS($E$462:$E$503,"&gt;=90")</f>
        <v>9</v>
      </c>
      <c r="N183" s="187"/>
      <c r="P183" s="2461"/>
      <c r="Q183" s="2461"/>
      <c r="R183" s="2461"/>
      <c r="S183" s="2461"/>
      <c r="T183" s="2461"/>
    </row>
    <row r="184" spans="1:20" ht="20.100000000000001" customHeight="1" x14ac:dyDescent="0.25">
      <c r="A184" s="184" t="s">
        <v>1656</v>
      </c>
      <c r="B184" s="184" t="s">
        <v>1644</v>
      </c>
      <c r="C184" s="2010" t="s">
        <v>1655</v>
      </c>
      <c r="D184" s="183">
        <v>75.510000000000005</v>
      </c>
      <c r="E184" s="2011">
        <v>73.349999999999994</v>
      </c>
      <c r="F184" s="182">
        <v>73.459999999999994</v>
      </c>
      <c r="G184" s="181">
        <v>74.239999999999995</v>
      </c>
      <c r="I184" s="191">
        <v>2009</v>
      </c>
      <c r="J184" s="2012">
        <f>COUNTIFS($F$462:$F$503,"=SD")</f>
        <v>6</v>
      </c>
      <c r="K184" s="189">
        <f>COUNTIFS($F$462:$F$503,"&lt;50")</f>
        <v>1</v>
      </c>
      <c r="L184" s="188">
        <f>COUNTIFS($F$462:$F$503,"&gt;=50",$F$462:$F$503,"&lt;90")</f>
        <v>25</v>
      </c>
      <c r="M184" s="188">
        <f>COUNTIFS($F$462:$F$503,"&gt;=90")</f>
        <v>10</v>
      </c>
      <c r="N184" s="187"/>
      <c r="P184" s="2461"/>
      <c r="Q184" s="2461"/>
      <c r="R184" s="2461"/>
      <c r="S184" s="2461"/>
      <c r="T184" s="2461"/>
    </row>
    <row r="185" spans="1:20" ht="20.100000000000001" customHeight="1" x14ac:dyDescent="0.25">
      <c r="A185" s="184" t="s">
        <v>1654</v>
      </c>
      <c r="B185" s="184" t="s">
        <v>1644</v>
      </c>
      <c r="C185" s="2010" t="s">
        <v>1653</v>
      </c>
      <c r="D185" s="183">
        <v>74.239999999999995</v>
      </c>
      <c r="E185" s="2011">
        <v>70.41</v>
      </c>
      <c r="F185" s="182">
        <v>69.55</v>
      </c>
      <c r="G185" s="181">
        <v>85.57</v>
      </c>
      <c r="I185" s="191">
        <v>2010</v>
      </c>
      <c r="J185" s="2012">
        <f>COUNTIFS($G$462:$G$503,"=SD")</f>
        <v>6</v>
      </c>
      <c r="K185" s="189">
        <f>COUNTIFS($G$462:$G$503,"&lt;50")</f>
        <v>1</v>
      </c>
      <c r="L185" s="188">
        <f>COUNTIFS($G$462:$G$503,"&gt;=50",$G$462:$G$503,"&lt;90")</f>
        <v>21</v>
      </c>
      <c r="M185" s="188">
        <f>COUNTIFS($G$462:$G$503,"&gt;=90")</f>
        <v>14</v>
      </c>
      <c r="N185" s="187"/>
      <c r="P185" s="2461"/>
      <c r="Q185" s="2461"/>
      <c r="R185" s="2461"/>
      <c r="S185" s="2461"/>
      <c r="T185" s="2461"/>
    </row>
    <row r="186" spans="1:20" ht="20.100000000000001" customHeight="1" x14ac:dyDescent="0.25">
      <c r="A186" s="184" t="s">
        <v>1652</v>
      </c>
      <c r="B186" s="184" t="s">
        <v>1644</v>
      </c>
      <c r="C186" s="2010" t="s">
        <v>1651</v>
      </c>
      <c r="D186" s="183">
        <v>71.95</v>
      </c>
      <c r="E186" s="2011">
        <v>73.3</v>
      </c>
      <c r="F186" s="182">
        <v>72.17</v>
      </c>
      <c r="G186" s="181">
        <v>73.599999999999994</v>
      </c>
      <c r="P186" s="2461"/>
      <c r="Q186" s="2461"/>
      <c r="R186" s="2461"/>
      <c r="S186" s="2461"/>
      <c r="T186" s="2461"/>
    </row>
    <row r="187" spans="1:20" ht="20.100000000000001" customHeight="1" x14ac:dyDescent="0.25">
      <c r="A187" s="184" t="s">
        <v>1650</v>
      </c>
      <c r="B187" s="184" t="s">
        <v>1644</v>
      </c>
      <c r="C187" s="2010" t="s">
        <v>1649</v>
      </c>
      <c r="D187" s="183">
        <v>74.989999999999995</v>
      </c>
      <c r="E187" s="2011">
        <v>71.95</v>
      </c>
      <c r="F187" s="182">
        <v>70.98</v>
      </c>
      <c r="G187" s="181">
        <v>77.06</v>
      </c>
      <c r="P187" s="2461"/>
      <c r="Q187" s="2461"/>
      <c r="R187" s="2461"/>
      <c r="S187" s="2461"/>
      <c r="T187" s="2461"/>
    </row>
    <row r="188" spans="1:20" ht="20.100000000000001" customHeight="1" x14ac:dyDescent="0.25">
      <c r="A188" s="184" t="s">
        <v>1648</v>
      </c>
      <c r="B188" s="184" t="s">
        <v>1644</v>
      </c>
      <c r="C188" s="2013"/>
      <c r="D188" s="2014" t="s">
        <v>866</v>
      </c>
      <c r="E188" s="2015" t="s">
        <v>866</v>
      </c>
      <c r="F188" s="182">
        <v>74.760000000000005</v>
      </c>
      <c r="G188" s="181">
        <v>74.06</v>
      </c>
      <c r="P188" s="2461"/>
      <c r="Q188" s="2461"/>
      <c r="R188" s="2461"/>
      <c r="S188" s="2461"/>
      <c r="T188" s="2461"/>
    </row>
    <row r="189" spans="1:20" ht="20.100000000000001" customHeight="1" x14ac:dyDescent="0.25">
      <c r="A189" s="184" t="s">
        <v>1647</v>
      </c>
      <c r="B189" s="184" t="s">
        <v>1644</v>
      </c>
      <c r="C189" s="2010" t="s">
        <v>1646</v>
      </c>
      <c r="D189" s="183">
        <v>98.49</v>
      </c>
      <c r="E189" s="2011">
        <v>94.01</v>
      </c>
      <c r="F189" s="182">
        <v>93.22</v>
      </c>
      <c r="G189" s="181">
        <v>98.21</v>
      </c>
      <c r="P189" s="2461"/>
      <c r="Q189" s="2461"/>
      <c r="R189" s="2461"/>
      <c r="S189" s="2461"/>
      <c r="T189" s="2461"/>
    </row>
    <row r="190" spans="1:20" ht="20.100000000000001" customHeight="1" x14ac:dyDescent="0.25">
      <c r="A190" s="184" t="s">
        <v>1645</v>
      </c>
      <c r="B190" s="184" t="s">
        <v>1644</v>
      </c>
      <c r="C190" s="2013"/>
      <c r="D190" s="2014" t="s">
        <v>866</v>
      </c>
      <c r="E190" s="2015" t="s">
        <v>866</v>
      </c>
      <c r="F190" s="182">
        <v>97.89</v>
      </c>
      <c r="G190" s="181">
        <v>100</v>
      </c>
      <c r="P190" s="2461"/>
      <c r="Q190" s="2461"/>
      <c r="R190" s="2461"/>
      <c r="S190" s="2461"/>
      <c r="T190" s="2461"/>
    </row>
    <row r="191" spans="1:20" ht="20.100000000000001" customHeight="1" x14ac:dyDescent="0.25">
      <c r="A191" s="184" t="s">
        <v>1643</v>
      </c>
      <c r="B191" s="184" t="s">
        <v>1580</v>
      </c>
      <c r="C191" s="2010" t="s">
        <v>1642</v>
      </c>
      <c r="D191" s="183">
        <v>100</v>
      </c>
      <c r="E191" s="2011">
        <v>90.68</v>
      </c>
      <c r="F191" s="182">
        <v>90.99</v>
      </c>
      <c r="G191" s="181">
        <v>90.21</v>
      </c>
    </row>
    <row r="192" spans="1:20" ht="20.100000000000001" customHeight="1" x14ac:dyDescent="0.25">
      <c r="A192" s="184" t="s">
        <v>1641</v>
      </c>
      <c r="B192" s="184" t="s">
        <v>1580</v>
      </c>
      <c r="C192" s="2010" t="s">
        <v>1640</v>
      </c>
      <c r="D192" s="183">
        <v>92.91</v>
      </c>
      <c r="E192" s="2011">
        <v>89.18</v>
      </c>
      <c r="F192" s="182">
        <v>88.67</v>
      </c>
      <c r="G192" s="181">
        <v>100</v>
      </c>
      <c r="H192" s="192" t="s">
        <v>374</v>
      </c>
      <c r="I192" s="198"/>
      <c r="J192" s="197" t="s">
        <v>1563</v>
      </c>
      <c r="K192" s="196" t="s">
        <v>486</v>
      </c>
      <c r="L192" s="195" t="s">
        <v>487</v>
      </c>
      <c r="M192" s="194" t="s">
        <v>1562</v>
      </c>
      <c r="N192" s="193"/>
      <c r="P192" s="2461" t="s">
        <v>383</v>
      </c>
      <c r="Q192" s="2461"/>
      <c r="R192" s="2461"/>
      <c r="S192" s="2461"/>
      <c r="T192" s="2461"/>
    </row>
    <row r="193" spans="1:20" ht="20.100000000000001" customHeight="1" x14ac:dyDescent="0.25">
      <c r="A193" s="184" t="s">
        <v>1639</v>
      </c>
      <c r="B193" s="184" t="s">
        <v>1580</v>
      </c>
      <c r="C193" s="2013"/>
      <c r="D193" s="2014" t="s">
        <v>866</v>
      </c>
      <c r="E193" s="2015" t="s">
        <v>866</v>
      </c>
      <c r="F193" s="182">
        <v>99.77</v>
      </c>
      <c r="G193" s="181">
        <v>99.1</v>
      </c>
      <c r="I193" s="191">
        <v>2007</v>
      </c>
      <c r="J193" s="2012">
        <f>COUNTIFS($D$504:$D$528,"=SD")</f>
        <v>3</v>
      </c>
      <c r="K193" s="189">
        <f>COUNTIFS($D$504:$D$528,"&lt;50")</f>
        <v>0</v>
      </c>
      <c r="L193" s="188">
        <f>COUNTIFS($D$504:$D$528,"&gt;=50",$D$504:$D$528,"&lt;90")</f>
        <v>14</v>
      </c>
      <c r="M193" s="188">
        <f>COUNTIFS($D$504:$D$528,"&gt;=90")</f>
        <v>8</v>
      </c>
      <c r="N193" s="187"/>
      <c r="O193" s="192" t="s">
        <v>374</v>
      </c>
      <c r="P193" s="2461"/>
      <c r="Q193" s="2461"/>
      <c r="R193" s="2461"/>
      <c r="S193" s="2461"/>
      <c r="T193" s="2461"/>
    </row>
    <row r="194" spans="1:20" ht="20.100000000000001" customHeight="1" x14ac:dyDescent="0.25">
      <c r="A194" s="184" t="s">
        <v>1638</v>
      </c>
      <c r="B194" s="184" t="s">
        <v>1580</v>
      </c>
      <c r="C194" s="2010" t="s">
        <v>1637</v>
      </c>
      <c r="D194" s="183">
        <v>100</v>
      </c>
      <c r="E194" s="2011">
        <v>98.57</v>
      </c>
      <c r="F194" s="182">
        <v>100</v>
      </c>
      <c r="G194" s="181">
        <v>99.24</v>
      </c>
      <c r="I194" s="191">
        <v>2008</v>
      </c>
      <c r="J194" s="2012">
        <f>COUNTIFS($E$504:$E$528,"=SD")</f>
        <v>3</v>
      </c>
      <c r="K194" s="189">
        <f>COUNTIFS($E$504:$E$528,"&lt;50")</f>
        <v>0</v>
      </c>
      <c r="L194" s="188">
        <f>COUNTIFS($E$504:$E$528,"&gt;=50",$E$504:$E$528,"&lt;90")</f>
        <v>15</v>
      </c>
      <c r="M194" s="188">
        <f>COUNTIFS($E$504:$E$528,"&gt;=90")</f>
        <v>7</v>
      </c>
      <c r="N194" s="187"/>
      <c r="P194" s="2461"/>
      <c r="Q194" s="2461"/>
      <c r="R194" s="2461"/>
      <c r="S194" s="2461"/>
      <c r="T194" s="2461"/>
    </row>
    <row r="195" spans="1:20" ht="20.100000000000001" customHeight="1" x14ac:dyDescent="0.25">
      <c r="A195" s="184" t="s">
        <v>1636</v>
      </c>
      <c r="B195" s="184" t="s">
        <v>1580</v>
      </c>
      <c r="C195" s="2010" t="s">
        <v>1635</v>
      </c>
      <c r="D195" s="183">
        <v>97.21</v>
      </c>
      <c r="E195" s="2011">
        <v>95.04</v>
      </c>
      <c r="F195" s="182">
        <v>100</v>
      </c>
      <c r="G195" s="181">
        <v>99.96</v>
      </c>
      <c r="I195" s="191">
        <v>2009</v>
      </c>
      <c r="J195" s="2012">
        <f>COUNTIFS($F$504:$F$528,"=SD")</f>
        <v>2</v>
      </c>
      <c r="K195" s="189">
        <f>COUNTIFS($F$504:$F$528,"&lt;50")</f>
        <v>0</v>
      </c>
      <c r="L195" s="188">
        <f>COUNTIFS($F$504:$F$528,"&gt;=50",$F$504:$F$528,"&lt;90")</f>
        <v>16</v>
      </c>
      <c r="M195" s="188">
        <f>COUNTIFS($F$504:$F$528,"&gt;=90")</f>
        <v>7</v>
      </c>
      <c r="N195" s="187"/>
      <c r="P195" s="2461"/>
      <c r="Q195" s="2461"/>
      <c r="R195" s="2461"/>
      <c r="S195" s="2461"/>
      <c r="T195" s="2461"/>
    </row>
    <row r="196" spans="1:20" ht="20.100000000000001" customHeight="1" x14ac:dyDescent="0.25">
      <c r="A196" s="184" t="s">
        <v>1634</v>
      </c>
      <c r="B196" s="184" t="s">
        <v>1580</v>
      </c>
      <c r="C196" s="2010" t="s">
        <v>1633</v>
      </c>
      <c r="D196" s="183">
        <v>100</v>
      </c>
      <c r="E196" s="2011">
        <v>100</v>
      </c>
      <c r="F196" s="182" t="s">
        <v>866</v>
      </c>
      <c r="G196" s="181" t="s">
        <v>866</v>
      </c>
      <c r="I196" s="191">
        <v>2010</v>
      </c>
      <c r="J196" s="2012">
        <f>COUNTIFS($G$504:$G$528,"=SD")</f>
        <v>1</v>
      </c>
      <c r="K196" s="189">
        <f>COUNTIFS($G$504:$G$528,"&lt;50")</f>
        <v>0</v>
      </c>
      <c r="L196" s="188">
        <f>COUNTIFS($G$504:$G$528,"&gt;=50",$G$504:$G$528,"&lt;90")</f>
        <v>17</v>
      </c>
      <c r="M196" s="188">
        <f>COUNTIFS($G$504:$G$528,"&gt;=90")</f>
        <v>7</v>
      </c>
      <c r="N196" s="187"/>
      <c r="P196" s="2461"/>
      <c r="Q196" s="2461"/>
      <c r="R196" s="2461"/>
      <c r="S196" s="2461"/>
      <c r="T196" s="2461"/>
    </row>
    <row r="197" spans="1:20" ht="20.100000000000001" customHeight="1" x14ac:dyDescent="0.25">
      <c r="A197" s="184" t="s">
        <v>1632</v>
      </c>
      <c r="B197" s="184" t="s">
        <v>1580</v>
      </c>
      <c r="C197" s="2010" t="s">
        <v>1631</v>
      </c>
      <c r="D197" s="183">
        <v>99.51</v>
      </c>
      <c r="E197" s="2011">
        <v>95.78</v>
      </c>
      <c r="F197" s="182">
        <v>96.59</v>
      </c>
      <c r="G197" s="181" t="s">
        <v>866</v>
      </c>
      <c r="P197" s="2461"/>
      <c r="Q197" s="2461"/>
      <c r="R197" s="2461"/>
      <c r="S197" s="2461"/>
      <c r="T197" s="2461"/>
    </row>
    <row r="198" spans="1:20" ht="20.100000000000001" customHeight="1" x14ac:dyDescent="0.25">
      <c r="A198" s="184" t="s">
        <v>1630</v>
      </c>
      <c r="B198" s="184" t="s">
        <v>1580</v>
      </c>
      <c r="C198" s="2010" t="s">
        <v>1629</v>
      </c>
      <c r="D198" s="183">
        <v>80.77</v>
      </c>
      <c r="E198" s="2011">
        <v>87.93</v>
      </c>
      <c r="F198" s="182">
        <v>91.26</v>
      </c>
      <c r="G198" s="181">
        <v>89.23</v>
      </c>
      <c r="P198" s="2461"/>
      <c r="Q198" s="2461"/>
      <c r="R198" s="2461"/>
      <c r="S198" s="2461"/>
      <c r="T198" s="2461"/>
    </row>
    <row r="199" spans="1:20" ht="20.100000000000001" customHeight="1" x14ac:dyDescent="0.25">
      <c r="A199" s="184" t="s">
        <v>1628</v>
      </c>
      <c r="B199" s="184" t="s">
        <v>1580</v>
      </c>
      <c r="C199" s="2013"/>
      <c r="D199" s="2014" t="s">
        <v>866</v>
      </c>
      <c r="E199" s="2015" t="s">
        <v>866</v>
      </c>
      <c r="F199" s="182" t="s">
        <v>866</v>
      </c>
      <c r="G199" s="181">
        <v>96.45</v>
      </c>
      <c r="P199" s="2461"/>
      <c r="Q199" s="2461"/>
      <c r="R199" s="2461"/>
      <c r="S199" s="2461"/>
      <c r="T199" s="2461"/>
    </row>
    <row r="200" spans="1:20" ht="20.100000000000001" customHeight="1" x14ac:dyDescent="0.25">
      <c r="A200" s="184" t="s">
        <v>1627</v>
      </c>
      <c r="B200" s="184" t="s">
        <v>1580</v>
      </c>
      <c r="C200" s="2010" t="s">
        <v>1626</v>
      </c>
      <c r="D200" s="183">
        <v>72.87</v>
      </c>
      <c r="E200" s="2011">
        <v>92</v>
      </c>
      <c r="F200" s="182">
        <v>72.510000000000005</v>
      </c>
      <c r="G200" s="181">
        <v>73.14</v>
      </c>
      <c r="P200" s="2461"/>
      <c r="Q200" s="2461"/>
      <c r="R200" s="2461"/>
      <c r="S200" s="2461"/>
      <c r="T200" s="2461"/>
    </row>
    <row r="201" spans="1:20" ht="20.100000000000001" customHeight="1" x14ac:dyDescent="0.25">
      <c r="A201" s="184" t="s">
        <v>1625</v>
      </c>
      <c r="B201" s="184" t="s">
        <v>1580</v>
      </c>
      <c r="C201" s="2010" t="s">
        <v>1624</v>
      </c>
      <c r="D201" s="183">
        <v>93.01</v>
      </c>
      <c r="E201" s="2011">
        <v>90.04</v>
      </c>
      <c r="F201" s="182">
        <v>89.9</v>
      </c>
      <c r="G201" s="181">
        <v>93.41</v>
      </c>
      <c r="P201" s="2461"/>
      <c r="Q201" s="2461"/>
      <c r="R201" s="2461"/>
      <c r="S201" s="2461"/>
      <c r="T201" s="2461"/>
    </row>
    <row r="202" spans="1:20" ht="20.100000000000001" customHeight="1" x14ac:dyDescent="0.25">
      <c r="A202" s="184" t="s">
        <v>1623</v>
      </c>
      <c r="B202" s="184" t="s">
        <v>1580</v>
      </c>
      <c r="C202" s="2013"/>
      <c r="D202" s="2014" t="s">
        <v>866</v>
      </c>
      <c r="E202" s="2015" t="s">
        <v>866</v>
      </c>
      <c r="F202" s="182" t="s">
        <v>866</v>
      </c>
      <c r="G202" s="181">
        <v>79.760000000000005</v>
      </c>
    </row>
    <row r="203" spans="1:20" ht="20.100000000000001" customHeight="1" x14ac:dyDescent="0.25">
      <c r="A203" s="184" t="s">
        <v>1622</v>
      </c>
      <c r="B203" s="184" t="s">
        <v>1580</v>
      </c>
      <c r="C203" s="2010" t="s">
        <v>1621</v>
      </c>
      <c r="D203" s="183">
        <v>92.78</v>
      </c>
      <c r="E203" s="2011">
        <v>91.2</v>
      </c>
      <c r="F203" s="182">
        <v>92.1</v>
      </c>
      <c r="G203" s="181">
        <v>96.44</v>
      </c>
      <c r="H203" s="192" t="s">
        <v>375</v>
      </c>
      <c r="I203" s="198"/>
      <c r="J203" s="197" t="s">
        <v>1563</v>
      </c>
      <c r="K203" s="196" t="s">
        <v>486</v>
      </c>
      <c r="L203" s="195" t="s">
        <v>487</v>
      </c>
      <c r="M203" s="194" t="s">
        <v>1562</v>
      </c>
      <c r="N203" s="193"/>
      <c r="P203" s="2461" t="s">
        <v>383</v>
      </c>
      <c r="Q203" s="2461"/>
      <c r="R203" s="2461"/>
      <c r="S203" s="2461"/>
      <c r="T203" s="2461"/>
    </row>
    <row r="204" spans="1:20" ht="20.100000000000001" customHeight="1" x14ac:dyDescent="0.25">
      <c r="A204" s="184" t="s">
        <v>1620</v>
      </c>
      <c r="B204" s="184" t="s">
        <v>1580</v>
      </c>
      <c r="C204" s="2013"/>
      <c r="D204" s="2014" t="s">
        <v>866</v>
      </c>
      <c r="E204" s="2015" t="s">
        <v>866</v>
      </c>
      <c r="F204" s="182">
        <v>100</v>
      </c>
      <c r="G204" s="181">
        <v>100</v>
      </c>
      <c r="I204" s="191">
        <v>2007</v>
      </c>
      <c r="J204" s="2012">
        <f>COUNTIFS($D$529:$D$570,"=SD")</f>
        <v>18</v>
      </c>
      <c r="K204" s="189">
        <f>COUNTIFS($D$529:$D$570,"&lt;50")</f>
        <v>0</v>
      </c>
      <c r="L204" s="188">
        <f>COUNTIFS($D$529:$D$570,"&gt;=50",$D$529:$D$570,"&lt;90")</f>
        <v>15</v>
      </c>
      <c r="M204" s="188">
        <f>COUNTIFS($D$529:$D$570,"&gt;=90")</f>
        <v>9</v>
      </c>
      <c r="N204" s="187"/>
      <c r="O204" s="192" t="s">
        <v>375</v>
      </c>
      <c r="P204" s="2461"/>
      <c r="Q204" s="2461"/>
      <c r="R204" s="2461"/>
      <c r="S204" s="2461"/>
      <c r="T204" s="2461"/>
    </row>
    <row r="205" spans="1:20" ht="20.100000000000001" customHeight="1" x14ac:dyDescent="0.25">
      <c r="A205" s="184" t="s">
        <v>1619</v>
      </c>
      <c r="B205" s="184" t="s">
        <v>1580</v>
      </c>
      <c r="C205" s="2010" t="s">
        <v>1618</v>
      </c>
      <c r="D205" s="183">
        <v>96.68</v>
      </c>
      <c r="E205" s="2011">
        <v>100</v>
      </c>
      <c r="F205" s="182">
        <v>100</v>
      </c>
      <c r="G205" s="181">
        <v>99.75</v>
      </c>
      <c r="I205" s="191">
        <v>2008</v>
      </c>
      <c r="J205" s="2012">
        <f>COUNTIFS($E$529:$E$570,"=SD")</f>
        <v>11</v>
      </c>
      <c r="K205" s="189">
        <f>COUNTIFS($E$529:$E$570,"&lt;50")</f>
        <v>0</v>
      </c>
      <c r="L205" s="188">
        <f>COUNTIFS($E$529:$E$570,"&gt;=50",$E$529:$E$570,"&lt;90")</f>
        <v>23</v>
      </c>
      <c r="M205" s="188">
        <f>COUNTIFS($E$529:$E$570,"&gt;=90")</f>
        <v>8</v>
      </c>
      <c r="N205" s="187"/>
      <c r="P205" s="2461"/>
      <c r="Q205" s="2461"/>
      <c r="R205" s="2461"/>
      <c r="S205" s="2461"/>
      <c r="T205" s="2461"/>
    </row>
    <row r="206" spans="1:20" ht="20.100000000000001" customHeight="1" x14ac:dyDescent="0.25">
      <c r="A206" s="184" t="s">
        <v>1617</v>
      </c>
      <c r="B206" s="184" t="s">
        <v>1580</v>
      </c>
      <c r="C206" s="2010" t="s">
        <v>1616</v>
      </c>
      <c r="D206" s="183">
        <v>100</v>
      </c>
      <c r="E206" s="2011">
        <v>95.88</v>
      </c>
      <c r="F206" s="182">
        <v>95.27</v>
      </c>
      <c r="G206" s="181">
        <v>97.02</v>
      </c>
      <c r="I206" s="191">
        <v>2009</v>
      </c>
      <c r="J206" s="2012">
        <f>COUNTIFS($F$529:$F$570,"=SD")</f>
        <v>8</v>
      </c>
      <c r="K206" s="189">
        <f>COUNTIFS($F$529:$F$570,"&lt;50")</f>
        <v>0</v>
      </c>
      <c r="L206" s="188">
        <f>COUNTIFS($F$529:$F$570,"&gt;=50",$F$529:$F$570,"&lt;90")</f>
        <v>24</v>
      </c>
      <c r="M206" s="188">
        <f>COUNTIFS($F$529:$F$570,"&gt;=90")</f>
        <v>10</v>
      </c>
      <c r="N206" s="187"/>
      <c r="P206" s="2461"/>
      <c r="Q206" s="2461"/>
      <c r="R206" s="2461"/>
      <c r="S206" s="2461"/>
      <c r="T206" s="2461"/>
    </row>
    <row r="207" spans="1:20" ht="20.100000000000001" customHeight="1" x14ac:dyDescent="0.25">
      <c r="A207" s="184" t="s">
        <v>1615</v>
      </c>
      <c r="B207" s="184" t="s">
        <v>1580</v>
      </c>
      <c r="C207" s="2010" t="s">
        <v>1614</v>
      </c>
      <c r="D207" s="183">
        <v>100</v>
      </c>
      <c r="E207" s="2011">
        <v>97.07</v>
      </c>
      <c r="F207" s="182">
        <v>98.73</v>
      </c>
      <c r="G207" s="181">
        <v>97.94</v>
      </c>
      <c r="I207" s="191">
        <v>2010</v>
      </c>
      <c r="J207" s="2012">
        <f>COUNTIFS($G$529:$G$570,"=SD")</f>
        <v>4</v>
      </c>
      <c r="K207" s="189">
        <f>COUNTIFS($G$529:$G$570,"&lt;50")</f>
        <v>0</v>
      </c>
      <c r="L207" s="188">
        <f>COUNTIFS($G$529:$G$570,"&gt;=50",$G$529:$G$570,"&lt;90")</f>
        <v>25</v>
      </c>
      <c r="M207" s="188">
        <f>COUNTIFS($G$529:$G$570,"&gt;=90")</f>
        <v>13</v>
      </c>
      <c r="N207" s="187"/>
      <c r="P207" s="2461"/>
      <c r="Q207" s="2461"/>
      <c r="R207" s="2461"/>
      <c r="S207" s="2461"/>
      <c r="T207" s="2461"/>
    </row>
    <row r="208" spans="1:20" ht="20.100000000000001" customHeight="1" x14ac:dyDescent="0.25">
      <c r="A208" s="184" t="s">
        <v>1613</v>
      </c>
      <c r="B208" s="184" t="s">
        <v>1580</v>
      </c>
      <c r="C208" s="2013"/>
      <c r="D208" s="2014" t="s">
        <v>866</v>
      </c>
      <c r="E208" s="2015" t="s">
        <v>866</v>
      </c>
      <c r="F208" s="182">
        <v>89.99</v>
      </c>
      <c r="G208" s="181">
        <v>89.99</v>
      </c>
      <c r="P208" s="2461"/>
      <c r="Q208" s="2461"/>
      <c r="R208" s="2461"/>
      <c r="S208" s="2461"/>
      <c r="T208" s="2461"/>
    </row>
    <row r="209" spans="1:20" ht="20.100000000000001" customHeight="1" x14ac:dyDescent="0.25">
      <c r="A209" s="184" t="s">
        <v>1612</v>
      </c>
      <c r="B209" s="184" t="s">
        <v>1580</v>
      </c>
      <c r="C209" s="2013"/>
      <c r="D209" s="2014" t="s">
        <v>866</v>
      </c>
      <c r="E209" s="2015" t="s">
        <v>866</v>
      </c>
      <c r="F209" s="182" t="s">
        <v>866</v>
      </c>
      <c r="G209" s="181" t="s">
        <v>866</v>
      </c>
      <c r="P209" s="2461"/>
      <c r="Q209" s="2461"/>
      <c r="R209" s="2461"/>
      <c r="S209" s="2461"/>
      <c r="T209" s="2461"/>
    </row>
    <row r="210" spans="1:20" ht="20.100000000000001" customHeight="1" x14ac:dyDescent="0.25">
      <c r="A210" s="184" t="s">
        <v>1611</v>
      </c>
      <c r="B210" s="184" t="s">
        <v>1580</v>
      </c>
      <c r="C210" s="2010" t="s">
        <v>1610</v>
      </c>
      <c r="D210" s="183">
        <v>100</v>
      </c>
      <c r="E210" s="2011">
        <v>98.78</v>
      </c>
      <c r="F210" s="182">
        <v>93.73</v>
      </c>
      <c r="G210" s="181">
        <v>94.94</v>
      </c>
      <c r="I210" s="1654"/>
      <c r="P210" s="2461"/>
      <c r="Q210" s="2461"/>
      <c r="R210" s="2461"/>
      <c r="S210" s="2461"/>
      <c r="T210" s="2461"/>
    </row>
    <row r="211" spans="1:20" ht="20.100000000000001" customHeight="1" x14ac:dyDescent="0.25">
      <c r="A211" s="184" t="s">
        <v>1609</v>
      </c>
      <c r="B211" s="184" t="s">
        <v>1580</v>
      </c>
      <c r="C211" s="2010" t="s">
        <v>1608</v>
      </c>
      <c r="D211" s="183">
        <v>100</v>
      </c>
      <c r="E211" s="2011">
        <v>100</v>
      </c>
      <c r="F211" s="182">
        <v>100</v>
      </c>
      <c r="G211" s="181">
        <v>100</v>
      </c>
      <c r="P211" s="2461"/>
      <c r="Q211" s="2461"/>
      <c r="R211" s="2461"/>
      <c r="S211" s="2461"/>
      <c r="T211" s="2461"/>
    </row>
    <row r="212" spans="1:20" ht="20.100000000000001" customHeight="1" x14ac:dyDescent="0.25">
      <c r="A212" s="184" t="s">
        <v>1607</v>
      </c>
      <c r="B212" s="184" t="s">
        <v>1580</v>
      </c>
      <c r="C212" s="2013"/>
      <c r="D212" s="2014" t="s">
        <v>866</v>
      </c>
      <c r="E212" s="2015" t="s">
        <v>866</v>
      </c>
      <c r="F212" s="182">
        <v>71.09</v>
      </c>
      <c r="G212" s="181">
        <v>72.45</v>
      </c>
      <c r="P212" s="2461"/>
      <c r="Q212" s="2461"/>
      <c r="R212" s="2461"/>
      <c r="S212" s="2461"/>
      <c r="T212" s="2461"/>
    </row>
    <row r="213" spans="1:20" ht="20.100000000000001" customHeight="1" x14ac:dyDescent="0.25">
      <c r="A213" s="184" t="s">
        <v>1606</v>
      </c>
      <c r="B213" s="184" t="s">
        <v>1580</v>
      </c>
      <c r="C213" s="2010" t="s">
        <v>1605</v>
      </c>
      <c r="D213" s="2016" t="s">
        <v>866</v>
      </c>
      <c r="E213" s="2011">
        <v>89.74</v>
      </c>
      <c r="F213" s="182">
        <v>90.65</v>
      </c>
      <c r="G213" s="181">
        <v>91.63</v>
      </c>
    </row>
    <row r="214" spans="1:20" ht="20.100000000000001" customHeight="1" x14ac:dyDescent="0.25">
      <c r="A214" s="184" t="s">
        <v>1604</v>
      </c>
      <c r="B214" s="184" t="s">
        <v>1580</v>
      </c>
      <c r="C214" s="2010" t="s">
        <v>1603</v>
      </c>
      <c r="D214" s="183">
        <v>100</v>
      </c>
      <c r="E214" s="2011">
        <v>95.52</v>
      </c>
      <c r="F214" s="182">
        <v>95.61</v>
      </c>
      <c r="G214" s="181">
        <v>100</v>
      </c>
      <c r="H214" s="192" t="s">
        <v>376</v>
      </c>
      <c r="I214" s="198"/>
      <c r="J214" s="197" t="s">
        <v>1563</v>
      </c>
      <c r="K214" s="196" t="s">
        <v>486</v>
      </c>
      <c r="L214" s="195" t="s">
        <v>487</v>
      </c>
      <c r="M214" s="194" t="s">
        <v>1562</v>
      </c>
      <c r="N214" s="193"/>
      <c r="P214" s="2461" t="s">
        <v>383</v>
      </c>
      <c r="Q214" s="2461"/>
      <c r="R214" s="2461"/>
      <c r="S214" s="2461"/>
      <c r="T214" s="2461"/>
    </row>
    <row r="215" spans="1:20" ht="20.100000000000001" customHeight="1" x14ac:dyDescent="0.25">
      <c r="A215" s="184" t="s">
        <v>1602</v>
      </c>
      <c r="B215" s="184" t="s">
        <v>1580</v>
      </c>
      <c r="C215" s="2013"/>
      <c r="D215" s="2014" t="s">
        <v>866</v>
      </c>
      <c r="E215" s="2011">
        <v>98.07</v>
      </c>
      <c r="F215" s="182">
        <v>95.92</v>
      </c>
      <c r="G215" s="181">
        <v>93.6</v>
      </c>
      <c r="I215" s="191">
        <v>2007</v>
      </c>
      <c r="J215" s="2012">
        <f>COUNTIFS($D$571:$D$602,"=SD")</f>
        <v>10</v>
      </c>
      <c r="K215" s="189">
        <f>COUNTIFS($D$571:$D$602,"&lt;50")</f>
        <v>0</v>
      </c>
      <c r="L215" s="188">
        <f>COUNTIFS($D$571:$D$602,"&gt;=50",$D$571:$D$602,"&lt;90")</f>
        <v>10</v>
      </c>
      <c r="M215" s="188">
        <f>COUNTIFS($D$571:$D$602,"&gt;=90")</f>
        <v>12</v>
      </c>
      <c r="N215" s="187"/>
      <c r="O215" s="192" t="s">
        <v>376</v>
      </c>
      <c r="P215" s="2461"/>
      <c r="Q215" s="2461"/>
      <c r="R215" s="2461"/>
      <c r="S215" s="2461"/>
      <c r="T215" s="2461"/>
    </row>
    <row r="216" spans="1:20" ht="20.100000000000001" customHeight="1" x14ac:dyDescent="0.25">
      <c r="A216" s="184" t="s">
        <v>1601</v>
      </c>
      <c r="B216" s="184" t="s">
        <v>1580</v>
      </c>
      <c r="C216" s="2010" t="s">
        <v>1600</v>
      </c>
      <c r="D216" s="183">
        <v>96.84</v>
      </c>
      <c r="E216" s="2011">
        <v>97.92</v>
      </c>
      <c r="F216" s="182">
        <v>97.94</v>
      </c>
      <c r="G216" s="181">
        <v>99.32</v>
      </c>
      <c r="I216" s="191">
        <v>2008</v>
      </c>
      <c r="J216" s="2012">
        <f>COUNTIFS($E$571:$E$602,"=SD")</f>
        <v>9</v>
      </c>
      <c r="K216" s="189">
        <f>COUNTIFS($E$571:$E$602,"&lt;50")</f>
        <v>0</v>
      </c>
      <c r="L216" s="188">
        <f>COUNTIFS($E$571:$E$602,"&gt;=50",$E$571:$E$602,"&lt;90")</f>
        <v>13</v>
      </c>
      <c r="M216" s="188">
        <f>COUNTIFS($E$571:$E$602,"&gt;=90")</f>
        <v>10</v>
      </c>
      <c r="N216" s="187"/>
      <c r="P216" s="2461"/>
      <c r="Q216" s="2461"/>
      <c r="R216" s="2461"/>
      <c r="S216" s="2461"/>
      <c r="T216" s="2461"/>
    </row>
    <row r="217" spans="1:20" ht="20.100000000000001" customHeight="1" x14ac:dyDescent="0.25">
      <c r="A217" s="184" t="s">
        <v>1599</v>
      </c>
      <c r="B217" s="184" t="s">
        <v>1580</v>
      </c>
      <c r="C217" s="2013"/>
      <c r="D217" s="2014" t="s">
        <v>866</v>
      </c>
      <c r="E217" s="2015" t="s">
        <v>866</v>
      </c>
      <c r="F217" s="182" t="s">
        <v>866</v>
      </c>
      <c r="G217" s="181" t="s">
        <v>866</v>
      </c>
      <c r="I217" s="191">
        <v>2009</v>
      </c>
      <c r="J217" s="2012">
        <f>COUNTIFS($F$571:$F$602,"=SD")</f>
        <v>11</v>
      </c>
      <c r="K217" s="189">
        <f>COUNTIFS($F$571:$F$602,"&lt;50")</f>
        <v>0</v>
      </c>
      <c r="L217" s="188">
        <f>COUNTIFS($F$571:$F$602,"&gt;=50",$F$571:$F$602,"&lt;90")</f>
        <v>10</v>
      </c>
      <c r="M217" s="188">
        <f>COUNTIFS($F$571:$F$602,"&gt;=90")</f>
        <v>11</v>
      </c>
      <c r="N217" s="187"/>
      <c r="P217" s="2461"/>
      <c r="Q217" s="2461"/>
      <c r="R217" s="2461"/>
      <c r="S217" s="2461"/>
      <c r="T217" s="2461"/>
    </row>
    <row r="218" spans="1:20" ht="20.100000000000001" customHeight="1" x14ac:dyDescent="0.25">
      <c r="A218" s="184" t="s">
        <v>1598</v>
      </c>
      <c r="B218" s="184" t="s">
        <v>1580</v>
      </c>
      <c r="C218" s="2013"/>
      <c r="D218" s="2014" t="s">
        <v>866</v>
      </c>
      <c r="E218" s="2011">
        <v>84.2</v>
      </c>
      <c r="F218" s="182">
        <v>84.21</v>
      </c>
      <c r="G218" s="181">
        <v>81.33</v>
      </c>
      <c r="I218" s="191">
        <v>2010</v>
      </c>
      <c r="J218" s="2012">
        <f>COUNTIFS($G$571:$G$602,"=SD")</f>
        <v>6</v>
      </c>
      <c r="K218" s="189">
        <f>COUNTIFS($G$571:$G$602,"&lt;50")</f>
        <v>0</v>
      </c>
      <c r="L218" s="188">
        <f>COUNTIFS($G$571:$G$602,"&gt;=50",$G$571:$G$602,"&lt;90")</f>
        <v>11</v>
      </c>
      <c r="M218" s="188">
        <f>COUNTIFS($G$571:$G$602,"&gt;=90")</f>
        <v>15</v>
      </c>
      <c r="N218" s="187"/>
      <c r="P218" s="2461"/>
      <c r="Q218" s="2461"/>
      <c r="R218" s="2461"/>
      <c r="S218" s="2461"/>
      <c r="T218" s="2461"/>
    </row>
    <row r="219" spans="1:20" ht="20.100000000000001" customHeight="1" x14ac:dyDescent="0.25">
      <c r="A219" s="184" t="s">
        <v>1597</v>
      </c>
      <c r="B219" s="184" t="s">
        <v>1580</v>
      </c>
      <c r="C219" s="2013"/>
      <c r="D219" s="2014" t="s">
        <v>866</v>
      </c>
      <c r="E219" s="2015" t="s">
        <v>866</v>
      </c>
      <c r="F219" s="182">
        <v>74.92</v>
      </c>
      <c r="G219" s="181">
        <v>77.760000000000005</v>
      </c>
      <c r="P219" s="2461"/>
      <c r="Q219" s="2461"/>
      <c r="R219" s="2461"/>
      <c r="S219" s="2461"/>
      <c r="T219" s="2461"/>
    </row>
    <row r="220" spans="1:20" ht="20.100000000000001" customHeight="1" x14ac:dyDescent="0.25">
      <c r="A220" s="184" t="s">
        <v>1596</v>
      </c>
      <c r="B220" s="184" t="s">
        <v>1580</v>
      </c>
      <c r="C220" s="2010" t="s">
        <v>1595</v>
      </c>
      <c r="D220" s="183">
        <v>100</v>
      </c>
      <c r="E220" s="2011">
        <v>96.43</v>
      </c>
      <c r="F220" s="182">
        <v>96.43</v>
      </c>
      <c r="G220" s="181">
        <v>96.89</v>
      </c>
      <c r="P220" s="2461"/>
      <c r="Q220" s="2461"/>
      <c r="R220" s="2461"/>
      <c r="S220" s="2461"/>
      <c r="T220" s="2461"/>
    </row>
    <row r="221" spans="1:20" ht="20.100000000000001" customHeight="1" x14ac:dyDescent="0.25">
      <c r="A221" s="184" t="s">
        <v>1594</v>
      </c>
      <c r="B221" s="184" t="s">
        <v>1580</v>
      </c>
      <c r="C221" s="2013"/>
      <c r="D221" s="2014" t="s">
        <v>866</v>
      </c>
      <c r="E221" s="2015" t="s">
        <v>866</v>
      </c>
      <c r="F221" s="182">
        <v>93.19</v>
      </c>
      <c r="G221" s="181">
        <v>94.01</v>
      </c>
      <c r="P221" s="2461"/>
      <c r="Q221" s="2461"/>
      <c r="R221" s="2461"/>
      <c r="S221" s="2461"/>
      <c r="T221" s="2461"/>
    </row>
    <row r="222" spans="1:20" ht="20.100000000000001" customHeight="1" x14ac:dyDescent="0.25">
      <c r="A222" s="184" t="s">
        <v>1593</v>
      </c>
      <c r="B222" s="184" t="s">
        <v>1580</v>
      </c>
      <c r="C222" s="2010" t="s">
        <v>1592</v>
      </c>
      <c r="D222" s="183">
        <v>100</v>
      </c>
      <c r="E222" s="2011">
        <v>89.25</v>
      </c>
      <c r="F222" s="182">
        <v>95</v>
      </c>
      <c r="G222" s="181">
        <v>89.91</v>
      </c>
      <c r="P222" s="2461"/>
      <c r="Q222" s="2461"/>
      <c r="R222" s="2461"/>
      <c r="S222" s="2461"/>
      <c r="T222" s="2461"/>
    </row>
    <row r="223" spans="1:20" ht="20.100000000000001" customHeight="1" x14ac:dyDescent="0.25">
      <c r="A223" s="184" t="s">
        <v>1591</v>
      </c>
      <c r="B223" s="184" t="s">
        <v>1580</v>
      </c>
      <c r="C223" s="2010" t="s">
        <v>1590</v>
      </c>
      <c r="D223" s="183">
        <v>58.42</v>
      </c>
      <c r="E223" s="2011">
        <v>58.61</v>
      </c>
      <c r="F223" s="182">
        <v>58.61</v>
      </c>
      <c r="G223" s="181">
        <v>58.37</v>
      </c>
      <c r="P223" s="2461"/>
      <c r="Q223" s="2461"/>
      <c r="R223" s="2461"/>
      <c r="S223" s="2461"/>
      <c r="T223" s="2461"/>
    </row>
    <row r="224" spans="1:20" ht="20.100000000000001" customHeight="1" x14ac:dyDescent="0.25">
      <c r="A224" s="184" t="s">
        <v>1589</v>
      </c>
      <c r="B224" s="184" t="s">
        <v>1580</v>
      </c>
      <c r="C224" s="2010" t="s">
        <v>1588</v>
      </c>
      <c r="D224" s="183">
        <v>100</v>
      </c>
      <c r="E224" s="2011">
        <v>97.89</v>
      </c>
      <c r="F224" s="182">
        <v>98.64</v>
      </c>
      <c r="G224" s="181">
        <v>99.14</v>
      </c>
    </row>
    <row r="225" spans="1:20" ht="20.100000000000001" customHeight="1" x14ac:dyDescent="0.25">
      <c r="A225" s="184" t="s">
        <v>1587</v>
      </c>
      <c r="B225" s="184" t="s">
        <v>1580</v>
      </c>
      <c r="C225" s="2010" t="s">
        <v>1586</v>
      </c>
      <c r="D225" s="183">
        <v>83.7</v>
      </c>
      <c r="E225" s="2011">
        <v>80.489999999999995</v>
      </c>
      <c r="F225" s="182">
        <v>81.37</v>
      </c>
      <c r="G225" s="181">
        <v>80.72</v>
      </c>
      <c r="H225" s="192" t="s">
        <v>377</v>
      </c>
      <c r="I225" s="198"/>
      <c r="J225" s="197" t="s">
        <v>1563</v>
      </c>
      <c r="K225" s="196" t="s">
        <v>486</v>
      </c>
      <c r="L225" s="195" t="s">
        <v>487</v>
      </c>
      <c r="M225" s="194" t="s">
        <v>1562</v>
      </c>
      <c r="N225" s="193"/>
      <c r="P225" s="2461" t="s">
        <v>383</v>
      </c>
      <c r="Q225" s="2461"/>
      <c r="R225" s="2461"/>
      <c r="S225" s="2461"/>
      <c r="T225" s="2461"/>
    </row>
    <row r="226" spans="1:20" ht="20.100000000000001" customHeight="1" x14ac:dyDescent="0.25">
      <c r="A226" s="184" t="s">
        <v>1585</v>
      </c>
      <c r="B226" s="184" t="s">
        <v>1580</v>
      </c>
      <c r="C226" s="2010" t="s">
        <v>1584</v>
      </c>
      <c r="D226" s="183">
        <v>98.03</v>
      </c>
      <c r="E226" s="2011">
        <v>100</v>
      </c>
      <c r="F226" s="182">
        <v>100</v>
      </c>
      <c r="G226" s="181">
        <v>100</v>
      </c>
      <c r="I226" s="191">
        <v>2007</v>
      </c>
      <c r="J226" s="2012">
        <f>COUNTIFS($D$603:$D$628,"=SD")</f>
        <v>3</v>
      </c>
      <c r="K226" s="189">
        <f>COUNTIFS($D$603:$D$628,"&lt;50")</f>
        <v>0</v>
      </c>
      <c r="L226" s="188">
        <f>COUNTIFS($D$603:$D$628,"&gt;=50",$D$603:$D$628,"&lt;90")</f>
        <v>16</v>
      </c>
      <c r="M226" s="188">
        <f>COUNTIFS($D$603:$D$628,"&gt;=90")</f>
        <v>7</v>
      </c>
      <c r="N226" s="187"/>
      <c r="P226" s="2461"/>
      <c r="Q226" s="2461"/>
      <c r="R226" s="2461"/>
      <c r="S226" s="2461"/>
      <c r="T226" s="2461"/>
    </row>
    <row r="227" spans="1:20" ht="20.100000000000001" customHeight="1" x14ac:dyDescent="0.25">
      <c r="A227" s="184" t="s">
        <v>1583</v>
      </c>
      <c r="B227" s="184" t="s">
        <v>1580</v>
      </c>
      <c r="C227" s="2010" t="s">
        <v>1582</v>
      </c>
      <c r="D227" s="183">
        <v>63.73</v>
      </c>
      <c r="E227" s="2011">
        <v>61.33</v>
      </c>
      <c r="F227" s="182">
        <v>61.91</v>
      </c>
      <c r="G227" s="181">
        <v>60.01</v>
      </c>
      <c r="I227" s="191">
        <v>2008</v>
      </c>
      <c r="J227" s="2012">
        <f>COUNTIFS($E$603:$E$628,"=SD")</f>
        <v>2</v>
      </c>
      <c r="K227" s="189">
        <f>COUNTIFS($E$603:$E$628,"&lt;50")</f>
        <v>1</v>
      </c>
      <c r="L227" s="188">
        <f>COUNTIFS($E$603:$E$628,"&gt;=50",$E$603:$E$628,"&lt;90")</f>
        <v>18</v>
      </c>
      <c r="M227" s="188">
        <f>COUNTIFS($E$603:$E$628,"&gt;=90")</f>
        <v>5</v>
      </c>
      <c r="N227" s="187"/>
      <c r="O227" s="192" t="s">
        <v>377</v>
      </c>
      <c r="P227" s="2461"/>
      <c r="Q227" s="2461"/>
      <c r="R227" s="2461"/>
      <c r="S227" s="2461"/>
      <c r="T227" s="2461"/>
    </row>
    <row r="228" spans="1:20" ht="20.100000000000001" customHeight="1" x14ac:dyDescent="0.25">
      <c r="A228" s="184" t="s">
        <v>1581</v>
      </c>
      <c r="B228" s="184" t="s">
        <v>1580</v>
      </c>
      <c r="C228" s="2013"/>
      <c r="D228" s="2014" t="s">
        <v>866</v>
      </c>
      <c r="E228" s="2015" t="s">
        <v>866</v>
      </c>
      <c r="F228" s="182" t="s">
        <v>866</v>
      </c>
      <c r="G228" s="181" t="s">
        <v>866</v>
      </c>
      <c r="I228" s="191">
        <v>2009</v>
      </c>
      <c r="J228" s="2012">
        <f>COUNTIFS($F$603:$F$628,"=SD")</f>
        <v>4</v>
      </c>
      <c r="K228" s="189">
        <f>COUNTIFS($F$603:$F$628,"&lt;50")</f>
        <v>1</v>
      </c>
      <c r="L228" s="188">
        <f>COUNTIFS($F$603:$F$628,"&gt;=50",$F$603:$F$628,"&lt;90")</f>
        <v>17</v>
      </c>
      <c r="M228" s="188">
        <f>COUNTIFS($F$603:$F$628,"&gt;=90")</f>
        <v>4</v>
      </c>
      <c r="N228" s="187"/>
      <c r="P228" s="2461"/>
      <c r="Q228" s="2461"/>
      <c r="R228" s="2461"/>
      <c r="S228" s="2461"/>
      <c r="T228" s="2461"/>
    </row>
    <row r="229" spans="1:20" ht="20.100000000000001" customHeight="1" x14ac:dyDescent="0.25">
      <c r="A229" s="184" t="s">
        <v>1579</v>
      </c>
      <c r="B229" s="184" t="s">
        <v>1516</v>
      </c>
      <c r="C229" s="2010" t="s">
        <v>1578</v>
      </c>
      <c r="D229" s="183">
        <v>78.33</v>
      </c>
      <c r="E229" s="2011">
        <v>74.86</v>
      </c>
      <c r="F229" s="182">
        <v>77.739999999999995</v>
      </c>
      <c r="G229" s="181">
        <v>72.05</v>
      </c>
      <c r="I229" s="191">
        <v>2010</v>
      </c>
      <c r="J229" s="2012">
        <f>COUNTIFS($G$603:$G$628,"=SD")</f>
        <v>3</v>
      </c>
      <c r="K229" s="189">
        <f>COUNTIFS($G$603:$G$628,"&lt;50")</f>
        <v>1</v>
      </c>
      <c r="L229" s="188">
        <f>COUNTIFS($G$603:$G$628,"&gt;=50",$G$603:$G$628,"&lt;90")</f>
        <v>15</v>
      </c>
      <c r="M229" s="188">
        <f>COUNTIFS($G$603:$G$628,"&gt;=90")</f>
        <v>7</v>
      </c>
      <c r="N229" s="187"/>
      <c r="P229" s="2461"/>
      <c r="Q229" s="2461"/>
      <c r="R229" s="2461"/>
      <c r="S229" s="2461"/>
      <c r="T229" s="2461"/>
    </row>
    <row r="230" spans="1:20" ht="20.100000000000001" customHeight="1" x14ac:dyDescent="0.25">
      <c r="A230" s="184" t="s">
        <v>1577</v>
      </c>
      <c r="B230" s="184" t="s">
        <v>1516</v>
      </c>
      <c r="C230" s="2010" t="s">
        <v>1576</v>
      </c>
      <c r="D230" s="183">
        <v>77.94</v>
      </c>
      <c r="E230" s="2011">
        <v>74.7</v>
      </c>
      <c r="F230" s="182">
        <v>74.16</v>
      </c>
      <c r="G230" s="181">
        <v>75.38</v>
      </c>
      <c r="P230" s="2461"/>
      <c r="Q230" s="2461"/>
      <c r="R230" s="2461"/>
      <c r="S230" s="2461"/>
      <c r="T230" s="2461"/>
    </row>
    <row r="231" spans="1:20" ht="20.100000000000001" customHeight="1" x14ac:dyDescent="0.25">
      <c r="A231" s="184" t="s">
        <v>1575</v>
      </c>
      <c r="B231" s="184" t="s">
        <v>1516</v>
      </c>
      <c r="C231" s="2010" t="s">
        <v>1574</v>
      </c>
      <c r="D231" s="183">
        <v>64.47</v>
      </c>
      <c r="E231" s="2011">
        <v>70.08</v>
      </c>
      <c r="F231" s="182">
        <v>68.709999999999994</v>
      </c>
      <c r="G231" s="181">
        <v>76.64</v>
      </c>
      <c r="P231" s="2461"/>
      <c r="Q231" s="2461"/>
      <c r="R231" s="2461"/>
      <c r="S231" s="2461"/>
      <c r="T231" s="2461"/>
    </row>
    <row r="232" spans="1:20" ht="20.100000000000001" customHeight="1" x14ac:dyDescent="0.25">
      <c r="A232" s="184" t="s">
        <v>1573</v>
      </c>
      <c r="B232" s="184" t="s">
        <v>1516</v>
      </c>
      <c r="C232" s="2010" t="s">
        <v>1572</v>
      </c>
      <c r="D232" s="183">
        <v>70.97</v>
      </c>
      <c r="E232" s="2011">
        <v>67.599999999999994</v>
      </c>
      <c r="F232" s="182">
        <v>68.36</v>
      </c>
      <c r="G232" s="181">
        <v>50.61</v>
      </c>
      <c r="P232" s="2461"/>
      <c r="Q232" s="2461"/>
      <c r="R232" s="2461"/>
      <c r="S232" s="2461"/>
      <c r="T232" s="2461"/>
    </row>
    <row r="233" spans="1:20" ht="20.100000000000001" customHeight="1" x14ac:dyDescent="0.25">
      <c r="A233" s="184" t="s">
        <v>1571</v>
      </c>
      <c r="B233" s="184" t="s">
        <v>1516</v>
      </c>
      <c r="C233" s="2010" t="s">
        <v>1570</v>
      </c>
      <c r="D233" s="183">
        <v>70.63</v>
      </c>
      <c r="E233" s="2015" t="s">
        <v>866</v>
      </c>
      <c r="F233" s="182" t="s">
        <v>866</v>
      </c>
      <c r="G233" s="181">
        <v>73.89</v>
      </c>
      <c r="P233" s="2461"/>
      <c r="Q233" s="2461"/>
      <c r="R233" s="2461"/>
      <c r="S233" s="2461"/>
      <c r="T233" s="2461"/>
    </row>
    <row r="234" spans="1:20" ht="20.100000000000001" customHeight="1" x14ac:dyDescent="0.25">
      <c r="A234" s="184" t="s">
        <v>1569</v>
      </c>
      <c r="B234" s="184" t="s">
        <v>1516</v>
      </c>
      <c r="C234" s="2010" t="s">
        <v>1568</v>
      </c>
      <c r="D234" s="183">
        <v>69.180000000000007</v>
      </c>
      <c r="E234" s="2011">
        <v>66.52</v>
      </c>
      <c r="F234" s="182">
        <v>65.53</v>
      </c>
      <c r="G234" s="181">
        <v>66.19</v>
      </c>
      <c r="P234" s="2461"/>
      <c r="Q234" s="2461"/>
      <c r="R234" s="2461"/>
      <c r="S234" s="2461"/>
      <c r="T234" s="2461"/>
    </row>
    <row r="235" spans="1:20" ht="20.100000000000001" customHeight="1" x14ac:dyDescent="0.25">
      <c r="A235" s="184" t="s">
        <v>1567</v>
      </c>
      <c r="B235" s="184" t="s">
        <v>1516</v>
      </c>
      <c r="C235" s="2010" t="s">
        <v>1566</v>
      </c>
      <c r="D235" s="183">
        <v>81.69</v>
      </c>
      <c r="E235" s="2011">
        <v>77.650000000000006</v>
      </c>
      <c r="F235" s="182">
        <v>80.459999999999994</v>
      </c>
      <c r="G235" s="181">
        <v>78.94</v>
      </c>
    </row>
    <row r="236" spans="1:20" ht="20.100000000000001" customHeight="1" x14ac:dyDescent="0.25">
      <c r="A236" s="184" t="s">
        <v>1565</v>
      </c>
      <c r="B236" s="184" t="s">
        <v>1516</v>
      </c>
      <c r="C236" s="2010" t="s">
        <v>1564</v>
      </c>
      <c r="D236" s="183">
        <v>95.82</v>
      </c>
      <c r="E236" s="2011">
        <v>91.5</v>
      </c>
      <c r="F236" s="182">
        <v>91.34</v>
      </c>
      <c r="G236" s="181">
        <v>96.29</v>
      </c>
      <c r="H236" s="192" t="s">
        <v>378</v>
      </c>
      <c r="I236" s="198"/>
      <c r="J236" s="197" t="s">
        <v>1563</v>
      </c>
      <c r="K236" s="196" t="s">
        <v>486</v>
      </c>
      <c r="L236" s="195" t="s">
        <v>487</v>
      </c>
      <c r="M236" s="194" t="s">
        <v>1562</v>
      </c>
      <c r="N236" s="193"/>
      <c r="P236" s="2461" t="s">
        <v>383</v>
      </c>
      <c r="Q236" s="2461"/>
      <c r="R236" s="2461"/>
      <c r="S236" s="2461"/>
      <c r="T236" s="2461"/>
    </row>
    <row r="237" spans="1:20" ht="20.100000000000001" customHeight="1" x14ac:dyDescent="0.25">
      <c r="A237" s="184" t="s">
        <v>1561</v>
      </c>
      <c r="B237" s="184" t="s">
        <v>1516</v>
      </c>
      <c r="C237" s="2010" t="s">
        <v>1560</v>
      </c>
      <c r="D237" s="183">
        <v>70.42</v>
      </c>
      <c r="E237" s="2011">
        <v>67.42</v>
      </c>
      <c r="F237" s="182">
        <v>67.94</v>
      </c>
      <c r="G237" s="181">
        <v>75.349999999999994</v>
      </c>
      <c r="I237" s="191">
        <v>2007</v>
      </c>
      <c r="J237" s="2012">
        <f>COUNTIFS($D$629:$D$649,"=SD")</f>
        <v>3</v>
      </c>
      <c r="K237" s="189">
        <f>COUNTIFS($D$629:$D$649,"&lt;50")</f>
        <v>1</v>
      </c>
      <c r="L237" s="188">
        <f>COUNTIFS($D$629:$D$649,"&gt;=50",$D$629:$D$649,"&lt;90")</f>
        <v>10</v>
      </c>
      <c r="M237" s="188">
        <f>COUNTIFS($D$629:$D$649,"&gt;=90")</f>
        <v>7</v>
      </c>
      <c r="N237" s="187"/>
      <c r="O237" s="192" t="s">
        <v>378</v>
      </c>
      <c r="P237" s="2461"/>
      <c r="Q237" s="2461"/>
      <c r="R237" s="2461"/>
      <c r="S237" s="2461"/>
      <c r="T237" s="2461"/>
    </row>
    <row r="238" spans="1:20" ht="20.100000000000001" customHeight="1" x14ac:dyDescent="0.25">
      <c r="A238" s="184" t="s">
        <v>1559</v>
      </c>
      <c r="B238" s="184" t="s">
        <v>1516</v>
      </c>
      <c r="C238" s="2010" t="s">
        <v>1558</v>
      </c>
      <c r="D238" s="183">
        <v>86</v>
      </c>
      <c r="E238" s="2011">
        <v>81.650000000000006</v>
      </c>
      <c r="F238" s="182">
        <v>81.53</v>
      </c>
      <c r="G238" s="181">
        <v>82.52</v>
      </c>
      <c r="I238" s="191">
        <v>2008</v>
      </c>
      <c r="J238" s="2012">
        <f>COUNTIFS($E$629:$E$649,"=SD")</f>
        <v>3</v>
      </c>
      <c r="K238" s="189">
        <f>COUNTIFS($E$629:$E$649,"&lt;50")</f>
        <v>1</v>
      </c>
      <c r="L238" s="188">
        <f>COUNTIFS($E$629:$E$649,"&gt;=50",$E$629:$E$649,"&lt;90")</f>
        <v>12</v>
      </c>
      <c r="M238" s="188">
        <f>COUNTIFS($E$629:$E$649,"&gt;=90")</f>
        <v>5</v>
      </c>
      <c r="N238" s="187"/>
      <c r="P238" s="2461"/>
      <c r="Q238" s="2461"/>
      <c r="R238" s="2461"/>
      <c r="S238" s="2461"/>
      <c r="T238" s="2461"/>
    </row>
    <row r="239" spans="1:20" ht="20.100000000000001" customHeight="1" x14ac:dyDescent="0.25">
      <c r="A239" s="184" t="s">
        <v>1557</v>
      </c>
      <c r="B239" s="184" t="s">
        <v>1516</v>
      </c>
      <c r="C239" s="2010" t="s">
        <v>1556</v>
      </c>
      <c r="D239" s="183">
        <v>96.03</v>
      </c>
      <c r="E239" s="2011">
        <v>99</v>
      </c>
      <c r="F239" s="182">
        <v>100</v>
      </c>
      <c r="G239" s="181">
        <v>97.89</v>
      </c>
      <c r="I239" s="191">
        <v>2009</v>
      </c>
      <c r="J239" s="2012">
        <f>COUNTIFS($F$629:$F$649,"=SD")</f>
        <v>1</v>
      </c>
      <c r="K239" s="189">
        <f>COUNTIFS($F$629:$F$649,"&lt;50")</f>
        <v>1</v>
      </c>
      <c r="L239" s="188">
        <f>COUNTIFS($F$629:$F$649,"&gt;=50",$F$629:$F$649,"&lt;90")</f>
        <v>12</v>
      </c>
      <c r="M239" s="188">
        <f>COUNTIFS($F$629:$F$649,"&gt;=90")</f>
        <v>7</v>
      </c>
      <c r="N239" s="187"/>
      <c r="P239" s="2461"/>
      <c r="Q239" s="2461"/>
      <c r="R239" s="2461"/>
      <c r="S239" s="2461"/>
      <c r="T239" s="2461"/>
    </row>
    <row r="240" spans="1:20" ht="20.100000000000001" customHeight="1" x14ac:dyDescent="0.25">
      <c r="A240" s="184" t="s">
        <v>1555</v>
      </c>
      <c r="B240" s="184" t="s">
        <v>1516</v>
      </c>
      <c r="C240" s="2010" t="s">
        <v>1554</v>
      </c>
      <c r="D240" s="183">
        <v>75.2</v>
      </c>
      <c r="E240" s="2011">
        <v>72.5</v>
      </c>
      <c r="F240" s="182">
        <v>73.5</v>
      </c>
      <c r="G240" s="181">
        <v>78.33</v>
      </c>
      <c r="I240" s="191">
        <v>2010</v>
      </c>
      <c r="J240" s="2012">
        <f>COUNTIFS($G$629:$G$649,"=SD")</f>
        <v>0</v>
      </c>
      <c r="K240" s="189">
        <f>COUNTIFS($G$629:$G$649,"&lt;50")</f>
        <v>1</v>
      </c>
      <c r="L240" s="188">
        <f>COUNTIFS($G$629:$G$649,"&gt;=50",$G$629:$G$649,"&lt;90")</f>
        <v>13</v>
      </c>
      <c r="M240" s="188">
        <f>COUNTIFS($G$629:$G$649,"&gt;=90")</f>
        <v>7</v>
      </c>
      <c r="N240" s="187"/>
      <c r="P240" s="2461"/>
      <c r="Q240" s="2461"/>
      <c r="R240" s="2461"/>
      <c r="S240" s="2461"/>
      <c r="T240" s="2461"/>
    </row>
    <row r="241" spans="1:20" ht="20.100000000000001" customHeight="1" x14ac:dyDescent="0.25">
      <c r="A241" s="184" t="s">
        <v>1553</v>
      </c>
      <c r="B241" s="184" t="s">
        <v>1516</v>
      </c>
      <c r="C241" s="2010" t="s">
        <v>1552</v>
      </c>
      <c r="D241" s="183">
        <v>87.07</v>
      </c>
      <c r="E241" s="2011">
        <v>84.69</v>
      </c>
      <c r="F241" s="182">
        <v>85.98</v>
      </c>
      <c r="G241" s="181">
        <v>83.12</v>
      </c>
      <c r="P241" s="2461"/>
      <c r="Q241" s="2461"/>
      <c r="R241" s="2461"/>
      <c r="S241" s="2461"/>
      <c r="T241" s="2461"/>
    </row>
    <row r="242" spans="1:20" ht="20.100000000000001" customHeight="1" x14ac:dyDescent="0.25">
      <c r="A242" s="184" t="s">
        <v>1551</v>
      </c>
      <c r="B242" s="184" t="s">
        <v>1516</v>
      </c>
      <c r="C242" s="2010" t="s">
        <v>1550</v>
      </c>
      <c r="D242" s="183">
        <v>42</v>
      </c>
      <c r="E242" s="2011">
        <v>41.51</v>
      </c>
      <c r="F242" s="182">
        <v>42.5</v>
      </c>
      <c r="G242" s="181">
        <v>39.86</v>
      </c>
      <c r="P242" s="2461"/>
      <c r="Q242" s="2461"/>
      <c r="R242" s="2461"/>
      <c r="S242" s="2461"/>
      <c r="T242" s="2461"/>
    </row>
    <row r="243" spans="1:20" ht="20.100000000000001" customHeight="1" x14ac:dyDescent="0.25">
      <c r="A243" s="184" t="s">
        <v>1549</v>
      </c>
      <c r="B243" s="184" t="s">
        <v>1516</v>
      </c>
      <c r="C243" s="2010" t="s">
        <v>1548</v>
      </c>
      <c r="D243" s="183">
        <v>56.97</v>
      </c>
      <c r="E243" s="2011">
        <v>55</v>
      </c>
      <c r="F243" s="182">
        <v>54.47</v>
      </c>
      <c r="G243" s="181">
        <v>78.64</v>
      </c>
      <c r="P243" s="2461"/>
      <c r="Q243" s="2461"/>
      <c r="R243" s="2461"/>
      <c r="S243" s="2461"/>
      <c r="T243" s="2461"/>
    </row>
    <row r="244" spans="1:20" ht="20.100000000000001" customHeight="1" x14ac:dyDescent="0.25">
      <c r="A244" s="184" t="s">
        <v>1547</v>
      </c>
      <c r="B244" s="184" t="s">
        <v>1516</v>
      </c>
      <c r="C244" s="2010" t="s">
        <v>1546</v>
      </c>
      <c r="D244" s="183">
        <v>98.64</v>
      </c>
      <c r="E244" s="2011">
        <v>95.13</v>
      </c>
      <c r="F244" s="182">
        <v>95.8</v>
      </c>
      <c r="G244" s="181">
        <v>93.59</v>
      </c>
      <c r="P244" s="2461"/>
      <c r="Q244" s="2461"/>
      <c r="R244" s="2461"/>
      <c r="S244" s="2461"/>
      <c r="T244" s="2461"/>
    </row>
    <row r="245" spans="1:20" ht="20.100000000000001" customHeight="1" x14ac:dyDescent="0.25">
      <c r="A245" s="184" t="s">
        <v>1545</v>
      </c>
      <c r="B245" s="184" t="s">
        <v>1516</v>
      </c>
      <c r="C245" s="2013"/>
      <c r="D245" s="2014" t="s">
        <v>866</v>
      </c>
      <c r="E245" s="2015" t="s">
        <v>866</v>
      </c>
      <c r="F245" s="182">
        <v>73.760000000000005</v>
      </c>
      <c r="G245" s="181">
        <v>100</v>
      </c>
      <c r="P245" s="2461"/>
      <c r="Q245" s="2461"/>
      <c r="R245" s="2461"/>
      <c r="S245" s="2461"/>
      <c r="T245" s="2461"/>
    </row>
    <row r="246" spans="1:20" ht="20.100000000000001" customHeight="1" x14ac:dyDescent="0.25">
      <c r="A246" s="184" t="s">
        <v>1544</v>
      </c>
      <c r="B246" s="184" t="s">
        <v>1516</v>
      </c>
      <c r="C246" s="2010" t="s">
        <v>1543</v>
      </c>
      <c r="D246" s="183">
        <v>89.4</v>
      </c>
      <c r="E246" s="2011">
        <v>85.69</v>
      </c>
      <c r="F246" s="182">
        <v>85.43</v>
      </c>
      <c r="G246" s="181">
        <v>92.66</v>
      </c>
    </row>
    <row r="247" spans="1:20" ht="20.100000000000001" customHeight="1" x14ac:dyDescent="0.25">
      <c r="A247" s="184" t="s">
        <v>1542</v>
      </c>
      <c r="B247" s="184" t="s">
        <v>1516</v>
      </c>
      <c r="C247" s="2013"/>
      <c r="D247" s="2014" t="s">
        <v>866</v>
      </c>
      <c r="E247" s="2015" t="s">
        <v>866</v>
      </c>
      <c r="F247" s="182">
        <v>93.52</v>
      </c>
      <c r="G247" s="181" t="s">
        <v>866</v>
      </c>
    </row>
    <row r="248" spans="1:20" ht="20.100000000000001" customHeight="1" x14ac:dyDescent="0.25">
      <c r="A248" s="184" t="s">
        <v>1541</v>
      </c>
      <c r="B248" s="184" t="s">
        <v>1516</v>
      </c>
      <c r="C248" s="2013"/>
      <c r="D248" s="2014" t="s">
        <v>866</v>
      </c>
      <c r="E248" s="2015" t="s">
        <v>866</v>
      </c>
      <c r="F248" s="182" t="s">
        <v>866</v>
      </c>
      <c r="G248" s="181">
        <v>66.78</v>
      </c>
    </row>
    <row r="249" spans="1:20" ht="20.100000000000001" customHeight="1" x14ac:dyDescent="0.25">
      <c r="A249" s="184" t="s">
        <v>1540</v>
      </c>
      <c r="B249" s="184" t="s">
        <v>1516</v>
      </c>
      <c r="C249" s="2010" t="s">
        <v>1539</v>
      </c>
      <c r="D249" s="183">
        <v>53.97</v>
      </c>
      <c r="E249" s="2011">
        <v>53.25</v>
      </c>
      <c r="F249" s="182">
        <v>54.31</v>
      </c>
      <c r="G249" s="181">
        <v>51.46</v>
      </c>
    </row>
    <row r="250" spans="1:20" ht="20.100000000000001" customHeight="1" x14ac:dyDescent="0.25">
      <c r="A250" s="184" t="s">
        <v>1538</v>
      </c>
      <c r="B250" s="184" t="s">
        <v>1516</v>
      </c>
      <c r="C250" s="2010" t="s">
        <v>1537</v>
      </c>
      <c r="D250" s="183">
        <v>72.91</v>
      </c>
      <c r="E250" s="2011">
        <v>68.52</v>
      </c>
      <c r="F250" s="182">
        <v>67.41</v>
      </c>
      <c r="G250" s="181">
        <v>60.32</v>
      </c>
    </row>
    <row r="251" spans="1:20" ht="20.100000000000001" customHeight="1" x14ac:dyDescent="0.25">
      <c r="A251" s="184" t="s">
        <v>1536</v>
      </c>
      <c r="B251" s="184" t="s">
        <v>1516</v>
      </c>
      <c r="C251" s="2010" t="s">
        <v>1535</v>
      </c>
      <c r="D251" s="183">
        <v>83.82</v>
      </c>
      <c r="E251" s="2011">
        <v>87.27</v>
      </c>
      <c r="F251" s="182" t="s">
        <v>866</v>
      </c>
      <c r="G251" s="181">
        <v>85.08</v>
      </c>
    </row>
    <row r="252" spans="1:20" ht="20.100000000000001" customHeight="1" x14ac:dyDescent="0.25">
      <c r="A252" s="184" t="s">
        <v>1534</v>
      </c>
      <c r="B252" s="184" t="s">
        <v>1516</v>
      </c>
      <c r="C252" s="2010" t="s">
        <v>1533</v>
      </c>
      <c r="D252" s="183">
        <v>33.82</v>
      </c>
      <c r="E252" s="2011">
        <v>33.82</v>
      </c>
      <c r="F252" s="182">
        <v>38.25</v>
      </c>
      <c r="G252" s="181">
        <v>23.36</v>
      </c>
    </row>
    <row r="253" spans="1:20" ht="20.100000000000001" customHeight="1" x14ac:dyDescent="0.25">
      <c r="A253" s="184" t="s">
        <v>1532</v>
      </c>
      <c r="B253" s="184" t="s">
        <v>1516</v>
      </c>
      <c r="C253" s="2010" t="s">
        <v>1531</v>
      </c>
      <c r="D253" s="183">
        <v>100</v>
      </c>
      <c r="E253" s="2011">
        <v>100</v>
      </c>
      <c r="F253" s="182">
        <v>100</v>
      </c>
      <c r="G253" s="181">
        <v>100</v>
      </c>
    </row>
    <row r="254" spans="1:20" ht="20.100000000000001" customHeight="1" x14ac:dyDescent="0.25">
      <c r="A254" s="184" t="s">
        <v>1530</v>
      </c>
      <c r="B254" s="184" t="s">
        <v>1516</v>
      </c>
      <c r="C254" s="2010" t="s">
        <v>1529</v>
      </c>
      <c r="D254" s="183">
        <v>75.099999999999994</v>
      </c>
      <c r="E254" s="2011">
        <v>73.790000000000006</v>
      </c>
      <c r="F254" s="182">
        <v>74.87</v>
      </c>
      <c r="G254" s="181">
        <v>62.55</v>
      </c>
    </row>
    <row r="255" spans="1:20" ht="20.100000000000001" customHeight="1" x14ac:dyDescent="0.25">
      <c r="A255" s="184" t="s">
        <v>1528</v>
      </c>
      <c r="B255" s="184" t="s">
        <v>1516</v>
      </c>
      <c r="C255" s="2010" t="s">
        <v>1527</v>
      </c>
      <c r="D255" s="183">
        <v>81.739999999999995</v>
      </c>
      <c r="E255" s="2011">
        <v>80.81</v>
      </c>
      <c r="F255" s="182">
        <v>82.25</v>
      </c>
      <c r="G255" s="181">
        <v>85.92</v>
      </c>
    </row>
    <row r="256" spans="1:20" ht="20.100000000000001" customHeight="1" x14ac:dyDescent="0.25">
      <c r="A256" s="184" t="s">
        <v>1526</v>
      </c>
      <c r="B256" s="184" t="s">
        <v>1516</v>
      </c>
      <c r="C256" s="2010" t="s">
        <v>1525</v>
      </c>
      <c r="D256" s="183">
        <v>100</v>
      </c>
      <c r="E256" s="2011">
        <v>99</v>
      </c>
      <c r="F256" s="182">
        <v>99</v>
      </c>
      <c r="G256" s="181">
        <v>98.96</v>
      </c>
    </row>
    <row r="257" spans="1:14" ht="20.100000000000001" customHeight="1" x14ac:dyDescent="0.25">
      <c r="A257" s="184" t="s">
        <v>1524</v>
      </c>
      <c r="B257" s="184" t="s">
        <v>1516</v>
      </c>
      <c r="C257" s="2010" t="s">
        <v>1523</v>
      </c>
      <c r="D257" s="183">
        <v>97.05</v>
      </c>
      <c r="E257" s="2011">
        <v>92.48</v>
      </c>
      <c r="F257" s="182">
        <v>93.66</v>
      </c>
      <c r="G257" s="181">
        <v>99.41</v>
      </c>
      <c r="N257" s="2007"/>
    </row>
    <row r="258" spans="1:14" ht="20.100000000000001" customHeight="1" x14ac:dyDescent="0.25">
      <c r="A258" s="184" t="s">
        <v>1522</v>
      </c>
      <c r="B258" s="184" t="s">
        <v>1516</v>
      </c>
      <c r="C258" s="2013"/>
      <c r="D258" s="2014" t="s">
        <v>866</v>
      </c>
      <c r="E258" s="2011">
        <v>96.17</v>
      </c>
      <c r="F258" s="186" t="s">
        <v>866</v>
      </c>
      <c r="G258" s="181">
        <v>90.92</v>
      </c>
      <c r="N258" s="2007"/>
    </row>
    <row r="259" spans="1:14" ht="20.100000000000001" customHeight="1" x14ac:dyDescent="0.25">
      <c r="A259" s="184" t="s">
        <v>1521</v>
      </c>
      <c r="B259" s="184" t="s">
        <v>1516</v>
      </c>
      <c r="C259" s="2010" t="s">
        <v>1520</v>
      </c>
      <c r="D259" s="183">
        <v>77.12</v>
      </c>
      <c r="E259" s="2011">
        <v>71.94</v>
      </c>
      <c r="F259" s="182">
        <v>71.03</v>
      </c>
      <c r="G259" s="181">
        <v>90.06</v>
      </c>
      <c r="N259" s="2007"/>
    </row>
    <row r="260" spans="1:14" ht="20.100000000000001" customHeight="1" x14ac:dyDescent="0.25">
      <c r="A260" s="184" t="s">
        <v>1519</v>
      </c>
      <c r="B260" s="184" t="s">
        <v>1516</v>
      </c>
      <c r="C260" s="2010" t="s">
        <v>1518</v>
      </c>
      <c r="D260" s="183">
        <v>69.319999999999993</v>
      </c>
      <c r="E260" s="2011">
        <v>64.06</v>
      </c>
      <c r="F260" s="182">
        <v>66.73</v>
      </c>
      <c r="G260" s="181">
        <v>74.98</v>
      </c>
      <c r="N260" s="2007"/>
    </row>
    <row r="261" spans="1:14" ht="20.100000000000001" customHeight="1" x14ac:dyDescent="0.25">
      <c r="A261" s="184" t="s">
        <v>1517</v>
      </c>
      <c r="B261" s="184" t="s">
        <v>1516</v>
      </c>
      <c r="C261" s="2010" t="s">
        <v>1515</v>
      </c>
      <c r="D261" s="183">
        <v>100</v>
      </c>
      <c r="E261" s="2011">
        <v>100</v>
      </c>
      <c r="F261" s="182">
        <v>100</v>
      </c>
      <c r="G261" s="181">
        <v>100</v>
      </c>
      <c r="N261" s="2007"/>
    </row>
    <row r="262" spans="1:14" ht="20.100000000000001" customHeight="1" x14ac:dyDescent="0.25">
      <c r="A262" s="184" t="s">
        <v>1514</v>
      </c>
      <c r="B262" s="184" t="s">
        <v>1472</v>
      </c>
      <c r="C262" s="2010" t="s">
        <v>1513</v>
      </c>
      <c r="D262" s="183">
        <v>76.739999999999995</v>
      </c>
      <c r="E262" s="2011">
        <v>76.569999999999993</v>
      </c>
      <c r="F262" s="182">
        <v>78.25</v>
      </c>
      <c r="G262" s="181">
        <v>78</v>
      </c>
      <c r="N262" s="2007"/>
    </row>
    <row r="263" spans="1:14" ht="20.100000000000001" customHeight="1" x14ac:dyDescent="0.25">
      <c r="A263" s="184" t="s">
        <v>1512</v>
      </c>
      <c r="B263" s="184" t="s">
        <v>1472</v>
      </c>
      <c r="C263" s="2010" t="s">
        <v>1511</v>
      </c>
      <c r="D263" s="183">
        <v>43.77</v>
      </c>
      <c r="E263" s="2011">
        <v>42.05</v>
      </c>
      <c r="F263" s="182">
        <v>42.14</v>
      </c>
      <c r="G263" s="181">
        <v>45.57</v>
      </c>
      <c r="N263" s="2007"/>
    </row>
    <row r="264" spans="1:14" ht="20.100000000000001" customHeight="1" x14ac:dyDescent="0.25">
      <c r="A264" s="184" t="s">
        <v>1510</v>
      </c>
      <c r="B264" s="184" t="s">
        <v>1472</v>
      </c>
      <c r="C264" s="2010" t="s">
        <v>1509</v>
      </c>
      <c r="D264" s="183">
        <v>43.88</v>
      </c>
      <c r="E264" s="2011">
        <v>43.71</v>
      </c>
      <c r="F264" s="182">
        <v>44.7</v>
      </c>
      <c r="G264" s="181">
        <v>40.65</v>
      </c>
      <c r="N264" s="2007"/>
    </row>
    <row r="265" spans="1:14" ht="20.100000000000001" customHeight="1" x14ac:dyDescent="0.25">
      <c r="A265" s="184" t="s">
        <v>1508</v>
      </c>
      <c r="B265" s="184" t="s">
        <v>1472</v>
      </c>
      <c r="C265" s="2010" t="s">
        <v>1507</v>
      </c>
      <c r="D265" s="183">
        <v>78.95</v>
      </c>
      <c r="E265" s="2011">
        <v>78.290000000000006</v>
      </c>
      <c r="F265" s="182">
        <v>78.7</v>
      </c>
      <c r="G265" s="181">
        <v>77.89</v>
      </c>
      <c r="N265" s="2007"/>
    </row>
    <row r="266" spans="1:14" ht="20.100000000000001" customHeight="1" x14ac:dyDescent="0.25">
      <c r="A266" s="184" t="s">
        <v>1506</v>
      </c>
      <c r="B266" s="184" t="s">
        <v>1472</v>
      </c>
      <c r="C266" s="2010" t="s">
        <v>1505</v>
      </c>
      <c r="D266" s="183">
        <v>85.95</v>
      </c>
      <c r="E266" s="2011">
        <v>85.48</v>
      </c>
      <c r="F266" s="182">
        <v>86.53</v>
      </c>
      <c r="G266" s="181">
        <v>77.760000000000005</v>
      </c>
      <c r="N266" s="2007"/>
    </row>
    <row r="267" spans="1:14" ht="20.100000000000001" customHeight="1" x14ac:dyDescent="0.25">
      <c r="A267" s="184" t="s">
        <v>1504</v>
      </c>
      <c r="B267" s="184" t="s">
        <v>1472</v>
      </c>
      <c r="C267" s="2010" t="s">
        <v>1503</v>
      </c>
      <c r="D267" s="183">
        <v>58.88</v>
      </c>
      <c r="E267" s="2011">
        <v>56.3</v>
      </c>
      <c r="F267" s="182">
        <v>56.79</v>
      </c>
      <c r="G267" s="181">
        <v>53.59</v>
      </c>
      <c r="N267" s="2007"/>
    </row>
    <row r="268" spans="1:14" ht="20.100000000000001" customHeight="1" x14ac:dyDescent="0.25">
      <c r="A268" s="184" t="s">
        <v>1502</v>
      </c>
      <c r="B268" s="184" t="s">
        <v>1472</v>
      </c>
      <c r="C268" s="2010" t="s">
        <v>788</v>
      </c>
      <c r="D268" s="183">
        <v>70.290000000000006</v>
      </c>
      <c r="E268" s="2011">
        <v>67.489999999999995</v>
      </c>
      <c r="F268" s="182">
        <v>67.23</v>
      </c>
      <c r="G268" s="181">
        <v>71.53</v>
      </c>
      <c r="N268" s="2007"/>
    </row>
    <row r="269" spans="1:14" ht="20.100000000000001" customHeight="1" x14ac:dyDescent="0.25">
      <c r="A269" s="184" t="s">
        <v>1501</v>
      </c>
      <c r="B269" s="184" t="s">
        <v>1472</v>
      </c>
      <c r="C269" s="2010" t="s">
        <v>447</v>
      </c>
      <c r="D269" s="183">
        <v>98.95</v>
      </c>
      <c r="E269" s="2011">
        <v>95.21</v>
      </c>
      <c r="F269" s="182">
        <v>96.69</v>
      </c>
      <c r="G269" s="181">
        <v>82.32</v>
      </c>
      <c r="N269" s="2007"/>
    </row>
    <row r="270" spans="1:14" ht="20.100000000000001" customHeight="1" x14ac:dyDescent="0.25">
      <c r="A270" s="184" t="s">
        <v>1500</v>
      </c>
      <c r="B270" s="184" t="s">
        <v>1472</v>
      </c>
      <c r="C270" s="2010" t="s">
        <v>1499</v>
      </c>
      <c r="D270" s="183">
        <v>55.46</v>
      </c>
      <c r="E270" s="2011">
        <v>52.93</v>
      </c>
      <c r="F270" s="182">
        <v>53.16</v>
      </c>
      <c r="G270" s="181">
        <v>55.43</v>
      </c>
      <c r="N270" s="2007"/>
    </row>
    <row r="271" spans="1:14" ht="20.100000000000001" customHeight="1" x14ac:dyDescent="0.25">
      <c r="A271" s="184" t="s">
        <v>693</v>
      </c>
      <c r="B271" s="184" t="s">
        <v>1472</v>
      </c>
      <c r="C271" s="2010" t="s">
        <v>1498</v>
      </c>
      <c r="D271" s="183">
        <v>64.790000000000006</v>
      </c>
      <c r="E271" s="2011">
        <v>64.44</v>
      </c>
      <c r="F271" s="182">
        <v>65.12</v>
      </c>
      <c r="G271" s="181">
        <v>62.57</v>
      </c>
      <c r="N271" s="2007"/>
    </row>
    <row r="272" spans="1:14" ht="20.100000000000001" customHeight="1" x14ac:dyDescent="0.25">
      <c r="A272" s="184" t="s">
        <v>1497</v>
      </c>
      <c r="B272" s="184" t="s">
        <v>1472</v>
      </c>
      <c r="C272" s="2010" t="s">
        <v>1496</v>
      </c>
      <c r="D272" s="183">
        <v>60.38</v>
      </c>
      <c r="E272" s="2011">
        <v>60.38</v>
      </c>
      <c r="F272" s="182">
        <v>61.36</v>
      </c>
      <c r="G272" s="181">
        <v>62.83</v>
      </c>
      <c r="N272" s="2007"/>
    </row>
    <row r="273" spans="1:14" ht="20.100000000000001" customHeight="1" x14ac:dyDescent="0.25">
      <c r="A273" s="184" t="s">
        <v>1495</v>
      </c>
      <c r="B273" s="184" t="s">
        <v>1472</v>
      </c>
      <c r="C273" s="2010" t="s">
        <v>1494</v>
      </c>
      <c r="D273" s="183">
        <v>44.99</v>
      </c>
      <c r="E273" s="2011">
        <v>43.2</v>
      </c>
      <c r="F273" s="182">
        <v>44.17</v>
      </c>
      <c r="G273" s="181">
        <v>41.51</v>
      </c>
      <c r="N273" s="2007"/>
    </row>
    <row r="274" spans="1:14" ht="20.100000000000001" customHeight="1" x14ac:dyDescent="0.25">
      <c r="A274" s="184" t="s">
        <v>1493</v>
      </c>
      <c r="B274" s="184" t="s">
        <v>1472</v>
      </c>
      <c r="C274" s="2010" t="s">
        <v>1492</v>
      </c>
      <c r="D274" s="183">
        <v>72.77</v>
      </c>
      <c r="E274" s="2011">
        <v>71.650000000000006</v>
      </c>
      <c r="F274" s="182">
        <v>71.87</v>
      </c>
      <c r="G274" s="181">
        <v>65.510000000000005</v>
      </c>
      <c r="N274" s="2007"/>
    </row>
    <row r="275" spans="1:14" ht="20.100000000000001" customHeight="1" x14ac:dyDescent="0.25">
      <c r="A275" s="184" t="s">
        <v>1491</v>
      </c>
      <c r="B275" s="184" t="s">
        <v>1472</v>
      </c>
      <c r="C275" s="2010" t="s">
        <v>1490</v>
      </c>
      <c r="D275" s="183">
        <v>67.41</v>
      </c>
      <c r="E275" s="2011">
        <v>66.760000000000005</v>
      </c>
      <c r="F275" s="182">
        <v>68.099999999999994</v>
      </c>
      <c r="G275" s="181">
        <v>66.42</v>
      </c>
      <c r="N275" s="2007"/>
    </row>
    <row r="276" spans="1:14" ht="20.100000000000001" customHeight="1" x14ac:dyDescent="0.25">
      <c r="A276" s="184" t="s">
        <v>1489</v>
      </c>
      <c r="B276" s="184" t="s">
        <v>1472</v>
      </c>
      <c r="C276" s="2010" t="s">
        <v>1488</v>
      </c>
      <c r="D276" s="183">
        <v>42.11</v>
      </c>
      <c r="E276" s="2011">
        <v>40.56</v>
      </c>
      <c r="F276" s="182">
        <v>40.94</v>
      </c>
      <c r="G276" s="181">
        <v>44.8</v>
      </c>
      <c r="N276" s="2007"/>
    </row>
    <row r="277" spans="1:14" ht="20.100000000000001" customHeight="1" x14ac:dyDescent="0.25">
      <c r="A277" s="184" t="s">
        <v>1487</v>
      </c>
      <c r="B277" s="184" t="s">
        <v>1472</v>
      </c>
      <c r="C277" s="2010" t="s">
        <v>1486</v>
      </c>
      <c r="D277" s="183">
        <v>50.29</v>
      </c>
      <c r="E277" s="2011">
        <v>49.09</v>
      </c>
      <c r="F277" s="182">
        <v>49.34</v>
      </c>
      <c r="G277" s="181">
        <v>56.5</v>
      </c>
      <c r="N277" s="2007"/>
    </row>
    <row r="278" spans="1:14" ht="20.100000000000001" customHeight="1" x14ac:dyDescent="0.25">
      <c r="A278" s="184" t="s">
        <v>1485</v>
      </c>
      <c r="B278" s="184" t="s">
        <v>1472</v>
      </c>
      <c r="C278" s="2010" t="s">
        <v>1484</v>
      </c>
      <c r="D278" s="183">
        <v>76.7</v>
      </c>
      <c r="E278" s="2011">
        <v>74.44</v>
      </c>
      <c r="F278" s="182">
        <v>75.06</v>
      </c>
      <c r="G278" s="181">
        <v>73.88</v>
      </c>
      <c r="N278" s="2007"/>
    </row>
    <row r="279" spans="1:14" ht="20.100000000000001" customHeight="1" x14ac:dyDescent="0.25">
      <c r="A279" s="184" t="s">
        <v>1483</v>
      </c>
      <c r="B279" s="184" t="s">
        <v>1472</v>
      </c>
      <c r="C279" s="2010" t="s">
        <v>1482</v>
      </c>
      <c r="D279" s="183">
        <v>65.92</v>
      </c>
      <c r="E279" s="2011">
        <v>62.33</v>
      </c>
      <c r="F279" s="182">
        <v>62.95</v>
      </c>
      <c r="G279" s="181">
        <v>59.94</v>
      </c>
      <c r="N279" s="2007"/>
    </row>
    <row r="280" spans="1:14" ht="20.100000000000001" customHeight="1" x14ac:dyDescent="0.25">
      <c r="A280" s="184" t="s">
        <v>1481</v>
      </c>
      <c r="B280" s="184" t="s">
        <v>1472</v>
      </c>
      <c r="C280" s="2010" t="s">
        <v>1480</v>
      </c>
      <c r="D280" s="183">
        <v>86.48</v>
      </c>
      <c r="E280" s="2011">
        <v>84.31</v>
      </c>
      <c r="F280" s="182">
        <v>85.66</v>
      </c>
      <c r="G280" s="181">
        <v>87.08</v>
      </c>
      <c r="N280" s="2007"/>
    </row>
    <row r="281" spans="1:14" ht="20.100000000000001" customHeight="1" x14ac:dyDescent="0.25">
      <c r="A281" s="184" t="s">
        <v>1479</v>
      </c>
      <c r="B281" s="184" t="s">
        <v>1472</v>
      </c>
      <c r="C281" s="2010" t="s">
        <v>1478</v>
      </c>
      <c r="D281" s="183">
        <v>56.56</v>
      </c>
      <c r="E281" s="2011">
        <v>58.35</v>
      </c>
      <c r="F281" s="182">
        <v>59.32</v>
      </c>
      <c r="G281" s="181">
        <v>59.67</v>
      </c>
      <c r="N281" s="2007"/>
    </row>
    <row r="282" spans="1:14" ht="20.100000000000001" customHeight="1" x14ac:dyDescent="0.25">
      <c r="A282" s="184" t="s">
        <v>1477</v>
      </c>
      <c r="B282" s="184" t="s">
        <v>1472</v>
      </c>
      <c r="C282" s="2010" t="s">
        <v>1476</v>
      </c>
      <c r="D282" s="183">
        <v>34.19</v>
      </c>
      <c r="E282" s="2011">
        <v>31.93</v>
      </c>
      <c r="F282" s="182">
        <v>31.76</v>
      </c>
      <c r="G282" s="181">
        <v>43.87</v>
      </c>
      <c r="N282" s="2007"/>
    </row>
    <row r="283" spans="1:14" ht="20.100000000000001" customHeight="1" x14ac:dyDescent="0.25">
      <c r="A283" s="184" t="s">
        <v>1475</v>
      </c>
      <c r="B283" s="184" t="s">
        <v>1472</v>
      </c>
      <c r="C283" s="2010" t="s">
        <v>1474</v>
      </c>
      <c r="D283" s="183">
        <v>63.22</v>
      </c>
      <c r="E283" s="2011">
        <v>63.27</v>
      </c>
      <c r="F283" s="182">
        <v>64.56</v>
      </c>
      <c r="G283" s="181">
        <v>64.39</v>
      </c>
      <c r="N283" s="2007"/>
    </row>
    <row r="284" spans="1:14" ht="20.100000000000001" customHeight="1" x14ac:dyDescent="0.25">
      <c r="A284" s="184" t="s">
        <v>1473</v>
      </c>
      <c r="B284" s="184" t="s">
        <v>1472</v>
      </c>
      <c r="C284" s="2010" t="s">
        <v>1471</v>
      </c>
      <c r="D284" s="183">
        <v>63.21</v>
      </c>
      <c r="E284" s="2011">
        <v>61.84</v>
      </c>
      <c r="F284" s="182">
        <v>62.16</v>
      </c>
      <c r="G284" s="181">
        <v>64.709999999999994</v>
      </c>
      <c r="N284" s="2007"/>
    </row>
    <row r="285" spans="1:14" ht="20.100000000000001" customHeight="1" x14ac:dyDescent="0.25">
      <c r="A285" s="184" t="s">
        <v>1470</v>
      </c>
      <c r="B285" s="184" t="s">
        <v>1449</v>
      </c>
      <c r="C285" s="2010" t="s">
        <v>1469</v>
      </c>
      <c r="D285" s="183">
        <v>86.8</v>
      </c>
      <c r="E285" s="2011">
        <v>86.47</v>
      </c>
      <c r="F285" s="182">
        <v>87.03</v>
      </c>
      <c r="G285" s="181">
        <v>79.209999999999994</v>
      </c>
      <c r="N285" s="2007"/>
    </row>
    <row r="286" spans="1:14" ht="20.100000000000001" customHeight="1" x14ac:dyDescent="0.25">
      <c r="A286" s="184" t="s">
        <v>1468</v>
      </c>
      <c r="B286" s="184" t="s">
        <v>1449</v>
      </c>
      <c r="C286" s="2010" t="s">
        <v>1467</v>
      </c>
      <c r="D286" s="183">
        <v>96.55</v>
      </c>
      <c r="E286" s="2011">
        <v>96.55</v>
      </c>
      <c r="F286" s="182">
        <v>96.74</v>
      </c>
      <c r="G286" s="181">
        <v>97.86</v>
      </c>
      <c r="N286" s="2007"/>
    </row>
    <row r="287" spans="1:14" ht="20.100000000000001" customHeight="1" x14ac:dyDescent="0.25">
      <c r="A287" s="184" t="s">
        <v>1466</v>
      </c>
      <c r="B287" s="184" t="s">
        <v>1449</v>
      </c>
      <c r="C287" s="2010" t="s">
        <v>1465</v>
      </c>
      <c r="D287" s="183">
        <v>100</v>
      </c>
      <c r="E287" s="2011">
        <v>95.57</v>
      </c>
      <c r="F287" s="182">
        <v>96.65</v>
      </c>
      <c r="G287" s="181">
        <v>99.99</v>
      </c>
      <c r="N287" s="2007"/>
    </row>
    <row r="288" spans="1:14" ht="20.100000000000001" customHeight="1" x14ac:dyDescent="0.25">
      <c r="A288" s="184" t="s">
        <v>1464</v>
      </c>
      <c r="B288" s="184" t="s">
        <v>1449</v>
      </c>
      <c r="C288" s="2013"/>
      <c r="D288" s="2014" t="s">
        <v>866</v>
      </c>
      <c r="E288" s="2015" t="s">
        <v>866</v>
      </c>
      <c r="F288" s="182">
        <v>100</v>
      </c>
      <c r="G288" s="181">
        <v>100</v>
      </c>
      <c r="N288" s="2007"/>
    </row>
    <row r="289" spans="1:14" ht="20.100000000000001" customHeight="1" x14ac:dyDescent="0.25">
      <c r="A289" s="184" t="s">
        <v>1463</v>
      </c>
      <c r="B289" s="184" t="s">
        <v>1449</v>
      </c>
      <c r="C289" s="2010" t="s">
        <v>1462</v>
      </c>
      <c r="D289" s="183">
        <v>76.52</v>
      </c>
      <c r="E289" s="2011">
        <v>73.61</v>
      </c>
      <c r="F289" s="182">
        <v>73.11</v>
      </c>
      <c r="G289" s="181">
        <v>80.09</v>
      </c>
      <c r="N289" s="2007"/>
    </row>
    <row r="290" spans="1:14" ht="20.100000000000001" customHeight="1" x14ac:dyDescent="0.25">
      <c r="A290" s="184" t="s">
        <v>1461</v>
      </c>
      <c r="B290" s="184" t="s">
        <v>1449</v>
      </c>
      <c r="C290" s="2013"/>
      <c r="D290" s="2014" t="s">
        <v>866</v>
      </c>
      <c r="E290" s="2011">
        <v>88.19</v>
      </c>
      <c r="F290" s="182" t="s">
        <v>866</v>
      </c>
      <c r="G290" s="181">
        <v>89.48</v>
      </c>
      <c r="N290" s="2007"/>
    </row>
    <row r="291" spans="1:14" ht="20.100000000000001" customHeight="1" x14ac:dyDescent="0.25">
      <c r="A291" s="184" t="s">
        <v>1460</v>
      </c>
      <c r="B291" s="184" t="s">
        <v>1449</v>
      </c>
      <c r="C291" s="2010" t="s">
        <v>1459</v>
      </c>
      <c r="D291" s="183">
        <v>100</v>
      </c>
      <c r="E291" s="2011">
        <v>100</v>
      </c>
      <c r="F291" s="182">
        <v>100</v>
      </c>
      <c r="G291" s="181">
        <v>92.96</v>
      </c>
      <c r="N291" s="2007"/>
    </row>
    <row r="292" spans="1:14" ht="20.100000000000001" customHeight="1" x14ac:dyDescent="0.25">
      <c r="A292" s="184" t="s">
        <v>1458</v>
      </c>
      <c r="B292" s="184" t="s">
        <v>1449</v>
      </c>
      <c r="C292" s="2010" t="s">
        <v>1457</v>
      </c>
      <c r="D292" s="183">
        <v>81.650000000000006</v>
      </c>
      <c r="E292" s="2011">
        <v>78.510000000000005</v>
      </c>
      <c r="F292" s="182">
        <v>77.52</v>
      </c>
      <c r="G292" s="181">
        <v>88.22</v>
      </c>
      <c r="N292" s="2007"/>
    </row>
    <row r="293" spans="1:14" ht="20.100000000000001" customHeight="1" x14ac:dyDescent="0.25">
      <c r="A293" s="184" t="s">
        <v>1456</v>
      </c>
      <c r="B293" s="184" t="s">
        <v>1449</v>
      </c>
      <c r="C293" s="2010" t="s">
        <v>1455</v>
      </c>
      <c r="D293" s="183">
        <v>100</v>
      </c>
      <c r="E293" s="2011">
        <v>100</v>
      </c>
      <c r="F293" s="182">
        <v>100</v>
      </c>
      <c r="G293" s="181">
        <v>95.85</v>
      </c>
      <c r="N293" s="2007"/>
    </row>
    <row r="294" spans="1:14" ht="20.100000000000001" customHeight="1" x14ac:dyDescent="0.25">
      <c r="A294" s="184" t="s">
        <v>1454</v>
      </c>
      <c r="B294" s="184" t="s">
        <v>1449</v>
      </c>
      <c r="C294" s="2010" t="s">
        <v>1453</v>
      </c>
      <c r="D294" s="183">
        <v>99.99</v>
      </c>
      <c r="E294" s="2011">
        <v>98.26</v>
      </c>
      <c r="F294" s="182">
        <v>100</v>
      </c>
      <c r="G294" s="181">
        <v>97.42</v>
      </c>
      <c r="N294" s="2007"/>
    </row>
    <row r="295" spans="1:14" ht="20.100000000000001" customHeight="1" x14ac:dyDescent="0.25">
      <c r="A295" s="184" t="s">
        <v>1452</v>
      </c>
      <c r="B295" s="184" t="s">
        <v>1449</v>
      </c>
      <c r="C295" s="2010" t="s">
        <v>1451</v>
      </c>
      <c r="D295" s="183">
        <v>91.65</v>
      </c>
      <c r="E295" s="2011">
        <v>90.31</v>
      </c>
      <c r="F295" s="182">
        <v>89.2</v>
      </c>
      <c r="G295" s="181">
        <v>90.28</v>
      </c>
      <c r="N295" s="2007"/>
    </row>
    <row r="296" spans="1:14" ht="20.100000000000001" customHeight="1" x14ac:dyDescent="0.25">
      <c r="A296" s="184" t="s">
        <v>1450</v>
      </c>
      <c r="B296" s="184" t="s">
        <v>1449</v>
      </c>
      <c r="C296" s="2013"/>
      <c r="D296" s="2014" t="s">
        <v>866</v>
      </c>
      <c r="E296" s="2015" t="s">
        <v>866</v>
      </c>
      <c r="F296" s="182">
        <v>100</v>
      </c>
      <c r="G296" s="181">
        <v>97.07</v>
      </c>
      <c r="N296" s="2007"/>
    </row>
    <row r="297" spans="1:14" ht="20.100000000000001" customHeight="1" x14ac:dyDescent="0.25">
      <c r="A297" s="184" t="s">
        <v>1448</v>
      </c>
      <c r="B297" s="184" t="s">
        <v>1396</v>
      </c>
      <c r="C297" s="2010" t="s">
        <v>1447</v>
      </c>
      <c r="D297" s="183">
        <v>91.39</v>
      </c>
      <c r="E297" s="2011">
        <v>87.92</v>
      </c>
      <c r="F297" s="182">
        <v>88.36</v>
      </c>
      <c r="G297" s="181">
        <v>94.98</v>
      </c>
      <c r="N297" s="2007"/>
    </row>
    <row r="298" spans="1:14" ht="20.100000000000001" customHeight="1" x14ac:dyDescent="0.25">
      <c r="A298" s="184" t="s">
        <v>1446</v>
      </c>
      <c r="B298" s="184" t="s">
        <v>1396</v>
      </c>
      <c r="C298" s="2010" t="s">
        <v>1445</v>
      </c>
      <c r="D298" s="183">
        <v>94.57</v>
      </c>
      <c r="E298" s="2011">
        <v>94.7</v>
      </c>
      <c r="F298" s="182">
        <v>95.68</v>
      </c>
      <c r="G298" s="181">
        <v>97.89</v>
      </c>
      <c r="N298" s="2007"/>
    </row>
    <row r="299" spans="1:14" ht="20.100000000000001" customHeight="1" x14ac:dyDescent="0.25">
      <c r="A299" s="184" t="s">
        <v>1444</v>
      </c>
      <c r="B299" s="184" t="s">
        <v>1396</v>
      </c>
      <c r="C299" s="2010" t="s">
        <v>1443</v>
      </c>
      <c r="D299" s="183">
        <v>79.97</v>
      </c>
      <c r="E299" s="2011">
        <v>77.09</v>
      </c>
      <c r="F299" s="182">
        <v>76.790000000000006</v>
      </c>
      <c r="G299" s="181">
        <v>82.11</v>
      </c>
      <c r="N299" s="2007"/>
    </row>
    <row r="300" spans="1:14" ht="20.100000000000001" customHeight="1" x14ac:dyDescent="0.25">
      <c r="A300" s="184" t="s">
        <v>1442</v>
      </c>
      <c r="B300" s="184" t="s">
        <v>1396</v>
      </c>
      <c r="C300" s="2010" t="s">
        <v>1441</v>
      </c>
      <c r="D300" s="183">
        <v>85.91</v>
      </c>
      <c r="E300" s="2011">
        <v>82.32</v>
      </c>
      <c r="F300" s="182">
        <v>83.11</v>
      </c>
      <c r="G300" s="181">
        <v>91.78</v>
      </c>
      <c r="N300" s="2007"/>
    </row>
    <row r="301" spans="1:14" ht="20.100000000000001" customHeight="1" x14ac:dyDescent="0.25">
      <c r="A301" s="184" t="s">
        <v>1440</v>
      </c>
      <c r="B301" s="184" t="s">
        <v>1396</v>
      </c>
      <c r="C301" s="2010" t="s">
        <v>1439</v>
      </c>
      <c r="D301" s="183">
        <v>100</v>
      </c>
      <c r="E301" s="2011">
        <v>100</v>
      </c>
      <c r="F301" s="182">
        <v>98.67</v>
      </c>
      <c r="G301" s="181">
        <v>100</v>
      </c>
      <c r="N301" s="2007"/>
    </row>
    <row r="302" spans="1:14" ht="20.100000000000001" customHeight="1" x14ac:dyDescent="0.25">
      <c r="A302" s="184" t="s">
        <v>1438</v>
      </c>
      <c r="B302" s="184" t="s">
        <v>1396</v>
      </c>
      <c r="C302" s="2010" t="s">
        <v>1437</v>
      </c>
      <c r="D302" s="183">
        <v>100</v>
      </c>
      <c r="E302" s="2011">
        <v>100</v>
      </c>
      <c r="F302" s="182">
        <v>100</v>
      </c>
      <c r="G302" s="181">
        <v>100</v>
      </c>
      <c r="N302" s="2007"/>
    </row>
    <row r="303" spans="1:14" ht="20.100000000000001" customHeight="1" x14ac:dyDescent="0.25">
      <c r="A303" s="184" t="s">
        <v>550</v>
      </c>
      <c r="B303" s="184" t="s">
        <v>1396</v>
      </c>
      <c r="C303" s="2010" t="s">
        <v>1436</v>
      </c>
      <c r="D303" s="183">
        <v>99.74</v>
      </c>
      <c r="E303" s="2011">
        <v>98.2</v>
      </c>
      <c r="F303" s="182">
        <v>98.22</v>
      </c>
      <c r="G303" s="181">
        <v>98.33</v>
      </c>
      <c r="N303" s="2007"/>
    </row>
    <row r="304" spans="1:14" ht="20.100000000000001" customHeight="1" x14ac:dyDescent="0.25">
      <c r="A304" s="184" t="s">
        <v>1435</v>
      </c>
      <c r="B304" s="184" t="s">
        <v>1396</v>
      </c>
      <c r="C304" s="2013"/>
      <c r="D304" s="2014" t="s">
        <v>866</v>
      </c>
      <c r="E304" s="2015" t="s">
        <v>866</v>
      </c>
      <c r="F304" s="182" t="s">
        <v>866</v>
      </c>
      <c r="G304" s="181">
        <v>100</v>
      </c>
      <c r="N304" s="2007"/>
    </row>
    <row r="305" spans="1:14" ht="20.100000000000001" customHeight="1" x14ac:dyDescent="0.25">
      <c r="A305" s="184" t="s">
        <v>1434</v>
      </c>
      <c r="B305" s="184" t="s">
        <v>1396</v>
      </c>
      <c r="C305" s="2010" t="s">
        <v>1433</v>
      </c>
      <c r="D305" s="183">
        <v>93.85</v>
      </c>
      <c r="E305" s="2011">
        <v>90.42</v>
      </c>
      <c r="F305" s="182">
        <v>90.76</v>
      </c>
      <c r="G305" s="181">
        <v>100</v>
      </c>
      <c r="N305" s="2007"/>
    </row>
    <row r="306" spans="1:14" ht="20.100000000000001" customHeight="1" x14ac:dyDescent="0.25">
      <c r="A306" s="184" t="s">
        <v>1432</v>
      </c>
      <c r="B306" s="184" t="s">
        <v>1396</v>
      </c>
      <c r="C306" s="2010" t="s">
        <v>1431</v>
      </c>
      <c r="D306" s="183">
        <v>90.89</v>
      </c>
      <c r="E306" s="2011">
        <v>86.38</v>
      </c>
      <c r="F306" s="182">
        <v>84.99</v>
      </c>
      <c r="G306" s="181">
        <v>89.66</v>
      </c>
      <c r="N306" s="2007"/>
    </row>
    <row r="307" spans="1:14" ht="20.100000000000001" customHeight="1" x14ac:dyDescent="0.25">
      <c r="A307" s="184" t="s">
        <v>1430</v>
      </c>
      <c r="B307" s="184" t="s">
        <v>1396</v>
      </c>
      <c r="C307" s="2013"/>
      <c r="D307" s="2014" t="s">
        <v>866</v>
      </c>
      <c r="E307" s="2015" t="s">
        <v>866</v>
      </c>
      <c r="F307" s="182">
        <v>100</v>
      </c>
      <c r="G307" s="181">
        <v>100</v>
      </c>
      <c r="N307" s="2007"/>
    </row>
    <row r="308" spans="1:14" ht="20.100000000000001" customHeight="1" x14ac:dyDescent="0.25">
      <c r="A308" s="184" t="s">
        <v>1429</v>
      </c>
      <c r="B308" s="184" t="s">
        <v>1396</v>
      </c>
      <c r="C308" s="2010" t="s">
        <v>1428</v>
      </c>
      <c r="D308" s="183">
        <v>89.06</v>
      </c>
      <c r="E308" s="2011">
        <v>93.26</v>
      </c>
      <c r="F308" s="182">
        <v>94.98</v>
      </c>
      <c r="G308" s="181">
        <v>91.52</v>
      </c>
      <c r="N308" s="2007"/>
    </row>
    <row r="309" spans="1:14" ht="20.100000000000001" customHeight="1" x14ac:dyDescent="0.25">
      <c r="A309" s="184" t="s">
        <v>1427</v>
      </c>
      <c r="B309" s="184" t="s">
        <v>1396</v>
      </c>
      <c r="C309" s="2010" t="s">
        <v>1426</v>
      </c>
      <c r="D309" s="183">
        <v>100</v>
      </c>
      <c r="E309" s="2011">
        <v>100</v>
      </c>
      <c r="F309" s="182">
        <v>98.82</v>
      </c>
      <c r="G309" s="181">
        <v>100</v>
      </c>
      <c r="N309" s="2007"/>
    </row>
    <row r="310" spans="1:14" ht="20.100000000000001" customHeight="1" x14ac:dyDescent="0.25">
      <c r="A310" s="184" t="s">
        <v>1425</v>
      </c>
      <c r="B310" s="184" t="s">
        <v>1396</v>
      </c>
      <c r="C310" s="2010" t="s">
        <v>1424</v>
      </c>
      <c r="D310" s="183">
        <v>94.94</v>
      </c>
      <c r="E310" s="2011">
        <v>91.71</v>
      </c>
      <c r="F310" s="182">
        <v>92.04</v>
      </c>
      <c r="G310" s="181">
        <v>98.86</v>
      </c>
      <c r="N310" s="2007"/>
    </row>
    <row r="311" spans="1:14" ht="20.100000000000001" customHeight="1" x14ac:dyDescent="0.25">
      <c r="A311" s="184" t="s">
        <v>1423</v>
      </c>
      <c r="B311" s="184" t="s">
        <v>1396</v>
      </c>
      <c r="C311" s="2013"/>
      <c r="D311" s="2014" t="s">
        <v>866</v>
      </c>
      <c r="E311" s="2015" t="s">
        <v>866</v>
      </c>
      <c r="F311" s="182" t="s">
        <v>866</v>
      </c>
      <c r="G311" s="181" t="s">
        <v>866</v>
      </c>
      <c r="N311" s="2007"/>
    </row>
    <row r="312" spans="1:14" ht="20.100000000000001" customHeight="1" x14ac:dyDescent="0.25">
      <c r="A312" s="184" t="s">
        <v>1422</v>
      </c>
      <c r="B312" s="184" t="s">
        <v>1396</v>
      </c>
      <c r="C312" s="2013"/>
      <c r="D312" s="2014" t="s">
        <v>866</v>
      </c>
      <c r="E312" s="2015" t="s">
        <v>866</v>
      </c>
      <c r="F312" s="182">
        <v>100</v>
      </c>
      <c r="G312" s="181">
        <v>100</v>
      </c>
      <c r="N312" s="2007"/>
    </row>
    <row r="313" spans="1:14" ht="20.100000000000001" customHeight="1" x14ac:dyDescent="0.25">
      <c r="A313" s="184" t="s">
        <v>1421</v>
      </c>
      <c r="B313" s="184" t="s">
        <v>1396</v>
      </c>
      <c r="C313" s="2013"/>
      <c r="D313" s="2014" t="s">
        <v>866</v>
      </c>
      <c r="E313" s="2011">
        <v>96.76</v>
      </c>
      <c r="F313" s="182">
        <v>100</v>
      </c>
      <c r="G313" s="181">
        <v>96.01</v>
      </c>
      <c r="N313" s="2007"/>
    </row>
    <row r="314" spans="1:14" ht="20.100000000000001" customHeight="1" x14ac:dyDescent="0.25">
      <c r="A314" s="184" t="s">
        <v>1420</v>
      </c>
      <c r="B314" s="184" t="s">
        <v>1396</v>
      </c>
      <c r="C314" s="2010" t="s">
        <v>1419</v>
      </c>
      <c r="D314" s="183">
        <v>95.75</v>
      </c>
      <c r="E314" s="2011">
        <v>95.5</v>
      </c>
      <c r="F314" s="182">
        <v>95.51</v>
      </c>
      <c r="G314" s="181">
        <v>96.05</v>
      </c>
      <c r="N314" s="2007"/>
    </row>
    <row r="315" spans="1:14" ht="20.100000000000001" customHeight="1" x14ac:dyDescent="0.25">
      <c r="A315" s="184" t="s">
        <v>1418</v>
      </c>
      <c r="B315" s="184" t="s">
        <v>1396</v>
      </c>
      <c r="C315" s="2013"/>
      <c r="D315" s="2014" t="s">
        <v>866</v>
      </c>
      <c r="E315" s="2015" t="s">
        <v>866</v>
      </c>
      <c r="F315" s="182" t="s">
        <v>866</v>
      </c>
      <c r="G315" s="181">
        <v>99.62</v>
      </c>
      <c r="N315" s="2007"/>
    </row>
    <row r="316" spans="1:14" ht="20.100000000000001" customHeight="1" x14ac:dyDescent="0.25">
      <c r="A316" s="184" t="s">
        <v>1417</v>
      </c>
      <c r="B316" s="184" t="s">
        <v>1396</v>
      </c>
      <c r="C316" s="2013"/>
      <c r="D316" s="2014" t="s">
        <v>866</v>
      </c>
      <c r="E316" s="2015" t="s">
        <v>866</v>
      </c>
      <c r="F316" s="182" t="s">
        <v>866</v>
      </c>
      <c r="G316" s="181" t="s">
        <v>866</v>
      </c>
      <c r="N316" s="2007"/>
    </row>
    <row r="317" spans="1:14" ht="20.100000000000001" customHeight="1" x14ac:dyDescent="0.25">
      <c r="A317" s="184" t="s">
        <v>1416</v>
      </c>
      <c r="B317" s="184" t="s">
        <v>1396</v>
      </c>
      <c r="C317" s="2013"/>
      <c r="D317" s="2014" t="s">
        <v>866</v>
      </c>
      <c r="E317" s="2015" t="s">
        <v>866</v>
      </c>
      <c r="F317" s="182">
        <v>100</v>
      </c>
      <c r="G317" s="181">
        <v>100</v>
      </c>
      <c r="N317" s="2007"/>
    </row>
    <row r="318" spans="1:14" ht="20.100000000000001" customHeight="1" x14ac:dyDescent="0.25">
      <c r="A318" s="184" t="s">
        <v>1415</v>
      </c>
      <c r="B318" s="184" t="s">
        <v>1396</v>
      </c>
      <c r="C318" s="2013"/>
      <c r="D318" s="2014" t="s">
        <v>866</v>
      </c>
      <c r="E318" s="2011">
        <v>69.73</v>
      </c>
      <c r="F318" s="182">
        <v>71.53</v>
      </c>
      <c r="G318" s="181">
        <v>71.849999999999994</v>
      </c>
      <c r="N318" s="2007"/>
    </row>
    <row r="319" spans="1:14" ht="20.100000000000001" customHeight="1" x14ac:dyDescent="0.25">
      <c r="A319" s="184" t="s">
        <v>1414</v>
      </c>
      <c r="B319" s="184" t="s">
        <v>1396</v>
      </c>
      <c r="C319" s="2010" t="s">
        <v>1413</v>
      </c>
      <c r="D319" s="183">
        <v>96.8</v>
      </c>
      <c r="E319" s="2011">
        <v>96.62</v>
      </c>
      <c r="F319" s="182">
        <v>95.14</v>
      </c>
      <c r="G319" s="181">
        <v>96.87</v>
      </c>
      <c r="N319" s="2007"/>
    </row>
    <row r="320" spans="1:14" ht="20.100000000000001" customHeight="1" x14ac:dyDescent="0.25">
      <c r="A320" s="184" t="s">
        <v>1412</v>
      </c>
      <c r="B320" s="184" t="s">
        <v>1396</v>
      </c>
      <c r="C320" s="2010" t="s">
        <v>1411</v>
      </c>
      <c r="D320" s="183">
        <v>97.41</v>
      </c>
      <c r="E320" s="2011">
        <v>97.41</v>
      </c>
      <c r="F320" s="182">
        <v>97.41</v>
      </c>
      <c r="G320" s="181">
        <v>97.76</v>
      </c>
      <c r="N320" s="2007"/>
    </row>
    <row r="321" spans="1:14" ht="20.100000000000001" customHeight="1" x14ac:dyDescent="0.25">
      <c r="A321" s="184" t="s">
        <v>1410</v>
      </c>
      <c r="B321" s="184" t="s">
        <v>1396</v>
      </c>
      <c r="C321" s="2010" t="s">
        <v>1409</v>
      </c>
      <c r="D321" s="183">
        <v>92.25</v>
      </c>
      <c r="E321" s="2011">
        <v>89.44</v>
      </c>
      <c r="F321" s="182">
        <v>89.91</v>
      </c>
      <c r="G321" s="181">
        <v>96.5</v>
      </c>
      <c r="N321" s="2007"/>
    </row>
    <row r="322" spans="1:14" ht="20.100000000000001" customHeight="1" x14ac:dyDescent="0.25">
      <c r="A322" s="184" t="s">
        <v>1408</v>
      </c>
      <c r="B322" s="184" t="s">
        <v>1396</v>
      </c>
      <c r="C322" s="2013"/>
      <c r="D322" s="2014" t="s">
        <v>866</v>
      </c>
      <c r="E322" s="2015" t="s">
        <v>866</v>
      </c>
      <c r="F322" s="182" t="s">
        <v>866</v>
      </c>
      <c r="G322" s="181" t="s">
        <v>866</v>
      </c>
      <c r="N322" s="2007"/>
    </row>
    <row r="323" spans="1:14" ht="20.100000000000001" customHeight="1" x14ac:dyDescent="0.25">
      <c r="A323" s="184" t="s">
        <v>1407</v>
      </c>
      <c r="B323" s="184" t="s">
        <v>1396</v>
      </c>
      <c r="C323" s="2013"/>
      <c r="D323" s="2014" t="s">
        <v>866</v>
      </c>
      <c r="E323" s="2015" t="s">
        <v>866</v>
      </c>
      <c r="F323" s="182" t="s">
        <v>866</v>
      </c>
      <c r="G323" s="181">
        <v>92.74</v>
      </c>
      <c r="N323" s="2007"/>
    </row>
    <row r="324" spans="1:14" ht="20.100000000000001" customHeight="1" x14ac:dyDescent="0.25">
      <c r="A324" s="184" t="s">
        <v>1406</v>
      </c>
      <c r="B324" s="184" t="s">
        <v>1396</v>
      </c>
      <c r="C324" s="2010" t="s">
        <v>1405</v>
      </c>
      <c r="D324" s="183">
        <v>93.36</v>
      </c>
      <c r="E324" s="2011">
        <v>88.78</v>
      </c>
      <c r="F324" s="182">
        <v>87.88</v>
      </c>
      <c r="G324" s="181">
        <v>95.75</v>
      </c>
      <c r="N324" s="2007"/>
    </row>
    <row r="325" spans="1:14" ht="20.100000000000001" customHeight="1" x14ac:dyDescent="0.25">
      <c r="A325" s="184" t="s">
        <v>1404</v>
      </c>
      <c r="B325" s="184" t="s">
        <v>1396</v>
      </c>
      <c r="C325" s="2013"/>
      <c r="D325" s="2014" t="s">
        <v>866</v>
      </c>
      <c r="E325" s="2015" t="s">
        <v>866</v>
      </c>
      <c r="F325" s="182" t="s">
        <v>866</v>
      </c>
      <c r="G325" s="181">
        <v>92.46</v>
      </c>
      <c r="N325" s="2007"/>
    </row>
    <row r="326" spans="1:14" ht="20.100000000000001" customHeight="1" x14ac:dyDescent="0.25">
      <c r="A326" s="184" t="s">
        <v>1403</v>
      </c>
      <c r="B326" s="184" t="s">
        <v>1396</v>
      </c>
      <c r="C326" s="2010" t="s">
        <v>1402</v>
      </c>
      <c r="D326" s="183">
        <v>95.04</v>
      </c>
      <c r="E326" s="2011">
        <v>95.04</v>
      </c>
      <c r="F326" s="182">
        <v>95.04</v>
      </c>
      <c r="G326" s="181">
        <v>96</v>
      </c>
      <c r="N326" s="2007"/>
    </row>
    <row r="327" spans="1:14" ht="20.100000000000001" customHeight="1" x14ac:dyDescent="0.25">
      <c r="A327" s="184" t="s">
        <v>1401</v>
      </c>
      <c r="B327" s="184" t="s">
        <v>1396</v>
      </c>
      <c r="C327" s="2010" t="s">
        <v>1400</v>
      </c>
      <c r="D327" s="183">
        <v>95.92</v>
      </c>
      <c r="E327" s="2011">
        <v>92.58</v>
      </c>
      <c r="F327" s="182">
        <v>92.94</v>
      </c>
      <c r="G327" s="181">
        <v>99.77</v>
      </c>
      <c r="N327" s="2007"/>
    </row>
    <row r="328" spans="1:14" ht="20.100000000000001" customHeight="1" x14ac:dyDescent="0.25">
      <c r="A328" s="184" t="s">
        <v>1399</v>
      </c>
      <c r="B328" s="184" t="s">
        <v>1396</v>
      </c>
      <c r="C328" s="2013"/>
      <c r="D328" s="2014" t="s">
        <v>866</v>
      </c>
      <c r="E328" s="2011">
        <v>88.12</v>
      </c>
      <c r="F328" s="182">
        <v>83.56</v>
      </c>
      <c r="G328" s="181">
        <v>84.65</v>
      </c>
      <c r="N328" s="2007"/>
    </row>
    <row r="329" spans="1:14" ht="20.100000000000001" customHeight="1" x14ac:dyDescent="0.25">
      <c r="A329" s="184" t="s">
        <v>1398</v>
      </c>
      <c r="B329" s="184" t="s">
        <v>1396</v>
      </c>
      <c r="C329" s="2013"/>
      <c r="D329" s="2014" t="s">
        <v>866</v>
      </c>
      <c r="E329" s="2011">
        <v>83.74</v>
      </c>
      <c r="F329" s="182">
        <v>83.64</v>
      </c>
      <c r="G329" s="181">
        <v>83.17</v>
      </c>
      <c r="N329" s="2007"/>
    </row>
    <row r="330" spans="1:14" ht="20.100000000000001" customHeight="1" x14ac:dyDescent="0.25">
      <c r="A330" s="184" t="s">
        <v>1397</v>
      </c>
      <c r="B330" s="184" t="s">
        <v>1396</v>
      </c>
      <c r="C330" s="2013"/>
      <c r="D330" s="2014" t="s">
        <v>866</v>
      </c>
      <c r="E330" s="2015" t="s">
        <v>866</v>
      </c>
      <c r="F330" s="182">
        <v>93.68</v>
      </c>
      <c r="G330" s="181">
        <v>91.84</v>
      </c>
      <c r="N330" s="2007"/>
    </row>
    <row r="331" spans="1:14" ht="20.100000000000001" customHeight="1" x14ac:dyDescent="0.25">
      <c r="A331" s="184" t="s">
        <v>1395</v>
      </c>
      <c r="B331" s="184" t="s">
        <v>1331</v>
      </c>
      <c r="C331" s="2010" t="s">
        <v>1394</v>
      </c>
      <c r="D331" s="183">
        <v>81.319999999999993</v>
      </c>
      <c r="E331" s="2011">
        <v>78.13</v>
      </c>
      <c r="F331" s="182">
        <v>78.12</v>
      </c>
      <c r="G331" s="181">
        <v>82.01</v>
      </c>
      <c r="N331" s="2007"/>
    </row>
    <row r="332" spans="1:14" ht="20.100000000000001" customHeight="1" x14ac:dyDescent="0.25">
      <c r="A332" s="184" t="s">
        <v>1393</v>
      </c>
      <c r="B332" s="184" t="s">
        <v>1331</v>
      </c>
      <c r="C332" s="2010" t="s">
        <v>1392</v>
      </c>
      <c r="D332" s="183">
        <v>62.51</v>
      </c>
      <c r="E332" s="2011">
        <v>61.15</v>
      </c>
      <c r="F332" s="182">
        <v>61.09</v>
      </c>
      <c r="G332" s="181">
        <v>59.85</v>
      </c>
      <c r="N332" s="2007"/>
    </row>
    <row r="333" spans="1:14" ht="20.100000000000001" customHeight="1" x14ac:dyDescent="0.25">
      <c r="A333" s="184" t="s">
        <v>1391</v>
      </c>
      <c r="B333" s="184" t="s">
        <v>1331</v>
      </c>
      <c r="C333" s="2010" t="s">
        <v>1390</v>
      </c>
      <c r="D333" s="183">
        <v>80.260000000000005</v>
      </c>
      <c r="E333" s="2011">
        <v>80.33</v>
      </c>
      <c r="F333" s="182">
        <v>81.83</v>
      </c>
      <c r="G333" s="181">
        <v>74.45</v>
      </c>
      <c r="N333" s="2007"/>
    </row>
    <row r="334" spans="1:14" ht="20.100000000000001" customHeight="1" x14ac:dyDescent="0.25">
      <c r="A334" s="184" t="s">
        <v>1389</v>
      </c>
      <c r="B334" s="184" t="s">
        <v>1331</v>
      </c>
      <c r="C334" s="2010" t="s">
        <v>1388</v>
      </c>
      <c r="D334" s="183">
        <v>92.3</v>
      </c>
      <c r="E334" s="2011">
        <v>89.45</v>
      </c>
      <c r="F334" s="182">
        <v>89.67</v>
      </c>
      <c r="G334" s="181">
        <v>87.47</v>
      </c>
      <c r="N334" s="2007"/>
    </row>
    <row r="335" spans="1:14" ht="20.100000000000001" customHeight="1" x14ac:dyDescent="0.25">
      <c r="A335" s="184" t="s">
        <v>1387</v>
      </c>
      <c r="B335" s="184" t="s">
        <v>1331</v>
      </c>
      <c r="C335" s="2010" t="s">
        <v>1386</v>
      </c>
      <c r="D335" s="183">
        <v>57.33</v>
      </c>
      <c r="E335" s="2011">
        <v>54.48</v>
      </c>
      <c r="F335" s="182">
        <v>53.88</v>
      </c>
      <c r="G335" s="181">
        <v>63.14</v>
      </c>
      <c r="N335" s="2007"/>
    </row>
    <row r="336" spans="1:14" ht="20.100000000000001" customHeight="1" x14ac:dyDescent="0.25">
      <c r="A336" s="184" t="s">
        <v>1385</v>
      </c>
      <c r="B336" s="184" t="s">
        <v>1331</v>
      </c>
      <c r="C336" s="2010" t="s">
        <v>1384</v>
      </c>
      <c r="D336" s="183">
        <v>83.03</v>
      </c>
      <c r="E336" s="2011">
        <v>80.94</v>
      </c>
      <c r="F336" s="182">
        <v>83.21</v>
      </c>
      <c r="G336" s="181">
        <v>84.27</v>
      </c>
      <c r="N336" s="2007"/>
    </row>
    <row r="337" spans="1:14" ht="20.100000000000001" customHeight="1" x14ac:dyDescent="0.25">
      <c r="A337" s="184" t="s">
        <v>1383</v>
      </c>
      <c r="B337" s="184" t="s">
        <v>1331</v>
      </c>
      <c r="C337" s="2010" t="s">
        <v>1382</v>
      </c>
      <c r="D337" s="183">
        <v>88.97</v>
      </c>
      <c r="E337" s="2011">
        <v>86.38</v>
      </c>
      <c r="F337" s="182">
        <v>87.64</v>
      </c>
      <c r="G337" s="181">
        <v>84.4</v>
      </c>
      <c r="N337" s="2007"/>
    </row>
    <row r="338" spans="1:14" ht="20.100000000000001" customHeight="1" x14ac:dyDescent="0.25">
      <c r="A338" s="184" t="s">
        <v>1381</v>
      </c>
      <c r="B338" s="184" t="s">
        <v>1331</v>
      </c>
      <c r="C338" s="2010" t="s">
        <v>1380</v>
      </c>
      <c r="D338" s="183">
        <v>84.37</v>
      </c>
      <c r="E338" s="2011">
        <v>83.43</v>
      </c>
      <c r="F338" s="182">
        <v>83.97</v>
      </c>
      <c r="G338" s="181">
        <v>83.14</v>
      </c>
      <c r="N338" s="2007"/>
    </row>
    <row r="339" spans="1:14" ht="20.100000000000001" customHeight="1" x14ac:dyDescent="0.25">
      <c r="A339" s="184" t="s">
        <v>1379</v>
      </c>
      <c r="B339" s="184" t="s">
        <v>1331</v>
      </c>
      <c r="C339" s="2010" t="s">
        <v>1378</v>
      </c>
      <c r="D339" s="183">
        <v>77.03</v>
      </c>
      <c r="E339" s="2011">
        <v>75.3</v>
      </c>
      <c r="F339" s="182">
        <v>74.69</v>
      </c>
      <c r="G339" s="181">
        <v>79.040000000000006</v>
      </c>
      <c r="N339" s="2007"/>
    </row>
    <row r="340" spans="1:14" ht="20.100000000000001" customHeight="1" x14ac:dyDescent="0.25">
      <c r="A340" s="184" t="s">
        <v>1377</v>
      </c>
      <c r="B340" s="184" t="s">
        <v>1331</v>
      </c>
      <c r="C340" s="2010" t="s">
        <v>1376</v>
      </c>
      <c r="D340" s="183">
        <v>80.599999999999994</v>
      </c>
      <c r="E340" s="2011">
        <v>83.57</v>
      </c>
      <c r="F340" s="182">
        <v>84.12</v>
      </c>
      <c r="G340" s="181">
        <v>82.8</v>
      </c>
      <c r="N340" s="2007"/>
    </row>
    <row r="341" spans="1:14" ht="20.100000000000001" customHeight="1" x14ac:dyDescent="0.25">
      <c r="A341" s="184" t="s">
        <v>1375</v>
      </c>
      <c r="B341" s="184" t="s">
        <v>1331</v>
      </c>
      <c r="C341" s="2010" t="s">
        <v>1374</v>
      </c>
      <c r="D341" s="183">
        <v>51.77</v>
      </c>
      <c r="E341" s="2011">
        <v>50.68</v>
      </c>
      <c r="F341" s="182">
        <v>52.43</v>
      </c>
      <c r="G341" s="181">
        <v>56.25</v>
      </c>
      <c r="N341" s="2007"/>
    </row>
    <row r="342" spans="1:14" ht="20.100000000000001" customHeight="1" x14ac:dyDescent="0.25">
      <c r="A342" s="184" t="s">
        <v>1373</v>
      </c>
      <c r="B342" s="184" t="s">
        <v>1331</v>
      </c>
      <c r="C342" s="2010" t="s">
        <v>1372</v>
      </c>
      <c r="D342" s="183">
        <v>65.8</v>
      </c>
      <c r="E342" s="2011">
        <v>80.28</v>
      </c>
      <c r="F342" s="182">
        <v>60.89</v>
      </c>
      <c r="G342" s="181">
        <v>64.95</v>
      </c>
      <c r="N342" s="2007"/>
    </row>
    <row r="343" spans="1:14" ht="20.100000000000001" customHeight="1" x14ac:dyDescent="0.25">
      <c r="A343" s="184" t="s">
        <v>1371</v>
      </c>
      <c r="B343" s="184" t="s">
        <v>1331</v>
      </c>
      <c r="C343" s="2013"/>
      <c r="D343" s="2014" t="s">
        <v>866</v>
      </c>
      <c r="E343" s="2015" t="s">
        <v>866</v>
      </c>
      <c r="F343" s="182" t="s">
        <v>866</v>
      </c>
      <c r="G343" s="181" t="s">
        <v>866</v>
      </c>
      <c r="N343" s="2007"/>
    </row>
    <row r="344" spans="1:14" ht="20.100000000000001" customHeight="1" x14ac:dyDescent="0.25">
      <c r="A344" s="184" t="s">
        <v>1370</v>
      </c>
      <c r="B344" s="184" t="s">
        <v>1331</v>
      </c>
      <c r="C344" s="2010" t="s">
        <v>1369</v>
      </c>
      <c r="D344" s="183">
        <v>67.48</v>
      </c>
      <c r="E344" s="2011">
        <v>67.09</v>
      </c>
      <c r="F344" s="182">
        <v>68.06</v>
      </c>
      <c r="G344" s="181">
        <v>68.33</v>
      </c>
      <c r="N344" s="2007"/>
    </row>
    <row r="345" spans="1:14" ht="20.100000000000001" customHeight="1" x14ac:dyDescent="0.25">
      <c r="A345" s="184" t="s">
        <v>1368</v>
      </c>
      <c r="B345" s="184" t="s">
        <v>1331</v>
      </c>
      <c r="C345" s="2010" t="s">
        <v>1367</v>
      </c>
      <c r="D345" s="183">
        <v>69.16</v>
      </c>
      <c r="E345" s="2011">
        <v>69.3</v>
      </c>
      <c r="F345" s="182">
        <v>68.150000000000006</v>
      </c>
      <c r="G345" s="181">
        <v>67.67</v>
      </c>
      <c r="N345" s="2007"/>
    </row>
    <row r="346" spans="1:14" ht="20.100000000000001" customHeight="1" x14ac:dyDescent="0.25">
      <c r="A346" s="184" t="s">
        <v>1366</v>
      </c>
      <c r="B346" s="184" t="s">
        <v>1331</v>
      </c>
      <c r="C346" s="2010" t="s">
        <v>1365</v>
      </c>
      <c r="D346" s="183">
        <v>94.82</v>
      </c>
      <c r="E346" s="2011">
        <v>90.59</v>
      </c>
      <c r="F346" s="182">
        <v>90.41</v>
      </c>
      <c r="G346" s="181">
        <v>96.2</v>
      </c>
      <c r="N346" s="2007"/>
    </row>
    <row r="347" spans="1:14" ht="20.100000000000001" customHeight="1" x14ac:dyDescent="0.25">
      <c r="A347" s="184" t="s">
        <v>1364</v>
      </c>
      <c r="B347" s="184" t="s">
        <v>1331</v>
      </c>
      <c r="C347" s="2010" t="s">
        <v>1363</v>
      </c>
      <c r="D347" s="183">
        <v>86.8</v>
      </c>
      <c r="E347" s="2011">
        <v>85.62</v>
      </c>
      <c r="F347" s="182">
        <v>87.21</v>
      </c>
      <c r="G347" s="181">
        <v>88.5</v>
      </c>
      <c r="N347" s="2007"/>
    </row>
    <row r="348" spans="1:14" ht="20.100000000000001" customHeight="1" x14ac:dyDescent="0.25">
      <c r="A348" s="184" t="s">
        <v>1362</v>
      </c>
      <c r="B348" s="184" t="s">
        <v>1331</v>
      </c>
      <c r="C348" s="2010" t="s">
        <v>1361</v>
      </c>
      <c r="D348" s="183">
        <v>81.7</v>
      </c>
      <c r="E348" s="2011">
        <v>79.22</v>
      </c>
      <c r="F348" s="182">
        <v>79.31</v>
      </c>
      <c r="G348" s="181">
        <v>81.13</v>
      </c>
      <c r="N348" s="2007"/>
    </row>
    <row r="349" spans="1:14" ht="20.100000000000001" customHeight="1" x14ac:dyDescent="0.25">
      <c r="A349" s="184" t="s">
        <v>1360</v>
      </c>
      <c r="B349" s="184" t="s">
        <v>1331</v>
      </c>
      <c r="C349" s="2010" t="s">
        <v>1359</v>
      </c>
      <c r="D349" s="183">
        <v>90.53</v>
      </c>
      <c r="E349" s="2011">
        <v>86.97</v>
      </c>
      <c r="F349" s="182">
        <v>86.82</v>
      </c>
      <c r="G349" s="181">
        <v>90.82</v>
      </c>
      <c r="N349" s="2007"/>
    </row>
    <row r="350" spans="1:14" ht="20.100000000000001" customHeight="1" x14ac:dyDescent="0.25">
      <c r="A350" s="184" t="s">
        <v>1358</v>
      </c>
      <c r="B350" s="184" t="s">
        <v>1331</v>
      </c>
      <c r="C350" s="2013"/>
      <c r="D350" s="2014" t="s">
        <v>866</v>
      </c>
      <c r="E350" s="2015" t="s">
        <v>866</v>
      </c>
      <c r="F350" s="182" t="s">
        <v>866</v>
      </c>
      <c r="G350" s="181">
        <v>86.5</v>
      </c>
      <c r="N350" s="2007"/>
    </row>
    <row r="351" spans="1:14" ht="20.100000000000001" customHeight="1" x14ac:dyDescent="0.25">
      <c r="A351" s="184" t="s">
        <v>1357</v>
      </c>
      <c r="B351" s="184" t="s">
        <v>1331</v>
      </c>
      <c r="C351" s="2010" t="s">
        <v>1356</v>
      </c>
      <c r="D351" s="183">
        <v>54.94</v>
      </c>
      <c r="E351" s="2011">
        <v>52.5</v>
      </c>
      <c r="F351" s="182">
        <v>51.69</v>
      </c>
      <c r="G351" s="181">
        <v>56.17</v>
      </c>
      <c r="N351" s="2007"/>
    </row>
    <row r="352" spans="1:14" ht="20.100000000000001" customHeight="1" x14ac:dyDescent="0.25">
      <c r="A352" s="184" t="s">
        <v>1355</v>
      </c>
      <c r="B352" s="184" t="s">
        <v>1331</v>
      </c>
      <c r="C352" s="2010" t="s">
        <v>1354</v>
      </c>
      <c r="D352" s="183">
        <v>73.040000000000006</v>
      </c>
      <c r="E352" s="2011">
        <v>70</v>
      </c>
      <c r="F352" s="182">
        <v>69.849999999999994</v>
      </c>
      <c r="G352" s="181">
        <v>67.989999999999995</v>
      </c>
      <c r="N352" s="2007"/>
    </row>
    <row r="353" spans="1:14" ht="20.100000000000001" customHeight="1" x14ac:dyDescent="0.25">
      <c r="A353" s="184" t="s">
        <v>1353</v>
      </c>
      <c r="B353" s="184" t="s">
        <v>1331</v>
      </c>
      <c r="C353" s="2010" t="s">
        <v>1352</v>
      </c>
      <c r="D353" s="183">
        <v>74.25</v>
      </c>
      <c r="E353" s="2011">
        <v>71.099999999999994</v>
      </c>
      <c r="F353" s="182">
        <v>70.78</v>
      </c>
      <c r="G353" s="181">
        <v>80.260000000000005</v>
      </c>
      <c r="N353" s="2007"/>
    </row>
    <row r="354" spans="1:14" ht="20.100000000000001" customHeight="1" x14ac:dyDescent="0.25">
      <c r="A354" s="184" t="s">
        <v>1351</v>
      </c>
      <c r="B354" s="184" t="s">
        <v>1331</v>
      </c>
      <c r="C354" s="2010" t="s">
        <v>1350</v>
      </c>
      <c r="D354" s="183">
        <v>89.82</v>
      </c>
      <c r="E354" s="2011">
        <v>87.68</v>
      </c>
      <c r="F354" s="182">
        <v>87.95</v>
      </c>
      <c r="G354" s="181">
        <v>89.48</v>
      </c>
      <c r="N354" s="2007"/>
    </row>
    <row r="355" spans="1:14" ht="20.100000000000001" customHeight="1" x14ac:dyDescent="0.25">
      <c r="A355" s="184" t="s">
        <v>1349</v>
      </c>
      <c r="B355" s="184" t="s">
        <v>1331</v>
      </c>
      <c r="C355" s="2010" t="s">
        <v>1348</v>
      </c>
      <c r="D355" s="183">
        <v>63.93</v>
      </c>
      <c r="E355" s="2011">
        <v>63.6</v>
      </c>
      <c r="F355" s="182">
        <v>64.569999999999993</v>
      </c>
      <c r="G355" s="181">
        <v>65.95</v>
      </c>
      <c r="N355" s="2007"/>
    </row>
    <row r="356" spans="1:14" ht="20.100000000000001" customHeight="1" x14ac:dyDescent="0.25">
      <c r="A356" s="184" t="s">
        <v>1347</v>
      </c>
      <c r="B356" s="184" t="s">
        <v>1331</v>
      </c>
      <c r="C356" s="2010" t="s">
        <v>1346</v>
      </c>
      <c r="D356" s="183">
        <v>73.33</v>
      </c>
      <c r="E356" s="2011">
        <v>76.099999999999994</v>
      </c>
      <c r="F356" s="182">
        <v>77.599999999999994</v>
      </c>
      <c r="G356" s="181">
        <v>74.89</v>
      </c>
      <c r="N356" s="2007"/>
    </row>
    <row r="357" spans="1:14" ht="20.100000000000001" customHeight="1" x14ac:dyDescent="0.25">
      <c r="A357" s="184" t="s">
        <v>1345</v>
      </c>
      <c r="B357" s="184" t="s">
        <v>1331</v>
      </c>
      <c r="C357" s="2010" t="s">
        <v>1344</v>
      </c>
      <c r="D357" s="183">
        <v>80.900000000000006</v>
      </c>
      <c r="E357" s="2011">
        <v>80.319999999999993</v>
      </c>
      <c r="F357" s="182">
        <v>81.64</v>
      </c>
      <c r="G357" s="181">
        <v>80.569999999999993</v>
      </c>
      <c r="N357" s="2007"/>
    </row>
    <row r="358" spans="1:14" ht="20.100000000000001" customHeight="1" x14ac:dyDescent="0.25">
      <c r="A358" s="184" t="s">
        <v>1343</v>
      </c>
      <c r="B358" s="184" t="s">
        <v>1331</v>
      </c>
      <c r="C358" s="2010" t="s">
        <v>1342</v>
      </c>
      <c r="D358" s="183">
        <v>67.92</v>
      </c>
      <c r="E358" s="2011">
        <v>66.56</v>
      </c>
      <c r="F358" s="182">
        <v>67.41</v>
      </c>
      <c r="G358" s="181">
        <v>69.8</v>
      </c>
      <c r="N358" s="2007"/>
    </row>
    <row r="359" spans="1:14" ht="20.100000000000001" customHeight="1" x14ac:dyDescent="0.25">
      <c r="A359" s="184" t="s">
        <v>1341</v>
      </c>
      <c r="B359" s="184" t="s">
        <v>1331</v>
      </c>
      <c r="C359" s="2010" t="s">
        <v>1340</v>
      </c>
      <c r="D359" s="183">
        <v>87.72</v>
      </c>
      <c r="E359" s="2011">
        <v>85.88</v>
      </c>
      <c r="F359" s="182">
        <v>86.06</v>
      </c>
      <c r="G359" s="181">
        <v>85.53</v>
      </c>
      <c r="N359" s="2007"/>
    </row>
    <row r="360" spans="1:14" ht="20.100000000000001" customHeight="1" x14ac:dyDescent="0.25">
      <c r="A360" s="184" t="s">
        <v>1339</v>
      </c>
      <c r="B360" s="184" t="s">
        <v>1331</v>
      </c>
      <c r="C360" s="2010" t="s">
        <v>1338</v>
      </c>
      <c r="D360" s="183">
        <v>87.26</v>
      </c>
      <c r="E360" s="2011">
        <v>80.790000000000006</v>
      </c>
      <c r="F360" s="182">
        <v>79.67</v>
      </c>
      <c r="G360" s="181">
        <v>89.28</v>
      </c>
      <c r="N360" s="2007"/>
    </row>
    <row r="361" spans="1:14" ht="20.100000000000001" customHeight="1" x14ac:dyDescent="0.25">
      <c r="A361" s="184" t="s">
        <v>1337</v>
      </c>
      <c r="B361" s="184" t="s">
        <v>1331</v>
      </c>
      <c r="C361" s="2010" t="s">
        <v>1336</v>
      </c>
      <c r="D361" s="183">
        <v>79.64</v>
      </c>
      <c r="E361" s="2011">
        <v>77.64</v>
      </c>
      <c r="F361" s="182">
        <v>78</v>
      </c>
      <c r="G361" s="181">
        <v>85.53</v>
      </c>
      <c r="N361" s="2007"/>
    </row>
    <row r="362" spans="1:14" ht="20.100000000000001" customHeight="1" x14ac:dyDescent="0.25">
      <c r="A362" s="184" t="s">
        <v>1335</v>
      </c>
      <c r="B362" s="184" t="s">
        <v>1331</v>
      </c>
      <c r="C362" s="2010" t="s">
        <v>1334</v>
      </c>
      <c r="D362" s="183">
        <v>70.180000000000007</v>
      </c>
      <c r="E362" s="2011">
        <v>68.89</v>
      </c>
      <c r="F362" s="182">
        <v>70.83</v>
      </c>
      <c r="G362" s="181">
        <v>80.790000000000006</v>
      </c>
      <c r="N362" s="2007"/>
    </row>
    <row r="363" spans="1:14" ht="20.100000000000001" customHeight="1" x14ac:dyDescent="0.25">
      <c r="A363" s="184" t="s">
        <v>1333</v>
      </c>
      <c r="B363" s="184" t="s">
        <v>1331</v>
      </c>
      <c r="C363" s="2013"/>
      <c r="D363" s="2014" t="s">
        <v>866</v>
      </c>
      <c r="E363" s="2015" t="s">
        <v>866</v>
      </c>
      <c r="F363" s="182">
        <v>59.21</v>
      </c>
      <c r="G363" s="181">
        <v>62.38</v>
      </c>
      <c r="N363" s="2007"/>
    </row>
    <row r="364" spans="1:14" ht="20.100000000000001" customHeight="1" x14ac:dyDescent="0.25">
      <c r="A364" s="184" t="s">
        <v>1332</v>
      </c>
      <c r="B364" s="184" t="s">
        <v>1331</v>
      </c>
      <c r="C364" s="2010" t="s">
        <v>1330</v>
      </c>
      <c r="D364" s="183">
        <v>75.38</v>
      </c>
      <c r="E364" s="2011">
        <v>74.48</v>
      </c>
      <c r="F364" s="182">
        <v>75.27</v>
      </c>
      <c r="G364" s="181">
        <v>72.709999999999994</v>
      </c>
      <c r="N364" s="2007"/>
    </row>
    <row r="365" spans="1:14" ht="20.100000000000001" customHeight="1" x14ac:dyDescent="0.25">
      <c r="A365" s="184" t="s">
        <v>1329</v>
      </c>
      <c r="B365" s="184" t="s">
        <v>1225</v>
      </c>
      <c r="C365" s="2010" t="s">
        <v>1328</v>
      </c>
      <c r="D365" s="183">
        <v>75.760000000000005</v>
      </c>
      <c r="E365" s="2011">
        <v>75.709999999999994</v>
      </c>
      <c r="F365" s="182">
        <v>75.900000000000006</v>
      </c>
      <c r="G365" s="181">
        <v>70.64</v>
      </c>
      <c r="N365" s="2007"/>
    </row>
    <row r="366" spans="1:14" ht="20.100000000000001" customHeight="1" x14ac:dyDescent="0.25">
      <c r="A366" s="184" t="s">
        <v>1327</v>
      </c>
      <c r="B366" s="184" t="s">
        <v>1225</v>
      </c>
      <c r="C366" s="2013"/>
      <c r="D366" s="2014" t="s">
        <v>866</v>
      </c>
      <c r="E366" s="2015" t="s">
        <v>866</v>
      </c>
      <c r="F366" s="182">
        <v>84.18</v>
      </c>
      <c r="G366" s="181">
        <v>80.97</v>
      </c>
      <c r="N366" s="2007"/>
    </row>
    <row r="367" spans="1:14" ht="20.100000000000001" customHeight="1" x14ac:dyDescent="0.25">
      <c r="A367" s="184" t="s">
        <v>1326</v>
      </c>
      <c r="B367" s="184" t="s">
        <v>1225</v>
      </c>
      <c r="C367" s="2013"/>
      <c r="D367" s="2014" t="s">
        <v>866</v>
      </c>
      <c r="E367" s="2011">
        <v>95.4</v>
      </c>
      <c r="F367" s="182">
        <v>95.4</v>
      </c>
      <c r="G367" s="181">
        <v>94.7</v>
      </c>
      <c r="N367" s="2007"/>
    </row>
    <row r="368" spans="1:14" ht="20.100000000000001" customHeight="1" x14ac:dyDescent="0.25">
      <c r="A368" s="184" t="s">
        <v>1325</v>
      </c>
      <c r="B368" s="184" t="s">
        <v>1225</v>
      </c>
      <c r="C368" s="2010" t="s">
        <v>1324</v>
      </c>
      <c r="D368" s="183">
        <v>72.849999999999994</v>
      </c>
      <c r="E368" s="2011">
        <v>71.489999999999995</v>
      </c>
      <c r="F368" s="182">
        <v>71.52</v>
      </c>
      <c r="G368" s="181">
        <v>73.900000000000006</v>
      </c>
      <c r="N368" s="2007"/>
    </row>
    <row r="369" spans="1:14" ht="20.100000000000001" customHeight="1" x14ac:dyDescent="0.25">
      <c r="A369" s="184" t="s">
        <v>1323</v>
      </c>
      <c r="B369" s="184" t="s">
        <v>1225</v>
      </c>
      <c r="C369" s="2013"/>
      <c r="D369" s="2014" t="s">
        <v>866</v>
      </c>
      <c r="E369" s="2015" t="s">
        <v>866</v>
      </c>
      <c r="F369" s="182" t="s">
        <v>866</v>
      </c>
      <c r="G369" s="181" t="s">
        <v>866</v>
      </c>
      <c r="N369" s="2007"/>
    </row>
    <row r="370" spans="1:14" ht="20.100000000000001" customHeight="1" x14ac:dyDescent="0.25">
      <c r="A370" s="184" t="s">
        <v>1322</v>
      </c>
      <c r="B370" s="184" t="s">
        <v>1225</v>
      </c>
      <c r="C370" s="2010" t="s">
        <v>1321</v>
      </c>
      <c r="D370" s="183">
        <v>90.19</v>
      </c>
      <c r="E370" s="2015" t="s">
        <v>866</v>
      </c>
      <c r="F370" s="182" t="s">
        <v>866</v>
      </c>
      <c r="G370" s="181">
        <v>93.5</v>
      </c>
      <c r="N370" s="2007"/>
    </row>
    <row r="371" spans="1:14" ht="20.100000000000001" customHeight="1" x14ac:dyDescent="0.25">
      <c r="A371" s="184" t="s">
        <v>1320</v>
      </c>
      <c r="B371" s="184" t="s">
        <v>1225</v>
      </c>
      <c r="C371" s="2010" t="s">
        <v>1319</v>
      </c>
      <c r="D371" s="183">
        <v>85.73</v>
      </c>
      <c r="E371" s="2011">
        <v>82.4</v>
      </c>
      <c r="F371" s="182">
        <v>82.41</v>
      </c>
      <c r="G371" s="181">
        <v>87.44</v>
      </c>
      <c r="N371" s="2007"/>
    </row>
    <row r="372" spans="1:14" ht="20.100000000000001" customHeight="1" x14ac:dyDescent="0.25">
      <c r="A372" s="184" t="s">
        <v>1318</v>
      </c>
      <c r="B372" s="184" t="s">
        <v>1225</v>
      </c>
      <c r="C372" s="2010" t="s">
        <v>1317</v>
      </c>
      <c r="D372" s="183">
        <v>100</v>
      </c>
      <c r="E372" s="2011">
        <v>98.47</v>
      </c>
      <c r="F372" s="182">
        <v>99.82</v>
      </c>
      <c r="G372" s="181">
        <v>96.81</v>
      </c>
      <c r="N372" s="2007"/>
    </row>
    <row r="373" spans="1:14" ht="20.100000000000001" customHeight="1" x14ac:dyDescent="0.25">
      <c r="A373" s="184" t="s">
        <v>1316</v>
      </c>
      <c r="B373" s="184" t="s">
        <v>1225</v>
      </c>
      <c r="C373" s="2010" t="s">
        <v>1315</v>
      </c>
      <c r="D373" s="183">
        <v>100</v>
      </c>
      <c r="E373" s="2011">
        <v>96.49</v>
      </c>
      <c r="F373" s="182">
        <v>98.49</v>
      </c>
      <c r="G373" s="181">
        <v>99.32</v>
      </c>
      <c r="N373" s="2007"/>
    </row>
    <row r="374" spans="1:14" ht="20.100000000000001" customHeight="1" x14ac:dyDescent="0.25">
      <c r="A374" s="184" t="s">
        <v>1314</v>
      </c>
      <c r="B374" s="184" t="s">
        <v>1225</v>
      </c>
      <c r="C374" s="2010" t="s">
        <v>1313</v>
      </c>
      <c r="D374" s="183">
        <v>88.31</v>
      </c>
      <c r="E374" s="2011">
        <v>85.41</v>
      </c>
      <c r="F374" s="182">
        <v>85.44</v>
      </c>
      <c r="G374" s="181">
        <v>93.09</v>
      </c>
      <c r="N374" s="2007"/>
    </row>
    <row r="375" spans="1:14" ht="20.100000000000001" customHeight="1" x14ac:dyDescent="0.25">
      <c r="A375" s="184" t="s">
        <v>1312</v>
      </c>
      <c r="B375" s="184" t="s">
        <v>1225</v>
      </c>
      <c r="C375" s="2013"/>
      <c r="D375" s="2014" t="s">
        <v>866</v>
      </c>
      <c r="E375" s="2015" t="s">
        <v>866</v>
      </c>
      <c r="F375" s="182" t="s">
        <v>866</v>
      </c>
      <c r="G375" s="181">
        <v>79.11</v>
      </c>
      <c r="N375" s="2007"/>
    </row>
    <row r="376" spans="1:14" ht="20.100000000000001" customHeight="1" x14ac:dyDescent="0.25">
      <c r="A376" s="184" t="s">
        <v>1311</v>
      </c>
      <c r="B376" s="184" t="s">
        <v>1225</v>
      </c>
      <c r="C376" s="2013"/>
      <c r="D376" s="2014" t="s">
        <v>866</v>
      </c>
      <c r="E376" s="2015" t="s">
        <v>866</v>
      </c>
      <c r="F376" s="182">
        <v>66.77</v>
      </c>
      <c r="G376" s="181">
        <v>68.55</v>
      </c>
      <c r="N376" s="2007"/>
    </row>
    <row r="377" spans="1:14" ht="20.100000000000001" customHeight="1" x14ac:dyDescent="0.25">
      <c r="A377" s="184" t="s">
        <v>1310</v>
      </c>
      <c r="B377" s="184" t="s">
        <v>1225</v>
      </c>
      <c r="C377" s="2010" t="s">
        <v>1309</v>
      </c>
      <c r="D377" s="183">
        <v>92.53</v>
      </c>
      <c r="E377" s="2011">
        <v>89.17</v>
      </c>
      <c r="F377" s="182">
        <v>89.3</v>
      </c>
      <c r="G377" s="181">
        <v>98.33</v>
      </c>
      <c r="N377" s="2007"/>
    </row>
    <row r="378" spans="1:14" ht="20.100000000000001" customHeight="1" x14ac:dyDescent="0.25">
      <c r="A378" s="184" t="s">
        <v>1308</v>
      </c>
      <c r="B378" s="184" t="s">
        <v>1225</v>
      </c>
      <c r="C378" s="2010" t="s">
        <v>1307</v>
      </c>
      <c r="D378" s="183">
        <v>88.46</v>
      </c>
      <c r="E378" s="2011">
        <v>88.35</v>
      </c>
      <c r="F378" s="182">
        <v>88.28</v>
      </c>
      <c r="G378" s="181">
        <v>88.4</v>
      </c>
      <c r="N378" s="2007"/>
    </row>
    <row r="379" spans="1:14" ht="20.100000000000001" customHeight="1" x14ac:dyDescent="0.25">
      <c r="A379" s="184" t="s">
        <v>1306</v>
      </c>
      <c r="B379" s="184" t="s">
        <v>1225</v>
      </c>
      <c r="C379" s="2010" t="s">
        <v>1305</v>
      </c>
      <c r="D379" s="183">
        <v>84.91</v>
      </c>
      <c r="E379" s="2011">
        <v>81.52</v>
      </c>
      <c r="F379" s="182">
        <v>79.709999999999994</v>
      </c>
      <c r="G379" s="181">
        <v>85.97</v>
      </c>
      <c r="N379" s="2007"/>
    </row>
    <row r="380" spans="1:14" ht="20.100000000000001" customHeight="1" x14ac:dyDescent="0.25">
      <c r="A380" s="184" t="s">
        <v>1304</v>
      </c>
      <c r="B380" s="184" t="s">
        <v>1225</v>
      </c>
      <c r="C380" s="2010" t="s">
        <v>1303</v>
      </c>
      <c r="D380" s="183">
        <v>85.9</v>
      </c>
      <c r="E380" s="2011">
        <v>88.25</v>
      </c>
      <c r="F380" s="182">
        <v>89.72</v>
      </c>
      <c r="G380" s="181">
        <v>86.68</v>
      </c>
      <c r="N380" s="2007"/>
    </row>
    <row r="381" spans="1:14" ht="20.100000000000001" customHeight="1" x14ac:dyDescent="0.25">
      <c r="A381" s="184" t="s">
        <v>1302</v>
      </c>
      <c r="B381" s="184" t="s">
        <v>1225</v>
      </c>
      <c r="C381" s="2010" t="s">
        <v>1301</v>
      </c>
      <c r="D381" s="183">
        <v>100</v>
      </c>
      <c r="E381" s="2011">
        <v>99.98</v>
      </c>
      <c r="F381" s="182">
        <v>100</v>
      </c>
      <c r="G381" s="181">
        <v>100</v>
      </c>
      <c r="N381" s="2007"/>
    </row>
    <row r="382" spans="1:14" ht="20.100000000000001" customHeight="1" x14ac:dyDescent="0.25">
      <c r="A382" s="184" t="s">
        <v>1300</v>
      </c>
      <c r="B382" s="184" t="s">
        <v>1225</v>
      </c>
      <c r="C382" s="2013"/>
      <c r="D382" s="2014" t="s">
        <v>866</v>
      </c>
      <c r="E382" s="2011">
        <v>86.33</v>
      </c>
      <c r="F382" s="182">
        <v>88.18</v>
      </c>
      <c r="G382" s="181">
        <v>88.45</v>
      </c>
      <c r="N382" s="2007"/>
    </row>
    <row r="383" spans="1:14" ht="20.100000000000001" customHeight="1" x14ac:dyDescent="0.25">
      <c r="A383" s="184" t="s">
        <v>1299</v>
      </c>
      <c r="B383" s="184" t="s">
        <v>1225</v>
      </c>
      <c r="C383" s="2010" t="s">
        <v>1298</v>
      </c>
      <c r="D383" s="183">
        <v>92.87</v>
      </c>
      <c r="E383" s="2011">
        <v>89.94</v>
      </c>
      <c r="F383" s="182">
        <v>89.39</v>
      </c>
      <c r="G383" s="181">
        <v>93.45</v>
      </c>
      <c r="N383" s="2007"/>
    </row>
    <row r="384" spans="1:14" ht="20.100000000000001" customHeight="1" x14ac:dyDescent="0.25">
      <c r="A384" s="184" t="s">
        <v>1297</v>
      </c>
      <c r="B384" s="184" t="s">
        <v>1225</v>
      </c>
      <c r="C384" s="2010" t="s">
        <v>1296</v>
      </c>
      <c r="D384" s="183">
        <v>96.91</v>
      </c>
      <c r="E384" s="2011">
        <v>94.62</v>
      </c>
      <c r="F384" s="182">
        <v>94.65</v>
      </c>
      <c r="G384" s="181">
        <v>88.16</v>
      </c>
      <c r="N384" s="2007"/>
    </row>
    <row r="385" spans="1:14" ht="20.100000000000001" customHeight="1" x14ac:dyDescent="0.25">
      <c r="A385" s="184" t="s">
        <v>1295</v>
      </c>
      <c r="B385" s="184" t="s">
        <v>1225</v>
      </c>
      <c r="C385" s="2013"/>
      <c r="D385" s="2014" t="s">
        <v>866</v>
      </c>
      <c r="E385" s="2015" t="s">
        <v>866</v>
      </c>
      <c r="F385" s="182" t="s">
        <v>866</v>
      </c>
      <c r="G385" s="181">
        <v>60.43</v>
      </c>
      <c r="N385" s="2007"/>
    </row>
    <row r="386" spans="1:14" ht="20.100000000000001" customHeight="1" x14ac:dyDescent="0.25">
      <c r="A386" s="184" t="s">
        <v>1294</v>
      </c>
      <c r="B386" s="184" t="s">
        <v>1225</v>
      </c>
      <c r="C386" s="2010" t="s">
        <v>1293</v>
      </c>
      <c r="D386" s="183">
        <v>74.819999999999993</v>
      </c>
      <c r="E386" s="2011">
        <v>81.83</v>
      </c>
      <c r="F386" s="182">
        <v>81.99</v>
      </c>
      <c r="G386" s="181">
        <v>75.3</v>
      </c>
      <c r="N386" s="2007"/>
    </row>
    <row r="387" spans="1:14" ht="20.100000000000001" customHeight="1" x14ac:dyDescent="0.25">
      <c r="A387" s="184" t="s">
        <v>1292</v>
      </c>
      <c r="B387" s="184" t="s">
        <v>1225</v>
      </c>
      <c r="C387" s="2010" t="s">
        <v>1291</v>
      </c>
      <c r="D387" s="183">
        <v>78.69</v>
      </c>
      <c r="E387" s="2011">
        <v>77.87</v>
      </c>
      <c r="F387" s="182">
        <v>77.95</v>
      </c>
      <c r="G387" s="181">
        <v>76.78</v>
      </c>
      <c r="N387" s="2007"/>
    </row>
    <row r="388" spans="1:14" ht="20.100000000000001" customHeight="1" x14ac:dyDescent="0.25">
      <c r="A388" s="184" t="s">
        <v>1290</v>
      </c>
      <c r="B388" s="184" t="s">
        <v>1225</v>
      </c>
      <c r="C388" s="2010" t="s">
        <v>1289</v>
      </c>
      <c r="D388" s="183">
        <v>95.36</v>
      </c>
      <c r="E388" s="2011">
        <v>95.68</v>
      </c>
      <c r="F388" s="182">
        <v>98.52</v>
      </c>
      <c r="G388" s="181">
        <v>87.38</v>
      </c>
      <c r="N388" s="2007"/>
    </row>
    <row r="389" spans="1:14" ht="20.100000000000001" customHeight="1" x14ac:dyDescent="0.25">
      <c r="A389" s="184" t="s">
        <v>1288</v>
      </c>
      <c r="B389" s="184" t="s">
        <v>1225</v>
      </c>
      <c r="C389" s="2010" t="s">
        <v>1287</v>
      </c>
      <c r="D389" s="183">
        <v>89.09</v>
      </c>
      <c r="E389" s="2011">
        <v>85.97</v>
      </c>
      <c r="F389" s="182">
        <v>85.05</v>
      </c>
      <c r="G389" s="181">
        <v>63.36</v>
      </c>
      <c r="N389" s="2007"/>
    </row>
    <row r="390" spans="1:14" ht="20.100000000000001" customHeight="1" x14ac:dyDescent="0.25">
      <c r="A390" s="184" t="s">
        <v>1286</v>
      </c>
      <c r="B390" s="184" t="s">
        <v>1225</v>
      </c>
      <c r="C390" s="2010" t="s">
        <v>1285</v>
      </c>
      <c r="D390" s="183">
        <v>100</v>
      </c>
      <c r="E390" s="2011">
        <v>100</v>
      </c>
      <c r="F390" s="182">
        <v>100</v>
      </c>
      <c r="G390" s="181">
        <v>99.99</v>
      </c>
      <c r="N390" s="2007"/>
    </row>
    <row r="391" spans="1:14" ht="20.100000000000001" customHeight="1" x14ac:dyDescent="0.25">
      <c r="A391" s="184" t="s">
        <v>1284</v>
      </c>
      <c r="B391" s="184" t="s">
        <v>1225</v>
      </c>
      <c r="C391" s="2013"/>
      <c r="D391" s="2014" t="s">
        <v>866</v>
      </c>
      <c r="E391" s="2015" t="s">
        <v>866</v>
      </c>
      <c r="F391" s="182" t="s">
        <v>866</v>
      </c>
      <c r="G391" s="181" t="s">
        <v>866</v>
      </c>
      <c r="N391" s="2007"/>
    </row>
    <row r="392" spans="1:14" ht="20.100000000000001" customHeight="1" x14ac:dyDescent="0.25">
      <c r="A392" s="184" t="s">
        <v>1283</v>
      </c>
      <c r="B392" s="184" t="s">
        <v>1225</v>
      </c>
      <c r="C392" s="2010" t="s">
        <v>1282</v>
      </c>
      <c r="D392" s="183">
        <v>99.43</v>
      </c>
      <c r="E392" s="2011">
        <v>97.47</v>
      </c>
      <c r="F392" s="182">
        <v>97.58</v>
      </c>
      <c r="G392" s="181">
        <v>100</v>
      </c>
      <c r="N392" s="2007"/>
    </row>
    <row r="393" spans="1:14" ht="20.100000000000001" customHeight="1" x14ac:dyDescent="0.25">
      <c r="A393" s="184" t="s">
        <v>1281</v>
      </c>
      <c r="B393" s="184" t="s">
        <v>1225</v>
      </c>
      <c r="C393" s="2013"/>
      <c r="D393" s="2014" t="s">
        <v>866</v>
      </c>
      <c r="E393" s="2015" t="s">
        <v>866</v>
      </c>
      <c r="F393" s="182" t="s">
        <v>866</v>
      </c>
      <c r="G393" s="181" t="s">
        <v>866</v>
      </c>
      <c r="N393" s="2007"/>
    </row>
    <row r="394" spans="1:14" ht="20.100000000000001" customHeight="1" x14ac:dyDescent="0.25">
      <c r="A394" s="184" t="s">
        <v>1280</v>
      </c>
      <c r="B394" s="184" t="s">
        <v>1225</v>
      </c>
      <c r="C394" s="2010" t="s">
        <v>1279</v>
      </c>
      <c r="D394" s="183">
        <v>98.9</v>
      </c>
      <c r="E394" s="2011">
        <v>95.69</v>
      </c>
      <c r="F394" s="182">
        <v>95.2</v>
      </c>
      <c r="G394" s="181">
        <v>95.79</v>
      </c>
      <c r="N394" s="2007"/>
    </row>
    <row r="395" spans="1:14" ht="20.100000000000001" customHeight="1" x14ac:dyDescent="0.25">
      <c r="A395" s="184" t="s">
        <v>1278</v>
      </c>
      <c r="B395" s="184" t="s">
        <v>1225</v>
      </c>
      <c r="C395" s="2013"/>
      <c r="D395" s="2014" t="s">
        <v>866</v>
      </c>
      <c r="E395" s="2015" t="s">
        <v>866</v>
      </c>
      <c r="F395" s="182">
        <v>88.15</v>
      </c>
      <c r="G395" s="181">
        <v>79.73</v>
      </c>
      <c r="N395" s="2007"/>
    </row>
    <row r="396" spans="1:14" ht="20.100000000000001" customHeight="1" x14ac:dyDescent="0.25">
      <c r="A396" s="184" t="s">
        <v>1277</v>
      </c>
      <c r="B396" s="184" t="s">
        <v>1225</v>
      </c>
      <c r="C396" s="2010" t="s">
        <v>1276</v>
      </c>
      <c r="D396" s="183">
        <v>92.68</v>
      </c>
      <c r="E396" s="2011">
        <v>94.24</v>
      </c>
      <c r="F396" s="182" t="s">
        <v>866</v>
      </c>
      <c r="G396" s="181">
        <v>94.44</v>
      </c>
      <c r="N396" s="2007"/>
    </row>
    <row r="397" spans="1:14" ht="20.100000000000001" customHeight="1" x14ac:dyDescent="0.25">
      <c r="A397" s="184" t="s">
        <v>1275</v>
      </c>
      <c r="B397" s="184" t="s">
        <v>1225</v>
      </c>
      <c r="C397" s="2010" t="s">
        <v>1274</v>
      </c>
      <c r="D397" s="183">
        <v>78.37</v>
      </c>
      <c r="E397" s="2011">
        <v>72.7</v>
      </c>
      <c r="F397" s="182">
        <v>71.81</v>
      </c>
      <c r="G397" s="181">
        <v>78.34</v>
      </c>
      <c r="N397" s="2007"/>
    </row>
    <row r="398" spans="1:14" ht="20.100000000000001" customHeight="1" x14ac:dyDescent="0.25">
      <c r="A398" s="184" t="s">
        <v>1273</v>
      </c>
      <c r="B398" s="184" t="s">
        <v>1225</v>
      </c>
      <c r="C398" s="2010" t="s">
        <v>1272</v>
      </c>
      <c r="D398" s="183">
        <v>92.92</v>
      </c>
      <c r="E398" s="2011">
        <v>86.17</v>
      </c>
      <c r="F398" s="182">
        <v>83.74</v>
      </c>
      <c r="G398" s="181">
        <v>95.85</v>
      </c>
      <c r="N398" s="2007"/>
    </row>
    <row r="399" spans="1:14" ht="20.100000000000001" customHeight="1" x14ac:dyDescent="0.25">
      <c r="A399" s="184" t="s">
        <v>1271</v>
      </c>
      <c r="B399" s="184" t="s">
        <v>1225</v>
      </c>
      <c r="C399" s="2010" t="s">
        <v>1270</v>
      </c>
      <c r="D399" s="183">
        <v>100</v>
      </c>
      <c r="E399" s="2011">
        <v>100</v>
      </c>
      <c r="F399" s="182">
        <v>100</v>
      </c>
      <c r="G399" s="181">
        <v>97.83</v>
      </c>
      <c r="N399" s="2007"/>
    </row>
    <row r="400" spans="1:14" ht="20.100000000000001" customHeight="1" x14ac:dyDescent="0.25">
      <c r="A400" s="184" t="s">
        <v>1269</v>
      </c>
      <c r="B400" s="184" t="s">
        <v>1225</v>
      </c>
      <c r="C400" s="2013"/>
      <c r="D400" s="2014" t="s">
        <v>866</v>
      </c>
      <c r="E400" s="2015" t="s">
        <v>866</v>
      </c>
      <c r="F400" s="182">
        <v>84.83</v>
      </c>
      <c r="G400" s="181">
        <v>83.14</v>
      </c>
      <c r="N400" s="2007"/>
    </row>
    <row r="401" spans="1:14" ht="20.100000000000001" customHeight="1" x14ac:dyDescent="0.25">
      <c r="A401" s="184" t="s">
        <v>1268</v>
      </c>
      <c r="B401" s="184" t="s">
        <v>1225</v>
      </c>
      <c r="C401" s="2010" t="s">
        <v>1267</v>
      </c>
      <c r="D401" s="183">
        <v>78.66</v>
      </c>
      <c r="E401" s="2011">
        <v>73.25</v>
      </c>
      <c r="F401" s="182">
        <v>71.97</v>
      </c>
      <c r="G401" s="181">
        <v>89.94</v>
      </c>
      <c r="N401" s="2007"/>
    </row>
    <row r="402" spans="1:14" ht="20.100000000000001" customHeight="1" x14ac:dyDescent="0.25">
      <c r="A402" s="184" t="s">
        <v>1266</v>
      </c>
      <c r="B402" s="184" t="s">
        <v>1225</v>
      </c>
      <c r="C402" s="2013"/>
      <c r="D402" s="2014" t="s">
        <v>866</v>
      </c>
      <c r="E402" s="2015" t="s">
        <v>866</v>
      </c>
      <c r="F402" s="182" t="s">
        <v>866</v>
      </c>
      <c r="G402" s="181" t="s">
        <v>866</v>
      </c>
      <c r="N402" s="2007"/>
    </row>
    <row r="403" spans="1:14" ht="20.100000000000001" customHeight="1" x14ac:dyDescent="0.25">
      <c r="A403" s="184" t="s">
        <v>1265</v>
      </c>
      <c r="B403" s="184" t="s">
        <v>1225</v>
      </c>
      <c r="C403" s="2010" t="s">
        <v>1264</v>
      </c>
      <c r="D403" s="183">
        <v>96.02</v>
      </c>
      <c r="E403" s="2011">
        <v>94.58</v>
      </c>
      <c r="F403" s="182">
        <v>94.65</v>
      </c>
      <c r="G403" s="181">
        <v>92.71</v>
      </c>
      <c r="N403" s="2007"/>
    </row>
    <row r="404" spans="1:14" ht="20.100000000000001" customHeight="1" x14ac:dyDescent="0.25">
      <c r="A404" s="184" t="s">
        <v>1263</v>
      </c>
      <c r="B404" s="184" t="s">
        <v>1225</v>
      </c>
      <c r="C404" s="2013"/>
      <c r="D404" s="2014" t="s">
        <v>866</v>
      </c>
      <c r="E404" s="2015" t="s">
        <v>866</v>
      </c>
      <c r="F404" s="182">
        <v>80.97</v>
      </c>
      <c r="G404" s="181">
        <v>80.86</v>
      </c>
      <c r="N404" s="2007"/>
    </row>
    <row r="405" spans="1:14" ht="20.100000000000001" customHeight="1" x14ac:dyDescent="0.25">
      <c r="A405" s="184" t="s">
        <v>1262</v>
      </c>
      <c r="B405" s="184" t="s">
        <v>1225</v>
      </c>
      <c r="C405" s="2010" t="s">
        <v>1261</v>
      </c>
      <c r="D405" s="183">
        <v>89.36</v>
      </c>
      <c r="E405" s="2011">
        <v>84.62</v>
      </c>
      <c r="F405" s="182">
        <v>82.2</v>
      </c>
      <c r="G405" s="181">
        <v>94.46</v>
      </c>
      <c r="N405" s="2007"/>
    </row>
    <row r="406" spans="1:14" ht="20.100000000000001" customHeight="1" x14ac:dyDescent="0.25">
      <c r="A406" s="184" t="s">
        <v>1260</v>
      </c>
      <c r="B406" s="184" t="s">
        <v>1225</v>
      </c>
      <c r="C406" s="2010" t="s">
        <v>1259</v>
      </c>
      <c r="D406" s="183">
        <v>67.959999999999994</v>
      </c>
      <c r="E406" s="2011">
        <v>65.540000000000006</v>
      </c>
      <c r="F406" s="182">
        <v>64.5</v>
      </c>
      <c r="G406" s="181">
        <v>69.62</v>
      </c>
      <c r="N406" s="2007"/>
    </row>
    <row r="407" spans="1:14" ht="20.100000000000001" customHeight="1" x14ac:dyDescent="0.25">
      <c r="A407" s="184" t="s">
        <v>1258</v>
      </c>
      <c r="B407" s="184" t="s">
        <v>1225</v>
      </c>
      <c r="C407" s="2013"/>
      <c r="D407" s="2014" t="s">
        <v>866</v>
      </c>
      <c r="E407" s="2011">
        <v>92.23</v>
      </c>
      <c r="F407" s="182">
        <v>94.13</v>
      </c>
      <c r="G407" s="181">
        <v>94.65</v>
      </c>
      <c r="N407" s="2007"/>
    </row>
    <row r="408" spans="1:14" ht="20.100000000000001" customHeight="1" x14ac:dyDescent="0.25">
      <c r="A408" s="184" t="s">
        <v>1257</v>
      </c>
      <c r="B408" s="184" t="s">
        <v>1225</v>
      </c>
      <c r="C408" s="2013"/>
      <c r="D408" s="2014" t="s">
        <v>866</v>
      </c>
      <c r="E408" s="2015" t="s">
        <v>866</v>
      </c>
      <c r="F408" s="182">
        <v>89.69</v>
      </c>
      <c r="G408" s="181">
        <v>89.69</v>
      </c>
      <c r="N408" s="2007"/>
    </row>
    <row r="409" spans="1:14" ht="20.100000000000001" customHeight="1" x14ac:dyDescent="0.25">
      <c r="A409" s="184" t="s">
        <v>1256</v>
      </c>
      <c r="B409" s="184" t="s">
        <v>1225</v>
      </c>
      <c r="C409" s="2010" t="s">
        <v>1255</v>
      </c>
      <c r="D409" s="183">
        <v>90.15</v>
      </c>
      <c r="E409" s="2011">
        <v>89.63</v>
      </c>
      <c r="F409" s="182">
        <v>90.18</v>
      </c>
      <c r="G409" s="181">
        <v>92.73</v>
      </c>
      <c r="N409" s="2007"/>
    </row>
    <row r="410" spans="1:14" ht="20.100000000000001" customHeight="1" x14ac:dyDescent="0.25">
      <c r="A410" s="184" t="s">
        <v>1254</v>
      </c>
      <c r="B410" s="184" t="s">
        <v>1225</v>
      </c>
      <c r="C410" s="2010" t="s">
        <v>1253</v>
      </c>
      <c r="D410" s="183">
        <v>94.14</v>
      </c>
      <c r="E410" s="2011">
        <v>93.05</v>
      </c>
      <c r="F410" s="182">
        <v>93.11</v>
      </c>
      <c r="G410" s="181">
        <v>90.59</v>
      </c>
      <c r="N410" s="2007"/>
    </row>
    <row r="411" spans="1:14" ht="20.100000000000001" customHeight="1" x14ac:dyDescent="0.25">
      <c r="A411" s="184" t="s">
        <v>1252</v>
      </c>
      <c r="B411" s="184" t="s">
        <v>1225</v>
      </c>
      <c r="C411" s="2010" t="s">
        <v>1251</v>
      </c>
      <c r="D411" s="183">
        <v>75.47</v>
      </c>
      <c r="E411" s="2011">
        <v>71.56</v>
      </c>
      <c r="F411" s="182">
        <v>71.13</v>
      </c>
      <c r="G411" s="181">
        <v>80.47</v>
      </c>
      <c r="N411" s="2007"/>
    </row>
    <row r="412" spans="1:14" ht="20.100000000000001" customHeight="1" x14ac:dyDescent="0.25">
      <c r="A412" s="184" t="s">
        <v>1250</v>
      </c>
      <c r="B412" s="184" t="s">
        <v>1225</v>
      </c>
      <c r="C412" s="2013"/>
      <c r="D412" s="2014" t="s">
        <v>866</v>
      </c>
      <c r="E412" s="2011">
        <v>100</v>
      </c>
      <c r="F412" s="182">
        <v>93.92</v>
      </c>
      <c r="G412" s="181">
        <v>94.61</v>
      </c>
      <c r="N412" s="2007"/>
    </row>
    <row r="413" spans="1:14" ht="20.100000000000001" customHeight="1" x14ac:dyDescent="0.25">
      <c r="A413" s="184" t="s">
        <v>1249</v>
      </c>
      <c r="B413" s="184" t="s">
        <v>1225</v>
      </c>
      <c r="C413" s="2010" t="s">
        <v>1248</v>
      </c>
      <c r="D413" s="183">
        <v>94.62</v>
      </c>
      <c r="E413" s="2011">
        <v>96.43</v>
      </c>
      <c r="F413" s="182">
        <v>99.53</v>
      </c>
      <c r="G413" s="181">
        <v>91.15</v>
      </c>
      <c r="N413" s="2007"/>
    </row>
    <row r="414" spans="1:14" ht="20.100000000000001" customHeight="1" x14ac:dyDescent="0.25">
      <c r="A414" s="184" t="s">
        <v>1247</v>
      </c>
      <c r="B414" s="184" t="s">
        <v>1225</v>
      </c>
      <c r="C414" s="2010" t="s">
        <v>1246</v>
      </c>
      <c r="D414" s="183">
        <v>74.34</v>
      </c>
      <c r="E414" s="2011">
        <v>72.58</v>
      </c>
      <c r="F414" s="182">
        <v>73.7</v>
      </c>
      <c r="G414" s="181">
        <v>79.84</v>
      </c>
      <c r="N414" s="2007"/>
    </row>
    <row r="415" spans="1:14" ht="20.100000000000001" customHeight="1" x14ac:dyDescent="0.25">
      <c r="A415" s="184" t="s">
        <v>1245</v>
      </c>
      <c r="B415" s="184" t="s">
        <v>1225</v>
      </c>
      <c r="C415" s="2013"/>
      <c r="D415" s="2014" t="s">
        <v>866</v>
      </c>
      <c r="E415" s="2015" t="s">
        <v>866</v>
      </c>
      <c r="F415" s="182">
        <v>63.81</v>
      </c>
      <c r="G415" s="181">
        <v>70.27</v>
      </c>
      <c r="N415" s="2007"/>
    </row>
    <row r="416" spans="1:14" ht="20.100000000000001" customHeight="1" x14ac:dyDescent="0.25">
      <c r="A416" s="184" t="s">
        <v>1244</v>
      </c>
      <c r="B416" s="184" t="s">
        <v>1225</v>
      </c>
      <c r="C416" s="2010" t="s">
        <v>1243</v>
      </c>
      <c r="D416" s="183">
        <v>93.23</v>
      </c>
      <c r="E416" s="2011">
        <v>93.13</v>
      </c>
      <c r="F416" s="182">
        <v>93.14</v>
      </c>
      <c r="G416" s="181">
        <v>92.99</v>
      </c>
      <c r="N416" s="2007"/>
    </row>
    <row r="417" spans="1:14" ht="20.100000000000001" customHeight="1" x14ac:dyDescent="0.25">
      <c r="A417" s="184" t="s">
        <v>1242</v>
      </c>
      <c r="B417" s="184" t="s">
        <v>1225</v>
      </c>
      <c r="C417" s="2013"/>
      <c r="D417" s="2014" t="s">
        <v>866</v>
      </c>
      <c r="E417" s="2015" t="s">
        <v>866</v>
      </c>
      <c r="F417" s="182" t="s">
        <v>866</v>
      </c>
      <c r="G417" s="181">
        <v>95.31</v>
      </c>
      <c r="N417" s="2007"/>
    </row>
    <row r="418" spans="1:14" ht="20.100000000000001" customHeight="1" x14ac:dyDescent="0.25">
      <c r="A418" s="184" t="s">
        <v>1241</v>
      </c>
      <c r="B418" s="184" t="s">
        <v>1225</v>
      </c>
      <c r="C418" s="2013"/>
      <c r="D418" s="2014" t="s">
        <v>866</v>
      </c>
      <c r="E418" s="2011">
        <v>91.51</v>
      </c>
      <c r="F418" s="182">
        <v>91.6</v>
      </c>
      <c r="G418" s="181">
        <v>92.92</v>
      </c>
      <c r="N418" s="2007"/>
    </row>
    <row r="419" spans="1:14" ht="20.100000000000001" customHeight="1" x14ac:dyDescent="0.25">
      <c r="A419" s="184" t="s">
        <v>1240</v>
      </c>
      <c r="B419" s="184" t="s">
        <v>1225</v>
      </c>
      <c r="C419" s="2013"/>
      <c r="D419" s="2014" t="s">
        <v>866</v>
      </c>
      <c r="E419" s="2015" t="s">
        <v>866</v>
      </c>
      <c r="F419" s="182" t="s">
        <v>866</v>
      </c>
      <c r="G419" s="181" t="s">
        <v>866</v>
      </c>
      <c r="N419" s="2007"/>
    </row>
    <row r="420" spans="1:14" ht="20.100000000000001" customHeight="1" x14ac:dyDescent="0.25">
      <c r="A420" s="184" t="s">
        <v>1239</v>
      </c>
      <c r="B420" s="184" t="s">
        <v>1225</v>
      </c>
      <c r="C420" s="2013"/>
      <c r="D420" s="2014" t="s">
        <v>866</v>
      </c>
      <c r="E420" s="2015" t="s">
        <v>866</v>
      </c>
      <c r="F420" s="182">
        <v>100</v>
      </c>
      <c r="G420" s="181">
        <v>99.85</v>
      </c>
      <c r="N420" s="2007"/>
    </row>
    <row r="421" spans="1:14" ht="20.100000000000001" customHeight="1" x14ac:dyDescent="0.25">
      <c r="A421" s="184" t="s">
        <v>1238</v>
      </c>
      <c r="B421" s="184" t="s">
        <v>1225</v>
      </c>
      <c r="C421" s="2010" t="s">
        <v>1237</v>
      </c>
      <c r="D421" s="183">
        <v>100</v>
      </c>
      <c r="E421" s="2011">
        <v>100</v>
      </c>
      <c r="F421" s="182">
        <v>100</v>
      </c>
      <c r="G421" s="181">
        <v>90.36</v>
      </c>
      <c r="N421" s="2007"/>
    </row>
    <row r="422" spans="1:14" ht="20.100000000000001" customHeight="1" x14ac:dyDescent="0.25">
      <c r="A422" s="184" t="s">
        <v>1236</v>
      </c>
      <c r="B422" s="184" t="s">
        <v>1225</v>
      </c>
      <c r="C422" s="2010" t="s">
        <v>1235</v>
      </c>
      <c r="D422" s="183">
        <v>79.3</v>
      </c>
      <c r="E422" s="2011">
        <v>81.13</v>
      </c>
      <c r="F422" s="182">
        <v>81.86</v>
      </c>
      <c r="G422" s="181">
        <v>77.55</v>
      </c>
      <c r="N422" s="2007"/>
    </row>
    <row r="423" spans="1:14" ht="20.100000000000001" customHeight="1" x14ac:dyDescent="0.25">
      <c r="A423" s="184" t="s">
        <v>1234</v>
      </c>
      <c r="B423" s="184" t="s">
        <v>1225</v>
      </c>
      <c r="C423" s="2013"/>
      <c r="D423" s="2014" t="s">
        <v>866</v>
      </c>
      <c r="E423" s="2011">
        <v>91.55</v>
      </c>
      <c r="F423" s="182">
        <v>100</v>
      </c>
      <c r="G423" s="181" t="s">
        <v>866</v>
      </c>
      <c r="N423" s="2007"/>
    </row>
    <row r="424" spans="1:14" ht="20.100000000000001" customHeight="1" x14ac:dyDescent="0.25">
      <c r="A424" s="184" t="s">
        <v>1233</v>
      </c>
      <c r="B424" s="184" t="s">
        <v>1225</v>
      </c>
      <c r="C424" s="2010" t="s">
        <v>1232</v>
      </c>
      <c r="D424" s="183">
        <v>86.93</v>
      </c>
      <c r="E424" s="2011">
        <v>85.1</v>
      </c>
      <c r="F424" s="182">
        <v>84.9</v>
      </c>
      <c r="G424" s="181">
        <v>86.31</v>
      </c>
      <c r="N424" s="2007"/>
    </row>
    <row r="425" spans="1:14" ht="20.100000000000001" customHeight="1" x14ac:dyDescent="0.25">
      <c r="A425" s="184" t="s">
        <v>1231</v>
      </c>
      <c r="B425" s="184" t="s">
        <v>1225</v>
      </c>
      <c r="C425" s="2010" t="s">
        <v>1230</v>
      </c>
      <c r="D425" s="183">
        <v>95.3</v>
      </c>
      <c r="E425" s="2011">
        <v>92.79</v>
      </c>
      <c r="F425" s="182">
        <v>98.63</v>
      </c>
      <c r="G425" s="181">
        <v>91.94</v>
      </c>
      <c r="N425" s="2007"/>
    </row>
    <row r="426" spans="1:14" ht="20.100000000000001" customHeight="1" x14ac:dyDescent="0.25">
      <c r="A426" s="184" t="s">
        <v>1229</v>
      </c>
      <c r="B426" s="184" t="s">
        <v>1225</v>
      </c>
      <c r="C426" s="2013"/>
      <c r="D426" s="2014" t="s">
        <v>866</v>
      </c>
      <c r="E426" s="2015" t="s">
        <v>866</v>
      </c>
      <c r="F426" s="182" t="s">
        <v>866</v>
      </c>
      <c r="G426" s="181" t="s">
        <v>866</v>
      </c>
      <c r="N426" s="2007"/>
    </row>
    <row r="427" spans="1:14" ht="20.100000000000001" customHeight="1" x14ac:dyDescent="0.25">
      <c r="A427" s="184" t="s">
        <v>1228</v>
      </c>
      <c r="B427" s="184" t="s">
        <v>1225</v>
      </c>
      <c r="C427" s="2010" t="s">
        <v>1227</v>
      </c>
      <c r="D427" s="183">
        <v>81.83</v>
      </c>
      <c r="E427" s="2011">
        <v>80.28</v>
      </c>
      <c r="F427" s="182">
        <v>81.94</v>
      </c>
      <c r="G427" s="181">
        <v>86.75</v>
      </c>
      <c r="N427" s="2007"/>
    </row>
    <row r="428" spans="1:14" ht="20.100000000000001" customHeight="1" x14ac:dyDescent="0.25">
      <c r="A428" s="184" t="s">
        <v>1226</v>
      </c>
      <c r="B428" s="184" t="s">
        <v>1225</v>
      </c>
      <c r="C428" s="2010" t="s">
        <v>1224</v>
      </c>
      <c r="D428" s="183">
        <v>100</v>
      </c>
      <c r="E428" s="2011">
        <v>97.27</v>
      </c>
      <c r="F428" s="182">
        <v>100</v>
      </c>
      <c r="G428" s="181">
        <v>100</v>
      </c>
      <c r="N428" s="2007"/>
    </row>
    <row r="429" spans="1:14" ht="20.100000000000001" customHeight="1" x14ac:dyDescent="0.25">
      <c r="A429" s="184" t="s">
        <v>1223</v>
      </c>
      <c r="B429" s="184" t="s">
        <v>1173</v>
      </c>
      <c r="C429" s="2010" t="s">
        <v>1222</v>
      </c>
      <c r="D429" s="183">
        <v>88.31</v>
      </c>
      <c r="E429" s="2011">
        <v>85.15</v>
      </c>
      <c r="F429" s="182">
        <v>87.49</v>
      </c>
      <c r="G429" s="181">
        <v>87.37</v>
      </c>
      <c r="N429" s="2007"/>
    </row>
    <row r="430" spans="1:14" ht="20.100000000000001" customHeight="1" x14ac:dyDescent="0.25">
      <c r="A430" s="184" t="s">
        <v>1221</v>
      </c>
      <c r="B430" s="184" t="s">
        <v>1173</v>
      </c>
      <c r="C430" s="2010" t="s">
        <v>1220</v>
      </c>
      <c r="D430" s="183">
        <v>58.79</v>
      </c>
      <c r="E430" s="2011">
        <v>55.98</v>
      </c>
      <c r="F430" s="182">
        <v>54.71</v>
      </c>
      <c r="G430" s="181">
        <v>63.64</v>
      </c>
      <c r="N430" s="2007"/>
    </row>
    <row r="431" spans="1:14" ht="20.100000000000001" customHeight="1" x14ac:dyDescent="0.25">
      <c r="A431" s="184" t="s">
        <v>1219</v>
      </c>
      <c r="B431" s="184" t="s">
        <v>1173</v>
      </c>
      <c r="C431" s="2013"/>
      <c r="D431" s="2014" t="s">
        <v>866</v>
      </c>
      <c r="E431" s="2011">
        <v>100</v>
      </c>
      <c r="F431" s="182">
        <v>100</v>
      </c>
      <c r="G431" s="181">
        <v>100</v>
      </c>
      <c r="N431" s="2007"/>
    </row>
    <row r="432" spans="1:14" ht="20.100000000000001" customHeight="1" x14ac:dyDescent="0.25">
      <c r="A432" s="184" t="s">
        <v>1218</v>
      </c>
      <c r="B432" s="184" t="s">
        <v>1173</v>
      </c>
      <c r="C432" s="2010" t="s">
        <v>1217</v>
      </c>
      <c r="D432" s="183">
        <v>34.54</v>
      </c>
      <c r="E432" s="2011">
        <v>28.59</v>
      </c>
      <c r="F432" s="182">
        <v>26.78</v>
      </c>
      <c r="G432" s="181">
        <v>33.22</v>
      </c>
      <c r="N432" s="2007"/>
    </row>
    <row r="433" spans="1:14" ht="20.100000000000001" customHeight="1" x14ac:dyDescent="0.25">
      <c r="A433" s="184" t="s">
        <v>1216</v>
      </c>
      <c r="B433" s="184" t="s">
        <v>1173</v>
      </c>
      <c r="C433" s="2013"/>
      <c r="D433" s="2014" t="s">
        <v>866</v>
      </c>
      <c r="E433" s="2011">
        <v>87.5</v>
      </c>
      <c r="F433" s="182" t="s">
        <v>866</v>
      </c>
      <c r="G433" s="181" t="s">
        <v>866</v>
      </c>
      <c r="N433" s="2007"/>
    </row>
    <row r="434" spans="1:14" ht="20.100000000000001" customHeight="1" x14ac:dyDescent="0.25">
      <c r="A434" s="184" t="s">
        <v>1215</v>
      </c>
      <c r="B434" s="184" t="s">
        <v>1173</v>
      </c>
      <c r="C434" s="2013"/>
      <c r="D434" s="2014" t="s">
        <v>866</v>
      </c>
      <c r="E434" s="2011">
        <v>100</v>
      </c>
      <c r="F434" s="182">
        <v>99.53</v>
      </c>
      <c r="G434" s="181">
        <v>100</v>
      </c>
      <c r="N434" s="2007"/>
    </row>
    <row r="435" spans="1:14" ht="20.100000000000001" customHeight="1" x14ac:dyDescent="0.25">
      <c r="A435" s="184" t="s">
        <v>1214</v>
      </c>
      <c r="B435" s="184" t="s">
        <v>1173</v>
      </c>
      <c r="C435" s="2013"/>
      <c r="D435" s="2014" t="s">
        <v>866</v>
      </c>
      <c r="E435" s="2015" t="s">
        <v>866</v>
      </c>
      <c r="F435" s="182" t="s">
        <v>866</v>
      </c>
      <c r="G435" s="181">
        <v>97.77</v>
      </c>
      <c r="N435" s="2007"/>
    </row>
    <row r="436" spans="1:14" ht="20.100000000000001" customHeight="1" x14ac:dyDescent="0.25">
      <c r="A436" s="184" t="s">
        <v>1213</v>
      </c>
      <c r="B436" s="184" t="s">
        <v>1173</v>
      </c>
      <c r="C436" s="2013"/>
      <c r="D436" s="2014" t="s">
        <v>866</v>
      </c>
      <c r="E436" s="2015" t="s">
        <v>866</v>
      </c>
      <c r="F436" s="182" t="s">
        <v>866</v>
      </c>
      <c r="G436" s="181" t="s">
        <v>866</v>
      </c>
      <c r="N436" s="2007"/>
    </row>
    <row r="437" spans="1:14" ht="20.100000000000001" customHeight="1" x14ac:dyDescent="0.25">
      <c r="A437" s="184" t="s">
        <v>1212</v>
      </c>
      <c r="B437" s="184" t="s">
        <v>1173</v>
      </c>
      <c r="C437" s="2013"/>
      <c r="D437" s="2014" t="s">
        <v>866</v>
      </c>
      <c r="E437" s="2011">
        <v>89.01</v>
      </c>
      <c r="F437" s="182">
        <v>89.01</v>
      </c>
      <c r="G437" s="181">
        <v>90.85</v>
      </c>
      <c r="N437" s="2007"/>
    </row>
    <row r="438" spans="1:14" ht="20.100000000000001" customHeight="1" x14ac:dyDescent="0.25">
      <c r="A438" s="184" t="s">
        <v>1211</v>
      </c>
      <c r="B438" s="184" t="s">
        <v>1173</v>
      </c>
      <c r="C438" s="2013"/>
      <c r="D438" s="2014" t="s">
        <v>866</v>
      </c>
      <c r="E438" s="2015" t="s">
        <v>866</v>
      </c>
      <c r="F438" s="182">
        <v>100</v>
      </c>
      <c r="G438" s="181">
        <v>95.97</v>
      </c>
      <c r="N438" s="2007"/>
    </row>
    <row r="439" spans="1:14" ht="20.100000000000001" customHeight="1" x14ac:dyDescent="0.25">
      <c r="A439" s="184" t="s">
        <v>1210</v>
      </c>
      <c r="B439" s="184" t="s">
        <v>1173</v>
      </c>
      <c r="C439" s="2010" t="s">
        <v>1209</v>
      </c>
      <c r="D439" s="183">
        <v>86.84</v>
      </c>
      <c r="E439" s="2011">
        <v>83.13</v>
      </c>
      <c r="F439" s="182">
        <v>82.76</v>
      </c>
      <c r="G439" s="181">
        <v>87.05</v>
      </c>
      <c r="N439" s="2007"/>
    </row>
    <row r="440" spans="1:14" ht="20.100000000000001" customHeight="1" x14ac:dyDescent="0.25">
      <c r="A440" s="184" t="s">
        <v>1208</v>
      </c>
      <c r="B440" s="184" t="s">
        <v>1173</v>
      </c>
      <c r="C440" s="2010" t="s">
        <v>1207</v>
      </c>
      <c r="D440" s="183">
        <v>84.01</v>
      </c>
      <c r="E440" s="2011">
        <v>82.95</v>
      </c>
      <c r="F440" s="182">
        <v>85.01</v>
      </c>
      <c r="G440" s="181">
        <v>88.76</v>
      </c>
      <c r="N440" s="2007"/>
    </row>
    <row r="441" spans="1:14" ht="20.100000000000001" customHeight="1" x14ac:dyDescent="0.25">
      <c r="A441" s="184" t="s">
        <v>1206</v>
      </c>
      <c r="B441" s="184" t="s">
        <v>1173</v>
      </c>
      <c r="C441" s="2010" t="s">
        <v>1205</v>
      </c>
      <c r="D441" s="183">
        <v>99.36</v>
      </c>
      <c r="E441" s="2011">
        <v>83.01</v>
      </c>
      <c r="F441" s="182">
        <v>83.02</v>
      </c>
      <c r="G441" s="181">
        <v>83.42</v>
      </c>
      <c r="N441" s="2007"/>
    </row>
    <row r="442" spans="1:14" ht="20.100000000000001" customHeight="1" x14ac:dyDescent="0.25">
      <c r="A442" s="184" t="s">
        <v>1204</v>
      </c>
      <c r="B442" s="184" t="s">
        <v>1173</v>
      </c>
      <c r="C442" s="2010" t="s">
        <v>1203</v>
      </c>
      <c r="D442" s="183">
        <v>100</v>
      </c>
      <c r="E442" s="2011">
        <v>100</v>
      </c>
      <c r="F442" s="182">
        <v>100</v>
      </c>
      <c r="G442" s="181">
        <v>100</v>
      </c>
      <c r="N442" s="2007"/>
    </row>
    <row r="443" spans="1:14" ht="20.100000000000001" customHeight="1" x14ac:dyDescent="0.25">
      <c r="A443" s="184" t="s">
        <v>1202</v>
      </c>
      <c r="B443" s="184" t="s">
        <v>1173</v>
      </c>
      <c r="C443" s="2013"/>
      <c r="D443" s="2014" t="s">
        <v>866</v>
      </c>
      <c r="E443" s="2015" t="s">
        <v>866</v>
      </c>
      <c r="F443" s="182" t="s">
        <v>866</v>
      </c>
      <c r="G443" s="181" t="s">
        <v>866</v>
      </c>
      <c r="N443" s="2007"/>
    </row>
    <row r="444" spans="1:14" ht="20.100000000000001" customHeight="1" x14ac:dyDescent="0.25">
      <c r="A444" s="184" t="s">
        <v>1201</v>
      </c>
      <c r="B444" s="184" t="s">
        <v>1173</v>
      </c>
      <c r="C444" s="2010" t="s">
        <v>1200</v>
      </c>
      <c r="D444" s="183">
        <v>98.2</v>
      </c>
      <c r="E444" s="2011">
        <v>94.65</v>
      </c>
      <c r="F444" s="182">
        <v>94.78</v>
      </c>
      <c r="G444" s="181">
        <v>100</v>
      </c>
      <c r="N444" s="2007"/>
    </row>
    <row r="445" spans="1:14" ht="20.100000000000001" customHeight="1" x14ac:dyDescent="0.25">
      <c r="A445" s="184" t="s">
        <v>1199</v>
      </c>
      <c r="B445" s="184" t="s">
        <v>1173</v>
      </c>
      <c r="C445" s="2013"/>
      <c r="D445" s="2014" t="s">
        <v>866</v>
      </c>
      <c r="E445" s="2011">
        <v>81.17</v>
      </c>
      <c r="F445" s="182">
        <v>82.84</v>
      </c>
      <c r="G445" s="181">
        <v>88.45</v>
      </c>
      <c r="N445" s="2007"/>
    </row>
    <row r="446" spans="1:14" ht="20.100000000000001" customHeight="1" x14ac:dyDescent="0.25">
      <c r="A446" s="184" t="s">
        <v>1198</v>
      </c>
      <c r="B446" s="184" t="s">
        <v>1173</v>
      </c>
      <c r="C446" s="2010" t="s">
        <v>1197</v>
      </c>
      <c r="D446" s="183">
        <v>100</v>
      </c>
      <c r="E446" s="2011">
        <v>100</v>
      </c>
      <c r="F446" s="182">
        <v>100</v>
      </c>
      <c r="G446" s="181">
        <v>100</v>
      </c>
      <c r="N446" s="2007"/>
    </row>
    <row r="447" spans="1:14" ht="20.100000000000001" customHeight="1" x14ac:dyDescent="0.25">
      <c r="A447" s="184" t="s">
        <v>1196</v>
      </c>
      <c r="B447" s="184" t="s">
        <v>1173</v>
      </c>
      <c r="C447" s="2013"/>
      <c r="D447" s="2014" t="s">
        <v>866</v>
      </c>
      <c r="E447" s="2015" t="s">
        <v>866</v>
      </c>
      <c r="F447" s="182" t="s">
        <v>866</v>
      </c>
      <c r="G447" s="181" t="s">
        <v>866</v>
      </c>
      <c r="N447" s="2007"/>
    </row>
    <row r="448" spans="1:14" ht="20.100000000000001" customHeight="1" x14ac:dyDescent="0.25">
      <c r="A448" s="184" t="s">
        <v>1195</v>
      </c>
      <c r="B448" s="184" t="s">
        <v>1173</v>
      </c>
      <c r="C448" s="2013"/>
      <c r="D448" s="2014" t="s">
        <v>866</v>
      </c>
      <c r="E448" s="2015" t="s">
        <v>866</v>
      </c>
      <c r="F448" s="182" t="s">
        <v>866</v>
      </c>
      <c r="G448" s="181" t="s">
        <v>866</v>
      </c>
      <c r="N448" s="2007"/>
    </row>
    <row r="449" spans="1:14" ht="20.100000000000001" customHeight="1" x14ac:dyDescent="0.25">
      <c r="A449" s="184" t="s">
        <v>1194</v>
      </c>
      <c r="B449" s="184" t="s">
        <v>1173</v>
      </c>
      <c r="C449" s="2010" t="s">
        <v>1193</v>
      </c>
      <c r="D449" s="183">
        <v>96.72</v>
      </c>
      <c r="E449" s="2011">
        <v>93.89</v>
      </c>
      <c r="F449" s="182">
        <v>94.27</v>
      </c>
      <c r="G449" s="181">
        <v>94.25</v>
      </c>
      <c r="N449" s="2007"/>
    </row>
    <row r="450" spans="1:14" ht="20.100000000000001" customHeight="1" x14ac:dyDescent="0.25">
      <c r="A450" s="184" t="s">
        <v>1192</v>
      </c>
      <c r="B450" s="184" t="s">
        <v>1173</v>
      </c>
      <c r="C450" s="2010" t="s">
        <v>1191</v>
      </c>
      <c r="D450" s="183">
        <v>98.88</v>
      </c>
      <c r="E450" s="2011">
        <v>94.97</v>
      </c>
      <c r="F450" s="182" t="s">
        <v>866</v>
      </c>
      <c r="G450" s="181">
        <v>81.489999999999995</v>
      </c>
      <c r="N450" s="2007"/>
    </row>
    <row r="451" spans="1:14" ht="20.100000000000001" customHeight="1" x14ac:dyDescent="0.25">
      <c r="A451" s="184" t="s">
        <v>1190</v>
      </c>
      <c r="B451" s="184" t="s">
        <v>1173</v>
      </c>
      <c r="C451" s="2010" t="s">
        <v>1189</v>
      </c>
      <c r="D451" s="183">
        <v>87.11</v>
      </c>
      <c r="E451" s="2011">
        <v>83.48</v>
      </c>
      <c r="F451" s="182">
        <v>83.4</v>
      </c>
      <c r="G451" s="181">
        <v>83.2</v>
      </c>
      <c r="N451" s="2007"/>
    </row>
    <row r="452" spans="1:14" ht="20.100000000000001" customHeight="1" x14ac:dyDescent="0.25">
      <c r="A452" s="184" t="s">
        <v>1188</v>
      </c>
      <c r="B452" s="184" t="s">
        <v>1173</v>
      </c>
      <c r="C452" s="2010" t="s">
        <v>1187</v>
      </c>
      <c r="D452" s="183">
        <v>89.95</v>
      </c>
      <c r="E452" s="2011">
        <v>91.01</v>
      </c>
      <c r="F452" s="182">
        <v>91.9</v>
      </c>
      <c r="G452" s="181">
        <v>90.14</v>
      </c>
      <c r="N452" s="2007"/>
    </row>
    <row r="453" spans="1:14" ht="20.100000000000001" customHeight="1" x14ac:dyDescent="0.25">
      <c r="A453" s="184" t="s">
        <v>1186</v>
      </c>
      <c r="B453" s="184" t="s">
        <v>1173</v>
      </c>
      <c r="C453" s="2013"/>
      <c r="D453" s="2014" t="s">
        <v>866</v>
      </c>
      <c r="E453" s="2011">
        <v>89.6</v>
      </c>
      <c r="F453" s="182">
        <v>96.91</v>
      </c>
      <c r="G453" s="181">
        <v>92.78</v>
      </c>
      <c r="N453" s="2007"/>
    </row>
    <row r="454" spans="1:14" ht="20.100000000000001" customHeight="1" x14ac:dyDescent="0.25">
      <c r="A454" s="184" t="s">
        <v>1185</v>
      </c>
      <c r="B454" s="184" t="s">
        <v>1173</v>
      </c>
      <c r="C454" s="2010" t="s">
        <v>1184</v>
      </c>
      <c r="D454" s="183">
        <v>84.1</v>
      </c>
      <c r="E454" s="2011">
        <v>81.599999999999994</v>
      </c>
      <c r="F454" s="182">
        <v>82.2</v>
      </c>
      <c r="G454" s="181">
        <v>86.99</v>
      </c>
      <c r="N454" s="2007"/>
    </row>
    <row r="455" spans="1:14" ht="20.100000000000001" customHeight="1" x14ac:dyDescent="0.25">
      <c r="A455" s="184" t="s">
        <v>1183</v>
      </c>
      <c r="B455" s="184" t="s">
        <v>1173</v>
      </c>
      <c r="C455" s="2013"/>
      <c r="D455" s="2014" t="s">
        <v>866</v>
      </c>
      <c r="E455" s="2015" t="s">
        <v>866</v>
      </c>
      <c r="F455" s="182" t="s">
        <v>866</v>
      </c>
      <c r="G455" s="181">
        <v>59.57</v>
      </c>
      <c r="N455" s="2007"/>
    </row>
    <row r="456" spans="1:14" ht="20.100000000000001" customHeight="1" x14ac:dyDescent="0.25">
      <c r="A456" s="184" t="s">
        <v>1182</v>
      </c>
      <c r="B456" s="184" t="s">
        <v>1173</v>
      </c>
      <c r="C456" s="2013"/>
      <c r="D456" s="2014" t="s">
        <v>866</v>
      </c>
      <c r="E456" s="2015" t="s">
        <v>866</v>
      </c>
      <c r="F456" s="182" t="s">
        <v>866</v>
      </c>
      <c r="G456" s="181" t="s">
        <v>866</v>
      </c>
      <c r="N456" s="2007"/>
    </row>
    <row r="457" spans="1:14" ht="20.100000000000001" customHeight="1" x14ac:dyDescent="0.25">
      <c r="A457" s="184" t="s">
        <v>1181</v>
      </c>
      <c r="B457" s="184" t="s">
        <v>1173</v>
      </c>
      <c r="C457" s="2013"/>
      <c r="D457" s="2014" t="s">
        <v>866</v>
      </c>
      <c r="E457" s="2011">
        <v>97.18</v>
      </c>
      <c r="F457" s="182">
        <v>100</v>
      </c>
      <c r="G457" s="181">
        <v>100</v>
      </c>
      <c r="N457" s="2007"/>
    </row>
    <row r="458" spans="1:14" ht="20.100000000000001" customHeight="1" x14ac:dyDescent="0.25">
      <c r="A458" s="184" t="s">
        <v>1180</v>
      </c>
      <c r="B458" s="184" t="s">
        <v>1173</v>
      </c>
      <c r="C458" s="2010" t="s">
        <v>1179</v>
      </c>
      <c r="D458" s="183">
        <v>89.33</v>
      </c>
      <c r="E458" s="2011">
        <v>90.04</v>
      </c>
      <c r="F458" s="182">
        <v>89.12</v>
      </c>
      <c r="G458" s="181">
        <v>97.91</v>
      </c>
      <c r="N458" s="2007"/>
    </row>
    <row r="459" spans="1:14" ht="20.100000000000001" customHeight="1" x14ac:dyDescent="0.25">
      <c r="A459" s="184" t="s">
        <v>1178</v>
      </c>
      <c r="B459" s="184" t="s">
        <v>1173</v>
      </c>
      <c r="C459" s="2010" t="s">
        <v>1177</v>
      </c>
      <c r="D459" s="183">
        <v>100</v>
      </c>
      <c r="E459" s="2011">
        <v>94.92</v>
      </c>
      <c r="F459" s="182">
        <v>94.92</v>
      </c>
      <c r="G459" s="181">
        <v>94.78</v>
      </c>
      <c r="N459" s="2007"/>
    </row>
    <row r="460" spans="1:14" ht="20.100000000000001" customHeight="1" x14ac:dyDescent="0.25">
      <c r="A460" s="184" t="s">
        <v>1176</v>
      </c>
      <c r="B460" s="184" t="s">
        <v>1173</v>
      </c>
      <c r="C460" s="2010" t="s">
        <v>1175</v>
      </c>
      <c r="D460" s="183">
        <v>76.209999999999994</v>
      </c>
      <c r="E460" s="2011">
        <v>73.94</v>
      </c>
      <c r="F460" s="182">
        <v>86.45</v>
      </c>
      <c r="G460" s="181">
        <v>92.96</v>
      </c>
      <c r="N460" s="2007"/>
    </row>
    <row r="461" spans="1:14" ht="20.100000000000001" customHeight="1" x14ac:dyDescent="0.25">
      <c r="A461" s="184" t="s">
        <v>1174</v>
      </c>
      <c r="B461" s="184" t="s">
        <v>1173</v>
      </c>
      <c r="C461" s="2013"/>
      <c r="D461" s="2014" t="s">
        <v>866</v>
      </c>
      <c r="E461" s="2011">
        <v>87.87</v>
      </c>
      <c r="F461" s="182">
        <v>87.71</v>
      </c>
      <c r="G461" s="181">
        <v>88.99</v>
      </c>
      <c r="N461" s="2007"/>
    </row>
    <row r="462" spans="1:14" ht="20.100000000000001" customHeight="1" x14ac:dyDescent="0.25">
      <c r="A462" s="184" t="s">
        <v>1172</v>
      </c>
      <c r="B462" s="184" t="s">
        <v>1099</v>
      </c>
      <c r="C462" s="2010" t="s">
        <v>1171</v>
      </c>
      <c r="D462" s="183">
        <v>73.64</v>
      </c>
      <c r="E462" s="2011">
        <v>87.09</v>
      </c>
      <c r="F462" s="182">
        <v>86.99</v>
      </c>
      <c r="G462" s="181">
        <v>82.32</v>
      </c>
      <c r="N462" s="2007"/>
    </row>
    <row r="463" spans="1:14" ht="20.100000000000001" customHeight="1" x14ac:dyDescent="0.25">
      <c r="A463" s="184" t="s">
        <v>1170</v>
      </c>
      <c r="B463" s="184" t="s">
        <v>1099</v>
      </c>
      <c r="C463" s="2010" t="s">
        <v>1169</v>
      </c>
      <c r="D463" s="183">
        <v>95.26</v>
      </c>
      <c r="E463" s="2011">
        <v>93.72</v>
      </c>
      <c r="F463" s="182">
        <v>95.22</v>
      </c>
      <c r="G463" s="181">
        <v>90.6</v>
      </c>
      <c r="N463" s="2007"/>
    </row>
    <row r="464" spans="1:14" ht="20.100000000000001" customHeight="1" x14ac:dyDescent="0.25">
      <c r="A464" s="184" t="s">
        <v>1168</v>
      </c>
      <c r="B464" s="184" t="s">
        <v>1099</v>
      </c>
      <c r="C464" s="2010" t="s">
        <v>1167</v>
      </c>
      <c r="D464" s="183">
        <v>94.25</v>
      </c>
      <c r="E464" s="2011">
        <v>90.76</v>
      </c>
      <c r="F464" s="182">
        <v>90.65</v>
      </c>
      <c r="G464" s="181">
        <v>96.14</v>
      </c>
      <c r="N464" s="2007"/>
    </row>
    <row r="465" spans="1:14" ht="20.100000000000001" customHeight="1" x14ac:dyDescent="0.25">
      <c r="A465" s="184" t="s">
        <v>1166</v>
      </c>
      <c r="B465" s="184" t="s">
        <v>1099</v>
      </c>
      <c r="C465" s="2010" t="s">
        <v>1165</v>
      </c>
      <c r="D465" s="183">
        <v>92.36</v>
      </c>
      <c r="E465" s="2011">
        <v>89.15</v>
      </c>
      <c r="F465" s="182">
        <v>89.31</v>
      </c>
      <c r="G465" s="181">
        <v>93.79</v>
      </c>
      <c r="N465" s="2007"/>
    </row>
    <row r="466" spans="1:14" ht="20.100000000000001" customHeight="1" x14ac:dyDescent="0.25">
      <c r="A466" s="184" t="s">
        <v>1164</v>
      </c>
      <c r="B466" s="184" t="s">
        <v>1099</v>
      </c>
      <c r="C466" s="2013"/>
      <c r="D466" s="2014" t="s">
        <v>866</v>
      </c>
      <c r="E466" s="2015" t="s">
        <v>866</v>
      </c>
      <c r="F466" s="182" t="s">
        <v>866</v>
      </c>
      <c r="G466" s="181" t="s">
        <v>866</v>
      </c>
      <c r="N466" s="2007"/>
    </row>
    <row r="467" spans="1:14" ht="20.100000000000001" customHeight="1" x14ac:dyDescent="0.25">
      <c r="A467" s="184" t="s">
        <v>1163</v>
      </c>
      <c r="B467" s="184" t="s">
        <v>1099</v>
      </c>
      <c r="C467" s="2013"/>
      <c r="D467" s="2014" t="s">
        <v>866</v>
      </c>
      <c r="E467" s="2015" t="s">
        <v>866</v>
      </c>
      <c r="F467" s="182" t="s">
        <v>866</v>
      </c>
      <c r="G467" s="181" t="s">
        <v>866</v>
      </c>
      <c r="N467" s="2007"/>
    </row>
    <row r="468" spans="1:14" ht="20.100000000000001" customHeight="1" x14ac:dyDescent="0.25">
      <c r="A468" s="184" t="s">
        <v>1162</v>
      </c>
      <c r="B468" s="184" t="s">
        <v>1099</v>
      </c>
      <c r="C468" s="2010" t="s">
        <v>1161</v>
      </c>
      <c r="D468" s="183">
        <v>94.68</v>
      </c>
      <c r="E468" s="2011">
        <v>91.31</v>
      </c>
      <c r="F468" s="182">
        <v>90.98</v>
      </c>
      <c r="G468" s="181">
        <v>93.7</v>
      </c>
      <c r="N468" s="2007"/>
    </row>
    <row r="469" spans="1:14" ht="20.100000000000001" customHeight="1" x14ac:dyDescent="0.25">
      <c r="A469" s="184" t="s">
        <v>1160</v>
      </c>
      <c r="B469" s="184" t="s">
        <v>1099</v>
      </c>
      <c r="C469" s="2013"/>
      <c r="D469" s="2014" t="s">
        <v>866</v>
      </c>
      <c r="E469" s="2015" t="s">
        <v>866</v>
      </c>
      <c r="F469" s="182" t="s">
        <v>866</v>
      </c>
      <c r="G469" s="181" t="s">
        <v>866</v>
      </c>
      <c r="N469" s="2007"/>
    </row>
    <row r="470" spans="1:14" ht="20.100000000000001" customHeight="1" x14ac:dyDescent="0.25">
      <c r="A470" s="184" t="s">
        <v>1159</v>
      </c>
      <c r="B470" s="184" t="s">
        <v>1099</v>
      </c>
      <c r="C470" s="2013"/>
      <c r="D470" s="2014" t="s">
        <v>866</v>
      </c>
      <c r="E470" s="2015" t="s">
        <v>866</v>
      </c>
      <c r="F470" s="182" t="s">
        <v>866</v>
      </c>
      <c r="G470" s="181">
        <v>90.21</v>
      </c>
      <c r="N470" s="2007"/>
    </row>
    <row r="471" spans="1:14" ht="20.100000000000001" customHeight="1" x14ac:dyDescent="0.25">
      <c r="A471" s="184" t="s">
        <v>1158</v>
      </c>
      <c r="B471" s="184" t="s">
        <v>1099</v>
      </c>
      <c r="C471" s="2013"/>
      <c r="D471" s="2014" t="s">
        <v>866</v>
      </c>
      <c r="E471" s="2011">
        <v>92.23</v>
      </c>
      <c r="F471" s="182" t="s">
        <v>866</v>
      </c>
      <c r="G471" s="181">
        <v>91.95</v>
      </c>
      <c r="N471" s="2007"/>
    </row>
    <row r="472" spans="1:14" ht="20.100000000000001" customHeight="1" x14ac:dyDescent="0.25">
      <c r="A472" s="184" t="s">
        <v>1157</v>
      </c>
      <c r="B472" s="184" t="s">
        <v>1099</v>
      </c>
      <c r="C472" s="2010" t="s">
        <v>1156</v>
      </c>
      <c r="D472" s="183">
        <v>77.03</v>
      </c>
      <c r="E472" s="2011">
        <v>76.36</v>
      </c>
      <c r="F472" s="182">
        <v>76.650000000000006</v>
      </c>
      <c r="G472" s="181">
        <v>80.91</v>
      </c>
      <c r="N472" s="2007"/>
    </row>
    <row r="473" spans="1:14" ht="20.100000000000001" customHeight="1" x14ac:dyDescent="0.25">
      <c r="A473" s="184" t="s">
        <v>1155</v>
      </c>
      <c r="B473" s="184" t="s">
        <v>1099</v>
      </c>
      <c r="C473" s="2010" t="s">
        <v>1154</v>
      </c>
      <c r="D473" s="183">
        <v>86.58</v>
      </c>
      <c r="E473" s="2011">
        <v>83.98</v>
      </c>
      <c r="F473" s="182">
        <v>85.12</v>
      </c>
      <c r="G473" s="181">
        <v>91.3</v>
      </c>
      <c r="N473" s="2007"/>
    </row>
    <row r="474" spans="1:14" ht="20.100000000000001" customHeight="1" x14ac:dyDescent="0.25">
      <c r="A474" s="184" t="s">
        <v>1153</v>
      </c>
      <c r="B474" s="184" t="s">
        <v>1099</v>
      </c>
      <c r="C474" s="2010" t="s">
        <v>1152</v>
      </c>
      <c r="D474" s="183">
        <v>83.64</v>
      </c>
      <c r="E474" s="2011">
        <v>82.74</v>
      </c>
      <c r="F474" s="182">
        <v>84.01</v>
      </c>
      <c r="G474" s="181">
        <v>81.63</v>
      </c>
      <c r="N474" s="2007"/>
    </row>
    <row r="475" spans="1:14" ht="20.100000000000001" customHeight="1" x14ac:dyDescent="0.25">
      <c r="A475" s="184" t="s">
        <v>1151</v>
      </c>
      <c r="B475" s="184" t="s">
        <v>1099</v>
      </c>
      <c r="C475" s="2010" t="s">
        <v>1150</v>
      </c>
      <c r="D475" s="183">
        <v>81.06</v>
      </c>
      <c r="E475" s="2011">
        <v>92.24</v>
      </c>
      <c r="F475" s="182">
        <v>90.56</v>
      </c>
      <c r="G475" s="181">
        <v>95.4</v>
      </c>
      <c r="N475" s="2007"/>
    </row>
    <row r="476" spans="1:14" ht="20.100000000000001" customHeight="1" x14ac:dyDescent="0.25">
      <c r="A476" s="184" t="s">
        <v>1149</v>
      </c>
      <c r="B476" s="184" t="s">
        <v>1099</v>
      </c>
      <c r="C476" s="2010" t="s">
        <v>1148</v>
      </c>
      <c r="D476" s="183">
        <v>60.33</v>
      </c>
      <c r="E476" s="2011">
        <v>57.13</v>
      </c>
      <c r="F476" s="182">
        <v>56.01</v>
      </c>
      <c r="G476" s="181">
        <v>56.04</v>
      </c>
      <c r="N476" s="2007"/>
    </row>
    <row r="477" spans="1:14" ht="20.100000000000001" customHeight="1" x14ac:dyDescent="0.25">
      <c r="A477" s="184" t="s">
        <v>1147</v>
      </c>
      <c r="B477" s="184" t="s">
        <v>1099</v>
      </c>
      <c r="C477" s="2010" t="s">
        <v>1146</v>
      </c>
      <c r="D477" s="183">
        <v>75.099999999999994</v>
      </c>
      <c r="E477" s="2011">
        <v>74.150000000000006</v>
      </c>
      <c r="F477" s="182">
        <v>75.069999999999993</v>
      </c>
      <c r="G477" s="181">
        <v>76.38</v>
      </c>
      <c r="N477" s="2007"/>
    </row>
    <row r="478" spans="1:14" ht="20.100000000000001" customHeight="1" x14ac:dyDescent="0.25">
      <c r="A478" s="184" t="s">
        <v>1145</v>
      </c>
      <c r="B478" s="184" t="s">
        <v>1099</v>
      </c>
      <c r="C478" s="2010" t="s">
        <v>1144</v>
      </c>
      <c r="D478" s="183">
        <v>79.86</v>
      </c>
      <c r="E478" s="2011">
        <v>83.06</v>
      </c>
      <c r="F478" s="182">
        <v>84.23</v>
      </c>
      <c r="G478" s="181">
        <v>77.19</v>
      </c>
      <c r="N478" s="2007"/>
    </row>
    <row r="479" spans="1:14" ht="20.100000000000001" customHeight="1" x14ac:dyDescent="0.25">
      <c r="A479" s="184" t="s">
        <v>1143</v>
      </c>
      <c r="B479" s="184" t="s">
        <v>1099</v>
      </c>
      <c r="C479" s="2010" t="s">
        <v>1142</v>
      </c>
      <c r="D479" s="183">
        <v>55.81</v>
      </c>
      <c r="E479" s="2011">
        <v>49.88</v>
      </c>
      <c r="F479" s="182">
        <v>48.88</v>
      </c>
      <c r="G479" s="181">
        <v>37.65</v>
      </c>
      <c r="N479" s="2007"/>
    </row>
    <row r="480" spans="1:14" ht="20.100000000000001" customHeight="1" x14ac:dyDescent="0.25">
      <c r="A480" s="184" t="s">
        <v>1141</v>
      </c>
      <c r="B480" s="184" t="s">
        <v>1099</v>
      </c>
      <c r="C480" s="2013"/>
      <c r="D480" s="2014" t="s">
        <v>866</v>
      </c>
      <c r="E480" s="2015" t="s">
        <v>866</v>
      </c>
      <c r="F480" s="182">
        <v>100</v>
      </c>
      <c r="G480" s="181" t="s">
        <v>866</v>
      </c>
      <c r="N480" s="2007"/>
    </row>
    <row r="481" spans="1:14" ht="20.100000000000001" customHeight="1" x14ac:dyDescent="0.25">
      <c r="A481" s="184" t="s">
        <v>1140</v>
      </c>
      <c r="B481" s="184" t="s">
        <v>1099</v>
      </c>
      <c r="C481" s="2010" t="s">
        <v>1139</v>
      </c>
      <c r="D481" s="183">
        <v>83.88</v>
      </c>
      <c r="E481" s="2011">
        <v>79.209999999999994</v>
      </c>
      <c r="F481" s="182">
        <v>78.069999999999993</v>
      </c>
      <c r="G481" s="181">
        <v>85.96</v>
      </c>
      <c r="N481" s="2007"/>
    </row>
    <row r="482" spans="1:14" ht="20.100000000000001" customHeight="1" x14ac:dyDescent="0.25">
      <c r="A482" s="184" t="s">
        <v>1138</v>
      </c>
      <c r="B482" s="184" t="s">
        <v>1099</v>
      </c>
      <c r="C482" s="2013"/>
      <c r="D482" s="2014" t="s">
        <v>866</v>
      </c>
      <c r="E482" s="2015" t="s">
        <v>866</v>
      </c>
      <c r="F482" s="182" t="s">
        <v>866</v>
      </c>
      <c r="G482" s="181">
        <v>85.37</v>
      </c>
      <c r="N482" s="2007"/>
    </row>
    <row r="483" spans="1:14" ht="20.100000000000001" customHeight="1" x14ac:dyDescent="0.25">
      <c r="A483" s="184" t="s">
        <v>1137</v>
      </c>
      <c r="B483" s="184" t="s">
        <v>1099</v>
      </c>
      <c r="C483" s="2010" t="s">
        <v>1136</v>
      </c>
      <c r="D483" s="183">
        <v>72.73</v>
      </c>
      <c r="E483" s="2011">
        <v>68.73</v>
      </c>
      <c r="F483" s="182">
        <v>68.27</v>
      </c>
      <c r="G483" s="181">
        <v>74.47</v>
      </c>
      <c r="N483" s="2007"/>
    </row>
    <row r="484" spans="1:14" ht="20.100000000000001" customHeight="1" x14ac:dyDescent="0.25">
      <c r="A484" s="184" t="s">
        <v>1135</v>
      </c>
      <c r="B484" s="184" t="s">
        <v>1099</v>
      </c>
      <c r="C484" s="2010" t="s">
        <v>1134</v>
      </c>
      <c r="D484" s="183">
        <v>89.5</v>
      </c>
      <c r="E484" s="2011">
        <v>87.02</v>
      </c>
      <c r="F484" s="182">
        <v>86.55</v>
      </c>
      <c r="G484" s="181">
        <v>87.7</v>
      </c>
      <c r="N484" s="2007"/>
    </row>
    <row r="485" spans="1:14" ht="20.100000000000001" customHeight="1" x14ac:dyDescent="0.25">
      <c r="A485" s="184" t="s">
        <v>1133</v>
      </c>
      <c r="B485" s="184" t="s">
        <v>1099</v>
      </c>
      <c r="C485" s="2010" t="s">
        <v>1132</v>
      </c>
      <c r="D485" s="183">
        <v>87.5</v>
      </c>
      <c r="E485" s="2011">
        <v>84.49</v>
      </c>
      <c r="F485" s="182">
        <v>84.66</v>
      </c>
      <c r="G485" s="181">
        <v>89.91</v>
      </c>
      <c r="N485" s="2007"/>
    </row>
    <row r="486" spans="1:14" ht="20.100000000000001" customHeight="1" x14ac:dyDescent="0.25">
      <c r="A486" s="184" t="s">
        <v>1131</v>
      </c>
      <c r="B486" s="184" t="s">
        <v>1099</v>
      </c>
      <c r="C486" s="2013"/>
      <c r="D486" s="2014" t="s">
        <v>866</v>
      </c>
      <c r="E486" s="2015" t="s">
        <v>866</v>
      </c>
      <c r="F486" s="182">
        <v>77.42</v>
      </c>
      <c r="G486" s="181">
        <v>79.849999999999994</v>
      </c>
      <c r="N486" s="2007"/>
    </row>
    <row r="487" spans="1:14" ht="20.100000000000001" customHeight="1" x14ac:dyDescent="0.25">
      <c r="A487" s="184" t="s">
        <v>1130</v>
      </c>
      <c r="B487" s="184" t="s">
        <v>1099</v>
      </c>
      <c r="C487" s="2010" t="s">
        <v>1129</v>
      </c>
      <c r="D487" s="183">
        <v>80.03</v>
      </c>
      <c r="E487" s="2011">
        <v>80.430000000000007</v>
      </c>
      <c r="F487" s="182">
        <v>82.51</v>
      </c>
      <c r="G487" s="181">
        <v>79.61</v>
      </c>
      <c r="N487" s="2007"/>
    </row>
    <row r="488" spans="1:14" ht="20.100000000000001" customHeight="1" x14ac:dyDescent="0.25">
      <c r="A488" s="184" t="s">
        <v>1128</v>
      </c>
      <c r="B488" s="184" t="s">
        <v>1099</v>
      </c>
      <c r="C488" s="2010" t="s">
        <v>1127</v>
      </c>
      <c r="D488" s="183">
        <v>100</v>
      </c>
      <c r="E488" s="2011">
        <v>97.31</v>
      </c>
      <c r="F488" s="182">
        <v>97.32</v>
      </c>
      <c r="G488" s="181">
        <v>97.42</v>
      </c>
      <c r="N488" s="2007"/>
    </row>
    <row r="489" spans="1:14" ht="20.100000000000001" customHeight="1" x14ac:dyDescent="0.25">
      <c r="A489" s="184" t="s">
        <v>1126</v>
      </c>
      <c r="B489" s="184" t="s">
        <v>1099</v>
      </c>
      <c r="C489" s="2010" t="s">
        <v>1125</v>
      </c>
      <c r="D489" s="183">
        <v>81.12</v>
      </c>
      <c r="E489" s="2011">
        <v>90.48</v>
      </c>
      <c r="F489" s="182">
        <v>90.49</v>
      </c>
      <c r="G489" s="181">
        <v>91.7</v>
      </c>
      <c r="N489" s="2007"/>
    </row>
    <row r="490" spans="1:14" ht="20.100000000000001" customHeight="1" x14ac:dyDescent="0.25">
      <c r="A490" s="184" t="s">
        <v>1124</v>
      </c>
      <c r="B490" s="184" t="s">
        <v>1099</v>
      </c>
      <c r="C490" s="2010" t="s">
        <v>1123</v>
      </c>
      <c r="D490" s="183">
        <v>89.45</v>
      </c>
      <c r="E490" s="2011">
        <v>86.03</v>
      </c>
      <c r="F490" s="182">
        <v>85.67</v>
      </c>
      <c r="G490" s="181">
        <v>92.56</v>
      </c>
      <c r="N490" s="2007"/>
    </row>
    <row r="491" spans="1:14" ht="20.100000000000001" customHeight="1" x14ac:dyDescent="0.25">
      <c r="A491" s="184" t="s">
        <v>1122</v>
      </c>
      <c r="B491" s="184" t="s">
        <v>1099</v>
      </c>
      <c r="C491" s="2010" t="s">
        <v>1121</v>
      </c>
      <c r="D491" s="183">
        <v>73.2</v>
      </c>
      <c r="E491" s="2011">
        <v>70.69</v>
      </c>
      <c r="F491" s="182">
        <v>71.81</v>
      </c>
      <c r="G491" s="181">
        <v>66.400000000000006</v>
      </c>
      <c r="N491" s="2007"/>
    </row>
    <row r="492" spans="1:14" ht="20.100000000000001" customHeight="1" x14ac:dyDescent="0.25">
      <c r="A492" s="184" t="s">
        <v>1120</v>
      </c>
      <c r="B492" s="184" t="s">
        <v>1099</v>
      </c>
      <c r="C492" s="2010" t="s">
        <v>1119</v>
      </c>
      <c r="D492" s="183">
        <v>56.96</v>
      </c>
      <c r="E492" s="2011">
        <v>54.74</v>
      </c>
      <c r="F492" s="182">
        <v>56.83</v>
      </c>
      <c r="G492" s="181">
        <v>65.760000000000005</v>
      </c>
      <c r="N492" s="2007"/>
    </row>
    <row r="493" spans="1:14" ht="20.100000000000001" customHeight="1" x14ac:dyDescent="0.25">
      <c r="A493" s="184" t="s">
        <v>1118</v>
      </c>
      <c r="B493" s="184" t="s">
        <v>1099</v>
      </c>
      <c r="C493" s="2010" t="s">
        <v>1117</v>
      </c>
      <c r="D493" s="183">
        <v>85.53</v>
      </c>
      <c r="E493" s="2011">
        <v>82.62</v>
      </c>
      <c r="F493" s="182">
        <v>82.37</v>
      </c>
      <c r="G493" s="181">
        <v>82.89</v>
      </c>
      <c r="N493" s="2007"/>
    </row>
    <row r="494" spans="1:14" ht="20.100000000000001" customHeight="1" x14ac:dyDescent="0.25">
      <c r="A494" s="184" t="s">
        <v>1116</v>
      </c>
      <c r="B494" s="184" t="s">
        <v>1099</v>
      </c>
      <c r="C494" s="2010" t="s">
        <v>1115</v>
      </c>
      <c r="D494" s="183">
        <v>76.38</v>
      </c>
      <c r="E494" s="2011">
        <v>73.02</v>
      </c>
      <c r="F494" s="182">
        <v>72.17</v>
      </c>
      <c r="G494" s="181">
        <v>80.7</v>
      </c>
      <c r="N494" s="2007"/>
    </row>
    <row r="495" spans="1:14" ht="20.100000000000001" customHeight="1" x14ac:dyDescent="0.25">
      <c r="A495" s="184" t="s">
        <v>1114</v>
      </c>
      <c r="B495" s="184" t="s">
        <v>1099</v>
      </c>
      <c r="C495" s="2010" t="s">
        <v>1113</v>
      </c>
      <c r="D495" s="183">
        <v>75.17</v>
      </c>
      <c r="E495" s="2011">
        <v>73.540000000000006</v>
      </c>
      <c r="F495" s="182">
        <v>74.53</v>
      </c>
      <c r="G495" s="181">
        <v>79.45</v>
      </c>
      <c r="N495" s="2007"/>
    </row>
    <row r="496" spans="1:14" ht="20.100000000000001" customHeight="1" x14ac:dyDescent="0.25">
      <c r="A496" s="184" t="s">
        <v>1112</v>
      </c>
      <c r="B496" s="184" t="s">
        <v>1099</v>
      </c>
      <c r="C496" s="2010" t="s">
        <v>1111</v>
      </c>
      <c r="D496" s="183">
        <v>89.42</v>
      </c>
      <c r="E496" s="2011">
        <v>91.92</v>
      </c>
      <c r="F496" s="182">
        <v>91.45</v>
      </c>
      <c r="G496" s="181">
        <v>94.49</v>
      </c>
      <c r="N496" s="2007"/>
    </row>
    <row r="497" spans="1:14" ht="20.100000000000001" customHeight="1" x14ac:dyDescent="0.25">
      <c r="A497" s="184" t="s">
        <v>1110</v>
      </c>
      <c r="B497" s="184" t="s">
        <v>1099</v>
      </c>
      <c r="C497" s="2010" t="s">
        <v>1109</v>
      </c>
      <c r="D497" s="183">
        <v>88.28</v>
      </c>
      <c r="E497" s="2011">
        <v>85.74</v>
      </c>
      <c r="F497" s="182">
        <v>88.75</v>
      </c>
      <c r="G497" s="181" t="s">
        <v>866</v>
      </c>
      <c r="N497" s="2007"/>
    </row>
    <row r="498" spans="1:14" ht="20.100000000000001" customHeight="1" x14ac:dyDescent="0.25">
      <c r="A498" s="184" t="s">
        <v>1108</v>
      </c>
      <c r="B498" s="184" t="s">
        <v>1099</v>
      </c>
      <c r="C498" s="2010" t="s">
        <v>1107</v>
      </c>
      <c r="D498" s="183">
        <v>67.16</v>
      </c>
      <c r="E498" s="2011">
        <v>63.92</v>
      </c>
      <c r="F498" s="182">
        <v>63.52</v>
      </c>
      <c r="G498" s="181">
        <v>70.94</v>
      </c>
      <c r="N498" s="2007"/>
    </row>
    <row r="499" spans="1:14" ht="20.100000000000001" customHeight="1" x14ac:dyDescent="0.25">
      <c r="A499" s="184" t="s">
        <v>1106</v>
      </c>
      <c r="B499" s="184" t="s">
        <v>1099</v>
      </c>
      <c r="C499" s="2013"/>
      <c r="D499" s="2014" t="s">
        <v>866</v>
      </c>
      <c r="E499" s="2015" t="s">
        <v>866</v>
      </c>
      <c r="F499" s="182">
        <v>100</v>
      </c>
      <c r="G499" s="181">
        <v>100</v>
      </c>
      <c r="N499" s="2007"/>
    </row>
    <row r="500" spans="1:14" ht="20.100000000000001" customHeight="1" x14ac:dyDescent="0.25">
      <c r="A500" s="184" t="s">
        <v>1105</v>
      </c>
      <c r="B500" s="184" t="s">
        <v>1099</v>
      </c>
      <c r="C500" s="2010" t="s">
        <v>1104</v>
      </c>
      <c r="D500" s="183">
        <v>96.03</v>
      </c>
      <c r="E500" s="2011">
        <v>93</v>
      </c>
      <c r="F500" s="182">
        <v>92.46</v>
      </c>
      <c r="G500" s="181">
        <v>94.07</v>
      </c>
      <c r="N500" s="2007"/>
    </row>
    <row r="501" spans="1:14" ht="20.100000000000001" customHeight="1" x14ac:dyDescent="0.25">
      <c r="A501" s="184" t="s">
        <v>1103</v>
      </c>
      <c r="B501" s="184" t="s">
        <v>1099</v>
      </c>
      <c r="C501" s="2013"/>
      <c r="D501" s="2014" t="s">
        <v>866</v>
      </c>
      <c r="E501" s="2015" t="s">
        <v>866</v>
      </c>
      <c r="F501" s="182">
        <v>71.290000000000006</v>
      </c>
      <c r="G501" s="181">
        <v>77.38</v>
      </c>
      <c r="N501" s="2007"/>
    </row>
    <row r="502" spans="1:14" ht="20.100000000000001" customHeight="1" x14ac:dyDescent="0.25">
      <c r="A502" s="184" t="s">
        <v>1102</v>
      </c>
      <c r="B502" s="184" t="s">
        <v>1099</v>
      </c>
      <c r="C502" s="2010" t="s">
        <v>1101</v>
      </c>
      <c r="D502" s="183">
        <v>88.94</v>
      </c>
      <c r="E502" s="2011">
        <v>84.33</v>
      </c>
      <c r="F502" s="182">
        <v>83.96</v>
      </c>
      <c r="G502" s="181" t="s">
        <v>866</v>
      </c>
      <c r="N502" s="2007"/>
    </row>
    <row r="503" spans="1:14" ht="20.100000000000001" customHeight="1" x14ac:dyDescent="0.25">
      <c r="A503" s="184" t="s">
        <v>1100</v>
      </c>
      <c r="B503" s="184" t="s">
        <v>1099</v>
      </c>
      <c r="C503" s="2010" t="s">
        <v>1098</v>
      </c>
      <c r="D503" s="183">
        <v>70.25</v>
      </c>
      <c r="E503" s="2011">
        <v>67.67</v>
      </c>
      <c r="F503" s="182">
        <v>67.3</v>
      </c>
      <c r="G503" s="181">
        <v>68.39</v>
      </c>
      <c r="N503" s="2007"/>
    </row>
    <row r="504" spans="1:14" ht="20.100000000000001" customHeight="1" x14ac:dyDescent="0.25">
      <c r="A504" s="184" t="s">
        <v>1097</v>
      </c>
      <c r="B504" s="184" t="s">
        <v>1052</v>
      </c>
      <c r="C504" s="2010" t="s">
        <v>1096</v>
      </c>
      <c r="D504" s="183">
        <v>86.13</v>
      </c>
      <c r="E504" s="2011">
        <v>85.53</v>
      </c>
      <c r="F504" s="182">
        <v>86.12</v>
      </c>
      <c r="G504" s="181">
        <v>84.47</v>
      </c>
      <c r="N504" s="2007"/>
    </row>
    <row r="505" spans="1:14" ht="20.100000000000001" customHeight="1" x14ac:dyDescent="0.25">
      <c r="A505" s="184" t="s">
        <v>1095</v>
      </c>
      <c r="B505" s="184" t="s">
        <v>1052</v>
      </c>
      <c r="C505" s="2010" t="s">
        <v>1094</v>
      </c>
      <c r="D505" s="183">
        <v>94.25</v>
      </c>
      <c r="E505" s="2011">
        <v>91.94</v>
      </c>
      <c r="F505" s="182">
        <v>92.99</v>
      </c>
      <c r="G505" s="181">
        <v>94.2</v>
      </c>
      <c r="N505" s="2007"/>
    </row>
    <row r="506" spans="1:14" ht="20.100000000000001" customHeight="1" x14ac:dyDescent="0.25">
      <c r="A506" s="184" t="s">
        <v>1093</v>
      </c>
      <c r="B506" s="184" t="s">
        <v>1052</v>
      </c>
      <c r="C506" s="2010" t="s">
        <v>1092</v>
      </c>
      <c r="D506" s="183">
        <v>89.51</v>
      </c>
      <c r="E506" s="2011">
        <v>87</v>
      </c>
      <c r="F506" s="182">
        <v>86.01</v>
      </c>
      <c r="G506" s="181">
        <v>92.59</v>
      </c>
      <c r="N506" s="2007"/>
    </row>
    <row r="507" spans="1:14" ht="20.100000000000001" customHeight="1" x14ac:dyDescent="0.25">
      <c r="A507" s="184" t="s">
        <v>1091</v>
      </c>
      <c r="B507" s="184" t="s">
        <v>1052</v>
      </c>
      <c r="C507" s="2010" t="s">
        <v>1090</v>
      </c>
      <c r="D507" s="183">
        <v>86.86</v>
      </c>
      <c r="E507" s="2011">
        <v>86.6</v>
      </c>
      <c r="F507" s="182">
        <v>87.41</v>
      </c>
      <c r="G507" s="181">
        <v>81.88</v>
      </c>
      <c r="N507" s="2007"/>
    </row>
    <row r="508" spans="1:14" ht="20.100000000000001" customHeight="1" x14ac:dyDescent="0.25">
      <c r="A508" s="184" t="s">
        <v>1089</v>
      </c>
      <c r="B508" s="184" t="s">
        <v>1052</v>
      </c>
      <c r="C508" s="2010" t="s">
        <v>1088</v>
      </c>
      <c r="D508" s="183">
        <v>91.94</v>
      </c>
      <c r="E508" s="2011">
        <v>89.12</v>
      </c>
      <c r="F508" s="182">
        <v>88.4</v>
      </c>
      <c r="G508" s="181">
        <v>94.49</v>
      </c>
      <c r="N508" s="2007"/>
    </row>
    <row r="509" spans="1:14" ht="20.100000000000001" customHeight="1" x14ac:dyDescent="0.25">
      <c r="A509" s="184" t="s">
        <v>1087</v>
      </c>
      <c r="B509" s="184" t="s">
        <v>1052</v>
      </c>
      <c r="C509" s="2010" t="s">
        <v>1086</v>
      </c>
      <c r="D509" s="183">
        <v>83.17</v>
      </c>
      <c r="E509" s="2011">
        <v>84.49</v>
      </c>
      <c r="F509" s="182">
        <v>83.09</v>
      </c>
      <c r="G509" s="181">
        <v>89.62</v>
      </c>
      <c r="N509" s="2007"/>
    </row>
    <row r="510" spans="1:14" ht="20.100000000000001" customHeight="1" x14ac:dyDescent="0.25">
      <c r="A510" s="184" t="s">
        <v>1085</v>
      </c>
      <c r="B510" s="184" t="s">
        <v>1052</v>
      </c>
      <c r="C510" s="2010" t="s">
        <v>1084</v>
      </c>
      <c r="D510" s="183">
        <v>100</v>
      </c>
      <c r="E510" s="2011">
        <v>99.77</v>
      </c>
      <c r="F510" s="182">
        <v>100</v>
      </c>
      <c r="G510" s="181">
        <v>100</v>
      </c>
      <c r="N510" s="2007"/>
    </row>
    <row r="511" spans="1:14" ht="20.100000000000001" customHeight="1" x14ac:dyDescent="0.25">
      <c r="A511" s="184" t="s">
        <v>1083</v>
      </c>
      <c r="B511" s="184" t="s">
        <v>1052</v>
      </c>
      <c r="C511" s="2010" t="s">
        <v>1082</v>
      </c>
      <c r="D511" s="183">
        <v>95.74</v>
      </c>
      <c r="E511" s="2011">
        <v>91.68</v>
      </c>
      <c r="F511" s="182">
        <v>91.54</v>
      </c>
      <c r="G511" s="181">
        <v>98.21</v>
      </c>
      <c r="N511" s="2007"/>
    </row>
    <row r="512" spans="1:14" ht="20.100000000000001" customHeight="1" x14ac:dyDescent="0.25">
      <c r="A512" s="184" t="s">
        <v>1081</v>
      </c>
      <c r="B512" s="184" t="s">
        <v>1052</v>
      </c>
      <c r="C512" s="2010" t="s">
        <v>1080</v>
      </c>
      <c r="D512" s="183">
        <v>84.53</v>
      </c>
      <c r="E512" s="2011">
        <v>84.83</v>
      </c>
      <c r="F512" s="182">
        <v>84.15</v>
      </c>
      <c r="G512" s="181">
        <v>81.73</v>
      </c>
      <c r="N512" s="2007"/>
    </row>
    <row r="513" spans="1:14" ht="20.100000000000001" customHeight="1" x14ac:dyDescent="0.25">
      <c r="A513" s="184" t="s">
        <v>1079</v>
      </c>
      <c r="B513" s="184" t="s">
        <v>1052</v>
      </c>
      <c r="C513" s="2010" t="s">
        <v>1078</v>
      </c>
      <c r="D513" s="183">
        <v>93.65</v>
      </c>
      <c r="E513" s="2011">
        <v>90.75</v>
      </c>
      <c r="F513" s="182">
        <v>90.84</v>
      </c>
      <c r="G513" s="181">
        <v>94.26</v>
      </c>
      <c r="N513" s="2007"/>
    </row>
    <row r="514" spans="1:14" ht="20.100000000000001" customHeight="1" x14ac:dyDescent="0.25">
      <c r="A514" s="184" t="s">
        <v>1077</v>
      </c>
      <c r="B514" s="184" t="s">
        <v>1052</v>
      </c>
      <c r="C514" s="2013"/>
      <c r="D514" s="2014" t="s">
        <v>866</v>
      </c>
      <c r="E514" s="2015" t="s">
        <v>866</v>
      </c>
      <c r="F514" s="182" t="s">
        <v>866</v>
      </c>
      <c r="G514" s="181" t="s">
        <v>866</v>
      </c>
      <c r="N514" s="2007"/>
    </row>
    <row r="515" spans="1:14" ht="20.100000000000001" customHeight="1" x14ac:dyDescent="0.25">
      <c r="A515" s="184" t="s">
        <v>1076</v>
      </c>
      <c r="B515" s="184" t="s">
        <v>1052</v>
      </c>
      <c r="C515" s="2010" t="s">
        <v>1075</v>
      </c>
      <c r="D515" s="183">
        <v>82.73</v>
      </c>
      <c r="E515" s="2011">
        <v>80.5</v>
      </c>
      <c r="F515" s="182">
        <v>80.84</v>
      </c>
      <c r="G515" s="181">
        <v>83.43</v>
      </c>
      <c r="N515" s="2007"/>
    </row>
    <row r="516" spans="1:14" ht="20.100000000000001" customHeight="1" x14ac:dyDescent="0.25">
      <c r="A516" s="184" t="s">
        <v>1074</v>
      </c>
      <c r="B516" s="184" t="s">
        <v>1052</v>
      </c>
      <c r="C516" s="2010" t="s">
        <v>1073</v>
      </c>
      <c r="D516" s="183">
        <v>56.92</v>
      </c>
      <c r="E516" s="2011">
        <v>57.64</v>
      </c>
      <c r="F516" s="182">
        <v>58.74</v>
      </c>
      <c r="G516" s="181">
        <v>59.36</v>
      </c>
      <c r="N516" s="2007"/>
    </row>
    <row r="517" spans="1:14" ht="20.100000000000001" customHeight="1" x14ac:dyDescent="0.25">
      <c r="A517" s="184" t="s">
        <v>1072</v>
      </c>
      <c r="B517" s="184" t="s">
        <v>1052</v>
      </c>
      <c r="C517" s="2010" t="s">
        <v>1071</v>
      </c>
      <c r="D517" s="183">
        <v>83</v>
      </c>
      <c r="E517" s="2011">
        <v>81.66</v>
      </c>
      <c r="F517" s="182">
        <v>82.71</v>
      </c>
      <c r="G517" s="181">
        <v>81.41</v>
      </c>
      <c r="N517" s="2007"/>
    </row>
    <row r="518" spans="1:14" ht="20.100000000000001" customHeight="1" x14ac:dyDescent="0.25">
      <c r="A518" s="184" t="s">
        <v>1070</v>
      </c>
      <c r="B518" s="184" t="s">
        <v>1052</v>
      </c>
      <c r="C518" s="2010" t="s">
        <v>1069</v>
      </c>
      <c r="D518" s="183">
        <v>84.74</v>
      </c>
      <c r="E518" s="2011">
        <v>83.65</v>
      </c>
      <c r="F518" s="182">
        <v>81.61</v>
      </c>
      <c r="G518" s="181">
        <v>84.97</v>
      </c>
      <c r="N518" s="2007"/>
    </row>
    <row r="519" spans="1:14" ht="20.100000000000001" customHeight="1" x14ac:dyDescent="0.25">
      <c r="A519" s="184" t="s">
        <v>1068</v>
      </c>
      <c r="B519" s="184" t="s">
        <v>1052</v>
      </c>
      <c r="C519" s="2010" t="s">
        <v>1067</v>
      </c>
      <c r="D519" s="183">
        <v>100</v>
      </c>
      <c r="E519" s="2011">
        <v>100</v>
      </c>
      <c r="F519" s="182">
        <v>100</v>
      </c>
      <c r="G519" s="181">
        <v>82.07</v>
      </c>
      <c r="N519" s="2007"/>
    </row>
    <row r="520" spans="1:14" ht="20.100000000000001" customHeight="1" x14ac:dyDescent="0.25">
      <c r="A520" s="184" t="s">
        <v>1066</v>
      </c>
      <c r="B520" s="184" t="s">
        <v>1052</v>
      </c>
      <c r="C520" s="2010" t="s">
        <v>1065</v>
      </c>
      <c r="D520" s="183">
        <v>100</v>
      </c>
      <c r="E520" s="2011">
        <v>96.19</v>
      </c>
      <c r="F520" s="182">
        <v>100</v>
      </c>
      <c r="G520" s="181">
        <v>100</v>
      </c>
      <c r="N520" s="2007"/>
    </row>
    <row r="521" spans="1:14" ht="20.100000000000001" customHeight="1" x14ac:dyDescent="0.25">
      <c r="A521" s="184" t="s">
        <v>1064</v>
      </c>
      <c r="B521" s="184" t="s">
        <v>1052</v>
      </c>
      <c r="C521" s="2010" t="s">
        <v>1063</v>
      </c>
      <c r="D521" s="183">
        <v>62.37</v>
      </c>
      <c r="E521" s="2011">
        <v>60.09</v>
      </c>
      <c r="F521" s="182">
        <v>60.44</v>
      </c>
      <c r="G521" s="181">
        <v>62.19</v>
      </c>
      <c r="N521" s="2007"/>
    </row>
    <row r="522" spans="1:14" ht="20.100000000000001" customHeight="1" x14ac:dyDescent="0.25">
      <c r="A522" s="184" t="s">
        <v>1062</v>
      </c>
      <c r="B522" s="184" t="s">
        <v>1052</v>
      </c>
      <c r="C522" s="2010" t="s">
        <v>1061</v>
      </c>
      <c r="D522" s="183">
        <v>76</v>
      </c>
      <c r="E522" s="2011">
        <v>75.95</v>
      </c>
      <c r="F522" s="182">
        <v>78.09</v>
      </c>
      <c r="G522" s="181">
        <v>73.36</v>
      </c>
      <c r="N522" s="2007"/>
    </row>
    <row r="523" spans="1:14" ht="20.100000000000001" customHeight="1" x14ac:dyDescent="0.25">
      <c r="A523" s="184" t="s">
        <v>780</v>
      </c>
      <c r="B523" s="184" t="s">
        <v>1052</v>
      </c>
      <c r="C523" s="2010" t="s">
        <v>1060</v>
      </c>
      <c r="D523" s="183">
        <v>85.78</v>
      </c>
      <c r="E523" s="2011">
        <v>84.75</v>
      </c>
      <c r="F523" s="182">
        <v>84.89</v>
      </c>
      <c r="G523" s="181">
        <v>84.31</v>
      </c>
      <c r="N523" s="2007"/>
    </row>
    <row r="524" spans="1:14" ht="20.100000000000001" customHeight="1" x14ac:dyDescent="0.25">
      <c r="A524" s="184" t="s">
        <v>1059</v>
      </c>
      <c r="B524" s="184" t="s">
        <v>1052</v>
      </c>
      <c r="C524" s="2010" t="s">
        <v>1058</v>
      </c>
      <c r="D524" s="183">
        <v>84.33</v>
      </c>
      <c r="E524" s="2011">
        <v>82.12</v>
      </c>
      <c r="F524" s="182">
        <v>82.35</v>
      </c>
      <c r="G524" s="181">
        <v>86.78</v>
      </c>
      <c r="N524" s="2007"/>
    </row>
    <row r="525" spans="1:14" ht="20.100000000000001" customHeight="1" x14ac:dyDescent="0.25">
      <c r="A525" s="184" t="s">
        <v>1057</v>
      </c>
      <c r="B525" s="184" t="s">
        <v>1052</v>
      </c>
      <c r="C525" s="2013"/>
      <c r="D525" s="2014" t="s">
        <v>866</v>
      </c>
      <c r="E525" s="2015" t="s">
        <v>866</v>
      </c>
      <c r="F525" s="182">
        <v>67.959999999999994</v>
      </c>
      <c r="G525" s="181">
        <v>81.569999999999993</v>
      </c>
      <c r="N525" s="2007"/>
    </row>
    <row r="526" spans="1:14" ht="20.100000000000001" customHeight="1" x14ac:dyDescent="0.25">
      <c r="A526" s="184" t="s">
        <v>1056</v>
      </c>
      <c r="B526" s="184" t="s">
        <v>1052</v>
      </c>
      <c r="C526" s="2010" t="s">
        <v>1055</v>
      </c>
      <c r="D526" s="183">
        <v>72.8</v>
      </c>
      <c r="E526" s="2011">
        <v>68.64</v>
      </c>
      <c r="F526" s="182">
        <v>68.92</v>
      </c>
      <c r="G526" s="181">
        <v>77.13</v>
      </c>
      <c r="N526" s="2007"/>
    </row>
    <row r="527" spans="1:14" ht="20.100000000000001" customHeight="1" x14ac:dyDescent="0.25">
      <c r="A527" s="184" t="s">
        <v>1054</v>
      </c>
      <c r="B527" s="184" t="s">
        <v>1052</v>
      </c>
      <c r="C527" s="2013"/>
      <c r="D527" s="2014" t="s">
        <v>866</v>
      </c>
      <c r="E527" s="2015" t="s">
        <v>866</v>
      </c>
      <c r="F527" s="182" t="s">
        <v>866</v>
      </c>
      <c r="G527" s="181">
        <v>66.75</v>
      </c>
      <c r="N527" s="2007"/>
    </row>
    <row r="528" spans="1:14" ht="20.100000000000001" customHeight="1" x14ac:dyDescent="0.25">
      <c r="A528" s="184" t="s">
        <v>1053</v>
      </c>
      <c r="B528" s="184" t="s">
        <v>1052</v>
      </c>
      <c r="C528" s="2010" t="s">
        <v>1051</v>
      </c>
      <c r="D528" s="183">
        <v>93.76</v>
      </c>
      <c r="E528" s="2011">
        <v>91.96</v>
      </c>
      <c r="F528" s="182">
        <v>93.18</v>
      </c>
      <c r="G528" s="181">
        <v>89.79</v>
      </c>
      <c r="N528" s="2007"/>
    </row>
    <row r="529" spans="1:14" ht="20.100000000000001" customHeight="1" x14ac:dyDescent="0.25">
      <c r="A529" s="184" t="s">
        <v>1050</v>
      </c>
      <c r="B529" s="185" t="s">
        <v>985</v>
      </c>
      <c r="C529" s="2010" t="s">
        <v>1049</v>
      </c>
      <c r="D529" s="183">
        <v>80.95</v>
      </c>
      <c r="E529" s="2011">
        <v>79.41</v>
      </c>
      <c r="F529" s="182">
        <v>82.91</v>
      </c>
      <c r="G529" s="181">
        <v>81.56</v>
      </c>
      <c r="N529" s="2007"/>
    </row>
    <row r="530" spans="1:14" ht="20.100000000000001" customHeight="1" x14ac:dyDescent="0.25">
      <c r="A530" s="184" t="s">
        <v>1048</v>
      </c>
      <c r="B530" s="184" t="s">
        <v>985</v>
      </c>
      <c r="C530" s="2010" t="s">
        <v>1047</v>
      </c>
      <c r="D530" s="183">
        <v>100</v>
      </c>
      <c r="E530" s="2011">
        <v>94.83</v>
      </c>
      <c r="F530" s="182">
        <v>95.64</v>
      </c>
      <c r="G530" s="181">
        <v>93.34</v>
      </c>
      <c r="N530" s="2007"/>
    </row>
    <row r="531" spans="1:14" ht="20.100000000000001" customHeight="1" x14ac:dyDescent="0.25">
      <c r="A531" s="184" t="s">
        <v>1046</v>
      </c>
      <c r="B531" s="184" t="s">
        <v>985</v>
      </c>
      <c r="C531" s="2010" t="s">
        <v>1045</v>
      </c>
      <c r="D531" s="183">
        <v>97.89</v>
      </c>
      <c r="E531" s="2011">
        <v>97.16</v>
      </c>
      <c r="F531" s="182">
        <v>97.16</v>
      </c>
      <c r="G531" s="181">
        <v>98.07</v>
      </c>
      <c r="N531" s="2007"/>
    </row>
    <row r="532" spans="1:14" ht="20.100000000000001" customHeight="1" x14ac:dyDescent="0.25">
      <c r="A532" s="184" t="s">
        <v>1044</v>
      </c>
      <c r="B532" s="184" t="s">
        <v>985</v>
      </c>
      <c r="C532" s="2013"/>
      <c r="D532" s="2014" t="s">
        <v>866</v>
      </c>
      <c r="E532" s="2015" t="s">
        <v>866</v>
      </c>
      <c r="F532" s="182">
        <v>83.62</v>
      </c>
      <c r="G532" s="181">
        <v>84.73</v>
      </c>
      <c r="N532" s="2007"/>
    </row>
    <row r="533" spans="1:14" ht="20.100000000000001" customHeight="1" x14ac:dyDescent="0.25">
      <c r="A533" s="184" t="s">
        <v>1043</v>
      </c>
      <c r="B533" s="184" t="s">
        <v>985</v>
      </c>
      <c r="C533" s="2013"/>
      <c r="D533" s="2014" t="s">
        <v>866</v>
      </c>
      <c r="E533" s="2015" t="s">
        <v>866</v>
      </c>
      <c r="F533" s="182">
        <v>78.53</v>
      </c>
      <c r="G533" s="181">
        <v>84.56</v>
      </c>
      <c r="N533" s="2007"/>
    </row>
    <row r="534" spans="1:14" ht="20.100000000000001" customHeight="1" x14ac:dyDescent="0.25">
      <c r="A534" s="184" t="s">
        <v>1042</v>
      </c>
      <c r="B534" s="184" t="s">
        <v>985</v>
      </c>
      <c r="C534" s="2010" t="s">
        <v>1041</v>
      </c>
      <c r="D534" s="183">
        <v>86.93</v>
      </c>
      <c r="E534" s="2011">
        <v>80.88</v>
      </c>
      <c r="F534" s="182">
        <v>78.63</v>
      </c>
      <c r="G534" s="181">
        <v>93.71</v>
      </c>
      <c r="N534" s="2007"/>
    </row>
    <row r="535" spans="1:14" ht="20.100000000000001" customHeight="1" x14ac:dyDescent="0.25">
      <c r="A535" s="184" t="s">
        <v>1040</v>
      </c>
      <c r="B535" s="184" t="s">
        <v>985</v>
      </c>
      <c r="C535" s="2013"/>
      <c r="D535" s="2014" t="s">
        <v>866</v>
      </c>
      <c r="E535" s="2015" t="s">
        <v>866</v>
      </c>
      <c r="F535" s="182" t="s">
        <v>866</v>
      </c>
      <c r="G535" s="181" t="s">
        <v>866</v>
      </c>
      <c r="N535" s="2007"/>
    </row>
    <row r="536" spans="1:14" ht="20.100000000000001" customHeight="1" x14ac:dyDescent="0.25">
      <c r="A536" s="184" t="s">
        <v>1039</v>
      </c>
      <c r="B536" s="184" t="s">
        <v>985</v>
      </c>
      <c r="C536" s="2010" t="s">
        <v>1038</v>
      </c>
      <c r="D536" s="183">
        <v>100</v>
      </c>
      <c r="E536" s="2011">
        <v>97.44</v>
      </c>
      <c r="F536" s="182">
        <v>97.44</v>
      </c>
      <c r="G536" s="181">
        <v>97.32</v>
      </c>
      <c r="N536" s="2007"/>
    </row>
    <row r="537" spans="1:14" ht="20.100000000000001" customHeight="1" x14ac:dyDescent="0.25">
      <c r="A537" s="184" t="s">
        <v>1037</v>
      </c>
      <c r="B537" s="184" t="s">
        <v>985</v>
      </c>
      <c r="C537" s="2013"/>
      <c r="D537" s="2014" t="s">
        <v>866</v>
      </c>
      <c r="E537" s="2015" t="s">
        <v>866</v>
      </c>
      <c r="F537" s="182">
        <v>89.43</v>
      </c>
      <c r="G537" s="181">
        <v>89.42</v>
      </c>
      <c r="N537" s="2007"/>
    </row>
    <row r="538" spans="1:14" ht="20.100000000000001" customHeight="1" x14ac:dyDescent="0.25">
      <c r="A538" s="184" t="s">
        <v>1036</v>
      </c>
      <c r="B538" s="184" t="s">
        <v>985</v>
      </c>
      <c r="C538" s="2010" t="s">
        <v>1035</v>
      </c>
      <c r="D538" s="183">
        <v>87.34</v>
      </c>
      <c r="E538" s="2011">
        <v>87.56</v>
      </c>
      <c r="F538" s="182">
        <v>87.44</v>
      </c>
      <c r="G538" s="181">
        <v>81.03</v>
      </c>
      <c r="N538" s="2007"/>
    </row>
    <row r="539" spans="1:14" ht="20.100000000000001" customHeight="1" x14ac:dyDescent="0.25">
      <c r="A539" s="184" t="s">
        <v>1034</v>
      </c>
      <c r="B539" s="184" t="s">
        <v>985</v>
      </c>
      <c r="C539" s="2017"/>
      <c r="D539" s="2015" t="s">
        <v>866</v>
      </c>
      <c r="E539" s="2015" t="s">
        <v>866</v>
      </c>
      <c r="F539" s="182">
        <v>93.59</v>
      </c>
      <c r="G539" s="181">
        <v>94.21</v>
      </c>
      <c r="N539" s="2007"/>
    </row>
    <row r="540" spans="1:14" ht="20.100000000000001" customHeight="1" x14ac:dyDescent="0.25">
      <c r="A540" s="184" t="s">
        <v>1033</v>
      </c>
      <c r="B540" s="184" t="s">
        <v>985</v>
      </c>
      <c r="C540" s="2013"/>
      <c r="D540" s="2014" t="s">
        <v>866</v>
      </c>
      <c r="E540" s="2011">
        <v>79.760000000000005</v>
      </c>
      <c r="F540" s="182">
        <v>79.27</v>
      </c>
      <c r="G540" s="181">
        <v>75.47</v>
      </c>
      <c r="N540" s="2007"/>
    </row>
    <row r="541" spans="1:14" ht="20.100000000000001" customHeight="1" x14ac:dyDescent="0.25">
      <c r="A541" s="184" t="s">
        <v>1032</v>
      </c>
      <c r="B541" s="184" t="s">
        <v>985</v>
      </c>
      <c r="C541" s="2010" t="s">
        <v>1031</v>
      </c>
      <c r="D541" s="183">
        <v>84.02</v>
      </c>
      <c r="E541" s="2011">
        <v>82.42</v>
      </c>
      <c r="F541" s="182">
        <v>82.4</v>
      </c>
      <c r="G541" s="181">
        <v>86.99</v>
      </c>
      <c r="N541" s="2007"/>
    </row>
    <row r="542" spans="1:14" ht="20.100000000000001" customHeight="1" x14ac:dyDescent="0.25">
      <c r="A542" s="184" t="s">
        <v>1030</v>
      </c>
      <c r="B542" s="184" t="s">
        <v>985</v>
      </c>
      <c r="C542" s="2010" t="s">
        <v>1029</v>
      </c>
      <c r="D542" s="183">
        <v>77.709999999999994</v>
      </c>
      <c r="E542" s="2011">
        <v>74.64</v>
      </c>
      <c r="F542" s="182">
        <v>74.959999999999994</v>
      </c>
      <c r="G542" s="181">
        <v>87.14</v>
      </c>
      <c r="N542" s="2007"/>
    </row>
    <row r="543" spans="1:14" ht="20.100000000000001" customHeight="1" x14ac:dyDescent="0.25">
      <c r="A543" s="184" t="s">
        <v>1028</v>
      </c>
      <c r="B543" s="184" t="s">
        <v>985</v>
      </c>
      <c r="C543" s="2013"/>
      <c r="D543" s="2014" t="s">
        <v>866</v>
      </c>
      <c r="E543" s="2015" t="s">
        <v>866</v>
      </c>
      <c r="F543" s="182">
        <v>74.42</v>
      </c>
      <c r="G543" s="181">
        <v>73.98</v>
      </c>
      <c r="N543" s="2007"/>
    </row>
    <row r="544" spans="1:14" ht="20.100000000000001" customHeight="1" x14ac:dyDescent="0.25">
      <c r="A544" s="184" t="s">
        <v>1027</v>
      </c>
      <c r="B544" s="184" t="s">
        <v>985</v>
      </c>
      <c r="C544" s="2013"/>
      <c r="D544" s="2014" t="s">
        <v>866</v>
      </c>
      <c r="E544" s="2011">
        <v>78.77</v>
      </c>
      <c r="F544" s="182">
        <v>79.03</v>
      </c>
      <c r="G544" s="181">
        <v>81.02</v>
      </c>
      <c r="N544" s="2007"/>
    </row>
    <row r="545" spans="1:14" ht="20.100000000000001" customHeight="1" x14ac:dyDescent="0.25">
      <c r="A545" s="184" t="s">
        <v>1026</v>
      </c>
      <c r="B545" s="184" t="s">
        <v>985</v>
      </c>
      <c r="C545" s="2010" t="s">
        <v>1025</v>
      </c>
      <c r="D545" s="183">
        <v>91.51</v>
      </c>
      <c r="E545" s="2011">
        <v>92.88</v>
      </c>
      <c r="F545" s="182">
        <v>92.88</v>
      </c>
      <c r="G545" s="181">
        <v>92.55</v>
      </c>
      <c r="N545" s="2007"/>
    </row>
    <row r="546" spans="1:14" ht="20.100000000000001" customHeight="1" x14ac:dyDescent="0.25">
      <c r="A546" s="184" t="s">
        <v>1024</v>
      </c>
      <c r="B546" s="184" t="s">
        <v>985</v>
      </c>
      <c r="C546" s="2013"/>
      <c r="D546" s="2014" t="s">
        <v>866</v>
      </c>
      <c r="E546" s="2015" t="s">
        <v>866</v>
      </c>
      <c r="F546" s="182" t="s">
        <v>866</v>
      </c>
      <c r="G546" s="181" t="s">
        <v>866</v>
      </c>
      <c r="N546" s="2007"/>
    </row>
    <row r="547" spans="1:14" ht="20.100000000000001" customHeight="1" x14ac:dyDescent="0.25">
      <c r="A547" s="184" t="s">
        <v>1023</v>
      </c>
      <c r="B547" s="184" t="s">
        <v>985</v>
      </c>
      <c r="C547" s="2010" t="s">
        <v>1022</v>
      </c>
      <c r="D547" s="183">
        <v>89.75</v>
      </c>
      <c r="E547" s="2011">
        <v>85.35</v>
      </c>
      <c r="F547" s="182" t="s">
        <v>866</v>
      </c>
      <c r="G547" s="181">
        <v>90.6</v>
      </c>
      <c r="N547" s="2007"/>
    </row>
    <row r="548" spans="1:14" ht="20.100000000000001" customHeight="1" x14ac:dyDescent="0.25">
      <c r="A548" s="184" t="s">
        <v>1021</v>
      </c>
      <c r="B548" s="184" t="s">
        <v>985</v>
      </c>
      <c r="C548" s="2013"/>
      <c r="D548" s="2014" t="s">
        <v>866</v>
      </c>
      <c r="E548" s="2011">
        <v>58.8</v>
      </c>
      <c r="F548" s="182" t="s">
        <v>866</v>
      </c>
      <c r="G548" s="181">
        <v>51.09</v>
      </c>
      <c r="N548" s="2007"/>
    </row>
    <row r="549" spans="1:14" ht="20.100000000000001" customHeight="1" x14ac:dyDescent="0.25">
      <c r="A549" s="184" t="s">
        <v>1020</v>
      </c>
      <c r="B549" s="184" t="s">
        <v>985</v>
      </c>
      <c r="C549" s="2010" t="s">
        <v>1019</v>
      </c>
      <c r="D549" s="183">
        <v>88.8</v>
      </c>
      <c r="E549" s="2011">
        <v>87.49</v>
      </c>
      <c r="F549" s="182">
        <v>86.12</v>
      </c>
      <c r="G549" s="181">
        <v>81.25</v>
      </c>
      <c r="N549" s="2007"/>
    </row>
    <row r="550" spans="1:14" ht="20.100000000000001" customHeight="1" x14ac:dyDescent="0.25">
      <c r="A550" s="184" t="s">
        <v>1018</v>
      </c>
      <c r="B550" s="184" t="s">
        <v>985</v>
      </c>
      <c r="C550" s="2013"/>
      <c r="D550" s="2014" t="s">
        <v>866</v>
      </c>
      <c r="E550" s="2015" t="s">
        <v>866</v>
      </c>
      <c r="F550" s="182" t="s">
        <v>866</v>
      </c>
      <c r="G550" s="181" t="s">
        <v>866</v>
      </c>
      <c r="N550" s="2007"/>
    </row>
    <row r="551" spans="1:14" ht="20.100000000000001" customHeight="1" x14ac:dyDescent="0.25">
      <c r="A551" s="184" t="s">
        <v>1017</v>
      </c>
      <c r="B551" s="184" t="s">
        <v>985</v>
      </c>
      <c r="C551" s="2013"/>
      <c r="D551" s="2014" t="s">
        <v>866</v>
      </c>
      <c r="E551" s="2015" t="s">
        <v>866</v>
      </c>
      <c r="F551" s="182" t="s">
        <v>866</v>
      </c>
      <c r="G551" s="181">
        <v>86.43</v>
      </c>
      <c r="N551" s="2007"/>
    </row>
    <row r="552" spans="1:14" ht="20.100000000000001" customHeight="1" x14ac:dyDescent="0.25">
      <c r="A552" s="184" t="s">
        <v>1016</v>
      </c>
      <c r="B552" s="184" t="s">
        <v>985</v>
      </c>
      <c r="C552" s="2013"/>
      <c r="D552" s="2014" t="s">
        <v>866</v>
      </c>
      <c r="E552" s="2011">
        <v>97.36</v>
      </c>
      <c r="F552" s="182">
        <v>98.72</v>
      </c>
      <c r="G552" s="181">
        <v>100</v>
      </c>
      <c r="N552" s="2007"/>
    </row>
    <row r="553" spans="1:14" ht="20.100000000000001" customHeight="1" x14ac:dyDescent="0.25">
      <c r="A553" s="184" t="s">
        <v>1015</v>
      </c>
      <c r="B553" s="184" t="s">
        <v>985</v>
      </c>
      <c r="C553" s="2010" t="s">
        <v>1014</v>
      </c>
      <c r="D553" s="183">
        <v>87.78</v>
      </c>
      <c r="E553" s="2011">
        <v>85.82</v>
      </c>
      <c r="F553" s="182">
        <v>85.53</v>
      </c>
      <c r="G553" s="181">
        <v>84.52</v>
      </c>
      <c r="N553" s="2007"/>
    </row>
    <row r="554" spans="1:14" ht="20.100000000000001" customHeight="1" x14ac:dyDescent="0.25">
      <c r="A554" s="184" t="s">
        <v>1013</v>
      </c>
      <c r="B554" s="184" t="s">
        <v>985</v>
      </c>
      <c r="C554" s="2013"/>
      <c r="D554" s="2014" t="s">
        <v>866</v>
      </c>
      <c r="E554" s="2011">
        <v>76.28</v>
      </c>
      <c r="F554" s="182">
        <v>76.22</v>
      </c>
      <c r="G554" s="181">
        <v>71.02</v>
      </c>
      <c r="N554" s="2007"/>
    </row>
    <row r="555" spans="1:14" ht="20.100000000000001" customHeight="1" x14ac:dyDescent="0.25">
      <c r="A555" s="184" t="s">
        <v>1012</v>
      </c>
      <c r="B555" s="184" t="s">
        <v>985</v>
      </c>
      <c r="C555" s="2010" t="s">
        <v>1011</v>
      </c>
      <c r="D555" s="183">
        <v>87.37</v>
      </c>
      <c r="E555" s="2011">
        <v>83.66</v>
      </c>
      <c r="F555" s="182">
        <v>84.74</v>
      </c>
      <c r="G555" s="181">
        <v>88.13</v>
      </c>
      <c r="N555" s="2007"/>
    </row>
    <row r="556" spans="1:14" ht="20.100000000000001" customHeight="1" x14ac:dyDescent="0.25">
      <c r="A556" s="184" t="s">
        <v>1010</v>
      </c>
      <c r="B556" s="184" t="s">
        <v>985</v>
      </c>
      <c r="C556" s="2013"/>
      <c r="D556" s="2014" t="s">
        <v>866</v>
      </c>
      <c r="E556" s="2015" t="s">
        <v>866</v>
      </c>
      <c r="F556" s="182" t="s">
        <v>866</v>
      </c>
      <c r="G556" s="181">
        <v>66.31</v>
      </c>
      <c r="N556" s="2007"/>
    </row>
    <row r="557" spans="1:14" ht="20.100000000000001" customHeight="1" x14ac:dyDescent="0.25">
      <c r="A557" s="184" t="s">
        <v>1009</v>
      </c>
      <c r="B557" s="184" t="s">
        <v>985</v>
      </c>
      <c r="C557" s="2010" t="s">
        <v>1008</v>
      </c>
      <c r="D557" s="183">
        <v>84.48</v>
      </c>
      <c r="E557" s="2011">
        <v>79.41</v>
      </c>
      <c r="F557" s="182">
        <v>78.02</v>
      </c>
      <c r="G557" s="181">
        <v>89.36</v>
      </c>
      <c r="N557" s="2007"/>
    </row>
    <row r="558" spans="1:14" ht="20.100000000000001" customHeight="1" x14ac:dyDescent="0.25">
      <c r="A558" s="184" t="s">
        <v>1007</v>
      </c>
      <c r="B558" s="184" t="s">
        <v>985</v>
      </c>
      <c r="C558" s="2010" t="s">
        <v>1006</v>
      </c>
      <c r="D558" s="183">
        <v>100</v>
      </c>
      <c r="E558" s="2011">
        <v>94.85</v>
      </c>
      <c r="F558" s="182">
        <v>94.85</v>
      </c>
      <c r="G558" s="181">
        <v>95.51</v>
      </c>
      <c r="N558" s="2007"/>
    </row>
    <row r="559" spans="1:14" ht="20.100000000000001" customHeight="1" x14ac:dyDescent="0.25">
      <c r="A559" s="184" t="s">
        <v>1005</v>
      </c>
      <c r="B559" s="184" t="s">
        <v>985</v>
      </c>
      <c r="C559" s="2010" t="s">
        <v>1004</v>
      </c>
      <c r="D559" s="183">
        <v>93.76</v>
      </c>
      <c r="E559" s="2011">
        <v>93.76</v>
      </c>
      <c r="F559" s="182">
        <v>93.76</v>
      </c>
      <c r="G559" s="181">
        <v>93.07</v>
      </c>
      <c r="N559" s="2007"/>
    </row>
    <row r="560" spans="1:14" ht="20.100000000000001" customHeight="1" x14ac:dyDescent="0.25">
      <c r="A560" s="184" t="s">
        <v>1003</v>
      </c>
      <c r="B560" s="184" t="s">
        <v>985</v>
      </c>
      <c r="C560" s="2010" t="s">
        <v>1002</v>
      </c>
      <c r="D560" s="183">
        <v>91.36</v>
      </c>
      <c r="E560" s="2011">
        <v>89.16</v>
      </c>
      <c r="F560" s="182">
        <v>89.79</v>
      </c>
      <c r="G560" s="181">
        <v>82.99</v>
      </c>
      <c r="N560" s="2007"/>
    </row>
    <row r="561" spans="1:14" ht="20.100000000000001" customHeight="1" x14ac:dyDescent="0.25">
      <c r="A561" s="184" t="s">
        <v>1001</v>
      </c>
      <c r="B561" s="184" t="s">
        <v>985</v>
      </c>
      <c r="C561" s="2010" t="s">
        <v>1000</v>
      </c>
      <c r="D561" s="183">
        <v>89.16</v>
      </c>
      <c r="E561" s="2011">
        <v>86.32</v>
      </c>
      <c r="F561" s="182">
        <v>85.94</v>
      </c>
      <c r="G561" s="181">
        <v>85.85</v>
      </c>
      <c r="N561" s="2007"/>
    </row>
    <row r="562" spans="1:14" ht="20.100000000000001" customHeight="1" x14ac:dyDescent="0.25">
      <c r="A562" s="184" t="s">
        <v>999</v>
      </c>
      <c r="B562" s="184" t="s">
        <v>985</v>
      </c>
      <c r="C562" s="2010" t="s">
        <v>998</v>
      </c>
      <c r="D562" s="183">
        <v>80.67</v>
      </c>
      <c r="E562" s="2011">
        <v>87.81</v>
      </c>
      <c r="F562" s="182">
        <v>100</v>
      </c>
      <c r="G562" s="181">
        <v>99.42</v>
      </c>
      <c r="N562" s="2007"/>
    </row>
    <row r="563" spans="1:14" ht="20.100000000000001" customHeight="1" x14ac:dyDescent="0.25">
      <c r="A563" s="184" t="s">
        <v>997</v>
      </c>
      <c r="B563" s="184" t="s">
        <v>985</v>
      </c>
      <c r="C563" s="2010" t="s">
        <v>996</v>
      </c>
      <c r="D563" s="183">
        <v>92.52</v>
      </c>
      <c r="E563" s="2011">
        <v>88.03</v>
      </c>
      <c r="F563" s="182">
        <v>87.26</v>
      </c>
      <c r="G563" s="181">
        <v>90.47</v>
      </c>
      <c r="N563" s="2007"/>
    </row>
    <row r="564" spans="1:14" ht="20.100000000000001" customHeight="1" x14ac:dyDescent="0.25">
      <c r="A564" s="184" t="s">
        <v>995</v>
      </c>
      <c r="B564" s="184" t="s">
        <v>985</v>
      </c>
      <c r="C564" s="2013"/>
      <c r="D564" s="2014" t="s">
        <v>866</v>
      </c>
      <c r="E564" s="2011">
        <v>75.33</v>
      </c>
      <c r="F564" s="182">
        <v>75.12</v>
      </c>
      <c r="G564" s="181">
        <v>72.25</v>
      </c>
      <c r="N564" s="2007"/>
    </row>
    <row r="565" spans="1:14" ht="20.100000000000001" customHeight="1" x14ac:dyDescent="0.25">
      <c r="A565" s="184" t="s">
        <v>994</v>
      </c>
      <c r="B565" s="184" t="s">
        <v>985</v>
      </c>
      <c r="C565" s="2010" t="s">
        <v>993</v>
      </c>
      <c r="D565" s="183">
        <v>83.9</v>
      </c>
      <c r="E565" s="2011">
        <v>80.22</v>
      </c>
      <c r="F565" s="182">
        <v>78.44</v>
      </c>
      <c r="G565" s="181">
        <v>87.89</v>
      </c>
      <c r="N565" s="2007"/>
    </row>
    <row r="566" spans="1:14" ht="20.100000000000001" customHeight="1" x14ac:dyDescent="0.25">
      <c r="A566" s="184" t="s">
        <v>992</v>
      </c>
      <c r="B566" s="184" t="s">
        <v>985</v>
      </c>
      <c r="C566" s="2010" t="s">
        <v>991</v>
      </c>
      <c r="D566" s="183">
        <v>87.88</v>
      </c>
      <c r="E566" s="2011">
        <v>83.18</v>
      </c>
      <c r="F566" s="182">
        <v>82.64</v>
      </c>
      <c r="G566" s="181">
        <v>85.8</v>
      </c>
      <c r="N566" s="2007"/>
    </row>
    <row r="567" spans="1:14" ht="20.100000000000001" customHeight="1" x14ac:dyDescent="0.25">
      <c r="A567" s="184" t="s">
        <v>990</v>
      </c>
      <c r="B567" s="184" t="s">
        <v>985</v>
      </c>
      <c r="C567" s="2013"/>
      <c r="D567" s="2014" t="s">
        <v>866</v>
      </c>
      <c r="E567" s="2015" t="s">
        <v>866</v>
      </c>
      <c r="F567" s="182" t="s">
        <v>866</v>
      </c>
      <c r="G567" s="181" t="s">
        <v>866</v>
      </c>
      <c r="N567" s="2007"/>
    </row>
    <row r="568" spans="1:14" ht="20.100000000000001" customHeight="1" x14ac:dyDescent="0.25">
      <c r="A568" s="184" t="s">
        <v>989</v>
      </c>
      <c r="B568" s="184" t="s">
        <v>985</v>
      </c>
      <c r="C568" s="2010" t="s">
        <v>988</v>
      </c>
      <c r="D568" s="183">
        <v>94.08</v>
      </c>
      <c r="E568" s="2011">
        <v>91.04</v>
      </c>
      <c r="F568" s="182">
        <v>91.85</v>
      </c>
      <c r="G568" s="181">
        <v>88.8</v>
      </c>
      <c r="N568" s="2007"/>
    </row>
    <row r="569" spans="1:14" ht="20.100000000000001" customHeight="1" x14ac:dyDescent="0.25">
      <c r="A569" s="184" t="s">
        <v>987</v>
      </c>
      <c r="B569" s="184" t="s">
        <v>985</v>
      </c>
      <c r="C569" s="2013"/>
      <c r="D569" s="2014" t="s">
        <v>866</v>
      </c>
      <c r="E569" s="2011">
        <v>84.6</v>
      </c>
      <c r="F569" s="182">
        <v>83.38</v>
      </c>
      <c r="G569" s="181">
        <v>96.12</v>
      </c>
      <c r="N569" s="2007"/>
    </row>
    <row r="570" spans="1:14" ht="20.100000000000001" customHeight="1" x14ac:dyDescent="0.25">
      <c r="A570" s="184" t="s">
        <v>986</v>
      </c>
      <c r="B570" s="184" t="s">
        <v>985</v>
      </c>
      <c r="C570" s="2010" t="s">
        <v>984</v>
      </c>
      <c r="D570" s="183">
        <v>75.59</v>
      </c>
      <c r="E570" s="2011">
        <v>71.64</v>
      </c>
      <c r="F570" s="182">
        <v>76.14</v>
      </c>
      <c r="G570" s="181">
        <v>80.510000000000005</v>
      </c>
      <c r="N570" s="2007"/>
    </row>
    <row r="571" spans="1:14" ht="20.100000000000001" customHeight="1" x14ac:dyDescent="0.25">
      <c r="A571" s="184" t="s">
        <v>983</v>
      </c>
      <c r="B571" s="184" t="s">
        <v>930</v>
      </c>
      <c r="C571" s="2010" t="s">
        <v>982</v>
      </c>
      <c r="D571" s="183">
        <v>67.31</v>
      </c>
      <c r="E571" s="2011">
        <v>64.37</v>
      </c>
      <c r="F571" s="182">
        <v>63.92</v>
      </c>
      <c r="G571" s="181">
        <v>65.13</v>
      </c>
      <c r="N571" s="2007"/>
    </row>
    <row r="572" spans="1:14" ht="20.100000000000001" customHeight="1" x14ac:dyDescent="0.25">
      <c r="A572" s="184" t="s">
        <v>981</v>
      </c>
      <c r="B572" s="184" t="s">
        <v>930</v>
      </c>
      <c r="C572" s="2010" t="s">
        <v>980</v>
      </c>
      <c r="D572" s="183">
        <v>59.61</v>
      </c>
      <c r="E572" s="2011">
        <v>58.29</v>
      </c>
      <c r="F572" s="182">
        <v>59.55</v>
      </c>
      <c r="G572" s="181">
        <v>56.72</v>
      </c>
      <c r="N572" s="2007"/>
    </row>
    <row r="573" spans="1:14" ht="20.100000000000001" customHeight="1" x14ac:dyDescent="0.25">
      <c r="A573" s="184" t="s">
        <v>979</v>
      </c>
      <c r="B573" s="184" t="s">
        <v>930</v>
      </c>
      <c r="C573" s="2013"/>
      <c r="D573" s="2014" t="s">
        <v>866</v>
      </c>
      <c r="E573" s="2015" t="s">
        <v>866</v>
      </c>
      <c r="F573" s="182" t="s">
        <v>866</v>
      </c>
      <c r="G573" s="181">
        <v>96.5</v>
      </c>
      <c r="N573" s="2007"/>
    </row>
    <row r="574" spans="1:14" ht="20.100000000000001" customHeight="1" x14ac:dyDescent="0.25">
      <c r="A574" s="184" t="s">
        <v>978</v>
      </c>
      <c r="B574" s="184" t="s">
        <v>930</v>
      </c>
      <c r="C574" s="2010" t="s">
        <v>977</v>
      </c>
      <c r="D574" s="183">
        <v>100</v>
      </c>
      <c r="E574" s="2011">
        <v>100</v>
      </c>
      <c r="F574" s="182">
        <v>100</v>
      </c>
      <c r="G574" s="181">
        <v>100</v>
      </c>
      <c r="N574" s="2007"/>
    </row>
    <row r="575" spans="1:14" ht="20.100000000000001" customHeight="1" x14ac:dyDescent="0.25">
      <c r="A575" s="184" t="s">
        <v>976</v>
      </c>
      <c r="B575" s="184" t="s">
        <v>930</v>
      </c>
      <c r="C575" s="2010" t="s">
        <v>975</v>
      </c>
      <c r="D575" s="183">
        <v>92.04</v>
      </c>
      <c r="E575" s="2011">
        <v>90.01</v>
      </c>
      <c r="F575" s="182">
        <v>90.17</v>
      </c>
      <c r="G575" s="181">
        <v>85.7</v>
      </c>
      <c r="N575" s="2007"/>
    </row>
    <row r="576" spans="1:14" ht="20.100000000000001" customHeight="1" x14ac:dyDescent="0.25">
      <c r="A576" s="184" t="s">
        <v>974</v>
      </c>
      <c r="B576" s="184" t="s">
        <v>930</v>
      </c>
      <c r="C576" s="2010" t="s">
        <v>973</v>
      </c>
      <c r="D576" s="183">
        <v>89.45</v>
      </c>
      <c r="E576" s="2011">
        <v>87.02</v>
      </c>
      <c r="F576" s="182" t="s">
        <v>866</v>
      </c>
      <c r="G576" s="181">
        <v>90.9</v>
      </c>
      <c r="N576" s="2007"/>
    </row>
    <row r="577" spans="1:14" ht="20.100000000000001" customHeight="1" x14ac:dyDescent="0.25">
      <c r="A577" s="184" t="s">
        <v>972</v>
      </c>
      <c r="B577" s="184" t="s">
        <v>930</v>
      </c>
      <c r="C577" s="2013"/>
      <c r="D577" s="2014" t="s">
        <v>866</v>
      </c>
      <c r="E577" s="2011">
        <v>69.42</v>
      </c>
      <c r="F577" s="182">
        <v>69.430000000000007</v>
      </c>
      <c r="G577" s="181">
        <v>70.680000000000007</v>
      </c>
      <c r="N577" s="2007"/>
    </row>
    <row r="578" spans="1:14" ht="20.100000000000001" customHeight="1" x14ac:dyDescent="0.25">
      <c r="A578" s="184" t="s">
        <v>971</v>
      </c>
      <c r="B578" s="184" t="s">
        <v>930</v>
      </c>
      <c r="C578" s="2013"/>
      <c r="D578" s="2014" t="s">
        <v>866</v>
      </c>
      <c r="E578" s="2015" t="s">
        <v>866</v>
      </c>
      <c r="F578" s="182" t="s">
        <v>866</v>
      </c>
      <c r="G578" s="181" t="s">
        <v>866</v>
      </c>
      <c r="N578" s="2007"/>
    </row>
    <row r="579" spans="1:14" ht="20.100000000000001" customHeight="1" x14ac:dyDescent="0.25">
      <c r="A579" s="184" t="s">
        <v>970</v>
      </c>
      <c r="B579" s="184" t="s">
        <v>930</v>
      </c>
      <c r="C579" s="2013"/>
      <c r="D579" s="2014" t="s">
        <v>866</v>
      </c>
      <c r="E579" s="2015" t="s">
        <v>866</v>
      </c>
      <c r="F579" s="182" t="s">
        <v>866</v>
      </c>
      <c r="G579" s="181">
        <v>91.26</v>
      </c>
      <c r="N579" s="2007"/>
    </row>
    <row r="580" spans="1:14" ht="20.100000000000001" customHeight="1" x14ac:dyDescent="0.25">
      <c r="A580" s="184" t="s">
        <v>969</v>
      </c>
      <c r="B580" s="184" t="s">
        <v>930</v>
      </c>
      <c r="C580" s="2010" t="s">
        <v>968</v>
      </c>
      <c r="D580" s="183">
        <v>76.08</v>
      </c>
      <c r="E580" s="2011">
        <v>73.84</v>
      </c>
      <c r="F580" s="182">
        <v>73.45</v>
      </c>
      <c r="G580" s="181">
        <v>80.569999999999993</v>
      </c>
      <c r="N580" s="2007"/>
    </row>
    <row r="581" spans="1:14" ht="20.100000000000001" customHeight="1" x14ac:dyDescent="0.25">
      <c r="A581" s="184" t="s">
        <v>967</v>
      </c>
      <c r="B581" s="184" t="s">
        <v>930</v>
      </c>
      <c r="C581" s="2013"/>
      <c r="D581" s="2014" t="s">
        <v>866</v>
      </c>
      <c r="E581" s="2015" t="s">
        <v>866</v>
      </c>
      <c r="F581" s="182" t="s">
        <v>866</v>
      </c>
      <c r="G581" s="181" t="s">
        <v>866</v>
      </c>
      <c r="N581" s="2007"/>
    </row>
    <row r="582" spans="1:14" ht="20.100000000000001" customHeight="1" x14ac:dyDescent="0.25">
      <c r="A582" s="184" t="s">
        <v>966</v>
      </c>
      <c r="B582" s="184" t="s">
        <v>930</v>
      </c>
      <c r="C582" s="2010" t="s">
        <v>965</v>
      </c>
      <c r="D582" s="183">
        <v>91.49</v>
      </c>
      <c r="E582" s="2011">
        <v>87.3</v>
      </c>
      <c r="F582" s="182">
        <v>86.89</v>
      </c>
      <c r="G582" s="181">
        <v>90.17</v>
      </c>
      <c r="N582" s="2007"/>
    </row>
    <row r="583" spans="1:14" ht="20.100000000000001" customHeight="1" x14ac:dyDescent="0.25">
      <c r="A583" s="184" t="s">
        <v>964</v>
      </c>
      <c r="B583" s="184" t="s">
        <v>930</v>
      </c>
      <c r="C583" s="2010" t="s">
        <v>963</v>
      </c>
      <c r="D583" s="183">
        <v>89</v>
      </c>
      <c r="E583" s="2011">
        <v>86.86</v>
      </c>
      <c r="F583" s="182">
        <v>85.94</v>
      </c>
      <c r="G583" s="181">
        <v>92.38</v>
      </c>
      <c r="N583" s="2007"/>
    </row>
    <row r="584" spans="1:14" ht="20.100000000000001" customHeight="1" x14ac:dyDescent="0.25">
      <c r="A584" s="184" t="s">
        <v>962</v>
      </c>
      <c r="B584" s="184" t="s">
        <v>930</v>
      </c>
      <c r="C584" s="2010" t="s">
        <v>961</v>
      </c>
      <c r="D584" s="183">
        <v>76.33</v>
      </c>
      <c r="E584" s="2011">
        <v>76.34</v>
      </c>
      <c r="F584" s="182">
        <v>76.33</v>
      </c>
      <c r="G584" s="181">
        <v>79.03</v>
      </c>
      <c r="N584" s="2007"/>
    </row>
    <row r="585" spans="1:14" ht="20.100000000000001" customHeight="1" x14ac:dyDescent="0.25">
      <c r="A585" s="184" t="s">
        <v>960</v>
      </c>
      <c r="B585" s="184" t="s">
        <v>930</v>
      </c>
      <c r="C585" s="2010" t="s">
        <v>959</v>
      </c>
      <c r="D585" s="183">
        <v>92.96</v>
      </c>
      <c r="E585" s="2011">
        <v>90.99</v>
      </c>
      <c r="F585" s="182">
        <v>91.75</v>
      </c>
      <c r="G585" s="181">
        <v>87.78</v>
      </c>
      <c r="N585" s="2007"/>
    </row>
    <row r="586" spans="1:14" ht="20.100000000000001" customHeight="1" x14ac:dyDescent="0.25">
      <c r="A586" s="184" t="s">
        <v>958</v>
      </c>
      <c r="B586" s="184" t="s">
        <v>930</v>
      </c>
      <c r="C586" s="2013"/>
      <c r="D586" s="2014" t="s">
        <v>866</v>
      </c>
      <c r="E586" s="2015" t="s">
        <v>866</v>
      </c>
      <c r="F586" s="182" t="s">
        <v>866</v>
      </c>
      <c r="G586" s="181" t="s">
        <v>866</v>
      </c>
      <c r="N586" s="2007"/>
    </row>
    <row r="587" spans="1:14" ht="20.100000000000001" customHeight="1" x14ac:dyDescent="0.25">
      <c r="A587" s="184" t="s">
        <v>957</v>
      </c>
      <c r="B587" s="184" t="s">
        <v>930</v>
      </c>
      <c r="C587" s="2013"/>
      <c r="D587" s="2014" t="s">
        <v>866</v>
      </c>
      <c r="E587" s="2015" t="s">
        <v>866</v>
      </c>
      <c r="F587" s="182" t="s">
        <v>866</v>
      </c>
      <c r="G587" s="181">
        <v>73.680000000000007</v>
      </c>
      <c r="N587" s="2007"/>
    </row>
    <row r="588" spans="1:14" ht="20.100000000000001" customHeight="1" x14ac:dyDescent="0.25">
      <c r="A588" s="184" t="s">
        <v>956</v>
      </c>
      <c r="B588" s="184" t="s">
        <v>930</v>
      </c>
      <c r="C588" s="2010" t="s">
        <v>955</v>
      </c>
      <c r="D588" s="183">
        <v>100</v>
      </c>
      <c r="E588" s="2011">
        <v>98.96</v>
      </c>
      <c r="F588" s="182" t="s">
        <v>866</v>
      </c>
      <c r="G588" s="181">
        <v>98.63</v>
      </c>
      <c r="N588" s="2007"/>
    </row>
    <row r="589" spans="1:14" ht="20.100000000000001" customHeight="1" x14ac:dyDescent="0.25">
      <c r="A589" s="184" t="s">
        <v>954</v>
      </c>
      <c r="B589" s="184" t="s">
        <v>930</v>
      </c>
      <c r="C589" s="2010" t="s">
        <v>953</v>
      </c>
      <c r="D589" s="183">
        <v>82.25</v>
      </c>
      <c r="E589" s="2011">
        <v>80.94</v>
      </c>
      <c r="F589" s="182">
        <v>81.12</v>
      </c>
      <c r="G589" s="181">
        <v>87.89</v>
      </c>
      <c r="N589" s="2007"/>
    </row>
    <row r="590" spans="1:14" ht="20.100000000000001" customHeight="1" x14ac:dyDescent="0.25">
      <c r="A590" s="184" t="s">
        <v>952</v>
      </c>
      <c r="B590" s="184" t="s">
        <v>930</v>
      </c>
      <c r="C590" s="2010" t="s">
        <v>951</v>
      </c>
      <c r="D590" s="183">
        <v>96.71</v>
      </c>
      <c r="E590" s="2011">
        <v>100</v>
      </c>
      <c r="F590" s="182">
        <v>100</v>
      </c>
      <c r="G590" s="181" t="s">
        <v>866</v>
      </c>
      <c r="N590" s="2007"/>
    </row>
    <row r="591" spans="1:14" ht="20.100000000000001" customHeight="1" x14ac:dyDescent="0.25">
      <c r="A591" s="184" t="s">
        <v>950</v>
      </c>
      <c r="B591" s="184" t="s">
        <v>930</v>
      </c>
      <c r="C591" s="2010" t="s">
        <v>949</v>
      </c>
      <c r="D591" s="183">
        <v>93.46</v>
      </c>
      <c r="E591" s="2011">
        <v>88.79</v>
      </c>
      <c r="F591" s="182">
        <v>88.02</v>
      </c>
      <c r="G591" s="181">
        <v>91.9</v>
      </c>
      <c r="N591" s="2007"/>
    </row>
    <row r="592" spans="1:14" ht="20.100000000000001" customHeight="1" x14ac:dyDescent="0.25">
      <c r="A592" s="184" t="s">
        <v>948</v>
      </c>
      <c r="B592" s="184" t="s">
        <v>930</v>
      </c>
      <c r="C592" s="2013"/>
      <c r="D592" s="2014" t="s">
        <v>866</v>
      </c>
      <c r="E592" s="2015" t="s">
        <v>866</v>
      </c>
      <c r="F592" s="182">
        <v>99.17</v>
      </c>
      <c r="G592" s="181">
        <v>93.04</v>
      </c>
      <c r="N592" s="2007"/>
    </row>
    <row r="593" spans="1:14" ht="20.100000000000001" customHeight="1" x14ac:dyDescent="0.25">
      <c r="A593" s="184" t="s">
        <v>947</v>
      </c>
      <c r="B593" s="184" t="s">
        <v>930</v>
      </c>
      <c r="C593" s="2010" t="s">
        <v>946</v>
      </c>
      <c r="D593" s="183">
        <v>89.28</v>
      </c>
      <c r="E593" s="2011">
        <v>86.26</v>
      </c>
      <c r="F593" s="182">
        <v>85.94</v>
      </c>
      <c r="G593" s="181">
        <v>90.17</v>
      </c>
      <c r="N593" s="2007"/>
    </row>
    <row r="594" spans="1:14" ht="20.100000000000001" customHeight="1" x14ac:dyDescent="0.25">
      <c r="A594" s="184" t="s">
        <v>945</v>
      </c>
      <c r="B594" s="184" t="s">
        <v>930</v>
      </c>
      <c r="C594" s="2010" t="s">
        <v>944</v>
      </c>
      <c r="D594" s="183">
        <v>95.9</v>
      </c>
      <c r="E594" s="2011">
        <v>92.38</v>
      </c>
      <c r="F594" s="182">
        <v>92.35</v>
      </c>
      <c r="G594" s="181">
        <v>96.73</v>
      </c>
      <c r="N594" s="2007"/>
    </row>
    <row r="595" spans="1:14" ht="20.100000000000001" customHeight="1" x14ac:dyDescent="0.25">
      <c r="A595" s="184" t="s">
        <v>943</v>
      </c>
      <c r="B595" s="184" t="s">
        <v>930</v>
      </c>
      <c r="C595" s="2013"/>
      <c r="D595" s="2014" t="s">
        <v>866</v>
      </c>
      <c r="E595" s="2015" t="s">
        <v>866</v>
      </c>
      <c r="F595" s="182" t="s">
        <v>866</v>
      </c>
      <c r="G595" s="181" t="s">
        <v>866</v>
      </c>
      <c r="N595" s="2007"/>
    </row>
    <row r="596" spans="1:14" ht="20.100000000000001" customHeight="1" x14ac:dyDescent="0.25">
      <c r="A596" s="184" t="s">
        <v>942</v>
      </c>
      <c r="B596" s="184" t="s">
        <v>930</v>
      </c>
      <c r="C596" s="2010" t="s">
        <v>941</v>
      </c>
      <c r="D596" s="183">
        <v>90.82</v>
      </c>
      <c r="E596" s="2011">
        <v>88.68</v>
      </c>
      <c r="F596" s="182">
        <v>90.22</v>
      </c>
      <c r="G596" s="181">
        <v>90.78</v>
      </c>
      <c r="N596" s="2007"/>
    </row>
    <row r="597" spans="1:14" ht="20.100000000000001" customHeight="1" x14ac:dyDescent="0.25">
      <c r="A597" s="184" t="s">
        <v>940</v>
      </c>
      <c r="B597" s="184" t="s">
        <v>930</v>
      </c>
      <c r="C597" s="2010" t="s">
        <v>939</v>
      </c>
      <c r="D597" s="183">
        <v>97.91</v>
      </c>
      <c r="E597" s="2011">
        <v>99.27</v>
      </c>
      <c r="F597" s="182">
        <v>100</v>
      </c>
      <c r="G597" s="181">
        <v>99.47</v>
      </c>
      <c r="N597" s="2007"/>
    </row>
    <row r="598" spans="1:14" ht="20.100000000000001" customHeight="1" x14ac:dyDescent="0.25">
      <c r="A598" s="184" t="s">
        <v>938</v>
      </c>
      <c r="B598" s="184" t="s">
        <v>930</v>
      </c>
      <c r="C598" s="2010" t="s">
        <v>937</v>
      </c>
      <c r="D598" s="183">
        <v>95.33</v>
      </c>
      <c r="E598" s="2011">
        <v>93.97</v>
      </c>
      <c r="F598" s="182">
        <v>93.69</v>
      </c>
      <c r="G598" s="181">
        <v>95.69</v>
      </c>
      <c r="N598" s="2007"/>
    </row>
    <row r="599" spans="1:14" ht="20.100000000000001" customHeight="1" x14ac:dyDescent="0.25">
      <c r="A599" s="184" t="s">
        <v>936</v>
      </c>
      <c r="B599" s="184" t="s">
        <v>930</v>
      </c>
      <c r="C599" s="2010" t="s">
        <v>935</v>
      </c>
      <c r="D599" s="183">
        <v>80.44</v>
      </c>
      <c r="E599" s="2011">
        <v>78.63</v>
      </c>
      <c r="F599" s="182" t="s">
        <v>866</v>
      </c>
      <c r="G599" s="181">
        <v>83.21</v>
      </c>
      <c r="N599" s="2007"/>
    </row>
    <row r="600" spans="1:14" ht="20.100000000000001" customHeight="1" x14ac:dyDescent="0.25">
      <c r="A600" s="184" t="s">
        <v>934</v>
      </c>
      <c r="B600" s="184" t="s">
        <v>930</v>
      </c>
      <c r="C600" s="2010" t="s">
        <v>933</v>
      </c>
      <c r="D600" s="183">
        <v>98.83</v>
      </c>
      <c r="E600" s="2011">
        <v>96.08</v>
      </c>
      <c r="F600" s="182">
        <v>96.78</v>
      </c>
      <c r="G600" s="181">
        <v>98.28</v>
      </c>
      <c r="N600" s="2007"/>
    </row>
    <row r="601" spans="1:14" ht="20.100000000000001" customHeight="1" x14ac:dyDescent="0.25">
      <c r="A601" s="184" t="s">
        <v>932</v>
      </c>
      <c r="B601" s="184" t="s">
        <v>930</v>
      </c>
      <c r="C601" s="2010" t="s">
        <v>931</v>
      </c>
      <c r="D601" s="183">
        <v>87.3</v>
      </c>
      <c r="E601" s="2011">
        <v>95.9</v>
      </c>
      <c r="F601" s="182">
        <v>99.37</v>
      </c>
      <c r="G601" s="181">
        <v>80.709999999999994</v>
      </c>
      <c r="N601" s="2007"/>
    </row>
    <row r="602" spans="1:14" ht="20.100000000000001" customHeight="1" x14ac:dyDescent="0.25">
      <c r="A602" s="184" t="s">
        <v>695</v>
      </c>
      <c r="B602" s="184" t="s">
        <v>930</v>
      </c>
      <c r="C602" s="2013"/>
      <c r="D602" s="2014" t="s">
        <v>866</v>
      </c>
      <c r="E602" s="2015" t="s">
        <v>866</v>
      </c>
      <c r="F602" s="182" t="s">
        <v>866</v>
      </c>
      <c r="G602" s="181" t="s">
        <v>866</v>
      </c>
      <c r="N602" s="2007"/>
    </row>
    <row r="603" spans="1:14" ht="20.100000000000001" customHeight="1" x14ac:dyDescent="0.25">
      <c r="A603" s="184" t="s">
        <v>929</v>
      </c>
      <c r="B603" s="184" t="s">
        <v>881</v>
      </c>
      <c r="C603" s="2010" t="s">
        <v>928</v>
      </c>
      <c r="D603" s="183">
        <v>98.18</v>
      </c>
      <c r="E603" s="2011">
        <v>96.06</v>
      </c>
      <c r="F603" s="182">
        <v>96.32</v>
      </c>
      <c r="G603" s="181">
        <v>97.28</v>
      </c>
      <c r="N603" s="2007"/>
    </row>
    <row r="604" spans="1:14" ht="20.100000000000001" customHeight="1" x14ac:dyDescent="0.25">
      <c r="A604" s="184" t="s">
        <v>927</v>
      </c>
      <c r="B604" s="184" t="s">
        <v>881</v>
      </c>
      <c r="C604" s="2010" t="s">
        <v>926</v>
      </c>
      <c r="D604" s="183">
        <v>90.05</v>
      </c>
      <c r="E604" s="2011">
        <v>87.4</v>
      </c>
      <c r="F604" s="182">
        <v>88.33</v>
      </c>
      <c r="G604" s="181">
        <v>91.87</v>
      </c>
      <c r="N604" s="2007"/>
    </row>
    <row r="605" spans="1:14" ht="20.100000000000001" customHeight="1" x14ac:dyDescent="0.25">
      <c r="A605" s="184" t="s">
        <v>925</v>
      </c>
      <c r="B605" s="184" t="s">
        <v>881</v>
      </c>
      <c r="C605" s="2010" t="s">
        <v>924</v>
      </c>
      <c r="D605" s="183">
        <v>86.88</v>
      </c>
      <c r="E605" s="2011">
        <v>84.26</v>
      </c>
      <c r="F605" s="182">
        <v>84.7</v>
      </c>
      <c r="G605" s="181">
        <v>90.73</v>
      </c>
      <c r="N605" s="2007"/>
    </row>
    <row r="606" spans="1:14" ht="20.100000000000001" customHeight="1" x14ac:dyDescent="0.25">
      <c r="A606" s="184" t="s">
        <v>923</v>
      </c>
      <c r="B606" s="184" t="s">
        <v>881</v>
      </c>
      <c r="C606" s="2010" t="s">
        <v>922</v>
      </c>
      <c r="D606" s="183">
        <v>85.56</v>
      </c>
      <c r="E606" s="2011">
        <v>82.36</v>
      </c>
      <c r="F606" s="182">
        <v>84.41</v>
      </c>
      <c r="G606" s="181">
        <v>87.39</v>
      </c>
      <c r="N606" s="2007"/>
    </row>
    <row r="607" spans="1:14" ht="20.100000000000001" customHeight="1" x14ac:dyDescent="0.25">
      <c r="A607" s="184" t="s">
        <v>921</v>
      </c>
      <c r="B607" s="184" t="s">
        <v>881</v>
      </c>
      <c r="C607" s="2010" t="s">
        <v>920</v>
      </c>
      <c r="D607" s="183">
        <v>76.989999999999995</v>
      </c>
      <c r="E607" s="2011">
        <v>74.34</v>
      </c>
      <c r="F607" s="182">
        <v>72.75</v>
      </c>
      <c r="G607" s="181">
        <v>82.11</v>
      </c>
      <c r="N607" s="2007"/>
    </row>
    <row r="608" spans="1:14" ht="20.100000000000001" customHeight="1" x14ac:dyDescent="0.25">
      <c r="A608" s="184" t="s">
        <v>919</v>
      </c>
      <c r="B608" s="184" t="s">
        <v>881</v>
      </c>
      <c r="C608" s="2010" t="s">
        <v>918</v>
      </c>
      <c r="D608" s="183">
        <v>87.86</v>
      </c>
      <c r="E608" s="2011">
        <v>85.56</v>
      </c>
      <c r="F608" s="182">
        <v>86.92</v>
      </c>
      <c r="G608" s="181">
        <v>84.84</v>
      </c>
      <c r="N608" s="2007"/>
    </row>
    <row r="609" spans="1:14" ht="20.100000000000001" customHeight="1" x14ac:dyDescent="0.25">
      <c r="A609" s="184" t="s">
        <v>917</v>
      </c>
      <c r="B609" s="184" t="s">
        <v>881</v>
      </c>
      <c r="C609" s="2010" t="s">
        <v>916</v>
      </c>
      <c r="D609" s="183">
        <v>77.489999999999995</v>
      </c>
      <c r="E609" s="2011">
        <v>75.56</v>
      </c>
      <c r="F609" s="182">
        <v>75.06</v>
      </c>
      <c r="G609" s="181">
        <v>81.52</v>
      </c>
      <c r="N609" s="2007"/>
    </row>
    <row r="610" spans="1:14" ht="20.100000000000001" customHeight="1" x14ac:dyDescent="0.25">
      <c r="A610" s="184" t="s">
        <v>915</v>
      </c>
      <c r="B610" s="184" t="s">
        <v>881</v>
      </c>
      <c r="C610" s="2010" t="s">
        <v>914</v>
      </c>
      <c r="D610" s="183">
        <v>78.010000000000005</v>
      </c>
      <c r="E610" s="2011">
        <v>76.459999999999994</v>
      </c>
      <c r="F610" s="182">
        <v>75.55</v>
      </c>
      <c r="G610" s="181">
        <v>80.930000000000007</v>
      </c>
      <c r="N610" s="2007"/>
    </row>
    <row r="611" spans="1:14" ht="20.100000000000001" customHeight="1" x14ac:dyDescent="0.25">
      <c r="A611" s="184" t="s">
        <v>913</v>
      </c>
      <c r="B611" s="184" t="s">
        <v>881</v>
      </c>
      <c r="C611" s="2010" t="s">
        <v>912</v>
      </c>
      <c r="D611" s="183">
        <v>83.67</v>
      </c>
      <c r="E611" s="2011">
        <v>78.400000000000006</v>
      </c>
      <c r="F611" s="182">
        <v>77.61</v>
      </c>
      <c r="G611" s="181">
        <v>85.56</v>
      </c>
      <c r="N611" s="2007"/>
    </row>
    <row r="612" spans="1:14" ht="20.100000000000001" customHeight="1" x14ac:dyDescent="0.25">
      <c r="A612" s="184" t="s">
        <v>911</v>
      </c>
      <c r="B612" s="184" t="s">
        <v>881</v>
      </c>
      <c r="C612" s="2013"/>
      <c r="D612" s="2014" t="s">
        <v>866</v>
      </c>
      <c r="E612" s="2015" t="s">
        <v>866</v>
      </c>
      <c r="F612" s="182" t="s">
        <v>866</v>
      </c>
      <c r="G612" s="181" t="s">
        <v>866</v>
      </c>
      <c r="N612" s="2007"/>
    </row>
    <row r="613" spans="1:14" ht="20.100000000000001" customHeight="1" x14ac:dyDescent="0.25">
      <c r="A613" s="184" t="s">
        <v>910</v>
      </c>
      <c r="B613" s="184" t="s">
        <v>881</v>
      </c>
      <c r="C613" s="2010" t="s">
        <v>909</v>
      </c>
      <c r="D613" s="183">
        <v>86.01</v>
      </c>
      <c r="E613" s="2011">
        <v>81.790000000000006</v>
      </c>
      <c r="F613" s="182">
        <v>80.989999999999995</v>
      </c>
      <c r="G613" s="181">
        <v>87.52</v>
      </c>
      <c r="N613" s="2007"/>
    </row>
    <row r="614" spans="1:14" ht="20.100000000000001" customHeight="1" x14ac:dyDescent="0.25">
      <c r="A614" s="184" t="s">
        <v>908</v>
      </c>
      <c r="B614" s="184" t="s">
        <v>881</v>
      </c>
      <c r="C614" s="2013"/>
      <c r="D614" s="2014" t="s">
        <v>866</v>
      </c>
      <c r="E614" s="2015" t="s">
        <v>866</v>
      </c>
      <c r="F614" s="182" t="s">
        <v>866</v>
      </c>
      <c r="G614" s="181" t="s">
        <v>866</v>
      </c>
      <c r="N614" s="2007"/>
    </row>
    <row r="615" spans="1:14" ht="20.100000000000001" customHeight="1" x14ac:dyDescent="0.25">
      <c r="A615" s="184" t="s">
        <v>907</v>
      </c>
      <c r="B615" s="184" t="s">
        <v>881</v>
      </c>
      <c r="C615" s="2013"/>
      <c r="D615" s="2014" t="s">
        <v>866</v>
      </c>
      <c r="E615" s="2011">
        <v>82.57</v>
      </c>
      <c r="F615" s="182" t="s">
        <v>866</v>
      </c>
      <c r="G615" s="181">
        <v>82.23</v>
      </c>
      <c r="N615" s="2007"/>
    </row>
    <row r="616" spans="1:14" ht="20.100000000000001" customHeight="1" x14ac:dyDescent="0.25">
      <c r="A616" s="184" t="s">
        <v>906</v>
      </c>
      <c r="B616" s="184" t="s">
        <v>881</v>
      </c>
      <c r="C616" s="2010" t="s">
        <v>905</v>
      </c>
      <c r="D616" s="183">
        <v>78.239999999999995</v>
      </c>
      <c r="E616" s="2011">
        <v>76.680000000000007</v>
      </c>
      <c r="F616" s="182">
        <v>76.63</v>
      </c>
      <c r="G616" s="181">
        <v>79.510000000000005</v>
      </c>
      <c r="N616" s="2007"/>
    </row>
    <row r="617" spans="1:14" ht="20.100000000000001" customHeight="1" x14ac:dyDescent="0.25">
      <c r="A617" s="184" t="s">
        <v>904</v>
      </c>
      <c r="B617" s="184" t="s">
        <v>881</v>
      </c>
      <c r="C617" s="2010" t="s">
        <v>903</v>
      </c>
      <c r="D617" s="183">
        <v>83.2</v>
      </c>
      <c r="E617" s="2011">
        <v>82.05</v>
      </c>
      <c r="F617" s="182">
        <v>82.46</v>
      </c>
      <c r="G617" s="181">
        <v>84.26</v>
      </c>
      <c r="N617" s="2007"/>
    </row>
    <row r="618" spans="1:14" ht="20.100000000000001" customHeight="1" x14ac:dyDescent="0.25">
      <c r="A618" s="184" t="s">
        <v>902</v>
      </c>
      <c r="B618" s="184" t="s">
        <v>881</v>
      </c>
      <c r="C618" s="2010" t="s">
        <v>901</v>
      </c>
      <c r="D618" s="183">
        <v>100</v>
      </c>
      <c r="E618" s="2011">
        <v>96.49</v>
      </c>
      <c r="F618" s="182">
        <v>96.49</v>
      </c>
      <c r="G618" s="181">
        <v>95.88</v>
      </c>
      <c r="N618" s="2007"/>
    </row>
    <row r="619" spans="1:14" ht="20.100000000000001" customHeight="1" x14ac:dyDescent="0.25">
      <c r="A619" s="184" t="s">
        <v>900</v>
      </c>
      <c r="B619" s="184" t="s">
        <v>881</v>
      </c>
      <c r="C619" s="2010" t="s">
        <v>899</v>
      </c>
      <c r="D619" s="183">
        <v>83.98</v>
      </c>
      <c r="E619" s="2011">
        <v>80.48</v>
      </c>
      <c r="F619" s="182">
        <v>81.540000000000006</v>
      </c>
      <c r="G619" s="181">
        <v>85.64</v>
      </c>
      <c r="N619" s="2007"/>
    </row>
    <row r="620" spans="1:14" ht="20.100000000000001" customHeight="1" x14ac:dyDescent="0.25">
      <c r="A620" s="184" t="s">
        <v>898</v>
      </c>
      <c r="B620" s="184" t="s">
        <v>881</v>
      </c>
      <c r="C620" s="2010" t="s">
        <v>897</v>
      </c>
      <c r="D620" s="183">
        <v>93.57</v>
      </c>
      <c r="E620" s="2011">
        <v>89.54</v>
      </c>
      <c r="F620" s="182">
        <v>88.82</v>
      </c>
      <c r="G620" s="181">
        <v>94.21</v>
      </c>
      <c r="N620" s="2007"/>
    </row>
    <row r="621" spans="1:14" ht="20.100000000000001" customHeight="1" x14ac:dyDescent="0.25">
      <c r="A621" s="184" t="s">
        <v>896</v>
      </c>
      <c r="B621" s="184" t="s">
        <v>881</v>
      </c>
      <c r="C621" s="2010" t="s">
        <v>895</v>
      </c>
      <c r="D621" s="183">
        <v>85.99</v>
      </c>
      <c r="E621" s="2011">
        <v>83.22</v>
      </c>
      <c r="F621" s="182">
        <v>82.57</v>
      </c>
      <c r="G621" s="181">
        <v>85.41</v>
      </c>
      <c r="N621" s="2007"/>
    </row>
    <row r="622" spans="1:14" ht="20.100000000000001" customHeight="1" x14ac:dyDescent="0.25">
      <c r="A622" s="184" t="s">
        <v>894</v>
      </c>
      <c r="B622" s="184" t="s">
        <v>881</v>
      </c>
      <c r="C622" s="2010" t="s">
        <v>893</v>
      </c>
      <c r="D622" s="183">
        <v>94.51</v>
      </c>
      <c r="E622" s="2011">
        <v>91.35</v>
      </c>
      <c r="F622" s="182">
        <v>90.87</v>
      </c>
      <c r="G622" s="181">
        <v>91.93</v>
      </c>
      <c r="N622" s="2007"/>
    </row>
    <row r="623" spans="1:14" ht="20.100000000000001" customHeight="1" x14ac:dyDescent="0.25">
      <c r="A623" s="184" t="s">
        <v>892</v>
      </c>
      <c r="B623" s="184" t="s">
        <v>881</v>
      </c>
      <c r="C623" s="2010" t="s">
        <v>891</v>
      </c>
      <c r="D623" s="183">
        <v>95.44</v>
      </c>
      <c r="E623" s="2011">
        <v>91.18</v>
      </c>
      <c r="F623" s="182" t="s">
        <v>866</v>
      </c>
      <c r="G623" s="181" t="s">
        <v>866</v>
      </c>
      <c r="N623" s="2007"/>
    </row>
    <row r="624" spans="1:14" ht="20.100000000000001" customHeight="1" x14ac:dyDescent="0.25">
      <c r="A624" s="184" t="s">
        <v>890</v>
      </c>
      <c r="B624" s="184" t="s">
        <v>881</v>
      </c>
      <c r="C624" s="2010" t="s">
        <v>889</v>
      </c>
      <c r="D624" s="183">
        <v>69.55</v>
      </c>
      <c r="E624" s="2011">
        <v>67.86</v>
      </c>
      <c r="F624" s="182">
        <v>67.33</v>
      </c>
      <c r="G624" s="181">
        <v>78.06</v>
      </c>
      <c r="N624" s="2007"/>
    </row>
    <row r="625" spans="1:14" ht="20.100000000000001" customHeight="1" x14ac:dyDescent="0.25">
      <c r="A625" s="184" t="s">
        <v>888</v>
      </c>
      <c r="B625" s="184" t="s">
        <v>881</v>
      </c>
      <c r="C625" s="2010" t="s">
        <v>887</v>
      </c>
      <c r="D625" s="183">
        <v>52.27</v>
      </c>
      <c r="E625" s="2011">
        <v>44.93</v>
      </c>
      <c r="F625" s="182">
        <v>42.61</v>
      </c>
      <c r="G625" s="181">
        <v>48.81</v>
      </c>
      <c r="N625" s="2007"/>
    </row>
    <row r="626" spans="1:14" ht="20.100000000000001" customHeight="1" x14ac:dyDescent="0.25">
      <c r="A626" s="184" t="s">
        <v>886</v>
      </c>
      <c r="B626" s="184" t="s">
        <v>881</v>
      </c>
      <c r="C626" s="2010" t="s">
        <v>885</v>
      </c>
      <c r="D626" s="183">
        <v>85.16</v>
      </c>
      <c r="E626" s="2011">
        <v>82.81</v>
      </c>
      <c r="F626" s="182">
        <v>81.819999999999993</v>
      </c>
      <c r="G626" s="181">
        <v>84.49</v>
      </c>
      <c r="N626" s="2007"/>
    </row>
    <row r="627" spans="1:14" ht="20.100000000000001" customHeight="1" x14ac:dyDescent="0.25">
      <c r="A627" s="184" t="s">
        <v>884</v>
      </c>
      <c r="B627" s="184" t="s">
        <v>881</v>
      </c>
      <c r="C627" s="2010" t="s">
        <v>883</v>
      </c>
      <c r="D627" s="183">
        <v>76.42</v>
      </c>
      <c r="E627" s="2011">
        <v>75.94</v>
      </c>
      <c r="F627" s="182">
        <v>80.53</v>
      </c>
      <c r="G627" s="181">
        <v>81.37</v>
      </c>
      <c r="N627" s="2007"/>
    </row>
    <row r="628" spans="1:14" ht="20.100000000000001" customHeight="1" x14ac:dyDescent="0.25">
      <c r="A628" s="184" t="s">
        <v>882</v>
      </c>
      <c r="B628" s="184" t="s">
        <v>881</v>
      </c>
      <c r="C628" s="2010" t="s">
        <v>880</v>
      </c>
      <c r="D628" s="183">
        <v>97.61</v>
      </c>
      <c r="E628" s="2011">
        <v>92.01</v>
      </c>
      <c r="F628" s="182">
        <v>92.48</v>
      </c>
      <c r="G628" s="181">
        <v>93.11</v>
      </c>
      <c r="N628" s="2007"/>
    </row>
    <row r="629" spans="1:14" ht="20.100000000000001" customHeight="1" x14ac:dyDescent="0.25">
      <c r="A629" s="184" t="s">
        <v>879</v>
      </c>
      <c r="B629" s="184" t="s">
        <v>840</v>
      </c>
      <c r="C629" s="2010" t="s">
        <v>878</v>
      </c>
      <c r="D629" s="183">
        <v>82</v>
      </c>
      <c r="E629" s="2011">
        <v>78.33</v>
      </c>
      <c r="F629" s="182">
        <v>78.33</v>
      </c>
      <c r="G629" s="181">
        <v>86.51</v>
      </c>
      <c r="N629" s="2007"/>
    </row>
    <row r="630" spans="1:14" ht="20.100000000000001" customHeight="1" x14ac:dyDescent="0.25">
      <c r="A630" s="184" t="s">
        <v>877</v>
      </c>
      <c r="B630" s="184" t="s">
        <v>840</v>
      </c>
      <c r="C630" s="2013"/>
      <c r="D630" s="2014" t="s">
        <v>866</v>
      </c>
      <c r="E630" s="2015" t="s">
        <v>866</v>
      </c>
      <c r="F630" s="182">
        <v>100</v>
      </c>
      <c r="G630" s="181">
        <v>100</v>
      </c>
      <c r="N630" s="2007"/>
    </row>
    <row r="631" spans="1:14" ht="20.100000000000001" customHeight="1" x14ac:dyDescent="0.25">
      <c r="A631" s="184" t="s">
        <v>876</v>
      </c>
      <c r="B631" s="184" t="s">
        <v>840</v>
      </c>
      <c r="C631" s="2010" t="s">
        <v>875</v>
      </c>
      <c r="D631" s="183">
        <v>74.650000000000006</v>
      </c>
      <c r="E631" s="2011">
        <v>74.930000000000007</v>
      </c>
      <c r="F631" s="182">
        <v>76.069999999999993</v>
      </c>
      <c r="G631" s="181">
        <v>77.87</v>
      </c>
      <c r="N631" s="2007"/>
    </row>
    <row r="632" spans="1:14" ht="20.100000000000001" customHeight="1" x14ac:dyDescent="0.25">
      <c r="A632" s="184" t="s">
        <v>874</v>
      </c>
      <c r="B632" s="184" t="s">
        <v>840</v>
      </c>
      <c r="C632" s="2010" t="s">
        <v>873</v>
      </c>
      <c r="D632" s="183">
        <v>63.65</v>
      </c>
      <c r="E632" s="2011">
        <v>63.35</v>
      </c>
      <c r="F632" s="182">
        <v>62.98</v>
      </c>
      <c r="G632" s="181">
        <v>64.459999999999994</v>
      </c>
      <c r="N632" s="2007"/>
    </row>
    <row r="633" spans="1:14" ht="20.100000000000001" customHeight="1" x14ac:dyDescent="0.25">
      <c r="A633" s="184" t="s">
        <v>872</v>
      </c>
      <c r="B633" s="184" t="s">
        <v>840</v>
      </c>
      <c r="C633" s="2013"/>
      <c r="D633" s="2014" t="s">
        <v>866</v>
      </c>
      <c r="E633" s="2015" t="s">
        <v>866</v>
      </c>
      <c r="F633" s="182">
        <v>86.32</v>
      </c>
      <c r="G633" s="181">
        <v>89.32</v>
      </c>
      <c r="N633" s="2007"/>
    </row>
    <row r="634" spans="1:14" ht="20.100000000000001" customHeight="1" x14ac:dyDescent="0.25">
      <c r="A634" s="184" t="s">
        <v>871</v>
      </c>
      <c r="B634" s="184" t="s">
        <v>840</v>
      </c>
      <c r="C634" s="2010" t="s">
        <v>870</v>
      </c>
      <c r="D634" s="183">
        <v>41.71</v>
      </c>
      <c r="E634" s="2011">
        <v>37.11</v>
      </c>
      <c r="F634" s="182">
        <v>35.6</v>
      </c>
      <c r="G634" s="181">
        <v>46.09</v>
      </c>
      <c r="N634" s="2007"/>
    </row>
    <row r="635" spans="1:14" ht="20.100000000000001" customHeight="1" x14ac:dyDescent="0.25">
      <c r="A635" s="184" t="s">
        <v>869</v>
      </c>
      <c r="B635" s="184" t="s">
        <v>840</v>
      </c>
      <c r="C635" s="2010" t="s">
        <v>868</v>
      </c>
      <c r="D635" s="183">
        <v>57.25</v>
      </c>
      <c r="E635" s="2011">
        <v>55.1</v>
      </c>
      <c r="F635" s="182">
        <v>55.02</v>
      </c>
      <c r="G635" s="181">
        <v>61.04</v>
      </c>
      <c r="N635" s="2007"/>
    </row>
    <row r="636" spans="1:14" ht="20.100000000000001" customHeight="1" x14ac:dyDescent="0.25">
      <c r="A636" s="184" t="s">
        <v>867</v>
      </c>
      <c r="B636" s="184" t="s">
        <v>840</v>
      </c>
      <c r="C636" s="2013"/>
      <c r="D636" s="2014" t="s">
        <v>866</v>
      </c>
      <c r="E636" s="2015" t="s">
        <v>866</v>
      </c>
      <c r="F636" s="182" t="s">
        <v>866</v>
      </c>
      <c r="G636" s="181">
        <v>89.8</v>
      </c>
      <c r="N636" s="2007"/>
    </row>
    <row r="637" spans="1:14" ht="20.100000000000001" customHeight="1" x14ac:dyDescent="0.25">
      <c r="A637" s="184" t="s">
        <v>865</v>
      </c>
      <c r="B637" s="184" t="s">
        <v>840</v>
      </c>
      <c r="C637" s="2010" t="s">
        <v>864</v>
      </c>
      <c r="D637" s="183">
        <v>70.67</v>
      </c>
      <c r="E637" s="2011">
        <v>68.14</v>
      </c>
      <c r="F637" s="182">
        <v>68.27</v>
      </c>
      <c r="G637" s="181">
        <v>69.819999999999993</v>
      </c>
      <c r="N637" s="2007"/>
    </row>
    <row r="638" spans="1:14" ht="20.100000000000001" customHeight="1" x14ac:dyDescent="0.25">
      <c r="A638" s="184" t="s">
        <v>863</v>
      </c>
      <c r="B638" s="184" t="s">
        <v>840</v>
      </c>
      <c r="C638" s="2010" t="s">
        <v>862</v>
      </c>
      <c r="D638" s="183">
        <v>97.5</v>
      </c>
      <c r="E638" s="2011">
        <v>94.27</v>
      </c>
      <c r="F638" s="182">
        <v>94.18</v>
      </c>
      <c r="G638" s="181">
        <v>96.99</v>
      </c>
      <c r="N638" s="2007"/>
    </row>
    <row r="639" spans="1:14" ht="20.100000000000001" customHeight="1" x14ac:dyDescent="0.25">
      <c r="A639" s="184" t="s">
        <v>861</v>
      </c>
      <c r="B639" s="184" t="s">
        <v>840</v>
      </c>
      <c r="C639" s="2010" t="s">
        <v>860</v>
      </c>
      <c r="D639" s="183">
        <v>73.05</v>
      </c>
      <c r="E639" s="2011">
        <v>70.63</v>
      </c>
      <c r="F639" s="182">
        <v>70.25</v>
      </c>
      <c r="G639" s="181">
        <v>77.790000000000006</v>
      </c>
      <c r="N639" s="2007"/>
    </row>
    <row r="640" spans="1:14" ht="20.100000000000001" customHeight="1" x14ac:dyDescent="0.25">
      <c r="A640" s="184" t="s">
        <v>859</v>
      </c>
      <c r="B640" s="184" t="s">
        <v>840</v>
      </c>
      <c r="C640" s="2010" t="s">
        <v>858</v>
      </c>
      <c r="D640" s="183">
        <v>92.03</v>
      </c>
      <c r="E640" s="2011">
        <v>89.94</v>
      </c>
      <c r="F640" s="182">
        <v>91.32</v>
      </c>
      <c r="G640" s="181">
        <v>89.8</v>
      </c>
      <c r="N640" s="2007"/>
    </row>
    <row r="641" spans="1:14" ht="20.100000000000001" customHeight="1" x14ac:dyDescent="0.25">
      <c r="A641" s="184" t="s">
        <v>857</v>
      </c>
      <c r="B641" s="184" t="s">
        <v>840</v>
      </c>
      <c r="C641" s="2010" t="s">
        <v>856</v>
      </c>
      <c r="D641" s="183">
        <v>97.55</v>
      </c>
      <c r="E641" s="2011">
        <v>97.36</v>
      </c>
      <c r="F641" s="182">
        <v>97.71</v>
      </c>
      <c r="G641" s="181">
        <v>100</v>
      </c>
      <c r="N641" s="2007"/>
    </row>
    <row r="642" spans="1:14" ht="20.100000000000001" customHeight="1" x14ac:dyDescent="0.25">
      <c r="A642" s="184" t="s">
        <v>855</v>
      </c>
      <c r="B642" s="184" t="s">
        <v>840</v>
      </c>
      <c r="C642" s="2010" t="s">
        <v>854</v>
      </c>
      <c r="D642" s="183">
        <v>95.33</v>
      </c>
      <c r="E642" s="2011">
        <v>95.33</v>
      </c>
      <c r="F642" s="182">
        <v>95.16</v>
      </c>
      <c r="G642" s="181">
        <v>95.75</v>
      </c>
      <c r="N642" s="2007"/>
    </row>
    <row r="643" spans="1:14" ht="20.100000000000001" customHeight="1" x14ac:dyDescent="0.25">
      <c r="A643" s="184" t="s">
        <v>853</v>
      </c>
      <c r="B643" s="184" t="s">
        <v>840</v>
      </c>
      <c r="C643" s="2010" t="s">
        <v>852</v>
      </c>
      <c r="D643" s="183">
        <v>95.78</v>
      </c>
      <c r="E643" s="2011">
        <v>93.23</v>
      </c>
      <c r="F643" s="182">
        <v>94.44</v>
      </c>
      <c r="G643" s="181">
        <v>93.91</v>
      </c>
      <c r="N643" s="2007"/>
    </row>
    <row r="644" spans="1:14" ht="20.100000000000001" customHeight="1" x14ac:dyDescent="0.25">
      <c r="A644" s="184" t="s">
        <v>851</v>
      </c>
      <c r="B644" s="184" t="s">
        <v>840</v>
      </c>
      <c r="C644" s="2010" t="s">
        <v>850</v>
      </c>
      <c r="D644" s="183">
        <v>82.55</v>
      </c>
      <c r="E644" s="2011">
        <v>85.33</v>
      </c>
      <c r="F644" s="182">
        <v>88.22</v>
      </c>
      <c r="G644" s="181">
        <v>82.04</v>
      </c>
      <c r="N644" s="2007"/>
    </row>
    <row r="645" spans="1:14" ht="20.100000000000001" customHeight="1" x14ac:dyDescent="0.25">
      <c r="A645" s="184" t="s">
        <v>849</v>
      </c>
      <c r="B645" s="184" t="s">
        <v>840</v>
      </c>
      <c r="C645" s="2010" t="s">
        <v>848</v>
      </c>
      <c r="D645" s="183">
        <v>72.52</v>
      </c>
      <c r="E645" s="2011">
        <v>72.66</v>
      </c>
      <c r="F645" s="182">
        <v>73.900000000000006</v>
      </c>
      <c r="G645" s="181">
        <v>72.010000000000005</v>
      </c>
      <c r="N645" s="2007"/>
    </row>
    <row r="646" spans="1:14" ht="20.100000000000001" customHeight="1" x14ac:dyDescent="0.25">
      <c r="A646" s="184" t="s">
        <v>847</v>
      </c>
      <c r="B646" s="184" t="s">
        <v>840</v>
      </c>
      <c r="C646" s="2010" t="s">
        <v>846</v>
      </c>
      <c r="D646" s="183">
        <v>91.93</v>
      </c>
      <c r="E646" s="2011">
        <v>88.74</v>
      </c>
      <c r="F646" s="182">
        <v>88.26</v>
      </c>
      <c r="G646" s="181">
        <v>92.56</v>
      </c>
      <c r="N646" s="2007"/>
    </row>
    <row r="647" spans="1:14" ht="20.100000000000001" customHeight="1" x14ac:dyDescent="0.25">
      <c r="A647" s="184" t="s">
        <v>845</v>
      </c>
      <c r="B647" s="184" t="s">
        <v>840</v>
      </c>
      <c r="C647" s="2010" t="s">
        <v>844</v>
      </c>
      <c r="D647" s="183">
        <v>83.91</v>
      </c>
      <c r="E647" s="2011">
        <v>80.09</v>
      </c>
      <c r="F647" s="182">
        <v>80.19</v>
      </c>
      <c r="G647" s="181">
        <v>84.91</v>
      </c>
      <c r="N647" s="2007"/>
    </row>
    <row r="648" spans="1:14" ht="20.100000000000001" customHeight="1" x14ac:dyDescent="0.25">
      <c r="A648" s="184" t="s">
        <v>843</v>
      </c>
      <c r="B648" s="184" t="s">
        <v>840</v>
      </c>
      <c r="C648" s="2010" t="s">
        <v>842</v>
      </c>
      <c r="D648" s="183">
        <v>100</v>
      </c>
      <c r="E648" s="2011">
        <v>97.48</v>
      </c>
      <c r="F648" s="182">
        <v>95.08</v>
      </c>
      <c r="G648" s="181">
        <v>93.11</v>
      </c>
      <c r="N648" s="2007"/>
    </row>
    <row r="649" spans="1:14" ht="20.100000000000001" customHeight="1" x14ac:dyDescent="0.25">
      <c r="A649" s="184" t="s">
        <v>841</v>
      </c>
      <c r="B649" s="184" t="s">
        <v>840</v>
      </c>
      <c r="C649" s="2010" t="s">
        <v>839</v>
      </c>
      <c r="D649" s="183">
        <v>79.64</v>
      </c>
      <c r="E649" s="2011">
        <v>78.63</v>
      </c>
      <c r="F649" s="182">
        <v>80.319999999999993</v>
      </c>
      <c r="G649" s="181">
        <v>82.48</v>
      </c>
      <c r="N649" s="2007"/>
    </row>
    <row r="650" spans="1:14" ht="20.100000000000001" customHeight="1" x14ac:dyDescent="0.25">
      <c r="N650" s="2007"/>
    </row>
  </sheetData>
  <mergeCells count="29">
    <mergeCell ref="A1:D1"/>
    <mergeCell ref="P93:T102"/>
    <mergeCell ref="D3:G3"/>
    <mergeCell ref="P16:T25"/>
    <mergeCell ref="P27:T36"/>
    <mergeCell ref="D2:G2"/>
    <mergeCell ref="P38:T47"/>
    <mergeCell ref="P49:T58"/>
    <mergeCell ref="P60:T69"/>
    <mergeCell ref="P71:T80"/>
    <mergeCell ref="P82:T91"/>
    <mergeCell ref="P104:T113"/>
    <mergeCell ref="P115:T124"/>
    <mergeCell ref="P126:T135"/>
    <mergeCell ref="P137:T146"/>
    <mergeCell ref="P203:T212"/>
    <mergeCell ref="P225:T234"/>
    <mergeCell ref="P236:T245"/>
    <mergeCell ref="P148:T157"/>
    <mergeCell ref="P159:T168"/>
    <mergeCell ref="P170:T179"/>
    <mergeCell ref="P181:T190"/>
    <mergeCell ref="P192:T201"/>
    <mergeCell ref="P214:T223"/>
    <mergeCell ref="V6:Y6"/>
    <mergeCell ref="V7:Y7"/>
    <mergeCell ref="V8:Y8"/>
    <mergeCell ref="V9:Y9"/>
    <mergeCell ref="V10:Y10"/>
  </mergeCells>
  <conditionalFormatting sqref="D5:G649">
    <cfRule type="cellIs" dxfId="213" priority="1" operator="equal">
      <formula>"SD"</formula>
    </cfRule>
    <cfRule type="cellIs" dxfId="212" priority="2" operator="equal">
      <formula>"NF"</formula>
    </cfRule>
    <cfRule type="cellIs" dxfId="211" priority="3" operator="lessThan">
      <formula>50</formula>
    </cfRule>
    <cfRule type="cellIs" dxfId="210" priority="4" operator="greaterThan">
      <formula>90</formula>
    </cfRule>
    <cfRule type="cellIs" dxfId="209" priority="5" operator="equal">
      <formula>"NF"</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0"/>
  <sheetViews>
    <sheetView zoomScale="85" zoomScaleNormal="85" workbookViewId="0">
      <selection activeCell="N4" sqref="N4"/>
    </sheetView>
  </sheetViews>
  <sheetFormatPr defaultRowHeight="15" x14ac:dyDescent="0.25"/>
  <cols>
    <col min="1" max="1" width="29.140625" bestFit="1" customWidth="1"/>
    <col min="2" max="2" width="32.5703125" hidden="1" customWidth="1"/>
    <col min="3" max="3" width="28.5703125" customWidth="1"/>
    <col min="4" max="4" width="18.140625" customWidth="1"/>
    <col min="5" max="5" width="19.42578125" customWidth="1"/>
    <col min="6" max="6" width="15.140625" customWidth="1"/>
    <col min="7" max="7" width="12.85546875" customWidth="1"/>
    <col min="8" max="8" width="6.140625" bestFit="1" customWidth="1"/>
    <col min="9" max="9" width="12" customWidth="1"/>
    <col min="13" max="13" width="2.140625" customWidth="1"/>
    <col min="14" max="14" width="11.140625" customWidth="1"/>
    <col min="15" max="15" width="8.85546875" customWidth="1"/>
    <col min="16" max="16" width="22.7109375" customWidth="1"/>
    <col min="27" max="27" width="14.5703125" customWidth="1"/>
  </cols>
  <sheetData>
    <row r="1" spans="1:27" ht="31.5" customHeight="1" x14ac:dyDescent="0.25">
      <c r="A1" s="2547" t="s">
        <v>1997</v>
      </c>
      <c r="B1" s="2548"/>
      <c r="C1" s="2548"/>
      <c r="D1" s="2548"/>
      <c r="E1" s="2548"/>
      <c r="F1" s="2548"/>
      <c r="G1" s="2548"/>
      <c r="H1" s="2548"/>
      <c r="I1" s="2548"/>
      <c r="J1" s="2548"/>
      <c r="K1" s="2548"/>
      <c r="L1" s="2549"/>
    </row>
    <row r="2" spans="1:27" ht="24.75" customHeight="1" x14ac:dyDescent="0.25">
      <c r="A2" s="2554" t="s">
        <v>2885</v>
      </c>
      <c r="B2" s="2555"/>
      <c r="C2" s="2555"/>
      <c r="D2" s="2555"/>
      <c r="E2" s="2556"/>
      <c r="F2" s="2557"/>
      <c r="G2" s="1"/>
      <c r="H2" s="1"/>
      <c r="I2" s="1"/>
      <c r="J2" s="1"/>
      <c r="K2" s="1"/>
      <c r="L2" s="1"/>
    </row>
    <row r="3" spans="1:27" ht="27" customHeight="1" x14ac:dyDescent="0.25">
      <c r="A3" s="1"/>
      <c r="B3" s="1"/>
      <c r="C3" s="1"/>
      <c r="D3" s="2553" t="s">
        <v>1996</v>
      </c>
      <c r="E3" s="2553"/>
      <c r="F3" s="1"/>
      <c r="G3" s="1"/>
      <c r="H3" s="1"/>
      <c r="I3" s="1"/>
      <c r="J3" s="1"/>
      <c r="K3" s="1"/>
      <c r="L3" s="1"/>
      <c r="W3" s="2550" t="s">
        <v>1995</v>
      </c>
      <c r="X3" s="2550"/>
      <c r="Y3" s="2550"/>
    </row>
    <row r="4" spans="1:27" ht="38.25" customHeight="1" x14ac:dyDescent="0.25">
      <c r="A4" s="192" t="s">
        <v>1988</v>
      </c>
      <c r="B4" s="226" t="s">
        <v>1994</v>
      </c>
      <c r="C4" s="7" t="s">
        <v>356</v>
      </c>
      <c r="D4" s="2551" t="s">
        <v>1993</v>
      </c>
      <c r="E4" s="2552"/>
      <c r="W4" s="225"/>
      <c r="X4" s="225"/>
      <c r="Y4" s="225"/>
    </row>
    <row r="5" spans="1:27" x14ac:dyDescent="0.25">
      <c r="A5" s="192"/>
      <c r="B5" s="224"/>
      <c r="C5" s="223"/>
      <c r="D5" s="222">
        <v>2009</v>
      </c>
      <c r="E5" s="222">
        <v>2010</v>
      </c>
    </row>
    <row r="6" spans="1:27" x14ac:dyDescent="0.25">
      <c r="A6" s="184" t="s">
        <v>1984</v>
      </c>
      <c r="B6" s="212">
        <v>89.439820966501145</v>
      </c>
      <c r="C6" s="211" t="s">
        <v>1977</v>
      </c>
      <c r="D6" s="33" t="s">
        <v>866</v>
      </c>
      <c r="E6" s="210">
        <v>100</v>
      </c>
    </row>
    <row r="7" spans="1:27" x14ac:dyDescent="0.25">
      <c r="A7" s="184" t="s">
        <v>1982</v>
      </c>
      <c r="B7" s="212">
        <v>50.877192982456144</v>
      </c>
      <c r="C7" s="211" t="s">
        <v>1977</v>
      </c>
      <c r="D7" s="215" t="s">
        <v>866</v>
      </c>
      <c r="E7" s="33" t="s">
        <v>866</v>
      </c>
      <c r="G7" s="2539" t="s">
        <v>1992</v>
      </c>
      <c r="H7" s="2454"/>
      <c r="I7" s="2454"/>
      <c r="J7" s="2454"/>
      <c r="K7" s="2454"/>
      <c r="L7" s="2454"/>
      <c r="W7" s="2543" t="s">
        <v>1991</v>
      </c>
      <c r="X7" s="2544"/>
      <c r="Y7" s="2545"/>
      <c r="Z7" s="2546"/>
      <c r="AA7" s="221" t="s">
        <v>1979</v>
      </c>
    </row>
    <row r="8" spans="1:27" ht="20.100000000000001" customHeight="1" x14ac:dyDescent="0.25">
      <c r="A8" s="184" t="s">
        <v>1978</v>
      </c>
      <c r="B8" s="212">
        <v>66.388059701492537</v>
      </c>
      <c r="C8" s="211" t="s">
        <v>1977</v>
      </c>
      <c r="D8" s="33" t="s">
        <v>866</v>
      </c>
      <c r="E8" s="33" t="s">
        <v>866</v>
      </c>
      <c r="G8" s="2454"/>
      <c r="H8" s="2454"/>
      <c r="I8" s="2454"/>
      <c r="J8" s="2454"/>
      <c r="K8" s="2454"/>
      <c r="L8" s="2454"/>
      <c r="W8" s="2540" t="s">
        <v>1974</v>
      </c>
      <c r="X8" s="2541"/>
      <c r="Y8" s="2541"/>
      <c r="Z8" s="2542"/>
      <c r="AA8" s="220" t="s">
        <v>1563</v>
      </c>
    </row>
    <row r="9" spans="1:27" ht="20.100000000000001" customHeight="1" x14ac:dyDescent="0.25">
      <c r="A9" s="184" t="s">
        <v>721</v>
      </c>
      <c r="B9" s="212">
        <v>98.172677172967227</v>
      </c>
      <c r="C9" s="211" t="s">
        <v>1913</v>
      </c>
      <c r="D9" s="33" t="s">
        <v>866</v>
      </c>
      <c r="E9" s="210">
        <v>100</v>
      </c>
      <c r="O9" s="192" t="s">
        <v>1975</v>
      </c>
      <c r="W9" s="2540" t="s">
        <v>1972</v>
      </c>
      <c r="X9" s="2541"/>
      <c r="Y9" s="2541"/>
      <c r="Z9" s="2542"/>
      <c r="AA9" s="219" t="s">
        <v>486</v>
      </c>
    </row>
    <row r="10" spans="1:27" ht="20.100000000000001" customHeight="1" x14ac:dyDescent="0.25">
      <c r="A10" s="184" t="s">
        <v>1971</v>
      </c>
      <c r="B10" s="212">
        <v>73.869346733668337</v>
      </c>
      <c r="C10" s="211" t="s">
        <v>1913</v>
      </c>
      <c r="D10" s="213">
        <v>85.2</v>
      </c>
      <c r="E10" s="210">
        <v>75.2</v>
      </c>
      <c r="G10" s="192" t="s">
        <v>1975</v>
      </c>
      <c r="H10" s="197" t="s">
        <v>1990</v>
      </c>
      <c r="I10" s="198"/>
      <c r="J10" s="198"/>
      <c r="K10" s="198"/>
      <c r="L10" s="198"/>
      <c r="W10" s="2540" t="s">
        <v>1969</v>
      </c>
      <c r="X10" s="2541"/>
      <c r="Y10" s="2541"/>
      <c r="Z10" s="2542"/>
      <c r="AA10" s="218" t="s">
        <v>487</v>
      </c>
    </row>
    <row r="11" spans="1:27" ht="20.100000000000001" customHeight="1" x14ac:dyDescent="0.25">
      <c r="A11" s="184" t="s">
        <v>1968</v>
      </c>
      <c r="B11" s="212">
        <v>74.029574861367848</v>
      </c>
      <c r="C11" s="211" t="s">
        <v>1913</v>
      </c>
      <c r="D11" s="33" t="s">
        <v>866</v>
      </c>
      <c r="E11" s="33" t="s">
        <v>866</v>
      </c>
      <c r="H11" s="198"/>
      <c r="I11" s="197" t="s">
        <v>1563</v>
      </c>
      <c r="J11" s="196" t="s">
        <v>486</v>
      </c>
      <c r="K11" s="195" t="s">
        <v>487</v>
      </c>
      <c r="L11" s="194" t="s">
        <v>1562</v>
      </c>
      <c r="W11" s="2540" t="s">
        <v>1967</v>
      </c>
      <c r="X11" s="2541"/>
      <c r="Y11" s="2541"/>
      <c r="Z11" s="2542"/>
      <c r="AA11" s="217" t="s">
        <v>1562</v>
      </c>
    </row>
    <row r="12" spans="1:27" ht="20.100000000000001" customHeight="1" x14ac:dyDescent="0.25">
      <c r="A12" s="184" t="s">
        <v>1966</v>
      </c>
      <c r="B12" s="212">
        <v>78.525738653670416</v>
      </c>
      <c r="C12" s="211" t="s">
        <v>1913</v>
      </c>
      <c r="D12" s="33" t="s">
        <v>866</v>
      </c>
      <c r="E12" s="33" t="s">
        <v>866</v>
      </c>
      <c r="H12" s="201">
        <v>2009</v>
      </c>
      <c r="I12" s="190">
        <f>COUNTIFS($D$6:$D$8,"=SD")</f>
        <v>3</v>
      </c>
      <c r="J12" s="189">
        <f>COUNTIFS($D$6:$D$8,"&lt;50")</f>
        <v>0</v>
      </c>
      <c r="K12" s="188">
        <f>COUNTIFS($D$6:$D$8,"&gt;=50",$D$6:$D$8,"&lt;90")</f>
        <v>0</v>
      </c>
      <c r="L12" s="188">
        <f>COUNTIFS($D$6:$D$8,"&gt;=90")</f>
        <v>0</v>
      </c>
    </row>
    <row r="13" spans="1:27" ht="20.100000000000001" customHeight="1" x14ac:dyDescent="0.25">
      <c r="A13" s="184" t="s">
        <v>1964</v>
      </c>
      <c r="B13" s="212">
        <v>92.969316259966178</v>
      </c>
      <c r="C13" s="211" t="s">
        <v>1913</v>
      </c>
      <c r="D13" s="213">
        <v>100</v>
      </c>
      <c r="E13" s="210">
        <v>85.5</v>
      </c>
      <c r="H13" s="201">
        <v>2010</v>
      </c>
      <c r="I13" s="190">
        <f>COUNTIFS($E$6:$E$8,"=SD")</f>
        <v>2</v>
      </c>
      <c r="J13" s="189">
        <f>COUNTIFS($E$6:$E$8,"&lt;50")</f>
        <v>0</v>
      </c>
      <c r="K13" s="188">
        <f>COUNTIFS($E$6:$E$8,"&gt;=50",$E$6:$E$8,"&lt;90")</f>
        <v>0</v>
      </c>
      <c r="L13" s="188">
        <f>COUNTIFS($E$6:$E$8,"&gt;=90")</f>
        <v>1</v>
      </c>
    </row>
    <row r="14" spans="1:27" ht="20.100000000000001" customHeight="1" x14ac:dyDescent="0.25">
      <c r="A14" s="184" t="s">
        <v>1962</v>
      </c>
      <c r="B14" s="212">
        <v>93.074547860608732</v>
      </c>
      <c r="C14" s="211" t="s">
        <v>1913</v>
      </c>
      <c r="D14" s="33" t="s">
        <v>866</v>
      </c>
      <c r="E14" s="33" t="s">
        <v>866</v>
      </c>
    </row>
    <row r="15" spans="1:27" ht="20.100000000000001" customHeight="1" x14ac:dyDescent="0.25">
      <c r="A15" s="184" t="s">
        <v>1960</v>
      </c>
      <c r="B15" s="212">
        <v>92.946058091286304</v>
      </c>
      <c r="C15" s="211" t="s">
        <v>1913</v>
      </c>
      <c r="D15" s="33" t="s">
        <v>866</v>
      </c>
      <c r="E15" s="33" t="s">
        <v>866</v>
      </c>
    </row>
    <row r="16" spans="1:27" ht="20.100000000000001" customHeight="1" x14ac:dyDescent="0.25">
      <c r="A16" s="184" t="s">
        <v>1958</v>
      </c>
      <c r="B16" s="212">
        <v>97.625535227715062</v>
      </c>
      <c r="C16" s="211" t="s">
        <v>1913</v>
      </c>
      <c r="D16" s="213">
        <v>100</v>
      </c>
      <c r="E16" s="210">
        <v>99.8</v>
      </c>
    </row>
    <row r="17" spans="1:20" ht="20.100000000000001" customHeight="1" x14ac:dyDescent="0.25">
      <c r="A17" s="184" t="s">
        <v>1956</v>
      </c>
      <c r="B17" s="212">
        <v>55.67552209120614</v>
      </c>
      <c r="C17" s="211" t="s">
        <v>1913</v>
      </c>
      <c r="D17" s="33" t="s">
        <v>866</v>
      </c>
      <c r="E17" s="33" t="s">
        <v>866</v>
      </c>
    </row>
    <row r="18" spans="1:20" ht="20.100000000000001" customHeight="1" x14ac:dyDescent="0.25">
      <c r="A18" s="184" t="s">
        <v>1955</v>
      </c>
      <c r="B18" s="212">
        <v>68.642866348756286</v>
      </c>
      <c r="C18" s="211" t="s">
        <v>1913</v>
      </c>
      <c r="D18" s="213">
        <v>100</v>
      </c>
      <c r="E18" s="210">
        <v>100</v>
      </c>
      <c r="P18" s="2461" t="s">
        <v>383</v>
      </c>
      <c r="Q18" s="2461"/>
      <c r="R18" s="2461"/>
      <c r="S18" s="2461"/>
      <c r="T18" s="2461"/>
    </row>
    <row r="19" spans="1:20" ht="20.100000000000001" customHeight="1" x14ac:dyDescent="0.25">
      <c r="A19" s="184" t="s">
        <v>1953</v>
      </c>
      <c r="B19" s="212">
        <v>95.132083199251099</v>
      </c>
      <c r="C19" s="211" t="s">
        <v>1913</v>
      </c>
      <c r="D19" s="213">
        <v>91.4</v>
      </c>
      <c r="E19" s="210">
        <v>92.8</v>
      </c>
      <c r="G19" s="192" t="s">
        <v>359</v>
      </c>
      <c r="O19" s="192" t="s">
        <v>359</v>
      </c>
      <c r="P19" s="2461"/>
      <c r="Q19" s="2461"/>
      <c r="R19" s="2461"/>
      <c r="S19" s="2461"/>
      <c r="T19" s="2461"/>
    </row>
    <row r="20" spans="1:20" ht="20.100000000000001" customHeight="1" x14ac:dyDescent="0.25">
      <c r="A20" s="184" t="s">
        <v>1951</v>
      </c>
      <c r="B20" s="212">
        <v>60.768956924172301</v>
      </c>
      <c r="C20" s="211" t="s">
        <v>1913</v>
      </c>
      <c r="D20" s="33" t="s">
        <v>866</v>
      </c>
      <c r="E20" s="33" t="s">
        <v>866</v>
      </c>
      <c r="H20" s="197" t="s">
        <v>1990</v>
      </c>
      <c r="I20" s="198"/>
      <c r="J20" s="198"/>
      <c r="K20" s="198"/>
      <c r="L20" s="198"/>
      <c r="P20" s="2461"/>
      <c r="Q20" s="2461"/>
      <c r="R20" s="2461"/>
      <c r="S20" s="2461"/>
      <c r="T20" s="2461"/>
    </row>
    <row r="21" spans="1:20" ht="20.100000000000001" customHeight="1" x14ac:dyDescent="0.25">
      <c r="A21" s="184" t="s">
        <v>1949</v>
      </c>
      <c r="B21" s="212">
        <v>96.146417445482868</v>
      </c>
      <c r="C21" s="211" t="s">
        <v>1913</v>
      </c>
      <c r="D21" s="213">
        <v>99</v>
      </c>
      <c r="E21" s="210">
        <v>99</v>
      </c>
      <c r="H21" s="198"/>
      <c r="I21" s="197" t="s">
        <v>1563</v>
      </c>
      <c r="J21" s="196" t="s">
        <v>486</v>
      </c>
      <c r="K21" s="195" t="s">
        <v>487</v>
      </c>
      <c r="L21" s="194" t="s">
        <v>1562</v>
      </c>
      <c r="P21" s="2461"/>
      <c r="Q21" s="2461"/>
      <c r="R21" s="2461"/>
      <c r="S21" s="2461"/>
      <c r="T21" s="2461"/>
    </row>
    <row r="22" spans="1:20" ht="20.100000000000001" customHeight="1" x14ac:dyDescent="0.25">
      <c r="A22" s="184" t="s">
        <v>1947</v>
      </c>
      <c r="B22" s="212">
        <v>62.621359223300978</v>
      </c>
      <c r="C22" s="211" t="s">
        <v>1913</v>
      </c>
      <c r="D22" s="33" t="s">
        <v>866</v>
      </c>
      <c r="E22" s="33" t="s">
        <v>866</v>
      </c>
      <c r="H22" s="201">
        <v>2009</v>
      </c>
      <c r="I22" s="190">
        <f>COUNTIFS($D$9:$D$42,"=SD")</f>
        <v>14</v>
      </c>
      <c r="J22" s="189">
        <f>COUNTIFS($D$9:$D$42,"&lt;50")</f>
        <v>0</v>
      </c>
      <c r="K22" s="188">
        <f>COUNTIFS($D$9:$D$42,"&gt;=50",$D$9:$D$42,"&lt;90")</f>
        <v>7</v>
      </c>
      <c r="L22" s="188">
        <f>COUNTIFS($D$9:$D$42,"&gt;=90")</f>
        <v>13</v>
      </c>
      <c r="P22" s="2461"/>
      <c r="Q22" s="2461"/>
      <c r="R22" s="2461"/>
      <c r="S22" s="2461"/>
      <c r="T22" s="2461"/>
    </row>
    <row r="23" spans="1:20" ht="20.100000000000001" customHeight="1" x14ac:dyDescent="0.25">
      <c r="A23" s="184" t="s">
        <v>1945</v>
      </c>
      <c r="B23" s="212">
        <v>63.067846607669622</v>
      </c>
      <c r="C23" s="211" t="s">
        <v>1913</v>
      </c>
      <c r="D23" s="213">
        <v>73.400000000000006</v>
      </c>
      <c r="E23" s="33" t="s">
        <v>866</v>
      </c>
      <c r="H23" s="201">
        <v>2010</v>
      </c>
      <c r="I23" s="190">
        <f>COUNTIFS($E$9:$E$42,"=SD")</f>
        <v>16</v>
      </c>
      <c r="J23" s="189">
        <f>COUNTIFS($E$9:$E$42,"&lt;50")</f>
        <v>0</v>
      </c>
      <c r="K23" s="188">
        <f>COUNTIFS($E$9:$E$42,"&gt;=50",$E$9:$E$42,"&lt;90")</f>
        <v>4</v>
      </c>
      <c r="L23" s="188">
        <f>COUNTIFS($E$9:$E$42,"&gt;=90")</f>
        <v>14</v>
      </c>
      <c r="P23" s="2461"/>
      <c r="Q23" s="2461"/>
      <c r="R23" s="2461"/>
      <c r="S23" s="2461"/>
      <c r="T23" s="2461"/>
    </row>
    <row r="24" spans="1:20" ht="20.100000000000001" customHeight="1" x14ac:dyDescent="0.25">
      <c r="A24" s="184" t="s">
        <v>1943</v>
      </c>
      <c r="B24" s="212">
        <v>92.899408284023664</v>
      </c>
      <c r="C24" s="211" t="s">
        <v>1913</v>
      </c>
      <c r="D24" s="213">
        <v>82.1</v>
      </c>
      <c r="E24" s="210">
        <v>100</v>
      </c>
      <c r="P24" s="2461"/>
      <c r="Q24" s="2461"/>
      <c r="R24" s="2461"/>
      <c r="S24" s="2461"/>
      <c r="T24" s="2461"/>
    </row>
    <row r="25" spans="1:20" ht="20.100000000000001" customHeight="1" x14ac:dyDescent="0.25">
      <c r="A25" s="184" t="s">
        <v>1941</v>
      </c>
      <c r="B25" s="212">
        <v>96.243120363723378</v>
      </c>
      <c r="C25" s="211" t="s">
        <v>1913</v>
      </c>
      <c r="D25" s="33" t="s">
        <v>866</v>
      </c>
      <c r="E25" s="33" t="s">
        <v>866</v>
      </c>
      <c r="P25" s="2461"/>
      <c r="Q25" s="2461"/>
      <c r="R25" s="2461"/>
      <c r="S25" s="2461"/>
      <c r="T25" s="2461"/>
    </row>
    <row r="26" spans="1:20" ht="20.100000000000001" customHeight="1" x14ac:dyDescent="0.25">
      <c r="A26" s="184" t="s">
        <v>1939</v>
      </c>
      <c r="B26" s="212">
        <v>48.089887640449433</v>
      </c>
      <c r="C26" s="211" t="s">
        <v>1913</v>
      </c>
      <c r="D26" s="213">
        <v>52.9</v>
      </c>
      <c r="E26" s="210">
        <v>70.3</v>
      </c>
      <c r="P26" s="2461"/>
      <c r="Q26" s="2461"/>
      <c r="R26" s="2461"/>
      <c r="S26" s="2461"/>
      <c r="T26" s="2461"/>
    </row>
    <row r="27" spans="1:20" ht="20.100000000000001" customHeight="1" x14ac:dyDescent="0.25">
      <c r="A27" s="184" t="s">
        <v>1937</v>
      </c>
      <c r="B27" s="212">
        <v>45.488565488565492</v>
      </c>
      <c r="C27" s="211" t="s">
        <v>1913</v>
      </c>
      <c r="D27" s="33" t="s">
        <v>866</v>
      </c>
      <c r="E27" s="33" t="s">
        <v>866</v>
      </c>
    </row>
    <row r="28" spans="1:20" ht="20.100000000000001" customHeight="1" x14ac:dyDescent="0.25">
      <c r="A28" s="184" t="s">
        <v>1936</v>
      </c>
      <c r="B28" s="212">
        <v>59.525134483398254</v>
      </c>
      <c r="C28" s="211" t="s">
        <v>1913</v>
      </c>
      <c r="D28" s="213">
        <v>83.1</v>
      </c>
      <c r="E28" s="210">
        <v>99.9</v>
      </c>
      <c r="G28" s="192" t="s">
        <v>360</v>
      </c>
      <c r="P28" s="2461" t="s">
        <v>383</v>
      </c>
      <c r="Q28" s="2461"/>
      <c r="R28" s="2461"/>
      <c r="S28" s="2461"/>
      <c r="T28" s="2461"/>
    </row>
    <row r="29" spans="1:20" ht="20.100000000000001" customHeight="1" x14ac:dyDescent="0.25">
      <c r="A29" s="184" t="s">
        <v>1935</v>
      </c>
      <c r="B29" s="212">
        <v>96.040179505661868</v>
      </c>
      <c r="C29" s="211" t="s">
        <v>1913</v>
      </c>
      <c r="D29" s="213">
        <v>99.5</v>
      </c>
      <c r="E29" s="210">
        <v>100</v>
      </c>
      <c r="H29" s="197" t="s">
        <v>1990</v>
      </c>
      <c r="I29" s="198"/>
      <c r="J29" s="198"/>
      <c r="K29" s="198"/>
      <c r="L29" s="198"/>
      <c r="O29" s="192" t="s">
        <v>360</v>
      </c>
      <c r="P29" s="2461"/>
      <c r="Q29" s="2461"/>
      <c r="R29" s="2461"/>
      <c r="S29" s="2461"/>
      <c r="T29" s="2461"/>
    </row>
    <row r="30" spans="1:20" ht="20.100000000000001" customHeight="1" x14ac:dyDescent="0.25">
      <c r="A30" s="184" t="s">
        <v>1933</v>
      </c>
      <c r="B30" s="212">
        <v>91.247165532879819</v>
      </c>
      <c r="C30" s="211" t="s">
        <v>1913</v>
      </c>
      <c r="D30" s="33" t="s">
        <v>866</v>
      </c>
      <c r="E30" s="33" t="s">
        <v>866</v>
      </c>
      <c r="H30" s="198"/>
      <c r="I30" s="197" t="s">
        <v>1563</v>
      </c>
      <c r="J30" s="196" t="s">
        <v>486</v>
      </c>
      <c r="K30" s="195" t="s">
        <v>487</v>
      </c>
      <c r="L30" s="194" t="s">
        <v>1562</v>
      </c>
      <c r="P30" s="2461"/>
      <c r="Q30" s="2461"/>
      <c r="R30" s="2461"/>
      <c r="S30" s="2461"/>
      <c r="T30" s="2461"/>
    </row>
    <row r="31" spans="1:20" ht="20.100000000000001" customHeight="1" x14ac:dyDescent="0.25">
      <c r="A31" s="184" t="s">
        <v>1932</v>
      </c>
      <c r="B31" s="212">
        <v>95.844994617868679</v>
      </c>
      <c r="C31" s="211" t="s">
        <v>1913</v>
      </c>
      <c r="D31" s="33" t="s">
        <v>866</v>
      </c>
      <c r="E31" s="33" t="s">
        <v>866</v>
      </c>
      <c r="H31" s="201">
        <v>2009</v>
      </c>
      <c r="I31" s="190">
        <f>COUNTIFS($D$43:$D$46,"=SD")</f>
        <v>3</v>
      </c>
      <c r="J31" s="189">
        <f>COUNTIFS($D$43:$D$46,"&lt;50")</f>
        <v>0</v>
      </c>
      <c r="K31" s="188">
        <f>COUNTIFS($D$43:$D$46,"&gt;=50",$D$43:$D$46,"&lt;90")</f>
        <v>0</v>
      </c>
      <c r="L31" s="188">
        <f>COUNTIFS($D$43:$D$46,"&gt;=90")</f>
        <v>1</v>
      </c>
      <c r="P31" s="2461"/>
      <c r="Q31" s="2461"/>
      <c r="R31" s="2461"/>
      <c r="S31" s="2461"/>
      <c r="T31" s="2461"/>
    </row>
    <row r="32" spans="1:20" ht="20.100000000000001" customHeight="1" x14ac:dyDescent="0.25">
      <c r="A32" s="184" t="s">
        <v>1931</v>
      </c>
      <c r="B32" s="212">
        <v>82.588392261507664</v>
      </c>
      <c r="C32" s="211" t="s">
        <v>1913</v>
      </c>
      <c r="D32" s="213">
        <v>100</v>
      </c>
      <c r="E32" s="33" t="s">
        <v>866</v>
      </c>
      <c r="H32" s="201">
        <v>2010</v>
      </c>
      <c r="I32" s="190">
        <f>COUNTIFS($E$43:$E$46,"=SD")</f>
        <v>2</v>
      </c>
      <c r="J32" s="189">
        <f>COUNTIFS($E$43:$E$46,"&lt;50")</f>
        <v>0</v>
      </c>
      <c r="K32" s="188">
        <f>COUNTIFS($E$43:$E$46,"&gt;=50",$E$43:$E$46,"&lt;90")</f>
        <v>0</v>
      </c>
      <c r="L32" s="188">
        <f>COUNTIFS($E$43:$E$46,"&gt;=90")</f>
        <v>2</v>
      </c>
      <c r="P32" s="2461"/>
      <c r="Q32" s="2461"/>
      <c r="R32" s="2461"/>
      <c r="S32" s="2461"/>
      <c r="T32" s="2461"/>
    </row>
    <row r="33" spans="1:20" ht="20.100000000000001" customHeight="1" x14ac:dyDescent="0.25">
      <c r="A33" s="184" t="s">
        <v>1929</v>
      </c>
      <c r="B33" s="212">
        <v>48.730158730158728</v>
      </c>
      <c r="C33" s="211" t="s">
        <v>1913</v>
      </c>
      <c r="D33" s="213">
        <v>61.6</v>
      </c>
      <c r="E33" s="210">
        <v>72.599999999999994</v>
      </c>
      <c r="P33" s="2461"/>
      <c r="Q33" s="2461"/>
      <c r="R33" s="2461"/>
      <c r="S33" s="2461"/>
      <c r="T33" s="2461"/>
    </row>
    <row r="34" spans="1:20" ht="20.100000000000001" customHeight="1" x14ac:dyDescent="0.25">
      <c r="A34" s="184" t="s">
        <v>1927</v>
      </c>
      <c r="B34" s="212">
        <v>92.634163451420562</v>
      </c>
      <c r="C34" s="211" t="s">
        <v>1913</v>
      </c>
      <c r="D34" s="213">
        <v>95.3</v>
      </c>
      <c r="E34" s="33" t="s">
        <v>866</v>
      </c>
      <c r="P34" s="2461"/>
      <c r="Q34" s="2461"/>
      <c r="R34" s="2461"/>
      <c r="S34" s="2461"/>
      <c r="T34" s="2461"/>
    </row>
    <row r="35" spans="1:20" ht="20.100000000000001" customHeight="1" x14ac:dyDescent="0.25">
      <c r="A35" s="184" t="s">
        <v>1925</v>
      </c>
      <c r="B35" s="212">
        <v>76.265599246526961</v>
      </c>
      <c r="C35" s="211" t="s">
        <v>1913</v>
      </c>
      <c r="D35" s="213">
        <v>89.7</v>
      </c>
      <c r="E35" s="210">
        <v>100</v>
      </c>
      <c r="P35" s="2461"/>
      <c r="Q35" s="2461"/>
      <c r="R35" s="2461"/>
      <c r="S35" s="2461"/>
      <c r="T35" s="2461"/>
    </row>
    <row r="36" spans="1:20" ht="20.100000000000001" customHeight="1" x14ac:dyDescent="0.25">
      <c r="A36" s="184" t="s">
        <v>1924</v>
      </c>
      <c r="B36" s="212">
        <v>71.985097065167665</v>
      </c>
      <c r="C36" s="211" t="s">
        <v>1913</v>
      </c>
      <c r="D36" s="213">
        <v>100</v>
      </c>
      <c r="E36" s="210">
        <v>100</v>
      </c>
      <c r="P36" s="2461"/>
      <c r="Q36" s="2461"/>
      <c r="R36" s="2461"/>
      <c r="S36" s="2461"/>
      <c r="T36" s="2461"/>
    </row>
    <row r="37" spans="1:20" ht="20.100000000000001" customHeight="1" x14ac:dyDescent="0.25">
      <c r="A37" s="184" t="s">
        <v>1922</v>
      </c>
      <c r="B37" s="212">
        <v>72.400611620795104</v>
      </c>
      <c r="C37" s="211" t="s">
        <v>1913</v>
      </c>
      <c r="D37" s="33" t="s">
        <v>866</v>
      </c>
      <c r="E37" s="33" t="s">
        <v>866</v>
      </c>
    </row>
    <row r="38" spans="1:20" ht="20.100000000000001" customHeight="1" x14ac:dyDescent="0.25">
      <c r="A38" s="184" t="s">
        <v>1921</v>
      </c>
      <c r="B38" s="212">
        <v>97.090283531131433</v>
      </c>
      <c r="C38" s="211" t="s">
        <v>1913</v>
      </c>
      <c r="D38" s="213">
        <v>97.4</v>
      </c>
      <c r="E38" s="210">
        <v>99.7</v>
      </c>
      <c r="P38" s="2461" t="s">
        <v>383</v>
      </c>
      <c r="Q38" s="2461"/>
      <c r="R38" s="2461"/>
      <c r="S38" s="2461"/>
      <c r="T38" s="2461"/>
    </row>
    <row r="39" spans="1:20" ht="20.100000000000001" customHeight="1" x14ac:dyDescent="0.25">
      <c r="A39" s="184" t="s">
        <v>1919</v>
      </c>
      <c r="B39" s="212">
        <v>58.514021393466322</v>
      </c>
      <c r="C39" s="211" t="s">
        <v>1913</v>
      </c>
      <c r="D39" s="213">
        <v>92.3</v>
      </c>
      <c r="E39" s="210">
        <v>95.8</v>
      </c>
      <c r="G39" s="192" t="s">
        <v>361</v>
      </c>
      <c r="O39" s="192" t="s">
        <v>361</v>
      </c>
      <c r="P39" s="2461"/>
      <c r="Q39" s="2461"/>
      <c r="R39" s="2461"/>
      <c r="S39" s="2461"/>
      <c r="T39" s="2461"/>
    </row>
    <row r="40" spans="1:20" ht="20.100000000000001" customHeight="1" x14ac:dyDescent="0.25">
      <c r="A40" s="184" t="s">
        <v>1917</v>
      </c>
      <c r="B40" s="212">
        <v>60.067114093959731</v>
      </c>
      <c r="C40" s="211" t="s">
        <v>1913</v>
      </c>
      <c r="D40" s="33" t="s">
        <v>866</v>
      </c>
      <c r="E40" s="33" t="s">
        <v>866</v>
      </c>
      <c r="H40" s="197" t="s">
        <v>1990</v>
      </c>
      <c r="I40" s="198"/>
      <c r="J40" s="198"/>
      <c r="K40" s="198"/>
      <c r="L40" s="198"/>
      <c r="P40" s="2461"/>
      <c r="Q40" s="2461"/>
      <c r="R40" s="2461"/>
      <c r="S40" s="2461"/>
      <c r="T40" s="2461"/>
    </row>
    <row r="41" spans="1:20" ht="20.100000000000001" customHeight="1" x14ac:dyDescent="0.25">
      <c r="A41" s="184" t="s">
        <v>552</v>
      </c>
      <c r="B41" s="212">
        <v>96.706468967327126</v>
      </c>
      <c r="C41" s="211" t="s">
        <v>1913</v>
      </c>
      <c r="D41" s="213">
        <v>99.9</v>
      </c>
      <c r="E41" s="210">
        <v>100</v>
      </c>
      <c r="H41" s="198"/>
      <c r="I41" s="197" t="s">
        <v>1563</v>
      </c>
      <c r="J41" s="196" t="s">
        <v>486</v>
      </c>
      <c r="K41" s="195" t="s">
        <v>487</v>
      </c>
      <c r="L41" s="194" t="s">
        <v>1562</v>
      </c>
      <c r="P41" s="2461"/>
      <c r="Q41" s="2461"/>
      <c r="R41" s="2461"/>
      <c r="S41" s="2461"/>
      <c r="T41" s="2461"/>
    </row>
    <row r="42" spans="1:20" ht="20.100000000000001" customHeight="1" x14ac:dyDescent="0.25">
      <c r="A42" s="184" t="s">
        <v>1914</v>
      </c>
      <c r="B42" s="212">
        <v>92.785929270127923</v>
      </c>
      <c r="C42" s="211" t="s">
        <v>1913</v>
      </c>
      <c r="D42" s="213">
        <v>100</v>
      </c>
      <c r="E42" s="210">
        <v>100</v>
      </c>
      <c r="H42" s="201">
        <v>2009</v>
      </c>
      <c r="I42" s="190">
        <f>COUNTIFS($D$47:$D$69,"=SD")</f>
        <v>11</v>
      </c>
      <c r="J42" s="189">
        <f>COUNTIFS($D$47:$D$69,"&lt;50")</f>
        <v>1</v>
      </c>
      <c r="K42" s="188">
        <f>COUNTIFS($D$47:$D$69,"&gt;=50",$D$47:$D$69,"&lt;90")</f>
        <v>3</v>
      </c>
      <c r="L42" s="188">
        <f>COUNTIFS($D$47:$D$69,"&gt;=90")</f>
        <v>8</v>
      </c>
      <c r="P42" s="2461"/>
      <c r="Q42" s="2461"/>
      <c r="R42" s="2461"/>
      <c r="S42" s="2461"/>
      <c r="T42" s="2461"/>
    </row>
    <row r="43" spans="1:20" ht="20.100000000000001" customHeight="1" x14ac:dyDescent="0.25">
      <c r="A43" s="184" t="s">
        <v>1911</v>
      </c>
      <c r="B43" s="212">
        <v>96.358113609319219</v>
      </c>
      <c r="C43" s="211" t="s">
        <v>1907</v>
      </c>
      <c r="D43" s="33" t="s">
        <v>866</v>
      </c>
      <c r="E43" s="33" t="s">
        <v>866</v>
      </c>
      <c r="H43" s="201">
        <v>2010</v>
      </c>
      <c r="I43" s="190">
        <f>COUNTIFS($E$47:$E$69,"=SD")</f>
        <v>9</v>
      </c>
      <c r="J43" s="189">
        <f>COUNTIFS($E$47:$E$69,"&lt;50")</f>
        <v>1</v>
      </c>
      <c r="K43" s="188">
        <f>COUNTIFS($E$47:$E$69,"&gt;=50",$E$47:$E$69,"&lt;90")</f>
        <v>2</v>
      </c>
      <c r="L43" s="188">
        <f>COUNTIFS($E$47:$E$69,"&gt;=90")</f>
        <v>11</v>
      </c>
      <c r="P43" s="2461"/>
      <c r="Q43" s="2461"/>
      <c r="R43" s="2461"/>
      <c r="S43" s="2461"/>
      <c r="T43" s="2461"/>
    </row>
    <row r="44" spans="1:20" ht="20.100000000000001" customHeight="1" x14ac:dyDescent="0.25">
      <c r="A44" s="184" t="s">
        <v>1910</v>
      </c>
      <c r="B44" s="212">
        <v>80.865224625623952</v>
      </c>
      <c r="C44" s="211" t="s">
        <v>1907</v>
      </c>
      <c r="D44" s="213">
        <v>100</v>
      </c>
      <c r="E44" s="210">
        <v>100</v>
      </c>
      <c r="P44" s="2461"/>
      <c r="Q44" s="2461"/>
      <c r="R44" s="2461"/>
      <c r="S44" s="2461"/>
      <c r="T44" s="2461"/>
    </row>
    <row r="45" spans="1:20" ht="20.100000000000001" customHeight="1" x14ac:dyDescent="0.25">
      <c r="A45" s="184" t="s">
        <v>1909</v>
      </c>
      <c r="B45" s="212">
        <v>69.974155827649028</v>
      </c>
      <c r="C45" s="211" t="s">
        <v>1907</v>
      </c>
      <c r="D45" s="33" t="s">
        <v>866</v>
      </c>
      <c r="E45" s="210">
        <v>98.8</v>
      </c>
      <c r="P45" s="2461"/>
      <c r="Q45" s="2461"/>
      <c r="R45" s="2461"/>
      <c r="S45" s="2461"/>
      <c r="T45" s="2461"/>
    </row>
    <row r="46" spans="1:20" ht="20.100000000000001" customHeight="1" x14ac:dyDescent="0.25">
      <c r="A46" s="184" t="s">
        <v>1908</v>
      </c>
      <c r="B46" s="212">
        <v>73.339980059820547</v>
      </c>
      <c r="C46" s="211" t="s">
        <v>1907</v>
      </c>
      <c r="D46" s="33" t="s">
        <v>866</v>
      </c>
      <c r="E46" s="33" t="s">
        <v>866</v>
      </c>
      <c r="P46" s="2461"/>
      <c r="Q46" s="2461"/>
      <c r="R46" s="2461"/>
      <c r="S46" s="2461"/>
      <c r="T46" s="2461"/>
    </row>
    <row r="47" spans="1:20" ht="20.100000000000001" customHeight="1" x14ac:dyDescent="0.25">
      <c r="A47" s="184" t="s">
        <v>1906</v>
      </c>
      <c r="B47" s="212">
        <v>88.287179487179486</v>
      </c>
      <c r="C47" s="211" t="s">
        <v>1869</v>
      </c>
      <c r="D47" s="33" t="s">
        <v>866</v>
      </c>
      <c r="E47" s="210">
        <v>92.1</v>
      </c>
    </row>
    <row r="48" spans="1:20" ht="20.100000000000001" customHeight="1" x14ac:dyDescent="0.25">
      <c r="A48" s="184" t="s">
        <v>1905</v>
      </c>
      <c r="B48" s="212">
        <v>96.648394675019574</v>
      </c>
      <c r="C48" s="211" t="s">
        <v>1869</v>
      </c>
      <c r="D48" s="33" t="s">
        <v>866</v>
      </c>
      <c r="E48" s="210">
        <v>100</v>
      </c>
      <c r="P48" s="2461" t="s">
        <v>383</v>
      </c>
      <c r="Q48" s="2461"/>
      <c r="R48" s="2461"/>
      <c r="S48" s="2461"/>
      <c r="T48" s="2461"/>
    </row>
    <row r="49" spans="1:20" ht="20.100000000000001" customHeight="1" x14ac:dyDescent="0.25">
      <c r="A49" s="184" t="s">
        <v>1904</v>
      </c>
      <c r="B49" s="212">
        <v>68.529256721138637</v>
      </c>
      <c r="C49" s="211" t="s">
        <v>1869</v>
      </c>
      <c r="D49" s="213">
        <v>66.400000000000006</v>
      </c>
      <c r="E49" s="210">
        <v>69.5</v>
      </c>
      <c r="G49" s="192" t="s">
        <v>354</v>
      </c>
      <c r="O49" s="192" t="s">
        <v>354</v>
      </c>
      <c r="P49" s="2461"/>
      <c r="Q49" s="2461"/>
      <c r="R49" s="2461"/>
      <c r="S49" s="2461"/>
      <c r="T49" s="2461"/>
    </row>
    <row r="50" spans="1:20" ht="20.100000000000001" customHeight="1" x14ac:dyDescent="0.25">
      <c r="A50" s="184" t="s">
        <v>1903</v>
      </c>
      <c r="B50" s="212">
        <v>88.139825218476915</v>
      </c>
      <c r="C50" s="211" t="s">
        <v>1869</v>
      </c>
      <c r="D50" s="213">
        <v>99.9</v>
      </c>
      <c r="E50" s="210">
        <v>0.6</v>
      </c>
      <c r="H50" s="197" t="s">
        <v>1990</v>
      </c>
      <c r="I50" s="198"/>
      <c r="J50" s="198"/>
      <c r="K50" s="198"/>
      <c r="L50" s="198"/>
      <c r="P50" s="2461"/>
      <c r="Q50" s="2461"/>
      <c r="R50" s="2461"/>
      <c r="S50" s="2461"/>
      <c r="T50" s="2461"/>
    </row>
    <row r="51" spans="1:20" ht="20.100000000000001" customHeight="1" x14ac:dyDescent="0.25">
      <c r="A51" s="184" t="s">
        <v>1901</v>
      </c>
      <c r="B51" s="212">
        <v>88.74282982791587</v>
      </c>
      <c r="C51" s="211" t="s">
        <v>1869</v>
      </c>
      <c r="D51" s="213">
        <v>82.5</v>
      </c>
      <c r="E51" s="210">
        <v>100</v>
      </c>
      <c r="H51" s="198"/>
      <c r="I51" s="197" t="s">
        <v>1563</v>
      </c>
      <c r="J51" s="196" t="s">
        <v>486</v>
      </c>
      <c r="K51" s="195" t="s">
        <v>487</v>
      </c>
      <c r="L51" s="194" t="s">
        <v>1562</v>
      </c>
      <c r="P51" s="2461"/>
      <c r="Q51" s="2461"/>
      <c r="R51" s="2461"/>
      <c r="S51" s="2461"/>
      <c r="T51" s="2461"/>
    </row>
    <row r="52" spans="1:20" ht="20.100000000000001" customHeight="1" x14ac:dyDescent="0.25">
      <c r="A52" s="184" t="s">
        <v>1899</v>
      </c>
      <c r="B52" s="212">
        <v>67.861409796893668</v>
      </c>
      <c r="C52" s="211" t="s">
        <v>1869</v>
      </c>
      <c r="D52" s="213">
        <v>63.3</v>
      </c>
      <c r="E52" s="210">
        <v>68.099999999999994</v>
      </c>
      <c r="H52" s="201">
        <v>2009</v>
      </c>
      <c r="I52" s="190">
        <f>COUNTIFS($D$70:$D$126,"=SD")</f>
        <v>21</v>
      </c>
      <c r="J52" s="189">
        <f>COUNTIFS($D$70:$D$126,"&lt;50")</f>
        <v>0</v>
      </c>
      <c r="K52" s="188">
        <f>COUNTIFS($D$70:$D$126,"&gt;=50",$D$70:$D$126,"&lt;90")</f>
        <v>4</v>
      </c>
      <c r="L52" s="188">
        <f>COUNTIFS($D$70:$D$126,"&gt;=90")</f>
        <v>32</v>
      </c>
      <c r="P52" s="2461"/>
      <c r="Q52" s="2461"/>
      <c r="R52" s="2461"/>
      <c r="S52" s="2461"/>
      <c r="T52" s="2461"/>
    </row>
    <row r="53" spans="1:20" ht="20.100000000000001" customHeight="1" x14ac:dyDescent="0.25">
      <c r="A53" s="184" t="s">
        <v>1897</v>
      </c>
      <c r="B53" s="212">
        <v>97.233072916666657</v>
      </c>
      <c r="C53" s="211" t="s">
        <v>1869</v>
      </c>
      <c r="D53" s="33" t="s">
        <v>866</v>
      </c>
      <c r="E53" s="33" t="s">
        <v>866</v>
      </c>
      <c r="H53" s="201">
        <v>2010</v>
      </c>
      <c r="I53" s="190">
        <f>COUNTIFS($E$70:$E$126,"=SD")</f>
        <v>15</v>
      </c>
      <c r="J53" s="189">
        <f>COUNTIFS($E$70:$E$126,"&lt;50")</f>
        <v>0</v>
      </c>
      <c r="K53" s="188">
        <f>COUNTIFS($E$70:$E$126,"&gt;=50",$E$70:$E$126,"&lt;90")</f>
        <v>3</v>
      </c>
      <c r="L53" s="188">
        <f>COUNTIFS($E$70:$E$126,"&gt;=90")</f>
        <v>39</v>
      </c>
      <c r="P53" s="2461"/>
      <c r="Q53" s="2461"/>
      <c r="R53" s="2461"/>
      <c r="S53" s="2461"/>
      <c r="T53" s="2461"/>
    </row>
    <row r="54" spans="1:20" ht="20.100000000000001" customHeight="1" x14ac:dyDescent="0.25">
      <c r="A54" s="184" t="s">
        <v>1895</v>
      </c>
      <c r="B54" s="212">
        <v>69.439017583030989</v>
      </c>
      <c r="C54" s="211" t="s">
        <v>1869</v>
      </c>
      <c r="D54" s="213">
        <v>100</v>
      </c>
      <c r="E54" s="210">
        <v>93.6</v>
      </c>
      <c r="P54" s="2461"/>
      <c r="Q54" s="2461"/>
      <c r="R54" s="2461"/>
      <c r="S54" s="2461"/>
      <c r="T54" s="2461"/>
    </row>
    <row r="55" spans="1:20" ht="20.100000000000001" customHeight="1" x14ac:dyDescent="0.25">
      <c r="A55" s="184" t="s">
        <v>1893</v>
      </c>
      <c r="B55" s="212">
        <v>88.592657342657347</v>
      </c>
      <c r="C55" s="211" t="s">
        <v>1869</v>
      </c>
      <c r="D55" s="213">
        <v>38.9</v>
      </c>
      <c r="E55" s="33" t="s">
        <v>866</v>
      </c>
      <c r="P55" s="2461"/>
      <c r="Q55" s="2461"/>
      <c r="R55" s="2461"/>
      <c r="S55" s="2461"/>
      <c r="T55" s="2461"/>
    </row>
    <row r="56" spans="1:20" ht="20.100000000000001" customHeight="1" x14ac:dyDescent="0.25">
      <c r="A56" s="184" t="s">
        <v>1891</v>
      </c>
      <c r="B56" s="212">
        <v>94.593138135440995</v>
      </c>
      <c r="C56" s="211" t="s">
        <v>1869</v>
      </c>
      <c r="D56" s="33" t="s">
        <v>866</v>
      </c>
      <c r="E56" s="210">
        <v>95.9</v>
      </c>
      <c r="P56" s="2461"/>
      <c r="Q56" s="2461"/>
      <c r="R56" s="2461"/>
      <c r="S56" s="2461"/>
      <c r="T56" s="2461"/>
    </row>
    <row r="57" spans="1:20" ht="20.100000000000001" customHeight="1" x14ac:dyDescent="0.25">
      <c r="A57" s="184" t="s">
        <v>1889</v>
      </c>
      <c r="B57" s="212">
        <v>91.02646232691076</v>
      </c>
      <c r="C57" s="211" t="s">
        <v>1869</v>
      </c>
      <c r="D57" s="213">
        <v>92.4</v>
      </c>
      <c r="E57" s="33" t="s">
        <v>866</v>
      </c>
    </row>
    <row r="58" spans="1:20" ht="20.100000000000001" customHeight="1" x14ac:dyDescent="0.25">
      <c r="A58" s="184" t="s">
        <v>1887</v>
      </c>
      <c r="B58" s="212">
        <v>98.76726494588867</v>
      </c>
      <c r="C58" s="211" t="s">
        <v>1869</v>
      </c>
      <c r="D58" s="213">
        <v>96.8</v>
      </c>
      <c r="E58" s="210">
        <v>100</v>
      </c>
      <c r="P58" s="2461" t="s">
        <v>383</v>
      </c>
      <c r="Q58" s="2461"/>
      <c r="R58" s="2461"/>
      <c r="S58" s="2461"/>
      <c r="T58" s="2461"/>
    </row>
    <row r="59" spans="1:20" ht="20.100000000000001" customHeight="1" x14ac:dyDescent="0.25">
      <c r="A59" s="184" t="s">
        <v>1885</v>
      </c>
      <c r="B59" s="212">
        <v>91.83673469387756</v>
      </c>
      <c r="C59" s="211" t="s">
        <v>1869</v>
      </c>
      <c r="D59" s="33" t="s">
        <v>866</v>
      </c>
      <c r="E59" s="210">
        <v>99.8</v>
      </c>
      <c r="G59" s="192" t="s">
        <v>362</v>
      </c>
      <c r="O59" s="192" t="s">
        <v>362</v>
      </c>
      <c r="P59" s="2461"/>
      <c r="Q59" s="2461"/>
      <c r="R59" s="2461"/>
      <c r="S59" s="2461"/>
      <c r="T59" s="2461"/>
    </row>
    <row r="60" spans="1:20" ht="20.100000000000001" customHeight="1" x14ac:dyDescent="0.25">
      <c r="A60" s="184" t="s">
        <v>1884</v>
      </c>
      <c r="B60" s="212">
        <v>68.174204355108884</v>
      </c>
      <c r="C60" s="211" t="s">
        <v>1869</v>
      </c>
      <c r="D60" s="33" t="s">
        <v>866</v>
      </c>
      <c r="E60" s="33" t="s">
        <v>866</v>
      </c>
      <c r="H60" s="197" t="s">
        <v>1990</v>
      </c>
      <c r="I60" s="198"/>
      <c r="J60" s="198"/>
      <c r="K60" s="198"/>
      <c r="L60" s="198"/>
      <c r="P60" s="2461"/>
      <c r="Q60" s="2461"/>
      <c r="R60" s="2461"/>
      <c r="S60" s="2461"/>
      <c r="T60" s="2461"/>
    </row>
    <row r="61" spans="1:20" ht="20.100000000000001" customHeight="1" x14ac:dyDescent="0.25">
      <c r="A61" s="184" t="s">
        <v>1882</v>
      </c>
      <c r="B61" s="212">
        <v>96.323827544262741</v>
      </c>
      <c r="C61" s="211" t="s">
        <v>1869</v>
      </c>
      <c r="D61" s="33" t="s">
        <v>866</v>
      </c>
      <c r="E61" s="33" t="s">
        <v>866</v>
      </c>
      <c r="H61" s="198"/>
      <c r="I61" s="197" t="s">
        <v>1563</v>
      </c>
      <c r="J61" s="196" t="s">
        <v>486</v>
      </c>
      <c r="K61" s="195" t="s">
        <v>487</v>
      </c>
      <c r="L61" s="194" t="s">
        <v>1562</v>
      </c>
      <c r="P61" s="2461"/>
      <c r="Q61" s="2461"/>
      <c r="R61" s="2461"/>
      <c r="S61" s="2461"/>
      <c r="T61" s="2461"/>
    </row>
    <row r="62" spans="1:20" ht="20.100000000000001" customHeight="1" x14ac:dyDescent="0.25">
      <c r="A62" s="184" t="s">
        <v>1880</v>
      </c>
      <c r="B62" s="212">
        <v>89.562480327352844</v>
      </c>
      <c r="C62" s="211" t="s">
        <v>1869</v>
      </c>
      <c r="D62" s="213">
        <v>92.5</v>
      </c>
      <c r="E62" s="210">
        <v>98.1</v>
      </c>
      <c r="H62" s="201">
        <v>2009</v>
      </c>
      <c r="I62" s="190">
        <f>COUNTIFS($D$127:$D$160,"=SD")</f>
        <v>15</v>
      </c>
      <c r="J62" s="189">
        <f>COUNTIFS($D$127:$D$160,"&lt;50")</f>
        <v>0</v>
      </c>
      <c r="K62" s="188">
        <f>COUNTIFS($D$127:$D$160,"&gt;=50",$D$127:$D$160,"&lt;90")</f>
        <v>1</v>
      </c>
      <c r="L62" s="188">
        <f>COUNTIFS($D$127:$D$160,"&gt;=90")</f>
        <v>18</v>
      </c>
      <c r="P62" s="2461"/>
      <c r="Q62" s="2461"/>
      <c r="R62" s="2461"/>
      <c r="S62" s="2461"/>
      <c r="T62" s="2461"/>
    </row>
    <row r="63" spans="1:20" ht="20.100000000000001" customHeight="1" x14ac:dyDescent="0.25">
      <c r="A63" s="184" t="s">
        <v>1879</v>
      </c>
      <c r="B63" s="212">
        <v>69.037317468902103</v>
      </c>
      <c r="C63" s="211" t="s">
        <v>1869</v>
      </c>
      <c r="D63" s="213">
        <v>100</v>
      </c>
      <c r="E63" s="210">
        <v>100</v>
      </c>
      <c r="H63" s="201">
        <v>2010</v>
      </c>
      <c r="I63" s="190">
        <f>COUNTIFS($E$127:$E$160,"=SD")</f>
        <v>8</v>
      </c>
      <c r="J63" s="189">
        <f>COUNTIFS($E$127:$E$160,"&lt;50")</f>
        <v>2</v>
      </c>
      <c r="K63" s="188">
        <f>COUNTIFS($E$127:$E$160,"&gt;=50",$E$127:$E$160,"&lt;90")</f>
        <v>1</v>
      </c>
      <c r="L63" s="188">
        <f>COUNTIFS($E$127:$E$160,"&gt;=90")</f>
        <v>23</v>
      </c>
      <c r="P63" s="2461"/>
      <c r="Q63" s="2461"/>
      <c r="R63" s="2461"/>
      <c r="S63" s="2461"/>
      <c r="T63" s="2461"/>
    </row>
    <row r="64" spans="1:20" ht="20.100000000000001" customHeight="1" x14ac:dyDescent="0.25">
      <c r="A64" s="184" t="s">
        <v>1878</v>
      </c>
      <c r="B64" s="212">
        <v>90.987124463519308</v>
      </c>
      <c r="C64" s="211" t="s">
        <v>1869</v>
      </c>
      <c r="D64" s="33" t="s">
        <v>866</v>
      </c>
      <c r="E64" s="33" t="s">
        <v>866</v>
      </c>
      <c r="P64" s="2461"/>
      <c r="Q64" s="2461"/>
      <c r="R64" s="2461"/>
      <c r="S64" s="2461"/>
      <c r="T64" s="2461"/>
    </row>
    <row r="65" spans="1:20" ht="20.100000000000001" customHeight="1" x14ac:dyDescent="0.25">
      <c r="A65" s="184" t="s">
        <v>1877</v>
      </c>
      <c r="B65" s="212">
        <v>84.271844660194176</v>
      </c>
      <c r="C65" s="211" t="s">
        <v>1869</v>
      </c>
      <c r="D65" s="33" t="s">
        <v>866</v>
      </c>
      <c r="E65" s="33" t="s">
        <v>866</v>
      </c>
      <c r="P65" s="2461"/>
      <c r="Q65" s="2461"/>
      <c r="R65" s="2461"/>
      <c r="S65" s="2461"/>
      <c r="T65" s="2461"/>
    </row>
    <row r="66" spans="1:20" ht="20.100000000000001" customHeight="1" x14ac:dyDescent="0.25">
      <c r="A66" s="184" t="s">
        <v>1875</v>
      </c>
      <c r="B66" s="212">
        <v>99.015748031496059</v>
      </c>
      <c r="C66" s="211" t="s">
        <v>1869</v>
      </c>
      <c r="D66" s="213">
        <v>100</v>
      </c>
      <c r="E66" s="33" t="s">
        <v>866</v>
      </c>
      <c r="P66" s="2461"/>
      <c r="Q66" s="2461"/>
      <c r="R66" s="2461"/>
      <c r="S66" s="2461"/>
      <c r="T66" s="2461"/>
    </row>
    <row r="67" spans="1:20" ht="20.100000000000001" customHeight="1" x14ac:dyDescent="0.25">
      <c r="A67" s="184" t="s">
        <v>1873</v>
      </c>
      <c r="B67" s="212">
        <v>91.101385849744716</v>
      </c>
      <c r="C67" s="211" t="s">
        <v>1869</v>
      </c>
      <c r="D67" s="33" t="s">
        <v>866</v>
      </c>
      <c r="E67" s="210">
        <v>93.3</v>
      </c>
    </row>
    <row r="68" spans="1:20" ht="20.100000000000001" customHeight="1" x14ac:dyDescent="0.25">
      <c r="A68" s="184" t="s">
        <v>1871</v>
      </c>
      <c r="B68" s="212">
        <v>86.631716906946266</v>
      </c>
      <c r="C68" s="211" t="s">
        <v>1869</v>
      </c>
      <c r="D68" s="33" t="s">
        <v>866</v>
      </c>
      <c r="E68" s="33" t="s">
        <v>866</v>
      </c>
      <c r="P68" s="2461" t="s">
        <v>383</v>
      </c>
      <c r="Q68" s="2461"/>
      <c r="R68" s="2461"/>
      <c r="S68" s="2461"/>
      <c r="T68" s="2461"/>
    </row>
    <row r="69" spans="1:20" ht="20.100000000000001" customHeight="1" x14ac:dyDescent="0.25">
      <c r="A69" s="184" t="s">
        <v>1870</v>
      </c>
      <c r="B69" s="212">
        <v>93.757075853145722</v>
      </c>
      <c r="C69" s="211" t="s">
        <v>1869</v>
      </c>
      <c r="D69" s="213">
        <v>93.6</v>
      </c>
      <c r="E69" s="210">
        <v>94.9</v>
      </c>
      <c r="G69" s="192" t="s">
        <v>363</v>
      </c>
      <c r="O69" s="192" t="s">
        <v>363</v>
      </c>
      <c r="P69" s="2461"/>
      <c r="Q69" s="2461"/>
      <c r="R69" s="2461"/>
      <c r="S69" s="2461"/>
      <c r="T69" s="2461"/>
    </row>
    <row r="70" spans="1:20" ht="20.100000000000001" customHeight="1" x14ac:dyDescent="0.25">
      <c r="A70" s="184" t="s">
        <v>1867</v>
      </c>
      <c r="B70" s="212">
        <v>99.898989898989896</v>
      </c>
      <c r="C70" s="211" t="s">
        <v>1766</v>
      </c>
      <c r="D70" s="213">
        <v>100</v>
      </c>
      <c r="E70" s="210">
        <v>100</v>
      </c>
      <c r="H70" s="197" t="s">
        <v>1990</v>
      </c>
      <c r="I70" s="198"/>
      <c r="J70" s="198"/>
      <c r="K70" s="198"/>
      <c r="L70" s="198"/>
      <c r="P70" s="2461"/>
      <c r="Q70" s="2461"/>
      <c r="R70" s="2461"/>
      <c r="S70" s="2461"/>
      <c r="T70" s="2461"/>
    </row>
    <row r="71" spans="1:20" ht="20.100000000000001" customHeight="1" x14ac:dyDescent="0.25">
      <c r="A71" s="184" t="s">
        <v>1865</v>
      </c>
      <c r="B71" s="212">
        <v>97.925783560023646</v>
      </c>
      <c r="C71" s="211" t="s">
        <v>1766</v>
      </c>
      <c r="D71" s="213">
        <v>100</v>
      </c>
      <c r="E71" s="210">
        <v>100</v>
      </c>
      <c r="H71" s="198"/>
      <c r="I71" s="197" t="s">
        <v>1563</v>
      </c>
      <c r="J71" s="196" t="s">
        <v>486</v>
      </c>
      <c r="K71" s="195" t="s">
        <v>487</v>
      </c>
      <c r="L71" s="194" t="s">
        <v>1562</v>
      </c>
      <c r="P71" s="2461"/>
      <c r="Q71" s="2461"/>
      <c r="R71" s="2461"/>
      <c r="S71" s="2461"/>
      <c r="T71" s="2461"/>
    </row>
    <row r="72" spans="1:20" ht="20.100000000000001" customHeight="1" x14ac:dyDescent="0.25">
      <c r="A72" s="184" t="s">
        <v>1863</v>
      </c>
      <c r="B72" s="212">
        <v>86.031344300593787</v>
      </c>
      <c r="C72" s="211" t="s">
        <v>1766</v>
      </c>
      <c r="D72" s="213">
        <v>93.7</v>
      </c>
      <c r="E72" s="210">
        <v>100</v>
      </c>
      <c r="H72" s="201">
        <v>2009</v>
      </c>
      <c r="I72" s="190">
        <f>COUNTIFS($D$161:$D$169,"=SD")</f>
        <v>2</v>
      </c>
      <c r="J72" s="189">
        <f>COUNTIFS($D$161:$D$169,"&lt;50")</f>
        <v>0</v>
      </c>
      <c r="K72" s="188">
        <f>COUNTIFS($D$161:$D$169,"&gt;=50",$D$161:$D$169,"&lt;90")</f>
        <v>0</v>
      </c>
      <c r="L72" s="188">
        <f>COUNTIFS($D$161:$D$169,"&gt;=90")</f>
        <v>7</v>
      </c>
      <c r="P72" s="2461"/>
      <c r="Q72" s="2461"/>
      <c r="R72" s="2461"/>
      <c r="S72" s="2461"/>
      <c r="T72" s="2461"/>
    </row>
    <row r="73" spans="1:20" ht="20.100000000000001" customHeight="1" x14ac:dyDescent="0.25">
      <c r="A73" s="184" t="s">
        <v>1861</v>
      </c>
      <c r="B73" s="212">
        <v>79.91266375545851</v>
      </c>
      <c r="C73" s="211" t="s">
        <v>1766</v>
      </c>
      <c r="D73" s="33" t="s">
        <v>866</v>
      </c>
      <c r="E73" s="33" t="s">
        <v>866</v>
      </c>
      <c r="H73" s="201">
        <v>2010</v>
      </c>
      <c r="I73" s="190">
        <f>COUNTIFS($E$161:$E$169,"=SD")</f>
        <v>1</v>
      </c>
      <c r="J73" s="189">
        <f>COUNTIFS($E$161:$E$169,"&lt;50")</f>
        <v>0</v>
      </c>
      <c r="K73" s="188">
        <f>COUNTIFS($E$161:$E$169,"&gt;=50",$E$161:$E$169,"&lt;90")</f>
        <v>0</v>
      </c>
      <c r="L73" s="188">
        <f>COUNTIFS($E$161:$E$169,"&gt;=90")</f>
        <v>8</v>
      </c>
      <c r="P73" s="2461"/>
      <c r="Q73" s="2461"/>
      <c r="R73" s="2461"/>
      <c r="S73" s="2461"/>
      <c r="T73" s="2461"/>
    </row>
    <row r="74" spans="1:20" ht="20.100000000000001" customHeight="1" x14ac:dyDescent="0.25">
      <c r="A74" s="184" t="s">
        <v>1860</v>
      </c>
      <c r="B74" s="212">
        <v>88.893834854217673</v>
      </c>
      <c r="C74" s="211" t="s">
        <v>1766</v>
      </c>
      <c r="D74" s="33" t="s">
        <v>866</v>
      </c>
      <c r="E74" s="210">
        <v>100</v>
      </c>
      <c r="P74" s="2461"/>
      <c r="Q74" s="2461"/>
      <c r="R74" s="2461"/>
      <c r="S74" s="2461"/>
      <c r="T74" s="2461"/>
    </row>
    <row r="75" spans="1:20" ht="20.100000000000001" customHeight="1" x14ac:dyDescent="0.25">
      <c r="A75" s="184" t="s">
        <v>1858</v>
      </c>
      <c r="B75" s="212">
        <v>75.37350402836806</v>
      </c>
      <c r="C75" s="211" t="s">
        <v>1766</v>
      </c>
      <c r="D75" s="213">
        <v>94.7</v>
      </c>
      <c r="E75" s="210">
        <v>100</v>
      </c>
      <c r="P75" s="2461"/>
      <c r="Q75" s="2461"/>
      <c r="R75" s="2461"/>
      <c r="S75" s="2461"/>
      <c r="T75" s="2461"/>
    </row>
    <row r="76" spans="1:20" ht="20.100000000000001" customHeight="1" x14ac:dyDescent="0.25">
      <c r="A76" s="184" t="s">
        <v>1856</v>
      </c>
      <c r="B76" s="212">
        <v>87.692056227525342</v>
      </c>
      <c r="C76" s="211" t="s">
        <v>1766</v>
      </c>
      <c r="D76" s="33" t="s">
        <v>866</v>
      </c>
      <c r="E76" s="33" t="s">
        <v>866</v>
      </c>
      <c r="P76" s="2461"/>
      <c r="Q76" s="2461"/>
      <c r="R76" s="2461"/>
      <c r="S76" s="2461"/>
      <c r="T76" s="2461"/>
    </row>
    <row r="77" spans="1:20" ht="20.100000000000001" customHeight="1" x14ac:dyDescent="0.25">
      <c r="A77" s="184" t="s">
        <v>1855</v>
      </c>
      <c r="B77" s="212">
        <v>87.969252770825889</v>
      </c>
      <c r="C77" s="211" t="s">
        <v>1766</v>
      </c>
      <c r="D77" s="33" t="s">
        <v>866</v>
      </c>
      <c r="E77" s="33" t="s">
        <v>866</v>
      </c>
    </row>
    <row r="78" spans="1:20" ht="20.100000000000001" customHeight="1" x14ac:dyDescent="0.25">
      <c r="A78" s="184" t="s">
        <v>1853</v>
      </c>
      <c r="B78" s="212">
        <v>98.129601341495629</v>
      </c>
      <c r="C78" s="211" t="s">
        <v>1766</v>
      </c>
      <c r="D78" s="213">
        <v>98.3</v>
      </c>
      <c r="E78" s="210">
        <v>98.2</v>
      </c>
      <c r="P78" s="2461" t="s">
        <v>383</v>
      </c>
      <c r="Q78" s="2461"/>
      <c r="R78" s="2461"/>
      <c r="S78" s="2461"/>
      <c r="T78" s="2461"/>
    </row>
    <row r="79" spans="1:20" ht="20.100000000000001" customHeight="1" x14ac:dyDescent="0.25">
      <c r="A79" s="184" t="s">
        <v>1851</v>
      </c>
      <c r="B79" s="212">
        <v>92.062118590035524</v>
      </c>
      <c r="C79" s="211" t="s">
        <v>1766</v>
      </c>
      <c r="D79" s="213">
        <v>97.7</v>
      </c>
      <c r="E79" s="210">
        <v>100</v>
      </c>
      <c r="G79" s="192" t="s">
        <v>364</v>
      </c>
      <c r="O79" s="192" t="s">
        <v>364</v>
      </c>
      <c r="P79" s="2461"/>
      <c r="Q79" s="2461"/>
      <c r="R79" s="2461"/>
      <c r="S79" s="2461"/>
      <c r="T79" s="2461"/>
    </row>
    <row r="80" spans="1:20" ht="20.100000000000001" customHeight="1" x14ac:dyDescent="0.25">
      <c r="A80" s="184" t="s">
        <v>1849</v>
      </c>
      <c r="B80" s="212">
        <v>92.879611095224476</v>
      </c>
      <c r="C80" s="211" t="s">
        <v>1766</v>
      </c>
      <c r="D80" s="33" t="s">
        <v>866</v>
      </c>
      <c r="E80" s="210">
        <v>100</v>
      </c>
      <c r="H80" s="197" t="s">
        <v>1990</v>
      </c>
      <c r="I80" s="198"/>
      <c r="J80" s="198"/>
      <c r="K80" s="198"/>
      <c r="L80" s="198"/>
      <c r="P80" s="2461"/>
      <c r="Q80" s="2461"/>
      <c r="R80" s="2461"/>
      <c r="S80" s="2461"/>
      <c r="T80" s="2461"/>
    </row>
    <row r="81" spans="1:20" ht="20.100000000000001" customHeight="1" x14ac:dyDescent="0.25">
      <c r="A81" s="184" t="s">
        <v>1847</v>
      </c>
      <c r="B81" s="212">
        <v>95.331973714026745</v>
      </c>
      <c r="C81" s="211" t="s">
        <v>1766</v>
      </c>
      <c r="D81" s="213">
        <v>90.7</v>
      </c>
      <c r="E81" s="210">
        <v>90.7</v>
      </c>
      <c r="H81" s="198"/>
      <c r="I81" s="197" t="s">
        <v>1563</v>
      </c>
      <c r="J81" s="196" t="s">
        <v>486</v>
      </c>
      <c r="K81" s="195" t="s">
        <v>487</v>
      </c>
      <c r="L81" s="194" t="s">
        <v>1562</v>
      </c>
      <c r="P81" s="2461"/>
      <c r="Q81" s="2461"/>
      <c r="R81" s="2461"/>
      <c r="S81" s="2461"/>
      <c r="T81" s="2461"/>
    </row>
    <row r="82" spans="1:20" ht="20.100000000000001" customHeight="1" x14ac:dyDescent="0.25">
      <c r="A82" s="184" t="s">
        <v>1845</v>
      </c>
      <c r="B82" s="212">
        <v>90.955870887260247</v>
      </c>
      <c r="C82" s="211" t="s">
        <v>1766</v>
      </c>
      <c r="D82" s="33" t="s">
        <v>866</v>
      </c>
      <c r="E82" s="210">
        <v>100</v>
      </c>
      <c r="H82" s="201">
        <v>2009</v>
      </c>
      <c r="I82" s="190">
        <f>COUNTIFS($D$170:$D$191,"=SD")</f>
        <v>18</v>
      </c>
      <c r="J82" s="189">
        <f>COUNTIFS($D$170:$D$191,"&lt;50")</f>
        <v>0</v>
      </c>
      <c r="K82" s="188">
        <f>COUNTIFS($D$170:$D$191,"&gt;=50",$D$170:$D$191,"&lt;90")</f>
        <v>1</v>
      </c>
      <c r="L82" s="188">
        <f>COUNTIFS($D$170:$D$191,"&gt;=90")</f>
        <v>3</v>
      </c>
      <c r="P82" s="2461"/>
      <c r="Q82" s="2461"/>
      <c r="R82" s="2461"/>
      <c r="S82" s="2461"/>
      <c r="T82" s="2461"/>
    </row>
    <row r="83" spans="1:20" ht="20.100000000000001" customHeight="1" x14ac:dyDescent="0.25">
      <c r="A83" s="184" t="s">
        <v>1844</v>
      </c>
      <c r="B83" s="212">
        <v>64.303380049464138</v>
      </c>
      <c r="C83" s="211" t="s">
        <v>1766</v>
      </c>
      <c r="D83" s="213">
        <v>56.1</v>
      </c>
      <c r="E83" s="210">
        <v>59.1</v>
      </c>
      <c r="H83" s="201">
        <v>2010</v>
      </c>
      <c r="I83" s="190">
        <f>COUNTIFS($E$170:$E$191,"=SD")</f>
        <v>13</v>
      </c>
      <c r="J83" s="189">
        <f>COUNTIFS($E$170:$E$191,"&lt;50")</f>
        <v>0</v>
      </c>
      <c r="K83" s="188">
        <f>COUNTIFS($E$170:$E$191,"&gt;=50",$E$170:$E$191,"&lt;90")</f>
        <v>2</v>
      </c>
      <c r="L83" s="188">
        <f>COUNTIFS($E$170:$E$191,"&gt;=90")</f>
        <v>7</v>
      </c>
      <c r="P83" s="2461"/>
      <c r="Q83" s="2461"/>
      <c r="R83" s="2461"/>
      <c r="S83" s="2461"/>
      <c r="T83" s="2461"/>
    </row>
    <row r="84" spans="1:20" ht="20.100000000000001" customHeight="1" x14ac:dyDescent="0.25">
      <c r="A84" s="184" t="s">
        <v>1843</v>
      </c>
      <c r="B84" s="212">
        <v>96.037820801440787</v>
      </c>
      <c r="C84" s="211" t="s">
        <v>1766</v>
      </c>
      <c r="D84" s="33" t="s">
        <v>866</v>
      </c>
      <c r="E84" s="33" t="s">
        <v>866</v>
      </c>
      <c r="P84" s="2461"/>
      <c r="Q84" s="2461"/>
      <c r="R84" s="2461"/>
      <c r="S84" s="2461"/>
      <c r="T84" s="2461"/>
    </row>
    <row r="85" spans="1:20" ht="20.100000000000001" customHeight="1" x14ac:dyDescent="0.25">
      <c r="A85" s="184" t="s">
        <v>1841</v>
      </c>
      <c r="B85" s="212">
        <v>79.764865475921326</v>
      </c>
      <c r="C85" s="211" t="s">
        <v>1766</v>
      </c>
      <c r="D85" s="213">
        <v>100</v>
      </c>
      <c r="E85" s="210">
        <v>100</v>
      </c>
      <c r="P85" s="2461"/>
      <c r="Q85" s="2461"/>
      <c r="R85" s="2461"/>
      <c r="S85" s="2461"/>
      <c r="T85" s="2461"/>
    </row>
    <row r="86" spans="1:20" ht="20.100000000000001" customHeight="1" x14ac:dyDescent="0.25">
      <c r="A86" s="184" t="s">
        <v>1839</v>
      </c>
      <c r="B86" s="212">
        <v>68.136813681368139</v>
      </c>
      <c r="C86" s="211" t="s">
        <v>1766</v>
      </c>
      <c r="D86" s="33" t="s">
        <v>866</v>
      </c>
      <c r="E86" s="33" t="s">
        <v>866</v>
      </c>
      <c r="P86" s="2461"/>
      <c r="Q86" s="2461"/>
      <c r="R86" s="2461"/>
      <c r="S86" s="2461"/>
      <c r="T86" s="2461"/>
    </row>
    <row r="87" spans="1:20" ht="20.100000000000001" customHeight="1" x14ac:dyDescent="0.25">
      <c r="A87" s="184" t="s">
        <v>1837</v>
      </c>
      <c r="B87" s="212">
        <v>98.145975123210519</v>
      </c>
      <c r="C87" s="211" t="s">
        <v>1766</v>
      </c>
      <c r="D87" s="213">
        <v>97.6</v>
      </c>
      <c r="E87" s="210">
        <v>100</v>
      </c>
    </row>
    <row r="88" spans="1:20" ht="20.100000000000001" customHeight="1" x14ac:dyDescent="0.25">
      <c r="A88" s="184" t="s">
        <v>1835</v>
      </c>
      <c r="B88" s="212">
        <v>94.172254580457803</v>
      </c>
      <c r="C88" s="211" t="s">
        <v>1766</v>
      </c>
      <c r="D88" s="213">
        <v>99.1</v>
      </c>
      <c r="E88" s="210">
        <v>99.4</v>
      </c>
      <c r="P88" s="2461" t="s">
        <v>383</v>
      </c>
      <c r="Q88" s="2461"/>
      <c r="R88" s="2461"/>
      <c r="S88" s="2461"/>
      <c r="T88" s="2461"/>
    </row>
    <row r="89" spans="1:20" ht="20.100000000000001" customHeight="1" x14ac:dyDescent="0.25">
      <c r="A89" s="184" t="s">
        <v>1833</v>
      </c>
      <c r="B89" s="212">
        <v>88.357705286839149</v>
      </c>
      <c r="C89" s="211" t="s">
        <v>1766</v>
      </c>
      <c r="D89" s="213">
        <v>83.8</v>
      </c>
      <c r="E89" s="210">
        <v>86</v>
      </c>
      <c r="G89" s="192" t="s">
        <v>365</v>
      </c>
      <c r="O89" s="192" t="s">
        <v>365</v>
      </c>
      <c r="P89" s="2461"/>
      <c r="Q89" s="2461"/>
      <c r="R89" s="2461"/>
      <c r="S89" s="2461"/>
      <c r="T89" s="2461"/>
    </row>
    <row r="90" spans="1:20" ht="20.100000000000001" customHeight="1" x14ac:dyDescent="0.25">
      <c r="A90" s="184" t="s">
        <v>1832</v>
      </c>
      <c r="B90" s="212">
        <v>97.946473657633391</v>
      </c>
      <c r="C90" s="211" t="s">
        <v>1766</v>
      </c>
      <c r="D90" s="213">
        <v>100</v>
      </c>
      <c r="E90" s="210">
        <v>100</v>
      </c>
      <c r="H90" s="197" t="s">
        <v>1990</v>
      </c>
      <c r="I90" s="198"/>
      <c r="J90" s="198"/>
      <c r="K90" s="198"/>
      <c r="L90" s="198"/>
      <c r="P90" s="2461"/>
      <c r="Q90" s="2461"/>
      <c r="R90" s="2461"/>
      <c r="S90" s="2461"/>
      <c r="T90" s="2461"/>
    </row>
    <row r="91" spans="1:20" ht="20.100000000000001" customHeight="1" x14ac:dyDescent="0.25">
      <c r="A91" s="184" t="s">
        <v>1831</v>
      </c>
      <c r="B91" s="212">
        <v>88.179221362775621</v>
      </c>
      <c r="C91" s="211" t="s">
        <v>1766</v>
      </c>
      <c r="D91" s="213">
        <v>100</v>
      </c>
      <c r="E91" s="210">
        <v>100</v>
      </c>
      <c r="H91" s="198"/>
      <c r="I91" s="197" t="s">
        <v>1563</v>
      </c>
      <c r="J91" s="196" t="s">
        <v>486</v>
      </c>
      <c r="K91" s="195" t="s">
        <v>487</v>
      </c>
      <c r="L91" s="194" t="s">
        <v>1562</v>
      </c>
      <c r="P91" s="2461"/>
      <c r="Q91" s="2461"/>
      <c r="R91" s="2461"/>
      <c r="S91" s="2461"/>
      <c r="T91" s="2461"/>
    </row>
    <row r="92" spans="1:20" ht="20.100000000000001" customHeight="1" x14ac:dyDescent="0.25">
      <c r="A92" s="184" t="s">
        <v>1829</v>
      </c>
      <c r="B92" s="212">
        <v>81.83664259927798</v>
      </c>
      <c r="C92" s="211" t="s">
        <v>1766</v>
      </c>
      <c r="D92" s="213">
        <v>100</v>
      </c>
      <c r="E92" s="210">
        <v>100</v>
      </c>
      <c r="H92" s="201">
        <v>2009</v>
      </c>
      <c r="I92" s="190">
        <f>COUNTIFS($D$192:$D$229,"=SD")</f>
        <v>17</v>
      </c>
      <c r="J92" s="189">
        <f>COUNTIFS($D$192:$D$229,"&lt;50")</f>
        <v>0</v>
      </c>
      <c r="K92" s="188">
        <f>COUNTIFS($D$192:$D$229,"&gt;=50",$D$192:$D$229,"&lt;90")</f>
        <v>4</v>
      </c>
      <c r="L92" s="188">
        <f>COUNTIFS($D$192:$D$229,"&gt;=90")</f>
        <v>17</v>
      </c>
      <c r="P92" s="2461"/>
      <c r="Q92" s="2461"/>
      <c r="R92" s="2461"/>
      <c r="S92" s="2461"/>
      <c r="T92" s="2461"/>
    </row>
    <row r="93" spans="1:20" ht="20.100000000000001" customHeight="1" x14ac:dyDescent="0.25">
      <c r="A93" s="184" t="s">
        <v>1827</v>
      </c>
      <c r="B93" s="212">
        <v>93.754152823920265</v>
      </c>
      <c r="C93" s="211" t="s">
        <v>1766</v>
      </c>
      <c r="D93" s="213">
        <v>93.2</v>
      </c>
      <c r="E93" s="210">
        <v>99.8</v>
      </c>
      <c r="H93" s="201">
        <v>2010</v>
      </c>
      <c r="I93" s="190">
        <f>COUNTIFS($E$192:$E$229,"=SD")</f>
        <v>11</v>
      </c>
      <c r="J93" s="189">
        <f>COUNTIFS($E$192:$E$229,"&lt;50")</f>
        <v>0</v>
      </c>
      <c r="K93" s="188">
        <f>COUNTIFS($E$192:$E$229,"&gt;=50",$E$192:$E$229,"&lt;90")</f>
        <v>4</v>
      </c>
      <c r="L93" s="188">
        <f>COUNTIFS($E$192:$E$229,"&gt;=90")</f>
        <v>23</v>
      </c>
      <c r="P93" s="2461"/>
      <c r="Q93" s="2461"/>
      <c r="R93" s="2461"/>
      <c r="S93" s="2461"/>
      <c r="T93" s="2461"/>
    </row>
    <row r="94" spans="1:20" ht="20.100000000000001" customHeight="1" x14ac:dyDescent="0.25">
      <c r="A94" s="184" t="s">
        <v>1825</v>
      </c>
      <c r="B94" s="212">
        <v>44.649654589031442</v>
      </c>
      <c r="C94" s="211" t="s">
        <v>1766</v>
      </c>
      <c r="D94" s="213">
        <v>100</v>
      </c>
      <c r="E94" s="210">
        <v>100</v>
      </c>
      <c r="P94" s="2461"/>
      <c r="Q94" s="2461"/>
      <c r="R94" s="2461"/>
      <c r="S94" s="2461"/>
      <c r="T94" s="2461"/>
    </row>
    <row r="95" spans="1:20" ht="20.100000000000001" customHeight="1" x14ac:dyDescent="0.25">
      <c r="A95" s="184" t="s">
        <v>1823</v>
      </c>
      <c r="B95" s="212">
        <v>69.647905422770492</v>
      </c>
      <c r="C95" s="211" t="s">
        <v>1766</v>
      </c>
      <c r="D95" s="33" t="s">
        <v>866</v>
      </c>
      <c r="E95" s="33" t="s">
        <v>866</v>
      </c>
      <c r="P95" s="2461"/>
      <c r="Q95" s="2461"/>
      <c r="R95" s="2461"/>
      <c r="S95" s="2461"/>
      <c r="T95" s="2461"/>
    </row>
    <row r="96" spans="1:20" ht="20.100000000000001" customHeight="1" x14ac:dyDescent="0.25">
      <c r="A96" s="184" t="s">
        <v>1821</v>
      </c>
      <c r="B96" s="212">
        <v>94.567965968387142</v>
      </c>
      <c r="C96" s="211" t="s">
        <v>1766</v>
      </c>
      <c r="D96" s="213">
        <v>99.3</v>
      </c>
      <c r="E96" s="210">
        <v>99.2</v>
      </c>
      <c r="P96" s="2461"/>
      <c r="Q96" s="2461"/>
      <c r="R96" s="2461"/>
      <c r="S96" s="2461"/>
      <c r="T96" s="2461"/>
    </row>
    <row r="97" spans="1:20" ht="20.100000000000001" customHeight="1" x14ac:dyDescent="0.25">
      <c r="A97" s="184" t="s">
        <v>1819</v>
      </c>
      <c r="B97" s="212">
        <v>96.041022725926979</v>
      </c>
      <c r="C97" s="211" t="s">
        <v>1766</v>
      </c>
      <c r="D97" s="213">
        <v>100</v>
      </c>
      <c r="E97" s="210">
        <v>100</v>
      </c>
    </row>
    <row r="98" spans="1:20" ht="20.100000000000001" customHeight="1" x14ac:dyDescent="0.25">
      <c r="A98" s="184" t="s">
        <v>1817</v>
      </c>
      <c r="B98" s="212">
        <v>87.901547371278625</v>
      </c>
      <c r="C98" s="211" t="s">
        <v>1766</v>
      </c>
      <c r="D98" s="33" t="s">
        <v>866</v>
      </c>
      <c r="E98" s="33" t="s">
        <v>866</v>
      </c>
      <c r="P98" s="2461" t="s">
        <v>383</v>
      </c>
      <c r="Q98" s="2461"/>
      <c r="R98" s="2461"/>
      <c r="S98" s="2461"/>
      <c r="T98" s="2461"/>
    </row>
    <row r="99" spans="1:20" ht="20.100000000000001" customHeight="1" x14ac:dyDescent="0.25">
      <c r="A99" s="184" t="s">
        <v>1815</v>
      </c>
      <c r="B99" s="212">
        <v>83.528161530286923</v>
      </c>
      <c r="C99" s="211" t="s">
        <v>1766</v>
      </c>
      <c r="D99" s="213">
        <v>100</v>
      </c>
      <c r="E99" s="210">
        <v>100</v>
      </c>
      <c r="G99" s="192" t="s">
        <v>366</v>
      </c>
      <c r="O99" s="192" t="s">
        <v>366</v>
      </c>
      <c r="P99" s="2461"/>
      <c r="Q99" s="2461"/>
      <c r="R99" s="2461"/>
      <c r="S99" s="2461"/>
      <c r="T99" s="2461"/>
    </row>
    <row r="100" spans="1:20" ht="20.100000000000001" customHeight="1" x14ac:dyDescent="0.25">
      <c r="A100" s="184" t="s">
        <v>1813</v>
      </c>
      <c r="B100" s="212">
        <v>66.254793353216868</v>
      </c>
      <c r="C100" s="211" t="s">
        <v>1766</v>
      </c>
      <c r="D100" s="213">
        <v>64.7</v>
      </c>
      <c r="E100" s="33" t="s">
        <v>866</v>
      </c>
      <c r="H100" s="197" t="s">
        <v>1990</v>
      </c>
      <c r="I100" s="198"/>
      <c r="J100" s="198"/>
      <c r="K100" s="198"/>
      <c r="L100" s="198"/>
      <c r="P100" s="2461"/>
      <c r="Q100" s="2461"/>
      <c r="R100" s="2461"/>
      <c r="S100" s="2461"/>
      <c r="T100" s="2461"/>
    </row>
    <row r="101" spans="1:20" ht="20.100000000000001" customHeight="1" x14ac:dyDescent="0.25">
      <c r="A101" s="184" t="s">
        <v>1812</v>
      </c>
      <c r="B101" s="212">
        <v>90.597345132743371</v>
      </c>
      <c r="C101" s="211" t="s">
        <v>1766</v>
      </c>
      <c r="D101" s="213">
        <v>100</v>
      </c>
      <c r="E101" s="210">
        <v>100</v>
      </c>
      <c r="H101" s="198"/>
      <c r="I101" s="197" t="s">
        <v>1563</v>
      </c>
      <c r="J101" s="196" t="s">
        <v>486</v>
      </c>
      <c r="K101" s="195" t="s">
        <v>487</v>
      </c>
      <c r="L101" s="194" t="s">
        <v>1562</v>
      </c>
      <c r="P101" s="2461"/>
      <c r="Q101" s="2461"/>
      <c r="R101" s="2461"/>
      <c r="S101" s="2461"/>
      <c r="T101" s="2461"/>
    </row>
    <row r="102" spans="1:20" ht="20.100000000000001" customHeight="1" x14ac:dyDescent="0.25">
      <c r="A102" s="184" t="s">
        <v>1810</v>
      </c>
      <c r="B102" s="212">
        <v>80.619494174481389</v>
      </c>
      <c r="C102" s="211" t="s">
        <v>1766</v>
      </c>
      <c r="D102" s="33" t="s">
        <v>866</v>
      </c>
      <c r="E102" s="210">
        <v>93</v>
      </c>
      <c r="H102" s="201">
        <v>2009</v>
      </c>
      <c r="I102" s="190">
        <f>COUNTIFS($D$230:$D$262,"=SD")</f>
        <v>13</v>
      </c>
      <c r="J102" s="189">
        <f>COUNTIFS($D$230:$D$262,"&lt;50")</f>
        <v>0</v>
      </c>
      <c r="K102" s="188">
        <f>COUNTIFS($D$230:$D$262,"&gt;=50",$D$230:$D$262,"&lt;90")</f>
        <v>1</v>
      </c>
      <c r="L102" s="188">
        <f>COUNTIFS($D$230:$D$262,"&gt;=90")</f>
        <v>19</v>
      </c>
      <c r="P102" s="2461"/>
      <c r="Q102" s="2461"/>
      <c r="R102" s="2461"/>
      <c r="S102" s="2461"/>
      <c r="T102" s="2461"/>
    </row>
    <row r="103" spans="1:20" ht="20.100000000000001" customHeight="1" x14ac:dyDescent="0.25">
      <c r="A103" s="184" t="s">
        <v>1808</v>
      </c>
      <c r="B103" s="212">
        <v>45.543792107795952</v>
      </c>
      <c r="C103" s="211" t="s">
        <v>1766</v>
      </c>
      <c r="D103" s="33" t="s">
        <v>866</v>
      </c>
      <c r="E103" s="33" t="s">
        <v>866</v>
      </c>
      <c r="H103" s="201">
        <v>2010</v>
      </c>
      <c r="I103" s="190">
        <f>COUNTIFS($E$230:$E$262,"=SD")</f>
        <v>8</v>
      </c>
      <c r="J103" s="189">
        <f>COUNTIFS($E$230:$E$262,"&lt;50")</f>
        <v>3</v>
      </c>
      <c r="K103" s="188">
        <f>COUNTIFS($E$230:$E$262,"&gt;=50",$E$230:$E$262,"&lt;90")</f>
        <v>3</v>
      </c>
      <c r="L103" s="188">
        <f>COUNTIFS($E$230:$E$262,"&gt;=90")</f>
        <v>19</v>
      </c>
      <c r="P103" s="2461"/>
      <c r="Q103" s="2461"/>
      <c r="R103" s="2461"/>
      <c r="S103" s="2461"/>
      <c r="T103" s="2461"/>
    </row>
    <row r="104" spans="1:20" ht="20.100000000000001" customHeight="1" x14ac:dyDescent="0.25">
      <c r="A104" s="184" t="s">
        <v>1806</v>
      </c>
      <c r="B104" s="212">
        <v>97.711033828643693</v>
      </c>
      <c r="C104" s="211" t="s">
        <v>1766</v>
      </c>
      <c r="D104" s="213">
        <v>100</v>
      </c>
      <c r="E104" s="210">
        <v>100</v>
      </c>
      <c r="P104" s="2461"/>
      <c r="Q104" s="2461"/>
      <c r="R104" s="2461"/>
      <c r="S104" s="2461"/>
      <c r="T104" s="2461"/>
    </row>
    <row r="105" spans="1:20" ht="20.100000000000001" customHeight="1" x14ac:dyDescent="0.25">
      <c r="A105" s="184" t="s">
        <v>1804</v>
      </c>
      <c r="B105" s="212">
        <v>97.405543639663421</v>
      </c>
      <c r="C105" s="211" t="s">
        <v>1766</v>
      </c>
      <c r="D105" s="33" t="s">
        <v>866</v>
      </c>
      <c r="E105" s="210">
        <v>100</v>
      </c>
      <c r="P105" s="2461"/>
      <c r="Q105" s="2461"/>
      <c r="R105" s="2461"/>
      <c r="S105" s="2461"/>
      <c r="T105" s="2461"/>
    </row>
    <row r="106" spans="1:20" ht="20.100000000000001" customHeight="1" x14ac:dyDescent="0.25">
      <c r="A106" s="184" t="s">
        <v>1802</v>
      </c>
      <c r="B106" s="212">
        <v>22.7198252321136</v>
      </c>
      <c r="C106" s="211" t="s">
        <v>1766</v>
      </c>
      <c r="D106" s="33" t="s">
        <v>866</v>
      </c>
      <c r="E106" s="33" t="s">
        <v>866</v>
      </c>
      <c r="P106" s="2461"/>
      <c r="Q106" s="2461"/>
      <c r="R106" s="2461"/>
      <c r="S106" s="2461"/>
      <c r="T106" s="2461"/>
    </row>
    <row r="107" spans="1:20" ht="20.100000000000001" customHeight="1" x14ac:dyDescent="0.25">
      <c r="A107" s="184" t="s">
        <v>1800</v>
      </c>
      <c r="B107" s="212">
        <v>96.912804399057336</v>
      </c>
      <c r="C107" s="211" t="s">
        <v>1766</v>
      </c>
      <c r="D107" s="213">
        <v>97.7</v>
      </c>
      <c r="E107" s="210">
        <v>100</v>
      </c>
    </row>
    <row r="108" spans="1:20" ht="20.100000000000001" customHeight="1" x14ac:dyDescent="0.25">
      <c r="A108" s="184" t="s">
        <v>1798</v>
      </c>
      <c r="B108" s="212">
        <v>52.246925260170293</v>
      </c>
      <c r="C108" s="211" t="s">
        <v>1766</v>
      </c>
      <c r="D108" s="33" t="s">
        <v>866</v>
      </c>
      <c r="E108" s="210">
        <v>100</v>
      </c>
      <c r="P108" s="2461" t="s">
        <v>383</v>
      </c>
      <c r="Q108" s="2461"/>
      <c r="R108" s="2461"/>
      <c r="S108" s="2461"/>
      <c r="T108" s="2461"/>
    </row>
    <row r="109" spans="1:20" ht="20.100000000000001" customHeight="1" x14ac:dyDescent="0.25">
      <c r="A109" s="184" t="s">
        <v>1796</v>
      </c>
      <c r="B109" s="212">
        <v>76.041400460005121</v>
      </c>
      <c r="C109" s="211" t="s">
        <v>1766</v>
      </c>
      <c r="D109" s="213">
        <v>100</v>
      </c>
      <c r="E109" s="210">
        <v>100</v>
      </c>
      <c r="G109" s="192" t="s">
        <v>367</v>
      </c>
      <c r="O109" s="192" t="s">
        <v>367</v>
      </c>
      <c r="P109" s="2461"/>
      <c r="Q109" s="2461"/>
      <c r="R109" s="2461"/>
      <c r="S109" s="2461"/>
      <c r="T109" s="2461"/>
    </row>
    <row r="110" spans="1:20" ht="20.100000000000001" customHeight="1" x14ac:dyDescent="0.25">
      <c r="A110" s="184" t="s">
        <v>1794</v>
      </c>
      <c r="B110" s="212">
        <v>98.313171804604636</v>
      </c>
      <c r="C110" s="211" t="s">
        <v>1766</v>
      </c>
      <c r="D110" s="213">
        <v>100</v>
      </c>
      <c r="E110" s="210">
        <v>100</v>
      </c>
      <c r="H110" s="197" t="s">
        <v>1990</v>
      </c>
      <c r="I110" s="198"/>
      <c r="J110" s="198"/>
      <c r="K110" s="198"/>
      <c r="L110" s="198"/>
      <c r="P110" s="2461"/>
      <c r="Q110" s="2461"/>
      <c r="R110" s="2461"/>
      <c r="S110" s="2461"/>
      <c r="T110" s="2461"/>
    </row>
    <row r="111" spans="1:20" ht="20.100000000000001" customHeight="1" x14ac:dyDescent="0.25">
      <c r="A111" s="184" t="s">
        <v>1792</v>
      </c>
      <c r="B111" s="212">
        <v>94.4356120826709</v>
      </c>
      <c r="C111" s="211" t="s">
        <v>1766</v>
      </c>
      <c r="D111" s="213">
        <v>98.7</v>
      </c>
      <c r="E111" s="210">
        <v>99.1</v>
      </c>
      <c r="H111" s="198"/>
      <c r="I111" s="197" t="s">
        <v>1563</v>
      </c>
      <c r="J111" s="196" t="s">
        <v>486</v>
      </c>
      <c r="K111" s="195" t="s">
        <v>487</v>
      </c>
      <c r="L111" s="194" t="s">
        <v>1562</v>
      </c>
      <c r="P111" s="2461"/>
      <c r="Q111" s="2461"/>
      <c r="R111" s="2461"/>
      <c r="S111" s="2461"/>
      <c r="T111" s="2461"/>
    </row>
    <row r="112" spans="1:20" ht="20.100000000000001" customHeight="1" x14ac:dyDescent="0.25">
      <c r="A112" s="184" t="s">
        <v>1790</v>
      </c>
      <c r="B112" s="212">
        <v>98.400683268300043</v>
      </c>
      <c r="C112" s="211" t="s">
        <v>1766</v>
      </c>
      <c r="D112" s="213">
        <v>100</v>
      </c>
      <c r="E112" s="210">
        <v>100</v>
      </c>
      <c r="H112" s="201">
        <v>2009</v>
      </c>
      <c r="I112" s="190">
        <f>COUNTIFS($D$263:$D$285,"=SD")</f>
        <v>13</v>
      </c>
      <c r="J112" s="189">
        <f>COUNTIFS($D$263:$D$285,"&lt;50")</f>
        <v>0</v>
      </c>
      <c r="K112" s="188">
        <f>COUNTIFS($D$263:$D$285,"&gt;=50",$D$263:$D$285,"&lt;90")</f>
        <v>3</v>
      </c>
      <c r="L112" s="188">
        <f>COUNTIFS($D$263:$D$285,"&gt;=90")</f>
        <v>7</v>
      </c>
      <c r="P112" s="2461"/>
      <c r="Q112" s="2461"/>
      <c r="R112" s="2461"/>
      <c r="S112" s="2461"/>
      <c r="T112" s="2461"/>
    </row>
    <row r="113" spans="1:20" ht="20.100000000000001" customHeight="1" x14ac:dyDescent="0.25">
      <c r="A113" s="184" t="s">
        <v>1788</v>
      </c>
      <c r="B113" s="212">
        <v>94.401011726833744</v>
      </c>
      <c r="C113" s="211" t="s">
        <v>1766</v>
      </c>
      <c r="D113" s="33" t="s">
        <v>866</v>
      </c>
      <c r="E113" s="33" t="s">
        <v>866</v>
      </c>
      <c r="H113" s="201">
        <v>2010</v>
      </c>
      <c r="I113" s="190">
        <f>COUNTIFS($E$263:$E$285,"=SD")</f>
        <v>13</v>
      </c>
      <c r="J113" s="189">
        <f>COUNTIFS($E$263:$E$285,"&lt;50")</f>
        <v>0</v>
      </c>
      <c r="K113" s="188">
        <f>COUNTIFS($E$263:$E$285,"&gt;=50",$E$263:$E$285,"&lt;90")</f>
        <v>4</v>
      </c>
      <c r="L113" s="188">
        <f>COUNTIFS($E$263:$E$285,"&gt;=90")</f>
        <v>6</v>
      </c>
      <c r="P113" s="2461"/>
      <c r="Q113" s="2461"/>
      <c r="R113" s="2461"/>
      <c r="S113" s="2461"/>
      <c r="T113" s="2461"/>
    </row>
    <row r="114" spans="1:20" ht="20.100000000000001" customHeight="1" x14ac:dyDescent="0.25">
      <c r="A114" s="184" t="s">
        <v>1786</v>
      </c>
      <c r="B114" s="212">
        <v>84.018475750577366</v>
      </c>
      <c r="C114" s="211" t="s">
        <v>1766</v>
      </c>
      <c r="D114" s="33" t="s">
        <v>866</v>
      </c>
      <c r="E114" s="33" t="s">
        <v>866</v>
      </c>
      <c r="P114" s="2461"/>
      <c r="Q114" s="2461"/>
      <c r="R114" s="2461"/>
      <c r="S114" s="2461"/>
      <c r="T114" s="2461"/>
    </row>
    <row r="115" spans="1:20" ht="20.100000000000001" customHeight="1" x14ac:dyDescent="0.25">
      <c r="A115" s="184" t="s">
        <v>1785</v>
      </c>
      <c r="B115" s="212">
        <v>97.734404418225168</v>
      </c>
      <c r="C115" s="211" t="s">
        <v>1766</v>
      </c>
      <c r="D115" s="213">
        <v>100</v>
      </c>
      <c r="E115" s="210">
        <v>100</v>
      </c>
      <c r="P115" s="2461"/>
      <c r="Q115" s="2461"/>
      <c r="R115" s="2461"/>
      <c r="S115" s="2461"/>
      <c r="T115" s="2461"/>
    </row>
    <row r="116" spans="1:20" ht="20.100000000000001" customHeight="1" x14ac:dyDescent="0.25">
      <c r="A116" s="184" t="s">
        <v>1783</v>
      </c>
      <c r="B116" s="212">
        <v>99.040352538422312</v>
      </c>
      <c r="C116" s="211" t="s">
        <v>1766</v>
      </c>
      <c r="D116" s="213">
        <v>98.7</v>
      </c>
      <c r="E116" s="210">
        <v>99.4</v>
      </c>
      <c r="P116" s="2461"/>
      <c r="Q116" s="2461"/>
      <c r="R116" s="2461"/>
      <c r="S116" s="2461"/>
      <c r="T116" s="2461"/>
    </row>
    <row r="117" spans="1:20" ht="20.100000000000001" customHeight="1" x14ac:dyDescent="0.25">
      <c r="A117" s="184" t="s">
        <v>1781</v>
      </c>
      <c r="B117" s="212">
        <v>98.366551775812979</v>
      </c>
      <c r="C117" s="211" t="s">
        <v>1766</v>
      </c>
      <c r="D117" s="33" t="s">
        <v>866</v>
      </c>
      <c r="E117" s="210">
        <v>98.9</v>
      </c>
    </row>
    <row r="118" spans="1:20" ht="20.100000000000001" customHeight="1" x14ac:dyDescent="0.25">
      <c r="A118" s="184" t="s">
        <v>1780</v>
      </c>
      <c r="B118" s="212">
        <v>90.838786436644853</v>
      </c>
      <c r="C118" s="211" t="s">
        <v>1766</v>
      </c>
      <c r="D118" s="213">
        <v>82.5</v>
      </c>
      <c r="E118" s="210">
        <v>88.3</v>
      </c>
      <c r="P118" s="2461" t="s">
        <v>383</v>
      </c>
      <c r="Q118" s="2461"/>
      <c r="R118" s="2461"/>
      <c r="S118" s="2461"/>
      <c r="T118" s="2461"/>
    </row>
    <row r="119" spans="1:20" ht="20.100000000000001" customHeight="1" x14ac:dyDescent="0.25">
      <c r="A119" s="184" t="s">
        <v>1778</v>
      </c>
      <c r="B119" s="212">
        <v>90.122280451008422</v>
      </c>
      <c r="C119" s="211" t="s">
        <v>1766</v>
      </c>
      <c r="D119" s="33" t="s">
        <v>866</v>
      </c>
      <c r="E119" s="210">
        <v>91.2</v>
      </c>
      <c r="G119" s="192" t="s">
        <v>368</v>
      </c>
      <c r="O119" s="192" t="s">
        <v>368</v>
      </c>
      <c r="P119" s="2461"/>
      <c r="Q119" s="2461"/>
      <c r="R119" s="2461"/>
      <c r="S119" s="2461"/>
      <c r="T119" s="2461"/>
    </row>
    <row r="120" spans="1:20" ht="20.100000000000001" customHeight="1" x14ac:dyDescent="0.25">
      <c r="A120" s="184" t="s">
        <v>1776</v>
      </c>
      <c r="B120" s="212">
        <v>87.621522764462412</v>
      </c>
      <c r="C120" s="211" t="s">
        <v>1766</v>
      </c>
      <c r="D120" s="213">
        <v>92.4</v>
      </c>
      <c r="E120" s="210">
        <v>98.8</v>
      </c>
      <c r="H120" s="197" t="s">
        <v>1990</v>
      </c>
      <c r="I120" s="198"/>
      <c r="J120" s="198"/>
      <c r="K120" s="198"/>
      <c r="L120" s="198"/>
      <c r="P120" s="2461"/>
      <c r="Q120" s="2461"/>
      <c r="R120" s="2461"/>
      <c r="S120" s="2461"/>
      <c r="T120" s="2461"/>
    </row>
    <row r="121" spans="1:20" ht="20.100000000000001" customHeight="1" x14ac:dyDescent="0.25">
      <c r="A121" s="184" t="s">
        <v>1774</v>
      </c>
      <c r="B121" s="212">
        <v>97.491561411149831</v>
      </c>
      <c r="C121" s="211" t="s">
        <v>1766</v>
      </c>
      <c r="D121" s="213">
        <v>97.4</v>
      </c>
      <c r="E121" s="210">
        <v>100</v>
      </c>
      <c r="H121" s="198"/>
      <c r="I121" s="197" t="s">
        <v>1563</v>
      </c>
      <c r="J121" s="196" t="s">
        <v>486</v>
      </c>
      <c r="K121" s="195" t="s">
        <v>487</v>
      </c>
      <c r="L121" s="194" t="s">
        <v>1562</v>
      </c>
      <c r="P121" s="2461"/>
      <c r="Q121" s="2461"/>
      <c r="R121" s="2461"/>
      <c r="S121" s="2461"/>
      <c r="T121" s="2461"/>
    </row>
    <row r="122" spans="1:20" ht="20.100000000000001" customHeight="1" x14ac:dyDescent="0.25">
      <c r="A122" s="184" t="s">
        <v>1772</v>
      </c>
      <c r="B122" s="212">
        <v>55.426151402858657</v>
      </c>
      <c r="C122" s="211" t="s">
        <v>1766</v>
      </c>
      <c r="D122" s="33" t="s">
        <v>866</v>
      </c>
      <c r="E122" s="33" t="s">
        <v>866</v>
      </c>
      <c r="H122" s="201">
        <v>2009</v>
      </c>
      <c r="I122" s="190">
        <f>COUNTIFS($D$286:$D$297,"=SD")</f>
        <v>7</v>
      </c>
      <c r="J122" s="189">
        <f>COUNTIFS($D$286:$D$297,"&lt;50")</f>
        <v>1</v>
      </c>
      <c r="K122" s="188">
        <f>COUNTIFS($D$286:$D$297,"&gt;=50",$D$286:$D$297,"&lt;90")</f>
        <v>0</v>
      </c>
      <c r="L122" s="188">
        <f>COUNTIFS($D$286:$D$297,"&gt;=90")</f>
        <v>4</v>
      </c>
      <c r="P122" s="2461"/>
      <c r="Q122" s="2461"/>
      <c r="R122" s="2461"/>
      <c r="S122" s="2461"/>
      <c r="T122" s="2461"/>
    </row>
    <row r="123" spans="1:20" ht="20.100000000000001" customHeight="1" x14ac:dyDescent="0.25">
      <c r="A123" s="184" t="s">
        <v>1771</v>
      </c>
      <c r="B123" s="212">
        <v>90.69366396099069</v>
      </c>
      <c r="C123" s="211" t="s">
        <v>1766</v>
      </c>
      <c r="D123" s="213">
        <v>100</v>
      </c>
      <c r="E123" s="210">
        <v>100</v>
      </c>
      <c r="H123" s="201">
        <v>2010</v>
      </c>
      <c r="I123" s="190">
        <f>COUNTIFS($E$286:$E$297,"=SD")</f>
        <v>3</v>
      </c>
      <c r="J123" s="189">
        <f>COUNTIFS($E$286:$E$297,"&lt;50")</f>
        <v>0</v>
      </c>
      <c r="K123" s="188">
        <f>COUNTIFS($E$286:$E$297,"&gt;=50",$E$286:$E$297,"&lt;90")</f>
        <v>0</v>
      </c>
      <c r="L123" s="188">
        <f>COUNTIFS($E$286:$E$297,"&gt;=90")</f>
        <v>9</v>
      </c>
      <c r="P123" s="2461"/>
      <c r="Q123" s="2461"/>
      <c r="R123" s="2461"/>
      <c r="S123" s="2461"/>
      <c r="T123" s="2461"/>
    </row>
    <row r="124" spans="1:20" ht="20.100000000000001" customHeight="1" x14ac:dyDescent="0.25">
      <c r="A124" s="184" t="s">
        <v>1769</v>
      </c>
      <c r="B124" s="212">
        <v>47.404470079307856</v>
      </c>
      <c r="C124" s="211" t="s">
        <v>1766</v>
      </c>
      <c r="D124" s="33" t="s">
        <v>866</v>
      </c>
      <c r="E124" s="33" t="s">
        <v>866</v>
      </c>
      <c r="P124" s="2461"/>
      <c r="Q124" s="2461"/>
      <c r="R124" s="2461"/>
      <c r="S124" s="2461"/>
      <c r="T124" s="2461"/>
    </row>
    <row r="125" spans="1:20" ht="20.100000000000001" customHeight="1" x14ac:dyDescent="0.25">
      <c r="A125" s="184" t="s">
        <v>1767</v>
      </c>
      <c r="B125" s="212">
        <v>92.974187017588264</v>
      </c>
      <c r="C125" s="211" t="s">
        <v>1766</v>
      </c>
      <c r="D125" s="213">
        <v>100</v>
      </c>
      <c r="E125" s="33" t="s">
        <v>866</v>
      </c>
      <c r="P125" s="2461"/>
      <c r="Q125" s="2461"/>
      <c r="R125" s="2461"/>
      <c r="S125" s="2461"/>
      <c r="T125" s="2461"/>
    </row>
    <row r="126" spans="1:20" ht="20.100000000000001" customHeight="1" x14ac:dyDescent="0.25">
      <c r="A126" s="184" t="s">
        <v>1764</v>
      </c>
      <c r="B126" s="212">
        <v>95.979562345169285</v>
      </c>
      <c r="C126" s="211" t="s">
        <v>1763</v>
      </c>
      <c r="D126" s="213">
        <v>100</v>
      </c>
      <c r="E126" s="210">
        <v>100</v>
      </c>
      <c r="P126" s="2461"/>
      <c r="Q126" s="2461"/>
      <c r="R126" s="2461"/>
      <c r="S126" s="2461"/>
      <c r="T126" s="2461"/>
    </row>
    <row r="127" spans="1:20" ht="20.100000000000001" customHeight="1" x14ac:dyDescent="0.25">
      <c r="A127" s="184" t="s">
        <v>1761</v>
      </c>
      <c r="B127" s="212">
        <v>92.997760776264229</v>
      </c>
      <c r="C127" s="211" t="s">
        <v>1695</v>
      </c>
      <c r="D127" s="33" t="s">
        <v>866</v>
      </c>
      <c r="E127" s="210">
        <v>100</v>
      </c>
    </row>
    <row r="128" spans="1:20" ht="20.100000000000001" customHeight="1" x14ac:dyDescent="0.25">
      <c r="A128" s="184" t="s">
        <v>1759</v>
      </c>
      <c r="B128" s="212">
        <v>99.261735617774065</v>
      </c>
      <c r="C128" s="211" t="s">
        <v>1695</v>
      </c>
      <c r="D128" s="213">
        <v>100</v>
      </c>
      <c r="E128" s="210">
        <v>100</v>
      </c>
      <c r="P128" s="2461" t="s">
        <v>383</v>
      </c>
      <c r="Q128" s="2461"/>
      <c r="R128" s="2461"/>
      <c r="S128" s="2461"/>
      <c r="T128" s="2461"/>
    </row>
    <row r="129" spans="1:20" ht="20.100000000000001" customHeight="1" x14ac:dyDescent="0.25">
      <c r="A129" s="184" t="s">
        <v>1757</v>
      </c>
      <c r="B129" s="212">
        <v>65.571428571428569</v>
      </c>
      <c r="C129" s="211" t="s">
        <v>1695</v>
      </c>
      <c r="D129" s="33" t="s">
        <v>866</v>
      </c>
      <c r="E129" s="33" t="s">
        <v>866</v>
      </c>
      <c r="G129" s="192" t="s">
        <v>369</v>
      </c>
      <c r="O129" s="192" t="s">
        <v>369</v>
      </c>
      <c r="P129" s="2461"/>
      <c r="Q129" s="2461"/>
      <c r="R129" s="2461"/>
      <c r="S129" s="2461"/>
      <c r="T129" s="2461"/>
    </row>
    <row r="130" spans="1:20" ht="20.100000000000001" customHeight="1" x14ac:dyDescent="0.25">
      <c r="A130" s="184" t="s">
        <v>1755</v>
      </c>
      <c r="B130" s="212">
        <v>96.411003108889844</v>
      </c>
      <c r="C130" s="211" t="s">
        <v>1695</v>
      </c>
      <c r="D130" s="33" t="s">
        <v>866</v>
      </c>
      <c r="E130" s="210">
        <v>100</v>
      </c>
      <c r="H130" s="197" t="s">
        <v>1990</v>
      </c>
      <c r="I130" s="198"/>
      <c r="J130" s="198"/>
      <c r="K130" s="198"/>
      <c r="L130" s="198"/>
      <c r="P130" s="2461"/>
      <c r="Q130" s="2461"/>
      <c r="R130" s="2461"/>
      <c r="S130" s="2461"/>
      <c r="T130" s="2461"/>
    </row>
    <row r="131" spans="1:20" ht="20.100000000000001" customHeight="1" x14ac:dyDescent="0.25">
      <c r="A131" s="184" t="s">
        <v>1753</v>
      </c>
      <c r="B131" s="212">
        <v>90.783123151175459</v>
      </c>
      <c r="C131" s="211" t="s">
        <v>1695</v>
      </c>
      <c r="D131" s="213">
        <v>95</v>
      </c>
      <c r="E131" s="210">
        <v>98</v>
      </c>
      <c r="H131" s="198"/>
      <c r="I131" s="197" t="s">
        <v>1563</v>
      </c>
      <c r="J131" s="196" t="s">
        <v>486</v>
      </c>
      <c r="K131" s="195" t="s">
        <v>487</v>
      </c>
      <c r="L131" s="194" t="s">
        <v>1562</v>
      </c>
      <c r="P131" s="2461"/>
      <c r="Q131" s="2461"/>
      <c r="R131" s="2461"/>
      <c r="S131" s="2461"/>
      <c r="T131" s="2461"/>
    </row>
    <row r="132" spans="1:20" ht="20.100000000000001" customHeight="1" x14ac:dyDescent="0.25">
      <c r="A132" s="184" t="s">
        <v>1751</v>
      </c>
      <c r="B132" s="212">
        <v>98.10022837778105</v>
      </c>
      <c r="C132" s="211" t="s">
        <v>1695</v>
      </c>
      <c r="D132" s="33" t="s">
        <v>866</v>
      </c>
      <c r="E132" s="210">
        <v>100</v>
      </c>
      <c r="H132" s="201">
        <v>2009</v>
      </c>
      <c r="I132" s="190">
        <f>COUNTIFS($D$298:$D$331,"=SD")</f>
        <v>17</v>
      </c>
      <c r="J132" s="189">
        <f>COUNTIFS($D$298:$D$331,"&lt;50")</f>
        <v>0</v>
      </c>
      <c r="K132" s="188">
        <f>COUNTIFS($D$298:$D$331,"&gt;=50",$D$298:$D$331,"&lt;90")</f>
        <v>2</v>
      </c>
      <c r="L132" s="188">
        <f>COUNTIFS($D$298:$D$331,"&gt;=90")</f>
        <v>15</v>
      </c>
      <c r="P132" s="2461"/>
      <c r="Q132" s="2461"/>
      <c r="R132" s="2461"/>
      <c r="S132" s="2461"/>
      <c r="T132" s="2461"/>
    </row>
    <row r="133" spans="1:20" ht="20.100000000000001" customHeight="1" x14ac:dyDescent="0.25">
      <c r="A133" s="184" t="s">
        <v>1749</v>
      </c>
      <c r="B133" s="212">
        <v>90.980385514414436</v>
      </c>
      <c r="C133" s="211" t="s">
        <v>1695</v>
      </c>
      <c r="D133" s="33" t="s">
        <v>866</v>
      </c>
      <c r="E133" s="33" t="s">
        <v>866</v>
      </c>
      <c r="H133" s="201">
        <v>2010</v>
      </c>
      <c r="I133" s="190">
        <f>COUNTIFS($E$298:$E$331,"=SD")</f>
        <v>12</v>
      </c>
      <c r="J133" s="189">
        <f>COUNTIFS($E$298:$E$331,"&lt;50")</f>
        <v>1</v>
      </c>
      <c r="K133" s="188">
        <f>COUNTIFS($E$298:$E$331,"&gt;=50",$E$298:$E$331,"&lt;90")</f>
        <v>0</v>
      </c>
      <c r="L133" s="188">
        <f>COUNTIFS($E$298:$E$331,"&gt;=90")</f>
        <v>21</v>
      </c>
      <c r="P133" s="2461"/>
      <c r="Q133" s="2461"/>
      <c r="R133" s="2461"/>
      <c r="S133" s="2461"/>
      <c r="T133" s="2461"/>
    </row>
    <row r="134" spans="1:20" ht="20.100000000000001" customHeight="1" x14ac:dyDescent="0.25">
      <c r="A134" s="184" t="s">
        <v>1747</v>
      </c>
      <c r="B134" s="212">
        <v>99.427324788655582</v>
      </c>
      <c r="C134" s="211" t="s">
        <v>1695</v>
      </c>
      <c r="D134" s="213">
        <v>99.8</v>
      </c>
      <c r="E134" s="210">
        <v>100</v>
      </c>
      <c r="P134" s="2461"/>
      <c r="Q134" s="2461"/>
      <c r="R134" s="2461"/>
      <c r="S134" s="2461"/>
      <c r="T134" s="2461"/>
    </row>
    <row r="135" spans="1:20" ht="20.100000000000001" customHeight="1" x14ac:dyDescent="0.25">
      <c r="A135" s="184" t="s">
        <v>1745</v>
      </c>
      <c r="B135" s="212">
        <v>98.005130084279955</v>
      </c>
      <c r="C135" s="211" t="s">
        <v>1695</v>
      </c>
      <c r="D135" s="213">
        <v>95</v>
      </c>
      <c r="E135" s="210">
        <v>100</v>
      </c>
      <c r="P135" s="2461"/>
      <c r="Q135" s="2461"/>
      <c r="R135" s="2461"/>
      <c r="S135" s="2461"/>
      <c r="T135" s="2461"/>
    </row>
    <row r="136" spans="1:20" ht="20.100000000000001" customHeight="1" x14ac:dyDescent="0.25">
      <c r="A136" s="184" t="s">
        <v>1743</v>
      </c>
      <c r="B136" s="212">
        <v>77.319644532759284</v>
      </c>
      <c r="C136" s="211" t="s">
        <v>1695</v>
      </c>
      <c r="D136" s="33" t="s">
        <v>866</v>
      </c>
      <c r="E136" s="33" t="s">
        <v>866</v>
      </c>
      <c r="P136" s="2461"/>
      <c r="Q136" s="2461"/>
      <c r="R136" s="2461"/>
      <c r="S136" s="2461"/>
      <c r="T136" s="2461"/>
    </row>
    <row r="137" spans="1:20" ht="20.100000000000001" customHeight="1" x14ac:dyDescent="0.25">
      <c r="A137" s="184" t="s">
        <v>1741</v>
      </c>
      <c r="B137" s="212">
        <v>98.369261930843479</v>
      </c>
      <c r="C137" s="211" t="s">
        <v>1695</v>
      </c>
      <c r="D137" s="213">
        <v>71.5</v>
      </c>
      <c r="E137" s="210">
        <v>100</v>
      </c>
    </row>
    <row r="138" spans="1:20" ht="20.100000000000001" customHeight="1" x14ac:dyDescent="0.25">
      <c r="A138" s="184" t="s">
        <v>1739</v>
      </c>
      <c r="B138" s="212">
        <v>95.780705946610226</v>
      </c>
      <c r="C138" s="211" t="s">
        <v>1695</v>
      </c>
      <c r="D138" s="33" t="s">
        <v>866</v>
      </c>
      <c r="E138" s="33" t="s">
        <v>866</v>
      </c>
      <c r="P138" s="2461" t="s">
        <v>383</v>
      </c>
      <c r="Q138" s="2461"/>
      <c r="R138" s="2461"/>
      <c r="S138" s="2461"/>
      <c r="T138" s="2461"/>
    </row>
    <row r="139" spans="1:20" ht="20.100000000000001" customHeight="1" x14ac:dyDescent="0.25">
      <c r="A139" s="184" t="s">
        <v>1737</v>
      </c>
      <c r="B139" s="212">
        <v>94.871370667549016</v>
      </c>
      <c r="C139" s="211" t="s">
        <v>1695</v>
      </c>
      <c r="D139" s="33" t="s">
        <v>866</v>
      </c>
      <c r="E139" s="33" t="s">
        <v>866</v>
      </c>
      <c r="G139" s="192" t="s">
        <v>370</v>
      </c>
      <c r="O139" s="192" t="s">
        <v>370</v>
      </c>
      <c r="P139" s="2461"/>
      <c r="Q139" s="2461"/>
      <c r="R139" s="2461"/>
      <c r="S139" s="2461"/>
      <c r="T139" s="2461"/>
    </row>
    <row r="140" spans="1:20" ht="20.100000000000001" customHeight="1" x14ac:dyDescent="0.25">
      <c r="A140" s="184" t="s">
        <v>1735</v>
      </c>
      <c r="B140" s="212">
        <v>97.599434182060236</v>
      </c>
      <c r="C140" s="211" t="s">
        <v>1695</v>
      </c>
      <c r="D140" s="213">
        <v>100</v>
      </c>
      <c r="E140" s="210">
        <v>100</v>
      </c>
      <c r="H140" s="197" t="s">
        <v>1990</v>
      </c>
      <c r="I140" s="198"/>
      <c r="J140" s="198"/>
      <c r="K140" s="198"/>
      <c r="L140" s="198"/>
      <c r="P140" s="2461"/>
      <c r="Q140" s="2461"/>
      <c r="R140" s="2461"/>
      <c r="S140" s="2461"/>
      <c r="T140" s="2461"/>
    </row>
    <row r="141" spans="1:20" ht="20.100000000000001" customHeight="1" x14ac:dyDescent="0.25">
      <c r="A141" s="184" t="s">
        <v>1733</v>
      </c>
      <c r="B141" s="212">
        <v>89.677253499731236</v>
      </c>
      <c r="C141" s="211" t="s">
        <v>1695</v>
      </c>
      <c r="D141" s="213">
        <v>100</v>
      </c>
      <c r="E141" s="210">
        <v>0.2</v>
      </c>
      <c r="H141" s="198"/>
      <c r="I141" s="197" t="s">
        <v>1563</v>
      </c>
      <c r="J141" s="196" t="s">
        <v>486</v>
      </c>
      <c r="K141" s="195" t="s">
        <v>487</v>
      </c>
      <c r="L141" s="194" t="s">
        <v>1562</v>
      </c>
      <c r="P141" s="2461"/>
      <c r="Q141" s="2461"/>
      <c r="R141" s="2461"/>
      <c r="S141" s="2461"/>
      <c r="T141" s="2461"/>
    </row>
    <row r="142" spans="1:20" ht="20.100000000000001" customHeight="1" x14ac:dyDescent="0.25">
      <c r="A142" s="184" t="s">
        <v>1731</v>
      </c>
      <c r="B142" s="212">
        <v>95.061106867578644</v>
      </c>
      <c r="C142" s="211" t="s">
        <v>1695</v>
      </c>
      <c r="D142" s="213">
        <v>97.1</v>
      </c>
      <c r="E142" s="210">
        <v>100</v>
      </c>
      <c r="H142" s="201">
        <v>2009</v>
      </c>
      <c r="I142" s="190">
        <f>COUNTIFS($D$332:$D$365,"=SD")</f>
        <v>19</v>
      </c>
      <c r="J142" s="189">
        <f>COUNTIFS($D$332:$D$365,"&lt;50")</f>
        <v>0</v>
      </c>
      <c r="K142" s="188">
        <f>COUNTIFS($D$332:$D$365,"&gt;=50",$D$332:$D$365,"&lt;90")</f>
        <v>8</v>
      </c>
      <c r="L142" s="188">
        <f>COUNTIFS($D$332:$D$365,"&gt;=90")</f>
        <v>7</v>
      </c>
      <c r="P142" s="2461"/>
      <c r="Q142" s="2461"/>
      <c r="R142" s="2461"/>
      <c r="S142" s="2461"/>
      <c r="T142" s="2461"/>
    </row>
    <row r="143" spans="1:20" ht="20.100000000000001" customHeight="1" x14ac:dyDescent="0.25">
      <c r="A143" s="184" t="s">
        <v>1729</v>
      </c>
      <c r="B143" s="212">
        <v>96.690085870413739</v>
      </c>
      <c r="C143" s="211" t="s">
        <v>1695</v>
      </c>
      <c r="D143" s="33" t="s">
        <v>866</v>
      </c>
      <c r="E143" s="210">
        <v>100</v>
      </c>
      <c r="H143" s="201">
        <v>2010</v>
      </c>
      <c r="I143" s="190">
        <f>COUNTIFS($E$332:$E$365,"=SD")</f>
        <v>13</v>
      </c>
      <c r="J143" s="189">
        <f>COUNTIFS($E$332:$E$365,"&lt;50")</f>
        <v>1</v>
      </c>
      <c r="K143" s="188">
        <f>COUNTIFS($E$332:$E$365,"&gt;=50",$E$332:$E$365,"&lt;90")</f>
        <v>4</v>
      </c>
      <c r="L143" s="188">
        <f>COUNTIFS($E$332:$E$365,"&gt;=90")</f>
        <v>16</v>
      </c>
      <c r="P143" s="2461"/>
      <c r="Q143" s="2461"/>
      <c r="R143" s="2461"/>
      <c r="S143" s="2461"/>
      <c r="T143" s="2461"/>
    </row>
    <row r="144" spans="1:20" ht="20.100000000000001" customHeight="1" x14ac:dyDescent="0.25">
      <c r="A144" s="184" t="s">
        <v>1727</v>
      </c>
      <c r="B144" s="212">
        <v>99.366855175805256</v>
      </c>
      <c r="C144" s="211" t="s">
        <v>1695</v>
      </c>
      <c r="D144" s="213">
        <v>100</v>
      </c>
      <c r="E144" s="33" t="s">
        <v>866</v>
      </c>
      <c r="P144" s="2461"/>
      <c r="Q144" s="2461"/>
      <c r="R144" s="2461"/>
      <c r="S144" s="2461"/>
      <c r="T144" s="2461"/>
    </row>
    <row r="145" spans="1:20" ht="20.100000000000001" customHeight="1" x14ac:dyDescent="0.25">
      <c r="A145" s="184" t="s">
        <v>1725</v>
      </c>
      <c r="B145" s="212">
        <v>70.707854034724917</v>
      </c>
      <c r="C145" s="211" t="s">
        <v>1695</v>
      </c>
      <c r="D145" s="33" t="s">
        <v>866</v>
      </c>
      <c r="E145" s="210">
        <v>0.1</v>
      </c>
      <c r="P145" s="2461"/>
      <c r="Q145" s="2461"/>
      <c r="R145" s="2461"/>
      <c r="S145" s="2461"/>
      <c r="T145" s="2461"/>
    </row>
    <row r="146" spans="1:20" ht="20.100000000000001" customHeight="1" x14ac:dyDescent="0.25">
      <c r="A146" s="184" t="s">
        <v>1723</v>
      </c>
      <c r="B146" s="212">
        <v>99.309123400453132</v>
      </c>
      <c r="C146" s="211" t="s">
        <v>1695</v>
      </c>
      <c r="D146" s="213">
        <v>100</v>
      </c>
      <c r="E146" s="210">
        <v>100</v>
      </c>
      <c r="P146" s="2461"/>
      <c r="Q146" s="2461"/>
      <c r="R146" s="2461"/>
      <c r="S146" s="2461"/>
      <c r="T146" s="2461"/>
    </row>
    <row r="147" spans="1:20" ht="20.100000000000001" customHeight="1" x14ac:dyDescent="0.25">
      <c r="A147" s="184" t="s">
        <v>1721</v>
      </c>
      <c r="B147" s="212">
        <v>89.742136095792745</v>
      </c>
      <c r="C147" s="211" t="s">
        <v>1695</v>
      </c>
      <c r="D147" s="213">
        <v>98.6</v>
      </c>
      <c r="E147" s="210">
        <v>100</v>
      </c>
    </row>
    <row r="148" spans="1:20" ht="20.100000000000001" customHeight="1" x14ac:dyDescent="0.25">
      <c r="A148" s="184" t="s">
        <v>1719</v>
      </c>
      <c r="B148" s="212">
        <v>99.115872685666744</v>
      </c>
      <c r="C148" s="211" t="s">
        <v>1695</v>
      </c>
      <c r="D148" s="213">
        <v>96.8</v>
      </c>
      <c r="E148" s="210">
        <v>100</v>
      </c>
      <c r="P148" s="2461" t="s">
        <v>383</v>
      </c>
      <c r="Q148" s="2461"/>
      <c r="R148" s="2461"/>
      <c r="S148" s="2461"/>
      <c r="T148" s="2461"/>
    </row>
    <row r="149" spans="1:20" ht="20.100000000000001" customHeight="1" x14ac:dyDescent="0.25">
      <c r="A149" s="184" t="s">
        <v>1717</v>
      </c>
      <c r="B149" s="212">
        <v>92.221715328467155</v>
      </c>
      <c r="C149" s="211" t="s">
        <v>1695</v>
      </c>
      <c r="D149" s="33" t="s">
        <v>866</v>
      </c>
      <c r="E149" s="33" t="s">
        <v>866</v>
      </c>
      <c r="G149" s="192" t="s">
        <v>371</v>
      </c>
      <c r="O149" s="192" t="s">
        <v>371</v>
      </c>
      <c r="P149" s="2461"/>
      <c r="Q149" s="2461"/>
      <c r="R149" s="2461"/>
      <c r="S149" s="2461"/>
      <c r="T149" s="2461"/>
    </row>
    <row r="150" spans="1:20" ht="20.100000000000001" customHeight="1" x14ac:dyDescent="0.25">
      <c r="A150" s="184" t="s">
        <v>1715</v>
      </c>
      <c r="B150" s="212">
        <v>98.904154399738303</v>
      </c>
      <c r="C150" s="211" t="s">
        <v>1695</v>
      </c>
      <c r="D150" s="215" t="s">
        <v>866</v>
      </c>
      <c r="E150" s="210">
        <v>100</v>
      </c>
      <c r="H150" s="197" t="s">
        <v>1990</v>
      </c>
      <c r="I150" s="198"/>
      <c r="J150" s="198"/>
      <c r="K150" s="198"/>
      <c r="L150" s="198"/>
      <c r="P150" s="2461"/>
      <c r="Q150" s="2461"/>
      <c r="R150" s="2461"/>
      <c r="S150" s="2461"/>
      <c r="T150" s="2461"/>
    </row>
    <row r="151" spans="1:20" ht="20.100000000000001" customHeight="1" x14ac:dyDescent="0.25">
      <c r="A151" s="184" t="s">
        <v>1713</v>
      </c>
      <c r="B151" s="212">
        <v>95.169010755229877</v>
      </c>
      <c r="C151" s="211" t="s">
        <v>1695</v>
      </c>
      <c r="D151" s="213">
        <v>100</v>
      </c>
      <c r="E151" s="210">
        <v>100</v>
      </c>
      <c r="H151" s="198"/>
      <c r="I151" s="197" t="s">
        <v>1563</v>
      </c>
      <c r="J151" s="196" t="s">
        <v>486</v>
      </c>
      <c r="K151" s="195" t="s">
        <v>487</v>
      </c>
      <c r="L151" s="194" t="s">
        <v>1562</v>
      </c>
      <c r="P151" s="2461"/>
      <c r="Q151" s="2461"/>
      <c r="R151" s="2461"/>
      <c r="S151" s="2461"/>
      <c r="T151" s="2461"/>
    </row>
    <row r="152" spans="1:20" ht="20.100000000000001" customHeight="1" x14ac:dyDescent="0.25">
      <c r="A152" s="184" t="s">
        <v>1711</v>
      </c>
      <c r="B152" s="212">
        <v>95.246759153968625</v>
      </c>
      <c r="C152" s="211" t="s">
        <v>1695</v>
      </c>
      <c r="D152" s="33" t="s">
        <v>866</v>
      </c>
      <c r="E152" s="33" t="s">
        <v>866</v>
      </c>
      <c r="H152" s="201">
        <v>2009</v>
      </c>
      <c r="I152" s="190">
        <v>19</v>
      </c>
      <c r="J152" s="189">
        <v>0</v>
      </c>
      <c r="K152" s="188">
        <v>8</v>
      </c>
      <c r="L152" s="188">
        <v>7</v>
      </c>
      <c r="P152" s="2461"/>
      <c r="Q152" s="2461"/>
      <c r="R152" s="2461"/>
      <c r="S152" s="2461"/>
      <c r="T152" s="2461"/>
    </row>
    <row r="153" spans="1:20" ht="20.100000000000001" customHeight="1" x14ac:dyDescent="0.25">
      <c r="A153" s="184" t="s">
        <v>1709</v>
      </c>
      <c r="B153" s="212">
        <v>62.863247863247864</v>
      </c>
      <c r="C153" s="211" t="s">
        <v>1695</v>
      </c>
      <c r="D153" s="33" t="s">
        <v>866</v>
      </c>
      <c r="E153" s="210">
        <v>73.2</v>
      </c>
      <c r="H153" s="201">
        <v>2010</v>
      </c>
      <c r="I153" s="190">
        <v>13</v>
      </c>
      <c r="J153" s="189">
        <v>1</v>
      </c>
      <c r="K153" s="188">
        <v>4</v>
      </c>
      <c r="L153" s="188">
        <v>16</v>
      </c>
      <c r="P153" s="2461"/>
      <c r="Q153" s="2461"/>
      <c r="R153" s="2461"/>
      <c r="S153" s="2461"/>
      <c r="T153" s="2461"/>
    </row>
    <row r="154" spans="1:20" ht="20.100000000000001" customHeight="1" x14ac:dyDescent="0.25">
      <c r="A154" s="184" t="s">
        <v>1707</v>
      </c>
      <c r="B154" s="212">
        <v>90.882632078456183</v>
      </c>
      <c r="C154" s="211" t="s">
        <v>1695</v>
      </c>
      <c r="D154" s="213">
        <v>100</v>
      </c>
      <c r="E154" s="210">
        <v>100</v>
      </c>
      <c r="P154" s="2461"/>
      <c r="Q154" s="2461"/>
      <c r="R154" s="2461"/>
      <c r="S154" s="2461"/>
      <c r="T154" s="2461"/>
    </row>
    <row r="155" spans="1:20" ht="20.100000000000001" customHeight="1" x14ac:dyDescent="0.25">
      <c r="A155" s="184" t="s">
        <v>1705</v>
      </c>
      <c r="B155" s="212">
        <v>97.607795303709821</v>
      </c>
      <c r="C155" s="211" t="s">
        <v>1695</v>
      </c>
      <c r="D155" s="213">
        <v>100</v>
      </c>
      <c r="E155" s="210">
        <v>100</v>
      </c>
      <c r="P155" s="2461"/>
      <c r="Q155" s="2461"/>
      <c r="R155" s="2461"/>
      <c r="S155" s="2461"/>
      <c r="T155" s="2461"/>
    </row>
    <row r="156" spans="1:20" ht="20.100000000000001" customHeight="1" x14ac:dyDescent="0.25">
      <c r="A156" s="184" t="s">
        <v>1703</v>
      </c>
      <c r="B156" s="212">
        <v>98.064588960338497</v>
      </c>
      <c r="C156" s="211" t="s">
        <v>1695</v>
      </c>
      <c r="D156" s="213">
        <v>100</v>
      </c>
      <c r="E156" s="210">
        <v>100</v>
      </c>
      <c r="P156" s="2461"/>
      <c r="Q156" s="2461"/>
      <c r="R156" s="2461"/>
      <c r="S156" s="2461"/>
      <c r="T156" s="2461"/>
    </row>
    <row r="157" spans="1:20" ht="20.100000000000001" customHeight="1" x14ac:dyDescent="0.25">
      <c r="A157" s="184" t="s">
        <v>1701</v>
      </c>
      <c r="B157" s="212">
        <v>99.960389764715202</v>
      </c>
      <c r="C157" s="211" t="s">
        <v>1695</v>
      </c>
      <c r="D157" s="213">
        <v>100</v>
      </c>
      <c r="E157" s="210">
        <v>100</v>
      </c>
    </row>
    <row r="158" spans="1:20" ht="20.100000000000001" customHeight="1" x14ac:dyDescent="0.25">
      <c r="A158" s="184" t="s">
        <v>601</v>
      </c>
      <c r="B158" s="212">
        <v>99.089832207047792</v>
      </c>
      <c r="C158" s="211" t="s">
        <v>1695</v>
      </c>
      <c r="D158" s="213">
        <v>94</v>
      </c>
      <c r="E158" s="210">
        <v>100</v>
      </c>
      <c r="P158" s="2461" t="s">
        <v>383</v>
      </c>
      <c r="Q158" s="2461"/>
      <c r="R158" s="2461"/>
      <c r="S158" s="2461"/>
      <c r="T158" s="2461"/>
    </row>
    <row r="159" spans="1:20" ht="20.100000000000001" customHeight="1" x14ac:dyDescent="0.25">
      <c r="A159" s="184" t="s">
        <v>1698</v>
      </c>
      <c r="B159" s="212">
        <v>92.285056979294851</v>
      </c>
      <c r="C159" s="211" t="s">
        <v>1695</v>
      </c>
      <c r="D159" s="33" t="s">
        <v>866</v>
      </c>
      <c r="E159" s="210">
        <v>98.5</v>
      </c>
      <c r="G159" s="192" t="s">
        <v>372</v>
      </c>
      <c r="O159" s="192" t="s">
        <v>372</v>
      </c>
      <c r="P159" s="2461"/>
      <c r="Q159" s="2461"/>
      <c r="R159" s="2461"/>
      <c r="S159" s="2461"/>
      <c r="T159" s="2461"/>
    </row>
    <row r="160" spans="1:20" ht="20.100000000000001" customHeight="1" x14ac:dyDescent="0.25">
      <c r="A160" s="184" t="s">
        <v>1696</v>
      </c>
      <c r="B160" s="212">
        <v>99.626628315402272</v>
      </c>
      <c r="C160" s="211" t="s">
        <v>1695</v>
      </c>
      <c r="D160" s="213">
        <v>98.8</v>
      </c>
      <c r="E160" s="210">
        <v>100</v>
      </c>
      <c r="H160" s="197" t="s">
        <v>1990</v>
      </c>
      <c r="I160" s="198"/>
      <c r="J160" s="198"/>
      <c r="K160" s="198"/>
      <c r="L160" s="198"/>
      <c r="P160" s="2461"/>
      <c r="Q160" s="2461"/>
      <c r="R160" s="2461"/>
      <c r="S160" s="2461"/>
      <c r="T160" s="2461"/>
    </row>
    <row r="161" spans="1:20" ht="20.100000000000001" customHeight="1" x14ac:dyDescent="0.25">
      <c r="A161" s="184" t="s">
        <v>1693</v>
      </c>
      <c r="B161" s="212">
        <v>90.024766097963678</v>
      </c>
      <c r="C161" s="211" t="s">
        <v>1683</v>
      </c>
      <c r="D161" s="33" t="s">
        <v>866</v>
      </c>
      <c r="E161" s="33" t="s">
        <v>866</v>
      </c>
      <c r="H161" s="198"/>
      <c r="I161" s="197" t="s">
        <v>1563</v>
      </c>
      <c r="J161" s="196" t="s">
        <v>486</v>
      </c>
      <c r="K161" s="195" t="s">
        <v>487</v>
      </c>
      <c r="L161" s="194" t="s">
        <v>1562</v>
      </c>
      <c r="P161" s="2461"/>
      <c r="Q161" s="2461"/>
      <c r="R161" s="2461"/>
      <c r="S161" s="2461"/>
      <c r="T161" s="2461"/>
    </row>
    <row r="162" spans="1:20" ht="20.100000000000001" customHeight="1" x14ac:dyDescent="0.25">
      <c r="A162" s="184" t="s">
        <v>1692</v>
      </c>
      <c r="B162" s="212">
        <v>87.757788503729699</v>
      </c>
      <c r="C162" s="211" t="s">
        <v>1683</v>
      </c>
      <c r="D162" s="33" t="s">
        <v>866</v>
      </c>
      <c r="E162" s="210">
        <v>100</v>
      </c>
      <c r="H162" s="201">
        <v>2009</v>
      </c>
      <c r="I162" s="190">
        <f>COUNTIFS($D$430:$D$462,"=SD")</f>
        <v>18</v>
      </c>
      <c r="J162" s="189">
        <f>COUNTIFS($D$430:$D$462,"&lt;50")</f>
        <v>0</v>
      </c>
      <c r="K162" s="188">
        <f>COUNTIFS($D$430:$D$462,"&gt;=50",$D$430:$D$462,"&lt;90")</f>
        <v>3</v>
      </c>
      <c r="L162" s="188">
        <f>COUNTIFS($D$430:$D$462,"&gt;=90")</f>
        <v>12</v>
      </c>
      <c r="P162" s="2461"/>
      <c r="Q162" s="2461"/>
      <c r="R162" s="2461"/>
      <c r="S162" s="2461"/>
      <c r="T162" s="2461"/>
    </row>
    <row r="163" spans="1:20" ht="20.100000000000001" customHeight="1" x14ac:dyDescent="0.25">
      <c r="A163" s="184" t="s">
        <v>1690</v>
      </c>
      <c r="B163" s="212">
        <v>93.158600885039078</v>
      </c>
      <c r="C163" s="211" t="s">
        <v>1683</v>
      </c>
      <c r="D163" s="213">
        <v>99.9</v>
      </c>
      <c r="E163" s="210">
        <v>99.9</v>
      </c>
      <c r="H163" s="201">
        <v>2010</v>
      </c>
      <c r="I163" s="190">
        <f>COUNTIFS($E$430:$E$462,"=SD")</f>
        <v>11</v>
      </c>
      <c r="J163" s="189">
        <f>COUNTIFS($E$430:$E$462,"&lt;50")</f>
        <v>0</v>
      </c>
      <c r="K163" s="188">
        <f>COUNTIFS($E$430:$E$462,"&gt;=50",$E$430:$E$462,"&lt;90")</f>
        <v>6</v>
      </c>
      <c r="L163" s="188">
        <f>COUNTIFS($E$430:$E$462,"&gt;=90")</f>
        <v>16</v>
      </c>
      <c r="P163" s="2461"/>
      <c r="Q163" s="2461"/>
      <c r="R163" s="2461"/>
      <c r="S163" s="2461"/>
      <c r="T163" s="2461"/>
    </row>
    <row r="164" spans="1:20" ht="20.100000000000001" customHeight="1" x14ac:dyDescent="0.25">
      <c r="A164" s="184" t="s">
        <v>1689</v>
      </c>
      <c r="B164" s="212">
        <v>91.691741300577007</v>
      </c>
      <c r="C164" s="211" t="s">
        <v>1683</v>
      </c>
      <c r="D164" s="213">
        <v>96.1</v>
      </c>
      <c r="E164" s="210">
        <v>95.3</v>
      </c>
      <c r="P164" s="2461"/>
      <c r="Q164" s="2461"/>
      <c r="R164" s="2461"/>
      <c r="S164" s="2461"/>
      <c r="T164" s="2461"/>
    </row>
    <row r="165" spans="1:20" ht="20.100000000000001" customHeight="1" x14ac:dyDescent="0.25">
      <c r="A165" s="184" t="s">
        <v>1688</v>
      </c>
      <c r="B165" s="212">
        <v>96.976967370441457</v>
      </c>
      <c r="C165" s="211" t="s">
        <v>1683</v>
      </c>
      <c r="D165" s="213">
        <v>100</v>
      </c>
      <c r="E165" s="210">
        <v>100</v>
      </c>
      <c r="P165" s="2461"/>
      <c r="Q165" s="2461"/>
      <c r="R165" s="2461"/>
      <c r="S165" s="2461"/>
      <c r="T165" s="2461"/>
    </row>
    <row r="166" spans="1:20" ht="20.100000000000001" customHeight="1" x14ac:dyDescent="0.25">
      <c r="A166" s="184" t="s">
        <v>1687</v>
      </c>
      <c r="B166" s="212">
        <v>90.696829761842992</v>
      </c>
      <c r="C166" s="211" t="s">
        <v>1683</v>
      </c>
      <c r="D166" s="213">
        <v>100</v>
      </c>
      <c r="E166" s="210">
        <v>100</v>
      </c>
      <c r="P166" s="2461"/>
      <c r="Q166" s="2461"/>
      <c r="R166" s="2461"/>
      <c r="S166" s="2461"/>
      <c r="T166" s="2461"/>
    </row>
    <row r="167" spans="1:20" ht="20.100000000000001" customHeight="1" x14ac:dyDescent="0.25">
      <c r="A167" s="184" t="s">
        <v>1686</v>
      </c>
      <c r="B167" s="212">
        <v>98.807597818922645</v>
      </c>
      <c r="C167" s="211" t="s">
        <v>1683</v>
      </c>
      <c r="D167" s="213">
        <v>100</v>
      </c>
      <c r="E167" s="210">
        <v>100</v>
      </c>
    </row>
    <row r="168" spans="1:20" ht="20.100000000000001" customHeight="1" x14ac:dyDescent="0.25">
      <c r="A168" s="184" t="s">
        <v>1685</v>
      </c>
      <c r="B168" s="212">
        <v>99.526279391424623</v>
      </c>
      <c r="C168" s="211" t="s">
        <v>1683</v>
      </c>
      <c r="D168" s="213">
        <v>100</v>
      </c>
      <c r="E168" s="210">
        <v>100</v>
      </c>
      <c r="P168" s="2461" t="s">
        <v>383</v>
      </c>
      <c r="Q168" s="2461"/>
      <c r="R168" s="2461"/>
      <c r="S168" s="2461"/>
      <c r="T168" s="2461"/>
    </row>
    <row r="169" spans="1:20" ht="20.100000000000001" customHeight="1" x14ac:dyDescent="0.25">
      <c r="A169" s="184" t="s">
        <v>1684</v>
      </c>
      <c r="B169" s="212">
        <v>99.177950185354533</v>
      </c>
      <c r="C169" s="211" t="s">
        <v>1683</v>
      </c>
      <c r="D169" s="213">
        <v>99.3</v>
      </c>
      <c r="E169" s="210">
        <v>100</v>
      </c>
      <c r="G169" s="192" t="s">
        <v>373</v>
      </c>
      <c r="P169" s="2461"/>
      <c r="Q169" s="2461"/>
      <c r="R169" s="2461"/>
      <c r="S169" s="2461"/>
      <c r="T169" s="2461"/>
    </row>
    <row r="170" spans="1:20" ht="20.100000000000001" customHeight="1" x14ac:dyDescent="0.25">
      <c r="A170" s="184" t="s">
        <v>1682</v>
      </c>
      <c r="B170" s="212">
        <v>93.389933292904786</v>
      </c>
      <c r="C170" s="211" t="s">
        <v>1644</v>
      </c>
      <c r="D170" s="33" t="s">
        <v>866</v>
      </c>
      <c r="E170" s="33" t="s">
        <v>866</v>
      </c>
      <c r="H170" s="197" t="s">
        <v>1990</v>
      </c>
      <c r="I170" s="198"/>
      <c r="J170" s="198"/>
      <c r="K170" s="198"/>
      <c r="L170" s="198"/>
      <c r="O170" s="192" t="s">
        <v>373</v>
      </c>
      <c r="P170" s="2461"/>
      <c r="Q170" s="2461"/>
      <c r="R170" s="2461"/>
      <c r="S170" s="2461"/>
      <c r="T170" s="2461"/>
    </row>
    <row r="171" spans="1:20" ht="20.100000000000001" customHeight="1" x14ac:dyDescent="0.25">
      <c r="A171" s="184" t="s">
        <v>1681</v>
      </c>
      <c r="B171" s="212">
        <v>95.986471251409242</v>
      </c>
      <c r="C171" s="211" t="s">
        <v>1644</v>
      </c>
      <c r="D171" s="33" t="s">
        <v>866</v>
      </c>
      <c r="E171" s="210">
        <v>88.4</v>
      </c>
      <c r="H171" s="198"/>
      <c r="I171" s="197" t="s">
        <v>1563</v>
      </c>
      <c r="J171" s="196" t="s">
        <v>486</v>
      </c>
      <c r="K171" s="195" t="s">
        <v>487</v>
      </c>
      <c r="L171" s="194" t="s">
        <v>1562</v>
      </c>
      <c r="P171" s="2461"/>
      <c r="Q171" s="2461"/>
      <c r="R171" s="2461"/>
      <c r="S171" s="2461"/>
      <c r="T171" s="2461"/>
    </row>
    <row r="172" spans="1:20" ht="20.100000000000001" customHeight="1" x14ac:dyDescent="0.25">
      <c r="A172" s="184" t="s">
        <v>1679</v>
      </c>
      <c r="B172" s="212">
        <v>81.136198106336494</v>
      </c>
      <c r="C172" s="211" t="s">
        <v>1644</v>
      </c>
      <c r="D172" s="33" t="s">
        <v>866</v>
      </c>
      <c r="E172" s="33" t="s">
        <v>866</v>
      </c>
      <c r="H172" s="201">
        <v>2009</v>
      </c>
      <c r="I172" s="190">
        <f>COUNTIFS($D$463:$D$504,"=SD")</f>
        <v>24</v>
      </c>
      <c r="J172" s="189">
        <f>COUNTIFS($D$463:$D$504,"&lt;50")</f>
        <v>0</v>
      </c>
      <c r="K172" s="188">
        <f>COUNTIFS($D$463:$D$504,"&gt;=50",$D$463:$D$504,"&lt;90")</f>
        <v>9</v>
      </c>
      <c r="L172" s="188">
        <f>COUNTIFS($D$463:$D$504,"&gt;=90")</f>
        <v>9</v>
      </c>
      <c r="P172" s="2461"/>
      <c r="Q172" s="2461"/>
      <c r="R172" s="2461"/>
      <c r="S172" s="2461"/>
      <c r="T172" s="2461"/>
    </row>
    <row r="173" spans="1:20" ht="20.100000000000001" customHeight="1" x14ac:dyDescent="0.25">
      <c r="A173" s="184" t="s">
        <v>1677</v>
      </c>
      <c r="B173" s="212">
        <v>71.507902605724055</v>
      </c>
      <c r="C173" s="211" t="s">
        <v>1644</v>
      </c>
      <c r="D173" s="33" t="s">
        <v>866</v>
      </c>
      <c r="E173" s="210">
        <v>100</v>
      </c>
      <c r="H173" s="201">
        <v>2010</v>
      </c>
      <c r="I173" s="190">
        <f>COUNTIFS($E$463:$E$504,"=SD")</f>
        <v>21</v>
      </c>
      <c r="J173" s="189">
        <f>COUNTIFS($E$463:$E$504,"&lt;50")</f>
        <v>0</v>
      </c>
      <c r="K173" s="188">
        <f>COUNTIFS($E$463:$E$504,"&gt;=50",$E$463:$E$504,"&lt;90")</f>
        <v>7</v>
      </c>
      <c r="L173" s="188">
        <f>COUNTIFS($E$463:$E$504,"&gt;=90")</f>
        <v>14</v>
      </c>
      <c r="P173" s="2461"/>
      <c r="Q173" s="2461"/>
      <c r="R173" s="2461"/>
      <c r="S173" s="2461"/>
      <c r="T173" s="2461"/>
    </row>
    <row r="174" spans="1:20" ht="20.100000000000001" customHeight="1" x14ac:dyDescent="0.25">
      <c r="A174" s="184" t="s">
        <v>1676</v>
      </c>
      <c r="B174" s="212">
        <v>98.177837345637968</v>
      </c>
      <c r="C174" s="211" t="s">
        <v>1644</v>
      </c>
      <c r="D174" s="213">
        <v>100</v>
      </c>
      <c r="E174" s="210">
        <v>100</v>
      </c>
      <c r="P174" s="2461"/>
      <c r="Q174" s="2461"/>
      <c r="R174" s="2461"/>
      <c r="S174" s="2461"/>
      <c r="T174" s="2461"/>
    </row>
    <row r="175" spans="1:20" ht="20.100000000000001" customHeight="1" x14ac:dyDescent="0.25">
      <c r="A175" s="184" t="s">
        <v>1674</v>
      </c>
      <c r="B175" s="212">
        <v>96.168934145730745</v>
      </c>
      <c r="C175" s="211" t="s">
        <v>1644</v>
      </c>
      <c r="D175" s="33" t="s">
        <v>866</v>
      </c>
      <c r="E175" s="33" t="s">
        <v>866</v>
      </c>
      <c r="P175" s="2461"/>
      <c r="Q175" s="2461"/>
      <c r="R175" s="2461"/>
      <c r="S175" s="2461"/>
      <c r="T175" s="2461"/>
    </row>
    <row r="176" spans="1:20" ht="20.100000000000001" customHeight="1" x14ac:dyDescent="0.25">
      <c r="A176" s="184" t="s">
        <v>1672</v>
      </c>
      <c r="B176" s="212">
        <v>90.575396825396822</v>
      </c>
      <c r="C176" s="211" t="s">
        <v>1644</v>
      </c>
      <c r="D176" s="33" t="s">
        <v>866</v>
      </c>
      <c r="E176" s="33" t="s">
        <v>866</v>
      </c>
      <c r="P176" s="2461"/>
      <c r="Q176" s="2461"/>
      <c r="R176" s="2461"/>
      <c r="S176" s="2461"/>
      <c r="T176" s="2461"/>
    </row>
    <row r="177" spans="1:20" ht="20.100000000000001" customHeight="1" x14ac:dyDescent="0.25">
      <c r="A177" s="184" t="s">
        <v>1670</v>
      </c>
      <c r="B177" s="212">
        <v>93.027910597131097</v>
      </c>
      <c r="C177" s="211" t="s">
        <v>1644</v>
      </c>
      <c r="D177" s="33" t="s">
        <v>866</v>
      </c>
      <c r="E177" s="210">
        <v>88.6</v>
      </c>
    </row>
    <row r="178" spans="1:20" ht="20.100000000000001" customHeight="1" x14ac:dyDescent="0.25">
      <c r="A178" s="184" t="s">
        <v>1668</v>
      </c>
      <c r="B178" s="212">
        <v>95.36423841059603</v>
      </c>
      <c r="C178" s="211" t="s">
        <v>1644</v>
      </c>
      <c r="D178" s="33" t="s">
        <v>866</v>
      </c>
      <c r="E178" s="33" t="s">
        <v>866</v>
      </c>
      <c r="P178" s="2461" t="s">
        <v>383</v>
      </c>
      <c r="Q178" s="2461"/>
      <c r="R178" s="2461"/>
      <c r="S178" s="2461"/>
      <c r="T178" s="2461"/>
    </row>
    <row r="179" spans="1:20" ht="20.100000000000001" customHeight="1" x14ac:dyDescent="0.25">
      <c r="A179" s="184" t="s">
        <v>1667</v>
      </c>
      <c r="B179" s="212">
        <v>83.294392523364493</v>
      </c>
      <c r="C179" s="211" t="s">
        <v>1644</v>
      </c>
      <c r="D179" s="33" t="s">
        <v>866</v>
      </c>
      <c r="E179" s="33" t="s">
        <v>866</v>
      </c>
      <c r="G179" s="192" t="s">
        <v>374</v>
      </c>
      <c r="O179" s="192" t="s">
        <v>374</v>
      </c>
      <c r="P179" s="2461"/>
      <c r="Q179" s="2461"/>
      <c r="R179" s="2461"/>
      <c r="S179" s="2461"/>
      <c r="T179" s="2461"/>
    </row>
    <row r="180" spans="1:20" ht="20.100000000000001" customHeight="1" x14ac:dyDescent="0.25">
      <c r="A180" s="184" t="s">
        <v>1665</v>
      </c>
      <c r="B180" s="212">
        <v>97.056256446877725</v>
      </c>
      <c r="C180" s="211" t="s">
        <v>1644</v>
      </c>
      <c r="D180" s="33" t="s">
        <v>866</v>
      </c>
      <c r="E180" s="210">
        <v>94.1</v>
      </c>
      <c r="H180" s="197" t="s">
        <v>1990</v>
      </c>
      <c r="I180" s="198"/>
      <c r="J180" s="198"/>
      <c r="K180" s="198"/>
      <c r="L180" s="198"/>
      <c r="P180" s="2461"/>
      <c r="Q180" s="2461"/>
      <c r="R180" s="2461"/>
      <c r="S180" s="2461"/>
      <c r="T180" s="2461"/>
    </row>
    <row r="181" spans="1:20" ht="20.100000000000001" customHeight="1" x14ac:dyDescent="0.25">
      <c r="A181" s="184" t="s">
        <v>1663</v>
      </c>
      <c r="B181" s="212">
        <v>86.082474226804123</v>
      </c>
      <c r="C181" s="211" t="s">
        <v>1644</v>
      </c>
      <c r="D181" s="215" t="s">
        <v>866</v>
      </c>
      <c r="E181" s="33" t="s">
        <v>866</v>
      </c>
      <c r="H181" s="198"/>
      <c r="I181" s="197" t="s">
        <v>1563</v>
      </c>
      <c r="J181" s="196" t="s">
        <v>486</v>
      </c>
      <c r="K181" s="195" t="s">
        <v>487</v>
      </c>
      <c r="L181" s="194" t="s">
        <v>1562</v>
      </c>
      <c r="P181" s="2461"/>
      <c r="Q181" s="2461"/>
      <c r="R181" s="2461"/>
      <c r="S181" s="2461"/>
      <c r="T181" s="2461"/>
    </row>
    <row r="182" spans="1:20" ht="20.100000000000001" customHeight="1" x14ac:dyDescent="0.25">
      <c r="A182" s="184" t="s">
        <v>1661</v>
      </c>
      <c r="B182" s="212">
        <v>84.188562596599695</v>
      </c>
      <c r="C182" s="211" t="s">
        <v>1644</v>
      </c>
      <c r="D182" s="213">
        <v>96.7</v>
      </c>
      <c r="E182" s="33" t="s">
        <v>866</v>
      </c>
      <c r="H182" s="201">
        <v>2009</v>
      </c>
      <c r="I182" s="190">
        <f>COUNTIFS($D$505:$D$529,"=SD")</f>
        <v>14</v>
      </c>
      <c r="J182" s="189">
        <f>COUNTIFS($D$505:$D$529,"&lt;50")</f>
        <v>1</v>
      </c>
      <c r="K182" s="188">
        <f>COUNTIFS($D$505:$D$529,"&gt;=50",$D$505:$D$529,"&lt;90")</f>
        <v>6</v>
      </c>
      <c r="L182" s="188">
        <f>COUNTIFS($D$505:$D$529,"&gt;=90")</f>
        <v>4</v>
      </c>
      <c r="P182" s="2461"/>
      <c r="Q182" s="2461"/>
      <c r="R182" s="2461"/>
      <c r="S182" s="2461"/>
      <c r="T182" s="2461"/>
    </row>
    <row r="183" spans="1:20" ht="20.100000000000001" customHeight="1" x14ac:dyDescent="0.25">
      <c r="A183" s="184" t="s">
        <v>1659</v>
      </c>
      <c r="B183" s="212">
        <v>90.686952512678658</v>
      </c>
      <c r="C183" s="211" t="s">
        <v>1644</v>
      </c>
      <c r="D183" s="213">
        <v>81.5</v>
      </c>
      <c r="E183" s="33" t="s">
        <v>866</v>
      </c>
      <c r="H183" s="201">
        <v>2010</v>
      </c>
      <c r="I183" s="190">
        <f>COUNTIFS($E$505:$E$529,"=SD")</f>
        <v>9</v>
      </c>
      <c r="J183" s="189">
        <f>COUNTIFS($E$505:$E$529,"&lt;50")</f>
        <v>0</v>
      </c>
      <c r="K183" s="188">
        <f>COUNTIFS($E$505:$E$529,"&gt;=50",$E$505:$E$529,"&lt;90")</f>
        <v>11</v>
      </c>
      <c r="L183" s="188">
        <f>COUNTIFS($E$505:$E$529,"&gt;=90")</f>
        <v>5</v>
      </c>
      <c r="P183" s="2461"/>
      <c r="Q183" s="2461"/>
      <c r="R183" s="2461"/>
      <c r="S183" s="2461"/>
      <c r="T183" s="2461"/>
    </row>
    <row r="184" spans="1:20" ht="20.100000000000001" customHeight="1" x14ac:dyDescent="0.25">
      <c r="A184" s="184" t="s">
        <v>1658</v>
      </c>
      <c r="B184" s="212">
        <v>81.811263318112637</v>
      </c>
      <c r="C184" s="211" t="s">
        <v>1644</v>
      </c>
      <c r="D184" s="33" t="s">
        <v>866</v>
      </c>
      <c r="E184" s="33" t="s">
        <v>866</v>
      </c>
      <c r="P184" s="2461"/>
      <c r="Q184" s="2461"/>
      <c r="R184" s="2461"/>
      <c r="S184" s="2461"/>
      <c r="T184" s="2461"/>
    </row>
    <row r="185" spans="1:20" ht="20.100000000000001" customHeight="1" x14ac:dyDescent="0.25">
      <c r="A185" s="184" t="s">
        <v>1656</v>
      </c>
      <c r="B185" s="212">
        <v>81.170589460529058</v>
      </c>
      <c r="C185" s="211" t="s">
        <v>1644</v>
      </c>
      <c r="D185" s="33" t="s">
        <v>866</v>
      </c>
      <c r="E185" s="33" t="s">
        <v>866</v>
      </c>
      <c r="P185" s="2461"/>
      <c r="Q185" s="2461"/>
      <c r="R185" s="2461"/>
      <c r="S185" s="2461"/>
      <c r="T185" s="2461"/>
    </row>
    <row r="186" spans="1:20" ht="20.100000000000001" customHeight="1" x14ac:dyDescent="0.25">
      <c r="A186" s="184" t="s">
        <v>1654</v>
      </c>
      <c r="B186" s="212">
        <v>86.527929901423875</v>
      </c>
      <c r="C186" s="211" t="s">
        <v>1644</v>
      </c>
      <c r="D186" s="33" t="s">
        <v>866</v>
      </c>
      <c r="E186" s="33" t="s">
        <v>866</v>
      </c>
      <c r="P186" s="2461"/>
      <c r="Q186" s="2461"/>
      <c r="R186" s="2461"/>
      <c r="S186" s="2461"/>
      <c r="T186" s="2461"/>
    </row>
    <row r="187" spans="1:20" ht="20.100000000000001" customHeight="1" x14ac:dyDescent="0.25">
      <c r="A187" s="184" t="s">
        <v>1652</v>
      </c>
      <c r="B187" s="212">
        <v>77.461538461538453</v>
      </c>
      <c r="C187" s="211" t="s">
        <v>1644</v>
      </c>
      <c r="D187" s="33" t="s">
        <v>866</v>
      </c>
      <c r="E187" s="210">
        <v>100</v>
      </c>
    </row>
    <row r="188" spans="1:20" ht="20.100000000000001" customHeight="1" x14ac:dyDescent="0.25">
      <c r="A188" s="184" t="s">
        <v>1650</v>
      </c>
      <c r="B188" s="212">
        <v>85.516045099739813</v>
      </c>
      <c r="C188" s="211" t="s">
        <v>1644</v>
      </c>
      <c r="D188" s="33" t="s">
        <v>866</v>
      </c>
      <c r="E188" s="33" t="s">
        <v>866</v>
      </c>
      <c r="P188" s="2461" t="s">
        <v>383</v>
      </c>
      <c r="Q188" s="2461"/>
      <c r="R188" s="2461"/>
      <c r="S188" s="2461"/>
      <c r="T188" s="2461"/>
    </row>
    <row r="189" spans="1:20" ht="20.100000000000001" customHeight="1" x14ac:dyDescent="0.25">
      <c r="A189" s="184" t="s">
        <v>1648</v>
      </c>
      <c r="B189" s="212">
        <v>75.060415659738993</v>
      </c>
      <c r="C189" s="211" t="s">
        <v>1644</v>
      </c>
      <c r="D189" s="213">
        <v>100</v>
      </c>
      <c r="E189" s="210">
        <v>100</v>
      </c>
      <c r="G189" s="192" t="s">
        <v>375</v>
      </c>
      <c r="O189" s="192" t="s">
        <v>375</v>
      </c>
      <c r="P189" s="2461"/>
      <c r="Q189" s="2461"/>
      <c r="R189" s="2461"/>
      <c r="S189" s="2461"/>
      <c r="T189" s="2461"/>
    </row>
    <row r="190" spans="1:20" ht="20.100000000000001" customHeight="1" x14ac:dyDescent="0.25">
      <c r="A190" s="184" t="s">
        <v>1647</v>
      </c>
      <c r="B190" s="212">
        <v>97.878388684739647</v>
      </c>
      <c r="C190" s="211" t="s">
        <v>1644</v>
      </c>
      <c r="D190" s="33" t="s">
        <v>866</v>
      </c>
      <c r="E190" s="210">
        <v>98.2</v>
      </c>
      <c r="H190" s="197" t="s">
        <v>1990</v>
      </c>
      <c r="I190" s="198"/>
      <c r="J190" s="198"/>
      <c r="K190" s="198"/>
      <c r="L190" s="198"/>
      <c r="P190" s="2461"/>
      <c r="Q190" s="2461"/>
      <c r="R190" s="2461"/>
      <c r="S190" s="2461"/>
      <c r="T190" s="2461"/>
    </row>
    <row r="191" spans="1:20" ht="20.100000000000001" customHeight="1" x14ac:dyDescent="0.25">
      <c r="A191" s="184" t="s">
        <v>1645</v>
      </c>
      <c r="B191" s="212">
        <v>86.65865384615384</v>
      </c>
      <c r="C191" s="211" t="s">
        <v>1644</v>
      </c>
      <c r="D191" s="33" t="s">
        <v>866</v>
      </c>
      <c r="E191" s="210">
        <v>100</v>
      </c>
      <c r="H191" s="198"/>
      <c r="I191" s="197" t="s">
        <v>1563</v>
      </c>
      <c r="J191" s="196" t="s">
        <v>486</v>
      </c>
      <c r="K191" s="195" t="s">
        <v>487</v>
      </c>
      <c r="L191" s="194" t="s">
        <v>1562</v>
      </c>
      <c r="P191" s="2461"/>
      <c r="Q191" s="2461"/>
      <c r="R191" s="2461"/>
      <c r="S191" s="2461"/>
      <c r="T191" s="2461"/>
    </row>
    <row r="192" spans="1:20" ht="20.100000000000001" customHeight="1" x14ac:dyDescent="0.25">
      <c r="A192" s="184" t="s">
        <v>1643</v>
      </c>
      <c r="B192" s="212">
        <v>90.031373342779077</v>
      </c>
      <c r="C192" s="211" t="s">
        <v>1580</v>
      </c>
      <c r="D192" s="33" t="s">
        <v>866</v>
      </c>
      <c r="E192" s="210">
        <v>90.5</v>
      </c>
      <c r="H192" s="201">
        <v>2009</v>
      </c>
      <c r="I192" s="190">
        <f>COUNTIFS($D$530:$D$571,"=SD")</f>
        <v>26</v>
      </c>
      <c r="J192" s="189">
        <f>COUNTIFS($D$530:$D$571,"&lt;50")</f>
        <v>0</v>
      </c>
      <c r="K192" s="188">
        <f>COUNTIFS($D$530:$D$571,"&gt;=50",$D$530:$D$571,"&lt;90")</f>
        <v>4</v>
      </c>
      <c r="L192" s="188">
        <f>COUNTIFS($D$530:$D$571,"&gt;=90")</f>
        <v>12</v>
      </c>
      <c r="P192" s="2461"/>
      <c r="Q192" s="2461"/>
      <c r="R192" s="2461"/>
      <c r="S192" s="2461"/>
      <c r="T192" s="2461"/>
    </row>
    <row r="193" spans="1:20" ht="20.100000000000001" customHeight="1" x14ac:dyDescent="0.25">
      <c r="A193" s="184" t="s">
        <v>1641</v>
      </c>
      <c r="B193" s="212">
        <v>86.392657621707897</v>
      </c>
      <c r="C193" s="211" t="s">
        <v>1580</v>
      </c>
      <c r="D193" s="213">
        <v>100</v>
      </c>
      <c r="E193" s="210">
        <v>81.7</v>
      </c>
      <c r="H193" s="201">
        <v>2010</v>
      </c>
      <c r="I193" s="190">
        <f>COUNTIFS($E$530:$E$571,"=SD")</f>
        <v>13</v>
      </c>
      <c r="J193" s="189">
        <f>COUNTIFS($E$530:$E$571,"&lt;50")</f>
        <v>1</v>
      </c>
      <c r="K193" s="188">
        <f>COUNTIFS($E$530:$E$571,"&gt;=50",$E$530:$E$571,"&lt;90")</f>
        <v>9</v>
      </c>
      <c r="L193" s="188">
        <f>COUNTIFS($E$530:$E$571,"&gt;=90")</f>
        <v>19</v>
      </c>
      <c r="P193" s="2461"/>
      <c r="Q193" s="2461"/>
      <c r="R193" s="2461"/>
      <c r="S193" s="2461"/>
      <c r="T193" s="2461"/>
    </row>
    <row r="194" spans="1:20" ht="20.100000000000001" customHeight="1" x14ac:dyDescent="0.25">
      <c r="A194" s="184" t="s">
        <v>1639</v>
      </c>
      <c r="B194" s="212">
        <v>92.654155495978557</v>
      </c>
      <c r="C194" s="211" t="s">
        <v>1580</v>
      </c>
      <c r="D194" s="213">
        <v>100</v>
      </c>
      <c r="E194" s="33" t="s">
        <v>866</v>
      </c>
      <c r="P194" s="2461"/>
      <c r="Q194" s="2461"/>
      <c r="R194" s="2461"/>
      <c r="S194" s="2461"/>
      <c r="T194" s="2461"/>
    </row>
    <row r="195" spans="1:20" ht="20.100000000000001" customHeight="1" x14ac:dyDescent="0.25">
      <c r="A195" s="184" t="s">
        <v>1638</v>
      </c>
      <c r="B195" s="212">
        <v>98.940101127965775</v>
      </c>
      <c r="C195" s="211" t="s">
        <v>1580</v>
      </c>
      <c r="D195" s="213">
        <v>100</v>
      </c>
      <c r="E195" s="210">
        <v>100</v>
      </c>
      <c r="P195" s="2461"/>
      <c r="Q195" s="2461"/>
      <c r="R195" s="2461"/>
      <c r="S195" s="2461"/>
      <c r="T195" s="2461"/>
    </row>
    <row r="196" spans="1:20" ht="20.100000000000001" customHeight="1" x14ac:dyDescent="0.25">
      <c r="A196" s="184" t="s">
        <v>1636</v>
      </c>
      <c r="B196" s="212">
        <v>97.181625519500187</v>
      </c>
      <c r="C196" s="211" t="s">
        <v>1580</v>
      </c>
      <c r="D196" s="213">
        <v>97.7</v>
      </c>
      <c r="E196" s="210">
        <v>97.9</v>
      </c>
      <c r="P196" s="2461"/>
      <c r="Q196" s="2461"/>
      <c r="R196" s="2461"/>
      <c r="S196" s="2461"/>
      <c r="T196" s="2461"/>
    </row>
    <row r="197" spans="1:20" ht="20.100000000000001" customHeight="1" x14ac:dyDescent="0.25">
      <c r="A197" s="184" t="s">
        <v>1634</v>
      </c>
      <c r="B197" s="212">
        <v>98.371954842543076</v>
      </c>
      <c r="C197" s="211" t="s">
        <v>1580</v>
      </c>
      <c r="D197" s="33" t="s">
        <v>866</v>
      </c>
      <c r="E197" s="33" t="s">
        <v>866</v>
      </c>
    </row>
    <row r="198" spans="1:20" ht="20.100000000000001" customHeight="1" x14ac:dyDescent="0.25">
      <c r="A198" s="184" t="s">
        <v>1632</v>
      </c>
      <c r="B198" s="212">
        <v>92.026856903063376</v>
      </c>
      <c r="C198" s="211" t="s">
        <v>1580</v>
      </c>
      <c r="D198" s="33" t="s">
        <v>866</v>
      </c>
      <c r="E198" s="33" t="s">
        <v>866</v>
      </c>
      <c r="P198" s="2461" t="s">
        <v>383</v>
      </c>
      <c r="Q198" s="2461"/>
      <c r="R198" s="2461"/>
      <c r="S198" s="2461"/>
      <c r="T198" s="2461"/>
    </row>
    <row r="199" spans="1:20" ht="20.100000000000001" customHeight="1" x14ac:dyDescent="0.25">
      <c r="A199" s="184" t="s">
        <v>1630</v>
      </c>
      <c r="B199" s="212">
        <v>90.47519363617333</v>
      </c>
      <c r="C199" s="211" t="s">
        <v>1580</v>
      </c>
      <c r="D199" s="213">
        <v>100</v>
      </c>
      <c r="E199" s="210">
        <v>91.3</v>
      </c>
      <c r="G199" s="192" t="s">
        <v>376</v>
      </c>
      <c r="O199" s="192" t="s">
        <v>376</v>
      </c>
      <c r="P199" s="2461"/>
      <c r="Q199" s="2461"/>
      <c r="R199" s="2461"/>
      <c r="S199" s="2461"/>
      <c r="T199" s="2461"/>
    </row>
    <row r="200" spans="1:20" ht="20.100000000000001" customHeight="1" x14ac:dyDescent="0.25">
      <c r="A200" s="184" t="s">
        <v>1628</v>
      </c>
      <c r="B200" s="212">
        <v>96.34760705289672</v>
      </c>
      <c r="C200" s="211" t="s">
        <v>1580</v>
      </c>
      <c r="D200" s="33" t="s">
        <v>866</v>
      </c>
      <c r="E200" s="33" t="s">
        <v>866</v>
      </c>
      <c r="H200" s="197" t="s">
        <v>1990</v>
      </c>
      <c r="I200" s="198"/>
      <c r="J200" s="198"/>
      <c r="K200" s="198"/>
      <c r="L200" s="198"/>
      <c r="P200" s="2461"/>
      <c r="Q200" s="2461"/>
      <c r="R200" s="2461"/>
      <c r="S200" s="2461"/>
      <c r="T200" s="2461"/>
    </row>
    <row r="201" spans="1:20" ht="20.100000000000001" customHeight="1" x14ac:dyDescent="0.25">
      <c r="A201" s="184" t="s">
        <v>1627</v>
      </c>
      <c r="B201" s="212">
        <v>74.612736660929428</v>
      </c>
      <c r="C201" s="211" t="s">
        <v>1580</v>
      </c>
      <c r="D201" s="213">
        <v>99.3</v>
      </c>
      <c r="E201" s="210">
        <v>88.1</v>
      </c>
      <c r="H201" s="198"/>
      <c r="I201" s="197" t="s">
        <v>1563</v>
      </c>
      <c r="J201" s="196" t="s">
        <v>486</v>
      </c>
      <c r="K201" s="195" t="s">
        <v>487</v>
      </c>
      <c r="L201" s="194" t="s">
        <v>1562</v>
      </c>
      <c r="P201" s="2461"/>
      <c r="Q201" s="2461"/>
      <c r="R201" s="2461"/>
      <c r="S201" s="2461"/>
      <c r="T201" s="2461"/>
    </row>
    <row r="202" spans="1:20" ht="20.100000000000001" customHeight="1" x14ac:dyDescent="0.25">
      <c r="A202" s="184" t="s">
        <v>1625</v>
      </c>
      <c r="B202" s="212">
        <v>89.237633664128012</v>
      </c>
      <c r="C202" s="211" t="s">
        <v>1580</v>
      </c>
      <c r="D202" s="33" t="s">
        <v>866</v>
      </c>
      <c r="E202" s="210">
        <v>95</v>
      </c>
      <c r="H202" s="201">
        <v>2009</v>
      </c>
      <c r="I202" s="190">
        <f>COUNTIFS($D$572:$D$603,"=SD")</f>
        <v>23</v>
      </c>
      <c r="J202" s="189">
        <f>COUNTIFS($D$572:$D$603,"&lt;50")</f>
        <v>0</v>
      </c>
      <c r="K202" s="188">
        <f>COUNTIFS($D$572:$D$603,"&gt;=50",$D$572:$D$603,"&lt;90")</f>
        <v>5</v>
      </c>
      <c r="L202" s="188">
        <f>COUNTIFS($D$572:$D$603,"&gt;=90")</f>
        <v>4</v>
      </c>
      <c r="P202" s="2461"/>
      <c r="Q202" s="2461"/>
      <c r="R202" s="2461"/>
      <c r="S202" s="2461"/>
      <c r="T202" s="2461"/>
    </row>
    <row r="203" spans="1:20" ht="20.100000000000001" customHeight="1" x14ac:dyDescent="0.25">
      <c r="A203" s="184" t="s">
        <v>1623</v>
      </c>
      <c r="B203" s="212">
        <v>88.591065292096218</v>
      </c>
      <c r="C203" s="211" t="s">
        <v>1580</v>
      </c>
      <c r="D203" s="33" t="s">
        <v>866</v>
      </c>
      <c r="E203" s="33" t="s">
        <v>866</v>
      </c>
      <c r="H203" s="201">
        <v>2010</v>
      </c>
      <c r="I203" s="190">
        <f>COUNTIFS($E$572:$E$603,"=SD")</f>
        <v>12</v>
      </c>
      <c r="J203" s="189">
        <f>COUNTIFS($E$572:$E$603,"&lt;50")</f>
        <v>2</v>
      </c>
      <c r="K203" s="188">
        <f>COUNTIFS($E$572:$E$603,"&gt;=50",$E$572:$E$603,"&lt;90")</f>
        <v>7</v>
      </c>
      <c r="L203" s="188">
        <f>COUNTIFS($E$572:$E$603,"&gt;=90")</f>
        <v>11</v>
      </c>
      <c r="P203" s="2461"/>
      <c r="Q203" s="2461"/>
      <c r="R203" s="2461"/>
      <c r="S203" s="2461"/>
      <c r="T203" s="2461"/>
    </row>
    <row r="204" spans="1:20" ht="20.100000000000001" customHeight="1" x14ac:dyDescent="0.25">
      <c r="A204" s="184" t="s">
        <v>1622</v>
      </c>
      <c r="B204" s="212">
        <v>90.690888554216869</v>
      </c>
      <c r="C204" s="211" t="s">
        <v>1580</v>
      </c>
      <c r="D204" s="213">
        <v>97.9</v>
      </c>
      <c r="E204" s="210">
        <v>99.1</v>
      </c>
      <c r="P204" s="2461"/>
      <c r="Q204" s="2461"/>
      <c r="R204" s="2461"/>
      <c r="S204" s="2461"/>
      <c r="T204" s="2461"/>
    </row>
    <row r="205" spans="1:20" ht="20.100000000000001" customHeight="1" x14ac:dyDescent="0.25">
      <c r="A205" s="184" t="s">
        <v>1620</v>
      </c>
      <c r="B205" s="212">
        <v>87.230919765166334</v>
      </c>
      <c r="C205" s="211" t="s">
        <v>1580</v>
      </c>
      <c r="D205" s="213">
        <v>100</v>
      </c>
      <c r="E205" s="210">
        <v>100</v>
      </c>
      <c r="P205" s="2461"/>
      <c r="Q205" s="2461"/>
      <c r="R205" s="2461"/>
      <c r="S205" s="2461"/>
      <c r="T205" s="2461"/>
    </row>
    <row r="206" spans="1:20" ht="20.100000000000001" customHeight="1" x14ac:dyDescent="0.25">
      <c r="A206" s="184" t="s">
        <v>1619</v>
      </c>
      <c r="B206" s="212">
        <v>92.363241610421483</v>
      </c>
      <c r="C206" s="211" t="s">
        <v>1580</v>
      </c>
      <c r="D206" s="213">
        <v>100</v>
      </c>
      <c r="E206" s="210">
        <v>100</v>
      </c>
      <c r="P206" s="2461"/>
      <c r="Q206" s="2461"/>
      <c r="R206" s="2461"/>
      <c r="S206" s="2461"/>
      <c r="T206" s="2461"/>
    </row>
    <row r="207" spans="1:20" ht="20.100000000000001" customHeight="1" x14ac:dyDescent="0.25">
      <c r="A207" s="184" t="s">
        <v>1617</v>
      </c>
      <c r="B207" s="212">
        <v>96.805885981143717</v>
      </c>
      <c r="C207" s="211" t="s">
        <v>1580</v>
      </c>
      <c r="D207" s="213">
        <v>96.1</v>
      </c>
      <c r="E207" s="210">
        <v>97.1</v>
      </c>
    </row>
    <row r="208" spans="1:20" ht="20.100000000000001" customHeight="1" x14ac:dyDescent="0.25">
      <c r="A208" s="184" t="s">
        <v>1615</v>
      </c>
      <c r="B208" s="212">
        <v>97.750877444309154</v>
      </c>
      <c r="C208" s="211" t="s">
        <v>1580</v>
      </c>
      <c r="D208" s="213">
        <v>98.5</v>
      </c>
      <c r="E208" s="33" t="s">
        <v>866</v>
      </c>
      <c r="P208" s="2461" t="s">
        <v>383</v>
      </c>
      <c r="Q208" s="2461"/>
      <c r="R208" s="2461"/>
      <c r="S208" s="2461"/>
      <c r="T208" s="2461"/>
    </row>
    <row r="209" spans="1:20" ht="20.100000000000001" customHeight="1" x14ac:dyDescent="0.25">
      <c r="A209" s="184" t="s">
        <v>1613</v>
      </c>
      <c r="B209" s="212">
        <v>87.866486242670277</v>
      </c>
      <c r="C209" s="211" t="s">
        <v>1580</v>
      </c>
      <c r="D209" s="213">
        <v>100</v>
      </c>
      <c r="E209" s="210">
        <v>100</v>
      </c>
      <c r="G209" s="192" t="s">
        <v>377</v>
      </c>
      <c r="O209" s="192" t="s">
        <v>377</v>
      </c>
      <c r="P209" s="2461"/>
      <c r="Q209" s="2461"/>
      <c r="R209" s="2461"/>
      <c r="S209" s="2461"/>
      <c r="T209" s="2461"/>
    </row>
    <row r="210" spans="1:20" ht="20.100000000000001" customHeight="1" x14ac:dyDescent="0.25">
      <c r="A210" s="184" t="s">
        <v>1612</v>
      </c>
      <c r="B210" s="212">
        <v>96.604361370716504</v>
      </c>
      <c r="C210" s="211" t="s">
        <v>1580</v>
      </c>
      <c r="D210" s="33" t="s">
        <v>866</v>
      </c>
      <c r="E210" s="210">
        <v>91.1</v>
      </c>
      <c r="H210" s="197" t="s">
        <v>1990</v>
      </c>
      <c r="I210" s="198"/>
      <c r="J210" s="198"/>
      <c r="K210" s="198"/>
      <c r="L210" s="198"/>
      <c r="P210" s="2461"/>
      <c r="Q210" s="2461"/>
      <c r="R210" s="2461"/>
      <c r="S210" s="2461"/>
      <c r="T210" s="2461"/>
    </row>
    <row r="211" spans="1:20" ht="20.100000000000001" customHeight="1" x14ac:dyDescent="0.25">
      <c r="A211" s="184" t="s">
        <v>1611</v>
      </c>
      <c r="B211" s="212">
        <v>96.390185517654103</v>
      </c>
      <c r="C211" s="211" t="s">
        <v>1580</v>
      </c>
      <c r="D211" s="213">
        <v>100</v>
      </c>
      <c r="E211" s="210">
        <v>100</v>
      </c>
      <c r="H211" s="198"/>
      <c r="I211" s="197" t="s">
        <v>1563</v>
      </c>
      <c r="J211" s="196" t="s">
        <v>486</v>
      </c>
      <c r="K211" s="195" t="s">
        <v>487</v>
      </c>
      <c r="L211" s="194" t="s">
        <v>1562</v>
      </c>
      <c r="P211" s="2461"/>
      <c r="Q211" s="2461"/>
      <c r="R211" s="2461"/>
      <c r="S211" s="2461"/>
      <c r="T211" s="2461"/>
    </row>
    <row r="212" spans="1:20" ht="20.100000000000001" customHeight="1" x14ac:dyDescent="0.25">
      <c r="A212" s="184" t="s">
        <v>1609</v>
      </c>
      <c r="B212" s="212">
        <v>94.063910052518679</v>
      </c>
      <c r="C212" s="211" t="s">
        <v>1580</v>
      </c>
      <c r="D212" s="215" t="s">
        <v>866</v>
      </c>
      <c r="E212" s="33" t="s">
        <v>866</v>
      </c>
      <c r="H212" s="201">
        <v>2009</v>
      </c>
      <c r="I212" s="190">
        <f>COUNTIFS($D$604:$D$629,"=SD")</f>
        <v>24</v>
      </c>
      <c r="J212" s="189">
        <f>COUNTIFS($D$604:$D$629,"&lt;50")</f>
        <v>0</v>
      </c>
      <c r="K212" s="188">
        <f>COUNTIFS($D$604:$D$629,"&gt;=50",$D$604:$D$629,"&lt;90")</f>
        <v>2</v>
      </c>
      <c r="L212" s="188">
        <f>COUNTIFS($D$604:$D$629,"&gt;=90")</f>
        <v>0</v>
      </c>
      <c r="P212" s="2461"/>
      <c r="Q212" s="2461"/>
      <c r="R212" s="2461"/>
      <c r="S212" s="2461"/>
      <c r="T212" s="2461"/>
    </row>
    <row r="213" spans="1:20" ht="20.100000000000001" customHeight="1" x14ac:dyDescent="0.25">
      <c r="A213" s="184" t="s">
        <v>1607</v>
      </c>
      <c r="B213" s="212">
        <v>72.070744288872518</v>
      </c>
      <c r="C213" s="211" t="s">
        <v>1580</v>
      </c>
      <c r="D213" s="33" t="s">
        <v>866</v>
      </c>
      <c r="E213" s="210">
        <v>100</v>
      </c>
      <c r="H213" s="201">
        <v>2010</v>
      </c>
      <c r="I213" s="190">
        <f>COUNTIFS($E$604:$E$629,"=SD")</f>
        <v>17</v>
      </c>
      <c r="J213" s="189">
        <f>COUNTIFS($E$604:$E$629,"&lt;50")</f>
        <v>0</v>
      </c>
      <c r="K213" s="188">
        <f>COUNTIFS($E$604:$E$629,"&gt;=50",$E$604:$E$629,"&lt;90")</f>
        <v>3</v>
      </c>
      <c r="L213" s="188">
        <f>COUNTIFS($E$604:$E$629,"&gt;=90")</f>
        <v>6</v>
      </c>
      <c r="P213" s="2461"/>
      <c r="Q213" s="2461"/>
      <c r="R213" s="2461"/>
      <c r="S213" s="2461"/>
      <c r="T213" s="2461"/>
    </row>
    <row r="214" spans="1:20" ht="20.100000000000001" customHeight="1" x14ac:dyDescent="0.25">
      <c r="A214" s="184" t="s">
        <v>1606</v>
      </c>
      <c r="B214" s="212">
        <v>94.624036843503674</v>
      </c>
      <c r="C214" s="211" t="s">
        <v>1580</v>
      </c>
      <c r="D214" s="215" t="s">
        <v>866</v>
      </c>
      <c r="E214" s="210">
        <v>91.6</v>
      </c>
      <c r="P214" s="2461"/>
      <c r="Q214" s="2461"/>
      <c r="R214" s="2461"/>
      <c r="S214" s="2461"/>
      <c r="T214" s="2461"/>
    </row>
    <row r="215" spans="1:20" ht="20.100000000000001" customHeight="1" x14ac:dyDescent="0.25">
      <c r="A215" s="184" t="s">
        <v>1604</v>
      </c>
      <c r="B215" s="212">
        <v>96.100226073850791</v>
      </c>
      <c r="C215" s="211" t="s">
        <v>1580</v>
      </c>
      <c r="D215" s="215" t="s">
        <v>866</v>
      </c>
      <c r="E215" s="210">
        <v>100</v>
      </c>
      <c r="P215" s="2461"/>
      <c r="Q215" s="2461"/>
      <c r="R215" s="2461"/>
      <c r="S215" s="2461"/>
      <c r="T215" s="2461"/>
    </row>
    <row r="216" spans="1:20" ht="20.100000000000001" customHeight="1" x14ac:dyDescent="0.25">
      <c r="A216" s="184" t="s">
        <v>1602</v>
      </c>
      <c r="B216" s="212">
        <v>98.159561718883751</v>
      </c>
      <c r="C216" s="211" t="s">
        <v>1580</v>
      </c>
      <c r="D216" s="215" t="s">
        <v>866</v>
      </c>
      <c r="E216" s="33" t="s">
        <v>866</v>
      </c>
      <c r="P216" s="2461"/>
      <c r="Q216" s="2461"/>
      <c r="R216" s="2461"/>
      <c r="S216" s="2461"/>
      <c r="T216" s="2461"/>
    </row>
    <row r="217" spans="1:20" ht="20.100000000000001" customHeight="1" x14ac:dyDescent="0.25">
      <c r="A217" s="184" t="s">
        <v>1601</v>
      </c>
      <c r="B217" s="212">
        <v>97.598487236054211</v>
      </c>
      <c r="C217" s="211" t="s">
        <v>1580</v>
      </c>
      <c r="D217" s="33" t="s">
        <v>866</v>
      </c>
      <c r="E217" s="210">
        <v>100</v>
      </c>
    </row>
    <row r="218" spans="1:20" ht="20.100000000000001" customHeight="1" x14ac:dyDescent="0.25">
      <c r="A218" s="184" t="s">
        <v>1599</v>
      </c>
      <c r="B218" s="212">
        <v>93.035608892386392</v>
      </c>
      <c r="C218" s="211" t="s">
        <v>1580</v>
      </c>
      <c r="D218" s="33" t="s">
        <v>866</v>
      </c>
      <c r="E218" s="33" t="s">
        <v>866</v>
      </c>
      <c r="P218" s="2461" t="s">
        <v>383</v>
      </c>
      <c r="Q218" s="2461"/>
      <c r="R218" s="2461"/>
      <c r="S218" s="2461"/>
      <c r="T218" s="2461"/>
    </row>
    <row r="219" spans="1:20" ht="20.100000000000001" customHeight="1" x14ac:dyDescent="0.25">
      <c r="A219" s="184" t="s">
        <v>1598</v>
      </c>
      <c r="B219" s="212">
        <v>82.536115569823437</v>
      </c>
      <c r="C219" s="211" t="s">
        <v>1580</v>
      </c>
      <c r="D219" s="213">
        <v>84.1</v>
      </c>
      <c r="E219" s="210">
        <v>82.2</v>
      </c>
      <c r="G219" s="192" t="s">
        <v>378</v>
      </c>
      <c r="O219" s="192" t="s">
        <v>378</v>
      </c>
      <c r="P219" s="2461"/>
      <c r="Q219" s="2461"/>
      <c r="R219" s="2461"/>
      <c r="S219" s="2461"/>
      <c r="T219" s="2461"/>
    </row>
    <row r="220" spans="1:20" ht="20.100000000000001" customHeight="1" x14ac:dyDescent="0.25">
      <c r="A220" s="184" t="s">
        <v>1597</v>
      </c>
      <c r="B220" s="212">
        <v>73.118279569892479</v>
      </c>
      <c r="C220" s="211" t="s">
        <v>1580</v>
      </c>
      <c r="D220" s="213">
        <v>84.5</v>
      </c>
      <c r="E220" s="210">
        <v>92.6</v>
      </c>
      <c r="H220" s="197" t="s">
        <v>1990</v>
      </c>
      <c r="I220" s="198"/>
      <c r="J220" s="198"/>
      <c r="K220" s="198"/>
      <c r="L220" s="198"/>
      <c r="P220" s="2461"/>
      <c r="Q220" s="2461"/>
      <c r="R220" s="2461"/>
      <c r="S220" s="2461"/>
      <c r="T220" s="2461"/>
    </row>
    <row r="221" spans="1:20" ht="20.100000000000001" customHeight="1" x14ac:dyDescent="0.25">
      <c r="A221" s="184" t="s">
        <v>1596</v>
      </c>
      <c r="B221" s="212">
        <v>97.043956043956044</v>
      </c>
      <c r="C221" s="211" t="s">
        <v>1580</v>
      </c>
      <c r="D221" s="213">
        <v>96.4</v>
      </c>
      <c r="E221" s="210">
        <v>97</v>
      </c>
      <c r="H221" s="198"/>
      <c r="I221" s="197" t="s">
        <v>1563</v>
      </c>
      <c r="J221" s="196" t="s">
        <v>486</v>
      </c>
      <c r="K221" s="195" t="s">
        <v>487</v>
      </c>
      <c r="L221" s="194" t="s">
        <v>1562</v>
      </c>
      <c r="P221" s="2461"/>
      <c r="Q221" s="2461"/>
      <c r="R221" s="2461"/>
      <c r="S221" s="2461"/>
      <c r="T221" s="2461"/>
    </row>
    <row r="222" spans="1:20" ht="20.100000000000001" customHeight="1" x14ac:dyDescent="0.25">
      <c r="A222" s="184" t="s">
        <v>1594</v>
      </c>
      <c r="B222" s="212">
        <v>96.14107883817428</v>
      </c>
      <c r="C222" s="211" t="s">
        <v>1580</v>
      </c>
      <c r="D222" s="213">
        <v>93.1</v>
      </c>
      <c r="E222" s="210">
        <v>94</v>
      </c>
      <c r="H222" s="201">
        <v>2009</v>
      </c>
      <c r="I222" s="190">
        <f>COUNTIFS($D$630:$D$650,"=SD")</f>
        <v>16</v>
      </c>
      <c r="J222" s="189">
        <f>COUNTIFS($D$630:$D$650,"&lt;50")</f>
        <v>0</v>
      </c>
      <c r="K222" s="188">
        <f>COUNTIFS($D$630:$D$650,"&gt;=50",$D$630:$D$650,"&lt;90")</f>
        <v>1</v>
      </c>
      <c r="L222" s="188">
        <f>COUNTIFS($D$630:$D$650,"&gt;=90")</f>
        <v>4</v>
      </c>
      <c r="P222" s="2461"/>
      <c r="Q222" s="2461"/>
      <c r="R222" s="2461"/>
      <c r="S222" s="2461"/>
      <c r="T222" s="2461"/>
    </row>
    <row r="223" spans="1:20" ht="20.100000000000001" customHeight="1" x14ac:dyDescent="0.25">
      <c r="A223" s="184" t="s">
        <v>1593</v>
      </c>
      <c r="B223" s="212">
        <v>91.112378779235598</v>
      </c>
      <c r="C223" s="211" t="s">
        <v>1580</v>
      </c>
      <c r="D223" s="33" t="s">
        <v>866</v>
      </c>
      <c r="E223" s="210">
        <v>96.8</v>
      </c>
      <c r="H223" s="201">
        <v>2010</v>
      </c>
      <c r="I223" s="190">
        <f>COUNTIFS($E$630:$E$650,"=SD")</f>
        <v>10</v>
      </c>
      <c r="J223" s="189">
        <f>COUNTIFS($E$630:$E$650,"&lt;50")</f>
        <v>0</v>
      </c>
      <c r="K223" s="188">
        <f>COUNTIFS($E$630:$E$650,"&gt;=50",$E$630:$E$650,"&lt;90")</f>
        <v>4</v>
      </c>
      <c r="L223" s="188">
        <f>COUNTIFS($E$630:$E$650,"&gt;=90")</f>
        <v>7</v>
      </c>
      <c r="P223" s="2461"/>
      <c r="Q223" s="2461"/>
      <c r="R223" s="2461"/>
      <c r="S223" s="2461"/>
      <c r="T223" s="2461"/>
    </row>
    <row r="224" spans="1:20" ht="20.100000000000001" customHeight="1" x14ac:dyDescent="0.25">
      <c r="A224" s="184" t="s">
        <v>1591</v>
      </c>
      <c r="B224" s="212">
        <v>60.374243258117779</v>
      </c>
      <c r="C224" s="211" t="s">
        <v>1580</v>
      </c>
      <c r="D224" s="213">
        <v>65.599999999999994</v>
      </c>
      <c r="E224" s="210">
        <v>58.8</v>
      </c>
      <c r="P224" s="2461"/>
      <c r="Q224" s="2461"/>
      <c r="R224" s="2461"/>
      <c r="S224" s="2461"/>
      <c r="T224" s="2461"/>
    </row>
    <row r="225" spans="1:20" ht="20.100000000000001" customHeight="1" x14ac:dyDescent="0.25">
      <c r="A225" s="184" t="s">
        <v>1589</v>
      </c>
      <c r="B225" s="212">
        <v>94.782640223342156</v>
      </c>
      <c r="C225" s="211" t="s">
        <v>1580</v>
      </c>
      <c r="D225" s="213">
        <v>100</v>
      </c>
      <c r="E225" s="210">
        <v>96</v>
      </c>
      <c r="P225" s="2461"/>
      <c r="Q225" s="2461"/>
      <c r="R225" s="2461"/>
      <c r="S225" s="2461"/>
      <c r="T225" s="2461"/>
    </row>
    <row r="226" spans="1:20" ht="20.100000000000001" customHeight="1" x14ac:dyDescent="0.25">
      <c r="A226" s="184" t="s">
        <v>1587</v>
      </c>
      <c r="B226" s="212">
        <v>79.034117104656517</v>
      </c>
      <c r="C226" s="211" t="s">
        <v>1580</v>
      </c>
      <c r="D226" s="33" t="s">
        <v>866</v>
      </c>
      <c r="E226" s="33" t="s">
        <v>866</v>
      </c>
      <c r="P226" s="2461"/>
      <c r="Q226" s="2461"/>
      <c r="R226" s="2461"/>
      <c r="S226" s="2461"/>
      <c r="T226" s="2461"/>
    </row>
    <row r="227" spans="1:20" ht="20.100000000000001" customHeight="1" x14ac:dyDescent="0.25">
      <c r="A227" s="184" t="s">
        <v>1585</v>
      </c>
      <c r="B227" s="212">
        <v>98.429937076476278</v>
      </c>
      <c r="C227" s="211" t="s">
        <v>1580</v>
      </c>
      <c r="D227" s="213">
        <v>100</v>
      </c>
      <c r="E227" s="210">
        <v>98.8</v>
      </c>
    </row>
    <row r="228" spans="1:20" ht="20.100000000000001" customHeight="1" x14ac:dyDescent="0.25">
      <c r="A228" s="184" t="s">
        <v>1583</v>
      </c>
      <c r="B228" s="212">
        <v>60.565120685394177</v>
      </c>
      <c r="C228" s="211" t="s">
        <v>1580</v>
      </c>
      <c r="D228" s="213">
        <v>88.3</v>
      </c>
      <c r="E228" s="210">
        <v>100</v>
      </c>
    </row>
    <row r="229" spans="1:20" ht="20.100000000000001" customHeight="1" x14ac:dyDescent="0.25">
      <c r="A229" s="184" t="s">
        <v>1581</v>
      </c>
      <c r="B229" s="212">
        <v>94.929245283018872</v>
      </c>
      <c r="C229" s="211" t="s">
        <v>1580</v>
      </c>
      <c r="D229" s="33" t="s">
        <v>866</v>
      </c>
      <c r="E229" s="33" t="s">
        <v>866</v>
      </c>
    </row>
    <row r="230" spans="1:20" ht="20.100000000000001" customHeight="1" x14ac:dyDescent="0.25">
      <c r="A230" s="184" t="s">
        <v>1579</v>
      </c>
      <c r="B230" s="212">
        <v>72</v>
      </c>
      <c r="C230" s="211" t="s">
        <v>1516</v>
      </c>
      <c r="D230" s="33" t="s">
        <v>866</v>
      </c>
      <c r="E230" s="33" t="s">
        <v>866</v>
      </c>
    </row>
    <row r="231" spans="1:20" ht="20.100000000000001" customHeight="1" x14ac:dyDescent="0.25">
      <c r="A231" s="184" t="s">
        <v>1577</v>
      </c>
      <c r="B231" s="212">
        <v>83.751253761283849</v>
      </c>
      <c r="C231" s="211" t="s">
        <v>1516</v>
      </c>
      <c r="D231" s="213">
        <v>100</v>
      </c>
      <c r="E231" s="210">
        <v>0.5</v>
      </c>
    </row>
    <row r="232" spans="1:20" ht="20.100000000000001" customHeight="1" x14ac:dyDescent="0.25">
      <c r="A232" s="184" t="s">
        <v>1575</v>
      </c>
      <c r="B232" s="212">
        <v>74.77426636568849</v>
      </c>
      <c r="C232" s="211" t="s">
        <v>1516</v>
      </c>
      <c r="D232" s="213">
        <v>83.2</v>
      </c>
      <c r="E232" s="210">
        <v>89.5</v>
      </c>
    </row>
    <row r="233" spans="1:20" ht="20.100000000000001" customHeight="1" x14ac:dyDescent="0.25">
      <c r="A233" s="184" t="s">
        <v>1573</v>
      </c>
      <c r="B233" s="212">
        <v>68.144997974888625</v>
      </c>
      <c r="C233" s="211" t="s">
        <v>1516</v>
      </c>
      <c r="D233" s="33" t="s">
        <v>866</v>
      </c>
      <c r="E233" s="33" t="s">
        <v>866</v>
      </c>
    </row>
    <row r="234" spans="1:20" ht="20.100000000000001" customHeight="1" x14ac:dyDescent="0.25">
      <c r="A234" s="184" t="s">
        <v>1571</v>
      </c>
      <c r="B234" s="212">
        <v>64.169000933706826</v>
      </c>
      <c r="C234" s="211" t="s">
        <v>1516</v>
      </c>
      <c r="D234" s="33" t="s">
        <v>866</v>
      </c>
      <c r="E234" s="210">
        <v>96.8</v>
      </c>
    </row>
    <row r="235" spans="1:20" ht="20.100000000000001" customHeight="1" x14ac:dyDescent="0.25">
      <c r="A235" s="184" t="s">
        <v>1569</v>
      </c>
      <c r="B235" s="212">
        <v>64.570164348925402</v>
      </c>
      <c r="C235" s="211" t="s">
        <v>1516</v>
      </c>
      <c r="D235" s="213">
        <v>100</v>
      </c>
      <c r="E235" s="210">
        <v>100</v>
      </c>
    </row>
    <row r="236" spans="1:20" ht="20.100000000000001" customHeight="1" x14ac:dyDescent="0.25">
      <c r="A236" s="184" t="s">
        <v>1567</v>
      </c>
      <c r="B236" s="212">
        <v>87.706085894565433</v>
      </c>
      <c r="C236" s="211" t="s">
        <v>1516</v>
      </c>
      <c r="D236" s="213">
        <v>99.8</v>
      </c>
      <c r="E236" s="210">
        <v>95</v>
      </c>
    </row>
    <row r="237" spans="1:20" ht="20.100000000000001" customHeight="1" x14ac:dyDescent="0.25">
      <c r="A237" s="184" t="s">
        <v>1565</v>
      </c>
      <c r="B237" s="212">
        <v>95.919906573889349</v>
      </c>
      <c r="C237" s="211" t="s">
        <v>1516</v>
      </c>
      <c r="D237" s="213">
        <v>98.9</v>
      </c>
      <c r="E237" s="210">
        <v>99.7</v>
      </c>
    </row>
    <row r="238" spans="1:20" ht="20.100000000000001" customHeight="1" x14ac:dyDescent="0.25">
      <c r="A238" s="184" t="s">
        <v>1561</v>
      </c>
      <c r="B238" s="212">
        <v>84.935762868418834</v>
      </c>
      <c r="C238" s="211" t="s">
        <v>1516</v>
      </c>
      <c r="D238" s="215" t="s">
        <v>866</v>
      </c>
      <c r="E238" s="210">
        <v>84.7</v>
      </c>
    </row>
    <row r="239" spans="1:20" ht="20.100000000000001" customHeight="1" x14ac:dyDescent="0.25">
      <c r="A239" s="184" t="s">
        <v>1559</v>
      </c>
      <c r="B239" s="212">
        <v>81.335877862595424</v>
      </c>
      <c r="C239" s="211" t="s">
        <v>1516</v>
      </c>
      <c r="D239" s="213">
        <v>100</v>
      </c>
      <c r="E239" s="210">
        <v>100</v>
      </c>
    </row>
    <row r="240" spans="1:20" ht="20.100000000000001" customHeight="1" x14ac:dyDescent="0.25">
      <c r="A240" s="184" t="s">
        <v>1557</v>
      </c>
      <c r="B240" s="212">
        <v>94.840879265091857</v>
      </c>
      <c r="C240" s="211" t="s">
        <v>1516</v>
      </c>
      <c r="D240" s="213">
        <v>100</v>
      </c>
      <c r="E240" s="210">
        <v>97.3</v>
      </c>
    </row>
    <row r="241" spans="1:5" ht="20.100000000000001" customHeight="1" x14ac:dyDescent="0.25">
      <c r="A241" s="184" t="s">
        <v>1555</v>
      </c>
      <c r="B241" s="212">
        <v>77.399865741776679</v>
      </c>
      <c r="C241" s="211" t="s">
        <v>1516</v>
      </c>
      <c r="D241" s="213">
        <v>98.8</v>
      </c>
      <c r="E241" s="210">
        <v>33</v>
      </c>
    </row>
    <row r="242" spans="1:5" ht="20.100000000000001" customHeight="1" x14ac:dyDescent="0.25">
      <c r="A242" s="184" t="s">
        <v>1553</v>
      </c>
      <c r="B242" s="212">
        <v>79.247456325590321</v>
      </c>
      <c r="C242" s="211" t="s">
        <v>1516</v>
      </c>
      <c r="D242" s="33" t="s">
        <v>866</v>
      </c>
      <c r="E242" s="33" t="s">
        <v>866</v>
      </c>
    </row>
    <row r="243" spans="1:5" ht="20.100000000000001" customHeight="1" x14ac:dyDescent="0.25">
      <c r="A243" s="184" t="s">
        <v>1551</v>
      </c>
      <c r="B243" s="212">
        <v>42.547134590255745</v>
      </c>
      <c r="C243" s="211" t="s">
        <v>1516</v>
      </c>
      <c r="D243" s="33" t="s">
        <v>866</v>
      </c>
      <c r="E243" s="210">
        <v>98.2</v>
      </c>
    </row>
    <row r="244" spans="1:5" ht="20.100000000000001" customHeight="1" x14ac:dyDescent="0.25">
      <c r="A244" s="184" t="s">
        <v>1549</v>
      </c>
      <c r="B244" s="212">
        <v>76.244227809132894</v>
      </c>
      <c r="C244" s="211" t="s">
        <v>1516</v>
      </c>
      <c r="D244" s="213">
        <v>98.3</v>
      </c>
      <c r="E244" s="210">
        <v>100</v>
      </c>
    </row>
    <row r="245" spans="1:5" ht="20.100000000000001" customHeight="1" x14ac:dyDescent="0.25">
      <c r="A245" s="184" t="s">
        <v>1547</v>
      </c>
      <c r="B245" s="212">
        <v>93.138077113304519</v>
      </c>
      <c r="C245" s="211" t="s">
        <v>1516</v>
      </c>
      <c r="D245" s="213">
        <v>92.9</v>
      </c>
      <c r="E245" s="210">
        <v>100</v>
      </c>
    </row>
    <row r="246" spans="1:5" ht="20.100000000000001" customHeight="1" x14ac:dyDescent="0.25">
      <c r="A246" s="184" t="s">
        <v>1545</v>
      </c>
      <c r="B246" s="212">
        <v>76.229508196721312</v>
      </c>
      <c r="C246" s="211" t="s">
        <v>1516</v>
      </c>
      <c r="D246" s="213">
        <v>100</v>
      </c>
      <c r="E246" s="33" t="s">
        <v>866</v>
      </c>
    </row>
    <row r="247" spans="1:5" ht="20.100000000000001" customHeight="1" x14ac:dyDescent="0.25">
      <c r="A247" s="184" t="s">
        <v>1544</v>
      </c>
      <c r="B247" s="212">
        <v>88.357719475277491</v>
      </c>
      <c r="C247" s="211" t="s">
        <v>1516</v>
      </c>
      <c r="D247" s="213">
        <v>91.5</v>
      </c>
      <c r="E247" s="210">
        <v>99</v>
      </c>
    </row>
    <row r="248" spans="1:5" ht="20.100000000000001" customHeight="1" x14ac:dyDescent="0.25">
      <c r="A248" s="184" t="s">
        <v>1542</v>
      </c>
      <c r="B248" s="212">
        <v>81.353059022961943</v>
      </c>
      <c r="C248" s="211" t="s">
        <v>1516</v>
      </c>
      <c r="D248" s="33" t="s">
        <v>866</v>
      </c>
      <c r="E248" s="33" t="s">
        <v>866</v>
      </c>
    </row>
    <row r="249" spans="1:5" ht="20.100000000000001" customHeight="1" x14ac:dyDescent="0.25">
      <c r="A249" s="184" t="s">
        <v>1541</v>
      </c>
      <c r="B249" s="212">
        <v>78.673383711167091</v>
      </c>
      <c r="C249" s="211" t="s">
        <v>1516</v>
      </c>
      <c r="D249" s="33" t="s">
        <v>866</v>
      </c>
      <c r="E249" s="210">
        <v>100</v>
      </c>
    </row>
    <row r="250" spans="1:5" ht="20.100000000000001" customHeight="1" x14ac:dyDescent="0.25">
      <c r="A250" s="184" t="s">
        <v>1540</v>
      </c>
      <c r="B250" s="212">
        <v>53.263267159724926</v>
      </c>
      <c r="C250" s="211" t="s">
        <v>1516</v>
      </c>
      <c r="D250" s="33" t="s">
        <v>866</v>
      </c>
      <c r="E250" s="210">
        <v>95.4</v>
      </c>
    </row>
    <row r="251" spans="1:5" ht="20.100000000000001" customHeight="1" x14ac:dyDescent="0.25">
      <c r="A251" s="184" t="s">
        <v>1538</v>
      </c>
      <c r="B251" s="212">
        <v>72.746781115879827</v>
      </c>
      <c r="C251" s="211" t="s">
        <v>1516</v>
      </c>
      <c r="D251" s="215" t="s">
        <v>866</v>
      </c>
      <c r="E251" s="210">
        <v>85.2</v>
      </c>
    </row>
    <row r="252" spans="1:5" ht="20.100000000000001" customHeight="1" x14ac:dyDescent="0.25">
      <c r="A252" s="184" t="s">
        <v>1536</v>
      </c>
      <c r="B252" s="212">
        <v>83.333333333333343</v>
      </c>
      <c r="C252" s="211" t="s">
        <v>1516</v>
      </c>
      <c r="D252" s="213">
        <v>96.9</v>
      </c>
      <c r="E252" s="210">
        <v>100</v>
      </c>
    </row>
    <row r="253" spans="1:5" ht="20.100000000000001" customHeight="1" x14ac:dyDescent="0.25">
      <c r="A253" s="184" t="s">
        <v>1534</v>
      </c>
      <c r="B253" s="212">
        <v>34.879227053140092</v>
      </c>
      <c r="C253" s="211" t="s">
        <v>1516</v>
      </c>
      <c r="D253" s="215" t="s">
        <v>866</v>
      </c>
      <c r="E253" s="33" t="s">
        <v>866</v>
      </c>
    </row>
    <row r="254" spans="1:5" ht="20.100000000000001" customHeight="1" x14ac:dyDescent="0.25">
      <c r="A254" s="184" t="s">
        <v>1532</v>
      </c>
      <c r="B254" s="212">
        <v>94.177545691906005</v>
      </c>
      <c r="C254" s="211" t="s">
        <v>1516</v>
      </c>
      <c r="D254" s="213">
        <v>100</v>
      </c>
      <c r="E254" s="210">
        <v>100</v>
      </c>
    </row>
    <row r="255" spans="1:5" ht="20.100000000000001" customHeight="1" x14ac:dyDescent="0.25">
      <c r="A255" s="184" t="s">
        <v>1530</v>
      </c>
      <c r="B255" s="212">
        <v>72.585669781931458</v>
      </c>
      <c r="C255" s="211" t="s">
        <v>1516</v>
      </c>
      <c r="D255" s="33" t="s">
        <v>866</v>
      </c>
      <c r="E255" s="210">
        <v>100</v>
      </c>
    </row>
    <row r="256" spans="1:5" ht="20.100000000000001" customHeight="1" x14ac:dyDescent="0.25">
      <c r="A256" s="184" t="s">
        <v>1528</v>
      </c>
      <c r="B256" s="212">
        <v>81.362513236851399</v>
      </c>
      <c r="C256" s="211" t="s">
        <v>1516</v>
      </c>
      <c r="D256" s="33" t="s">
        <v>866</v>
      </c>
      <c r="E256" s="33" t="s">
        <v>866</v>
      </c>
    </row>
    <row r="257" spans="1:5" ht="20.100000000000001" customHeight="1" x14ac:dyDescent="0.25">
      <c r="A257" s="184" t="s">
        <v>1526</v>
      </c>
      <c r="B257" s="212">
        <v>99.048535326132566</v>
      </c>
      <c r="C257" s="211" t="s">
        <v>1516</v>
      </c>
      <c r="D257" s="213">
        <v>98.5</v>
      </c>
      <c r="E257" s="210">
        <v>11.2</v>
      </c>
    </row>
    <row r="258" spans="1:5" ht="20.100000000000001" customHeight="1" x14ac:dyDescent="0.25">
      <c r="A258" s="184" t="s">
        <v>1524</v>
      </c>
      <c r="B258" s="212">
        <v>93.898200830385974</v>
      </c>
      <c r="C258" s="211" t="s">
        <v>1516</v>
      </c>
      <c r="D258" s="213">
        <v>96.2</v>
      </c>
      <c r="E258" s="210">
        <v>95.2</v>
      </c>
    </row>
    <row r="259" spans="1:5" ht="20.100000000000001" customHeight="1" x14ac:dyDescent="0.25">
      <c r="A259" s="184" t="s">
        <v>1522</v>
      </c>
      <c r="B259" s="212">
        <v>91.898007136019487</v>
      </c>
      <c r="C259" s="211" t="s">
        <v>1516</v>
      </c>
      <c r="D259" s="213">
        <v>91.5</v>
      </c>
      <c r="E259" s="33" t="s">
        <v>866</v>
      </c>
    </row>
    <row r="260" spans="1:5" ht="20.100000000000001" customHeight="1" x14ac:dyDescent="0.25">
      <c r="A260" s="184" t="s">
        <v>1521</v>
      </c>
      <c r="B260" s="212">
        <v>78.853503184713375</v>
      </c>
      <c r="C260" s="211" t="s">
        <v>1516</v>
      </c>
      <c r="D260" s="213">
        <v>100</v>
      </c>
      <c r="E260" s="210">
        <v>100</v>
      </c>
    </row>
    <row r="261" spans="1:5" ht="20.100000000000001" customHeight="1" x14ac:dyDescent="0.25">
      <c r="A261" s="184" t="s">
        <v>1519</v>
      </c>
      <c r="B261" s="212">
        <v>87.40929750418627</v>
      </c>
      <c r="C261" s="211" t="s">
        <v>1516</v>
      </c>
      <c r="D261" s="213">
        <v>100</v>
      </c>
      <c r="E261" s="210">
        <v>100</v>
      </c>
    </row>
    <row r="262" spans="1:5" ht="20.100000000000001" customHeight="1" x14ac:dyDescent="0.25">
      <c r="A262" s="184" t="s">
        <v>1517</v>
      </c>
      <c r="B262" s="212">
        <v>97.252214189590958</v>
      </c>
      <c r="C262" s="211" t="s">
        <v>1516</v>
      </c>
      <c r="D262" s="213">
        <v>100</v>
      </c>
      <c r="E262" s="210">
        <v>100</v>
      </c>
    </row>
    <row r="263" spans="1:5" ht="20.100000000000001" customHeight="1" x14ac:dyDescent="0.25">
      <c r="A263" s="184" t="s">
        <v>1514</v>
      </c>
      <c r="B263" s="212">
        <v>80.782447792757068</v>
      </c>
      <c r="C263" s="211" t="s">
        <v>1472</v>
      </c>
      <c r="D263" s="213">
        <v>100</v>
      </c>
      <c r="E263" s="210">
        <v>100</v>
      </c>
    </row>
    <row r="264" spans="1:5" ht="20.100000000000001" customHeight="1" x14ac:dyDescent="0.25">
      <c r="A264" s="184" t="s">
        <v>1512</v>
      </c>
      <c r="B264" s="212">
        <v>47.485677912157861</v>
      </c>
      <c r="C264" s="211" t="s">
        <v>1472</v>
      </c>
      <c r="D264" s="213">
        <v>93.3</v>
      </c>
      <c r="E264" s="210">
        <v>85.8</v>
      </c>
    </row>
    <row r="265" spans="1:5" ht="20.100000000000001" customHeight="1" x14ac:dyDescent="0.25">
      <c r="A265" s="184" t="s">
        <v>1510</v>
      </c>
      <c r="B265" s="212">
        <v>43.552412645590685</v>
      </c>
      <c r="C265" s="211" t="s">
        <v>1472</v>
      </c>
      <c r="D265" s="213">
        <v>90.9</v>
      </c>
      <c r="E265" s="33" t="s">
        <v>866</v>
      </c>
    </row>
    <row r="266" spans="1:5" ht="20.100000000000001" customHeight="1" x14ac:dyDescent="0.25">
      <c r="A266" s="184" t="s">
        <v>1508</v>
      </c>
      <c r="B266" s="212">
        <v>79.53740854378097</v>
      </c>
      <c r="C266" s="211" t="s">
        <v>1472</v>
      </c>
      <c r="D266" s="213">
        <v>77.3</v>
      </c>
      <c r="E266" s="210">
        <v>100</v>
      </c>
    </row>
    <row r="267" spans="1:5" ht="20.100000000000001" customHeight="1" x14ac:dyDescent="0.25">
      <c r="A267" s="184" t="s">
        <v>1506</v>
      </c>
      <c r="B267" s="212">
        <v>86.152592994841157</v>
      </c>
      <c r="C267" s="211" t="s">
        <v>1472</v>
      </c>
      <c r="D267" s="33" t="s">
        <v>866</v>
      </c>
      <c r="E267" s="33" t="s">
        <v>866</v>
      </c>
    </row>
    <row r="268" spans="1:5" ht="20.100000000000001" customHeight="1" x14ac:dyDescent="0.25">
      <c r="A268" s="184" t="s">
        <v>1504</v>
      </c>
      <c r="B268" s="212">
        <v>54.203851573508686</v>
      </c>
      <c r="C268" s="211" t="s">
        <v>1472</v>
      </c>
      <c r="D268" s="213">
        <v>100</v>
      </c>
      <c r="E268" s="33" t="s">
        <v>866</v>
      </c>
    </row>
    <row r="269" spans="1:5" ht="20.100000000000001" customHeight="1" x14ac:dyDescent="0.25">
      <c r="A269" s="184" t="s">
        <v>1502</v>
      </c>
      <c r="B269" s="212">
        <v>76.134861172322616</v>
      </c>
      <c r="C269" s="211" t="s">
        <v>1472</v>
      </c>
      <c r="D269" s="213">
        <v>78.2</v>
      </c>
      <c r="E269" s="33" t="s">
        <v>866</v>
      </c>
    </row>
    <row r="270" spans="1:5" ht="20.100000000000001" customHeight="1" x14ac:dyDescent="0.25">
      <c r="A270" s="184" t="s">
        <v>1501</v>
      </c>
      <c r="B270" s="212">
        <v>88.745980707395503</v>
      </c>
      <c r="C270" s="211" t="s">
        <v>1472</v>
      </c>
      <c r="D270" s="33" t="s">
        <v>866</v>
      </c>
      <c r="E270" s="33" t="s">
        <v>866</v>
      </c>
    </row>
    <row r="271" spans="1:5" ht="20.100000000000001" customHeight="1" x14ac:dyDescent="0.25">
      <c r="A271" s="184" t="s">
        <v>1500</v>
      </c>
      <c r="B271" s="212">
        <v>58.272800645681997</v>
      </c>
      <c r="C271" s="211" t="s">
        <v>1472</v>
      </c>
      <c r="D271" s="33" t="s">
        <v>866</v>
      </c>
      <c r="E271" s="33" t="s">
        <v>866</v>
      </c>
    </row>
    <row r="272" spans="1:5" ht="20.100000000000001" customHeight="1" x14ac:dyDescent="0.25">
      <c r="A272" s="184" t="s">
        <v>693</v>
      </c>
      <c r="B272" s="212">
        <v>76.589303733602421</v>
      </c>
      <c r="C272" s="211" t="s">
        <v>1472</v>
      </c>
      <c r="D272" s="33" t="s">
        <v>866</v>
      </c>
      <c r="E272" s="33" t="s">
        <v>866</v>
      </c>
    </row>
    <row r="273" spans="1:5" ht="20.100000000000001" customHeight="1" x14ac:dyDescent="0.25">
      <c r="A273" s="184" t="s">
        <v>1497</v>
      </c>
      <c r="B273" s="212">
        <v>62.295081967213115</v>
      </c>
      <c r="C273" s="211" t="s">
        <v>1472</v>
      </c>
      <c r="D273" s="215" t="s">
        <v>866</v>
      </c>
      <c r="E273" s="210">
        <v>80.2</v>
      </c>
    </row>
    <row r="274" spans="1:5" ht="20.100000000000001" customHeight="1" x14ac:dyDescent="0.25">
      <c r="A274" s="184" t="s">
        <v>1495</v>
      </c>
      <c r="B274" s="212">
        <v>77.927731824118425</v>
      </c>
      <c r="C274" s="211" t="s">
        <v>1472</v>
      </c>
      <c r="D274" s="33" t="s">
        <v>866</v>
      </c>
      <c r="E274" s="210">
        <v>74.7</v>
      </c>
    </row>
    <row r="275" spans="1:5" ht="20.100000000000001" customHeight="1" x14ac:dyDescent="0.25">
      <c r="A275" s="184" t="s">
        <v>1493</v>
      </c>
      <c r="B275" s="212">
        <v>68.580060422960713</v>
      </c>
      <c r="C275" s="211" t="s">
        <v>1472</v>
      </c>
      <c r="D275" s="33" t="s">
        <v>866</v>
      </c>
      <c r="E275" s="33" t="s">
        <v>866</v>
      </c>
    </row>
    <row r="276" spans="1:5" ht="20.100000000000001" customHeight="1" x14ac:dyDescent="0.25">
      <c r="A276" s="184" t="s">
        <v>1491</v>
      </c>
      <c r="B276" s="212">
        <v>65.528838069614935</v>
      </c>
      <c r="C276" s="211" t="s">
        <v>1472</v>
      </c>
      <c r="D276" s="213">
        <v>100</v>
      </c>
      <c r="E276" s="210">
        <v>100</v>
      </c>
    </row>
    <row r="277" spans="1:5" ht="20.100000000000001" customHeight="1" x14ac:dyDescent="0.25">
      <c r="A277" s="184" t="s">
        <v>1489</v>
      </c>
      <c r="B277" s="212">
        <v>58.593661251845965</v>
      </c>
      <c r="C277" s="211" t="s">
        <v>1472</v>
      </c>
      <c r="D277" s="33" t="s">
        <v>866</v>
      </c>
      <c r="E277" s="33" t="s">
        <v>866</v>
      </c>
    </row>
    <row r="278" spans="1:5" ht="20.100000000000001" customHeight="1" x14ac:dyDescent="0.25">
      <c r="A278" s="184" t="s">
        <v>1487</v>
      </c>
      <c r="B278" s="212">
        <v>57.410397158540526</v>
      </c>
      <c r="C278" s="211" t="s">
        <v>1472</v>
      </c>
      <c r="D278" s="33" t="s">
        <v>866</v>
      </c>
      <c r="E278" s="33" t="s">
        <v>866</v>
      </c>
    </row>
    <row r="279" spans="1:5" ht="20.100000000000001" customHeight="1" x14ac:dyDescent="0.25">
      <c r="A279" s="184" t="s">
        <v>1485</v>
      </c>
      <c r="B279" s="212">
        <v>74.245147375988495</v>
      </c>
      <c r="C279" s="211" t="s">
        <v>1472</v>
      </c>
      <c r="D279" s="215" t="s">
        <v>866</v>
      </c>
      <c r="E279" s="33" t="s">
        <v>866</v>
      </c>
    </row>
    <row r="280" spans="1:5" ht="20.100000000000001" customHeight="1" x14ac:dyDescent="0.25">
      <c r="A280" s="184" t="s">
        <v>1483</v>
      </c>
      <c r="B280" s="212">
        <v>67.58258721827724</v>
      </c>
      <c r="C280" s="211" t="s">
        <v>1472</v>
      </c>
      <c r="D280" s="33" t="s">
        <v>866</v>
      </c>
      <c r="E280" s="33" t="s">
        <v>866</v>
      </c>
    </row>
    <row r="281" spans="1:5" ht="20.100000000000001" customHeight="1" x14ac:dyDescent="0.25">
      <c r="A281" s="184" t="s">
        <v>1481</v>
      </c>
      <c r="B281" s="212">
        <v>86.207105614162728</v>
      </c>
      <c r="C281" s="211" t="s">
        <v>1472</v>
      </c>
      <c r="D281" s="33" t="s">
        <v>866</v>
      </c>
      <c r="E281" s="33" t="s">
        <v>866</v>
      </c>
    </row>
    <row r="282" spans="1:5" ht="20.100000000000001" customHeight="1" x14ac:dyDescent="0.25">
      <c r="A282" s="184" t="s">
        <v>1479</v>
      </c>
      <c r="B282" s="212">
        <v>56.505223171889838</v>
      </c>
      <c r="C282" s="211" t="s">
        <v>1472</v>
      </c>
      <c r="D282" s="213">
        <v>97.1</v>
      </c>
      <c r="E282" s="210">
        <v>100</v>
      </c>
    </row>
    <row r="283" spans="1:5" ht="20.100000000000001" customHeight="1" x14ac:dyDescent="0.25">
      <c r="A283" s="184" t="s">
        <v>1477</v>
      </c>
      <c r="B283" s="212">
        <v>57.635009310986959</v>
      </c>
      <c r="C283" s="211" t="s">
        <v>1472</v>
      </c>
      <c r="D283" s="33" t="s">
        <v>866</v>
      </c>
      <c r="E283" s="210">
        <v>100</v>
      </c>
    </row>
    <row r="284" spans="1:5" ht="20.100000000000001" customHeight="1" x14ac:dyDescent="0.25">
      <c r="A284" s="184" t="s">
        <v>1475</v>
      </c>
      <c r="B284" s="212">
        <v>62.493690055527509</v>
      </c>
      <c r="C284" s="211" t="s">
        <v>1472</v>
      </c>
      <c r="D284" s="213">
        <v>97.8</v>
      </c>
      <c r="E284" s="210">
        <v>87.5</v>
      </c>
    </row>
    <row r="285" spans="1:5" ht="20.100000000000001" customHeight="1" x14ac:dyDescent="0.25">
      <c r="A285" s="184" t="s">
        <v>1473</v>
      </c>
      <c r="B285" s="212">
        <v>66.524701873935271</v>
      </c>
      <c r="C285" s="211" t="s">
        <v>1472</v>
      </c>
      <c r="D285" s="213">
        <v>80</v>
      </c>
      <c r="E285" s="210">
        <v>90.2</v>
      </c>
    </row>
    <row r="286" spans="1:5" ht="20.100000000000001" customHeight="1" x14ac:dyDescent="0.25">
      <c r="A286" s="184" t="s">
        <v>1470</v>
      </c>
      <c r="B286" s="212">
        <v>78.867286559594248</v>
      </c>
      <c r="C286" s="211" t="s">
        <v>1449</v>
      </c>
      <c r="D286" s="33" t="s">
        <v>866</v>
      </c>
      <c r="E286" s="210">
        <v>100</v>
      </c>
    </row>
    <row r="287" spans="1:5" ht="20.100000000000001" customHeight="1" x14ac:dyDescent="0.25">
      <c r="A287" s="184" t="s">
        <v>1468</v>
      </c>
      <c r="B287" s="212">
        <v>95.952077914891262</v>
      </c>
      <c r="C287" s="211" t="s">
        <v>1449</v>
      </c>
      <c r="D287" s="33" t="s">
        <v>866</v>
      </c>
      <c r="E287" s="210">
        <v>100</v>
      </c>
    </row>
    <row r="288" spans="1:5" ht="20.100000000000001" customHeight="1" x14ac:dyDescent="0.25">
      <c r="A288" s="184" t="s">
        <v>1466</v>
      </c>
      <c r="B288" s="212">
        <v>95.946686912143065</v>
      </c>
      <c r="C288" s="211" t="s">
        <v>1449</v>
      </c>
      <c r="D288" s="33" t="s">
        <v>866</v>
      </c>
      <c r="E288" s="210">
        <v>100</v>
      </c>
    </row>
    <row r="289" spans="1:5" ht="20.100000000000001" customHeight="1" x14ac:dyDescent="0.25">
      <c r="A289" s="184" t="s">
        <v>1464</v>
      </c>
      <c r="B289" s="212">
        <v>92.847731978166763</v>
      </c>
      <c r="C289" s="211" t="s">
        <v>1449</v>
      </c>
      <c r="D289" s="213">
        <v>100</v>
      </c>
      <c r="E289" s="210">
        <v>100</v>
      </c>
    </row>
    <row r="290" spans="1:5" ht="20.100000000000001" customHeight="1" x14ac:dyDescent="0.25">
      <c r="A290" s="184" t="s">
        <v>1463</v>
      </c>
      <c r="B290" s="212">
        <v>80.143805309734518</v>
      </c>
      <c r="C290" s="211" t="s">
        <v>1449</v>
      </c>
      <c r="D290" s="33" t="s">
        <v>866</v>
      </c>
      <c r="E290" s="33" t="s">
        <v>866</v>
      </c>
    </row>
    <row r="291" spans="1:5" ht="20.100000000000001" customHeight="1" x14ac:dyDescent="0.25">
      <c r="A291" s="184" t="s">
        <v>1461</v>
      </c>
      <c r="B291" s="212">
        <v>86.395202020202021</v>
      </c>
      <c r="C291" s="211" t="s">
        <v>1449</v>
      </c>
      <c r="D291" s="33" t="s">
        <v>866</v>
      </c>
      <c r="E291" s="33" t="s">
        <v>866</v>
      </c>
    </row>
    <row r="292" spans="1:5" ht="20.100000000000001" customHeight="1" x14ac:dyDescent="0.25">
      <c r="A292" s="184" t="s">
        <v>1460</v>
      </c>
      <c r="B292" s="212">
        <v>91.940928270042193</v>
      </c>
      <c r="C292" s="211" t="s">
        <v>1449</v>
      </c>
      <c r="D292" s="33" t="s">
        <v>866</v>
      </c>
      <c r="E292" s="33" t="s">
        <v>866</v>
      </c>
    </row>
    <row r="293" spans="1:5" ht="20.100000000000001" customHeight="1" x14ac:dyDescent="0.25">
      <c r="A293" s="184" t="s">
        <v>1458</v>
      </c>
      <c r="B293" s="212">
        <v>87.796442687747032</v>
      </c>
      <c r="C293" s="211" t="s">
        <v>1449</v>
      </c>
      <c r="D293" s="213">
        <v>100</v>
      </c>
      <c r="E293" s="210">
        <v>100</v>
      </c>
    </row>
    <row r="294" spans="1:5" ht="20.100000000000001" customHeight="1" x14ac:dyDescent="0.25">
      <c r="A294" s="184" t="s">
        <v>1456</v>
      </c>
      <c r="B294" s="212">
        <v>94.859547367223925</v>
      </c>
      <c r="C294" s="211" t="s">
        <v>1449</v>
      </c>
      <c r="D294" s="215" t="s">
        <v>866</v>
      </c>
      <c r="E294" s="210">
        <v>95.8</v>
      </c>
    </row>
    <row r="295" spans="1:5" ht="20.100000000000001" customHeight="1" x14ac:dyDescent="0.25">
      <c r="A295" s="184" t="s">
        <v>1454</v>
      </c>
      <c r="B295" s="212">
        <v>97.561586638830903</v>
      </c>
      <c r="C295" s="211" t="s">
        <v>1449</v>
      </c>
      <c r="D295" s="213">
        <v>13.4</v>
      </c>
      <c r="E295" s="210">
        <v>100</v>
      </c>
    </row>
    <row r="296" spans="1:5" ht="20.100000000000001" customHeight="1" x14ac:dyDescent="0.25">
      <c r="A296" s="184" t="s">
        <v>1452</v>
      </c>
      <c r="B296" s="212">
        <v>85.253797702852907</v>
      </c>
      <c r="C296" s="211" t="s">
        <v>1449</v>
      </c>
      <c r="D296" s="213">
        <v>100</v>
      </c>
      <c r="E296" s="210">
        <v>98.2</v>
      </c>
    </row>
    <row r="297" spans="1:5" ht="20.100000000000001" customHeight="1" x14ac:dyDescent="0.25">
      <c r="A297" s="184" t="s">
        <v>1450</v>
      </c>
      <c r="B297" s="212">
        <v>96.175979209207355</v>
      </c>
      <c r="C297" s="211" t="s">
        <v>1449</v>
      </c>
      <c r="D297" s="213">
        <v>97.5</v>
      </c>
      <c r="E297" s="210">
        <v>100</v>
      </c>
    </row>
    <row r="298" spans="1:5" ht="20.100000000000001" customHeight="1" x14ac:dyDescent="0.25">
      <c r="A298" s="184" t="s">
        <v>1448</v>
      </c>
      <c r="B298" s="212">
        <v>95.290531904434175</v>
      </c>
      <c r="C298" s="211" t="s">
        <v>1396</v>
      </c>
      <c r="D298" s="33" t="s">
        <v>866</v>
      </c>
      <c r="E298" s="210">
        <v>99.9</v>
      </c>
    </row>
    <row r="299" spans="1:5" ht="20.100000000000001" customHeight="1" x14ac:dyDescent="0.25">
      <c r="A299" s="184" t="s">
        <v>1446</v>
      </c>
      <c r="B299" s="212">
        <v>98.052363636363637</v>
      </c>
      <c r="C299" s="211" t="s">
        <v>1396</v>
      </c>
      <c r="D299" s="33" t="s">
        <v>866</v>
      </c>
      <c r="E299" s="210">
        <v>98.5</v>
      </c>
    </row>
    <row r="300" spans="1:5" ht="20.100000000000001" customHeight="1" x14ac:dyDescent="0.25">
      <c r="A300" s="184" t="s">
        <v>1444</v>
      </c>
      <c r="B300" s="212">
        <v>76.738068395340093</v>
      </c>
      <c r="C300" s="211" t="s">
        <v>1396</v>
      </c>
      <c r="D300" s="33" t="s">
        <v>866</v>
      </c>
      <c r="E300" s="33" t="s">
        <v>866</v>
      </c>
    </row>
    <row r="301" spans="1:5" ht="20.100000000000001" customHeight="1" x14ac:dyDescent="0.25">
      <c r="A301" s="184" t="s">
        <v>1442</v>
      </c>
      <c r="B301" s="212">
        <v>96.79656538969617</v>
      </c>
      <c r="C301" s="211" t="s">
        <v>1396</v>
      </c>
      <c r="D301" s="33" t="s">
        <v>866</v>
      </c>
      <c r="E301" s="33" t="s">
        <v>866</v>
      </c>
    </row>
    <row r="302" spans="1:5" ht="20.100000000000001" customHeight="1" x14ac:dyDescent="0.25">
      <c r="A302" s="184" t="s">
        <v>1440</v>
      </c>
      <c r="B302" s="212">
        <v>94.755804643714967</v>
      </c>
      <c r="C302" s="211" t="s">
        <v>1396</v>
      </c>
      <c r="D302" s="213">
        <v>95</v>
      </c>
      <c r="E302" s="210">
        <v>94.8</v>
      </c>
    </row>
    <row r="303" spans="1:5" ht="20.100000000000001" customHeight="1" x14ac:dyDescent="0.25">
      <c r="A303" s="184" t="s">
        <v>1438</v>
      </c>
      <c r="B303" s="212">
        <v>98.827740492170022</v>
      </c>
      <c r="C303" s="211" t="s">
        <v>1396</v>
      </c>
      <c r="D303" s="213">
        <v>99.9</v>
      </c>
      <c r="E303" s="210">
        <v>0</v>
      </c>
    </row>
    <row r="304" spans="1:5" ht="20.100000000000001" customHeight="1" x14ac:dyDescent="0.25">
      <c r="A304" s="184" t="s">
        <v>550</v>
      </c>
      <c r="B304" s="212">
        <v>98.427303754266219</v>
      </c>
      <c r="C304" s="211" t="s">
        <v>1396</v>
      </c>
      <c r="D304" s="213">
        <v>100</v>
      </c>
      <c r="E304" s="210">
        <v>100</v>
      </c>
    </row>
    <row r="305" spans="1:5" ht="20.100000000000001" customHeight="1" x14ac:dyDescent="0.25">
      <c r="A305" s="184" t="s">
        <v>1435</v>
      </c>
      <c r="B305" s="212">
        <v>91.781152084839718</v>
      </c>
      <c r="C305" s="211" t="s">
        <v>1396</v>
      </c>
      <c r="D305" s="33" t="s">
        <v>866</v>
      </c>
      <c r="E305" s="210">
        <v>100</v>
      </c>
    </row>
    <row r="306" spans="1:5" ht="20.100000000000001" customHeight="1" x14ac:dyDescent="0.25">
      <c r="A306" s="184" t="s">
        <v>1434</v>
      </c>
      <c r="B306" s="212">
        <v>93.295077016007241</v>
      </c>
      <c r="C306" s="211" t="s">
        <v>1396</v>
      </c>
      <c r="D306" s="213">
        <v>92.1</v>
      </c>
      <c r="E306" s="210">
        <v>94.5</v>
      </c>
    </row>
    <row r="307" spans="1:5" ht="20.100000000000001" customHeight="1" x14ac:dyDescent="0.25">
      <c r="A307" s="184" t="s">
        <v>1432</v>
      </c>
      <c r="B307" s="212">
        <v>89.251592356687908</v>
      </c>
      <c r="C307" s="211" t="s">
        <v>1396</v>
      </c>
      <c r="D307" s="213">
        <v>100</v>
      </c>
      <c r="E307" s="210">
        <v>100</v>
      </c>
    </row>
    <row r="308" spans="1:5" ht="20.100000000000001" customHeight="1" x14ac:dyDescent="0.25">
      <c r="A308" s="184" t="s">
        <v>1430</v>
      </c>
      <c r="B308" s="212">
        <v>87.731811697574898</v>
      </c>
      <c r="C308" s="211" t="s">
        <v>1396</v>
      </c>
      <c r="D308" s="213">
        <v>89.2</v>
      </c>
      <c r="E308" s="33" t="s">
        <v>866</v>
      </c>
    </row>
    <row r="309" spans="1:5" ht="20.100000000000001" customHeight="1" x14ac:dyDescent="0.25">
      <c r="A309" s="184" t="s">
        <v>1429</v>
      </c>
      <c r="B309" s="212">
        <v>91.16948649450876</v>
      </c>
      <c r="C309" s="211" t="s">
        <v>1396</v>
      </c>
      <c r="D309" s="33" t="s">
        <v>866</v>
      </c>
      <c r="E309" s="210">
        <v>100</v>
      </c>
    </row>
    <row r="310" spans="1:5" ht="20.100000000000001" customHeight="1" x14ac:dyDescent="0.25">
      <c r="A310" s="184" t="s">
        <v>1427</v>
      </c>
      <c r="B310" s="212">
        <v>95.14371964824781</v>
      </c>
      <c r="C310" s="211" t="s">
        <v>1396</v>
      </c>
      <c r="D310" s="213">
        <v>94.7</v>
      </c>
      <c r="E310" s="33" t="s">
        <v>866</v>
      </c>
    </row>
    <row r="311" spans="1:5" ht="20.100000000000001" customHeight="1" x14ac:dyDescent="0.25">
      <c r="A311" s="184" t="s">
        <v>1425</v>
      </c>
      <c r="B311" s="212">
        <v>93.197039125837151</v>
      </c>
      <c r="C311" s="211" t="s">
        <v>1396</v>
      </c>
      <c r="D311" s="33" t="s">
        <v>866</v>
      </c>
      <c r="E311" s="33" t="s">
        <v>866</v>
      </c>
    </row>
    <row r="312" spans="1:5" ht="20.100000000000001" customHeight="1" x14ac:dyDescent="0.25">
      <c r="A312" s="184" t="s">
        <v>1423</v>
      </c>
      <c r="B312" s="212">
        <v>88.822205551387839</v>
      </c>
      <c r="C312" s="211" t="s">
        <v>1396</v>
      </c>
      <c r="D312" s="33" t="s">
        <v>866</v>
      </c>
      <c r="E312" s="33" t="s">
        <v>866</v>
      </c>
    </row>
    <row r="313" spans="1:5" ht="20.100000000000001" customHeight="1" x14ac:dyDescent="0.25">
      <c r="A313" s="184" t="s">
        <v>1422</v>
      </c>
      <c r="B313" s="212">
        <v>88.530927835051543</v>
      </c>
      <c r="C313" s="211" t="s">
        <v>1396</v>
      </c>
      <c r="D313" s="213">
        <v>100</v>
      </c>
      <c r="E313" s="210">
        <v>100</v>
      </c>
    </row>
    <row r="314" spans="1:5" ht="20.100000000000001" customHeight="1" x14ac:dyDescent="0.25">
      <c r="A314" s="184" t="s">
        <v>1421</v>
      </c>
      <c r="B314" s="212">
        <v>96.931818181818187</v>
      </c>
      <c r="C314" s="211" t="s">
        <v>1396</v>
      </c>
      <c r="D314" s="33" t="s">
        <v>866</v>
      </c>
      <c r="E314" s="33" t="s">
        <v>866</v>
      </c>
    </row>
    <row r="315" spans="1:5" ht="20.100000000000001" customHeight="1" x14ac:dyDescent="0.25">
      <c r="A315" s="184" t="s">
        <v>1420</v>
      </c>
      <c r="B315" s="212">
        <v>95.309992272484095</v>
      </c>
      <c r="C315" s="211" t="s">
        <v>1396</v>
      </c>
      <c r="D315" s="33" t="s">
        <v>866</v>
      </c>
      <c r="E315" s="210">
        <v>97.9</v>
      </c>
    </row>
    <row r="316" spans="1:5" ht="20.100000000000001" customHeight="1" x14ac:dyDescent="0.25">
      <c r="A316" s="184" t="s">
        <v>1418</v>
      </c>
      <c r="B316" s="212">
        <v>99.300393528640143</v>
      </c>
      <c r="C316" s="211" t="s">
        <v>1396</v>
      </c>
      <c r="D316" s="33" t="s">
        <v>866</v>
      </c>
      <c r="E316" s="210">
        <v>99.4</v>
      </c>
    </row>
    <row r="317" spans="1:5" ht="20.100000000000001" customHeight="1" x14ac:dyDescent="0.25">
      <c r="A317" s="184" t="s">
        <v>1417</v>
      </c>
      <c r="B317" s="212">
        <v>72.895277207392198</v>
      </c>
      <c r="C317" s="211" t="s">
        <v>1396</v>
      </c>
      <c r="D317" s="33" t="s">
        <v>866</v>
      </c>
      <c r="E317" s="33" t="s">
        <v>866</v>
      </c>
    </row>
    <row r="318" spans="1:5" ht="20.100000000000001" customHeight="1" x14ac:dyDescent="0.25">
      <c r="A318" s="184" t="s">
        <v>1416</v>
      </c>
      <c r="B318" s="212">
        <v>89.544597143627058</v>
      </c>
      <c r="C318" s="211" t="s">
        <v>1396</v>
      </c>
      <c r="D318" s="215" t="s">
        <v>866</v>
      </c>
      <c r="E318" s="33" t="s">
        <v>866</v>
      </c>
    </row>
    <row r="319" spans="1:5" ht="20.100000000000001" customHeight="1" x14ac:dyDescent="0.25">
      <c r="A319" s="184" t="s">
        <v>1415</v>
      </c>
      <c r="B319" s="212">
        <v>86.309226932668324</v>
      </c>
      <c r="C319" s="211" t="s">
        <v>1396</v>
      </c>
      <c r="D319" s="213">
        <v>100</v>
      </c>
      <c r="E319" s="210">
        <v>100</v>
      </c>
    </row>
    <row r="320" spans="1:5" ht="20.100000000000001" customHeight="1" x14ac:dyDescent="0.25">
      <c r="A320" s="184" t="s">
        <v>1414</v>
      </c>
      <c r="B320" s="212">
        <v>97.716448894858956</v>
      </c>
      <c r="C320" s="211" t="s">
        <v>1396</v>
      </c>
      <c r="D320" s="213">
        <v>98.3</v>
      </c>
      <c r="E320" s="210">
        <v>100</v>
      </c>
    </row>
    <row r="321" spans="1:5" ht="20.100000000000001" customHeight="1" x14ac:dyDescent="0.25">
      <c r="A321" s="184" t="s">
        <v>1412</v>
      </c>
      <c r="B321" s="212">
        <v>97.350300225857993</v>
      </c>
      <c r="C321" s="211" t="s">
        <v>1396</v>
      </c>
      <c r="D321" s="213">
        <v>100</v>
      </c>
      <c r="E321" s="210">
        <v>100</v>
      </c>
    </row>
    <row r="322" spans="1:5" ht="20.100000000000001" customHeight="1" x14ac:dyDescent="0.25">
      <c r="A322" s="184" t="s">
        <v>1410</v>
      </c>
      <c r="B322" s="212">
        <v>96.192729619272967</v>
      </c>
      <c r="C322" s="211" t="s">
        <v>1396</v>
      </c>
      <c r="D322" s="213">
        <v>97.1</v>
      </c>
      <c r="E322" s="210">
        <v>97.7</v>
      </c>
    </row>
    <row r="323" spans="1:5" ht="20.100000000000001" customHeight="1" x14ac:dyDescent="0.25">
      <c r="A323" s="184" t="s">
        <v>1408</v>
      </c>
      <c r="B323" s="212">
        <v>95.916144840729643</v>
      </c>
      <c r="C323" s="211" t="s">
        <v>1396</v>
      </c>
      <c r="D323" s="33" t="s">
        <v>866</v>
      </c>
      <c r="E323" s="33" t="s">
        <v>866</v>
      </c>
    </row>
    <row r="324" spans="1:5" ht="20.100000000000001" customHeight="1" x14ac:dyDescent="0.25">
      <c r="A324" s="184" t="s">
        <v>1407</v>
      </c>
      <c r="B324" s="212">
        <v>94.977328217649116</v>
      </c>
      <c r="C324" s="211" t="s">
        <v>1396</v>
      </c>
      <c r="D324" s="213">
        <v>100</v>
      </c>
      <c r="E324" s="210">
        <v>100</v>
      </c>
    </row>
    <row r="325" spans="1:5" ht="20.100000000000001" customHeight="1" x14ac:dyDescent="0.25">
      <c r="A325" s="184" t="s">
        <v>1406</v>
      </c>
      <c r="B325" s="212">
        <v>92.344614383338751</v>
      </c>
      <c r="C325" s="211" t="s">
        <v>1396</v>
      </c>
      <c r="D325" s="213">
        <v>92.1</v>
      </c>
      <c r="E325" s="210">
        <v>93</v>
      </c>
    </row>
    <row r="326" spans="1:5" ht="20.100000000000001" customHeight="1" x14ac:dyDescent="0.25">
      <c r="A326" s="184" t="s">
        <v>1404</v>
      </c>
      <c r="B326" s="212">
        <v>91.348195329087048</v>
      </c>
      <c r="C326" s="211" t="s">
        <v>1396</v>
      </c>
      <c r="D326" s="215" t="s">
        <v>866</v>
      </c>
      <c r="E326" s="210">
        <v>100</v>
      </c>
    </row>
    <row r="327" spans="1:5" ht="20.100000000000001" customHeight="1" x14ac:dyDescent="0.25">
      <c r="A327" s="184" t="s">
        <v>1403</v>
      </c>
      <c r="B327" s="212">
        <v>96.970712699543299</v>
      </c>
      <c r="C327" s="211" t="s">
        <v>1396</v>
      </c>
      <c r="D327" s="213">
        <v>99.5</v>
      </c>
      <c r="E327" s="210">
        <v>99.6</v>
      </c>
    </row>
    <row r="328" spans="1:5" ht="20.100000000000001" customHeight="1" x14ac:dyDescent="0.25">
      <c r="A328" s="184" t="s">
        <v>1401</v>
      </c>
      <c r="B328" s="212">
        <v>96.139130434782601</v>
      </c>
      <c r="C328" s="211" t="s">
        <v>1396</v>
      </c>
      <c r="D328" s="33" t="s">
        <v>866</v>
      </c>
      <c r="E328" s="33" t="s">
        <v>866</v>
      </c>
    </row>
    <row r="329" spans="1:5" ht="20.100000000000001" customHeight="1" x14ac:dyDescent="0.25">
      <c r="A329" s="184" t="s">
        <v>1399</v>
      </c>
      <c r="B329" s="212">
        <v>89.847826086956516</v>
      </c>
      <c r="C329" s="211" t="s">
        <v>1396</v>
      </c>
      <c r="D329" s="213">
        <v>83.5</v>
      </c>
      <c r="E329" s="210">
        <v>100</v>
      </c>
    </row>
    <row r="330" spans="1:5" ht="20.100000000000001" customHeight="1" x14ac:dyDescent="0.25">
      <c r="A330" s="184" t="s">
        <v>1398</v>
      </c>
      <c r="B330" s="212">
        <v>85.064494229463676</v>
      </c>
      <c r="C330" s="211" t="s">
        <v>1396</v>
      </c>
      <c r="D330" s="33" t="s">
        <v>866</v>
      </c>
      <c r="E330" s="33" t="s">
        <v>866</v>
      </c>
    </row>
    <row r="331" spans="1:5" ht="20.100000000000001" customHeight="1" x14ac:dyDescent="0.25">
      <c r="A331" s="184" t="s">
        <v>1397</v>
      </c>
      <c r="B331" s="212">
        <v>92.241379310344826</v>
      </c>
      <c r="C331" s="211" t="s">
        <v>1396</v>
      </c>
      <c r="D331" s="213">
        <v>100</v>
      </c>
      <c r="E331" s="210">
        <v>100</v>
      </c>
    </row>
    <row r="332" spans="1:5" ht="20.100000000000001" customHeight="1" x14ac:dyDescent="0.25">
      <c r="A332" s="184" t="s">
        <v>1395</v>
      </c>
      <c r="B332" s="212">
        <v>80.513766676128299</v>
      </c>
      <c r="C332" s="211" t="s">
        <v>1331</v>
      </c>
      <c r="D332" s="213">
        <v>88.2</v>
      </c>
      <c r="E332" s="210">
        <v>92</v>
      </c>
    </row>
    <row r="333" spans="1:5" ht="20.100000000000001" customHeight="1" x14ac:dyDescent="0.25">
      <c r="A333" s="184" t="s">
        <v>1393</v>
      </c>
      <c r="B333" s="212">
        <v>72.090573986308584</v>
      </c>
      <c r="C333" s="211" t="s">
        <v>1331</v>
      </c>
      <c r="D333" s="33" t="s">
        <v>866</v>
      </c>
      <c r="E333" s="210">
        <v>75.3</v>
      </c>
    </row>
    <row r="334" spans="1:5" ht="20.100000000000001" customHeight="1" x14ac:dyDescent="0.25">
      <c r="A334" s="184" t="s">
        <v>1391</v>
      </c>
      <c r="B334" s="212">
        <v>74.536585365853654</v>
      </c>
      <c r="C334" s="211" t="s">
        <v>1331</v>
      </c>
      <c r="D334" s="213">
        <v>100</v>
      </c>
      <c r="E334" s="210">
        <v>100</v>
      </c>
    </row>
    <row r="335" spans="1:5" ht="20.100000000000001" customHeight="1" x14ac:dyDescent="0.25">
      <c r="A335" s="184" t="s">
        <v>1389</v>
      </c>
      <c r="B335" s="212">
        <v>90.523904952762663</v>
      </c>
      <c r="C335" s="211" t="s">
        <v>1331</v>
      </c>
      <c r="D335" s="213">
        <v>90</v>
      </c>
      <c r="E335" s="33" t="s">
        <v>866</v>
      </c>
    </row>
    <row r="336" spans="1:5" ht="20.100000000000001" customHeight="1" x14ac:dyDescent="0.25">
      <c r="A336" s="184" t="s">
        <v>1387</v>
      </c>
      <c r="B336" s="212">
        <v>67.103935418768927</v>
      </c>
      <c r="C336" s="211" t="s">
        <v>1331</v>
      </c>
      <c r="D336" s="33" t="s">
        <v>866</v>
      </c>
      <c r="E336" s="210">
        <v>100</v>
      </c>
    </row>
    <row r="337" spans="1:5" ht="20.100000000000001" customHeight="1" x14ac:dyDescent="0.25">
      <c r="A337" s="184" t="s">
        <v>1385</v>
      </c>
      <c r="B337" s="212">
        <v>81.785195936139331</v>
      </c>
      <c r="C337" s="211" t="s">
        <v>1331</v>
      </c>
      <c r="D337" s="213">
        <v>82.1</v>
      </c>
      <c r="E337" s="210">
        <v>80.2</v>
      </c>
    </row>
    <row r="338" spans="1:5" ht="20.100000000000001" customHeight="1" x14ac:dyDescent="0.25">
      <c r="A338" s="184" t="s">
        <v>1383</v>
      </c>
      <c r="B338" s="212">
        <v>84.070796460176993</v>
      </c>
      <c r="C338" s="211" t="s">
        <v>1331</v>
      </c>
      <c r="D338" s="33" t="s">
        <v>866</v>
      </c>
      <c r="E338" s="33" t="s">
        <v>866</v>
      </c>
    </row>
    <row r="339" spans="1:5" ht="20.100000000000001" customHeight="1" x14ac:dyDescent="0.25">
      <c r="A339" s="184" t="s">
        <v>1381</v>
      </c>
      <c r="B339" s="212">
        <v>85.044117647058826</v>
      </c>
      <c r="C339" s="211" t="s">
        <v>1331</v>
      </c>
      <c r="D339" s="213">
        <v>86.7</v>
      </c>
      <c r="E339" s="210">
        <v>92.7</v>
      </c>
    </row>
    <row r="340" spans="1:5" ht="20.100000000000001" customHeight="1" x14ac:dyDescent="0.25">
      <c r="A340" s="184" t="s">
        <v>1379</v>
      </c>
      <c r="B340" s="212">
        <v>81.25384142593731</v>
      </c>
      <c r="C340" s="211" t="s">
        <v>1331</v>
      </c>
      <c r="D340" s="33" t="s">
        <v>866</v>
      </c>
      <c r="E340" s="210">
        <v>100</v>
      </c>
    </row>
    <row r="341" spans="1:5" ht="20.100000000000001" customHeight="1" x14ac:dyDescent="0.25">
      <c r="A341" s="184" t="s">
        <v>1377</v>
      </c>
      <c r="B341" s="212">
        <v>81.844145246838025</v>
      </c>
      <c r="C341" s="211" t="s">
        <v>1331</v>
      </c>
      <c r="D341" s="33" t="s">
        <v>866</v>
      </c>
      <c r="E341" s="210">
        <v>100</v>
      </c>
    </row>
    <row r="342" spans="1:5" ht="20.100000000000001" customHeight="1" x14ac:dyDescent="0.25">
      <c r="A342" s="184" t="s">
        <v>1375</v>
      </c>
      <c r="B342" s="212">
        <v>55.701107011070107</v>
      </c>
      <c r="C342" s="211" t="s">
        <v>1331</v>
      </c>
      <c r="D342" s="33" t="s">
        <v>866</v>
      </c>
      <c r="E342" s="210">
        <v>99.4</v>
      </c>
    </row>
    <row r="343" spans="1:5" ht="20.100000000000001" customHeight="1" x14ac:dyDescent="0.25">
      <c r="A343" s="184" t="s">
        <v>1373</v>
      </c>
      <c r="B343" s="212">
        <v>81.377066955814584</v>
      </c>
      <c r="C343" s="211" t="s">
        <v>1331</v>
      </c>
      <c r="D343" s="33" t="s">
        <v>866</v>
      </c>
      <c r="E343" s="33" t="s">
        <v>866</v>
      </c>
    </row>
    <row r="344" spans="1:5" ht="20.100000000000001" customHeight="1" x14ac:dyDescent="0.25">
      <c r="A344" s="184" t="s">
        <v>1371</v>
      </c>
      <c r="B344" s="212">
        <v>95.109489051094883</v>
      </c>
      <c r="C344" s="211" t="s">
        <v>1331</v>
      </c>
      <c r="D344" s="33" t="s">
        <v>866</v>
      </c>
      <c r="E344" s="33" t="s">
        <v>866</v>
      </c>
    </row>
    <row r="345" spans="1:5" ht="20.100000000000001" customHeight="1" x14ac:dyDescent="0.25">
      <c r="A345" s="184" t="s">
        <v>1370</v>
      </c>
      <c r="B345" s="212">
        <v>69.344914947520806</v>
      </c>
      <c r="C345" s="211" t="s">
        <v>1331</v>
      </c>
      <c r="D345" s="213">
        <v>92.8</v>
      </c>
      <c r="E345" s="210">
        <v>95.9</v>
      </c>
    </row>
    <row r="346" spans="1:5" ht="20.100000000000001" customHeight="1" x14ac:dyDescent="0.25">
      <c r="A346" s="184" t="s">
        <v>1368</v>
      </c>
      <c r="B346" s="212">
        <v>81.669463087248317</v>
      </c>
      <c r="C346" s="211" t="s">
        <v>1331</v>
      </c>
      <c r="D346" s="213">
        <v>100</v>
      </c>
      <c r="E346" s="210">
        <v>0.6</v>
      </c>
    </row>
    <row r="347" spans="1:5" ht="20.100000000000001" customHeight="1" x14ac:dyDescent="0.25">
      <c r="A347" s="184" t="s">
        <v>1366</v>
      </c>
      <c r="B347" s="212">
        <v>92.910536026872308</v>
      </c>
      <c r="C347" s="211" t="s">
        <v>1331</v>
      </c>
      <c r="D347" s="33" t="s">
        <v>866</v>
      </c>
      <c r="E347" s="210">
        <v>90.7</v>
      </c>
    </row>
    <row r="348" spans="1:5" ht="20.100000000000001" customHeight="1" x14ac:dyDescent="0.25">
      <c r="A348" s="184" t="s">
        <v>1364</v>
      </c>
      <c r="B348" s="212">
        <v>88.155274134756297</v>
      </c>
      <c r="C348" s="211" t="s">
        <v>1331</v>
      </c>
      <c r="D348" s="213">
        <v>81.599999999999994</v>
      </c>
      <c r="E348" s="210">
        <v>99.8</v>
      </c>
    </row>
    <row r="349" spans="1:5" ht="20.100000000000001" customHeight="1" x14ac:dyDescent="0.25">
      <c r="A349" s="184" t="s">
        <v>1362</v>
      </c>
      <c r="B349" s="212">
        <v>81.289506953223764</v>
      </c>
      <c r="C349" s="211" t="s">
        <v>1331</v>
      </c>
      <c r="D349" s="33" t="s">
        <v>866</v>
      </c>
      <c r="E349" s="33" t="s">
        <v>866</v>
      </c>
    </row>
    <row r="350" spans="1:5" ht="20.100000000000001" customHeight="1" x14ac:dyDescent="0.25">
      <c r="A350" s="184" t="s">
        <v>1360</v>
      </c>
      <c r="B350" s="212">
        <v>93.402892425543158</v>
      </c>
      <c r="C350" s="211" t="s">
        <v>1331</v>
      </c>
      <c r="D350" s="33" t="s">
        <v>866</v>
      </c>
      <c r="E350" s="210">
        <v>94.6</v>
      </c>
    </row>
    <row r="351" spans="1:5" ht="20.100000000000001" customHeight="1" x14ac:dyDescent="0.25">
      <c r="A351" s="184" t="s">
        <v>1358</v>
      </c>
      <c r="B351" s="212">
        <v>88.670120898100166</v>
      </c>
      <c r="C351" s="211" t="s">
        <v>1331</v>
      </c>
      <c r="D351" s="33" t="s">
        <v>866</v>
      </c>
      <c r="E351" s="210">
        <v>88.7</v>
      </c>
    </row>
    <row r="352" spans="1:5" ht="20.100000000000001" customHeight="1" x14ac:dyDescent="0.25">
      <c r="A352" s="184" t="s">
        <v>1357</v>
      </c>
      <c r="B352" s="212">
        <v>54.590776900706274</v>
      </c>
      <c r="C352" s="211" t="s">
        <v>1331</v>
      </c>
      <c r="D352" s="213">
        <v>60.9</v>
      </c>
      <c r="E352" s="210">
        <v>67.599999999999994</v>
      </c>
    </row>
    <row r="353" spans="1:5" ht="20.100000000000001" customHeight="1" x14ac:dyDescent="0.25">
      <c r="A353" s="184" t="s">
        <v>1355</v>
      </c>
      <c r="B353" s="212">
        <v>80.358760645044384</v>
      </c>
      <c r="C353" s="211" t="s">
        <v>1331</v>
      </c>
      <c r="D353" s="33" t="s">
        <v>866</v>
      </c>
      <c r="E353" s="33" t="s">
        <v>866</v>
      </c>
    </row>
    <row r="354" spans="1:5" ht="20.100000000000001" customHeight="1" x14ac:dyDescent="0.25">
      <c r="A354" s="184" t="s">
        <v>1353</v>
      </c>
      <c r="B354" s="212">
        <v>79.430623236727371</v>
      </c>
      <c r="C354" s="211" t="s">
        <v>1331</v>
      </c>
      <c r="D354" s="33" t="s">
        <v>866</v>
      </c>
      <c r="E354" s="210">
        <v>100</v>
      </c>
    </row>
    <row r="355" spans="1:5" ht="20.100000000000001" customHeight="1" x14ac:dyDescent="0.25">
      <c r="A355" s="184" t="s">
        <v>1351</v>
      </c>
      <c r="B355" s="212">
        <v>90.839612486544681</v>
      </c>
      <c r="C355" s="211" t="s">
        <v>1331</v>
      </c>
      <c r="D355" s="213">
        <v>89.1</v>
      </c>
      <c r="E355" s="210">
        <v>93.4</v>
      </c>
    </row>
    <row r="356" spans="1:5" ht="20.100000000000001" customHeight="1" x14ac:dyDescent="0.25">
      <c r="A356" s="184" t="s">
        <v>1349</v>
      </c>
      <c r="B356" s="212">
        <v>67.17571644042232</v>
      </c>
      <c r="C356" s="211" t="s">
        <v>1331</v>
      </c>
      <c r="D356" s="33" t="s">
        <v>866</v>
      </c>
      <c r="E356" s="33" t="s">
        <v>866</v>
      </c>
    </row>
    <row r="357" spans="1:5" ht="20.100000000000001" customHeight="1" x14ac:dyDescent="0.25">
      <c r="A357" s="184" t="s">
        <v>1347</v>
      </c>
      <c r="B357" s="212">
        <v>70.241286863270773</v>
      </c>
      <c r="C357" s="211" t="s">
        <v>1331</v>
      </c>
      <c r="D357" s="213">
        <v>100</v>
      </c>
      <c r="E357" s="210">
        <v>100</v>
      </c>
    </row>
    <row r="358" spans="1:5" ht="20.100000000000001" customHeight="1" x14ac:dyDescent="0.25">
      <c r="A358" s="184" t="s">
        <v>1345</v>
      </c>
      <c r="B358" s="212">
        <v>76.87041564792176</v>
      </c>
      <c r="C358" s="211" t="s">
        <v>1331</v>
      </c>
      <c r="D358" s="213">
        <v>100</v>
      </c>
      <c r="E358" s="210">
        <v>100</v>
      </c>
    </row>
    <row r="359" spans="1:5" ht="20.100000000000001" customHeight="1" x14ac:dyDescent="0.25">
      <c r="A359" s="184" t="s">
        <v>1343</v>
      </c>
      <c r="B359" s="212">
        <v>71.580835795694384</v>
      </c>
      <c r="C359" s="211" t="s">
        <v>1331</v>
      </c>
      <c r="D359" s="33" t="s">
        <v>866</v>
      </c>
      <c r="E359" s="33" t="s">
        <v>866</v>
      </c>
    </row>
    <row r="360" spans="1:5" ht="20.100000000000001" customHeight="1" x14ac:dyDescent="0.25">
      <c r="A360" s="184" t="s">
        <v>1341</v>
      </c>
      <c r="B360" s="212">
        <v>87.598253275109172</v>
      </c>
      <c r="C360" s="211" t="s">
        <v>1331</v>
      </c>
      <c r="D360" s="33" t="s">
        <v>866</v>
      </c>
      <c r="E360" s="33" t="s">
        <v>866</v>
      </c>
    </row>
    <row r="361" spans="1:5" ht="20.100000000000001" customHeight="1" x14ac:dyDescent="0.25">
      <c r="A361" s="184" t="s">
        <v>1339</v>
      </c>
      <c r="B361" s="212">
        <v>90.706556333545507</v>
      </c>
      <c r="C361" s="211" t="s">
        <v>1331</v>
      </c>
      <c r="D361" s="213">
        <v>77.8</v>
      </c>
      <c r="E361" s="33" t="s">
        <v>866</v>
      </c>
    </row>
    <row r="362" spans="1:5" ht="20.100000000000001" customHeight="1" x14ac:dyDescent="0.25">
      <c r="A362" s="184" t="s">
        <v>1337</v>
      </c>
      <c r="B362" s="212">
        <v>87.587310826542492</v>
      </c>
      <c r="C362" s="211" t="s">
        <v>1331</v>
      </c>
      <c r="D362" s="213">
        <v>90.9</v>
      </c>
      <c r="E362" s="210">
        <v>94.1</v>
      </c>
    </row>
    <row r="363" spans="1:5" ht="20.100000000000001" customHeight="1" x14ac:dyDescent="0.25">
      <c r="A363" s="184" t="s">
        <v>1335</v>
      </c>
      <c r="B363" s="212">
        <v>75.649122807017548</v>
      </c>
      <c r="C363" s="211" t="s">
        <v>1331</v>
      </c>
      <c r="D363" s="33" t="s">
        <v>866</v>
      </c>
      <c r="E363" s="33" t="s">
        <v>866</v>
      </c>
    </row>
    <row r="364" spans="1:5" x14ac:dyDescent="0.25">
      <c r="A364" s="184" t="s">
        <v>1333</v>
      </c>
      <c r="B364" s="212">
        <v>61.688311688311693</v>
      </c>
      <c r="C364" s="211" t="s">
        <v>1331</v>
      </c>
      <c r="D364" s="33" t="s">
        <v>866</v>
      </c>
      <c r="E364" s="33" t="s">
        <v>866</v>
      </c>
    </row>
    <row r="365" spans="1:5" x14ac:dyDescent="0.25">
      <c r="A365" s="184" t="s">
        <v>1332</v>
      </c>
      <c r="B365" s="212">
        <v>74.002280501710374</v>
      </c>
      <c r="C365" s="211" t="s">
        <v>1331</v>
      </c>
      <c r="D365" s="213">
        <v>70</v>
      </c>
      <c r="E365" s="33" t="s">
        <v>866</v>
      </c>
    </row>
    <row r="366" spans="1:5" x14ac:dyDescent="0.25">
      <c r="A366" s="184" t="s">
        <v>1329</v>
      </c>
      <c r="B366" s="212">
        <v>68.417366946778714</v>
      </c>
      <c r="C366" s="211" t="s">
        <v>1225</v>
      </c>
      <c r="D366" s="215" t="s">
        <v>866</v>
      </c>
      <c r="E366" s="210">
        <v>67.900000000000006</v>
      </c>
    </row>
    <row r="367" spans="1:5" x14ac:dyDescent="0.25">
      <c r="A367" s="184" t="s">
        <v>1327</v>
      </c>
      <c r="B367" s="212">
        <v>85.728744939271252</v>
      </c>
      <c r="C367" s="211" t="s">
        <v>1225</v>
      </c>
      <c r="D367" s="213">
        <v>100</v>
      </c>
      <c r="E367" s="33" t="s">
        <v>866</v>
      </c>
    </row>
    <row r="368" spans="1:5" x14ac:dyDescent="0.25">
      <c r="A368" s="184" t="s">
        <v>1326</v>
      </c>
      <c r="B368" s="212">
        <v>91.044221479004079</v>
      </c>
      <c r="C368" s="211" t="s">
        <v>1225</v>
      </c>
      <c r="D368" s="33" t="s">
        <v>866</v>
      </c>
      <c r="E368" s="33" t="s">
        <v>866</v>
      </c>
    </row>
    <row r="369" spans="1:5" x14ac:dyDescent="0.25">
      <c r="A369" s="184" t="s">
        <v>1325</v>
      </c>
      <c r="B369" s="212">
        <v>70.578512396694208</v>
      </c>
      <c r="C369" s="211" t="s">
        <v>1225</v>
      </c>
      <c r="D369" s="33" t="s">
        <v>866</v>
      </c>
      <c r="E369" s="33" t="s">
        <v>866</v>
      </c>
    </row>
    <row r="370" spans="1:5" x14ac:dyDescent="0.25">
      <c r="A370" s="184" t="s">
        <v>1323</v>
      </c>
      <c r="B370" s="212">
        <v>91.136941518343633</v>
      </c>
      <c r="C370" s="211" t="s">
        <v>1225</v>
      </c>
      <c r="D370" s="33" t="s">
        <v>866</v>
      </c>
      <c r="E370" s="33" t="s">
        <v>866</v>
      </c>
    </row>
    <row r="371" spans="1:5" x14ac:dyDescent="0.25">
      <c r="A371" s="184" t="s">
        <v>1322</v>
      </c>
      <c r="B371" s="212">
        <v>92.077294685990339</v>
      </c>
      <c r="C371" s="211" t="s">
        <v>1225</v>
      </c>
      <c r="D371" s="33" t="s">
        <v>866</v>
      </c>
      <c r="E371" s="210">
        <v>100</v>
      </c>
    </row>
    <row r="372" spans="1:5" x14ac:dyDescent="0.25">
      <c r="A372" s="184" t="s">
        <v>1320</v>
      </c>
      <c r="B372" s="212">
        <v>85.138248847926263</v>
      </c>
      <c r="C372" s="211" t="s">
        <v>1225</v>
      </c>
      <c r="D372" s="33" t="s">
        <v>866</v>
      </c>
      <c r="E372" s="33" t="s">
        <v>866</v>
      </c>
    </row>
    <row r="373" spans="1:5" x14ac:dyDescent="0.25">
      <c r="A373" s="184" t="s">
        <v>1318</v>
      </c>
      <c r="B373" s="212">
        <v>88.800193517174648</v>
      </c>
      <c r="C373" s="211" t="s">
        <v>1225</v>
      </c>
      <c r="D373" s="213">
        <v>90.5</v>
      </c>
      <c r="E373" s="210">
        <v>93.4</v>
      </c>
    </row>
    <row r="374" spans="1:5" x14ac:dyDescent="0.25">
      <c r="A374" s="184" t="s">
        <v>1316</v>
      </c>
      <c r="B374" s="212">
        <v>97.326791076791068</v>
      </c>
      <c r="C374" s="211" t="s">
        <v>1225</v>
      </c>
      <c r="D374" s="215" t="s">
        <v>866</v>
      </c>
      <c r="E374" s="210">
        <v>100</v>
      </c>
    </row>
    <row r="375" spans="1:5" x14ac:dyDescent="0.25">
      <c r="A375" s="184" t="s">
        <v>1314</v>
      </c>
      <c r="B375" s="212">
        <v>92.139347923179997</v>
      </c>
      <c r="C375" s="211" t="s">
        <v>1225</v>
      </c>
      <c r="D375" s="213">
        <v>96.6</v>
      </c>
      <c r="E375" s="210">
        <v>95.6</v>
      </c>
    </row>
    <row r="376" spans="1:5" x14ac:dyDescent="0.25">
      <c r="A376" s="184" t="s">
        <v>1312</v>
      </c>
      <c r="B376" s="212">
        <v>80.152963671128106</v>
      </c>
      <c r="C376" s="211" t="s">
        <v>1225</v>
      </c>
      <c r="D376" s="33" t="s">
        <v>866</v>
      </c>
      <c r="E376" s="210">
        <v>99.2</v>
      </c>
    </row>
    <row r="377" spans="1:5" x14ac:dyDescent="0.25">
      <c r="A377" s="184" t="s">
        <v>1311</v>
      </c>
      <c r="B377" s="212">
        <v>74.424951267056528</v>
      </c>
      <c r="C377" s="211" t="s">
        <v>1225</v>
      </c>
      <c r="D377" s="213">
        <v>33.200000000000003</v>
      </c>
      <c r="E377" s="33" t="s">
        <v>866</v>
      </c>
    </row>
    <row r="378" spans="1:5" x14ac:dyDescent="0.25">
      <c r="A378" s="184" t="s">
        <v>1310</v>
      </c>
      <c r="B378" s="212">
        <v>94.101508916323723</v>
      </c>
      <c r="C378" s="211" t="s">
        <v>1225</v>
      </c>
      <c r="D378" s="215" t="s">
        <v>866</v>
      </c>
      <c r="E378" s="33" t="s">
        <v>866</v>
      </c>
    </row>
    <row r="379" spans="1:5" x14ac:dyDescent="0.25">
      <c r="A379" s="184" t="s">
        <v>1308</v>
      </c>
      <c r="B379" s="212">
        <v>84.519350811485637</v>
      </c>
      <c r="C379" s="211" t="s">
        <v>1225</v>
      </c>
      <c r="D379" s="213">
        <v>100</v>
      </c>
      <c r="E379" s="210">
        <v>100</v>
      </c>
    </row>
    <row r="380" spans="1:5" x14ac:dyDescent="0.25">
      <c r="A380" s="184" t="s">
        <v>1306</v>
      </c>
      <c r="B380" s="212">
        <v>83.821376281112734</v>
      </c>
      <c r="C380" s="211" t="s">
        <v>1225</v>
      </c>
      <c r="D380" s="213">
        <v>81.5</v>
      </c>
      <c r="E380" s="210">
        <v>84.4</v>
      </c>
    </row>
    <row r="381" spans="1:5" x14ac:dyDescent="0.25">
      <c r="A381" s="184" t="s">
        <v>1304</v>
      </c>
      <c r="B381" s="212">
        <v>86.393088552915771</v>
      </c>
      <c r="C381" s="211" t="s">
        <v>1225</v>
      </c>
      <c r="D381" s="213">
        <v>83.5</v>
      </c>
      <c r="E381" s="210">
        <v>84.8</v>
      </c>
    </row>
    <row r="382" spans="1:5" x14ac:dyDescent="0.25">
      <c r="A382" s="184" t="s">
        <v>1302</v>
      </c>
      <c r="B382" s="212">
        <v>95.652970546470613</v>
      </c>
      <c r="C382" s="211" t="s">
        <v>1225</v>
      </c>
      <c r="D382" s="33" t="s">
        <v>866</v>
      </c>
      <c r="E382" s="33" t="s">
        <v>866</v>
      </c>
    </row>
    <row r="383" spans="1:5" x14ac:dyDescent="0.25">
      <c r="A383" s="184" t="s">
        <v>1300</v>
      </c>
      <c r="B383" s="212">
        <v>84.295934391903685</v>
      </c>
      <c r="C383" s="211" t="s">
        <v>1225</v>
      </c>
      <c r="D383" s="213">
        <v>86.4</v>
      </c>
      <c r="E383" s="210">
        <v>88.4</v>
      </c>
    </row>
    <row r="384" spans="1:5" x14ac:dyDescent="0.25">
      <c r="A384" s="184" t="s">
        <v>1299</v>
      </c>
      <c r="B384" s="212">
        <v>89.361702127659569</v>
      </c>
      <c r="C384" s="211" t="s">
        <v>1225</v>
      </c>
      <c r="D384" s="33" t="s">
        <v>866</v>
      </c>
      <c r="E384" s="33" t="s">
        <v>866</v>
      </c>
    </row>
    <row r="385" spans="1:5" x14ac:dyDescent="0.25">
      <c r="A385" s="184" t="s">
        <v>1297</v>
      </c>
      <c r="B385" s="212">
        <v>85.221674876847288</v>
      </c>
      <c r="C385" s="211" t="s">
        <v>1225</v>
      </c>
      <c r="D385" s="33" t="s">
        <v>866</v>
      </c>
      <c r="E385" s="33" t="s">
        <v>866</v>
      </c>
    </row>
    <row r="386" spans="1:5" x14ac:dyDescent="0.25">
      <c r="A386" s="184" t="s">
        <v>1295</v>
      </c>
      <c r="B386" s="212">
        <v>65.765765765765778</v>
      </c>
      <c r="C386" s="211" t="s">
        <v>1225</v>
      </c>
      <c r="D386" s="33" t="s">
        <v>866</v>
      </c>
      <c r="E386" s="33" t="s">
        <v>866</v>
      </c>
    </row>
    <row r="387" spans="1:5" x14ac:dyDescent="0.25">
      <c r="A387" s="184" t="s">
        <v>1294</v>
      </c>
      <c r="B387" s="212">
        <v>75.856573705179287</v>
      </c>
      <c r="C387" s="211" t="s">
        <v>1225</v>
      </c>
      <c r="D387" s="213">
        <v>97.2</v>
      </c>
      <c r="E387" s="33" t="s">
        <v>866</v>
      </c>
    </row>
    <row r="388" spans="1:5" x14ac:dyDescent="0.25">
      <c r="A388" s="184" t="s">
        <v>1292</v>
      </c>
      <c r="B388" s="212">
        <v>77.892234548335963</v>
      </c>
      <c r="C388" s="211" t="s">
        <v>1225</v>
      </c>
      <c r="D388" s="213">
        <v>66.400000000000006</v>
      </c>
      <c r="E388" s="210">
        <v>66.400000000000006</v>
      </c>
    </row>
    <row r="389" spans="1:5" x14ac:dyDescent="0.25">
      <c r="A389" s="184" t="s">
        <v>1290</v>
      </c>
      <c r="B389" s="212">
        <v>77.46913580246914</v>
      </c>
      <c r="C389" s="211" t="s">
        <v>1225</v>
      </c>
      <c r="D389" s="213">
        <v>76.599999999999994</v>
      </c>
      <c r="E389" s="210">
        <v>99.5</v>
      </c>
    </row>
    <row r="390" spans="1:5" x14ac:dyDescent="0.25">
      <c r="A390" s="184" t="s">
        <v>1288</v>
      </c>
      <c r="B390" s="212">
        <v>78.164251207729478</v>
      </c>
      <c r="C390" s="211" t="s">
        <v>1225</v>
      </c>
      <c r="D390" s="213">
        <v>96.7</v>
      </c>
      <c r="E390" s="210">
        <v>100</v>
      </c>
    </row>
    <row r="391" spans="1:5" x14ac:dyDescent="0.25">
      <c r="A391" s="184" t="s">
        <v>1286</v>
      </c>
      <c r="B391" s="212">
        <v>94.753722794959899</v>
      </c>
      <c r="C391" s="211" t="s">
        <v>1225</v>
      </c>
      <c r="D391" s="213">
        <v>99</v>
      </c>
      <c r="E391" s="210">
        <v>97.4</v>
      </c>
    </row>
    <row r="392" spans="1:5" x14ac:dyDescent="0.25">
      <c r="A392" s="184" t="s">
        <v>1284</v>
      </c>
      <c r="B392" s="212">
        <v>85.774946921443743</v>
      </c>
      <c r="C392" s="211" t="s">
        <v>1225</v>
      </c>
      <c r="D392" s="33" t="s">
        <v>866</v>
      </c>
      <c r="E392" s="210">
        <v>100</v>
      </c>
    </row>
    <row r="393" spans="1:5" x14ac:dyDescent="0.25">
      <c r="A393" s="184" t="s">
        <v>1283</v>
      </c>
      <c r="B393" s="212">
        <v>94.333311032314185</v>
      </c>
      <c r="C393" s="211" t="s">
        <v>1225</v>
      </c>
      <c r="D393" s="33" t="s">
        <v>866</v>
      </c>
      <c r="E393" s="210">
        <v>100</v>
      </c>
    </row>
    <row r="394" spans="1:5" x14ac:dyDescent="0.25">
      <c r="A394" s="184" t="s">
        <v>1281</v>
      </c>
      <c r="B394" s="212">
        <v>91.875726864927728</v>
      </c>
      <c r="C394" s="211" t="s">
        <v>1225</v>
      </c>
      <c r="D394" s="33" t="s">
        <v>866</v>
      </c>
      <c r="E394" s="33" t="s">
        <v>866</v>
      </c>
    </row>
    <row r="395" spans="1:5" x14ac:dyDescent="0.25">
      <c r="A395" s="184" t="s">
        <v>1280</v>
      </c>
      <c r="B395" s="212">
        <v>91.510190980580958</v>
      </c>
      <c r="C395" s="211" t="s">
        <v>1225</v>
      </c>
      <c r="D395" s="33" t="s">
        <v>866</v>
      </c>
      <c r="E395" s="33" t="s">
        <v>866</v>
      </c>
    </row>
    <row r="396" spans="1:5" x14ac:dyDescent="0.25">
      <c r="A396" s="184" t="s">
        <v>1278</v>
      </c>
      <c r="B396" s="212">
        <v>90.074074074074076</v>
      </c>
      <c r="C396" s="211" t="s">
        <v>1225</v>
      </c>
      <c r="D396" s="213">
        <v>88.1</v>
      </c>
      <c r="E396" s="210">
        <v>100</v>
      </c>
    </row>
    <row r="397" spans="1:5" x14ac:dyDescent="0.25">
      <c r="A397" s="184" t="s">
        <v>1277</v>
      </c>
      <c r="B397" s="212">
        <v>89.402564904598051</v>
      </c>
      <c r="C397" s="211" t="s">
        <v>1225</v>
      </c>
      <c r="D397" s="33" t="s">
        <v>866</v>
      </c>
      <c r="E397" s="210">
        <v>100</v>
      </c>
    </row>
    <row r="398" spans="1:5" x14ac:dyDescent="0.25">
      <c r="A398" s="184" t="s">
        <v>1275</v>
      </c>
      <c r="B398" s="212">
        <v>78.929765886287626</v>
      </c>
      <c r="C398" s="211" t="s">
        <v>1225</v>
      </c>
      <c r="D398" s="213">
        <v>77.7</v>
      </c>
      <c r="E398" s="210">
        <v>100</v>
      </c>
    </row>
    <row r="399" spans="1:5" x14ac:dyDescent="0.25">
      <c r="A399" s="184" t="s">
        <v>1273</v>
      </c>
      <c r="B399" s="212">
        <v>91.31652661064426</v>
      </c>
      <c r="C399" s="211" t="s">
        <v>1225</v>
      </c>
      <c r="D399" s="213">
        <v>93.4</v>
      </c>
      <c r="E399" s="33" t="s">
        <v>866</v>
      </c>
    </row>
    <row r="400" spans="1:5" x14ac:dyDescent="0.25">
      <c r="A400" s="184" t="s">
        <v>1271</v>
      </c>
      <c r="B400" s="212">
        <v>90.359712230215834</v>
      </c>
      <c r="C400" s="211" t="s">
        <v>1225</v>
      </c>
      <c r="D400" s="33" t="s">
        <v>866</v>
      </c>
      <c r="E400" s="210">
        <v>99.9</v>
      </c>
    </row>
    <row r="401" spans="1:5" x14ac:dyDescent="0.25">
      <c r="A401" s="184" t="s">
        <v>1269</v>
      </c>
      <c r="B401" s="212">
        <v>85.581271614791163</v>
      </c>
      <c r="C401" s="211" t="s">
        <v>1225</v>
      </c>
      <c r="D401" s="33" t="s">
        <v>866</v>
      </c>
      <c r="E401" s="33" t="s">
        <v>866</v>
      </c>
    </row>
    <row r="402" spans="1:5" x14ac:dyDescent="0.25">
      <c r="A402" s="184" t="s">
        <v>1268</v>
      </c>
      <c r="B402" s="212">
        <v>95.683679899180845</v>
      </c>
      <c r="C402" s="211" t="s">
        <v>1225</v>
      </c>
      <c r="D402" s="215" t="s">
        <v>866</v>
      </c>
      <c r="E402" s="33" t="s">
        <v>866</v>
      </c>
    </row>
    <row r="403" spans="1:5" x14ac:dyDescent="0.25">
      <c r="A403" s="184" t="s">
        <v>1266</v>
      </c>
      <c r="B403" s="212">
        <v>87.888362295945228</v>
      </c>
      <c r="C403" s="211" t="s">
        <v>1225</v>
      </c>
      <c r="D403" s="33" t="s">
        <v>866</v>
      </c>
      <c r="E403" s="33" t="s">
        <v>866</v>
      </c>
    </row>
    <row r="404" spans="1:5" x14ac:dyDescent="0.25">
      <c r="A404" s="184" t="s">
        <v>1265</v>
      </c>
      <c r="B404" s="212">
        <v>88.811728395061735</v>
      </c>
      <c r="C404" s="211" t="s">
        <v>1225</v>
      </c>
      <c r="D404" s="213">
        <v>100</v>
      </c>
      <c r="E404" s="210">
        <v>100</v>
      </c>
    </row>
    <row r="405" spans="1:5" x14ac:dyDescent="0.25">
      <c r="A405" s="184" t="s">
        <v>1263</v>
      </c>
      <c r="B405" s="212">
        <v>83.544303797468359</v>
      </c>
      <c r="C405" s="211" t="s">
        <v>1225</v>
      </c>
      <c r="D405" s="213">
        <v>80.900000000000006</v>
      </c>
      <c r="E405" s="210">
        <v>80.8</v>
      </c>
    </row>
    <row r="406" spans="1:5" x14ac:dyDescent="0.25">
      <c r="A406" s="184" t="s">
        <v>1262</v>
      </c>
      <c r="B406" s="212">
        <v>89.464534075104311</v>
      </c>
      <c r="C406" s="211" t="s">
        <v>1225</v>
      </c>
      <c r="D406" s="213">
        <v>90.8</v>
      </c>
      <c r="E406" s="210">
        <v>90.2</v>
      </c>
    </row>
    <row r="407" spans="1:5" x14ac:dyDescent="0.25">
      <c r="A407" s="184" t="s">
        <v>1260</v>
      </c>
      <c r="B407" s="212">
        <v>69.082672706681763</v>
      </c>
      <c r="C407" s="211" t="s">
        <v>1225</v>
      </c>
      <c r="D407" s="33" t="s">
        <v>866</v>
      </c>
      <c r="E407" s="210">
        <v>76.599999999999994</v>
      </c>
    </row>
    <row r="408" spans="1:5" x14ac:dyDescent="0.25">
      <c r="A408" s="184" t="s">
        <v>1258</v>
      </c>
      <c r="B408" s="212">
        <v>93.030996463490752</v>
      </c>
      <c r="C408" s="211" t="s">
        <v>1225</v>
      </c>
      <c r="D408" s="33" t="s">
        <v>866</v>
      </c>
      <c r="E408" s="210">
        <v>100</v>
      </c>
    </row>
    <row r="409" spans="1:5" x14ac:dyDescent="0.25">
      <c r="A409" s="184" t="s">
        <v>1257</v>
      </c>
      <c r="B409" s="212">
        <v>89.511111111111106</v>
      </c>
      <c r="C409" s="211" t="s">
        <v>1225</v>
      </c>
      <c r="D409" s="213">
        <v>100</v>
      </c>
      <c r="E409" s="210">
        <v>100</v>
      </c>
    </row>
    <row r="410" spans="1:5" x14ac:dyDescent="0.25">
      <c r="A410" s="184" t="s">
        <v>1256</v>
      </c>
      <c r="B410" s="212">
        <v>86.035502958579883</v>
      </c>
      <c r="C410" s="211" t="s">
        <v>1225</v>
      </c>
      <c r="D410" s="33" t="s">
        <v>866</v>
      </c>
      <c r="E410" s="33" t="s">
        <v>866</v>
      </c>
    </row>
    <row r="411" spans="1:5" x14ac:dyDescent="0.25">
      <c r="A411" s="184" t="s">
        <v>1254</v>
      </c>
      <c r="B411" s="212">
        <v>84.477015323117925</v>
      </c>
      <c r="C411" s="211" t="s">
        <v>1225</v>
      </c>
      <c r="D411" s="213">
        <v>89.6</v>
      </c>
      <c r="E411" s="210">
        <v>95</v>
      </c>
    </row>
    <row r="412" spans="1:5" x14ac:dyDescent="0.25">
      <c r="A412" s="184" t="s">
        <v>1252</v>
      </c>
      <c r="B412" s="212">
        <v>89.50596252129472</v>
      </c>
      <c r="C412" s="211" t="s">
        <v>1225</v>
      </c>
      <c r="D412" s="213">
        <v>81.5</v>
      </c>
      <c r="E412" s="210">
        <v>0.9</v>
      </c>
    </row>
    <row r="413" spans="1:5" x14ac:dyDescent="0.25">
      <c r="A413" s="184" t="s">
        <v>1250</v>
      </c>
      <c r="B413" s="212">
        <v>93.449023861171369</v>
      </c>
      <c r="C413" s="211" t="s">
        <v>1225</v>
      </c>
      <c r="D413" s="213">
        <v>93.9</v>
      </c>
      <c r="E413" s="210">
        <v>100</v>
      </c>
    </row>
    <row r="414" spans="1:5" x14ac:dyDescent="0.25">
      <c r="A414" s="184" t="s">
        <v>1249</v>
      </c>
      <c r="B414" s="212">
        <v>85.336658354114718</v>
      </c>
      <c r="C414" s="211" t="s">
        <v>1225</v>
      </c>
      <c r="D414" s="33" t="s">
        <v>866</v>
      </c>
      <c r="E414" s="33" t="s">
        <v>866</v>
      </c>
    </row>
    <row r="415" spans="1:5" x14ac:dyDescent="0.25">
      <c r="A415" s="184" t="s">
        <v>1247</v>
      </c>
      <c r="B415" s="212">
        <v>76.589595375722539</v>
      </c>
      <c r="C415" s="211" t="s">
        <v>1225</v>
      </c>
      <c r="D415" s="213">
        <v>100</v>
      </c>
      <c r="E415" s="210">
        <v>100</v>
      </c>
    </row>
    <row r="416" spans="1:5" x14ac:dyDescent="0.25">
      <c r="A416" s="184" t="s">
        <v>1245</v>
      </c>
      <c r="B416" s="212">
        <v>72.087912087912088</v>
      </c>
      <c r="C416" s="211" t="s">
        <v>1225</v>
      </c>
      <c r="D416" s="213">
        <v>66.900000000000006</v>
      </c>
      <c r="E416" s="210">
        <v>77.900000000000006</v>
      </c>
    </row>
    <row r="417" spans="1:5" x14ac:dyDescent="0.25">
      <c r="A417" s="184" t="s">
        <v>1244</v>
      </c>
      <c r="B417" s="212">
        <v>88.870023973825539</v>
      </c>
      <c r="C417" s="211" t="s">
        <v>1225</v>
      </c>
      <c r="D417" s="213">
        <v>98.8</v>
      </c>
      <c r="E417" s="210">
        <v>100</v>
      </c>
    </row>
    <row r="418" spans="1:5" x14ac:dyDescent="0.25">
      <c r="A418" s="184" t="s">
        <v>1242</v>
      </c>
      <c r="B418" s="212">
        <v>95.618556701030926</v>
      </c>
      <c r="C418" s="211" t="s">
        <v>1225</v>
      </c>
      <c r="D418" s="33" t="s">
        <v>866</v>
      </c>
      <c r="E418" s="33" t="s">
        <v>866</v>
      </c>
    </row>
    <row r="419" spans="1:5" x14ac:dyDescent="0.25">
      <c r="A419" s="184" t="s">
        <v>1241</v>
      </c>
      <c r="B419" s="212">
        <v>92.641962143428429</v>
      </c>
      <c r="C419" s="211" t="s">
        <v>1225</v>
      </c>
      <c r="D419" s="33" t="s">
        <v>866</v>
      </c>
      <c r="E419" s="210">
        <v>84.9</v>
      </c>
    </row>
    <row r="420" spans="1:5" x14ac:dyDescent="0.25">
      <c r="A420" s="184" t="s">
        <v>1240</v>
      </c>
      <c r="B420" s="212">
        <v>91.06849315068493</v>
      </c>
      <c r="C420" s="211" t="s">
        <v>1225</v>
      </c>
      <c r="D420" s="33" t="s">
        <v>866</v>
      </c>
      <c r="E420" s="33" t="s">
        <v>866</v>
      </c>
    </row>
    <row r="421" spans="1:5" x14ac:dyDescent="0.25">
      <c r="A421" s="184" t="s">
        <v>1239</v>
      </c>
      <c r="B421" s="212">
        <v>91.20135363790186</v>
      </c>
      <c r="C421" s="211" t="s">
        <v>1225</v>
      </c>
      <c r="D421" s="213">
        <v>100</v>
      </c>
      <c r="E421" s="210">
        <v>0</v>
      </c>
    </row>
    <row r="422" spans="1:5" x14ac:dyDescent="0.25">
      <c r="A422" s="184" t="s">
        <v>1238</v>
      </c>
      <c r="B422" s="212">
        <v>86.401776900296142</v>
      </c>
      <c r="C422" s="211" t="s">
        <v>1225</v>
      </c>
      <c r="D422" s="213">
        <v>90.7</v>
      </c>
      <c r="E422" s="33" t="s">
        <v>866</v>
      </c>
    </row>
    <row r="423" spans="1:5" x14ac:dyDescent="0.25">
      <c r="A423" s="184" t="s">
        <v>1236</v>
      </c>
      <c r="B423" s="212">
        <v>73.380281690140848</v>
      </c>
      <c r="C423" s="211" t="s">
        <v>1225</v>
      </c>
      <c r="D423" s="213">
        <v>100</v>
      </c>
      <c r="E423" s="33" t="s">
        <v>866</v>
      </c>
    </row>
    <row r="424" spans="1:5" x14ac:dyDescent="0.25">
      <c r="A424" s="184" t="s">
        <v>1234</v>
      </c>
      <c r="B424" s="212">
        <v>92.636655948553056</v>
      </c>
      <c r="C424" s="211" t="s">
        <v>1225</v>
      </c>
      <c r="D424" s="33" t="s">
        <v>866</v>
      </c>
      <c r="E424" s="33" t="s">
        <v>866</v>
      </c>
    </row>
    <row r="425" spans="1:5" x14ac:dyDescent="0.25">
      <c r="A425" s="184" t="s">
        <v>1233</v>
      </c>
      <c r="B425" s="212">
        <v>84.56198347107437</v>
      </c>
      <c r="C425" s="211" t="s">
        <v>1225</v>
      </c>
      <c r="D425" s="213">
        <v>100</v>
      </c>
      <c r="E425" s="210">
        <v>100</v>
      </c>
    </row>
    <row r="426" spans="1:5" x14ac:dyDescent="0.25">
      <c r="A426" s="184" t="s">
        <v>1231</v>
      </c>
      <c r="B426" s="212">
        <v>90.796509991556434</v>
      </c>
      <c r="C426" s="211" t="s">
        <v>1225</v>
      </c>
      <c r="D426" s="33" t="s">
        <v>866</v>
      </c>
      <c r="E426" s="33" t="s">
        <v>866</v>
      </c>
    </row>
    <row r="427" spans="1:5" x14ac:dyDescent="0.25">
      <c r="A427" s="184" t="s">
        <v>1229</v>
      </c>
      <c r="B427" s="212">
        <v>92.233940556088214</v>
      </c>
      <c r="C427" s="211" t="s">
        <v>1225</v>
      </c>
      <c r="D427" s="33" t="s">
        <v>866</v>
      </c>
      <c r="E427" s="33" t="s">
        <v>866</v>
      </c>
    </row>
    <row r="428" spans="1:5" x14ac:dyDescent="0.25">
      <c r="A428" s="184" t="s">
        <v>1228</v>
      </c>
      <c r="B428" s="212">
        <v>81.899641577060933</v>
      </c>
      <c r="C428" s="211" t="s">
        <v>1225</v>
      </c>
      <c r="D428" s="33" t="s">
        <v>866</v>
      </c>
      <c r="E428" s="210">
        <v>100</v>
      </c>
    </row>
    <row r="429" spans="1:5" x14ac:dyDescent="0.25">
      <c r="A429" s="184" t="s">
        <v>1226</v>
      </c>
      <c r="B429" s="212">
        <v>97.00796047213835</v>
      </c>
      <c r="C429" s="211" t="s">
        <v>1225</v>
      </c>
      <c r="D429" s="213">
        <v>100</v>
      </c>
      <c r="E429" s="210">
        <v>100</v>
      </c>
    </row>
    <row r="430" spans="1:5" x14ac:dyDescent="0.25">
      <c r="A430" s="184" t="s">
        <v>1223</v>
      </c>
      <c r="B430" s="212">
        <v>87.166666666666671</v>
      </c>
      <c r="C430" s="211" t="s">
        <v>1173</v>
      </c>
      <c r="D430" s="213">
        <v>100</v>
      </c>
      <c r="E430" s="210">
        <v>89.9</v>
      </c>
    </row>
    <row r="431" spans="1:5" x14ac:dyDescent="0.25">
      <c r="A431" s="184" t="s">
        <v>1221</v>
      </c>
      <c r="B431" s="212">
        <v>67.669654289372588</v>
      </c>
      <c r="C431" s="211" t="s">
        <v>1173</v>
      </c>
      <c r="D431" s="213">
        <v>87</v>
      </c>
      <c r="E431" s="33" t="s">
        <v>866</v>
      </c>
    </row>
    <row r="432" spans="1:5" x14ac:dyDescent="0.25">
      <c r="A432" s="184" t="s">
        <v>1219</v>
      </c>
      <c r="B432" s="212">
        <v>92.505307855626327</v>
      </c>
      <c r="C432" s="211" t="s">
        <v>1173</v>
      </c>
      <c r="D432" s="213">
        <v>94.7</v>
      </c>
      <c r="E432" s="210">
        <v>100</v>
      </c>
    </row>
    <row r="433" spans="1:5" x14ac:dyDescent="0.25">
      <c r="A433" s="184" t="s">
        <v>1218</v>
      </c>
      <c r="B433" s="212">
        <v>86.199575371549898</v>
      </c>
      <c r="C433" s="211" t="s">
        <v>1173</v>
      </c>
      <c r="D433" s="213">
        <v>100</v>
      </c>
      <c r="E433" s="210">
        <v>94.4</v>
      </c>
    </row>
    <row r="434" spans="1:5" x14ac:dyDescent="0.25">
      <c r="A434" s="184" t="s">
        <v>1216</v>
      </c>
      <c r="B434" s="212">
        <v>89.212400502723085</v>
      </c>
      <c r="C434" s="211" t="s">
        <v>1173</v>
      </c>
      <c r="D434" s="33" t="s">
        <v>866</v>
      </c>
      <c r="E434" s="33" t="s">
        <v>866</v>
      </c>
    </row>
    <row r="435" spans="1:5" x14ac:dyDescent="0.25">
      <c r="A435" s="184" t="s">
        <v>1215</v>
      </c>
      <c r="B435" s="212">
        <v>86.336448598130843</v>
      </c>
      <c r="C435" s="211" t="s">
        <v>1173</v>
      </c>
      <c r="D435" s="33" t="s">
        <v>866</v>
      </c>
      <c r="E435" s="210">
        <v>100</v>
      </c>
    </row>
    <row r="436" spans="1:5" x14ac:dyDescent="0.25">
      <c r="A436" s="184" t="s">
        <v>1214</v>
      </c>
      <c r="B436" s="212">
        <v>97.980214344600171</v>
      </c>
      <c r="C436" s="211" t="s">
        <v>1173</v>
      </c>
      <c r="D436" s="33" t="s">
        <v>866</v>
      </c>
      <c r="E436" s="210">
        <v>93.9</v>
      </c>
    </row>
    <row r="437" spans="1:5" x14ac:dyDescent="0.25">
      <c r="A437" s="184" t="s">
        <v>1213</v>
      </c>
      <c r="B437" s="212">
        <v>90.945674044265587</v>
      </c>
      <c r="C437" s="211" t="s">
        <v>1173</v>
      </c>
      <c r="D437" s="33" t="s">
        <v>866</v>
      </c>
      <c r="E437" s="33" t="s">
        <v>866</v>
      </c>
    </row>
    <row r="438" spans="1:5" x14ac:dyDescent="0.25">
      <c r="A438" s="184" t="s">
        <v>1212</v>
      </c>
      <c r="B438" s="212">
        <v>90.41307028360049</v>
      </c>
      <c r="C438" s="211" t="s">
        <v>1173</v>
      </c>
      <c r="D438" s="213">
        <v>89</v>
      </c>
      <c r="E438" s="210">
        <v>90.8</v>
      </c>
    </row>
    <row r="439" spans="1:5" x14ac:dyDescent="0.25">
      <c r="A439" s="184" t="s">
        <v>1211</v>
      </c>
      <c r="B439" s="212">
        <v>90.385604113110546</v>
      </c>
      <c r="C439" s="211" t="s">
        <v>1173</v>
      </c>
      <c r="D439" s="213">
        <v>94.3</v>
      </c>
      <c r="E439" s="33" t="s">
        <v>866</v>
      </c>
    </row>
    <row r="440" spans="1:5" x14ac:dyDescent="0.25">
      <c r="A440" s="184" t="s">
        <v>1210</v>
      </c>
      <c r="B440" s="212">
        <v>89.297475301866086</v>
      </c>
      <c r="C440" s="211" t="s">
        <v>1173</v>
      </c>
      <c r="D440" s="213">
        <v>100</v>
      </c>
      <c r="E440" s="210">
        <v>100</v>
      </c>
    </row>
    <row r="441" spans="1:5" x14ac:dyDescent="0.25">
      <c r="A441" s="184" t="s">
        <v>1208</v>
      </c>
      <c r="B441" s="212">
        <v>88.656583629893234</v>
      </c>
      <c r="C441" s="211" t="s">
        <v>1173</v>
      </c>
      <c r="D441" s="33" t="s">
        <v>866</v>
      </c>
      <c r="E441" s="210">
        <v>89.2</v>
      </c>
    </row>
    <row r="442" spans="1:5" x14ac:dyDescent="0.25">
      <c r="A442" s="184" t="s">
        <v>1206</v>
      </c>
      <c r="B442" s="212">
        <v>83.549516162240067</v>
      </c>
      <c r="C442" s="211" t="s">
        <v>1173</v>
      </c>
      <c r="D442" s="213">
        <v>100</v>
      </c>
      <c r="E442" s="210">
        <v>83.4</v>
      </c>
    </row>
    <row r="443" spans="1:5" x14ac:dyDescent="0.25">
      <c r="A443" s="184" t="s">
        <v>1204</v>
      </c>
      <c r="B443" s="212">
        <v>90.915984228086145</v>
      </c>
      <c r="C443" s="211" t="s">
        <v>1173</v>
      </c>
      <c r="D443" s="33" t="s">
        <v>866</v>
      </c>
      <c r="E443" s="210">
        <v>90.5</v>
      </c>
    </row>
    <row r="444" spans="1:5" x14ac:dyDescent="0.25">
      <c r="A444" s="184" t="s">
        <v>1202</v>
      </c>
      <c r="B444" s="212">
        <v>88.097949886104786</v>
      </c>
      <c r="C444" s="211" t="s">
        <v>1173</v>
      </c>
      <c r="D444" s="33" t="s">
        <v>866</v>
      </c>
      <c r="E444" s="33" t="s">
        <v>866</v>
      </c>
    </row>
    <row r="445" spans="1:5" x14ac:dyDescent="0.25">
      <c r="A445" s="184" t="s">
        <v>1201</v>
      </c>
      <c r="B445" s="212">
        <v>97.886954239216024</v>
      </c>
      <c r="C445" s="211" t="s">
        <v>1173</v>
      </c>
      <c r="D445" s="213">
        <v>98</v>
      </c>
      <c r="E445" s="210">
        <v>99.5</v>
      </c>
    </row>
    <row r="446" spans="1:5" x14ac:dyDescent="0.25">
      <c r="A446" s="184" t="s">
        <v>1199</v>
      </c>
      <c r="B446" s="212">
        <v>84.58942632170978</v>
      </c>
      <c r="C446" s="211" t="s">
        <v>1173</v>
      </c>
      <c r="D446" s="33" t="s">
        <v>866</v>
      </c>
      <c r="E446" s="210">
        <v>96.2</v>
      </c>
    </row>
    <row r="447" spans="1:5" x14ac:dyDescent="0.25">
      <c r="A447" s="184" t="s">
        <v>1198</v>
      </c>
      <c r="B447" s="212">
        <v>97.574658343175301</v>
      </c>
      <c r="C447" s="211" t="s">
        <v>1173</v>
      </c>
      <c r="D447" s="213">
        <v>97.9</v>
      </c>
      <c r="E447" s="210">
        <v>98.1</v>
      </c>
    </row>
    <row r="448" spans="1:5" x14ac:dyDescent="0.25">
      <c r="A448" s="184" t="s">
        <v>1196</v>
      </c>
      <c r="B448" s="212">
        <v>82.379421221864959</v>
      </c>
      <c r="C448" s="211" t="s">
        <v>1173</v>
      </c>
      <c r="D448" s="33" t="s">
        <v>866</v>
      </c>
      <c r="E448" s="33" t="s">
        <v>866</v>
      </c>
    </row>
    <row r="449" spans="1:5" x14ac:dyDescent="0.25">
      <c r="A449" s="184" t="s">
        <v>1195</v>
      </c>
      <c r="B449" s="212">
        <v>84.173387096774192</v>
      </c>
      <c r="C449" s="211" t="s">
        <v>1173</v>
      </c>
      <c r="D449" s="33" t="s">
        <v>866</v>
      </c>
      <c r="E449" s="210">
        <v>82.8</v>
      </c>
    </row>
    <row r="450" spans="1:5" x14ac:dyDescent="0.25">
      <c r="A450" s="184" t="s">
        <v>1194</v>
      </c>
      <c r="B450" s="212">
        <v>92.369346528175342</v>
      </c>
      <c r="C450" s="211" t="s">
        <v>1173</v>
      </c>
      <c r="D450" s="213">
        <v>100</v>
      </c>
      <c r="E450" s="210">
        <v>100</v>
      </c>
    </row>
    <row r="451" spans="1:5" x14ac:dyDescent="0.25">
      <c r="A451" s="184" t="s">
        <v>1192</v>
      </c>
      <c r="B451" s="212">
        <v>92.188933047997551</v>
      </c>
      <c r="C451" s="211" t="s">
        <v>1173</v>
      </c>
      <c r="D451" s="33" t="s">
        <v>866</v>
      </c>
      <c r="E451" s="33" t="s">
        <v>866</v>
      </c>
    </row>
    <row r="452" spans="1:5" x14ac:dyDescent="0.25">
      <c r="A452" s="184" t="s">
        <v>1190</v>
      </c>
      <c r="B452" s="212">
        <v>79.621109607577807</v>
      </c>
      <c r="C452" s="211" t="s">
        <v>1173</v>
      </c>
      <c r="D452" s="33" t="s">
        <v>866</v>
      </c>
      <c r="E452" s="33" t="s">
        <v>866</v>
      </c>
    </row>
    <row r="453" spans="1:5" x14ac:dyDescent="0.25">
      <c r="A453" s="184" t="s">
        <v>1188</v>
      </c>
      <c r="B453" s="212">
        <v>84.062758051197363</v>
      </c>
      <c r="C453" s="211" t="s">
        <v>1173</v>
      </c>
      <c r="D453" s="213">
        <v>98.5</v>
      </c>
      <c r="E453" s="210">
        <v>97.9</v>
      </c>
    </row>
    <row r="454" spans="1:5" x14ac:dyDescent="0.25">
      <c r="A454" s="184" t="s">
        <v>1186</v>
      </c>
      <c r="B454" s="212">
        <v>89.684928757776433</v>
      </c>
      <c r="C454" s="211" t="s">
        <v>1173</v>
      </c>
      <c r="D454" s="33" t="s">
        <v>866</v>
      </c>
      <c r="E454" s="33" t="s">
        <v>866</v>
      </c>
    </row>
    <row r="455" spans="1:5" x14ac:dyDescent="0.25">
      <c r="A455" s="184" t="s">
        <v>1185</v>
      </c>
      <c r="B455" s="212">
        <v>84.855233853006681</v>
      </c>
      <c r="C455" s="211" t="s">
        <v>1173</v>
      </c>
      <c r="D455" s="33" t="s">
        <v>866</v>
      </c>
      <c r="E455" s="210">
        <v>83.2</v>
      </c>
    </row>
    <row r="456" spans="1:5" x14ac:dyDescent="0.25">
      <c r="A456" s="184" t="s">
        <v>1183</v>
      </c>
      <c r="B456" s="212">
        <v>85.258964143426297</v>
      </c>
      <c r="C456" s="211" t="s">
        <v>1173</v>
      </c>
      <c r="D456" s="33" t="s">
        <v>866</v>
      </c>
      <c r="E456" s="210">
        <v>100</v>
      </c>
    </row>
    <row r="457" spans="1:5" x14ac:dyDescent="0.25">
      <c r="A457" s="184" t="s">
        <v>1182</v>
      </c>
      <c r="B457" s="212">
        <v>89.543616406701332</v>
      </c>
      <c r="C457" s="211" t="s">
        <v>1173</v>
      </c>
      <c r="D457" s="33" t="s">
        <v>866</v>
      </c>
      <c r="E457" s="33" t="s">
        <v>866</v>
      </c>
    </row>
    <row r="458" spans="1:5" x14ac:dyDescent="0.25">
      <c r="A458" s="184" t="s">
        <v>1181</v>
      </c>
      <c r="B458" s="212">
        <v>86.036283672347452</v>
      </c>
      <c r="C458" s="211" t="s">
        <v>1173</v>
      </c>
      <c r="D458" s="33" t="s">
        <v>866</v>
      </c>
      <c r="E458" s="33" t="s">
        <v>866</v>
      </c>
    </row>
    <row r="459" spans="1:5" x14ac:dyDescent="0.25">
      <c r="A459" s="184" t="s">
        <v>1180</v>
      </c>
      <c r="B459" s="212">
        <v>92.809667673716007</v>
      </c>
      <c r="C459" s="211" t="s">
        <v>1173</v>
      </c>
      <c r="D459" s="213">
        <v>91.4</v>
      </c>
      <c r="E459" s="210">
        <v>93.3</v>
      </c>
    </row>
    <row r="460" spans="1:5" x14ac:dyDescent="0.25">
      <c r="A460" s="184" t="s">
        <v>1178</v>
      </c>
      <c r="B460" s="212">
        <v>94.114607257694075</v>
      </c>
      <c r="C460" s="211" t="s">
        <v>1173</v>
      </c>
      <c r="D460" s="213">
        <v>94.9</v>
      </c>
      <c r="E460" s="210">
        <v>95.7</v>
      </c>
    </row>
    <row r="461" spans="1:5" x14ac:dyDescent="0.25">
      <c r="A461" s="184" t="s">
        <v>1176</v>
      </c>
      <c r="B461" s="212">
        <v>86.757990867579906</v>
      </c>
      <c r="C461" s="211" t="s">
        <v>1173</v>
      </c>
      <c r="D461" s="33" t="s">
        <v>866</v>
      </c>
      <c r="E461" s="210">
        <v>100</v>
      </c>
    </row>
    <row r="462" spans="1:5" x14ac:dyDescent="0.25">
      <c r="A462" s="184" t="s">
        <v>1174</v>
      </c>
      <c r="B462" s="212">
        <v>89.460033011082302</v>
      </c>
      <c r="C462" s="211" t="s">
        <v>1173</v>
      </c>
      <c r="D462" s="213">
        <v>87.8</v>
      </c>
      <c r="E462" s="210">
        <v>88.9</v>
      </c>
    </row>
    <row r="463" spans="1:5" x14ac:dyDescent="0.25">
      <c r="A463" s="184" t="s">
        <v>1172</v>
      </c>
      <c r="B463" s="212">
        <v>76.162479957242113</v>
      </c>
      <c r="C463" s="211" t="s">
        <v>1099</v>
      </c>
      <c r="D463" s="213">
        <v>75.900000000000006</v>
      </c>
      <c r="E463" s="210">
        <v>76</v>
      </c>
    </row>
    <row r="464" spans="1:5" x14ac:dyDescent="0.25">
      <c r="A464" s="184" t="s">
        <v>1170</v>
      </c>
      <c r="B464" s="212">
        <v>90.769230769230774</v>
      </c>
      <c r="C464" s="211" t="s">
        <v>1099</v>
      </c>
      <c r="D464" s="33" t="s">
        <v>866</v>
      </c>
      <c r="E464" s="210">
        <v>95.7</v>
      </c>
    </row>
    <row r="465" spans="1:5" x14ac:dyDescent="0.25">
      <c r="A465" s="184" t="s">
        <v>1168</v>
      </c>
      <c r="B465" s="212">
        <v>96.711773970621323</v>
      </c>
      <c r="C465" s="211" t="s">
        <v>1099</v>
      </c>
      <c r="D465" s="213">
        <v>100</v>
      </c>
      <c r="E465" s="210">
        <v>100</v>
      </c>
    </row>
    <row r="466" spans="1:5" x14ac:dyDescent="0.25">
      <c r="A466" s="184" t="s">
        <v>1166</v>
      </c>
      <c r="B466" s="212">
        <v>94.047482946534046</v>
      </c>
      <c r="C466" s="211" t="s">
        <v>1099</v>
      </c>
      <c r="D466" s="33" t="s">
        <v>866</v>
      </c>
      <c r="E466" s="33" t="s">
        <v>866</v>
      </c>
    </row>
    <row r="467" spans="1:5" x14ac:dyDescent="0.25">
      <c r="A467" s="184" t="s">
        <v>1164</v>
      </c>
      <c r="B467" s="212">
        <v>86.811594202898547</v>
      </c>
      <c r="C467" s="211" t="s">
        <v>1099</v>
      </c>
      <c r="D467" s="33" t="s">
        <v>866</v>
      </c>
      <c r="E467" s="33" t="s">
        <v>866</v>
      </c>
    </row>
    <row r="468" spans="1:5" x14ac:dyDescent="0.25">
      <c r="A468" s="184" t="s">
        <v>1163</v>
      </c>
      <c r="B468" s="212">
        <v>77.852348993288587</v>
      </c>
      <c r="C468" s="211" t="s">
        <v>1099</v>
      </c>
      <c r="D468" s="33" t="s">
        <v>866</v>
      </c>
      <c r="E468" s="33" t="s">
        <v>866</v>
      </c>
    </row>
    <row r="469" spans="1:5" x14ac:dyDescent="0.25">
      <c r="A469" s="184" t="s">
        <v>1162</v>
      </c>
      <c r="B469" s="212">
        <v>93.701278453383225</v>
      </c>
      <c r="C469" s="211" t="s">
        <v>1099</v>
      </c>
      <c r="D469" s="213">
        <v>97</v>
      </c>
      <c r="E469" s="210">
        <v>100</v>
      </c>
    </row>
    <row r="470" spans="1:5" x14ac:dyDescent="0.25">
      <c r="A470" s="184" t="s">
        <v>1160</v>
      </c>
      <c r="B470" s="212">
        <v>94.417077175697855</v>
      </c>
      <c r="C470" s="211" t="s">
        <v>1099</v>
      </c>
      <c r="D470" s="33" t="s">
        <v>866</v>
      </c>
      <c r="E470" s="33" t="s">
        <v>866</v>
      </c>
    </row>
    <row r="471" spans="1:5" x14ac:dyDescent="0.25">
      <c r="A471" s="184" t="s">
        <v>1159</v>
      </c>
      <c r="B471" s="212">
        <v>90.38322487346349</v>
      </c>
      <c r="C471" s="211" t="s">
        <v>1099</v>
      </c>
      <c r="D471" s="33" t="s">
        <v>866</v>
      </c>
      <c r="E471" s="210">
        <v>100</v>
      </c>
    </row>
    <row r="472" spans="1:5" x14ac:dyDescent="0.25">
      <c r="A472" s="184" t="s">
        <v>1158</v>
      </c>
      <c r="B472" s="212">
        <v>93.259638716635209</v>
      </c>
      <c r="C472" s="211" t="s">
        <v>1099</v>
      </c>
      <c r="D472" s="33" t="s">
        <v>866</v>
      </c>
      <c r="E472" s="33" t="s">
        <v>866</v>
      </c>
    </row>
    <row r="473" spans="1:5" x14ac:dyDescent="0.25">
      <c r="A473" s="184" t="s">
        <v>1157</v>
      </c>
      <c r="B473" s="212">
        <v>81.514762516046218</v>
      </c>
      <c r="C473" s="211" t="s">
        <v>1099</v>
      </c>
      <c r="D473" s="213">
        <v>77.900000000000006</v>
      </c>
      <c r="E473" s="210">
        <v>79.3</v>
      </c>
    </row>
    <row r="474" spans="1:5" x14ac:dyDescent="0.25">
      <c r="A474" s="184" t="s">
        <v>1155</v>
      </c>
      <c r="B474" s="212">
        <v>89.699677339290147</v>
      </c>
      <c r="C474" s="211" t="s">
        <v>1099</v>
      </c>
      <c r="D474" s="213">
        <v>87.2</v>
      </c>
      <c r="E474" s="33" t="s">
        <v>866</v>
      </c>
    </row>
    <row r="475" spans="1:5" x14ac:dyDescent="0.25">
      <c r="A475" s="184" t="s">
        <v>1153</v>
      </c>
      <c r="B475" s="212">
        <v>80.773042616451932</v>
      </c>
      <c r="C475" s="211" t="s">
        <v>1099</v>
      </c>
      <c r="D475" s="33" t="s">
        <v>866</v>
      </c>
      <c r="E475" s="33" t="s">
        <v>866</v>
      </c>
    </row>
    <row r="476" spans="1:5" x14ac:dyDescent="0.25">
      <c r="A476" s="184" t="s">
        <v>1151</v>
      </c>
      <c r="B476" s="212">
        <v>85.114503816793899</v>
      </c>
      <c r="C476" s="211" t="s">
        <v>1099</v>
      </c>
      <c r="D476" s="213">
        <v>86.4</v>
      </c>
      <c r="E476" s="210">
        <v>91.3</v>
      </c>
    </row>
    <row r="477" spans="1:5" x14ac:dyDescent="0.25">
      <c r="A477" s="184" t="s">
        <v>1149</v>
      </c>
      <c r="B477" s="212">
        <v>56.031128404669261</v>
      </c>
      <c r="C477" s="211" t="s">
        <v>1099</v>
      </c>
      <c r="D477" s="33" t="s">
        <v>866</v>
      </c>
      <c r="E477" s="210">
        <v>100</v>
      </c>
    </row>
    <row r="478" spans="1:5" x14ac:dyDescent="0.25">
      <c r="A478" s="184" t="s">
        <v>1147</v>
      </c>
      <c r="B478" s="212">
        <v>88.322717622080688</v>
      </c>
      <c r="C478" s="211" t="s">
        <v>1099</v>
      </c>
      <c r="D478" s="215" t="s">
        <v>866</v>
      </c>
      <c r="E478" s="33" t="s">
        <v>866</v>
      </c>
    </row>
    <row r="479" spans="1:5" x14ac:dyDescent="0.25">
      <c r="A479" s="184" t="s">
        <v>1145</v>
      </c>
      <c r="B479" s="212">
        <v>77.824798984341939</v>
      </c>
      <c r="C479" s="211" t="s">
        <v>1099</v>
      </c>
      <c r="D479" s="33" t="s">
        <v>866</v>
      </c>
      <c r="E479" s="210">
        <v>100</v>
      </c>
    </row>
    <row r="480" spans="1:5" x14ac:dyDescent="0.25">
      <c r="A480" s="184" t="s">
        <v>1143</v>
      </c>
      <c r="B480" s="212">
        <v>57.338129496402878</v>
      </c>
      <c r="C480" s="211" t="s">
        <v>1099</v>
      </c>
      <c r="D480" s="213">
        <v>55</v>
      </c>
      <c r="E480" s="33" t="s">
        <v>866</v>
      </c>
    </row>
    <row r="481" spans="1:5" x14ac:dyDescent="0.25">
      <c r="A481" s="184" t="s">
        <v>1141</v>
      </c>
      <c r="B481" s="212">
        <v>92.147806004618943</v>
      </c>
      <c r="C481" s="211" t="s">
        <v>1099</v>
      </c>
      <c r="D481" s="213">
        <v>100</v>
      </c>
      <c r="E481" s="33" t="s">
        <v>866</v>
      </c>
    </row>
    <row r="482" spans="1:5" x14ac:dyDescent="0.25">
      <c r="A482" s="184" t="s">
        <v>1140</v>
      </c>
      <c r="B482" s="212">
        <v>89.356814701378255</v>
      </c>
      <c r="C482" s="211" t="s">
        <v>1099</v>
      </c>
      <c r="D482" s="213">
        <v>92.1</v>
      </c>
      <c r="E482" s="33" t="s">
        <v>866</v>
      </c>
    </row>
    <row r="483" spans="1:5" x14ac:dyDescent="0.25">
      <c r="A483" s="184" t="s">
        <v>1138</v>
      </c>
      <c r="B483" s="212">
        <v>85.081585081585075</v>
      </c>
      <c r="C483" s="211" t="s">
        <v>1099</v>
      </c>
      <c r="D483" s="33" t="s">
        <v>866</v>
      </c>
      <c r="E483" s="210">
        <v>85.3</v>
      </c>
    </row>
    <row r="484" spans="1:5" x14ac:dyDescent="0.25">
      <c r="A484" s="184" t="s">
        <v>1137</v>
      </c>
      <c r="B484" s="212">
        <v>76.760563380281681</v>
      </c>
      <c r="C484" s="211" t="s">
        <v>1099</v>
      </c>
      <c r="D484" s="215" t="s">
        <v>866</v>
      </c>
      <c r="E484" s="210">
        <v>79.099999999999994</v>
      </c>
    </row>
    <row r="485" spans="1:5" x14ac:dyDescent="0.25">
      <c r="A485" s="184" t="s">
        <v>1135</v>
      </c>
      <c r="B485" s="212">
        <v>91.039156626506028</v>
      </c>
      <c r="C485" s="211" t="s">
        <v>1099</v>
      </c>
      <c r="D485" s="33" t="s">
        <v>866</v>
      </c>
      <c r="E485" s="33" t="s">
        <v>866</v>
      </c>
    </row>
    <row r="486" spans="1:5" x14ac:dyDescent="0.25">
      <c r="A486" s="184" t="s">
        <v>1133</v>
      </c>
      <c r="B486" s="212">
        <v>87.459880788629079</v>
      </c>
      <c r="C486" s="211" t="s">
        <v>1099</v>
      </c>
      <c r="D486" s="213">
        <v>88.3</v>
      </c>
      <c r="E486" s="210">
        <v>100</v>
      </c>
    </row>
    <row r="487" spans="1:5" x14ac:dyDescent="0.25">
      <c r="A487" s="184" t="s">
        <v>1131</v>
      </c>
      <c r="B487" s="212">
        <v>81.991215226939971</v>
      </c>
      <c r="C487" s="211" t="s">
        <v>1099</v>
      </c>
      <c r="D487" s="33" t="s">
        <v>866</v>
      </c>
      <c r="E487" s="33" t="s">
        <v>866</v>
      </c>
    </row>
    <row r="488" spans="1:5" x14ac:dyDescent="0.25">
      <c r="A488" s="184" t="s">
        <v>1130</v>
      </c>
      <c r="B488" s="212">
        <v>77.277716794731063</v>
      </c>
      <c r="C488" s="211" t="s">
        <v>1099</v>
      </c>
      <c r="D488" s="33" t="s">
        <v>866</v>
      </c>
      <c r="E488" s="33" t="s">
        <v>866</v>
      </c>
    </row>
    <row r="489" spans="1:5" x14ac:dyDescent="0.25">
      <c r="A489" s="184" t="s">
        <v>1128</v>
      </c>
      <c r="B489" s="212">
        <v>97.395944503735322</v>
      </c>
      <c r="C489" s="211" t="s">
        <v>1099</v>
      </c>
      <c r="D489" s="213">
        <v>97.3</v>
      </c>
      <c r="E489" s="210">
        <v>100</v>
      </c>
    </row>
    <row r="490" spans="1:5" x14ac:dyDescent="0.25">
      <c r="A490" s="184" t="s">
        <v>1126</v>
      </c>
      <c r="B490" s="212">
        <v>92.283003070053027</v>
      </c>
      <c r="C490" s="211" t="s">
        <v>1099</v>
      </c>
      <c r="D490" s="213">
        <v>90.4</v>
      </c>
      <c r="E490" s="210">
        <v>91.7</v>
      </c>
    </row>
    <row r="491" spans="1:5" x14ac:dyDescent="0.25">
      <c r="A491" s="184" t="s">
        <v>1124</v>
      </c>
      <c r="B491" s="212">
        <v>93.069306930693074</v>
      </c>
      <c r="C491" s="211" t="s">
        <v>1099</v>
      </c>
      <c r="D491" s="213">
        <v>100</v>
      </c>
      <c r="E491" s="210">
        <v>100</v>
      </c>
    </row>
    <row r="492" spans="1:5" x14ac:dyDescent="0.25">
      <c r="A492" s="184" t="s">
        <v>1122</v>
      </c>
      <c r="B492" s="212">
        <v>73.045507584597431</v>
      </c>
      <c r="C492" s="211" t="s">
        <v>1099</v>
      </c>
      <c r="D492" s="213">
        <v>100</v>
      </c>
      <c r="E492" s="33" t="s">
        <v>866</v>
      </c>
    </row>
    <row r="493" spans="1:5" x14ac:dyDescent="0.25">
      <c r="A493" s="184" t="s">
        <v>1120</v>
      </c>
      <c r="B493" s="212">
        <v>65.232974910394276</v>
      </c>
      <c r="C493" s="211" t="s">
        <v>1099</v>
      </c>
      <c r="D493" s="33" t="s">
        <v>866</v>
      </c>
      <c r="E493" s="33" t="s">
        <v>866</v>
      </c>
    </row>
    <row r="494" spans="1:5" x14ac:dyDescent="0.25">
      <c r="A494" s="184" t="s">
        <v>1118</v>
      </c>
      <c r="B494" s="212">
        <v>83.018867924528308</v>
      </c>
      <c r="C494" s="211" t="s">
        <v>1099</v>
      </c>
      <c r="D494" s="33" t="s">
        <v>866</v>
      </c>
      <c r="E494" s="210">
        <v>100</v>
      </c>
    </row>
    <row r="495" spans="1:5" x14ac:dyDescent="0.25">
      <c r="A495" s="184" t="s">
        <v>1116</v>
      </c>
      <c r="B495" s="212">
        <v>77.852348993288587</v>
      </c>
      <c r="C495" s="211" t="s">
        <v>1099</v>
      </c>
      <c r="D495" s="213">
        <v>78</v>
      </c>
      <c r="E495" s="210">
        <v>84.9</v>
      </c>
    </row>
    <row r="496" spans="1:5" x14ac:dyDescent="0.25">
      <c r="A496" s="184" t="s">
        <v>1114</v>
      </c>
      <c r="B496" s="212">
        <v>81.295487627365361</v>
      </c>
      <c r="C496" s="211" t="s">
        <v>1099</v>
      </c>
      <c r="D496" s="33" t="s">
        <v>866</v>
      </c>
      <c r="E496" s="33" t="s">
        <v>866</v>
      </c>
    </row>
    <row r="497" spans="1:5" x14ac:dyDescent="0.25">
      <c r="A497" s="184" t="s">
        <v>1112</v>
      </c>
      <c r="B497" s="212">
        <v>93.424657534246577</v>
      </c>
      <c r="C497" s="211" t="s">
        <v>1099</v>
      </c>
      <c r="D497" s="33" t="s">
        <v>866</v>
      </c>
      <c r="E497" s="210">
        <v>100</v>
      </c>
    </row>
    <row r="498" spans="1:5" x14ac:dyDescent="0.25">
      <c r="A498" s="184" t="s">
        <v>1110</v>
      </c>
      <c r="B498" s="212">
        <v>90.875292118121948</v>
      </c>
      <c r="C498" s="211" t="s">
        <v>1099</v>
      </c>
      <c r="D498" s="33" t="s">
        <v>866</v>
      </c>
      <c r="E498" s="33" t="s">
        <v>866</v>
      </c>
    </row>
    <row r="499" spans="1:5" x14ac:dyDescent="0.25">
      <c r="A499" s="184" t="s">
        <v>1108</v>
      </c>
      <c r="B499" s="212">
        <v>69.481902058197292</v>
      </c>
      <c r="C499" s="211" t="s">
        <v>1099</v>
      </c>
      <c r="D499" s="33" t="s">
        <v>866</v>
      </c>
      <c r="E499" s="33" t="s">
        <v>866</v>
      </c>
    </row>
    <row r="500" spans="1:5" x14ac:dyDescent="0.25">
      <c r="A500" s="184" t="s">
        <v>1106</v>
      </c>
      <c r="B500" s="212">
        <v>87.916666666666671</v>
      </c>
      <c r="C500" s="211" t="s">
        <v>1099</v>
      </c>
      <c r="D500" s="33" t="s">
        <v>866</v>
      </c>
      <c r="E500" s="210">
        <v>91</v>
      </c>
    </row>
    <row r="501" spans="1:5" x14ac:dyDescent="0.25">
      <c r="A501" s="184" t="s">
        <v>1105</v>
      </c>
      <c r="B501" s="212">
        <v>90.920148826559824</v>
      </c>
      <c r="C501" s="211" t="s">
        <v>1099</v>
      </c>
      <c r="D501" s="33" t="s">
        <v>866</v>
      </c>
      <c r="E501" s="33" t="s">
        <v>866</v>
      </c>
    </row>
    <row r="502" spans="1:5" x14ac:dyDescent="0.25">
      <c r="A502" s="184" t="s">
        <v>1103</v>
      </c>
      <c r="B502" s="212">
        <v>72.85164600256519</v>
      </c>
      <c r="C502" s="211" t="s">
        <v>1099</v>
      </c>
      <c r="D502" s="213">
        <v>76.900000000000006</v>
      </c>
      <c r="E502" s="210">
        <v>82.6</v>
      </c>
    </row>
    <row r="503" spans="1:5" x14ac:dyDescent="0.25">
      <c r="A503" s="184" t="s">
        <v>1102</v>
      </c>
      <c r="B503" s="212">
        <v>94.059904354392145</v>
      </c>
      <c r="C503" s="211" t="s">
        <v>1099</v>
      </c>
      <c r="D503" s="213">
        <v>100</v>
      </c>
      <c r="E503" s="33" t="s">
        <v>866</v>
      </c>
    </row>
    <row r="504" spans="1:5" x14ac:dyDescent="0.25">
      <c r="A504" s="184" t="s">
        <v>1100</v>
      </c>
      <c r="B504" s="212">
        <v>79.791666666666671</v>
      </c>
      <c r="C504" s="211" t="s">
        <v>1099</v>
      </c>
      <c r="D504" s="213">
        <v>75</v>
      </c>
      <c r="E504" s="210">
        <v>81.900000000000006</v>
      </c>
    </row>
    <row r="505" spans="1:5" x14ac:dyDescent="0.25">
      <c r="A505" s="184" t="s">
        <v>1097</v>
      </c>
      <c r="B505" s="212">
        <v>84.030907920154547</v>
      </c>
      <c r="C505" s="211" t="s">
        <v>1052</v>
      </c>
      <c r="D505" s="213">
        <v>80.099999999999994</v>
      </c>
      <c r="E505" s="210">
        <v>81.900000000000006</v>
      </c>
    </row>
    <row r="506" spans="1:5" x14ac:dyDescent="0.25">
      <c r="A506" s="184" t="s">
        <v>1095</v>
      </c>
      <c r="B506" s="212">
        <v>89.747934759584837</v>
      </c>
      <c r="C506" s="211" t="s">
        <v>1052</v>
      </c>
      <c r="D506" s="33" t="s">
        <v>866</v>
      </c>
      <c r="E506" s="33" t="s">
        <v>866</v>
      </c>
    </row>
    <row r="507" spans="1:5" x14ac:dyDescent="0.25">
      <c r="A507" s="184" t="s">
        <v>1093</v>
      </c>
      <c r="B507" s="212">
        <v>80.814940577249573</v>
      </c>
      <c r="C507" s="211" t="s">
        <v>1052</v>
      </c>
      <c r="D507" s="213">
        <v>78.900000000000006</v>
      </c>
      <c r="E507" s="210">
        <v>82.8</v>
      </c>
    </row>
    <row r="508" spans="1:5" x14ac:dyDescent="0.25">
      <c r="A508" s="184" t="s">
        <v>1091</v>
      </c>
      <c r="B508" s="212">
        <v>82.933579335793368</v>
      </c>
      <c r="C508" s="211" t="s">
        <v>1052</v>
      </c>
      <c r="D508" s="213">
        <v>82.5</v>
      </c>
      <c r="E508" s="210">
        <v>81.5</v>
      </c>
    </row>
    <row r="509" spans="1:5" x14ac:dyDescent="0.25">
      <c r="A509" s="184" t="s">
        <v>1089</v>
      </c>
      <c r="B509" s="212">
        <v>90.130302190185745</v>
      </c>
      <c r="C509" s="211" t="s">
        <v>1052</v>
      </c>
      <c r="D509" s="213">
        <v>100</v>
      </c>
      <c r="E509" s="210">
        <v>85.1</v>
      </c>
    </row>
    <row r="510" spans="1:5" x14ac:dyDescent="0.25">
      <c r="A510" s="184" t="s">
        <v>1087</v>
      </c>
      <c r="B510" s="212">
        <v>85.537459283387619</v>
      </c>
      <c r="C510" s="211" t="s">
        <v>1052</v>
      </c>
      <c r="D510" s="213">
        <v>80.8</v>
      </c>
      <c r="E510" s="210">
        <v>84.5</v>
      </c>
    </row>
    <row r="511" spans="1:5" x14ac:dyDescent="0.25">
      <c r="A511" s="184" t="s">
        <v>1085</v>
      </c>
      <c r="B511" s="212">
        <v>94.534840392497827</v>
      </c>
      <c r="C511" s="211" t="s">
        <v>1052</v>
      </c>
      <c r="D511" s="33" t="s">
        <v>866</v>
      </c>
      <c r="E511" s="210">
        <v>100</v>
      </c>
    </row>
    <row r="512" spans="1:5" x14ac:dyDescent="0.25">
      <c r="A512" s="184" t="s">
        <v>1083</v>
      </c>
      <c r="B512" s="212">
        <v>93.500829289268381</v>
      </c>
      <c r="C512" s="211" t="s">
        <v>1052</v>
      </c>
      <c r="D512" s="213">
        <v>100</v>
      </c>
      <c r="E512" s="210">
        <v>96.2</v>
      </c>
    </row>
    <row r="513" spans="1:5" x14ac:dyDescent="0.25">
      <c r="A513" s="184" t="s">
        <v>1081</v>
      </c>
      <c r="B513" s="212">
        <v>80.724637681159422</v>
      </c>
      <c r="C513" s="211" t="s">
        <v>1052</v>
      </c>
      <c r="D513" s="33" t="s">
        <v>866</v>
      </c>
      <c r="E513" s="210">
        <v>83.9</v>
      </c>
    </row>
    <row r="514" spans="1:5" x14ac:dyDescent="0.25">
      <c r="A514" s="184" t="s">
        <v>1079</v>
      </c>
      <c r="B514" s="212">
        <v>90.547058012953002</v>
      </c>
      <c r="C514" s="211" t="s">
        <v>1052</v>
      </c>
      <c r="D514" s="33" t="s">
        <v>866</v>
      </c>
      <c r="E514" s="33" t="s">
        <v>866</v>
      </c>
    </row>
    <row r="515" spans="1:5" x14ac:dyDescent="0.25">
      <c r="A515" s="184" t="s">
        <v>1077</v>
      </c>
      <c r="B515" s="212">
        <v>91.114102995624364</v>
      </c>
      <c r="C515" s="211" t="s">
        <v>1052</v>
      </c>
      <c r="D515" s="33" t="s">
        <v>866</v>
      </c>
      <c r="E515" s="33" t="s">
        <v>866</v>
      </c>
    </row>
    <row r="516" spans="1:5" x14ac:dyDescent="0.25">
      <c r="A516" s="184" t="s">
        <v>1076</v>
      </c>
      <c r="B516" s="212">
        <v>82.161281563942438</v>
      </c>
      <c r="C516" s="211" t="s">
        <v>1052</v>
      </c>
      <c r="D516" s="213">
        <v>80.8</v>
      </c>
      <c r="E516" s="210">
        <v>82.8</v>
      </c>
    </row>
    <row r="517" spans="1:5" x14ac:dyDescent="0.25">
      <c r="A517" s="184" t="s">
        <v>1074</v>
      </c>
      <c r="B517" s="212">
        <v>56.375838926174495</v>
      </c>
      <c r="C517" s="211" t="s">
        <v>1052</v>
      </c>
      <c r="D517" s="213">
        <v>100</v>
      </c>
      <c r="E517" s="210">
        <v>54.3</v>
      </c>
    </row>
    <row r="518" spans="1:5" x14ac:dyDescent="0.25">
      <c r="A518" s="184" t="s">
        <v>1072</v>
      </c>
      <c r="B518" s="212">
        <v>78.590950501062864</v>
      </c>
      <c r="C518" s="211" t="s">
        <v>1052</v>
      </c>
      <c r="D518" s="213">
        <v>25.4</v>
      </c>
      <c r="E518" s="210">
        <v>75.8</v>
      </c>
    </row>
    <row r="519" spans="1:5" x14ac:dyDescent="0.25">
      <c r="A519" s="184" t="s">
        <v>1070</v>
      </c>
      <c r="B519" s="212">
        <v>83.866057838660581</v>
      </c>
      <c r="C519" s="211" t="s">
        <v>1052</v>
      </c>
      <c r="D519" s="33" t="s">
        <v>866</v>
      </c>
      <c r="E519" s="33" t="s">
        <v>866</v>
      </c>
    </row>
    <row r="520" spans="1:5" x14ac:dyDescent="0.25">
      <c r="A520" s="184" t="s">
        <v>1068</v>
      </c>
      <c r="B520" s="212">
        <v>78.413654618473899</v>
      </c>
      <c r="C520" s="211" t="s">
        <v>1052</v>
      </c>
      <c r="D520" s="33" t="s">
        <v>866</v>
      </c>
      <c r="E520" s="210">
        <v>92.7</v>
      </c>
    </row>
    <row r="521" spans="1:5" x14ac:dyDescent="0.25">
      <c r="A521" s="184" t="s">
        <v>1066</v>
      </c>
      <c r="B521" s="212">
        <v>94.783218183638724</v>
      </c>
      <c r="C521" s="211" t="s">
        <v>1052</v>
      </c>
      <c r="D521" s="215" t="s">
        <v>866</v>
      </c>
      <c r="E521" s="33" t="s">
        <v>866</v>
      </c>
    </row>
    <row r="522" spans="1:5" x14ac:dyDescent="0.25">
      <c r="A522" s="184" t="s">
        <v>1064</v>
      </c>
      <c r="B522" s="212">
        <v>60.396039603960396</v>
      </c>
      <c r="C522" s="211" t="s">
        <v>1052</v>
      </c>
      <c r="D522" s="33" t="s">
        <v>866</v>
      </c>
      <c r="E522" s="33" t="s">
        <v>866</v>
      </c>
    </row>
    <row r="523" spans="1:5" x14ac:dyDescent="0.25">
      <c r="A523" s="184" t="s">
        <v>1062</v>
      </c>
      <c r="B523" s="212">
        <v>73.063973063973066</v>
      </c>
      <c r="C523" s="211" t="s">
        <v>1052</v>
      </c>
      <c r="D523" s="213">
        <v>66.8</v>
      </c>
      <c r="E523" s="210">
        <v>66.8</v>
      </c>
    </row>
    <row r="524" spans="1:5" x14ac:dyDescent="0.25">
      <c r="A524" s="184" t="s">
        <v>780</v>
      </c>
      <c r="B524" s="212">
        <v>82.468879668049794</v>
      </c>
      <c r="C524" s="211" t="s">
        <v>1052</v>
      </c>
      <c r="D524" s="33" t="s">
        <v>866</v>
      </c>
      <c r="E524" s="33" t="s">
        <v>866</v>
      </c>
    </row>
    <row r="525" spans="1:5" x14ac:dyDescent="0.25">
      <c r="A525" s="184" t="s">
        <v>1059</v>
      </c>
      <c r="B525" s="212">
        <v>83.802816901408448</v>
      </c>
      <c r="C525" s="211" t="s">
        <v>1052</v>
      </c>
      <c r="D525" s="33" t="s">
        <v>866</v>
      </c>
      <c r="E525" s="33" t="s">
        <v>866</v>
      </c>
    </row>
    <row r="526" spans="1:5" x14ac:dyDescent="0.25">
      <c r="A526" s="184" t="s">
        <v>1057</v>
      </c>
      <c r="B526" s="212">
        <v>81.049069373942473</v>
      </c>
      <c r="C526" s="211" t="s">
        <v>1052</v>
      </c>
      <c r="D526" s="213">
        <v>95.3</v>
      </c>
      <c r="E526" s="210">
        <v>100</v>
      </c>
    </row>
    <row r="527" spans="1:5" x14ac:dyDescent="0.25">
      <c r="A527" s="184" t="s">
        <v>1056</v>
      </c>
      <c r="B527" s="212">
        <v>77.703984819734345</v>
      </c>
      <c r="C527" s="211" t="s">
        <v>1052</v>
      </c>
      <c r="D527" s="33" t="s">
        <v>866</v>
      </c>
      <c r="E527" s="33" t="s">
        <v>866</v>
      </c>
    </row>
    <row r="528" spans="1:5" x14ac:dyDescent="0.25">
      <c r="A528" s="184" t="s">
        <v>1054</v>
      </c>
      <c r="B528" s="212">
        <v>73.302752293577981</v>
      </c>
      <c r="C528" s="211" t="s">
        <v>1052</v>
      </c>
      <c r="D528" s="33" t="s">
        <v>866</v>
      </c>
      <c r="E528" s="210">
        <v>82.7</v>
      </c>
    </row>
    <row r="529" spans="1:5" x14ac:dyDescent="0.25">
      <c r="A529" s="184" t="s">
        <v>1053</v>
      </c>
      <c r="B529" s="212">
        <v>86.395286555972149</v>
      </c>
      <c r="C529" s="211" t="s">
        <v>1052</v>
      </c>
      <c r="D529" s="215" t="s">
        <v>866</v>
      </c>
      <c r="E529" s="210">
        <v>100</v>
      </c>
    </row>
    <row r="530" spans="1:5" x14ac:dyDescent="0.25">
      <c r="A530" s="184" t="s">
        <v>1050</v>
      </c>
      <c r="B530" s="212">
        <v>80.072727272727278</v>
      </c>
      <c r="C530" s="216" t="s">
        <v>985</v>
      </c>
      <c r="D530" s="213">
        <v>87.8</v>
      </c>
      <c r="E530" s="210">
        <v>33.1</v>
      </c>
    </row>
    <row r="531" spans="1:5" x14ac:dyDescent="0.25">
      <c r="A531" s="184" t="s">
        <v>1048</v>
      </c>
      <c r="B531" s="212">
        <v>93.805309734513273</v>
      </c>
      <c r="C531" s="211" t="s">
        <v>985</v>
      </c>
      <c r="D531" s="33" t="s">
        <v>866</v>
      </c>
      <c r="E531" s="210">
        <v>93.3</v>
      </c>
    </row>
    <row r="532" spans="1:5" x14ac:dyDescent="0.25">
      <c r="A532" s="184" t="s">
        <v>1046</v>
      </c>
      <c r="B532" s="212">
        <v>97.317451413864788</v>
      </c>
      <c r="C532" s="211" t="s">
        <v>985</v>
      </c>
      <c r="D532" s="213">
        <v>100</v>
      </c>
      <c r="E532" s="210">
        <v>100</v>
      </c>
    </row>
    <row r="533" spans="1:5" x14ac:dyDescent="0.25">
      <c r="A533" s="184" t="s">
        <v>1044</v>
      </c>
      <c r="B533" s="212">
        <v>94.134897360703818</v>
      </c>
      <c r="C533" s="211" t="s">
        <v>985</v>
      </c>
      <c r="D533" s="215" t="s">
        <v>866</v>
      </c>
      <c r="E533" s="210">
        <v>84.5</v>
      </c>
    </row>
    <row r="534" spans="1:5" x14ac:dyDescent="0.25">
      <c r="A534" s="184" t="s">
        <v>1043</v>
      </c>
      <c r="B534" s="212">
        <v>86.591906387128219</v>
      </c>
      <c r="C534" s="211" t="s">
        <v>985</v>
      </c>
      <c r="D534" s="215" t="s">
        <v>866</v>
      </c>
      <c r="E534" s="33" t="s">
        <v>866</v>
      </c>
    </row>
    <row r="535" spans="1:5" x14ac:dyDescent="0.25">
      <c r="A535" s="184" t="s">
        <v>1042</v>
      </c>
      <c r="B535" s="212">
        <v>91.879350348027842</v>
      </c>
      <c r="C535" s="211" t="s">
        <v>985</v>
      </c>
      <c r="D535" s="213">
        <v>100</v>
      </c>
      <c r="E535" s="210">
        <v>100</v>
      </c>
    </row>
    <row r="536" spans="1:5" x14ac:dyDescent="0.25">
      <c r="A536" s="184" t="s">
        <v>1040</v>
      </c>
      <c r="B536" s="212">
        <v>92.056856187290975</v>
      </c>
      <c r="C536" s="211" t="s">
        <v>985</v>
      </c>
      <c r="D536" s="213">
        <v>91.2</v>
      </c>
      <c r="E536" s="210">
        <v>100</v>
      </c>
    </row>
    <row r="537" spans="1:5" x14ac:dyDescent="0.25">
      <c r="A537" s="184" t="s">
        <v>1039</v>
      </c>
      <c r="B537" s="212">
        <v>96.264593623709032</v>
      </c>
      <c r="C537" s="211" t="s">
        <v>985</v>
      </c>
      <c r="D537" s="213">
        <v>97.4</v>
      </c>
      <c r="E537" s="210">
        <v>99.1</v>
      </c>
    </row>
    <row r="538" spans="1:5" x14ac:dyDescent="0.25">
      <c r="A538" s="184" t="s">
        <v>1037</v>
      </c>
      <c r="B538" s="212">
        <v>87.846347607052905</v>
      </c>
      <c r="C538" s="211" t="s">
        <v>985</v>
      </c>
      <c r="D538" s="33" t="s">
        <v>866</v>
      </c>
      <c r="E538" s="210">
        <v>100</v>
      </c>
    </row>
    <row r="539" spans="1:5" x14ac:dyDescent="0.25">
      <c r="A539" s="184" t="s">
        <v>1036</v>
      </c>
      <c r="B539" s="212">
        <v>83.970406905055484</v>
      </c>
      <c r="C539" s="211" t="s">
        <v>985</v>
      </c>
      <c r="D539" s="213">
        <v>72.2</v>
      </c>
      <c r="E539" s="33" t="s">
        <v>866</v>
      </c>
    </row>
    <row r="540" spans="1:5" x14ac:dyDescent="0.25">
      <c r="A540" s="184" t="s">
        <v>1034</v>
      </c>
      <c r="B540" s="212">
        <v>92.003853564547214</v>
      </c>
      <c r="C540" s="211" t="s">
        <v>985</v>
      </c>
      <c r="D540" s="213">
        <v>93.5</v>
      </c>
      <c r="E540" s="210">
        <v>100</v>
      </c>
    </row>
    <row r="541" spans="1:5" x14ac:dyDescent="0.25">
      <c r="A541" s="184" t="s">
        <v>1033</v>
      </c>
      <c r="B541" s="212">
        <v>75.607998558818238</v>
      </c>
      <c r="C541" s="211" t="s">
        <v>985</v>
      </c>
      <c r="D541" s="33" t="s">
        <v>866</v>
      </c>
      <c r="E541" s="210">
        <v>100</v>
      </c>
    </row>
    <row r="542" spans="1:5" x14ac:dyDescent="0.25">
      <c r="A542" s="184" t="s">
        <v>1032</v>
      </c>
      <c r="B542" s="212">
        <v>81.791396582203888</v>
      </c>
      <c r="C542" s="211" t="s">
        <v>985</v>
      </c>
      <c r="D542" s="33" t="s">
        <v>866</v>
      </c>
      <c r="E542" s="210">
        <v>100</v>
      </c>
    </row>
    <row r="543" spans="1:5" x14ac:dyDescent="0.25">
      <c r="A543" s="184" t="s">
        <v>1030</v>
      </c>
      <c r="B543" s="212">
        <v>87.61755485893417</v>
      </c>
      <c r="C543" s="211" t="s">
        <v>985</v>
      </c>
      <c r="D543" s="213">
        <v>91.6</v>
      </c>
      <c r="E543" s="210">
        <v>89.5</v>
      </c>
    </row>
    <row r="544" spans="1:5" x14ac:dyDescent="0.25">
      <c r="A544" s="184" t="s">
        <v>1028</v>
      </c>
      <c r="B544" s="212">
        <v>73.11752287121746</v>
      </c>
      <c r="C544" s="211" t="s">
        <v>985</v>
      </c>
      <c r="D544" s="213">
        <v>85.6</v>
      </c>
      <c r="E544" s="210">
        <v>76.2</v>
      </c>
    </row>
    <row r="545" spans="1:5" x14ac:dyDescent="0.25">
      <c r="A545" s="184" t="s">
        <v>1027</v>
      </c>
      <c r="B545" s="212">
        <v>82.648401826484019</v>
      </c>
      <c r="C545" s="211" t="s">
        <v>985</v>
      </c>
      <c r="D545" s="33" t="s">
        <v>866</v>
      </c>
      <c r="E545" s="210">
        <v>78.8</v>
      </c>
    </row>
    <row r="546" spans="1:5" x14ac:dyDescent="0.25">
      <c r="A546" s="184" t="s">
        <v>1026</v>
      </c>
      <c r="B546" s="212">
        <v>93.034875587089033</v>
      </c>
      <c r="C546" s="211" t="s">
        <v>985</v>
      </c>
      <c r="D546" s="33" t="s">
        <v>866</v>
      </c>
      <c r="E546" s="210">
        <v>92.5</v>
      </c>
    </row>
    <row r="547" spans="1:5" x14ac:dyDescent="0.25">
      <c r="A547" s="184" t="s">
        <v>1024</v>
      </c>
      <c r="B547" s="212">
        <v>82.814814814814824</v>
      </c>
      <c r="C547" s="211" t="s">
        <v>985</v>
      </c>
      <c r="D547" s="33" t="s">
        <v>866</v>
      </c>
      <c r="E547" s="210">
        <v>63.3</v>
      </c>
    </row>
    <row r="548" spans="1:5" x14ac:dyDescent="0.25">
      <c r="A548" s="184" t="s">
        <v>1023</v>
      </c>
      <c r="B548" s="212">
        <v>90.326645342638372</v>
      </c>
      <c r="C548" s="211" t="s">
        <v>985</v>
      </c>
      <c r="D548" s="33" t="s">
        <v>866</v>
      </c>
      <c r="E548" s="33" t="s">
        <v>866</v>
      </c>
    </row>
    <row r="549" spans="1:5" x14ac:dyDescent="0.25">
      <c r="A549" s="184" t="s">
        <v>1021</v>
      </c>
      <c r="B549" s="212">
        <v>86.685552407932008</v>
      </c>
      <c r="C549" s="211" t="s">
        <v>985</v>
      </c>
      <c r="D549" s="33" t="s">
        <v>866</v>
      </c>
      <c r="E549" s="33" t="s">
        <v>866</v>
      </c>
    </row>
    <row r="550" spans="1:5" x14ac:dyDescent="0.25">
      <c r="A550" s="184" t="s">
        <v>1020</v>
      </c>
      <c r="B550" s="212">
        <v>81.34642356241234</v>
      </c>
      <c r="C550" s="211" t="s">
        <v>985</v>
      </c>
      <c r="D550" s="213">
        <v>100</v>
      </c>
      <c r="E550" s="210">
        <v>100</v>
      </c>
    </row>
    <row r="551" spans="1:5" x14ac:dyDescent="0.25">
      <c r="A551" s="184" t="s">
        <v>1018</v>
      </c>
      <c r="B551" s="212">
        <v>88.905435591958309</v>
      </c>
      <c r="C551" s="211" t="s">
        <v>985</v>
      </c>
      <c r="D551" s="33" t="s">
        <v>866</v>
      </c>
      <c r="E551" s="210">
        <v>88.3</v>
      </c>
    </row>
    <row r="552" spans="1:5" x14ac:dyDescent="0.25">
      <c r="A552" s="184" t="s">
        <v>1017</v>
      </c>
      <c r="B552" s="212">
        <v>84.635645302897274</v>
      </c>
      <c r="C552" s="211" t="s">
        <v>985</v>
      </c>
      <c r="D552" s="33" t="s">
        <v>866</v>
      </c>
      <c r="E552" s="210">
        <v>82.9</v>
      </c>
    </row>
    <row r="553" spans="1:5" x14ac:dyDescent="0.25">
      <c r="A553" s="184" t="s">
        <v>1016</v>
      </c>
      <c r="B553" s="212">
        <v>87.250703536033285</v>
      </c>
      <c r="C553" s="211" t="s">
        <v>985</v>
      </c>
      <c r="D553" s="215" t="s">
        <v>866</v>
      </c>
      <c r="E553" s="210">
        <v>100</v>
      </c>
    </row>
    <row r="554" spans="1:5" x14ac:dyDescent="0.25">
      <c r="A554" s="184" t="s">
        <v>1015</v>
      </c>
      <c r="B554" s="212">
        <v>85.828877005347593</v>
      </c>
      <c r="C554" s="211" t="s">
        <v>985</v>
      </c>
      <c r="D554" s="33" t="s">
        <v>866</v>
      </c>
      <c r="E554" s="33" t="s">
        <v>866</v>
      </c>
    </row>
    <row r="555" spans="1:5" x14ac:dyDescent="0.25">
      <c r="A555" s="184" t="s">
        <v>1013</v>
      </c>
      <c r="B555" s="212">
        <v>70.187630298818632</v>
      </c>
      <c r="C555" s="211" t="s">
        <v>985</v>
      </c>
      <c r="D555" s="33" t="s">
        <v>866</v>
      </c>
      <c r="E555" s="33" t="s">
        <v>866</v>
      </c>
    </row>
    <row r="556" spans="1:5" x14ac:dyDescent="0.25">
      <c r="A556" s="184" t="s">
        <v>1012</v>
      </c>
      <c r="B556" s="212">
        <v>87.175792507204605</v>
      </c>
      <c r="C556" s="211" t="s">
        <v>985</v>
      </c>
      <c r="D556" s="33" t="s">
        <v>866</v>
      </c>
      <c r="E556" s="33" t="s">
        <v>866</v>
      </c>
    </row>
    <row r="557" spans="1:5" x14ac:dyDescent="0.25">
      <c r="A557" s="184" t="s">
        <v>1010</v>
      </c>
      <c r="B557" s="212">
        <v>68.94736842105263</v>
      </c>
      <c r="C557" s="211" t="s">
        <v>985</v>
      </c>
      <c r="D557" s="33" t="s">
        <v>866</v>
      </c>
      <c r="E557" s="210">
        <v>70.7</v>
      </c>
    </row>
    <row r="558" spans="1:5" x14ac:dyDescent="0.25">
      <c r="A558" s="184" t="s">
        <v>1009</v>
      </c>
      <c r="B558" s="212">
        <v>90.322580645161281</v>
      </c>
      <c r="C558" s="211" t="s">
        <v>985</v>
      </c>
      <c r="D558" s="213">
        <v>100</v>
      </c>
      <c r="E558" s="210">
        <v>100</v>
      </c>
    </row>
    <row r="559" spans="1:5" x14ac:dyDescent="0.25">
      <c r="A559" s="184" t="s">
        <v>1007</v>
      </c>
      <c r="B559" s="212">
        <v>95.181678743322578</v>
      </c>
      <c r="C559" s="211" t="s">
        <v>985</v>
      </c>
      <c r="D559" s="213">
        <v>94.8</v>
      </c>
      <c r="E559" s="210">
        <v>100</v>
      </c>
    </row>
    <row r="560" spans="1:5" x14ac:dyDescent="0.25">
      <c r="A560" s="184" t="s">
        <v>1005</v>
      </c>
      <c r="B560" s="212">
        <v>94.147614314115316</v>
      </c>
      <c r="C560" s="211" t="s">
        <v>985</v>
      </c>
      <c r="D560" s="213">
        <v>93.7</v>
      </c>
      <c r="E560" s="210">
        <v>93</v>
      </c>
    </row>
    <row r="561" spans="1:5" x14ac:dyDescent="0.25">
      <c r="A561" s="184" t="s">
        <v>1003</v>
      </c>
      <c r="B561" s="212">
        <v>84.098939929328623</v>
      </c>
      <c r="C561" s="211" t="s">
        <v>985</v>
      </c>
      <c r="D561" s="33" t="s">
        <v>866</v>
      </c>
      <c r="E561" s="33" t="s">
        <v>866</v>
      </c>
    </row>
    <row r="562" spans="1:5" x14ac:dyDescent="0.25">
      <c r="A562" s="184" t="s">
        <v>1001</v>
      </c>
      <c r="B562" s="212">
        <v>88.319559228650135</v>
      </c>
      <c r="C562" s="211" t="s">
        <v>985</v>
      </c>
      <c r="D562" s="213">
        <v>100</v>
      </c>
      <c r="E562" s="33" t="s">
        <v>866</v>
      </c>
    </row>
    <row r="563" spans="1:5" x14ac:dyDescent="0.25">
      <c r="A563" s="184" t="s">
        <v>999</v>
      </c>
      <c r="B563" s="212">
        <v>85.407177992348338</v>
      </c>
      <c r="C563" s="211" t="s">
        <v>985</v>
      </c>
      <c r="D563" s="33" t="s">
        <v>866</v>
      </c>
      <c r="E563" s="210">
        <v>100</v>
      </c>
    </row>
    <row r="564" spans="1:5" x14ac:dyDescent="0.25">
      <c r="A564" s="184" t="s">
        <v>997</v>
      </c>
      <c r="B564" s="212">
        <v>84.295612009237871</v>
      </c>
      <c r="C564" s="211" t="s">
        <v>985</v>
      </c>
      <c r="D564" s="33" t="s">
        <v>866</v>
      </c>
      <c r="E564" s="33" t="s">
        <v>866</v>
      </c>
    </row>
    <row r="565" spans="1:5" x14ac:dyDescent="0.25">
      <c r="A565" s="184" t="s">
        <v>995</v>
      </c>
      <c r="B565" s="212">
        <v>75.216494845360828</v>
      </c>
      <c r="C565" s="211" t="s">
        <v>985</v>
      </c>
      <c r="D565" s="213">
        <v>74</v>
      </c>
      <c r="E565" s="33" t="s">
        <v>866</v>
      </c>
    </row>
    <row r="566" spans="1:5" x14ac:dyDescent="0.25">
      <c r="A566" s="184" t="s">
        <v>994</v>
      </c>
      <c r="B566" s="212">
        <v>86.280991735537199</v>
      </c>
      <c r="C566" s="211" t="s">
        <v>985</v>
      </c>
      <c r="D566" s="33" t="s">
        <v>866</v>
      </c>
      <c r="E566" s="210">
        <v>90.6</v>
      </c>
    </row>
    <row r="567" spans="1:5" x14ac:dyDescent="0.25">
      <c r="A567" s="184" t="s">
        <v>992</v>
      </c>
      <c r="B567" s="212">
        <v>82.645803698435287</v>
      </c>
      <c r="C567" s="211" t="s">
        <v>985</v>
      </c>
      <c r="D567" s="213">
        <v>100</v>
      </c>
      <c r="E567" s="210">
        <v>100</v>
      </c>
    </row>
    <row r="568" spans="1:5" x14ac:dyDescent="0.25">
      <c r="A568" s="184" t="s">
        <v>990</v>
      </c>
      <c r="B568" s="212">
        <v>93.449781659388648</v>
      </c>
      <c r="C568" s="211" t="s">
        <v>985</v>
      </c>
      <c r="D568" s="33" t="s">
        <v>866</v>
      </c>
      <c r="E568" s="33" t="s">
        <v>866</v>
      </c>
    </row>
    <row r="569" spans="1:5" x14ac:dyDescent="0.25">
      <c r="A569" s="184" t="s">
        <v>989</v>
      </c>
      <c r="B569" s="212">
        <v>79.371316306483294</v>
      </c>
      <c r="C569" s="211" t="s">
        <v>985</v>
      </c>
      <c r="D569" s="33" t="s">
        <v>866</v>
      </c>
      <c r="E569" s="33" t="s">
        <v>866</v>
      </c>
    </row>
    <row r="570" spans="1:5" x14ac:dyDescent="0.25">
      <c r="A570" s="184" t="s">
        <v>987</v>
      </c>
      <c r="B570" s="212">
        <v>94.344514665370284</v>
      </c>
      <c r="C570" s="211" t="s">
        <v>985</v>
      </c>
      <c r="D570" s="33" t="s">
        <v>866</v>
      </c>
      <c r="E570" s="210">
        <v>100</v>
      </c>
    </row>
    <row r="571" spans="1:5" x14ac:dyDescent="0.25">
      <c r="A571" s="184" t="s">
        <v>986</v>
      </c>
      <c r="B571" s="212">
        <v>79.474342928660818</v>
      </c>
      <c r="C571" s="211" t="s">
        <v>985</v>
      </c>
      <c r="D571" s="212" t="s">
        <v>866</v>
      </c>
      <c r="E571" s="210">
        <v>78.599999999999994</v>
      </c>
    </row>
    <row r="572" spans="1:5" x14ac:dyDescent="0.25">
      <c r="A572" s="184" t="s">
        <v>983</v>
      </c>
      <c r="B572" s="212">
        <v>90.217391304347828</v>
      </c>
      <c r="C572" s="211" t="s">
        <v>930</v>
      </c>
      <c r="D572" s="33" t="s">
        <v>866</v>
      </c>
      <c r="E572" s="33" t="s">
        <v>866</v>
      </c>
    </row>
    <row r="573" spans="1:5" x14ac:dyDescent="0.25">
      <c r="A573" s="184" t="s">
        <v>981</v>
      </c>
      <c r="B573" s="212">
        <v>59.409020217729392</v>
      </c>
      <c r="C573" s="211" t="s">
        <v>930</v>
      </c>
      <c r="D573" s="213">
        <v>66.8</v>
      </c>
      <c r="E573" s="210">
        <v>68.400000000000006</v>
      </c>
    </row>
    <row r="574" spans="1:5" x14ac:dyDescent="0.25">
      <c r="A574" s="184" t="s">
        <v>979</v>
      </c>
      <c r="B574" s="212">
        <v>95.553496989346925</v>
      </c>
      <c r="C574" s="211" t="s">
        <v>930</v>
      </c>
      <c r="D574" s="33" t="s">
        <v>866</v>
      </c>
      <c r="E574" s="210">
        <v>100</v>
      </c>
    </row>
    <row r="575" spans="1:5" x14ac:dyDescent="0.25">
      <c r="A575" s="184" t="s">
        <v>978</v>
      </c>
      <c r="B575" s="212">
        <v>95.643939393939391</v>
      </c>
      <c r="C575" s="211" t="s">
        <v>930</v>
      </c>
      <c r="D575" s="33" t="s">
        <v>866</v>
      </c>
      <c r="E575" s="210">
        <v>92.9</v>
      </c>
    </row>
    <row r="576" spans="1:5" x14ac:dyDescent="0.25">
      <c r="A576" s="184" t="s">
        <v>976</v>
      </c>
      <c r="B576" s="212">
        <v>84.681769147788572</v>
      </c>
      <c r="C576" s="211" t="s">
        <v>930</v>
      </c>
      <c r="D576" s="33" t="s">
        <v>866</v>
      </c>
      <c r="E576" s="210">
        <v>100</v>
      </c>
    </row>
    <row r="577" spans="1:5" x14ac:dyDescent="0.25">
      <c r="A577" s="184" t="s">
        <v>974</v>
      </c>
      <c r="B577" s="212">
        <v>92.515947188844379</v>
      </c>
      <c r="C577" s="211" t="s">
        <v>930</v>
      </c>
      <c r="D577" s="213">
        <v>89.4</v>
      </c>
      <c r="E577" s="210">
        <v>90.9</v>
      </c>
    </row>
    <row r="578" spans="1:5" x14ac:dyDescent="0.25">
      <c r="A578" s="184" t="s">
        <v>972</v>
      </c>
      <c r="B578" s="212">
        <v>87.224234441883439</v>
      </c>
      <c r="C578" s="211" t="s">
        <v>930</v>
      </c>
      <c r="D578" s="215" t="s">
        <v>866</v>
      </c>
      <c r="E578" s="210">
        <v>15.3</v>
      </c>
    </row>
    <row r="579" spans="1:5" x14ac:dyDescent="0.25">
      <c r="A579" s="184" t="s">
        <v>971</v>
      </c>
      <c r="B579" s="212">
        <v>87.40390301596689</v>
      </c>
      <c r="C579" s="211" t="s">
        <v>930</v>
      </c>
      <c r="D579" s="33" t="s">
        <v>866</v>
      </c>
      <c r="E579" s="210">
        <v>89.2</v>
      </c>
    </row>
    <row r="580" spans="1:5" x14ac:dyDescent="0.25">
      <c r="A580" s="184" t="s">
        <v>970</v>
      </c>
      <c r="B580" s="212">
        <v>91.669646049338581</v>
      </c>
      <c r="C580" s="211" t="s">
        <v>930</v>
      </c>
      <c r="D580" s="213">
        <v>90.3</v>
      </c>
      <c r="E580" s="210">
        <v>91</v>
      </c>
    </row>
    <row r="581" spans="1:5" x14ac:dyDescent="0.25">
      <c r="A581" s="184" t="s">
        <v>969</v>
      </c>
      <c r="B581" s="212">
        <v>80.730418068236418</v>
      </c>
      <c r="C581" s="211" t="s">
        <v>930</v>
      </c>
      <c r="D581" s="33" t="s">
        <v>866</v>
      </c>
      <c r="E581" s="33" t="s">
        <v>866</v>
      </c>
    </row>
    <row r="582" spans="1:5" x14ac:dyDescent="0.25">
      <c r="A582" s="184" t="s">
        <v>967</v>
      </c>
      <c r="B582" s="212">
        <v>95.120174799708664</v>
      </c>
      <c r="C582" s="211" t="s">
        <v>930</v>
      </c>
      <c r="D582" s="33" t="s">
        <v>866</v>
      </c>
      <c r="E582" s="210">
        <v>95.1</v>
      </c>
    </row>
    <row r="583" spans="1:5" x14ac:dyDescent="0.25">
      <c r="A583" s="184" t="s">
        <v>966</v>
      </c>
      <c r="B583" s="212">
        <v>93.376601764020634</v>
      </c>
      <c r="C583" s="211" t="s">
        <v>930</v>
      </c>
      <c r="D583" s="213">
        <v>86.9</v>
      </c>
      <c r="E583" s="210">
        <v>86.6</v>
      </c>
    </row>
    <row r="584" spans="1:5" x14ac:dyDescent="0.25">
      <c r="A584" s="184" t="s">
        <v>964</v>
      </c>
      <c r="B584" s="212">
        <v>91.725465041693383</v>
      </c>
      <c r="C584" s="211" t="s">
        <v>930</v>
      </c>
      <c r="D584" s="33" t="s">
        <v>866</v>
      </c>
      <c r="E584" s="33" t="s">
        <v>866</v>
      </c>
    </row>
    <row r="585" spans="1:5" x14ac:dyDescent="0.25">
      <c r="A585" s="184" t="s">
        <v>962</v>
      </c>
      <c r="B585" s="212">
        <v>80.589503953989933</v>
      </c>
      <c r="C585" s="211" t="s">
        <v>930</v>
      </c>
      <c r="D585" s="215" t="s">
        <v>866</v>
      </c>
      <c r="E585" s="210">
        <v>2.4</v>
      </c>
    </row>
    <row r="586" spans="1:5" x14ac:dyDescent="0.25">
      <c r="A586" s="184" t="s">
        <v>960</v>
      </c>
      <c r="B586" s="212">
        <v>86.710526315789465</v>
      </c>
      <c r="C586" s="211" t="s">
        <v>930</v>
      </c>
      <c r="D586" s="33" t="s">
        <v>866</v>
      </c>
      <c r="E586" s="33" t="s">
        <v>866</v>
      </c>
    </row>
    <row r="587" spans="1:5" x14ac:dyDescent="0.25">
      <c r="A587" s="184" t="s">
        <v>958</v>
      </c>
      <c r="B587" s="212">
        <v>82.150313152400827</v>
      </c>
      <c r="C587" s="211" t="s">
        <v>930</v>
      </c>
      <c r="D587" s="33" t="s">
        <v>866</v>
      </c>
      <c r="E587" s="33" t="s">
        <v>866</v>
      </c>
    </row>
    <row r="588" spans="1:5" x14ac:dyDescent="0.25">
      <c r="A588" s="184" t="s">
        <v>957</v>
      </c>
      <c r="B588" s="212">
        <v>90.756993965990134</v>
      </c>
      <c r="C588" s="211" t="s">
        <v>930</v>
      </c>
      <c r="D588" s="33" t="s">
        <v>866</v>
      </c>
      <c r="E588" s="210">
        <v>89.5</v>
      </c>
    </row>
    <row r="589" spans="1:5" x14ac:dyDescent="0.25">
      <c r="A589" s="184" t="s">
        <v>956</v>
      </c>
      <c r="B589" s="212">
        <v>95.289541918755404</v>
      </c>
      <c r="C589" s="211" t="s">
        <v>930</v>
      </c>
      <c r="D589" s="33" t="s">
        <v>866</v>
      </c>
      <c r="E589" s="210">
        <v>97.1</v>
      </c>
    </row>
    <row r="590" spans="1:5" x14ac:dyDescent="0.25">
      <c r="A590" s="184" t="s">
        <v>954</v>
      </c>
      <c r="B590" s="212">
        <v>84.779633178209693</v>
      </c>
      <c r="C590" s="211" t="s">
        <v>930</v>
      </c>
      <c r="D590" s="33" t="s">
        <v>866</v>
      </c>
      <c r="E590" s="33" t="s">
        <v>866</v>
      </c>
    </row>
    <row r="591" spans="1:5" x14ac:dyDescent="0.25">
      <c r="A591" s="184" t="s">
        <v>952</v>
      </c>
      <c r="B591" s="212">
        <v>95.297157622739022</v>
      </c>
      <c r="C591" s="211" t="s">
        <v>930</v>
      </c>
      <c r="D591" s="213">
        <v>79</v>
      </c>
      <c r="E591" s="210">
        <v>83.1</v>
      </c>
    </row>
    <row r="592" spans="1:5" x14ac:dyDescent="0.25">
      <c r="A592" s="184" t="s">
        <v>950</v>
      </c>
      <c r="B592" s="212">
        <v>91.042944785276063</v>
      </c>
      <c r="C592" s="211" t="s">
        <v>930</v>
      </c>
      <c r="D592" s="213">
        <v>100</v>
      </c>
      <c r="E592" s="210">
        <v>99.1</v>
      </c>
    </row>
    <row r="593" spans="1:5" x14ac:dyDescent="0.25">
      <c r="A593" s="184" t="s">
        <v>948</v>
      </c>
      <c r="B593" s="212">
        <v>94.358007229294358</v>
      </c>
      <c r="C593" s="211" t="s">
        <v>930</v>
      </c>
      <c r="D593" s="33" t="s">
        <v>866</v>
      </c>
      <c r="E593" s="33" t="s">
        <v>866</v>
      </c>
    </row>
    <row r="594" spans="1:5" x14ac:dyDescent="0.25">
      <c r="A594" s="184" t="s">
        <v>947</v>
      </c>
      <c r="B594" s="212">
        <v>88.168373151308316</v>
      </c>
      <c r="C594" s="211" t="s">
        <v>930</v>
      </c>
      <c r="D594" s="33" t="s">
        <v>866</v>
      </c>
      <c r="E594" s="33" t="s">
        <v>866</v>
      </c>
    </row>
    <row r="595" spans="1:5" x14ac:dyDescent="0.25">
      <c r="A595" s="184" t="s">
        <v>945</v>
      </c>
      <c r="B595" s="212">
        <v>93.579866461222394</v>
      </c>
      <c r="C595" s="211" t="s">
        <v>930</v>
      </c>
      <c r="D595" s="213">
        <v>92.3</v>
      </c>
      <c r="E595" s="210">
        <v>100</v>
      </c>
    </row>
    <row r="596" spans="1:5" x14ac:dyDescent="0.25">
      <c r="A596" s="184" t="s">
        <v>943</v>
      </c>
      <c r="B596" s="212">
        <v>88.372093023255815</v>
      </c>
      <c r="C596" s="211" t="s">
        <v>930</v>
      </c>
      <c r="D596" s="33" t="s">
        <v>866</v>
      </c>
      <c r="E596" s="210">
        <v>86.9</v>
      </c>
    </row>
    <row r="597" spans="1:5" x14ac:dyDescent="0.25">
      <c r="A597" s="184" t="s">
        <v>942</v>
      </c>
      <c r="B597" s="212">
        <v>88.845905867182466</v>
      </c>
      <c r="C597" s="211" t="s">
        <v>930</v>
      </c>
      <c r="D597" s="33" t="s">
        <v>866</v>
      </c>
      <c r="E597" s="33" t="s">
        <v>866</v>
      </c>
    </row>
    <row r="598" spans="1:5" x14ac:dyDescent="0.25">
      <c r="A598" s="184" t="s">
        <v>940</v>
      </c>
      <c r="B598" s="212">
        <v>88.568376068376068</v>
      </c>
      <c r="C598" s="211" t="s">
        <v>930</v>
      </c>
      <c r="D598" s="213">
        <v>85.9</v>
      </c>
      <c r="E598" s="210">
        <v>86.8</v>
      </c>
    </row>
    <row r="599" spans="1:5" x14ac:dyDescent="0.25">
      <c r="A599" s="184" t="s">
        <v>938</v>
      </c>
      <c r="B599" s="212">
        <v>96.065330363771338</v>
      </c>
      <c r="C599" s="211" t="s">
        <v>930</v>
      </c>
      <c r="D599" s="215" t="s">
        <v>866</v>
      </c>
      <c r="E599" s="210">
        <v>100</v>
      </c>
    </row>
    <row r="600" spans="1:5" x14ac:dyDescent="0.25">
      <c r="A600" s="184" t="s">
        <v>936</v>
      </c>
      <c r="B600" s="212">
        <v>83.539094650205755</v>
      </c>
      <c r="C600" s="211" t="s">
        <v>930</v>
      </c>
      <c r="D600" s="33" t="s">
        <v>866</v>
      </c>
      <c r="E600" s="33" t="s">
        <v>866</v>
      </c>
    </row>
    <row r="601" spans="1:5" x14ac:dyDescent="0.25">
      <c r="A601" s="184" t="s">
        <v>934</v>
      </c>
      <c r="B601" s="212">
        <v>94.841994044760341</v>
      </c>
      <c r="C601" s="211" t="s">
        <v>930</v>
      </c>
      <c r="D601" s="213">
        <v>95.8</v>
      </c>
      <c r="E601" s="210">
        <v>100</v>
      </c>
    </row>
    <row r="602" spans="1:5" x14ac:dyDescent="0.25">
      <c r="A602" s="184" t="s">
        <v>932</v>
      </c>
      <c r="B602" s="212">
        <v>87.14129244249726</v>
      </c>
      <c r="C602" s="211" t="s">
        <v>930</v>
      </c>
      <c r="D602" s="33" t="s">
        <v>866</v>
      </c>
      <c r="E602" s="33" t="s">
        <v>866</v>
      </c>
    </row>
    <row r="603" spans="1:5" x14ac:dyDescent="0.25">
      <c r="A603" s="184" t="s">
        <v>695</v>
      </c>
      <c r="B603" s="212">
        <v>86.367767343229332</v>
      </c>
      <c r="C603" s="211" t="s">
        <v>930</v>
      </c>
      <c r="D603" s="33" t="s">
        <v>866</v>
      </c>
      <c r="E603" s="33" t="s">
        <v>866</v>
      </c>
    </row>
    <row r="604" spans="1:5" x14ac:dyDescent="0.25">
      <c r="A604" s="184" t="s">
        <v>928</v>
      </c>
      <c r="B604" s="212">
        <v>95.206567796610159</v>
      </c>
      <c r="C604" s="211" t="s">
        <v>881</v>
      </c>
      <c r="D604" s="215" t="s">
        <v>866</v>
      </c>
      <c r="E604" s="210">
        <v>96.6</v>
      </c>
    </row>
    <row r="605" spans="1:5" x14ac:dyDescent="0.25">
      <c r="A605" s="184" t="s">
        <v>927</v>
      </c>
      <c r="B605" s="212">
        <v>84.866468842729972</v>
      </c>
      <c r="C605" s="211" t="s">
        <v>881</v>
      </c>
      <c r="D605" s="33" t="s">
        <v>866</v>
      </c>
      <c r="E605" s="33" t="s">
        <v>866</v>
      </c>
    </row>
    <row r="606" spans="1:5" x14ac:dyDescent="0.25">
      <c r="A606" s="184" t="s">
        <v>925</v>
      </c>
      <c r="B606" s="212">
        <v>88.074383506266003</v>
      </c>
      <c r="C606" s="211" t="s">
        <v>881</v>
      </c>
      <c r="D606" s="33" t="s">
        <v>866</v>
      </c>
      <c r="E606" s="210">
        <v>90</v>
      </c>
    </row>
    <row r="607" spans="1:5" x14ac:dyDescent="0.25">
      <c r="A607" s="184" t="s">
        <v>923</v>
      </c>
      <c r="B607" s="212">
        <v>87.070866141732282</v>
      </c>
      <c r="C607" s="211" t="s">
        <v>881</v>
      </c>
      <c r="D607" s="213">
        <v>85.1</v>
      </c>
      <c r="E607" s="210">
        <v>86.1</v>
      </c>
    </row>
    <row r="608" spans="1:5" x14ac:dyDescent="0.25">
      <c r="A608" s="184" t="s">
        <v>921</v>
      </c>
      <c r="B608" s="212">
        <v>78.661087866108787</v>
      </c>
      <c r="C608" s="211" t="s">
        <v>881</v>
      </c>
      <c r="D608" s="33" t="s">
        <v>866</v>
      </c>
      <c r="E608" s="33" t="s">
        <v>866</v>
      </c>
    </row>
    <row r="609" spans="1:5" x14ac:dyDescent="0.25">
      <c r="A609" s="184" t="s">
        <v>919</v>
      </c>
      <c r="B609" s="212">
        <v>82.517985611510795</v>
      </c>
      <c r="C609" s="211" t="s">
        <v>881</v>
      </c>
      <c r="D609" s="33" t="s">
        <v>866</v>
      </c>
      <c r="E609" s="33" t="s">
        <v>866</v>
      </c>
    </row>
    <row r="610" spans="1:5" x14ac:dyDescent="0.25">
      <c r="A610" s="184" t="s">
        <v>917</v>
      </c>
      <c r="B610" s="212">
        <v>83.562992125984252</v>
      </c>
      <c r="C610" s="211" t="s">
        <v>881</v>
      </c>
      <c r="D610" s="33" t="s">
        <v>866</v>
      </c>
      <c r="E610" s="33" t="s">
        <v>866</v>
      </c>
    </row>
    <row r="611" spans="1:5" x14ac:dyDescent="0.25">
      <c r="A611" s="184" t="s">
        <v>915</v>
      </c>
      <c r="B611" s="212">
        <v>81.672025723472672</v>
      </c>
      <c r="C611" s="211" t="s">
        <v>881</v>
      </c>
      <c r="D611" s="33" t="s">
        <v>866</v>
      </c>
      <c r="E611" s="33" t="s">
        <v>866</v>
      </c>
    </row>
    <row r="612" spans="1:5" x14ac:dyDescent="0.25">
      <c r="A612" s="184" t="s">
        <v>913</v>
      </c>
      <c r="B612" s="212">
        <v>89.901093180635087</v>
      </c>
      <c r="C612" s="211" t="s">
        <v>881</v>
      </c>
      <c r="D612" s="213">
        <v>79</v>
      </c>
      <c r="E612" s="210">
        <v>99.9</v>
      </c>
    </row>
    <row r="613" spans="1:5" x14ac:dyDescent="0.25">
      <c r="A613" s="184" t="s">
        <v>911</v>
      </c>
      <c r="B613" s="212">
        <v>89.450686641697871</v>
      </c>
      <c r="C613" s="211" t="s">
        <v>881</v>
      </c>
      <c r="D613" s="33" t="s">
        <v>866</v>
      </c>
      <c r="E613" s="33" t="s">
        <v>866</v>
      </c>
    </row>
    <row r="614" spans="1:5" x14ac:dyDescent="0.25">
      <c r="A614" s="184" t="s">
        <v>910</v>
      </c>
      <c r="B614" s="212">
        <v>87.850467289719631</v>
      </c>
      <c r="C614" s="211" t="s">
        <v>881</v>
      </c>
      <c r="D614" s="33" t="s">
        <v>866</v>
      </c>
      <c r="E614" s="210">
        <v>100</v>
      </c>
    </row>
    <row r="615" spans="1:5" x14ac:dyDescent="0.25">
      <c r="A615" s="184" t="s">
        <v>908</v>
      </c>
      <c r="B615" s="212">
        <v>86.981981981981988</v>
      </c>
      <c r="C615" s="211" t="s">
        <v>881</v>
      </c>
      <c r="D615" s="33" t="s">
        <v>866</v>
      </c>
      <c r="E615" s="33" t="s">
        <v>866</v>
      </c>
    </row>
    <row r="616" spans="1:5" x14ac:dyDescent="0.25">
      <c r="A616" s="184" t="s">
        <v>907</v>
      </c>
      <c r="B616" s="212">
        <v>89.405461458693409</v>
      </c>
      <c r="C616" s="211" t="s">
        <v>881</v>
      </c>
      <c r="D616" s="33" t="s">
        <v>866</v>
      </c>
      <c r="E616" s="33" t="s">
        <v>866</v>
      </c>
    </row>
    <row r="617" spans="1:5" x14ac:dyDescent="0.25">
      <c r="A617" s="184" t="s">
        <v>906</v>
      </c>
      <c r="B617" s="212">
        <v>80.217391304347828</v>
      </c>
      <c r="C617" s="211" t="s">
        <v>881</v>
      </c>
      <c r="D617" s="33" t="s">
        <v>866</v>
      </c>
      <c r="E617" s="210">
        <v>79.5</v>
      </c>
    </row>
    <row r="618" spans="1:5" x14ac:dyDescent="0.25">
      <c r="A618" s="184" t="s">
        <v>904</v>
      </c>
      <c r="B618" s="212">
        <v>82.88357748650732</v>
      </c>
      <c r="C618" s="211" t="s">
        <v>881</v>
      </c>
      <c r="D618" s="215" t="s">
        <v>866</v>
      </c>
      <c r="E618" s="33" t="s">
        <v>866</v>
      </c>
    </row>
    <row r="619" spans="1:5" x14ac:dyDescent="0.25">
      <c r="A619" s="184" t="s">
        <v>902</v>
      </c>
      <c r="B619" s="212">
        <v>97.304848943477509</v>
      </c>
      <c r="C619" s="211" t="s">
        <v>881</v>
      </c>
      <c r="D619" s="215" t="s">
        <v>866</v>
      </c>
      <c r="E619" s="210">
        <v>100</v>
      </c>
    </row>
    <row r="620" spans="1:5" x14ac:dyDescent="0.25">
      <c r="A620" s="184" t="s">
        <v>900</v>
      </c>
      <c r="B620" s="212">
        <v>89.484179739430999</v>
      </c>
      <c r="C620" s="211" t="s">
        <v>881</v>
      </c>
      <c r="D620" s="33" t="s">
        <v>866</v>
      </c>
      <c r="E620" s="33" t="s">
        <v>866</v>
      </c>
    </row>
    <row r="621" spans="1:5" x14ac:dyDescent="0.25">
      <c r="A621" s="184" t="s">
        <v>898</v>
      </c>
      <c r="B621" s="212">
        <v>91.748832381940844</v>
      </c>
      <c r="C621" s="211" t="s">
        <v>881</v>
      </c>
      <c r="D621" s="33" t="s">
        <v>866</v>
      </c>
      <c r="E621" s="33" t="s">
        <v>866</v>
      </c>
    </row>
    <row r="622" spans="1:5" x14ac:dyDescent="0.25">
      <c r="A622" s="184" t="s">
        <v>896</v>
      </c>
      <c r="B622" s="212">
        <v>82.568807339449549</v>
      </c>
      <c r="C622" s="211" t="s">
        <v>881</v>
      </c>
      <c r="D622" s="33" t="s">
        <v>866</v>
      </c>
      <c r="E622" s="33" t="s">
        <v>866</v>
      </c>
    </row>
    <row r="623" spans="1:5" x14ac:dyDescent="0.25">
      <c r="A623" s="184" t="s">
        <v>894</v>
      </c>
      <c r="B623" s="212">
        <v>93.770589997005089</v>
      </c>
      <c r="C623" s="211" t="s">
        <v>881</v>
      </c>
      <c r="D623" s="33" t="s">
        <v>866</v>
      </c>
      <c r="E623" s="33" t="s">
        <v>866</v>
      </c>
    </row>
    <row r="624" spans="1:5" x14ac:dyDescent="0.25">
      <c r="A624" s="184" t="s">
        <v>892</v>
      </c>
      <c r="B624" s="212">
        <v>92.693354061406922</v>
      </c>
      <c r="C624" s="211" t="s">
        <v>881</v>
      </c>
      <c r="D624" s="33" t="s">
        <v>866</v>
      </c>
      <c r="E624" s="33" t="s">
        <v>866</v>
      </c>
    </row>
    <row r="625" spans="1:5" x14ac:dyDescent="0.25">
      <c r="A625" s="184" t="s">
        <v>890</v>
      </c>
      <c r="B625" s="212">
        <v>76.705490848585683</v>
      </c>
      <c r="C625" s="211" t="s">
        <v>881</v>
      </c>
      <c r="D625" s="33" t="s">
        <v>866</v>
      </c>
      <c r="E625" s="33" t="s">
        <v>866</v>
      </c>
    </row>
    <row r="626" spans="1:5" x14ac:dyDescent="0.25">
      <c r="A626" s="184" t="s">
        <v>888</v>
      </c>
      <c r="B626" s="212">
        <v>90.392156862745097</v>
      </c>
      <c r="C626" s="211" t="s">
        <v>881</v>
      </c>
      <c r="D626" s="33" t="s">
        <v>866</v>
      </c>
      <c r="E626" s="210">
        <v>100</v>
      </c>
    </row>
    <row r="627" spans="1:5" x14ac:dyDescent="0.25">
      <c r="A627" s="184" t="s">
        <v>886</v>
      </c>
      <c r="B627" s="212">
        <v>84.450402144772113</v>
      </c>
      <c r="C627" s="211" t="s">
        <v>881</v>
      </c>
      <c r="D627" s="33" t="s">
        <v>866</v>
      </c>
      <c r="E627" s="33" t="s">
        <v>866</v>
      </c>
    </row>
    <row r="628" spans="1:5" x14ac:dyDescent="0.25">
      <c r="A628" s="184" t="s">
        <v>884</v>
      </c>
      <c r="B628" s="212">
        <v>79.974160206718352</v>
      </c>
      <c r="C628" s="211" t="s">
        <v>881</v>
      </c>
      <c r="D628" s="215" t="s">
        <v>866</v>
      </c>
      <c r="E628" s="210">
        <v>75.900000000000006</v>
      </c>
    </row>
    <row r="629" spans="1:5" x14ac:dyDescent="0.25">
      <c r="A629" s="184" t="s">
        <v>882</v>
      </c>
      <c r="B629" s="212">
        <v>91.304347826086953</v>
      </c>
      <c r="C629" s="211" t="s">
        <v>881</v>
      </c>
      <c r="D629" s="33" t="s">
        <v>866</v>
      </c>
      <c r="E629" s="33" t="s">
        <v>866</v>
      </c>
    </row>
    <row r="630" spans="1:5" x14ac:dyDescent="0.25">
      <c r="A630" s="184" t="s">
        <v>879</v>
      </c>
      <c r="B630" s="212">
        <v>82.582322357019066</v>
      </c>
      <c r="C630" s="211" t="s">
        <v>840</v>
      </c>
      <c r="D630" s="33" t="s">
        <v>866</v>
      </c>
      <c r="E630" s="210">
        <v>100</v>
      </c>
    </row>
    <row r="631" spans="1:5" x14ac:dyDescent="0.25">
      <c r="A631" s="184" t="s">
        <v>877</v>
      </c>
      <c r="B631" s="212">
        <v>56.72009864364982</v>
      </c>
      <c r="C631" s="211" t="s">
        <v>840</v>
      </c>
      <c r="D631" s="33" t="s">
        <v>866</v>
      </c>
      <c r="E631" s="33" t="s">
        <v>866</v>
      </c>
    </row>
    <row r="632" spans="1:5" x14ac:dyDescent="0.25">
      <c r="A632" s="184" t="s">
        <v>876</v>
      </c>
      <c r="B632" s="212">
        <v>76.59574468085107</v>
      </c>
      <c r="C632" s="211" t="s">
        <v>840</v>
      </c>
      <c r="D632" s="213">
        <v>75.099999999999994</v>
      </c>
      <c r="E632" s="210">
        <v>75.2</v>
      </c>
    </row>
    <row r="633" spans="1:5" x14ac:dyDescent="0.25">
      <c r="A633" s="184" t="s">
        <v>874</v>
      </c>
      <c r="B633" s="212">
        <v>70.030374620317247</v>
      </c>
      <c r="C633" s="211" t="s">
        <v>840</v>
      </c>
      <c r="D633" s="33" t="s">
        <v>866</v>
      </c>
      <c r="E633" s="33" t="s">
        <v>866</v>
      </c>
    </row>
    <row r="634" spans="1:5" x14ac:dyDescent="0.25">
      <c r="A634" s="184" t="s">
        <v>872</v>
      </c>
      <c r="B634" s="212">
        <v>89.454397394136805</v>
      </c>
      <c r="C634" s="211" t="s">
        <v>840</v>
      </c>
      <c r="D634" s="33" t="s">
        <v>866</v>
      </c>
      <c r="E634" s="33" t="s">
        <v>866</v>
      </c>
    </row>
    <row r="635" spans="1:5" x14ac:dyDescent="0.25">
      <c r="A635" s="184" t="s">
        <v>871</v>
      </c>
      <c r="B635" s="212">
        <v>66.612510154346054</v>
      </c>
      <c r="C635" s="211" t="s">
        <v>840</v>
      </c>
      <c r="D635" s="33" t="s">
        <v>866</v>
      </c>
      <c r="E635" s="210">
        <v>83.1</v>
      </c>
    </row>
    <row r="636" spans="1:5" x14ac:dyDescent="0.25">
      <c r="A636" s="184" t="s">
        <v>869</v>
      </c>
      <c r="B636" s="212">
        <v>68.866204885162233</v>
      </c>
      <c r="C636" s="211" t="s">
        <v>840</v>
      </c>
      <c r="D636" s="33" t="s">
        <v>866</v>
      </c>
      <c r="E636" s="33" t="s">
        <v>866</v>
      </c>
    </row>
    <row r="637" spans="1:5" x14ac:dyDescent="0.25">
      <c r="A637" s="184" t="s">
        <v>867</v>
      </c>
      <c r="B637" s="212">
        <v>89.112426035502949</v>
      </c>
      <c r="C637" s="211" t="s">
        <v>840</v>
      </c>
      <c r="D637" s="33" t="s">
        <v>866</v>
      </c>
      <c r="E637" s="210">
        <v>100</v>
      </c>
    </row>
    <row r="638" spans="1:5" x14ac:dyDescent="0.25">
      <c r="A638" s="184" t="s">
        <v>865</v>
      </c>
      <c r="B638" s="212">
        <v>74.401197604790411</v>
      </c>
      <c r="C638" s="211" t="s">
        <v>840</v>
      </c>
      <c r="D638" s="33" t="s">
        <v>866</v>
      </c>
      <c r="E638" s="210">
        <v>79.900000000000006</v>
      </c>
    </row>
    <row r="639" spans="1:5" x14ac:dyDescent="0.25">
      <c r="A639" s="184" t="s">
        <v>863</v>
      </c>
      <c r="B639" s="212">
        <v>94.909560723514204</v>
      </c>
      <c r="C639" s="211" t="s">
        <v>840</v>
      </c>
      <c r="D639" s="33" t="s">
        <v>866</v>
      </c>
      <c r="E639" s="33" t="s">
        <v>866</v>
      </c>
    </row>
    <row r="640" spans="1:5" x14ac:dyDescent="0.25">
      <c r="A640" s="184" t="s">
        <v>861</v>
      </c>
      <c r="B640" s="212">
        <v>77.758203038978195</v>
      </c>
      <c r="C640" s="211" t="s">
        <v>840</v>
      </c>
      <c r="D640" s="33" t="s">
        <v>866</v>
      </c>
      <c r="E640" s="214" t="s">
        <v>866</v>
      </c>
    </row>
    <row r="641" spans="1:5" x14ac:dyDescent="0.25">
      <c r="A641" s="184" t="s">
        <v>859</v>
      </c>
      <c r="B641" s="212">
        <v>91.00893803969096</v>
      </c>
      <c r="C641" s="211" t="s">
        <v>840</v>
      </c>
      <c r="D641" s="213">
        <v>93.3</v>
      </c>
      <c r="E641" s="210">
        <v>94.2</v>
      </c>
    </row>
    <row r="642" spans="1:5" x14ac:dyDescent="0.25">
      <c r="A642" s="184" t="s">
        <v>857</v>
      </c>
      <c r="B642" s="212">
        <v>97.840538907150545</v>
      </c>
      <c r="C642" s="211" t="s">
        <v>840</v>
      </c>
      <c r="D642" s="213">
        <v>100</v>
      </c>
      <c r="E642" s="210">
        <v>100</v>
      </c>
    </row>
    <row r="643" spans="1:5" x14ac:dyDescent="0.25">
      <c r="A643" s="184" t="s">
        <v>855</v>
      </c>
      <c r="B643" s="212">
        <v>94.912110949846792</v>
      </c>
      <c r="C643" s="211" t="s">
        <v>840</v>
      </c>
      <c r="D643" s="213">
        <v>100</v>
      </c>
      <c r="E643" s="210">
        <v>100</v>
      </c>
    </row>
    <row r="644" spans="1:5" x14ac:dyDescent="0.25">
      <c r="A644" s="184" t="s">
        <v>853</v>
      </c>
      <c r="B644" s="212">
        <v>91.764904008083519</v>
      </c>
      <c r="C644" s="211" t="s">
        <v>840</v>
      </c>
      <c r="D644" s="33" t="s">
        <v>866</v>
      </c>
      <c r="E644" s="210">
        <v>97.5</v>
      </c>
    </row>
    <row r="645" spans="1:5" x14ac:dyDescent="0.25">
      <c r="A645" s="184" t="s">
        <v>851</v>
      </c>
      <c r="B645" s="212">
        <v>80.937602090819993</v>
      </c>
      <c r="C645" s="211" t="s">
        <v>840</v>
      </c>
      <c r="D645" s="33" t="s">
        <v>866</v>
      </c>
      <c r="E645" s="33" t="s">
        <v>866</v>
      </c>
    </row>
    <row r="646" spans="1:5" x14ac:dyDescent="0.25">
      <c r="A646" s="184" t="s">
        <v>849</v>
      </c>
      <c r="B646" s="212">
        <v>69.882777276825976</v>
      </c>
      <c r="C646" s="211" t="s">
        <v>840</v>
      </c>
      <c r="D646" s="33" t="s">
        <v>866</v>
      </c>
      <c r="E646" s="33" t="s">
        <v>866</v>
      </c>
    </row>
    <row r="647" spans="1:5" x14ac:dyDescent="0.25">
      <c r="A647" s="184" t="s">
        <v>847</v>
      </c>
      <c r="B647" s="212">
        <v>92.587057241070099</v>
      </c>
      <c r="C647" s="211" t="s">
        <v>840</v>
      </c>
      <c r="D647" s="213">
        <v>100</v>
      </c>
      <c r="E647" s="210">
        <v>100</v>
      </c>
    </row>
    <row r="648" spans="1:5" x14ac:dyDescent="0.25">
      <c r="A648" s="184" t="s">
        <v>845</v>
      </c>
      <c r="B648" s="212">
        <v>83.055555555555557</v>
      </c>
      <c r="C648" s="211" t="s">
        <v>840</v>
      </c>
      <c r="D648" s="33" t="s">
        <v>866</v>
      </c>
      <c r="E648" s="33" t="s">
        <v>866</v>
      </c>
    </row>
    <row r="649" spans="1:5" x14ac:dyDescent="0.25">
      <c r="A649" s="184" t="s">
        <v>843</v>
      </c>
      <c r="B649" s="212">
        <v>92.338111715274337</v>
      </c>
      <c r="C649" s="211" t="s">
        <v>840</v>
      </c>
      <c r="D649" s="33" t="s">
        <v>866</v>
      </c>
      <c r="E649" s="33" t="s">
        <v>866</v>
      </c>
    </row>
    <row r="650" spans="1:5" x14ac:dyDescent="0.25">
      <c r="A650" s="184" t="s">
        <v>841</v>
      </c>
      <c r="B650" s="212">
        <v>81.533363458352156</v>
      </c>
      <c r="C650" s="211" t="s">
        <v>840</v>
      </c>
      <c r="D650" s="33" t="s">
        <v>866</v>
      </c>
      <c r="E650" s="210">
        <v>81.2</v>
      </c>
    </row>
  </sheetData>
  <mergeCells count="32">
    <mergeCell ref="A1:L1"/>
    <mergeCell ref="W3:Y3"/>
    <mergeCell ref="D4:E4"/>
    <mergeCell ref="D3:E3"/>
    <mergeCell ref="A2:F2"/>
    <mergeCell ref="W11:Z11"/>
    <mergeCell ref="W7:Z7"/>
    <mergeCell ref="W8:Z8"/>
    <mergeCell ref="W9:Z9"/>
    <mergeCell ref="W10:Z10"/>
    <mergeCell ref="P98:T106"/>
    <mergeCell ref="P28:T36"/>
    <mergeCell ref="G7:L8"/>
    <mergeCell ref="P38:T46"/>
    <mergeCell ref="P18:T26"/>
    <mergeCell ref="P48:T56"/>
    <mergeCell ref="P58:T66"/>
    <mergeCell ref="P68:T76"/>
    <mergeCell ref="P78:T86"/>
    <mergeCell ref="P88:T96"/>
    <mergeCell ref="P108:T116"/>
    <mergeCell ref="P118:T126"/>
    <mergeCell ref="P128:T136"/>
    <mergeCell ref="P138:T146"/>
    <mergeCell ref="P198:T206"/>
    <mergeCell ref="P218:T226"/>
    <mergeCell ref="P148:T156"/>
    <mergeCell ref="P158:T166"/>
    <mergeCell ref="P168:T176"/>
    <mergeCell ref="P178:T186"/>
    <mergeCell ref="P188:T196"/>
    <mergeCell ref="P208:T216"/>
  </mergeCells>
  <conditionalFormatting sqref="D6:D650">
    <cfRule type="cellIs" dxfId="208" priority="6" operator="equal">
      <formula>0</formula>
    </cfRule>
  </conditionalFormatting>
  <conditionalFormatting sqref="D6:E650">
    <cfRule type="cellIs" dxfId="207" priority="1" operator="equal">
      <formula>"SD"</formula>
    </cfRule>
    <cfRule type="cellIs" dxfId="206" priority="2" operator="between">
      <formula>49.6</formula>
      <formula>88.4</formula>
    </cfRule>
    <cfRule type="cellIs" dxfId="205" priority="3" operator="greaterThan">
      <formula>88.5</formula>
    </cfRule>
    <cfRule type="cellIs" dxfId="204" priority="4" operator="lessThan">
      <formula>49.5</formula>
    </cfRule>
    <cfRule type="cellIs" dxfId="203" priority="5" operator="equal">
      <formula>50</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49"/>
  <sheetViews>
    <sheetView zoomScale="85" zoomScaleNormal="85" workbookViewId="0">
      <selection activeCell="X12" sqref="X12"/>
    </sheetView>
  </sheetViews>
  <sheetFormatPr defaultRowHeight="19.5" customHeight="1" x14ac:dyDescent="0.25"/>
  <cols>
    <col min="1" max="1" width="29.140625" bestFit="1" customWidth="1"/>
    <col min="2" max="2" width="29.140625" customWidth="1"/>
    <col min="3" max="3" width="19.28515625" style="228" customWidth="1"/>
    <col min="4" max="4" width="19.85546875" style="228" customWidth="1"/>
    <col min="5" max="5" width="16.85546875" style="227" customWidth="1"/>
    <col min="6" max="6" width="16.5703125" style="6" customWidth="1"/>
    <col min="8" max="8" width="9.140625" customWidth="1"/>
    <col min="9" max="9" width="11.7109375" customWidth="1"/>
    <col min="10" max="13" width="10.7109375" customWidth="1"/>
    <col min="14" max="15" width="10.5703125" customWidth="1"/>
    <col min="16" max="16" width="21" customWidth="1"/>
    <col min="27" max="27" width="15" customWidth="1"/>
  </cols>
  <sheetData>
    <row r="1" spans="1:27" ht="34.5" customHeight="1" x14ac:dyDescent="0.25">
      <c r="A1" s="2560" t="s">
        <v>2886</v>
      </c>
      <c r="B1" s="2561"/>
      <c r="C1" s="2561"/>
      <c r="D1" s="2562"/>
      <c r="E1" s="245"/>
      <c r="I1" s="1649"/>
      <c r="J1" s="1649"/>
      <c r="K1" s="1649"/>
      <c r="L1" s="1649"/>
      <c r="M1" s="1649"/>
      <c r="N1" s="1649"/>
      <c r="O1" s="209"/>
    </row>
    <row r="2" spans="1:27" ht="19.5" customHeight="1" x14ac:dyDescent="0.25">
      <c r="B2" s="244"/>
      <c r="C2" s="243" t="s">
        <v>2887</v>
      </c>
      <c r="F2" s="1942"/>
      <c r="I2" s="1649"/>
      <c r="J2" s="1649"/>
      <c r="K2" s="1649"/>
      <c r="L2" s="1649"/>
      <c r="M2" s="1649"/>
      <c r="N2" s="1649"/>
      <c r="O2" s="209"/>
      <c r="P2" s="143"/>
      <c r="Q2" s="143"/>
      <c r="R2" s="143"/>
      <c r="S2" s="143"/>
      <c r="T2" s="143"/>
      <c r="U2" s="143"/>
    </row>
    <row r="3" spans="1:27" ht="37.5" customHeight="1" x14ac:dyDescent="0.25">
      <c r="C3" s="2563" t="s">
        <v>2001</v>
      </c>
      <c r="D3" s="2564"/>
      <c r="E3" s="2564"/>
      <c r="F3" s="2565"/>
      <c r="I3" s="1649"/>
      <c r="J3" s="1649"/>
      <c r="K3" s="1649"/>
      <c r="L3" s="1649"/>
      <c r="M3" s="1649"/>
      <c r="N3" s="1649"/>
      <c r="O3" s="209"/>
      <c r="P3" s="1653"/>
      <c r="Q3" s="1653"/>
      <c r="R3" s="1653"/>
      <c r="S3" s="1653"/>
      <c r="T3" s="1653"/>
      <c r="U3" s="1653"/>
      <c r="W3" s="242" t="s">
        <v>1995</v>
      </c>
      <c r="X3" s="241"/>
      <c r="Y3" s="241"/>
      <c r="Z3" s="241"/>
      <c r="AA3" s="241"/>
    </row>
    <row r="4" spans="1:27" ht="35.25" customHeight="1" x14ac:dyDescent="0.25">
      <c r="A4" s="2034"/>
      <c r="B4" s="2035"/>
      <c r="C4" s="2558" t="s">
        <v>2000</v>
      </c>
      <c r="D4" s="2559"/>
      <c r="E4" s="2559"/>
      <c r="F4" s="2559"/>
      <c r="I4" s="209"/>
      <c r="J4" s="209"/>
      <c r="K4" s="209"/>
      <c r="L4" s="209"/>
      <c r="M4" s="209"/>
      <c r="N4" s="209"/>
      <c r="O4" s="209"/>
      <c r="P4" s="143"/>
      <c r="Q4" s="143"/>
      <c r="R4" s="143"/>
      <c r="S4" s="143"/>
      <c r="T4" s="143"/>
      <c r="U4" s="143"/>
      <c r="W4" s="2543" t="s">
        <v>1991</v>
      </c>
      <c r="X4" s="2544"/>
      <c r="Y4" s="2544"/>
      <c r="Z4" s="2568"/>
      <c r="AA4" s="221" t="s">
        <v>1979</v>
      </c>
    </row>
    <row r="5" spans="1:27" ht="42.75" customHeight="1" x14ac:dyDescent="0.25">
      <c r="A5" s="1598" t="s">
        <v>1988</v>
      </c>
      <c r="B5" s="1598" t="s">
        <v>356</v>
      </c>
      <c r="C5" s="2025">
        <v>2007</v>
      </c>
      <c r="D5" s="2025">
        <v>2008</v>
      </c>
      <c r="E5" s="2026">
        <v>2009</v>
      </c>
      <c r="F5" s="2027">
        <v>2010</v>
      </c>
      <c r="I5" s="209"/>
      <c r="J5" s="209"/>
      <c r="K5" s="209"/>
      <c r="L5" s="209"/>
      <c r="M5" s="209"/>
      <c r="N5" s="209"/>
      <c r="O5" s="209"/>
      <c r="P5" s="143"/>
      <c r="Q5" s="143"/>
      <c r="R5" s="143"/>
      <c r="S5" s="143"/>
      <c r="T5" s="143"/>
      <c r="U5" s="143"/>
      <c r="W5" s="2540" t="s">
        <v>1974</v>
      </c>
      <c r="X5" s="2566"/>
      <c r="Y5" s="2566"/>
      <c r="Z5" s="2567"/>
      <c r="AA5" s="220" t="s">
        <v>1563</v>
      </c>
    </row>
    <row r="6" spans="1:27" ht="19.5" customHeight="1" x14ac:dyDescent="0.25">
      <c r="A6" s="1597" t="s">
        <v>1984</v>
      </c>
      <c r="B6" s="1597" t="s">
        <v>1977</v>
      </c>
      <c r="C6" s="2018">
        <v>100</v>
      </c>
      <c r="D6" s="2028">
        <v>100</v>
      </c>
      <c r="E6" s="2029">
        <v>100</v>
      </c>
      <c r="F6" s="2019">
        <v>100</v>
      </c>
      <c r="I6" s="240" t="s">
        <v>1999</v>
      </c>
      <c r="J6" s="238"/>
      <c r="K6" s="239"/>
      <c r="L6" s="238"/>
      <c r="M6" s="237"/>
      <c r="W6" s="2540" t="s">
        <v>1972</v>
      </c>
      <c r="X6" s="2566"/>
      <c r="Y6" s="2566"/>
      <c r="Z6" s="2567"/>
      <c r="AA6" s="219" t="s">
        <v>486</v>
      </c>
    </row>
    <row r="7" spans="1:27" ht="19.5" customHeight="1" x14ac:dyDescent="0.25">
      <c r="A7" s="1597" t="s">
        <v>1982</v>
      </c>
      <c r="B7" s="1597" t="s">
        <v>1977</v>
      </c>
      <c r="C7" s="2018">
        <v>97.16</v>
      </c>
      <c r="D7" s="2028">
        <v>94.09</v>
      </c>
      <c r="E7" s="2029">
        <v>96.73</v>
      </c>
      <c r="F7" s="2020">
        <v>97.18</v>
      </c>
      <c r="I7" s="236"/>
      <c r="J7" s="198"/>
      <c r="K7" s="232"/>
      <c r="L7" s="198"/>
      <c r="M7" s="198"/>
      <c r="W7" s="2540" t="s">
        <v>1969</v>
      </c>
      <c r="X7" s="2566"/>
      <c r="Y7" s="2566"/>
      <c r="Z7" s="2567"/>
      <c r="AA7" s="218" t="s">
        <v>487</v>
      </c>
    </row>
    <row r="8" spans="1:27" ht="19.5" customHeight="1" x14ac:dyDescent="0.25">
      <c r="A8" s="1597" t="s">
        <v>1978</v>
      </c>
      <c r="B8" s="1597" t="s">
        <v>1977</v>
      </c>
      <c r="C8" s="2018">
        <v>100</v>
      </c>
      <c r="D8" s="2028">
        <v>100</v>
      </c>
      <c r="E8" s="2024">
        <v>100</v>
      </c>
      <c r="F8" s="2021">
        <v>100</v>
      </c>
      <c r="I8" s="236"/>
      <c r="J8" s="198"/>
      <c r="K8" s="232"/>
      <c r="L8" s="198"/>
      <c r="M8" s="198"/>
      <c r="W8" s="2540" t="s">
        <v>1967</v>
      </c>
      <c r="X8" s="2541"/>
      <c r="Y8" s="2541"/>
      <c r="Z8" s="2542"/>
      <c r="AA8" s="217" t="s">
        <v>1562</v>
      </c>
    </row>
    <row r="9" spans="1:27" ht="19.5" customHeight="1" x14ac:dyDescent="0.25">
      <c r="A9" s="1597" t="s">
        <v>721</v>
      </c>
      <c r="B9" s="1597" t="s">
        <v>1913</v>
      </c>
      <c r="C9" s="2018">
        <v>91.82</v>
      </c>
      <c r="D9" s="2028">
        <v>88.27</v>
      </c>
      <c r="E9" s="2029">
        <v>87.65</v>
      </c>
      <c r="F9" s="2020">
        <v>99.89</v>
      </c>
      <c r="H9" s="235" t="s">
        <v>1975</v>
      </c>
      <c r="I9" s="197" t="s">
        <v>1998</v>
      </c>
      <c r="J9" s="198"/>
      <c r="K9" s="232"/>
      <c r="L9" s="198"/>
      <c r="M9" s="198"/>
      <c r="O9" s="235" t="s">
        <v>1975</v>
      </c>
    </row>
    <row r="10" spans="1:27" ht="19.5" customHeight="1" x14ac:dyDescent="0.25">
      <c r="A10" s="1597" t="s">
        <v>1971</v>
      </c>
      <c r="B10" s="1597" t="s">
        <v>1913</v>
      </c>
      <c r="C10" s="2018" t="s">
        <v>866</v>
      </c>
      <c r="D10" s="2028" t="s">
        <v>866</v>
      </c>
      <c r="E10" s="2024">
        <v>90.42</v>
      </c>
      <c r="F10" s="2021">
        <v>96.87</v>
      </c>
      <c r="I10" s="231"/>
      <c r="J10" s="197" t="s">
        <v>1563</v>
      </c>
      <c r="K10" s="196" t="s">
        <v>486</v>
      </c>
      <c r="L10" s="195" t="s">
        <v>487</v>
      </c>
      <c r="M10" s="194" t="s">
        <v>1562</v>
      </c>
    </row>
    <row r="11" spans="1:27" ht="19.5" customHeight="1" x14ac:dyDescent="0.25">
      <c r="A11" s="1597" t="s">
        <v>1968</v>
      </c>
      <c r="B11" s="1597" t="s">
        <v>1913</v>
      </c>
      <c r="C11" s="2018">
        <v>65.150000000000006</v>
      </c>
      <c r="D11" s="2028">
        <v>63.38</v>
      </c>
      <c r="E11" s="2029">
        <v>63.07</v>
      </c>
      <c r="F11" s="2020">
        <v>59.89</v>
      </c>
      <c r="I11" s="191">
        <v>2007</v>
      </c>
      <c r="J11" s="190">
        <f>COUNTIFS($C$6:$C$8,"=SD")</f>
        <v>0</v>
      </c>
      <c r="K11" s="234">
        <f>COUNTIFS($C$6:$C$8,"&lt;50")</f>
        <v>0</v>
      </c>
      <c r="L11" s="188">
        <f>COUNTIFS($C$6:$C$8,"&gt;=50",$C$6:$C$8,"&lt;90")</f>
        <v>0</v>
      </c>
      <c r="M11" s="188">
        <f>COUNTIFS($C$6:$C$8,"&gt;=90")</f>
        <v>3</v>
      </c>
    </row>
    <row r="12" spans="1:27" ht="19.5" customHeight="1" x14ac:dyDescent="0.25">
      <c r="A12" s="1597" t="s">
        <v>1966</v>
      </c>
      <c r="B12" s="1597" t="s">
        <v>1913</v>
      </c>
      <c r="C12" s="2018">
        <v>84.83</v>
      </c>
      <c r="D12" s="2028">
        <v>78.400000000000006</v>
      </c>
      <c r="E12" s="2029">
        <v>76.88</v>
      </c>
      <c r="F12" s="2020">
        <v>99.18</v>
      </c>
      <c r="I12" s="191">
        <v>2008</v>
      </c>
      <c r="J12" s="190">
        <f>COUNTIFS($D$6:$D$8,"=SD")</f>
        <v>0</v>
      </c>
      <c r="K12" s="234">
        <f>COUNTIFS($D$6:$D$8,"&lt;50")</f>
        <v>0</v>
      </c>
      <c r="L12" s="188">
        <f>COUNTIFS($D$6:$D$8,"&gt;=50",$D$6:$D$8,"&lt;90")</f>
        <v>0</v>
      </c>
      <c r="M12" s="188">
        <f>COUNTIFS($D$6:$D$8,"&gt;=90")</f>
        <v>3</v>
      </c>
      <c r="X12" s="102"/>
    </row>
    <row r="13" spans="1:27" ht="19.5" customHeight="1" x14ac:dyDescent="0.25">
      <c r="A13" s="1597" t="s">
        <v>1964</v>
      </c>
      <c r="B13" s="1597" t="s">
        <v>1913</v>
      </c>
      <c r="C13" s="2022">
        <v>89.34</v>
      </c>
      <c r="D13" s="2028">
        <v>86.91</v>
      </c>
      <c r="E13" s="2029">
        <v>88.09</v>
      </c>
      <c r="F13" s="2020">
        <v>94.86</v>
      </c>
      <c r="I13" s="191">
        <v>2009</v>
      </c>
      <c r="J13" s="190">
        <f>COUNTIFS($E$6:$E$8,"=SD")</f>
        <v>0</v>
      </c>
      <c r="K13" s="234">
        <f>COUNTIFS($E$6:$E$8,"&lt;50")</f>
        <v>0</v>
      </c>
      <c r="L13" s="188">
        <f>COUNTIFS($E$6:$E$8,"&gt;=50",$E$6:$E$8,"&lt;90")</f>
        <v>0</v>
      </c>
      <c r="M13" s="188">
        <f>COUNTIFS($E$6:$E$8,"&gt;=90")</f>
        <v>3</v>
      </c>
    </row>
    <row r="14" spans="1:27" ht="19.5" customHeight="1" x14ac:dyDescent="0.25">
      <c r="A14" s="1597" t="s">
        <v>1962</v>
      </c>
      <c r="B14" s="1597" t="s">
        <v>1913</v>
      </c>
      <c r="C14" s="2018">
        <v>68.61</v>
      </c>
      <c r="D14" s="2028">
        <v>66.760000000000005</v>
      </c>
      <c r="E14" s="2029">
        <v>68.3</v>
      </c>
      <c r="F14" s="2020">
        <v>63.88</v>
      </c>
      <c r="I14" s="191">
        <v>2010</v>
      </c>
      <c r="J14" s="190">
        <f>COUNTIFS($F$6:$F$8,"=SD")</f>
        <v>0</v>
      </c>
      <c r="K14" s="234">
        <f>COUNTIFS($F$6:$F$8,"&lt;50")</f>
        <v>0</v>
      </c>
      <c r="L14" s="188">
        <f>COUNTIFS($F$6:$F$8,"&gt;=50",$F$6:$F$8,"&lt;90")</f>
        <v>0</v>
      </c>
      <c r="M14" s="188">
        <f>COUNTIFS($F$6:$F$8,"&gt;=90")</f>
        <v>3</v>
      </c>
    </row>
    <row r="15" spans="1:27" ht="19.5" customHeight="1" x14ac:dyDescent="0.25">
      <c r="A15" s="1597" t="s">
        <v>1960</v>
      </c>
      <c r="B15" s="1597" t="s">
        <v>1913</v>
      </c>
      <c r="C15" s="2018">
        <v>100</v>
      </c>
      <c r="D15" s="2028">
        <v>98.4</v>
      </c>
      <c r="E15" s="2029">
        <v>99.67</v>
      </c>
      <c r="F15" s="2020">
        <v>100</v>
      </c>
    </row>
    <row r="16" spans="1:27" ht="19.5" customHeight="1" x14ac:dyDescent="0.25">
      <c r="A16" s="1597" t="s">
        <v>1958</v>
      </c>
      <c r="B16" s="1597" t="s">
        <v>1913</v>
      </c>
      <c r="C16" s="2018">
        <v>96.45</v>
      </c>
      <c r="D16" s="2028">
        <v>96.29</v>
      </c>
      <c r="E16" s="2029">
        <v>96.65</v>
      </c>
      <c r="F16" s="2020">
        <v>87.45</v>
      </c>
    </row>
    <row r="17" spans="1:20" ht="19.5" customHeight="1" x14ac:dyDescent="0.25">
      <c r="A17" s="1597" t="s">
        <v>1956</v>
      </c>
      <c r="B17" s="1597" t="s">
        <v>1913</v>
      </c>
      <c r="C17" s="2018" t="s">
        <v>866</v>
      </c>
      <c r="D17" s="2028" t="s">
        <v>866</v>
      </c>
      <c r="E17" s="2024">
        <v>100</v>
      </c>
      <c r="F17" s="2021">
        <v>100</v>
      </c>
    </row>
    <row r="18" spans="1:20" ht="19.5" customHeight="1" x14ac:dyDescent="0.25">
      <c r="A18" s="1597" t="s">
        <v>1955</v>
      </c>
      <c r="B18" s="1597" t="s">
        <v>1913</v>
      </c>
      <c r="C18" s="2018">
        <v>97.6</v>
      </c>
      <c r="D18" s="2028">
        <v>99.11</v>
      </c>
      <c r="E18" s="2029">
        <v>100</v>
      </c>
      <c r="F18" s="2020">
        <v>98.94</v>
      </c>
      <c r="H18" s="192" t="s">
        <v>359</v>
      </c>
      <c r="I18" s="197" t="s">
        <v>1998</v>
      </c>
      <c r="J18" s="198"/>
      <c r="K18" s="232"/>
      <c r="L18" s="198"/>
      <c r="M18" s="198"/>
      <c r="O18" s="192" t="s">
        <v>359</v>
      </c>
      <c r="P18" s="2461" t="s">
        <v>383</v>
      </c>
      <c r="Q18" s="2461"/>
      <c r="R18" s="2461"/>
      <c r="S18" s="2461"/>
      <c r="T18" s="2461"/>
    </row>
    <row r="19" spans="1:20" ht="19.5" customHeight="1" x14ac:dyDescent="0.25">
      <c r="A19" s="1597" t="s">
        <v>1953</v>
      </c>
      <c r="B19" s="1597" t="s">
        <v>1913</v>
      </c>
      <c r="C19" s="2018">
        <v>75.87</v>
      </c>
      <c r="D19" s="2028">
        <v>74.08</v>
      </c>
      <c r="E19" s="2029">
        <v>74.03</v>
      </c>
      <c r="F19" s="2020">
        <v>81.47</v>
      </c>
      <c r="I19" s="231"/>
      <c r="J19" s="197" t="s">
        <v>1563</v>
      </c>
      <c r="K19" s="196" t="s">
        <v>486</v>
      </c>
      <c r="L19" s="195" t="s">
        <v>487</v>
      </c>
      <c r="M19" s="194" t="s">
        <v>1562</v>
      </c>
      <c r="P19" s="2461"/>
      <c r="Q19" s="2461"/>
      <c r="R19" s="2461"/>
      <c r="S19" s="2461"/>
      <c r="T19" s="2461"/>
    </row>
    <row r="20" spans="1:20" ht="19.5" customHeight="1" x14ac:dyDescent="0.25">
      <c r="A20" s="1597" t="s">
        <v>1951</v>
      </c>
      <c r="B20" s="1597" t="s">
        <v>1913</v>
      </c>
      <c r="C20" s="2018">
        <v>100</v>
      </c>
      <c r="D20" s="2028">
        <v>100</v>
      </c>
      <c r="E20" s="2029">
        <v>100</v>
      </c>
      <c r="F20" s="2020">
        <v>100</v>
      </c>
      <c r="I20" s="191">
        <v>2007</v>
      </c>
      <c r="J20" s="190">
        <f>COUNTIFS($C$9:$C$42,"=SD")</f>
        <v>5</v>
      </c>
      <c r="K20" s="189">
        <f>COUNTIFS($C$9:$C$42,"&lt;50")</f>
        <v>1</v>
      </c>
      <c r="L20" s="188">
        <f>COUNTIFS($C$9:$C$42,"&gt;=50",$C$9:$C$42,"&lt;90")</f>
        <v>11</v>
      </c>
      <c r="M20" s="188">
        <f>COUNTIFS($C$9:$C$42,"&gt;=90")</f>
        <v>17</v>
      </c>
      <c r="P20" s="2461"/>
      <c r="Q20" s="2461"/>
      <c r="R20" s="2461"/>
      <c r="S20" s="2461"/>
      <c r="T20" s="2461"/>
    </row>
    <row r="21" spans="1:20" ht="19.5" customHeight="1" x14ac:dyDescent="0.25">
      <c r="A21" s="1597" t="s">
        <v>1949</v>
      </c>
      <c r="B21" s="1597" t="s">
        <v>1913</v>
      </c>
      <c r="C21" s="2018">
        <v>87.41</v>
      </c>
      <c r="D21" s="2028">
        <v>86.22</v>
      </c>
      <c r="E21" s="2029">
        <v>87.13</v>
      </c>
      <c r="F21" s="2020">
        <v>94.08</v>
      </c>
      <c r="I21" s="191">
        <v>2008</v>
      </c>
      <c r="J21" s="190">
        <f>COUNTIFS($D$9:$D$42,"=SD")</f>
        <v>7</v>
      </c>
      <c r="K21" s="189">
        <f>COUNTIFS($D$9:$D$42,"&lt;50")</f>
        <v>0</v>
      </c>
      <c r="L21" s="188">
        <f>COUNTIFS($D$9:$D$42,"&gt;=50",$D$9:$D$42,"&lt;90")</f>
        <v>12</v>
      </c>
      <c r="M21" s="188">
        <f>COUNTIFS($D$9:$D$42,"&gt;=90")</f>
        <v>15</v>
      </c>
      <c r="P21" s="2461"/>
      <c r="Q21" s="2461"/>
      <c r="R21" s="2461"/>
      <c r="S21" s="2461"/>
      <c r="T21" s="2461"/>
    </row>
    <row r="22" spans="1:20" ht="19.5" customHeight="1" x14ac:dyDescent="0.25">
      <c r="A22" s="1597" t="s">
        <v>1947</v>
      </c>
      <c r="B22" s="1597" t="s">
        <v>1913</v>
      </c>
      <c r="C22" s="2018">
        <v>100</v>
      </c>
      <c r="D22" s="2028">
        <v>100</v>
      </c>
      <c r="E22" s="2029">
        <v>100</v>
      </c>
      <c r="F22" s="2020">
        <v>100</v>
      </c>
      <c r="I22" s="191">
        <v>2009</v>
      </c>
      <c r="J22" s="190">
        <f>COUNTIFS($E$9:$E$42,"=SD")</f>
        <v>4</v>
      </c>
      <c r="K22" s="189">
        <f>COUNTIFS($E$9:$E$42,"&lt;50")</f>
        <v>0</v>
      </c>
      <c r="L22" s="188">
        <f>COUNTIFS($E$9:$E$42,"&gt;=50",$E$9:$E$42,"&lt;90")</f>
        <v>12</v>
      </c>
      <c r="M22" s="188">
        <f>COUNTIFS($E$9:$E$42,"&gt;=90")</f>
        <v>18</v>
      </c>
      <c r="P22" s="2461"/>
      <c r="Q22" s="2461"/>
      <c r="R22" s="2461"/>
      <c r="S22" s="2461"/>
      <c r="T22" s="2461"/>
    </row>
    <row r="23" spans="1:20" ht="19.5" customHeight="1" x14ac:dyDescent="0.25">
      <c r="A23" s="1597" t="s">
        <v>1945</v>
      </c>
      <c r="B23" s="1597" t="s">
        <v>1913</v>
      </c>
      <c r="C23" s="2018">
        <v>100</v>
      </c>
      <c r="D23" s="2028">
        <v>100</v>
      </c>
      <c r="E23" s="2029">
        <v>100</v>
      </c>
      <c r="F23" s="2020">
        <v>95.58</v>
      </c>
      <c r="I23" s="191">
        <v>2010</v>
      </c>
      <c r="J23" s="190">
        <f>COUNTIFS($F$9:$F$42,"=SD")</f>
        <v>3</v>
      </c>
      <c r="K23" s="189">
        <f>COUNTIFS($F$9:$F$42,"&lt;50")</f>
        <v>2</v>
      </c>
      <c r="L23" s="188">
        <f>COUNTIFS($F$9:$F$42,"&gt;=50",$F$9:$F$42,"&lt;90")</f>
        <v>7</v>
      </c>
      <c r="M23" s="188">
        <f>COUNTIFS($F$9:$F$42,"&gt;=90")</f>
        <v>22</v>
      </c>
      <c r="P23" s="2461"/>
      <c r="Q23" s="2461"/>
      <c r="R23" s="2461"/>
      <c r="S23" s="2461"/>
      <c r="T23" s="2461"/>
    </row>
    <row r="24" spans="1:20" ht="19.5" customHeight="1" x14ac:dyDescent="0.25">
      <c r="A24" s="1597" t="s">
        <v>1943</v>
      </c>
      <c r="B24" s="1597" t="s">
        <v>1913</v>
      </c>
      <c r="C24" s="2018">
        <v>97.5</v>
      </c>
      <c r="D24" s="2028">
        <v>96.22</v>
      </c>
      <c r="E24" s="2024">
        <v>96.23</v>
      </c>
      <c r="F24" s="2021">
        <v>100</v>
      </c>
      <c r="P24" s="2461"/>
      <c r="Q24" s="2461"/>
      <c r="R24" s="2461"/>
      <c r="S24" s="2461"/>
      <c r="T24" s="2461"/>
    </row>
    <row r="25" spans="1:20" ht="19.5" customHeight="1" x14ac:dyDescent="0.25">
      <c r="A25" s="1597" t="s">
        <v>1941</v>
      </c>
      <c r="B25" s="1597" t="s">
        <v>1913</v>
      </c>
      <c r="C25" s="2018">
        <v>100</v>
      </c>
      <c r="D25" s="2028">
        <v>100</v>
      </c>
      <c r="E25" s="2024">
        <v>100</v>
      </c>
      <c r="F25" s="2021">
        <v>100</v>
      </c>
      <c r="P25" s="2461"/>
      <c r="Q25" s="2461"/>
      <c r="R25" s="2461"/>
      <c r="S25" s="2461"/>
      <c r="T25" s="2461"/>
    </row>
    <row r="26" spans="1:20" ht="19.5" customHeight="1" x14ac:dyDescent="0.25">
      <c r="A26" s="1597" t="s">
        <v>1939</v>
      </c>
      <c r="B26" s="1597" t="s">
        <v>1913</v>
      </c>
      <c r="C26" s="2018" t="s">
        <v>866</v>
      </c>
      <c r="D26" s="2028" t="s">
        <v>866</v>
      </c>
      <c r="E26" s="2024">
        <v>97.19</v>
      </c>
      <c r="F26" s="2021">
        <v>93.98</v>
      </c>
      <c r="P26" s="2461"/>
      <c r="Q26" s="2461"/>
      <c r="R26" s="2461"/>
      <c r="S26" s="2461"/>
      <c r="T26" s="2461"/>
    </row>
    <row r="27" spans="1:20" ht="19.5" customHeight="1" x14ac:dyDescent="0.25">
      <c r="A27" s="1597" t="s">
        <v>1937</v>
      </c>
      <c r="B27" s="1597" t="s">
        <v>1913</v>
      </c>
      <c r="C27" s="2018">
        <v>100</v>
      </c>
      <c r="D27" s="2028">
        <v>100</v>
      </c>
      <c r="E27" s="2029" t="s">
        <v>866</v>
      </c>
      <c r="F27" s="2021">
        <v>98</v>
      </c>
    </row>
    <row r="28" spans="1:20" ht="19.5" customHeight="1" x14ac:dyDescent="0.25">
      <c r="A28" s="1597" t="s">
        <v>1936</v>
      </c>
      <c r="B28" s="1597" t="s">
        <v>1913</v>
      </c>
      <c r="C28" s="2018" t="s">
        <v>866</v>
      </c>
      <c r="D28" s="2028" t="s">
        <v>866</v>
      </c>
      <c r="E28" s="2029" t="s">
        <v>866</v>
      </c>
      <c r="F28" s="2021" t="s">
        <v>866</v>
      </c>
      <c r="P28" s="2461" t="s">
        <v>383</v>
      </c>
      <c r="Q28" s="2461"/>
      <c r="R28" s="2461"/>
      <c r="S28" s="2461"/>
      <c r="T28" s="2461"/>
    </row>
    <row r="29" spans="1:20" ht="19.5" customHeight="1" x14ac:dyDescent="0.25">
      <c r="A29" s="1597" t="s">
        <v>1935</v>
      </c>
      <c r="B29" s="1597" t="s">
        <v>1913</v>
      </c>
      <c r="C29" s="2018">
        <v>100</v>
      </c>
      <c r="D29" s="2028">
        <v>88.78</v>
      </c>
      <c r="E29" s="1575">
        <v>89.79</v>
      </c>
      <c r="F29" s="2020">
        <v>93.17</v>
      </c>
      <c r="H29" s="192" t="s">
        <v>360</v>
      </c>
      <c r="I29" s="197" t="s">
        <v>1998</v>
      </c>
      <c r="J29" s="198"/>
      <c r="K29" s="232"/>
      <c r="L29" s="198"/>
      <c r="M29" s="198"/>
      <c r="O29" s="192" t="s">
        <v>360</v>
      </c>
      <c r="P29" s="2461"/>
      <c r="Q29" s="2461"/>
      <c r="R29" s="2461"/>
      <c r="S29" s="2461"/>
      <c r="T29" s="2461"/>
    </row>
    <row r="30" spans="1:20" ht="19.5" customHeight="1" x14ac:dyDescent="0.25">
      <c r="A30" s="1597" t="s">
        <v>1933</v>
      </c>
      <c r="B30" s="1597" t="s">
        <v>1913</v>
      </c>
      <c r="C30" s="2018">
        <v>95.93</v>
      </c>
      <c r="D30" s="2028">
        <v>91.34</v>
      </c>
      <c r="E30" s="2029">
        <v>91.86</v>
      </c>
      <c r="F30" s="2020">
        <v>95.01</v>
      </c>
      <c r="I30" s="231"/>
      <c r="J30" s="197" t="s">
        <v>1563</v>
      </c>
      <c r="K30" s="196" t="s">
        <v>486</v>
      </c>
      <c r="L30" s="195" t="s">
        <v>487</v>
      </c>
      <c r="M30" s="194" t="s">
        <v>1562</v>
      </c>
      <c r="P30" s="2461"/>
      <c r="Q30" s="2461"/>
      <c r="R30" s="2461"/>
      <c r="S30" s="2461"/>
      <c r="T30" s="2461"/>
    </row>
    <row r="31" spans="1:20" ht="19.5" customHeight="1" x14ac:dyDescent="0.25">
      <c r="A31" s="1597" t="s">
        <v>1932</v>
      </c>
      <c r="B31" s="1597" t="s">
        <v>1913</v>
      </c>
      <c r="C31" s="2018">
        <v>87.49</v>
      </c>
      <c r="D31" s="2028">
        <v>96.03</v>
      </c>
      <c r="E31" s="2029">
        <v>93.76</v>
      </c>
      <c r="F31" s="2020">
        <v>96.27</v>
      </c>
      <c r="I31" s="191">
        <v>2007</v>
      </c>
      <c r="J31" s="190">
        <f>COUNTIFS($C$43:$C$46,"=SD")</f>
        <v>1</v>
      </c>
      <c r="K31" s="189">
        <f>COUNTIFS($C$43:$C$46,"&lt;50")</f>
        <v>0</v>
      </c>
      <c r="L31" s="188">
        <f>COUNTIFS($C$43:$C$46,"&gt;=50",$C$43:$C$46,"&lt;90")</f>
        <v>0</v>
      </c>
      <c r="M31" s="188">
        <f>COUNTIFS($C$43:$C$46,"&gt;=90")</f>
        <v>3</v>
      </c>
      <c r="P31" s="2461"/>
      <c r="Q31" s="2461"/>
      <c r="R31" s="2461"/>
      <c r="S31" s="2461"/>
      <c r="T31" s="2461"/>
    </row>
    <row r="32" spans="1:20" ht="19.5" customHeight="1" x14ac:dyDescent="0.25">
      <c r="A32" s="1597" t="s">
        <v>1931</v>
      </c>
      <c r="B32" s="1597" t="s">
        <v>1913</v>
      </c>
      <c r="C32" s="2018">
        <v>100</v>
      </c>
      <c r="D32" s="2028">
        <v>97.95</v>
      </c>
      <c r="E32" s="2029">
        <v>98.1</v>
      </c>
      <c r="F32" s="2020">
        <v>100</v>
      </c>
      <c r="I32" s="191">
        <v>2008</v>
      </c>
      <c r="J32" s="190">
        <f>COUNTIFS($D$43:$D$46,"=SD")</f>
        <v>1</v>
      </c>
      <c r="K32" s="189">
        <f>COUNTIFS($D$43:$D$46,"&lt;50")</f>
        <v>0</v>
      </c>
      <c r="L32" s="188">
        <f>COUNTIFS($D$43:$D$46,"&gt;=50",$D$43:$D$46,"&lt;90")</f>
        <v>0</v>
      </c>
      <c r="M32" s="188">
        <f>COUNTIFS($D$43:$D$46,"&gt;=90")</f>
        <v>3</v>
      </c>
      <c r="P32" s="2461"/>
      <c r="Q32" s="2461"/>
      <c r="R32" s="2461"/>
      <c r="S32" s="2461"/>
      <c r="T32" s="2461"/>
    </row>
    <row r="33" spans="1:20" ht="19.5" customHeight="1" x14ac:dyDescent="0.25">
      <c r="A33" s="1597" t="s">
        <v>1929</v>
      </c>
      <c r="B33" s="1597" t="s">
        <v>1913</v>
      </c>
      <c r="C33" s="2018">
        <v>95.72</v>
      </c>
      <c r="D33" s="2028" t="s">
        <v>866</v>
      </c>
      <c r="E33" s="2024">
        <v>100</v>
      </c>
      <c r="F33" s="2023" t="s">
        <v>866</v>
      </c>
      <c r="I33" s="191">
        <v>2009</v>
      </c>
      <c r="J33" s="190">
        <f>COUNTIFS($E$43:$E$46,"=SD")</f>
        <v>1</v>
      </c>
      <c r="K33" s="189">
        <f>COUNTIFS($E$43:$E$46,"&lt;50")</f>
        <v>0</v>
      </c>
      <c r="L33" s="188">
        <f>COUNTIFS($E$43:$E$46,"&gt;=50",$E$43:$E$46,"&lt;90")</f>
        <v>0</v>
      </c>
      <c r="M33" s="188">
        <f>COUNTIFS($E$43:$E$46,"&gt;=90")</f>
        <v>3</v>
      </c>
      <c r="P33" s="2461"/>
      <c r="Q33" s="2461"/>
      <c r="R33" s="2461"/>
      <c r="S33" s="2461"/>
      <c r="T33" s="2461"/>
    </row>
    <row r="34" spans="1:20" ht="19.5" customHeight="1" x14ac:dyDescent="0.25">
      <c r="A34" s="1597" t="s">
        <v>1927</v>
      </c>
      <c r="B34" s="1597" t="s">
        <v>1913</v>
      </c>
      <c r="C34" s="2018">
        <v>100</v>
      </c>
      <c r="D34" s="2028">
        <v>100</v>
      </c>
      <c r="E34" s="2029">
        <v>100</v>
      </c>
      <c r="F34" s="2020">
        <v>98.24</v>
      </c>
      <c r="I34" s="191">
        <v>2010</v>
      </c>
      <c r="J34" s="190">
        <f>COUNTIFS($F$43:$F$46,"=SD")</f>
        <v>1</v>
      </c>
      <c r="K34" s="189">
        <f>COUNTIFS($F$43:$F$46,"&lt;50")</f>
        <v>0</v>
      </c>
      <c r="L34" s="188">
        <f>COUNTIFS($F$43:$F$46,"&gt;=50",$F$43:$F$46,"&lt;90")</f>
        <v>0</v>
      </c>
      <c r="M34" s="188">
        <f>COUNTIFS($F$43:$F$46,"&gt;=90")</f>
        <v>3</v>
      </c>
      <c r="P34" s="2461"/>
      <c r="Q34" s="2461"/>
      <c r="R34" s="2461"/>
      <c r="S34" s="2461"/>
      <c r="T34" s="2461"/>
    </row>
    <row r="35" spans="1:20" ht="19.5" customHeight="1" x14ac:dyDescent="0.25">
      <c r="A35" s="1597" t="s">
        <v>1925</v>
      </c>
      <c r="B35" s="1597" t="s">
        <v>1913</v>
      </c>
      <c r="C35" s="2018">
        <v>61.22</v>
      </c>
      <c r="D35" s="2028">
        <v>60.63</v>
      </c>
      <c r="E35" s="2029">
        <v>61.99</v>
      </c>
      <c r="F35" s="2020">
        <v>61</v>
      </c>
      <c r="P35" s="2461"/>
      <c r="Q35" s="2461"/>
      <c r="R35" s="2461"/>
      <c r="S35" s="2461"/>
      <c r="T35" s="2461"/>
    </row>
    <row r="36" spans="1:20" ht="19.5" customHeight="1" x14ac:dyDescent="0.25">
      <c r="A36" s="1597" t="s">
        <v>1924</v>
      </c>
      <c r="B36" s="1597" t="s">
        <v>1913</v>
      </c>
      <c r="C36" s="2018">
        <v>79.040000000000006</v>
      </c>
      <c r="D36" s="2028">
        <v>74.91</v>
      </c>
      <c r="E36" s="2029">
        <v>75.61</v>
      </c>
      <c r="F36" s="2020">
        <v>35.31</v>
      </c>
      <c r="P36" s="2461"/>
      <c r="Q36" s="2461"/>
      <c r="R36" s="2461"/>
      <c r="S36" s="2461"/>
      <c r="T36" s="2461"/>
    </row>
    <row r="37" spans="1:20" ht="19.5" customHeight="1" x14ac:dyDescent="0.25">
      <c r="A37" s="1597" t="s">
        <v>1922</v>
      </c>
      <c r="B37" s="1597" t="s">
        <v>1913</v>
      </c>
      <c r="C37" s="2018">
        <v>96.68</v>
      </c>
      <c r="D37" s="2028">
        <v>96.02</v>
      </c>
      <c r="E37" s="2024">
        <v>99</v>
      </c>
      <c r="F37" s="2021">
        <v>100</v>
      </c>
    </row>
    <row r="38" spans="1:20" ht="19.5" customHeight="1" x14ac:dyDescent="0.25">
      <c r="A38" s="1597" t="s">
        <v>1921</v>
      </c>
      <c r="B38" s="1597" t="s">
        <v>1913</v>
      </c>
      <c r="C38" s="2018">
        <v>29.84</v>
      </c>
      <c r="D38" s="2028" t="s">
        <v>866</v>
      </c>
      <c r="E38" s="2029" t="s">
        <v>866</v>
      </c>
      <c r="F38" s="2020">
        <v>29.87</v>
      </c>
      <c r="P38" s="2461" t="s">
        <v>383</v>
      </c>
      <c r="Q38" s="2461"/>
      <c r="R38" s="2461"/>
      <c r="S38" s="2461"/>
      <c r="T38" s="2461"/>
    </row>
    <row r="39" spans="1:20" ht="19.5" customHeight="1" x14ac:dyDescent="0.25">
      <c r="A39" s="1597" t="s">
        <v>1919</v>
      </c>
      <c r="B39" s="1597" t="s">
        <v>1913</v>
      </c>
      <c r="C39" s="2018" t="s">
        <v>866</v>
      </c>
      <c r="D39" s="2028" t="s">
        <v>866</v>
      </c>
      <c r="E39" s="2029" t="s">
        <v>866</v>
      </c>
      <c r="F39" s="2021" t="s">
        <v>866</v>
      </c>
      <c r="H39" s="192" t="s">
        <v>361</v>
      </c>
      <c r="O39" s="192" t="s">
        <v>361</v>
      </c>
      <c r="P39" s="2461"/>
      <c r="Q39" s="2461"/>
      <c r="R39" s="2461"/>
      <c r="S39" s="2461"/>
      <c r="T39" s="2461"/>
    </row>
    <row r="40" spans="1:20" ht="19.5" customHeight="1" x14ac:dyDescent="0.25">
      <c r="A40" s="1597" t="s">
        <v>1917</v>
      </c>
      <c r="B40" s="1597" t="s">
        <v>1913</v>
      </c>
      <c r="C40" s="2018">
        <v>82.73</v>
      </c>
      <c r="D40" s="2028">
        <v>80.83</v>
      </c>
      <c r="E40" s="2029">
        <v>80.36</v>
      </c>
      <c r="F40" s="2020">
        <v>78.17</v>
      </c>
      <c r="I40" s="197" t="s">
        <v>1998</v>
      </c>
      <c r="J40" s="198"/>
      <c r="K40" s="232"/>
      <c r="L40" s="198"/>
      <c r="M40" s="198"/>
      <c r="P40" s="2461"/>
      <c r="Q40" s="2461"/>
      <c r="R40" s="2461"/>
      <c r="S40" s="2461"/>
      <c r="T40" s="2461"/>
    </row>
    <row r="41" spans="1:20" ht="19.5" customHeight="1" x14ac:dyDescent="0.25">
      <c r="A41" s="1597" t="s">
        <v>552</v>
      </c>
      <c r="B41" s="1597" t="s">
        <v>1913</v>
      </c>
      <c r="C41" s="2018">
        <v>65.569999999999993</v>
      </c>
      <c r="D41" s="2028">
        <v>63.88</v>
      </c>
      <c r="E41" s="2029">
        <v>64.88</v>
      </c>
      <c r="F41" s="2020">
        <v>60.42</v>
      </c>
      <c r="I41" s="231"/>
      <c r="J41" s="197" t="s">
        <v>1563</v>
      </c>
      <c r="K41" s="196" t="s">
        <v>486</v>
      </c>
      <c r="L41" s="195" t="s">
        <v>487</v>
      </c>
      <c r="M41" s="194" t="s">
        <v>1562</v>
      </c>
      <c r="P41" s="2461"/>
      <c r="Q41" s="2461"/>
      <c r="R41" s="2461"/>
      <c r="S41" s="2461"/>
      <c r="T41" s="2461"/>
    </row>
    <row r="42" spans="1:20" ht="19.5" customHeight="1" x14ac:dyDescent="0.25">
      <c r="A42" s="1597" t="s">
        <v>1914</v>
      </c>
      <c r="B42" s="1597" t="s">
        <v>1913</v>
      </c>
      <c r="C42" s="2018">
        <v>98.26</v>
      </c>
      <c r="D42" s="2028">
        <v>98.41</v>
      </c>
      <c r="E42" s="2024">
        <v>99.61</v>
      </c>
      <c r="F42" s="2021">
        <v>98.95</v>
      </c>
      <c r="I42" s="191">
        <v>2007</v>
      </c>
      <c r="J42" s="190">
        <f>COUNTIFS($C$47:$C$69,"=SD")</f>
        <v>5</v>
      </c>
      <c r="K42" s="189">
        <f>COUNTIFS($C$47:$C$69,"&lt;50")</f>
        <v>1</v>
      </c>
      <c r="L42" s="188">
        <f>COUNTIFS($C$47:$C$69,"&gt;=50",$C$47:$C$69,"&lt;90")</f>
        <v>4</v>
      </c>
      <c r="M42" s="188">
        <f>COUNTIFS($C$47:$C$69,"&gt;=90")</f>
        <v>13</v>
      </c>
      <c r="P42" s="2461"/>
      <c r="Q42" s="2461"/>
      <c r="R42" s="2461"/>
      <c r="S42" s="2461"/>
      <c r="T42" s="2461"/>
    </row>
    <row r="43" spans="1:20" ht="19.5" customHeight="1" x14ac:dyDescent="0.25">
      <c r="A43" s="1597" t="s">
        <v>1911</v>
      </c>
      <c r="B43" s="1597" t="s">
        <v>1907</v>
      </c>
      <c r="C43" s="2018">
        <v>100</v>
      </c>
      <c r="D43" s="2028">
        <v>97.77</v>
      </c>
      <c r="E43" s="2024">
        <v>100</v>
      </c>
      <c r="F43" s="2021">
        <v>100</v>
      </c>
      <c r="I43" s="191">
        <v>2008</v>
      </c>
      <c r="J43" s="190">
        <f>COUNTIFS($D$47:$D$69,"=SD")</f>
        <v>3</v>
      </c>
      <c r="K43" s="189">
        <f>COUNTIFS($D$47:$D$69,"&lt;50")</f>
        <v>1</v>
      </c>
      <c r="L43" s="188">
        <f>COUNTIFS($D$47:$D$69,"&gt;=50",$D$47:$D$69,"&lt;90")</f>
        <v>6</v>
      </c>
      <c r="M43" s="188">
        <f>COUNTIFS($D$47:$D$69,"&gt;=90")</f>
        <v>13</v>
      </c>
      <c r="P43" s="2461"/>
      <c r="Q43" s="2461"/>
      <c r="R43" s="2461"/>
      <c r="S43" s="2461"/>
      <c r="T43" s="2461"/>
    </row>
    <row r="44" spans="1:20" ht="19.5" customHeight="1" x14ac:dyDescent="0.25">
      <c r="A44" s="1597" t="s">
        <v>1910</v>
      </c>
      <c r="B44" s="1597" t="s">
        <v>1907</v>
      </c>
      <c r="C44" s="2018">
        <v>99.41</v>
      </c>
      <c r="D44" s="2028">
        <v>97.15</v>
      </c>
      <c r="E44" s="2029">
        <v>99.32</v>
      </c>
      <c r="F44" s="2020">
        <v>97.99</v>
      </c>
      <c r="I44" s="191">
        <v>2009</v>
      </c>
      <c r="J44" s="190">
        <f>COUNTIFS($E$47:$E$69,"=SD")</f>
        <v>2</v>
      </c>
      <c r="K44" s="189">
        <f>COUNTIFS($E$47:$E$69,"&lt;50")</f>
        <v>2</v>
      </c>
      <c r="L44" s="188">
        <f>COUNTIFS($E$47:$E$69,"&gt;=50",$E$47:$E$69,"&lt;90")</f>
        <v>5</v>
      </c>
      <c r="M44" s="188">
        <f>COUNTIFS($E$47:$E$69,"&gt;=90")</f>
        <v>14</v>
      </c>
      <c r="P44" s="2461"/>
      <c r="Q44" s="2461"/>
      <c r="R44" s="2461"/>
      <c r="S44" s="2461"/>
      <c r="T44" s="2461"/>
    </row>
    <row r="45" spans="1:20" ht="19.5" customHeight="1" x14ac:dyDescent="0.25">
      <c r="A45" s="1597" t="s">
        <v>1909</v>
      </c>
      <c r="B45" s="1597" t="s">
        <v>1907</v>
      </c>
      <c r="C45" s="2018">
        <v>100</v>
      </c>
      <c r="D45" s="2028">
        <v>100</v>
      </c>
      <c r="E45" s="2029">
        <v>100</v>
      </c>
      <c r="F45" s="2020">
        <v>100</v>
      </c>
      <c r="I45" s="191">
        <v>2010</v>
      </c>
      <c r="J45" s="190">
        <f>COUNTIFS($F$47:$F$69,"=SD")</f>
        <v>2</v>
      </c>
      <c r="K45" s="189">
        <f>COUNTIFS($F$47:$F$69,"&lt;50")</f>
        <v>1</v>
      </c>
      <c r="L45" s="188">
        <f>COUNTIFS($F$47:$F$69,"&gt;=50",$F$47:$F$69,"&lt;90")</f>
        <v>4</v>
      </c>
      <c r="M45" s="188">
        <f>COUNTIFS($F$47:$F$69,"&gt;=90")</f>
        <v>16</v>
      </c>
      <c r="P45" s="2461"/>
      <c r="Q45" s="2461"/>
      <c r="R45" s="2461"/>
      <c r="S45" s="2461"/>
      <c r="T45" s="2461"/>
    </row>
    <row r="46" spans="1:20" ht="19.5" customHeight="1" x14ac:dyDescent="0.25">
      <c r="A46" s="1597" t="s">
        <v>1908</v>
      </c>
      <c r="B46" s="1597" t="s">
        <v>1907</v>
      </c>
      <c r="C46" s="2018" t="s">
        <v>866</v>
      </c>
      <c r="D46" s="2028" t="s">
        <v>866</v>
      </c>
      <c r="E46" s="2029" t="s">
        <v>866</v>
      </c>
      <c r="F46" s="2021" t="s">
        <v>866</v>
      </c>
      <c r="P46" s="2461"/>
      <c r="Q46" s="2461"/>
      <c r="R46" s="2461"/>
      <c r="S46" s="2461"/>
      <c r="T46" s="2461"/>
    </row>
    <row r="47" spans="1:20" ht="19.5" customHeight="1" x14ac:dyDescent="0.25">
      <c r="A47" s="1597" t="s">
        <v>1906</v>
      </c>
      <c r="B47" s="1597" t="s">
        <v>1869</v>
      </c>
      <c r="C47" s="2018">
        <v>94.68</v>
      </c>
      <c r="D47" s="2028">
        <v>90.7</v>
      </c>
      <c r="E47" s="2029">
        <v>91.72</v>
      </c>
      <c r="F47" s="2020">
        <v>100</v>
      </c>
    </row>
    <row r="48" spans="1:20" ht="19.5" customHeight="1" x14ac:dyDescent="0.25">
      <c r="A48" s="1597" t="s">
        <v>1905</v>
      </c>
      <c r="B48" s="1597" t="s">
        <v>1869</v>
      </c>
      <c r="C48" s="2018" t="s">
        <v>866</v>
      </c>
      <c r="D48" s="2028">
        <v>100</v>
      </c>
      <c r="E48" s="2024">
        <v>100</v>
      </c>
      <c r="F48" s="2021">
        <v>100</v>
      </c>
      <c r="P48" s="2461" t="s">
        <v>383</v>
      </c>
      <c r="Q48" s="2461"/>
      <c r="R48" s="2461"/>
      <c r="S48" s="2461"/>
      <c r="T48" s="2461"/>
    </row>
    <row r="49" spans="1:20" ht="19.5" customHeight="1" x14ac:dyDescent="0.25">
      <c r="A49" s="1597" t="s">
        <v>1904</v>
      </c>
      <c r="B49" s="1597" t="s">
        <v>1869</v>
      </c>
      <c r="C49" s="2018">
        <v>99.79</v>
      </c>
      <c r="D49" s="2028">
        <v>100</v>
      </c>
      <c r="E49" s="2024">
        <v>98.99</v>
      </c>
      <c r="F49" s="2021">
        <v>97</v>
      </c>
      <c r="H49" s="192" t="s">
        <v>354</v>
      </c>
      <c r="O49" s="192" t="s">
        <v>354</v>
      </c>
      <c r="P49" s="2461"/>
      <c r="Q49" s="2461"/>
      <c r="R49" s="2461"/>
      <c r="S49" s="2461"/>
      <c r="T49" s="2461"/>
    </row>
    <row r="50" spans="1:20" ht="19.5" customHeight="1" x14ac:dyDescent="0.25">
      <c r="A50" s="1597" t="s">
        <v>1903</v>
      </c>
      <c r="B50" s="1597" t="s">
        <v>1869</v>
      </c>
      <c r="C50" s="2018">
        <v>36.700000000000003</v>
      </c>
      <c r="D50" s="2028">
        <v>35.46</v>
      </c>
      <c r="E50" s="2029">
        <v>39.119999999999997</v>
      </c>
      <c r="F50" s="2020">
        <v>44.38</v>
      </c>
      <c r="I50" s="197" t="s">
        <v>1998</v>
      </c>
      <c r="J50" s="198"/>
      <c r="K50" s="232"/>
      <c r="L50" s="198"/>
      <c r="M50" s="198"/>
      <c r="P50" s="2461"/>
      <c r="Q50" s="2461"/>
      <c r="R50" s="2461"/>
      <c r="S50" s="2461"/>
      <c r="T50" s="2461"/>
    </row>
    <row r="51" spans="1:20" ht="19.5" customHeight="1" x14ac:dyDescent="0.25">
      <c r="A51" s="1597" t="s">
        <v>1901</v>
      </c>
      <c r="B51" s="1597" t="s">
        <v>1869</v>
      </c>
      <c r="C51" s="2018">
        <v>100</v>
      </c>
      <c r="D51" s="2028">
        <v>100</v>
      </c>
      <c r="E51" s="2029">
        <v>100</v>
      </c>
      <c r="F51" s="2020">
        <v>100</v>
      </c>
      <c r="I51" s="231"/>
      <c r="J51" s="197" t="s">
        <v>1563</v>
      </c>
      <c r="K51" s="196" t="s">
        <v>486</v>
      </c>
      <c r="L51" s="195" t="s">
        <v>487</v>
      </c>
      <c r="M51" s="194" t="s">
        <v>1562</v>
      </c>
      <c r="P51" s="2461"/>
      <c r="Q51" s="2461"/>
      <c r="R51" s="2461"/>
      <c r="S51" s="2461"/>
      <c r="T51" s="2461"/>
    </row>
    <row r="52" spans="1:20" ht="19.5" customHeight="1" x14ac:dyDescent="0.25">
      <c r="A52" s="1597" t="s">
        <v>1899</v>
      </c>
      <c r="B52" s="1597" t="s">
        <v>1869</v>
      </c>
      <c r="C52" s="2018">
        <v>97.89</v>
      </c>
      <c r="D52" s="2028">
        <v>94.22</v>
      </c>
      <c r="E52" s="2029">
        <v>94.34</v>
      </c>
      <c r="F52" s="2020">
        <v>100</v>
      </c>
      <c r="I52" s="191">
        <v>2007</v>
      </c>
      <c r="J52" s="190">
        <f>COUNTIFS($C$70:$C$126,"=SD")</f>
        <v>14</v>
      </c>
      <c r="K52" s="189">
        <f>COUNTIFS($C$70:$C$126,"&lt;50")</f>
        <v>2</v>
      </c>
      <c r="L52" s="188">
        <f>COUNTIFS($C$70:$C$126,"&gt;=50",$C$70:$C$126,"&lt;90")</f>
        <v>18</v>
      </c>
      <c r="M52" s="188">
        <f>COUNTIFS($C$70:$C$126,"&gt;=90")</f>
        <v>23</v>
      </c>
      <c r="N52" s="18"/>
      <c r="O52" s="18"/>
      <c r="P52" s="2461"/>
      <c r="Q52" s="2461"/>
      <c r="R52" s="2461"/>
      <c r="S52" s="2461"/>
      <c r="T52" s="2461"/>
    </row>
    <row r="53" spans="1:20" ht="19.5" customHeight="1" x14ac:dyDescent="0.25">
      <c r="A53" s="1597" t="s">
        <v>1897</v>
      </c>
      <c r="B53" s="1597" t="s">
        <v>1869</v>
      </c>
      <c r="C53" s="2018">
        <v>62.89</v>
      </c>
      <c r="D53" s="2028">
        <v>56.85</v>
      </c>
      <c r="E53" s="2024">
        <v>59.67</v>
      </c>
      <c r="F53" s="2021">
        <v>58.47</v>
      </c>
      <c r="I53" s="191">
        <v>2008</v>
      </c>
      <c r="J53" s="190">
        <f>COUNTIFS($D$70:$D$126,"=SD")</f>
        <v>13</v>
      </c>
      <c r="K53" s="189">
        <f>COUNTIFS($D$70:$D$126,"&lt;50")</f>
        <v>2</v>
      </c>
      <c r="L53" s="188">
        <f>COUNTIFS($D$70:$D$126,"&gt;=50",$D$70:$D$126,"&lt;90")</f>
        <v>21</v>
      </c>
      <c r="M53" s="188">
        <f>COUNTIFS($D$70:$D$126,"&gt;=90")</f>
        <v>21</v>
      </c>
      <c r="P53" s="2461"/>
      <c r="Q53" s="2461"/>
      <c r="R53" s="2461"/>
      <c r="S53" s="2461"/>
      <c r="T53" s="2461"/>
    </row>
    <row r="54" spans="1:20" ht="19.5" customHeight="1" x14ac:dyDescent="0.25">
      <c r="A54" s="1597" t="s">
        <v>1895</v>
      </c>
      <c r="B54" s="1597" t="s">
        <v>1869</v>
      </c>
      <c r="C54" s="2018">
        <v>98.9</v>
      </c>
      <c r="D54" s="2028">
        <v>96.41</v>
      </c>
      <c r="E54" s="2029">
        <v>97.96</v>
      </c>
      <c r="F54" s="2020">
        <v>100</v>
      </c>
      <c r="I54" s="191">
        <v>2009</v>
      </c>
      <c r="J54" s="190">
        <f>COUNTIFS($E$70:$E$126,"=SD")</f>
        <v>12</v>
      </c>
      <c r="K54" s="189">
        <f>COUNTIFS($E$70:$E$126,"&lt;50")</f>
        <v>1</v>
      </c>
      <c r="L54" s="188">
        <f>COUNTIFS($E$70:$E$126,"&gt;=50",$E$70:$E$126,"&lt;90")</f>
        <v>22</v>
      </c>
      <c r="M54" s="188">
        <f>COUNTIFS($E$70:$E$126,"&gt;=90")</f>
        <v>22</v>
      </c>
      <c r="P54" s="2461"/>
      <c r="Q54" s="2461"/>
      <c r="R54" s="2461"/>
      <c r="S54" s="2461"/>
      <c r="T54" s="2461"/>
    </row>
    <row r="55" spans="1:20" ht="19.5" customHeight="1" x14ac:dyDescent="0.25">
      <c r="A55" s="1597" t="s">
        <v>1893</v>
      </c>
      <c r="B55" s="1597" t="s">
        <v>1869</v>
      </c>
      <c r="C55" s="2018">
        <v>87.12</v>
      </c>
      <c r="D55" s="2028">
        <v>82.61</v>
      </c>
      <c r="E55" s="2029">
        <v>81.290000000000006</v>
      </c>
      <c r="F55" s="2020">
        <v>91.92</v>
      </c>
      <c r="I55" s="191">
        <v>2010</v>
      </c>
      <c r="J55" s="190">
        <f>COUNTIFS($F$70:$F$126,"=SD")</f>
        <v>6</v>
      </c>
      <c r="K55" s="189">
        <f>COUNTIFS($F$70:$F$126,"&lt;50")</f>
        <v>2</v>
      </c>
      <c r="L55" s="188">
        <f>COUNTIFS($F$70:$F$126,"&gt;=50",$F$70:$F$126,"&lt;90")</f>
        <v>17</v>
      </c>
      <c r="M55" s="188">
        <f>COUNTIFS($F$70:$F$126,"&gt;=90")</f>
        <v>32</v>
      </c>
      <c r="P55" s="2461"/>
      <c r="Q55" s="2461"/>
      <c r="R55" s="2461"/>
      <c r="S55" s="2461"/>
      <c r="T55" s="2461"/>
    </row>
    <row r="56" spans="1:20" ht="19.5" customHeight="1" x14ac:dyDescent="0.25">
      <c r="A56" s="1597" t="s">
        <v>1891</v>
      </c>
      <c r="B56" s="1597" t="s">
        <v>1869</v>
      </c>
      <c r="C56" s="2018" t="s">
        <v>866</v>
      </c>
      <c r="D56" s="2028" t="s">
        <v>866</v>
      </c>
      <c r="E56" s="2024">
        <v>100</v>
      </c>
      <c r="F56" s="2021">
        <v>100</v>
      </c>
      <c r="P56" s="2461"/>
      <c r="Q56" s="2461"/>
      <c r="R56" s="2461"/>
      <c r="S56" s="2461"/>
      <c r="T56" s="2461"/>
    </row>
    <row r="57" spans="1:20" ht="19.5" customHeight="1" x14ac:dyDescent="0.25">
      <c r="A57" s="1597" t="s">
        <v>1889</v>
      </c>
      <c r="B57" s="1597" t="s">
        <v>1869</v>
      </c>
      <c r="C57" s="2018">
        <v>92.27</v>
      </c>
      <c r="D57" s="2028">
        <v>88.96</v>
      </c>
      <c r="E57" s="2029">
        <v>88.99</v>
      </c>
      <c r="F57" s="2020">
        <v>93.02</v>
      </c>
    </row>
    <row r="58" spans="1:20" ht="19.5" customHeight="1" x14ac:dyDescent="0.25">
      <c r="A58" s="1597" t="s">
        <v>1887</v>
      </c>
      <c r="B58" s="1597" t="s">
        <v>1869</v>
      </c>
      <c r="C58" s="2018" t="s">
        <v>866</v>
      </c>
      <c r="D58" s="2028">
        <v>100</v>
      </c>
      <c r="E58" s="2024">
        <v>100</v>
      </c>
      <c r="F58" s="2021">
        <v>100</v>
      </c>
      <c r="P58" s="2461" t="s">
        <v>383</v>
      </c>
      <c r="Q58" s="2461"/>
      <c r="R58" s="2461"/>
      <c r="S58" s="2461"/>
      <c r="T58" s="2461"/>
    </row>
    <row r="59" spans="1:20" ht="19.5" customHeight="1" x14ac:dyDescent="0.25">
      <c r="A59" s="1597" t="s">
        <v>1885</v>
      </c>
      <c r="B59" s="1597" t="s">
        <v>1869</v>
      </c>
      <c r="C59" s="2018">
        <v>100</v>
      </c>
      <c r="D59" s="2028">
        <v>87.65</v>
      </c>
      <c r="E59" s="2029">
        <v>81.96</v>
      </c>
      <c r="F59" s="2020">
        <v>100</v>
      </c>
      <c r="H59" s="192" t="s">
        <v>362</v>
      </c>
      <c r="O59" s="192" t="s">
        <v>362</v>
      </c>
      <c r="P59" s="2461"/>
      <c r="Q59" s="2461"/>
      <c r="R59" s="2461"/>
      <c r="S59" s="2461"/>
      <c r="T59" s="2461"/>
    </row>
    <row r="60" spans="1:20" ht="19.5" customHeight="1" x14ac:dyDescent="0.25">
      <c r="A60" s="1597" t="s">
        <v>1884</v>
      </c>
      <c r="B60" s="1597" t="s">
        <v>1869</v>
      </c>
      <c r="C60" s="2018" t="s">
        <v>866</v>
      </c>
      <c r="D60" s="2028" t="s">
        <v>866</v>
      </c>
      <c r="E60" s="2029" t="s">
        <v>866</v>
      </c>
      <c r="F60" s="2021" t="s">
        <v>866</v>
      </c>
      <c r="I60" s="197" t="s">
        <v>1998</v>
      </c>
      <c r="J60" s="198"/>
      <c r="K60" s="232"/>
      <c r="L60" s="198"/>
      <c r="M60" s="198"/>
      <c r="P60" s="2461"/>
      <c r="Q60" s="2461"/>
      <c r="R60" s="2461"/>
      <c r="S60" s="2461"/>
      <c r="T60" s="2461"/>
    </row>
    <row r="61" spans="1:20" ht="19.5" customHeight="1" x14ac:dyDescent="0.25">
      <c r="A61" s="1597" t="s">
        <v>1882</v>
      </c>
      <c r="B61" s="1597" t="s">
        <v>1869</v>
      </c>
      <c r="C61" s="2018">
        <v>94.18</v>
      </c>
      <c r="D61" s="2028">
        <v>93.62</v>
      </c>
      <c r="E61" s="2029">
        <v>91.76</v>
      </c>
      <c r="F61" s="2020">
        <v>93.36</v>
      </c>
      <c r="I61" s="231"/>
      <c r="J61" s="197" t="s">
        <v>1563</v>
      </c>
      <c r="K61" s="196" t="s">
        <v>486</v>
      </c>
      <c r="L61" s="195" t="s">
        <v>487</v>
      </c>
      <c r="M61" s="194" t="s">
        <v>1562</v>
      </c>
      <c r="P61" s="2461"/>
      <c r="Q61" s="2461"/>
      <c r="R61" s="2461"/>
      <c r="S61" s="2461"/>
      <c r="T61" s="2461"/>
    </row>
    <row r="62" spans="1:20" ht="19.5" customHeight="1" x14ac:dyDescent="0.25">
      <c r="A62" s="1597" t="s">
        <v>1880</v>
      </c>
      <c r="B62" s="1597" t="s">
        <v>1869</v>
      </c>
      <c r="C62" s="2018">
        <v>100</v>
      </c>
      <c r="D62" s="2028">
        <v>100</v>
      </c>
      <c r="E62" s="2029">
        <v>100</v>
      </c>
      <c r="F62" s="2020">
        <v>85.41</v>
      </c>
      <c r="I62" s="191">
        <v>2007</v>
      </c>
      <c r="J62" s="190">
        <f>COUNTIFS($C$127:$C$160,"=SD")</f>
        <v>11</v>
      </c>
      <c r="K62" s="189">
        <f>COUNTIFS($C$127:$C$160,"&lt;50")</f>
        <v>2</v>
      </c>
      <c r="L62" s="188">
        <f>COUNTIFS($C$127:$C$160,"&gt;=50",$C$127:$C$160,"&lt;90")</f>
        <v>3</v>
      </c>
      <c r="M62" s="188">
        <f>COUNTIFS($C$127:$C$160,"&gt;=90")</f>
        <v>18</v>
      </c>
      <c r="P62" s="2461"/>
      <c r="Q62" s="2461"/>
      <c r="R62" s="2461"/>
      <c r="S62" s="2461"/>
      <c r="T62" s="2461"/>
    </row>
    <row r="63" spans="1:20" ht="19.5" customHeight="1" x14ac:dyDescent="0.25">
      <c r="A63" s="1597" t="s">
        <v>1879</v>
      </c>
      <c r="B63" s="1597" t="s">
        <v>1869</v>
      </c>
      <c r="C63" s="2018" t="s">
        <v>866</v>
      </c>
      <c r="D63" s="2028" t="s">
        <v>866</v>
      </c>
      <c r="E63" s="2024">
        <v>100</v>
      </c>
      <c r="F63" s="2020">
        <v>100</v>
      </c>
      <c r="I63" s="191">
        <v>2008</v>
      </c>
      <c r="J63" s="190">
        <f>COUNTIFS($D$127:$D$160,"=SD")</f>
        <v>9</v>
      </c>
      <c r="K63" s="189">
        <f>COUNTIFS($D$127:$D$160,"&lt;50")</f>
        <v>2</v>
      </c>
      <c r="L63" s="188">
        <f>COUNTIFS($D$127:$D$160,"&gt;=50",$D$127:$D$160,"&lt;90")</f>
        <v>6</v>
      </c>
      <c r="M63" s="188">
        <f>COUNTIFS($D$127:$D$160,"&gt;=90")</f>
        <v>17</v>
      </c>
      <c r="P63" s="2461"/>
      <c r="Q63" s="2461"/>
      <c r="R63" s="2461"/>
      <c r="S63" s="2461"/>
      <c r="T63" s="2461"/>
    </row>
    <row r="64" spans="1:20" ht="19.5" customHeight="1" x14ac:dyDescent="0.25">
      <c r="A64" s="1597" t="s">
        <v>1878</v>
      </c>
      <c r="B64" s="1597" t="s">
        <v>1869</v>
      </c>
      <c r="C64" s="2018">
        <v>98.42</v>
      </c>
      <c r="D64" s="2028">
        <v>100</v>
      </c>
      <c r="E64" s="2024">
        <v>98.82</v>
      </c>
      <c r="F64" s="2020">
        <v>100</v>
      </c>
      <c r="I64" s="191">
        <v>2009</v>
      </c>
      <c r="J64" s="190">
        <f>COUNTIFS($E$127:$E$160,"=SD")</f>
        <v>7</v>
      </c>
      <c r="K64" s="189">
        <f>COUNTIFS($E$127:$E$160,"&lt;50")</f>
        <v>2</v>
      </c>
      <c r="L64" s="188">
        <f>COUNTIFS($E$127:$E$160,"&gt;=50",$E$127:$E$160,"&lt;90")</f>
        <v>5</v>
      </c>
      <c r="M64" s="188">
        <f>COUNTIFS($E$127:$E$160,"&gt;=90")</f>
        <v>20</v>
      </c>
      <c r="P64" s="2461"/>
      <c r="Q64" s="2461"/>
      <c r="R64" s="2461"/>
      <c r="S64" s="2461"/>
      <c r="T64" s="2461"/>
    </row>
    <row r="65" spans="1:20" ht="19.5" customHeight="1" x14ac:dyDescent="0.25">
      <c r="A65" s="1597" t="s">
        <v>1877</v>
      </c>
      <c r="B65" s="1597" t="s">
        <v>1869</v>
      </c>
      <c r="C65" s="2018">
        <v>100</v>
      </c>
      <c r="D65" s="2028">
        <v>100</v>
      </c>
      <c r="E65" s="2024">
        <v>100</v>
      </c>
      <c r="F65" s="2020">
        <v>100</v>
      </c>
      <c r="I65" s="191">
        <v>2010</v>
      </c>
      <c r="J65" s="190">
        <f>COUNTIFS($F$127:$F$160,"=SD")</f>
        <v>3</v>
      </c>
      <c r="K65" s="189">
        <f>COUNTIFS($F$127:$F$160,"&lt;50")</f>
        <v>2</v>
      </c>
      <c r="L65" s="188">
        <f>COUNTIFS($F$127:$F$160,"&gt;=50",$F$127:$F$160,"&lt;90")</f>
        <v>4</v>
      </c>
      <c r="M65" s="188">
        <f>COUNTIFS($F$127:$F$160,"&gt;=90")</f>
        <v>25</v>
      </c>
      <c r="P65" s="2461"/>
      <c r="Q65" s="2461"/>
      <c r="R65" s="2461"/>
      <c r="S65" s="2461"/>
      <c r="T65" s="2461"/>
    </row>
    <row r="66" spans="1:20" ht="19.5" customHeight="1" x14ac:dyDescent="0.25">
      <c r="A66" s="1597" t="s">
        <v>1875</v>
      </c>
      <c r="B66" s="1597" t="s">
        <v>1869</v>
      </c>
      <c r="C66" s="2018">
        <v>50.89</v>
      </c>
      <c r="D66" s="2028">
        <v>50.05</v>
      </c>
      <c r="E66" s="2029">
        <v>49.85</v>
      </c>
      <c r="F66" s="2018">
        <v>66.319999999999993</v>
      </c>
      <c r="P66" s="2461"/>
      <c r="Q66" s="2461"/>
      <c r="R66" s="2461"/>
      <c r="S66" s="2461"/>
      <c r="T66" s="2461"/>
    </row>
    <row r="67" spans="1:20" ht="19.5" customHeight="1" x14ac:dyDescent="0.25">
      <c r="A67" s="1597" t="s">
        <v>1873</v>
      </c>
      <c r="B67" s="1597" t="s">
        <v>1869</v>
      </c>
      <c r="C67" s="2018">
        <v>81.19</v>
      </c>
      <c r="D67" s="2028">
        <v>80.56</v>
      </c>
      <c r="E67" s="2029">
        <v>83.02</v>
      </c>
      <c r="F67" s="2018">
        <v>69.47</v>
      </c>
    </row>
    <row r="68" spans="1:20" ht="19.5" customHeight="1" x14ac:dyDescent="0.25">
      <c r="A68" s="1597" t="s">
        <v>1871</v>
      </c>
      <c r="B68" s="1597" t="s">
        <v>1869</v>
      </c>
      <c r="C68" s="2018">
        <v>99.7</v>
      </c>
      <c r="D68" s="2028">
        <v>99.29</v>
      </c>
      <c r="E68" s="2024">
        <v>98.59</v>
      </c>
      <c r="F68" s="2020">
        <v>100</v>
      </c>
      <c r="P68" s="2461" t="s">
        <v>383</v>
      </c>
      <c r="Q68" s="2461"/>
      <c r="R68" s="2461"/>
      <c r="S68" s="2461"/>
      <c r="T68" s="2461"/>
    </row>
    <row r="69" spans="1:20" ht="19.5" customHeight="1" x14ac:dyDescent="0.25">
      <c r="A69" s="1597" t="s">
        <v>1870</v>
      </c>
      <c r="B69" s="1597" t="s">
        <v>1869</v>
      </c>
      <c r="C69" s="2018">
        <v>100</v>
      </c>
      <c r="D69" s="2028">
        <v>100</v>
      </c>
      <c r="E69" s="2029" t="s">
        <v>866</v>
      </c>
      <c r="F69" s="2023" t="s">
        <v>866</v>
      </c>
      <c r="H69" s="192" t="s">
        <v>363</v>
      </c>
      <c r="O69" s="192" t="s">
        <v>363</v>
      </c>
      <c r="P69" s="2461"/>
      <c r="Q69" s="2461"/>
      <c r="R69" s="2461"/>
      <c r="S69" s="2461"/>
      <c r="T69" s="2461"/>
    </row>
    <row r="70" spans="1:20" ht="19.5" customHeight="1" x14ac:dyDescent="0.25">
      <c r="A70" s="1597" t="s">
        <v>1867</v>
      </c>
      <c r="B70" s="1597" t="s">
        <v>1766</v>
      </c>
      <c r="C70" s="2018">
        <v>60.21</v>
      </c>
      <c r="D70" s="2028">
        <v>59.2</v>
      </c>
      <c r="E70" s="2029">
        <v>60.38</v>
      </c>
      <c r="F70" s="2020">
        <v>72.599999999999994</v>
      </c>
      <c r="I70" s="197" t="s">
        <v>1998</v>
      </c>
      <c r="J70" s="198"/>
      <c r="K70" s="232"/>
      <c r="L70" s="198"/>
      <c r="M70" s="198"/>
      <c r="P70" s="2461"/>
      <c r="Q70" s="2461"/>
      <c r="R70" s="2461"/>
      <c r="S70" s="2461"/>
      <c r="T70" s="2461"/>
    </row>
    <row r="71" spans="1:20" ht="19.5" customHeight="1" x14ac:dyDescent="0.25">
      <c r="A71" s="1597" t="s">
        <v>1865</v>
      </c>
      <c r="B71" s="1597" t="s">
        <v>1766</v>
      </c>
      <c r="C71" s="2018">
        <v>100</v>
      </c>
      <c r="D71" s="2028">
        <v>96.11</v>
      </c>
      <c r="E71" s="2029">
        <v>98.63</v>
      </c>
      <c r="F71" s="2020">
        <v>100</v>
      </c>
      <c r="I71" s="231"/>
      <c r="J71" s="197" t="s">
        <v>1563</v>
      </c>
      <c r="K71" s="196" t="s">
        <v>486</v>
      </c>
      <c r="L71" s="195" t="s">
        <v>487</v>
      </c>
      <c r="M71" s="194" t="s">
        <v>1562</v>
      </c>
      <c r="P71" s="2461"/>
      <c r="Q71" s="2461"/>
      <c r="R71" s="2461"/>
      <c r="S71" s="2461"/>
      <c r="T71" s="2461"/>
    </row>
    <row r="72" spans="1:20" ht="19.5" customHeight="1" x14ac:dyDescent="0.25">
      <c r="A72" s="1597" t="s">
        <v>1863</v>
      </c>
      <c r="B72" s="1597" t="s">
        <v>1766</v>
      </c>
      <c r="C72" s="2018">
        <v>100</v>
      </c>
      <c r="D72" s="2028">
        <v>97.81</v>
      </c>
      <c r="E72" s="2029" t="s">
        <v>866</v>
      </c>
      <c r="F72" s="2021">
        <v>100</v>
      </c>
      <c r="I72" s="191">
        <v>2007</v>
      </c>
      <c r="J72" s="190">
        <f>COUNTIFS($C$161:$C$169,"=SD")</f>
        <v>2</v>
      </c>
      <c r="K72" s="189">
        <f>COUNTIFS($C$161:$C$169,"&lt;50")</f>
        <v>0</v>
      </c>
      <c r="L72" s="188">
        <f>COUNTIFS($C$161:$C$169,"&gt;=50",$C$161:$C$169,"&lt;90")</f>
        <v>1</v>
      </c>
      <c r="M72" s="188">
        <f>COUNTIFS($C$161:$C$169,"&gt;=90")</f>
        <v>6</v>
      </c>
      <c r="P72" s="2461"/>
      <c r="Q72" s="2461"/>
      <c r="R72" s="2461"/>
      <c r="S72" s="2461"/>
      <c r="T72" s="2461"/>
    </row>
    <row r="73" spans="1:20" ht="19.5" customHeight="1" x14ac:dyDescent="0.25">
      <c r="A73" s="1597" t="s">
        <v>1861</v>
      </c>
      <c r="B73" s="1597" t="s">
        <v>1766</v>
      </c>
      <c r="C73" s="2018">
        <v>98.65</v>
      </c>
      <c r="D73" s="2028">
        <v>97.89</v>
      </c>
      <c r="E73" s="2024">
        <v>97.71</v>
      </c>
      <c r="F73" s="2021">
        <v>98.62</v>
      </c>
      <c r="I73" s="191">
        <v>2008</v>
      </c>
      <c r="J73" s="190">
        <f>COUNTIFS($D$161:$D$169,"=SD")</f>
        <v>2</v>
      </c>
      <c r="K73" s="189">
        <f>COUNTIFS($D$161:$D$169,"&lt;50")</f>
        <v>0</v>
      </c>
      <c r="L73" s="188">
        <f>COUNTIFS($D$161:$D$169,"&gt;=50",$D$161:$D$169,"&lt;90")</f>
        <v>0</v>
      </c>
      <c r="M73" s="188">
        <f>COUNTIFS($D$161:$D$169,"&gt;=90")</f>
        <v>7</v>
      </c>
      <c r="P73" s="2461"/>
      <c r="Q73" s="2461"/>
      <c r="R73" s="2461"/>
      <c r="S73" s="2461"/>
      <c r="T73" s="2461"/>
    </row>
    <row r="74" spans="1:20" ht="19.5" customHeight="1" x14ac:dyDescent="0.25">
      <c r="A74" s="1597" t="s">
        <v>1860</v>
      </c>
      <c r="B74" s="1597" t="s">
        <v>1766</v>
      </c>
      <c r="C74" s="2018">
        <v>100</v>
      </c>
      <c r="D74" s="2028">
        <v>100</v>
      </c>
      <c r="E74" s="2024">
        <v>100</v>
      </c>
      <c r="F74" s="2021">
        <v>100</v>
      </c>
      <c r="I74" s="191">
        <v>2009</v>
      </c>
      <c r="J74" s="190">
        <f>COUNTIFS($E$161:$E$169,"=SD")</f>
        <v>2</v>
      </c>
      <c r="K74" s="189">
        <f>COUNTIFS($E$161:$E$169,"&lt;50")</f>
        <v>0</v>
      </c>
      <c r="L74" s="188">
        <f>COUNTIFS($E$161:$E$169,"&gt;=50",$E$161:$E$169,"&lt;90")</f>
        <v>0</v>
      </c>
      <c r="M74" s="188">
        <f>COUNTIFS($E$161:$E$169,"&gt;=90")</f>
        <v>7</v>
      </c>
      <c r="P74" s="2461"/>
      <c r="Q74" s="2461"/>
      <c r="R74" s="2461"/>
      <c r="S74" s="2461"/>
      <c r="T74" s="2461"/>
    </row>
    <row r="75" spans="1:20" ht="19.5" customHeight="1" x14ac:dyDescent="0.25">
      <c r="A75" s="1597" t="s">
        <v>1858</v>
      </c>
      <c r="B75" s="1597" t="s">
        <v>1766</v>
      </c>
      <c r="C75" s="2018">
        <v>95.73</v>
      </c>
      <c r="D75" s="2028">
        <v>89.06</v>
      </c>
      <c r="E75" s="2029">
        <v>86.48</v>
      </c>
      <c r="F75" s="2020">
        <v>100</v>
      </c>
      <c r="I75" s="191">
        <v>2010</v>
      </c>
      <c r="J75" s="190">
        <f>COUNTIFS($F$161:$F$169,"=SD")</f>
        <v>0</v>
      </c>
      <c r="K75" s="189">
        <f>COUNTIFS($F$161:$F$169,"&lt;50")</f>
        <v>0</v>
      </c>
      <c r="L75" s="188">
        <f>COUNTIFS($F$161:$F$169,"&gt;=50",$F$161:$F$169,"&lt;90")</f>
        <v>0</v>
      </c>
      <c r="M75" s="188">
        <f>COUNTIFS($F$161:$F$169,"&gt;=90")</f>
        <v>9</v>
      </c>
      <c r="P75" s="2461"/>
      <c r="Q75" s="2461"/>
      <c r="R75" s="2461"/>
      <c r="S75" s="2461"/>
      <c r="T75" s="2461"/>
    </row>
    <row r="76" spans="1:20" ht="19.5" customHeight="1" x14ac:dyDescent="0.25">
      <c r="A76" s="1597" t="s">
        <v>1856</v>
      </c>
      <c r="B76" s="1597" t="s">
        <v>1766</v>
      </c>
      <c r="C76" s="2018">
        <v>100</v>
      </c>
      <c r="D76" s="2028">
        <v>99.13</v>
      </c>
      <c r="E76" s="2029">
        <v>99.32</v>
      </c>
      <c r="F76" s="2020">
        <v>96.4</v>
      </c>
      <c r="P76" s="2461"/>
      <c r="Q76" s="2461"/>
      <c r="R76" s="2461"/>
      <c r="S76" s="2461"/>
      <c r="T76" s="2461"/>
    </row>
    <row r="77" spans="1:20" ht="19.5" customHeight="1" x14ac:dyDescent="0.25">
      <c r="A77" s="1597" t="s">
        <v>1855</v>
      </c>
      <c r="B77" s="1597" t="s">
        <v>1766</v>
      </c>
      <c r="C77" s="2018">
        <v>52.56</v>
      </c>
      <c r="D77" s="2028">
        <v>50.79</v>
      </c>
      <c r="E77" s="2029">
        <v>51.5</v>
      </c>
      <c r="F77" s="2020">
        <v>42.61</v>
      </c>
    </row>
    <row r="78" spans="1:20" ht="19.5" customHeight="1" x14ac:dyDescent="0.25">
      <c r="A78" s="1597" t="s">
        <v>1853</v>
      </c>
      <c r="B78" s="1597" t="s">
        <v>1766</v>
      </c>
      <c r="C78" s="2018" t="s">
        <v>866</v>
      </c>
      <c r="D78" s="2028" t="s">
        <v>866</v>
      </c>
      <c r="E78" s="2029" t="s">
        <v>866</v>
      </c>
      <c r="F78" s="2021" t="s">
        <v>866</v>
      </c>
      <c r="P78" s="2461" t="s">
        <v>383</v>
      </c>
      <c r="Q78" s="2461"/>
      <c r="R78" s="2461"/>
      <c r="S78" s="2461"/>
      <c r="T78" s="2461"/>
    </row>
    <row r="79" spans="1:20" ht="19.5" customHeight="1" x14ac:dyDescent="0.25">
      <c r="A79" s="1597" t="s">
        <v>1851</v>
      </c>
      <c r="B79" s="1597" t="s">
        <v>1766</v>
      </c>
      <c r="C79" s="2018">
        <v>100</v>
      </c>
      <c r="D79" s="2028">
        <v>98.89</v>
      </c>
      <c r="E79" s="2024">
        <v>100</v>
      </c>
      <c r="F79" s="2021">
        <v>100</v>
      </c>
      <c r="H79" s="192" t="s">
        <v>364</v>
      </c>
      <c r="O79" s="192" t="s">
        <v>364</v>
      </c>
      <c r="P79" s="2461"/>
      <c r="Q79" s="2461"/>
      <c r="R79" s="2461"/>
      <c r="S79" s="2461"/>
      <c r="T79" s="2461"/>
    </row>
    <row r="80" spans="1:20" ht="19.5" customHeight="1" x14ac:dyDescent="0.25">
      <c r="A80" s="1597" t="s">
        <v>1849</v>
      </c>
      <c r="B80" s="1597" t="s">
        <v>1766</v>
      </c>
      <c r="C80" s="2018">
        <v>56.99</v>
      </c>
      <c r="D80" s="2028">
        <v>52.33</v>
      </c>
      <c r="E80" s="2029">
        <v>52.92</v>
      </c>
      <c r="F80" s="2020">
        <v>55.38</v>
      </c>
      <c r="I80" s="197" t="s">
        <v>1998</v>
      </c>
      <c r="J80" s="198"/>
      <c r="K80" s="232"/>
      <c r="L80" s="198"/>
      <c r="M80" s="198"/>
      <c r="P80" s="2461"/>
      <c r="Q80" s="2461"/>
      <c r="R80" s="2461"/>
      <c r="S80" s="2461"/>
      <c r="T80" s="2461"/>
    </row>
    <row r="81" spans="1:20" ht="19.5" customHeight="1" x14ac:dyDescent="0.25">
      <c r="A81" s="1597" t="s">
        <v>1847</v>
      </c>
      <c r="B81" s="1597" t="s">
        <v>1766</v>
      </c>
      <c r="C81" s="2018" t="s">
        <v>866</v>
      </c>
      <c r="D81" s="2028" t="s">
        <v>866</v>
      </c>
      <c r="E81" s="2029" t="s">
        <v>866</v>
      </c>
      <c r="F81" s="2021">
        <v>100</v>
      </c>
      <c r="I81" s="231"/>
      <c r="J81" s="197" t="s">
        <v>1563</v>
      </c>
      <c r="K81" s="196" t="s">
        <v>486</v>
      </c>
      <c r="L81" s="195" t="s">
        <v>487</v>
      </c>
      <c r="M81" s="194" t="s">
        <v>1562</v>
      </c>
      <c r="P81" s="2461"/>
      <c r="Q81" s="2461"/>
      <c r="R81" s="2461"/>
      <c r="S81" s="2461"/>
      <c r="T81" s="2461"/>
    </row>
    <row r="82" spans="1:20" ht="19.5" customHeight="1" x14ac:dyDescent="0.25">
      <c r="A82" s="1597" t="s">
        <v>1845</v>
      </c>
      <c r="B82" s="1597" t="s">
        <v>1766</v>
      </c>
      <c r="C82" s="2018">
        <v>100</v>
      </c>
      <c r="D82" s="2028">
        <v>98.31</v>
      </c>
      <c r="E82" s="2029">
        <v>98.59</v>
      </c>
      <c r="F82" s="2020">
        <v>100</v>
      </c>
      <c r="I82" s="191">
        <v>2007</v>
      </c>
      <c r="J82" s="190">
        <f>COUNTIFS($C$170:$C$191,"=SD")</f>
        <v>2</v>
      </c>
      <c r="K82" s="189">
        <f>COUNTIFS($C$170:$C$191,"&lt;50")</f>
        <v>2</v>
      </c>
      <c r="L82" s="188">
        <f>COUNTIFS($C$170:$C$191,"&gt;=50",$C$170:$C$191,"&lt;90")</f>
        <v>2</v>
      </c>
      <c r="M82" s="188">
        <f>COUNTIFS($C$170:$C$191,"&gt;=90")</f>
        <v>16</v>
      </c>
      <c r="P82" s="2461"/>
      <c r="Q82" s="2461"/>
      <c r="R82" s="2461"/>
      <c r="S82" s="2461"/>
      <c r="T82" s="2461"/>
    </row>
    <row r="83" spans="1:20" ht="19.5" customHeight="1" x14ac:dyDescent="0.25">
      <c r="A83" s="1597" t="s">
        <v>1844</v>
      </c>
      <c r="B83" s="1597" t="s">
        <v>1766</v>
      </c>
      <c r="C83" s="2018">
        <v>89.65</v>
      </c>
      <c r="D83" s="2028">
        <v>85.75</v>
      </c>
      <c r="E83" s="2029">
        <v>84.45</v>
      </c>
      <c r="F83" s="2020">
        <v>94.89</v>
      </c>
      <c r="I83" s="191">
        <v>2008</v>
      </c>
      <c r="J83" s="190">
        <f>COUNTIFS($D$170:$D$191,"=SD")</f>
        <v>3</v>
      </c>
      <c r="K83" s="189">
        <f>COUNTIFS($D$170:$D$191,"&lt;50")</f>
        <v>2</v>
      </c>
      <c r="L83" s="188">
        <f>COUNTIFS($D$170:$D$191,"&gt;=50",$D$170:$D$191,"&lt;90")</f>
        <v>3</v>
      </c>
      <c r="M83" s="188">
        <f>COUNTIFS($D$170:$D$191,"&gt;=90")</f>
        <v>14</v>
      </c>
      <c r="P83" s="2461"/>
      <c r="Q83" s="2461"/>
      <c r="R83" s="2461"/>
      <c r="S83" s="2461"/>
      <c r="T83" s="2461"/>
    </row>
    <row r="84" spans="1:20" ht="19.5" customHeight="1" x14ac:dyDescent="0.25">
      <c r="A84" s="1597" t="s">
        <v>1843</v>
      </c>
      <c r="B84" s="1597" t="s">
        <v>1766</v>
      </c>
      <c r="C84" s="2018">
        <v>88.11</v>
      </c>
      <c r="D84" s="2028">
        <v>83.35</v>
      </c>
      <c r="E84" s="2029">
        <v>84</v>
      </c>
      <c r="F84" s="2020">
        <v>80.62</v>
      </c>
      <c r="I84" s="191">
        <v>2009</v>
      </c>
      <c r="J84" s="190">
        <f>COUNTIFS($E$170:$E$191,"=SD")</f>
        <v>2</v>
      </c>
      <c r="K84" s="189">
        <f>COUNTIFS($E$170:$E$191,"&lt;50")</f>
        <v>1</v>
      </c>
      <c r="L84" s="188">
        <f>COUNTIFS($E$170:$E$191,"&gt;=50",$E$170:$E$191,"&lt;90")</f>
        <v>3</v>
      </c>
      <c r="M84" s="188">
        <f>COUNTIFS($E$170:$E$191,"&gt;=90")</f>
        <v>16</v>
      </c>
      <c r="P84" s="2461"/>
      <c r="Q84" s="2461"/>
      <c r="R84" s="2461"/>
      <c r="S84" s="2461"/>
      <c r="T84" s="2461"/>
    </row>
    <row r="85" spans="1:20" ht="19.5" customHeight="1" x14ac:dyDescent="0.25">
      <c r="A85" s="1597" t="s">
        <v>1841</v>
      </c>
      <c r="B85" s="1597" t="s">
        <v>1766</v>
      </c>
      <c r="C85" s="2018" t="s">
        <v>866</v>
      </c>
      <c r="D85" s="2028" t="s">
        <v>866</v>
      </c>
      <c r="E85" s="2029" t="s">
        <v>866</v>
      </c>
      <c r="F85" s="2021" t="s">
        <v>866</v>
      </c>
      <c r="I85" s="191">
        <v>2010</v>
      </c>
      <c r="J85" s="190">
        <f>COUNTIFS($F$170:$F$191,"=SD")</f>
        <v>1</v>
      </c>
      <c r="K85" s="189">
        <f>COUNTIFS($F$170:$F$191,"&lt;50")</f>
        <v>1</v>
      </c>
      <c r="L85" s="188">
        <f>COUNTIFS($F$170:$F$191,"&gt;=50",$F$170:$F$191,"&lt;90")</f>
        <v>3</v>
      </c>
      <c r="M85" s="188">
        <f>COUNTIFS($F$170:$F$191,"&gt;=90")</f>
        <v>17</v>
      </c>
      <c r="P85" s="2461"/>
      <c r="Q85" s="2461"/>
      <c r="R85" s="2461"/>
      <c r="S85" s="2461"/>
      <c r="T85" s="2461"/>
    </row>
    <row r="86" spans="1:20" ht="19.5" customHeight="1" x14ac:dyDescent="0.25">
      <c r="A86" s="1597" t="s">
        <v>1839</v>
      </c>
      <c r="B86" s="1597" t="s">
        <v>1766</v>
      </c>
      <c r="C86" s="2018">
        <v>87.01</v>
      </c>
      <c r="D86" s="2028">
        <v>85.44</v>
      </c>
      <c r="E86" s="2029">
        <v>83.88</v>
      </c>
      <c r="F86" s="2020">
        <v>88.84</v>
      </c>
      <c r="P86" s="2461"/>
      <c r="Q86" s="2461"/>
      <c r="R86" s="2461"/>
      <c r="S86" s="2461"/>
      <c r="T86" s="2461"/>
    </row>
    <row r="87" spans="1:20" ht="19.5" customHeight="1" x14ac:dyDescent="0.25">
      <c r="A87" s="1597" t="s">
        <v>1837</v>
      </c>
      <c r="B87" s="1597" t="s">
        <v>1766</v>
      </c>
      <c r="C87" s="2018">
        <v>96.87</v>
      </c>
      <c r="D87" s="2028">
        <v>93.51</v>
      </c>
      <c r="E87" s="2029">
        <v>91.57</v>
      </c>
      <c r="F87" s="2020">
        <v>100</v>
      </c>
    </row>
    <row r="88" spans="1:20" ht="19.5" customHeight="1" x14ac:dyDescent="0.25">
      <c r="A88" s="1597" t="s">
        <v>1835</v>
      </c>
      <c r="B88" s="1597" t="s">
        <v>1766</v>
      </c>
      <c r="C88" s="2018">
        <v>100</v>
      </c>
      <c r="D88" s="2028">
        <v>96.66</v>
      </c>
      <c r="E88" s="2029">
        <v>95.11</v>
      </c>
      <c r="F88" s="2020">
        <v>99.81</v>
      </c>
      <c r="P88" s="2461" t="s">
        <v>383</v>
      </c>
      <c r="Q88" s="2461"/>
      <c r="R88" s="2461"/>
      <c r="S88" s="2461"/>
      <c r="T88" s="2461"/>
    </row>
    <row r="89" spans="1:20" ht="19.5" customHeight="1" x14ac:dyDescent="0.25">
      <c r="A89" s="1597" t="s">
        <v>1833</v>
      </c>
      <c r="B89" s="1597" t="s">
        <v>1766</v>
      </c>
      <c r="C89" s="2018" t="s">
        <v>866</v>
      </c>
      <c r="D89" s="2028">
        <v>96.99</v>
      </c>
      <c r="E89" s="2029" t="s">
        <v>866</v>
      </c>
      <c r="F89" s="2021" t="s">
        <v>866</v>
      </c>
      <c r="H89" s="192" t="s">
        <v>365</v>
      </c>
      <c r="O89" s="192" t="s">
        <v>365</v>
      </c>
      <c r="P89" s="2461"/>
      <c r="Q89" s="2461"/>
      <c r="R89" s="2461"/>
      <c r="S89" s="2461"/>
      <c r="T89" s="2461"/>
    </row>
    <row r="90" spans="1:20" ht="19.5" customHeight="1" x14ac:dyDescent="0.25">
      <c r="A90" s="1597" t="s">
        <v>1832</v>
      </c>
      <c r="B90" s="1597" t="s">
        <v>1766</v>
      </c>
      <c r="C90" s="2018" t="s">
        <v>866</v>
      </c>
      <c r="D90" s="2028" t="s">
        <v>866</v>
      </c>
      <c r="E90" s="2024">
        <v>100</v>
      </c>
      <c r="F90" s="2021">
        <v>100</v>
      </c>
      <c r="I90" s="197" t="s">
        <v>1998</v>
      </c>
      <c r="J90" s="198"/>
      <c r="K90" s="232"/>
      <c r="L90" s="198"/>
      <c r="M90" s="198"/>
      <c r="P90" s="2461"/>
      <c r="Q90" s="2461"/>
      <c r="R90" s="2461"/>
      <c r="S90" s="2461"/>
      <c r="T90" s="2461"/>
    </row>
    <row r="91" spans="1:20" ht="19.5" customHeight="1" x14ac:dyDescent="0.25">
      <c r="A91" s="1597" t="s">
        <v>1831</v>
      </c>
      <c r="B91" s="1597" t="s">
        <v>1766</v>
      </c>
      <c r="C91" s="2018">
        <v>92.45</v>
      </c>
      <c r="D91" s="2030">
        <v>88.43</v>
      </c>
      <c r="E91" s="2031">
        <v>88.46</v>
      </c>
      <c r="F91" s="2020">
        <v>93.47</v>
      </c>
      <c r="I91" s="231"/>
      <c r="J91" s="197" t="s">
        <v>1563</v>
      </c>
      <c r="K91" s="196" t="s">
        <v>486</v>
      </c>
      <c r="L91" s="195" t="s">
        <v>487</v>
      </c>
      <c r="M91" s="194" t="s">
        <v>1562</v>
      </c>
      <c r="P91" s="2461"/>
      <c r="Q91" s="2461"/>
      <c r="R91" s="2461"/>
      <c r="S91" s="2461"/>
      <c r="T91" s="2461"/>
    </row>
    <row r="92" spans="1:20" ht="19.5" customHeight="1" x14ac:dyDescent="0.25">
      <c r="A92" s="1597" t="s">
        <v>1829</v>
      </c>
      <c r="B92" s="1597" t="s">
        <v>1766</v>
      </c>
      <c r="C92" s="2018">
        <v>86.12</v>
      </c>
      <c r="D92" s="2028">
        <v>83</v>
      </c>
      <c r="E92" s="2029">
        <v>82.46</v>
      </c>
      <c r="F92" s="2020">
        <v>81.59</v>
      </c>
      <c r="I92" s="191">
        <v>2007</v>
      </c>
      <c r="J92" s="190">
        <f>COUNTIFS($C$192:$C$229,"=SD")</f>
        <v>13</v>
      </c>
      <c r="K92" s="189">
        <f>COUNTIFS($C$192:$C$229,"&lt;50")</f>
        <v>3</v>
      </c>
      <c r="L92" s="188">
        <f>COUNTIFS($C$192:$C$229,"&gt;=50",$C$192:$C$229,"&lt;90")</f>
        <v>8</v>
      </c>
      <c r="M92" s="188">
        <f>COUNTIFS($C$192:$C$229,"&gt;=90")</f>
        <v>14</v>
      </c>
      <c r="P92" s="2461"/>
      <c r="Q92" s="2461"/>
      <c r="R92" s="2461"/>
      <c r="S92" s="2461"/>
      <c r="T92" s="2461"/>
    </row>
    <row r="93" spans="1:20" ht="19.5" customHeight="1" x14ac:dyDescent="0.25">
      <c r="A93" s="1597" t="s">
        <v>1827</v>
      </c>
      <c r="B93" s="1597" t="s">
        <v>1766</v>
      </c>
      <c r="C93" s="2018" t="s">
        <v>866</v>
      </c>
      <c r="D93" s="2028" t="s">
        <v>866</v>
      </c>
      <c r="E93" s="2024">
        <v>100</v>
      </c>
      <c r="F93" s="2021">
        <v>100</v>
      </c>
      <c r="I93" s="191">
        <v>2008</v>
      </c>
      <c r="J93" s="190">
        <f>COUNTIFS($D$192:$D$229,"=SD")</f>
        <v>7</v>
      </c>
      <c r="K93" s="189">
        <f>COUNTIFS($D$192:$D$229,"&lt;50")</f>
        <v>3</v>
      </c>
      <c r="L93" s="188">
        <f>COUNTIFS($D$192:$D$229,"&gt;=50",$D$192:$D$229,"&lt;90")</f>
        <v>10</v>
      </c>
      <c r="M93" s="188">
        <f>COUNTIFS($D$192:$D$229,"&gt;=90")</f>
        <v>18</v>
      </c>
      <c r="P93" s="2461"/>
      <c r="Q93" s="2461"/>
      <c r="R93" s="2461"/>
      <c r="S93" s="2461"/>
      <c r="T93" s="2461"/>
    </row>
    <row r="94" spans="1:20" ht="19.5" customHeight="1" x14ac:dyDescent="0.25">
      <c r="A94" s="1597" t="s">
        <v>1825</v>
      </c>
      <c r="B94" s="1597" t="s">
        <v>1766</v>
      </c>
      <c r="C94" s="2018">
        <v>100</v>
      </c>
      <c r="D94" s="2028">
        <v>100</v>
      </c>
      <c r="E94" s="2029">
        <v>100</v>
      </c>
      <c r="F94" s="2018">
        <v>90.33</v>
      </c>
      <c r="I94" s="191">
        <v>2009</v>
      </c>
      <c r="J94" s="190">
        <f>COUNTIFS($E$192:$E$229,"=SD")</f>
        <v>6</v>
      </c>
      <c r="K94" s="189">
        <f>COUNTIFS($E$192:$E$229,"&lt;50")</f>
        <v>3</v>
      </c>
      <c r="L94" s="188">
        <f>COUNTIFS($E$192:$E$229,"&gt;=50",$E$192:$E$229,"&lt;90")</f>
        <v>9</v>
      </c>
      <c r="M94" s="188">
        <f>COUNTIFS($E$192:$E$229,"&gt;=90")</f>
        <v>20</v>
      </c>
      <c r="P94" s="2461"/>
      <c r="Q94" s="2461"/>
      <c r="R94" s="2461"/>
      <c r="S94" s="2461"/>
      <c r="T94" s="2461"/>
    </row>
    <row r="95" spans="1:20" ht="19.5" customHeight="1" x14ac:dyDescent="0.25">
      <c r="A95" s="1597" t="s">
        <v>1823</v>
      </c>
      <c r="B95" s="1597" t="s">
        <v>1766</v>
      </c>
      <c r="C95" s="2018" t="s">
        <v>866</v>
      </c>
      <c r="D95" s="2028" t="s">
        <v>866</v>
      </c>
      <c r="E95" s="2029" t="s">
        <v>866</v>
      </c>
      <c r="F95" s="2021">
        <v>100</v>
      </c>
      <c r="I95" s="191">
        <v>2010</v>
      </c>
      <c r="J95" s="190">
        <f>COUNTIFS($F$192:$F$229,"=SD")</f>
        <v>3</v>
      </c>
      <c r="K95" s="189">
        <f>COUNTIFS($F$192:$F$229,"&lt;50")</f>
        <v>3</v>
      </c>
      <c r="L95" s="188">
        <f>COUNTIFS($F$192:$F$229,"&gt;=50",$F$192:$F$229,"&lt;90")</f>
        <v>7</v>
      </c>
      <c r="M95" s="188">
        <f>COUNTIFS($F$192:$F$229,"&gt;=90")</f>
        <v>25</v>
      </c>
      <c r="P95" s="2461"/>
      <c r="Q95" s="2461"/>
      <c r="R95" s="2461"/>
      <c r="S95" s="2461"/>
      <c r="T95" s="2461"/>
    </row>
    <row r="96" spans="1:20" ht="19.5" customHeight="1" x14ac:dyDescent="0.25">
      <c r="A96" s="1597" t="s">
        <v>1821</v>
      </c>
      <c r="B96" s="1597" t="s">
        <v>1766</v>
      </c>
      <c r="C96" s="2018">
        <v>98.01</v>
      </c>
      <c r="D96" s="2028">
        <v>100</v>
      </c>
      <c r="E96" s="2024">
        <v>100</v>
      </c>
      <c r="F96" s="2021">
        <v>100</v>
      </c>
      <c r="P96" s="2461"/>
      <c r="Q96" s="2461"/>
      <c r="R96" s="2461"/>
      <c r="S96" s="2461"/>
      <c r="T96" s="2461"/>
    </row>
    <row r="97" spans="1:20" ht="19.5" customHeight="1" x14ac:dyDescent="0.25">
      <c r="A97" s="1597" t="s">
        <v>1819</v>
      </c>
      <c r="B97" s="1597" t="s">
        <v>1766</v>
      </c>
      <c r="C97" s="2018">
        <v>96.11</v>
      </c>
      <c r="D97" s="2028">
        <v>93.62</v>
      </c>
      <c r="E97" s="2029">
        <v>96.58</v>
      </c>
      <c r="F97" s="2018">
        <v>95.97</v>
      </c>
    </row>
    <row r="98" spans="1:20" ht="19.5" customHeight="1" x14ac:dyDescent="0.25">
      <c r="A98" s="1597" t="s">
        <v>1817</v>
      </c>
      <c r="B98" s="1597" t="s">
        <v>1766</v>
      </c>
      <c r="C98" s="2018" t="s">
        <v>866</v>
      </c>
      <c r="D98" s="2028" t="s">
        <v>866</v>
      </c>
      <c r="E98" s="2024">
        <v>100</v>
      </c>
      <c r="F98" s="2021">
        <v>100</v>
      </c>
      <c r="P98" s="2461" t="s">
        <v>383</v>
      </c>
      <c r="Q98" s="2461"/>
      <c r="R98" s="2461"/>
      <c r="S98" s="2461"/>
      <c r="T98" s="2461"/>
    </row>
    <row r="99" spans="1:20" ht="19.5" customHeight="1" x14ac:dyDescent="0.25">
      <c r="A99" s="1597" t="s">
        <v>1815</v>
      </c>
      <c r="B99" s="1597" t="s">
        <v>1766</v>
      </c>
      <c r="C99" s="2018">
        <v>97.28</v>
      </c>
      <c r="D99" s="2028">
        <v>93.62</v>
      </c>
      <c r="E99" s="2029">
        <v>92.65</v>
      </c>
      <c r="F99" s="2018">
        <v>98.48</v>
      </c>
      <c r="H99" s="192" t="s">
        <v>366</v>
      </c>
      <c r="O99" s="192" t="s">
        <v>366</v>
      </c>
      <c r="P99" s="2461"/>
      <c r="Q99" s="2461"/>
      <c r="R99" s="2461"/>
      <c r="S99" s="2461"/>
      <c r="T99" s="2461"/>
    </row>
    <row r="100" spans="1:20" ht="19.5" customHeight="1" x14ac:dyDescent="0.25">
      <c r="A100" s="1597" t="s">
        <v>1813</v>
      </c>
      <c r="B100" s="1597" t="s">
        <v>1766</v>
      </c>
      <c r="C100" s="2018" t="s">
        <v>866</v>
      </c>
      <c r="D100" s="2028" t="s">
        <v>866</v>
      </c>
      <c r="E100" s="2029" t="s">
        <v>866</v>
      </c>
      <c r="F100" s="2021" t="s">
        <v>866</v>
      </c>
      <c r="I100" s="197" t="s">
        <v>1998</v>
      </c>
      <c r="J100" s="198"/>
      <c r="K100" s="232"/>
      <c r="L100" s="198"/>
      <c r="M100" s="198"/>
      <c r="P100" s="2461"/>
      <c r="Q100" s="2461"/>
      <c r="R100" s="2461"/>
      <c r="S100" s="2461"/>
      <c r="T100" s="2461"/>
    </row>
    <row r="101" spans="1:20" ht="19.5" customHeight="1" x14ac:dyDescent="0.25">
      <c r="A101" s="1597" t="s">
        <v>1812</v>
      </c>
      <c r="B101" s="1597" t="s">
        <v>1766</v>
      </c>
      <c r="C101" s="2018">
        <v>68.27</v>
      </c>
      <c r="D101" s="2028">
        <v>66.930000000000007</v>
      </c>
      <c r="E101" s="2029">
        <v>68.64</v>
      </c>
      <c r="F101" s="2018">
        <v>74.97</v>
      </c>
      <c r="I101" s="231"/>
      <c r="J101" s="197" t="s">
        <v>1563</v>
      </c>
      <c r="K101" s="196" t="s">
        <v>486</v>
      </c>
      <c r="L101" s="195" t="s">
        <v>487</v>
      </c>
      <c r="M101" s="194" t="s">
        <v>1562</v>
      </c>
      <c r="P101" s="2461"/>
      <c r="Q101" s="2461"/>
      <c r="R101" s="2461"/>
      <c r="S101" s="2461"/>
      <c r="T101" s="2461"/>
    </row>
    <row r="102" spans="1:20" ht="19.5" customHeight="1" x14ac:dyDescent="0.25">
      <c r="A102" s="1597" t="s">
        <v>1810</v>
      </c>
      <c r="B102" s="1597" t="s">
        <v>1766</v>
      </c>
      <c r="C102" s="2018">
        <v>91.14</v>
      </c>
      <c r="D102" s="2028">
        <v>87.73</v>
      </c>
      <c r="E102" s="2029">
        <v>88.17</v>
      </c>
      <c r="F102" s="2018">
        <v>96.38</v>
      </c>
      <c r="I102" s="191">
        <v>2007</v>
      </c>
      <c r="J102" s="190">
        <f>COUNTIFS($C$230:$C$262,"=SD")</f>
        <v>11</v>
      </c>
      <c r="K102" s="189">
        <f>COUNTIFS($C$230:$C$262,"&lt;50")</f>
        <v>6</v>
      </c>
      <c r="L102" s="188">
        <f>COUNTIFS($C$230:$C$262,"&gt;=50",$C$230:$C$262,"&lt;90")</f>
        <v>6</v>
      </c>
      <c r="M102" s="188">
        <f>COUNTIFS($C$230:$C$262,"&gt;=90")</f>
        <v>10</v>
      </c>
      <c r="P102" s="2461"/>
      <c r="Q102" s="2461"/>
      <c r="R102" s="2461"/>
      <c r="S102" s="2461"/>
      <c r="T102" s="2461"/>
    </row>
    <row r="103" spans="1:20" ht="19.5" customHeight="1" x14ac:dyDescent="0.25">
      <c r="A103" s="1597" t="s">
        <v>1808</v>
      </c>
      <c r="B103" s="1597" t="s">
        <v>1766</v>
      </c>
      <c r="C103" s="2018">
        <v>96.64</v>
      </c>
      <c r="D103" s="2028">
        <v>91.7</v>
      </c>
      <c r="E103" s="2029">
        <v>90.51</v>
      </c>
      <c r="F103" s="2018">
        <v>100</v>
      </c>
      <c r="I103" s="191">
        <v>2008</v>
      </c>
      <c r="J103" s="190">
        <f>COUNTIFS($D$230:$D$262,"=SD")</f>
        <v>9</v>
      </c>
      <c r="K103" s="189">
        <f>COUNTIFS($D$230:$D$262,"&lt;50")</f>
        <v>6</v>
      </c>
      <c r="L103" s="188">
        <f>COUNTIFS($D$230:$D$262,"&gt;=50",$D$230:$D$262,"&lt;90")</f>
        <v>8</v>
      </c>
      <c r="M103" s="188">
        <f>COUNTIFS($D$230:$D$262,"&gt;=90")</f>
        <v>10</v>
      </c>
      <c r="P103" s="2461"/>
      <c r="Q103" s="2461"/>
      <c r="R103" s="2461"/>
      <c r="S103" s="2461"/>
      <c r="T103" s="2461"/>
    </row>
    <row r="104" spans="1:20" ht="19.5" customHeight="1" x14ac:dyDescent="0.25">
      <c r="A104" s="1597" t="s">
        <v>1806</v>
      </c>
      <c r="B104" s="1597" t="s">
        <v>1766</v>
      </c>
      <c r="C104" s="2018" t="s">
        <v>866</v>
      </c>
      <c r="D104" s="2028" t="s">
        <v>866</v>
      </c>
      <c r="E104" s="2029" t="s">
        <v>866</v>
      </c>
      <c r="F104" s="2021">
        <v>90.99</v>
      </c>
      <c r="I104" s="191">
        <v>2009</v>
      </c>
      <c r="J104" s="190">
        <f>COUNTIFS($E$230:$E$262,"=SD")</f>
        <v>6</v>
      </c>
      <c r="K104" s="189">
        <f>COUNTIFS($E$230:$E$262,"&lt;50")</f>
        <v>6</v>
      </c>
      <c r="L104" s="188">
        <f>COUNTIFS($E$230:$E$262,"&gt;=50",$E$230:$E$262,"&lt;90")</f>
        <v>7</v>
      </c>
      <c r="M104" s="188">
        <f>COUNTIFS($E$230:$E$262,"&gt;=90")</f>
        <v>14</v>
      </c>
      <c r="P104" s="2461"/>
      <c r="Q104" s="2461"/>
      <c r="R104" s="2461"/>
      <c r="S104" s="2461"/>
      <c r="T104" s="2461"/>
    </row>
    <row r="105" spans="1:20" ht="19.5" customHeight="1" x14ac:dyDescent="0.25">
      <c r="A105" s="1597" t="s">
        <v>1804</v>
      </c>
      <c r="B105" s="1597" t="s">
        <v>1766</v>
      </c>
      <c r="C105" s="2018" t="s">
        <v>866</v>
      </c>
      <c r="D105" s="2028">
        <v>100</v>
      </c>
      <c r="E105" s="2024">
        <v>99.53</v>
      </c>
      <c r="F105" s="2021">
        <v>100</v>
      </c>
      <c r="I105" s="191">
        <v>2010</v>
      </c>
      <c r="J105" s="190">
        <f>COUNTIFS($F$230:$F$262,"=SD")</f>
        <v>6</v>
      </c>
      <c r="K105" s="189">
        <f>COUNTIFS($F$230:$F$262,"&lt;50")</f>
        <v>6</v>
      </c>
      <c r="L105" s="188">
        <f>COUNTIFS($F$230:$F$262,"&gt;=50",$F$230:$F$262,"&lt;90")</f>
        <v>8</v>
      </c>
      <c r="M105" s="188">
        <f>COUNTIFS($F$230:$F$262,"&gt;=90")</f>
        <v>13</v>
      </c>
      <c r="P105" s="2461"/>
      <c r="Q105" s="2461"/>
      <c r="R105" s="2461"/>
      <c r="S105" s="2461"/>
      <c r="T105" s="2461"/>
    </row>
    <row r="106" spans="1:20" ht="19.5" customHeight="1" x14ac:dyDescent="0.25">
      <c r="A106" s="1597" t="s">
        <v>1802</v>
      </c>
      <c r="B106" s="1597" t="s">
        <v>1766</v>
      </c>
      <c r="C106" s="2018">
        <v>88.79</v>
      </c>
      <c r="D106" s="2028">
        <v>87.33</v>
      </c>
      <c r="E106" s="2029">
        <v>89.53</v>
      </c>
      <c r="F106" s="2018">
        <v>86.03</v>
      </c>
      <c r="P106" s="2461"/>
      <c r="Q106" s="2461"/>
      <c r="R106" s="2461"/>
      <c r="S106" s="2461"/>
      <c r="T106" s="2461"/>
    </row>
    <row r="107" spans="1:20" ht="19.5" customHeight="1" x14ac:dyDescent="0.25">
      <c r="A107" s="1597" t="s">
        <v>1800</v>
      </c>
      <c r="B107" s="1597" t="s">
        <v>1766</v>
      </c>
      <c r="C107" s="2018">
        <v>77.31</v>
      </c>
      <c r="D107" s="2028">
        <v>74.95</v>
      </c>
      <c r="E107" s="2029">
        <v>73.87</v>
      </c>
      <c r="F107" s="2018">
        <v>80.37</v>
      </c>
    </row>
    <row r="108" spans="1:20" ht="19.5" customHeight="1" x14ac:dyDescent="0.25">
      <c r="A108" s="1597" t="s">
        <v>1798</v>
      </c>
      <c r="B108" s="1597" t="s">
        <v>1766</v>
      </c>
      <c r="C108" s="2018" t="s">
        <v>866</v>
      </c>
      <c r="D108" s="2028" t="s">
        <v>866</v>
      </c>
      <c r="E108" s="2029" t="s">
        <v>866</v>
      </c>
      <c r="F108" s="2021">
        <v>100</v>
      </c>
      <c r="P108" s="2461" t="s">
        <v>383</v>
      </c>
      <c r="Q108" s="2461"/>
      <c r="R108" s="2461"/>
      <c r="S108" s="2461"/>
      <c r="T108" s="2461"/>
    </row>
    <row r="109" spans="1:20" ht="19.5" customHeight="1" x14ac:dyDescent="0.25">
      <c r="A109" s="1597" t="s">
        <v>1796</v>
      </c>
      <c r="B109" s="1597" t="s">
        <v>1766</v>
      </c>
      <c r="C109" s="2018">
        <v>72.569999999999993</v>
      </c>
      <c r="D109" s="2028">
        <v>68.260000000000005</v>
      </c>
      <c r="E109" s="2029">
        <v>70.989999999999995</v>
      </c>
      <c r="F109" s="2018">
        <v>73.650000000000006</v>
      </c>
      <c r="H109" s="192" t="s">
        <v>367</v>
      </c>
      <c r="O109" s="192" t="s">
        <v>367</v>
      </c>
      <c r="P109" s="2461"/>
      <c r="Q109" s="2461"/>
      <c r="R109" s="2461"/>
      <c r="S109" s="2461"/>
      <c r="T109" s="2461"/>
    </row>
    <row r="110" spans="1:20" ht="19.5" customHeight="1" x14ac:dyDescent="0.25">
      <c r="A110" s="1597" t="s">
        <v>1794</v>
      </c>
      <c r="B110" s="1597" t="s">
        <v>1766</v>
      </c>
      <c r="C110" s="2018">
        <v>78.7</v>
      </c>
      <c r="D110" s="2028">
        <v>76.91</v>
      </c>
      <c r="E110" s="2029">
        <v>77.099999999999994</v>
      </c>
      <c r="F110" s="2018">
        <v>73.459999999999994</v>
      </c>
      <c r="I110" s="197" t="s">
        <v>1998</v>
      </c>
      <c r="J110" s="198"/>
      <c r="K110" s="232"/>
      <c r="L110" s="198"/>
      <c r="M110" s="198"/>
      <c r="P110" s="2461"/>
      <c r="Q110" s="2461"/>
      <c r="R110" s="2461"/>
      <c r="S110" s="2461"/>
      <c r="T110" s="2461"/>
    </row>
    <row r="111" spans="1:20" ht="19.5" customHeight="1" x14ac:dyDescent="0.25">
      <c r="A111" s="1597" t="s">
        <v>1792</v>
      </c>
      <c r="B111" s="1597" t="s">
        <v>1766</v>
      </c>
      <c r="C111" s="2018">
        <v>97.11</v>
      </c>
      <c r="D111" s="2028" t="s">
        <v>866</v>
      </c>
      <c r="E111" s="2029" t="s">
        <v>866</v>
      </c>
      <c r="F111" s="2021">
        <v>100</v>
      </c>
      <c r="I111" s="231"/>
      <c r="J111" s="197" t="s">
        <v>1563</v>
      </c>
      <c r="K111" s="196" t="s">
        <v>486</v>
      </c>
      <c r="L111" s="195" t="s">
        <v>487</v>
      </c>
      <c r="M111" s="194" t="s">
        <v>1562</v>
      </c>
      <c r="P111" s="2461"/>
      <c r="Q111" s="2461"/>
      <c r="R111" s="2461"/>
      <c r="S111" s="2461"/>
      <c r="T111" s="2461"/>
    </row>
    <row r="112" spans="1:20" ht="19.5" customHeight="1" x14ac:dyDescent="0.25">
      <c r="A112" s="1597" t="s">
        <v>1790</v>
      </c>
      <c r="B112" s="1597" t="s">
        <v>1766</v>
      </c>
      <c r="C112" s="2018">
        <v>100</v>
      </c>
      <c r="D112" s="2028">
        <v>96.82</v>
      </c>
      <c r="E112" s="2029">
        <v>96.64</v>
      </c>
      <c r="F112" s="2018">
        <v>97.76</v>
      </c>
      <c r="I112" s="191">
        <v>2007</v>
      </c>
      <c r="J112" s="190">
        <f>COUNTIFS($C$263:$C$285,"=SD")</f>
        <v>3</v>
      </c>
      <c r="K112" s="189">
        <f>COUNTIFS($C$263:$C$285,"&lt;50")</f>
        <v>2</v>
      </c>
      <c r="L112" s="188">
        <f>COUNTIFS($C$263:$C$285,"&gt;=50",$C$263:$C$285,"&lt;90")</f>
        <v>5</v>
      </c>
      <c r="M112" s="188">
        <f>COUNTIFS($C$263:$C$285,"&gt;=90")</f>
        <v>13</v>
      </c>
      <c r="P112" s="2461"/>
      <c r="Q112" s="2461"/>
      <c r="R112" s="2461"/>
      <c r="S112" s="2461"/>
      <c r="T112" s="2461"/>
    </row>
    <row r="113" spans="1:20" ht="19.5" customHeight="1" x14ac:dyDescent="0.25">
      <c r="A113" s="1597" t="s">
        <v>1788</v>
      </c>
      <c r="B113" s="1597" t="s">
        <v>1766</v>
      </c>
      <c r="C113" s="2018">
        <v>82.83</v>
      </c>
      <c r="D113" s="2028">
        <v>80.67</v>
      </c>
      <c r="E113" s="2029">
        <v>81.400000000000006</v>
      </c>
      <c r="F113" s="2018">
        <v>76.77</v>
      </c>
      <c r="I113" s="191">
        <v>2008</v>
      </c>
      <c r="J113" s="190">
        <f>COUNTIFS($D$263:$D$285,"=SD")</f>
        <v>2</v>
      </c>
      <c r="K113" s="189">
        <f>COUNTIFS($D$263:$D$285,"&lt;50")</f>
        <v>2</v>
      </c>
      <c r="L113" s="188">
        <f>COUNTIFS($D$263:$D$285,"&gt;=50",$D$263:$D$285,"&lt;90")</f>
        <v>7</v>
      </c>
      <c r="M113" s="188">
        <f>COUNTIFS($D$263:$D$285,"&gt;=90")</f>
        <v>12</v>
      </c>
      <c r="P113" s="2461"/>
      <c r="Q113" s="2461"/>
      <c r="R113" s="2461"/>
      <c r="S113" s="2461"/>
      <c r="T113" s="2461"/>
    </row>
    <row r="114" spans="1:20" ht="19.5" customHeight="1" x14ac:dyDescent="0.25">
      <c r="A114" s="1597" t="s">
        <v>1786</v>
      </c>
      <c r="B114" s="1597" t="s">
        <v>1766</v>
      </c>
      <c r="C114" s="2018">
        <v>89.5</v>
      </c>
      <c r="D114" s="2028">
        <v>89.06</v>
      </c>
      <c r="E114" s="2032">
        <v>88.41</v>
      </c>
      <c r="F114" s="2020">
        <v>84.44</v>
      </c>
      <c r="I114" s="191">
        <v>2009</v>
      </c>
      <c r="J114" s="190">
        <f>COUNTIFS($E$263:$E$285,"=SD")</f>
        <v>1</v>
      </c>
      <c r="K114" s="189">
        <f>COUNTIFS($E$263:$E$285,"&lt;50")</f>
        <v>2</v>
      </c>
      <c r="L114" s="188">
        <f>COUNTIFS($E$263:$E$285,"&gt;=50",$E$263:$E$285,"&lt;90")</f>
        <v>7</v>
      </c>
      <c r="M114" s="188">
        <f>COUNTIFS($E$263:$E$285,"&gt;=90")</f>
        <v>13</v>
      </c>
      <c r="P114" s="2461"/>
      <c r="Q114" s="2461"/>
      <c r="R114" s="2461"/>
      <c r="S114" s="2461"/>
      <c r="T114" s="2461"/>
    </row>
    <row r="115" spans="1:20" ht="19.5" customHeight="1" x14ac:dyDescent="0.25">
      <c r="A115" s="1597" t="s">
        <v>1785</v>
      </c>
      <c r="B115" s="1597" t="s">
        <v>1766</v>
      </c>
      <c r="C115" s="2018">
        <v>59.69</v>
      </c>
      <c r="D115" s="2028">
        <v>56.79</v>
      </c>
      <c r="E115" s="2029">
        <v>56.66</v>
      </c>
      <c r="F115" s="2018">
        <v>57.78</v>
      </c>
      <c r="I115" s="191">
        <v>2010</v>
      </c>
      <c r="J115" s="190">
        <f>COUNTIFS($F$263:$F$285,"=SD")</f>
        <v>1</v>
      </c>
      <c r="K115" s="189">
        <f>COUNTIFS($F$263:$F$285,"&lt;50")</f>
        <v>1</v>
      </c>
      <c r="L115" s="188">
        <f>COUNTIFS($F$263:$F$285,"&gt;=50",$F$263:$F$285,"&lt;90")</f>
        <v>5</v>
      </c>
      <c r="M115" s="188">
        <f>COUNTIFS($F$263:$F$285,"&gt;=90")</f>
        <v>16</v>
      </c>
      <c r="P115" s="2461"/>
      <c r="Q115" s="2461"/>
      <c r="R115" s="2461"/>
      <c r="S115" s="2461"/>
      <c r="T115" s="2461"/>
    </row>
    <row r="116" spans="1:20" ht="19.5" customHeight="1" x14ac:dyDescent="0.25">
      <c r="A116" s="1597" t="s">
        <v>1783</v>
      </c>
      <c r="B116" s="1597" t="s">
        <v>1766</v>
      </c>
      <c r="C116" s="2018">
        <v>49.88</v>
      </c>
      <c r="D116" s="2028">
        <v>49.05</v>
      </c>
      <c r="E116" s="2029">
        <v>49.79</v>
      </c>
      <c r="F116" s="2018">
        <v>46.61</v>
      </c>
      <c r="P116" s="2461"/>
      <c r="Q116" s="2461"/>
      <c r="R116" s="2461"/>
      <c r="S116" s="2461"/>
      <c r="T116" s="2461"/>
    </row>
    <row r="117" spans="1:20" ht="19.5" customHeight="1" x14ac:dyDescent="0.25">
      <c r="A117" s="1597" t="s">
        <v>1781</v>
      </c>
      <c r="B117" s="1597" t="s">
        <v>1766</v>
      </c>
      <c r="C117" s="2018" t="s">
        <v>866</v>
      </c>
      <c r="D117" s="2028" t="s">
        <v>866</v>
      </c>
      <c r="E117" s="2029" t="s">
        <v>866</v>
      </c>
      <c r="F117" s="2021" t="s">
        <v>866</v>
      </c>
    </row>
    <row r="118" spans="1:20" ht="19.5" customHeight="1" x14ac:dyDescent="0.25">
      <c r="A118" s="1597" t="s">
        <v>1780</v>
      </c>
      <c r="B118" s="1597" t="s">
        <v>1766</v>
      </c>
      <c r="C118" s="2018">
        <v>60.52</v>
      </c>
      <c r="D118" s="2028">
        <v>60.24</v>
      </c>
      <c r="E118" s="2029">
        <v>61.68</v>
      </c>
      <c r="F118" s="2018">
        <v>54.91</v>
      </c>
      <c r="P118" s="2461" t="s">
        <v>383</v>
      </c>
      <c r="Q118" s="2461"/>
      <c r="R118" s="2461"/>
      <c r="S118" s="2461"/>
      <c r="T118" s="2461"/>
    </row>
    <row r="119" spans="1:20" ht="19.5" customHeight="1" x14ac:dyDescent="0.25">
      <c r="A119" s="1597" t="s">
        <v>1778</v>
      </c>
      <c r="B119" s="1597" t="s">
        <v>1766</v>
      </c>
      <c r="C119" s="2018">
        <v>61.88</v>
      </c>
      <c r="D119" s="2028">
        <v>66.709999999999994</v>
      </c>
      <c r="E119" s="2029">
        <v>64.7</v>
      </c>
      <c r="F119" s="2018">
        <v>75.97</v>
      </c>
      <c r="H119" s="192" t="s">
        <v>368</v>
      </c>
      <c r="O119" s="192" t="s">
        <v>368</v>
      </c>
      <c r="P119" s="2461"/>
      <c r="Q119" s="2461"/>
      <c r="R119" s="2461"/>
      <c r="S119" s="2461"/>
      <c r="T119" s="2461"/>
    </row>
    <row r="120" spans="1:20" ht="19.5" customHeight="1" x14ac:dyDescent="0.25">
      <c r="A120" s="1597" t="s">
        <v>1776</v>
      </c>
      <c r="B120" s="1597" t="s">
        <v>1766</v>
      </c>
      <c r="C120" s="2018">
        <v>98.97</v>
      </c>
      <c r="D120" s="2028">
        <v>95.45</v>
      </c>
      <c r="E120" s="2024">
        <v>95.1</v>
      </c>
      <c r="F120" s="2021">
        <v>97.67</v>
      </c>
      <c r="I120" s="197" t="s">
        <v>1998</v>
      </c>
      <c r="J120" s="198"/>
      <c r="K120" s="232"/>
      <c r="L120" s="198"/>
      <c r="M120" s="198"/>
      <c r="P120" s="2461"/>
      <c r="Q120" s="2461"/>
      <c r="R120" s="2461"/>
      <c r="S120" s="2461"/>
      <c r="T120" s="2461"/>
    </row>
    <row r="121" spans="1:20" ht="19.5" customHeight="1" x14ac:dyDescent="0.25">
      <c r="A121" s="1597" t="s">
        <v>1774</v>
      </c>
      <c r="B121" s="1597" t="s">
        <v>1766</v>
      </c>
      <c r="C121" s="2018">
        <v>100</v>
      </c>
      <c r="D121" s="2028">
        <v>100</v>
      </c>
      <c r="E121" s="2029">
        <v>100</v>
      </c>
      <c r="F121" s="2018">
        <v>100</v>
      </c>
      <c r="I121" s="231"/>
      <c r="J121" s="197" t="s">
        <v>1563</v>
      </c>
      <c r="K121" s="196" t="s">
        <v>486</v>
      </c>
      <c r="L121" s="195" t="s">
        <v>487</v>
      </c>
      <c r="M121" s="194" t="s">
        <v>1562</v>
      </c>
      <c r="P121" s="2461"/>
      <c r="Q121" s="2461"/>
      <c r="R121" s="2461"/>
      <c r="S121" s="2461"/>
      <c r="T121" s="2461"/>
    </row>
    <row r="122" spans="1:20" ht="19.5" customHeight="1" x14ac:dyDescent="0.25">
      <c r="A122" s="1597" t="s">
        <v>1772</v>
      </c>
      <c r="B122" s="1597" t="s">
        <v>1766</v>
      </c>
      <c r="C122" s="2018" t="s">
        <v>866</v>
      </c>
      <c r="D122" s="2028" t="s">
        <v>866</v>
      </c>
      <c r="E122" s="2029" t="s">
        <v>866</v>
      </c>
      <c r="F122" s="2021" t="s">
        <v>866</v>
      </c>
      <c r="I122" s="191">
        <v>2007</v>
      </c>
      <c r="J122" s="190">
        <f>COUNTIFS($C$286:$C$297,"=SD")</f>
        <v>2</v>
      </c>
      <c r="K122" s="189">
        <f>COUNTIFS($C$286:$C$297,"&lt;50")</f>
        <v>1</v>
      </c>
      <c r="L122" s="188">
        <f>COUNTIFS($C$286:$C$297,"&gt;=50",$C$286:$C$297,"&lt;90")</f>
        <v>3</v>
      </c>
      <c r="M122" s="188">
        <f>COUNTIFS($C$286:$C$297,"&gt;=90")</f>
        <v>6</v>
      </c>
      <c r="P122" s="2461"/>
      <c r="Q122" s="2461"/>
      <c r="R122" s="2461"/>
      <c r="S122" s="2461"/>
      <c r="T122" s="2461"/>
    </row>
    <row r="123" spans="1:20" ht="19.5" customHeight="1" x14ac:dyDescent="0.25">
      <c r="A123" s="1597" t="s">
        <v>1771</v>
      </c>
      <c r="B123" s="1597" t="s">
        <v>1766</v>
      </c>
      <c r="C123" s="2018">
        <v>93.75</v>
      </c>
      <c r="D123" s="2028">
        <v>92.71</v>
      </c>
      <c r="E123" s="2029">
        <v>93.54</v>
      </c>
      <c r="F123" s="2018">
        <v>93.9</v>
      </c>
      <c r="I123" s="191">
        <v>2008</v>
      </c>
      <c r="J123" s="190">
        <f>COUNTIFS($D$286:$D$297,"=SD")</f>
        <v>2</v>
      </c>
      <c r="K123" s="189">
        <f>COUNTIFS($D$286:$D$297,"&lt;50")</f>
        <v>1</v>
      </c>
      <c r="L123" s="188">
        <f>COUNTIFS($D$286:$D$297,"&gt;=50",$D$286:$D$297,"&lt;90")</f>
        <v>2</v>
      </c>
      <c r="M123" s="188">
        <f>COUNTIFS($D$286:$D$297,"&gt;=90")</f>
        <v>7</v>
      </c>
      <c r="P123" s="2461"/>
      <c r="Q123" s="2461"/>
      <c r="R123" s="2461"/>
      <c r="S123" s="2461"/>
      <c r="T123" s="2461"/>
    </row>
    <row r="124" spans="1:20" ht="19.5" customHeight="1" x14ac:dyDescent="0.25">
      <c r="A124" s="1597" t="s">
        <v>1769</v>
      </c>
      <c r="B124" s="1597" t="s">
        <v>1766</v>
      </c>
      <c r="C124" s="2018">
        <v>63.86</v>
      </c>
      <c r="D124" s="2028">
        <v>60.26</v>
      </c>
      <c r="E124" s="2029">
        <v>60.42</v>
      </c>
      <c r="F124" s="2018">
        <v>59.54</v>
      </c>
      <c r="I124" s="191">
        <v>2009</v>
      </c>
      <c r="J124" s="190">
        <f>COUNTIFS($E$286:$E$297,"=SD")</f>
        <v>2</v>
      </c>
      <c r="K124" s="189">
        <f>COUNTIFS($E$286:$E$297,"&lt;50")</f>
        <v>1</v>
      </c>
      <c r="L124" s="188">
        <f>COUNTIFS($E$286:$E$297,"&gt;=50",$E$286:$E$297,"&lt;90")</f>
        <v>2</v>
      </c>
      <c r="M124" s="188">
        <f>COUNTIFS($E$286:$E$297,"&gt;=90")</f>
        <v>7</v>
      </c>
      <c r="P124" s="2461"/>
      <c r="Q124" s="2461"/>
      <c r="R124" s="2461"/>
      <c r="S124" s="2461"/>
      <c r="T124" s="2461"/>
    </row>
    <row r="125" spans="1:20" ht="19.5" customHeight="1" x14ac:dyDescent="0.25">
      <c r="A125" s="1597" t="s">
        <v>1767</v>
      </c>
      <c r="B125" s="1597" t="s">
        <v>1766</v>
      </c>
      <c r="C125" s="2018">
        <v>100</v>
      </c>
      <c r="D125" s="2028">
        <v>100</v>
      </c>
      <c r="E125" s="2024">
        <v>100</v>
      </c>
      <c r="F125" s="2021">
        <v>92.89</v>
      </c>
      <c r="I125" s="191">
        <v>2010</v>
      </c>
      <c r="J125" s="190">
        <f>COUNTIFS($F$286:$F$297,"=SD")</f>
        <v>2</v>
      </c>
      <c r="K125" s="189">
        <f>COUNTIFS($F$286:$F$297,"&lt;50")</f>
        <v>1</v>
      </c>
      <c r="L125" s="188">
        <f>COUNTIFS($F$286:$F$297,"&gt;=50",$F$286:$F$297,"&lt;90")</f>
        <v>2</v>
      </c>
      <c r="M125" s="188">
        <f>COUNTIFS($F$286:$F$297,"&gt;=90")</f>
        <v>7</v>
      </c>
      <c r="P125" s="2461"/>
      <c r="Q125" s="2461"/>
      <c r="R125" s="2461"/>
      <c r="S125" s="2461"/>
      <c r="T125" s="2461"/>
    </row>
    <row r="126" spans="1:20" ht="19.5" customHeight="1" x14ac:dyDescent="0.25">
      <c r="A126" s="1597" t="s">
        <v>1764</v>
      </c>
      <c r="B126" s="1597" t="s">
        <v>1763</v>
      </c>
      <c r="C126" s="2018">
        <v>43.37</v>
      </c>
      <c r="D126" s="2028">
        <v>46.53</v>
      </c>
      <c r="E126" s="2029">
        <v>52.26</v>
      </c>
      <c r="F126" s="2018">
        <v>57.93</v>
      </c>
      <c r="P126" s="2461"/>
      <c r="Q126" s="2461"/>
      <c r="R126" s="2461"/>
      <c r="S126" s="2461"/>
      <c r="T126" s="2461"/>
    </row>
    <row r="127" spans="1:20" ht="19.5" customHeight="1" x14ac:dyDescent="0.25">
      <c r="A127" s="1597" t="s">
        <v>1761</v>
      </c>
      <c r="B127" s="1597" t="s">
        <v>1695</v>
      </c>
      <c r="C127" s="2018">
        <v>58.63</v>
      </c>
      <c r="D127" s="2028">
        <v>58.2</v>
      </c>
      <c r="E127" s="2029">
        <v>57.98</v>
      </c>
      <c r="F127" s="2018">
        <v>68.45</v>
      </c>
    </row>
    <row r="128" spans="1:20" ht="19.5" customHeight="1" x14ac:dyDescent="0.25">
      <c r="A128" s="1597" t="s">
        <v>1759</v>
      </c>
      <c r="B128" s="1597" t="s">
        <v>1695</v>
      </c>
      <c r="C128" s="2018">
        <v>91.04</v>
      </c>
      <c r="D128" s="2028">
        <v>89.11</v>
      </c>
      <c r="E128" s="2029">
        <v>89.54</v>
      </c>
      <c r="F128" s="2018">
        <v>85.81</v>
      </c>
      <c r="H128" s="192" t="s">
        <v>369</v>
      </c>
      <c r="P128" s="2461" t="s">
        <v>383</v>
      </c>
      <c r="Q128" s="2461"/>
      <c r="R128" s="2461"/>
      <c r="S128" s="2461"/>
      <c r="T128" s="2461"/>
    </row>
    <row r="129" spans="1:20" ht="19.5" customHeight="1" x14ac:dyDescent="0.25">
      <c r="A129" s="1597" t="s">
        <v>1757</v>
      </c>
      <c r="B129" s="1597" t="s">
        <v>1695</v>
      </c>
      <c r="C129" s="2018">
        <v>100</v>
      </c>
      <c r="D129" s="2028">
        <v>100</v>
      </c>
      <c r="E129" s="2024">
        <v>100</v>
      </c>
      <c r="F129" s="2021">
        <v>100</v>
      </c>
      <c r="I129" s="197" t="s">
        <v>1998</v>
      </c>
      <c r="J129" s="198"/>
      <c r="K129" s="232"/>
      <c r="L129" s="198"/>
      <c r="M129" s="198"/>
      <c r="O129" s="192" t="s">
        <v>369</v>
      </c>
      <c r="P129" s="2461"/>
      <c r="Q129" s="2461"/>
      <c r="R129" s="2461"/>
      <c r="S129" s="2461"/>
      <c r="T129" s="2461"/>
    </row>
    <row r="130" spans="1:20" ht="19.5" customHeight="1" x14ac:dyDescent="0.25">
      <c r="A130" s="1597" t="s">
        <v>1755</v>
      </c>
      <c r="B130" s="1597" t="s">
        <v>1695</v>
      </c>
      <c r="C130" s="2018">
        <v>100</v>
      </c>
      <c r="D130" s="2028">
        <v>98.68</v>
      </c>
      <c r="E130" s="2029">
        <v>98.09</v>
      </c>
      <c r="F130" s="2018">
        <v>98.21</v>
      </c>
      <c r="I130" s="231"/>
      <c r="J130" s="197" t="s">
        <v>1563</v>
      </c>
      <c r="K130" s="196" t="s">
        <v>486</v>
      </c>
      <c r="L130" s="195" t="s">
        <v>487</v>
      </c>
      <c r="M130" s="194" t="s">
        <v>1562</v>
      </c>
      <c r="P130" s="2461"/>
      <c r="Q130" s="2461"/>
      <c r="R130" s="2461"/>
      <c r="S130" s="2461"/>
      <c r="T130" s="2461"/>
    </row>
    <row r="131" spans="1:20" ht="19.5" customHeight="1" x14ac:dyDescent="0.25">
      <c r="A131" s="1597" t="s">
        <v>1753</v>
      </c>
      <c r="B131" s="1597" t="s">
        <v>1695</v>
      </c>
      <c r="C131" s="2018" t="s">
        <v>866</v>
      </c>
      <c r="D131" s="2028">
        <v>100</v>
      </c>
      <c r="E131" s="2024">
        <v>99.38</v>
      </c>
      <c r="F131" s="2021">
        <v>99.41</v>
      </c>
      <c r="I131" s="191">
        <v>2007</v>
      </c>
      <c r="J131" s="190">
        <f>COUNTIFS($C$298:$C$331,"=SD")</f>
        <v>10</v>
      </c>
      <c r="K131" s="189">
        <f>COUNTIFS($C$298:$C$331,"&lt;50")</f>
        <v>1</v>
      </c>
      <c r="L131" s="188">
        <f>COUNTIFS($C$298:$C$331,"&gt;=50",$C$298:$C$331,"&lt;90")</f>
        <v>5</v>
      </c>
      <c r="M131" s="188">
        <f>COUNTIFS($C$298:$C$331,"&gt;=90")</f>
        <v>18</v>
      </c>
      <c r="P131" s="2461"/>
      <c r="Q131" s="2461"/>
      <c r="R131" s="2461"/>
      <c r="S131" s="2461"/>
      <c r="T131" s="2461"/>
    </row>
    <row r="132" spans="1:20" ht="19.5" customHeight="1" x14ac:dyDescent="0.25">
      <c r="A132" s="1597" t="s">
        <v>1751</v>
      </c>
      <c r="B132" s="1597" t="s">
        <v>1695</v>
      </c>
      <c r="C132" s="2018">
        <v>100</v>
      </c>
      <c r="D132" s="2028">
        <v>96.53</v>
      </c>
      <c r="E132" s="2024">
        <v>98.98</v>
      </c>
      <c r="F132" s="2021">
        <v>100</v>
      </c>
      <c r="I132" s="191">
        <v>2008</v>
      </c>
      <c r="J132" s="190">
        <f>COUNTIFS($D$298:$D$331,"=SD")</f>
        <v>8</v>
      </c>
      <c r="K132" s="189">
        <f>COUNTIFS($D$298:$D$331,"&lt;50")</f>
        <v>1</v>
      </c>
      <c r="L132" s="188">
        <f>COUNTIFS($D$298:$D$331,"&gt;=50",$D$298:$D$331,"&lt;90")</f>
        <v>7</v>
      </c>
      <c r="M132" s="188">
        <f>COUNTIFS($D$298:$D$331,"&gt;=90")</f>
        <v>18</v>
      </c>
      <c r="P132" s="2461"/>
      <c r="Q132" s="2461"/>
      <c r="R132" s="2461"/>
      <c r="S132" s="2461"/>
      <c r="T132" s="2461"/>
    </row>
    <row r="133" spans="1:20" ht="19.5" customHeight="1" x14ac:dyDescent="0.25">
      <c r="A133" s="1597" t="s">
        <v>1749</v>
      </c>
      <c r="B133" s="1597" t="s">
        <v>1695</v>
      </c>
      <c r="C133" s="2018">
        <v>91.68</v>
      </c>
      <c r="D133" s="2028">
        <v>88.73</v>
      </c>
      <c r="E133" s="2029">
        <v>88.26</v>
      </c>
      <c r="F133" s="2018">
        <v>99.92</v>
      </c>
      <c r="I133" s="191">
        <v>2009</v>
      </c>
      <c r="J133" s="190">
        <f>COUNTIFS($E$298:$E$331,"=SD")</f>
        <v>9</v>
      </c>
      <c r="K133" s="189">
        <f>COUNTIFS($E$298:$E$331,"&lt;50")</f>
        <v>1</v>
      </c>
      <c r="L133" s="188">
        <f>COUNTIFS($E$298:$E$331,"&gt;=50",$E$298:$E$331,"&lt;90")</f>
        <v>9</v>
      </c>
      <c r="M133" s="188">
        <f>COUNTIFS($E$298:$E$331,"&gt;=90")</f>
        <v>15</v>
      </c>
      <c r="P133" s="2461"/>
      <c r="Q133" s="2461"/>
      <c r="R133" s="2461"/>
      <c r="S133" s="2461"/>
      <c r="T133" s="2461"/>
    </row>
    <row r="134" spans="1:20" ht="19.5" customHeight="1" x14ac:dyDescent="0.25">
      <c r="A134" s="1597" t="s">
        <v>1747</v>
      </c>
      <c r="B134" s="1597" t="s">
        <v>1695</v>
      </c>
      <c r="C134" s="2018" t="s">
        <v>866</v>
      </c>
      <c r="D134" s="2028" t="s">
        <v>866</v>
      </c>
      <c r="E134" s="2029" t="s">
        <v>866</v>
      </c>
      <c r="F134" s="2021">
        <v>95.01</v>
      </c>
      <c r="I134" s="191">
        <v>2010</v>
      </c>
      <c r="J134" s="190">
        <f>COUNTIFS($F$298:$F$331,"=SD")</f>
        <v>4</v>
      </c>
      <c r="K134" s="189">
        <f>COUNTIFS($F$298:$F$331,"&lt;50")</f>
        <v>1</v>
      </c>
      <c r="L134" s="188">
        <f>COUNTIFS($F$298:$F$331,"&gt;=50",$F$298:$F$331,"&lt;90")</f>
        <v>6</v>
      </c>
      <c r="M134" s="188">
        <f>COUNTIFS($F$298:$F$331,"&gt;=90")</f>
        <v>23</v>
      </c>
      <c r="P134" s="2461"/>
      <c r="Q134" s="2461"/>
      <c r="R134" s="2461"/>
      <c r="S134" s="2461"/>
      <c r="T134" s="2461"/>
    </row>
    <row r="135" spans="1:20" ht="19.5" customHeight="1" x14ac:dyDescent="0.25">
      <c r="A135" s="1597" t="s">
        <v>1745</v>
      </c>
      <c r="B135" s="1597" t="s">
        <v>1695</v>
      </c>
      <c r="C135" s="2018" t="s">
        <v>866</v>
      </c>
      <c r="D135" s="2028" t="s">
        <v>866</v>
      </c>
      <c r="E135" s="2029" t="s">
        <v>866</v>
      </c>
      <c r="F135" s="2021">
        <v>95.44</v>
      </c>
      <c r="P135" s="2461"/>
      <c r="Q135" s="2461"/>
      <c r="R135" s="2461"/>
      <c r="S135" s="2461"/>
      <c r="T135" s="2461"/>
    </row>
    <row r="136" spans="1:20" ht="19.5" customHeight="1" x14ac:dyDescent="0.25">
      <c r="A136" s="1597" t="s">
        <v>1743</v>
      </c>
      <c r="B136" s="1597" t="s">
        <v>1695</v>
      </c>
      <c r="C136" s="2018">
        <v>100</v>
      </c>
      <c r="D136" s="2028">
        <v>100</v>
      </c>
      <c r="E136" s="2024">
        <v>100</v>
      </c>
      <c r="F136" s="2021">
        <v>99.76</v>
      </c>
      <c r="P136" s="2461"/>
      <c r="Q136" s="2461"/>
      <c r="R136" s="2461"/>
      <c r="S136" s="2461"/>
      <c r="T136" s="2461"/>
    </row>
    <row r="137" spans="1:20" ht="19.5" customHeight="1" x14ac:dyDescent="0.25">
      <c r="A137" s="1597" t="s">
        <v>1741</v>
      </c>
      <c r="B137" s="1597" t="s">
        <v>1695</v>
      </c>
      <c r="C137" s="2018">
        <v>89.22</v>
      </c>
      <c r="D137" s="2028">
        <v>86.35</v>
      </c>
      <c r="E137" s="2029">
        <v>87.79</v>
      </c>
      <c r="F137" s="2018">
        <v>91.26</v>
      </c>
    </row>
    <row r="138" spans="1:20" ht="19.5" customHeight="1" x14ac:dyDescent="0.25">
      <c r="A138" s="1597" t="s">
        <v>1739</v>
      </c>
      <c r="B138" s="1597" t="s">
        <v>1695</v>
      </c>
      <c r="C138" s="2018">
        <v>83.37</v>
      </c>
      <c r="D138" s="2028">
        <v>79.42</v>
      </c>
      <c r="E138" s="2029">
        <v>78.489999999999995</v>
      </c>
      <c r="F138" s="2018">
        <v>84.92</v>
      </c>
      <c r="P138" s="2461" t="s">
        <v>383</v>
      </c>
      <c r="Q138" s="2461"/>
      <c r="R138" s="2461"/>
      <c r="S138" s="2461"/>
      <c r="T138" s="2461"/>
    </row>
    <row r="139" spans="1:20" ht="19.5" customHeight="1" x14ac:dyDescent="0.25">
      <c r="A139" s="1597" t="s">
        <v>1737</v>
      </c>
      <c r="B139" s="1597" t="s">
        <v>1695</v>
      </c>
      <c r="C139" s="2018" t="s">
        <v>866</v>
      </c>
      <c r="D139" s="2028">
        <v>100</v>
      </c>
      <c r="E139" s="2029" t="s">
        <v>866</v>
      </c>
      <c r="F139" s="2021">
        <v>79.349999999999994</v>
      </c>
      <c r="H139" s="192" t="s">
        <v>370</v>
      </c>
      <c r="O139" s="192" t="s">
        <v>370</v>
      </c>
      <c r="P139" s="2461"/>
      <c r="Q139" s="2461"/>
      <c r="R139" s="2461"/>
      <c r="S139" s="2461"/>
      <c r="T139" s="2461"/>
    </row>
    <row r="140" spans="1:20" ht="19.5" customHeight="1" x14ac:dyDescent="0.25">
      <c r="A140" s="1597" t="s">
        <v>1735</v>
      </c>
      <c r="B140" s="1597" t="s">
        <v>1695</v>
      </c>
      <c r="C140" s="2018" t="s">
        <v>866</v>
      </c>
      <c r="D140" s="2028" t="s">
        <v>866</v>
      </c>
      <c r="E140" s="2029" t="s">
        <v>866</v>
      </c>
      <c r="F140" s="2021">
        <v>100</v>
      </c>
      <c r="I140" s="197" t="s">
        <v>1998</v>
      </c>
      <c r="J140" s="198"/>
      <c r="K140" s="232"/>
      <c r="L140" s="198"/>
      <c r="M140" s="198"/>
      <c r="P140" s="2461"/>
      <c r="Q140" s="2461"/>
      <c r="R140" s="2461"/>
      <c r="S140" s="2461"/>
      <c r="T140" s="2461"/>
    </row>
    <row r="141" spans="1:20" ht="19.5" customHeight="1" x14ac:dyDescent="0.25">
      <c r="A141" s="1597" t="s">
        <v>1733</v>
      </c>
      <c r="B141" s="1597" t="s">
        <v>1695</v>
      </c>
      <c r="C141" s="2018" t="s">
        <v>866</v>
      </c>
      <c r="D141" s="2028" t="s">
        <v>866</v>
      </c>
      <c r="E141" s="2024">
        <v>100</v>
      </c>
      <c r="F141" s="2021">
        <v>100</v>
      </c>
      <c r="I141" s="231"/>
      <c r="J141" s="197" t="s">
        <v>1563</v>
      </c>
      <c r="K141" s="196" t="s">
        <v>486</v>
      </c>
      <c r="L141" s="195" t="s">
        <v>487</v>
      </c>
      <c r="M141" s="194" t="s">
        <v>1562</v>
      </c>
      <c r="P141" s="2461"/>
      <c r="Q141" s="2461"/>
      <c r="R141" s="2461"/>
      <c r="S141" s="2461"/>
      <c r="T141" s="2461"/>
    </row>
    <row r="142" spans="1:20" ht="19.5" customHeight="1" x14ac:dyDescent="0.25">
      <c r="A142" s="1597" t="s">
        <v>1731</v>
      </c>
      <c r="B142" s="1597" t="s">
        <v>1695</v>
      </c>
      <c r="C142" s="2018">
        <v>100</v>
      </c>
      <c r="D142" s="2028">
        <v>99.14</v>
      </c>
      <c r="E142" s="2029">
        <v>98.62</v>
      </c>
      <c r="F142" s="2018">
        <v>100</v>
      </c>
      <c r="I142" s="191">
        <v>2007</v>
      </c>
      <c r="J142" s="190">
        <f>COUNTIFS($C$332:$C$365,"=SD")</f>
        <v>8</v>
      </c>
      <c r="K142" s="189">
        <f>COUNTIFS($C$332:$C$365,"&lt;50")</f>
        <v>2</v>
      </c>
      <c r="L142" s="188">
        <f>COUNTIFS($C$332:$C$365,"&gt;=50",$C$332:$C$365,"&lt;90")</f>
        <v>6</v>
      </c>
      <c r="M142" s="188">
        <f>COUNTIFS($C$332:$C$365,"&gt;=90")</f>
        <v>18</v>
      </c>
      <c r="P142" s="2461"/>
      <c r="Q142" s="2461"/>
      <c r="R142" s="2461"/>
      <c r="S142" s="2461"/>
      <c r="T142" s="2461"/>
    </row>
    <row r="143" spans="1:20" ht="19.5" customHeight="1" x14ac:dyDescent="0.25">
      <c r="A143" s="1597" t="s">
        <v>1729</v>
      </c>
      <c r="B143" s="1597" t="s">
        <v>1695</v>
      </c>
      <c r="C143" s="2018">
        <v>100</v>
      </c>
      <c r="D143" s="2028">
        <v>100</v>
      </c>
      <c r="E143" s="2029" t="s">
        <v>866</v>
      </c>
      <c r="F143" s="2019" t="s">
        <v>866</v>
      </c>
      <c r="I143" s="191">
        <v>2008</v>
      </c>
      <c r="J143" s="190">
        <f>COUNTIFS($D$332:$D$365,"=SD")</f>
        <v>5</v>
      </c>
      <c r="K143" s="189">
        <f>COUNTIFS($D$332:$D$365,"&lt;50")</f>
        <v>2</v>
      </c>
      <c r="L143" s="188">
        <f>COUNTIFS($D$332:$D$365,"&gt;=50",$D$332:$D$365,"&lt;90")</f>
        <v>8</v>
      </c>
      <c r="M143" s="188">
        <f>COUNTIFS($D$332:$D$365,"&gt;=90")</f>
        <v>19</v>
      </c>
      <c r="P143" s="2461"/>
      <c r="Q143" s="2461"/>
      <c r="R143" s="2461"/>
      <c r="S143" s="2461"/>
      <c r="T143" s="2461"/>
    </row>
    <row r="144" spans="1:20" ht="19.5" customHeight="1" x14ac:dyDescent="0.25">
      <c r="A144" s="1597" t="s">
        <v>1727</v>
      </c>
      <c r="B144" s="1597" t="s">
        <v>1695</v>
      </c>
      <c r="C144" s="2018">
        <v>100</v>
      </c>
      <c r="D144" s="2028">
        <v>100</v>
      </c>
      <c r="E144" s="2029">
        <v>100</v>
      </c>
      <c r="F144" s="2018">
        <v>95.74</v>
      </c>
      <c r="I144" s="191">
        <v>2009</v>
      </c>
      <c r="J144" s="190">
        <f>COUNTIFS($E$332:$E$365,"=SD")</f>
        <v>4</v>
      </c>
      <c r="K144" s="189">
        <f>COUNTIFS($E$332:$E$365,"&lt;50")</f>
        <v>2</v>
      </c>
      <c r="L144" s="188">
        <f>COUNTIFS($E$332:$E$365,"&gt;=50",$E$332:$E$365,"&lt;90")</f>
        <v>8</v>
      </c>
      <c r="M144" s="188">
        <f>COUNTIFS($E$332:$E$365,"&gt;=90")</f>
        <v>20</v>
      </c>
      <c r="P144" s="2461"/>
      <c r="Q144" s="2461"/>
      <c r="R144" s="2461"/>
      <c r="S144" s="2461"/>
      <c r="T144" s="2461"/>
    </row>
    <row r="145" spans="1:20" ht="19.5" customHeight="1" x14ac:dyDescent="0.25">
      <c r="A145" s="1597" t="s">
        <v>1725</v>
      </c>
      <c r="B145" s="1597" t="s">
        <v>1695</v>
      </c>
      <c r="C145" s="2018" t="s">
        <v>866</v>
      </c>
      <c r="D145" s="2028">
        <v>100</v>
      </c>
      <c r="E145" s="2024">
        <v>100</v>
      </c>
      <c r="F145" s="2021">
        <v>100</v>
      </c>
      <c r="I145" s="191">
        <v>2010</v>
      </c>
      <c r="J145" s="190">
        <f>COUNTIFS($F$332:$F$365,"=SD")</f>
        <v>4</v>
      </c>
      <c r="K145" s="189">
        <f>COUNTIFS($F$332:$F$365,"&lt;50")</f>
        <v>2</v>
      </c>
      <c r="L145" s="188">
        <f>COUNTIFS($F$332:$F$365,"&gt;=50",$F$332:$F$365,"&lt;90")</f>
        <v>5</v>
      </c>
      <c r="M145" s="188">
        <f>COUNTIFS($F$332:$F$365,"&gt;=90")</f>
        <v>23</v>
      </c>
      <c r="P145" s="2461"/>
      <c r="Q145" s="2461"/>
      <c r="R145" s="2461"/>
      <c r="S145" s="2461"/>
      <c r="T145" s="2461"/>
    </row>
    <row r="146" spans="1:20" ht="19.5" customHeight="1" x14ac:dyDescent="0.25">
      <c r="A146" s="1597" t="s">
        <v>1723</v>
      </c>
      <c r="B146" s="1597" t="s">
        <v>1695</v>
      </c>
      <c r="C146" s="2018">
        <v>96.66</v>
      </c>
      <c r="D146" s="2028">
        <v>94.95</v>
      </c>
      <c r="E146" s="2029">
        <v>96.54</v>
      </c>
      <c r="F146" s="2018">
        <v>100</v>
      </c>
      <c r="P146" s="2461"/>
      <c r="Q146" s="2461"/>
      <c r="R146" s="2461"/>
      <c r="S146" s="2461"/>
      <c r="T146" s="2461"/>
    </row>
    <row r="147" spans="1:20" ht="19.5" customHeight="1" x14ac:dyDescent="0.25">
      <c r="A147" s="1597" t="s">
        <v>1721</v>
      </c>
      <c r="B147" s="1597" t="s">
        <v>1695</v>
      </c>
      <c r="C147" s="2018">
        <v>93.89</v>
      </c>
      <c r="D147" s="2028">
        <v>91.66</v>
      </c>
      <c r="E147" s="2029">
        <v>90.9</v>
      </c>
      <c r="F147" s="2018">
        <v>94.04</v>
      </c>
    </row>
    <row r="148" spans="1:20" ht="19.5" customHeight="1" x14ac:dyDescent="0.25">
      <c r="A148" s="1597" t="s">
        <v>1719</v>
      </c>
      <c r="B148" s="1597" t="s">
        <v>1695</v>
      </c>
      <c r="C148" s="2018" t="s">
        <v>866</v>
      </c>
      <c r="D148" s="2028" t="s">
        <v>866</v>
      </c>
      <c r="E148" s="2024">
        <v>100</v>
      </c>
      <c r="F148" s="2021">
        <v>100</v>
      </c>
      <c r="P148" s="2461" t="s">
        <v>383</v>
      </c>
      <c r="Q148" s="2461"/>
      <c r="R148" s="2461"/>
      <c r="S148" s="2461"/>
      <c r="T148" s="2461"/>
    </row>
    <row r="149" spans="1:20" ht="19.5" customHeight="1" x14ac:dyDescent="0.25">
      <c r="A149" s="1597" t="s">
        <v>1717</v>
      </c>
      <c r="B149" s="1597" t="s">
        <v>1695</v>
      </c>
      <c r="C149" s="2018">
        <v>99.85</v>
      </c>
      <c r="D149" s="2028">
        <v>92.74</v>
      </c>
      <c r="E149" s="2024">
        <v>91.19</v>
      </c>
      <c r="F149" s="2021">
        <v>100</v>
      </c>
      <c r="H149" s="192" t="s">
        <v>371</v>
      </c>
      <c r="O149" s="192" t="s">
        <v>371</v>
      </c>
      <c r="P149" s="2461"/>
      <c r="Q149" s="2461"/>
      <c r="R149" s="2461"/>
      <c r="S149" s="2461"/>
      <c r="T149" s="2461"/>
    </row>
    <row r="150" spans="1:20" ht="19.5" customHeight="1" x14ac:dyDescent="0.25">
      <c r="A150" s="1597" t="s">
        <v>1715</v>
      </c>
      <c r="B150" s="1597" t="s">
        <v>1695</v>
      </c>
      <c r="C150" s="2018" t="s">
        <v>866</v>
      </c>
      <c r="D150" s="2028" t="s">
        <v>866</v>
      </c>
      <c r="E150" s="2024">
        <v>100</v>
      </c>
      <c r="F150" s="2021">
        <v>100</v>
      </c>
      <c r="I150" s="197" t="s">
        <v>1998</v>
      </c>
      <c r="J150" s="198"/>
      <c r="K150" s="232"/>
      <c r="L150" s="198"/>
      <c r="M150" s="198"/>
      <c r="P150" s="2461"/>
      <c r="Q150" s="2461"/>
      <c r="R150" s="2461"/>
      <c r="S150" s="2461"/>
      <c r="T150" s="2461"/>
    </row>
    <row r="151" spans="1:20" ht="19.5" customHeight="1" x14ac:dyDescent="0.25">
      <c r="A151" s="1597" t="s">
        <v>1713</v>
      </c>
      <c r="B151" s="1597" t="s">
        <v>1695</v>
      </c>
      <c r="C151" s="2018">
        <v>41.82</v>
      </c>
      <c r="D151" s="2028">
        <v>40.57</v>
      </c>
      <c r="E151" s="2029">
        <v>42.9</v>
      </c>
      <c r="F151" s="2018">
        <v>42.52</v>
      </c>
      <c r="I151" s="231"/>
      <c r="J151" s="197" t="s">
        <v>1563</v>
      </c>
      <c r="K151" s="196" t="s">
        <v>486</v>
      </c>
      <c r="L151" s="195" t="s">
        <v>487</v>
      </c>
      <c r="M151" s="194" t="s">
        <v>1562</v>
      </c>
      <c r="P151" s="2461"/>
      <c r="Q151" s="2461"/>
      <c r="R151" s="2461"/>
      <c r="S151" s="2461"/>
      <c r="T151" s="2461"/>
    </row>
    <row r="152" spans="1:20" ht="19.5" customHeight="1" x14ac:dyDescent="0.25">
      <c r="A152" s="1597" t="s">
        <v>1711</v>
      </c>
      <c r="B152" s="1597" t="s">
        <v>1695</v>
      </c>
      <c r="C152" s="2018">
        <v>100</v>
      </c>
      <c r="D152" s="2028">
        <v>100</v>
      </c>
      <c r="E152" s="2024">
        <v>100</v>
      </c>
      <c r="F152" s="2021">
        <v>99.17</v>
      </c>
      <c r="I152" s="191">
        <v>2007</v>
      </c>
      <c r="J152" s="190">
        <f>COUNTIFS($C$366:$C$429,"=SD")</f>
        <v>17</v>
      </c>
      <c r="K152" s="189">
        <f>COUNTIFS($C$366:$C$429,"&lt;50")</f>
        <v>2</v>
      </c>
      <c r="L152" s="188">
        <f>COUNTIFS($C$366:$C$429,"&gt;=50",$C$366:$C$429,"&lt;90")</f>
        <v>10</v>
      </c>
      <c r="M152" s="188">
        <f>COUNTIFS($C$366:$C$429,"&gt;=90")</f>
        <v>35</v>
      </c>
      <c r="P152" s="2461"/>
      <c r="Q152" s="2461"/>
      <c r="R152" s="2461"/>
      <c r="S152" s="2461"/>
      <c r="T152" s="2461"/>
    </row>
    <row r="153" spans="1:20" ht="19.5" customHeight="1" x14ac:dyDescent="0.25">
      <c r="A153" s="1597" t="s">
        <v>1709</v>
      </c>
      <c r="B153" s="1597" t="s">
        <v>1695</v>
      </c>
      <c r="C153" s="2018" t="s">
        <v>866</v>
      </c>
      <c r="D153" s="2028" t="s">
        <v>866</v>
      </c>
      <c r="E153" s="2029" t="s">
        <v>866</v>
      </c>
      <c r="F153" s="2021" t="s">
        <v>866</v>
      </c>
      <c r="I153" s="191">
        <v>2008</v>
      </c>
      <c r="J153" s="190">
        <f>COUNTIFS($D$366:$D$429,"=SD")</f>
        <v>15</v>
      </c>
      <c r="K153" s="189">
        <f>COUNTIFS($D$366:$D$429,"&lt;50")</f>
        <v>3</v>
      </c>
      <c r="L153" s="188">
        <f>COUNTIFS($D$366:$D$429,"&gt;=50",$D$366:$D$429,"&lt;90")</f>
        <v>10</v>
      </c>
      <c r="M153" s="188">
        <f>COUNTIFS($D$366:$D$429,"&gt;=90")</f>
        <v>36</v>
      </c>
      <c r="P153" s="2461"/>
      <c r="Q153" s="2461"/>
      <c r="R153" s="2461"/>
      <c r="S153" s="2461"/>
      <c r="T153" s="2461"/>
    </row>
    <row r="154" spans="1:20" ht="19.5" customHeight="1" x14ac:dyDescent="0.25">
      <c r="A154" s="1597" t="s">
        <v>1707</v>
      </c>
      <c r="B154" s="1597" t="s">
        <v>1695</v>
      </c>
      <c r="C154" s="2018">
        <v>95.08</v>
      </c>
      <c r="D154" s="2028">
        <v>94.26</v>
      </c>
      <c r="E154" s="2029">
        <v>96.28</v>
      </c>
      <c r="F154" s="2018">
        <v>99.6</v>
      </c>
      <c r="I154" s="191">
        <v>2009</v>
      </c>
      <c r="J154" s="190">
        <f>COUNTIFS($E$366:$E$429,"=SD")</f>
        <v>12</v>
      </c>
      <c r="K154" s="189">
        <f>COUNTIFS($E$366:$E$429,"&lt;50")</f>
        <v>3</v>
      </c>
      <c r="L154" s="188">
        <f>COUNTIFS($E$366:$E$429,"&gt;=50",$E$366:$E$429,"&lt;90")</f>
        <v>11</v>
      </c>
      <c r="M154" s="188">
        <f>COUNTIFS($E$366:$E$429,"&gt;=90")</f>
        <v>38</v>
      </c>
      <c r="P154" s="2461"/>
      <c r="Q154" s="2461"/>
      <c r="R154" s="2461"/>
      <c r="S154" s="2461"/>
      <c r="T154" s="2461"/>
    </row>
    <row r="155" spans="1:20" ht="19.5" customHeight="1" x14ac:dyDescent="0.25">
      <c r="A155" s="1597" t="s">
        <v>1705</v>
      </c>
      <c r="B155" s="1597" t="s">
        <v>1695</v>
      </c>
      <c r="C155" s="2018">
        <v>100</v>
      </c>
      <c r="D155" s="2028" t="s">
        <v>866</v>
      </c>
      <c r="E155" s="2024">
        <v>99.21</v>
      </c>
      <c r="F155" s="2021">
        <v>90</v>
      </c>
      <c r="I155" s="191">
        <v>2010</v>
      </c>
      <c r="J155" s="190">
        <f>COUNTIFS($F$366:$F$429,"=SD")</f>
        <v>7</v>
      </c>
      <c r="K155" s="189">
        <f>COUNTIFS($F$366:$F$429,"&lt;50")</f>
        <v>2</v>
      </c>
      <c r="L155" s="188">
        <f>COUNTIFS($F$366:$F$429,"&gt;=50",$F$366:$F$429,"&lt;90")</f>
        <v>12</v>
      </c>
      <c r="M155" s="188">
        <f>COUNTIFS($F$366:$F$429,"&gt;=90")</f>
        <v>43</v>
      </c>
      <c r="P155" s="2461"/>
      <c r="Q155" s="2461"/>
      <c r="R155" s="2461"/>
      <c r="S155" s="2461"/>
      <c r="T155" s="2461"/>
    </row>
    <row r="156" spans="1:20" ht="19.5" customHeight="1" x14ac:dyDescent="0.25">
      <c r="A156" s="1597" t="s">
        <v>1703</v>
      </c>
      <c r="B156" s="1597" t="s">
        <v>1695</v>
      </c>
      <c r="C156" s="2018">
        <v>27.95</v>
      </c>
      <c r="D156" s="2028">
        <v>26.29</v>
      </c>
      <c r="E156" s="2029">
        <v>26.24</v>
      </c>
      <c r="F156" s="2018">
        <v>34.17</v>
      </c>
      <c r="P156" s="2461"/>
      <c r="Q156" s="2461"/>
      <c r="R156" s="2461"/>
      <c r="S156" s="2461"/>
      <c r="T156" s="2461"/>
    </row>
    <row r="157" spans="1:20" ht="19.5" customHeight="1" x14ac:dyDescent="0.25">
      <c r="A157" s="1597" t="s">
        <v>1701</v>
      </c>
      <c r="B157" s="1597" t="s">
        <v>1695</v>
      </c>
      <c r="C157" s="2018" t="s">
        <v>866</v>
      </c>
      <c r="D157" s="2028" t="s">
        <v>866</v>
      </c>
      <c r="E157" s="2029" t="s">
        <v>866</v>
      </c>
      <c r="F157" s="2021" t="s">
        <v>866</v>
      </c>
    </row>
    <row r="158" spans="1:20" ht="19.5" customHeight="1" x14ac:dyDescent="0.25">
      <c r="A158" s="1597" t="s">
        <v>601</v>
      </c>
      <c r="B158" s="1597" t="s">
        <v>1695</v>
      </c>
      <c r="C158" s="2018">
        <v>100</v>
      </c>
      <c r="D158" s="2028">
        <v>100</v>
      </c>
      <c r="E158" s="2024">
        <v>100</v>
      </c>
      <c r="F158" s="2021">
        <v>100</v>
      </c>
      <c r="P158" s="2461" t="s">
        <v>383</v>
      </c>
      <c r="Q158" s="2461"/>
      <c r="R158" s="2461"/>
      <c r="S158" s="2461"/>
      <c r="T158" s="2461"/>
    </row>
    <row r="159" spans="1:20" ht="19.5" customHeight="1" x14ac:dyDescent="0.25">
      <c r="A159" s="1597" t="s">
        <v>1698</v>
      </c>
      <c r="B159" s="1597" t="s">
        <v>1695</v>
      </c>
      <c r="C159" s="2018">
        <v>90.15</v>
      </c>
      <c r="D159" s="2028">
        <v>89.04</v>
      </c>
      <c r="E159" s="2024">
        <v>91.53</v>
      </c>
      <c r="F159" s="2020">
        <v>96.22</v>
      </c>
      <c r="H159" s="192" t="s">
        <v>372</v>
      </c>
      <c r="O159" s="192" t="s">
        <v>372</v>
      </c>
      <c r="P159" s="2461"/>
      <c r="Q159" s="2461"/>
      <c r="R159" s="2461"/>
      <c r="S159" s="2461"/>
      <c r="T159" s="2461"/>
    </row>
    <row r="160" spans="1:20" ht="19.5" customHeight="1" x14ac:dyDescent="0.25">
      <c r="A160" s="1597" t="s">
        <v>1696</v>
      </c>
      <c r="B160" s="1597" t="s">
        <v>1695</v>
      </c>
      <c r="C160" s="2018">
        <v>97.81</v>
      </c>
      <c r="D160" s="2028">
        <v>100</v>
      </c>
      <c r="E160" s="2029">
        <v>100</v>
      </c>
      <c r="F160" s="2018">
        <v>100</v>
      </c>
      <c r="I160" s="197" t="s">
        <v>1998</v>
      </c>
      <c r="J160" s="198"/>
      <c r="K160" s="232"/>
      <c r="L160" s="198"/>
      <c r="M160" s="198"/>
      <c r="P160" s="2461"/>
      <c r="Q160" s="2461"/>
      <c r="R160" s="2461"/>
      <c r="S160" s="2461"/>
      <c r="T160" s="2461"/>
    </row>
    <row r="161" spans="1:20" ht="19.5" customHeight="1" x14ac:dyDescent="0.25">
      <c r="A161" s="1597" t="s">
        <v>1693</v>
      </c>
      <c r="B161" s="1597" t="s">
        <v>1683</v>
      </c>
      <c r="C161" s="2018">
        <v>91.64</v>
      </c>
      <c r="D161" s="2028">
        <v>90.98</v>
      </c>
      <c r="E161" s="2029">
        <v>91.58</v>
      </c>
      <c r="F161" s="2018">
        <v>91.92</v>
      </c>
      <c r="I161" s="231"/>
      <c r="J161" s="197" t="s">
        <v>1563</v>
      </c>
      <c r="K161" s="196" t="s">
        <v>486</v>
      </c>
      <c r="L161" s="195" t="s">
        <v>487</v>
      </c>
      <c r="M161" s="194" t="s">
        <v>1562</v>
      </c>
      <c r="P161" s="2461"/>
      <c r="Q161" s="2461"/>
      <c r="R161" s="2461"/>
      <c r="S161" s="2461"/>
      <c r="T161" s="2461"/>
    </row>
    <row r="162" spans="1:20" ht="19.5" customHeight="1" x14ac:dyDescent="0.25">
      <c r="A162" s="1597" t="s">
        <v>1692</v>
      </c>
      <c r="B162" s="1597" t="s">
        <v>1683</v>
      </c>
      <c r="C162" s="2018" t="s">
        <v>866</v>
      </c>
      <c r="D162" s="2028" t="s">
        <v>866</v>
      </c>
      <c r="E162" s="2029" t="s">
        <v>866</v>
      </c>
      <c r="F162" s="2021">
        <v>100</v>
      </c>
      <c r="I162" s="191">
        <v>2007</v>
      </c>
      <c r="J162" s="190">
        <f>COUNTIFS($C$430:$C$462,"=SD")</f>
        <v>7</v>
      </c>
      <c r="K162" s="189">
        <f>COUNTIFS($C$430:$C$462,"&lt;50")</f>
        <v>2</v>
      </c>
      <c r="L162" s="188">
        <f>COUNTIFS($C$430:$C$462,"&gt;=50",$C$430:$C$462,"&lt;90")</f>
        <v>5</v>
      </c>
      <c r="M162" s="188">
        <f>COUNTIFS($C$430:$C$462,"&gt;=90")</f>
        <v>19</v>
      </c>
      <c r="P162" s="2461"/>
      <c r="Q162" s="2461"/>
      <c r="R162" s="2461"/>
      <c r="S162" s="2461"/>
      <c r="T162" s="2461"/>
    </row>
    <row r="163" spans="1:20" ht="19.5" customHeight="1" x14ac:dyDescent="0.25">
      <c r="A163" s="1597" t="s">
        <v>1690</v>
      </c>
      <c r="B163" s="1597" t="s">
        <v>1683</v>
      </c>
      <c r="C163" s="2018">
        <v>83.88</v>
      </c>
      <c r="D163" s="2028">
        <v>95.69</v>
      </c>
      <c r="E163" s="2024">
        <v>94.56</v>
      </c>
      <c r="F163" s="2021">
        <v>99.53</v>
      </c>
      <c r="I163" s="191">
        <v>2008</v>
      </c>
      <c r="J163" s="190">
        <f>COUNTIFS($D$430:$D$462,"=SD")</f>
        <v>4</v>
      </c>
      <c r="K163" s="189">
        <f>COUNTIFS($D$430:$D$462,"&lt;50")</f>
        <v>2</v>
      </c>
      <c r="L163" s="188">
        <f>COUNTIFS($D$430:$D$462,"&gt;=50",$D$430:$D$462,"&lt;90")</f>
        <v>7</v>
      </c>
      <c r="M163" s="188">
        <f>COUNTIFS($D$430:$D$462,"&gt;=90")</f>
        <v>20</v>
      </c>
      <c r="P163" s="2461"/>
      <c r="Q163" s="2461"/>
      <c r="R163" s="2461"/>
      <c r="S163" s="2461"/>
      <c r="T163" s="2461"/>
    </row>
    <row r="164" spans="1:20" ht="19.5" customHeight="1" x14ac:dyDescent="0.25">
      <c r="A164" s="1597" t="s">
        <v>1689</v>
      </c>
      <c r="B164" s="1597" t="s">
        <v>1683</v>
      </c>
      <c r="C164" s="2018">
        <v>100</v>
      </c>
      <c r="D164" s="2028">
        <v>100</v>
      </c>
      <c r="E164" s="2029">
        <v>99.89</v>
      </c>
      <c r="F164" s="2018">
        <v>100</v>
      </c>
      <c r="I164" s="191">
        <v>2009</v>
      </c>
      <c r="J164" s="190">
        <f>COUNTIFS($E$430:$E$462,"=SD")</f>
        <v>4</v>
      </c>
      <c r="K164" s="189">
        <f>COUNTIFS($E$430:$E$462,"&lt;50")</f>
        <v>2</v>
      </c>
      <c r="L164" s="188">
        <f>COUNTIFS($E$430:$E$462,"&gt;=50",$E$430:$E$462,"&lt;90")</f>
        <v>7</v>
      </c>
      <c r="M164" s="188">
        <f>COUNTIFS($E$430:$E$462,"&gt;=90")</f>
        <v>20</v>
      </c>
      <c r="P164" s="2461"/>
      <c r="Q164" s="2461"/>
      <c r="R164" s="2461"/>
      <c r="S164" s="2461"/>
      <c r="T164" s="2461"/>
    </row>
    <row r="165" spans="1:20" ht="19.5" customHeight="1" x14ac:dyDescent="0.25">
      <c r="A165" s="1597" t="s">
        <v>1688</v>
      </c>
      <c r="B165" s="1597" t="s">
        <v>1683</v>
      </c>
      <c r="C165" s="2018">
        <v>98.04</v>
      </c>
      <c r="D165" s="2028">
        <v>94.19</v>
      </c>
      <c r="E165" s="2029">
        <v>94.28</v>
      </c>
      <c r="F165" s="2018">
        <v>100</v>
      </c>
      <c r="I165" s="191">
        <v>2010</v>
      </c>
      <c r="J165" s="190">
        <f>COUNTIFS($F$430:$F$462,"=SD")</f>
        <v>0</v>
      </c>
      <c r="K165" s="189">
        <f>COUNTIFS($F$430:$F$462,"&lt;50")</f>
        <v>2</v>
      </c>
      <c r="L165" s="188">
        <f>COUNTIFS($F$430:$F$462,"&gt;=50",$F$430:$F$462,"&lt;90")</f>
        <v>6</v>
      </c>
      <c r="M165" s="188">
        <f>COUNTIFS($F$430:$F$462,"&gt;=90")</f>
        <v>25</v>
      </c>
      <c r="P165" s="2461"/>
      <c r="Q165" s="2461"/>
      <c r="R165" s="2461"/>
      <c r="S165" s="2461"/>
      <c r="T165" s="2461"/>
    </row>
    <row r="166" spans="1:20" ht="19.5" customHeight="1" x14ac:dyDescent="0.25">
      <c r="A166" s="1597" t="s">
        <v>1687</v>
      </c>
      <c r="B166" s="1597" t="s">
        <v>1683</v>
      </c>
      <c r="C166" s="2018">
        <v>100</v>
      </c>
      <c r="D166" s="2028">
        <v>94.99</v>
      </c>
      <c r="E166" s="2024">
        <v>95</v>
      </c>
      <c r="F166" s="2020">
        <v>100</v>
      </c>
      <c r="P166" s="2461"/>
      <c r="Q166" s="2461"/>
      <c r="R166" s="2461"/>
      <c r="S166" s="2461"/>
      <c r="T166" s="2461"/>
    </row>
    <row r="167" spans="1:20" ht="19.5" customHeight="1" x14ac:dyDescent="0.25">
      <c r="A167" s="1597" t="s">
        <v>1686</v>
      </c>
      <c r="B167" s="1597" t="s">
        <v>1683</v>
      </c>
      <c r="C167" s="2018">
        <v>96.9</v>
      </c>
      <c r="D167" s="2028">
        <v>93.64</v>
      </c>
      <c r="E167" s="2029">
        <v>94.76</v>
      </c>
      <c r="F167" s="2018">
        <v>98.57</v>
      </c>
    </row>
    <row r="168" spans="1:20" ht="19.5" customHeight="1" x14ac:dyDescent="0.25">
      <c r="A168" s="1597" t="s">
        <v>1685</v>
      </c>
      <c r="B168" s="1597" t="s">
        <v>1683</v>
      </c>
      <c r="C168" s="2018" t="s">
        <v>866</v>
      </c>
      <c r="D168" s="2028" t="s">
        <v>866</v>
      </c>
      <c r="E168" s="2029" t="s">
        <v>866</v>
      </c>
      <c r="F168" s="2021">
        <v>100</v>
      </c>
      <c r="P168" s="2461" t="s">
        <v>383</v>
      </c>
      <c r="Q168" s="2461"/>
      <c r="R168" s="2461"/>
      <c r="S168" s="2461"/>
      <c r="T168" s="2461"/>
    </row>
    <row r="169" spans="1:20" ht="19.5" customHeight="1" x14ac:dyDescent="0.25">
      <c r="A169" s="1597" t="s">
        <v>1684</v>
      </c>
      <c r="B169" s="1597" t="s">
        <v>1683</v>
      </c>
      <c r="C169" s="2018">
        <v>100</v>
      </c>
      <c r="D169" s="2028">
        <v>100</v>
      </c>
      <c r="E169" s="2029">
        <v>100</v>
      </c>
      <c r="F169" s="2018">
        <v>98.27</v>
      </c>
      <c r="H169" s="192" t="s">
        <v>373</v>
      </c>
      <c r="O169" s="192" t="s">
        <v>373</v>
      </c>
      <c r="P169" s="2461"/>
      <c r="Q169" s="2461"/>
      <c r="R169" s="2461"/>
      <c r="S169" s="2461"/>
      <c r="T169" s="2461"/>
    </row>
    <row r="170" spans="1:20" ht="19.5" customHeight="1" x14ac:dyDescent="0.25">
      <c r="A170" s="1597" t="s">
        <v>1682</v>
      </c>
      <c r="B170" s="1597" t="s">
        <v>1644</v>
      </c>
      <c r="C170" s="2018">
        <v>97.43</v>
      </c>
      <c r="D170" s="2028">
        <v>93.02</v>
      </c>
      <c r="E170" s="2029">
        <v>93.55</v>
      </c>
      <c r="F170" s="2018">
        <v>84.88</v>
      </c>
      <c r="I170" s="197" t="s">
        <v>1998</v>
      </c>
      <c r="J170" s="198"/>
      <c r="K170" s="232"/>
      <c r="L170" s="198"/>
      <c r="M170" s="198"/>
      <c r="P170" s="2461"/>
      <c r="Q170" s="2461"/>
      <c r="R170" s="2461"/>
      <c r="S170" s="2461"/>
      <c r="T170" s="2461"/>
    </row>
    <row r="171" spans="1:20" ht="19.5" customHeight="1" x14ac:dyDescent="0.25">
      <c r="A171" s="1597" t="s">
        <v>1681</v>
      </c>
      <c r="B171" s="1597" t="s">
        <v>1644</v>
      </c>
      <c r="C171" s="2018">
        <v>83.54</v>
      </c>
      <c r="D171" s="2028">
        <v>81.22</v>
      </c>
      <c r="E171" s="2029">
        <v>83.18</v>
      </c>
      <c r="F171" s="2018">
        <v>92.29</v>
      </c>
      <c r="I171" s="231"/>
      <c r="J171" s="197" t="s">
        <v>1563</v>
      </c>
      <c r="K171" s="196" t="s">
        <v>486</v>
      </c>
      <c r="L171" s="195" t="s">
        <v>487</v>
      </c>
      <c r="M171" s="194" t="s">
        <v>1562</v>
      </c>
      <c r="P171" s="2461"/>
      <c r="Q171" s="2461"/>
      <c r="R171" s="2461"/>
      <c r="S171" s="2461"/>
      <c r="T171" s="2461"/>
    </row>
    <row r="172" spans="1:20" ht="19.5" customHeight="1" x14ac:dyDescent="0.25">
      <c r="A172" s="1597" t="s">
        <v>1679</v>
      </c>
      <c r="B172" s="1597" t="s">
        <v>1644</v>
      </c>
      <c r="C172" s="2018" t="s">
        <v>866</v>
      </c>
      <c r="D172" s="2028" t="s">
        <v>866</v>
      </c>
      <c r="E172" s="2029" t="s">
        <v>866</v>
      </c>
      <c r="F172" s="2021" t="s">
        <v>866</v>
      </c>
      <c r="I172" s="191">
        <v>2007</v>
      </c>
      <c r="J172" s="190">
        <f>COUNTIFS($C$463:$C$504,"=SD")</f>
        <v>7</v>
      </c>
      <c r="K172" s="189">
        <f>COUNTIFS($C$463:$C$504,"&lt;50")</f>
        <v>2</v>
      </c>
      <c r="L172" s="188">
        <f>COUNTIFS($C$463:$C$504,"&gt;=50",$C$463:$C$504,"&lt;90")</f>
        <v>8</v>
      </c>
      <c r="M172" s="188">
        <f>COUNTIFS($C$463:$C$504,"&gt;=90")</f>
        <v>25</v>
      </c>
      <c r="P172" s="2461"/>
      <c r="Q172" s="2461"/>
      <c r="R172" s="2461"/>
      <c r="S172" s="2461"/>
      <c r="T172" s="2461"/>
    </row>
    <row r="173" spans="1:20" ht="19.5" customHeight="1" x14ac:dyDescent="0.25">
      <c r="A173" s="1597" t="s">
        <v>1677</v>
      </c>
      <c r="B173" s="1597" t="s">
        <v>1644</v>
      </c>
      <c r="C173" s="2018">
        <v>100</v>
      </c>
      <c r="D173" s="2028">
        <v>100</v>
      </c>
      <c r="E173" s="2029">
        <v>100</v>
      </c>
      <c r="F173" s="2018">
        <v>100</v>
      </c>
      <c r="I173" s="191">
        <v>2008</v>
      </c>
      <c r="J173" s="190">
        <f>COUNTIFS($D$463:$D$504,"=SD")</f>
        <v>5</v>
      </c>
      <c r="K173" s="189">
        <f>COUNTIFS($D$463:$D$504,"&lt;50")</f>
        <v>2</v>
      </c>
      <c r="L173" s="188">
        <f>COUNTIFS($D$463:$D$504,"&gt;=50",$D$463:$D$504,"&lt;90")</f>
        <v>13</v>
      </c>
      <c r="M173" s="188">
        <f>COUNTIFS($D$463:$D$504,"&gt;=90")</f>
        <v>22</v>
      </c>
      <c r="P173" s="2461"/>
      <c r="Q173" s="2461"/>
      <c r="R173" s="2461"/>
      <c r="S173" s="2461"/>
      <c r="T173" s="2461"/>
    </row>
    <row r="174" spans="1:20" ht="19.5" customHeight="1" x14ac:dyDescent="0.25">
      <c r="A174" s="1597" t="s">
        <v>1676</v>
      </c>
      <c r="B174" s="1597" t="s">
        <v>1644</v>
      </c>
      <c r="C174" s="2018">
        <v>46.95</v>
      </c>
      <c r="D174" s="2028">
        <v>46.44</v>
      </c>
      <c r="E174" s="2029">
        <v>52.5</v>
      </c>
      <c r="F174" s="2018">
        <v>64.2</v>
      </c>
      <c r="I174" s="191">
        <v>2009</v>
      </c>
      <c r="J174" s="190">
        <f>COUNTIFS($E$463:$E$504,"=SD")</f>
        <v>5</v>
      </c>
      <c r="K174" s="189">
        <f>COUNTIFS($E$463:$E$504,"&lt;50")</f>
        <v>2</v>
      </c>
      <c r="L174" s="188">
        <f>COUNTIFS($E$463:$E$504,"&gt;=50",$E$463:$E$504,"&lt;90")</f>
        <v>13</v>
      </c>
      <c r="M174" s="188">
        <f>COUNTIFS($E$463:$E$504,"&gt;=90")</f>
        <v>22</v>
      </c>
      <c r="P174" s="2461"/>
      <c r="Q174" s="2461"/>
      <c r="R174" s="2461"/>
      <c r="S174" s="2461"/>
      <c r="T174" s="2461"/>
    </row>
    <row r="175" spans="1:20" ht="19.5" customHeight="1" x14ac:dyDescent="0.25">
      <c r="A175" s="1597" t="s">
        <v>1674</v>
      </c>
      <c r="B175" s="1597" t="s">
        <v>1644</v>
      </c>
      <c r="C175" s="2018">
        <v>26.61</v>
      </c>
      <c r="D175" s="2028">
        <v>25.7</v>
      </c>
      <c r="E175" s="2029">
        <v>27.54</v>
      </c>
      <c r="F175" s="2018">
        <v>29.55</v>
      </c>
      <c r="I175" s="191">
        <v>2010</v>
      </c>
      <c r="J175" s="190">
        <f>COUNTIFS($F$463:$F$504,"=SD")</f>
        <v>4</v>
      </c>
      <c r="K175" s="189">
        <f>COUNTIFS($F$463:$F$504,"&lt;50")</f>
        <v>2</v>
      </c>
      <c r="L175" s="188">
        <f>COUNTIFS($F$463:$F$504,"&gt;=50",$F$463:$F$504,"&lt;90")</f>
        <v>9</v>
      </c>
      <c r="M175" s="188">
        <f>COUNTIFS($F$463:$F$504,"&gt;=90")</f>
        <v>27</v>
      </c>
      <c r="P175" s="2461"/>
      <c r="Q175" s="2461"/>
      <c r="R175" s="2461"/>
      <c r="S175" s="2461"/>
      <c r="T175" s="2461"/>
    </row>
    <row r="176" spans="1:20" ht="19.5" customHeight="1" x14ac:dyDescent="0.25">
      <c r="A176" s="1597" t="s">
        <v>1672</v>
      </c>
      <c r="B176" s="1597" t="s">
        <v>1644</v>
      </c>
      <c r="C176" s="2018">
        <v>94.53</v>
      </c>
      <c r="D176" s="2028">
        <v>91.89</v>
      </c>
      <c r="E176" s="2029">
        <v>92.62</v>
      </c>
      <c r="F176" s="2018">
        <v>97.91</v>
      </c>
      <c r="P176" s="2461"/>
      <c r="Q176" s="2461"/>
      <c r="R176" s="2461"/>
      <c r="S176" s="2461"/>
      <c r="T176" s="2461"/>
    </row>
    <row r="177" spans="1:20" ht="19.5" customHeight="1" x14ac:dyDescent="0.25">
      <c r="A177" s="1597" t="s">
        <v>1670</v>
      </c>
      <c r="B177" s="1597" t="s">
        <v>1644</v>
      </c>
      <c r="C177" s="2018">
        <v>100</v>
      </c>
      <c r="D177" s="2028">
        <v>100</v>
      </c>
      <c r="E177" s="2024">
        <v>100</v>
      </c>
      <c r="F177" s="2021">
        <v>100</v>
      </c>
    </row>
    <row r="178" spans="1:20" ht="19.5" customHeight="1" x14ac:dyDescent="0.25">
      <c r="A178" s="1597" t="s">
        <v>1668</v>
      </c>
      <c r="B178" s="1597" t="s">
        <v>1644</v>
      </c>
      <c r="C178" s="2018">
        <v>100</v>
      </c>
      <c r="D178" s="2028">
        <v>99.1</v>
      </c>
      <c r="E178" s="2029">
        <v>98.73</v>
      </c>
      <c r="F178" s="2018">
        <v>100</v>
      </c>
      <c r="P178" s="2461" t="s">
        <v>383</v>
      </c>
      <c r="Q178" s="2461"/>
      <c r="R178" s="2461"/>
      <c r="S178" s="2461"/>
      <c r="T178" s="2461"/>
    </row>
    <row r="179" spans="1:20" ht="19.5" customHeight="1" x14ac:dyDescent="0.25">
      <c r="A179" s="1597" t="s">
        <v>1667</v>
      </c>
      <c r="B179" s="1597" t="s">
        <v>1644</v>
      </c>
      <c r="C179" s="2018">
        <v>93.02</v>
      </c>
      <c r="D179" s="2028">
        <v>94.45</v>
      </c>
      <c r="E179" s="2029">
        <v>93.13</v>
      </c>
      <c r="F179" s="2018">
        <v>97.24</v>
      </c>
      <c r="H179" s="192" t="s">
        <v>374</v>
      </c>
      <c r="O179" s="192" t="s">
        <v>374</v>
      </c>
      <c r="P179" s="2461"/>
      <c r="Q179" s="2461"/>
      <c r="R179" s="2461"/>
      <c r="S179" s="2461"/>
      <c r="T179" s="2461"/>
    </row>
    <row r="180" spans="1:20" ht="19.5" customHeight="1" x14ac:dyDescent="0.25">
      <c r="A180" s="1597" t="s">
        <v>1665</v>
      </c>
      <c r="B180" s="1597" t="s">
        <v>1644</v>
      </c>
      <c r="C180" s="2018" t="s">
        <v>866</v>
      </c>
      <c r="D180" s="2028" t="s">
        <v>866</v>
      </c>
      <c r="E180" s="2029" t="s">
        <v>866</v>
      </c>
      <c r="F180" s="2021">
        <v>100</v>
      </c>
      <c r="I180" s="197" t="s">
        <v>1998</v>
      </c>
      <c r="J180" s="198"/>
      <c r="K180" s="232"/>
      <c r="L180" s="198"/>
      <c r="M180" s="198"/>
      <c r="P180" s="2461"/>
      <c r="Q180" s="2461"/>
      <c r="R180" s="2461"/>
      <c r="S180" s="2461"/>
      <c r="T180" s="2461"/>
    </row>
    <row r="181" spans="1:20" ht="19.5" customHeight="1" x14ac:dyDescent="0.25">
      <c r="A181" s="1597" t="s">
        <v>1663</v>
      </c>
      <c r="B181" s="1597" t="s">
        <v>1644</v>
      </c>
      <c r="C181" s="2018">
        <v>93.93</v>
      </c>
      <c r="D181" s="2028">
        <v>94.33</v>
      </c>
      <c r="E181" s="2029">
        <v>98.7</v>
      </c>
      <c r="F181" s="2018">
        <v>96.76</v>
      </c>
      <c r="I181" s="231"/>
      <c r="J181" s="197" t="s">
        <v>1563</v>
      </c>
      <c r="K181" s="196" t="s">
        <v>486</v>
      </c>
      <c r="L181" s="195" t="s">
        <v>487</v>
      </c>
      <c r="M181" s="194" t="s">
        <v>1562</v>
      </c>
      <c r="P181" s="2461"/>
      <c r="Q181" s="2461"/>
      <c r="R181" s="2461"/>
      <c r="S181" s="2461"/>
      <c r="T181" s="2461"/>
    </row>
    <row r="182" spans="1:20" ht="19.5" customHeight="1" x14ac:dyDescent="0.25">
      <c r="A182" s="1597" t="s">
        <v>1661</v>
      </c>
      <c r="B182" s="1597" t="s">
        <v>1644</v>
      </c>
      <c r="C182" s="2018">
        <v>100</v>
      </c>
      <c r="D182" s="2028">
        <v>97</v>
      </c>
      <c r="E182" s="2029">
        <v>94.85</v>
      </c>
      <c r="F182" s="2018">
        <v>99.38</v>
      </c>
      <c r="I182" s="191">
        <v>2007</v>
      </c>
      <c r="J182" s="190">
        <f>COUNTIFS($C$505:$C$529,"=SD")</f>
        <v>8</v>
      </c>
      <c r="K182" s="189">
        <f>COUNTIFS($C$505:$C$529,"&lt;50")</f>
        <v>0</v>
      </c>
      <c r="L182" s="188">
        <f>COUNTIFS($C$505:$C$529,"&gt;=50",$C$505:$C$529,"&lt;90")</f>
        <v>3</v>
      </c>
      <c r="M182" s="188">
        <f>COUNTIFS($C$505:$C$529,"&gt;=90")</f>
        <v>14</v>
      </c>
      <c r="P182" s="2461"/>
      <c r="Q182" s="2461"/>
      <c r="R182" s="2461"/>
      <c r="S182" s="2461"/>
      <c r="T182" s="2461"/>
    </row>
    <row r="183" spans="1:20" ht="19.5" customHeight="1" x14ac:dyDescent="0.25">
      <c r="A183" s="1597" t="s">
        <v>1659</v>
      </c>
      <c r="B183" s="1597" t="s">
        <v>1644</v>
      </c>
      <c r="C183" s="2018">
        <v>94.8</v>
      </c>
      <c r="D183" s="2028">
        <v>94.75</v>
      </c>
      <c r="E183" s="2029">
        <v>94.15</v>
      </c>
      <c r="F183" s="2018">
        <v>93.07</v>
      </c>
      <c r="I183" s="191">
        <v>2008</v>
      </c>
      <c r="J183" s="190">
        <f>COUNTIFS($D$505:$D$529,"=SD")</f>
        <v>6</v>
      </c>
      <c r="K183" s="189">
        <f>COUNTIFS($D$505:$D$529,"&lt;50")</f>
        <v>0</v>
      </c>
      <c r="L183" s="188">
        <f>COUNTIFS($D$505:$D$529,"&gt;=50",$D$505:$D$529,"&lt;90")</f>
        <v>4</v>
      </c>
      <c r="M183" s="188">
        <f>COUNTIFS($D$505:$D$529,"&gt;=90")</f>
        <v>15</v>
      </c>
      <c r="P183" s="2461"/>
      <c r="Q183" s="2461"/>
      <c r="R183" s="2461"/>
      <c r="S183" s="2461"/>
      <c r="T183" s="2461"/>
    </row>
    <row r="184" spans="1:20" ht="19.5" customHeight="1" x14ac:dyDescent="0.25">
      <c r="A184" s="1597" t="s">
        <v>1658</v>
      </c>
      <c r="B184" s="1597" t="s">
        <v>1644</v>
      </c>
      <c r="C184" s="2018">
        <v>99.89</v>
      </c>
      <c r="D184" s="2028">
        <v>100</v>
      </c>
      <c r="E184" s="2029">
        <v>100</v>
      </c>
      <c r="F184" s="2018">
        <v>99.86</v>
      </c>
      <c r="I184" s="191">
        <v>2009</v>
      </c>
      <c r="J184" s="190">
        <f>COUNTIFS($E$505:$E$529,"=SD")</f>
        <v>2</v>
      </c>
      <c r="K184" s="189">
        <f>COUNTIFS($E$505:$E$529,"&lt;50")</f>
        <v>1</v>
      </c>
      <c r="L184" s="188">
        <f>COUNTIFS($E$505:$E$529,"&gt;=50",$E$505:$E$529,"&lt;90")</f>
        <v>3</v>
      </c>
      <c r="M184" s="188">
        <f>COUNTIFS($E$505:$E$529,"&gt;=90")</f>
        <v>19</v>
      </c>
      <c r="P184" s="2461"/>
      <c r="Q184" s="2461"/>
      <c r="R184" s="2461"/>
      <c r="S184" s="2461"/>
      <c r="T184" s="2461"/>
    </row>
    <row r="185" spans="1:20" ht="19.5" customHeight="1" x14ac:dyDescent="0.25">
      <c r="A185" s="1597" t="s">
        <v>1656</v>
      </c>
      <c r="B185" s="1597" t="s">
        <v>1644</v>
      </c>
      <c r="C185" s="2018">
        <v>99.24</v>
      </c>
      <c r="D185" s="2028">
        <v>100</v>
      </c>
      <c r="E185" s="2029">
        <v>100</v>
      </c>
      <c r="F185" s="2018">
        <v>99.53</v>
      </c>
      <c r="I185" s="191">
        <v>2010</v>
      </c>
      <c r="J185" s="190">
        <f>COUNTIFS($F$505:$F$529,"=SD")</f>
        <v>2</v>
      </c>
      <c r="K185" s="189">
        <f>COUNTIFS($F$505:$F$529,"&lt;50")</f>
        <v>1</v>
      </c>
      <c r="L185" s="188">
        <f>COUNTIFS($F$505:$F$529,"&gt;=50",$F$505:$F$529,"&lt;90")</f>
        <v>2</v>
      </c>
      <c r="M185" s="188">
        <f>COUNTIFS($F$505:$F$529,"&gt;=90")</f>
        <v>20</v>
      </c>
      <c r="P185" s="2461"/>
      <c r="Q185" s="2461"/>
      <c r="R185" s="2461"/>
      <c r="S185" s="2461"/>
      <c r="T185" s="2461"/>
    </row>
    <row r="186" spans="1:20" ht="19.5" customHeight="1" x14ac:dyDescent="0.25">
      <c r="A186" s="1597" t="s">
        <v>1654</v>
      </c>
      <c r="B186" s="1597" t="s">
        <v>1644</v>
      </c>
      <c r="C186" s="2018">
        <v>100</v>
      </c>
      <c r="D186" s="2028">
        <v>100</v>
      </c>
      <c r="E186" s="2029">
        <v>100</v>
      </c>
      <c r="F186" s="2018">
        <v>100</v>
      </c>
      <c r="P186" s="2461"/>
      <c r="Q186" s="2461"/>
      <c r="R186" s="2461"/>
      <c r="S186" s="2461"/>
      <c r="T186" s="2461"/>
    </row>
    <row r="187" spans="1:20" ht="19.5" customHeight="1" x14ac:dyDescent="0.25">
      <c r="A187" s="1597" t="s">
        <v>1652</v>
      </c>
      <c r="B187" s="1597" t="s">
        <v>1644</v>
      </c>
      <c r="C187" s="2018">
        <v>100</v>
      </c>
      <c r="D187" s="2033" t="s">
        <v>866</v>
      </c>
      <c r="E187" s="2029">
        <v>99.4</v>
      </c>
      <c r="F187" s="2018">
        <v>100</v>
      </c>
    </row>
    <row r="188" spans="1:20" ht="19.5" customHeight="1" x14ac:dyDescent="0.25">
      <c r="A188" s="1597" t="s">
        <v>1650</v>
      </c>
      <c r="B188" s="1597" t="s">
        <v>1644</v>
      </c>
      <c r="C188" s="2018">
        <v>67.61</v>
      </c>
      <c r="D188" s="2028">
        <v>100</v>
      </c>
      <c r="E188" s="2029">
        <v>68.66</v>
      </c>
      <c r="F188" s="2018">
        <v>78.239999999999995</v>
      </c>
      <c r="P188" s="2461" t="s">
        <v>383</v>
      </c>
      <c r="Q188" s="2461"/>
      <c r="R188" s="2461"/>
      <c r="S188" s="2461"/>
      <c r="T188" s="2461"/>
    </row>
    <row r="189" spans="1:20" ht="19.5" customHeight="1" x14ac:dyDescent="0.25">
      <c r="A189" s="1597" t="s">
        <v>1648</v>
      </c>
      <c r="B189" s="1597" t="s">
        <v>1644</v>
      </c>
      <c r="C189" s="2018">
        <v>90.83</v>
      </c>
      <c r="D189" s="2028">
        <v>67.06</v>
      </c>
      <c r="E189" s="2029">
        <v>90.38</v>
      </c>
      <c r="F189" s="2018">
        <v>97.17</v>
      </c>
      <c r="H189" s="192" t="s">
        <v>375</v>
      </c>
      <c r="O189" s="192" t="s">
        <v>375</v>
      </c>
      <c r="P189" s="2461"/>
      <c r="Q189" s="2461"/>
      <c r="R189" s="2461"/>
      <c r="S189" s="2461"/>
      <c r="T189" s="2461"/>
    </row>
    <row r="190" spans="1:20" ht="19.5" customHeight="1" x14ac:dyDescent="0.25">
      <c r="A190" s="1597" t="s">
        <v>1647</v>
      </c>
      <c r="B190" s="1597" t="s">
        <v>1644</v>
      </c>
      <c r="C190" s="2018">
        <v>100</v>
      </c>
      <c r="D190" s="2030">
        <v>88.55</v>
      </c>
      <c r="E190" s="2029">
        <v>100</v>
      </c>
      <c r="F190" s="2018">
        <v>99.42</v>
      </c>
      <c r="I190" s="197" t="s">
        <v>1998</v>
      </c>
      <c r="J190" s="198"/>
      <c r="K190" s="232"/>
      <c r="L190" s="198"/>
      <c r="M190" s="198"/>
      <c r="P190" s="2461"/>
      <c r="Q190" s="2461"/>
      <c r="R190" s="2461"/>
      <c r="S190" s="2461"/>
      <c r="T190" s="2461"/>
    </row>
    <row r="191" spans="1:20" ht="19.5" customHeight="1" x14ac:dyDescent="0.25">
      <c r="A191" s="1597" t="s">
        <v>1645</v>
      </c>
      <c r="B191" s="1597" t="s">
        <v>1644</v>
      </c>
      <c r="C191" s="2018">
        <v>100</v>
      </c>
      <c r="D191" s="2028">
        <v>100</v>
      </c>
      <c r="E191" s="2029">
        <v>97.57</v>
      </c>
      <c r="F191" s="2018">
        <v>100</v>
      </c>
      <c r="I191" s="231"/>
      <c r="J191" s="197" t="s">
        <v>1563</v>
      </c>
      <c r="K191" s="196" t="s">
        <v>486</v>
      </c>
      <c r="L191" s="195" t="s">
        <v>487</v>
      </c>
      <c r="M191" s="194" t="s">
        <v>1562</v>
      </c>
      <c r="P191" s="2461"/>
      <c r="Q191" s="2461"/>
      <c r="R191" s="2461"/>
      <c r="S191" s="2461"/>
      <c r="T191" s="2461"/>
    </row>
    <row r="192" spans="1:20" ht="19.5" customHeight="1" x14ac:dyDescent="0.25">
      <c r="A192" s="1597" t="s">
        <v>1643</v>
      </c>
      <c r="B192" s="1597" t="s">
        <v>1580</v>
      </c>
      <c r="C192" s="2018">
        <v>83.02</v>
      </c>
      <c r="D192" s="2028">
        <v>95.36</v>
      </c>
      <c r="E192" s="2029">
        <v>83.34</v>
      </c>
      <c r="F192" s="2018">
        <v>84.23</v>
      </c>
      <c r="I192" s="191">
        <v>2007</v>
      </c>
      <c r="J192" s="190">
        <f>COUNTIFS($C$530:$C$571,"=SD")</f>
        <v>10</v>
      </c>
      <c r="K192" s="189">
        <f>COUNTIFS($C$530:$C$571,"&lt;50")</f>
        <v>4</v>
      </c>
      <c r="L192" s="188">
        <f>COUNTIFS($C$530:$C$571,"&gt;=50",$C$530:$C$571,"&lt;90")</f>
        <v>7</v>
      </c>
      <c r="M192" s="188">
        <f>COUNTIFS($C$530:$C$571,"&gt;=90")</f>
        <v>21</v>
      </c>
      <c r="P192" s="2461"/>
      <c r="Q192" s="2461"/>
      <c r="R192" s="2461"/>
      <c r="S192" s="2461"/>
      <c r="T192" s="2461"/>
    </row>
    <row r="193" spans="1:20" ht="19.5" customHeight="1" x14ac:dyDescent="0.25">
      <c r="A193" s="1597" t="s">
        <v>1641</v>
      </c>
      <c r="B193" s="1597" t="s">
        <v>1580</v>
      </c>
      <c r="C193" s="2018">
        <v>95.42</v>
      </c>
      <c r="D193" s="2028">
        <v>82.08</v>
      </c>
      <c r="E193" s="2029">
        <v>94.44</v>
      </c>
      <c r="F193" s="2018">
        <v>100</v>
      </c>
      <c r="I193" s="191">
        <v>2008</v>
      </c>
      <c r="J193" s="190">
        <f>COUNTIFS($D$530:$D$571,"=SD")</f>
        <v>7</v>
      </c>
      <c r="K193" s="189">
        <f>COUNTIFS($D$530:$D$571,"&lt;50")</f>
        <v>4</v>
      </c>
      <c r="L193" s="188">
        <f>COUNTIFS($D$530:$D$571,"&gt;=50",$D$530:$D$571,"&lt;90")</f>
        <v>8</v>
      </c>
      <c r="M193" s="188">
        <f>COUNTIFS($D$530:$D$571,"&gt;=90")</f>
        <v>23</v>
      </c>
      <c r="P193" s="2461"/>
      <c r="Q193" s="2461"/>
      <c r="R193" s="2461"/>
      <c r="S193" s="2461"/>
      <c r="T193" s="2461"/>
    </row>
    <row r="194" spans="1:20" ht="19.5" customHeight="1" x14ac:dyDescent="0.25">
      <c r="A194" s="1597" t="s">
        <v>1639</v>
      </c>
      <c r="B194" s="1597" t="s">
        <v>1580</v>
      </c>
      <c r="C194" s="2018">
        <v>26.94</v>
      </c>
      <c r="D194" s="2028">
        <v>94.65</v>
      </c>
      <c r="E194" s="2029">
        <v>29.61</v>
      </c>
      <c r="F194" s="2018">
        <v>33.71</v>
      </c>
      <c r="I194" s="191">
        <v>2009</v>
      </c>
      <c r="J194" s="190">
        <f>COUNTIFS($E$530:$E$571,"=SD")</f>
        <v>3</v>
      </c>
      <c r="K194" s="189">
        <f>COUNTIFS($E$530:$E$571,"&lt;50")</f>
        <v>2</v>
      </c>
      <c r="L194" s="188">
        <f>COUNTIFS($E$530:$E$571,"&gt;=50",$E$530:$E$571,"&lt;90")</f>
        <v>9</v>
      </c>
      <c r="M194" s="188">
        <f>COUNTIFS($E$530:$E$571,"&gt;=90")</f>
        <v>28</v>
      </c>
      <c r="P194" s="2461"/>
      <c r="Q194" s="2461"/>
      <c r="R194" s="2461"/>
      <c r="S194" s="2461"/>
      <c r="T194" s="2461"/>
    </row>
    <row r="195" spans="1:20" ht="19.5" customHeight="1" x14ac:dyDescent="0.25">
      <c r="A195" s="1597" t="s">
        <v>1638</v>
      </c>
      <c r="B195" s="1597" t="s">
        <v>1580</v>
      </c>
      <c r="C195" s="2018">
        <v>62.39</v>
      </c>
      <c r="D195" s="2028">
        <v>27.95</v>
      </c>
      <c r="E195" s="2029">
        <v>59.95</v>
      </c>
      <c r="F195" s="2018">
        <v>60.55</v>
      </c>
      <c r="I195" s="191">
        <v>2010</v>
      </c>
      <c r="J195" s="190">
        <f>COUNTIFS($F$530:$F$571,"=SD")</f>
        <v>1</v>
      </c>
      <c r="K195" s="189">
        <f>COUNTIFS($F$530:$F$571,"&lt;50")</f>
        <v>2</v>
      </c>
      <c r="L195" s="188">
        <f>COUNTIFS($F$530:$F$571,"&gt;=50",$F$530:$F$571,"&lt;90")</f>
        <v>8</v>
      </c>
      <c r="M195" s="188">
        <f>COUNTIFS($F$530:$F$571,"&gt;=90")</f>
        <v>31</v>
      </c>
      <c r="P195" s="2461"/>
      <c r="Q195" s="2461"/>
      <c r="R195" s="2461"/>
      <c r="S195" s="2461"/>
      <c r="T195" s="2461"/>
    </row>
    <row r="196" spans="1:20" ht="19.5" customHeight="1" x14ac:dyDescent="0.25">
      <c r="A196" s="1597" t="s">
        <v>1636</v>
      </c>
      <c r="B196" s="1597" t="s">
        <v>1580</v>
      </c>
      <c r="C196" s="2018">
        <v>100</v>
      </c>
      <c r="D196" s="2028">
        <v>60.07</v>
      </c>
      <c r="E196" s="2029">
        <v>100</v>
      </c>
      <c r="F196" s="2018">
        <v>100</v>
      </c>
      <c r="P196" s="2461"/>
      <c r="Q196" s="2461"/>
      <c r="R196" s="2461"/>
      <c r="S196" s="2461"/>
      <c r="T196" s="2461"/>
    </row>
    <row r="197" spans="1:20" ht="19.5" customHeight="1" x14ac:dyDescent="0.25">
      <c r="A197" s="1597" t="s">
        <v>1634</v>
      </c>
      <c r="B197" s="1597" t="s">
        <v>1580</v>
      </c>
      <c r="C197" s="2018">
        <v>100</v>
      </c>
      <c r="D197" s="2028">
        <v>100</v>
      </c>
      <c r="E197" s="2029">
        <v>100</v>
      </c>
      <c r="F197" s="2018">
        <v>96.78</v>
      </c>
    </row>
    <row r="198" spans="1:20" ht="19.5" customHeight="1" x14ac:dyDescent="0.25">
      <c r="A198" s="1597" t="s">
        <v>1632</v>
      </c>
      <c r="B198" s="1597" t="s">
        <v>1580</v>
      </c>
      <c r="C198" s="2018">
        <v>100</v>
      </c>
      <c r="D198" s="2028">
        <v>97.28</v>
      </c>
      <c r="E198" s="2024" t="s">
        <v>866</v>
      </c>
      <c r="F198" s="2021">
        <v>100</v>
      </c>
      <c r="P198" s="2461" t="s">
        <v>383</v>
      </c>
      <c r="Q198" s="2461"/>
      <c r="R198" s="2461"/>
      <c r="S198" s="2461"/>
      <c r="T198" s="2461"/>
    </row>
    <row r="199" spans="1:20" ht="19.5" customHeight="1" x14ac:dyDescent="0.25">
      <c r="A199" s="1597" t="s">
        <v>1630</v>
      </c>
      <c r="B199" s="1597" t="s">
        <v>1580</v>
      </c>
      <c r="C199" s="2018">
        <v>83.22</v>
      </c>
      <c r="D199" s="2028">
        <v>80.13</v>
      </c>
      <c r="E199" s="2029">
        <v>80.2</v>
      </c>
      <c r="F199" s="2018">
        <v>95.66</v>
      </c>
      <c r="H199" s="192" t="s">
        <v>376</v>
      </c>
      <c r="O199" s="192" t="s">
        <v>376</v>
      </c>
      <c r="P199" s="2461"/>
      <c r="Q199" s="2461"/>
      <c r="R199" s="2461"/>
      <c r="S199" s="2461"/>
      <c r="T199" s="2461"/>
    </row>
    <row r="200" spans="1:20" ht="19.5" customHeight="1" x14ac:dyDescent="0.25">
      <c r="A200" s="1597" t="s">
        <v>1628</v>
      </c>
      <c r="B200" s="1597" t="s">
        <v>1580</v>
      </c>
      <c r="C200" s="2024" t="s">
        <v>866</v>
      </c>
      <c r="D200" s="2033" t="s">
        <v>866</v>
      </c>
      <c r="E200" s="2029" t="s">
        <v>866</v>
      </c>
      <c r="F200" s="2021" t="s">
        <v>866</v>
      </c>
      <c r="I200" s="197" t="s">
        <v>1998</v>
      </c>
      <c r="J200" s="198"/>
      <c r="K200" s="232"/>
      <c r="L200" s="198"/>
      <c r="M200" s="198"/>
      <c r="P200" s="2461"/>
      <c r="Q200" s="2461"/>
      <c r="R200" s="2461"/>
      <c r="S200" s="2461"/>
      <c r="T200" s="2461"/>
    </row>
    <row r="201" spans="1:20" ht="19.5" customHeight="1" x14ac:dyDescent="0.25">
      <c r="A201" s="1597" t="s">
        <v>1627</v>
      </c>
      <c r="B201" s="1597" t="s">
        <v>1580</v>
      </c>
      <c r="C201" s="2018">
        <v>93.53</v>
      </c>
      <c r="D201" s="2028">
        <v>93.89</v>
      </c>
      <c r="E201" s="2029">
        <v>96.41</v>
      </c>
      <c r="F201" s="2018">
        <v>100</v>
      </c>
      <c r="I201" s="231"/>
      <c r="J201" s="197" t="s">
        <v>1563</v>
      </c>
      <c r="K201" s="196" t="s">
        <v>486</v>
      </c>
      <c r="L201" s="195" t="s">
        <v>487</v>
      </c>
      <c r="M201" s="194" t="s">
        <v>1562</v>
      </c>
      <c r="P201" s="2461"/>
      <c r="Q201" s="2461"/>
      <c r="R201" s="2461"/>
      <c r="S201" s="2461"/>
      <c r="T201" s="2461"/>
    </row>
    <row r="202" spans="1:20" ht="19.5" customHeight="1" x14ac:dyDescent="0.25">
      <c r="A202" s="1597" t="s">
        <v>1625</v>
      </c>
      <c r="B202" s="1597" t="s">
        <v>1580</v>
      </c>
      <c r="C202" s="2018" t="s">
        <v>866</v>
      </c>
      <c r="D202" s="2028">
        <v>100</v>
      </c>
      <c r="E202" s="2024">
        <v>100</v>
      </c>
      <c r="F202" s="2021">
        <v>91.3</v>
      </c>
      <c r="I202" s="191">
        <v>2007</v>
      </c>
      <c r="J202" s="190">
        <f>COUNTIFS($C$572:$C$603,"=SD")</f>
        <v>9</v>
      </c>
      <c r="K202" s="189">
        <f>COUNTIFS($C$572:$C$603,"&lt;50")</f>
        <v>0</v>
      </c>
      <c r="L202" s="188">
        <f>COUNTIFS($C$572:$C$603,"&gt;=50",$C$572:$C$603,"&lt;90")</f>
        <v>12</v>
      </c>
      <c r="M202" s="188">
        <f>COUNTIFS($C$572:$C$603,"&gt;=90")</f>
        <v>11</v>
      </c>
      <c r="P202" s="2461"/>
      <c r="Q202" s="2461"/>
      <c r="R202" s="2461"/>
      <c r="S202" s="2461"/>
      <c r="T202" s="2461"/>
    </row>
    <row r="203" spans="1:20" ht="19.5" customHeight="1" x14ac:dyDescent="0.25">
      <c r="A203" s="1597" t="s">
        <v>1623</v>
      </c>
      <c r="B203" s="1597" t="s">
        <v>1580</v>
      </c>
      <c r="C203" s="2018" t="s">
        <v>866</v>
      </c>
      <c r="D203" s="2028" t="s">
        <v>866</v>
      </c>
      <c r="E203" s="2024">
        <v>100</v>
      </c>
      <c r="F203" s="2021">
        <v>100</v>
      </c>
      <c r="I203" s="191">
        <v>2008</v>
      </c>
      <c r="J203" s="190">
        <f>COUNTIFS($D$572:$D$603,"=SD")</f>
        <v>7</v>
      </c>
      <c r="K203" s="189">
        <f>COUNTIFS($D$572:$D$603,"&lt;50")</f>
        <v>0</v>
      </c>
      <c r="L203" s="188">
        <f>COUNTIFS($D$572:$D$603,"&gt;=50",$D$572:$D$603,"&lt;90")</f>
        <v>12</v>
      </c>
      <c r="M203" s="188">
        <f>COUNTIFS($D$572:$D$603,"&gt;=90")</f>
        <v>13</v>
      </c>
      <c r="P203" s="2461"/>
      <c r="Q203" s="2461"/>
      <c r="R203" s="2461"/>
      <c r="S203" s="2461"/>
      <c r="T203" s="2461"/>
    </row>
    <row r="204" spans="1:20" ht="19.5" customHeight="1" x14ac:dyDescent="0.25">
      <c r="A204" s="1597" t="s">
        <v>1622</v>
      </c>
      <c r="B204" s="1597" t="s">
        <v>1580</v>
      </c>
      <c r="C204" s="2018" t="s">
        <v>866</v>
      </c>
      <c r="D204" s="2028">
        <v>82.99</v>
      </c>
      <c r="E204" s="2024">
        <v>82.69</v>
      </c>
      <c r="F204" s="2021">
        <v>100</v>
      </c>
      <c r="I204" s="191">
        <v>2009</v>
      </c>
      <c r="J204" s="190">
        <f>COUNTIFS($E$572:$E$603,"=SD")</f>
        <v>4</v>
      </c>
      <c r="K204" s="189">
        <f>COUNTIFS($E$572:$E$603,"&lt;50")</f>
        <v>0</v>
      </c>
      <c r="L204" s="188">
        <f>COUNTIFS($E$572:$E$603,"&gt;=50",$E$572:$E$603,"&lt;90")</f>
        <v>11</v>
      </c>
      <c r="M204" s="188">
        <f>COUNTIFS($E$572:$E$603,"&gt;=90")</f>
        <v>17</v>
      </c>
      <c r="P204" s="2461"/>
      <c r="Q204" s="2461"/>
      <c r="R204" s="2461"/>
      <c r="S204" s="2461"/>
      <c r="T204" s="2461"/>
    </row>
    <row r="205" spans="1:20" ht="19.5" customHeight="1" x14ac:dyDescent="0.25">
      <c r="A205" s="1597" t="s">
        <v>1620</v>
      </c>
      <c r="B205" s="1597" t="s">
        <v>1580</v>
      </c>
      <c r="C205" s="2018" t="s">
        <v>866</v>
      </c>
      <c r="D205" s="2028" t="s">
        <v>866</v>
      </c>
      <c r="E205" s="2024" t="s">
        <v>866</v>
      </c>
      <c r="F205" s="2021" t="s">
        <v>866</v>
      </c>
      <c r="I205" s="191">
        <v>2010</v>
      </c>
      <c r="J205" s="190">
        <f>COUNTIFS($F$572:$F$603,"=SD")</f>
        <v>2</v>
      </c>
      <c r="K205" s="189">
        <f>COUNTIFS($F$572:$F$603,"&lt;50")</f>
        <v>2</v>
      </c>
      <c r="L205" s="188">
        <f>COUNTIFS($F$572:$F$603,"&gt;=50",$F$572:$F$603,"&lt;90")</f>
        <v>10</v>
      </c>
      <c r="M205" s="188">
        <f>COUNTIFS($F$572:$F$603,"&gt;=90")</f>
        <v>18</v>
      </c>
      <c r="P205" s="2461"/>
      <c r="Q205" s="2461"/>
      <c r="R205" s="2461"/>
      <c r="S205" s="2461"/>
      <c r="T205" s="2461"/>
    </row>
    <row r="206" spans="1:20" ht="19.5" customHeight="1" x14ac:dyDescent="0.25">
      <c r="A206" s="1597" t="s">
        <v>1619</v>
      </c>
      <c r="B206" s="1597" t="s">
        <v>1580</v>
      </c>
      <c r="C206" s="2018">
        <v>90.37</v>
      </c>
      <c r="D206" s="2028">
        <v>100</v>
      </c>
      <c r="E206" s="2024">
        <v>99.1</v>
      </c>
      <c r="F206" s="2021">
        <v>100</v>
      </c>
      <c r="P206" s="2461"/>
      <c r="Q206" s="2461"/>
      <c r="R206" s="2461"/>
      <c r="S206" s="2461"/>
      <c r="T206" s="2461"/>
    </row>
    <row r="207" spans="1:20" ht="19.5" customHeight="1" x14ac:dyDescent="0.25">
      <c r="A207" s="1597" t="s">
        <v>1617</v>
      </c>
      <c r="B207" s="1597" t="s">
        <v>1580</v>
      </c>
      <c r="C207" s="2018" t="s">
        <v>866</v>
      </c>
      <c r="D207" s="2028">
        <v>95.32</v>
      </c>
      <c r="E207" s="2024">
        <v>100</v>
      </c>
      <c r="F207" s="2021">
        <v>94.34</v>
      </c>
    </row>
    <row r="208" spans="1:20" ht="19.5" customHeight="1" x14ac:dyDescent="0.25">
      <c r="A208" s="1597" t="s">
        <v>1615</v>
      </c>
      <c r="B208" s="1597" t="s">
        <v>1580</v>
      </c>
      <c r="C208" s="2018">
        <v>66.95</v>
      </c>
      <c r="D208" s="2028">
        <v>74.5</v>
      </c>
      <c r="E208" s="2029">
        <v>79.25</v>
      </c>
      <c r="F208" s="2018">
        <v>77.02</v>
      </c>
      <c r="P208" s="2461" t="s">
        <v>383</v>
      </c>
      <c r="Q208" s="2461"/>
      <c r="R208" s="2461"/>
      <c r="S208" s="2461"/>
      <c r="T208" s="2461"/>
    </row>
    <row r="209" spans="1:20" ht="19.5" customHeight="1" x14ac:dyDescent="0.25">
      <c r="A209" s="1597" t="s">
        <v>1613</v>
      </c>
      <c r="B209" s="1597" t="s">
        <v>1580</v>
      </c>
      <c r="C209" s="2018">
        <v>100</v>
      </c>
      <c r="D209" s="2028">
        <v>100</v>
      </c>
      <c r="E209" s="2024">
        <v>100</v>
      </c>
      <c r="F209" s="2020">
        <v>100</v>
      </c>
      <c r="H209" s="192" t="s">
        <v>377</v>
      </c>
      <c r="O209" s="192" t="s">
        <v>377</v>
      </c>
      <c r="P209" s="2461"/>
      <c r="Q209" s="2461"/>
      <c r="R209" s="2461"/>
      <c r="S209" s="2461"/>
      <c r="T209" s="2461"/>
    </row>
    <row r="210" spans="1:20" ht="19.5" customHeight="1" x14ac:dyDescent="0.25">
      <c r="A210" s="1597" t="s">
        <v>1612</v>
      </c>
      <c r="B210" s="1597" t="s">
        <v>1580</v>
      </c>
      <c r="C210" s="2018" t="s">
        <v>866</v>
      </c>
      <c r="D210" s="2028">
        <v>97.36</v>
      </c>
      <c r="E210" s="2024">
        <v>97.7</v>
      </c>
      <c r="F210" s="2021">
        <v>100</v>
      </c>
      <c r="I210" s="197" t="s">
        <v>1998</v>
      </c>
      <c r="J210" s="198"/>
      <c r="K210" s="232"/>
      <c r="L210" s="198"/>
      <c r="M210" s="198"/>
      <c r="P210" s="2461"/>
      <c r="Q210" s="2461"/>
      <c r="R210" s="2461"/>
      <c r="S210" s="2461"/>
      <c r="T210" s="2461"/>
    </row>
    <row r="211" spans="1:20" ht="19.5" customHeight="1" x14ac:dyDescent="0.25">
      <c r="A211" s="1597" t="s">
        <v>1611</v>
      </c>
      <c r="B211" s="1597" t="s">
        <v>1580</v>
      </c>
      <c r="C211" s="2018" t="s">
        <v>866</v>
      </c>
      <c r="D211" s="2028">
        <v>100</v>
      </c>
      <c r="E211" s="2029" t="s">
        <v>866</v>
      </c>
      <c r="F211" s="2021">
        <v>100</v>
      </c>
      <c r="I211" s="231"/>
      <c r="J211" s="197" t="s">
        <v>1563</v>
      </c>
      <c r="K211" s="196" t="s">
        <v>486</v>
      </c>
      <c r="L211" s="195" t="s">
        <v>487</v>
      </c>
      <c r="M211" s="194" t="s">
        <v>1562</v>
      </c>
      <c r="P211" s="2461"/>
      <c r="Q211" s="2461"/>
      <c r="R211" s="2461"/>
      <c r="S211" s="2461"/>
      <c r="T211" s="2461"/>
    </row>
    <row r="212" spans="1:20" ht="19.5" customHeight="1" x14ac:dyDescent="0.25">
      <c r="A212" s="1597" t="s">
        <v>1609</v>
      </c>
      <c r="B212" s="1597" t="s">
        <v>1580</v>
      </c>
      <c r="C212" s="2018">
        <v>100</v>
      </c>
      <c r="D212" s="2028">
        <v>98.24</v>
      </c>
      <c r="E212" s="2029">
        <v>97.22</v>
      </c>
      <c r="F212" s="2018">
        <v>100</v>
      </c>
      <c r="I212" s="191">
        <v>2007</v>
      </c>
      <c r="J212" s="190">
        <f>COUNTIFS($C$604:$C$629,"=SD")</f>
        <v>8</v>
      </c>
      <c r="K212" s="189">
        <f>COUNTIFS($C$604:$C$629,"&lt;50")</f>
        <v>1</v>
      </c>
      <c r="L212" s="188">
        <f>COUNTIFS($C$604:$C$629,"&gt;=50",$C$604:$C$629,"&lt;90")</f>
        <v>4</v>
      </c>
      <c r="M212" s="188">
        <f>COUNTIFS($C$604:$C$629,"&gt;=90")</f>
        <v>13</v>
      </c>
      <c r="P212" s="2461"/>
      <c r="Q212" s="2461"/>
      <c r="R212" s="2461"/>
      <c r="S212" s="2461"/>
      <c r="T212" s="2461"/>
    </row>
    <row r="213" spans="1:20" ht="19.5" customHeight="1" x14ac:dyDescent="0.25">
      <c r="A213" s="1597" t="s">
        <v>1607</v>
      </c>
      <c r="B213" s="1597" t="s">
        <v>1580</v>
      </c>
      <c r="C213" s="2018" t="s">
        <v>866</v>
      </c>
      <c r="D213" s="2028" t="s">
        <v>866</v>
      </c>
      <c r="E213" s="2024">
        <v>100</v>
      </c>
      <c r="F213" s="2021">
        <v>95.28</v>
      </c>
      <c r="I213" s="191">
        <v>2008</v>
      </c>
      <c r="J213" s="190">
        <f>COUNTIFS($D$604:$D$629,"=SD")</f>
        <v>6</v>
      </c>
      <c r="K213" s="189">
        <f>COUNTIFS($D$604:$D$629,"&lt;50")</f>
        <v>1</v>
      </c>
      <c r="L213" s="188">
        <f>COUNTIFS($D$604:$D$629,"&gt;=50",$D$604:$D$629,"&lt;90")</f>
        <v>5</v>
      </c>
      <c r="M213" s="188">
        <f>COUNTIFS($D$604:$D$629,"&gt;=90")</f>
        <v>14</v>
      </c>
      <c r="P213" s="2461"/>
      <c r="Q213" s="2461"/>
      <c r="R213" s="2461"/>
      <c r="S213" s="2461"/>
      <c r="T213" s="2461"/>
    </row>
    <row r="214" spans="1:20" ht="19.5" customHeight="1" x14ac:dyDescent="0.25">
      <c r="A214" s="1597" t="s">
        <v>1606</v>
      </c>
      <c r="B214" s="1597" t="s">
        <v>1580</v>
      </c>
      <c r="C214" s="2018">
        <v>98.52</v>
      </c>
      <c r="D214" s="2028">
        <v>100</v>
      </c>
      <c r="E214" s="2024">
        <v>100</v>
      </c>
      <c r="F214" s="2021">
        <v>100</v>
      </c>
      <c r="I214" s="191">
        <v>2009</v>
      </c>
      <c r="J214" s="190">
        <f>COUNTIFS($E$604:$E$629,"=SD")</f>
        <v>5</v>
      </c>
      <c r="K214" s="189">
        <f>COUNTIFS($E$604:$E$629,"&lt;50")</f>
        <v>1</v>
      </c>
      <c r="L214" s="188">
        <f>COUNTIFS($E$604:$E$629,"&gt;=50",$E$604:$E$629,"&lt;90")</f>
        <v>5</v>
      </c>
      <c r="M214" s="188">
        <f>COUNTIFS($E$604:$E$629,"&gt;=90")</f>
        <v>15</v>
      </c>
      <c r="P214" s="2461"/>
      <c r="Q214" s="2461"/>
      <c r="R214" s="2461"/>
      <c r="S214" s="2461"/>
      <c r="T214" s="2461"/>
    </row>
    <row r="215" spans="1:20" ht="19.5" customHeight="1" x14ac:dyDescent="0.25">
      <c r="A215" s="1597" t="s">
        <v>1604</v>
      </c>
      <c r="B215" s="1597" t="s">
        <v>1580</v>
      </c>
      <c r="C215" s="2018">
        <v>40.21</v>
      </c>
      <c r="D215" s="2028">
        <v>39.04</v>
      </c>
      <c r="E215" s="2029">
        <v>38.78</v>
      </c>
      <c r="F215" s="2018">
        <v>39.74</v>
      </c>
      <c r="I215" s="191">
        <v>2010</v>
      </c>
      <c r="J215" s="190">
        <f>COUNTIFS($F$604:$F$629,"=SD")</f>
        <v>5</v>
      </c>
      <c r="K215" s="189">
        <f>COUNTIFS($F$604:$F$629,"&lt;50")</f>
        <v>1</v>
      </c>
      <c r="L215" s="188">
        <f>COUNTIFS($F$604:$F$629,"&gt;=50",$F$604:$F$629,"&lt;90")</f>
        <v>3</v>
      </c>
      <c r="M215" s="188">
        <f>COUNTIFS($F$604:$F$629,"&gt;=90")</f>
        <v>17</v>
      </c>
      <c r="P215" s="2461"/>
      <c r="Q215" s="2461"/>
      <c r="R215" s="2461"/>
      <c r="S215" s="2461"/>
      <c r="T215" s="2461"/>
    </row>
    <row r="216" spans="1:20" ht="19.5" customHeight="1" x14ac:dyDescent="0.25">
      <c r="A216" s="1597" t="s">
        <v>1602</v>
      </c>
      <c r="B216" s="1597" t="s">
        <v>1580</v>
      </c>
      <c r="C216" s="2018">
        <v>95.35</v>
      </c>
      <c r="D216" s="2028">
        <v>97.99</v>
      </c>
      <c r="E216" s="2024">
        <v>98.32</v>
      </c>
      <c r="F216" s="2020">
        <v>91.9</v>
      </c>
      <c r="P216" s="2461"/>
      <c r="Q216" s="2461"/>
      <c r="R216" s="2461"/>
      <c r="S216" s="2461"/>
      <c r="T216" s="2461"/>
    </row>
    <row r="217" spans="1:20" ht="19.5" customHeight="1" x14ac:dyDescent="0.25">
      <c r="A217" s="1597" t="s">
        <v>1601</v>
      </c>
      <c r="B217" s="1597" t="s">
        <v>1580</v>
      </c>
      <c r="C217" s="2018">
        <v>78.8</v>
      </c>
      <c r="D217" s="2028">
        <v>73.400000000000006</v>
      </c>
      <c r="E217" s="2029">
        <v>72.91</v>
      </c>
      <c r="F217" s="2018">
        <v>71.22</v>
      </c>
    </row>
    <row r="218" spans="1:20" ht="19.5" customHeight="1" x14ac:dyDescent="0.25">
      <c r="A218" s="1597" t="s">
        <v>1599</v>
      </c>
      <c r="B218" s="1597" t="s">
        <v>1580</v>
      </c>
      <c r="C218" s="2018">
        <v>100</v>
      </c>
      <c r="D218" s="2028">
        <v>98.62</v>
      </c>
      <c r="E218" s="2029">
        <v>99.2</v>
      </c>
      <c r="F218" s="2018">
        <v>100</v>
      </c>
      <c r="P218" s="2461" t="s">
        <v>383</v>
      </c>
      <c r="Q218" s="2461"/>
      <c r="R218" s="2461"/>
      <c r="S218" s="2461"/>
      <c r="T218" s="2461"/>
    </row>
    <row r="219" spans="1:20" ht="19.5" customHeight="1" x14ac:dyDescent="0.25">
      <c r="A219" s="1597" t="s">
        <v>1598</v>
      </c>
      <c r="B219" s="1597" t="s">
        <v>1580</v>
      </c>
      <c r="C219" s="2018">
        <v>54.01</v>
      </c>
      <c r="D219" s="2028">
        <v>52.8</v>
      </c>
      <c r="E219" s="2029">
        <v>53.1</v>
      </c>
      <c r="F219" s="2018">
        <v>63.73</v>
      </c>
      <c r="H219" s="192" t="s">
        <v>378</v>
      </c>
      <c r="O219" s="192" t="s">
        <v>378</v>
      </c>
      <c r="P219" s="2461"/>
      <c r="Q219" s="2461"/>
      <c r="R219" s="2461"/>
      <c r="S219" s="2461"/>
      <c r="T219" s="2461"/>
    </row>
    <row r="220" spans="1:20" ht="19.5" customHeight="1" x14ac:dyDescent="0.25">
      <c r="A220" s="1597" t="s">
        <v>1597</v>
      </c>
      <c r="B220" s="1597" t="s">
        <v>1580</v>
      </c>
      <c r="C220" s="2018">
        <v>76.900000000000006</v>
      </c>
      <c r="D220" s="2028">
        <v>77.37</v>
      </c>
      <c r="E220" s="2024">
        <v>80</v>
      </c>
      <c r="F220" s="2021">
        <v>78.95</v>
      </c>
      <c r="I220" s="197" t="s">
        <v>1998</v>
      </c>
      <c r="J220" s="198"/>
      <c r="K220" s="232"/>
      <c r="L220" s="198"/>
      <c r="M220" s="198"/>
      <c r="P220" s="2461"/>
      <c r="Q220" s="2461"/>
      <c r="R220" s="2461"/>
      <c r="S220" s="2461"/>
      <c r="T220" s="2461"/>
    </row>
    <row r="221" spans="1:20" ht="19.5" customHeight="1" x14ac:dyDescent="0.25">
      <c r="A221" s="1597" t="s">
        <v>1596</v>
      </c>
      <c r="B221" s="1597" t="s">
        <v>1580</v>
      </c>
      <c r="C221" s="2018" t="s">
        <v>866</v>
      </c>
      <c r="D221" s="2028" t="s">
        <v>866</v>
      </c>
      <c r="E221" s="2024">
        <v>100</v>
      </c>
      <c r="F221" s="2021">
        <v>100</v>
      </c>
      <c r="I221" s="231"/>
      <c r="J221" s="197" t="s">
        <v>1563</v>
      </c>
      <c r="K221" s="196" t="s">
        <v>486</v>
      </c>
      <c r="L221" s="195" t="s">
        <v>487</v>
      </c>
      <c r="M221" s="194" t="s">
        <v>1562</v>
      </c>
      <c r="P221" s="2461"/>
      <c r="Q221" s="2461"/>
      <c r="R221" s="2461"/>
      <c r="S221" s="2461"/>
      <c r="T221" s="2461"/>
    </row>
    <row r="222" spans="1:20" ht="19.5" customHeight="1" x14ac:dyDescent="0.25">
      <c r="A222" s="1597" t="s">
        <v>1594</v>
      </c>
      <c r="B222" s="1597" t="s">
        <v>1580</v>
      </c>
      <c r="C222" s="2018">
        <v>99.92</v>
      </c>
      <c r="D222" s="2028">
        <v>100</v>
      </c>
      <c r="E222" s="2029">
        <v>100</v>
      </c>
      <c r="F222" s="2018">
        <v>100</v>
      </c>
      <c r="I222" s="191">
        <v>2007</v>
      </c>
      <c r="J222" s="190">
        <f>COUNTIFS($C$630:$C$650,"=SD")</f>
        <v>6</v>
      </c>
      <c r="K222" s="189">
        <f>COUNTIFS($C$630:$C$650,"&lt;50")</f>
        <v>1</v>
      </c>
      <c r="L222" s="188">
        <f>COUNTIFS($C$630:$C$650,"&gt;=50",$C$630:$C$650,"&lt;90")</f>
        <v>4</v>
      </c>
      <c r="M222" s="188">
        <f>COUNTIFS($C$630:$C$650,"&gt;=90")</f>
        <v>10</v>
      </c>
      <c r="P222" s="2461"/>
      <c r="Q222" s="2461"/>
      <c r="R222" s="2461"/>
      <c r="S222" s="2461"/>
      <c r="T222" s="2461"/>
    </row>
    <row r="223" spans="1:20" ht="19.5" customHeight="1" x14ac:dyDescent="0.25">
      <c r="A223" s="1597" t="s">
        <v>1593</v>
      </c>
      <c r="B223" s="1597" t="s">
        <v>1580</v>
      </c>
      <c r="C223" s="2018" t="s">
        <v>866</v>
      </c>
      <c r="D223" s="2028" t="s">
        <v>866</v>
      </c>
      <c r="E223" s="2029" t="s">
        <v>866</v>
      </c>
      <c r="F223" s="2021">
        <v>90.01</v>
      </c>
      <c r="I223" s="191">
        <v>2008</v>
      </c>
      <c r="J223" s="190">
        <f>COUNTIFS($D$630:$D$650,"=SD")</f>
        <v>3</v>
      </c>
      <c r="K223" s="189">
        <f>COUNTIFS($D$630:$D$650,"&lt;50")</f>
        <v>1</v>
      </c>
      <c r="L223" s="188">
        <f>COUNTIFS($D$630:$D$650,"&gt;=50",$D$630:$D$650,"&lt;90")</f>
        <v>4</v>
      </c>
      <c r="M223" s="188">
        <f>COUNTIFS($D$630:$D$650,"&gt;=90")</f>
        <v>13</v>
      </c>
      <c r="P223" s="2461"/>
      <c r="Q223" s="2461"/>
      <c r="R223" s="2461"/>
      <c r="S223" s="2461"/>
      <c r="T223" s="2461"/>
    </row>
    <row r="224" spans="1:20" ht="19.5" customHeight="1" x14ac:dyDescent="0.25">
      <c r="A224" s="1597" t="s">
        <v>1591</v>
      </c>
      <c r="B224" s="1597" t="s">
        <v>1580</v>
      </c>
      <c r="C224" s="2018">
        <v>68.209999999999994</v>
      </c>
      <c r="D224" s="2028">
        <v>68.7</v>
      </c>
      <c r="E224" s="2029" t="s">
        <v>866</v>
      </c>
      <c r="F224" s="2023" t="s">
        <v>866</v>
      </c>
      <c r="I224" s="191">
        <v>2009</v>
      </c>
      <c r="J224" s="190">
        <f>COUNTIFS($E$630:$E$650,"=SD")</f>
        <v>2</v>
      </c>
      <c r="K224" s="189">
        <f>COUNTIFS($E$630:$E$650,"&lt;50")</f>
        <v>1</v>
      </c>
      <c r="L224" s="188">
        <f>COUNTIFS($E$630:$E$650,"&gt;=50",$E$630:$E$650,"&lt;90")</f>
        <v>4</v>
      </c>
      <c r="M224" s="188">
        <f>COUNTIFS($E$630:$E$650,"&gt;=90")</f>
        <v>14</v>
      </c>
      <c r="P224" s="2461"/>
      <c r="Q224" s="2461"/>
      <c r="R224" s="2461"/>
      <c r="S224" s="2461"/>
      <c r="T224" s="2461"/>
    </row>
    <row r="225" spans="1:20" ht="19.5" customHeight="1" x14ac:dyDescent="0.25">
      <c r="A225" s="1597" t="s">
        <v>1589</v>
      </c>
      <c r="B225" s="1597" t="s">
        <v>1580</v>
      </c>
      <c r="C225" s="2018">
        <v>7.31</v>
      </c>
      <c r="D225" s="2028">
        <v>15.16</v>
      </c>
      <c r="E225" s="2029">
        <v>20.75</v>
      </c>
      <c r="F225" s="2018">
        <v>31.93</v>
      </c>
      <c r="I225" s="191">
        <v>2010</v>
      </c>
      <c r="J225" s="190">
        <f>COUNTIFS($F$630:$F$650,"=SD")</f>
        <v>3</v>
      </c>
      <c r="K225" s="189">
        <f>COUNTIFS($F$630:$F$650,"&lt;50")</f>
        <v>1</v>
      </c>
      <c r="L225" s="188">
        <f>COUNTIFS($F$630:$F$650,"&gt;=50",$F$630:$F$650,"&lt;90")</f>
        <v>4</v>
      </c>
      <c r="M225" s="188">
        <f>COUNTIFS($F$630:$F$650,"&gt;=90")</f>
        <v>13</v>
      </c>
      <c r="P225" s="2461"/>
      <c r="Q225" s="2461"/>
      <c r="R225" s="2461"/>
      <c r="S225" s="2461"/>
      <c r="T225" s="2461"/>
    </row>
    <row r="226" spans="1:20" ht="19.5" customHeight="1" x14ac:dyDescent="0.25">
      <c r="A226" s="1597" t="s">
        <v>1587</v>
      </c>
      <c r="B226" s="1597" t="s">
        <v>1580</v>
      </c>
      <c r="C226" s="2018" t="s">
        <v>866</v>
      </c>
      <c r="D226" s="2028" t="s">
        <v>866</v>
      </c>
      <c r="E226" s="2024">
        <v>100</v>
      </c>
      <c r="F226" s="2021">
        <v>100</v>
      </c>
      <c r="P226" s="2461"/>
      <c r="Q226" s="2461"/>
      <c r="R226" s="2461"/>
      <c r="S226" s="2461"/>
      <c r="T226" s="2461"/>
    </row>
    <row r="227" spans="1:20" ht="19.5" customHeight="1" x14ac:dyDescent="0.25">
      <c r="A227" s="1597" t="s">
        <v>1585</v>
      </c>
      <c r="B227" s="1597" t="s">
        <v>1580</v>
      </c>
      <c r="C227" s="2018">
        <v>96.51</v>
      </c>
      <c r="D227" s="2028">
        <v>94.1</v>
      </c>
      <c r="E227" s="2029">
        <v>93.6</v>
      </c>
      <c r="F227" s="2018">
        <v>100</v>
      </c>
    </row>
    <row r="228" spans="1:20" ht="19.5" customHeight="1" x14ac:dyDescent="0.25">
      <c r="A228" s="1597" t="s">
        <v>1583</v>
      </c>
      <c r="B228" s="1597" t="s">
        <v>1580</v>
      </c>
      <c r="C228" s="2018">
        <v>98.59</v>
      </c>
      <c r="D228" s="2028">
        <v>88.19</v>
      </c>
      <c r="E228" s="2029">
        <v>85.87</v>
      </c>
      <c r="F228" s="2018">
        <v>82.05</v>
      </c>
    </row>
    <row r="229" spans="1:20" ht="19.5" customHeight="1" x14ac:dyDescent="0.25">
      <c r="A229" s="1597" t="s">
        <v>1581</v>
      </c>
      <c r="B229" s="1597" t="s">
        <v>1580</v>
      </c>
      <c r="C229" s="2018" t="s">
        <v>866</v>
      </c>
      <c r="D229" s="2028">
        <v>100</v>
      </c>
      <c r="E229" s="2024">
        <v>100</v>
      </c>
      <c r="F229" s="2021">
        <v>100</v>
      </c>
    </row>
    <row r="230" spans="1:20" ht="19.5" customHeight="1" x14ac:dyDescent="0.25">
      <c r="A230" s="1597" t="s">
        <v>1579</v>
      </c>
      <c r="B230" s="1597" t="s">
        <v>1516</v>
      </c>
      <c r="C230" s="2018">
        <v>89.41</v>
      </c>
      <c r="D230" s="2028">
        <v>85.45</v>
      </c>
      <c r="E230" s="2029">
        <v>85.09</v>
      </c>
      <c r="F230" s="2018">
        <v>89.83</v>
      </c>
    </row>
    <row r="231" spans="1:20" ht="19.5" customHeight="1" x14ac:dyDescent="0.25">
      <c r="A231" s="1597" t="s">
        <v>1577</v>
      </c>
      <c r="B231" s="1597" t="s">
        <v>1516</v>
      </c>
      <c r="C231" s="2018" t="s">
        <v>866</v>
      </c>
      <c r="D231" s="2028" t="s">
        <v>866</v>
      </c>
      <c r="E231" s="2024">
        <v>100</v>
      </c>
      <c r="F231" s="2023" t="s">
        <v>866</v>
      </c>
    </row>
    <row r="232" spans="1:20" ht="19.5" customHeight="1" x14ac:dyDescent="0.25">
      <c r="A232" s="1597" t="s">
        <v>1575</v>
      </c>
      <c r="B232" s="1597" t="s">
        <v>1516</v>
      </c>
      <c r="C232" s="2018">
        <v>100</v>
      </c>
      <c r="D232" s="2028">
        <v>100</v>
      </c>
      <c r="E232" s="2024">
        <v>100</v>
      </c>
      <c r="F232" s="2021">
        <v>100</v>
      </c>
    </row>
    <row r="233" spans="1:20" ht="19.5" customHeight="1" x14ac:dyDescent="0.25">
      <c r="A233" s="1597" t="s">
        <v>1573</v>
      </c>
      <c r="B233" s="1597" t="s">
        <v>1516</v>
      </c>
      <c r="C233" s="2018">
        <v>58.23</v>
      </c>
      <c r="D233" s="2028">
        <v>56.66</v>
      </c>
      <c r="E233" s="2029">
        <v>57.09</v>
      </c>
      <c r="F233" s="2018">
        <v>55.28</v>
      </c>
    </row>
    <row r="234" spans="1:20" ht="19.5" customHeight="1" x14ac:dyDescent="0.25">
      <c r="A234" s="1597" t="s">
        <v>1571</v>
      </c>
      <c r="B234" s="1597" t="s">
        <v>1516</v>
      </c>
      <c r="C234" s="2018">
        <v>100</v>
      </c>
      <c r="D234" s="2028">
        <v>100</v>
      </c>
      <c r="E234" s="2029">
        <v>100</v>
      </c>
      <c r="F234" s="2018">
        <v>100</v>
      </c>
    </row>
    <row r="235" spans="1:20" ht="19.5" customHeight="1" x14ac:dyDescent="0.25">
      <c r="A235" s="1597" t="s">
        <v>1569</v>
      </c>
      <c r="B235" s="1597" t="s">
        <v>1516</v>
      </c>
      <c r="C235" s="2018" t="s">
        <v>866</v>
      </c>
      <c r="D235" s="2028" t="s">
        <v>866</v>
      </c>
      <c r="E235" s="2024">
        <v>93.78</v>
      </c>
      <c r="F235" s="2021">
        <v>93.9</v>
      </c>
    </row>
    <row r="236" spans="1:20" ht="19.5" customHeight="1" x14ac:dyDescent="0.25">
      <c r="A236" s="1597" t="s">
        <v>1567</v>
      </c>
      <c r="B236" s="1597" t="s">
        <v>1516</v>
      </c>
      <c r="C236" s="2018" t="s">
        <v>866</v>
      </c>
      <c r="D236" s="2028" t="s">
        <v>866</v>
      </c>
      <c r="E236" s="2029" t="s">
        <v>866</v>
      </c>
      <c r="F236" s="2021">
        <v>100</v>
      </c>
    </row>
    <row r="237" spans="1:20" ht="19.5" customHeight="1" x14ac:dyDescent="0.25">
      <c r="A237" s="1597" t="s">
        <v>1565</v>
      </c>
      <c r="B237" s="1597" t="s">
        <v>1516</v>
      </c>
      <c r="C237" s="2018">
        <v>98.69</v>
      </c>
      <c r="D237" s="2028">
        <v>94.83</v>
      </c>
      <c r="E237" s="2029">
        <v>93.79</v>
      </c>
      <c r="F237" s="2018">
        <v>99.96</v>
      </c>
    </row>
    <row r="238" spans="1:20" ht="19.5" customHeight="1" x14ac:dyDescent="0.25">
      <c r="A238" s="1597" t="s">
        <v>1561</v>
      </c>
      <c r="B238" s="1597" t="s">
        <v>1516</v>
      </c>
      <c r="C238" s="2018">
        <v>32.729999999999997</v>
      </c>
      <c r="D238" s="2028">
        <v>31.76</v>
      </c>
      <c r="E238" s="2029">
        <v>32.35</v>
      </c>
      <c r="F238" s="2018">
        <v>30.92</v>
      </c>
    </row>
    <row r="239" spans="1:20" ht="19.5" customHeight="1" x14ac:dyDescent="0.25">
      <c r="A239" s="1597" t="s">
        <v>1559</v>
      </c>
      <c r="B239" s="1597" t="s">
        <v>1516</v>
      </c>
      <c r="C239" s="2018">
        <v>60.37</v>
      </c>
      <c r="D239" s="2028">
        <v>58.48</v>
      </c>
      <c r="E239" s="2029">
        <v>58.8</v>
      </c>
      <c r="F239" s="2018">
        <v>58.24</v>
      </c>
    </row>
    <row r="240" spans="1:20" ht="19.5" customHeight="1" x14ac:dyDescent="0.25">
      <c r="A240" s="1597" t="s">
        <v>1557</v>
      </c>
      <c r="B240" s="1597" t="s">
        <v>1516</v>
      </c>
      <c r="C240" s="2018">
        <v>31.04</v>
      </c>
      <c r="D240" s="2028">
        <v>31.69</v>
      </c>
      <c r="E240" s="2029">
        <v>34.35</v>
      </c>
      <c r="F240" s="2018">
        <v>30.93</v>
      </c>
    </row>
    <row r="241" spans="1:6" ht="19.5" customHeight="1" x14ac:dyDescent="0.25">
      <c r="A241" s="1597" t="s">
        <v>1555</v>
      </c>
      <c r="B241" s="1597" t="s">
        <v>1516</v>
      </c>
      <c r="C241" s="2018">
        <v>100</v>
      </c>
      <c r="D241" s="2028">
        <v>100</v>
      </c>
      <c r="E241" s="2024">
        <v>100</v>
      </c>
      <c r="F241" s="2021">
        <v>100</v>
      </c>
    </row>
    <row r="242" spans="1:6" ht="19.5" customHeight="1" x14ac:dyDescent="0.25">
      <c r="A242" s="1597" t="s">
        <v>1553</v>
      </c>
      <c r="B242" s="1597" t="s">
        <v>1516</v>
      </c>
      <c r="C242" s="2018">
        <v>5.0599999999999996</v>
      </c>
      <c r="D242" s="2028">
        <v>4.7699999999999996</v>
      </c>
      <c r="E242" s="2029">
        <v>5.05</v>
      </c>
      <c r="F242" s="2018">
        <v>5.15</v>
      </c>
    </row>
    <row r="243" spans="1:6" ht="19.5" customHeight="1" x14ac:dyDescent="0.25">
      <c r="A243" s="1597" t="s">
        <v>1551</v>
      </c>
      <c r="B243" s="1597" t="s">
        <v>1516</v>
      </c>
      <c r="C243" s="2018">
        <v>96.2</v>
      </c>
      <c r="D243" s="2028">
        <v>97.59</v>
      </c>
      <c r="E243" s="2024">
        <v>97.6</v>
      </c>
      <c r="F243" s="2021">
        <v>98.65</v>
      </c>
    </row>
    <row r="244" spans="1:6" ht="19.5" customHeight="1" x14ac:dyDescent="0.25">
      <c r="A244" s="1597" t="s">
        <v>1549</v>
      </c>
      <c r="B244" s="1597" t="s">
        <v>1516</v>
      </c>
      <c r="C244" s="2018" t="s">
        <v>866</v>
      </c>
      <c r="D244" s="2033" t="s">
        <v>866</v>
      </c>
      <c r="E244" s="2029" t="s">
        <v>866</v>
      </c>
      <c r="F244" s="2021" t="s">
        <v>866</v>
      </c>
    </row>
    <row r="245" spans="1:6" ht="19.5" customHeight="1" x14ac:dyDescent="0.25">
      <c r="A245" s="1597" t="s">
        <v>1547</v>
      </c>
      <c r="B245" s="1597" t="s">
        <v>1516</v>
      </c>
      <c r="C245" s="2018">
        <v>100</v>
      </c>
      <c r="D245" s="2028">
        <v>100</v>
      </c>
      <c r="E245" s="2029">
        <v>100</v>
      </c>
      <c r="F245" s="2018">
        <v>91.38</v>
      </c>
    </row>
    <row r="246" spans="1:6" ht="19.5" customHeight="1" x14ac:dyDescent="0.25">
      <c r="A246" s="1597" t="s">
        <v>1545</v>
      </c>
      <c r="B246" s="1597" t="s">
        <v>1516</v>
      </c>
      <c r="C246" s="2018">
        <v>93.61</v>
      </c>
      <c r="D246" s="2028">
        <v>89.22</v>
      </c>
      <c r="E246" s="2029">
        <v>90.19</v>
      </c>
      <c r="F246" s="2018">
        <v>98.58</v>
      </c>
    </row>
    <row r="247" spans="1:6" ht="19.5" customHeight="1" x14ac:dyDescent="0.25">
      <c r="A247" s="1597" t="s">
        <v>1544</v>
      </c>
      <c r="B247" s="1597" t="s">
        <v>1516</v>
      </c>
      <c r="C247" s="2018" t="s">
        <v>866</v>
      </c>
      <c r="D247" s="2033" t="s">
        <v>866</v>
      </c>
      <c r="E247" s="2029" t="s">
        <v>866</v>
      </c>
      <c r="F247" s="2021" t="s">
        <v>866</v>
      </c>
    </row>
    <row r="248" spans="1:6" ht="19.5" customHeight="1" x14ac:dyDescent="0.25">
      <c r="A248" s="1597" t="s">
        <v>1542</v>
      </c>
      <c r="B248" s="1597" t="s">
        <v>1516</v>
      </c>
      <c r="C248" s="2018">
        <v>62.46</v>
      </c>
      <c r="D248" s="2028">
        <v>58.29</v>
      </c>
      <c r="E248" s="2029">
        <v>57.75</v>
      </c>
      <c r="F248" s="2021">
        <v>75.36</v>
      </c>
    </row>
    <row r="249" spans="1:6" ht="19.5" customHeight="1" x14ac:dyDescent="0.25">
      <c r="A249" s="1597" t="s">
        <v>1541</v>
      </c>
      <c r="B249" s="1597" t="s">
        <v>1516</v>
      </c>
      <c r="C249" s="2018" t="s">
        <v>866</v>
      </c>
      <c r="D249" s="2028">
        <v>74.91</v>
      </c>
      <c r="E249" s="2024">
        <v>73.33</v>
      </c>
      <c r="F249" s="2021">
        <v>74.989999999999995</v>
      </c>
    </row>
    <row r="250" spans="1:6" ht="19.5" customHeight="1" x14ac:dyDescent="0.25">
      <c r="A250" s="1597" t="s">
        <v>1540</v>
      </c>
      <c r="B250" s="1597" t="s">
        <v>1516</v>
      </c>
      <c r="C250" s="2018" t="s">
        <v>866</v>
      </c>
      <c r="D250" s="2028" t="s">
        <v>866</v>
      </c>
      <c r="E250" s="2029" t="s">
        <v>866</v>
      </c>
      <c r="F250" s="2021">
        <v>100</v>
      </c>
    </row>
    <row r="251" spans="1:6" ht="19.5" customHeight="1" x14ac:dyDescent="0.25">
      <c r="A251" s="1597" t="s">
        <v>1538</v>
      </c>
      <c r="B251" s="1597" t="s">
        <v>1516</v>
      </c>
      <c r="C251" s="2018">
        <v>77.39</v>
      </c>
      <c r="D251" s="2028">
        <v>73.61</v>
      </c>
      <c r="E251" s="2029">
        <v>74.650000000000006</v>
      </c>
      <c r="F251" s="2018">
        <v>74.209999999999994</v>
      </c>
    </row>
    <row r="252" spans="1:6" ht="19.5" customHeight="1" x14ac:dyDescent="0.25">
      <c r="A252" s="1597" t="s">
        <v>1536</v>
      </c>
      <c r="B252" s="1597" t="s">
        <v>1516</v>
      </c>
      <c r="C252" s="2018" t="s">
        <v>866</v>
      </c>
      <c r="D252" s="2028" t="s">
        <v>866</v>
      </c>
      <c r="E252" s="2024">
        <v>100</v>
      </c>
      <c r="F252" s="2021">
        <v>100</v>
      </c>
    </row>
    <row r="253" spans="1:6" ht="19.5" customHeight="1" x14ac:dyDescent="0.25">
      <c r="A253" s="1597" t="s">
        <v>1534</v>
      </c>
      <c r="B253" s="1597" t="s">
        <v>1516</v>
      </c>
      <c r="C253" s="2018" t="s">
        <v>866</v>
      </c>
      <c r="D253" s="2028">
        <v>100</v>
      </c>
      <c r="E253" s="2024">
        <v>100</v>
      </c>
      <c r="F253" s="2023" t="s">
        <v>866</v>
      </c>
    </row>
    <row r="254" spans="1:6" ht="19.5" customHeight="1" x14ac:dyDescent="0.25">
      <c r="A254" s="1597" t="s">
        <v>1532</v>
      </c>
      <c r="B254" s="1597" t="s">
        <v>1516</v>
      </c>
      <c r="C254" s="2018">
        <v>96.85</v>
      </c>
      <c r="D254" s="2028">
        <v>95.65</v>
      </c>
      <c r="E254" s="2029">
        <v>98.08</v>
      </c>
      <c r="F254" s="2018">
        <v>99.63</v>
      </c>
    </row>
    <row r="255" spans="1:6" ht="19.5" customHeight="1" x14ac:dyDescent="0.25">
      <c r="A255" s="1597" t="s">
        <v>1530</v>
      </c>
      <c r="B255" s="1597" t="s">
        <v>1516</v>
      </c>
      <c r="C255" s="2018" t="s">
        <v>866</v>
      </c>
      <c r="D255" s="2028" t="s">
        <v>866</v>
      </c>
      <c r="E255" s="2029" t="s">
        <v>866</v>
      </c>
      <c r="F255" s="2021" t="s">
        <v>866</v>
      </c>
    </row>
    <row r="256" spans="1:6" ht="19.5" customHeight="1" x14ac:dyDescent="0.25">
      <c r="A256" s="1597" t="s">
        <v>1528</v>
      </c>
      <c r="B256" s="1597" t="s">
        <v>1516</v>
      </c>
      <c r="C256" s="2018">
        <v>96.21</v>
      </c>
      <c r="D256" s="2028">
        <v>95.71</v>
      </c>
      <c r="E256" s="2029">
        <v>96.87</v>
      </c>
      <c r="F256" s="2018">
        <v>89.24</v>
      </c>
    </row>
    <row r="257" spans="1:6" ht="19.5" customHeight="1" x14ac:dyDescent="0.25">
      <c r="A257" s="1597" t="s">
        <v>1526</v>
      </c>
      <c r="B257" s="1597" t="s">
        <v>1516</v>
      </c>
      <c r="C257" s="2018">
        <v>86.53</v>
      </c>
      <c r="D257" s="2028">
        <v>86.84</v>
      </c>
      <c r="E257" s="2029">
        <v>85.42</v>
      </c>
      <c r="F257" s="2018">
        <v>84.6</v>
      </c>
    </row>
    <row r="258" spans="1:6" ht="19.5" customHeight="1" x14ac:dyDescent="0.25">
      <c r="A258" s="1597" t="s">
        <v>1524</v>
      </c>
      <c r="B258" s="1597" t="s">
        <v>1516</v>
      </c>
      <c r="C258" s="2018">
        <v>100</v>
      </c>
      <c r="D258" s="2028">
        <v>100</v>
      </c>
      <c r="E258" s="2024">
        <v>100</v>
      </c>
      <c r="F258" s="2021">
        <v>100</v>
      </c>
    </row>
    <row r="259" spans="1:6" ht="19.5" customHeight="1" x14ac:dyDescent="0.25">
      <c r="A259" s="1597" t="s">
        <v>1522</v>
      </c>
      <c r="B259" s="1597" t="s">
        <v>1516</v>
      </c>
      <c r="C259" s="2018" t="s">
        <v>866</v>
      </c>
      <c r="D259" s="2028" t="s">
        <v>866</v>
      </c>
      <c r="E259" s="2029" t="s">
        <v>866</v>
      </c>
      <c r="F259" s="2021" t="s">
        <v>866</v>
      </c>
    </row>
    <row r="260" spans="1:6" ht="19.5" customHeight="1" x14ac:dyDescent="0.25">
      <c r="A260" s="1597" t="s">
        <v>1521</v>
      </c>
      <c r="B260" s="1597" t="s">
        <v>1516</v>
      </c>
      <c r="C260" s="2018">
        <v>7.73</v>
      </c>
      <c r="D260" s="2028">
        <v>9.64</v>
      </c>
      <c r="E260" s="2029">
        <v>10.97</v>
      </c>
      <c r="F260" s="2018">
        <v>20.3</v>
      </c>
    </row>
    <row r="261" spans="1:6" ht="19.5" customHeight="1" x14ac:dyDescent="0.25">
      <c r="A261" s="1597" t="s">
        <v>1519</v>
      </c>
      <c r="B261" s="1597" t="s">
        <v>1516</v>
      </c>
      <c r="C261" s="2018">
        <v>40.19</v>
      </c>
      <c r="D261" s="2028">
        <v>38.54</v>
      </c>
      <c r="E261" s="2029">
        <v>39.409999999999997</v>
      </c>
      <c r="F261" s="2018">
        <v>38.06</v>
      </c>
    </row>
    <row r="262" spans="1:6" ht="19.5" customHeight="1" x14ac:dyDescent="0.25">
      <c r="A262" s="1597" t="s">
        <v>1517</v>
      </c>
      <c r="B262" s="1597" t="s">
        <v>1516</v>
      </c>
      <c r="C262" s="2018">
        <v>5.07</v>
      </c>
      <c r="D262" s="2028">
        <v>4.75</v>
      </c>
      <c r="E262" s="2029">
        <v>9.2899999999999991</v>
      </c>
      <c r="F262" s="2018">
        <v>13.32</v>
      </c>
    </row>
    <row r="263" spans="1:6" ht="19.5" customHeight="1" x14ac:dyDescent="0.25">
      <c r="A263" s="1597" t="s">
        <v>1514</v>
      </c>
      <c r="B263" s="1597" t="s">
        <v>1472</v>
      </c>
      <c r="C263" s="2018">
        <v>97.69</v>
      </c>
      <c r="D263" s="2028">
        <v>93.5</v>
      </c>
      <c r="E263" s="2029">
        <v>93.09</v>
      </c>
      <c r="F263" s="2018">
        <v>98.44</v>
      </c>
    </row>
    <row r="264" spans="1:6" ht="19.5" customHeight="1" x14ac:dyDescent="0.25">
      <c r="A264" s="1597" t="s">
        <v>1512</v>
      </c>
      <c r="B264" s="1597" t="s">
        <v>1472</v>
      </c>
      <c r="C264" s="2018">
        <v>100</v>
      </c>
      <c r="D264" s="2028">
        <v>100</v>
      </c>
      <c r="E264" s="2029">
        <v>100</v>
      </c>
      <c r="F264" s="2018">
        <v>92.84</v>
      </c>
    </row>
    <row r="265" spans="1:6" ht="19.5" customHeight="1" x14ac:dyDescent="0.25">
      <c r="A265" s="1597" t="s">
        <v>1510</v>
      </c>
      <c r="B265" s="1597" t="s">
        <v>1472</v>
      </c>
      <c r="C265" s="2018">
        <v>46.58</v>
      </c>
      <c r="D265" s="2028">
        <v>45.8</v>
      </c>
      <c r="E265" s="2029">
        <v>48.08</v>
      </c>
      <c r="F265" s="2018">
        <v>55.24</v>
      </c>
    </row>
    <row r="266" spans="1:6" ht="19.5" customHeight="1" x14ac:dyDescent="0.25">
      <c r="A266" s="1597" t="s">
        <v>1508</v>
      </c>
      <c r="B266" s="1597" t="s">
        <v>1472</v>
      </c>
      <c r="C266" s="2018">
        <v>96.84</v>
      </c>
      <c r="D266" s="2028">
        <v>100</v>
      </c>
      <c r="E266" s="2024">
        <v>100</v>
      </c>
      <c r="F266" s="2021">
        <v>99.73</v>
      </c>
    </row>
    <row r="267" spans="1:6" ht="19.5" customHeight="1" x14ac:dyDescent="0.25">
      <c r="A267" s="1597" t="s">
        <v>1506</v>
      </c>
      <c r="B267" s="1597" t="s">
        <v>1472</v>
      </c>
      <c r="C267" s="2018">
        <v>76.87</v>
      </c>
      <c r="D267" s="2028">
        <v>76.75</v>
      </c>
      <c r="E267" s="2029">
        <v>79.34</v>
      </c>
      <c r="F267" s="2018">
        <v>79.28</v>
      </c>
    </row>
    <row r="268" spans="1:6" ht="19.5" customHeight="1" x14ac:dyDescent="0.25">
      <c r="A268" s="1597" t="s">
        <v>1504</v>
      </c>
      <c r="B268" s="1597" t="s">
        <v>1472</v>
      </c>
      <c r="C268" s="2018">
        <v>100</v>
      </c>
      <c r="D268" s="2028">
        <v>100</v>
      </c>
      <c r="E268" s="2024">
        <v>99.98</v>
      </c>
      <c r="F268" s="2021">
        <v>100</v>
      </c>
    </row>
    <row r="269" spans="1:6" ht="19.5" customHeight="1" x14ac:dyDescent="0.25">
      <c r="A269" s="1597" t="s">
        <v>1502</v>
      </c>
      <c r="B269" s="1597" t="s">
        <v>1472</v>
      </c>
      <c r="C269" s="2018">
        <v>92.95</v>
      </c>
      <c r="D269" s="2028">
        <v>90.51</v>
      </c>
      <c r="E269" s="2029">
        <v>90.43</v>
      </c>
      <c r="F269" s="2018">
        <v>92.04</v>
      </c>
    </row>
    <row r="270" spans="1:6" ht="19.5" customHeight="1" x14ac:dyDescent="0.25">
      <c r="A270" s="1597" t="s">
        <v>1501</v>
      </c>
      <c r="B270" s="1597" t="s">
        <v>1472</v>
      </c>
      <c r="C270" s="2018" t="s">
        <v>866</v>
      </c>
      <c r="D270" s="2028" t="s">
        <v>866</v>
      </c>
      <c r="E270" s="2024">
        <v>92.5</v>
      </c>
      <c r="F270" s="2021">
        <v>95</v>
      </c>
    </row>
    <row r="271" spans="1:6" ht="19.5" customHeight="1" x14ac:dyDescent="0.25">
      <c r="A271" s="1597" t="s">
        <v>1500</v>
      </c>
      <c r="B271" s="1597" t="s">
        <v>1472</v>
      </c>
      <c r="C271" s="2018" t="s">
        <v>866</v>
      </c>
      <c r="D271" s="2028" t="s">
        <v>866</v>
      </c>
      <c r="E271" s="2029" t="s">
        <v>866</v>
      </c>
      <c r="F271" s="2021" t="s">
        <v>866</v>
      </c>
    </row>
    <row r="272" spans="1:6" ht="19.5" customHeight="1" x14ac:dyDescent="0.25">
      <c r="A272" s="1597" t="s">
        <v>693</v>
      </c>
      <c r="B272" s="1597" t="s">
        <v>1472</v>
      </c>
      <c r="C272" s="2018">
        <v>51.24</v>
      </c>
      <c r="D272" s="2028">
        <v>51.93</v>
      </c>
      <c r="E272" s="2029">
        <v>51.84</v>
      </c>
      <c r="F272" s="2018">
        <v>63.37</v>
      </c>
    </row>
    <row r="273" spans="1:6" ht="19.5" customHeight="1" x14ac:dyDescent="0.25">
      <c r="A273" s="1597" t="s">
        <v>1497</v>
      </c>
      <c r="B273" s="1597" t="s">
        <v>1472</v>
      </c>
      <c r="C273" s="2018">
        <v>86.16</v>
      </c>
      <c r="D273" s="2028">
        <v>83.2</v>
      </c>
      <c r="E273" s="2029">
        <v>83.42</v>
      </c>
      <c r="F273" s="2018">
        <v>86.95</v>
      </c>
    </row>
    <row r="274" spans="1:6" ht="19.5" customHeight="1" x14ac:dyDescent="0.25">
      <c r="A274" s="1597" t="s">
        <v>1495</v>
      </c>
      <c r="B274" s="1597" t="s">
        <v>1472</v>
      </c>
      <c r="C274" s="2018">
        <v>27.64</v>
      </c>
      <c r="D274" s="2028">
        <v>27.62</v>
      </c>
      <c r="E274" s="2029">
        <v>28.5</v>
      </c>
      <c r="F274" s="2018">
        <v>38.39</v>
      </c>
    </row>
    <row r="275" spans="1:6" ht="19.5" customHeight="1" x14ac:dyDescent="0.25">
      <c r="A275" s="1597" t="s">
        <v>1493</v>
      </c>
      <c r="B275" s="1597" t="s">
        <v>1472</v>
      </c>
      <c r="C275" s="2018">
        <v>100</v>
      </c>
      <c r="D275" s="2028">
        <v>100</v>
      </c>
      <c r="E275" s="2029">
        <v>100</v>
      </c>
      <c r="F275" s="2018">
        <v>99.78</v>
      </c>
    </row>
    <row r="276" spans="1:6" ht="19.5" customHeight="1" x14ac:dyDescent="0.25">
      <c r="A276" s="1597" t="s">
        <v>1491</v>
      </c>
      <c r="B276" s="1597" t="s">
        <v>1472</v>
      </c>
      <c r="C276" s="2018">
        <v>93.33</v>
      </c>
      <c r="D276" s="2028">
        <v>87.84</v>
      </c>
      <c r="E276" s="2029">
        <v>86.78</v>
      </c>
      <c r="F276" s="2018">
        <v>93.66</v>
      </c>
    </row>
    <row r="277" spans="1:6" ht="19.5" customHeight="1" x14ac:dyDescent="0.25">
      <c r="A277" s="1597" t="s">
        <v>1489</v>
      </c>
      <c r="B277" s="1597" t="s">
        <v>1472</v>
      </c>
      <c r="C277" s="2018" t="s">
        <v>866</v>
      </c>
      <c r="D277" s="2028">
        <v>86.71</v>
      </c>
      <c r="E277" s="2024">
        <v>88.68</v>
      </c>
      <c r="F277" s="2021">
        <v>91</v>
      </c>
    </row>
    <row r="278" spans="1:6" ht="19.5" customHeight="1" x14ac:dyDescent="0.25">
      <c r="A278" s="1597" t="s">
        <v>1487</v>
      </c>
      <c r="B278" s="1597" t="s">
        <v>1472</v>
      </c>
      <c r="C278" s="2018">
        <v>95.46</v>
      </c>
      <c r="D278" s="2028">
        <v>92.04</v>
      </c>
      <c r="E278" s="2029">
        <v>92.07</v>
      </c>
      <c r="F278" s="2018">
        <v>100</v>
      </c>
    </row>
    <row r="279" spans="1:6" ht="19.5" customHeight="1" x14ac:dyDescent="0.25">
      <c r="A279" s="1597" t="s">
        <v>1485</v>
      </c>
      <c r="B279" s="1597" t="s">
        <v>1472</v>
      </c>
      <c r="C279" s="2018">
        <v>88.15</v>
      </c>
      <c r="D279" s="2028">
        <v>86.05</v>
      </c>
      <c r="E279" s="2029">
        <v>86.4</v>
      </c>
      <c r="F279" s="2018">
        <v>90.79</v>
      </c>
    </row>
    <row r="280" spans="1:6" ht="19.5" customHeight="1" x14ac:dyDescent="0.25">
      <c r="A280" s="1597" t="s">
        <v>1483</v>
      </c>
      <c r="B280" s="1597" t="s">
        <v>1472</v>
      </c>
      <c r="C280" s="2018">
        <v>100</v>
      </c>
      <c r="D280" s="2028">
        <v>98.67</v>
      </c>
      <c r="E280" s="2024">
        <v>99.3</v>
      </c>
      <c r="F280" s="2020">
        <v>100</v>
      </c>
    </row>
    <row r="281" spans="1:6" ht="19.5" customHeight="1" x14ac:dyDescent="0.25">
      <c r="A281" s="1597" t="s">
        <v>1481</v>
      </c>
      <c r="B281" s="1597" t="s">
        <v>1472</v>
      </c>
      <c r="C281" s="2018">
        <v>62.96</v>
      </c>
      <c r="D281" s="2028">
        <v>68.650000000000006</v>
      </c>
      <c r="E281" s="2029">
        <v>70.14</v>
      </c>
      <c r="F281" s="2018">
        <v>74.569999999999993</v>
      </c>
    </row>
    <row r="282" spans="1:6" ht="19.5" customHeight="1" x14ac:dyDescent="0.25">
      <c r="A282" s="1597" t="s">
        <v>1479</v>
      </c>
      <c r="B282" s="1597" t="s">
        <v>1472</v>
      </c>
      <c r="C282" s="2018">
        <v>100</v>
      </c>
      <c r="D282" s="2028">
        <v>98.47</v>
      </c>
      <c r="E282" s="2024">
        <v>100</v>
      </c>
      <c r="F282" s="2021">
        <v>100</v>
      </c>
    </row>
    <row r="283" spans="1:6" ht="19.5" customHeight="1" x14ac:dyDescent="0.25">
      <c r="A283" s="1597" t="s">
        <v>1477</v>
      </c>
      <c r="B283" s="1597" t="s">
        <v>1472</v>
      </c>
      <c r="C283" s="2018">
        <v>96.54</v>
      </c>
      <c r="D283" s="2028">
        <v>92.7</v>
      </c>
      <c r="E283" s="2029">
        <v>91.72</v>
      </c>
      <c r="F283" s="2018">
        <v>100</v>
      </c>
    </row>
    <row r="284" spans="1:6" ht="19.5" customHeight="1" x14ac:dyDescent="0.25">
      <c r="A284" s="1597" t="s">
        <v>1475</v>
      </c>
      <c r="B284" s="1597" t="s">
        <v>1472</v>
      </c>
      <c r="C284" s="2018">
        <v>100</v>
      </c>
      <c r="D284" s="2028">
        <v>99.75</v>
      </c>
      <c r="E284" s="2024">
        <v>99.12</v>
      </c>
      <c r="F284" s="2021">
        <v>100</v>
      </c>
    </row>
    <row r="285" spans="1:6" ht="19.5" customHeight="1" x14ac:dyDescent="0.25">
      <c r="A285" s="1597" t="s">
        <v>1473</v>
      </c>
      <c r="B285" s="1597" t="s">
        <v>1472</v>
      </c>
      <c r="C285" s="2018">
        <v>100</v>
      </c>
      <c r="D285" s="2028">
        <v>93.23</v>
      </c>
      <c r="E285" s="2024">
        <v>92.84</v>
      </c>
      <c r="F285" s="2021">
        <v>90.24</v>
      </c>
    </row>
    <row r="286" spans="1:6" ht="19.5" customHeight="1" x14ac:dyDescent="0.25">
      <c r="A286" s="1597" t="s">
        <v>1470</v>
      </c>
      <c r="B286" s="1597" t="s">
        <v>1449</v>
      </c>
      <c r="C286" s="2018" t="s">
        <v>866</v>
      </c>
      <c r="D286" s="2028" t="s">
        <v>866</v>
      </c>
      <c r="E286" s="2029" t="s">
        <v>866</v>
      </c>
      <c r="F286" s="2021" t="s">
        <v>866</v>
      </c>
    </row>
    <row r="287" spans="1:6" ht="19.5" customHeight="1" x14ac:dyDescent="0.25">
      <c r="A287" s="1597" t="s">
        <v>1468</v>
      </c>
      <c r="B287" s="1597" t="s">
        <v>1449</v>
      </c>
      <c r="C287" s="2018">
        <v>100</v>
      </c>
      <c r="D287" s="2028">
        <v>100</v>
      </c>
      <c r="E287" s="2029">
        <v>100</v>
      </c>
      <c r="F287" s="2018">
        <v>98.94</v>
      </c>
    </row>
    <row r="288" spans="1:6" ht="19.5" customHeight="1" x14ac:dyDescent="0.25">
      <c r="A288" s="1597" t="s">
        <v>1466</v>
      </c>
      <c r="B288" s="1597" t="s">
        <v>1449</v>
      </c>
      <c r="C288" s="2018">
        <v>88.99</v>
      </c>
      <c r="D288" s="2028">
        <v>94.04</v>
      </c>
      <c r="E288" s="2024">
        <v>95.01</v>
      </c>
      <c r="F288" s="2021">
        <v>95</v>
      </c>
    </row>
    <row r="289" spans="1:6" ht="19.5" customHeight="1" x14ac:dyDescent="0.25">
      <c r="A289" s="1597" t="s">
        <v>1464</v>
      </c>
      <c r="B289" s="1597" t="s">
        <v>1449</v>
      </c>
      <c r="C289" s="2018">
        <v>100</v>
      </c>
      <c r="D289" s="2028">
        <v>96.11</v>
      </c>
      <c r="E289" s="2029">
        <v>95.82</v>
      </c>
      <c r="F289" s="2018">
        <v>100</v>
      </c>
    </row>
    <row r="290" spans="1:6" ht="19.5" customHeight="1" x14ac:dyDescent="0.25">
      <c r="A290" s="1597" t="s">
        <v>1463</v>
      </c>
      <c r="B290" s="1597" t="s">
        <v>1449</v>
      </c>
      <c r="C290" s="2018">
        <v>100</v>
      </c>
      <c r="D290" s="2028">
        <v>96.09</v>
      </c>
      <c r="E290" s="2029">
        <v>94.28</v>
      </c>
      <c r="F290" s="2018">
        <v>100</v>
      </c>
    </row>
    <row r="291" spans="1:6" ht="19.5" customHeight="1" x14ac:dyDescent="0.25">
      <c r="A291" s="1597" t="s">
        <v>1461</v>
      </c>
      <c r="B291" s="1597" t="s">
        <v>1449</v>
      </c>
      <c r="C291" s="2018">
        <v>66.13</v>
      </c>
      <c r="D291" s="2028">
        <v>63.39</v>
      </c>
      <c r="E291" s="2029">
        <v>62.81</v>
      </c>
      <c r="F291" s="2018">
        <v>63.54</v>
      </c>
    </row>
    <row r="292" spans="1:6" ht="19.5" customHeight="1" x14ac:dyDescent="0.25">
      <c r="A292" s="1597" t="s">
        <v>1460</v>
      </c>
      <c r="B292" s="1597" t="s">
        <v>1449</v>
      </c>
      <c r="C292" s="2018">
        <v>100</v>
      </c>
      <c r="D292" s="2028">
        <v>100</v>
      </c>
      <c r="E292" s="2024">
        <v>100</v>
      </c>
      <c r="F292" s="2023" t="s">
        <v>866</v>
      </c>
    </row>
    <row r="293" spans="1:6" ht="19.5" customHeight="1" x14ac:dyDescent="0.25">
      <c r="A293" s="1597" t="s">
        <v>1458</v>
      </c>
      <c r="B293" s="1597" t="s">
        <v>1449</v>
      </c>
      <c r="C293" s="2018">
        <v>19.43</v>
      </c>
      <c r="D293" s="2028">
        <v>19.07</v>
      </c>
      <c r="E293" s="2029">
        <v>19.010000000000002</v>
      </c>
      <c r="F293" s="2018">
        <v>22.73</v>
      </c>
    </row>
    <row r="294" spans="1:6" ht="19.5" customHeight="1" x14ac:dyDescent="0.25">
      <c r="A294" s="1597" t="s">
        <v>1456</v>
      </c>
      <c r="B294" s="1597" t="s">
        <v>1449</v>
      </c>
      <c r="C294" s="2018">
        <v>99.18</v>
      </c>
      <c r="D294" s="2028">
        <v>98.99</v>
      </c>
      <c r="E294" s="2024">
        <v>97.48</v>
      </c>
      <c r="F294" s="2021">
        <v>100</v>
      </c>
    </row>
    <row r="295" spans="1:6" ht="19.5" customHeight="1" x14ac:dyDescent="0.25">
      <c r="A295" s="1597" t="s">
        <v>1454</v>
      </c>
      <c r="B295" s="1597" t="s">
        <v>1449</v>
      </c>
      <c r="C295" s="2018">
        <v>100</v>
      </c>
      <c r="D295" s="2028">
        <v>100</v>
      </c>
      <c r="E295" s="2029">
        <v>100</v>
      </c>
      <c r="F295" s="2018">
        <v>100</v>
      </c>
    </row>
    <row r="296" spans="1:6" ht="19.5" customHeight="1" x14ac:dyDescent="0.25">
      <c r="A296" s="1597" t="s">
        <v>1452</v>
      </c>
      <c r="B296" s="1597" t="s">
        <v>1449</v>
      </c>
      <c r="C296" s="2018">
        <v>62.76</v>
      </c>
      <c r="D296" s="2028">
        <v>61.45</v>
      </c>
      <c r="E296" s="2029">
        <v>62.25</v>
      </c>
      <c r="F296" s="2018">
        <v>61.02</v>
      </c>
    </row>
    <row r="297" spans="1:6" ht="19.5" customHeight="1" x14ac:dyDescent="0.25">
      <c r="A297" s="1597" t="s">
        <v>1450</v>
      </c>
      <c r="B297" s="1597" t="s">
        <v>1449</v>
      </c>
      <c r="C297" s="2018" t="s">
        <v>866</v>
      </c>
      <c r="D297" s="2028" t="s">
        <v>866</v>
      </c>
      <c r="E297" s="2029" t="s">
        <v>866</v>
      </c>
      <c r="F297" s="2021">
        <v>100</v>
      </c>
    </row>
    <row r="298" spans="1:6" ht="19.5" customHeight="1" x14ac:dyDescent="0.25">
      <c r="A298" s="1597" t="s">
        <v>1448</v>
      </c>
      <c r="B298" s="1597" t="s">
        <v>1396</v>
      </c>
      <c r="C298" s="2018">
        <v>99.14</v>
      </c>
      <c r="D298" s="2028">
        <v>94.27</v>
      </c>
      <c r="E298" s="2029" t="s">
        <v>866</v>
      </c>
      <c r="F298" s="2021">
        <v>100</v>
      </c>
    </row>
    <row r="299" spans="1:6" ht="19.5" customHeight="1" x14ac:dyDescent="0.25">
      <c r="A299" s="1597" t="s">
        <v>1446</v>
      </c>
      <c r="B299" s="1597" t="s">
        <v>1396</v>
      </c>
      <c r="C299" s="2018" t="s">
        <v>866</v>
      </c>
      <c r="D299" s="2028" t="s">
        <v>866</v>
      </c>
      <c r="E299" s="2029" t="s">
        <v>866</v>
      </c>
      <c r="F299" s="2021" t="s">
        <v>866</v>
      </c>
    </row>
    <row r="300" spans="1:6" ht="19.5" customHeight="1" x14ac:dyDescent="0.25">
      <c r="A300" s="1597" t="s">
        <v>1444</v>
      </c>
      <c r="B300" s="1597" t="s">
        <v>1396</v>
      </c>
      <c r="C300" s="2018" t="s">
        <v>866</v>
      </c>
      <c r="D300" s="2028" t="s">
        <v>866</v>
      </c>
      <c r="E300" s="2024">
        <v>80.06</v>
      </c>
      <c r="F300" s="2021">
        <v>79.98</v>
      </c>
    </row>
    <row r="301" spans="1:6" ht="19.5" customHeight="1" x14ac:dyDescent="0.25">
      <c r="A301" s="1597" t="s">
        <v>1442</v>
      </c>
      <c r="B301" s="1597" t="s">
        <v>1396</v>
      </c>
      <c r="C301" s="2018">
        <v>96.97</v>
      </c>
      <c r="D301" s="2028">
        <v>96.94</v>
      </c>
      <c r="E301" s="2024">
        <v>100</v>
      </c>
      <c r="F301" s="2020">
        <v>100</v>
      </c>
    </row>
    <row r="302" spans="1:6" ht="19.5" customHeight="1" x14ac:dyDescent="0.25">
      <c r="A302" s="1597" t="s">
        <v>1440</v>
      </c>
      <c r="B302" s="1597" t="s">
        <v>1396</v>
      </c>
      <c r="C302" s="2018" t="s">
        <v>866</v>
      </c>
      <c r="D302" s="2028">
        <v>97.99</v>
      </c>
      <c r="E302" s="2029" t="s">
        <v>866</v>
      </c>
      <c r="F302" s="2021">
        <v>100</v>
      </c>
    </row>
    <row r="303" spans="1:6" ht="19.5" customHeight="1" x14ac:dyDescent="0.25">
      <c r="A303" s="1597" t="s">
        <v>1438</v>
      </c>
      <c r="B303" s="1597" t="s">
        <v>1396</v>
      </c>
      <c r="C303" s="2018">
        <v>70.17</v>
      </c>
      <c r="D303" s="2028">
        <v>69.59</v>
      </c>
      <c r="E303" s="2029">
        <v>70.58</v>
      </c>
      <c r="F303" s="2018">
        <v>69.319999999999993</v>
      </c>
    </row>
    <row r="304" spans="1:6" ht="19.5" customHeight="1" x14ac:dyDescent="0.25">
      <c r="A304" s="1597" t="s">
        <v>550</v>
      </c>
      <c r="B304" s="1597" t="s">
        <v>1396</v>
      </c>
      <c r="C304" s="2018">
        <v>13.75</v>
      </c>
      <c r="D304" s="2028">
        <v>13.48</v>
      </c>
      <c r="E304" s="2029">
        <v>14.01</v>
      </c>
      <c r="F304" s="2018">
        <v>15.49</v>
      </c>
    </row>
    <row r="305" spans="1:6" ht="19.5" customHeight="1" x14ac:dyDescent="0.25">
      <c r="A305" s="1597" t="s">
        <v>1435</v>
      </c>
      <c r="B305" s="1597" t="s">
        <v>1396</v>
      </c>
      <c r="C305" s="2018">
        <v>100</v>
      </c>
      <c r="D305" s="2028">
        <v>100</v>
      </c>
      <c r="E305" s="2029">
        <v>100</v>
      </c>
      <c r="F305" s="2018">
        <v>94.67</v>
      </c>
    </row>
    <row r="306" spans="1:6" ht="19.5" customHeight="1" x14ac:dyDescent="0.25">
      <c r="A306" s="1597" t="s">
        <v>1434</v>
      </c>
      <c r="B306" s="1597" t="s">
        <v>1396</v>
      </c>
      <c r="C306" s="2018">
        <v>86.15</v>
      </c>
      <c r="D306" s="2028">
        <v>82.65</v>
      </c>
      <c r="E306" s="2029">
        <v>82.42</v>
      </c>
      <c r="F306" s="2018">
        <v>91.79</v>
      </c>
    </row>
    <row r="307" spans="1:6" ht="19.5" customHeight="1" x14ac:dyDescent="0.25">
      <c r="A307" s="1597" t="s">
        <v>1432</v>
      </c>
      <c r="B307" s="1597" t="s">
        <v>1396</v>
      </c>
      <c r="C307" s="2018" t="s">
        <v>866</v>
      </c>
      <c r="D307" s="2028">
        <v>96.35</v>
      </c>
      <c r="E307" s="2029" t="s">
        <v>866</v>
      </c>
      <c r="F307" s="2021">
        <v>100</v>
      </c>
    </row>
    <row r="308" spans="1:6" ht="19.5" customHeight="1" x14ac:dyDescent="0.25">
      <c r="A308" s="1597" t="s">
        <v>1430</v>
      </c>
      <c r="B308" s="1597" t="s">
        <v>1396</v>
      </c>
      <c r="C308" s="2018">
        <v>52.81</v>
      </c>
      <c r="D308" s="2028">
        <v>54.72</v>
      </c>
      <c r="E308" s="2029">
        <v>54.28</v>
      </c>
      <c r="F308" s="2018">
        <v>60.65</v>
      </c>
    </row>
    <row r="309" spans="1:6" ht="19.5" customHeight="1" x14ac:dyDescent="0.25">
      <c r="A309" s="1597" t="s">
        <v>1429</v>
      </c>
      <c r="B309" s="1597" t="s">
        <v>1396</v>
      </c>
      <c r="C309" s="2018">
        <v>100</v>
      </c>
      <c r="D309" s="2028">
        <v>99.82</v>
      </c>
      <c r="E309" s="2024">
        <v>100</v>
      </c>
      <c r="F309" s="2021">
        <v>100</v>
      </c>
    </row>
    <row r="310" spans="1:6" ht="19.5" customHeight="1" x14ac:dyDescent="0.25">
      <c r="A310" s="1597" t="s">
        <v>1427</v>
      </c>
      <c r="B310" s="1597" t="s">
        <v>1396</v>
      </c>
      <c r="C310" s="2018">
        <v>100</v>
      </c>
      <c r="D310" s="2028">
        <v>100</v>
      </c>
      <c r="E310" s="2024">
        <v>100</v>
      </c>
      <c r="F310" s="2021">
        <v>100</v>
      </c>
    </row>
    <row r="311" spans="1:6" ht="19.5" customHeight="1" x14ac:dyDescent="0.25">
      <c r="A311" s="1597" t="s">
        <v>1425</v>
      </c>
      <c r="B311" s="1597" t="s">
        <v>1396</v>
      </c>
      <c r="C311" s="2018">
        <v>100</v>
      </c>
      <c r="D311" s="2028">
        <v>100</v>
      </c>
      <c r="E311" s="2024">
        <v>100</v>
      </c>
      <c r="F311" s="2020">
        <v>100</v>
      </c>
    </row>
    <row r="312" spans="1:6" ht="19.5" customHeight="1" x14ac:dyDescent="0.25">
      <c r="A312" s="1597" t="s">
        <v>1423</v>
      </c>
      <c r="B312" s="1597" t="s">
        <v>1396</v>
      </c>
      <c r="C312" s="2018" t="s">
        <v>866</v>
      </c>
      <c r="D312" s="2028" t="s">
        <v>866</v>
      </c>
      <c r="E312" s="2024">
        <v>69.3</v>
      </c>
      <c r="F312" s="2021">
        <v>69.290000000000006</v>
      </c>
    </row>
    <row r="313" spans="1:6" ht="19.5" customHeight="1" x14ac:dyDescent="0.25">
      <c r="A313" s="1597" t="s">
        <v>1422</v>
      </c>
      <c r="B313" s="1597" t="s">
        <v>1396</v>
      </c>
      <c r="C313" s="2018">
        <v>98.27</v>
      </c>
      <c r="D313" s="2028">
        <v>94.67</v>
      </c>
      <c r="E313" s="2029">
        <v>94.63</v>
      </c>
      <c r="F313" s="2018">
        <v>100</v>
      </c>
    </row>
    <row r="314" spans="1:6" ht="19.5" customHeight="1" x14ac:dyDescent="0.25">
      <c r="A314" s="1597" t="s">
        <v>1421</v>
      </c>
      <c r="B314" s="1597" t="s">
        <v>1396</v>
      </c>
      <c r="C314" s="2018">
        <v>100</v>
      </c>
      <c r="D314" s="2028">
        <v>98.1</v>
      </c>
      <c r="E314" s="2029">
        <v>97.58</v>
      </c>
      <c r="F314" s="2018">
        <v>98.88</v>
      </c>
    </row>
    <row r="315" spans="1:6" ht="19.5" customHeight="1" x14ac:dyDescent="0.25">
      <c r="A315" s="1597" t="s">
        <v>1420</v>
      </c>
      <c r="B315" s="1597" t="s">
        <v>1396</v>
      </c>
      <c r="C315" s="2018">
        <v>100</v>
      </c>
      <c r="D315" s="2028">
        <v>100</v>
      </c>
      <c r="E315" s="2029">
        <v>100</v>
      </c>
      <c r="F315" s="2018">
        <v>98.33</v>
      </c>
    </row>
    <row r="316" spans="1:6" ht="19.5" customHeight="1" x14ac:dyDescent="0.25">
      <c r="A316" s="1597" t="s">
        <v>1418</v>
      </c>
      <c r="B316" s="1597" t="s">
        <v>1396</v>
      </c>
      <c r="C316" s="2018">
        <v>92.74</v>
      </c>
      <c r="D316" s="2028">
        <v>86.25</v>
      </c>
      <c r="E316" s="2029" t="s">
        <v>866</v>
      </c>
      <c r="F316" s="2021">
        <v>82.92</v>
      </c>
    </row>
    <row r="317" spans="1:6" ht="19.5" customHeight="1" x14ac:dyDescent="0.25">
      <c r="A317" s="1597" t="s">
        <v>1417</v>
      </c>
      <c r="B317" s="1597" t="s">
        <v>1396</v>
      </c>
      <c r="C317" s="2018">
        <v>100</v>
      </c>
      <c r="D317" s="2028">
        <v>99.32</v>
      </c>
      <c r="E317" s="2029">
        <v>98.64</v>
      </c>
      <c r="F317" s="2018">
        <v>100</v>
      </c>
    </row>
    <row r="318" spans="1:6" ht="19.5" customHeight="1" x14ac:dyDescent="0.25">
      <c r="A318" s="1597" t="s">
        <v>1416</v>
      </c>
      <c r="B318" s="1597" t="s">
        <v>1396</v>
      </c>
      <c r="C318" s="2018">
        <v>92.82</v>
      </c>
      <c r="D318" s="2028">
        <v>87.76</v>
      </c>
      <c r="E318" s="2029">
        <v>87.35</v>
      </c>
      <c r="F318" s="2018">
        <v>92.13</v>
      </c>
    </row>
    <row r="319" spans="1:6" ht="19.5" customHeight="1" x14ac:dyDescent="0.25">
      <c r="A319" s="1597" t="s">
        <v>1415</v>
      </c>
      <c r="B319" s="1597" t="s">
        <v>1396</v>
      </c>
      <c r="C319" s="2018" t="s">
        <v>866</v>
      </c>
      <c r="D319" s="2028" t="s">
        <v>866</v>
      </c>
      <c r="E319" s="2029" t="s">
        <v>866</v>
      </c>
      <c r="F319" s="2021" t="s">
        <v>866</v>
      </c>
    </row>
    <row r="320" spans="1:6" ht="19.5" customHeight="1" x14ac:dyDescent="0.25">
      <c r="A320" s="1597" t="s">
        <v>1414</v>
      </c>
      <c r="B320" s="1597" t="s">
        <v>1396</v>
      </c>
      <c r="C320" s="2018">
        <v>99.64</v>
      </c>
      <c r="D320" s="2028">
        <v>96.96</v>
      </c>
      <c r="E320" s="2029">
        <v>97.14</v>
      </c>
      <c r="F320" s="2018">
        <v>99.97</v>
      </c>
    </row>
    <row r="321" spans="1:6" ht="19.5" customHeight="1" x14ac:dyDescent="0.25">
      <c r="A321" s="1597" t="s">
        <v>1412</v>
      </c>
      <c r="B321" s="1597" t="s">
        <v>1396</v>
      </c>
      <c r="C321" s="2018">
        <v>100</v>
      </c>
      <c r="D321" s="2028">
        <v>97.66</v>
      </c>
      <c r="E321" s="2029">
        <v>97.15</v>
      </c>
      <c r="F321" s="2018">
        <v>97.38</v>
      </c>
    </row>
    <row r="322" spans="1:6" ht="19.5" customHeight="1" x14ac:dyDescent="0.25">
      <c r="A322" s="1597" t="s">
        <v>1410</v>
      </c>
      <c r="B322" s="1597" t="s">
        <v>1396</v>
      </c>
      <c r="C322" s="2018">
        <v>100</v>
      </c>
      <c r="D322" s="2028">
        <v>99.26</v>
      </c>
      <c r="E322" s="2029">
        <v>98.99</v>
      </c>
      <c r="F322" s="2018">
        <v>98.65</v>
      </c>
    </row>
    <row r="323" spans="1:6" ht="19.5" customHeight="1" x14ac:dyDescent="0.25">
      <c r="A323" s="1597" t="s">
        <v>1408</v>
      </c>
      <c r="B323" s="1597" t="s">
        <v>1396</v>
      </c>
      <c r="C323" s="2018">
        <v>94.29</v>
      </c>
      <c r="D323" s="2028">
        <v>91.42</v>
      </c>
      <c r="E323" s="2029">
        <v>91.83</v>
      </c>
      <c r="F323" s="2018">
        <v>98.58</v>
      </c>
    </row>
    <row r="324" spans="1:6" ht="19.5" customHeight="1" x14ac:dyDescent="0.25">
      <c r="A324" s="1597" t="s">
        <v>1407</v>
      </c>
      <c r="B324" s="1597" t="s">
        <v>1396</v>
      </c>
      <c r="C324" s="2018" t="s">
        <v>866</v>
      </c>
      <c r="D324" s="2028" t="s">
        <v>866</v>
      </c>
      <c r="E324" s="2029" t="s">
        <v>866</v>
      </c>
      <c r="F324" s="2021" t="s">
        <v>866</v>
      </c>
    </row>
    <row r="325" spans="1:6" ht="19.5" customHeight="1" x14ac:dyDescent="0.25">
      <c r="A325" s="1597" t="s">
        <v>1406</v>
      </c>
      <c r="B325" s="1597" t="s">
        <v>1396</v>
      </c>
      <c r="C325" s="2018">
        <v>100</v>
      </c>
      <c r="D325" s="2028">
        <v>100</v>
      </c>
      <c r="E325" s="2029">
        <v>100</v>
      </c>
      <c r="F325" s="2018">
        <v>98.23</v>
      </c>
    </row>
    <row r="326" spans="1:6" ht="19.5" customHeight="1" x14ac:dyDescent="0.25">
      <c r="A326" s="1597" t="s">
        <v>1404</v>
      </c>
      <c r="B326" s="1597" t="s">
        <v>1396</v>
      </c>
      <c r="C326" s="2018" t="s">
        <v>866</v>
      </c>
      <c r="D326" s="2028" t="s">
        <v>866</v>
      </c>
      <c r="E326" s="2029" t="s">
        <v>866</v>
      </c>
      <c r="F326" s="2018">
        <v>100</v>
      </c>
    </row>
    <row r="327" spans="1:6" ht="19.5" customHeight="1" x14ac:dyDescent="0.25">
      <c r="A327" s="1597" t="s">
        <v>1403</v>
      </c>
      <c r="B327" s="1597" t="s">
        <v>1396</v>
      </c>
      <c r="C327" s="2018" t="s">
        <v>866</v>
      </c>
      <c r="D327" s="2028" t="s">
        <v>866</v>
      </c>
      <c r="E327" s="2024">
        <v>81.25</v>
      </c>
      <c r="F327" s="2023" t="s">
        <v>866</v>
      </c>
    </row>
    <row r="328" spans="1:6" ht="19.5" customHeight="1" x14ac:dyDescent="0.25">
      <c r="A328" s="1597" t="s">
        <v>1401</v>
      </c>
      <c r="B328" s="1597" t="s">
        <v>1396</v>
      </c>
      <c r="C328" s="2018">
        <v>58.94</v>
      </c>
      <c r="D328" s="2028">
        <v>54.9</v>
      </c>
      <c r="E328" s="2029">
        <v>54.6</v>
      </c>
      <c r="F328" s="2018">
        <v>57.73</v>
      </c>
    </row>
    <row r="329" spans="1:6" ht="19.5" customHeight="1" x14ac:dyDescent="0.25">
      <c r="A329" s="1597" t="s">
        <v>1399</v>
      </c>
      <c r="B329" s="1597" t="s">
        <v>1396</v>
      </c>
      <c r="C329" s="2018" t="s">
        <v>866</v>
      </c>
      <c r="D329" s="2028" t="s">
        <v>866</v>
      </c>
      <c r="E329" s="2029" t="s">
        <v>866</v>
      </c>
      <c r="F329" s="2021">
        <v>100</v>
      </c>
    </row>
    <row r="330" spans="1:6" ht="19.5" customHeight="1" x14ac:dyDescent="0.25">
      <c r="A330" s="1597" t="s">
        <v>1398</v>
      </c>
      <c r="B330" s="1597" t="s">
        <v>1396</v>
      </c>
      <c r="C330" s="2018">
        <v>74.08</v>
      </c>
      <c r="D330" s="2028">
        <v>81.92</v>
      </c>
      <c r="E330" s="2029">
        <v>78.37</v>
      </c>
      <c r="F330" s="2018">
        <v>100</v>
      </c>
    </row>
    <row r="331" spans="1:6" ht="19.5" customHeight="1" x14ac:dyDescent="0.25">
      <c r="A331" s="1597" t="s">
        <v>1397</v>
      </c>
      <c r="B331" s="1597" t="s">
        <v>1396</v>
      </c>
      <c r="C331" s="2018">
        <v>93.7</v>
      </c>
      <c r="D331" s="2028">
        <v>90.62</v>
      </c>
      <c r="E331" s="2029">
        <v>90.88</v>
      </c>
      <c r="F331" s="2018">
        <v>94.08</v>
      </c>
    </row>
    <row r="332" spans="1:6" ht="19.5" customHeight="1" x14ac:dyDescent="0.25">
      <c r="A332" s="1597" t="s">
        <v>1395</v>
      </c>
      <c r="B332" s="1597" t="s">
        <v>1331</v>
      </c>
      <c r="C332" s="2018" t="s">
        <v>866</v>
      </c>
      <c r="D332" s="2028">
        <v>100</v>
      </c>
      <c r="E332" s="2024">
        <v>100</v>
      </c>
      <c r="F332" s="2021">
        <v>100</v>
      </c>
    </row>
    <row r="333" spans="1:6" ht="19.5" customHeight="1" x14ac:dyDescent="0.25">
      <c r="A333" s="1597" t="s">
        <v>1393</v>
      </c>
      <c r="B333" s="1597" t="s">
        <v>1331</v>
      </c>
      <c r="C333" s="2018">
        <v>86.42</v>
      </c>
      <c r="D333" s="2028">
        <v>84.69</v>
      </c>
      <c r="E333" s="2029">
        <v>92.73</v>
      </c>
      <c r="F333" s="2018">
        <v>99.74</v>
      </c>
    </row>
    <row r="334" spans="1:6" ht="19.5" customHeight="1" x14ac:dyDescent="0.25">
      <c r="A334" s="1597" t="s">
        <v>1391</v>
      </c>
      <c r="B334" s="1597" t="s">
        <v>1331</v>
      </c>
      <c r="C334" s="2018">
        <v>100</v>
      </c>
      <c r="D334" s="2028">
        <v>99.66</v>
      </c>
      <c r="E334" s="2024">
        <v>99.66</v>
      </c>
      <c r="F334" s="2021">
        <v>100</v>
      </c>
    </row>
    <row r="335" spans="1:6" ht="19.5" customHeight="1" x14ac:dyDescent="0.25">
      <c r="A335" s="1597" t="s">
        <v>1389</v>
      </c>
      <c r="B335" s="1597" t="s">
        <v>1331</v>
      </c>
      <c r="C335" s="2018">
        <v>100</v>
      </c>
      <c r="D335" s="2028">
        <v>100</v>
      </c>
      <c r="E335" s="2029">
        <v>100</v>
      </c>
      <c r="F335" s="2018">
        <v>100</v>
      </c>
    </row>
    <row r="336" spans="1:6" ht="19.5" customHeight="1" x14ac:dyDescent="0.25">
      <c r="A336" s="1597" t="s">
        <v>1387</v>
      </c>
      <c r="B336" s="1597" t="s">
        <v>1331</v>
      </c>
      <c r="C336" s="2018">
        <v>96.11</v>
      </c>
      <c r="D336" s="2028">
        <v>92.17</v>
      </c>
      <c r="E336" s="2024">
        <v>93.24</v>
      </c>
      <c r="F336" s="2021">
        <v>96.61</v>
      </c>
    </row>
    <row r="337" spans="1:6" ht="19.5" customHeight="1" x14ac:dyDescent="0.25">
      <c r="A337" s="1597" t="s">
        <v>1385</v>
      </c>
      <c r="B337" s="1597" t="s">
        <v>1331</v>
      </c>
      <c r="C337" s="2018">
        <v>100</v>
      </c>
      <c r="D337" s="2028">
        <v>100</v>
      </c>
      <c r="E337" s="2024">
        <v>100</v>
      </c>
      <c r="F337" s="2021">
        <v>100</v>
      </c>
    </row>
    <row r="338" spans="1:6" ht="19.5" customHeight="1" x14ac:dyDescent="0.25">
      <c r="A338" s="1597" t="s">
        <v>1383</v>
      </c>
      <c r="B338" s="1597" t="s">
        <v>1331</v>
      </c>
      <c r="C338" s="2018" t="s">
        <v>866</v>
      </c>
      <c r="D338" s="2028">
        <v>84.82</v>
      </c>
      <c r="E338" s="2024">
        <v>85.41</v>
      </c>
      <c r="F338" s="2020">
        <v>86.8</v>
      </c>
    </row>
    <row r="339" spans="1:6" ht="19.5" customHeight="1" x14ac:dyDescent="0.25">
      <c r="A339" s="1597" t="s">
        <v>1381</v>
      </c>
      <c r="B339" s="1597" t="s">
        <v>1331</v>
      </c>
      <c r="C339" s="2018" t="s">
        <v>866</v>
      </c>
      <c r="D339" s="2028" t="s">
        <v>866</v>
      </c>
      <c r="E339" s="2029" t="s">
        <v>866</v>
      </c>
      <c r="F339" s="2021" t="s">
        <v>866</v>
      </c>
    </row>
    <row r="340" spans="1:6" ht="19.5" customHeight="1" x14ac:dyDescent="0.25">
      <c r="A340" s="1597" t="s">
        <v>1379</v>
      </c>
      <c r="B340" s="1597" t="s">
        <v>1331</v>
      </c>
      <c r="C340" s="2018">
        <v>100</v>
      </c>
      <c r="D340" s="2028">
        <v>99.46</v>
      </c>
      <c r="E340" s="2029">
        <v>99.31</v>
      </c>
      <c r="F340" s="2018">
        <v>93.94</v>
      </c>
    </row>
    <row r="341" spans="1:6" ht="19.5" customHeight="1" x14ac:dyDescent="0.25">
      <c r="A341" s="1597" t="s">
        <v>1377</v>
      </c>
      <c r="B341" s="1597" t="s">
        <v>1331</v>
      </c>
      <c r="C341" s="2018">
        <v>100</v>
      </c>
      <c r="D341" s="2028">
        <v>100</v>
      </c>
      <c r="E341" s="2029">
        <v>100</v>
      </c>
      <c r="F341" s="2018">
        <v>100</v>
      </c>
    </row>
    <row r="342" spans="1:6" ht="19.5" customHeight="1" x14ac:dyDescent="0.25">
      <c r="A342" s="1597" t="s">
        <v>1375</v>
      </c>
      <c r="B342" s="1597" t="s">
        <v>1331</v>
      </c>
      <c r="C342" s="2018">
        <v>93.48</v>
      </c>
      <c r="D342" s="2028">
        <v>88.98</v>
      </c>
      <c r="E342" s="2029">
        <v>89.55</v>
      </c>
      <c r="F342" s="2018">
        <v>91.28</v>
      </c>
    </row>
    <row r="343" spans="1:6" ht="19.5" customHeight="1" x14ac:dyDescent="0.25">
      <c r="A343" s="1597" t="s">
        <v>1373</v>
      </c>
      <c r="B343" s="1597" t="s">
        <v>1331</v>
      </c>
      <c r="C343" s="2018" t="s">
        <v>866</v>
      </c>
      <c r="D343" s="2028" t="s">
        <v>866</v>
      </c>
      <c r="E343" s="2029" t="s">
        <v>866</v>
      </c>
      <c r="F343" s="2021" t="s">
        <v>866</v>
      </c>
    </row>
    <row r="344" spans="1:6" ht="19.5" customHeight="1" x14ac:dyDescent="0.25">
      <c r="A344" s="1597" t="s">
        <v>1371</v>
      </c>
      <c r="B344" s="1597" t="s">
        <v>1331</v>
      </c>
      <c r="C344" s="2018">
        <v>100</v>
      </c>
      <c r="D344" s="2028">
        <v>100</v>
      </c>
      <c r="E344" s="2029">
        <v>100</v>
      </c>
      <c r="F344" s="2018">
        <v>94.04</v>
      </c>
    </row>
    <row r="345" spans="1:6" ht="19.5" customHeight="1" x14ac:dyDescent="0.25">
      <c r="A345" s="1597" t="s">
        <v>1370</v>
      </c>
      <c r="B345" s="1597" t="s">
        <v>1331</v>
      </c>
      <c r="C345" s="2018">
        <v>59.2</v>
      </c>
      <c r="D345" s="2028">
        <v>58.38</v>
      </c>
      <c r="E345" s="2029">
        <v>58.46</v>
      </c>
      <c r="F345" s="2018">
        <v>63.09</v>
      </c>
    </row>
    <row r="346" spans="1:6" ht="19.5" customHeight="1" x14ac:dyDescent="0.25">
      <c r="A346" s="1597" t="s">
        <v>1368</v>
      </c>
      <c r="B346" s="1597" t="s">
        <v>1331</v>
      </c>
      <c r="C346" s="2018" t="s">
        <v>866</v>
      </c>
      <c r="D346" s="2028">
        <v>100</v>
      </c>
      <c r="E346" s="2024">
        <v>100</v>
      </c>
      <c r="F346" s="2021">
        <v>100</v>
      </c>
    </row>
    <row r="347" spans="1:6" ht="19.5" customHeight="1" x14ac:dyDescent="0.25">
      <c r="A347" s="1597" t="s">
        <v>1366</v>
      </c>
      <c r="B347" s="1597" t="s">
        <v>1331</v>
      </c>
      <c r="C347" s="2018">
        <v>73.8</v>
      </c>
      <c r="D347" s="2028">
        <v>71.17</v>
      </c>
      <c r="E347" s="2029">
        <v>71.44</v>
      </c>
      <c r="F347" s="2018">
        <v>76.900000000000006</v>
      </c>
    </row>
    <row r="348" spans="1:6" ht="19.5" customHeight="1" x14ac:dyDescent="0.25">
      <c r="A348" s="1597" t="s">
        <v>1364</v>
      </c>
      <c r="B348" s="1597" t="s">
        <v>1331</v>
      </c>
      <c r="C348" s="2018">
        <v>100</v>
      </c>
      <c r="D348" s="2028">
        <v>97.46</v>
      </c>
      <c r="E348" s="2024">
        <v>100</v>
      </c>
      <c r="F348" s="2020">
        <v>100</v>
      </c>
    </row>
    <row r="349" spans="1:6" ht="19.5" customHeight="1" x14ac:dyDescent="0.25">
      <c r="A349" s="1597" t="s">
        <v>1362</v>
      </c>
      <c r="B349" s="1597" t="s">
        <v>1331</v>
      </c>
      <c r="C349" s="2018" t="s">
        <v>866</v>
      </c>
      <c r="D349" s="2028" t="s">
        <v>866</v>
      </c>
      <c r="E349" s="2029" t="s">
        <v>866</v>
      </c>
      <c r="F349" s="2021" t="s">
        <v>866</v>
      </c>
    </row>
    <row r="350" spans="1:6" ht="19.5" customHeight="1" x14ac:dyDescent="0.25">
      <c r="A350" s="1597" t="s">
        <v>1360</v>
      </c>
      <c r="B350" s="1597" t="s">
        <v>1331</v>
      </c>
      <c r="C350" s="2018">
        <v>98.76</v>
      </c>
      <c r="D350" s="2028">
        <v>96.27</v>
      </c>
      <c r="E350" s="2029">
        <v>96.5</v>
      </c>
      <c r="F350" s="2018">
        <v>100</v>
      </c>
    </row>
    <row r="351" spans="1:6" ht="19.5" customHeight="1" x14ac:dyDescent="0.25">
      <c r="A351" s="1597" t="s">
        <v>1358</v>
      </c>
      <c r="B351" s="1597" t="s">
        <v>1331</v>
      </c>
      <c r="C351" s="2018">
        <v>99.37</v>
      </c>
      <c r="D351" s="2028">
        <v>97.35</v>
      </c>
      <c r="E351" s="2024">
        <v>87.45</v>
      </c>
      <c r="F351" s="2021">
        <v>88</v>
      </c>
    </row>
    <row r="352" spans="1:6" ht="19.5" customHeight="1" x14ac:dyDescent="0.25">
      <c r="A352" s="1597" t="s">
        <v>1357</v>
      </c>
      <c r="B352" s="1597" t="s">
        <v>1331</v>
      </c>
      <c r="C352" s="2018">
        <v>100</v>
      </c>
      <c r="D352" s="2028">
        <v>97.02</v>
      </c>
      <c r="E352" s="2024">
        <v>97</v>
      </c>
      <c r="F352" s="2021">
        <v>97</v>
      </c>
    </row>
    <row r="353" spans="1:6" ht="19.5" customHeight="1" x14ac:dyDescent="0.25">
      <c r="A353" s="1597" t="s">
        <v>1355</v>
      </c>
      <c r="B353" s="1597" t="s">
        <v>1331</v>
      </c>
      <c r="C353" s="2018">
        <v>97.87</v>
      </c>
      <c r="D353" s="2028">
        <v>100</v>
      </c>
      <c r="E353" s="2024">
        <v>100</v>
      </c>
      <c r="F353" s="2021">
        <v>100</v>
      </c>
    </row>
    <row r="354" spans="1:6" ht="19.5" customHeight="1" x14ac:dyDescent="0.25">
      <c r="A354" s="1597" t="s">
        <v>1353</v>
      </c>
      <c r="B354" s="1597" t="s">
        <v>1331</v>
      </c>
      <c r="C354" s="2018">
        <v>82.33</v>
      </c>
      <c r="D354" s="2028">
        <v>79.13</v>
      </c>
      <c r="E354" s="2029">
        <v>79.17</v>
      </c>
      <c r="F354" s="2018">
        <v>94.3</v>
      </c>
    </row>
    <row r="355" spans="1:6" ht="19.5" customHeight="1" x14ac:dyDescent="0.25">
      <c r="A355" s="1597" t="s">
        <v>1351</v>
      </c>
      <c r="B355" s="1597" t="s">
        <v>1331</v>
      </c>
      <c r="C355" s="2018">
        <v>100</v>
      </c>
      <c r="D355" s="2028">
        <v>98.37</v>
      </c>
      <c r="E355" s="2029">
        <v>98.31</v>
      </c>
      <c r="F355" s="2018">
        <v>94.44</v>
      </c>
    </row>
    <row r="356" spans="1:6" ht="19.5" customHeight="1" x14ac:dyDescent="0.25">
      <c r="A356" s="1597" t="s">
        <v>1349</v>
      </c>
      <c r="B356" s="1597" t="s">
        <v>1331</v>
      </c>
      <c r="C356" s="2018">
        <v>22.13</v>
      </c>
      <c r="D356" s="2028">
        <v>21.08</v>
      </c>
      <c r="E356" s="2029">
        <v>21.77</v>
      </c>
      <c r="F356" s="2018">
        <v>44.48</v>
      </c>
    </row>
    <row r="357" spans="1:6" ht="19.5" customHeight="1" x14ac:dyDescent="0.25">
      <c r="A357" s="1597" t="s">
        <v>1347</v>
      </c>
      <c r="B357" s="1597" t="s">
        <v>1331</v>
      </c>
      <c r="C357" s="2024" t="s">
        <v>866</v>
      </c>
      <c r="D357" s="2033" t="s">
        <v>866</v>
      </c>
      <c r="E357" s="2024">
        <v>100</v>
      </c>
      <c r="F357" s="2021">
        <v>100</v>
      </c>
    </row>
    <row r="358" spans="1:6" ht="19.5" customHeight="1" x14ac:dyDescent="0.25">
      <c r="A358" s="1597" t="s">
        <v>1345</v>
      </c>
      <c r="B358" s="1597" t="s">
        <v>1331</v>
      </c>
      <c r="C358" s="2018">
        <v>100</v>
      </c>
      <c r="D358" s="2028">
        <v>100</v>
      </c>
      <c r="E358" s="2029">
        <v>100</v>
      </c>
      <c r="F358" s="2018">
        <v>100</v>
      </c>
    </row>
    <row r="359" spans="1:6" ht="19.5" customHeight="1" x14ac:dyDescent="0.25">
      <c r="A359" s="1597" t="s">
        <v>1343</v>
      </c>
      <c r="B359" s="1597" t="s">
        <v>1331</v>
      </c>
      <c r="C359" s="2018">
        <v>97.26</v>
      </c>
      <c r="D359" s="2028">
        <v>94.54</v>
      </c>
      <c r="E359" s="2029">
        <v>94.64</v>
      </c>
      <c r="F359" s="2018">
        <v>96.31</v>
      </c>
    </row>
    <row r="360" spans="1:6" ht="19.5" customHeight="1" x14ac:dyDescent="0.25">
      <c r="A360" s="1597" t="s">
        <v>1341</v>
      </c>
      <c r="B360" s="1597" t="s">
        <v>1331</v>
      </c>
      <c r="C360" s="2018" t="s">
        <v>866</v>
      </c>
      <c r="D360" s="2028" t="s">
        <v>866</v>
      </c>
      <c r="E360" s="2029" t="s">
        <v>866</v>
      </c>
      <c r="F360" s="2021" t="s">
        <v>866</v>
      </c>
    </row>
    <row r="361" spans="1:6" ht="19.5" customHeight="1" x14ac:dyDescent="0.25">
      <c r="A361" s="1597" t="s">
        <v>1339</v>
      </c>
      <c r="B361" s="1597" t="s">
        <v>1331</v>
      </c>
      <c r="C361" s="2018">
        <v>90.08</v>
      </c>
      <c r="D361" s="2028">
        <v>90.07</v>
      </c>
      <c r="E361" s="2024">
        <v>90.07</v>
      </c>
      <c r="F361" s="2021">
        <v>93.27</v>
      </c>
    </row>
    <row r="362" spans="1:6" ht="19.5" customHeight="1" x14ac:dyDescent="0.25">
      <c r="A362" s="1597" t="s">
        <v>1337</v>
      </c>
      <c r="B362" s="1597" t="s">
        <v>1331</v>
      </c>
      <c r="C362" s="2018">
        <v>40.020000000000003</v>
      </c>
      <c r="D362" s="2028">
        <v>42.45</v>
      </c>
      <c r="E362" s="2029">
        <v>48.18</v>
      </c>
      <c r="F362" s="2018">
        <v>49.25</v>
      </c>
    </row>
    <row r="363" spans="1:6" ht="19.5" customHeight="1" x14ac:dyDescent="0.25">
      <c r="A363" s="1597" t="s">
        <v>1335</v>
      </c>
      <c r="B363" s="1597" t="s">
        <v>1331</v>
      </c>
      <c r="C363" s="2018">
        <v>87.05</v>
      </c>
      <c r="D363" s="2028">
        <v>82.36</v>
      </c>
      <c r="E363" s="2029">
        <v>80.12</v>
      </c>
      <c r="F363" s="2018">
        <v>86.89</v>
      </c>
    </row>
    <row r="364" spans="1:6" ht="19.5" customHeight="1" x14ac:dyDescent="0.25">
      <c r="A364" s="1597" t="s">
        <v>1333</v>
      </c>
      <c r="B364" s="1597" t="s">
        <v>1331</v>
      </c>
      <c r="C364" s="2018">
        <v>100</v>
      </c>
      <c r="D364" s="2028">
        <v>100</v>
      </c>
      <c r="E364" s="2024">
        <v>100</v>
      </c>
      <c r="F364" s="2021">
        <v>100</v>
      </c>
    </row>
    <row r="365" spans="1:6" ht="19.5" customHeight="1" x14ac:dyDescent="0.25">
      <c r="A365" s="1597" t="s">
        <v>1332</v>
      </c>
      <c r="B365" s="1597" t="s">
        <v>1331</v>
      </c>
      <c r="C365" s="2018">
        <v>78.84</v>
      </c>
      <c r="D365" s="2028">
        <v>74.19</v>
      </c>
      <c r="E365" s="2029">
        <v>73.88</v>
      </c>
      <c r="F365" s="2018">
        <v>95.2</v>
      </c>
    </row>
    <row r="366" spans="1:6" ht="19.5" customHeight="1" x14ac:dyDescent="0.25">
      <c r="A366" s="1597" t="s">
        <v>1329</v>
      </c>
      <c r="B366" s="1597" t="s">
        <v>1225</v>
      </c>
      <c r="C366" s="2018" t="s">
        <v>866</v>
      </c>
      <c r="D366" s="2033" t="s">
        <v>866</v>
      </c>
      <c r="E366" s="2024">
        <v>99.4</v>
      </c>
      <c r="F366" s="2021">
        <v>100</v>
      </c>
    </row>
    <row r="367" spans="1:6" ht="19.5" customHeight="1" x14ac:dyDescent="0.25">
      <c r="A367" s="1597" t="s">
        <v>1327</v>
      </c>
      <c r="B367" s="1597" t="s">
        <v>1225</v>
      </c>
      <c r="C367" s="2018" t="s">
        <v>866</v>
      </c>
      <c r="D367" s="2028">
        <v>100</v>
      </c>
      <c r="E367" s="2024">
        <v>100</v>
      </c>
      <c r="F367" s="2021">
        <v>100</v>
      </c>
    </row>
    <row r="368" spans="1:6" ht="19.5" customHeight="1" x14ac:dyDescent="0.25">
      <c r="A368" s="1597" t="s">
        <v>1326</v>
      </c>
      <c r="B368" s="1597" t="s">
        <v>1225</v>
      </c>
      <c r="C368" s="2018" t="s">
        <v>866</v>
      </c>
      <c r="D368" s="2028" t="s">
        <v>866</v>
      </c>
      <c r="E368" s="2029" t="s">
        <v>866</v>
      </c>
      <c r="F368" s="2021">
        <v>100</v>
      </c>
    </row>
    <row r="369" spans="1:6" ht="19.5" customHeight="1" x14ac:dyDescent="0.25">
      <c r="A369" s="1597" t="s">
        <v>1325</v>
      </c>
      <c r="B369" s="1597" t="s">
        <v>1225</v>
      </c>
      <c r="C369" s="2018">
        <v>95.06</v>
      </c>
      <c r="D369" s="2028">
        <v>92.02</v>
      </c>
      <c r="E369" s="2029">
        <v>92.33</v>
      </c>
      <c r="F369" s="2018">
        <v>94.62</v>
      </c>
    </row>
    <row r="370" spans="1:6" ht="19.5" customHeight="1" x14ac:dyDescent="0.25">
      <c r="A370" s="1597" t="s">
        <v>1323</v>
      </c>
      <c r="B370" s="1597" t="s">
        <v>1225</v>
      </c>
      <c r="C370" s="2018" t="s">
        <v>866</v>
      </c>
      <c r="D370" s="2028">
        <v>100</v>
      </c>
      <c r="E370" s="2024">
        <v>99.22</v>
      </c>
      <c r="F370" s="2021">
        <v>100</v>
      </c>
    </row>
    <row r="371" spans="1:6" ht="19.5" customHeight="1" x14ac:dyDescent="0.25">
      <c r="A371" s="1597" t="s">
        <v>1322</v>
      </c>
      <c r="B371" s="1597" t="s">
        <v>1225</v>
      </c>
      <c r="C371" s="2018">
        <v>23.98</v>
      </c>
      <c r="D371" s="2028">
        <v>23.15</v>
      </c>
      <c r="E371" s="2029">
        <v>23.12</v>
      </c>
      <c r="F371" s="2018">
        <v>16.21</v>
      </c>
    </row>
    <row r="372" spans="1:6" ht="19.5" customHeight="1" x14ac:dyDescent="0.25">
      <c r="A372" s="1597" t="s">
        <v>1320</v>
      </c>
      <c r="B372" s="1597" t="s">
        <v>1225</v>
      </c>
      <c r="C372" s="2018" t="s">
        <v>866</v>
      </c>
      <c r="D372" s="2028" t="s">
        <v>866</v>
      </c>
      <c r="E372" s="2029" t="s">
        <v>866</v>
      </c>
      <c r="F372" s="2021" t="s">
        <v>866</v>
      </c>
    </row>
    <row r="373" spans="1:6" ht="19.5" customHeight="1" x14ac:dyDescent="0.25">
      <c r="A373" s="1597" t="s">
        <v>1318</v>
      </c>
      <c r="B373" s="1597" t="s">
        <v>1225</v>
      </c>
      <c r="C373" s="2018">
        <v>100</v>
      </c>
      <c r="D373" s="2028">
        <v>98.66</v>
      </c>
      <c r="E373" s="2029">
        <v>99.09</v>
      </c>
      <c r="F373" s="2018">
        <v>100</v>
      </c>
    </row>
    <row r="374" spans="1:6" ht="19.5" customHeight="1" x14ac:dyDescent="0.25">
      <c r="A374" s="1597" t="s">
        <v>1316</v>
      </c>
      <c r="B374" s="1597" t="s">
        <v>1225</v>
      </c>
      <c r="C374" s="2018">
        <v>93.83</v>
      </c>
      <c r="D374" s="2028">
        <v>91.42</v>
      </c>
      <c r="E374" s="2029">
        <v>91.44</v>
      </c>
      <c r="F374" s="2018">
        <v>94.75</v>
      </c>
    </row>
    <row r="375" spans="1:6" ht="19.5" customHeight="1" x14ac:dyDescent="0.25">
      <c r="A375" s="1597" t="s">
        <v>1314</v>
      </c>
      <c r="B375" s="1597" t="s">
        <v>1225</v>
      </c>
      <c r="C375" s="2018" t="s">
        <v>866</v>
      </c>
      <c r="D375" s="2028" t="s">
        <v>866</v>
      </c>
      <c r="E375" s="2029" t="s">
        <v>866</v>
      </c>
      <c r="F375" s="2021" t="s">
        <v>866</v>
      </c>
    </row>
    <row r="376" spans="1:6" ht="19.5" customHeight="1" x14ac:dyDescent="0.25">
      <c r="A376" s="1597" t="s">
        <v>1312</v>
      </c>
      <c r="B376" s="1597" t="s">
        <v>1225</v>
      </c>
      <c r="C376" s="2018">
        <v>100</v>
      </c>
      <c r="D376" s="2028">
        <v>100</v>
      </c>
      <c r="E376" s="2029">
        <v>100</v>
      </c>
      <c r="F376" s="2018">
        <v>81.81</v>
      </c>
    </row>
    <row r="377" spans="1:6" ht="19.5" customHeight="1" x14ac:dyDescent="0.25">
      <c r="A377" s="1597" t="s">
        <v>1311</v>
      </c>
      <c r="B377" s="1597" t="s">
        <v>1225</v>
      </c>
      <c r="C377" s="2018">
        <v>100</v>
      </c>
      <c r="D377" s="2028">
        <v>100</v>
      </c>
      <c r="E377" s="2029">
        <v>100</v>
      </c>
      <c r="F377" s="2018">
        <v>100</v>
      </c>
    </row>
    <row r="378" spans="1:6" ht="19.5" customHeight="1" x14ac:dyDescent="0.25">
      <c r="A378" s="1597" t="s">
        <v>1310</v>
      </c>
      <c r="B378" s="1597" t="s">
        <v>1225</v>
      </c>
      <c r="C378" s="2018" t="s">
        <v>866</v>
      </c>
      <c r="D378" s="2028" t="s">
        <v>866</v>
      </c>
      <c r="E378" s="2029" t="s">
        <v>866</v>
      </c>
      <c r="F378" s="2021">
        <v>100</v>
      </c>
    </row>
    <row r="379" spans="1:6" ht="19.5" customHeight="1" x14ac:dyDescent="0.25">
      <c r="A379" s="1597" t="s">
        <v>1308</v>
      </c>
      <c r="B379" s="1597" t="s">
        <v>1225</v>
      </c>
      <c r="C379" s="2018" t="s">
        <v>866</v>
      </c>
      <c r="D379" s="2028" t="s">
        <v>866</v>
      </c>
      <c r="E379" s="2029" t="s">
        <v>866</v>
      </c>
      <c r="F379" s="2021">
        <v>100</v>
      </c>
    </row>
    <row r="380" spans="1:6" ht="19.5" customHeight="1" x14ac:dyDescent="0.25">
      <c r="A380" s="1597" t="s">
        <v>1306</v>
      </c>
      <c r="B380" s="1597" t="s">
        <v>1225</v>
      </c>
      <c r="C380" s="2018">
        <v>100</v>
      </c>
      <c r="D380" s="2028">
        <v>97.64</v>
      </c>
      <c r="E380" s="2029">
        <v>97.1</v>
      </c>
      <c r="F380" s="2018">
        <v>96.87</v>
      </c>
    </row>
    <row r="381" spans="1:6" ht="19.5" customHeight="1" x14ac:dyDescent="0.25">
      <c r="A381" s="1597" t="s">
        <v>1304</v>
      </c>
      <c r="B381" s="1597" t="s">
        <v>1225</v>
      </c>
      <c r="C381" s="2018">
        <v>100</v>
      </c>
      <c r="D381" s="2028">
        <v>100</v>
      </c>
      <c r="E381" s="2029">
        <v>100</v>
      </c>
      <c r="F381" s="2018">
        <v>99.62</v>
      </c>
    </row>
    <row r="382" spans="1:6" ht="19.5" customHeight="1" x14ac:dyDescent="0.25">
      <c r="A382" s="1597" t="s">
        <v>1302</v>
      </c>
      <c r="B382" s="1597" t="s">
        <v>1225</v>
      </c>
      <c r="C382" s="2018" t="s">
        <v>866</v>
      </c>
      <c r="D382" s="2028" t="s">
        <v>866</v>
      </c>
      <c r="E382" s="2029" t="s">
        <v>866</v>
      </c>
      <c r="F382" s="2021" t="s">
        <v>866</v>
      </c>
    </row>
    <row r="383" spans="1:6" ht="19.5" customHeight="1" x14ac:dyDescent="0.25">
      <c r="A383" s="1597" t="s">
        <v>1300</v>
      </c>
      <c r="B383" s="1597" t="s">
        <v>1225</v>
      </c>
      <c r="C383" s="2018">
        <v>91.32</v>
      </c>
      <c r="D383" s="2028">
        <v>87.23</v>
      </c>
      <c r="E383" s="2029">
        <v>84.86</v>
      </c>
      <c r="F383" s="2018">
        <v>98.08</v>
      </c>
    </row>
    <row r="384" spans="1:6" ht="19.5" customHeight="1" x14ac:dyDescent="0.25">
      <c r="A384" s="1597" t="s">
        <v>1299</v>
      </c>
      <c r="B384" s="1597" t="s">
        <v>1225</v>
      </c>
      <c r="C384" s="2018">
        <v>96.83</v>
      </c>
      <c r="D384" s="2028">
        <v>97.95</v>
      </c>
      <c r="E384" s="2024">
        <v>100</v>
      </c>
      <c r="F384" s="2020">
        <v>98.89</v>
      </c>
    </row>
    <row r="385" spans="1:6" ht="19.5" customHeight="1" x14ac:dyDescent="0.25">
      <c r="A385" s="1597" t="s">
        <v>1297</v>
      </c>
      <c r="B385" s="1597" t="s">
        <v>1225</v>
      </c>
      <c r="C385" s="2018" t="s">
        <v>866</v>
      </c>
      <c r="D385" s="2028" t="s">
        <v>866</v>
      </c>
      <c r="E385" s="2024">
        <v>100</v>
      </c>
      <c r="F385" s="2021">
        <v>87.56</v>
      </c>
    </row>
    <row r="386" spans="1:6" ht="19.5" customHeight="1" x14ac:dyDescent="0.25">
      <c r="A386" s="1597" t="s">
        <v>1295</v>
      </c>
      <c r="B386" s="1597" t="s">
        <v>1225</v>
      </c>
      <c r="C386" s="2018">
        <v>100</v>
      </c>
      <c r="D386" s="2028">
        <v>99.03</v>
      </c>
      <c r="E386" s="2029">
        <v>99.29</v>
      </c>
      <c r="F386" s="2018">
        <v>98.62</v>
      </c>
    </row>
    <row r="387" spans="1:6" ht="19.5" customHeight="1" x14ac:dyDescent="0.25">
      <c r="A387" s="1597" t="s">
        <v>1294</v>
      </c>
      <c r="B387" s="1597" t="s">
        <v>1225</v>
      </c>
      <c r="C387" s="2018" t="s">
        <v>866</v>
      </c>
      <c r="D387" s="2028" t="s">
        <v>866</v>
      </c>
      <c r="E387" s="2024">
        <v>100</v>
      </c>
      <c r="F387" s="2023" t="s">
        <v>866</v>
      </c>
    </row>
    <row r="388" spans="1:6" ht="19.5" customHeight="1" x14ac:dyDescent="0.25">
      <c r="A388" s="1597" t="s">
        <v>1292</v>
      </c>
      <c r="B388" s="1597" t="s">
        <v>1225</v>
      </c>
      <c r="C388" s="2018" t="s">
        <v>866</v>
      </c>
      <c r="D388" s="2028" t="s">
        <v>866</v>
      </c>
      <c r="E388" s="2024">
        <v>100</v>
      </c>
      <c r="F388" s="2021">
        <v>100</v>
      </c>
    </row>
    <row r="389" spans="1:6" ht="19.5" customHeight="1" x14ac:dyDescent="0.25">
      <c r="A389" s="1597" t="s">
        <v>1290</v>
      </c>
      <c r="B389" s="1597" t="s">
        <v>1225</v>
      </c>
      <c r="C389" s="2018">
        <v>95.71</v>
      </c>
      <c r="D389" s="2028">
        <v>100</v>
      </c>
      <c r="E389" s="2029">
        <v>100</v>
      </c>
      <c r="F389" s="2018">
        <v>96.19</v>
      </c>
    </row>
    <row r="390" spans="1:6" ht="19.5" customHeight="1" x14ac:dyDescent="0.25">
      <c r="A390" s="1597" t="s">
        <v>1288</v>
      </c>
      <c r="B390" s="1597" t="s">
        <v>1225</v>
      </c>
      <c r="C390" s="2018">
        <v>97.89</v>
      </c>
      <c r="D390" s="2028">
        <v>99.68</v>
      </c>
      <c r="E390" s="2029" t="s">
        <v>866</v>
      </c>
      <c r="F390" s="2021">
        <v>100</v>
      </c>
    </row>
    <row r="391" spans="1:6" ht="19.5" customHeight="1" x14ac:dyDescent="0.25">
      <c r="A391" s="1597" t="s">
        <v>1286</v>
      </c>
      <c r="B391" s="1597" t="s">
        <v>1225</v>
      </c>
      <c r="C391" s="2018">
        <v>99.9</v>
      </c>
      <c r="D391" s="2028">
        <v>92.87</v>
      </c>
      <c r="E391" s="2029">
        <v>91.74</v>
      </c>
      <c r="F391" s="2018">
        <v>99.27</v>
      </c>
    </row>
    <row r="392" spans="1:6" ht="19.5" customHeight="1" x14ac:dyDescent="0.25">
      <c r="A392" s="1597" t="s">
        <v>1284</v>
      </c>
      <c r="B392" s="1597" t="s">
        <v>1225</v>
      </c>
      <c r="C392" s="2018">
        <v>100</v>
      </c>
      <c r="D392" s="2028">
        <v>97.06</v>
      </c>
      <c r="E392" s="2029">
        <v>96.87</v>
      </c>
      <c r="F392" s="2018">
        <v>98.99</v>
      </c>
    </row>
    <row r="393" spans="1:6" ht="19.5" customHeight="1" x14ac:dyDescent="0.25">
      <c r="A393" s="1597" t="s">
        <v>1283</v>
      </c>
      <c r="B393" s="1597" t="s">
        <v>1225</v>
      </c>
      <c r="C393" s="2018">
        <v>100</v>
      </c>
      <c r="D393" s="2028">
        <v>92.8</v>
      </c>
      <c r="E393" s="2029">
        <v>90.16</v>
      </c>
      <c r="F393" s="2018">
        <v>100</v>
      </c>
    </row>
    <row r="394" spans="1:6" ht="19.5" customHeight="1" x14ac:dyDescent="0.25">
      <c r="A394" s="1597" t="s">
        <v>1281</v>
      </c>
      <c r="B394" s="1597" t="s">
        <v>1225</v>
      </c>
      <c r="C394" s="2018">
        <v>100</v>
      </c>
      <c r="D394" s="2028">
        <v>100</v>
      </c>
      <c r="E394" s="2024">
        <v>100</v>
      </c>
      <c r="F394" s="2021">
        <v>100</v>
      </c>
    </row>
    <row r="395" spans="1:6" ht="19.5" customHeight="1" x14ac:dyDescent="0.25">
      <c r="A395" s="1597" t="s">
        <v>1280</v>
      </c>
      <c r="B395" s="1597" t="s">
        <v>1225</v>
      </c>
      <c r="C395" s="2018">
        <v>62.25</v>
      </c>
      <c r="D395" s="2028">
        <v>63.84</v>
      </c>
      <c r="E395" s="2029">
        <v>63.89</v>
      </c>
      <c r="F395" s="2018">
        <v>74.599999999999994</v>
      </c>
    </row>
    <row r="396" spans="1:6" ht="19.5" customHeight="1" x14ac:dyDescent="0.25">
      <c r="A396" s="1597" t="s">
        <v>1278</v>
      </c>
      <c r="B396" s="1597" t="s">
        <v>1225</v>
      </c>
      <c r="C396" s="2018">
        <v>100</v>
      </c>
      <c r="D396" s="2028">
        <v>99.17</v>
      </c>
      <c r="E396" s="2029">
        <v>98.5</v>
      </c>
      <c r="F396" s="2018">
        <v>100</v>
      </c>
    </row>
    <row r="397" spans="1:6" ht="19.5" customHeight="1" x14ac:dyDescent="0.25">
      <c r="A397" s="1597" t="s">
        <v>1277</v>
      </c>
      <c r="B397" s="1597" t="s">
        <v>1225</v>
      </c>
      <c r="C397" s="2018">
        <v>100</v>
      </c>
      <c r="D397" s="2028">
        <v>100</v>
      </c>
      <c r="E397" s="2029">
        <v>100</v>
      </c>
      <c r="F397" s="2018">
        <v>100</v>
      </c>
    </row>
    <row r="398" spans="1:6" ht="19.5" customHeight="1" x14ac:dyDescent="0.25">
      <c r="A398" s="1597" t="s">
        <v>1275</v>
      </c>
      <c r="B398" s="1597" t="s">
        <v>1225</v>
      </c>
      <c r="C398" s="2018">
        <v>100</v>
      </c>
      <c r="D398" s="2028">
        <v>98.29</v>
      </c>
      <c r="E398" s="2024">
        <v>98.3</v>
      </c>
      <c r="F398" s="2021">
        <v>98.3</v>
      </c>
    </row>
    <row r="399" spans="1:6" ht="19.5" customHeight="1" x14ac:dyDescent="0.25">
      <c r="A399" s="1597" t="s">
        <v>1273</v>
      </c>
      <c r="B399" s="1597" t="s">
        <v>1225</v>
      </c>
      <c r="C399" s="2018">
        <v>63.8</v>
      </c>
      <c r="D399" s="2028">
        <v>61.94</v>
      </c>
      <c r="E399" s="2029" t="s">
        <v>866</v>
      </c>
      <c r="F399" s="2023" t="s">
        <v>866</v>
      </c>
    </row>
    <row r="400" spans="1:6" ht="19.5" customHeight="1" x14ac:dyDescent="0.25">
      <c r="A400" s="1597" t="s">
        <v>1271</v>
      </c>
      <c r="B400" s="1597" t="s">
        <v>1225</v>
      </c>
      <c r="C400" s="2018">
        <v>100</v>
      </c>
      <c r="D400" s="2028">
        <v>100</v>
      </c>
      <c r="E400" s="2029">
        <v>100</v>
      </c>
      <c r="F400" s="2018">
        <v>100</v>
      </c>
    </row>
    <row r="401" spans="1:6" ht="19.5" customHeight="1" x14ac:dyDescent="0.25">
      <c r="A401" s="1597" t="s">
        <v>1269</v>
      </c>
      <c r="B401" s="1597" t="s">
        <v>1225</v>
      </c>
      <c r="C401" s="2018" t="s">
        <v>866</v>
      </c>
      <c r="D401" s="2033" t="s">
        <v>866</v>
      </c>
      <c r="E401" s="2029" t="s">
        <v>866</v>
      </c>
      <c r="F401" s="2021">
        <v>80.33</v>
      </c>
    </row>
    <row r="402" spans="1:6" ht="19.5" customHeight="1" x14ac:dyDescent="0.25">
      <c r="A402" s="1597" t="s">
        <v>1268</v>
      </c>
      <c r="B402" s="1597" t="s">
        <v>1225</v>
      </c>
      <c r="C402" s="2018" t="s">
        <v>866</v>
      </c>
      <c r="D402" s="2028" t="s">
        <v>866</v>
      </c>
      <c r="E402" s="2024">
        <v>75.77</v>
      </c>
      <c r="F402" s="2020">
        <v>83.77</v>
      </c>
    </row>
    <row r="403" spans="1:6" ht="19.5" customHeight="1" x14ac:dyDescent="0.25">
      <c r="A403" s="1597" t="s">
        <v>1266</v>
      </c>
      <c r="B403" s="1597" t="s">
        <v>1225</v>
      </c>
      <c r="C403" s="2018">
        <v>81.05</v>
      </c>
      <c r="D403" s="2028">
        <v>75.59</v>
      </c>
      <c r="E403" s="2029">
        <v>74.33</v>
      </c>
      <c r="F403" s="2018">
        <v>93.12</v>
      </c>
    </row>
    <row r="404" spans="1:6" ht="19.5" customHeight="1" x14ac:dyDescent="0.25">
      <c r="A404" s="1597" t="s">
        <v>1265</v>
      </c>
      <c r="B404" s="1597" t="s">
        <v>1225</v>
      </c>
      <c r="C404" s="2018">
        <v>100</v>
      </c>
      <c r="D404" s="2028">
        <v>100</v>
      </c>
      <c r="E404" s="2029">
        <v>100</v>
      </c>
      <c r="F404" s="2018">
        <v>100</v>
      </c>
    </row>
    <row r="405" spans="1:6" ht="19.5" customHeight="1" x14ac:dyDescent="0.25">
      <c r="A405" s="1597" t="s">
        <v>1263</v>
      </c>
      <c r="B405" s="1597" t="s">
        <v>1225</v>
      </c>
      <c r="C405" s="2018">
        <v>89.64</v>
      </c>
      <c r="D405" s="2028">
        <v>100</v>
      </c>
      <c r="E405" s="2024">
        <v>100</v>
      </c>
      <c r="F405" s="2021">
        <v>100</v>
      </c>
    </row>
    <row r="406" spans="1:6" ht="19.5" customHeight="1" x14ac:dyDescent="0.25">
      <c r="A406" s="1597" t="s">
        <v>1262</v>
      </c>
      <c r="B406" s="1597" t="s">
        <v>1225</v>
      </c>
      <c r="C406" s="2018">
        <v>94.93</v>
      </c>
      <c r="D406" s="2028">
        <v>91.89</v>
      </c>
      <c r="E406" s="2029" t="s">
        <v>866</v>
      </c>
      <c r="F406" s="2021">
        <v>100</v>
      </c>
    </row>
    <row r="407" spans="1:6" ht="19.5" customHeight="1" x14ac:dyDescent="0.25">
      <c r="A407" s="1597" t="s">
        <v>1260</v>
      </c>
      <c r="B407" s="1597" t="s">
        <v>1225</v>
      </c>
      <c r="C407" s="2018">
        <v>98.02</v>
      </c>
      <c r="D407" s="2028">
        <v>94.09</v>
      </c>
      <c r="E407" s="2029">
        <v>93.84</v>
      </c>
      <c r="F407" s="2018">
        <v>100</v>
      </c>
    </row>
    <row r="408" spans="1:6" ht="19.5" customHeight="1" x14ac:dyDescent="0.25">
      <c r="A408" s="1597" t="s">
        <v>1258</v>
      </c>
      <c r="B408" s="1597" t="s">
        <v>1225</v>
      </c>
      <c r="C408" s="2018" t="s">
        <v>866</v>
      </c>
      <c r="D408" s="2028" t="s">
        <v>866</v>
      </c>
      <c r="E408" s="2029" t="s">
        <v>866</v>
      </c>
      <c r="F408" s="2021">
        <v>73.45</v>
      </c>
    </row>
    <row r="409" spans="1:6" ht="19.5" customHeight="1" x14ac:dyDescent="0.25">
      <c r="A409" s="1597" t="s">
        <v>1257</v>
      </c>
      <c r="B409" s="1597" t="s">
        <v>1225</v>
      </c>
      <c r="C409" s="2018" t="s">
        <v>866</v>
      </c>
      <c r="D409" s="2028" t="s">
        <v>866</v>
      </c>
      <c r="E409" s="2029" t="s">
        <v>866</v>
      </c>
      <c r="F409" s="2021" t="s">
        <v>866</v>
      </c>
    </row>
    <row r="410" spans="1:6" ht="19.5" customHeight="1" x14ac:dyDescent="0.25">
      <c r="A410" s="1597" t="s">
        <v>1256</v>
      </c>
      <c r="B410" s="1597" t="s">
        <v>1225</v>
      </c>
      <c r="C410" s="2018">
        <v>83.13</v>
      </c>
      <c r="D410" s="2028">
        <v>79.81</v>
      </c>
      <c r="E410" s="2029">
        <v>79.180000000000007</v>
      </c>
      <c r="F410" s="2018">
        <v>75.86</v>
      </c>
    </row>
    <row r="411" spans="1:6" ht="19.5" customHeight="1" x14ac:dyDescent="0.25">
      <c r="A411" s="1597" t="s">
        <v>1254</v>
      </c>
      <c r="B411" s="1597" t="s">
        <v>1225</v>
      </c>
      <c r="C411" s="2018">
        <v>100</v>
      </c>
      <c r="D411" s="2028">
        <v>100</v>
      </c>
      <c r="E411" s="2029">
        <v>100</v>
      </c>
      <c r="F411" s="2018">
        <v>100</v>
      </c>
    </row>
    <row r="412" spans="1:6" ht="19.5" customHeight="1" x14ac:dyDescent="0.25">
      <c r="A412" s="1597" t="s">
        <v>1252</v>
      </c>
      <c r="B412" s="1597" t="s">
        <v>1225</v>
      </c>
      <c r="C412" s="2018">
        <v>97.81</v>
      </c>
      <c r="D412" s="2028">
        <v>95.89</v>
      </c>
      <c r="E412" s="2029">
        <v>96.39</v>
      </c>
      <c r="F412" s="2018">
        <v>100</v>
      </c>
    </row>
    <row r="413" spans="1:6" ht="19.5" customHeight="1" x14ac:dyDescent="0.25">
      <c r="A413" s="1597" t="s">
        <v>1250</v>
      </c>
      <c r="B413" s="1597" t="s">
        <v>1225</v>
      </c>
      <c r="C413" s="2018">
        <v>77</v>
      </c>
      <c r="D413" s="2028">
        <v>77.489999999999995</v>
      </c>
      <c r="E413" s="2029">
        <v>78.98</v>
      </c>
      <c r="F413" s="2018">
        <v>70.38</v>
      </c>
    </row>
    <row r="414" spans="1:6" ht="19.5" customHeight="1" x14ac:dyDescent="0.25">
      <c r="A414" s="1597" t="s">
        <v>1249</v>
      </c>
      <c r="B414" s="1597" t="s">
        <v>1225</v>
      </c>
      <c r="C414" s="2018">
        <v>82.91</v>
      </c>
      <c r="D414" s="2028">
        <v>80.8</v>
      </c>
      <c r="E414" s="2029">
        <v>81.790000000000006</v>
      </c>
      <c r="F414" s="2018">
        <v>81.37</v>
      </c>
    </row>
    <row r="415" spans="1:6" ht="19.5" customHeight="1" x14ac:dyDescent="0.25">
      <c r="A415" s="1597" t="s">
        <v>1247</v>
      </c>
      <c r="B415" s="1597" t="s">
        <v>1225</v>
      </c>
      <c r="C415" s="2018" t="s">
        <v>866</v>
      </c>
      <c r="D415" s="2028" t="s">
        <v>866</v>
      </c>
      <c r="E415" s="2024">
        <v>100</v>
      </c>
      <c r="F415" s="2021">
        <v>100</v>
      </c>
    </row>
    <row r="416" spans="1:6" ht="19.5" customHeight="1" x14ac:dyDescent="0.25">
      <c r="A416" s="1597" t="s">
        <v>1245</v>
      </c>
      <c r="B416" s="1597" t="s">
        <v>1225</v>
      </c>
      <c r="C416" s="2018">
        <v>100</v>
      </c>
      <c r="D416" s="2028">
        <v>100</v>
      </c>
      <c r="E416" s="2024">
        <v>100</v>
      </c>
      <c r="F416" s="2021">
        <v>100</v>
      </c>
    </row>
    <row r="417" spans="1:6" ht="19.5" customHeight="1" x14ac:dyDescent="0.25">
      <c r="A417" s="1597" t="s">
        <v>1244</v>
      </c>
      <c r="B417" s="1597" t="s">
        <v>1225</v>
      </c>
      <c r="C417" s="2018">
        <v>14.93</v>
      </c>
      <c r="D417" s="2028">
        <v>0.02</v>
      </c>
      <c r="E417" s="2024">
        <v>30.01</v>
      </c>
      <c r="F417" s="2023" t="s">
        <v>866</v>
      </c>
    </row>
    <row r="418" spans="1:6" ht="19.5" customHeight="1" x14ac:dyDescent="0.25">
      <c r="A418" s="1597" t="s">
        <v>1242</v>
      </c>
      <c r="B418" s="1597" t="s">
        <v>1225</v>
      </c>
      <c r="C418" s="2018">
        <v>79.83</v>
      </c>
      <c r="D418" s="2028">
        <v>74.53</v>
      </c>
      <c r="E418" s="2029">
        <v>76.5</v>
      </c>
      <c r="F418" s="2018">
        <v>87.68</v>
      </c>
    </row>
    <row r="419" spans="1:6" ht="19.5" customHeight="1" x14ac:dyDescent="0.25">
      <c r="A419" s="1597" t="s">
        <v>1241</v>
      </c>
      <c r="B419" s="1597" t="s">
        <v>1225</v>
      </c>
      <c r="C419" s="2018">
        <v>83.82</v>
      </c>
      <c r="D419" s="2028">
        <v>79.69</v>
      </c>
      <c r="E419" s="2029">
        <v>83.19</v>
      </c>
      <c r="F419" s="2018">
        <v>88.11</v>
      </c>
    </row>
    <row r="420" spans="1:6" ht="19.5" customHeight="1" x14ac:dyDescent="0.25">
      <c r="A420" s="1597" t="s">
        <v>1240</v>
      </c>
      <c r="B420" s="1597" t="s">
        <v>1225</v>
      </c>
      <c r="C420" s="2018">
        <v>96</v>
      </c>
      <c r="D420" s="2028">
        <v>90.91</v>
      </c>
      <c r="E420" s="2029">
        <v>88.63</v>
      </c>
      <c r="F420" s="2018">
        <v>100</v>
      </c>
    </row>
    <row r="421" spans="1:6" ht="19.5" customHeight="1" x14ac:dyDescent="0.25">
      <c r="A421" s="1597" t="s">
        <v>1239</v>
      </c>
      <c r="B421" s="1597" t="s">
        <v>1225</v>
      </c>
      <c r="C421" s="2018">
        <v>97.09</v>
      </c>
      <c r="D421" s="2028">
        <v>92</v>
      </c>
      <c r="E421" s="2029">
        <v>91.15</v>
      </c>
      <c r="F421" s="2018">
        <v>98.3</v>
      </c>
    </row>
    <row r="422" spans="1:6" ht="19.5" customHeight="1" x14ac:dyDescent="0.25">
      <c r="A422" s="1597" t="s">
        <v>1238</v>
      </c>
      <c r="B422" s="1597" t="s">
        <v>1225</v>
      </c>
      <c r="C422" s="2018">
        <v>90.23</v>
      </c>
      <c r="D422" s="2028">
        <v>87.75</v>
      </c>
      <c r="E422" s="2029">
        <v>87.13</v>
      </c>
      <c r="F422" s="2018">
        <v>79.58</v>
      </c>
    </row>
    <row r="423" spans="1:6" ht="19.5" customHeight="1" x14ac:dyDescent="0.25">
      <c r="A423" s="1597" t="s">
        <v>1236</v>
      </c>
      <c r="B423" s="1597" t="s">
        <v>1225</v>
      </c>
      <c r="C423" s="2018">
        <v>100</v>
      </c>
      <c r="D423" s="2028">
        <v>99.93</v>
      </c>
      <c r="E423" s="2029">
        <v>98.17</v>
      </c>
      <c r="F423" s="2018">
        <v>98.49</v>
      </c>
    </row>
    <row r="424" spans="1:6" ht="19.5" customHeight="1" x14ac:dyDescent="0.25">
      <c r="A424" s="1597" t="s">
        <v>1234</v>
      </c>
      <c r="B424" s="1597" t="s">
        <v>1225</v>
      </c>
      <c r="C424" s="2018">
        <v>99.83</v>
      </c>
      <c r="D424" s="2028">
        <v>97.79</v>
      </c>
      <c r="E424" s="2029">
        <v>98.33</v>
      </c>
      <c r="F424" s="2018">
        <v>97.42</v>
      </c>
    </row>
    <row r="425" spans="1:6" ht="19.5" customHeight="1" x14ac:dyDescent="0.25">
      <c r="A425" s="1597" t="s">
        <v>1233</v>
      </c>
      <c r="B425" s="1597" t="s">
        <v>1225</v>
      </c>
      <c r="C425" s="2018">
        <v>98</v>
      </c>
      <c r="D425" s="2028">
        <v>98.42</v>
      </c>
      <c r="E425" s="2024">
        <v>98.5</v>
      </c>
      <c r="F425" s="2021">
        <v>99</v>
      </c>
    </row>
    <row r="426" spans="1:6" ht="19.5" customHeight="1" x14ac:dyDescent="0.25">
      <c r="A426" s="1597" t="s">
        <v>1231</v>
      </c>
      <c r="B426" s="1597" t="s">
        <v>1225</v>
      </c>
      <c r="C426" s="2018">
        <v>100</v>
      </c>
      <c r="D426" s="2028">
        <v>97.84</v>
      </c>
      <c r="E426" s="2029">
        <v>97.39</v>
      </c>
      <c r="F426" s="2018">
        <v>97.5</v>
      </c>
    </row>
    <row r="427" spans="1:6" ht="19.5" customHeight="1" x14ac:dyDescent="0.25">
      <c r="A427" s="1597" t="s">
        <v>1229</v>
      </c>
      <c r="B427" s="1597" t="s">
        <v>1225</v>
      </c>
      <c r="C427" s="2018">
        <v>50.52</v>
      </c>
      <c r="D427" s="2028">
        <v>47.52</v>
      </c>
      <c r="E427" s="2029">
        <v>48.05</v>
      </c>
      <c r="F427" s="2018">
        <v>45.59</v>
      </c>
    </row>
    <row r="428" spans="1:6" ht="19.5" customHeight="1" x14ac:dyDescent="0.25">
      <c r="A428" s="1597" t="s">
        <v>1228</v>
      </c>
      <c r="B428" s="1597" t="s">
        <v>1225</v>
      </c>
      <c r="C428" s="2018">
        <v>100</v>
      </c>
      <c r="D428" s="2028">
        <v>100</v>
      </c>
      <c r="E428" s="2024">
        <v>100</v>
      </c>
      <c r="F428" s="2021">
        <v>100</v>
      </c>
    </row>
    <row r="429" spans="1:6" ht="19.5" customHeight="1" x14ac:dyDescent="0.25">
      <c r="A429" s="1597" t="s">
        <v>1226</v>
      </c>
      <c r="B429" s="1597" t="s">
        <v>1225</v>
      </c>
      <c r="C429" s="2018">
        <v>100</v>
      </c>
      <c r="D429" s="2028">
        <v>100</v>
      </c>
      <c r="E429" s="2024">
        <v>100</v>
      </c>
      <c r="F429" s="2021">
        <v>99.98</v>
      </c>
    </row>
    <row r="430" spans="1:6" ht="19.5" customHeight="1" x14ac:dyDescent="0.25">
      <c r="A430" s="1597" t="s">
        <v>1223</v>
      </c>
      <c r="B430" s="1597" t="s">
        <v>1173</v>
      </c>
      <c r="C430" s="2018" t="s">
        <v>866</v>
      </c>
      <c r="D430" s="2028" t="s">
        <v>866</v>
      </c>
      <c r="E430" s="2029" t="s">
        <v>866</v>
      </c>
      <c r="F430" s="2021">
        <v>100</v>
      </c>
    </row>
    <row r="431" spans="1:6" ht="19.5" customHeight="1" x14ac:dyDescent="0.25">
      <c r="A431" s="1597" t="s">
        <v>1221</v>
      </c>
      <c r="B431" s="1597" t="s">
        <v>1173</v>
      </c>
      <c r="C431" s="2018">
        <v>25.71</v>
      </c>
      <c r="D431" s="2028">
        <v>25.34</v>
      </c>
      <c r="E431" s="2029">
        <v>26.05</v>
      </c>
      <c r="F431" s="2018">
        <v>51.89</v>
      </c>
    </row>
    <row r="432" spans="1:6" ht="19.5" customHeight="1" x14ac:dyDescent="0.25">
      <c r="A432" s="1597" t="s">
        <v>1219</v>
      </c>
      <c r="B432" s="1597" t="s">
        <v>1173</v>
      </c>
      <c r="C432" s="2018">
        <v>100</v>
      </c>
      <c r="D432" s="2028">
        <v>99.19</v>
      </c>
      <c r="E432" s="2029">
        <v>98.44</v>
      </c>
      <c r="F432" s="2018">
        <v>100</v>
      </c>
    </row>
    <row r="433" spans="1:6" ht="19.5" customHeight="1" x14ac:dyDescent="0.25">
      <c r="A433" s="1597" t="s">
        <v>1218</v>
      </c>
      <c r="B433" s="1597" t="s">
        <v>1173</v>
      </c>
      <c r="C433" s="2018">
        <v>69.38</v>
      </c>
      <c r="D433" s="2028">
        <v>68.62</v>
      </c>
      <c r="E433" s="2029">
        <v>69.63</v>
      </c>
      <c r="F433" s="2018">
        <v>64.650000000000006</v>
      </c>
    </row>
    <row r="434" spans="1:6" ht="19.5" customHeight="1" x14ac:dyDescent="0.25">
      <c r="A434" s="1597" t="s">
        <v>1216</v>
      </c>
      <c r="B434" s="1597" t="s">
        <v>1173</v>
      </c>
      <c r="C434" s="2018">
        <v>72.83</v>
      </c>
      <c r="D434" s="2028">
        <v>69.42</v>
      </c>
      <c r="E434" s="2029">
        <v>68.510000000000005</v>
      </c>
      <c r="F434" s="2018">
        <v>76.849999999999994</v>
      </c>
    </row>
    <row r="435" spans="1:6" ht="19.5" customHeight="1" x14ac:dyDescent="0.25">
      <c r="A435" s="1597" t="s">
        <v>1215</v>
      </c>
      <c r="B435" s="1597" t="s">
        <v>1173</v>
      </c>
      <c r="C435" s="2018">
        <v>99.41</v>
      </c>
      <c r="D435" s="2028">
        <v>97.3</v>
      </c>
      <c r="E435" s="2029">
        <v>96.55</v>
      </c>
      <c r="F435" s="2018">
        <v>97.99</v>
      </c>
    </row>
    <row r="436" spans="1:6" ht="19.5" customHeight="1" x14ac:dyDescent="0.25">
      <c r="A436" s="1597" t="s">
        <v>1214</v>
      </c>
      <c r="B436" s="1597" t="s">
        <v>1173</v>
      </c>
      <c r="C436" s="2018" t="s">
        <v>866</v>
      </c>
      <c r="D436" s="2028">
        <v>97.99</v>
      </c>
      <c r="E436" s="2024">
        <v>100</v>
      </c>
      <c r="F436" s="2021">
        <v>100</v>
      </c>
    </row>
    <row r="437" spans="1:6" ht="19.5" customHeight="1" x14ac:dyDescent="0.25">
      <c r="A437" s="1597" t="s">
        <v>1213</v>
      </c>
      <c r="B437" s="1597" t="s">
        <v>1173</v>
      </c>
      <c r="C437" s="2018">
        <v>85.88</v>
      </c>
      <c r="D437" s="2028">
        <v>81.97</v>
      </c>
      <c r="E437" s="2029">
        <v>84.46</v>
      </c>
      <c r="F437" s="2018">
        <v>83.37</v>
      </c>
    </row>
    <row r="438" spans="1:6" ht="19.5" customHeight="1" x14ac:dyDescent="0.25">
      <c r="A438" s="1597" t="s">
        <v>1212</v>
      </c>
      <c r="B438" s="1597" t="s">
        <v>1173</v>
      </c>
      <c r="C438" s="2018">
        <v>70.02</v>
      </c>
      <c r="D438" s="2028">
        <v>80.92</v>
      </c>
      <c r="E438" s="2029">
        <v>80.290000000000006</v>
      </c>
      <c r="F438" s="2018">
        <v>90.1</v>
      </c>
    </row>
    <row r="439" spans="1:6" ht="19.5" customHeight="1" x14ac:dyDescent="0.25">
      <c r="A439" s="1597" t="s">
        <v>1211</v>
      </c>
      <c r="B439" s="1597" t="s">
        <v>1173</v>
      </c>
      <c r="C439" s="2018" t="s">
        <v>866</v>
      </c>
      <c r="D439" s="2028" t="s">
        <v>866</v>
      </c>
      <c r="E439" s="2029" t="s">
        <v>866</v>
      </c>
      <c r="F439" s="2020">
        <v>100</v>
      </c>
    </row>
    <row r="440" spans="1:6" ht="19.5" customHeight="1" x14ac:dyDescent="0.25">
      <c r="A440" s="1597" t="s">
        <v>1210</v>
      </c>
      <c r="B440" s="1597" t="s">
        <v>1173</v>
      </c>
      <c r="C440" s="2018">
        <v>52.33</v>
      </c>
      <c r="D440" s="2028">
        <v>51.89</v>
      </c>
      <c r="E440" s="2029">
        <v>52</v>
      </c>
      <c r="F440" s="2018">
        <v>46.92</v>
      </c>
    </row>
    <row r="441" spans="1:6" ht="19.5" customHeight="1" x14ac:dyDescent="0.25">
      <c r="A441" s="1597" t="s">
        <v>1208</v>
      </c>
      <c r="B441" s="1597" t="s">
        <v>1173</v>
      </c>
      <c r="C441" s="2018">
        <v>98</v>
      </c>
      <c r="D441" s="2028">
        <v>98</v>
      </c>
      <c r="E441" s="2024">
        <v>98</v>
      </c>
      <c r="F441" s="2021">
        <v>100</v>
      </c>
    </row>
    <row r="442" spans="1:6" ht="19.5" customHeight="1" x14ac:dyDescent="0.25">
      <c r="A442" s="1597" t="s">
        <v>1206</v>
      </c>
      <c r="B442" s="1597" t="s">
        <v>1173</v>
      </c>
      <c r="C442" s="2018">
        <v>97.74</v>
      </c>
      <c r="D442" s="2028">
        <v>95.44</v>
      </c>
      <c r="E442" s="2029">
        <v>95.72</v>
      </c>
      <c r="F442" s="2018">
        <v>96.58</v>
      </c>
    </row>
    <row r="443" spans="1:6" ht="19.5" customHeight="1" x14ac:dyDescent="0.25">
      <c r="A443" s="1597" t="s">
        <v>1204</v>
      </c>
      <c r="B443" s="1597" t="s">
        <v>1173</v>
      </c>
      <c r="C443" s="2018">
        <v>100</v>
      </c>
      <c r="D443" s="2028">
        <v>100</v>
      </c>
      <c r="E443" s="2029" t="s">
        <v>866</v>
      </c>
      <c r="F443" s="2021">
        <v>96.56</v>
      </c>
    </row>
    <row r="444" spans="1:6" ht="19.5" customHeight="1" x14ac:dyDescent="0.25">
      <c r="A444" s="1597" t="s">
        <v>1202</v>
      </c>
      <c r="B444" s="1597" t="s">
        <v>1173</v>
      </c>
      <c r="C444" s="2018" t="s">
        <v>866</v>
      </c>
      <c r="D444" s="2028" t="s">
        <v>866</v>
      </c>
      <c r="E444" s="2024">
        <v>100</v>
      </c>
      <c r="F444" s="2021">
        <v>100</v>
      </c>
    </row>
    <row r="445" spans="1:6" ht="19.5" customHeight="1" x14ac:dyDescent="0.25">
      <c r="A445" s="1597" t="s">
        <v>1201</v>
      </c>
      <c r="B445" s="1597" t="s">
        <v>1173</v>
      </c>
      <c r="C445" s="2018">
        <v>35.01</v>
      </c>
      <c r="D445" s="2028">
        <v>31.11</v>
      </c>
      <c r="E445" s="2029">
        <v>33.130000000000003</v>
      </c>
      <c r="F445" s="2018">
        <v>39.19</v>
      </c>
    </row>
    <row r="446" spans="1:6" ht="19.5" customHeight="1" x14ac:dyDescent="0.25">
      <c r="A446" s="1597" t="s">
        <v>1199</v>
      </c>
      <c r="B446" s="1597" t="s">
        <v>1173</v>
      </c>
      <c r="C446" s="2018">
        <v>90.14</v>
      </c>
      <c r="D446" s="2028">
        <v>90.08</v>
      </c>
      <c r="E446" s="2029">
        <v>93.12</v>
      </c>
      <c r="F446" s="2018">
        <v>96.8</v>
      </c>
    </row>
    <row r="447" spans="1:6" ht="19.5" customHeight="1" x14ac:dyDescent="0.25">
      <c r="A447" s="1597" t="s">
        <v>1198</v>
      </c>
      <c r="B447" s="1597" t="s">
        <v>1173</v>
      </c>
      <c r="C447" s="2018" t="s">
        <v>866</v>
      </c>
      <c r="D447" s="2028">
        <v>98.99</v>
      </c>
      <c r="E447" s="2024">
        <v>100</v>
      </c>
      <c r="F447" s="2021">
        <v>100</v>
      </c>
    </row>
    <row r="448" spans="1:6" ht="19.5" customHeight="1" x14ac:dyDescent="0.25">
      <c r="A448" s="1597" t="s">
        <v>1196</v>
      </c>
      <c r="B448" s="1597" t="s">
        <v>1173</v>
      </c>
      <c r="C448" s="2018">
        <v>95.15</v>
      </c>
      <c r="D448" s="2028">
        <v>91.28</v>
      </c>
      <c r="E448" s="2029">
        <v>90.92</v>
      </c>
      <c r="F448" s="2018">
        <v>89.24</v>
      </c>
    </row>
    <row r="449" spans="1:6" ht="19.5" customHeight="1" x14ac:dyDescent="0.25">
      <c r="A449" s="1597" t="s">
        <v>1195</v>
      </c>
      <c r="B449" s="1597" t="s">
        <v>1173</v>
      </c>
      <c r="C449" s="2018">
        <v>100</v>
      </c>
      <c r="D449" s="2028">
        <v>99.91</v>
      </c>
      <c r="E449" s="2024">
        <v>100</v>
      </c>
      <c r="F449" s="2021">
        <v>100</v>
      </c>
    </row>
    <row r="450" spans="1:6" ht="19.5" customHeight="1" x14ac:dyDescent="0.25">
      <c r="A450" s="1597" t="s">
        <v>1194</v>
      </c>
      <c r="B450" s="1597" t="s">
        <v>1173</v>
      </c>
      <c r="C450" s="2018">
        <v>100</v>
      </c>
      <c r="D450" s="2028">
        <v>100</v>
      </c>
      <c r="E450" s="2029">
        <v>100</v>
      </c>
      <c r="F450" s="2018">
        <v>94.68</v>
      </c>
    </row>
    <row r="451" spans="1:6" ht="19.5" customHeight="1" x14ac:dyDescent="0.25">
      <c r="A451" s="1597" t="s">
        <v>1192</v>
      </c>
      <c r="B451" s="1597" t="s">
        <v>1173</v>
      </c>
      <c r="C451" s="2018">
        <v>95.75</v>
      </c>
      <c r="D451" s="2028">
        <v>91.72</v>
      </c>
      <c r="E451" s="2029">
        <v>92.17</v>
      </c>
      <c r="F451" s="2018">
        <v>100</v>
      </c>
    </row>
    <row r="452" spans="1:6" ht="19.5" customHeight="1" x14ac:dyDescent="0.25">
      <c r="A452" s="1597" t="s">
        <v>1190</v>
      </c>
      <c r="B452" s="1597" t="s">
        <v>1173</v>
      </c>
      <c r="C452" s="2018">
        <v>90.82</v>
      </c>
      <c r="D452" s="2028">
        <v>86.55</v>
      </c>
      <c r="E452" s="2029">
        <v>87.67</v>
      </c>
      <c r="F452" s="2018">
        <v>98.28</v>
      </c>
    </row>
    <row r="453" spans="1:6" ht="19.5" customHeight="1" x14ac:dyDescent="0.25">
      <c r="A453" s="1597" t="s">
        <v>1188</v>
      </c>
      <c r="B453" s="1597" t="s">
        <v>1173</v>
      </c>
      <c r="C453" s="2018">
        <v>98.69</v>
      </c>
      <c r="D453" s="2028">
        <v>95.7</v>
      </c>
      <c r="E453" s="2029">
        <v>95.04</v>
      </c>
      <c r="F453" s="2018">
        <v>95.23</v>
      </c>
    </row>
    <row r="454" spans="1:6" ht="19.5" customHeight="1" x14ac:dyDescent="0.25">
      <c r="A454" s="1597" t="s">
        <v>1186</v>
      </c>
      <c r="B454" s="1597" t="s">
        <v>1173</v>
      </c>
      <c r="C454" s="2018" t="s">
        <v>866</v>
      </c>
      <c r="D454" s="2028" t="s">
        <v>866</v>
      </c>
      <c r="E454" s="2024">
        <v>100</v>
      </c>
      <c r="F454" s="2021">
        <v>100</v>
      </c>
    </row>
    <row r="455" spans="1:6" ht="19.5" customHeight="1" x14ac:dyDescent="0.25">
      <c r="A455" s="1597" t="s">
        <v>1185</v>
      </c>
      <c r="B455" s="1597" t="s">
        <v>1173</v>
      </c>
      <c r="C455" s="2018">
        <v>100</v>
      </c>
      <c r="D455" s="2028">
        <v>100</v>
      </c>
      <c r="E455" s="2029">
        <v>100</v>
      </c>
      <c r="F455" s="2018">
        <v>100</v>
      </c>
    </row>
    <row r="456" spans="1:6" ht="19.5" customHeight="1" x14ac:dyDescent="0.25">
      <c r="A456" s="1597" t="s">
        <v>1183</v>
      </c>
      <c r="B456" s="1597" t="s">
        <v>1173</v>
      </c>
      <c r="C456" s="2018" t="s">
        <v>866</v>
      </c>
      <c r="D456" s="2028">
        <v>100</v>
      </c>
      <c r="E456" s="2024">
        <v>97.8</v>
      </c>
      <c r="F456" s="2021">
        <v>95.38</v>
      </c>
    </row>
    <row r="457" spans="1:6" ht="19.5" customHeight="1" x14ac:dyDescent="0.25">
      <c r="A457" s="1597" t="s">
        <v>1182</v>
      </c>
      <c r="B457" s="1597" t="s">
        <v>1173</v>
      </c>
      <c r="C457" s="2018">
        <v>100</v>
      </c>
      <c r="D457" s="2028">
        <v>100</v>
      </c>
      <c r="E457" s="2029">
        <v>98.22</v>
      </c>
      <c r="F457" s="2018">
        <v>100</v>
      </c>
    </row>
    <row r="458" spans="1:6" ht="19.5" customHeight="1" x14ac:dyDescent="0.25">
      <c r="A458" s="1597" t="s">
        <v>1181</v>
      </c>
      <c r="B458" s="1597" t="s">
        <v>1173</v>
      </c>
      <c r="C458" s="2018">
        <v>100</v>
      </c>
      <c r="D458" s="2028">
        <v>100</v>
      </c>
      <c r="E458" s="2029">
        <v>100</v>
      </c>
      <c r="F458" s="2018">
        <v>100</v>
      </c>
    </row>
    <row r="459" spans="1:6" ht="19.5" customHeight="1" x14ac:dyDescent="0.25">
      <c r="A459" s="1597" t="s">
        <v>1180</v>
      </c>
      <c r="B459" s="1597" t="s">
        <v>1173</v>
      </c>
      <c r="C459" s="2018">
        <v>100</v>
      </c>
      <c r="D459" s="2028">
        <v>100</v>
      </c>
      <c r="E459" s="2029">
        <v>100</v>
      </c>
      <c r="F459" s="2018">
        <v>100</v>
      </c>
    </row>
    <row r="460" spans="1:6" ht="19.5" customHeight="1" x14ac:dyDescent="0.25">
      <c r="A460" s="1597" t="s">
        <v>1178</v>
      </c>
      <c r="B460" s="1597" t="s">
        <v>1173</v>
      </c>
      <c r="C460" s="2018">
        <v>93.44</v>
      </c>
      <c r="D460" s="2028">
        <v>87.91</v>
      </c>
      <c r="E460" s="2029">
        <v>86.33</v>
      </c>
      <c r="F460" s="2018">
        <v>80.17</v>
      </c>
    </row>
    <row r="461" spans="1:6" ht="19.5" customHeight="1" x14ac:dyDescent="0.25">
      <c r="A461" s="1597" t="s">
        <v>1176</v>
      </c>
      <c r="B461" s="1597" t="s">
        <v>1173</v>
      </c>
      <c r="C461" s="2018">
        <v>94.83</v>
      </c>
      <c r="D461" s="2028">
        <v>100</v>
      </c>
      <c r="E461" s="2029" t="s">
        <v>866</v>
      </c>
      <c r="F461" s="2021">
        <v>100</v>
      </c>
    </row>
    <row r="462" spans="1:6" ht="19.5" customHeight="1" x14ac:dyDescent="0.25">
      <c r="A462" s="1597" t="s">
        <v>1174</v>
      </c>
      <c r="B462" s="1597" t="s">
        <v>1173</v>
      </c>
      <c r="C462" s="2018">
        <v>100</v>
      </c>
      <c r="D462" s="2028">
        <v>100</v>
      </c>
      <c r="E462" s="2024">
        <v>100</v>
      </c>
      <c r="F462" s="2021">
        <v>100</v>
      </c>
    </row>
    <row r="463" spans="1:6" ht="19.5" customHeight="1" x14ac:dyDescent="0.25">
      <c r="A463" s="1597" t="s">
        <v>1172</v>
      </c>
      <c r="B463" s="1597" t="s">
        <v>1099</v>
      </c>
      <c r="C463" s="2018" t="s">
        <v>866</v>
      </c>
      <c r="D463" s="2028" t="s">
        <v>866</v>
      </c>
      <c r="E463" s="2029" t="s">
        <v>866</v>
      </c>
      <c r="F463" s="2021" t="s">
        <v>866</v>
      </c>
    </row>
    <row r="464" spans="1:6" ht="19.5" customHeight="1" x14ac:dyDescent="0.25">
      <c r="A464" s="1597" t="s">
        <v>1170</v>
      </c>
      <c r="B464" s="1597" t="s">
        <v>1099</v>
      </c>
      <c r="C464" s="2018" t="s">
        <v>866</v>
      </c>
      <c r="D464" s="2028">
        <v>100</v>
      </c>
      <c r="E464" s="2024">
        <v>100</v>
      </c>
      <c r="F464" s="2021">
        <v>100</v>
      </c>
    </row>
    <row r="465" spans="1:6" ht="19.5" customHeight="1" x14ac:dyDescent="0.25">
      <c r="A465" s="1597" t="s">
        <v>1168</v>
      </c>
      <c r="B465" s="1597" t="s">
        <v>1099</v>
      </c>
      <c r="C465" s="2018">
        <v>98.36</v>
      </c>
      <c r="D465" s="2028">
        <v>85.45</v>
      </c>
      <c r="E465" s="2029">
        <v>84.32</v>
      </c>
      <c r="F465" s="2018">
        <v>98.46</v>
      </c>
    </row>
    <row r="466" spans="1:6" ht="19.5" customHeight="1" x14ac:dyDescent="0.25">
      <c r="A466" s="1597" t="s">
        <v>1166</v>
      </c>
      <c r="B466" s="1597" t="s">
        <v>1099</v>
      </c>
      <c r="C466" s="2018" t="s">
        <v>866</v>
      </c>
      <c r="D466" s="2028" t="s">
        <v>866</v>
      </c>
      <c r="E466" s="2029" t="s">
        <v>866</v>
      </c>
      <c r="F466" s="2021" t="s">
        <v>866</v>
      </c>
    </row>
    <row r="467" spans="1:6" ht="19.5" customHeight="1" x14ac:dyDescent="0.25">
      <c r="A467" s="1597" t="s">
        <v>1164</v>
      </c>
      <c r="B467" s="1597" t="s">
        <v>1099</v>
      </c>
      <c r="C467" s="2018">
        <v>52.86</v>
      </c>
      <c r="D467" s="2028">
        <v>52.69</v>
      </c>
      <c r="E467" s="2029">
        <v>53.62</v>
      </c>
      <c r="F467" s="2018">
        <v>58.36</v>
      </c>
    </row>
    <row r="468" spans="1:6" ht="19.5" customHeight="1" x14ac:dyDescent="0.25">
      <c r="A468" s="1597" t="s">
        <v>1163</v>
      </c>
      <c r="B468" s="1597" t="s">
        <v>1099</v>
      </c>
      <c r="C468" s="2018">
        <v>100</v>
      </c>
      <c r="D468" s="2028">
        <v>97.6</v>
      </c>
      <c r="E468" s="2029">
        <v>99.26</v>
      </c>
      <c r="F468" s="2018">
        <v>100</v>
      </c>
    </row>
    <row r="469" spans="1:6" ht="19.5" customHeight="1" x14ac:dyDescent="0.25">
      <c r="A469" s="1597" t="s">
        <v>1162</v>
      </c>
      <c r="B469" s="1597" t="s">
        <v>1099</v>
      </c>
      <c r="C469" s="2018">
        <v>100</v>
      </c>
      <c r="D469" s="2028">
        <v>100</v>
      </c>
      <c r="E469" s="2029">
        <v>100</v>
      </c>
      <c r="F469" s="2018">
        <v>100</v>
      </c>
    </row>
    <row r="470" spans="1:6" ht="19.5" customHeight="1" x14ac:dyDescent="0.25">
      <c r="A470" s="1597" t="s">
        <v>1160</v>
      </c>
      <c r="B470" s="1597" t="s">
        <v>1099</v>
      </c>
      <c r="C470" s="2018">
        <v>92.08</v>
      </c>
      <c r="D470" s="2028">
        <v>88.95</v>
      </c>
      <c r="E470" s="2029">
        <v>88.82</v>
      </c>
      <c r="F470" s="2018">
        <v>90.85</v>
      </c>
    </row>
    <row r="471" spans="1:6" ht="19.5" customHeight="1" x14ac:dyDescent="0.25">
      <c r="A471" s="1597" t="s">
        <v>1159</v>
      </c>
      <c r="B471" s="1597" t="s">
        <v>1099</v>
      </c>
      <c r="C471" s="2018">
        <v>90.46</v>
      </c>
      <c r="D471" s="2028">
        <v>87.65</v>
      </c>
      <c r="E471" s="2029">
        <v>88.34</v>
      </c>
      <c r="F471" s="2018">
        <v>86.26</v>
      </c>
    </row>
    <row r="472" spans="1:6" ht="19.5" customHeight="1" x14ac:dyDescent="0.25">
      <c r="A472" s="1597" t="s">
        <v>1158</v>
      </c>
      <c r="B472" s="1597" t="s">
        <v>1099</v>
      </c>
      <c r="C472" s="2018">
        <v>97.95</v>
      </c>
      <c r="D472" s="2028">
        <v>97.69</v>
      </c>
      <c r="E472" s="2029">
        <v>98.02</v>
      </c>
      <c r="F472" s="2018">
        <v>100</v>
      </c>
    </row>
    <row r="473" spans="1:6" ht="19.5" customHeight="1" x14ac:dyDescent="0.25">
      <c r="A473" s="1597" t="s">
        <v>1157</v>
      </c>
      <c r="B473" s="1597" t="s">
        <v>1099</v>
      </c>
      <c r="C473" s="2018">
        <v>98.89</v>
      </c>
      <c r="D473" s="2028">
        <v>95.75</v>
      </c>
      <c r="E473" s="2024">
        <v>95.58</v>
      </c>
      <c r="F473" s="2021">
        <v>96.49</v>
      </c>
    </row>
    <row r="474" spans="1:6" ht="19.5" customHeight="1" x14ac:dyDescent="0.25">
      <c r="A474" s="1597" t="s">
        <v>1155</v>
      </c>
      <c r="B474" s="1597" t="s">
        <v>1099</v>
      </c>
      <c r="C474" s="2018">
        <v>96</v>
      </c>
      <c r="D474" s="2028">
        <v>99.12</v>
      </c>
      <c r="E474" s="2024">
        <v>100</v>
      </c>
      <c r="F474" s="2021">
        <v>100</v>
      </c>
    </row>
    <row r="475" spans="1:6" ht="19.5" customHeight="1" x14ac:dyDescent="0.25">
      <c r="A475" s="1597" t="s">
        <v>1153</v>
      </c>
      <c r="B475" s="1597" t="s">
        <v>1099</v>
      </c>
      <c r="C475" s="2018">
        <v>82.02</v>
      </c>
      <c r="D475" s="2028">
        <v>82.54</v>
      </c>
      <c r="E475" s="2029">
        <v>85.69</v>
      </c>
      <c r="F475" s="2018">
        <v>59.78</v>
      </c>
    </row>
    <row r="476" spans="1:6" ht="19.5" customHeight="1" x14ac:dyDescent="0.25">
      <c r="A476" s="1597" t="s">
        <v>1151</v>
      </c>
      <c r="B476" s="1597" t="s">
        <v>1099</v>
      </c>
      <c r="C476" s="2018">
        <v>94.41</v>
      </c>
      <c r="D476" s="2028">
        <v>96.47</v>
      </c>
      <c r="E476" s="2029">
        <v>95.79</v>
      </c>
      <c r="F476" s="2018">
        <v>99.45</v>
      </c>
    </row>
    <row r="477" spans="1:6" ht="19.5" customHeight="1" x14ac:dyDescent="0.25">
      <c r="A477" s="1597" t="s">
        <v>1149</v>
      </c>
      <c r="B477" s="1597" t="s">
        <v>1099</v>
      </c>
      <c r="C477" s="2018">
        <v>100</v>
      </c>
      <c r="D477" s="2028">
        <v>97.58</v>
      </c>
      <c r="E477" s="2029">
        <v>98.16</v>
      </c>
      <c r="F477" s="2018">
        <v>100</v>
      </c>
    </row>
    <row r="478" spans="1:6" ht="19.5" customHeight="1" x14ac:dyDescent="0.25">
      <c r="A478" s="1597" t="s">
        <v>1147</v>
      </c>
      <c r="B478" s="1597" t="s">
        <v>1099</v>
      </c>
      <c r="C478" s="2018">
        <v>63.55</v>
      </c>
      <c r="D478" s="2028">
        <v>60.96</v>
      </c>
      <c r="E478" s="2029">
        <v>60.25</v>
      </c>
      <c r="F478" s="2018">
        <v>67.08</v>
      </c>
    </row>
    <row r="479" spans="1:6" ht="19.5" customHeight="1" x14ac:dyDescent="0.25">
      <c r="A479" s="1597" t="s">
        <v>1145</v>
      </c>
      <c r="B479" s="1597" t="s">
        <v>1099</v>
      </c>
      <c r="C479" s="2018">
        <v>96.42</v>
      </c>
      <c r="D479" s="2028">
        <v>96.18</v>
      </c>
      <c r="E479" s="2029">
        <v>96.65</v>
      </c>
      <c r="F479" s="2018">
        <v>100</v>
      </c>
    </row>
    <row r="480" spans="1:6" ht="19.5" customHeight="1" x14ac:dyDescent="0.25">
      <c r="A480" s="1597" t="s">
        <v>1143</v>
      </c>
      <c r="B480" s="1597" t="s">
        <v>1099</v>
      </c>
      <c r="C480" s="2018">
        <v>92.32</v>
      </c>
      <c r="D480" s="2028">
        <v>100</v>
      </c>
      <c r="E480" s="2024">
        <v>100</v>
      </c>
      <c r="F480" s="2021">
        <v>100</v>
      </c>
    </row>
    <row r="481" spans="1:6" ht="19.5" customHeight="1" x14ac:dyDescent="0.25">
      <c r="A481" s="1597" t="s">
        <v>1141</v>
      </c>
      <c r="B481" s="1597" t="s">
        <v>1099</v>
      </c>
      <c r="C481" s="2018">
        <v>99.47</v>
      </c>
      <c r="D481" s="2028">
        <v>96.62</v>
      </c>
      <c r="E481" s="2024">
        <v>100</v>
      </c>
      <c r="F481" s="2023" t="s">
        <v>866</v>
      </c>
    </row>
    <row r="482" spans="1:6" ht="19.5" customHeight="1" x14ac:dyDescent="0.25">
      <c r="A482" s="1597" t="s">
        <v>1140</v>
      </c>
      <c r="B482" s="1597" t="s">
        <v>1099</v>
      </c>
      <c r="C482" s="2018">
        <v>48.48</v>
      </c>
      <c r="D482" s="2028">
        <v>47.34</v>
      </c>
      <c r="E482" s="2029">
        <v>46.31</v>
      </c>
      <c r="F482" s="2018">
        <v>40.93</v>
      </c>
    </row>
    <row r="483" spans="1:6" ht="19.5" customHeight="1" x14ac:dyDescent="0.25">
      <c r="A483" s="1597" t="s">
        <v>1138</v>
      </c>
      <c r="B483" s="1597" t="s">
        <v>1099</v>
      </c>
      <c r="C483" s="2018">
        <v>100</v>
      </c>
      <c r="D483" s="2028">
        <v>98.46</v>
      </c>
      <c r="E483" s="2029">
        <v>100</v>
      </c>
      <c r="F483" s="2018">
        <v>99.84</v>
      </c>
    </row>
    <row r="484" spans="1:6" ht="19.5" customHeight="1" x14ac:dyDescent="0.25">
      <c r="A484" s="1597" t="s">
        <v>1137</v>
      </c>
      <c r="B484" s="1597" t="s">
        <v>1099</v>
      </c>
      <c r="C484" s="2018" t="s">
        <v>866</v>
      </c>
      <c r="D484" s="2028" t="s">
        <v>866</v>
      </c>
      <c r="E484" s="2029" t="s">
        <v>866</v>
      </c>
      <c r="F484" s="2021">
        <v>100</v>
      </c>
    </row>
    <row r="485" spans="1:6" ht="19.5" customHeight="1" x14ac:dyDescent="0.25">
      <c r="A485" s="1597" t="s">
        <v>1135</v>
      </c>
      <c r="B485" s="1597" t="s">
        <v>1099</v>
      </c>
      <c r="C485" s="2018">
        <v>76.78</v>
      </c>
      <c r="D485" s="2028">
        <v>75.5</v>
      </c>
      <c r="E485" s="2029">
        <v>78.569999999999993</v>
      </c>
      <c r="F485" s="2018">
        <v>78.53</v>
      </c>
    </row>
    <row r="486" spans="1:6" ht="19.5" customHeight="1" x14ac:dyDescent="0.25">
      <c r="A486" s="1597" t="s">
        <v>1133</v>
      </c>
      <c r="B486" s="1597" t="s">
        <v>1099</v>
      </c>
      <c r="C486" s="2018">
        <v>94.07</v>
      </c>
      <c r="D486" s="2028">
        <v>89.15</v>
      </c>
      <c r="E486" s="2029">
        <v>88.26</v>
      </c>
      <c r="F486" s="2018">
        <v>100</v>
      </c>
    </row>
    <row r="487" spans="1:6" ht="19.5" customHeight="1" x14ac:dyDescent="0.25">
      <c r="A487" s="1597" t="s">
        <v>1131</v>
      </c>
      <c r="B487" s="1597" t="s">
        <v>1099</v>
      </c>
      <c r="C487" s="2018">
        <v>56.37</v>
      </c>
      <c r="D487" s="2028">
        <v>53.85</v>
      </c>
      <c r="E487" s="2029">
        <v>52.25</v>
      </c>
      <c r="F487" s="2018">
        <v>50.32</v>
      </c>
    </row>
    <row r="488" spans="1:6" ht="19.5" customHeight="1" x14ac:dyDescent="0.25">
      <c r="A488" s="1597" t="s">
        <v>1130</v>
      </c>
      <c r="B488" s="1597" t="s">
        <v>1099</v>
      </c>
      <c r="C488" s="2018" t="s">
        <v>866</v>
      </c>
      <c r="D488" s="2028" t="s">
        <v>866</v>
      </c>
      <c r="E488" s="2029" t="s">
        <v>866</v>
      </c>
      <c r="F488" s="2021">
        <v>100</v>
      </c>
    </row>
    <row r="489" spans="1:6" ht="19.5" customHeight="1" x14ac:dyDescent="0.25">
      <c r="A489" s="1597" t="s">
        <v>1128</v>
      </c>
      <c r="B489" s="1597" t="s">
        <v>1099</v>
      </c>
      <c r="C489" s="2018">
        <v>82.93</v>
      </c>
      <c r="D489" s="2028">
        <v>82.76</v>
      </c>
      <c r="E489" s="2029">
        <v>85.38</v>
      </c>
      <c r="F489" s="2018">
        <v>89.93</v>
      </c>
    </row>
    <row r="490" spans="1:6" ht="19.5" customHeight="1" x14ac:dyDescent="0.25">
      <c r="A490" s="1597" t="s">
        <v>1126</v>
      </c>
      <c r="B490" s="1597" t="s">
        <v>1099</v>
      </c>
      <c r="C490" s="2018">
        <v>91.62</v>
      </c>
      <c r="D490" s="2028">
        <v>93.32</v>
      </c>
      <c r="E490" s="2029">
        <v>91.81</v>
      </c>
      <c r="F490" s="2018">
        <v>91.13</v>
      </c>
    </row>
    <row r="491" spans="1:6" ht="19.5" customHeight="1" x14ac:dyDescent="0.25">
      <c r="A491" s="1597" t="s">
        <v>1124</v>
      </c>
      <c r="B491" s="1597" t="s">
        <v>1099</v>
      </c>
      <c r="C491" s="2018">
        <v>98.41</v>
      </c>
      <c r="D491" s="2028">
        <v>93.4</v>
      </c>
      <c r="E491" s="2029">
        <v>92.73</v>
      </c>
      <c r="F491" s="2018">
        <v>92.2</v>
      </c>
    </row>
    <row r="492" spans="1:6" ht="19.5" customHeight="1" x14ac:dyDescent="0.25">
      <c r="A492" s="1597" t="s">
        <v>1122</v>
      </c>
      <c r="B492" s="1597" t="s">
        <v>1099</v>
      </c>
      <c r="C492" s="2018">
        <v>97.71</v>
      </c>
      <c r="D492" s="2028">
        <v>94.95</v>
      </c>
      <c r="E492" s="2029">
        <v>93.94</v>
      </c>
      <c r="F492" s="2018">
        <v>96.86</v>
      </c>
    </row>
    <row r="493" spans="1:6" ht="19.5" customHeight="1" x14ac:dyDescent="0.25">
      <c r="A493" s="1597" t="s">
        <v>1120</v>
      </c>
      <c r="B493" s="1597" t="s">
        <v>1099</v>
      </c>
      <c r="C493" s="2018">
        <v>100</v>
      </c>
      <c r="D493" s="2028">
        <v>100</v>
      </c>
      <c r="E493" s="2029">
        <v>100</v>
      </c>
      <c r="F493" s="2018">
        <v>100</v>
      </c>
    </row>
    <row r="494" spans="1:6" ht="19.5" customHeight="1" x14ac:dyDescent="0.25">
      <c r="A494" s="1597" t="s">
        <v>1118</v>
      </c>
      <c r="B494" s="1597" t="s">
        <v>1099</v>
      </c>
      <c r="C494" s="2018">
        <v>70.959999999999994</v>
      </c>
      <c r="D494" s="2028">
        <v>68.13</v>
      </c>
      <c r="E494" s="2029">
        <v>68.319999999999993</v>
      </c>
      <c r="F494" s="2018">
        <v>72.64</v>
      </c>
    </row>
    <row r="495" spans="1:6" ht="19.5" customHeight="1" x14ac:dyDescent="0.25">
      <c r="A495" s="1597" t="s">
        <v>1116</v>
      </c>
      <c r="B495" s="1597" t="s">
        <v>1099</v>
      </c>
      <c r="C495" s="2018">
        <v>98</v>
      </c>
      <c r="D495" s="2028">
        <v>97.99</v>
      </c>
      <c r="E495" s="2024">
        <v>98</v>
      </c>
      <c r="F495" s="2021">
        <v>98.07</v>
      </c>
    </row>
    <row r="496" spans="1:6" ht="19.5" customHeight="1" x14ac:dyDescent="0.25">
      <c r="A496" s="1597" t="s">
        <v>1114</v>
      </c>
      <c r="B496" s="1597" t="s">
        <v>1099</v>
      </c>
      <c r="C496" s="2018">
        <v>89.76</v>
      </c>
      <c r="D496" s="2028">
        <v>87.11</v>
      </c>
      <c r="E496" s="2029">
        <v>85.77</v>
      </c>
      <c r="F496" s="2018">
        <v>83.07</v>
      </c>
    </row>
    <row r="497" spans="1:6" ht="19.5" customHeight="1" x14ac:dyDescent="0.25">
      <c r="A497" s="1597" t="s">
        <v>1112</v>
      </c>
      <c r="B497" s="1597" t="s">
        <v>1099</v>
      </c>
      <c r="C497" s="2018" t="s">
        <v>866</v>
      </c>
      <c r="D497" s="2028">
        <v>100</v>
      </c>
      <c r="E497" s="2024">
        <v>100</v>
      </c>
      <c r="F497" s="2021">
        <v>100</v>
      </c>
    </row>
    <row r="498" spans="1:6" ht="19.5" customHeight="1" x14ac:dyDescent="0.25">
      <c r="A498" s="1597" t="s">
        <v>1110</v>
      </c>
      <c r="B498" s="1597" t="s">
        <v>1099</v>
      </c>
      <c r="C498" s="2018" t="s">
        <v>866</v>
      </c>
      <c r="D498" s="2028" t="s">
        <v>866</v>
      </c>
      <c r="E498" s="2029" t="s">
        <v>866</v>
      </c>
      <c r="F498" s="2021" t="s">
        <v>866</v>
      </c>
    </row>
    <row r="499" spans="1:6" ht="19.5" customHeight="1" x14ac:dyDescent="0.25">
      <c r="A499" s="1597" t="s">
        <v>1108</v>
      </c>
      <c r="B499" s="1597" t="s">
        <v>1099</v>
      </c>
      <c r="C499" s="2018">
        <v>100</v>
      </c>
      <c r="D499" s="2028">
        <v>98.99</v>
      </c>
      <c r="E499" s="2024">
        <v>99.21</v>
      </c>
      <c r="F499" s="2021">
        <v>99.98</v>
      </c>
    </row>
    <row r="500" spans="1:6" ht="19.5" customHeight="1" x14ac:dyDescent="0.25">
      <c r="A500" s="1597" t="s">
        <v>1106</v>
      </c>
      <c r="B500" s="1597" t="s">
        <v>1099</v>
      </c>
      <c r="C500" s="2018">
        <v>100</v>
      </c>
      <c r="D500" s="2028">
        <v>99.81</v>
      </c>
      <c r="E500" s="2024">
        <v>99.8</v>
      </c>
      <c r="F500" s="2021">
        <v>100</v>
      </c>
    </row>
    <row r="501" spans="1:6" ht="19.5" customHeight="1" x14ac:dyDescent="0.25">
      <c r="A501" s="1597" t="s">
        <v>1105</v>
      </c>
      <c r="B501" s="1597" t="s">
        <v>1099</v>
      </c>
      <c r="C501" s="2018">
        <v>33.380000000000003</v>
      </c>
      <c r="D501" s="2028">
        <v>33.19</v>
      </c>
      <c r="E501" s="2029">
        <v>34.840000000000003</v>
      </c>
      <c r="F501" s="2018">
        <v>35.72</v>
      </c>
    </row>
    <row r="502" spans="1:6" ht="19.5" customHeight="1" x14ac:dyDescent="0.25">
      <c r="A502" s="1597" t="s">
        <v>1103</v>
      </c>
      <c r="B502" s="1597" t="s">
        <v>1099</v>
      </c>
      <c r="C502" s="2018">
        <v>93.38</v>
      </c>
      <c r="D502" s="2028">
        <v>88.64</v>
      </c>
      <c r="E502" s="2029">
        <v>88.28</v>
      </c>
      <c r="F502" s="2018">
        <v>100</v>
      </c>
    </row>
    <row r="503" spans="1:6" ht="19.5" customHeight="1" x14ac:dyDescent="0.25">
      <c r="A503" s="1597" t="s">
        <v>1102</v>
      </c>
      <c r="B503" s="1597" t="s">
        <v>1099</v>
      </c>
      <c r="C503" s="2018">
        <v>92.38</v>
      </c>
      <c r="D503" s="2028">
        <v>92.81</v>
      </c>
      <c r="E503" s="2029">
        <v>94.88</v>
      </c>
      <c r="F503" s="2018">
        <v>90.53</v>
      </c>
    </row>
    <row r="504" spans="1:6" ht="19.5" customHeight="1" x14ac:dyDescent="0.25">
      <c r="A504" s="1597" t="s">
        <v>1100</v>
      </c>
      <c r="B504" s="1597" t="s">
        <v>1099</v>
      </c>
      <c r="C504" s="2018">
        <v>100</v>
      </c>
      <c r="D504" s="2028">
        <v>100</v>
      </c>
      <c r="E504" s="2029">
        <v>100</v>
      </c>
      <c r="F504" s="2018">
        <v>100</v>
      </c>
    </row>
    <row r="505" spans="1:6" ht="19.5" customHeight="1" x14ac:dyDescent="0.25">
      <c r="A505" s="1597" t="s">
        <v>1097</v>
      </c>
      <c r="B505" s="1597" t="s">
        <v>1052</v>
      </c>
      <c r="C505" s="2018">
        <v>99.94</v>
      </c>
      <c r="D505" s="2028">
        <v>95.76</v>
      </c>
      <c r="E505" s="2029">
        <v>95.35</v>
      </c>
      <c r="F505" s="2018">
        <v>93.91</v>
      </c>
    </row>
    <row r="506" spans="1:6" ht="19.5" customHeight="1" x14ac:dyDescent="0.25">
      <c r="A506" s="1597" t="s">
        <v>1095</v>
      </c>
      <c r="B506" s="1597" t="s">
        <v>1052</v>
      </c>
      <c r="C506" s="2018">
        <v>100</v>
      </c>
      <c r="D506" s="2028">
        <v>100</v>
      </c>
      <c r="E506" s="2029">
        <v>100</v>
      </c>
      <c r="F506" s="2018">
        <v>100</v>
      </c>
    </row>
    <row r="507" spans="1:6" ht="19.5" customHeight="1" x14ac:dyDescent="0.25">
      <c r="A507" s="1597" t="s">
        <v>1093</v>
      </c>
      <c r="B507" s="1597" t="s">
        <v>1052</v>
      </c>
      <c r="C507" s="2018">
        <v>91.86</v>
      </c>
      <c r="D507" s="2028">
        <v>89.11</v>
      </c>
      <c r="E507" s="2029">
        <v>91.09</v>
      </c>
      <c r="F507" s="2018">
        <v>65.56</v>
      </c>
    </row>
    <row r="508" spans="1:6" ht="19.5" customHeight="1" x14ac:dyDescent="0.25">
      <c r="A508" s="1597" t="s">
        <v>1091</v>
      </c>
      <c r="B508" s="1597" t="s">
        <v>1052</v>
      </c>
      <c r="C508" s="2018" t="s">
        <v>866</v>
      </c>
      <c r="D508" s="2033" t="s">
        <v>866</v>
      </c>
      <c r="E508" s="2029" t="s">
        <v>866</v>
      </c>
      <c r="F508" s="2021" t="s">
        <v>866</v>
      </c>
    </row>
    <row r="509" spans="1:6" ht="19.5" customHeight="1" x14ac:dyDescent="0.25">
      <c r="A509" s="1597" t="s">
        <v>1089</v>
      </c>
      <c r="B509" s="1597" t="s">
        <v>1052</v>
      </c>
      <c r="C509" s="2018">
        <v>99.71</v>
      </c>
      <c r="D509" s="2028">
        <v>99.03</v>
      </c>
      <c r="E509" s="2029">
        <v>100</v>
      </c>
      <c r="F509" s="2018">
        <v>99.78</v>
      </c>
    </row>
    <row r="510" spans="1:6" ht="19.5" customHeight="1" x14ac:dyDescent="0.25">
      <c r="A510" s="1597" t="s">
        <v>1087</v>
      </c>
      <c r="B510" s="1597" t="s">
        <v>1052</v>
      </c>
      <c r="C510" s="2018" t="s">
        <v>866</v>
      </c>
      <c r="D510" s="2028">
        <v>100</v>
      </c>
      <c r="E510" s="2024">
        <v>100</v>
      </c>
      <c r="F510" s="2021">
        <v>100</v>
      </c>
    </row>
    <row r="511" spans="1:6" ht="19.5" customHeight="1" x14ac:dyDescent="0.25">
      <c r="A511" s="1597" t="s">
        <v>1085</v>
      </c>
      <c r="B511" s="1597" t="s">
        <v>1052</v>
      </c>
      <c r="C511" s="2018" t="s">
        <v>866</v>
      </c>
      <c r="D511" s="2033" t="s">
        <v>866</v>
      </c>
      <c r="E511" s="2029" t="s">
        <v>866</v>
      </c>
      <c r="F511" s="2021" t="s">
        <v>866</v>
      </c>
    </row>
    <row r="512" spans="1:6" ht="19.5" customHeight="1" x14ac:dyDescent="0.25">
      <c r="A512" s="1597" t="s">
        <v>1083</v>
      </c>
      <c r="B512" s="1597" t="s">
        <v>1052</v>
      </c>
      <c r="C512" s="2018">
        <v>86.05</v>
      </c>
      <c r="D512" s="2028">
        <v>84.97</v>
      </c>
      <c r="E512" s="2029">
        <v>85.59</v>
      </c>
      <c r="F512" s="2018">
        <v>85.96</v>
      </c>
    </row>
    <row r="513" spans="1:6" ht="19.5" customHeight="1" x14ac:dyDescent="0.25">
      <c r="A513" s="1597" t="s">
        <v>1081</v>
      </c>
      <c r="B513" s="1597" t="s">
        <v>1052</v>
      </c>
      <c r="C513" s="2018">
        <v>67.84</v>
      </c>
      <c r="D513" s="2028">
        <v>67</v>
      </c>
      <c r="E513" s="2029">
        <v>91.74</v>
      </c>
      <c r="F513" s="2018">
        <v>96.59</v>
      </c>
    </row>
    <row r="514" spans="1:6" ht="19.5" customHeight="1" x14ac:dyDescent="0.25">
      <c r="A514" s="1597" t="s">
        <v>1079</v>
      </c>
      <c r="B514" s="1597" t="s">
        <v>1052</v>
      </c>
      <c r="C514" s="2018" t="s">
        <v>866</v>
      </c>
      <c r="D514" s="2033" t="s">
        <v>866</v>
      </c>
      <c r="E514" s="2024">
        <v>100</v>
      </c>
      <c r="F514" s="2021">
        <v>100</v>
      </c>
    </row>
    <row r="515" spans="1:6" ht="19.5" customHeight="1" x14ac:dyDescent="0.25">
      <c r="A515" s="1597" t="s">
        <v>1077</v>
      </c>
      <c r="B515" s="1597" t="s">
        <v>1052</v>
      </c>
      <c r="C515" s="2018">
        <v>95.88</v>
      </c>
      <c r="D515" s="2028">
        <v>95.88</v>
      </c>
      <c r="E515" s="2024">
        <v>96.39</v>
      </c>
      <c r="F515" s="2021">
        <v>93.76</v>
      </c>
    </row>
    <row r="516" spans="1:6" ht="19.5" customHeight="1" x14ac:dyDescent="0.25">
      <c r="A516" s="1597" t="s">
        <v>1076</v>
      </c>
      <c r="B516" s="1597" t="s">
        <v>1052</v>
      </c>
      <c r="C516" s="2018">
        <v>87.96</v>
      </c>
      <c r="D516" s="2028">
        <v>84.78</v>
      </c>
      <c r="E516" s="2029">
        <v>85.47</v>
      </c>
      <c r="F516" s="2018">
        <v>90.55</v>
      </c>
    </row>
    <row r="517" spans="1:6" ht="19.5" customHeight="1" x14ac:dyDescent="0.25">
      <c r="A517" s="1597" t="s">
        <v>1074</v>
      </c>
      <c r="B517" s="1597" t="s">
        <v>1052</v>
      </c>
      <c r="C517" s="2018" t="s">
        <v>866</v>
      </c>
      <c r="D517" s="2033" t="s">
        <v>866</v>
      </c>
      <c r="E517" s="2024">
        <v>42.9</v>
      </c>
      <c r="F517" s="2021">
        <v>44.49</v>
      </c>
    </row>
    <row r="518" spans="1:6" ht="19.5" customHeight="1" x14ac:dyDescent="0.25">
      <c r="A518" s="1597" t="s">
        <v>1072</v>
      </c>
      <c r="B518" s="1597" t="s">
        <v>1052</v>
      </c>
      <c r="C518" s="2018">
        <v>100</v>
      </c>
      <c r="D518" s="2028">
        <v>100</v>
      </c>
      <c r="E518" s="2029">
        <v>100</v>
      </c>
      <c r="F518" s="2018">
        <v>100</v>
      </c>
    </row>
    <row r="519" spans="1:6" ht="19.5" customHeight="1" x14ac:dyDescent="0.25">
      <c r="A519" s="1597" t="s">
        <v>1070</v>
      </c>
      <c r="B519" s="1597" t="s">
        <v>1052</v>
      </c>
      <c r="C519" s="2018" t="s">
        <v>866</v>
      </c>
      <c r="D519" s="2028">
        <v>95.56</v>
      </c>
      <c r="E519" s="2024">
        <v>100</v>
      </c>
      <c r="F519" s="2021">
        <v>100</v>
      </c>
    </row>
    <row r="520" spans="1:6" ht="19.5" customHeight="1" x14ac:dyDescent="0.25">
      <c r="A520" s="1597" t="s">
        <v>1068</v>
      </c>
      <c r="B520" s="1597" t="s">
        <v>1052</v>
      </c>
      <c r="C520" s="2018">
        <v>100</v>
      </c>
      <c r="D520" s="2028">
        <v>100</v>
      </c>
      <c r="E520" s="2029">
        <v>100</v>
      </c>
      <c r="F520" s="2018">
        <v>100</v>
      </c>
    </row>
    <row r="521" spans="1:6" ht="19.5" customHeight="1" x14ac:dyDescent="0.25">
      <c r="A521" s="1597" t="s">
        <v>1066</v>
      </c>
      <c r="B521" s="1597" t="s">
        <v>1052</v>
      </c>
      <c r="C521" s="2018">
        <v>99.33</v>
      </c>
      <c r="D521" s="2028">
        <v>98.68</v>
      </c>
      <c r="E521" s="2024">
        <v>99.97</v>
      </c>
      <c r="F521" s="2021">
        <v>99.83</v>
      </c>
    </row>
    <row r="522" spans="1:6" ht="19.5" customHeight="1" x14ac:dyDescent="0.25">
      <c r="A522" s="1597" t="s">
        <v>1064</v>
      </c>
      <c r="B522" s="1597" t="s">
        <v>1052</v>
      </c>
      <c r="C522" s="2018" t="s">
        <v>866</v>
      </c>
      <c r="D522" s="2033" t="s">
        <v>866</v>
      </c>
      <c r="E522" s="2024">
        <v>80.239999999999995</v>
      </c>
      <c r="F522" s="2021">
        <v>100</v>
      </c>
    </row>
    <row r="523" spans="1:6" ht="19.5" customHeight="1" x14ac:dyDescent="0.25">
      <c r="A523" s="1597" t="s">
        <v>1062</v>
      </c>
      <c r="B523" s="1597" t="s">
        <v>1052</v>
      </c>
      <c r="C523" s="2018">
        <v>99.08</v>
      </c>
      <c r="D523" s="2028">
        <v>96.93</v>
      </c>
      <c r="E523" s="2029">
        <v>98.15</v>
      </c>
      <c r="F523" s="2018">
        <v>100</v>
      </c>
    </row>
    <row r="524" spans="1:6" ht="19.5" customHeight="1" x14ac:dyDescent="0.25">
      <c r="A524" s="1597" t="s">
        <v>780</v>
      </c>
      <c r="B524" s="1597" t="s">
        <v>1052</v>
      </c>
      <c r="C524" s="2018" t="s">
        <v>866</v>
      </c>
      <c r="D524" s="2033" t="s">
        <v>866</v>
      </c>
      <c r="E524" s="2024">
        <v>96.92</v>
      </c>
      <c r="F524" s="2021">
        <v>95.27</v>
      </c>
    </row>
    <row r="525" spans="1:6" ht="19.5" customHeight="1" x14ac:dyDescent="0.25">
      <c r="A525" s="1597" t="s">
        <v>1059</v>
      </c>
      <c r="B525" s="1597" t="s">
        <v>1052</v>
      </c>
      <c r="C525" s="2018">
        <v>100</v>
      </c>
      <c r="D525" s="2028">
        <v>100</v>
      </c>
      <c r="E525" s="2029">
        <v>100</v>
      </c>
      <c r="F525" s="2018">
        <v>98.03</v>
      </c>
    </row>
    <row r="526" spans="1:6" ht="19.5" customHeight="1" x14ac:dyDescent="0.25">
      <c r="A526" s="1597" t="s">
        <v>1057</v>
      </c>
      <c r="B526" s="1597" t="s">
        <v>1052</v>
      </c>
      <c r="C526" s="2018">
        <v>100</v>
      </c>
      <c r="D526" s="2028">
        <v>100</v>
      </c>
      <c r="E526" s="2024">
        <v>100</v>
      </c>
      <c r="F526" s="2021">
        <v>100</v>
      </c>
    </row>
    <row r="527" spans="1:6" ht="19.5" customHeight="1" x14ac:dyDescent="0.25">
      <c r="A527" s="1597" t="s">
        <v>1056</v>
      </c>
      <c r="B527" s="1597" t="s">
        <v>1052</v>
      </c>
      <c r="C527" s="2018">
        <v>100</v>
      </c>
      <c r="D527" s="2028">
        <v>97</v>
      </c>
      <c r="E527" s="2029">
        <v>96.58</v>
      </c>
      <c r="F527" s="2018">
        <v>97.64</v>
      </c>
    </row>
    <row r="528" spans="1:6" ht="19.5" customHeight="1" x14ac:dyDescent="0.25">
      <c r="A528" s="1597" t="s">
        <v>1054</v>
      </c>
      <c r="B528" s="1597" t="s">
        <v>1052</v>
      </c>
      <c r="C528" s="2018">
        <v>96.13</v>
      </c>
      <c r="D528" s="2028">
        <v>97.2</v>
      </c>
      <c r="E528" s="2029">
        <v>96.51</v>
      </c>
      <c r="F528" s="2018">
        <v>100</v>
      </c>
    </row>
    <row r="529" spans="1:6" ht="19.5" customHeight="1" x14ac:dyDescent="0.25">
      <c r="A529" s="1597" t="s">
        <v>1053</v>
      </c>
      <c r="B529" s="1597" t="s">
        <v>1052</v>
      </c>
      <c r="C529" s="2018">
        <v>100</v>
      </c>
      <c r="D529" s="2028">
        <v>95.65</v>
      </c>
      <c r="E529" s="2024">
        <v>100</v>
      </c>
      <c r="F529" s="2021">
        <v>100</v>
      </c>
    </row>
    <row r="530" spans="1:6" ht="19.5" customHeight="1" x14ac:dyDescent="0.25">
      <c r="A530" s="1597" t="s">
        <v>1050</v>
      </c>
      <c r="B530" s="1599" t="s">
        <v>985</v>
      </c>
      <c r="C530" s="2018" t="s">
        <v>866</v>
      </c>
      <c r="D530" s="2028">
        <v>98.39</v>
      </c>
      <c r="E530" s="2024">
        <v>99.92</v>
      </c>
      <c r="F530" s="2021">
        <v>100</v>
      </c>
    </row>
    <row r="531" spans="1:6" ht="19.5" customHeight="1" x14ac:dyDescent="0.25">
      <c r="A531" s="1597" t="s">
        <v>1048</v>
      </c>
      <c r="B531" s="1597" t="s">
        <v>985</v>
      </c>
      <c r="C531" s="2018">
        <v>100</v>
      </c>
      <c r="D531" s="2028">
        <v>69.13</v>
      </c>
      <c r="E531" s="2024">
        <v>69.31</v>
      </c>
      <c r="F531" s="2021">
        <v>62.62</v>
      </c>
    </row>
    <row r="532" spans="1:6" ht="19.5" customHeight="1" x14ac:dyDescent="0.25">
      <c r="A532" s="1597" t="s">
        <v>1046</v>
      </c>
      <c r="B532" s="1597" t="s">
        <v>985</v>
      </c>
      <c r="C532" s="2018" t="s">
        <v>866</v>
      </c>
      <c r="D532" s="2028" t="s">
        <v>866</v>
      </c>
      <c r="E532" s="2024">
        <v>100</v>
      </c>
      <c r="F532" s="2021">
        <v>100</v>
      </c>
    </row>
    <row r="533" spans="1:6" ht="19.5" customHeight="1" x14ac:dyDescent="0.25">
      <c r="A533" s="1597" t="s">
        <v>1044</v>
      </c>
      <c r="B533" s="1597" t="s">
        <v>985</v>
      </c>
      <c r="C533" s="2018" t="s">
        <v>866</v>
      </c>
      <c r="D533" s="2028" t="s">
        <v>866</v>
      </c>
      <c r="E533" s="2029" t="s">
        <v>866</v>
      </c>
      <c r="F533" s="2021">
        <v>100</v>
      </c>
    </row>
    <row r="534" spans="1:6" ht="19.5" customHeight="1" x14ac:dyDescent="0.25">
      <c r="A534" s="1597" t="s">
        <v>1043</v>
      </c>
      <c r="B534" s="1597" t="s">
        <v>985</v>
      </c>
      <c r="C534" s="2018">
        <v>85.93</v>
      </c>
      <c r="D534" s="2028">
        <v>87.9</v>
      </c>
      <c r="E534" s="2029">
        <v>90.09</v>
      </c>
      <c r="F534" s="2018">
        <v>89.91</v>
      </c>
    </row>
    <row r="535" spans="1:6" ht="19.5" customHeight="1" x14ac:dyDescent="0.25">
      <c r="A535" s="1597" t="s">
        <v>1042</v>
      </c>
      <c r="B535" s="1597" t="s">
        <v>985</v>
      </c>
      <c r="C535" s="2018">
        <v>100</v>
      </c>
      <c r="D535" s="2028">
        <v>95.18</v>
      </c>
      <c r="E535" s="2024">
        <v>100</v>
      </c>
      <c r="F535" s="2021">
        <v>100</v>
      </c>
    </row>
    <row r="536" spans="1:6" ht="19.5" customHeight="1" x14ac:dyDescent="0.25">
      <c r="A536" s="1597" t="s">
        <v>1040</v>
      </c>
      <c r="B536" s="1597" t="s">
        <v>985</v>
      </c>
      <c r="C536" s="2018" t="s">
        <v>866</v>
      </c>
      <c r="D536" s="2028" t="s">
        <v>866</v>
      </c>
      <c r="E536" s="2024">
        <v>92.78</v>
      </c>
      <c r="F536" s="2021">
        <v>100</v>
      </c>
    </row>
    <row r="537" spans="1:6" ht="19.5" customHeight="1" x14ac:dyDescent="0.25">
      <c r="A537" s="1597" t="s">
        <v>1039</v>
      </c>
      <c r="B537" s="1597" t="s">
        <v>985</v>
      </c>
      <c r="C537" s="2018">
        <v>99.38</v>
      </c>
      <c r="D537" s="2028">
        <v>95.44</v>
      </c>
      <c r="E537" s="2029">
        <v>95.08</v>
      </c>
      <c r="F537" s="2018">
        <v>98.71</v>
      </c>
    </row>
    <row r="538" spans="1:6" ht="19.5" customHeight="1" x14ac:dyDescent="0.25">
      <c r="A538" s="1597" t="s">
        <v>1037</v>
      </c>
      <c r="B538" s="1597" t="s">
        <v>985</v>
      </c>
      <c r="C538" s="2018">
        <v>100</v>
      </c>
      <c r="D538" s="2028">
        <v>100</v>
      </c>
      <c r="E538" s="2029">
        <v>100</v>
      </c>
      <c r="F538" s="2018">
        <v>100</v>
      </c>
    </row>
    <row r="539" spans="1:6" ht="19.5" customHeight="1" x14ac:dyDescent="0.25">
      <c r="A539" s="1597" t="s">
        <v>1036</v>
      </c>
      <c r="B539" s="1597" t="s">
        <v>985</v>
      </c>
      <c r="C539" s="2018">
        <v>100</v>
      </c>
      <c r="D539" s="2028">
        <v>100</v>
      </c>
      <c r="E539" s="2029">
        <v>100</v>
      </c>
      <c r="F539" s="2018">
        <v>100</v>
      </c>
    </row>
    <row r="540" spans="1:6" ht="19.5" customHeight="1" x14ac:dyDescent="0.25">
      <c r="A540" s="1597" t="s">
        <v>1034</v>
      </c>
      <c r="B540" s="1597" t="s">
        <v>985</v>
      </c>
      <c r="C540" s="2018">
        <v>29.18</v>
      </c>
      <c r="D540" s="2028">
        <v>26.4</v>
      </c>
      <c r="E540" s="2029">
        <v>26.96</v>
      </c>
      <c r="F540" s="2018">
        <v>31.63</v>
      </c>
    </row>
    <row r="541" spans="1:6" ht="19.5" customHeight="1" x14ac:dyDescent="0.25">
      <c r="A541" s="1597" t="s">
        <v>1033</v>
      </c>
      <c r="B541" s="1597" t="s">
        <v>985</v>
      </c>
      <c r="C541" s="2018">
        <v>97.89</v>
      </c>
      <c r="D541" s="2028">
        <v>94.3</v>
      </c>
      <c r="E541" s="2029">
        <v>93.76</v>
      </c>
      <c r="F541" s="2018">
        <v>98.04</v>
      </c>
    </row>
    <row r="542" spans="1:6" ht="19.5" customHeight="1" x14ac:dyDescent="0.25">
      <c r="A542" s="1597" t="s">
        <v>1032</v>
      </c>
      <c r="B542" s="1597" t="s">
        <v>985</v>
      </c>
      <c r="C542" s="2018">
        <v>95.89</v>
      </c>
      <c r="D542" s="2028">
        <v>95.99</v>
      </c>
      <c r="E542" s="2024">
        <v>96</v>
      </c>
      <c r="F542" s="2021">
        <v>96</v>
      </c>
    </row>
    <row r="543" spans="1:6" ht="19.5" customHeight="1" x14ac:dyDescent="0.25">
      <c r="A543" s="1597" t="s">
        <v>1030</v>
      </c>
      <c r="B543" s="1597" t="s">
        <v>985</v>
      </c>
      <c r="C543" s="2018" t="s">
        <v>866</v>
      </c>
      <c r="D543" s="2033" t="s">
        <v>866</v>
      </c>
      <c r="E543" s="2024">
        <v>100</v>
      </c>
      <c r="F543" s="2021">
        <v>100</v>
      </c>
    </row>
    <row r="544" spans="1:6" ht="19.5" customHeight="1" x14ac:dyDescent="0.25">
      <c r="A544" s="1597" t="s">
        <v>1028</v>
      </c>
      <c r="B544" s="1597" t="s">
        <v>985</v>
      </c>
      <c r="C544" s="2018">
        <v>40.880000000000003</v>
      </c>
      <c r="D544" s="2028">
        <v>47.55</v>
      </c>
      <c r="E544" s="2024">
        <v>60.44</v>
      </c>
      <c r="F544" s="2021">
        <v>65.84</v>
      </c>
    </row>
    <row r="545" spans="1:6" ht="19.5" customHeight="1" x14ac:dyDescent="0.25">
      <c r="A545" s="1597" t="s">
        <v>1027</v>
      </c>
      <c r="B545" s="1597" t="s">
        <v>985</v>
      </c>
      <c r="C545" s="2018" t="s">
        <v>866</v>
      </c>
      <c r="D545" s="2028">
        <v>100</v>
      </c>
      <c r="E545" s="2024">
        <v>100</v>
      </c>
      <c r="F545" s="2021">
        <v>92.28</v>
      </c>
    </row>
    <row r="546" spans="1:6" ht="19.5" customHeight="1" x14ac:dyDescent="0.25">
      <c r="A546" s="1597" t="s">
        <v>1026</v>
      </c>
      <c r="B546" s="1597" t="s">
        <v>985</v>
      </c>
      <c r="C546" s="2018">
        <v>93.15</v>
      </c>
      <c r="D546" s="2028">
        <v>93.96</v>
      </c>
      <c r="E546" s="2029">
        <v>93.89</v>
      </c>
      <c r="F546" s="2018">
        <v>93.91</v>
      </c>
    </row>
    <row r="547" spans="1:6" ht="19.5" customHeight="1" x14ac:dyDescent="0.25">
      <c r="A547" s="1597" t="s">
        <v>1024</v>
      </c>
      <c r="B547" s="1597" t="s">
        <v>985</v>
      </c>
      <c r="C547" s="2018">
        <v>48.45</v>
      </c>
      <c r="D547" s="2028">
        <v>48.28</v>
      </c>
      <c r="E547" s="2029">
        <v>50.63</v>
      </c>
      <c r="F547" s="2018">
        <v>50.63</v>
      </c>
    </row>
    <row r="548" spans="1:6" ht="19.5" customHeight="1" x14ac:dyDescent="0.25">
      <c r="A548" s="1597" t="s">
        <v>1023</v>
      </c>
      <c r="B548" s="1597" t="s">
        <v>985</v>
      </c>
      <c r="C548" s="2018">
        <v>78.510000000000005</v>
      </c>
      <c r="D548" s="2028">
        <v>74.040000000000006</v>
      </c>
      <c r="E548" s="2029">
        <v>73.94</v>
      </c>
      <c r="F548" s="2018">
        <v>71.790000000000006</v>
      </c>
    </row>
    <row r="549" spans="1:6" ht="19.5" customHeight="1" x14ac:dyDescent="0.25">
      <c r="A549" s="1597" t="s">
        <v>1021</v>
      </c>
      <c r="B549" s="1597" t="s">
        <v>985</v>
      </c>
      <c r="C549" s="2018">
        <v>98.52</v>
      </c>
      <c r="D549" s="2028">
        <v>97.98</v>
      </c>
      <c r="E549" s="2029">
        <v>97.68</v>
      </c>
      <c r="F549" s="2018">
        <v>98.81</v>
      </c>
    </row>
    <row r="550" spans="1:6" ht="19.5" customHeight="1" x14ac:dyDescent="0.25">
      <c r="A550" s="1597" t="s">
        <v>1020</v>
      </c>
      <c r="B550" s="1597" t="s">
        <v>985</v>
      </c>
      <c r="C550" s="2018">
        <v>99.54</v>
      </c>
      <c r="D550" s="2028">
        <v>99.38</v>
      </c>
      <c r="E550" s="2029">
        <v>99.76</v>
      </c>
      <c r="F550" s="2018">
        <v>100</v>
      </c>
    </row>
    <row r="551" spans="1:6" ht="19.5" customHeight="1" x14ac:dyDescent="0.25">
      <c r="A551" s="1597" t="s">
        <v>1018</v>
      </c>
      <c r="B551" s="1597" t="s">
        <v>985</v>
      </c>
      <c r="C551" s="2018">
        <v>88.03</v>
      </c>
      <c r="D551" s="2028">
        <v>91.24</v>
      </c>
      <c r="E551" s="2029">
        <v>92.64</v>
      </c>
      <c r="F551" s="2018">
        <v>96.92</v>
      </c>
    </row>
    <row r="552" spans="1:6" ht="19.5" customHeight="1" x14ac:dyDescent="0.25">
      <c r="A552" s="1597" t="s">
        <v>1017</v>
      </c>
      <c r="B552" s="1597" t="s">
        <v>985</v>
      </c>
      <c r="C552" s="2018">
        <v>76.680000000000007</v>
      </c>
      <c r="D552" s="2028">
        <v>77.58</v>
      </c>
      <c r="E552" s="2029">
        <v>78.540000000000006</v>
      </c>
      <c r="F552" s="2018">
        <v>89.46</v>
      </c>
    </row>
    <row r="553" spans="1:6" ht="19.5" customHeight="1" x14ac:dyDescent="0.25">
      <c r="A553" s="1597" t="s">
        <v>1016</v>
      </c>
      <c r="B553" s="1597" t="s">
        <v>985</v>
      </c>
      <c r="C553" s="2018">
        <v>100</v>
      </c>
      <c r="D553" s="2028">
        <v>100</v>
      </c>
      <c r="E553" s="2024">
        <v>100</v>
      </c>
      <c r="F553" s="2021">
        <v>100</v>
      </c>
    </row>
    <row r="554" spans="1:6" ht="19.5" customHeight="1" x14ac:dyDescent="0.25">
      <c r="A554" s="1597" t="s">
        <v>1015</v>
      </c>
      <c r="B554" s="1597" t="s">
        <v>985</v>
      </c>
      <c r="C554" s="2018">
        <v>100</v>
      </c>
      <c r="D554" s="2028">
        <v>100</v>
      </c>
      <c r="E554" s="2024">
        <v>100</v>
      </c>
      <c r="F554" s="2021">
        <v>100</v>
      </c>
    </row>
    <row r="555" spans="1:6" ht="19.5" customHeight="1" x14ac:dyDescent="0.25">
      <c r="A555" s="1597" t="s">
        <v>1013</v>
      </c>
      <c r="B555" s="1597" t="s">
        <v>985</v>
      </c>
      <c r="C555" s="2018">
        <v>100</v>
      </c>
      <c r="D555" s="2028">
        <v>100</v>
      </c>
      <c r="E555" s="2029">
        <v>100</v>
      </c>
      <c r="F555" s="2018">
        <v>100</v>
      </c>
    </row>
    <row r="556" spans="1:6" ht="19.5" customHeight="1" x14ac:dyDescent="0.25">
      <c r="A556" s="1597" t="s">
        <v>1012</v>
      </c>
      <c r="B556" s="1597" t="s">
        <v>985</v>
      </c>
      <c r="C556" s="2018">
        <v>100</v>
      </c>
      <c r="D556" s="2028">
        <v>100</v>
      </c>
      <c r="E556" s="2029">
        <v>100</v>
      </c>
      <c r="F556" s="2018">
        <v>99.9</v>
      </c>
    </row>
    <row r="557" spans="1:6" ht="19.5" customHeight="1" x14ac:dyDescent="0.25">
      <c r="A557" s="1597" t="s">
        <v>1010</v>
      </c>
      <c r="B557" s="1597" t="s">
        <v>985</v>
      </c>
      <c r="C557" s="2018">
        <v>99.8</v>
      </c>
      <c r="D557" s="2028">
        <v>97.08</v>
      </c>
      <c r="E557" s="2029">
        <v>98.03</v>
      </c>
      <c r="F557" s="2018">
        <v>100</v>
      </c>
    </row>
    <row r="558" spans="1:6" ht="19.5" customHeight="1" x14ac:dyDescent="0.25">
      <c r="A558" s="1597" t="s">
        <v>1009</v>
      </c>
      <c r="B558" s="1597" t="s">
        <v>985</v>
      </c>
      <c r="C558" s="2018" t="s">
        <v>866</v>
      </c>
      <c r="D558" s="2033" t="s">
        <v>866</v>
      </c>
      <c r="E558" s="2024">
        <v>88.68</v>
      </c>
      <c r="F558" s="2021">
        <v>100</v>
      </c>
    </row>
    <row r="559" spans="1:6" ht="19.5" customHeight="1" x14ac:dyDescent="0.25">
      <c r="A559" s="1597" t="s">
        <v>1007</v>
      </c>
      <c r="B559" s="1597" t="s">
        <v>985</v>
      </c>
      <c r="C559" s="2018">
        <v>100</v>
      </c>
      <c r="D559" s="2028">
        <v>100</v>
      </c>
      <c r="E559" s="2029" t="s">
        <v>866</v>
      </c>
      <c r="F559" s="2021">
        <v>100</v>
      </c>
    </row>
    <row r="560" spans="1:6" ht="19.5" customHeight="1" x14ac:dyDescent="0.25">
      <c r="A560" s="1597" t="s">
        <v>1005</v>
      </c>
      <c r="B560" s="1597" t="s">
        <v>985</v>
      </c>
      <c r="C560" s="2018">
        <v>100</v>
      </c>
      <c r="D560" s="2028">
        <v>95.45</v>
      </c>
      <c r="E560" s="2024">
        <v>94.65</v>
      </c>
      <c r="F560" s="2021">
        <v>100</v>
      </c>
    </row>
    <row r="561" spans="1:6" ht="19.5" customHeight="1" x14ac:dyDescent="0.25">
      <c r="A561" s="1597" t="s">
        <v>1003</v>
      </c>
      <c r="B561" s="1597" t="s">
        <v>985</v>
      </c>
      <c r="C561" s="2018" t="s">
        <v>866</v>
      </c>
      <c r="D561" s="2033" t="s">
        <v>866</v>
      </c>
      <c r="E561" s="2024">
        <v>100</v>
      </c>
      <c r="F561" s="2021">
        <v>100</v>
      </c>
    </row>
    <row r="562" spans="1:6" ht="19.5" customHeight="1" x14ac:dyDescent="0.25">
      <c r="A562" s="1597" t="s">
        <v>1001</v>
      </c>
      <c r="B562" s="1597" t="s">
        <v>985</v>
      </c>
      <c r="C562" s="2018" t="s">
        <v>866</v>
      </c>
      <c r="D562" s="2028" t="s">
        <v>866</v>
      </c>
      <c r="E562" s="2029" t="s">
        <v>866</v>
      </c>
      <c r="F562" s="2021" t="s">
        <v>866</v>
      </c>
    </row>
    <row r="563" spans="1:6" ht="19.5" customHeight="1" x14ac:dyDescent="0.25">
      <c r="A563" s="1597" t="s">
        <v>999</v>
      </c>
      <c r="B563" s="1597" t="s">
        <v>985</v>
      </c>
      <c r="C563" s="2018" t="s">
        <v>866</v>
      </c>
      <c r="D563" s="2028">
        <v>100</v>
      </c>
      <c r="E563" s="2024">
        <v>100</v>
      </c>
      <c r="F563" s="2021">
        <v>100</v>
      </c>
    </row>
    <row r="564" spans="1:6" ht="19.5" customHeight="1" x14ac:dyDescent="0.25">
      <c r="A564" s="1597" t="s">
        <v>997</v>
      </c>
      <c r="B564" s="1597" t="s">
        <v>985</v>
      </c>
      <c r="C564" s="2018">
        <v>95.1</v>
      </c>
      <c r="D564" s="2028">
        <v>94.99</v>
      </c>
      <c r="E564" s="2024">
        <v>95</v>
      </c>
      <c r="F564" s="2021">
        <v>95</v>
      </c>
    </row>
    <row r="565" spans="1:6" ht="19.5" customHeight="1" x14ac:dyDescent="0.25">
      <c r="A565" s="1597" t="s">
        <v>995</v>
      </c>
      <c r="B565" s="1597" t="s">
        <v>985</v>
      </c>
      <c r="C565" s="2018">
        <v>89.55</v>
      </c>
      <c r="D565" s="2028">
        <v>89.59</v>
      </c>
      <c r="E565" s="2029">
        <v>89.96</v>
      </c>
      <c r="F565" s="2018">
        <v>95.84</v>
      </c>
    </row>
    <row r="566" spans="1:6" ht="19.5" customHeight="1" x14ac:dyDescent="0.25">
      <c r="A566" s="1597" t="s">
        <v>994</v>
      </c>
      <c r="B566" s="1597" t="s">
        <v>985</v>
      </c>
      <c r="C566" s="2018">
        <v>21.06</v>
      </c>
      <c r="D566" s="2028">
        <v>19.79</v>
      </c>
      <c r="E566" s="2029">
        <v>19.46</v>
      </c>
      <c r="F566" s="2018">
        <v>28.13</v>
      </c>
    </row>
    <row r="567" spans="1:6" ht="19.5" customHeight="1" x14ac:dyDescent="0.25">
      <c r="A567" s="1597" t="s">
        <v>992</v>
      </c>
      <c r="B567" s="1597" t="s">
        <v>985</v>
      </c>
      <c r="C567" s="2018">
        <v>86.21</v>
      </c>
      <c r="D567" s="2028">
        <v>83.57</v>
      </c>
      <c r="E567" s="2029">
        <v>84.14</v>
      </c>
      <c r="F567" s="2018">
        <v>86.95</v>
      </c>
    </row>
    <row r="568" spans="1:6" ht="19.5" customHeight="1" x14ac:dyDescent="0.25">
      <c r="A568" s="1597" t="s">
        <v>990</v>
      </c>
      <c r="B568" s="1597" t="s">
        <v>985</v>
      </c>
      <c r="C568" s="2018">
        <v>96.77</v>
      </c>
      <c r="D568" s="2028">
        <v>93.46</v>
      </c>
      <c r="E568" s="2029">
        <v>93.67</v>
      </c>
      <c r="F568" s="2018">
        <v>98.65</v>
      </c>
    </row>
    <row r="569" spans="1:6" ht="19.5" customHeight="1" x14ac:dyDescent="0.25">
      <c r="A569" s="1597" t="s">
        <v>989</v>
      </c>
      <c r="B569" s="1597" t="s">
        <v>985</v>
      </c>
      <c r="C569" s="2018">
        <v>84.69</v>
      </c>
      <c r="D569" s="2028">
        <v>83.07</v>
      </c>
      <c r="E569" s="2029">
        <v>84.9</v>
      </c>
      <c r="F569" s="2018">
        <v>81.61</v>
      </c>
    </row>
    <row r="570" spans="1:6" ht="19.5" customHeight="1" x14ac:dyDescent="0.25">
      <c r="A570" s="1597" t="s">
        <v>987</v>
      </c>
      <c r="B570" s="1597" t="s">
        <v>985</v>
      </c>
      <c r="C570" s="2018">
        <v>94.84</v>
      </c>
      <c r="D570" s="2028">
        <v>95</v>
      </c>
      <c r="E570" s="2029">
        <v>96.41</v>
      </c>
      <c r="F570" s="2018">
        <v>96.99</v>
      </c>
    </row>
    <row r="571" spans="1:6" ht="19.5" customHeight="1" x14ac:dyDescent="0.25">
      <c r="A571" s="1597" t="s">
        <v>986</v>
      </c>
      <c r="B571" s="1597" t="s">
        <v>985</v>
      </c>
      <c r="C571" s="2018">
        <v>100</v>
      </c>
      <c r="D571" s="2028">
        <v>88.99</v>
      </c>
      <c r="E571" s="2024">
        <v>94.42</v>
      </c>
      <c r="F571" s="2021">
        <v>100</v>
      </c>
    </row>
    <row r="572" spans="1:6" ht="19.5" customHeight="1" x14ac:dyDescent="0.25">
      <c r="A572" s="1597" t="s">
        <v>983</v>
      </c>
      <c r="B572" s="1597" t="s">
        <v>930</v>
      </c>
      <c r="C572" s="2018" t="s">
        <v>866</v>
      </c>
      <c r="D572" s="2028" t="s">
        <v>866</v>
      </c>
      <c r="E572" s="2024">
        <v>100</v>
      </c>
      <c r="F572" s="2021">
        <v>100</v>
      </c>
    </row>
    <row r="573" spans="1:6" ht="19.5" customHeight="1" x14ac:dyDescent="0.25">
      <c r="A573" s="1597" t="s">
        <v>981</v>
      </c>
      <c r="B573" s="1597" t="s">
        <v>930</v>
      </c>
      <c r="C573" s="2018">
        <v>73.180000000000007</v>
      </c>
      <c r="D573" s="2028">
        <v>70.77</v>
      </c>
      <c r="E573" s="2029">
        <v>71.58</v>
      </c>
      <c r="F573" s="2018">
        <v>47.9</v>
      </c>
    </row>
    <row r="574" spans="1:6" ht="19.5" customHeight="1" x14ac:dyDescent="0.25">
      <c r="A574" s="1597" t="s">
        <v>979</v>
      </c>
      <c r="B574" s="1597" t="s">
        <v>930</v>
      </c>
      <c r="C574" s="2018">
        <v>53.71</v>
      </c>
      <c r="D574" s="2028">
        <v>50.81</v>
      </c>
      <c r="E574" s="2029">
        <v>50.71</v>
      </c>
      <c r="F574" s="2018">
        <v>49.88</v>
      </c>
    </row>
    <row r="575" spans="1:6" ht="19.5" customHeight="1" x14ac:dyDescent="0.25">
      <c r="A575" s="1597" t="s">
        <v>978</v>
      </c>
      <c r="B575" s="1597" t="s">
        <v>930</v>
      </c>
      <c r="C575" s="2018" t="s">
        <v>866</v>
      </c>
      <c r="D575" s="2028" t="s">
        <v>866</v>
      </c>
      <c r="E575" s="2024">
        <v>100</v>
      </c>
      <c r="F575" s="2021">
        <v>100</v>
      </c>
    </row>
    <row r="576" spans="1:6" ht="19.5" customHeight="1" x14ac:dyDescent="0.25">
      <c r="A576" s="1597" t="s">
        <v>976</v>
      </c>
      <c r="B576" s="1597" t="s">
        <v>930</v>
      </c>
      <c r="C576" s="2018" t="s">
        <v>866</v>
      </c>
      <c r="D576" s="2028" t="s">
        <v>866</v>
      </c>
      <c r="E576" s="2029" t="s">
        <v>866</v>
      </c>
      <c r="F576" s="2021" t="s">
        <v>866</v>
      </c>
    </row>
    <row r="577" spans="1:6" ht="19.5" customHeight="1" x14ac:dyDescent="0.25">
      <c r="A577" s="1597" t="s">
        <v>974</v>
      </c>
      <c r="B577" s="1597" t="s">
        <v>930</v>
      </c>
      <c r="C577" s="2018">
        <v>64.75</v>
      </c>
      <c r="D577" s="2028">
        <v>64.34</v>
      </c>
      <c r="E577" s="2029">
        <v>65.77</v>
      </c>
      <c r="F577" s="2018">
        <v>71.7</v>
      </c>
    </row>
    <row r="578" spans="1:6" ht="19.5" customHeight="1" x14ac:dyDescent="0.25">
      <c r="A578" s="1597" t="s">
        <v>972</v>
      </c>
      <c r="B578" s="1597" t="s">
        <v>930</v>
      </c>
      <c r="C578" s="2018">
        <v>60.99</v>
      </c>
      <c r="D578" s="2028">
        <v>61.26</v>
      </c>
      <c r="E578" s="2029">
        <v>62.68</v>
      </c>
      <c r="F578" s="2018">
        <v>61.97</v>
      </c>
    </row>
    <row r="579" spans="1:6" ht="19.5" customHeight="1" x14ac:dyDescent="0.25">
      <c r="A579" s="1597" t="s">
        <v>971</v>
      </c>
      <c r="B579" s="1597" t="s">
        <v>930</v>
      </c>
      <c r="C579" s="2018">
        <v>96.65</v>
      </c>
      <c r="D579" s="2028">
        <v>98.72</v>
      </c>
      <c r="E579" s="2029">
        <v>99.7</v>
      </c>
      <c r="F579" s="2018">
        <v>94.75</v>
      </c>
    </row>
    <row r="580" spans="1:6" ht="19.5" customHeight="1" x14ac:dyDescent="0.25">
      <c r="A580" s="1597" t="s">
        <v>970</v>
      </c>
      <c r="B580" s="1597" t="s">
        <v>930</v>
      </c>
      <c r="C580" s="2018">
        <v>98.11</v>
      </c>
      <c r="D580" s="2028">
        <v>92.21</v>
      </c>
      <c r="E580" s="2029">
        <v>93.08</v>
      </c>
      <c r="F580" s="2018">
        <v>98.93</v>
      </c>
    </row>
    <row r="581" spans="1:6" ht="19.5" customHeight="1" x14ac:dyDescent="0.25">
      <c r="A581" s="1597" t="s">
        <v>969</v>
      </c>
      <c r="B581" s="1597" t="s">
        <v>930</v>
      </c>
      <c r="C581" s="2018">
        <v>96.66</v>
      </c>
      <c r="D581" s="2028">
        <v>89.64</v>
      </c>
      <c r="E581" s="2029">
        <v>88.65</v>
      </c>
      <c r="F581" s="2018">
        <v>79.849999999999994</v>
      </c>
    </row>
    <row r="582" spans="1:6" ht="19.5" customHeight="1" x14ac:dyDescent="0.25">
      <c r="A582" s="1597" t="s">
        <v>967</v>
      </c>
      <c r="B582" s="1597" t="s">
        <v>930</v>
      </c>
      <c r="C582" s="2018">
        <v>78.739999999999995</v>
      </c>
      <c r="D582" s="2028">
        <v>76.260000000000005</v>
      </c>
      <c r="E582" s="2029">
        <v>76.86</v>
      </c>
      <c r="F582" s="2018">
        <v>76.14</v>
      </c>
    </row>
    <row r="583" spans="1:6" ht="19.5" customHeight="1" x14ac:dyDescent="0.25">
      <c r="A583" s="1597" t="s">
        <v>966</v>
      </c>
      <c r="B583" s="1597" t="s">
        <v>930</v>
      </c>
      <c r="C583" s="2018">
        <v>100</v>
      </c>
      <c r="D583" s="2028">
        <v>100</v>
      </c>
      <c r="E583" s="2024">
        <v>100</v>
      </c>
      <c r="F583" s="2021">
        <v>100</v>
      </c>
    </row>
    <row r="584" spans="1:6" ht="19.5" customHeight="1" x14ac:dyDescent="0.25">
      <c r="A584" s="1597" t="s">
        <v>964</v>
      </c>
      <c r="B584" s="1597" t="s">
        <v>930</v>
      </c>
      <c r="C584" s="2018">
        <v>100</v>
      </c>
      <c r="D584" s="2028">
        <v>100</v>
      </c>
      <c r="E584" s="2024">
        <v>100</v>
      </c>
      <c r="F584" s="2021">
        <v>100</v>
      </c>
    </row>
    <row r="585" spans="1:6" ht="19.5" customHeight="1" x14ac:dyDescent="0.25">
      <c r="A585" s="1597" t="s">
        <v>962</v>
      </c>
      <c r="B585" s="1597" t="s">
        <v>930</v>
      </c>
      <c r="C585" s="2018">
        <v>86.93</v>
      </c>
      <c r="D585" s="2028">
        <v>88.39</v>
      </c>
      <c r="E585" s="2029">
        <v>92.13</v>
      </c>
      <c r="F585" s="2018">
        <v>81.72</v>
      </c>
    </row>
    <row r="586" spans="1:6" ht="19.5" customHeight="1" x14ac:dyDescent="0.25">
      <c r="A586" s="1597" t="s">
        <v>960</v>
      </c>
      <c r="B586" s="1597" t="s">
        <v>930</v>
      </c>
      <c r="C586" s="2018" t="s">
        <v>866</v>
      </c>
      <c r="D586" s="2028" t="s">
        <v>866</v>
      </c>
      <c r="E586" s="2029" t="s">
        <v>866</v>
      </c>
      <c r="F586" s="2021">
        <v>100</v>
      </c>
    </row>
    <row r="587" spans="1:6" ht="19.5" customHeight="1" x14ac:dyDescent="0.25">
      <c r="A587" s="1597" t="s">
        <v>958</v>
      </c>
      <c r="B587" s="1597" t="s">
        <v>930</v>
      </c>
      <c r="C587" s="2018">
        <v>100</v>
      </c>
      <c r="D587" s="2028">
        <v>100</v>
      </c>
      <c r="E587" s="2029">
        <v>100</v>
      </c>
      <c r="F587" s="2018">
        <v>100</v>
      </c>
    </row>
    <row r="588" spans="1:6" ht="19.5" customHeight="1" x14ac:dyDescent="0.25">
      <c r="A588" s="1597" t="s">
        <v>957</v>
      </c>
      <c r="B588" s="1597" t="s">
        <v>930</v>
      </c>
      <c r="C588" s="2018">
        <v>85.54</v>
      </c>
      <c r="D588" s="2028">
        <v>82.42</v>
      </c>
      <c r="E588" s="2029">
        <v>83.06</v>
      </c>
      <c r="F588" s="2018">
        <v>78.25</v>
      </c>
    </row>
    <row r="589" spans="1:6" ht="19.5" customHeight="1" x14ac:dyDescent="0.25">
      <c r="A589" s="1597" t="s">
        <v>956</v>
      </c>
      <c r="B589" s="1597" t="s">
        <v>930</v>
      </c>
      <c r="C589" s="2018">
        <v>100</v>
      </c>
      <c r="D589" s="2028">
        <v>96.99</v>
      </c>
      <c r="E589" s="2024">
        <v>97.5</v>
      </c>
      <c r="F589" s="2021">
        <v>97.61</v>
      </c>
    </row>
    <row r="590" spans="1:6" ht="19.5" customHeight="1" x14ac:dyDescent="0.25">
      <c r="A590" s="1597" t="s">
        <v>954</v>
      </c>
      <c r="B590" s="1597" t="s">
        <v>930</v>
      </c>
      <c r="C590" s="2018">
        <v>77.59</v>
      </c>
      <c r="D590" s="2028">
        <v>89.48</v>
      </c>
      <c r="E590" s="2029">
        <v>88.22</v>
      </c>
      <c r="F590" s="2018">
        <v>100</v>
      </c>
    </row>
    <row r="591" spans="1:6" ht="19.5" customHeight="1" x14ac:dyDescent="0.25">
      <c r="A591" s="1597" t="s">
        <v>952</v>
      </c>
      <c r="B591" s="1597" t="s">
        <v>930</v>
      </c>
      <c r="C591" s="2018">
        <v>88.39</v>
      </c>
      <c r="D591" s="2028">
        <v>95.42</v>
      </c>
      <c r="E591" s="2024">
        <v>95.35</v>
      </c>
      <c r="F591" s="2021">
        <v>89.32</v>
      </c>
    </row>
    <row r="592" spans="1:6" ht="19.5" customHeight="1" x14ac:dyDescent="0.25">
      <c r="A592" s="1597" t="s">
        <v>950</v>
      </c>
      <c r="B592" s="1597" t="s">
        <v>930</v>
      </c>
      <c r="C592" s="2018" t="s">
        <v>866</v>
      </c>
      <c r="D592" s="2028" t="s">
        <v>866</v>
      </c>
      <c r="E592" s="2029" t="s">
        <v>866</v>
      </c>
      <c r="F592" s="2021">
        <v>100</v>
      </c>
    </row>
    <row r="593" spans="1:6" ht="19.5" customHeight="1" x14ac:dyDescent="0.25">
      <c r="A593" s="1597" t="s">
        <v>948</v>
      </c>
      <c r="B593" s="1597" t="s">
        <v>930</v>
      </c>
      <c r="C593" s="2018">
        <v>71</v>
      </c>
      <c r="D593" s="2028">
        <v>70.48</v>
      </c>
      <c r="E593" s="2029">
        <v>71.63</v>
      </c>
      <c r="F593" s="2018">
        <v>84.32</v>
      </c>
    </row>
    <row r="594" spans="1:6" ht="19.5" customHeight="1" x14ac:dyDescent="0.25">
      <c r="A594" s="1597" t="s">
        <v>947</v>
      </c>
      <c r="B594" s="1597" t="s">
        <v>930</v>
      </c>
      <c r="C594" s="2018" t="s">
        <v>866</v>
      </c>
      <c r="D594" s="2028">
        <v>100</v>
      </c>
      <c r="E594" s="2024">
        <v>100</v>
      </c>
      <c r="F594" s="2021">
        <v>100</v>
      </c>
    </row>
    <row r="595" spans="1:6" ht="19.5" customHeight="1" x14ac:dyDescent="0.25">
      <c r="A595" s="1597" t="s">
        <v>945</v>
      </c>
      <c r="B595" s="1597" t="s">
        <v>930</v>
      </c>
      <c r="C595" s="2018" t="s">
        <v>866</v>
      </c>
      <c r="D595" s="2028">
        <v>100</v>
      </c>
      <c r="E595" s="2024">
        <v>98.77</v>
      </c>
      <c r="F595" s="2021">
        <v>97.61</v>
      </c>
    </row>
    <row r="596" spans="1:6" ht="19.5" customHeight="1" x14ac:dyDescent="0.25">
      <c r="A596" s="1597" t="s">
        <v>943</v>
      </c>
      <c r="B596" s="1597" t="s">
        <v>930</v>
      </c>
      <c r="C596" s="2018">
        <v>81.28</v>
      </c>
      <c r="D596" s="2028">
        <v>83.28</v>
      </c>
      <c r="E596" s="2029">
        <v>84.56</v>
      </c>
      <c r="F596" s="2018">
        <v>85.22</v>
      </c>
    </row>
    <row r="597" spans="1:6" ht="19.5" customHeight="1" x14ac:dyDescent="0.25">
      <c r="A597" s="1597" t="s">
        <v>942</v>
      </c>
      <c r="B597" s="1597" t="s">
        <v>930</v>
      </c>
      <c r="C597" s="2018">
        <v>99.22</v>
      </c>
      <c r="D597" s="2028">
        <v>94.53</v>
      </c>
      <c r="E597" s="2029">
        <v>94.8</v>
      </c>
      <c r="F597" s="2018">
        <v>99.34</v>
      </c>
    </row>
    <row r="598" spans="1:6" ht="19.5" customHeight="1" x14ac:dyDescent="0.25">
      <c r="A598" s="1597" t="s">
        <v>940</v>
      </c>
      <c r="B598" s="1597" t="s">
        <v>930</v>
      </c>
      <c r="C598" s="2018">
        <v>100</v>
      </c>
      <c r="D598" s="2028">
        <v>100</v>
      </c>
      <c r="E598" s="2029">
        <v>100</v>
      </c>
      <c r="F598" s="2018">
        <v>100</v>
      </c>
    </row>
    <row r="599" spans="1:6" ht="19.5" customHeight="1" x14ac:dyDescent="0.25">
      <c r="A599" s="1597" t="s">
        <v>938</v>
      </c>
      <c r="B599" s="1597" t="s">
        <v>930</v>
      </c>
      <c r="C599" s="2018" t="s">
        <v>866</v>
      </c>
      <c r="D599" s="2028" t="s">
        <v>866</v>
      </c>
      <c r="E599" s="2029" t="s">
        <v>866</v>
      </c>
      <c r="F599" s="2021" t="s">
        <v>866</v>
      </c>
    </row>
    <row r="600" spans="1:6" ht="19.5" customHeight="1" x14ac:dyDescent="0.25">
      <c r="A600" s="1597" t="s">
        <v>936</v>
      </c>
      <c r="B600" s="1597" t="s">
        <v>930</v>
      </c>
      <c r="C600" s="2018" t="s">
        <v>866</v>
      </c>
      <c r="D600" s="2028" t="s">
        <v>866</v>
      </c>
      <c r="E600" s="2024">
        <v>100</v>
      </c>
      <c r="F600" s="2021">
        <v>99.84</v>
      </c>
    </row>
    <row r="601" spans="1:6" ht="19.5" customHeight="1" x14ac:dyDescent="0.25">
      <c r="A601" s="1597" t="s">
        <v>934</v>
      </c>
      <c r="B601" s="1597" t="s">
        <v>930</v>
      </c>
      <c r="C601" s="2018">
        <v>100</v>
      </c>
      <c r="D601" s="2028">
        <v>100</v>
      </c>
      <c r="E601" s="2024">
        <v>100</v>
      </c>
      <c r="F601" s="2021">
        <v>100</v>
      </c>
    </row>
    <row r="602" spans="1:6" ht="19.5" customHeight="1" x14ac:dyDescent="0.25">
      <c r="A602" s="1597" t="s">
        <v>932</v>
      </c>
      <c r="B602" s="1597" t="s">
        <v>930</v>
      </c>
      <c r="C602" s="2018">
        <v>100</v>
      </c>
      <c r="D602" s="2028">
        <v>100</v>
      </c>
      <c r="E602" s="2024">
        <v>100</v>
      </c>
      <c r="F602" s="2021">
        <v>100</v>
      </c>
    </row>
    <row r="603" spans="1:6" ht="19.5" customHeight="1" x14ac:dyDescent="0.25">
      <c r="A603" s="1597" t="s">
        <v>695</v>
      </c>
      <c r="B603" s="1597" t="s">
        <v>930</v>
      </c>
      <c r="C603" s="2018">
        <v>78.62</v>
      </c>
      <c r="D603" s="2028">
        <v>76.98</v>
      </c>
      <c r="E603" s="2029">
        <v>77.78</v>
      </c>
      <c r="F603" s="2018">
        <v>79.709999999999994</v>
      </c>
    </row>
    <row r="604" spans="1:6" ht="19.5" customHeight="1" x14ac:dyDescent="0.25">
      <c r="A604" s="1597" t="s">
        <v>929</v>
      </c>
      <c r="B604" s="1597" t="s">
        <v>881</v>
      </c>
      <c r="C604" s="2018" t="s">
        <v>866</v>
      </c>
      <c r="D604" s="2028" t="s">
        <v>866</v>
      </c>
      <c r="E604" s="2029" t="s">
        <v>866</v>
      </c>
      <c r="F604" s="2019" t="s">
        <v>866</v>
      </c>
    </row>
    <row r="605" spans="1:6" ht="19.5" customHeight="1" x14ac:dyDescent="0.25">
      <c r="A605" s="1597" t="s">
        <v>927</v>
      </c>
      <c r="B605" s="1597" t="s">
        <v>881</v>
      </c>
      <c r="C605" s="2018" t="s">
        <v>866</v>
      </c>
      <c r="D605" s="2028" t="s">
        <v>866</v>
      </c>
      <c r="E605" s="2029" t="s">
        <v>866</v>
      </c>
      <c r="F605" s="2021" t="s">
        <v>866</v>
      </c>
    </row>
    <row r="606" spans="1:6" ht="19.5" customHeight="1" x14ac:dyDescent="0.25">
      <c r="A606" s="1597" t="s">
        <v>925</v>
      </c>
      <c r="B606" s="1597" t="s">
        <v>881</v>
      </c>
      <c r="C606" s="2018">
        <v>100</v>
      </c>
      <c r="D606" s="2028">
        <v>100</v>
      </c>
      <c r="E606" s="2024">
        <v>100</v>
      </c>
      <c r="F606" s="2021">
        <v>100</v>
      </c>
    </row>
    <row r="607" spans="1:6" ht="19.5" customHeight="1" x14ac:dyDescent="0.25">
      <c r="A607" s="1597" t="s">
        <v>923</v>
      </c>
      <c r="B607" s="1597" t="s">
        <v>881</v>
      </c>
      <c r="C607" s="2018">
        <v>91.21</v>
      </c>
      <c r="D607" s="2028">
        <v>88.96</v>
      </c>
      <c r="E607" s="2029">
        <v>89.46</v>
      </c>
      <c r="F607" s="2018">
        <v>96.77</v>
      </c>
    </row>
    <row r="608" spans="1:6" ht="19.5" customHeight="1" x14ac:dyDescent="0.25">
      <c r="A608" s="1597" t="s">
        <v>921</v>
      </c>
      <c r="B608" s="1597" t="s">
        <v>881</v>
      </c>
      <c r="C608" s="2018">
        <v>82.01</v>
      </c>
      <c r="D608" s="2028">
        <v>79.77</v>
      </c>
      <c r="E608" s="2029">
        <v>79.27</v>
      </c>
      <c r="F608" s="2018">
        <v>84.09</v>
      </c>
    </row>
    <row r="609" spans="1:6" ht="19.5" customHeight="1" x14ac:dyDescent="0.25">
      <c r="A609" s="1597" t="s">
        <v>919</v>
      </c>
      <c r="B609" s="1597" t="s">
        <v>881</v>
      </c>
      <c r="C609" s="2018">
        <v>100</v>
      </c>
      <c r="D609" s="2028">
        <v>100</v>
      </c>
      <c r="E609" s="2029">
        <v>100</v>
      </c>
      <c r="F609" s="2018">
        <v>99.52</v>
      </c>
    </row>
    <row r="610" spans="1:6" ht="19.5" customHeight="1" x14ac:dyDescent="0.25">
      <c r="A610" s="1597" t="s">
        <v>917</v>
      </c>
      <c r="B610" s="1597" t="s">
        <v>881</v>
      </c>
      <c r="C610" s="2018">
        <v>94.22</v>
      </c>
      <c r="D610" s="2028">
        <v>89.5</v>
      </c>
      <c r="E610" s="2029">
        <v>89.14</v>
      </c>
      <c r="F610" s="2023" t="s">
        <v>866</v>
      </c>
    </row>
    <row r="611" spans="1:6" ht="19.5" customHeight="1" x14ac:dyDescent="0.25">
      <c r="A611" s="1597" t="s">
        <v>915</v>
      </c>
      <c r="B611" s="1597" t="s">
        <v>881</v>
      </c>
      <c r="C611" s="2018">
        <v>100</v>
      </c>
      <c r="D611" s="2028">
        <v>96.2</v>
      </c>
      <c r="E611" s="2029">
        <v>97.15</v>
      </c>
      <c r="F611" s="2018">
        <v>97.48</v>
      </c>
    </row>
    <row r="612" spans="1:6" ht="19.5" customHeight="1" x14ac:dyDescent="0.25">
      <c r="A612" s="1597" t="s">
        <v>913</v>
      </c>
      <c r="B612" s="1597" t="s">
        <v>881</v>
      </c>
      <c r="C612" s="2018">
        <v>96.16</v>
      </c>
      <c r="D612" s="2028">
        <v>95.45</v>
      </c>
      <c r="E612" s="2029">
        <v>96.28</v>
      </c>
      <c r="F612" s="2018">
        <v>96.92</v>
      </c>
    </row>
    <row r="613" spans="1:6" ht="19.5" customHeight="1" x14ac:dyDescent="0.25">
      <c r="A613" s="1597" t="s">
        <v>911</v>
      </c>
      <c r="B613" s="1597" t="s">
        <v>881</v>
      </c>
      <c r="C613" s="2018" t="s">
        <v>866</v>
      </c>
      <c r="D613" s="2028" t="s">
        <v>866</v>
      </c>
      <c r="E613" s="2024">
        <v>96.99</v>
      </c>
      <c r="F613" s="2021">
        <v>96.15</v>
      </c>
    </row>
    <row r="614" spans="1:6" ht="19.5" customHeight="1" x14ac:dyDescent="0.25">
      <c r="A614" s="1597" t="s">
        <v>910</v>
      </c>
      <c r="B614" s="1597" t="s">
        <v>881</v>
      </c>
      <c r="C614" s="2018">
        <v>88.78</v>
      </c>
      <c r="D614" s="2028">
        <v>91.24</v>
      </c>
      <c r="E614" s="2029">
        <v>95.77</v>
      </c>
      <c r="F614" s="2018">
        <v>97.07</v>
      </c>
    </row>
    <row r="615" spans="1:6" ht="19.5" customHeight="1" x14ac:dyDescent="0.25">
      <c r="A615" s="1597" t="s">
        <v>908</v>
      </c>
      <c r="B615" s="1597" t="s">
        <v>881</v>
      </c>
      <c r="C615" s="2018">
        <v>100</v>
      </c>
      <c r="D615" s="2028">
        <v>100</v>
      </c>
      <c r="E615" s="2029">
        <v>100</v>
      </c>
      <c r="F615" s="2018">
        <v>100</v>
      </c>
    </row>
    <row r="616" spans="1:6" ht="19.5" customHeight="1" x14ac:dyDescent="0.25">
      <c r="A616" s="1597" t="s">
        <v>907</v>
      </c>
      <c r="B616" s="1597" t="s">
        <v>881</v>
      </c>
      <c r="C616" s="2018" t="s">
        <v>866</v>
      </c>
      <c r="D616" s="2028">
        <v>100</v>
      </c>
      <c r="E616" s="2029" t="s">
        <v>866</v>
      </c>
      <c r="F616" s="2021">
        <v>80.62</v>
      </c>
    </row>
    <row r="617" spans="1:6" ht="19.5" customHeight="1" x14ac:dyDescent="0.25">
      <c r="A617" s="1597" t="s">
        <v>906</v>
      </c>
      <c r="B617" s="1597" t="s">
        <v>881</v>
      </c>
      <c r="C617" s="2018">
        <v>100</v>
      </c>
      <c r="D617" s="2028">
        <v>100</v>
      </c>
      <c r="E617" s="2029">
        <v>100</v>
      </c>
      <c r="F617" s="2018">
        <v>96.46</v>
      </c>
    </row>
    <row r="618" spans="1:6" ht="19.5" customHeight="1" x14ac:dyDescent="0.25">
      <c r="A618" s="1597" t="s">
        <v>904</v>
      </c>
      <c r="B618" s="1597" t="s">
        <v>881</v>
      </c>
      <c r="C618" s="2018">
        <v>72.75</v>
      </c>
      <c r="D618" s="2028">
        <v>69.14</v>
      </c>
      <c r="E618" s="2029">
        <v>71.319999999999993</v>
      </c>
      <c r="F618" s="2018">
        <v>90.6</v>
      </c>
    </row>
    <row r="619" spans="1:6" ht="19.5" customHeight="1" x14ac:dyDescent="0.25">
      <c r="A619" s="1597" t="s">
        <v>902</v>
      </c>
      <c r="B619" s="1597" t="s">
        <v>881</v>
      </c>
      <c r="C619" s="2018" t="s">
        <v>866</v>
      </c>
      <c r="D619" s="2028">
        <v>96.46</v>
      </c>
      <c r="E619" s="2024">
        <v>96.34</v>
      </c>
      <c r="F619" s="2021">
        <v>97.75</v>
      </c>
    </row>
    <row r="620" spans="1:6" ht="19.5" customHeight="1" x14ac:dyDescent="0.25">
      <c r="A620" s="1597" t="s">
        <v>900</v>
      </c>
      <c r="B620" s="1597" t="s">
        <v>881</v>
      </c>
      <c r="C620" s="2018" t="s">
        <v>866</v>
      </c>
      <c r="D620" s="2028" t="s">
        <v>866</v>
      </c>
      <c r="E620" s="2024">
        <v>100</v>
      </c>
      <c r="F620" s="2021">
        <v>100</v>
      </c>
    </row>
    <row r="621" spans="1:6" ht="19.5" customHeight="1" x14ac:dyDescent="0.25">
      <c r="A621" s="1597" t="s">
        <v>898</v>
      </c>
      <c r="B621" s="1597" t="s">
        <v>881</v>
      </c>
      <c r="C621" s="2018">
        <v>83.34</v>
      </c>
      <c r="D621" s="2028">
        <v>80.39</v>
      </c>
      <c r="E621" s="2029">
        <v>81.98</v>
      </c>
      <c r="F621" s="2018">
        <v>88.29</v>
      </c>
    </row>
    <row r="622" spans="1:6" ht="19.5" customHeight="1" x14ac:dyDescent="0.25">
      <c r="A622" s="1597" t="s">
        <v>896</v>
      </c>
      <c r="B622" s="1597" t="s">
        <v>881</v>
      </c>
      <c r="C622" s="2018">
        <v>99.57</v>
      </c>
      <c r="D622" s="2028">
        <v>97.94</v>
      </c>
      <c r="E622" s="2029">
        <v>99</v>
      </c>
      <c r="F622" s="2018">
        <v>94.41</v>
      </c>
    </row>
    <row r="623" spans="1:6" ht="19.5" customHeight="1" x14ac:dyDescent="0.25">
      <c r="A623" s="1597" t="s">
        <v>894</v>
      </c>
      <c r="B623" s="1597" t="s">
        <v>881</v>
      </c>
      <c r="C623" s="2018" t="s">
        <v>866</v>
      </c>
      <c r="D623" s="2028" t="s">
        <v>866</v>
      </c>
      <c r="E623" s="2029" t="s">
        <v>866</v>
      </c>
      <c r="F623" s="2021" t="s">
        <v>866</v>
      </c>
    </row>
    <row r="624" spans="1:6" ht="19.5" customHeight="1" x14ac:dyDescent="0.25">
      <c r="A624" s="1597" t="s">
        <v>892</v>
      </c>
      <c r="B624" s="1597" t="s">
        <v>881</v>
      </c>
      <c r="C624" s="2018">
        <v>100</v>
      </c>
      <c r="D624" s="2028">
        <v>99.4</v>
      </c>
      <c r="E624" s="2029">
        <v>100</v>
      </c>
      <c r="F624" s="2018">
        <v>100</v>
      </c>
    </row>
    <row r="625" spans="1:6" ht="19.5" customHeight="1" x14ac:dyDescent="0.25">
      <c r="A625" s="1597" t="s">
        <v>890</v>
      </c>
      <c r="B625" s="1597" t="s">
        <v>881</v>
      </c>
      <c r="C625" s="2018">
        <v>100</v>
      </c>
      <c r="D625" s="2028">
        <v>100</v>
      </c>
      <c r="E625" s="2024">
        <v>100</v>
      </c>
      <c r="F625" s="2021">
        <v>100</v>
      </c>
    </row>
    <row r="626" spans="1:6" ht="19.5" customHeight="1" x14ac:dyDescent="0.25">
      <c r="A626" s="1597" t="s">
        <v>888</v>
      </c>
      <c r="B626" s="1597" t="s">
        <v>881</v>
      </c>
      <c r="C626" s="2018">
        <v>100</v>
      </c>
      <c r="D626" s="2028">
        <v>100</v>
      </c>
      <c r="E626" s="2029">
        <v>99.7</v>
      </c>
      <c r="F626" s="2018">
        <v>100</v>
      </c>
    </row>
    <row r="627" spans="1:6" ht="19.5" customHeight="1" x14ac:dyDescent="0.25">
      <c r="A627" s="1597" t="s">
        <v>886</v>
      </c>
      <c r="B627" s="1597" t="s">
        <v>881</v>
      </c>
      <c r="C627" s="2018">
        <v>100</v>
      </c>
      <c r="D627" s="2028">
        <v>100</v>
      </c>
      <c r="E627" s="2029">
        <v>100</v>
      </c>
      <c r="F627" s="2018">
        <v>100</v>
      </c>
    </row>
    <row r="628" spans="1:6" ht="19.5" customHeight="1" x14ac:dyDescent="0.25">
      <c r="A628" s="1597" t="s">
        <v>884</v>
      </c>
      <c r="B628" s="1597" t="s">
        <v>881</v>
      </c>
      <c r="C628" s="2018" t="s">
        <v>866</v>
      </c>
      <c r="D628" s="2028" t="s">
        <v>866</v>
      </c>
      <c r="E628" s="2029" t="s">
        <v>866</v>
      </c>
      <c r="F628" s="2021" t="s">
        <v>866</v>
      </c>
    </row>
    <row r="629" spans="1:6" ht="19.5" customHeight="1" x14ac:dyDescent="0.25">
      <c r="A629" s="1597" t="s">
        <v>882</v>
      </c>
      <c r="B629" s="1597" t="s">
        <v>881</v>
      </c>
      <c r="C629" s="2018">
        <v>33.619999999999997</v>
      </c>
      <c r="D629" s="2028">
        <v>32.340000000000003</v>
      </c>
      <c r="E629" s="2029">
        <v>32.79</v>
      </c>
      <c r="F629" s="2018">
        <v>35.380000000000003</v>
      </c>
    </row>
    <row r="630" spans="1:6" ht="19.5" customHeight="1" x14ac:dyDescent="0.25">
      <c r="A630" s="1597" t="s">
        <v>879</v>
      </c>
      <c r="B630" s="1597" t="s">
        <v>840</v>
      </c>
      <c r="C630" s="2018">
        <v>87.89</v>
      </c>
      <c r="D630" s="2028">
        <v>85.58</v>
      </c>
      <c r="E630" s="2029">
        <v>85.25</v>
      </c>
      <c r="F630" s="2018">
        <v>88.88</v>
      </c>
    </row>
    <row r="631" spans="1:6" ht="19.5" customHeight="1" x14ac:dyDescent="0.25">
      <c r="A631" s="1597" t="s">
        <v>877</v>
      </c>
      <c r="B631" s="1597" t="s">
        <v>840</v>
      </c>
      <c r="C631" s="2018" t="s">
        <v>866</v>
      </c>
      <c r="D631" s="2028">
        <v>100</v>
      </c>
      <c r="E631" s="2024">
        <v>100</v>
      </c>
      <c r="F631" s="2023" t="s">
        <v>866</v>
      </c>
    </row>
    <row r="632" spans="1:6" ht="19.5" customHeight="1" x14ac:dyDescent="0.25">
      <c r="A632" s="1597" t="s">
        <v>876</v>
      </c>
      <c r="B632" s="1597" t="s">
        <v>840</v>
      </c>
      <c r="C632" s="2018">
        <v>100</v>
      </c>
      <c r="D632" s="2028">
        <v>100</v>
      </c>
      <c r="E632" s="2029">
        <v>100</v>
      </c>
      <c r="F632" s="2018">
        <v>100</v>
      </c>
    </row>
    <row r="633" spans="1:6" ht="19.5" customHeight="1" x14ac:dyDescent="0.25">
      <c r="A633" s="1597" t="s">
        <v>874</v>
      </c>
      <c r="B633" s="1597" t="s">
        <v>840</v>
      </c>
      <c r="C633" s="2018">
        <v>100</v>
      </c>
      <c r="D633" s="2028">
        <v>100</v>
      </c>
      <c r="E633" s="2029">
        <v>100</v>
      </c>
      <c r="F633" s="2018">
        <v>100</v>
      </c>
    </row>
    <row r="634" spans="1:6" ht="19.5" customHeight="1" x14ac:dyDescent="0.25">
      <c r="A634" s="1597" t="s">
        <v>872</v>
      </c>
      <c r="B634" s="1597" t="s">
        <v>840</v>
      </c>
      <c r="C634" s="2018">
        <v>96.55</v>
      </c>
      <c r="D634" s="2028">
        <v>93.73</v>
      </c>
      <c r="E634" s="2029">
        <v>100</v>
      </c>
      <c r="F634" s="2018">
        <v>100</v>
      </c>
    </row>
    <row r="635" spans="1:6" ht="19.5" customHeight="1" x14ac:dyDescent="0.25">
      <c r="A635" s="1597" t="s">
        <v>871</v>
      </c>
      <c r="B635" s="1597" t="s">
        <v>840</v>
      </c>
      <c r="C635" s="2018" t="s">
        <v>866</v>
      </c>
      <c r="D635" s="2028">
        <v>100</v>
      </c>
      <c r="E635" s="2024">
        <v>99.82</v>
      </c>
      <c r="F635" s="2021">
        <v>100</v>
      </c>
    </row>
    <row r="636" spans="1:6" ht="19.5" customHeight="1" x14ac:dyDescent="0.25">
      <c r="A636" s="1597" t="s">
        <v>869</v>
      </c>
      <c r="B636" s="1597" t="s">
        <v>840</v>
      </c>
      <c r="C636" s="2018">
        <v>100</v>
      </c>
      <c r="D636" s="2028">
        <v>100</v>
      </c>
      <c r="E636" s="2029">
        <v>100</v>
      </c>
      <c r="F636" s="2018">
        <v>100</v>
      </c>
    </row>
    <row r="637" spans="1:6" ht="19.5" customHeight="1" x14ac:dyDescent="0.25">
      <c r="A637" s="1597" t="s">
        <v>867</v>
      </c>
      <c r="B637" s="1597" t="s">
        <v>840</v>
      </c>
      <c r="C637" s="2018">
        <v>97.05</v>
      </c>
      <c r="D637" s="2028">
        <v>91.74</v>
      </c>
      <c r="E637" s="2024">
        <v>94.95</v>
      </c>
      <c r="F637" s="2021">
        <v>100</v>
      </c>
    </row>
    <row r="638" spans="1:6" ht="19.5" customHeight="1" x14ac:dyDescent="0.25">
      <c r="A638" s="1597" t="s">
        <v>865</v>
      </c>
      <c r="B638" s="1597" t="s">
        <v>840</v>
      </c>
      <c r="C638" s="2018" t="s">
        <v>866</v>
      </c>
      <c r="D638" s="2028">
        <v>99.65</v>
      </c>
      <c r="E638" s="2024">
        <v>98.28</v>
      </c>
      <c r="F638" s="2021">
        <v>99.87</v>
      </c>
    </row>
    <row r="639" spans="1:6" ht="19.5" customHeight="1" x14ac:dyDescent="0.25">
      <c r="A639" s="1597" t="s">
        <v>863</v>
      </c>
      <c r="B639" s="1597" t="s">
        <v>840</v>
      </c>
      <c r="C639" s="2018">
        <v>70.58</v>
      </c>
      <c r="D639" s="2028">
        <v>70.2</v>
      </c>
      <c r="E639" s="2029">
        <v>71.680000000000007</v>
      </c>
      <c r="F639" s="2018">
        <v>66.38</v>
      </c>
    </row>
    <row r="640" spans="1:6" ht="19.5" customHeight="1" x14ac:dyDescent="0.25">
      <c r="A640" s="1597" t="s">
        <v>861</v>
      </c>
      <c r="B640" s="1597" t="s">
        <v>840</v>
      </c>
      <c r="C640" s="2018">
        <v>100</v>
      </c>
      <c r="D640" s="2028">
        <v>100</v>
      </c>
      <c r="E640" s="2024">
        <v>100</v>
      </c>
      <c r="F640" s="2021">
        <v>100</v>
      </c>
    </row>
    <row r="641" spans="1:7" ht="19.5" customHeight="1" x14ac:dyDescent="0.25">
      <c r="A641" s="1597" t="s">
        <v>859</v>
      </c>
      <c r="B641" s="1597" t="s">
        <v>840</v>
      </c>
      <c r="C641" s="2018">
        <v>24.96</v>
      </c>
      <c r="D641" s="2028">
        <v>22.6</v>
      </c>
      <c r="E641" s="2029">
        <v>23.06</v>
      </c>
      <c r="F641" s="2018">
        <v>25.69</v>
      </c>
    </row>
    <row r="642" spans="1:7" ht="19.5" customHeight="1" x14ac:dyDescent="0.25">
      <c r="A642" s="1597" t="s">
        <v>857</v>
      </c>
      <c r="B642" s="1597" t="s">
        <v>840</v>
      </c>
      <c r="C642" s="2018">
        <v>73.849999999999994</v>
      </c>
      <c r="D642" s="2028">
        <v>71.92</v>
      </c>
      <c r="E642" s="2029">
        <v>72.84</v>
      </c>
      <c r="F642" s="2018">
        <v>79.44</v>
      </c>
    </row>
    <row r="643" spans="1:7" ht="19.5" customHeight="1" x14ac:dyDescent="0.25">
      <c r="A643" s="1597" t="s">
        <v>855</v>
      </c>
      <c r="B643" s="1597" t="s">
        <v>840</v>
      </c>
      <c r="C643" s="2018" t="s">
        <v>866</v>
      </c>
      <c r="D643" s="2028" t="s">
        <v>866</v>
      </c>
      <c r="E643" s="2029" t="s">
        <v>866</v>
      </c>
      <c r="F643" s="2021" t="s">
        <v>866</v>
      </c>
    </row>
    <row r="644" spans="1:7" ht="19.5" customHeight="1" x14ac:dyDescent="0.25">
      <c r="A644" s="1597" t="s">
        <v>853</v>
      </c>
      <c r="B644" s="1597" t="s">
        <v>840</v>
      </c>
      <c r="C644" s="2018">
        <v>82.43</v>
      </c>
      <c r="D644" s="2028">
        <v>76.489999999999995</v>
      </c>
      <c r="E644" s="2024">
        <v>80.489999999999995</v>
      </c>
      <c r="F644" s="2021">
        <v>85</v>
      </c>
    </row>
    <row r="645" spans="1:7" ht="19.5" customHeight="1" x14ac:dyDescent="0.25">
      <c r="A645" s="1597" t="s">
        <v>851</v>
      </c>
      <c r="B645" s="1597" t="s">
        <v>840</v>
      </c>
      <c r="C645" s="2018" t="s">
        <v>866</v>
      </c>
      <c r="D645" s="2028" t="s">
        <v>866</v>
      </c>
      <c r="E645" s="2024">
        <v>100</v>
      </c>
      <c r="F645" s="2021">
        <v>100</v>
      </c>
    </row>
    <row r="646" spans="1:7" ht="19.5" customHeight="1" x14ac:dyDescent="0.25">
      <c r="A646" s="1597" t="s">
        <v>849</v>
      </c>
      <c r="B646" s="1597" t="s">
        <v>840</v>
      </c>
      <c r="C646" s="2018" t="s">
        <v>866</v>
      </c>
      <c r="D646" s="2028" t="s">
        <v>866</v>
      </c>
      <c r="E646" s="2024" t="s">
        <v>866</v>
      </c>
      <c r="F646" s="2021" t="s">
        <v>866</v>
      </c>
    </row>
    <row r="647" spans="1:7" ht="19.5" customHeight="1" x14ac:dyDescent="0.25">
      <c r="A647" s="1597" t="s">
        <v>847</v>
      </c>
      <c r="B647" s="1597" t="s">
        <v>840</v>
      </c>
      <c r="C647" s="2018">
        <v>100</v>
      </c>
      <c r="D647" s="2028">
        <v>100</v>
      </c>
      <c r="E647" s="2029">
        <v>100</v>
      </c>
      <c r="F647" s="2018">
        <v>100</v>
      </c>
    </row>
    <row r="648" spans="1:7" ht="19.5" customHeight="1" x14ac:dyDescent="0.25">
      <c r="A648" s="1597" t="s">
        <v>845</v>
      </c>
      <c r="B648" s="1597" t="s">
        <v>840</v>
      </c>
      <c r="C648" s="2018">
        <v>100</v>
      </c>
      <c r="D648" s="2028">
        <v>100</v>
      </c>
      <c r="E648" s="2024">
        <v>100</v>
      </c>
      <c r="F648" s="2021">
        <v>100</v>
      </c>
    </row>
    <row r="649" spans="1:7" ht="19.5" customHeight="1" x14ac:dyDescent="0.25">
      <c r="A649" s="1597" t="s">
        <v>843</v>
      </c>
      <c r="B649" s="1597" t="s">
        <v>840</v>
      </c>
      <c r="C649" s="2018">
        <v>100</v>
      </c>
      <c r="D649" s="2028">
        <v>100</v>
      </c>
      <c r="E649" s="2024">
        <v>100</v>
      </c>
      <c r="F649" s="2021">
        <v>100</v>
      </c>
    </row>
    <row r="650" spans="1:7" ht="19.5" customHeight="1" x14ac:dyDescent="0.25">
      <c r="A650" s="1597" t="s">
        <v>841</v>
      </c>
      <c r="B650" s="1597" t="s">
        <v>840</v>
      </c>
      <c r="C650" s="2018">
        <v>95.74</v>
      </c>
      <c r="D650" s="2028">
        <v>91.07</v>
      </c>
      <c r="E650" s="2029">
        <v>96.52</v>
      </c>
      <c r="F650" s="2018">
        <v>97.49</v>
      </c>
    </row>
    <row r="651" spans="1:7" ht="19.5" customHeight="1" x14ac:dyDescent="0.25">
      <c r="E651" s="229"/>
      <c r="F651" s="5"/>
      <c r="G651" s="5"/>
    </row>
    <row r="652" spans="1:7" ht="19.5" customHeight="1" x14ac:dyDescent="0.25">
      <c r="E652" s="229"/>
      <c r="F652" s="5"/>
      <c r="G652" s="5"/>
    </row>
    <row r="653" spans="1:7" ht="19.5" customHeight="1" x14ac:dyDescent="0.25">
      <c r="E653" s="229"/>
      <c r="F653" s="5"/>
      <c r="G653" s="5"/>
    </row>
    <row r="654" spans="1:7" ht="19.5" customHeight="1" x14ac:dyDescent="0.25">
      <c r="E654" s="229"/>
      <c r="F654" s="5"/>
      <c r="G654" s="5"/>
    </row>
    <row r="655" spans="1:7" ht="19.5" customHeight="1" x14ac:dyDescent="0.25">
      <c r="E655" s="229"/>
      <c r="F655" s="5"/>
      <c r="G655" s="5"/>
    </row>
    <row r="656" spans="1:7" ht="19.5" customHeight="1" x14ac:dyDescent="0.25">
      <c r="C656"/>
      <c r="D656"/>
      <c r="E656" s="229"/>
      <c r="F656" s="5"/>
      <c r="G656" s="5"/>
    </row>
    <row r="657" spans="3:7" ht="19.5" customHeight="1" x14ac:dyDescent="0.25">
      <c r="C657"/>
      <c r="D657"/>
      <c r="E657" s="229"/>
      <c r="F657" s="5"/>
      <c r="G657" s="5"/>
    </row>
    <row r="658" spans="3:7" ht="19.5" customHeight="1" x14ac:dyDescent="0.25">
      <c r="C658"/>
      <c r="D658"/>
      <c r="E658" s="229"/>
      <c r="F658" s="5"/>
      <c r="G658" s="5"/>
    </row>
    <row r="659" spans="3:7" ht="19.5" customHeight="1" x14ac:dyDescent="0.25">
      <c r="C659"/>
      <c r="D659"/>
      <c r="E659" s="229"/>
      <c r="F659" s="5"/>
      <c r="G659" s="5"/>
    </row>
    <row r="660" spans="3:7" ht="19.5" customHeight="1" x14ac:dyDescent="0.25">
      <c r="C660"/>
      <c r="D660"/>
      <c r="E660" s="229"/>
      <c r="F660" s="5"/>
      <c r="G660" s="5"/>
    </row>
    <row r="661" spans="3:7" ht="19.5" customHeight="1" x14ac:dyDescent="0.25">
      <c r="C661"/>
      <c r="D661"/>
      <c r="E661" s="229"/>
      <c r="F661" s="5"/>
      <c r="G661" s="5"/>
    </row>
    <row r="662" spans="3:7" ht="19.5" customHeight="1" x14ac:dyDescent="0.25">
      <c r="C662"/>
      <c r="D662"/>
      <c r="E662" s="229"/>
      <c r="F662" s="5"/>
      <c r="G662" s="5"/>
    </row>
    <row r="663" spans="3:7" ht="19.5" customHeight="1" x14ac:dyDescent="0.25">
      <c r="C663"/>
      <c r="D663"/>
      <c r="E663" s="229"/>
      <c r="F663" s="5"/>
      <c r="G663" s="5"/>
    </row>
    <row r="664" spans="3:7" ht="19.5" customHeight="1" x14ac:dyDescent="0.25">
      <c r="C664"/>
      <c r="D664"/>
      <c r="E664" s="229"/>
      <c r="F664" s="5"/>
      <c r="G664" s="5"/>
    </row>
    <row r="665" spans="3:7" ht="19.5" customHeight="1" x14ac:dyDescent="0.25">
      <c r="C665"/>
      <c r="D665"/>
      <c r="E665" s="229"/>
      <c r="F665" s="5"/>
      <c r="G665" s="5"/>
    </row>
    <row r="666" spans="3:7" ht="19.5" customHeight="1" x14ac:dyDescent="0.25">
      <c r="C666"/>
      <c r="D666"/>
      <c r="E666" s="229"/>
      <c r="F666" s="5"/>
      <c r="G666" s="5"/>
    </row>
    <row r="667" spans="3:7" ht="19.5" customHeight="1" x14ac:dyDescent="0.25">
      <c r="C667"/>
      <c r="D667"/>
      <c r="E667" s="229"/>
      <c r="F667" s="5"/>
      <c r="G667" s="5"/>
    </row>
    <row r="668" spans="3:7" ht="19.5" customHeight="1" x14ac:dyDescent="0.25">
      <c r="C668"/>
      <c r="D668"/>
      <c r="E668" s="229"/>
      <c r="F668" s="5"/>
      <c r="G668" s="5"/>
    </row>
    <row r="669" spans="3:7" ht="19.5" customHeight="1" x14ac:dyDescent="0.25">
      <c r="C669"/>
      <c r="D669"/>
      <c r="E669" s="229"/>
      <c r="F669" s="5"/>
      <c r="G669" s="5"/>
    </row>
    <row r="670" spans="3:7" ht="19.5" customHeight="1" x14ac:dyDescent="0.25">
      <c r="C670"/>
      <c r="D670"/>
      <c r="E670" s="229"/>
      <c r="F670" s="5"/>
      <c r="G670" s="5"/>
    </row>
    <row r="671" spans="3:7" ht="19.5" customHeight="1" x14ac:dyDescent="0.25">
      <c r="C671"/>
      <c r="D671"/>
      <c r="E671" s="229"/>
      <c r="F671" s="5"/>
      <c r="G671" s="5"/>
    </row>
    <row r="672" spans="3:7" ht="19.5" customHeight="1" x14ac:dyDescent="0.25">
      <c r="C672"/>
      <c r="D672"/>
      <c r="E672" s="229"/>
      <c r="F672" s="5"/>
      <c r="G672" s="5"/>
    </row>
    <row r="673" spans="3:7" ht="19.5" customHeight="1" x14ac:dyDescent="0.25">
      <c r="C673"/>
      <c r="D673"/>
      <c r="E673" s="229"/>
      <c r="F673" s="5"/>
      <c r="G673" s="5"/>
    </row>
    <row r="674" spans="3:7" ht="19.5" customHeight="1" x14ac:dyDescent="0.25">
      <c r="C674"/>
      <c r="D674"/>
      <c r="E674" s="229"/>
      <c r="F674" s="5"/>
      <c r="G674" s="5"/>
    </row>
    <row r="675" spans="3:7" ht="19.5" customHeight="1" x14ac:dyDescent="0.25">
      <c r="C675"/>
      <c r="D675"/>
      <c r="E675" s="229"/>
      <c r="F675" s="5"/>
      <c r="G675" s="5"/>
    </row>
    <row r="676" spans="3:7" ht="19.5" customHeight="1" x14ac:dyDescent="0.25">
      <c r="C676"/>
      <c r="D676"/>
      <c r="E676" s="229"/>
      <c r="F676" s="5"/>
      <c r="G676" s="5"/>
    </row>
    <row r="677" spans="3:7" ht="19.5" customHeight="1" x14ac:dyDescent="0.25">
      <c r="C677"/>
      <c r="D677"/>
      <c r="E677" s="229"/>
      <c r="F677" s="5"/>
      <c r="G677" s="5"/>
    </row>
    <row r="678" spans="3:7" ht="19.5" customHeight="1" x14ac:dyDescent="0.25">
      <c r="C678"/>
      <c r="D678"/>
      <c r="E678" s="229"/>
      <c r="F678" s="5"/>
      <c r="G678" s="5"/>
    </row>
    <row r="679" spans="3:7" ht="19.5" customHeight="1" x14ac:dyDescent="0.25">
      <c r="C679"/>
      <c r="D679"/>
      <c r="E679" s="229"/>
      <c r="F679" s="5"/>
      <c r="G679" s="5"/>
    </row>
    <row r="680" spans="3:7" ht="19.5" customHeight="1" x14ac:dyDescent="0.25">
      <c r="C680"/>
      <c r="D680"/>
      <c r="E680" s="229"/>
      <c r="F680" s="5"/>
      <c r="G680" s="5"/>
    </row>
    <row r="681" spans="3:7" ht="19.5" customHeight="1" x14ac:dyDescent="0.25">
      <c r="C681"/>
      <c r="D681"/>
      <c r="E681" s="229"/>
      <c r="F681" s="5"/>
      <c r="G681" s="5"/>
    </row>
    <row r="682" spans="3:7" ht="19.5" customHeight="1" x14ac:dyDescent="0.25">
      <c r="C682"/>
      <c r="D682"/>
      <c r="E682" s="229"/>
      <c r="F682" s="5"/>
      <c r="G682" s="5"/>
    </row>
    <row r="683" spans="3:7" ht="19.5" customHeight="1" x14ac:dyDescent="0.25">
      <c r="C683"/>
      <c r="D683"/>
      <c r="E683" s="229"/>
      <c r="F683" s="5"/>
      <c r="G683" s="5"/>
    </row>
    <row r="684" spans="3:7" ht="19.5" customHeight="1" x14ac:dyDescent="0.25">
      <c r="C684"/>
      <c r="D684"/>
      <c r="E684" s="229"/>
      <c r="F684" s="5"/>
      <c r="G684" s="5"/>
    </row>
    <row r="685" spans="3:7" ht="19.5" customHeight="1" x14ac:dyDescent="0.25">
      <c r="C685"/>
      <c r="D685"/>
      <c r="E685" s="229"/>
      <c r="F685" s="5"/>
      <c r="G685" s="5"/>
    </row>
    <row r="686" spans="3:7" ht="19.5" customHeight="1" x14ac:dyDescent="0.25">
      <c r="C686"/>
      <c r="D686"/>
      <c r="E686" s="229"/>
      <c r="F686" s="5"/>
      <c r="G686" s="5"/>
    </row>
    <row r="687" spans="3:7" ht="19.5" customHeight="1" x14ac:dyDescent="0.25">
      <c r="C687"/>
      <c r="D687"/>
      <c r="E687" s="229"/>
      <c r="F687" s="5"/>
      <c r="G687" s="5"/>
    </row>
    <row r="688" spans="3:7" ht="19.5" customHeight="1" x14ac:dyDescent="0.25">
      <c r="C688"/>
      <c r="D688"/>
      <c r="E688" s="229"/>
      <c r="F688" s="5"/>
      <c r="G688" s="5"/>
    </row>
    <row r="689" spans="3:7" ht="19.5" customHeight="1" x14ac:dyDescent="0.25">
      <c r="C689"/>
      <c r="D689"/>
      <c r="E689" s="229"/>
      <c r="F689" s="5"/>
      <c r="G689" s="5"/>
    </row>
    <row r="690" spans="3:7" ht="19.5" customHeight="1" x14ac:dyDescent="0.25">
      <c r="C690"/>
      <c r="D690"/>
      <c r="E690" s="229"/>
      <c r="F690" s="5"/>
      <c r="G690" s="5"/>
    </row>
    <row r="691" spans="3:7" ht="19.5" customHeight="1" x14ac:dyDescent="0.25">
      <c r="C691"/>
      <c r="D691"/>
      <c r="E691" s="229"/>
      <c r="F691" s="5"/>
      <c r="G691" s="5"/>
    </row>
    <row r="692" spans="3:7" ht="19.5" customHeight="1" x14ac:dyDescent="0.25">
      <c r="C692"/>
      <c r="D692"/>
      <c r="E692" s="229"/>
      <c r="F692" s="5"/>
      <c r="G692" s="5"/>
    </row>
    <row r="693" spans="3:7" ht="19.5" customHeight="1" x14ac:dyDescent="0.25">
      <c r="C693"/>
      <c r="D693"/>
      <c r="E693" s="229"/>
      <c r="F693" s="5"/>
      <c r="G693" s="5"/>
    </row>
    <row r="694" spans="3:7" ht="19.5" customHeight="1" x14ac:dyDescent="0.25">
      <c r="C694"/>
      <c r="D694"/>
      <c r="E694" s="229"/>
      <c r="F694" s="5"/>
      <c r="G694" s="5"/>
    </row>
    <row r="695" spans="3:7" ht="19.5" customHeight="1" x14ac:dyDescent="0.25">
      <c r="C695"/>
      <c r="D695"/>
      <c r="E695" s="229"/>
      <c r="F695" s="5"/>
      <c r="G695" s="5"/>
    </row>
    <row r="696" spans="3:7" ht="19.5" customHeight="1" x14ac:dyDescent="0.25">
      <c r="C696"/>
      <c r="D696"/>
      <c r="E696" s="229"/>
      <c r="F696" s="5"/>
      <c r="G696" s="5"/>
    </row>
    <row r="697" spans="3:7" ht="19.5" customHeight="1" x14ac:dyDescent="0.25">
      <c r="C697"/>
      <c r="D697"/>
      <c r="E697" s="229"/>
      <c r="F697" s="5"/>
      <c r="G697" s="5"/>
    </row>
    <row r="698" spans="3:7" ht="19.5" customHeight="1" x14ac:dyDescent="0.25">
      <c r="C698"/>
      <c r="D698"/>
      <c r="E698" s="229"/>
      <c r="F698" s="5"/>
      <c r="G698" s="5"/>
    </row>
    <row r="699" spans="3:7" ht="19.5" customHeight="1" x14ac:dyDescent="0.25">
      <c r="C699"/>
      <c r="D699"/>
      <c r="E699" s="229"/>
      <c r="F699" s="5"/>
      <c r="G699" s="5"/>
    </row>
    <row r="700" spans="3:7" ht="19.5" customHeight="1" x14ac:dyDescent="0.25">
      <c r="C700"/>
      <c r="D700"/>
      <c r="E700" s="229"/>
      <c r="F700" s="5"/>
      <c r="G700" s="5"/>
    </row>
    <row r="701" spans="3:7" ht="19.5" customHeight="1" x14ac:dyDescent="0.25">
      <c r="C701"/>
      <c r="D701"/>
      <c r="E701" s="229"/>
      <c r="F701" s="5"/>
      <c r="G701" s="5"/>
    </row>
    <row r="702" spans="3:7" ht="19.5" customHeight="1" x14ac:dyDescent="0.25">
      <c r="C702"/>
      <c r="D702"/>
      <c r="E702" s="229"/>
      <c r="F702" s="5"/>
      <c r="G702" s="5"/>
    </row>
    <row r="703" spans="3:7" ht="19.5" customHeight="1" x14ac:dyDescent="0.25">
      <c r="C703"/>
      <c r="D703"/>
      <c r="E703" s="229"/>
      <c r="F703" s="5"/>
      <c r="G703" s="5"/>
    </row>
    <row r="704" spans="3:7" ht="19.5" customHeight="1" x14ac:dyDescent="0.25">
      <c r="C704"/>
      <c r="D704"/>
      <c r="E704" s="229"/>
      <c r="F704" s="5"/>
      <c r="G704" s="5"/>
    </row>
    <row r="705" spans="3:7" ht="19.5" customHeight="1" x14ac:dyDescent="0.25">
      <c r="C705"/>
      <c r="D705"/>
      <c r="E705" s="229"/>
      <c r="F705" s="5"/>
      <c r="G705" s="5"/>
    </row>
    <row r="706" spans="3:7" ht="19.5" customHeight="1" x14ac:dyDescent="0.25">
      <c r="C706"/>
      <c r="D706"/>
      <c r="E706" s="229"/>
      <c r="F706" s="5"/>
      <c r="G706" s="5"/>
    </row>
    <row r="707" spans="3:7" ht="19.5" customHeight="1" x14ac:dyDescent="0.25">
      <c r="C707"/>
      <c r="D707"/>
      <c r="E707" s="229"/>
      <c r="F707" s="5"/>
      <c r="G707" s="5"/>
    </row>
    <row r="708" spans="3:7" ht="19.5" customHeight="1" x14ac:dyDescent="0.25">
      <c r="C708"/>
      <c r="D708"/>
      <c r="E708" s="229"/>
      <c r="F708" s="5"/>
      <c r="G708" s="5"/>
    </row>
    <row r="709" spans="3:7" ht="19.5" customHeight="1" x14ac:dyDescent="0.25">
      <c r="C709"/>
      <c r="D709"/>
      <c r="E709" s="229"/>
      <c r="F709" s="5"/>
      <c r="G709" s="5"/>
    </row>
    <row r="710" spans="3:7" ht="19.5" customHeight="1" x14ac:dyDescent="0.25">
      <c r="C710"/>
      <c r="D710"/>
      <c r="E710" s="229"/>
      <c r="F710" s="5"/>
      <c r="G710" s="5"/>
    </row>
    <row r="711" spans="3:7" ht="19.5" customHeight="1" x14ac:dyDescent="0.25">
      <c r="C711"/>
      <c r="D711"/>
      <c r="E711" s="229"/>
      <c r="F711" s="5"/>
      <c r="G711" s="5"/>
    </row>
    <row r="712" spans="3:7" ht="19.5" customHeight="1" x14ac:dyDescent="0.25">
      <c r="C712"/>
      <c r="D712"/>
      <c r="E712" s="229"/>
      <c r="F712" s="5"/>
      <c r="G712" s="5"/>
    </row>
    <row r="713" spans="3:7" ht="19.5" customHeight="1" x14ac:dyDescent="0.25">
      <c r="C713"/>
      <c r="D713"/>
      <c r="E713" s="229"/>
      <c r="F713" s="5"/>
      <c r="G713" s="5"/>
    </row>
    <row r="714" spans="3:7" ht="19.5" customHeight="1" x14ac:dyDescent="0.25">
      <c r="C714"/>
      <c r="D714"/>
      <c r="E714" s="229"/>
      <c r="F714" s="5"/>
      <c r="G714" s="5"/>
    </row>
    <row r="715" spans="3:7" ht="19.5" customHeight="1" x14ac:dyDescent="0.25">
      <c r="C715"/>
      <c r="D715"/>
      <c r="E715" s="229"/>
      <c r="F715" s="5"/>
      <c r="G715" s="5"/>
    </row>
    <row r="716" spans="3:7" ht="19.5" customHeight="1" x14ac:dyDescent="0.25">
      <c r="C716"/>
      <c r="D716"/>
      <c r="E716" s="229"/>
      <c r="F716" s="5"/>
      <c r="G716" s="5"/>
    </row>
    <row r="717" spans="3:7" ht="19.5" customHeight="1" x14ac:dyDescent="0.25">
      <c r="C717"/>
      <c r="D717"/>
      <c r="E717" s="229"/>
      <c r="F717" s="5"/>
      <c r="G717" s="5"/>
    </row>
    <row r="718" spans="3:7" ht="19.5" customHeight="1" x14ac:dyDescent="0.25">
      <c r="C718"/>
      <c r="D718"/>
      <c r="E718" s="229"/>
      <c r="F718" s="5"/>
      <c r="G718" s="5"/>
    </row>
    <row r="719" spans="3:7" ht="19.5" customHeight="1" x14ac:dyDescent="0.25">
      <c r="C719"/>
      <c r="D719"/>
      <c r="E719" s="229"/>
      <c r="F719" s="5"/>
      <c r="G719" s="5"/>
    </row>
    <row r="720" spans="3:7" ht="19.5" customHeight="1" x14ac:dyDescent="0.25">
      <c r="C720"/>
      <c r="D720"/>
      <c r="E720" s="229"/>
      <c r="F720" s="5"/>
      <c r="G720" s="5"/>
    </row>
    <row r="721" spans="3:7" ht="19.5" customHeight="1" x14ac:dyDescent="0.25">
      <c r="C721"/>
      <c r="D721"/>
      <c r="E721" s="229"/>
      <c r="F721" s="5"/>
      <c r="G721" s="5"/>
    </row>
    <row r="722" spans="3:7" ht="19.5" customHeight="1" x14ac:dyDescent="0.25">
      <c r="C722"/>
      <c r="D722"/>
      <c r="E722" s="229"/>
      <c r="F722" s="5"/>
      <c r="G722" s="5"/>
    </row>
    <row r="723" spans="3:7" ht="19.5" customHeight="1" x14ac:dyDescent="0.25">
      <c r="C723"/>
      <c r="D723"/>
      <c r="E723" s="229"/>
      <c r="F723" s="5"/>
      <c r="G723" s="5"/>
    </row>
    <row r="724" spans="3:7" ht="19.5" customHeight="1" x14ac:dyDescent="0.25">
      <c r="C724"/>
      <c r="D724"/>
      <c r="E724" s="229"/>
      <c r="F724" s="5"/>
      <c r="G724" s="5"/>
    </row>
    <row r="725" spans="3:7" ht="19.5" customHeight="1" x14ac:dyDescent="0.25">
      <c r="C725"/>
      <c r="D725"/>
      <c r="E725" s="229"/>
      <c r="F725" s="5"/>
      <c r="G725" s="5"/>
    </row>
    <row r="726" spans="3:7" ht="19.5" customHeight="1" x14ac:dyDescent="0.25">
      <c r="C726"/>
      <c r="D726"/>
      <c r="E726" s="229"/>
      <c r="F726" s="5"/>
      <c r="G726" s="5"/>
    </row>
    <row r="727" spans="3:7" ht="19.5" customHeight="1" x14ac:dyDescent="0.25">
      <c r="C727"/>
      <c r="D727"/>
      <c r="E727" s="229"/>
      <c r="F727" s="5"/>
      <c r="G727" s="5"/>
    </row>
    <row r="728" spans="3:7" ht="19.5" customHeight="1" x14ac:dyDescent="0.25">
      <c r="C728"/>
      <c r="D728"/>
      <c r="E728" s="229"/>
      <c r="F728" s="5"/>
      <c r="G728" s="5"/>
    </row>
    <row r="729" spans="3:7" ht="19.5" customHeight="1" x14ac:dyDescent="0.25">
      <c r="C729"/>
      <c r="D729"/>
      <c r="E729" s="229"/>
      <c r="F729" s="5"/>
      <c r="G729" s="5"/>
    </row>
    <row r="730" spans="3:7" ht="19.5" customHeight="1" x14ac:dyDescent="0.25">
      <c r="C730"/>
      <c r="D730"/>
      <c r="E730" s="229"/>
      <c r="F730" s="5"/>
      <c r="G730" s="5"/>
    </row>
    <row r="731" spans="3:7" ht="19.5" customHeight="1" x14ac:dyDescent="0.25">
      <c r="C731"/>
      <c r="D731"/>
      <c r="E731" s="229"/>
      <c r="F731" s="5"/>
      <c r="G731" s="5"/>
    </row>
    <row r="732" spans="3:7" ht="19.5" customHeight="1" x14ac:dyDescent="0.25">
      <c r="C732"/>
      <c r="D732"/>
      <c r="E732" s="229"/>
      <c r="F732" s="5"/>
      <c r="G732" s="5"/>
    </row>
    <row r="733" spans="3:7" ht="19.5" customHeight="1" x14ac:dyDescent="0.25">
      <c r="C733"/>
      <c r="D733"/>
      <c r="E733" s="229"/>
      <c r="F733" s="5"/>
      <c r="G733" s="5"/>
    </row>
    <row r="734" spans="3:7" ht="19.5" customHeight="1" x14ac:dyDescent="0.25">
      <c r="C734"/>
      <c r="D734"/>
      <c r="E734" s="229"/>
      <c r="F734" s="5"/>
      <c r="G734" s="5"/>
    </row>
    <row r="735" spans="3:7" ht="19.5" customHeight="1" x14ac:dyDescent="0.25">
      <c r="C735"/>
      <c r="D735"/>
      <c r="E735" s="229"/>
      <c r="F735" s="5"/>
      <c r="G735" s="5"/>
    </row>
    <row r="736" spans="3:7" ht="19.5" customHeight="1" x14ac:dyDescent="0.25">
      <c r="C736"/>
      <c r="D736"/>
      <c r="E736" s="229"/>
      <c r="F736" s="5"/>
      <c r="G736" s="5"/>
    </row>
    <row r="737" spans="3:7" ht="19.5" customHeight="1" x14ac:dyDescent="0.25">
      <c r="C737"/>
      <c r="D737"/>
      <c r="E737" s="229"/>
      <c r="F737" s="5"/>
      <c r="G737" s="5"/>
    </row>
    <row r="738" spans="3:7" ht="19.5" customHeight="1" x14ac:dyDescent="0.25">
      <c r="C738"/>
      <c r="D738"/>
      <c r="E738" s="229"/>
      <c r="F738" s="5"/>
      <c r="G738" s="5"/>
    </row>
    <row r="739" spans="3:7" ht="19.5" customHeight="1" x14ac:dyDescent="0.25">
      <c r="C739"/>
      <c r="D739"/>
      <c r="E739" s="229"/>
      <c r="F739" s="5"/>
      <c r="G739" s="5"/>
    </row>
    <row r="740" spans="3:7" ht="19.5" customHeight="1" x14ac:dyDescent="0.25">
      <c r="C740"/>
      <c r="D740"/>
      <c r="E740" s="229"/>
      <c r="F740" s="5"/>
      <c r="G740" s="5"/>
    </row>
    <row r="741" spans="3:7" ht="19.5" customHeight="1" x14ac:dyDescent="0.25">
      <c r="C741"/>
      <c r="D741"/>
      <c r="E741" s="229"/>
      <c r="F741" s="5"/>
      <c r="G741" s="5"/>
    </row>
    <row r="742" spans="3:7" ht="19.5" customHeight="1" x14ac:dyDescent="0.25">
      <c r="C742"/>
      <c r="D742"/>
      <c r="E742" s="229"/>
      <c r="F742" s="5"/>
      <c r="G742" s="5"/>
    </row>
    <row r="743" spans="3:7" ht="19.5" customHeight="1" x14ac:dyDescent="0.25">
      <c r="C743"/>
      <c r="D743"/>
      <c r="E743" s="229"/>
      <c r="F743" s="5"/>
      <c r="G743" s="5"/>
    </row>
    <row r="744" spans="3:7" ht="19.5" customHeight="1" x14ac:dyDescent="0.25">
      <c r="C744"/>
      <c r="D744"/>
      <c r="E744" s="229"/>
      <c r="F744" s="5"/>
      <c r="G744" s="5"/>
    </row>
    <row r="745" spans="3:7" ht="19.5" customHeight="1" x14ac:dyDescent="0.25">
      <c r="C745"/>
      <c r="D745"/>
      <c r="E745" s="229"/>
      <c r="F745" s="5"/>
      <c r="G745" s="5"/>
    </row>
    <row r="746" spans="3:7" ht="19.5" customHeight="1" x14ac:dyDescent="0.25">
      <c r="C746"/>
      <c r="D746"/>
      <c r="E746" s="229"/>
      <c r="F746" s="5"/>
      <c r="G746" s="5"/>
    </row>
    <row r="747" spans="3:7" ht="19.5" customHeight="1" x14ac:dyDescent="0.25">
      <c r="C747"/>
      <c r="D747"/>
      <c r="E747" s="229"/>
      <c r="F747" s="5"/>
      <c r="G747" s="5"/>
    </row>
    <row r="748" spans="3:7" ht="19.5" customHeight="1" x14ac:dyDescent="0.25">
      <c r="C748"/>
      <c r="D748"/>
      <c r="E748" s="229"/>
      <c r="F748" s="5"/>
      <c r="G748" s="5"/>
    </row>
    <row r="749" spans="3:7" ht="19.5" customHeight="1" x14ac:dyDescent="0.25">
      <c r="C749"/>
      <c r="D749"/>
      <c r="E749" s="229"/>
      <c r="F749" s="5"/>
      <c r="G749" s="5"/>
    </row>
  </sheetData>
  <mergeCells count="29">
    <mergeCell ref="C4:F4"/>
    <mergeCell ref="A1:D1"/>
    <mergeCell ref="C3:F3"/>
    <mergeCell ref="W7:Z7"/>
    <mergeCell ref="W8:Z8"/>
    <mergeCell ref="W4:Z4"/>
    <mergeCell ref="W5:Z5"/>
    <mergeCell ref="W6:Z6"/>
    <mergeCell ref="P128:T136"/>
    <mergeCell ref="P18:T26"/>
    <mergeCell ref="P28:T36"/>
    <mergeCell ref="P38:T46"/>
    <mergeCell ref="P48:T56"/>
    <mergeCell ref="P58:T66"/>
    <mergeCell ref="P68:T76"/>
    <mergeCell ref="P78:T86"/>
    <mergeCell ref="P88:T96"/>
    <mergeCell ref="P98:T106"/>
    <mergeCell ref="P108:T116"/>
    <mergeCell ref="P118:T126"/>
    <mergeCell ref="P138:T146"/>
    <mergeCell ref="P148:T156"/>
    <mergeCell ref="P158:T166"/>
    <mergeCell ref="P218:T226"/>
    <mergeCell ref="P168:T176"/>
    <mergeCell ref="P178:T186"/>
    <mergeCell ref="P188:T196"/>
    <mergeCell ref="P198:T206"/>
    <mergeCell ref="P208:T216"/>
  </mergeCells>
  <conditionalFormatting sqref="F5">
    <cfRule type="cellIs" dxfId="202" priority="5" operator="lessThan">
      <formula>50</formula>
    </cfRule>
  </conditionalFormatting>
  <conditionalFormatting sqref="C14:C650 C6:C12 D6:D650 F6:F650 E6:E28 E30:E650">
    <cfRule type="cellIs" dxfId="201" priority="1" operator="equal">
      <formula>"SD"</formula>
    </cfRule>
    <cfRule type="cellIs" dxfId="200" priority="2" operator="between">
      <formula>49.6</formula>
      <formula>88.4</formula>
    </cfRule>
    <cfRule type="cellIs" dxfId="199" priority="3" operator="greaterThan">
      <formula>88.56</formula>
    </cfRule>
    <cfRule type="cellIs" dxfId="198" priority="4" operator="lessThan">
      <formula>49.5</formula>
    </cfRule>
  </conditionalFormatting>
  <pageMargins left="0.511811024" right="0.511811024" top="0.78740157499999996" bottom="0.78740157499999996" header="0.31496062000000002" footer="0.31496062000000002"/>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50"/>
  <sheetViews>
    <sheetView zoomScale="94" zoomScaleNormal="94" workbookViewId="0">
      <selection activeCell="P92" sqref="P92"/>
    </sheetView>
  </sheetViews>
  <sheetFormatPr defaultRowHeight="15" x14ac:dyDescent="0.25"/>
  <cols>
    <col min="1" max="1" width="29.140625" style="2007" bestFit="1" customWidth="1"/>
    <col min="2" max="2" width="33.42578125" style="2007" bestFit="1" customWidth="1"/>
    <col min="3" max="6" width="12.7109375" style="2007" customWidth="1"/>
    <col min="8" max="8" width="9.140625" customWidth="1"/>
    <col min="10" max="10" width="11.5703125" customWidth="1"/>
    <col min="15" max="15" width="11.85546875" customWidth="1"/>
    <col min="16" max="16" width="9.85546875" customWidth="1"/>
    <col min="22" max="22" width="24.42578125" customWidth="1"/>
    <col min="27" max="27" width="26.5703125" customWidth="1"/>
    <col min="28" max="28" width="13.42578125" bestFit="1" customWidth="1"/>
  </cols>
  <sheetData>
    <row r="1" spans="1:28" ht="22.5" customHeight="1" x14ac:dyDescent="0.25">
      <c r="A1" s="2574" t="s">
        <v>2006</v>
      </c>
      <c r="B1" s="2575"/>
      <c r="C1" s="2575"/>
      <c r="D1" s="2575"/>
      <c r="E1" s="2575"/>
      <c r="F1" s="2575"/>
      <c r="I1" s="1652"/>
      <c r="J1" s="1652"/>
      <c r="K1" s="1652"/>
      <c r="L1" s="1652"/>
      <c r="M1" s="1652"/>
      <c r="N1" s="1652"/>
    </row>
    <row r="2" spans="1:28" ht="20.25" customHeight="1" x14ac:dyDescent="0.25">
      <c r="C2" s="2572" t="s">
        <v>2007</v>
      </c>
      <c r="D2" s="2573"/>
      <c r="E2" s="2573"/>
      <c r="F2" s="2573"/>
      <c r="H2" s="1"/>
      <c r="I2" s="1652"/>
      <c r="J2" s="1652"/>
      <c r="K2" s="1652"/>
      <c r="L2" s="1652"/>
      <c r="M2" s="1652"/>
      <c r="N2" s="1652"/>
    </row>
    <row r="3" spans="1:28" ht="36" customHeight="1" x14ac:dyDescent="0.25">
      <c r="A3" s="192" t="s">
        <v>1988</v>
      </c>
      <c r="B3" s="7" t="s">
        <v>356</v>
      </c>
      <c r="C3" s="2569" t="s">
        <v>2006</v>
      </c>
      <c r="D3" s="2570"/>
      <c r="E3" s="2570"/>
      <c r="F3" s="2571"/>
      <c r="H3" s="2576" t="s">
        <v>2006</v>
      </c>
      <c r="I3" s="2577"/>
      <c r="J3" s="2577"/>
      <c r="K3" s="2577"/>
      <c r="L3" s="2577"/>
      <c r="M3" s="2577"/>
      <c r="N3" s="2578"/>
    </row>
    <row r="4" spans="1:28" ht="27.75" customHeight="1" x14ac:dyDescent="0.25">
      <c r="A4" s="2037"/>
      <c r="B4" s="2038"/>
      <c r="C4" s="254">
        <v>2007</v>
      </c>
      <c r="D4" s="254">
        <v>2008</v>
      </c>
      <c r="E4" s="254">
        <v>2009</v>
      </c>
      <c r="F4" s="254">
        <v>2010</v>
      </c>
      <c r="I4" s="198"/>
      <c r="J4" s="198"/>
      <c r="K4" s="198"/>
      <c r="L4" s="198"/>
      <c r="M4" s="198"/>
    </row>
    <row r="5" spans="1:28" ht="20.100000000000001" customHeight="1" x14ac:dyDescent="0.25">
      <c r="A5" s="184" t="s">
        <v>1984</v>
      </c>
      <c r="B5" s="184" t="s">
        <v>1977</v>
      </c>
      <c r="C5" s="250">
        <v>43.36</v>
      </c>
      <c r="D5" s="249">
        <v>43.93</v>
      </c>
      <c r="E5" s="248">
        <v>43.5</v>
      </c>
      <c r="F5" s="247">
        <v>35.75</v>
      </c>
      <c r="G5" s="227"/>
      <c r="H5" s="192" t="s">
        <v>1975</v>
      </c>
      <c r="I5" s="198"/>
      <c r="J5" s="197" t="s">
        <v>1563</v>
      </c>
      <c r="K5" s="196" t="s">
        <v>486</v>
      </c>
      <c r="L5" s="195" t="s">
        <v>487</v>
      </c>
      <c r="M5" s="194" t="s">
        <v>1562</v>
      </c>
      <c r="P5" s="192" t="s">
        <v>1975</v>
      </c>
      <c r="X5" s="2527" t="s">
        <v>2005</v>
      </c>
      <c r="Y5" s="2528"/>
      <c r="Z5" s="2529"/>
      <c r="AA5" s="2530"/>
      <c r="AB5" s="200" t="s">
        <v>1979</v>
      </c>
    </row>
    <row r="6" spans="1:28" ht="20.100000000000001" customHeight="1" x14ac:dyDescent="0.25">
      <c r="A6" s="184" t="s">
        <v>1982</v>
      </c>
      <c r="B6" s="184" t="s">
        <v>1977</v>
      </c>
      <c r="C6" s="250">
        <v>30.09</v>
      </c>
      <c r="D6" s="249">
        <v>40.89</v>
      </c>
      <c r="E6" s="248">
        <v>29.65</v>
      </c>
      <c r="F6" s="247">
        <v>24.15</v>
      </c>
      <c r="G6" s="227"/>
      <c r="I6" s="191">
        <v>2007</v>
      </c>
      <c r="J6" s="190">
        <f>COUNTIFS($C$7:$C$9,"=SD")</f>
        <v>0</v>
      </c>
      <c r="K6" s="190">
        <f>COUNTIFS($C$5:$C$7,"&gt;=50")</f>
        <v>0</v>
      </c>
      <c r="L6" s="190">
        <f>COUNTIFS($C$5:$C$7,"&gt;10",$C$5:$C$7,"&lt;50")</f>
        <v>3</v>
      </c>
      <c r="M6" s="190">
        <f>COUNTIFS($C$5:$C$7,"&lt;=10")</f>
        <v>0</v>
      </c>
      <c r="X6" s="2581" t="s">
        <v>1974</v>
      </c>
      <c r="Y6" s="2532"/>
      <c r="Z6" s="2532"/>
      <c r="AA6" s="2533"/>
      <c r="AB6" s="197" t="s">
        <v>1563</v>
      </c>
    </row>
    <row r="7" spans="1:28" ht="20.100000000000001" customHeight="1" x14ac:dyDescent="0.25">
      <c r="A7" s="184" t="s">
        <v>1978</v>
      </c>
      <c r="B7" s="184" t="s">
        <v>1977</v>
      </c>
      <c r="C7" s="250">
        <v>15.22</v>
      </c>
      <c r="D7" s="249">
        <v>15.09</v>
      </c>
      <c r="E7" s="248">
        <v>16.96</v>
      </c>
      <c r="F7" s="247">
        <v>18.23</v>
      </c>
      <c r="G7" s="227"/>
      <c r="I7" s="191">
        <v>2008</v>
      </c>
      <c r="J7" s="190">
        <f>COUNTIFS($D$5:$D$7,"=SD")</f>
        <v>0</v>
      </c>
      <c r="K7" s="190">
        <f>COUNTIFS($D$5:$D$7,"&gt;=50")</f>
        <v>0</v>
      </c>
      <c r="L7" s="190">
        <f>COUNTIFS($D$5:$D$7,"&gt;10",$D$5:$D$7,"&lt;50")</f>
        <v>3</v>
      </c>
      <c r="M7" s="190">
        <f>COUNTIFS($D$5:$D$7,"&lt;=10")</f>
        <v>0</v>
      </c>
      <c r="X7" s="2531" t="s">
        <v>2004</v>
      </c>
      <c r="Y7" s="2532"/>
      <c r="Z7" s="2532"/>
      <c r="AA7" s="2533"/>
      <c r="AB7" s="196" t="s">
        <v>486</v>
      </c>
    </row>
    <row r="8" spans="1:28" ht="20.100000000000001" customHeight="1" x14ac:dyDescent="0.25">
      <c r="A8" s="184" t="s">
        <v>721</v>
      </c>
      <c r="B8" s="184" t="s">
        <v>1913</v>
      </c>
      <c r="C8" s="250">
        <v>30</v>
      </c>
      <c r="D8" s="249">
        <v>30</v>
      </c>
      <c r="E8" s="251">
        <v>20.09</v>
      </c>
      <c r="F8" s="247" t="s">
        <v>866</v>
      </c>
      <c r="G8" s="227"/>
      <c r="I8" s="191">
        <v>2009</v>
      </c>
      <c r="J8" s="190">
        <f>COUNTIFS($E$5:$E$7,"=SD")</f>
        <v>0</v>
      </c>
      <c r="K8" s="190">
        <f>COUNTIFS($E$5:$E$7,"&gt;=50")</f>
        <v>0</v>
      </c>
      <c r="L8" s="190">
        <f>COUNTIFS($E$5:$E$7,"&gt;10",$E$5:$E$7,"&lt;50")</f>
        <v>3</v>
      </c>
      <c r="M8" s="190">
        <f>COUNTIFS($E$5:$E$7,"&lt;=10")</f>
        <v>0</v>
      </c>
      <c r="X8" s="2531" t="s">
        <v>2003</v>
      </c>
      <c r="Y8" s="2532"/>
      <c r="Z8" s="2532"/>
      <c r="AA8" s="2533"/>
      <c r="AB8" s="195" t="s">
        <v>487</v>
      </c>
    </row>
    <row r="9" spans="1:28" ht="20.100000000000001" customHeight="1" x14ac:dyDescent="0.25">
      <c r="A9" s="184" t="s">
        <v>1971</v>
      </c>
      <c r="B9" s="184" t="s">
        <v>1913</v>
      </c>
      <c r="C9" s="250">
        <v>45.38</v>
      </c>
      <c r="D9" s="249">
        <v>47.69</v>
      </c>
      <c r="E9" s="248">
        <v>47.03</v>
      </c>
      <c r="F9" s="247">
        <v>40.520000000000003</v>
      </c>
      <c r="G9" s="227"/>
      <c r="I9" s="191">
        <v>2010</v>
      </c>
      <c r="J9" s="190">
        <f>COUNTIFS($F$5:$F$7,"=SD")</f>
        <v>0</v>
      </c>
      <c r="K9" s="190">
        <f>COUNTIFS($F$5:$F$7,"&gt;=50")</f>
        <v>0</v>
      </c>
      <c r="L9" s="190">
        <f>COUNTIFS($F$5:$F$7,"&gt;10",$F$5:$F$7,"&lt;50")</f>
        <v>3</v>
      </c>
      <c r="M9" s="190">
        <f>COUNTIFS($F$5:$F$7,"&lt;=10")</f>
        <v>0</v>
      </c>
      <c r="X9" s="2579" t="s">
        <v>2002</v>
      </c>
      <c r="Y9" s="2580"/>
      <c r="Z9" s="2580"/>
      <c r="AA9" s="2580"/>
      <c r="AB9" s="194" t="s">
        <v>1562</v>
      </c>
    </row>
    <row r="10" spans="1:28" ht="20.100000000000001" customHeight="1" x14ac:dyDescent="0.25">
      <c r="A10" s="184" t="s">
        <v>1968</v>
      </c>
      <c r="B10" s="184" t="s">
        <v>1913</v>
      </c>
      <c r="C10" s="1762" t="s">
        <v>866</v>
      </c>
      <c r="D10" s="1762" t="s">
        <v>866</v>
      </c>
      <c r="E10" s="248" t="s">
        <v>866</v>
      </c>
      <c r="F10" s="247" t="s">
        <v>866</v>
      </c>
      <c r="G10" s="227"/>
    </row>
    <row r="11" spans="1:28" ht="20.100000000000001" customHeight="1" x14ac:dyDescent="0.25">
      <c r="A11" s="184" t="s">
        <v>1966</v>
      </c>
      <c r="B11" s="184" t="s">
        <v>1913</v>
      </c>
      <c r="C11" s="250">
        <v>33.130000000000003</v>
      </c>
      <c r="D11" s="249">
        <v>24.56</v>
      </c>
      <c r="E11" s="248">
        <v>21.71</v>
      </c>
      <c r="F11" s="247">
        <v>27.61</v>
      </c>
      <c r="G11" s="227"/>
    </row>
    <row r="12" spans="1:28" ht="20.100000000000001" customHeight="1" x14ac:dyDescent="0.25">
      <c r="A12" s="184" t="s">
        <v>1964</v>
      </c>
      <c r="B12" s="184" t="s">
        <v>1913</v>
      </c>
      <c r="C12" s="250">
        <v>35.28</v>
      </c>
      <c r="D12" s="249">
        <v>38.72</v>
      </c>
      <c r="E12" s="248">
        <v>35.18</v>
      </c>
      <c r="F12" s="247">
        <v>36.61</v>
      </c>
      <c r="G12" s="227"/>
    </row>
    <row r="13" spans="1:28" ht="20.100000000000001" customHeight="1" x14ac:dyDescent="0.25">
      <c r="A13" s="184" t="s">
        <v>1962</v>
      </c>
      <c r="B13" s="184" t="s">
        <v>1913</v>
      </c>
      <c r="C13" s="250">
        <v>39.99</v>
      </c>
      <c r="D13" s="249">
        <v>41.96</v>
      </c>
      <c r="E13" s="248">
        <v>39.090000000000003</v>
      </c>
      <c r="F13" s="247">
        <v>35.82</v>
      </c>
      <c r="G13" s="227"/>
    </row>
    <row r="14" spans="1:28" ht="20.100000000000001" customHeight="1" x14ac:dyDescent="0.25">
      <c r="A14" s="184" t="s">
        <v>1960</v>
      </c>
      <c r="B14" s="184" t="s">
        <v>1913</v>
      </c>
      <c r="C14" s="250">
        <v>26.41</v>
      </c>
      <c r="D14" s="249">
        <v>26.04</v>
      </c>
      <c r="E14" s="248">
        <v>34.78</v>
      </c>
      <c r="F14" s="247">
        <v>40.25</v>
      </c>
      <c r="G14" s="227"/>
      <c r="Q14" s="2461" t="s">
        <v>383</v>
      </c>
      <c r="R14" s="2461"/>
      <c r="S14" s="2461"/>
      <c r="T14" s="2461"/>
      <c r="U14" s="2461"/>
      <c r="V14" s="2461"/>
    </row>
    <row r="15" spans="1:28" ht="20.100000000000001" customHeight="1" x14ac:dyDescent="0.25">
      <c r="A15" s="184" t="s">
        <v>1958</v>
      </c>
      <c r="B15" s="184" t="s">
        <v>1913</v>
      </c>
      <c r="C15" s="250">
        <v>40</v>
      </c>
      <c r="D15" s="1762" t="s">
        <v>866</v>
      </c>
      <c r="E15" s="251">
        <v>69.790000000000006</v>
      </c>
      <c r="F15" s="247">
        <v>63.74</v>
      </c>
      <c r="G15" s="227"/>
      <c r="H15" s="192" t="s">
        <v>359</v>
      </c>
      <c r="I15" s="198"/>
      <c r="J15" s="197" t="s">
        <v>1563</v>
      </c>
      <c r="K15" s="196" t="s">
        <v>486</v>
      </c>
      <c r="L15" s="195" t="s">
        <v>487</v>
      </c>
      <c r="M15" s="194" t="s">
        <v>1562</v>
      </c>
      <c r="P15" s="192" t="s">
        <v>359</v>
      </c>
      <c r="Q15" s="2461"/>
      <c r="R15" s="2461"/>
      <c r="S15" s="2461"/>
      <c r="T15" s="2461"/>
      <c r="U15" s="2461"/>
      <c r="V15" s="2461"/>
    </row>
    <row r="16" spans="1:28" ht="20.100000000000001" customHeight="1" x14ac:dyDescent="0.25">
      <c r="A16" s="184" t="s">
        <v>1956</v>
      </c>
      <c r="B16" s="184" t="s">
        <v>1913</v>
      </c>
      <c r="C16" s="1762" t="s">
        <v>866</v>
      </c>
      <c r="D16" s="249">
        <v>16.66</v>
      </c>
      <c r="E16" s="248" t="s">
        <v>866</v>
      </c>
      <c r="F16" s="247" t="s">
        <v>866</v>
      </c>
      <c r="G16" s="227"/>
      <c r="I16" s="191">
        <v>2007</v>
      </c>
      <c r="J16" s="190">
        <f>COUNTIFS($C$8:$C$41,"=SD")</f>
        <v>8</v>
      </c>
      <c r="K16" s="190">
        <f>COUNTIFS($C$8:$C$41,"&gt;=50")</f>
        <v>1</v>
      </c>
      <c r="L16" s="190">
        <f>COUNTIFS($C$8:$C$41,"&gt;10",$C$8:$C$41,"&lt;50")</f>
        <v>25</v>
      </c>
      <c r="M16" s="190">
        <f>COUNTIFS($C$8:$C$41,"&lt;=10")</f>
        <v>0</v>
      </c>
      <c r="Q16" s="2461"/>
      <c r="R16" s="2461"/>
      <c r="S16" s="2461"/>
      <c r="T16" s="2461"/>
      <c r="U16" s="2461"/>
      <c r="V16" s="2461"/>
    </row>
    <row r="17" spans="1:22" ht="20.100000000000001" customHeight="1" x14ac:dyDescent="0.25">
      <c r="A17" s="184" t="s">
        <v>1955</v>
      </c>
      <c r="B17" s="184" t="s">
        <v>1913</v>
      </c>
      <c r="C17" s="250">
        <v>32.729999999999997</v>
      </c>
      <c r="D17" s="249">
        <v>32.19</v>
      </c>
      <c r="E17" s="248">
        <v>17.07</v>
      </c>
      <c r="F17" s="247">
        <v>9.33</v>
      </c>
      <c r="G17" s="227"/>
      <c r="I17" s="191">
        <v>2008</v>
      </c>
      <c r="J17" s="190">
        <f>COUNTIFS($D$8:$D$41,"=SD")</f>
        <v>7</v>
      </c>
      <c r="K17" s="190">
        <f>COUNTIFS($D$8:$D$41,"&gt;=50")</f>
        <v>1</v>
      </c>
      <c r="L17" s="190">
        <f>COUNTIFS($D$8:$D$41,"&gt;10",$D$8:$D$41,"&lt;50")</f>
        <v>25</v>
      </c>
      <c r="M17" s="190">
        <f>COUNTIFS($D$8:$D$41,"&lt;=10")</f>
        <v>1</v>
      </c>
      <c r="Q17" s="2461"/>
      <c r="R17" s="2461"/>
      <c r="S17" s="2461"/>
      <c r="T17" s="2461"/>
      <c r="U17" s="2461"/>
      <c r="V17" s="2461"/>
    </row>
    <row r="18" spans="1:22" ht="20.100000000000001" customHeight="1" x14ac:dyDescent="0.25">
      <c r="A18" s="184" t="s">
        <v>1953</v>
      </c>
      <c r="B18" s="184" t="s">
        <v>1913</v>
      </c>
      <c r="C18" s="250">
        <v>43.42</v>
      </c>
      <c r="D18" s="249">
        <v>45.35</v>
      </c>
      <c r="E18" s="251">
        <v>45.48</v>
      </c>
      <c r="F18" s="247">
        <v>50.2</v>
      </c>
      <c r="G18" s="227"/>
      <c r="I18" s="191">
        <v>2009</v>
      </c>
      <c r="J18" s="190">
        <f>COUNTIFS($E$8:$E$41,"=SD")</f>
        <v>5</v>
      </c>
      <c r="K18" s="190">
        <f>COUNTIFS($E$8:$E$41,"&gt;=50")</f>
        <v>3</v>
      </c>
      <c r="L18" s="190">
        <f>COUNTIFS($E$8:$E$41,"&gt;10",$E$8:$E$41,"&lt;50")</f>
        <v>25</v>
      </c>
      <c r="M18" s="190">
        <f>COUNTIFS($E$8:$E$41,"&lt;=10")</f>
        <v>1</v>
      </c>
      <c r="Q18" s="2461"/>
      <c r="R18" s="2461"/>
      <c r="S18" s="2461"/>
      <c r="T18" s="2461"/>
      <c r="U18" s="2461"/>
      <c r="V18" s="2461"/>
    </row>
    <row r="19" spans="1:22" ht="20.100000000000001" customHeight="1" x14ac:dyDescent="0.25">
      <c r="A19" s="184" t="s">
        <v>1951</v>
      </c>
      <c r="B19" s="184" t="s">
        <v>1913</v>
      </c>
      <c r="C19" s="250">
        <v>21.52</v>
      </c>
      <c r="D19" s="249">
        <v>1.58</v>
      </c>
      <c r="E19" s="248">
        <v>2.02</v>
      </c>
      <c r="F19" s="247">
        <v>11</v>
      </c>
      <c r="G19" s="227"/>
      <c r="I19" s="191">
        <v>2010</v>
      </c>
      <c r="J19" s="190">
        <f>COUNTIFS($F$8:$F$41,"=SD")</f>
        <v>5</v>
      </c>
      <c r="K19" s="190">
        <f>COUNTIFS($F$8:$F$41,"&gt;=50")</f>
        <v>5</v>
      </c>
      <c r="L19" s="190">
        <f>COUNTIFS($F$8:$F$41,"&gt;10",$F$8:$F$41,"&lt;50")</f>
        <v>22</v>
      </c>
      <c r="M19" s="190">
        <f>COUNTIFS($F$8:$F$41,"&lt;=10")</f>
        <v>2</v>
      </c>
      <c r="Q19" s="2461"/>
      <c r="R19" s="2461"/>
      <c r="S19" s="2461"/>
      <c r="T19" s="2461"/>
      <c r="U19" s="2461"/>
      <c r="V19" s="2461"/>
    </row>
    <row r="20" spans="1:22" ht="20.100000000000001" customHeight="1" x14ac:dyDescent="0.25">
      <c r="A20" s="184" t="s">
        <v>1949</v>
      </c>
      <c r="B20" s="184" t="s">
        <v>1913</v>
      </c>
      <c r="C20" s="250">
        <v>45.31</v>
      </c>
      <c r="D20" s="249">
        <v>43.36</v>
      </c>
      <c r="E20" s="251">
        <v>38.9</v>
      </c>
      <c r="F20" s="247">
        <v>40.67</v>
      </c>
      <c r="G20" s="227"/>
      <c r="Q20" s="2461"/>
      <c r="R20" s="2461"/>
      <c r="S20" s="2461"/>
      <c r="T20" s="2461"/>
      <c r="U20" s="2461"/>
      <c r="V20" s="2461"/>
    </row>
    <row r="21" spans="1:22" ht="20.100000000000001" customHeight="1" x14ac:dyDescent="0.25">
      <c r="A21" s="184" t="s">
        <v>1947</v>
      </c>
      <c r="B21" s="184" t="s">
        <v>1913</v>
      </c>
      <c r="C21" s="250">
        <v>25.92</v>
      </c>
      <c r="D21" s="249">
        <v>23.25</v>
      </c>
      <c r="E21" s="248">
        <v>22.98</v>
      </c>
      <c r="F21" s="247">
        <v>19.57</v>
      </c>
      <c r="G21" s="227"/>
      <c r="Q21" s="2461"/>
      <c r="R21" s="2461"/>
      <c r="S21" s="2461"/>
      <c r="T21" s="2461"/>
      <c r="U21" s="2461"/>
      <c r="V21" s="2461"/>
    </row>
    <row r="22" spans="1:22" ht="20.100000000000001" customHeight="1" x14ac:dyDescent="0.25">
      <c r="A22" s="184" t="s">
        <v>1945</v>
      </c>
      <c r="B22" s="184" t="s">
        <v>1913</v>
      </c>
      <c r="C22" s="250">
        <v>27.34</v>
      </c>
      <c r="D22" s="249">
        <v>25.89</v>
      </c>
      <c r="E22" s="248">
        <v>26.25</v>
      </c>
      <c r="F22" s="247">
        <v>21.32</v>
      </c>
      <c r="G22" s="227"/>
      <c r="Q22" s="2461"/>
      <c r="R22" s="2461"/>
      <c r="S22" s="2461"/>
      <c r="T22" s="2461"/>
      <c r="U22" s="2461"/>
      <c r="V22" s="2461"/>
    </row>
    <row r="23" spans="1:22" ht="20.100000000000001" customHeight="1" x14ac:dyDescent="0.25">
      <c r="A23" s="184" t="s">
        <v>1943</v>
      </c>
      <c r="B23" s="184" t="s">
        <v>1913</v>
      </c>
      <c r="C23" s="250">
        <v>26.18</v>
      </c>
      <c r="D23" s="249">
        <v>38.93</v>
      </c>
      <c r="E23" s="248">
        <v>30.67</v>
      </c>
      <c r="F23" s="247">
        <v>41.97</v>
      </c>
      <c r="G23" s="227"/>
      <c r="Q23" s="2461"/>
      <c r="R23" s="2461"/>
      <c r="S23" s="2461"/>
      <c r="T23" s="2461"/>
      <c r="U23" s="2461"/>
      <c r="V23" s="2461"/>
    </row>
    <row r="24" spans="1:22" ht="20.100000000000001" customHeight="1" x14ac:dyDescent="0.25">
      <c r="A24" s="184" t="s">
        <v>1941</v>
      </c>
      <c r="B24" s="184" t="s">
        <v>1913</v>
      </c>
      <c r="C24" s="250">
        <v>49.55</v>
      </c>
      <c r="D24" s="249">
        <v>48.66</v>
      </c>
      <c r="E24" s="248">
        <v>49.79</v>
      </c>
      <c r="F24" s="247">
        <v>51.11</v>
      </c>
      <c r="G24" s="227"/>
    </row>
    <row r="25" spans="1:22" ht="20.100000000000001" customHeight="1" x14ac:dyDescent="0.25">
      <c r="A25" s="184" t="s">
        <v>1939</v>
      </c>
      <c r="B25" s="184" t="s">
        <v>1913</v>
      </c>
      <c r="C25" s="250">
        <v>19.66</v>
      </c>
      <c r="D25" s="249">
        <v>25.57</v>
      </c>
      <c r="E25" s="248">
        <v>16.48</v>
      </c>
      <c r="F25" s="247">
        <v>20.28</v>
      </c>
      <c r="G25" s="227"/>
      <c r="Q25" s="2461" t="s">
        <v>383</v>
      </c>
      <c r="R25" s="2461"/>
      <c r="S25" s="2461"/>
      <c r="T25" s="2461"/>
      <c r="U25" s="2461"/>
      <c r="V25" s="2461"/>
    </row>
    <row r="26" spans="1:22" ht="20.100000000000001" customHeight="1" x14ac:dyDescent="0.25">
      <c r="A26" s="184" t="s">
        <v>1937</v>
      </c>
      <c r="B26" s="184" t="s">
        <v>1913</v>
      </c>
      <c r="C26" s="1762" t="s">
        <v>866</v>
      </c>
      <c r="D26" s="249">
        <v>20</v>
      </c>
      <c r="E26" s="251">
        <v>14.83</v>
      </c>
      <c r="F26" s="247">
        <v>14.83</v>
      </c>
      <c r="G26" s="227"/>
      <c r="H26" s="192" t="s">
        <v>360</v>
      </c>
      <c r="I26" s="198"/>
      <c r="J26" s="197" t="s">
        <v>1563</v>
      </c>
      <c r="K26" s="196" t="s">
        <v>486</v>
      </c>
      <c r="L26" s="195" t="s">
        <v>487</v>
      </c>
      <c r="M26" s="194" t="s">
        <v>1562</v>
      </c>
      <c r="P26" s="192" t="s">
        <v>360</v>
      </c>
      <c r="Q26" s="2461"/>
      <c r="R26" s="2461"/>
      <c r="S26" s="2461"/>
      <c r="T26" s="2461"/>
      <c r="U26" s="2461"/>
      <c r="V26" s="2461"/>
    </row>
    <row r="27" spans="1:22" ht="20.100000000000001" customHeight="1" x14ac:dyDescent="0.25">
      <c r="A27" s="184" t="s">
        <v>1936</v>
      </c>
      <c r="B27" s="184" t="s">
        <v>1913</v>
      </c>
      <c r="C27" s="1762" t="s">
        <v>866</v>
      </c>
      <c r="D27" s="249" t="s">
        <v>866</v>
      </c>
      <c r="E27" s="251">
        <v>45.11</v>
      </c>
      <c r="F27" s="247">
        <v>7.34</v>
      </c>
      <c r="G27" s="227"/>
      <c r="I27" s="191">
        <v>2007</v>
      </c>
      <c r="J27" s="190">
        <f>COUNTIFS($C$42:$C$45,"=SD")</f>
        <v>0</v>
      </c>
      <c r="K27" s="190">
        <f>COUNTIFS($C$42:$C$45,"&gt;=50")</f>
        <v>1</v>
      </c>
      <c r="L27" s="190">
        <f>COUNTIFS($C$42:$C$45,"&gt;10",$C$42:$C$45,"&lt;50")</f>
        <v>3</v>
      </c>
      <c r="M27" s="190">
        <f>COUNTIFS($C$42:$C$45,"&lt;=10")</f>
        <v>0</v>
      </c>
      <c r="Q27" s="2461"/>
      <c r="R27" s="2461"/>
      <c r="S27" s="2461"/>
      <c r="T27" s="2461"/>
      <c r="U27" s="2461"/>
      <c r="V27" s="2461"/>
    </row>
    <row r="28" spans="1:22" ht="20.100000000000001" customHeight="1" x14ac:dyDescent="0.25">
      <c r="A28" s="184" t="s">
        <v>1935</v>
      </c>
      <c r="B28" s="184" t="s">
        <v>1913</v>
      </c>
      <c r="C28" s="250">
        <v>42.26</v>
      </c>
      <c r="D28" s="249">
        <v>40.47</v>
      </c>
      <c r="E28" s="248">
        <v>42.58</v>
      </c>
      <c r="F28" s="247">
        <v>43.6</v>
      </c>
      <c r="G28" s="227"/>
      <c r="I28" s="191">
        <v>2008</v>
      </c>
      <c r="J28" s="190">
        <f>COUNTIFS($D$42:$D$45,"=SD")</f>
        <v>0</v>
      </c>
      <c r="K28" s="190">
        <f>COUNTIFS($D$42:$D$45,"&gt;=50")</f>
        <v>1</v>
      </c>
      <c r="L28" s="190">
        <f>COUNTIFS($D$42:$D$45,"&gt;10",$D$42:$D$45,"&lt;50")</f>
        <v>3</v>
      </c>
      <c r="M28" s="190">
        <f>COUNTIFS($D$42:$D$45,"&lt;=10")</f>
        <v>0</v>
      </c>
      <c r="Q28" s="2461"/>
      <c r="R28" s="2461"/>
      <c r="S28" s="2461"/>
      <c r="T28" s="2461"/>
      <c r="U28" s="2461"/>
      <c r="V28" s="2461"/>
    </row>
    <row r="29" spans="1:22" ht="20.100000000000001" customHeight="1" x14ac:dyDescent="0.25">
      <c r="A29" s="184" t="s">
        <v>1933</v>
      </c>
      <c r="B29" s="184" t="s">
        <v>1913</v>
      </c>
      <c r="C29" s="1762" t="s">
        <v>866</v>
      </c>
      <c r="D29" s="1762" t="s">
        <v>866</v>
      </c>
      <c r="E29" s="248" t="s">
        <v>866</v>
      </c>
      <c r="F29" s="247">
        <v>23.19</v>
      </c>
      <c r="G29" s="227"/>
      <c r="I29" s="191">
        <v>2009</v>
      </c>
      <c r="J29" s="190">
        <f>COUNTIFS($E$42:$E$45,"=SD")</f>
        <v>0</v>
      </c>
      <c r="K29" s="190">
        <f>COUNTIFS($E$42:$E$45,"&gt;=50")</f>
        <v>1</v>
      </c>
      <c r="L29" s="190">
        <f>COUNTIFS($E$42:$E$45,"&gt;10",$E$42:$E$45,"&lt;50")</f>
        <v>3</v>
      </c>
      <c r="M29" s="190">
        <f>COUNTIFS($E$42:$E$45,"&lt;=10")</f>
        <v>0</v>
      </c>
      <c r="Q29" s="2461"/>
      <c r="R29" s="2461"/>
      <c r="S29" s="2461"/>
      <c r="T29" s="2461"/>
      <c r="U29" s="2461"/>
      <c r="V29" s="2461"/>
    </row>
    <row r="30" spans="1:22" ht="20.100000000000001" customHeight="1" x14ac:dyDescent="0.25">
      <c r="A30" s="184" t="s">
        <v>1932</v>
      </c>
      <c r="B30" s="184" t="s">
        <v>1913</v>
      </c>
      <c r="C30" s="1762" t="s">
        <v>866</v>
      </c>
      <c r="D30" s="1762" t="s">
        <v>866</v>
      </c>
      <c r="E30" s="248" t="s">
        <v>866</v>
      </c>
      <c r="F30" s="247" t="s">
        <v>866</v>
      </c>
      <c r="G30" s="227"/>
      <c r="I30" s="191">
        <v>2010</v>
      </c>
      <c r="J30" s="190">
        <f>COUNTIFS($F$42:$F$45,"=SD")</f>
        <v>0</v>
      </c>
      <c r="K30" s="190">
        <f>COUNTIFS($F$42:$F$45,"&gt;=50")</f>
        <v>1</v>
      </c>
      <c r="L30" s="190">
        <f>COUNTIFS($F$42:$F$45,"&gt;10",$F$42:$F$45,"&lt;50")</f>
        <v>3</v>
      </c>
      <c r="M30" s="190">
        <f>COUNTIFS($F$42:$F$45,"&lt;=10")</f>
        <v>0</v>
      </c>
      <c r="Q30" s="2461"/>
      <c r="R30" s="2461"/>
      <c r="S30" s="2461"/>
      <c r="T30" s="2461"/>
      <c r="U30" s="2461"/>
      <c r="V30" s="2461"/>
    </row>
    <row r="31" spans="1:22" ht="20.100000000000001" customHeight="1" x14ac:dyDescent="0.25">
      <c r="A31" s="184" t="s">
        <v>1931</v>
      </c>
      <c r="B31" s="184" t="s">
        <v>1913</v>
      </c>
      <c r="C31" s="250">
        <v>32.74</v>
      </c>
      <c r="D31" s="249">
        <v>32.94</v>
      </c>
      <c r="E31" s="248">
        <v>35.89</v>
      </c>
      <c r="F31" s="247">
        <v>41.15</v>
      </c>
      <c r="G31" s="227"/>
      <c r="Q31" s="2461"/>
      <c r="R31" s="2461"/>
      <c r="S31" s="2461"/>
      <c r="T31" s="2461"/>
      <c r="U31" s="2461"/>
      <c r="V31" s="2461"/>
    </row>
    <row r="32" spans="1:22" ht="20.100000000000001" customHeight="1" x14ac:dyDescent="0.25">
      <c r="A32" s="184" t="s">
        <v>1929</v>
      </c>
      <c r="B32" s="184" t="s">
        <v>1913</v>
      </c>
      <c r="C32" s="250">
        <v>17.55</v>
      </c>
      <c r="D32" s="249">
        <v>22.12</v>
      </c>
      <c r="E32" s="248">
        <v>23.88</v>
      </c>
      <c r="F32" s="247">
        <v>20.149999999999999</v>
      </c>
      <c r="G32" s="227"/>
      <c r="Q32" s="2461"/>
      <c r="R32" s="2461"/>
      <c r="S32" s="2461"/>
      <c r="T32" s="2461"/>
      <c r="U32" s="2461"/>
      <c r="V32" s="2461"/>
    </row>
    <row r="33" spans="1:22" ht="20.100000000000001" customHeight="1" x14ac:dyDescent="0.25">
      <c r="A33" s="184" t="s">
        <v>1927</v>
      </c>
      <c r="B33" s="184" t="s">
        <v>1913</v>
      </c>
      <c r="C33" s="250">
        <v>45.26</v>
      </c>
      <c r="D33" s="249">
        <v>44.43</v>
      </c>
      <c r="E33" s="248">
        <v>37.270000000000003</v>
      </c>
      <c r="F33" s="247">
        <v>28.34</v>
      </c>
      <c r="G33" s="227"/>
      <c r="Q33" s="2461"/>
      <c r="R33" s="2461"/>
      <c r="S33" s="2461"/>
      <c r="T33" s="2461"/>
      <c r="U33" s="2461"/>
      <c r="V33" s="2461"/>
    </row>
    <row r="34" spans="1:22" ht="20.100000000000001" customHeight="1" x14ac:dyDescent="0.25">
      <c r="A34" s="184" t="s">
        <v>1925</v>
      </c>
      <c r="B34" s="184" t="s">
        <v>1913</v>
      </c>
      <c r="C34" s="1762" t="s">
        <v>866</v>
      </c>
      <c r="D34" s="1762" t="s">
        <v>866</v>
      </c>
      <c r="E34" s="251">
        <v>57.14</v>
      </c>
      <c r="F34" s="247">
        <v>66.77</v>
      </c>
      <c r="G34" s="227"/>
      <c r="Q34" s="2461"/>
      <c r="R34" s="2461"/>
      <c r="S34" s="2461"/>
      <c r="T34" s="2461"/>
      <c r="U34" s="2461"/>
      <c r="V34" s="2461"/>
    </row>
    <row r="35" spans="1:22" ht="20.100000000000001" customHeight="1" x14ac:dyDescent="0.25">
      <c r="A35" s="184" t="s">
        <v>1924</v>
      </c>
      <c r="B35" s="184" t="s">
        <v>1913</v>
      </c>
      <c r="C35" s="250">
        <v>59.3</v>
      </c>
      <c r="D35" s="249">
        <v>55.74</v>
      </c>
      <c r="E35" s="251">
        <v>57.82</v>
      </c>
      <c r="F35" s="247">
        <v>57.17</v>
      </c>
      <c r="G35" s="227"/>
    </row>
    <row r="36" spans="1:22" ht="20.100000000000001" customHeight="1" x14ac:dyDescent="0.25">
      <c r="A36" s="184" t="s">
        <v>1922</v>
      </c>
      <c r="B36" s="184" t="s">
        <v>1913</v>
      </c>
      <c r="C36" s="1762" t="s">
        <v>866</v>
      </c>
      <c r="D36" s="1762" t="s">
        <v>866</v>
      </c>
      <c r="E36" s="248" t="s">
        <v>866</v>
      </c>
      <c r="F36" s="247" t="s">
        <v>866</v>
      </c>
      <c r="G36" s="227"/>
      <c r="Q36" s="2461" t="s">
        <v>383</v>
      </c>
      <c r="R36" s="2461"/>
      <c r="S36" s="2461"/>
      <c r="T36" s="2461"/>
      <c r="U36" s="2461"/>
      <c r="V36" s="2461"/>
    </row>
    <row r="37" spans="1:22" ht="20.100000000000001" customHeight="1" x14ac:dyDescent="0.25">
      <c r="A37" s="184" t="s">
        <v>1921</v>
      </c>
      <c r="B37" s="184" t="s">
        <v>1913</v>
      </c>
      <c r="C37" s="250">
        <v>40.21</v>
      </c>
      <c r="D37" s="249">
        <v>39.4</v>
      </c>
      <c r="E37" s="248">
        <v>38.630000000000003</v>
      </c>
      <c r="F37" s="247">
        <v>37.950000000000003</v>
      </c>
      <c r="G37" s="227"/>
      <c r="H37" s="192" t="s">
        <v>361</v>
      </c>
      <c r="I37" s="198"/>
      <c r="J37" s="197" t="s">
        <v>1563</v>
      </c>
      <c r="K37" s="196" t="s">
        <v>486</v>
      </c>
      <c r="L37" s="195" t="s">
        <v>487</v>
      </c>
      <c r="M37" s="194" t="s">
        <v>1562</v>
      </c>
      <c r="P37" s="192" t="s">
        <v>361</v>
      </c>
      <c r="Q37" s="2461"/>
      <c r="R37" s="2461"/>
      <c r="S37" s="2461"/>
      <c r="T37" s="2461"/>
      <c r="U37" s="2461"/>
      <c r="V37" s="2461"/>
    </row>
    <row r="38" spans="1:22" ht="20.100000000000001" customHeight="1" x14ac:dyDescent="0.25">
      <c r="A38" s="184" t="s">
        <v>1919</v>
      </c>
      <c r="B38" s="184" t="s">
        <v>1913</v>
      </c>
      <c r="C38" s="250">
        <v>32.979999999999997</v>
      </c>
      <c r="D38" s="249">
        <v>33.950000000000003</v>
      </c>
      <c r="E38" s="248">
        <v>25.18</v>
      </c>
      <c r="F38" s="247">
        <v>19.059999999999999</v>
      </c>
      <c r="G38" s="227"/>
      <c r="I38" s="191">
        <v>2007</v>
      </c>
      <c r="J38" s="190">
        <f>COUNTIFS($C$46:$C$68,"=SD")</f>
        <v>9</v>
      </c>
      <c r="K38" s="190">
        <f>COUNTIFS($C$46:$C$68,"&gt;=50")</f>
        <v>3</v>
      </c>
      <c r="L38" s="190">
        <f>COUNTIFS($C$46:$C$68,"&gt;10",$C$46:$C$68,"&lt;50")</f>
        <v>11</v>
      </c>
      <c r="M38" s="190">
        <f>COUNTIFS($C$46:$C$68,"&lt;=10")</f>
        <v>0</v>
      </c>
      <c r="Q38" s="2461"/>
      <c r="R38" s="2461"/>
      <c r="S38" s="2461"/>
      <c r="T38" s="2461"/>
      <c r="U38" s="2461"/>
      <c r="V38" s="2461"/>
    </row>
    <row r="39" spans="1:22" ht="20.100000000000001" customHeight="1" x14ac:dyDescent="0.25">
      <c r="A39" s="184" t="s">
        <v>1917</v>
      </c>
      <c r="B39" s="184" t="s">
        <v>1913</v>
      </c>
      <c r="C39" s="250">
        <v>31.41</v>
      </c>
      <c r="D39" s="249">
        <v>26.16</v>
      </c>
      <c r="E39" s="248">
        <v>24.72</v>
      </c>
      <c r="F39" s="247">
        <v>18.02</v>
      </c>
      <c r="G39" s="227"/>
      <c r="I39" s="191">
        <v>2008</v>
      </c>
      <c r="J39" s="190">
        <f>COUNTIFS($D$46:$D$68,"=SD")</f>
        <v>7</v>
      </c>
      <c r="K39" s="190">
        <f>COUNTIFS($D$46:$D$68,"&gt;=50")</f>
        <v>2</v>
      </c>
      <c r="L39" s="190">
        <f>COUNTIFS($D$46:$D$68,"&gt;10",$D$46:$D$68,"&lt;50")</f>
        <v>13</v>
      </c>
      <c r="M39" s="190">
        <f>COUNTIFS($D$46:$D$68,"&lt;=10")</f>
        <v>1</v>
      </c>
      <c r="Q39" s="2461"/>
      <c r="R39" s="2461"/>
      <c r="S39" s="2461"/>
      <c r="T39" s="2461"/>
      <c r="U39" s="2461"/>
      <c r="V39" s="2461"/>
    </row>
    <row r="40" spans="1:22" ht="20.100000000000001" customHeight="1" x14ac:dyDescent="0.25">
      <c r="A40" s="184" t="s">
        <v>552</v>
      </c>
      <c r="B40" s="184" t="s">
        <v>1913</v>
      </c>
      <c r="C40" s="250">
        <v>43.66</v>
      </c>
      <c r="D40" s="249">
        <v>41.08</v>
      </c>
      <c r="E40" s="248">
        <v>31.41</v>
      </c>
      <c r="F40" s="247">
        <v>38.909999999999997</v>
      </c>
      <c r="G40" s="227"/>
      <c r="I40" s="191">
        <v>2009</v>
      </c>
      <c r="J40" s="190">
        <f>COUNTIFS($E$46:$E$68,"=SD")</f>
        <v>6</v>
      </c>
      <c r="K40" s="190">
        <f>COUNTIFS($E$46:$E$68,"&gt;=50")</f>
        <v>3</v>
      </c>
      <c r="L40" s="190">
        <f>COUNTIFS($E$46:$E$68,"&gt;10",$E$46:$E$68,"&lt;50")</f>
        <v>13</v>
      </c>
      <c r="M40" s="190">
        <f>COUNTIFS($E$46:$E$68,"&lt;=10")</f>
        <v>1</v>
      </c>
      <c r="Q40" s="2461"/>
      <c r="R40" s="2461"/>
      <c r="S40" s="2461"/>
      <c r="T40" s="2461"/>
      <c r="U40" s="2461"/>
      <c r="V40" s="2461"/>
    </row>
    <row r="41" spans="1:22" ht="20.100000000000001" customHeight="1" x14ac:dyDescent="0.25">
      <c r="A41" s="184" t="s">
        <v>1914</v>
      </c>
      <c r="B41" s="184" t="s">
        <v>1913</v>
      </c>
      <c r="C41" s="250">
        <v>37.049999999999997</v>
      </c>
      <c r="D41" s="249">
        <v>38.590000000000003</v>
      </c>
      <c r="E41" s="248">
        <v>33.020000000000003</v>
      </c>
      <c r="F41" s="247">
        <v>36.130000000000003</v>
      </c>
      <c r="G41" s="227"/>
      <c r="I41" s="191">
        <v>2010</v>
      </c>
      <c r="J41" s="190">
        <f>COUNTIFS($F$46:$F$68,"=SD")</f>
        <v>5</v>
      </c>
      <c r="K41" s="190">
        <f>COUNTIFS($F$46:$F$68,"&gt;=50")</f>
        <v>1</v>
      </c>
      <c r="L41" s="190">
        <f>COUNTIFS($F$46:$F$68,"&gt;10",$F$46:$F$68,"&lt;50")</f>
        <v>14</v>
      </c>
      <c r="M41" s="190">
        <f>COUNTIFS($F$46:$F$68,"&lt;=10")</f>
        <v>3</v>
      </c>
      <c r="Q41" s="2461"/>
      <c r="R41" s="2461"/>
      <c r="S41" s="2461"/>
      <c r="T41" s="2461"/>
      <c r="U41" s="2461"/>
      <c r="V41" s="2461"/>
    </row>
    <row r="42" spans="1:22" ht="20.100000000000001" customHeight="1" x14ac:dyDescent="0.25">
      <c r="A42" s="184" t="s">
        <v>1911</v>
      </c>
      <c r="B42" s="184" t="s">
        <v>1907</v>
      </c>
      <c r="C42" s="250">
        <v>46.98</v>
      </c>
      <c r="D42" s="249">
        <v>44.56</v>
      </c>
      <c r="E42" s="248">
        <v>37.159999999999997</v>
      </c>
      <c r="F42" s="247">
        <v>38.54</v>
      </c>
      <c r="G42" s="227"/>
      <c r="Q42" s="2461"/>
      <c r="R42" s="2461"/>
      <c r="S42" s="2461"/>
      <c r="T42" s="2461"/>
      <c r="U42" s="2461"/>
      <c r="V42" s="2461"/>
    </row>
    <row r="43" spans="1:22" ht="20.100000000000001" customHeight="1" x14ac:dyDescent="0.25">
      <c r="A43" s="184" t="s">
        <v>1910</v>
      </c>
      <c r="B43" s="184" t="s">
        <v>1907</v>
      </c>
      <c r="C43" s="250">
        <v>31.21</v>
      </c>
      <c r="D43" s="249">
        <v>38.07</v>
      </c>
      <c r="E43" s="248">
        <v>33.81</v>
      </c>
      <c r="F43" s="247">
        <v>23.52</v>
      </c>
      <c r="G43" s="227"/>
      <c r="Q43" s="2461"/>
      <c r="R43" s="2461"/>
      <c r="S43" s="2461"/>
      <c r="T43" s="2461"/>
      <c r="U43" s="2461"/>
      <c r="V43" s="2461"/>
    </row>
    <row r="44" spans="1:22" ht="20.100000000000001" customHeight="1" x14ac:dyDescent="0.25">
      <c r="A44" s="184" t="s">
        <v>1909</v>
      </c>
      <c r="B44" s="184" t="s">
        <v>1907</v>
      </c>
      <c r="C44" s="250">
        <v>50.63</v>
      </c>
      <c r="D44" s="249">
        <v>51.86</v>
      </c>
      <c r="E44" s="248">
        <v>51</v>
      </c>
      <c r="F44" s="247">
        <v>51.08</v>
      </c>
      <c r="G44" s="227"/>
      <c r="Q44" s="2461"/>
      <c r="R44" s="2461"/>
      <c r="S44" s="2461"/>
      <c r="T44" s="2461"/>
      <c r="U44" s="2461"/>
      <c r="V44" s="2461"/>
    </row>
    <row r="45" spans="1:22" ht="20.100000000000001" customHeight="1" x14ac:dyDescent="0.25">
      <c r="A45" s="184" t="s">
        <v>1908</v>
      </c>
      <c r="B45" s="184" t="s">
        <v>1907</v>
      </c>
      <c r="C45" s="250">
        <v>37.33</v>
      </c>
      <c r="D45" s="249">
        <v>35.21</v>
      </c>
      <c r="E45" s="248">
        <v>35.44</v>
      </c>
      <c r="F45" s="247">
        <v>36.590000000000003</v>
      </c>
      <c r="G45" s="227"/>
      <c r="Q45" s="2461"/>
      <c r="R45" s="2461"/>
      <c r="S45" s="2461"/>
      <c r="T45" s="2461"/>
      <c r="U45" s="2461"/>
      <c r="V45" s="2461"/>
    </row>
    <row r="46" spans="1:22" ht="20.100000000000001" customHeight="1" x14ac:dyDescent="0.25">
      <c r="A46" s="184" t="s">
        <v>1906</v>
      </c>
      <c r="B46" s="184" t="s">
        <v>1869</v>
      </c>
      <c r="C46" s="1762" t="s">
        <v>866</v>
      </c>
      <c r="D46" s="1762" t="s">
        <v>866</v>
      </c>
      <c r="E46" s="251">
        <v>23.04</v>
      </c>
      <c r="F46" s="233">
        <v>48.75</v>
      </c>
      <c r="G46" s="227"/>
    </row>
    <row r="47" spans="1:22" ht="20.100000000000001" customHeight="1" x14ac:dyDescent="0.25">
      <c r="A47" s="184" t="s">
        <v>1905</v>
      </c>
      <c r="B47" s="184" t="s">
        <v>1869</v>
      </c>
      <c r="C47" s="1762" t="s">
        <v>866</v>
      </c>
      <c r="D47" s="1762" t="s">
        <v>866</v>
      </c>
      <c r="E47" s="248" t="s">
        <v>866</v>
      </c>
      <c r="F47" s="247">
        <v>40</v>
      </c>
      <c r="G47" s="227"/>
      <c r="Q47" s="2461" t="s">
        <v>383</v>
      </c>
      <c r="R47" s="2461"/>
      <c r="S47" s="2461"/>
      <c r="T47" s="2461"/>
      <c r="U47" s="2461"/>
      <c r="V47" s="2461"/>
    </row>
    <row r="48" spans="1:22" ht="20.100000000000001" customHeight="1" x14ac:dyDescent="0.25">
      <c r="A48" s="184" t="s">
        <v>1904</v>
      </c>
      <c r="B48" s="184" t="s">
        <v>1869</v>
      </c>
      <c r="C48" s="1762" t="s">
        <v>866</v>
      </c>
      <c r="D48" s="1762" t="s">
        <v>866</v>
      </c>
      <c r="E48" s="251" t="s">
        <v>866</v>
      </c>
      <c r="F48" s="247">
        <v>4.63</v>
      </c>
      <c r="G48" s="227"/>
      <c r="H48" s="192" t="s">
        <v>354</v>
      </c>
      <c r="I48" s="198"/>
      <c r="J48" s="197" t="s">
        <v>1563</v>
      </c>
      <c r="K48" s="196" t="s">
        <v>486</v>
      </c>
      <c r="L48" s="195" t="s">
        <v>487</v>
      </c>
      <c r="M48" s="194" t="s">
        <v>1562</v>
      </c>
      <c r="P48" s="192" t="s">
        <v>354</v>
      </c>
      <c r="Q48" s="2461"/>
      <c r="R48" s="2461"/>
      <c r="S48" s="2461"/>
      <c r="T48" s="2461"/>
      <c r="U48" s="2461"/>
      <c r="V48" s="2461"/>
    </row>
    <row r="49" spans="1:22" ht="20.100000000000001" customHeight="1" x14ac:dyDescent="0.25">
      <c r="A49" s="184" t="s">
        <v>1903</v>
      </c>
      <c r="B49" s="184" t="s">
        <v>1869</v>
      </c>
      <c r="C49" s="250">
        <v>21.61</v>
      </c>
      <c r="D49" s="249">
        <v>21.3</v>
      </c>
      <c r="E49" s="248">
        <v>23.72</v>
      </c>
      <c r="F49" s="247">
        <v>17.649999999999999</v>
      </c>
      <c r="G49" s="227"/>
      <c r="I49" s="191">
        <v>2007</v>
      </c>
      <c r="J49" s="190">
        <f>COUNTIFS($C$69:$C$125,"=SD")</f>
        <v>11</v>
      </c>
      <c r="K49" s="190">
        <f>COUNTIFS($C$69:$C$125,"&gt;=50")</f>
        <v>4</v>
      </c>
      <c r="L49" s="190">
        <f>COUNTIFS($C$69:$C$125,"&gt;10",$C$69:$C$125,"&lt;50")</f>
        <v>42</v>
      </c>
      <c r="M49" s="190">
        <f>COUNTIFS($C$69:$C$125,"&lt;=10")</f>
        <v>0</v>
      </c>
      <c r="Q49" s="2461"/>
      <c r="R49" s="2461"/>
      <c r="S49" s="2461"/>
      <c r="T49" s="2461"/>
      <c r="U49" s="2461"/>
      <c r="V49" s="2461"/>
    </row>
    <row r="50" spans="1:22" ht="20.100000000000001" customHeight="1" x14ac:dyDescent="0.25">
      <c r="A50" s="184" t="s">
        <v>1901</v>
      </c>
      <c r="B50" s="184" t="s">
        <v>1869</v>
      </c>
      <c r="C50" s="250">
        <v>40.39</v>
      </c>
      <c r="D50" s="249">
        <v>28.57</v>
      </c>
      <c r="E50" s="251" t="s">
        <v>866</v>
      </c>
      <c r="F50" s="247" t="s">
        <v>866</v>
      </c>
      <c r="G50" s="227"/>
      <c r="I50" s="191">
        <v>2008</v>
      </c>
      <c r="J50" s="190">
        <f>COUNTIFS($D$69:$D$125,"=SD")</f>
        <v>6</v>
      </c>
      <c r="K50" s="190">
        <f>COUNTIFS($D$69:$D$125,"&gt;=50")</f>
        <v>3</v>
      </c>
      <c r="L50" s="190">
        <f>COUNTIFS($D$69:$D$125,"&gt;10",$D$69:$D$125,"&lt;50")</f>
        <v>47</v>
      </c>
      <c r="M50" s="190">
        <f>COUNTIFS($D$69:$D$125,"&lt;=10")</f>
        <v>1</v>
      </c>
      <c r="Q50" s="2461"/>
      <c r="R50" s="2461"/>
      <c r="S50" s="2461"/>
      <c r="T50" s="2461"/>
      <c r="U50" s="2461"/>
      <c r="V50" s="2461"/>
    </row>
    <row r="51" spans="1:22" ht="20.100000000000001" customHeight="1" x14ac:dyDescent="0.25">
      <c r="A51" s="184" t="s">
        <v>1899</v>
      </c>
      <c r="B51" s="184" t="s">
        <v>1869</v>
      </c>
      <c r="C51" s="250">
        <v>18.47</v>
      </c>
      <c r="D51" s="249">
        <v>21.85</v>
      </c>
      <c r="E51" s="248">
        <v>18.399999999999999</v>
      </c>
      <c r="F51" s="247">
        <v>7.55</v>
      </c>
      <c r="G51" s="227"/>
      <c r="I51" s="191">
        <v>2009</v>
      </c>
      <c r="J51" s="190">
        <f>COUNTIFS($E$69:$E$125,"=SD")</f>
        <v>7</v>
      </c>
      <c r="K51" s="190">
        <f>COUNTIFS($E$69:$E$125,"&gt;=50")</f>
        <v>1</v>
      </c>
      <c r="L51" s="190">
        <f>COUNTIFS($E$69:$E$125,"&gt;10",$E$69:$E$125,"&lt;50")</f>
        <v>47</v>
      </c>
      <c r="M51" s="190">
        <f>COUNTIFS($E$69:$E$125,"&lt;=10")</f>
        <v>2</v>
      </c>
      <c r="Q51" s="2461"/>
      <c r="R51" s="2461"/>
      <c r="S51" s="2461"/>
      <c r="T51" s="2461"/>
      <c r="U51" s="2461"/>
      <c r="V51" s="2461"/>
    </row>
    <row r="52" spans="1:22" ht="20.100000000000001" customHeight="1" x14ac:dyDescent="0.25">
      <c r="A52" s="184" t="s">
        <v>1897</v>
      </c>
      <c r="B52" s="184" t="s">
        <v>1869</v>
      </c>
      <c r="C52" s="250">
        <v>53.56</v>
      </c>
      <c r="D52" s="249">
        <v>55.24</v>
      </c>
      <c r="E52" s="251">
        <v>50</v>
      </c>
      <c r="F52" s="247">
        <v>47.14</v>
      </c>
      <c r="G52" s="227"/>
      <c r="I52" s="191">
        <v>2010</v>
      </c>
      <c r="J52" s="190">
        <f>COUNTIFS($F$69:$F$125,"=SD")</f>
        <v>5</v>
      </c>
      <c r="K52" s="190">
        <f>COUNTIFS($F$69:$F$125,"&gt;=50")</f>
        <v>2</v>
      </c>
      <c r="L52" s="190">
        <f>COUNTIFS($F$69:$F$125,"&gt;10",$F$69:$F$125,"&lt;50")</f>
        <v>49</v>
      </c>
      <c r="M52" s="190">
        <f>COUNTIFS($F$69:$F$125,"&lt;=10")</f>
        <v>1</v>
      </c>
      <c r="Q52" s="2461"/>
      <c r="R52" s="2461"/>
      <c r="S52" s="2461"/>
      <c r="T52" s="2461"/>
      <c r="U52" s="2461"/>
      <c r="V52" s="2461"/>
    </row>
    <row r="53" spans="1:22" ht="20.100000000000001" customHeight="1" x14ac:dyDescent="0.25">
      <c r="A53" s="184" t="s">
        <v>1895</v>
      </c>
      <c r="B53" s="184" t="s">
        <v>1869</v>
      </c>
      <c r="C53" s="250">
        <v>15.89</v>
      </c>
      <c r="D53" s="249">
        <v>18.649999999999999</v>
      </c>
      <c r="E53" s="248">
        <v>18.12</v>
      </c>
      <c r="F53" s="247">
        <v>17.12</v>
      </c>
      <c r="G53" s="227"/>
      <c r="Q53" s="2461"/>
      <c r="R53" s="2461"/>
      <c r="S53" s="2461"/>
      <c r="T53" s="2461"/>
      <c r="U53" s="2461"/>
      <c r="V53" s="2461"/>
    </row>
    <row r="54" spans="1:22" ht="20.100000000000001" customHeight="1" x14ac:dyDescent="0.25">
      <c r="A54" s="184" t="s">
        <v>1893</v>
      </c>
      <c r="B54" s="184" t="s">
        <v>1869</v>
      </c>
      <c r="C54" s="250">
        <v>21.47</v>
      </c>
      <c r="D54" s="249">
        <v>12.29</v>
      </c>
      <c r="E54" s="248">
        <v>18.11</v>
      </c>
      <c r="F54" s="247">
        <v>20.04</v>
      </c>
      <c r="G54" s="227"/>
      <c r="Q54" s="2461"/>
      <c r="R54" s="2461"/>
      <c r="S54" s="2461"/>
      <c r="T54" s="2461"/>
      <c r="U54" s="2461"/>
      <c r="V54" s="2461"/>
    </row>
    <row r="55" spans="1:22" ht="20.100000000000001" customHeight="1" x14ac:dyDescent="0.25">
      <c r="A55" s="184" t="s">
        <v>1891</v>
      </c>
      <c r="B55" s="184" t="s">
        <v>1869</v>
      </c>
      <c r="C55" s="250">
        <v>16.670000000000002</v>
      </c>
      <c r="D55" s="249">
        <v>13.63</v>
      </c>
      <c r="E55" s="251">
        <v>61.18</v>
      </c>
      <c r="F55" s="247" t="s">
        <v>866</v>
      </c>
      <c r="G55" s="227"/>
      <c r="Q55" s="2461"/>
      <c r="R55" s="2461"/>
      <c r="S55" s="2461"/>
      <c r="T55" s="2461"/>
      <c r="U55" s="2461"/>
      <c r="V55" s="2461"/>
    </row>
    <row r="56" spans="1:22" ht="20.100000000000001" customHeight="1" x14ac:dyDescent="0.25">
      <c r="A56" s="184" t="s">
        <v>1889</v>
      </c>
      <c r="B56" s="184" t="s">
        <v>1869</v>
      </c>
      <c r="C56" s="250">
        <v>29.91</v>
      </c>
      <c r="D56" s="249">
        <v>27.8</v>
      </c>
      <c r="E56" s="248">
        <v>31.13</v>
      </c>
      <c r="F56" s="247">
        <v>34.03</v>
      </c>
      <c r="G56" s="227"/>
      <c r="Q56" s="2461"/>
      <c r="R56" s="2461"/>
      <c r="S56" s="2461"/>
      <c r="T56" s="2461"/>
      <c r="U56" s="2461"/>
      <c r="V56" s="2461"/>
    </row>
    <row r="57" spans="1:22" ht="20.100000000000001" customHeight="1" x14ac:dyDescent="0.25">
      <c r="A57" s="184" t="s">
        <v>1887</v>
      </c>
      <c r="B57" s="184" t="s">
        <v>1869</v>
      </c>
      <c r="C57" s="250">
        <v>58.77</v>
      </c>
      <c r="D57" s="249">
        <v>49.95</v>
      </c>
      <c r="E57" s="251">
        <v>46.37</v>
      </c>
      <c r="F57" s="247">
        <v>45.45</v>
      </c>
      <c r="G57" s="227"/>
    </row>
    <row r="58" spans="1:22" ht="20.100000000000001" customHeight="1" x14ac:dyDescent="0.25">
      <c r="A58" s="184" t="s">
        <v>1885</v>
      </c>
      <c r="B58" s="184" t="s">
        <v>1869</v>
      </c>
      <c r="C58" s="1762" t="s">
        <v>866</v>
      </c>
      <c r="D58" s="1762" t="s">
        <v>866</v>
      </c>
      <c r="E58" s="248" t="s">
        <v>866</v>
      </c>
      <c r="F58" s="247" t="s">
        <v>866</v>
      </c>
      <c r="G58" s="227"/>
      <c r="Q58" s="2461" t="s">
        <v>383</v>
      </c>
      <c r="R58" s="2461"/>
      <c r="S58" s="2461"/>
      <c r="T58" s="2461"/>
      <c r="U58" s="2461"/>
      <c r="V58" s="2461"/>
    </row>
    <row r="59" spans="1:22" ht="20.100000000000001" customHeight="1" x14ac:dyDescent="0.25">
      <c r="A59" s="184" t="s">
        <v>1884</v>
      </c>
      <c r="B59" s="184" t="s">
        <v>1869</v>
      </c>
      <c r="C59" s="250">
        <v>11.53</v>
      </c>
      <c r="D59" s="249">
        <v>13.89</v>
      </c>
      <c r="E59" s="248">
        <v>20.61</v>
      </c>
      <c r="F59" s="247">
        <v>12.11</v>
      </c>
      <c r="G59" s="227"/>
      <c r="H59" s="192" t="s">
        <v>362</v>
      </c>
      <c r="I59" s="198"/>
      <c r="J59" s="197" t="s">
        <v>1563</v>
      </c>
      <c r="K59" s="196" t="s">
        <v>486</v>
      </c>
      <c r="L59" s="195" t="s">
        <v>487</v>
      </c>
      <c r="M59" s="194" t="s">
        <v>1562</v>
      </c>
      <c r="P59" s="192" t="s">
        <v>362</v>
      </c>
      <c r="Q59" s="2461"/>
      <c r="R59" s="2461"/>
      <c r="S59" s="2461"/>
      <c r="T59" s="2461"/>
      <c r="U59" s="2461"/>
      <c r="V59" s="2461"/>
    </row>
    <row r="60" spans="1:22" ht="20.100000000000001" customHeight="1" x14ac:dyDescent="0.25">
      <c r="A60" s="184" t="s">
        <v>1882</v>
      </c>
      <c r="B60" s="184" t="s">
        <v>1869</v>
      </c>
      <c r="C60" s="250">
        <v>20.32</v>
      </c>
      <c r="D60" s="249">
        <v>20.51</v>
      </c>
      <c r="E60" s="248">
        <v>19.78</v>
      </c>
      <c r="F60" s="247">
        <v>19.22</v>
      </c>
      <c r="G60" s="227"/>
      <c r="I60" s="191">
        <v>2007</v>
      </c>
      <c r="J60" s="190">
        <f>COUNTIFS($C$126:$C$159,"=SD")</f>
        <v>23</v>
      </c>
      <c r="K60" s="190">
        <f>COUNTIFS($C$126:$C$159,"&gt;=50")</f>
        <v>4</v>
      </c>
      <c r="L60" s="190">
        <f>COUNTIFS($C$126:$C$159,"&gt;10",$C$126:$C$159,"&lt;50")</f>
        <v>7</v>
      </c>
      <c r="M60" s="190">
        <f>COUNTIFS($C$126:$C$159,"&lt;=10")</f>
        <v>0</v>
      </c>
      <c r="Q60" s="2461"/>
      <c r="R60" s="2461"/>
      <c r="S60" s="2461"/>
      <c r="T60" s="2461"/>
      <c r="U60" s="2461"/>
      <c r="V60" s="2461"/>
    </row>
    <row r="61" spans="1:22" ht="20.100000000000001" customHeight="1" x14ac:dyDescent="0.25">
      <c r="A61" s="184" t="s">
        <v>1880</v>
      </c>
      <c r="B61" s="184" t="s">
        <v>1869</v>
      </c>
      <c r="C61" s="1762" t="s">
        <v>866</v>
      </c>
      <c r="D61" s="249">
        <v>58.35</v>
      </c>
      <c r="E61" s="251">
        <v>60.36</v>
      </c>
      <c r="F61" s="247">
        <v>60</v>
      </c>
      <c r="G61" s="227"/>
      <c r="I61" s="191">
        <v>2008</v>
      </c>
      <c r="J61" s="190">
        <f>COUNTIFS($D$126:$D$159,"=SD")</f>
        <v>0</v>
      </c>
      <c r="K61" s="190">
        <f>COUNTIFS($D$126:$D$159,"&gt;=50")</f>
        <v>8</v>
      </c>
      <c r="L61" s="190">
        <f>COUNTIFS($D$126:$D$159,"&gt;10",$D$126:$D$159,"&lt;50")</f>
        <v>24</v>
      </c>
      <c r="M61" s="190">
        <f>COUNTIFS($D$126:$D$159,"&lt;=10")</f>
        <v>2</v>
      </c>
      <c r="Q61" s="2461"/>
      <c r="R61" s="2461"/>
      <c r="S61" s="2461"/>
      <c r="T61" s="2461"/>
      <c r="U61" s="2461"/>
      <c r="V61" s="2461"/>
    </row>
    <row r="62" spans="1:22" ht="20.100000000000001" customHeight="1" x14ac:dyDescent="0.25">
      <c r="A62" s="184" t="s">
        <v>1879</v>
      </c>
      <c r="B62" s="184" t="s">
        <v>1869</v>
      </c>
      <c r="C62" s="1762" t="s">
        <v>866</v>
      </c>
      <c r="D62" s="1762" t="s">
        <v>866</v>
      </c>
      <c r="E62" s="251">
        <v>12.79</v>
      </c>
      <c r="F62" s="247">
        <v>21.74</v>
      </c>
      <c r="G62" s="227"/>
      <c r="I62" s="191">
        <v>2009</v>
      </c>
      <c r="J62" s="190">
        <f>COUNTIFS($E$126:$E$159,"=SD")</f>
        <v>23</v>
      </c>
      <c r="K62" s="190">
        <f>COUNTIFS($E$126:$E$159,"&gt;=50")</f>
        <v>2</v>
      </c>
      <c r="L62" s="190">
        <f>COUNTIFS($E$126:$E$159,"&gt;10",$E$126:$E$159,"&lt;50")</f>
        <v>9</v>
      </c>
      <c r="M62" s="190">
        <f>COUNTIFS($E$126:$E$159,"&lt;=10")</f>
        <v>0</v>
      </c>
      <c r="Q62" s="2461"/>
      <c r="R62" s="2461"/>
      <c r="S62" s="2461"/>
      <c r="T62" s="2461"/>
      <c r="U62" s="2461"/>
      <c r="V62" s="2461"/>
    </row>
    <row r="63" spans="1:22" ht="20.100000000000001" customHeight="1" x14ac:dyDescent="0.25">
      <c r="A63" s="184" t="s">
        <v>1878</v>
      </c>
      <c r="B63" s="184" t="s">
        <v>1869</v>
      </c>
      <c r="C63" s="1762" t="s">
        <v>866</v>
      </c>
      <c r="D63" s="1762" t="s">
        <v>866</v>
      </c>
      <c r="E63" s="248" t="s">
        <v>866</v>
      </c>
      <c r="F63" s="247" t="s">
        <v>866</v>
      </c>
      <c r="G63" s="227"/>
      <c r="I63" s="191">
        <v>2010</v>
      </c>
      <c r="J63" s="190">
        <f>COUNTIFS($F$126:$F$159,"=SD")</f>
        <v>1</v>
      </c>
      <c r="K63" s="190">
        <f>COUNTIFS($F$126:$F$159,"&gt;=50")</f>
        <v>5</v>
      </c>
      <c r="L63" s="190">
        <f>COUNTIFS($F$126:$F$159,"&gt;10",$F$126:$F$159,"&lt;50")</f>
        <v>27</v>
      </c>
      <c r="M63" s="190">
        <f>COUNTIFS($F$126:$F$159,"&lt;=10")</f>
        <v>1</v>
      </c>
      <c r="Q63" s="2461"/>
      <c r="R63" s="2461"/>
      <c r="S63" s="2461"/>
      <c r="T63" s="2461"/>
      <c r="U63" s="2461"/>
      <c r="V63" s="2461"/>
    </row>
    <row r="64" spans="1:22" ht="20.100000000000001" customHeight="1" x14ac:dyDescent="0.25">
      <c r="A64" s="184" t="s">
        <v>1877</v>
      </c>
      <c r="B64" s="184" t="s">
        <v>1869</v>
      </c>
      <c r="C64" s="250">
        <v>27.86</v>
      </c>
      <c r="D64" s="249">
        <v>24.13</v>
      </c>
      <c r="E64" s="248">
        <v>20.51</v>
      </c>
      <c r="F64" s="247">
        <v>20.27</v>
      </c>
      <c r="G64" s="227"/>
      <c r="Q64" s="2461"/>
      <c r="R64" s="2461"/>
      <c r="S64" s="2461"/>
      <c r="T64" s="2461"/>
      <c r="U64" s="2461"/>
      <c r="V64" s="2461"/>
    </row>
    <row r="65" spans="1:22" ht="20.100000000000001" customHeight="1" x14ac:dyDescent="0.25">
      <c r="A65" s="184" t="s">
        <v>1875</v>
      </c>
      <c r="B65" s="184" t="s">
        <v>1869</v>
      </c>
      <c r="C65" s="250">
        <v>61.96</v>
      </c>
      <c r="D65" s="249">
        <v>46.44</v>
      </c>
      <c r="E65" s="251">
        <v>44.63</v>
      </c>
      <c r="F65" s="247">
        <v>46.46</v>
      </c>
      <c r="G65" s="227"/>
      <c r="Q65" s="2461"/>
      <c r="R65" s="2461"/>
      <c r="S65" s="2461"/>
      <c r="T65" s="2461"/>
      <c r="U65" s="2461"/>
      <c r="V65" s="2461"/>
    </row>
    <row r="66" spans="1:22" ht="20.100000000000001" customHeight="1" x14ac:dyDescent="0.25">
      <c r="A66" s="184" t="s">
        <v>1873</v>
      </c>
      <c r="B66" s="184" t="s">
        <v>1869</v>
      </c>
      <c r="C66" s="1762" t="s">
        <v>866</v>
      </c>
      <c r="D66" s="249">
        <v>9.3800000000000008</v>
      </c>
      <c r="E66" s="251">
        <v>8.36</v>
      </c>
      <c r="F66" s="247">
        <v>5.53</v>
      </c>
      <c r="G66" s="227"/>
      <c r="Q66" s="2461"/>
      <c r="R66" s="2461"/>
      <c r="S66" s="2461"/>
      <c r="T66" s="2461"/>
      <c r="U66" s="2461"/>
      <c r="V66" s="2461"/>
    </row>
    <row r="67" spans="1:22" ht="20.100000000000001" customHeight="1" x14ac:dyDescent="0.25">
      <c r="A67" s="184" t="s">
        <v>1871</v>
      </c>
      <c r="B67" s="184" t="s">
        <v>1869</v>
      </c>
      <c r="C67" s="1762" t="s">
        <v>866</v>
      </c>
      <c r="D67" s="1762" t="s">
        <v>866</v>
      </c>
      <c r="E67" s="248" t="s">
        <v>866</v>
      </c>
      <c r="F67" s="247" t="s">
        <v>866</v>
      </c>
      <c r="G67" s="227"/>
      <c r="Q67" s="2461"/>
      <c r="R67" s="2461"/>
      <c r="S67" s="2461"/>
      <c r="T67" s="2461"/>
      <c r="U67" s="2461"/>
      <c r="V67" s="2461"/>
    </row>
    <row r="68" spans="1:22" ht="20.100000000000001" customHeight="1" x14ac:dyDescent="0.25">
      <c r="A68" s="184" t="s">
        <v>1870</v>
      </c>
      <c r="B68" s="184" t="s">
        <v>1869</v>
      </c>
      <c r="C68" s="250">
        <v>45.22</v>
      </c>
      <c r="D68" s="249">
        <v>45.52</v>
      </c>
      <c r="E68" s="251">
        <v>43.54</v>
      </c>
      <c r="F68" s="247">
        <v>36.26</v>
      </c>
      <c r="G68" s="227"/>
    </row>
    <row r="69" spans="1:22" ht="20.100000000000001" customHeight="1" x14ac:dyDescent="0.25">
      <c r="A69" s="184" t="s">
        <v>1867</v>
      </c>
      <c r="B69" s="184" t="s">
        <v>1766</v>
      </c>
      <c r="C69" s="250">
        <v>40.369999999999997</v>
      </c>
      <c r="D69" s="249">
        <v>41.27</v>
      </c>
      <c r="E69" s="248">
        <v>40.03</v>
      </c>
      <c r="F69" s="233">
        <v>43.12</v>
      </c>
      <c r="G69" s="227"/>
      <c r="Q69" s="2461" t="s">
        <v>383</v>
      </c>
      <c r="R69" s="2461"/>
      <c r="S69" s="2461"/>
      <c r="T69" s="2461"/>
      <c r="U69" s="2461"/>
      <c r="V69" s="2461"/>
    </row>
    <row r="70" spans="1:22" ht="20.100000000000001" customHeight="1" x14ac:dyDescent="0.25">
      <c r="A70" s="184" t="s">
        <v>1865</v>
      </c>
      <c r="B70" s="184" t="s">
        <v>1766</v>
      </c>
      <c r="C70" s="250">
        <v>34.25</v>
      </c>
      <c r="D70" s="249">
        <v>50.22</v>
      </c>
      <c r="E70" s="251">
        <v>48.27</v>
      </c>
      <c r="F70" s="247">
        <v>24.63</v>
      </c>
      <c r="G70" s="227"/>
      <c r="H70" s="192" t="s">
        <v>363</v>
      </c>
      <c r="I70" s="198"/>
      <c r="J70" s="197" t="s">
        <v>1563</v>
      </c>
      <c r="K70" s="196" t="s">
        <v>486</v>
      </c>
      <c r="L70" s="195" t="s">
        <v>487</v>
      </c>
      <c r="M70" s="194" t="s">
        <v>1562</v>
      </c>
      <c r="P70" s="192" t="s">
        <v>363</v>
      </c>
      <c r="Q70" s="2461"/>
      <c r="R70" s="2461"/>
      <c r="S70" s="2461"/>
      <c r="T70" s="2461"/>
      <c r="U70" s="2461"/>
      <c r="V70" s="2461"/>
    </row>
    <row r="71" spans="1:22" ht="20.100000000000001" customHeight="1" x14ac:dyDescent="0.25">
      <c r="A71" s="184" t="s">
        <v>1863</v>
      </c>
      <c r="B71" s="184" t="s">
        <v>1766</v>
      </c>
      <c r="C71" s="250">
        <v>42.87</v>
      </c>
      <c r="D71" s="249">
        <v>45.84</v>
      </c>
      <c r="E71" s="248" t="s">
        <v>866</v>
      </c>
      <c r="F71" s="247">
        <v>7.3</v>
      </c>
      <c r="G71" s="227"/>
      <c r="I71" s="191">
        <v>2007</v>
      </c>
      <c r="J71" s="190">
        <f>COUNTIFS($C$160:$C$168,"=SD")</f>
        <v>7</v>
      </c>
      <c r="K71" s="190">
        <f>COUNTIFS($C$160:$C$168,"&gt;=50")</f>
        <v>1</v>
      </c>
      <c r="L71" s="190">
        <f>COUNTIFS($C$160:$C$168,"&gt;10",$C$160:$C$168,"&lt;50")</f>
        <v>1</v>
      </c>
      <c r="M71" s="190">
        <f>COUNTIFS($C$160:$C$168,"&lt;=10")</f>
        <v>0</v>
      </c>
      <c r="Q71" s="2461"/>
      <c r="R71" s="2461"/>
      <c r="S71" s="2461"/>
      <c r="T71" s="2461"/>
      <c r="U71" s="2461"/>
      <c r="V71" s="2461"/>
    </row>
    <row r="72" spans="1:22" ht="20.100000000000001" customHeight="1" x14ac:dyDescent="0.25">
      <c r="A72" s="184" t="s">
        <v>1861</v>
      </c>
      <c r="B72" s="184" t="s">
        <v>1766</v>
      </c>
      <c r="C72" s="1762" t="s">
        <v>866</v>
      </c>
      <c r="D72" s="1762" t="s">
        <v>866</v>
      </c>
      <c r="E72" s="248" t="s">
        <v>866</v>
      </c>
      <c r="F72" s="247" t="s">
        <v>866</v>
      </c>
      <c r="G72" s="227"/>
      <c r="I72" s="191">
        <v>2008</v>
      </c>
      <c r="J72" s="190">
        <f>COUNTIFS($D$160:$D$168,"=SD")</f>
        <v>0</v>
      </c>
      <c r="K72" s="190">
        <f>COUNTIFS($D$160:$D$168,"&gt;=50")</f>
        <v>4</v>
      </c>
      <c r="L72" s="190">
        <f>COUNTIFS($D$160:$D$168,"&gt;10",$D$160:$D$168,"&lt;50")</f>
        <v>5</v>
      </c>
      <c r="M72" s="190">
        <f>COUNTIFS($D$160:$D$168,"&lt;=10")</f>
        <v>0</v>
      </c>
      <c r="Q72" s="2461"/>
      <c r="R72" s="2461"/>
      <c r="S72" s="2461"/>
      <c r="T72" s="2461"/>
      <c r="U72" s="2461"/>
      <c r="V72" s="2461"/>
    </row>
    <row r="73" spans="1:22" ht="20.100000000000001" customHeight="1" x14ac:dyDescent="0.25">
      <c r="A73" s="184" t="s">
        <v>1860</v>
      </c>
      <c r="B73" s="184" t="s">
        <v>1766</v>
      </c>
      <c r="C73" s="250">
        <v>28.25</v>
      </c>
      <c r="D73" s="249">
        <v>40.15</v>
      </c>
      <c r="E73" s="251">
        <v>48.76</v>
      </c>
      <c r="F73" s="247">
        <v>46.09</v>
      </c>
      <c r="G73" s="227"/>
      <c r="I73" s="191">
        <v>2009</v>
      </c>
      <c r="J73" s="190">
        <f>COUNTIFS($E$160:$E$168,"=SD")</f>
        <v>7</v>
      </c>
      <c r="K73" s="190">
        <f>COUNTIFS($E$160:$E$168,"&gt;=50")</f>
        <v>1</v>
      </c>
      <c r="L73" s="190">
        <f>COUNTIFS($E$160:$E$168,"&gt;10",$E$160:$E$168,"&lt;50")</f>
        <v>1</v>
      </c>
      <c r="M73" s="190">
        <f>COUNTIFS($E$160:$E$168,"&lt;=10")</f>
        <v>0</v>
      </c>
      <c r="Q73" s="2461"/>
      <c r="R73" s="2461"/>
      <c r="S73" s="2461"/>
      <c r="T73" s="2461"/>
      <c r="U73" s="2461"/>
      <c r="V73" s="2461"/>
    </row>
    <row r="74" spans="1:22" ht="20.100000000000001" customHeight="1" x14ac:dyDescent="0.25">
      <c r="A74" s="184" t="s">
        <v>1858</v>
      </c>
      <c r="B74" s="184" t="s">
        <v>1766</v>
      </c>
      <c r="C74" s="250">
        <v>32.86</v>
      </c>
      <c r="D74" s="249">
        <v>37.25</v>
      </c>
      <c r="E74" s="251">
        <v>47.47</v>
      </c>
      <c r="F74" s="247">
        <v>52.47</v>
      </c>
      <c r="G74" s="227"/>
      <c r="I74" s="191">
        <v>2010</v>
      </c>
      <c r="J74" s="190">
        <f>COUNTIFS($F$160:$F$168,"=SD")</f>
        <v>0</v>
      </c>
      <c r="K74" s="190">
        <f>COUNTIFS($F$160:$F$168,"&gt;=50")</f>
        <v>0</v>
      </c>
      <c r="L74" s="190">
        <f>COUNTIFS($F$160:$F$168,"&gt;10",$F$160:$F$168,"&lt;50")</f>
        <v>9</v>
      </c>
      <c r="M74" s="190">
        <f>COUNTIFS($F$160:$F$168,"&lt;=10")</f>
        <v>0</v>
      </c>
      <c r="Q74" s="2461"/>
      <c r="R74" s="2461"/>
      <c r="S74" s="2461"/>
      <c r="T74" s="2461"/>
      <c r="U74" s="2461"/>
      <c r="V74" s="2461"/>
    </row>
    <row r="75" spans="1:22" ht="20.100000000000001" customHeight="1" x14ac:dyDescent="0.25">
      <c r="A75" s="184" t="s">
        <v>1856</v>
      </c>
      <c r="B75" s="184" t="s">
        <v>1766</v>
      </c>
      <c r="C75" s="1762" t="s">
        <v>866</v>
      </c>
      <c r="D75" s="1762" t="s">
        <v>866</v>
      </c>
      <c r="E75" s="248" t="s">
        <v>866</v>
      </c>
      <c r="F75" s="247" t="s">
        <v>866</v>
      </c>
      <c r="G75" s="227"/>
      <c r="Q75" s="2461"/>
      <c r="R75" s="2461"/>
      <c r="S75" s="2461"/>
      <c r="T75" s="2461"/>
      <c r="U75" s="2461"/>
      <c r="V75" s="2461"/>
    </row>
    <row r="76" spans="1:22" ht="20.100000000000001" customHeight="1" x14ac:dyDescent="0.25">
      <c r="A76" s="184" t="s">
        <v>1855</v>
      </c>
      <c r="B76" s="184" t="s">
        <v>1766</v>
      </c>
      <c r="C76" s="250">
        <v>36.93</v>
      </c>
      <c r="D76" s="249">
        <v>30.07</v>
      </c>
      <c r="E76" s="248">
        <v>22.95</v>
      </c>
      <c r="F76" s="247">
        <v>22.79</v>
      </c>
      <c r="G76" s="227"/>
      <c r="Q76" s="2461"/>
      <c r="R76" s="2461"/>
      <c r="S76" s="2461"/>
      <c r="T76" s="2461"/>
      <c r="U76" s="2461"/>
      <c r="V76" s="2461"/>
    </row>
    <row r="77" spans="1:22" ht="20.100000000000001" customHeight="1" x14ac:dyDescent="0.25">
      <c r="A77" s="184" t="s">
        <v>1853</v>
      </c>
      <c r="B77" s="184" t="s">
        <v>1766</v>
      </c>
      <c r="C77" s="250">
        <v>24.18</v>
      </c>
      <c r="D77" s="249">
        <v>21.82</v>
      </c>
      <c r="E77" s="251">
        <v>20.190000000000001</v>
      </c>
      <c r="F77" s="247">
        <v>19.46</v>
      </c>
      <c r="G77" s="227"/>
      <c r="Q77" s="2461"/>
      <c r="R77" s="2461"/>
      <c r="S77" s="2461"/>
      <c r="T77" s="2461"/>
      <c r="U77" s="2461"/>
      <c r="V77" s="2461"/>
    </row>
    <row r="78" spans="1:22" ht="20.100000000000001" customHeight="1" x14ac:dyDescent="0.25">
      <c r="A78" s="184" t="s">
        <v>1851</v>
      </c>
      <c r="B78" s="184" t="s">
        <v>1766</v>
      </c>
      <c r="C78" s="250">
        <v>51.96</v>
      </c>
      <c r="D78" s="249">
        <v>46.72</v>
      </c>
      <c r="E78" s="248">
        <v>42.26</v>
      </c>
      <c r="F78" s="247">
        <v>40.81</v>
      </c>
      <c r="G78" s="227"/>
      <c r="Q78" s="2461"/>
      <c r="R78" s="2461"/>
      <c r="S78" s="2461"/>
      <c r="T78" s="2461"/>
      <c r="U78" s="2461"/>
      <c r="V78" s="2461"/>
    </row>
    <row r="79" spans="1:22" ht="20.100000000000001" customHeight="1" x14ac:dyDescent="0.25">
      <c r="A79" s="184" t="s">
        <v>1849</v>
      </c>
      <c r="B79" s="184" t="s">
        <v>1766</v>
      </c>
      <c r="C79" s="250">
        <v>47.76</v>
      </c>
      <c r="D79" s="249">
        <v>51.45</v>
      </c>
      <c r="E79" s="251">
        <v>48.81</v>
      </c>
      <c r="F79" s="247">
        <v>47.99</v>
      </c>
      <c r="G79" s="227"/>
    </row>
    <row r="80" spans="1:22" ht="20.100000000000001" customHeight="1" x14ac:dyDescent="0.25">
      <c r="A80" s="184" t="s">
        <v>1847</v>
      </c>
      <c r="B80" s="184" t="s">
        <v>1766</v>
      </c>
      <c r="C80" s="250">
        <v>40.06</v>
      </c>
      <c r="D80" s="249">
        <v>30.4</v>
      </c>
      <c r="E80" s="248">
        <v>35.9</v>
      </c>
      <c r="F80" s="247">
        <v>28.44</v>
      </c>
      <c r="G80" s="227"/>
      <c r="Q80" s="2461" t="s">
        <v>383</v>
      </c>
      <c r="R80" s="2461"/>
      <c r="S80" s="2461"/>
      <c r="T80" s="2461"/>
      <c r="U80" s="2461"/>
      <c r="V80" s="2461"/>
    </row>
    <row r="81" spans="1:22" ht="20.100000000000001" customHeight="1" x14ac:dyDescent="0.25">
      <c r="A81" s="184" t="s">
        <v>1845</v>
      </c>
      <c r="B81" s="184" t="s">
        <v>1766</v>
      </c>
      <c r="C81" s="1762" t="s">
        <v>866</v>
      </c>
      <c r="D81" s="249">
        <v>23.54</v>
      </c>
      <c r="E81" s="251">
        <v>23.75</v>
      </c>
      <c r="F81" s="247">
        <v>25.06</v>
      </c>
      <c r="G81" s="227"/>
      <c r="H81" s="192" t="s">
        <v>364</v>
      </c>
      <c r="I81" s="198"/>
      <c r="J81" s="197" t="s">
        <v>1563</v>
      </c>
      <c r="K81" s="196" t="s">
        <v>486</v>
      </c>
      <c r="L81" s="195" t="s">
        <v>487</v>
      </c>
      <c r="M81" s="194" t="s">
        <v>1562</v>
      </c>
      <c r="P81" s="192" t="s">
        <v>364</v>
      </c>
      <c r="Q81" s="2461"/>
      <c r="R81" s="2461"/>
      <c r="S81" s="2461"/>
      <c r="T81" s="2461"/>
      <c r="U81" s="2461"/>
      <c r="V81" s="2461"/>
    </row>
    <row r="82" spans="1:22" ht="20.100000000000001" customHeight="1" x14ac:dyDescent="0.25">
      <c r="A82" s="184" t="s">
        <v>1844</v>
      </c>
      <c r="B82" s="184" t="s">
        <v>1766</v>
      </c>
      <c r="C82" s="1762" t="s">
        <v>866</v>
      </c>
      <c r="D82" s="1762" t="s">
        <v>866</v>
      </c>
      <c r="E82" s="251" t="s">
        <v>866</v>
      </c>
      <c r="F82" s="247">
        <v>29.49</v>
      </c>
      <c r="G82" s="227"/>
      <c r="I82" s="191">
        <v>2007</v>
      </c>
      <c r="J82" s="190">
        <f>COUNTIFS($C$169:$C$190,"=SD")</f>
        <v>6</v>
      </c>
      <c r="K82" s="190">
        <f>COUNTIFS($C$169:$C$190,"&gt;=50")</f>
        <v>1</v>
      </c>
      <c r="L82" s="190">
        <f>COUNTIFS($C$169:$C$190,"&gt;10",$C$169:$C$190,"&lt;50")</f>
        <v>15</v>
      </c>
      <c r="M82" s="190">
        <f>COUNTIFS($C$169:$C$190,"&lt;=10")</f>
        <v>0</v>
      </c>
      <c r="Q82" s="2461"/>
      <c r="R82" s="2461"/>
      <c r="S82" s="2461"/>
      <c r="T82" s="2461"/>
      <c r="U82" s="2461"/>
      <c r="V82" s="2461"/>
    </row>
    <row r="83" spans="1:22" ht="20.100000000000001" customHeight="1" x14ac:dyDescent="0.25">
      <c r="A83" s="184" t="s">
        <v>1843</v>
      </c>
      <c r="B83" s="184" t="s">
        <v>1766</v>
      </c>
      <c r="C83" s="250">
        <v>25.96</v>
      </c>
      <c r="D83" s="249">
        <v>29.22</v>
      </c>
      <c r="E83" s="251">
        <v>27.43</v>
      </c>
      <c r="F83" s="247">
        <v>29.74</v>
      </c>
      <c r="G83" s="227"/>
      <c r="I83" s="191">
        <v>2008</v>
      </c>
      <c r="J83" s="190">
        <f>COUNTIFS($D$169:$D$190,"=SD")</f>
        <v>6</v>
      </c>
      <c r="K83" s="190">
        <f>COUNTIFS($D$169:$D$190,"&gt;=50")</f>
        <v>1</v>
      </c>
      <c r="L83" s="190">
        <f>COUNTIFS($D$169:$D$190,"&gt;10",$D$169:$D$190,"&lt;50")</f>
        <v>15</v>
      </c>
      <c r="M83" s="190">
        <f>COUNTIFS($D$169:$D$190,"&lt;=10")</f>
        <v>0</v>
      </c>
      <c r="Q83" s="2461"/>
      <c r="R83" s="2461"/>
      <c r="S83" s="2461"/>
      <c r="T83" s="2461"/>
      <c r="U83" s="2461"/>
      <c r="V83" s="2461"/>
    </row>
    <row r="84" spans="1:22" ht="20.100000000000001" customHeight="1" x14ac:dyDescent="0.25">
      <c r="A84" s="184" t="s">
        <v>1841</v>
      </c>
      <c r="B84" s="184" t="s">
        <v>1766</v>
      </c>
      <c r="C84" s="250">
        <v>46.67</v>
      </c>
      <c r="D84" s="249">
        <v>40.1</v>
      </c>
      <c r="E84" s="248">
        <v>36.97</v>
      </c>
      <c r="F84" s="247">
        <v>30.7</v>
      </c>
      <c r="G84" s="227"/>
      <c r="I84" s="191">
        <v>2009</v>
      </c>
      <c r="J84" s="190">
        <f>COUNTIFS($E$169:$E$190,"=SD")</f>
        <v>5</v>
      </c>
      <c r="K84" s="190">
        <f>COUNTIFS($E$169:$E$190,"&gt;=50")</f>
        <v>3</v>
      </c>
      <c r="L84" s="190">
        <f>COUNTIFS($E$169:$E$190,"&gt;10",$E$169:$E$190,"&lt;50")</f>
        <v>14</v>
      </c>
      <c r="M84" s="190">
        <f>COUNTIFS($E$169:$E$190,"&lt;=10")</f>
        <v>0</v>
      </c>
      <c r="Q84" s="2461"/>
      <c r="R84" s="2461"/>
      <c r="S84" s="2461"/>
      <c r="T84" s="2461"/>
      <c r="U84" s="2461"/>
      <c r="V84" s="2461"/>
    </row>
    <row r="85" spans="1:22" ht="20.100000000000001" customHeight="1" x14ac:dyDescent="0.25">
      <c r="A85" s="184" t="s">
        <v>1839</v>
      </c>
      <c r="B85" s="184" t="s">
        <v>1766</v>
      </c>
      <c r="C85" s="250">
        <v>48.37</v>
      </c>
      <c r="D85" s="249">
        <v>48.43</v>
      </c>
      <c r="E85" s="248" t="s">
        <v>866</v>
      </c>
      <c r="F85" s="247" t="s">
        <v>866</v>
      </c>
      <c r="G85" s="227"/>
      <c r="I85" s="191">
        <v>2010</v>
      </c>
      <c r="J85" s="190">
        <f>COUNTIFS($F$169:$F$190,"=SD")</f>
        <v>3</v>
      </c>
      <c r="K85" s="190">
        <f>COUNTIFS($F$169:$F$190,"&gt;=50")</f>
        <v>2</v>
      </c>
      <c r="L85" s="190">
        <f>COUNTIFS($F$169:$F$190,"&gt;10",$F$169:$F$190,"&lt;50")</f>
        <v>16</v>
      </c>
      <c r="M85" s="190">
        <f>COUNTIFS($F$169:$F$190,"&lt;=10")</f>
        <v>1</v>
      </c>
      <c r="Q85" s="2461"/>
      <c r="R85" s="2461"/>
      <c r="S85" s="2461"/>
      <c r="T85" s="2461"/>
      <c r="U85" s="2461"/>
      <c r="V85" s="2461"/>
    </row>
    <row r="86" spans="1:22" ht="20.100000000000001" customHeight="1" x14ac:dyDescent="0.25">
      <c r="A86" s="184" t="s">
        <v>1837</v>
      </c>
      <c r="B86" s="184" t="s">
        <v>1766</v>
      </c>
      <c r="C86" s="250">
        <v>50.5</v>
      </c>
      <c r="D86" s="249">
        <v>49.4</v>
      </c>
      <c r="E86" s="248">
        <v>47.47</v>
      </c>
      <c r="F86" s="247">
        <v>40.11</v>
      </c>
      <c r="G86" s="227"/>
      <c r="Q86" s="2461"/>
      <c r="R86" s="2461"/>
      <c r="S86" s="2461"/>
      <c r="T86" s="2461"/>
      <c r="U86" s="2461"/>
      <c r="V86" s="2461"/>
    </row>
    <row r="87" spans="1:22" ht="20.100000000000001" customHeight="1" x14ac:dyDescent="0.25">
      <c r="A87" s="184" t="s">
        <v>1835</v>
      </c>
      <c r="B87" s="184" t="s">
        <v>1766</v>
      </c>
      <c r="C87" s="250">
        <v>43.61</v>
      </c>
      <c r="D87" s="249">
        <v>39</v>
      </c>
      <c r="E87" s="251">
        <v>37</v>
      </c>
      <c r="F87" s="247">
        <v>36.119999999999997</v>
      </c>
      <c r="G87" s="227"/>
      <c r="Q87" s="2461"/>
      <c r="R87" s="2461"/>
      <c r="S87" s="2461"/>
      <c r="T87" s="2461"/>
      <c r="U87" s="2461"/>
      <c r="V87" s="2461"/>
    </row>
    <row r="88" spans="1:22" ht="20.100000000000001" customHeight="1" x14ac:dyDescent="0.25">
      <c r="A88" s="184" t="s">
        <v>1833</v>
      </c>
      <c r="B88" s="184" t="s">
        <v>1766</v>
      </c>
      <c r="C88" s="1762" t="s">
        <v>866</v>
      </c>
      <c r="D88" s="249">
        <v>28.57</v>
      </c>
      <c r="E88" s="251">
        <v>30</v>
      </c>
      <c r="F88" s="247">
        <v>30</v>
      </c>
      <c r="G88" s="227"/>
      <c r="Q88" s="2461"/>
      <c r="R88" s="2461"/>
      <c r="S88" s="2461"/>
      <c r="T88" s="2461"/>
      <c r="U88" s="2461"/>
      <c r="V88" s="2461"/>
    </row>
    <row r="89" spans="1:22" ht="20.100000000000001" customHeight="1" x14ac:dyDescent="0.25">
      <c r="A89" s="184" t="s">
        <v>1832</v>
      </c>
      <c r="B89" s="184" t="s">
        <v>1766</v>
      </c>
      <c r="C89" s="1762" t="s">
        <v>866</v>
      </c>
      <c r="D89" s="249">
        <v>39.04</v>
      </c>
      <c r="E89" s="251">
        <v>37.04</v>
      </c>
      <c r="F89" s="247" t="s">
        <v>866</v>
      </c>
      <c r="G89" s="227"/>
      <c r="Q89" s="2461"/>
      <c r="R89" s="2461"/>
      <c r="S89" s="2461"/>
      <c r="T89" s="2461"/>
      <c r="U89" s="2461"/>
      <c r="V89" s="2461"/>
    </row>
    <row r="90" spans="1:22" ht="20.100000000000001" customHeight="1" x14ac:dyDescent="0.25">
      <c r="A90" s="184" t="s">
        <v>1831</v>
      </c>
      <c r="B90" s="184" t="s">
        <v>1766</v>
      </c>
      <c r="C90" s="250">
        <v>45.01</v>
      </c>
      <c r="D90" s="249">
        <v>43.89</v>
      </c>
      <c r="E90" s="248">
        <v>42.28</v>
      </c>
      <c r="F90" s="247">
        <v>40.57</v>
      </c>
      <c r="G90" s="227"/>
    </row>
    <row r="91" spans="1:22" ht="20.100000000000001" customHeight="1" x14ac:dyDescent="0.25">
      <c r="A91" s="184" t="s">
        <v>1829</v>
      </c>
      <c r="B91" s="184" t="s">
        <v>1766</v>
      </c>
      <c r="C91" s="250">
        <v>40.590000000000003</v>
      </c>
      <c r="D91" s="249">
        <v>44.05</v>
      </c>
      <c r="E91" s="248">
        <v>42.06</v>
      </c>
      <c r="F91" s="247">
        <v>44.45</v>
      </c>
      <c r="G91" s="227"/>
      <c r="Q91" s="2461" t="s">
        <v>383</v>
      </c>
      <c r="R91" s="2461"/>
      <c r="S91" s="2461"/>
      <c r="T91" s="2461"/>
      <c r="U91" s="2461"/>
      <c r="V91" s="2461"/>
    </row>
    <row r="92" spans="1:22" ht="20.100000000000001" customHeight="1" x14ac:dyDescent="0.25">
      <c r="A92" s="184" t="s">
        <v>1827</v>
      </c>
      <c r="B92" s="184" t="s">
        <v>1766</v>
      </c>
      <c r="C92" s="250">
        <v>37.15</v>
      </c>
      <c r="D92" s="249">
        <v>37.35</v>
      </c>
      <c r="E92" s="251">
        <v>38.57</v>
      </c>
      <c r="F92" s="247">
        <v>38.380000000000003</v>
      </c>
      <c r="G92" s="227"/>
      <c r="H92" s="192" t="s">
        <v>365</v>
      </c>
      <c r="I92" s="198"/>
      <c r="J92" s="197" t="s">
        <v>1563</v>
      </c>
      <c r="K92" s="196" t="s">
        <v>486</v>
      </c>
      <c r="L92" s="195" t="s">
        <v>487</v>
      </c>
      <c r="M92" s="194" t="s">
        <v>1562</v>
      </c>
      <c r="P92" s="192" t="s">
        <v>365</v>
      </c>
      <c r="Q92" s="2461"/>
      <c r="R92" s="2461"/>
      <c r="S92" s="2461"/>
      <c r="T92" s="2461"/>
      <c r="U92" s="2461"/>
      <c r="V92" s="2461"/>
    </row>
    <row r="93" spans="1:22" ht="20.100000000000001" customHeight="1" x14ac:dyDescent="0.25">
      <c r="A93" s="184" t="s">
        <v>1825</v>
      </c>
      <c r="B93" s="184" t="s">
        <v>1766</v>
      </c>
      <c r="C93" s="250">
        <v>43.91</v>
      </c>
      <c r="D93" s="249">
        <v>37.090000000000003</v>
      </c>
      <c r="E93" s="248">
        <v>36.39</v>
      </c>
      <c r="F93" s="247">
        <v>37.61</v>
      </c>
      <c r="G93" s="227"/>
      <c r="I93" s="191">
        <v>2007</v>
      </c>
      <c r="J93" s="190">
        <f>COUNTIFS($C$191:$C$228,"=SD")</f>
        <v>13</v>
      </c>
      <c r="K93" s="190">
        <f>COUNTIFS($C$191:$C$228,"&gt;=50")</f>
        <v>0</v>
      </c>
      <c r="L93" s="190">
        <f>COUNTIFS($C$191:$C$228,"&gt;10",$C$191:$C$228,"&lt;50")</f>
        <v>23</v>
      </c>
      <c r="M93" s="190">
        <f>COUNTIFS($C$191:$C$228,"&lt;=10")</f>
        <v>2</v>
      </c>
      <c r="Q93" s="2461"/>
      <c r="R93" s="2461"/>
      <c r="S93" s="2461"/>
      <c r="T93" s="2461"/>
      <c r="U93" s="2461"/>
      <c r="V93" s="2461"/>
    </row>
    <row r="94" spans="1:22" ht="20.100000000000001" customHeight="1" x14ac:dyDescent="0.25">
      <c r="A94" s="184" t="s">
        <v>1823</v>
      </c>
      <c r="B94" s="184" t="s">
        <v>1766</v>
      </c>
      <c r="C94" s="250">
        <v>24.84</v>
      </c>
      <c r="D94" s="249">
        <v>20.100000000000001</v>
      </c>
      <c r="E94" s="248">
        <v>15.79</v>
      </c>
      <c r="F94" s="247">
        <v>17.3</v>
      </c>
      <c r="G94" s="227"/>
      <c r="I94" s="191">
        <v>2008</v>
      </c>
      <c r="J94" s="190">
        <f>COUNTIFS($D$191:$D$228,"=SD")</f>
        <v>11</v>
      </c>
      <c r="K94" s="190">
        <f>COUNTIFS($D$191:$D$228,"&gt;=50")</f>
        <v>3</v>
      </c>
      <c r="L94" s="190">
        <f>COUNTIFS($D$191:$D$228,"&gt;10",$D$191:$D$228,"&lt;50")</f>
        <v>20</v>
      </c>
      <c r="M94" s="190">
        <f>COUNTIFS($D$191:$D$228,"&lt;=10")</f>
        <v>4</v>
      </c>
      <c r="Q94" s="2461"/>
      <c r="R94" s="2461"/>
      <c r="S94" s="2461"/>
      <c r="T94" s="2461"/>
      <c r="U94" s="2461"/>
      <c r="V94" s="2461"/>
    </row>
    <row r="95" spans="1:22" ht="20.100000000000001" customHeight="1" x14ac:dyDescent="0.25">
      <c r="A95" s="184" t="s">
        <v>1821</v>
      </c>
      <c r="B95" s="184" t="s">
        <v>1766</v>
      </c>
      <c r="C95" s="250">
        <v>39.03</v>
      </c>
      <c r="D95" s="249">
        <v>34.909999999999997</v>
      </c>
      <c r="E95" s="251">
        <v>31.28</v>
      </c>
      <c r="F95" s="247">
        <v>35.700000000000003</v>
      </c>
      <c r="G95" s="227"/>
      <c r="I95" s="191">
        <v>2009</v>
      </c>
      <c r="J95" s="190">
        <f>COUNTIFS($E$191:$E$228,"=SD")</f>
        <v>8</v>
      </c>
      <c r="K95" s="190">
        <f>COUNTIFS($E$191:$E$228,"&gt;=50")</f>
        <v>2</v>
      </c>
      <c r="L95" s="190">
        <f>COUNTIFS($E$191:$E$228,"&gt;10",$E$191:$E$228,"&lt;50")</f>
        <v>25</v>
      </c>
      <c r="M95" s="190">
        <f>COUNTIFS($E$191:$E$228,"&lt;=10")</f>
        <v>3</v>
      </c>
      <c r="Q95" s="2461"/>
      <c r="R95" s="2461"/>
      <c r="S95" s="2461"/>
      <c r="T95" s="2461"/>
      <c r="U95" s="2461"/>
      <c r="V95" s="2461"/>
    </row>
    <row r="96" spans="1:22" ht="20.100000000000001" customHeight="1" x14ac:dyDescent="0.25">
      <c r="A96" s="184" t="s">
        <v>1819</v>
      </c>
      <c r="B96" s="184" t="s">
        <v>1766</v>
      </c>
      <c r="C96" s="250">
        <v>16.440000000000001</v>
      </c>
      <c r="D96" s="249">
        <v>16.64</v>
      </c>
      <c r="E96" s="251">
        <v>14.42</v>
      </c>
      <c r="F96" s="247">
        <v>12.94</v>
      </c>
      <c r="G96" s="227"/>
      <c r="I96" s="191">
        <v>2010</v>
      </c>
      <c r="J96" s="190">
        <f>COUNTIFS($F$191:$F$228,"=SD")</f>
        <v>7</v>
      </c>
      <c r="K96" s="190">
        <f>COUNTIFS($F$191:$F$228,"&gt;=50")</f>
        <v>4</v>
      </c>
      <c r="L96" s="190">
        <f>COUNTIFS($F$191:$F$228,"&gt;10",$F$191:$F$228,"&lt;50")</f>
        <v>25</v>
      </c>
      <c r="M96" s="190">
        <f>COUNTIFS($F$191:$F$228,"&lt;=10")</f>
        <v>2</v>
      </c>
      <c r="Q96" s="2461"/>
      <c r="R96" s="2461"/>
      <c r="S96" s="2461"/>
      <c r="T96" s="2461"/>
      <c r="U96" s="2461"/>
      <c r="V96" s="2461"/>
    </row>
    <row r="97" spans="1:22" ht="20.100000000000001" customHeight="1" x14ac:dyDescent="0.25">
      <c r="A97" s="184" t="s">
        <v>1817</v>
      </c>
      <c r="B97" s="184" t="s">
        <v>1766</v>
      </c>
      <c r="C97" s="250">
        <v>47.89</v>
      </c>
      <c r="D97" s="249">
        <v>47.77</v>
      </c>
      <c r="E97" s="248" t="s">
        <v>866</v>
      </c>
      <c r="F97" s="247">
        <v>49.23</v>
      </c>
      <c r="G97" s="227"/>
      <c r="Q97" s="2461"/>
      <c r="R97" s="2461"/>
      <c r="S97" s="2461"/>
      <c r="T97" s="2461"/>
      <c r="U97" s="2461"/>
      <c r="V97" s="2461"/>
    </row>
    <row r="98" spans="1:22" ht="20.100000000000001" customHeight="1" x14ac:dyDescent="0.25">
      <c r="A98" s="184" t="s">
        <v>1815</v>
      </c>
      <c r="B98" s="184" t="s">
        <v>1766</v>
      </c>
      <c r="C98" s="250">
        <v>40.85</v>
      </c>
      <c r="D98" s="249">
        <v>29.03</v>
      </c>
      <c r="E98" s="248">
        <v>21.01</v>
      </c>
      <c r="F98" s="247">
        <v>30.65</v>
      </c>
      <c r="G98" s="227"/>
      <c r="J98" s="253"/>
      <c r="K98" s="253"/>
      <c r="L98" s="253"/>
      <c r="M98" s="253"/>
      <c r="Q98" s="2461"/>
      <c r="R98" s="2461"/>
      <c r="S98" s="2461"/>
      <c r="T98" s="2461"/>
      <c r="U98" s="2461"/>
      <c r="V98" s="2461"/>
    </row>
    <row r="99" spans="1:22" ht="20.100000000000001" customHeight="1" x14ac:dyDescent="0.25">
      <c r="A99" s="184" t="s">
        <v>1813</v>
      </c>
      <c r="B99" s="184" t="s">
        <v>1766</v>
      </c>
      <c r="C99" s="1762" t="s">
        <v>866</v>
      </c>
      <c r="D99" s="1762" t="s">
        <v>866</v>
      </c>
      <c r="E99" s="251">
        <v>9.2799999999999994</v>
      </c>
      <c r="F99" s="247">
        <v>15.11</v>
      </c>
      <c r="G99" s="227"/>
      <c r="J99" s="253"/>
      <c r="K99" s="253"/>
      <c r="L99" s="253"/>
      <c r="M99" s="253"/>
      <c r="Q99" s="2461"/>
      <c r="R99" s="2461"/>
      <c r="S99" s="2461"/>
      <c r="T99" s="2461"/>
      <c r="U99" s="2461"/>
      <c r="V99" s="2461"/>
    </row>
    <row r="100" spans="1:22" ht="20.100000000000001" customHeight="1" x14ac:dyDescent="0.25">
      <c r="A100" s="184" t="s">
        <v>1812</v>
      </c>
      <c r="B100" s="184" t="s">
        <v>1766</v>
      </c>
      <c r="C100" s="250">
        <v>35.72</v>
      </c>
      <c r="D100" s="249">
        <v>33.32</v>
      </c>
      <c r="E100" s="248">
        <v>33.369999999999997</v>
      </c>
      <c r="F100" s="247">
        <v>30.36</v>
      </c>
      <c r="G100" s="227"/>
      <c r="J100" s="253"/>
      <c r="K100" s="253"/>
      <c r="L100" s="253"/>
      <c r="M100" s="253"/>
      <c r="Q100" s="2461"/>
      <c r="R100" s="2461"/>
      <c r="S100" s="2461"/>
      <c r="T100" s="2461"/>
      <c r="U100" s="2461"/>
      <c r="V100" s="2461"/>
    </row>
    <row r="101" spans="1:22" ht="20.100000000000001" customHeight="1" x14ac:dyDescent="0.25">
      <c r="A101" s="184" t="s">
        <v>1810</v>
      </c>
      <c r="B101" s="184" t="s">
        <v>1766</v>
      </c>
      <c r="C101" s="250">
        <v>49.23</v>
      </c>
      <c r="D101" s="249">
        <v>42.03</v>
      </c>
      <c r="E101" s="248">
        <v>40.17</v>
      </c>
      <c r="F101" s="247">
        <v>37.99</v>
      </c>
      <c r="G101" s="227"/>
      <c r="J101" s="253"/>
      <c r="K101" s="253"/>
      <c r="L101" s="253"/>
      <c r="M101" s="253"/>
    </row>
    <row r="102" spans="1:22" ht="20.100000000000001" customHeight="1" x14ac:dyDescent="0.25">
      <c r="A102" s="184" t="s">
        <v>1808</v>
      </c>
      <c r="B102" s="184" t="s">
        <v>1766</v>
      </c>
      <c r="C102" s="250">
        <v>47.69</v>
      </c>
      <c r="D102" s="249">
        <v>41</v>
      </c>
      <c r="E102" s="248">
        <v>27.23</v>
      </c>
      <c r="F102" s="247">
        <v>28.47</v>
      </c>
      <c r="G102" s="227"/>
      <c r="Q102" s="2461" t="s">
        <v>383</v>
      </c>
      <c r="R102" s="2461"/>
      <c r="S102" s="2461"/>
      <c r="T102" s="2461"/>
      <c r="U102" s="2461"/>
      <c r="V102" s="2461"/>
    </row>
    <row r="103" spans="1:22" ht="20.100000000000001" customHeight="1" x14ac:dyDescent="0.25">
      <c r="A103" s="184" t="s">
        <v>1806</v>
      </c>
      <c r="B103" s="184" t="s">
        <v>1766</v>
      </c>
      <c r="C103" s="250">
        <v>55.33</v>
      </c>
      <c r="D103" s="249">
        <v>48.04</v>
      </c>
      <c r="E103" s="251">
        <v>45.5</v>
      </c>
      <c r="F103" s="247">
        <v>45.83</v>
      </c>
      <c r="G103" s="227"/>
      <c r="H103" s="192" t="s">
        <v>366</v>
      </c>
      <c r="I103" s="198"/>
      <c r="J103" s="197" t="s">
        <v>1563</v>
      </c>
      <c r="K103" s="196" t="s">
        <v>486</v>
      </c>
      <c r="L103" s="195" t="s">
        <v>487</v>
      </c>
      <c r="M103" s="194" t="s">
        <v>1562</v>
      </c>
      <c r="P103" s="192" t="s">
        <v>366</v>
      </c>
      <c r="Q103" s="2461"/>
      <c r="R103" s="2461"/>
      <c r="S103" s="2461"/>
      <c r="T103" s="2461"/>
      <c r="U103" s="2461"/>
      <c r="V103" s="2461"/>
    </row>
    <row r="104" spans="1:22" ht="20.100000000000001" customHeight="1" x14ac:dyDescent="0.25">
      <c r="A104" s="184" t="s">
        <v>1804</v>
      </c>
      <c r="B104" s="184" t="s">
        <v>1766</v>
      </c>
      <c r="C104" s="250">
        <v>45.72</v>
      </c>
      <c r="D104" s="249">
        <v>47.27</v>
      </c>
      <c r="E104" s="248">
        <v>36.53</v>
      </c>
      <c r="F104" s="247">
        <v>35.07</v>
      </c>
      <c r="G104" s="227"/>
      <c r="I104" s="191">
        <v>2007</v>
      </c>
      <c r="J104" s="190">
        <f>COUNTIFS($C$229:$C$261,"=SD")</f>
        <v>5</v>
      </c>
      <c r="K104" s="190">
        <f>COUNTIFS($C$229:$C$261,"&gt;=50")</f>
        <v>7</v>
      </c>
      <c r="L104" s="190">
        <f>COUNTIFS($C$229:$C$261,"&gt;10",$C$229:$C$261,"&lt;50")</f>
        <v>20</v>
      </c>
      <c r="M104" s="190">
        <f>COUNTIFS($C$229:$C$261,"&lt;=10")</f>
        <v>1</v>
      </c>
      <c r="Q104" s="2461"/>
      <c r="R104" s="2461"/>
      <c r="S104" s="2461"/>
      <c r="T104" s="2461"/>
      <c r="U104" s="2461"/>
      <c r="V104" s="2461"/>
    </row>
    <row r="105" spans="1:22" ht="20.100000000000001" customHeight="1" x14ac:dyDescent="0.25">
      <c r="A105" s="184" t="s">
        <v>1802</v>
      </c>
      <c r="B105" s="184" t="s">
        <v>1766</v>
      </c>
      <c r="C105" s="250">
        <v>13.33</v>
      </c>
      <c r="D105" s="249">
        <v>9.9600000000000009</v>
      </c>
      <c r="E105" s="248">
        <v>12.84</v>
      </c>
      <c r="F105" s="247">
        <v>15.25</v>
      </c>
      <c r="G105" s="227"/>
      <c r="I105" s="191">
        <v>2008</v>
      </c>
      <c r="J105" s="190">
        <f>COUNTIFS($D$229:$D$261,"=SD")</f>
        <v>4</v>
      </c>
      <c r="K105" s="190">
        <f>COUNTIFS($D$229:$D$261,"&gt;=50")</f>
        <v>9</v>
      </c>
      <c r="L105" s="190">
        <f>COUNTIFS($D$229:$D$261,"&gt;10",$D$229:$D$261,"&lt;50")</f>
        <v>19</v>
      </c>
      <c r="M105" s="190">
        <f>COUNTIFS($D$229:$D$261,"&lt;=10")</f>
        <v>1</v>
      </c>
      <c r="Q105" s="2461"/>
      <c r="R105" s="2461"/>
      <c r="S105" s="2461"/>
      <c r="T105" s="2461"/>
      <c r="U105" s="2461"/>
      <c r="V105" s="2461"/>
    </row>
    <row r="106" spans="1:22" ht="20.100000000000001" customHeight="1" x14ac:dyDescent="0.25">
      <c r="A106" s="184" t="s">
        <v>1800</v>
      </c>
      <c r="B106" s="184" t="s">
        <v>1766</v>
      </c>
      <c r="C106" s="250">
        <v>44.76</v>
      </c>
      <c r="D106" s="249">
        <v>44.56</v>
      </c>
      <c r="E106" s="251">
        <v>46.2</v>
      </c>
      <c r="F106" s="247">
        <v>46.44</v>
      </c>
      <c r="G106" s="227"/>
      <c r="I106" s="191">
        <v>2009</v>
      </c>
      <c r="J106" s="190">
        <f>COUNTIFS($E$229:$E$261,"=SD")</f>
        <v>5</v>
      </c>
      <c r="K106" s="190">
        <f>COUNTIFS($E$229:$E$261,"&gt;=50")</f>
        <v>8</v>
      </c>
      <c r="L106" s="190">
        <f>COUNTIFS($E$229:$E$261,"&gt;10",$E$229:$E$261,"&lt;50")</f>
        <v>18</v>
      </c>
      <c r="M106" s="190">
        <f>COUNTIFS($E$229:$E$261,"&lt;=10")</f>
        <v>2</v>
      </c>
      <c r="Q106" s="2461"/>
      <c r="R106" s="2461"/>
      <c r="S106" s="2461"/>
      <c r="T106" s="2461"/>
      <c r="U106" s="2461"/>
      <c r="V106" s="2461"/>
    </row>
    <row r="107" spans="1:22" ht="20.100000000000001" customHeight="1" x14ac:dyDescent="0.25">
      <c r="A107" s="184" t="s">
        <v>1798</v>
      </c>
      <c r="B107" s="184" t="s">
        <v>1766</v>
      </c>
      <c r="C107" s="250">
        <v>41.9</v>
      </c>
      <c r="D107" s="249">
        <v>26.36</v>
      </c>
      <c r="E107" s="248">
        <v>24.36</v>
      </c>
      <c r="F107" s="247">
        <v>23.55</v>
      </c>
      <c r="G107" s="227"/>
      <c r="I107" s="191">
        <v>2010</v>
      </c>
      <c r="J107" s="190">
        <f>COUNTIFS($F$229:$F$261,"=SD")</f>
        <v>1</v>
      </c>
      <c r="K107" s="190">
        <f>COUNTIFS($F$229:$F$261,"&gt;=50")</f>
        <v>6</v>
      </c>
      <c r="L107" s="190">
        <f>COUNTIFS($F$229:$F$261,"&gt;10",$F$229:$F$261,"&lt;50")</f>
        <v>24</v>
      </c>
      <c r="M107" s="190">
        <f>COUNTIFS($F$229:$F$261,"&lt;=10")</f>
        <v>2</v>
      </c>
      <c r="Q107" s="2461"/>
      <c r="R107" s="2461"/>
      <c r="S107" s="2461"/>
      <c r="T107" s="2461"/>
      <c r="U107" s="2461"/>
      <c r="V107" s="2461"/>
    </row>
    <row r="108" spans="1:22" ht="20.100000000000001" customHeight="1" x14ac:dyDescent="0.25">
      <c r="A108" s="184" t="s">
        <v>1796</v>
      </c>
      <c r="B108" s="184" t="s">
        <v>1766</v>
      </c>
      <c r="C108" s="250">
        <v>34.9</v>
      </c>
      <c r="D108" s="249">
        <v>35.4</v>
      </c>
      <c r="E108" s="248">
        <v>30.45</v>
      </c>
      <c r="F108" s="247">
        <v>27.79</v>
      </c>
      <c r="G108" s="227"/>
      <c r="Q108" s="2461"/>
      <c r="R108" s="2461"/>
      <c r="S108" s="2461"/>
      <c r="T108" s="2461"/>
      <c r="U108" s="2461"/>
      <c r="V108" s="2461"/>
    </row>
    <row r="109" spans="1:22" ht="20.100000000000001" customHeight="1" x14ac:dyDescent="0.25">
      <c r="A109" s="184" t="s">
        <v>1794</v>
      </c>
      <c r="B109" s="184" t="s">
        <v>1766</v>
      </c>
      <c r="C109" s="250">
        <v>45.97</v>
      </c>
      <c r="D109" s="249">
        <v>44.08</v>
      </c>
      <c r="E109" s="251">
        <v>45.6</v>
      </c>
      <c r="F109" s="247">
        <v>47.57</v>
      </c>
      <c r="G109" s="227"/>
      <c r="Q109" s="2461"/>
      <c r="R109" s="2461"/>
      <c r="S109" s="2461"/>
      <c r="T109" s="2461"/>
      <c r="U109" s="2461"/>
      <c r="V109" s="2461"/>
    </row>
    <row r="110" spans="1:22" ht="20.100000000000001" customHeight="1" x14ac:dyDescent="0.25">
      <c r="A110" s="184" t="s">
        <v>1792</v>
      </c>
      <c r="B110" s="184" t="s">
        <v>1766</v>
      </c>
      <c r="C110" s="250">
        <v>18.329999999999998</v>
      </c>
      <c r="D110" s="249">
        <v>26.46</v>
      </c>
      <c r="E110" s="251">
        <v>31.1</v>
      </c>
      <c r="F110" s="247">
        <v>26.55</v>
      </c>
      <c r="G110" s="227"/>
      <c r="Q110" s="2461"/>
      <c r="R110" s="2461"/>
      <c r="S110" s="2461"/>
      <c r="T110" s="2461"/>
      <c r="U110" s="2461"/>
      <c r="V110" s="2461"/>
    </row>
    <row r="111" spans="1:22" ht="20.100000000000001" customHeight="1" x14ac:dyDescent="0.25">
      <c r="A111" s="184" t="s">
        <v>1790</v>
      </c>
      <c r="B111" s="184" t="s">
        <v>1766</v>
      </c>
      <c r="C111" s="250">
        <v>37</v>
      </c>
      <c r="D111" s="249">
        <v>36.04</v>
      </c>
      <c r="E111" s="251">
        <v>36</v>
      </c>
      <c r="F111" s="247">
        <v>36</v>
      </c>
      <c r="G111" s="227"/>
      <c r="Q111" s="2461"/>
      <c r="R111" s="2461"/>
      <c r="S111" s="2461"/>
      <c r="T111" s="2461"/>
      <c r="U111" s="2461"/>
      <c r="V111" s="2461"/>
    </row>
    <row r="112" spans="1:22" ht="20.100000000000001" customHeight="1" x14ac:dyDescent="0.25">
      <c r="A112" s="184" t="s">
        <v>1788</v>
      </c>
      <c r="B112" s="184" t="s">
        <v>1766</v>
      </c>
      <c r="C112" s="250">
        <v>46.15</v>
      </c>
      <c r="D112" s="249">
        <v>46.57</v>
      </c>
      <c r="E112" s="251">
        <v>48.22</v>
      </c>
      <c r="F112" s="247">
        <v>46.04</v>
      </c>
      <c r="G112" s="227"/>
    </row>
    <row r="113" spans="1:22" ht="20.100000000000001" customHeight="1" x14ac:dyDescent="0.25">
      <c r="A113" s="184" t="s">
        <v>1786</v>
      </c>
      <c r="B113" s="184" t="s">
        <v>1766</v>
      </c>
      <c r="C113" s="1762" t="s">
        <v>866</v>
      </c>
      <c r="D113" s="1762" t="s">
        <v>866</v>
      </c>
      <c r="E113" s="251">
        <v>0</v>
      </c>
      <c r="F113" s="247">
        <v>24.98</v>
      </c>
      <c r="G113" s="227"/>
      <c r="Q113" s="2461" t="s">
        <v>383</v>
      </c>
      <c r="R113" s="2461"/>
      <c r="S113" s="2461"/>
      <c r="T113" s="2461"/>
      <c r="U113" s="2461"/>
      <c r="V113" s="2461"/>
    </row>
    <row r="114" spans="1:22" ht="20.100000000000001" customHeight="1" x14ac:dyDescent="0.25">
      <c r="A114" s="184" t="s">
        <v>1785</v>
      </c>
      <c r="B114" s="184" t="s">
        <v>1766</v>
      </c>
      <c r="C114" s="250">
        <v>35.32</v>
      </c>
      <c r="D114" s="249">
        <v>42.79</v>
      </c>
      <c r="E114" s="251">
        <v>40.99</v>
      </c>
      <c r="F114" s="247">
        <v>43.62</v>
      </c>
      <c r="G114" s="227"/>
      <c r="H114" s="192" t="s">
        <v>367</v>
      </c>
      <c r="I114" s="198"/>
      <c r="J114" s="197" t="s">
        <v>1563</v>
      </c>
      <c r="K114" s="196" t="s">
        <v>486</v>
      </c>
      <c r="L114" s="195" t="s">
        <v>487</v>
      </c>
      <c r="M114" s="194" t="s">
        <v>1562</v>
      </c>
      <c r="P114" s="192" t="s">
        <v>367</v>
      </c>
      <c r="Q114" s="2461"/>
      <c r="R114" s="2461"/>
      <c r="S114" s="2461"/>
      <c r="T114" s="2461"/>
      <c r="U114" s="2461"/>
      <c r="V114" s="2461"/>
    </row>
    <row r="115" spans="1:22" ht="20.100000000000001" customHeight="1" x14ac:dyDescent="0.25">
      <c r="A115" s="184" t="s">
        <v>1783</v>
      </c>
      <c r="B115" s="184" t="s">
        <v>1766</v>
      </c>
      <c r="C115" s="250">
        <v>26.07</v>
      </c>
      <c r="D115" s="249">
        <v>34.15</v>
      </c>
      <c r="E115" s="251">
        <v>27.36</v>
      </c>
      <c r="F115" s="247">
        <v>27.66</v>
      </c>
      <c r="G115" s="227"/>
      <c r="I115" s="191">
        <v>2007</v>
      </c>
      <c r="J115" s="190">
        <f>COUNTIFS($C$262:$C$284,"=SD")</f>
        <v>0</v>
      </c>
      <c r="K115" s="190">
        <f>COUNTIFS($C$262:$C$284,"&gt;=50")</f>
        <v>0</v>
      </c>
      <c r="L115" s="190">
        <f>COUNTIFS($C$262:$C$284,"&gt;10",$C$262:$C$284,"&lt;50")</f>
        <v>23</v>
      </c>
      <c r="M115" s="190">
        <f>COUNTIFS($C$262:$C$284,"&lt;=10")</f>
        <v>0</v>
      </c>
      <c r="Q115" s="2461"/>
      <c r="R115" s="2461"/>
      <c r="S115" s="2461"/>
      <c r="T115" s="2461"/>
      <c r="U115" s="2461"/>
      <c r="V115" s="2461"/>
    </row>
    <row r="116" spans="1:22" ht="20.100000000000001" customHeight="1" x14ac:dyDescent="0.25">
      <c r="A116" s="184" t="s">
        <v>1781</v>
      </c>
      <c r="B116" s="184" t="s">
        <v>1766</v>
      </c>
      <c r="C116" s="1762" t="s">
        <v>866</v>
      </c>
      <c r="D116" s="249">
        <v>39.130000000000003</v>
      </c>
      <c r="E116" s="251">
        <v>44.61</v>
      </c>
      <c r="F116" s="247">
        <v>44.61</v>
      </c>
      <c r="G116" s="227"/>
      <c r="I116" s="191">
        <v>2008</v>
      </c>
      <c r="J116" s="190">
        <f>COUNTIFS($D$262:$D$284,"=SD")</f>
        <v>0</v>
      </c>
      <c r="K116" s="190">
        <f>COUNTIFS($D$262:$D$284,"&gt;=50")</f>
        <v>0</v>
      </c>
      <c r="L116" s="190">
        <f>COUNTIFS($D$262:$D$284,"&gt;10",$D$262:$D$284,"&lt;50")</f>
        <v>23</v>
      </c>
      <c r="M116" s="190">
        <f>COUNTIFS($D$262:$D$284,"&lt;=10")</f>
        <v>0</v>
      </c>
      <c r="Q116" s="2461"/>
      <c r="R116" s="2461"/>
      <c r="S116" s="2461"/>
      <c r="T116" s="2461"/>
      <c r="U116" s="2461"/>
      <c r="V116" s="2461"/>
    </row>
    <row r="117" spans="1:22" ht="20.100000000000001" customHeight="1" x14ac:dyDescent="0.25">
      <c r="A117" s="184" t="s">
        <v>1780</v>
      </c>
      <c r="B117" s="184" t="s">
        <v>1766</v>
      </c>
      <c r="C117" s="250">
        <v>25.11</v>
      </c>
      <c r="D117" s="249">
        <v>18.77</v>
      </c>
      <c r="E117" s="248">
        <v>20.47</v>
      </c>
      <c r="F117" s="247">
        <v>27.01</v>
      </c>
      <c r="G117" s="227"/>
      <c r="I117" s="191">
        <v>2009</v>
      </c>
      <c r="J117" s="190">
        <f>COUNTIFS($E$262:$E$284,"=SD")</f>
        <v>0</v>
      </c>
      <c r="K117" s="190">
        <f>COUNTIFS($E$262:$E$284,"&gt;=50")</f>
        <v>0</v>
      </c>
      <c r="L117" s="190">
        <f>COUNTIFS($E$262:$E$284,"&gt;10",$E$262:$E$284,"&lt;50")</f>
        <v>23</v>
      </c>
      <c r="M117" s="190">
        <f>COUNTIFS($E$262:$E$284,"&lt;=10")</f>
        <v>0</v>
      </c>
      <c r="Q117" s="2461"/>
      <c r="R117" s="2461"/>
      <c r="S117" s="2461"/>
      <c r="T117" s="2461"/>
      <c r="U117" s="2461"/>
      <c r="V117" s="2461"/>
    </row>
    <row r="118" spans="1:22" ht="20.100000000000001" customHeight="1" x14ac:dyDescent="0.25">
      <c r="A118" s="184" t="s">
        <v>1778</v>
      </c>
      <c r="B118" s="184" t="s">
        <v>1766</v>
      </c>
      <c r="C118" s="250">
        <v>37.799999999999997</v>
      </c>
      <c r="D118" s="249">
        <v>36.01</v>
      </c>
      <c r="E118" s="251">
        <v>36.01</v>
      </c>
      <c r="F118" s="247">
        <v>36.01</v>
      </c>
      <c r="G118" s="227"/>
      <c r="I118" s="191">
        <v>2010</v>
      </c>
      <c r="J118" s="190">
        <f>COUNTIFS($F$262:$F$284,"=SD")</f>
        <v>0</v>
      </c>
      <c r="K118" s="190">
        <f>COUNTIFS($F$262:$F$284,"&gt;=50")</f>
        <v>0</v>
      </c>
      <c r="L118" s="190">
        <f>COUNTIFS($F$262:$F$284,"&gt;10",$F$262:$F$284,"&lt;50")</f>
        <v>22</v>
      </c>
      <c r="M118" s="190">
        <f>COUNTIFS($F$262:$F$284,"&lt;=10")</f>
        <v>1</v>
      </c>
      <c r="Q118" s="2461"/>
      <c r="R118" s="2461"/>
      <c r="S118" s="2461"/>
      <c r="T118" s="2461"/>
      <c r="U118" s="2461"/>
      <c r="V118" s="2461"/>
    </row>
    <row r="119" spans="1:22" ht="20.100000000000001" customHeight="1" x14ac:dyDescent="0.25">
      <c r="A119" s="184" t="s">
        <v>1776</v>
      </c>
      <c r="B119" s="184" t="s">
        <v>1766</v>
      </c>
      <c r="C119" s="250" t="s">
        <v>866</v>
      </c>
      <c r="D119" s="249">
        <v>31.11</v>
      </c>
      <c r="E119" s="251">
        <v>19.399999999999999</v>
      </c>
      <c r="F119" s="247">
        <v>45.71</v>
      </c>
      <c r="G119" s="227"/>
      <c r="Q119" s="2461"/>
      <c r="R119" s="2461"/>
      <c r="S119" s="2461"/>
      <c r="T119" s="2461"/>
      <c r="U119" s="2461"/>
      <c r="V119" s="2461"/>
    </row>
    <row r="120" spans="1:22" ht="20.100000000000001" customHeight="1" x14ac:dyDescent="0.25">
      <c r="A120" s="184" t="s">
        <v>1774</v>
      </c>
      <c r="B120" s="184" t="s">
        <v>1766</v>
      </c>
      <c r="C120" s="250">
        <v>54.45</v>
      </c>
      <c r="D120" s="249">
        <v>56.81</v>
      </c>
      <c r="E120" s="251">
        <v>54.27</v>
      </c>
      <c r="F120" s="247">
        <v>51.94</v>
      </c>
      <c r="G120" s="227"/>
      <c r="Q120" s="2461"/>
      <c r="R120" s="2461"/>
      <c r="S120" s="2461"/>
      <c r="T120" s="2461"/>
      <c r="U120" s="2461"/>
      <c r="V120" s="2461"/>
    </row>
    <row r="121" spans="1:22" ht="20.100000000000001" customHeight="1" x14ac:dyDescent="0.25">
      <c r="A121" s="184" t="s">
        <v>1772</v>
      </c>
      <c r="B121" s="184" t="s">
        <v>1766</v>
      </c>
      <c r="C121" s="1762" t="s">
        <v>866</v>
      </c>
      <c r="D121" s="1762" t="s">
        <v>866</v>
      </c>
      <c r="E121" s="248" t="s">
        <v>866</v>
      </c>
      <c r="F121" s="247" t="s">
        <v>866</v>
      </c>
      <c r="G121" s="227"/>
      <c r="Q121" s="2461"/>
      <c r="R121" s="2461"/>
      <c r="S121" s="2461"/>
      <c r="T121" s="2461"/>
      <c r="U121" s="2461"/>
      <c r="V121" s="2461"/>
    </row>
    <row r="122" spans="1:22" ht="20.100000000000001" customHeight="1" x14ac:dyDescent="0.25">
      <c r="A122" s="184" t="s">
        <v>1771</v>
      </c>
      <c r="B122" s="184" t="s">
        <v>1766</v>
      </c>
      <c r="C122" s="250">
        <v>34.03</v>
      </c>
      <c r="D122" s="249">
        <v>33.75</v>
      </c>
      <c r="E122" s="251">
        <v>34.79</v>
      </c>
      <c r="F122" s="247">
        <v>28.55</v>
      </c>
      <c r="G122" s="227"/>
      <c r="Q122" s="2461"/>
      <c r="R122" s="2461"/>
      <c r="S122" s="2461"/>
      <c r="T122" s="2461"/>
      <c r="U122" s="2461"/>
      <c r="V122" s="2461"/>
    </row>
    <row r="123" spans="1:22" ht="20.100000000000001" customHeight="1" x14ac:dyDescent="0.25">
      <c r="A123" s="184" t="s">
        <v>1769</v>
      </c>
      <c r="B123" s="184" t="s">
        <v>1766</v>
      </c>
      <c r="C123" s="250">
        <v>43.4</v>
      </c>
      <c r="D123" s="249">
        <v>30.08</v>
      </c>
      <c r="E123" s="248">
        <v>23.91</v>
      </c>
      <c r="F123" s="247">
        <v>19.07</v>
      </c>
      <c r="G123" s="227"/>
    </row>
    <row r="124" spans="1:22" ht="20.100000000000001" customHeight="1" x14ac:dyDescent="0.25">
      <c r="A124" s="184" t="s">
        <v>1767</v>
      </c>
      <c r="B124" s="184" t="s">
        <v>1766</v>
      </c>
      <c r="C124" s="250">
        <v>43.94</v>
      </c>
      <c r="D124" s="249">
        <v>38.78</v>
      </c>
      <c r="E124" s="248">
        <v>38.53</v>
      </c>
      <c r="F124" s="247">
        <v>40.25</v>
      </c>
      <c r="G124" s="227"/>
      <c r="Q124" s="2461" t="s">
        <v>383</v>
      </c>
      <c r="R124" s="2461"/>
      <c r="S124" s="2461"/>
      <c r="T124" s="2461"/>
      <c r="U124" s="2461"/>
      <c r="V124" s="2461"/>
    </row>
    <row r="125" spans="1:22" ht="20.100000000000001" customHeight="1" x14ac:dyDescent="0.25">
      <c r="A125" s="184" t="s">
        <v>1764</v>
      </c>
      <c r="B125" s="184" t="s">
        <v>1763</v>
      </c>
      <c r="C125" s="250">
        <v>44.92</v>
      </c>
      <c r="D125" s="249">
        <v>44.35</v>
      </c>
      <c r="E125" s="251">
        <v>43.95</v>
      </c>
      <c r="F125" s="247">
        <v>42.94</v>
      </c>
      <c r="G125" s="227"/>
      <c r="H125" s="192" t="s">
        <v>368</v>
      </c>
      <c r="I125" s="198"/>
      <c r="J125" s="197" t="s">
        <v>1563</v>
      </c>
      <c r="K125" s="196" t="s">
        <v>486</v>
      </c>
      <c r="L125" s="195" t="s">
        <v>487</v>
      </c>
      <c r="M125" s="194" t="s">
        <v>1562</v>
      </c>
      <c r="P125" s="192" t="s">
        <v>368</v>
      </c>
      <c r="Q125" s="2461"/>
      <c r="R125" s="2461"/>
      <c r="S125" s="2461"/>
      <c r="T125" s="2461"/>
      <c r="U125" s="2461"/>
      <c r="V125" s="2461"/>
    </row>
    <row r="126" spans="1:22" ht="20.100000000000001" customHeight="1" x14ac:dyDescent="0.25">
      <c r="A126" s="184" t="s">
        <v>1761</v>
      </c>
      <c r="B126" s="184" t="s">
        <v>1695</v>
      </c>
      <c r="C126" s="250" t="s">
        <v>866</v>
      </c>
      <c r="D126" s="249">
        <v>32.54</v>
      </c>
      <c r="E126" s="248" t="s">
        <v>866</v>
      </c>
      <c r="F126" s="247">
        <v>29.9</v>
      </c>
      <c r="G126" s="227"/>
      <c r="I126" s="191">
        <v>2007</v>
      </c>
      <c r="J126" s="190">
        <f>COUNTIFS($C$285:$C$296,"=SD")</f>
        <v>3</v>
      </c>
      <c r="K126" s="190">
        <f>COUNTIFS($C$285:$C$296,"&gt;=50")</f>
        <v>1</v>
      </c>
      <c r="L126" s="190">
        <f>COUNTIFS($C$285:$C$296,"&gt;10",$C$285:$C$296,"&lt;50")</f>
        <v>8</v>
      </c>
      <c r="M126" s="190">
        <f>COUNTIFS($C$285:$C$296,"&lt;=10")</f>
        <v>0</v>
      </c>
      <c r="Q126" s="2461"/>
      <c r="R126" s="2461"/>
      <c r="S126" s="2461"/>
      <c r="T126" s="2461"/>
      <c r="U126" s="2461"/>
      <c r="V126" s="2461"/>
    </row>
    <row r="127" spans="1:22" ht="20.100000000000001" customHeight="1" x14ac:dyDescent="0.25">
      <c r="A127" s="184" t="s">
        <v>1759</v>
      </c>
      <c r="B127" s="184" t="s">
        <v>1695</v>
      </c>
      <c r="C127" s="250" t="s">
        <v>866</v>
      </c>
      <c r="D127" s="249">
        <v>57.99</v>
      </c>
      <c r="E127" s="248" t="s">
        <v>866</v>
      </c>
      <c r="F127" s="247">
        <v>56.9</v>
      </c>
      <c r="G127" s="227"/>
      <c r="I127" s="191">
        <v>2008</v>
      </c>
      <c r="J127" s="190">
        <f>COUNTIFS($D$285:$D$296,"=SD")</f>
        <v>3</v>
      </c>
      <c r="K127" s="190">
        <f>COUNTIFS($D$285:$D$296,"&gt;=50")</f>
        <v>2</v>
      </c>
      <c r="L127" s="190">
        <f>COUNTIFS($D$285:$D$296,"&gt;10",$D$285:$D$296,"&lt;50")</f>
        <v>6</v>
      </c>
      <c r="M127" s="190">
        <f>COUNTIFS($D$285:$D$296,"&lt;=10")</f>
        <v>1</v>
      </c>
      <c r="Q127" s="2461"/>
      <c r="R127" s="2461"/>
      <c r="S127" s="2461"/>
      <c r="T127" s="2461"/>
      <c r="U127" s="2461"/>
      <c r="V127" s="2461"/>
    </row>
    <row r="128" spans="1:22" ht="20.100000000000001" customHeight="1" x14ac:dyDescent="0.25">
      <c r="A128" s="184" t="s">
        <v>1757</v>
      </c>
      <c r="B128" s="184" t="s">
        <v>1695</v>
      </c>
      <c r="C128" s="250">
        <v>34.19</v>
      </c>
      <c r="D128" s="249">
        <v>25.38</v>
      </c>
      <c r="E128" s="248">
        <v>27.92</v>
      </c>
      <c r="F128" s="247">
        <v>27.77</v>
      </c>
      <c r="G128" s="227"/>
      <c r="I128" s="191">
        <v>2009</v>
      </c>
      <c r="J128" s="190">
        <f>COUNTIFS($E$285:$E$296,"=SD")</f>
        <v>1</v>
      </c>
      <c r="K128" s="190">
        <f>COUNTIFS($E$285:$E$296,"&gt;=50")</f>
        <v>3</v>
      </c>
      <c r="L128" s="190">
        <f>COUNTIFS($E$285:$E$296,"&gt;10",$E$285:$E$296,"&lt;50")</f>
        <v>7</v>
      </c>
      <c r="M128" s="190">
        <f>COUNTIFS($E$285:$E$296,"&lt;=10")</f>
        <v>1</v>
      </c>
      <c r="Q128" s="2461"/>
      <c r="R128" s="2461"/>
      <c r="S128" s="2461"/>
      <c r="T128" s="2461"/>
      <c r="U128" s="2461"/>
      <c r="V128" s="2461"/>
    </row>
    <row r="129" spans="1:22" ht="20.100000000000001" customHeight="1" x14ac:dyDescent="0.25">
      <c r="A129" s="184" t="s">
        <v>1755</v>
      </c>
      <c r="B129" s="184" t="s">
        <v>1695</v>
      </c>
      <c r="C129" s="250" t="s">
        <v>866</v>
      </c>
      <c r="D129" s="249">
        <v>18.510000000000002</v>
      </c>
      <c r="E129" s="248" t="s">
        <v>866</v>
      </c>
      <c r="F129" s="247">
        <v>8.68</v>
      </c>
      <c r="G129" s="227"/>
      <c r="I129" s="191">
        <v>2010</v>
      </c>
      <c r="J129" s="190">
        <f>COUNTIFS($F$285:$F$296,"=SD")</f>
        <v>0</v>
      </c>
      <c r="K129" s="190">
        <f>COUNTIFS($F$285:$F$296,"&gt;=50")</f>
        <v>3</v>
      </c>
      <c r="L129" s="190">
        <f>COUNTIFS($F$285:$F$296,"&gt;10",$F$285:$F$296,"&lt;50")</f>
        <v>8</v>
      </c>
      <c r="M129" s="190">
        <f>COUNTIFS($F$285:$F$296,"&lt;=10")</f>
        <v>1</v>
      </c>
      <c r="Q129" s="2461"/>
      <c r="R129" s="2461"/>
      <c r="S129" s="2461"/>
      <c r="T129" s="2461"/>
      <c r="U129" s="2461"/>
      <c r="V129" s="2461"/>
    </row>
    <row r="130" spans="1:22" ht="20.100000000000001" customHeight="1" x14ac:dyDescent="0.25">
      <c r="A130" s="184" t="s">
        <v>1753</v>
      </c>
      <c r="B130" s="184" t="s">
        <v>1695</v>
      </c>
      <c r="C130" s="250">
        <v>74.67</v>
      </c>
      <c r="D130" s="249">
        <v>71.69</v>
      </c>
      <c r="E130" s="248">
        <v>50.41</v>
      </c>
      <c r="F130" s="247">
        <v>47.44</v>
      </c>
      <c r="G130" s="227"/>
      <c r="Q130" s="2461"/>
      <c r="R130" s="2461"/>
      <c r="S130" s="2461"/>
      <c r="T130" s="2461"/>
      <c r="U130" s="2461"/>
      <c r="V130" s="2461"/>
    </row>
    <row r="131" spans="1:22" ht="20.100000000000001" customHeight="1" x14ac:dyDescent="0.25">
      <c r="A131" s="184" t="s">
        <v>1751</v>
      </c>
      <c r="B131" s="184" t="s">
        <v>1695</v>
      </c>
      <c r="C131" s="250" t="s">
        <v>866</v>
      </c>
      <c r="D131" s="249">
        <v>38.57</v>
      </c>
      <c r="E131" s="248" t="s">
        <v>866</v>
      </c>
      <c r="F131" s="247">
        <v>29.96</v>
      </c>
      <c r="G131" s="227"/>
      <c r="Q131" s="2461"/>
      <c r="R131" s="2461"/>
      <c r="S131" s="2461"/>
      <c r="T131" s="2461"/>
      <c r="U131" s="2461"/>
      <c r="V131" s="2461"/>
    </row>
    <row r="132" spans="1:22" ht="20.100000000000001" customHeight="1" x14ac:dyDescent="0.25">
      <c r="A132" s="184" t="s">
        <v>1749</v>
      </c>
      <c r="B132" s="184" t="s">
        <v>1695</v>
      </c>
      <c r="C132" s="250" t="s">
        <v>866</v>
      </c>
      <c r="D132" s="249">
        <v>33.25</v>
      </c>
      <c r="E132" s="248" t="s">
        <v>866</v>
      </c>
      <c r="F132" s="247">
        <v>44.25</v>
      </c>
      <c r="G132" s="227"/>
      <c r="Q132" s="2461"/>
      <c r="R132" s="2461"/>
      <c r="S132" s="2461"/>
      <c r="T132" s="2461"/>
      <c r="U132" s="2461"/>
      <c r="V132" s="2461"/>
    </row>
    <row r="133" spans="1:22" ht="20.100000000000001" customHeight="1" x14ac:dyDescent="0.25">
      <c r="A133" s="184" t="s">
        <v>1747</v>
      </c>
      <c r="B133" s="184" t="s">
        <v>1695</v>
      </c>
      <c r="C133" s="250">
        <v>43.94</v>
      </c>
      <c r="D133" s="249">
        <v>49.83</v>
      </c>
      <c r="E133" s="251">
        <v>48.23</v>
      </c>
      <c r="F133" s="247">
        <v>41.25</v>
      </c>
      <c r="G133" s="227"/>
      <c r="Q133" s="2461"/>
      <c r="R133" s="2461"/>
      <c r="S133" s="2461"/>
      <c r="T133" s="2461"/>
      <c r="U133" s="2461"/>
      <c r="V133" s="2461"/>
    </row>
    <row r="134" spans="1:22" ht="20.100000000000001" customHeight="1" x14ac:dyDescent="0.25">
      <c r="A134" s="184" t="s">
        <v>1745</v>
      </c>
      <c r="B134" s="184" t="s">
        <v>1695</v>
      </c>
      <c r="C134" s="250" t="s">
        <v>866</v>
      </c>
      <c r="D134" s="249">
        <v>26.9</v>
      </c>
      <c r="E134" s="248" t="s">
        <v>866</v>
      </c>
      <c r="F134" s="247">
        <v>22.1</v>
      </c>
      <c r="G134" s="227"/>
    </row>
    <row r="135" spans="1:22" ht="20.100000000000001" customHeight="1" x14ac:dyDescent="0.25">
      <c r="A135" s="184" t="s">
        <v>1743</v>
      </c>
      <c r="B135" s="184" t="s">
        <v>1695</v>
      </c>
      <c r="C135" s="250" t="s">
        <v>866</v>
      </c>
      <c r="D135" s="249">
        <v>-9.75</v>
      </c>
      <c r="E135" s="248" t="s">
        <v>866</v>
      </c>
      <c r="F135" s="247">
        <v>38.29</v>
      </c>
      <c r="G135" s="227"/>
      <c r="Q135" s="2461" t="s">
        <v>383</v>
      </c>
      <c r="R135" s="2461"/>
      <c r="S135" s="2461"/>
      <c r="T135" s="2461"/>
      <c r="U135" s="2461"/>
      <c r="V135" s="2461"/>
    </row>
    <row r="136" spans="1:22" ht="20.100000000000001" customHeight="1" x14ac:dyDescent="0.25">
      <c r="A136" s="184" t="s">
        <v>1741</v>
      </c>
      <c r="B136" s="184" t="s">
        <v>1695</v>
      </c>
      <c r="C136" s="250" t="s">
        <v>866</v>
      </c>
      <c r="D136" s="249">
        <v>34.51</v>
      </c>
      <c r="E136" s="248" t="s">
        <v>866</v>
      </c>
      <c r="F136" s="247">
        <v>31.65</v>
      </c>
      <c r="G136" s="227"/>
      <c r="H136" s="192" t="s">
        <v>369</v>
      </c>
      <c r="I136" s="198"/>
      <c r="J136" s="197" t="s">
        <v>1563</v>
      </c>
      <c r="K136" s="196" t="s">
        <v>486</v>
      </c>
      <c r="L136" s="195" t="s">
        <v>487</v>
      </c>
      <c r="M136" s="194" t="s">
        <v>1562</v>
      </c>
      <c r="P136" s="192" t="s">
        <v>369</v>
      </c>
      <c r="Q136" s="2461"/>
      <c r="R136" s="2461"/>
      <c r="S136" s="2461"/>
      <c r="T136" s="2461"/>
      <c r="U136" s="2461"/>
      <c r="V136" s="2461"/>
    </row>
    <row r="137" spans="1:22" ht="20.100000000000001" customHeight="1" x14ac:dyDescent="0.25">
      <c r="A137" s="184" t="s">
        <v>1739</v>
      </c>
      <c r="B137" s="184" t="s">
        <v>1695</v>
      </c>
      <c r="C137" s="250" t="s">
        <v>866</v>
      </c>
      <c r="D137" s="249">
        <v>52.94</v>
      </c>
      <c r="E137" s="248" t="s">
        <v>866</v>
      </c>
      <c r="F137" s="247">
        <v>59</v>
      </c>
      <c r="G137" s="227"/>
      <c r="I137" s="191">
        <v>2007</v>
      </c>
      <c r="J137" s="190">
        <f>COUNTIFS($C$297:$C$330,"=SD")</f>
        <v>16</v>
      </c>
      <c r="K137" s="190">
        <f>COUNTIFS($C$297:$C$330,"&gt;=50")</f>
        <v>2</v>
      </c>
      <c r="L137" s="190">
        <f>COUNTIFS($C$297:$C$330,"&gt;10",$C$297:$C$330,"&lt;50")</f>
        <v>16</v>
      </c>
      <c r="M137" s="190">
        <f>COUNTIFS($C$297:$C$330,"&lt;=10")</f>
        <v>0</v>
      </c>
      <c r="Q137" s="2461"/>
      <c r="R137" s="2461"/>
      <c r="S137" s="2461"/>
      <c r="T137" s="2461"/>
      <c r="U137" s="2461"/>
      <c r="V137" s="2461"/>
    </row>
    <row r="138" spans="1:22" ht="20.100000000000001" customHeight="1" x14ac:dyDescent="0.25">
      <c r="A138" s="184" t="s">
        <v>1737</v>
      </c>
      <c r="B138" s="184" t="s">
        <v>1695</v>
      </c>
      <c r="C138" s="250" t="s">
        <v>866</v>
      </c>
      <c r="D138" s="249">
        <v>47.93</v>
      </c>
      <c r="E138" s="248" t="s">
        <v>866</v>
      </c>
      <c r="F138" s="247">
        <v>40.07</v>
      </c>
      <c r="G138" s="227"/>
      <c r="I138" s="191">
        <v>2008</v>
      </c>
      <c r="J138" s="190">
        <f>COUNTIFS($D$297:$D$330,"=SD")</f>
        <v>12</v>
      </c>
      <c r="K138" s="190">
        <f>COUNTIFS($D$297:$D$330,"&gt;=50")</f>
        <v>5</v>
      </c>
      <c r="L138" s="190">
        <f>COUNTIFS($D$297:$D$330,"&gt;10",$D$297:$D$330,"&lt;50")</f>
        <v>17</v>
      </c>
      <c r="M138" s="190">
        <f>COUNTIFS($D$297:$D$330,"&lt;=10")</f>
        <v>0</v>
      </c>
      <c r="Q138" s="2461"/>
      <c r="R138" s="2461"/>
      <c r="S138" s="2461"/>
      <c r="T138" s="2461"/>
      <c r="U138" s="2461"/>
      <c r="V138" s="2461"/>
    </row>
    <row r="139" spans="1:22" ht="20.100000000000001" customHeight="1" x14ac:dyDescent="0.25">
      <c r="A139" s="184" t="s">
        <v>1735</v>
      </c>
      <c r="B139" s="184" t="s">
        <v>1695</v>
      </c>
      <c r="C139" s="250">
        <v>58.2</v>
      </c>
      <c r="D139" s="249">
        <v>58.33</v>
      </c>
      <c r="E139" s="251">
        <v>56.9</v>
      </c>
      <c r="F139" s="247">
        <v>47.73</v>
      </c>
      <c r="G139" s="227"/>
      <c r="I139" s="191">
        <v>2009</v>
      </c>
      <c r="J139" s="190">
        <f>COUNTIFS($E$297:$E$330,"=SD")</f>
        <v>10</v>
      </c>
      <c r="K139" s="190">
        <f>COUNTIFS($E$297:$E$330,"&gt;=50")</f>
        <v>4</v>
      </c>
      <c r="L139" s="190">
        <f>COUNTIFS($E$297:$E$330,"&gt;10",$E$297:$E$330,"&lt;50")</f>
        <v>19</v>
      </c>
      <c r="M139" s="190">
        <f>COUNTIFS($E$297:$E$330,"&lt;=10")</f>
        <v>1</v>
      </c>
      <c r="Q139" s="2461"/>
      <c r="R139" s="2461"/>
      <c r="S139" s="2461"/>
      <c r="T139" s="2461"/>
      <c r="U139" s="2461"/>
      <c r="V139" s="2461"/>
    </row>
    <row r="140" spans="1:22" ht="20.100000000000001" customHeight="1" x14ac:dyDescent="0.25">
      <c r="A140" s="184" t="s">
        <v>1733</v>
      </c>
      <c r="B140" s="184" t="s">
        <v>1695</v>
      </c>
      <c r="C140" s="250" t="s">
        <v>866</v>
      </c>
      <c r="D140" s="249">
        <v>58.13</v>
      </c>
      <c r="E140" s="248" t="s">
        <v>866</v>
      </c>
      <c r="F140" s="247">
        <v>50.13</v>
      </c>
      <c r="G140" s="227"/>
      <c r="I140" s="191">
        <v>2010</v>
      </c>
      <c r="J140" s="190">
        <f>COUNTIFS($F$297:$F$330,"=SD")</f>
        <v>5</v>
      </c>
      <c r="K140" s="190">
        <f>COUNTIFS($F$297:$F$330,"&gt;=50")</f>
        <v>3</v>
      </c>
      <c r="L140" s="190">
        <f>COUNTIFS($F$297:$F$330,"&gt;10",$F$297:$F$330,"&lt;50")</f>
        <v>24</v>
      </c>
      <c r="M140" s="190">
        <f>COUNTIFS($F$297:$F$330,"&lt;=10")</f>
        <v>2</v>
      </c>
      <c r="Q140" s="2461"/>
      <c r="R140" s="2461"/>
      <c r="S140" s="2461"/>
      <c r="T140" s="2461"/>
      <c r="U140" s="2461"/>
      <c r="V140" s="2461"/>
    </row>
    <row r="141" spans="1:22" ht="20.100000000000001" customHeight="1" x14ac:dyDescent="0.25">
      <c r="A141" s="184" t="s">
        <v>1731</v>
      </c>
      <c r="B141" s="184" t="s">
        <v>1695</v>
      </c>
      <c r="C141" s="250" t="s">
        <v>866</v>
      </c>
      <c r="D141" s="249">
        <v>42.47</v>
      </c>
      <c r="E141" s="248" t="s">
        <v>866</v>
      </c>
      <c r="F141" s="247">
        <v>42.65</v>
      </c>
      <c r="G141" s="227"/>
      <c r="Q141" s="2461"/>
      <c r="R141" s="2461"/>
      <c r="S141" s="2461"/>
      <c r="T141" s="2461"/>
      <c r="U141" s="2461"/>
      <c r="V141" s="2461"/>
    </row>
    <row r="142" spans="1:22" ht="20.100000000000001" customHeight="1" x14ac:dyDescent="0.25">
      <c r="A142" s="184" t="s">
        <v>1729</v>
      </c>
      <c r="B142" s="184" t="s">
        <v>1695</v>
      </c>
      <c r="C142" s="250" t="s">
        <v>866</v>
      </c>
      <c r="D142" s="249">
        <v>50.57</v>
      </c>
      <c r="E142" s="248" t="s">
        <v>866</v>
      </c>
      <c r="F142" s="247">
        <v>49.66</v>
      </c>
      <c r="G142" s="227"/>
      <c r="Q142" s="2461"/>
      <c r="R142" s="2461"/>
      <c r="S142" s="2461"/>
      <c r="T142" s="2461"/>
      <c r="U142" s="2461"/>
      <c r="V142" s="2461"/>
    </row>
    <row r="143" spans="1:22" ht="20.100000000000001" customHeight="1" x14ac:dyDescent="0.25">
      <c r="A143" s="184" t="s">
        <v>1727</v>
      </c>
      <c r="B143" s="184" t="s">
        <v>1695</v>
      </c>
      <c r="C143" s="250" t="s">
        <v>866</v>
      </c>
      <c r="D143" s="249">
        <v>49.3</v>
      </c>
      <c r="E143" s="248" t="s">
        <v>866</v>
      </c>
      <c r="F143" s="247">
        <v>46.41</v>
      </c>
      <c r="G143" s="227"/>
      <c r="Q143" s="2461"/>
      <c r="R143" s="2461"/>
      <c r="S143" s="2461"/>
      <c r="T143" s="2461"/>
      <c r="U143" s="2461"/>
      <c r="V143" s="2461"/>
    </row>
    <row r="144" spans="1:22" ht="20.100000000000001" customHeight="1" x14ac:dyDescent="0.25">
      <c r="A144" s="184" t="s">
        <v>1725</v>
      </c>
      <c r="B144" s="184" t="s">
        <v>1695</v>
      </c>
      <c r="C144" s="250">
        <v>51.27</v>
      </c>
      <c r="D144" s="249">
        <v>50.18</v>
      </c>
      <c r="E144" s="248">
        <v>45.82</v>
      </c>
      <c r="F144" s="247">
        <v>44.57</v>
      </c>
      <c r="G144" s="227"/>
      <c r="Q144" s="2461"/>
      <c r="R144" s="2461"/>
      <c r="S144" s="2461"/>
      <c r="T144" s="2461"/>
      <c r="U144" s="2461"/>
      <c r="V144" s="2461"/>
    </row>
    <row r="145" spans="1:22" ht="20.100000000000001" customHeight="1" x14ac:dyDescent="0.25">
      <c r="A145" s="184" t="s">
        <v>1723</v>
      </c>
      <c r="B145" s="184" t="s">
        <v>1695</v>
      </c>
      <c r="C145" s="250">
        <v>45.52</v>
      </c>
      <c r="D145" s="249">
        <v>-8.39</v>
      </c>
      <c r="E145" s="251">
        <v>48.76</v>
      </c>
      <c r="F145" s="247">
        <v>48.34</v>
      </c>
      <c r="G145" s="227"/>
    </row>
    <row r="146" spans="1:22" ht="20.100000000000001" customHeight="1" x14ac:dyDescent="0.25">
      <c r="A146" s="184" t="s">
        <v>1721</v>
      </c>
      <c r="B146" s="184" t="s">
        <v>1695</v>
      </c>
      <c r="C146" s="250">
        <v>55.39</v>
      </c>
      <c r="D146" s="249">
        <v>58.71</v>
      </c>
      <c r="E146" s="251">
        <v>20.88</v>
      </c>
      <c r="F146" s="247" t="s">
        <v>866</v>
      </c>
      <c r="G146" s="227"/>
      <c r="Q146" s="2461" t="s">
        <v>383</v>
      </c>
      <c r="R146" s="2461"/>
      <c r="S146" s="2461"/>
      <c r="T146" s="2461"/>
      <c r="U146" s="2461"/>
      <c r="V146" s="2461"/>
    </row>
    <row r="147" spans="1:22" ht="20.100000000000001" customHeight="1" x14ac:dyDescent="0.25">
      <c r="A147" s="184" t="s">
        <v>1719</v>
      </c>
      <c r="B147" s="184" t="s">
        <v>1695</v>
      </c>
      <c r="C147" s="250" t="s">
        <v>866</v>
      </c>
      <c r="D147" s="249">
        <v>35.42</v>
      </c>
      <c r="E147" s="248" t="s">
        <v>866</v>
      </c>
      <c r="F147" s="247">
        <v>34.01</v>
      </c>
      <c r="G147" s="227"/>
      <c r="H147" s="192" t="s">
        <v>370</v>
      </c>
      <c r="I147" s="198"/>
      <c r="J147" s="197" t="s">
        <v>1563</v>
      </c>
      <c r="K147" s="196" t="s">
        <v>486</v>
      </c>
      <c r="L147" s="195" t="s">
        <v>487</v>
      </c>
      <c r="M147" s="194" t="s">
        <v>1562</v>
      </c>
      <c r="P147" s="192" t="s">
        <v>370</v>
      </c>
      <c r="Q147" s="2461"/>
      <c r="R147" s="2461"/>
      <c r="S147" s="2461"/>
      <c r="T147" s="2461"/>
      <c r="U147" s="2461"/>
      <c r="V147" s="2461"/>
    </row>
    <row r="148" spans="1:22" ht="20.100000000000001" customHeight="1" x14ac:dyDescent="0.25">
      <c r="A148" s="184" t="s">
        <v>1717</v>
      </c>
      <c r="B148" s="184" t="s">
        <v>1695</v>
      </c>
      <c r="C148" s="250" t="s">
        <v>866</v>
      </c>
      <c r="D148" s="249">
        <v>21.02</v>
      </c>
      <c r="E148" s="248" t="s">
        <v>866</v>
      </c>
      <c r="F148" s="247">
        <v>63.5</v>
      </c>
      <c r="G148" s="227"/>
      <c r="I148" s="191">
        <v>2007</v>
      </c>
      <c r="J148" s="190">
        <f>COUNTIFS($C$331:$C$364,"=SD")</f>
        <v>3</v>
      </c>
      <c r="K148" s="190">
        <f>COUNTIFS($C$331:$C$364,"&gt;=50")</f>
        <v>0</v>
      </c>
      <c r="L148" s="190">
        <f>COUNTIFS($C$331:$C$364,"&gt;10",$C$331:$C$364,"&lt;50")</f>
        <v>31</v>
      </c>
      <c r="M148" s="190">
        <f>COUNTIFS($C$331:$C$364,"&lt;=10")</f>
        <v>0</v>
      </c>
      <c r="Q148" s="2461"/>
      <c r="R148" s="2461"/>
      <c r="S148" s="2461"/>
      <c r="T148" s="2461"/>
      <c r="U148" s="2461"/>
      <c r="V148" s="2461"/>
    </row>
    <row r="149" spans="1:22" ht="20.100000000000001" customHeight="1" x14ac:dyDescent="0.25">
      <c r="A149" s="184" t="s">
        <v>1715</v>
      </c>
      <c r="B149" s="184" t="s">
        <v>1695</v>
      </c>
      <c r="C149" s="250" t="s">
        <v>866</v>
      </c>
      <c r="D149" s="249">
        <v>45.58</v>
      </c>
      <c r="E149" s="248" t="s">
        <v>866</v>
      </c>
      <c r="F149" s="247">
        <v>44.17</v>
      </c>
      <c r="G149" s="227"/>
      <c r="I149" s="191">
        <v>2008</v>
      </c>
      <c r="J149" s="190">
        <f>COUNTIFS($D$331:$D$364,"=SD")</f>
        <v>3</v>
      </c>
      <c r="K149" s="190">
        <f>COUNTIFS($D$331:$D$364,"&gt;=50")</f>
        <v>1</v>
      </c>
      <c r="L149" s="190">
        <f>COUNTIFS($D$331:$D$364,"&gt;10",$D$331:$D$364,"&lt;50")</f>
        <v>30</v>
      </c>
      <c r="M149" s="190">
        <f>COUNTIFS($D$331:$D$364,"&lt;=10")</f>
        <v>0</v>
      </c>
      <c r="Q149" s="2461"/>
      <c r="R149" s="2461"/>
      <c r="S149" s="2461"/>
      <c r="T149" s="2461"/>
      <c r="U149" s="2461"/>
      <c r="V149" s="2461"/>
    </row>
    <row r="150" spans="1:22" ht="20.100000000000001" customHeight="1" x14ac:dyDescent="0.25">
      <c r="A150" s="184" t="s">
        <v>1713</v>
      </c>
      <c r="B150" s="184" t="s">
        <v>1695</v>
      </c>
      <c r="C150" s="250" t="s">
        <v>866</v>
      </c>
      <c r="D150" s="249">
        <v>40.659999999999997</v>
      </c>
      <c r="E150" s="248" t="s">
        <v>866</v>
      </c>
      <c r="F150" s="247">
        <v>42.06</v>
      </c>
      <c r="G150" s="227"/>
      <c r="I150" s="191">
        <v>2009</v>
      </c>
      <c r="J150" s="190">
        <f>COUNTIFS($E$331:$E$364,"=SD")</f>
        <v>2</v>
      </c>
      <c r="K150" s="190">
        <f>COUNTIFS($E$331:$E$364,"&gt;=50")</f>
        <v>3</v>
      </c>
      <c r="L150" s="190">
        <f>COUNTIFS($E$331:$E$364,"&gt;10",$E$331:$E$364,"&lt;50")</f>
        <v>28</v>
      </c>
      <c r="M150" s="190">
        <f>COUNTIFS($E$331:$E$364,"&lt;=10")</f>
        <v>1</v>
      </c>
      <c r="Q150" s="2461"/>
      <c r="R150" s="2461"/>
      <c r="S150" s="2461"/>
      <c r="T150" s="2461"/>
      <c r="U150" s="2461"/>
      <c r="V150" s="2461"/>
    </row>
    <row r="151" spans="1:22" ht="20.100000000000001" customHeight="1" x14ac:dyDescent="0.25">
      <c r="A151" s="184" t="s">
        <v>1711</v>
      </c>
      <c r="B151" s="184" t="s">
        <v>1695</v>
      </c>
      <c r="C151" s="250" t="s">
        <v>866</v>
      </c>
      <c r="D151" s="249">
        <v>15.88</v>
      </c>
      <c r="E151" s="248" t="s">
        <v>866</v>
      </c>
      <c r="F151" s="247">
        <v>13.89</v>
      </c>
      <c r="G151" s="227"/>
      <c r="I151" s="191">
        <v>2010</v>
      </c>
      <c r="J151" s="190">
        <f>COUNTIFS($F$331:$F$364,"=SD")</f>
        <v>1</v>
      </c>
      <c r="K151" s="190">
        <f>COUNTIFS($F$331:$F$364,"&gt;=50")</f>
        <v>3</v>
      </c>
      <c r="L151" s="190">
        <f>COUNTIFS($F$331:$F$364,"&gt;10",$F$331:$F$364,"&lt;50")</f>
        <v>30</v>
      </c>
      <c r="M151" s="190">
        <f>COUNTIFS($F$331:$F$364,"&lt;=10")</f>
        <v>0</v>
      </c>
      <c r="Q151" s="2461"/>
      <c r="R151" s="2461"/>
      <c r="S151" s="2461"/>
      <c r="T151" s="2461"/>
      <c r="U151" s="2461"/>
      <c r="V151" s="2461"/>
    </row>
    <row r="152" spans="1:22" ht="20.100000000000001" customHeight="1" x14ac:dyDescent="0.25">
      <c r="A152" s="184" t="s">
        <v>1709</v>
      </c>
      <c r="B152" s="184" t="s">
        <v>1695</v>
      </c>
      <c r="C152" s="250">
        <v>26.69</v>
      </c>
      <c r="D152" s="249">
        <v>16.84</v>
      </c>
      <c r="E152" s="248">
        <v>15.57</v>
      </c>
      <c r="F152" s="247">
        <v>19.149999999999999</v>
      </c>
      <c r="G152" s="227"/>
      <c r="Q152" s="2461"/>
      <c r="R152" s="2461"/>
      <c r="S152" s="2461"/>
      <c r="T152" s="2461"/>
      <c r="U152" s="2461"/>
      <c r="V152" s="2461"/>
    </row>
    <row r="153" spans="1:22" ht="20.100000000000001" customHeight="1" x14ac:dyDescent="0.25">
      <c r="A153" s="184" t="s">
        <v>1707</v>
      </c>
      <c r="B153" s="184" t="s">
        <v>1695</v>
      </c>
      <c r="C153" s="250">
        <v>31.45</v>
      </c>
      <c r="D153" s="249">
        <v>36.159999999999997</v>
      </c>
      <c r="E153" s="248">
        <v>43.77</v>
      </c>
      <c r="F153" s="247">
        <v>40.880000000000003</v>
      </c>
      <c r="G153" s="227"/>
      <c r="Q153" s="2461"/>
      <c r="R153" s="2461"/>
      <c r="S153" s="2461"/>
      <c r="T153" s="2461"/>
      <c r="U153" s="2461"/>
      <c r="V153" s="2461"/>
    </row>
    <row r="154" spans="1:22" ht="20.100000000000001" customHeight="1" x14ac:dyDescent="0.25">
      <c r="A154" s="184" t="s">
        <v>1705</v>
      </c>
      <c r="B154" s="184" t="s">
        <v>1695</v>
      </c>
      <c r="C154" s="250">
        <v>28.95</v>
      </c>
      <c r="D154" s="249">
        <v>25.22</v>
      </c>
      <c r="E154" s="251">
        <v>29.35</v>
      </c>
      <c r="F154" s="247">
        <v>27.26</v>
      </c>
      <c r="G154" s="227"/>
      <c r="Q154" s="2461"/>
      <c r="R154" s="2461"/>
      <c r="S154" s="2461"/>
      <c r="T154" s="2461"/>
      <c r="U154" s="2461"/>
      <c r="V154" s="2461"/>
    </row>
    <row r="155" spans="1:22" ht="20.100000000000001" customHeight="1" x14ac:dyDescent="0.25">
      <c r="A155" s="184" t="s">
        <v>1703</v>
      </c>
      <c r="B155" s="184" t="s">
        <v>1695</v>
      </c>
      <c r="C155" s="250" t="s">
        <v>866</v>
      </c>
      <c r="D155" s="249">
        <v>48.4</v>
      </c>
      <c r="E155" s="248" t="s">
        <v>866</v>
      </c>
      <c r="F155" s="247">
        <v>46.91</v>
      </c>
      <c r="G155" s="227"/>
      <c r="Q155" s="2461"/>
      <c r="R155" s="2461"/>
      <c r="S155" s="2461"/>
      <c r="T155" s="2461"/>
      <c r="U155" s="2461"/>
      <c r="V155" s="2461"/>
    </row>
    <row r="156" spans="1:22" ht="20.100000000000001" customHeight="1" x14ac:dyDescent="0.25">
      <c r="A156" s="184" t="s">
        <v>1701</v>
      </c>
      <c r="B156" s="184" t="s">
        <v>1695</v>
      </c>
      <c r="C156" s="250">
        <v>19.14</v>
      </c>
      <c r="D156" s="249">
        <v>23.9</v>
      </c>
      <c r="E156" s="251">
        <v>19.45</v>
      </c>
      <c r="F156" s="247">
        <v>21.76</v>
      </c>
      <c r="G156" s="227"/>
    </row>
    <row r="157" spans="1:22" ht="20.100000000000001" customHeight="1" x14ac:dyDescent="0.25">
      <c r="A157" s="184" t="s">
        <v>601</v>
      </c>
      <c r="B157" s="184" t="s">
        <v>1695</v>
      </c>
      <c r="C157" s="250" t="s">
        <v>866</v>
      </c>
      <c r="D157" s="249">
        <v>37.94</v>
      </c>
      <c r="E157" s="248" t="s">
        <v>866</v>
      </c>
      <c r="F157" s="247">
        <v>36.25</v>
      </c>
      <c r="G157" s="227"/>
      <c r="Q157" s="2461" t="s">
        <v>383</v>
      </c>
      <c r="R157" s="2461"/>
      <c r="S157" s="2461"/>
      <c r="T157" s="2461"/>
      <c r="U157" s="2461"/>
      <c r="V157" s="2461"/>
    </row>
    <row r="158" spans="1:22" ht="20.100000000000001" customHeight="1" x14ac:dyDescent="0.25">
      <c r="A158" s="184" t="s">
        <v>1698</v>
      </c>
      <c r="B158" s="184" t="s">
        <v>1695</v>
      </c>
      <c r="C158" s="1762" t="s">
        <v>866</v>
      </c>
      <c r="D158" s="249">
        <v>48.27</v>
      </c>
      <c r="E158" s="248" t="s">
        <v>866</v>
      </c>
      <c r="F158" s="247">
        <v>44.37</v>
      </c>
      <c r="G158" s="227"/>
      <c r="H158" s="192" t="s">
        <v>371</v>
      </c>
      <c r="I158" s="198"/>
      <c r="J158" s="197" t="s">
        <v>1563</v>
      </c>
      <c r="K158" s="196" t="s">
        <v>486</v>
      </c>
      <c r="L158" s="195" t="s">
        <v>487</v>
      </c>
      <c r="M158" s="194" t="s">
        <v>1562</v>
      </c>
      <c r="P158" s="192" t="s">
        <v>371</v>
      </c>
      <c r="Q158" s="2461"/>
      <c r="R158" s="2461"/>
      <c r="S158" s="2461"/>
      <c r="T158" s="2461"/>
      <c r="U158" s="2461"/>
      <c r="V158" s="2461"/>
    </row>
    <row r="159" spans="1:22" ht="20.100000000000001" customHeight="1" x14ac:dyDescent="0.25">
      <c r="A159" s="184" t="s">
        <v>1696</v>
      </c>
      <c r="B159" s="184" t="s">
        <v>1695</v>
      </c>
      <c r="C159" s="250" t="s">
        <v>866</v>
      </c>
      <c r="D159" s="249">
        <v>33.630000000000003</v>
      </c>
      <c r="E159" s="248" t="s">
        <v>866</v>
      </c>
      <c r="F159" s="247">
        <v>55.3</v>
      </c>
      <c r="G159" s="227"/>
      <c r="I159" s="191">
        <v>2007</v>
      </c>
      <c r="J159" s="190">
        <f>COUNTIFS($C$365:$C$428,"=SD")</f>
        <v>24</v>
      </c>
      <c r="K159" s="190">
        <f>COUNTIFS($C$365:$C$428,"&gt;=50")</f>
        <v>0</v>
      </c>
      <c r="L159" s="190">
        <f>COUNTIFS($C$365:$C$428,"&gt;10",$C$365:$C$428,"&lt;50")</f>
        <v>37</v>
      </c>
      <c r="M159" s="190">
        <f>COUNTIFS($C$365:$C$428,"&lt;=10")</f>
        <v>3</v>
      </c>
      <c r="Q159" s="2461"/>
      <c r="R159" s="2461"/>
      <c r="S159" s="2461"/>
      <c r="T159" s="2461"/>
      <c r="U159" s="2461"/>
      <c r="V159" s="2461"/>
    </row>
    <row r="160" spans="1:22" ht="20.100000000000001" customHeight="1" x14ac:dyDescent="0.25">
      <c r="A160" s="184" t="s">
        <v>1693</v>
      </c>
      <c r="B160" s="184" t="s">
        <v>1683</v>
      </c>
      <c r="C160" s="250">
        <v>41.54</v>
      </c>
      <c r="D160" s="249">
        <v>43.71</v>
      </c>
      <c r="E160" s="248">
        <v>34.590000000000003</v>
      </c>
      <c r="F160" s="247">
        <v>35.42</v>
      </c>
      <c r="G160" s="227"/>
      <c r="I160" s="191">
        <v>2008</v>
      </c>
      <c r="J160" s="190">
        <f>COUNTIFS($D$365:$D$428,"=SD")</f>
        <v>19</v>
      </c>
      <c r="K160" s="190">
        <f>COUNTIFS($D$365:$D$428,"&gt;=50")</f>
        <v>0</v>
      </c>
      <c r="L160" s="190">
        <f>COUNTIFS($D$365:$D$428,"&gt;10",$D$365:$D$428,"&lt;50")</f>
        <v>43</v>
      </c>
      <c r="M160" s="190">
        <f>COUNTIFS($D$365:$D$428,"&lt;=10")</f>
        <v>2</v>
      </c>
      <c r="Q160" s="2461"/>
      <c r="R160" s="2461"/>
      <c r="S160" s="2461"/>
      <c r="T160" s="2461"/>
      <c r="U160" s="2461"/>
      <c r="V160" s="2461"/>
    </row>
    <row r="161" spans="1:22" ht="20.100000000000001" customHeight="1" x14ac:dyDescent="0.25">
      <c r="A161" s="184" t="s">
        <v>1692</v>
      </c>
      <c r="B161" s="184" t="s">
        <v>1683</v>
      </c>
      <c r="C161" s="250" t="s">
        <v>866</v>
      </c>
      <c r="D161" s="249">
        <v>31.68</v>
      </c>
      <c r="E161" s="248" t="s">
        <v>866</v>
      </c>
      <c r="F161" s="247">
        <v>33.590000000000003</v>
      </c>
      <c r="G161" s="227"/>
      <c r="I161" s="191">
        <v>2009</v>
      </c>
      <c r="J161" s="190">
        <f>COUNTIFS($E$365:$E$428,"=SD")</f>
        <v>17</v>
      </c>
      <c r="K161" s="190">
        <f>COUNTIFS($E$365:$E$428,"&gt;=50")</f>
        <v>1</v>
      </c>
      <c r="L161" s="190">
        <f>COUNTIFS($E$365:$E$428,"&gt;10",$E$365:$E$428,"&lt;50")</f>
        <v>41</v>
      </c>
      <c r="M161" s="190">
        <f>COUNTIFS($E$365:$E$428,"&lt;=10")</f>
        <v>5</v>
      </c>
      <c r="Q161" s="2461"/>
      <c r="R161" s="2461"/>
      <c r="S161" s="2461"/>
      <c r="T161" s="2461"/>
      <c r="U161" s="2461"/>
      <c r="V161" s="2461"/>
    </row>
    <row r="162" spans="1:22" ht="20.100000000000001" customHeight="1" x14ac:dyDescent="0.25">
      <c r="A162" s="184" t="s">
        <v>1690</v>
      </c>
      <c r="B162" s="184" t="s">
        <v>1683</v>
      </c>
      <c r="C162" s="250">
        <v>56.62</v>
      </c>
      <c r="D162" s="249">
        <v>56.78</v>
      </c>
      <c r="E162" s="248">
        <v>52.3</v>
      </c>
      <c r="F162" s="247">
        <v>42.26</v>
      </c>
      <c r="G162" s="227"/>
      <c r="I162" s="191">
        <v>2010</v>
      </c>
      <c r="J162" s="190">
        <f>COUNTIFS($F$365:$F$428,"=SD")</f>
        <v>8</v>
      </c>
      <c r="K162" s="190">
        <f>COUNTIFS($F$365:$F$428,"&gt;=50")</f>
        <v>2</v>
      </c>
      <c r="L162" s="190">
        <f>COUNTIFS($F$365:$F$428,"&gt;10",$F$365:$F$428,"&lt;50")</f>
        <v>49</v>
      </c>
      <c r="M162" s="190">
        <f>COUNTIFS($F$365:$F$428,"&lt;=10")</f>
        <v>5</v>
      </c>
      <c r="Q162" s="2461"/>
      <c r="R162" s="2461"/>
      <c r="S162" s="2461"/>
      <c r="T162" s="2461"/>
      <c r="U162" s="2461"/>
      <c r="V162" s="2461"/>
    </row>
    <row r="163" spans="1:22" ht="20.100000000000001" customHeight="1" x14ac:dyDescent="0.25">
      <c r="A163" s="184" t="s">
        <v>1689</v>
      </c>
      <c r="B163" s="184" t="s">
        <v>1683</v>
      </c>
      <c r="C163" s="250" t="s">
        <v>866</v>
      </c>
      <c r="D163" s="249">
        <v>48.62</v>
      </c>
      <c r="E163" s="248" t="s">
        <v>866</v>
      </c>
      <c r="F163" s="247">
        <v>35.450000000000003</v>
      </c>
      <c r="G163" s="227"/>
      <c r="Q163" s="2461"/>
      <c r="R163" s="2461"/>
      <c r="S163" s="2461"/>
      <c r="T163" s="2461"/>
      <c r="U163" s="2461"/>
      <c r="V163" s="2461"/>
    </row>
    <row r="164" spans="1:22" ht="20.100000000000001" customHeight="1" x14ac:dyDescent="0.25">
      <c r="A164" s="184" t="s">
        <v>1688</v>
      </c>
      <c r="B164" s="184" t="s">
        <v>1683</v>
      </c>
      <c r="C164" s="250" t="s">
        <v>866</v>
      </c>
      <c r="D164" s="249">
        <v>35.200000000000003</v>
      </c>
      <c r="E164" s="248" t="s">
        <v>866</v>
      </c>
      <c r="F164" s="247">
        <v>25.95</v>
      </c>
      <c r="G164" s="227"/>
      <c r="Q164" s="2461"/>
      <c r="R164" s="2461"/>
      <c r="S164" s="2461"/>
      <c r="T164" s="2461"/>
      <c r="U164" s="2461"/>
      <c r="V164" s="2461"/>
    </row>
    <row r="165" spans="1:22" ht="20.100000000000001" customHeight="1" x14ac:dyDescent="0.25">
      <c r="A165" s="184" t="s">
        <v>1687</v>
      </c>
      <c r="B165" s="184" t="s">
        <v>1683</v>
      </c>
      <c r="C165" s="1762" t="s">
        <v>866</v>
      </c>
      <c r="D165" s="249">
        <v>36.47</v>
      </c>
      <c r="E165" s="248" t="s">
        <v>866</v>
      </c>
      <c r="F165" s="247">
        <v>31.3</v>
      </c>
      <c r="G165" s="227"/>
      <c r="Q165" s="2461"/>
      <c r="R165" s="2461"/>
      <c r="S165" s="2461"/>
      <c r="T165" s="2461"/>
      <c r="U165" s="2461"/>
      <c r="V165" s="2461"/>
    </row>
    <row r="166" spans="1:22" ht="20.100000000000001" customHeight="1" x14ac:dyDescent="0.25">
      <c r="A166" s="184" t="s">
        <v>1686</v>
      </c>
      <c r="B166" s="184" t="s">
        <v>1683</v>
      </c>
      <c r="C166" s="250" t="s">
        <v>866</v>
      </c>
      <c r="D166" s="249">
        <v>51.31</v>
      </c>
      <c r="E166" s="248" t="s">
        <v>866</v>
      </c>
      <c r="F166" s="247">
        <v>37.36</v>
      </c>
      <c r="G166" s="227"/>
      <c r="Q166" s="2461"/>
      <c r="R166" s="2461"/>
      <c r="S166" s="2461"/>
      <c r="T166" s="2461"/>
      <c r="U166" s="2461"/>
      <c r="V166" s="2461"/>
    </row>
    <row r="167" spans="1:22" ht="20.100000000000001" customHeight="1" x14ac:dyDescent="0.25">
      <c r="A167" s="184" t="s">
        <v>1685</v>
      </c>
      <c r="B167" s="184" t="s">
        <v>1683</v>
      </c>
      <c r="C167" s="250" t="s">
        <v>866</v>
      </c>
      <c r="D167" s="249">
        <v>61.34</v>
      </c>
      <c r="E167" s="248" t="s">
        <v>866</v>
      </c>
      <c r="F167" s="247">
        <v>12.66</v>
      </c>
      <c r="G167" s="227"/>
    </row>
    <row r="168" spans="1:22" ht="20.100000000000001" customHeight="1" x14ac:dyDescent="0.25">
      <c r="A168" s="184" t="s">
        <v>1684</v>
      </c>
      <c r="B168" s="184" t="s">
        <v>1683</v>
      </c>
      <c r="C168" s="250" t="s">
        <v>866</v>
      </c>
      <c r="D168" s="249">
        <v>54.48</v>
      </c>
      <c r="E168" s="248" t="s">
        <v>866</v>
      </c>
      <c r="F168" s="247">
        <v>47.36</v>
      </c>
      <c r="G168" s="227"/>
      <c r="Q168" s="2461" t="s">
        <v>383</v>
      </c>
      <c r="R168" s="2461"/>
      <c r="S168" s="2461"/>
      <c r="T168" s="2461"/>
      <c r="U168" s="2461"/>
      <c r="V168" s="2461"/>
    </row>
    <row r="169" spans="1:22" ht="20.100000000000001" customHeight="1" x14ac:dyDescent="0.25">
      <c r="A169" s="184" t="s">
        <v>1682</v>
      </c>
      <c r="B169" s="184" t="s">
        <v>1644</v>
      </c>
      <c r="C169" s="1762" t="s">
        <v>866</v>
      </c>
      <c r="D169" s="1762" t="s">
        <v>866</v>
      </c>
      <c r="E169" s="248" t="s">
        <v>866</v>
      </c>
      <c r="F169" s="247" t="s">
        <v>866</v>
      </c>
      <c r="G169" s="227"/>
      <c r="H169" s="192" t="s">
        <v>372</v>
      </c>
      <c r="I169" s="198"/>
      <c r="J169" s="197" t="s">
        <v>1563</v>
      </c>
      <c r="K169" s="196" t="s">
        <v>486</v>
      </c>
      <c r="L169" s="195" t="s">
        <v>487</v>
      </c>
      <c r="M169" s="194" t="s">
        <v>1562</v>
      </c>
      <c r="P169" s="192" t="s">
        <v>372</v>
      </c>
      <c r="Q169" s="2461"/>
      <c r="R169" s="2461"/>
      <c r="S169" s="2461"/>
      <c r="T169" s="2461"/>
      <c r="U169" s="2461"/>
      <c r="V169" s="2461"/>
    </row>
    <row r="170" spans="1:22" ht="20.100000000000001" customHeight="1" x14ac:dyDescent="0.25">
      <c r="A170" s="184" t="s">
        <v>1681</v>
      </c>
      <c r="B170" s="184" t="s">
        <v>1644</v>
      </c>
      <c r="C170" s="250">
        <v>33.619999999999997</v>
      </c>
      <c r="D170" s="249">
        <v>32.14</v>
      </c>
      <c r="E170" s="248" t="s">
        <v>866</v>
      </c>
      <c r="F170" s="247">
        <v>21.9</v>
      </c>
      <c r="G170" s="227"/>
      <c r="I170" s="191">
        <v>2007</v>
      </c>
      <c r="J170" s="190">
        <f>COUNTIFS($C$429:$C$461,"=SD")</f>
        <v>16</v>
      </c>
      <c r="K170" s="190">
        <f>COUNTIFS($C$429:$C$461,"&gt;=50")</f>
        <v>0</v>
      </c>
      <c r="L170" s="190">
        <f>COUNTIFS($C$429:$C$461,"&gt;10",$C$429:$C$461,"&lt;50")</f>
        <v>15</v>
      </c>
      <c r="M170" s="190">
        <f>COUNTIFS($C$429:$C$461,"&lt;=10")</f>
        <v>2</v>
      </c>
      <c r="Q170" s="2461"/>
      <c r="R170" s="2461"/>
      <c r="S170" s="2461"/>
      <c r="T170" s="2461"/>
      <c r="U170" s="2461"/>
      <c r="V170" s="2461"/>
    </row>
    <row r="171" spans="1:22" ht="20.100000000000001" customHeight="1" x14ac:dyDescent="0.25">
      <c r="A171" s="184" t="s">
        <v>1679</v>
      </c>
      <c r="B171" s="184" t="s">
        <v>1644</v>
      </c>
      <c r="C171" s="250">
        <v>26.86</v>
      </c>
      <c r="D171" s="249">
        <v>24.53</v>
      </c>
      <c r="E171" s="248">
        <v>24.76</v>
      </c>
      <c r="F171" s="247">
        <v>16.14</v>
      </c>
      <c r="G171" s="227"/>
      <c r="I171" s="191">
        <v>2008</v>
      </c>
      <c r="J171" s="190">
        <f>COUNTIFS($D$429:$D$461,"=SD")</f>
        <v>8</v>
      </c>
      <c r="K171" s="190">
        <f>COUNTIFS($D$429:$D$461,"&gt;=50")</f>
        <v>0</v>
      </c>
      <c r="L171" s="190">
        <f>COUNTIFS($D$429:$D$461,"&gt;10",$D$429:$D$461,"&lt;50")</f>
        <v>21</v>
      </c>
      <c r="M171" s="190">
        <f>COUNTIFS($D$429:$D$461,"&lt;=10")</f>
        <v>4</v>
      </c>
      <c r="Q171" s="2461"/>
      <c r="R171" s="2461"/>
      <c r="S171" s="2461"/>
      <c r="T171" s="2461"/>
      <c r="U171" s="2461"/>
      <c r="V171" s="2461"/>
    </row>
    <row r="172" spans="1:22" ht="20.100000000000001" customHeight="1" x14ac:dyDescent="0.25">
      <c r="A172" s="184" t="s">
        <v>1677</v>
      </c>
      <c r="B172" s="184" t="s">
        <v>1644</v>
      </c>
      <c r="C172" s="1762" t="s">
        <v>866</v>
      </c>
      <c r="D172" s="1762" t="s">
        <v>866</v>
      </c>
      <c r="E172" s="248" t="s">
        <v>866</v>
      </c>
      <c r="F172" s="247" t="s">
        <v>866</v>
      </c>
      <c r="G172" s="227"/>
      <c r="I172" s="191">
        <v>2009</v>
      </c>
      <c r="J172" s="190">
        <f>COUNTIFS($E$429:$E$461,"=SD")</f>
        <v>9</v>
      </c>
      <c r="K172" s="190">
        <f>COUNTIFS($E$429:$E$461,"&gt;=50")</f>
        <v>0</v>
      </c>
      <c r="L172" s="190">
        <f>COUNTIFS($E$429:$E$461,"&gt;10",$E$429:$E$461,"&lt;50")</f>
        <v>18</v>
      </c>
      <c r="M172" s="190">
        <f>COUNTIFS($E$429:$E$461,"&lt;=10")</f>
        <v>6</v>
      </c>
      <c r="Q172" s="2461"/>
      <c r="R172" s="2461"/>
      <c r="S172" s="2461"/>
      <c r="T172" s="2461"/>
      <c r="U172" s="2461"/>
      <c r="V172" s="2461"/>
    </row>
    <row r="173" spans="1:22" ht="20.100000000000001" customHeight="1" x14ac:dyDescent="0.25">
      <c r="A173" s="184" t="s">
        <v>1676</v>
      </c>
      <c r="B173" s="184" t="s">
        <v>1644</v>
      </c>
      <c r="C173" s="250">
        <v>29.08</v>
      </c>
      <c r="D173" s="249">
        <v>29.54</v>
      </c>
      <c r="E173" s="248">
        <v>27.11</v>
      </c>
      <c r="F173" s="247">
        <v>26.44</v>
      </c>
      <c r="G173" s="227"/>
      <c r="I173" s="191">
        <v>2010</v>
      </c>
      <c r="J173" s="190">
        <f>COUNTIFS($F$429:$F$461,"=SD")</f>
        <v>9</v>
      </c>
      <c r="K173" s="190">
        <f>COUNTIFS($F$429:$F$461,"&gt;=50")</f>
        <v>0</v>
      </c>
      <c r="L173" s="190">
        <f>COUNTIFS($F$429:$F$461,"&gt;10",$F$429:$F$461,"&lt;50")</f>
        <v>20</v>
      </c>
      <c r="M173" s="190">
        <f>COUNTIFS($F$429:$F$461,"&lt;=10")</f>
        <v>4</v>
      </c>
      <c r="Q173" s="2461"/>
      <c r="R173" s="2461"/>
      <c r="S173" s="2461"/>
      <c r="T173" s="2461"/>
      <c r="U173" s="2461"/>
      <c r="V173" s="2461"/>
    </row>
    <row r="174" spans="1:22" ht="20.100000000000001" customHeight="1" x14ac:dyDescent="0.25">
      <c r="A174" s="184" t="s">
        <v>1674</v>
      </c>
      <c r="B174" s="184" t="s">
        <v>1644</v>
      </c>
      <c r="C174" s="250">
        <v>11.46</v>
      </c>
      <c r="D174" s="249">
        <v>21.17</v>
      </c>
      <c r="E174" s="251">
        <v>31.01</v>
      </c>
      <c r="F174" s="247">
        <v>35.369999999999997</v>
      </c>
      <c r="G174" s="227"/>
      <c r="Q174" s="2461"/>
      <c r="R174" s="2461"/>
      <c r="S174" s="2461"/>
      <c r="T174" s="2461"/>
      <c r="U174" s="2461"/>
      <c r="V174" s="2461"/>
    </row>
    <row r="175" spans="1:22" ht="20.100000000000001" customHeight="1" x14ac:dyDescent="0.25">
      <c r="A175" s="184" t="s">
        <v>1672</v>
      </c>
      <c r="B175" s="184" t="s">
        <v>1644</v>
      </c>
      <c r="C175" s="250">
        <v>25</v>
      </c>
      <c r="D175" s="249">
        <v>18.39</v>
      </c>
      <c r="E175" s="251">
        <v>18.940000000000001</v>
      </c>
      <c r="F175" s="247">
        <v>17.649999999999999</v>
      </c>
      <c r="G175" s="227"/>
      <c r="Q175" s="2461"/>
      <c r="R175" s="2461"/>
      <c r="S175" s="2461"/>
      <c r="T175" s="2461"/>
      <c r="U175" s="2461"/>
      <c r="V175" s="2461"/>
    </row>
    <row r="176" spans="1:22" ht="20.100000000000001" customHeight="1" x14ac:dyDescent="0.25">
      <c r="A176" s="184" t="s">
        <v>1670</v>
      </c>
      <c r="B176" s="184" t="s">
        <v>1644</v>
      </c>
      <c r="C176" s="250">
        <v>31.85</v>
      </c>
      <c r="D176" s="249">
        <v>22.61</v>
      </c>
      <c r="E176" s="248">
        <v>26.67</v>
      </c>
      <c r="F176" s="247">
        <v>27.36</v>
      </c>
      <c r="G176" s="227"/>
      <c r="Q176" s="2461"/>
      <c r="R176" s="2461"/>
      <c r="S176" s="2461"/>
      <c r="T176" s="2461"/>
      <c r="U176" s="2461"/>
      <c r="V176" s="2461"/>
    </row>
    <row r="177" spans="1:22" ht="20.100000000000001" customHeight="1" x14ac:dyDescent="0.25">
      <c r="A177" s="184" t="s">
        <v>1668</v>
      </c>
      <c r="B177" s="184" t="s">
        <v>1644</v>
      </c>
      <c r="C177" s="1762" t="s">
        <v>866</v>
      </c>
      <c r="D177" s="1762" t="s">
        <v>866</v>
      </c>
      <c r="E177" s="251" t="s">
        <v>866</v>
      </c>
      <c r="F177" s="247">
        <v>42.11</v>
      </c>
      <c r="G177" s="227"/>
      <c r="Q177" s="2461"/>
      <c r="R177" s="2461"/>
      <c r="S177" s="2461"/>
      <c r="T177" s="2461"/>
      <c r="U177" s="2461"/>
      <c r="V177" s="2461"/>
    </row>
    <row r="178" spans="1:22" ht="20.100000000000001" customHeight="1" x14ac:dyDescent="0.25">
      <c r="A178" s="184" t="s">
        <v>1667</v>
      </c>
      <c r="B178" s="184" t="s">
        <v>1644</v>
      </c>
      <c r="C178" s="250">
        <v>22.4</v>
      </c>
      <c r="D178" s="249">
        <v>27.62</v>
      </c>
      <c r="E178" s="248">
        <v>29.71</v>
      </c>
      <c r="F178" s="247">
        <v>24.37</v>
      </c>
      <c r="G178" s="227"/>
    </row>
    <row r="179" spans="1:22" ht="20.100000000000001" customHeight="1" x14ac:dyDescent="0.25">
      <c r="A179" s="184" t="s">
        <v>1665</v>
      </c>
      <c r="B179" s="184" t="s">
        <v>1644</v>
      </c>
      <c r="C179" s="250">
        <v>16.670000000000002</v>
      </c>
      <c r="D179" s="249">
        <v>18.170000000000002</v>
      </c>
      <c r="E179" s="251">
        <v>21.81</v>
      </c>
      <c r="F179" s="247">
        <v>31.85</v>
      </c>
      <c r="G179" s="227"/>
      <c r="Q179" s="2461" t="s">
        <v>383</v>
      </c>
      <c r="R179" s="2461"/>
      <c r="S179" s="2461"/>
      <c r="T179" s="2461"/>
      <c r="U179" s="2461"/>
      <c r="V179" s="2461"/>
    </row>
    <row r="180" spans="1:22" ht="20.100000000000001" customHeight="1" x14ac:dyDescent="0.25">
      <c r="A180" s="184" t="s">
        <v>1663</v>
      </c>
      <c r="B180" s="184" t="s">
        <v>1644</v>
      </c>
      <c r="C180" s="250">
        <v>28.78</v>
      </c>
      <c r="D180" s="249">
        <v>28.07</v>
      </c>
      <c r="E180" s="248">
        <v>25.38</v>
      </c>
      <c r="F180" s="247">
        <v>26.85</v>
      </c>
      <c r="G180" s="227"/>
      <c r="H180" s="192" t="s">
        <v>373</v>
      </c>
      <c r="I180" s="198"/>
      <c r="J180" s="197" t="s">
        <v>1563</v>
      </c>
      <c r="K180" s="196" t="s">
        <v>486</v>
      </c>
      <c r="L180" s="195" t="s">
        <v>487</v>
      </c>
      <c r="M180" s="194" t="s">
        <v>1562</v>
      </c>
      <c r="P180" s="192" t="s">
        <v>373</v>
      </c>
      <c r="Q180" s="2461"/>
      <c r="R180" s="2461"/>
      <c r="S180" s="2461"/>
      <c r="T180" s="2461"/>
      <c r="U180" s="2461"/>
      <c r="V180" s="2461"/>
    </row>
    <row r="181" spans="1:22" ht="20.100000000000001" customHeight="1" x14ac:dyDescent="0.25">
      <c r="A181" s="184" t="s">
        <v>1661</v>
      </c>
      <c r="B181" s="184" t="s">
        <v>1644</v>
      </c>
      <c r="C181" s="250">
        <v>41.17</v>
      </c>
      <c r="D181" s="249">
        <v>37.17</v>
      </c>
      <c r="E181" s="248">
        <v>34.229999999999997</v>
      </c>
      <c r="F181" s="247">
        <v>33.18</v>
      </c>
      <c r="G181" s="227"/>
      <c r="I181" s="191">
        <v>2007</v>
      </c>
      <c r="J181" s="190">
        <f>COUNTIFS($C$462:$C$503,"=SD")</f>
        <v>10</v>
      </c>
      <c r="K181" s="190">
        <f>COUNTIFS($C$462:$C$503,"&gt;=50")</f>
        <v>4</v>
      </c>
      <c r="L181" s="190">
        <f>COUNTIFS($C$462:$C$503,"&gt;10",$C$462:$C$503,"&lt;50")</f>
        <v>26</v>
      </c>
      <c r="M181" s="190">
        <f>COUNTIFS($C$462:$C$503,"&lt;=10")</f>
        <v>2</v>
      </c>
      <c r="Q181" s="2461"/>
      <c r="R181" s="2461"/>
      <c r="S181" s="2461"/>
      <c r="T181" s="2461"/>
      <c r="U181" s="2461"/>
      <c r="V181" s="2461"/>
    </row>
    <row r="182" spans="1:22" ht="20.100000000000001" customHeight="1" x14ac:dyDescent="0.25">
      <c r="A182" s="184" t="s">
        <v>1659</v>
      </c>
      <c r="B182" s="184" t="s">
        <v>1644</v>
      </c>
      <c r="C182" s="1762" t="s">
        <v>866</v>
      </c>
      <c r="D182" s="1762" t="s">
        <v>866</v>
      </c>
      <c r="E182" s="251">
        <v>65.599999999999994</v>
      </c>
      <c r="F182" s="247" t="s">
        <v>866</v>
      </c>
      <c r="G182" s="227"/>
      <c r="I182" s="191">
        <v>2008</v>
      </c>
      <c r="J182" s="190">
        <f>COUNTIFS($D$462:$D$503,"=SD")</f>
        <v>9</v>
      </c>
      <c r="K182" s="190">
        <f>COUNTIFS($D$462:$D$503,"&gt;=50")</f>
        <v>2</v>
      </c>
      <c r="L182" s="190">
        <f>COUNTIFS($D$462:$D$503,"&gt;10",$D$462:$D$503,"&lt;50")</f>
        <v>27</v>
      </c>
      <c r="M182" s="190">
        <f>COUNTIFS($D$462:$D$503,"&lt;=10")</f>
        <v>4</v>
      </c>
      <c r="Q182" s="2461"/>
      <c r="R182" s="2461"/>
      <c r="S182" s="2461"/>
      <c r="T182" s="2461"/>
      <c r="U182" s="2461"/>
      <c r="V182" s="2461"/>
    </row>
    <row r="183" spans="1:22" ht="20.100000000000001" customHeight="1" x14ac:dyDescent="0.25">
      <c r="A183" s="184" t="s">
        <v>1658</v>
      </c>
      <c r="B183" s="184" t="s">
        <v>1644</v>
      </c>
      <c r="C183" s="250">
        <v>28.62</v>
      </c>
      <c r="D183" s="249">
        <v>30</v>
      </c>
      <c r="E183" s="251">
        <v>36.17</v>
      </c>
      <c r="F183" s="247">
        <v>36.1</v>
      </c>
      <c r="G183" s="227"/>
      <c r="I183" s="191">
        <v>2009</v>
      </c>
      <c r="J183" s="190">
        <f>COUNTIFS($E$462:$E$503,"=SD")</f>
        <v>7</v>
      </c>
      <c r="K183" s="190">
        <f>COUNTIFS($E$462:$E$503,"&gt;=50")</f>
        <v>3</v>
      </c>
      <c r="L183" s="190">
        <f>COUNTIFS($E$462:$E$503,"&gt;10",$E$462:$E$503,"&lt;50")</f>
        <v>29</v>
      </c>
      <c r="M183" s="190">
        <f>COUNTIFS($E$462:$E$503,"&lt;=10")</f>
        <v>3</v>
      </c>
      <c r="Q183" s="2461"/>
      <c r="R183" s="2461"/>
      <c r="S183" s="2461"/>
      <c r="T183" s="2461"/>
      <c r="U183" s="2461"/>
      <c r="V183" s="2461"/>
    </row>
    <row r="184" spans="1:22" ht="20.100000000000001" customHeight="1" x14ac:dyDescent="0.25">
      <c r="A184" s="184" t="s">
        <v>1656</v>
      </c>
      <c r="B184" s="184" t="s">
        <v>1644</v>
      </c>
      <c r="C184" s="250">
        <v>23.84</v>
      </c>
      <c r="D184" s="249">
        <v>21.21</v>
      </c>
      <c r="E184" s="248">
        <v>21.18</v>
      </c>
      <c r="F184" s="247">
        <v>21.83</v>
      </c>
      <c r="G184" s="227"/>
      <c r="I184" s="191">
        <v>2010</v>
      </c>
      <c r="J184" s="190">
        <f>COUNTIFS($F$462:$F$503,"=SD")</f>
        <v>6</v>
      </c>
      <c r="K184" s="190">
        <f>COUNTIFS($F$462:$F$503,"&gt;=50")</f>
        <v>2</v>
      </c>
      <c r="L184" s="190">
        <f>COUNTIFS($F$462:$F$503,"&gt;10",$F$462:$F$503,"&lt;50")</f>
        <v>32</v>
      </c>
      <c r="M184" s="190">
        <f>COUNTIFS($F$462:$F$503,"&lt;=10")</f>
        <v>2</v>
      </c>
      <c r="Q184" s="2461"/>
      <c r="R184" s="2461"/>
      <c r="S184" s="2461"/>
      <c r="T184" s="2461"/>
      <c r="U184" s="2461"/>
      <c r="V184" s="2461"/>
    </row>
    <row r="185" spans="1:22" ht="20.100000000000001" customHeight="1" x14ac:dyDescent="0.25">
      <c r="A185" s="184" t="s">
        <v>1654</v>
      </c>
      <c r="B185" s="184" t="s">
        <v>1644</v>
      </c>
      <c r="C185" s="250">
        <v>17.78</v>
      </c>
      <c r="D185" s="249">
        <v>14.72</v>
      </c>
      <c r="E185" s="248">
        <v>25.15</v>
      </c>
      <c r="F185" s="247">
        <v>19.05</v>
      </c>
      <c r="G185" s="227"/>
      <c r="Q185" s="2461"/>
      <c r="R185" s="2461"/>
      <c r="S185" s="2461"/>
      <c r="T185" s="2461"/>
      <c r="U185" s="2461"/>
      <c r="V185" s="2461"/>
    </row>
    <row r="186" spans="1:22" ht="20.100000000000001" customHeight="1" x14ac:dyDescent="0.25">
      <c r="A186" s="184" t="s">
        <v>1652</v>
      </c>
      <c r="B186" s="184" t="s">
        <v>1644</v>
      </c>
      <c r="C186" s="250">
        <v>36.93</v>
      </c>
      <c r="D186" s="249">
        <v>23.05</v>
      </c>
      <c r="E186" s="248">
        <v>27.91</v>
      </c>
      <c r="F186" s="247">
        <v>27.37</v>
      </c>
      <c r="G186" s="227"/>
      <c r="Q186" s="2461"/>
      <c r="R186" s="2461"/>
      <c r="S186" s="2461"/>
      <c r="T186" s="2461"/>
      <c r="U186" s="2461"/>
      <c r="V186" s="2461"/>
    </row>
    <row r="187" spans="1:22" ht="20.100000000000001" customHeight="1" x14ac:dyDescent="0.25">
      <c r="A187" s="184" t="s">
        <v>1650</v>
      </c>
      <c r="B187" s="184" t="s">
        <v>1644</v>
      </c>
      <c r="C187" s="250">
        <v>24.53</v>
      </c>
      <c r="D187" s="249">
        <v>25.18</v>
      </c>
      <c r="E187" s="248">
        <v>27.56</v>
      </c>
      <c r="F187" s="247">
        <v>17.89</v>
      </c>
      <c r="G187" s="227"/>
      <c r="Q187" s="2461"/>
      <c r="R187" s="2461"/>
      <c r="S187" s="2461"/>
      <c r="T187" s="2461"/>
      <c r="U187" s="2461"/>
      <c r="V187" s="2461"/>
    </row>
    <row r="188" spans="1:22" ht="20.100000000000001" customHeight="1" x14ac:dyDescent="0.25">
      <c r="A188" s="184" t="s">
        <v>1648</v>
      </c>
      <c r="B188" s="184" t="s">
        <v>1644</v>
      </c>
      <c r="C188" s="1762" t="s">
        <v>866</v>
      </c>
      <c r="D188" s="1762" t="s">
        <v>866</v>
      </c>
      <c r="E188" s="251" t="s">
        <v>866</v>
      </c>
      <c r="F188" s="247">
        <v>5.71</v>
      </c>
      <c r="G188" s="227"/>
      <c r="Q188" s="2461"/>
      <c r="R188" s="2461"/>
      <c r="S188" s="2461"/>
      <c r="T188" s="2461"/>
      <c r="U188" s="2461"/>
      <c r="V188" s="2461"/>
    </row>
    <row r="189" spans="1:22" ht="20.100000000000001" customHeight="1" x14ac:dyDescent="0.25">
      <c r="A189" s="184" t="s">
        <v>1647</v>
      </c>
      <c r="B189" s="184" t="s">
        <v>1644</v>
      </c>
      <c r="C189" s="250">
        <v>59.82</v>
      </c>
      <c r="D189" s="249">
        <v>59.81</v>
      </c>
      <c r="E189" s="251">
        <v>59.17</v>
      </c>
      <c r="F189" s="247">
        <v>57.94</v>
      </c>
      <c r="G189" s="227"/>
    </row>
    <row r="190" spans="1:22" ht="20.100000000000001" customHeight="1" x14ac:dyDescent="0.25">
      <c r="A190" s="184" t="s">
        <v>1645</v>
      </c>
      <c r="B190" s="184" t="s">
        <v>1644</v>
      </c>
      <c r="C190" s="1762" t="s">
        <v>866</v>
      </c>
      <c r="D190" s="1762" t="s">
        <v>866</v>
      </c>
      <c r="E190" s="251">
        <v>60.57</v>
      </c>
      <c r="F190" s="247">
        <v>60.57</v>
      </c>
      <c r="G190" s="227"/>
      <c r="Q190" s="2461" t="s">
        <v>383</v>
      </c>
      <c r="R190" s="2461"/>
      <c r="S190" s="2461"/>
      <c r="T190" s="2461"/>
      <c r="U190" s="2461"/>
      <c r="V190" s="2461"/>
    </row>
    <row r="191" spans="1:22" ht="20.100000000000001" customHeight="1" x14ac:dyDescent="0.25">
      <c r="A191" s="184" t="s">
        <v>1643</v>
      </c>
      <c r="B191" s="184" t="s">
        <v>1580</v>
      </c>
      <c r="C191" s="250">
        <v>26.89</v>
      </c>
      <c r="D191" s="249">
        <v>4.54</v>
      </c>
      <c r="E191" s="251">
        <v>4.5</v>
      </c>
      <c r="F191" s="233">
        <v>6.58</v>
      </c>
      <c r="G191" s="227"/>
      <c r="H191" s="192" t="s">
        <v>374</v>
      </c>
      <c r="I191" s="198"/>
      <c r="J191" s="197" t="s">
        <v>1563</v>
      </c>
      <c r="K191" s="196" t="s">
        <v>486</v>
      </c>
      <c r="L191" s="195" t="s">
        <v>487</v>
      </c>
      <c r="M191" s="194" t="s">
        <v>1562</v>
      </c>
      <c r="P191" s="192" t="s">
        <v>374</v>
      </c>
      <c r="Q191" s="2461"/>
      <c r="R191" s="2461"/>
      <c r="S191" s="2461"/>
      <c r="T191" s="2461"/>
      <c r="U191" s="2461"/>
      <c r="V191" s="2461"/>
    </row>
    <row r="192" spans="1:22" ht="20.100000000000001" customHeight="1" x14ac:dyDescent="0.25">
      <c r="A192" s="184" t="s">
        <v>1641</v>
      </c>
      <c r="B192" s="184" t="s">
        <v>1580</v>
      </c>
      <c r="C192" s="250">
        <v>22.94</v>
      </c>
      <c r="D192" s="249">
        <v>25.6</v>
      </c>
      <c r="E192" s="248">
        <v>16.38</v>
      </c>
      <c r="F192" s="233">
        <v>17.87</v>
      </c>
      <c r="G192" s="227"/>
      <c r="I192" s="191">
        <v>2007</v>
      </c>
      <c r="J192" s="190">
        <f>COUNTIFS($C$504:$C$528,"=SD")</f>
        <v>3</v>
      </c>
      <c r="K192" s="190">
        <f>COUNTIFS($C$504:$C$528,"&gt;=50")</f>
        <v>1</v>
      </c>
      <c r="L192" s="190">
        <f>COUNTIFS($C$504:$C$528,"&gt;10",$C$504:$C$528,"&lt;50")</f>
        <v>21</v>
      </c>
      <c r="M192" s="190">
        <f>COUNTIFS($C$504:$C$528,"&lt;=10")</f>
        <v>0</v>
      </c>
      <c r="Q192" s="2461"/>
      <c r="R192" s="2461"/>
      <c r="S192" s="2461"/>
      <c r="T192" s="2461"/>
      <c r="U192" s="2461"/>
      <c r="V192" s="2461"/>
    </row>
    <row r="193" spans="1:22" ht="20.100000000000001" customHeight="1" x14ac:dyDescent="0.25">
      <c r="A193" s="184" t="s">
        <v>1639</v>
      </c>
      <c r="B193" s="184" t="s">
        <v>1580</v>
      </c>
      <c r="C193" s="1762" t="s">
        <v>866</v>
      </c>
      <c r="D193" s="1762" t="s">
        <v>866</v>
      </c>
      <c r="E193" s="251">
        <v>37.47</v>
      </c>
      <c r="F193" s="233">
        <v>53.28</v>
      </c>
      <c r="G193" s="227"/>
      <c r="I193" s="191">
        <v>2008</v>
      </c>
      <c r="J193" s="190">
        <f>COUNTIFS($D$504:$D$528,"=SD")</f>
        <v>3</v>
      </c>
      <c r="K193" s="190">
        <f>COUNTIFS($D$504:$D$528,"&gt;=50")</f>
        <v>0</v>
      </c>
      <c r="L193" s="190">
        <f>COUNTIFS($D$504:$D$528,"&gt;10",$D$504:$D$528,"&lt;50")</f>
        <v>22</v>
      </c>
      <c r="M193" s="190">
        <f>COUNTIFS($D$504:$D$528,"&lt;=10")</f>
        <v>0</v>
      </c>
      <c r="Q193" s="2461"/>
      <c r="R193" s="2461"/>
      <c r="S193" s="2461"/>
      <c r="T193" s="2461"/>
      <c r="U193" s="2461"/>
      <c r="V193" s="2461"/>
    </row>
    <row r="194" spans="1:22" ht="20.100000000000001" customHeight="1" x14ac:dyDescent="0.25">
      <c r="A194" s="184" t="s">
        <v>1638</v>
      </c>
      <c r="B194" s="184" t="s">
        <v>1580</v>
      </c>
      <c r="C194" s="250">
        <v>15.61</v>
      </c>
      <c r="D194" s="249">
        <v>42.24</v>
      </c>
      <c r="E194" s="251" t="s">
        <v>866</v>
      </c>
      <c r="F194" s="247">
        <v>35.79</v>
      </c>
      <c r="G194" s="227"/>
      <c r="I194" s="191">
        <v>2009</v>
      </c>
      <c r="J194" s="190">
        <f>COUNTIFS($E$504:$E$528,"=SD")</f>
        <v>2</v>
      </c>
      <c r="K194" s="190">
        <f>COUNTIFS($E$504:$E$528,"&gt;=50")</f>
        <v>0</v>
      </c>
      <c r="L194" s="190">
        <f>COUNTIFS($E$504:$E$528,"&gt;10",$E$504:$E$528,"&lt;50")</f>
        <v>21</v>
      </c>
      <c r="M194" s="190">
        <f>COUNTIFS($E$504:$E$528,"&lt;=10")</f>
        <v>2</v>
      </c>
      <c r="Q194" s="2461"/>
      <c r="R194" s="2461"/>
      <c r="S194" s="2461"/>
      <c r="T194" s="2461"/>
      <c r="U194" s="2461"/>
      <c r="V194" s="2461"/>
    </row>
    <row r="195" spans="1:22" ht="20.100000000000001" customHeight="1" x14ac:dyDescent="0.25">
      <c r="A195" s="184" t="s">
        <v>1636</v>
      </c>
      <c r="B195" s="184" t="s">
        <v>1580</v>
      </c>
      <c r="C195" s="250">
        <v>35.64</v>
      </c>
      <c r="D195" s="249">
        <v>38.32</v>
      </c>
      <c r="E195" s="251">
        <v>37.590000000000003</v>
      </c>
      <c r="F195" s="247">
        <v>38.72</v>
      </c>
      <c r="G195" s="227"/>
      <c r="I195" s="191">
        <v>2010</v>
      </c>
      <c r="J195" s="190">
        <f>COUNTIFS($F$504:$F$528,"=SD")</f>
        <v>2</v>
      </c>
      <c r="K195" s="190">
        <f>COUNTIFS($F$504:$F$528,"&gt;=50")</f>
        <v>0</v>
      </c>
      <c r="L195" s="190">
        <f>COUNTIFS($F$504:$F$528,"&gt;10",$F$504:$F$528,"&lt;50")</f>
        <v>22</v>
      </c>
      <c r="M195" s="190">
        <f>COUNTIFS($F$504:$F$528,"&lt;=10")</f>
        <v>1</v>
      </c>
      <c r="Q195" s="2461"/>
      <c r="R195" s="2461"/>
      <c r="S195" s="2461"/>
      <c r="T195" s="2461"/>
      <c r="U195" s="2461"/>
      <c r="V195" s="2461"/>
    </row>
    <row r="196" spans="1:22" ht="20.100000000000001" customHeight="1" x14ac:dyDescent="0.25">
      <c r="A196" s="184" t="s">
        <v>1634</v>
      </c>
      <c r="B196" s="184" t="s">
        <v>1580</v>
      </c>
      <c r="C196" s="250">
        <v>0</v>
      </c>
      <c r="D196" s="249">
        <v>0</v>
      </c>
      <c r="E196" s="248" t="s">
        <v>866</v>
      </c>
      <c r="F196" s="247" t="s">
        <v>866</v>
      </c>
      <c r="G196" s="227"/>
      <c r="Q196" s="2461"/>
      <c r="R196" s="2461"/>
      <c r="S196" s="2461"/>
      <c r="T196" s="2461"/>
      <c r="U196" s="2461"/>
      <c r="V196" s="2461"/>
    </row>
    <row r="197" spans="1:22" ht="20.100000000000001" customHeight="1" x14ac:dyDescent="0.25">
      <c r="A197" s="184" t="s">
        <v>1632</v>
      </c>
      <c r="B197" s="184" t="s">
        <v>1580</v>
      </c>
      <c r="C197" s="250">
        <v>10.16</v>
      </c>
      <c r="D197" s="249">
        <v>9.77</v>
      </c>
      <c r="E197" s="251">
        <v>11.45</v>
      </c>
      <c r="F197" s="247" t="s">
        <v>866</v>
      </c>
      <c r="G197" s="227"/>
      <c r="Q197" s="2461"/>
      <c r="R197" s="2461"/>
      <c r="S197" s="2461"/>
      <c r="T197" s="2461"/>
      <c r="U197" s="2461"/>
      <c r="V197" s="2461"/>
    </row>
    <row r="198" spans="1:22" ht="20.100000000000001" customHeight="1" x14ac:dyDescent="0.25">
      <c r="A198" s="184" t="s">
        <v>1630</v>
      </c>
      <c r="B198" s="184" t="s">
        <v>1580</v>
      </c>
      <c r="C198" s="250">
        <v>45.77</v>
      </c>
      <c r="D198" s="249">
        <v>35.53</v>
      </c>
      <c r="E198" s="251">
        <v>41.98</v>
      </c>
      <c r="F198" s="247">
        <v>64.06</v>
      </c>
      <c r="G198" s="227"/>
      <c r="Q198" s="2461"/>
      <c r="R198" s="2461"/>
      <c r="S198" s="2461"/>
      <c r="T198" s="2461"/>
      <c r="U198" s="2461"/>
      <c r="V198" s="2461"/>
    </row>
    <row r="199" spans="1:22" ht="20.100000000000001" customHeight="1" x14ac:dyDescent="0.25">
      <c r="A199" s="184" t="s">
        <v>1628</v>
      </c>
      <c r="B199" s="184" t="s">
        <v>1580</v>
      </c>
      <c r="C199" s="1762" t="s">
        <v>866</v>
      </c>
      <c r="D199" s="1762" t="s">
        <v>866</v>
      </c>
      <c r="E199" s="248" t="s">
        <v>866</v>
      </c>
      <c r="F199" s="247">
        <v>35</v>
      </c>
      <c r="G199" s="227"/>
      <c r="Q199" s="2461"/>
      <c r="R199" s="2461"/>
      <c r="S199" s="2461"/>
      <c r="T199" s="2461"/>
      <c r="U199" s="2461"/>
      <c r="V199" s="2461"/>
    </row>
    <row r="200" spans="1:22" ht="20.100000000000001" customHeight="1" x14ac:dyDescent="0.25">
      <c r="A200" s="184" t="s">
        <v>1627</v>
      </c>
      <c r="B200" s="184" t="s">
        <v>1580</v>
      </c>
      <c r="C200" s="250">
        <v>49.08</v>
      </c>
      <c r="D200" s="249">
        <v>43.96</v>
      </c>
      <c r="E200" s="251">
        <v>40.01</v>
      </c>
      <c r="F200" s="247">
        <v>40.01</v>
      </c>
      <c r="G200" s="227"/>
    </row>
    <row r="201" spans="1:22" ht="20.100000000000001" customHeight="1" x14ac:dyDescent="0.25">
      <c r="A201" s="184" t="s">
        <v>1625</v>
      </c>
      <c r="B201" s="184" t="s">
        <v>1580</v>
      </c>
      <c r="C201" s="250">
        <v>23.54</v>
      </c>
      <c r="D201" s="249">
        <v>24.15</v>
      </c>
      <c r="E201" s="248">
        <v>25.91</v>
      </c>
      <c r="F201" s="247">
        <v>22.77</v>
      </c>
      <c r="G201" s="227"/>
      <c r="Q201" s="2461" t="s">
        <v>383</v>
      </c>
      <c r="R201" s="2461"/>
      <c r="S201" s="2461"/>
      <c r="T201" s="2461"/>
      <c r="U201" s="2461"/>
      <c r="V201" s="2461"/>
    </row>
    <row r="202" spans="1:22" ht="20.100000000000001" customHeight="1" x14ac:dyDescent="0.25">
      <c r="A202" s="184" t="s">
        <v>1623</v>
      </c>
      <c r="B202" s="184" t="s">
        <v>1580</v>
      </c>
      <c r="C202" s="1762" t="s">
        <v>866</v>
      </c>
      <c r="D202" s="1762" t="s">
        <v>866</v>
      </c>
      <c r="E202" s="248" t="s">
        <v>866</v>
      </c>
      <c r="F202" s="247">
        <v>49.45</v>
      </c>
      <c r="G202" s="227"/>
      <c r="H202" s="192" t="s">
        <v>375</v>
      </c>
      <c r="I202" s="198"/>
      <c r="J202" s="197" t="s">
        <v>1563</v>
      </c>
      <c r="K202" s="196" t="s">
        <v>486</v>
      </c>
      <c r="L202" s="195" t="s">
        <v>487</v>
      </c>
      <c r="M202" s="194" t="s">
        <v>1562</v>
      </c>
      <c r="P202" s="192" t="s">
        <v>375</v>
      </c>
      <c r="Q202" s="2461"/>
      <c r="R202" s="2461"/>
      <c r="S202" s="2461"/>
      <c r="T202" s="2461"/>
      <c r="U202" s="2461"/>
      <c r="V202" s="2461"/>
    </row>
    <row r="203" spans="1:22" ht="20.100000000000001" customHeight="1" x14ac:dyDescent="0.25">
      <c r="A203" s="184" t="s">
        <v>1622</v>
      </c>
      <c r="B203" s="184" t="s">
        <v>1580</v>
      </c>
      <c r="C203" s="250">
        <v>40.65</v>
      </c>
      <c r="D203" s="249">
        <v>39.22</v>
      </c>
      <c r="E203" s="248">
        <v>40.22</v>
      </c>
      <c r="F203" s="247">
        <v>40.1</v>
      </c>
      <c r="G203" s="227"/>
      <c r="I203" s="191">
        <v>2007</v>
      </c>
      <c r="J203" s="190">
        <f>COUNTIFS($C$529:$C$570,"=SD")</f>
        <v>18</v>
      </c>
      <c r="K203" s="190">
        <f>COUNTIFS($C$529:$C$570,"&gt;=50")</f>
        <v>1</v>
      </c>
      <c r="L203" s="190">
        <f>COUNTIFS($C$529:$C$570,"&gt;10",$C$529:$C$570,"&lt;50")</f>
        <v>23</v>
      </c>
      <c r="M203" s="190">
        <f>COUNTIFS($C$529:$C$570,"&lt;=10")</f>
        <v>0</v>
      </c>
      <c r="Q203" s="2461"/>
      <c r="R203" s="2461"/>
      <c r="S203" s="2461"/>
      <c r="T203" s="2461"/>
      <c r="U203" s="2461"/>
      <c r="V203" s="2461"/>
    </row>
    <row r="204" spans="1:22" ht="20.100000000000001" customHeight="1" x14ac:dyDescent="0.25">
      <c r="A204" s="184" t="s">
        <v>1620</v>
      </c>
      <c r="B204" s="184" t="s">
        <v>1580</v>
      </c>
      <c r="C204" s="1762" t="s">
        <v>866</v>
      </c>
      <c r="D204" s="1762" t="s">
        <v>866</v>
      </c>
      <c r="E204" s="251" t="s">
        <v>866</v>
      </c>
      <c r="F204" s="247">
        <v>19.61</v>
      </c>
      <c r="G204" s="227"/>
      <c r="I204" s="191">
        <v>2008</v>
      </c>
      <c r="J204" s="190">
        <f>COUNTIFS($D$529:$D$570,"=SD")</f>
        <v>13</v>
      </c>
      <c r="K204" s="190">
        <f>COUNTIFS($D$529:$D$570,"&gt;=50")</f>
        <v>2</v>
      </c>
      <c r="L204" s="190">
        <f>COUNTIFS($D$529:$D$570,"&gt;10",$D$529:$D$570,"&lt;50")</f>
        <v>26</v>
      </c>
      <c r="M204" s="190">
        <f>COUNTIFS($D$529:$D$570,"&lt;=10")</f>
        <v>1</v>
      </c>
      <c r="Q204" s="2461"/>
      <c r="R204" s="2461"/>
      <c r="S204" s="2461"/>
      <c r="T204" s="2461"/>
      <c r="U204" s="2461"/>
      <c r="V204" s="2461"/>
    </row>
    <row r="205" spans="1:22" ht="20.100000000000001" customHeight="1" x14ac:dyDescent="0.25">
      <c r="A205" s="184" t="s">
        <v>1619</v>
      </c>
      <c r="B205" s="184" t="s">
        <v>1580</v>
      </c>
      <c r="C205" s="250">
        <v>40.590000000000003</v>
      </c>
      <c r="D205" s="249">
        <v>31.58</v>
      </c>
      <c r="E205" s="251">
        <v>32.479999999999997</v>
      </c>
      <c r="F205" s="247">
        <v>36.270000000000003</v>
      </c>
      <c r="G205" s="227"/>
      <c r="I205" s="191">
        <v>2009</v>
      </c>
      <c r="J205" s="190">
        <f>COUNTIFS($E$529:$E$570,"=SD")</f>
        <v>11</v>
      </c>
      <c r="K205" s="190">
        <f>COUNTIFS($E$529:$E$570,"&gt;=50")</f>
        <v>2</v>
      </c>
      <c r="L205" s="190">
        <f>COUNTIFS($E$529:$E$570,"&gt;10",$E$529:$E$570,"&lt;50")</f>
        <v>25</v>
      </c>
      <c r="M205" s="190">
        <f>COUNTIFS($E$529:$E$570,"&lt;=10")</f>
        <v>4</v>
      </c>
      <c r="Q205" s="2461"/>
      <c r="R205" s="2461"/>
      <c r="S205" s="2461"/>
      <c r="T205" s="2461"/>
      <c r="U205" s="2461"/>
      <c r="V205" s="2461"/>
    </row>
    <row r="206" spans="1:22" ht="20.100000000000001" customHeight="1" x14ac:dyDescent="0.25">
      <c r="A206" s="184" t="s">
        <v>1617</v>
      </c>
      <c r="B206" s="184" t="s">
        <v>1580</v>
      </c>
      <c r="C206" s="250">
        <v>35.369999999999997</v>
      </c>
      <c r="D206" s="249">
        <v>45.76</v>
      </c>
      <c r="E206" s="251">
        <v>45.13</v>
      </c>
      <c r="F206" s="247">
        <v>44.87</v>
      </c>
      <c r="G206" s="227"/>
      <c r="I206" s="191">
        <v>2010</v>
      </c>
      <c r="J206" s="190">
        <f>COUNTIFS($F$529:$F$570,"=SD")</f>
        <v>5</v>
      </c>
      <c r="K206" s="190">
        <f>COUNTIFS($F$529:$F$570,"&gt;=50")</f>
        <v>2</v>
      </c>
      <c r="L206" s="190">
        <f>COUNTIFS($F$529:$F$570,"&gt;10",$F$529:$F$570,"&lt;50")</f>
        <v>32</v>
      </c>
      <c r="M206" s="190">
        <f>COUNTIFS($F$529:$F$570,"&lt;=10")</f>
        <v>3</v>
      </c>
      <c r="Q206" s="2461"/>
      <c r="R206" s="2461"/>
      <c r="S206" s="2461"/>
      <c r="T206" s="2461"/>
      <c r="U206" s="2461"/>
      <c r="V206" s="2461"/>
    </row>
    <row r="207" spans="1:22" ht="20.100000000000001" customHeight="1" x14ac:dyDescent="0.25">
      <c r="A207" s="184" t="s">
        <v>1615</v>
      </c>
      <c r="B207" s="184" t="s">
        <v>1580</v>
      </c>
      <c r="C207" s="250">
        <v>28.65</v>
      </c>
      <c r="D207" s="249">
        <v>61.27</v>
      </c>
      <c r="E207" s="251">
        <v>63.11</v>
      </c>
      <c r="F207" s="247">
        <v>64.31</v>
      </c>
      <c r="G207" s="227"/>
      <c r="Q207" s="2461"/>
      <c r="R207" s="2461"/>
      <c r="S207" s="2461"/>
      <c r="T207" s="2461"/>
      <c r="U207" s="2461"/>
      <c r="V207" s="2461"/>
    </row>
    <row r="208" spans="1:22" ht="20.100000000000001" customHeight="1" x14ac:dyDescent="0.25">
      <c r="A208" s="184" t="s">
        <v>1613</v>
      </c>
      <c r="B208" s="184" t="s">
        <v>1580</v>
      </c>
      <c r="C208" s="1762" t="s">
        <v>866</v>
      </c>
      <c r="D208" s="1762" t="s">
        <v>866</v>
      </c>
      <c r="E208" s="251">
        <v>16.75</v>
      </c>
      <c r="F208" s="247">
        <v>16.79</v>
      </c>
      <c r="G208" s="227"/>
      <c r="Q208" s="2461"/>
      <c r="R208" s="2461"/>
      <c r="S208" s="2461"/>
      <c r="T208" s="2461"/>
      <c r="U208" s="2461"/>
      <c r="V208" s="2461"/>
    </row>
    <row r="209" spans="1:22" ht="20.100000000000001" customHeight="1" x14ac:dyDescent="0.25">
      <c r="A209" s="184" t="s">
        <v>1612</v>
      </c>
      <c r="B209" s="184" t="s">
        <v>1580</v>
      </c>
      <c r="C209" s="1762" t="s">
        <v>866</v>
      </c>
      <c r="D209" s="1762" t="s">
        <v>866</v>
      </c>
      <c r="E209" s="248" t="s">
        <v>866</v>
      </c>
      <c r="F209" s="247" t="s">
        <v>866</v>
      </c>
      <c r="G209" s="227"/>
      <c r="Q209" s="2461"/>
      <c r="R209" s="2461"/>
      <c r="S209" s="2461"/>
      <c r="T209" s="2461"/>
      <c r="U209" s="2461"/>
      <c r="V209" s="2461"/>
    </row>
    <row r="210" spans="1:22" ht="20.100000000000001" customHeight="1" x14ac:dyDescent="0.25">
      <c r="A210" s="184" t="s">
        <v>1611</v>
      </c>
      <c r="B210" s="184" t="s">
        <v>1580</v>
      </c>
      <c r="C210" s="250">
        <v>47.9</v>
      </c>
      <c r="D210" s="249">
        <v>52.06</v>
      </c>
      <c r="E210" s="251">
        <v>47.28</v>
      </c>
      <c r="F210" s="247">
        <v>45.96</v>
      </c>
      <c r="G210" s="227"/>
      <c r="Q210" s="2461"/>
      <c r="R210" s="2461"/>
      <c r="S210" s="2461"/>
      <c r="T210" s="2461"/>
      <c r="U210" s="2461"/>
      <c r="V210" s="2461"/>
    </row>
    <row r="211" spans="1:22" ht="20.100000000000001" customHeight="1" x14ac:dyDescent="0.25">
      <c r="A211" s="184" t="s">
        <v>1609</v>
      </c>
      <c r="B211" s="184" t="s">
        <v>1580</v>
      </c>
      <c r="C211" s="250">
        <v>45.59</v>
      </c>
      <c r="D211" s="249">
        <v>45.3</v>
      </c>
      <c r="E211" s="251">
        <v>46.1</v>
      </c>
      <c r="F211" s="247">
        <v>45.52</v>
      </c>
      <c r="G211" s="227"/>
    </row>
    <row r="212" spans="1:22" ht="20.100000000000001" customHeight="1" x14ac:dyDescent="0.25">
      <c r="A212" s="184" t="s">
        <v>1607</v>
      </c>
      <c r="B212" s="184" t="s">
        <v>1580</v>
      </c>
      <c r="C212" s="1762" t="s">
        <v>866</v>
      </c>
      <c r="D212" s="1762" t="s">
        <v>866</v>
      </c>
      <c r="E212" s="251">
        <v>0</v>
      </c>
      <c r="F212" s="247" t="s">
        <v>866</v>
      </c>
      <c r="G212" s="227"/>
      <c r="Q212" s="2461" t="s">
        <v>383</v>
      </c>
      <c r="R212" s="2461"/>
      <c r="S212" s="2461"/>
      <c r="T212" s="2461"/>
      <c r="U212" s="2461"/>
      <c r="V212" s="2461"/>
    </row>
    <row r="213" spans="1:22" ht="20.100000000000001" customHeight="1" x14ac:dyDescent="0.25">
      <c r="A213" s="184" t="s">
        <v>1606</v>
      </c>
      <c r="B213" s="184" t="s">
        <v>1580</v>
      </c>
      <c r="C213" s="250">
        <v>39.21</v>
      </c>
      <c r="D213" s="249">
        <v>36.68</v>
      </c>
      <c r="E213" s="251">
        <v>37.409999999999997</v>
      </c>
      <c r="F213" s="247">
        <v>28.08</v>
      </c>
      <c r="G213" s="227"/>
      <c r="H213" s="192" t="s">
        <v>376</v>
      </c>
      <c r="I213" s="198"/>
      <c r="J213" s="197" t="s">
        <v>1563</v>
      </c>
      <c r="K213" s="196" t="s">
        <v>486</v>
      </c>
      <c r="L213" s="195" t="s">
        <v>487</v>
      </c>
      <c r="M213" s="194" t="s">
        <v>1562</v>
      </c>
      <c r="P213" s="192" t="s">
        <v>376</v>
      </c>
      <c r="Q213" s="2461"/>
      <c r="R213" s="2461"/>
      <c r="S213" s="2461"/>
      <c r="T213" s="2461"/>
      <c r="U213" s="2461"/>
      <c r="V213" s="2461"/>
    </row>
    <row r="214" spans="1:22" ht="20.100000000000001" customHeight="1" x14ac:dyDescent="0.25">
      <c r="A214" s="184" t="s">
        <v>1604</v>
      </c>
      <c r="B214" s="184" t="s">
        <v>1580</v>
      </c>
      <c r="C214" s="250">
        <v>18</v>
      </c>
      <c r="D214" s="249">
        <v>28.99</v>
      </c>
      <c r="E214" s="251">
        <v>29</v>
      </c>
      <c r="F214" s="247">
        <v>28.84</v>
      </c>
      <c r="G214" s="227"/>
      <c r="I214" s="191">
        <v>2007</v>
      </c>
      <c r="J214" s="190">
        <f>COUNTIFS($C$571:$C$602,"=SD")</f>
        <v>10</v>
      </c>
      <c r="K214" s="190">
        <f>COUNTIFS($C$571:$C$602,"&gt;=50")</f>
        <v>1</v>
      </c>
      <c r="L214" s="190">
        <f>COUNTIFS($C$571:$C$602,"&gt;10",$C$571:$C$602,"&lt;50")</f>
        <v>18</v>
      </c>
      <c r="M214" s="190">
        <f>COUNTIFS($C$571:$C$602,"&lt;=10")</f>
        <v>3</v>
      </c>
      <c r="Q214" s="2461"/>
      <c r="R214" s="2461"/>
      <c r="S214" s="2461"/>
      <c r="T214" s="2461"/>
      <c r="U214" s="2461"/>
      <c r="V214" s="2461"/>
    </row>
    <row r="215" spans="1:22" ht="20.100000000000001" customHeight="1" x14ac:dyDescent="0.25">
      <c r="A215" s="184" t="s">
        <v>1602</v>
      </c>
      <c r="B215" s="184" t="s">
        <v>1580</v>
      </c>
      <c r="C215" s="1762" t="s">
        <v>866</v>
      </c>
      <c r="D215" s="249">
        <v>19.16</v>
      </c>
      <c r="E215" s="251">
        <v>42.51</v>
      </c>
      <c r="F215" s="247" t="s">
        <v>866</v>
      </c>
      <c r="G215" s="227"/>
      <c r="I215" s="191">
        <v>2008</v>
      </c>
      <c r="J215" s="190">
        <f>COUNTIFS($D$571:$D$602,"=SD")</f>
        <v>9</v>
      </c>
      <c r="K215" s="190">
        <f>COUNTIFS($D$571:$D$602,"&gt;=50")</f>
        <v>2</v>
      </c>
      <c r="L215" s="190">
        <f>COUNTIFS($D$571:$D$602,"&gt;10",$D$571:$D$602,"&lt;50")</f>
        <v>19</v>
      </c>
      <c r="M215" s="190">
        <f>COUNTIFS($D$571:$D$602,"&lt;=10")</f>
        <v>2</v>
      </c>
      <c r="Q215" s="2461"/>
      <c r="R215" s="2461"/>
      <c r="S215" s="2461"/>
      <c r="T215" s="2461"/>
      <c r="U215" s="2461"/>
      <c r="V215" s="2461"/>
    </row>
    <row r="216" spans="1:22" ht="20.100000000000001" customHeight="1" x14ac:dyDescent="0.25">
      <c r="A216" s="184" t="s">
        <v>1601</v>
      </c>
      <c r="B216" s="184" t="s">
        <v>1580</v>
      </c>
      <c r="C216" s="250">
        <v>35.85</v>
      </c>
      <c r="D216" s="249">
        <v>29.59</v>
      </c>
      <c r="E216" s="251">
        <v>26.1</v>
      </c>
      <c r="F216" s="247">
        <v>23.71</v>
      </c>
      <c r="G216" s="227"/>
      <c r="I216" s="191">
        <v>2009</v>
      </c>
      <c r="J216" s="190">
        <f>COUNTIFS($E$571:$E$602,"=SD")</f>
        <v>12</v>
      </c>
      <c r="K216" s="190">
        <f>COUNTIFS($E$571:$E$602,"&gt;=50")</f>
        <v>0</v>
      </c>
      <c r="L216" s="190">
        <f>COUNTIFS($E$571:$E$602,"&gt;10",$E$571:$E$602,"&lt;50")</f>
        <v>18</v>
      </c>
      <c r="M216" s="190">
        <f>COUNTIFS($E$571:$E$602,"&lt;=10")</f>
        <v>2</v>
      </c>
      <c r="Q216" s="2461"/>
      <c r="R216" s="2461"/>
      <c r="S216" s="2461"/>
      <c r="T216" s="2461"/>
      <c r="U216" s="2461"/>
      <c r="V216" s="2461"/>
    </row>
    <row r="217" spans="1:22" ht="20.100000000000001" customHeight="1" x14ac:dyDescent="0.25">
      <c r="A217" s="184" t="s">
        <v>1599</v>
      </c>
      <c r="B217" s="184" t="s">
        <v>1580</v>
      </c>
      <c r="C217" s="1762" t="s">
        <v>866</v>
      </c>
      <c r="D217" s="1762" t="s">
        <v>866</v>
      </c>
      <c r="E217" s="248" t="s">
        <v>866</v>
      </c>
      <c r="F217" s="247" t="s">
        <v>866</v>
      </c>
      <c r="G217" s="227"/>
      <c r="I217" s="191">
        <v>2010</v>
      </c>
      <c r="J217" s="190">
        <f>COUNTIFS($F$571:$F$602,"=SD")</f>
        <v>9</v>
      </c>
      <c r="K217" s="190">
        <f>COUNTIFS($F$571:$F$602,"&gt;=50")</f>
        <v>1</v>
      </c>
      <c r="L217" s="190">
        <f>COUNTIFS($F$571:$F$602,"&gt;10",$F$571:$F$602,"&lt;50")</f>
        <v>19</v>
      </c>
      <c r="M217" s="190">
        <f>COUNTIFS($F$571:$F$602,"&lt;=10")</f>
        <v>3</v>
      </c>
      <c r="Q217" s="2461"/>
      <c r="R217" s="2461"/>
      <c r="S217" s="2461"/>
      <c r="T217" s="2461"/>
      <c r="U217" s="2461"/>
      <c r="V217" s="2461"/>
    </row>
    <row r="218" spans="1:22" ht="20.100000000000001" customHeight="1" x14ac:dyDescent="0.25">
      <c r="A218" s="184" t="s">
        <v>1598</v>
      </c>
      <c r="B218" s="184" t="s">
        <v>1580</v>
      </c>
      <c r="C218" s="1762" t="s">
        <v>866</v>
      </c>
      <c r="D218" s="249">
        <v>39.630000000000003</v>
      </c>
      <c r="E218" s="251">
        <v>36.79</v>
      </c>
      <c r="F218" s="247">
        <v>36.78</v>
      </c>
      <c r="G218" s="227"/>
      <c r="Q218" s="2461"/>
      <c r="R218" s="2461"/>
      <c r="S218" s="2461"/>
      <c r="T218" s="2461"/>
      <c r="U218" s="2461"/>
      <c r="V218" s="2461"/>
    </row>
    <row r="219" spans="1:22" ht="20.100000000000001" customHeight="1" x14ac:dyDescent="0.25">
      <c r="A219" s="184" t="s">
        <v>1597</v>
      </c>
      <c r="B219" s="184" t="s">
        <v>1580</v>
      </c>
      <c r="C219" s="1762" t="s">
        <v>866</v>
      </c>
      <c r="D219" s="1762" t="s">
        <v>866</v>
      </c>
      <c r="E219" s="251">
        <v>45.45</v>
      </c>
      <c r="F219" s="247">
        <v>28.87</v>
      </c>
      <c r="G219" s="227"/>
      <c r="Q219" s="2461"/>
      <c r="R219" s="2461"/>
      <c r="S219" s="2461"/>
      <c r="T219" s="2461"/>
      <c r="U219" s="2461"/>
      <c r="V219" s="2461"/>
    </row>
    <row r="220" spans="1:22" ht="20.100000000000001" customHeight="1" x14ac:dyDescent="0.25">
      <c r="A220" s="184" t="s">
        <v>1596</v>
      </c>
      <c r="B220" s="184" t="s">
        <v>1580</v>
      </c>
      <c r="C220" s="250">
        <v>32.979999999999997</v>
      </c>
      <c r="D220" s="249">
        <v>29.66</v>
      </c>
      <c r="E220" s="251">
        <v>29.07</v>
      </c>
      <c r="F220" s="247">
        <v>28.98</v>
      </c>
      <c r="G220" s="227"/>
      <c r="Q220" s="2461"/>
      <c r="R220" s="2461"/>
      <c r="S220" s="2461"/>
      <c r="T220" s="2461"/>
      <c r="U220" s="2461"/>
      <c r="V220" s="2461"/>
    </row>
    <row r="221" spans="1:22" ht="20.100000000000001" customHeight="1" x14ac:dyDescent="0.25">
      <c r="A221" s="184" t="s">
        <v>1594</v>
      </c>
      <c r="B221" s="184" t="s">
        <v>1580</v>
      </c>
      <c r="C221" s="1762" t="s">
        <v>866</v>
      </c>
      <c r="D221" s="1762" t="s">
        <v>866</v>
      </c>
      <c r="E221" s="251">
        <v>35.619999999999997</v>
      </c>
      <c r="F221" s="247">
        <v>28.09</v>
      </c>
      <c r="G221" s="227"/>
      <c r="Q221" s="2461"/>
      <c r="R221" s="2461"/>
      <c r="S221" s="2461"/>
      <c r="T221" s="2461"/>
      <c r="U221" s="2461"/>
      <c r="V221" s="2461"/>
    </row>
    <row r="222" spans="1:22" ht="20.100000000000001" customHeight="1" x14ac:dyDescent="0.25">
      <c r="A222" s="184" t="s">
        <v>1593</v>
      </c>
      <c r="B222" s="184" t="s">
        <v>1580</v>
      </c>
      <c r="C222" s="250">
        <v>8.24</v>
      </c>
      <c r="D222" s="249">
        <v>7.1</v>
      </c>
      <c r="E222" s="251">
        <v>6.87</v>
      </c>
      <c r="F222" s="247">
        <v>8</v>
      </c>
      <c r="G222" s="227"/>
    </row>
    <row r="223" spans="1:22" ht="20.100000000000001" customHeight="1" x14ac:dyDescent="0.25">
      <c r="A223" s="184" t="s">
        <v>1591</v>
      </c>
      <c r="B223" s="184" t="s">
        <v>1580</v>
      </c>
      <c r="C223" s="250">
        <v>22.8</v>
      </c>
      <c r="D223" s="249">
        <v>22.38</v>
      </c>
      <c r="E223" s="248">
        <v>22.83</v>
      </c>
      <c r="F223" s="247">
        <v>19.489999999999998</v>
      </c>
      <c r="G223" s="227"/>
      <c r="Q223" s="2461" t="s">
        <v>383</v>
      </c>
      <c r="R223" s="2461"/>
      <c r="S223" s="2461"/>
      <c r="T223" s="2461"/>
      <c r="U223" s="2461"/>
      <c r="V223" s="2461"/>
    </row>
    <row r="224" spans="1:22" ht="20.100000000000001" customHeight="1" x14ac:dyDescent="0.25">
      <c r="A224" s="184" t="s">
        <v>1589</v>
      </c>
      <c r="B224" s="184" t="s">
        <v>1580</v>
      </c>
      <c r="C224" s="250">
        <v>23.71</v>
      </c>
      <c r="D224" s="249">
        <v>24.62</v>
      </c>
      <c r="E224" s="248">
        <v>22.16</v>
      </c>
      <c r="F224" s="247">
        <v>21.56</v>
      </c>
      <c r="G224" s="227"/>
      <c r="H224" s="192" t="s">
        <v>377</v>
      </c>
      <c r="I224" s="198"/>
      <c r="J224" s="197" t="s">
        <v>1563</v>
      </c>
      <c r="K224" s="196" t="s">
        <v>486</v>
      </c>
      <c r="L224" s="195" t="s">
        <v>487</v>
      </c>
      <c r="M224" s="194" t="s">
        <v>1562</v>
      </c>
      <c r="P224" s="192" t="s">
        <v>377</v>
      </c>
      <c r="Q224" s="2461"/>
      <c r="R224" s="2461"/>
      <c r="S224" s="2461"/>
      <c r="T224" s="2461"/>
      <c r="U224" s="2461"/>
      <c r="V224" s="2461"/>
    </row>
    <row r="225" spans="1:22" ht="20.100000000000001" customHeight="1" x14ac:dyDescent="0.25">
      <c r="A225" s="184" t="s">
        <v>1587</v>
      </c>
      <c r="B225" s="184" t="s">
        <v>1580</v>
      </c>
      <c r="C225" s="250">
        <v>21.2</v>
      </c>
      <c r="D225" s="249">
        <v>12.13</v>
      </c>
      <c r="E225" s="248">
        <v>12.96</v>
      </c>
      <c r="F225" s="247">
        <v>10.050000000000001</v>
      </c>
      <c r="G225" s="227"/>
      <c r="I225" s="191">
        <v>2007</v>
      </c>
      <c r="J225" s="190">
        <f>COUNTIFS($C$603:$C$628,"=SD")</f>
        <v>3</v>
      </c>
      <c r="K225" s="190">
        <f>COUNTIFS($C$603:$C$628,"&gt;=50")</f>
        <v>1</v>
      </c>
      <c r="L225" s="190">
        <f>COUNTIFS($C$603:$C$628,"&gt;10",$C$603:$C$628,"&lt;50")</f>
        <v>21</v>
      </c>
      <c r="M225" s="190">
        <f>COUNTIFS($C$603:$C$628,"&lt;=10")</f>
        <v>1</v>
      </c>
      <c r="Q225" s="2461"/>
      <c r="R225" s="2461"/>
      <c r="S225" s="2461"/>
      <c r="T225" s="2461"/>
      <c r="U225" s="2461"/>
      <c r="V225" s="2461"/>
    </row>
    <row r="226" spans="1:22" ht="20.100000000000001" customHeight="1" x14ac:dyDescent="0.25">
      <c r="A226" s="184" t="s">
        <v>1585</v>
      </c>
      <c r="B226" s="184" t="s">
        <v>1580</v>
      </c>
      <c r="C226" s="250">
        <v>49.05</v>
      </c>
      <c r="D226" s="249">
        <v>51.53</v>
      </c>
      <c r="E226" s="251">
        <v>53.93</v>
      </c>
      <c r="F226" s="247">
        <v>64.819999999999993</v>
      </c>
      <c r="G226" s="227"/>
      <c r="I226" s="191">
        <v>2008</v>
      </c>
      <c r="J226" s="190">
        <f>COUNTIFS($D$603:$D$628,"=SD")</f>
        <v>2</v>
      </c>
      <c r="K226" s="190">
        <f>COUNTIFS($D$603:$D$628,"&gt;=50")</f>
        <v>0</v>
      </c>
      <c r="L226" s="190">
        <f>COUNTIFS($D$603:$D$628,"&gt;10",$D$603:$D$628,"&lt;50")</f>
        <v>22</v>
      </c>
      <c r="M226" s="190">
        <f>COUNTIFS($D$603:$D$628,"&lt;=10")</f>
        <v>2</v>
      </c>
      <c r="Q226" s="2461"/>
      <c r="R226" s="2461"/>
      <c r="S226" s="2461"/>
      <c r="T226" s="2461"/>
      <c r="U226" s="2461"/>
      <c r="V226" s="2461"/>
    </row>
    <row r="227" spans="1:22" ht="20.100000000000001" customHeight="1" x14ac:dyDescent="0.25">
      <c r="A227" s="184" t="s">
        <v>1583</v>
      </c>
      <c r="B227" s="184" t="s">
        <v>1580</v>
      </c>
      <c r="C227" s="250">
        <v>35.74</v>
      </c>
      <c r="D227" s="249">
        <v>31.58</v>
      </c>
      <c r="E227" s="248">
        <v>28.19</v>
      </c>
      <c r="F227" s="247">
        <v>22.02</v>
      </c>
      <c r="G227" s="227"/>
      <c r="I227" s="191">
        <v>2009</v>
      </c>
      <c r="J227" s="190">
        <f>COUNTIFS($E$603:$E$628,"=SD")</f>
        <v>4</v>
      </c>
      <c r="K227" s="190">
        <f>COUNTIFS($E$603:$E$628,"&gt;=50")</f>
        <v>0</v>
      </c>
      <c r="L227" s="190">
        <f>COUNTIFS($E$603:$E$628,"&gt;10",$E$603:$E$628,"&lt;50")</f>
        <v>20</v>
      </c>
      <c r="M227" s="190">
        <f>COUNTIFS($E$603:$E$628,"&lt;=10")</f>
        <v>2</v>
      </c>
      <c r="Q227" s="2461"/>
      <c r="R227" s="2461"/>
      <c r="S227" s="2461"/>
      <c r="T227" s="2461"/>
      <c r="U227" s="2461"/>
      <c r="V227" s="2461"/>
    </row>
    <row r="228" spans="1:22" ht="20.100000000000001" customHeight="1" x14ac:dyDescent="0.25">
      <c r="A228" s="184" t="s">
        <v>1581</v>
      </c>
      <c r="B228" s="184" t="s">
        <v>1580</v>
      </c>
      <c r="C228" s="1762" t="s">
        <v>866</v>
      </c>
      <c r="D228" s="1762" t="s">
        <v>866</v>
      </c>
      <c r="E228" s="248" t="s">
        <v>866</v>
      </c>
      <c r="F228" s="247" t="s">
        <v>866</v>
      </c>
      <c r="G228" s="227"/>
      <c r="I228" s="191">
        <v>2010</v>
      </c>
      <c r="J228" s="190">
        <f>COUNTIFS($F$603:$F$628,"=SD")</f>
        <v>3</v>
      </c>
      <c r="K228" s="190">
        <f>COUNTIFS($F$603:$F$628,"&gt;=50")</f>
        <v>0</v>
      </c>
      <c r="L228" s="190">
        <f>COUNTIFS($F$603:$F$628,"&gt;10",$F$603:$F$628,"&lt;50")</f>
        <v>21</v>
      </c>
      <c r="M228" s="190">
        <f>COUNTIFS($F$603:$F$628,"&lt;=10")</f>
        <v>2</v>
      </c>
      <c r="Q228" s="2461"/>
      <c r="R228" s="2461"/>
      <c r="S228" s="2461"/>
      <c r="T228" s="2461"/>
      <c r="U228" s="2461"/>
      <c r="V228" s="2461"/>
    </row>
    <row r="229" spans="1:22" ht="20.100000000000001" customHeight="1" x14ac:dyDescent="0.25">
      <c r="A229" s="184" t="s">
        <v>1579</v>
      </c>
      <c r="B229" s="184" t="s">
        <v>1516</v>
      </c>
      <c r="C229" s="250">
        <v>23.38</v>
      </c>
      <c r="D229" s="249">
        <v>14.97</v>
      </c>
      <c r="E229" s="248">
        <v>21.23</v>
      </c>
      <c r="F229" s="233">
        <v>20.28</v>
      </c>
      <c r="G229" s="227"/>
      <c r="Q229" s="2461"/>
      <c r="R229" s="2461"/>
      <c r="S229" s="2461"/>
      <c r="T229" s="2461"/>
      <c r="U229" s="2461"/>
      <c r="V229" s="2461"/>
    </row>
    <row r="230" spans="1:22" ht="20.100000000000001" customHeight="1" x14ac:dyDescent="0.25">
      <c r="A230" s="184" t="s">
        <v>1577</v>
      </c>
      <c r="B230" s="184" t="s">
        <v>1516</v>
      </c>
      <c r="C230" s="250">
        <v>57.09</v>
      </c>
      <c r="D230" s="249">
        <v>57.32</v>
      </c>
      <c r="E230" s="248">
        <v>53.38</v>
      </c>
      <c r="F230" s="233">
        <v>47.36</v>
      </c>
      <c r="G230" s="227"/>
      <c r="Q230" s="2461"/>
      <c r="R230" s="2461"/>
      <c r="S230" s="2461"/>
      <c r="T230" s="2461"/>
      <c r="U230" s="2461"/>
      <c r="V230" s="2461"/>
    </row>
    <row r="231" spans="1:22" ht="20.100000000000001" customHeight="1" x14ac:dyDescent="0.25">
      <c r="A231" s="184" t="s">
        <v>1575</v>
      </c>
      <c r="B231" s="184" t="s">
        <v>1516</v>
      </c>
      <c r="C231" s="250">
        <v>47.71</v>
      </c>
      <c r="D231" s="249">
        <v>34.44</v>
      </c>
      <c r="E231" s="248">
        <v>30.44</v>
      </c>
      <c r="F231" s="247">
        <v>34.06</v>
      </c>
      <c r="G231" s="227"/>
      <c r="Q231" s="2461"/>
      <c r="R231" s="2461"/>
      <c r="S231" s="2461"/>
      <c r="T231" s="2461"/>
      <c r="U231" s="2461"/>
      <c r="V231" s="2461"/>
    </row>
    <row r="232" spans="1:22" ht="20.100000000000001" customHeight="1" x14ac:dyDescent="0.25">
      <c r="A232" s="184" t="s">
        <v>1573</v>
      </c>
      <c r="B232" s="184" t="s">
        <v>1516</v>
      </c>
      <c r="C232" s="250">
        <v>31.6</v>
      </c>
      <c r="D232" s="249">
        <v>27.38</v>
      </c>
      <c r="E232" s="248">
        <v>15.58</v>
      </c>
      <c r="F232" s="247">
        <v>9.94</v>
      </c>
      <c r="G232" s="227"/>
      <c r="Q232" s="2461"/>
      <c r="R232" s="2461"/>
      <c r="S232" s="2461"/>
      <c r="T232" s="2461"/>
      <c r="U232" s="2461"/>
      <c r="V232" s="2461"/>
    </row>
    <row r="233" spans="1:22" ht="20.100000000000001" customHeight="1" x14ac:dyDescent="0.25">
      <c r="A233" s="184" t="s">
        <v>1571</v>
      </c>
      <c r="B233" s="184" t="s">
        <v>1516</v>
      </c>
      <c r="C233" s="250">
        <v>49.86</v>
      </c>
      <c r="D233" s="1762" t="s">
        <v>866</v>
      </c>
      <c r="E233" s="248" t="s">
        <v>866</v>
      </c>
      <c r="F233" s="247">
        <v>45.22</v>
      </c>
      <c r="G233" s="227"/>
    </row>
    <row r="234" spans="1:22" ht="20.100000000000001" customHeight="1" x14ac:dyDescent="0.25">
      <c r="A234" s="184" t="s">
        <v>1569</v>
      </c>
      <c r="B234" s="184" t="s">
        <v>1516</v>
      </c>
      <c r="C234" s="250">
        <v>31.83</v>
      </c>
      <c r="D234" s="249">
        <v>27</v>
      </c>
      <c r="E234" s="248">
        <v>22.57</v>
      </c>
      <c r="F234" s="247">
        <v>18.82</v>
      </c>
      <c r="G234" s="227"/>
      <c r="Q234" s="2461" t="s">
        <v>383</v>
      </c>
      <c r="R234" s="2461"/>
      <c r="S234" s="2461"/>
      <c r="T234" s="2461"/>
      <c r="U234" s="2461"/>
      <c r="V234" s="2461"/>
    </row>
    <row r="235" spans="1:22" ht="20.100000000000001" customHeight="1" x14ac:dyDescent="0.25">
      <c r="A235" s="184" t="s">
        <v>1567</v>
      </c>
      <c r="B235" s="184" t="s">
        <v>1516</v>
      </c>
      <c r="C235" s="250">
        <v>27.99</v>
      </c>
      <c r="D235" s="249">
        <v>26.33</v>
      </c>
      <c r="E235" s="248">
        <v>26.83</v>
      </c>
      <c r="F235" s="247">
        <v>36.76</v>
      </c>
      <c r="G235" s="227"/>
      <c r="H235" s="192" t="s">
        <v>378</v>
      </c>
      <c r="I235" s="198"/>
      <c r="J235" s="197" t="s">
        <v>1563</v>
      </c>
      <c r="K235" s="196" t="s">
        <v>486</v>
      </c>
      <c r="L235" s="195" t="s">
        <v>487</v>
      </c>
      <c r="M235" s="194" t="s">
        <v>1562</v>
      </c>
      <c r="P235" s="192" t="s">
        <v>378</v>
      </c>
      <c r="Q235" s="2461"/>
      <c r="R235" s="2461"/>
      <c r="S235" s="2461"/>
      <c r="T235" s="2461"/>
      <c r="U235" s="2461"/>
      <c r="V235" s="2461"/>
    </row>
    <row r="236" spans="1:22" ht="20.100000000000001" customHeight="1" x14ac:dyDescent="0.25">
      <c r="A236" s="184" t="s">
        <v>1565</v>
      </c>
      <c r="B236" s="184" t="s">
        <v>1516</v>
      </c>
      <c r="C236" s="250">
        <v>41.79</v>
      </c>
      <c r="D236" s="249">
        <v>41.73</v>
      </c>
      <c r="E236" s="248">
        <v>41.33</v>
      </c>
      <c r="F236" s="247">
        <v>38.869999999999997</v>
      </c>
      <c r="G236" s="227"/>
      <c r="I236" s="191">
        <v>2007</v>
      </c>
      <c r="J236" s="190">
        <f>COUNTIFS($C$629:$C$649,"=SD")</f>
        <v>3</v>
      </c>
      <c r="K236" s="190">
        <f>COUNTIFS($C$629:$C$649,"&gt;=50")</f>
        <v>0</v>
      </c>
      <c r="L236" s="190">
        <f>COUNTIFS($C$629:$C$649,"&gt;10",$C$629:$C$649,"&lt;50")</f>
        <v>16</v>
      </c>
      <c r="M236" s="190">
        <f>COUNTIFS($C$629:$C$649,"&lt;=10")</f>
        <v>2</v>
      </c>
      <c r="Q236" s="2461"/>
      <c r="R236" s="2461"/>
      <c r="S236" s="2461"/>
      <c r="T236" s="2461"/>
      <c r="U236" s="2461"/>
      <c r="V236" s="2461"/>
    </row>
    <row r="237" spans="1:22" ht="20.100000000000001" customHeight="1" x14ac:dyDescent="0.25">
      <c r="A237" s="184" t="s">
        <v>1561</v>
      </c>
      <c r="B237" s="184" t="s">
        <v>1516</v>
      </c>
      <c r="C237" s="250">
        <v>45.46</v>
      </c>
      <c r="D237" s="249">
        <v>47.39</v>
      </c>
      <c r="E237" s="248">
        <v>42.95</v>
      </c>
      <c r="F237" s="247">
        <v>37.47</v>
      </c>
      <c r="G237" s="227"/>
      <c r="I237" s="191">
        <v>2008</v>
      </c>
      <c r="J237" s="190">
        <f>COUNTIFS($D$629:$D$649,"=SD")</f>
        <v>3</v>
      </c>
      <c r="K237" s="190">
        <f>COUNTIFS($D$629:$D$649,"&gt;=50")</f>
        <v>0</v>
      </c>
      <c r="L237" s="190">
        <f>COUNTIFS($D$629:$D$649,"&gt;10",$D$629:$D$649,"&lt;50")</f>
        <v>16</v>
      </c>
      <c r="M237" s="190">
        <f>COUNTIFS($D$629:$D$649,"&lt;=10")</f>
        <v>2</v>
      </c>
      <c r="Q237" s="2461"/>
      <c r="R237" s="2461"/>
      <c r="S237" s="2461"/>
      <c r="T237" s="2461"/>
      <c r="U237" s="2461"/>
      <c r="V237" s="2461"/>
    </row>
    <row r="238" spans="1:22" ht="20.100000000000001" customHeight="1" x14ac:dyDescent="0.25">
      <c r="A238" s="184" t="s">
        <v>1559</v>
      </c>
      <c r="B238" s="184" t="s">
        <v>1516</v>
      </c>
      <c r="C238" s="250">
        <v>48.41</v>
      </c>
      <c r="D238" s="249">
        <v>53.67</v>
      </c>
      <c r="E238" s="248">
        <v>54.06</v>
      </c>
      <c r="F238" s="247">
        <v>51.99</v>
      </c>
      <c r="G238" s="227"/>
      <c r="I238" s="191">
        <v>2009</v>
      </c>
      <c r="J238" s="190">
        <f>COUNTIFS($E$629:$E$649,"=SD")</f>
        <v>2</v>
      </c>
      <c r="K238" s="190">
        <f>COUNTIFS($E$629:$E$649,"&gt;=50")</f>
        <v>1</v>
      </c>
      <c r="L238" s="190">
        <f>COUNTIFS($E$629:$E$649,"&gt;10",$E$629:$E$649,"&lt;50")</f>
        <v>16</v>
      </c>
      <c r="M238" s="190">
        <f>COUNTIFS($E$629:$E$649,"&lt;=10")</f>
        <v>2</v>
      </c>
      <c r="Q238" s="2461"/>
      <c r="R238" s="2461"/>
      <c r="S238" s="2461"/>
      <c r="T238" s="2461"/>
      <c r="U238" s="2461"/>
      <c r="V238" s="2461"/>
    </row>
    <row r="239" spans="1:22" ht="20.100000000000001" customHeight="1" x14ac:dyDescent="0.25">
      <c r="A239" s="184" t="s">
        <v>1557</v>
      </c>
      <c r="B239" s="184" t="s">
        <v>1516</v>
      </c>
      <c r="C239" s="250">
        <v>26.35</v>
      </c>
      <c r="D239" s="249">
        <v>27.5</v>
      </c>
      <c r="E239" s="251">
        <v>30.4</v>
      </c>
      <c r="F239" s="247">
        <v>32.840000000000003</v>
      </c>
      <c r="G239" s="227"/>
      <c r="I239" s="191">
        <v>2010</v>
      </c>
      <c r="J239" s="190">
        <f>COUNTIFS($F$629:$F$649,"=SD")</f>
        <v>2</v>
      </c>
      <c r="K239" s="190">
        <f>COUNTIFS($F$629:$F$649,"&gt;=50")</f>
        <v>1</v>
      </c>
      <c r="L239" s="190">
        <f>COUNTIFS($F$629:$F$649,"&gt;10",$F$629:$F$649,"&lt;50")</f>
        <v>17</v>
      </c>
      <c r="M239" s="190">
        <f>COUNTIFS($F$629:$F$649,"&lt;=10")</f>
        <v>1</v>
      </c>
      <c r="Q239" s="2461"/>
      <c r="R239" s="2461"/>
      <c r="S239" s="2461"/>
      <c r="T239" s="2461"/>
      <c r="U239" s="2461"/>
      <c r="V239" s="2461"/>
    </row>
    <row r="240" spans="1:22" ht="20.100000000000001" customHeight="1" x14ac:dyDescent="0.25">
      <c r="A240" s="184" t="s">
        <v>1555</v>
      </c>
      <c r="B240" s="184" t="s">
        <v>1516</v>
      </c>
      <c r="C240" s="250">
        <v>37.21</v>
      </c>
      <c r="D240" s="249">
        <v>45.14</v>
      </c>
      <c r="E240" s="248">
        <v>41.27</v>
      </c>
      <c r="F240" s="247">
        <v>39.130000000000003</v>
      </c>
      <c r="G240" s="227"/>
      <c r="Q240" s="2461"/>
      <c r="R240" s="2461"/>
      <c r="S240" s="2461"/>
      <c r="T240" s="2461"/>
      <c r="U240" s="2461"/>
      <c r="V240" s="2461"/>
    </row>
    <row r="241" spans="1:22" ht="20.100000000000001" customHeight="1" x14ac:dyDescent="0.25">
      <c r="A241" s="184" t="s">
        <v>1553</v>
      </c>
      <c r="B241" s="184" t="s">
        <v>1516</v>
      </c>
      <c r="C241" s="250">
        <v>34.22</v>
      </c>
      <c r="D241" s="249">
        <v>38.65</v>
      </c>
      <c r="E241" s="248">
        <v>42.67</v>
      </c>
      <c r="F241" s="247">
        <v>39.69</v>
      </c>
      <c r="G241" s="227"/>
      <c r="Q241" s="2461"/>
      <c r="R241" s="2461"/>
      <c r="S241" s="2461"/>
      <c r="T241" s="2461"/>
      <c r="U241" s="2461"/>
      <c r="V241" s="2461"/>
    </row>
    <row r="242" spans="1:22" ht="20.100000000000001" customHeight="1" x14ac:dyDescent="0.25">
      <c r="A242" s="184" t="s">
        <v>1551</v>
      </c>
      <c r="B242" s="184" t="s">
        <v>1516</v>
      </c>
      <c r="C242" s="250">
        <v>52.4</v>
      </c>
      <c r="D242" s="249">
        <v>50.62</v>
      </c>
      <c r="E242" s="248">
        <v>49.46</v>
      </c>
      <c r="F242" s="247">
        <v>51.11</v>
      </c>
      <c r="G242" s="227"/>
      <c r="Q242" s="2461"/>
      <c r="R242" s="2461"/>
      <c r="S242" s="2461"/>
      <c r="T242" s="2461"/>
      <c r="U242" s="2461"/>
      <c r="V242" s="2461"/>
    </row>
    <row r="243" spans="1:22" ht="20.100000000000001" customHeight="1" x14ac:dyDescent="0.25">
      <c r="A243" s="184" t="s">
        <v>1549</v>
      </c>
      <c r="B243" s="184" t="s">
        <v>1516</v>
      </c>
      <c r="C243" s="250">
        <v>44.6</v>
      </c>
      <c r="D243" s="249">
        <v>33.39</v>
      </c>
      <c r="E243" s="248">
        <v>36.08</v>
      </c>
      <c r="F243" s="247">
        <v>23</v>
      </c>
      <c r="G243" s="227"/>
      <c r="Q243" s="2461"/>
      <c r="R243" s="2461"/>
      <c r="S243" s="2461"/>
      <c r="T243" s="2461"/>
      <c r="U243" s="2461"/>
      <c r="V243" s="2461"/>
    </row>
    <row r="244" spans="1:22" ht="20.100000000000001" customHeight="1" x14ac:dyDescent="0.25">
      <c r="A244" s="184" t="s">
        <v>1547</v>
      </c>
      <c r="B244" s="184" t="s">
        <v>1516</v>
      </c>
      <c r="C244" s="250">
        <v>57.5</v>
      </c>
      <c r="D244" s="249">
        <v>50.51</v>
      </c>
      <c r="E244" s="251">
        <v>48.04</v>
      </c>
      <c r="F244" s="247">
        <v>45.57</v>
      </c>
      <c r="G244" s="227"/>
    </row>
    <row r="245" spans="1:22" ht="20.100000000000001" customHeight="1" x14ac:dyDescent="0.25">
      <c r="A245" s="184" t="s">
        <v>1545</v>
      </c>
      <c r="B245" s="184" t="s">
        <v>1516</v>
      </c>
      <c r="C245" s="1762" t="s">
        <v>866</v>
      </c>
      <c r="D245" s="1762" t="s">
        <v>866</v>
      </c>
      <c r="E245" s="251">
        <v>31.52</v>
      </c>
      <c r="F245" s="247">
        <v>18.98</v>
      </c>
      <c r="G245" s="227"/>
    </row>
    <row r="246" spans="1:22" ht="20.100000000000001" customHeight="1" x14ac:dyDescent="0.25">
      <c r="A246" s="184" t="s">
        <v>1544</v>
      </c>
      <c r="B246" s="184" t="s">
        <v>1516</v>
      </c>
      <c r="C246" s="250">
        <v>51.83</v>
      </c>
      <c r="D246" s="249">
        <v>50.6</v>
      </c>
      <c r="E246" s="248">
        <v>53.36</v>
      </c>
      <c r="F246" s="247">
        <v>42.56</v>
      </c>
      <c r="G246" s="227"/>
    </row>
    <row r="247" spans="1:22" ht="20.100000000000001" customHeight="1" x14ac:dyDescent="0.25">
      <c r="A247" s="184" t="s">
        <v>1542</v>
      </c>
      <c r="B247" s="184" t="s">
        <v>1516</v>
      </c>
      <c r="C247" s="1762" t="s">
        <v>866</v>
      </c>
      <c r="D247" s="1762" t="s">
        <v>866</v>
      </c>
      <c r="E247" s="251">
        <v>54.37</v>
      </c>
      <c r="F247" s="247" t="s">
        <v>866</v>
      </c>
      <c r="G247" s="227"/>
    </row>
    <row r="248" spans="1:22" ht="20.100000000000001" customHeight="1" x14ac:dyDescent="0.25">
      <c r="A248" s="184" t="s">
        <v>1541</v>
      </c>
      <c r="B248" s="184" t="s">
        <v>1516</v>
      </c>
      <c r="C248" s="250" t="s">
        <v>866</v>
      </c>
      <c r="D248" s="1762" t="s">
        <v>866</v>
      </c>
      <c r="E248" s="248" t="s">
        <v>866</v>
      </c>
      <c r="F248" s="247">
        <v>23.08</v>
      </c>
      <c r="G248" s="227"/>
    </row>
    <row r="249" spans="1:22" ht="20.100000000000001" customHeight="1" x14ac:dyDescent="0.25">
      <c r="A249" s="184" t="s">
        <v>1540</v>
      </c>
      <c r="B249" s="184" t="s">
        <v>1516</v>
      </c>
      <c r="C249" s="250">
        <v>46.72</v>
      </c>
      <c r="D249" s="249">
        <v>44.2</v>
      </c>
      <c r="E249" s="248">
        <v>45.16</v>
      </c>
      <c r="F249" s="247">
        <v>38.46</v>
      </c>
      <c r="G249" s="227"/>
    </row>
    <row r="250" spans="1:22" ht="20.100000000000001" customHeight="1" x14ac:dyDescent="0.25">
      <c r="A250" s="184" t="s">
        <v>1538</v>
      </c>
      <c r="B250" s="184" t="s">
        <v>1516</v>
      </c>
      <c r="C250" s="250">
        <v>42.85</v>
      </c>
      <c r="D250" s="249">
        <v>51.4</v>
      </c>
      <c r="E250" s="248">
        <v>50.23</v>
      </c>
      <c r="F250" s="247">
        <v>46.19</v>
      </c>
      <c r="G250" s="227"/>
    </row>
    <row r="251" spans="1:22" ht="20.100000000000001" customHeight="1" x14ac:dyDescent="0.25">
      <c r="A251" s="184" t="s">
        <v>1536</v>
      </c>
      <c r="B251" s="184" t="s">
        <v>1516</v>
      </c>
      <c r="C251" s="250">
        <v>22.84</v>
      </c>
      <c r="D251" s="249">
        <v>26.68</v>
      </c>
      <c r="E251" s="248" t="s">
        <v>866</v>
      </c>
      <c r="F251" s="247">
        <v>34.130000000000003</v>
      </c>
      <c r="G251" s="227"/>
    </row>
    <row r="252" spans="1:22" ht="20.100000000000001" customHeight="1" x14ac:dyDescent="0.25">
      <c r="A252" s="184" t="s">
        <v>1534</v>
      </c>
      <c r="B252" s="184" t="s">
        <v>1516</v>
      </c>
      <c r="C252" s="250">
        <v>22.83</v>
      </c>
      <c r="D252" s="249">
        <v>13.52</v>
      </c>
      <c r="E252" s="248">
        <v>7.65</v>
      </c>
      <c r="F252" s="247">
        <v>24.93</v>
      </c>
      <c r="G252" s="227"/>
    </row>
    <row r="253" spans="1:22" ht="20.100000000000001" customHeight="1" x14ac:dyDescent="0.25">
      <c r="A253" s="184" t="s">
        <v>1532</v>
      </c>
      <c r="B253" s="184" t="s">
        <v>1516</v>
      </c>
      <c r="C253" s="250">
        <v>53.99</v>
      </c>
      <c r="D253" s="249">
        <v>57.38</v>
      </c>
      <c r="E253" s="248">
        <v>55.93</v>
      </c>
      <c r="F253" s="247">
        <v>50.48</v>
      </c>
      <c r="G253" s="227"/>
    </row>
    <row r="254" spans="1:22" ht="20.100000000000001" customHeight="1" x14ac:dyDescent="0.25">
      <c r="A254" s="184" t="s">
        <v>1530</v>
      </c>
      <c r="B254" s="184" t="s">
        <v>1516</v>
      </c>
      <c r="C254" s="250">
        <v>56.39</v>
      </c>
      <c r="D254" s="249">
        <v>58.35</v>
      </c>
      <c r="E254" s="248">
        <v>57.79</v>
      </c>
      <c r="F254" s="247">
        <v>56.63</v>
      </c>
      <c r="G254" s="227"/>
    </row>
    <row r="255" spans="1:22" ht="20.100000000000001" customHeight="1" x14ac:dyDescent="0.25">
      <c r="A255" s="184" t="s">
        <v>1528</v>
      </c>
      <c r="B255" s="184" t="s">
        <v>1516</v>
      </c>
      <c r="C255" s="250">
        <v>15.41</v>
      </c>
      <c r="D255" s="249">
        <v>22.52</v>
      </c>
      <c r="E255" s="248">
        <v>16.14</v>
      </c>
      <c r="F255" s="247">
        <v>15.01</v>
      </c>
      <c r="G255" s="227"/>
    </row>
    <row r="256" spans="1:22" ht="20.100000000000001" customHeight="1" x14ac:dyDescent="0.25">
      <c r="A256" s="184" t="s">
        <v>1526</v>
      </c>
      <c r="B256" s="184" t="s">
        <v>1516</v>
      </c>
      <c r="C256" s="250">
        <v>39.9</v>
      </c>
      <c r="D256" s="249">
        <v>39.08</v>
      </c>
      <c r="E256" s="251">
        <v>40.549999999999997</v>
      </c>
      <c r="F256" s="247">
        <v>41.5</v>
      </c>
      <c r="G256" s="227"/>
    </row>
    <row r="257" spans="1:7" ht="20.100000000000001" customHeight="1" x14ac:dyDescent="0.25">
      <c r="A257" s="184" t="s">
        <v>1524</v>
      </c>
      <c r="B257" s="184" t="s">
        <v>1516</v>
      </c>
      <c r="C257" s="250">
        <v>58.02</v>
      </c>
      <c r="D257" s="249">
        <v>56.36</v>
      </c>
      <c r="E257" s="248">
        <v>56.54</v>
      </c>
      <c r="F257" s="247">
        <v>57.56</v>
      </c>
      <c r="G257" s="227"/>
    </row>
    <row r="258" spans="1:7" ht="20.100000000000001" customHeight="1" x14ac:dyDescent="0.25">
      <c r="A258" s="184" t="s">
        <v>1522</v>
      </c>
      <c r="B258" s="184" t="s">
        <v>1516</v>
      </c>
      <c r="C258" s="1762" t="s">
        <v>866</v>
      </c>
      <c r="D258" s="249">
        <v>30.31</v>
      </c>
      <c r="E258" s="252" t="s">
        <v>866</v>
      </c>
      <c r="F258" s="247">
        <v>50</v>
      </c>
      <c r="G258" s="227"/>
    </row>
    <row r="259" spans="1:7" ht="20.100000000000001" customHeight="1" x14ac:dyDescent="0.25">
      <c r="A259" s="184" t="s">
        <v>1521</v>
      </c>
      <c r="B259" s="184" t="s">
        <v>1516</v>
      </c>
      <c r="C259" s="250">
        <v>44.68</v>
      </c>
      <c r="D259" s="249">
        <v>47.23</v>
      </c>
      <c r="E259" s="248">
        <v>41.61</v>
      </c>
      <c r="F259" s="247">
        <v>39.35</v>
      </c>
      <c r="G259" s="227"/>
    </row>
    <row r="260" spans="1:7" ht="20.100000000000001" customHeight="1" x14ac:dyDescent="0.25">
      <c r="A260" s="184" t="s">
        <v>1519</v>
      </c>
      <c r="B260" s="184" t="s">
        <v>1516</v>
      </c>
      <c r="C260" s="250" t="s">
        <v>866</v>
      </c>
      <c r="D260" s="249">
        <v>44.99</v>
      </c>
      <c r="E260" s="248" t="s">
        <v>866</v>
      </c>
      <c r="F260" s="247">
        <v>14.51</v>
      </c>
      <c r="G260" s="227"/>
    </row>
    <row r="261" spans="1:7" ht="20.100000000000001" customHeight="1" x14ac:dyDescent="0.25">
      <c r="A261" s="184" t="s">
        <v>1517</v>
      </c>
      <c r="B261" s="184" t="s">
        <v>1516</v>
      </c>
      <c r="C261" s="250">
        <v>-1.8</v>
      </c>
      <c r="D261" s="249">
        <v>3.68</v>
      </c>
      <c r="E261" s="251">
        <v>3.03</v>
      </c>
      <c r="F261" s="247">
        <v>1.53</v>
      </c>
      <c r="G261" s="227"/>
    </row>
    <row r="262" spans="1:7" ht="20.100000000000001" customHeight="1" x14ac:dyDescent="0.25">
      <c r="A262" s="184" t="s">
        <v>1514</v>
      </c>
      <c r="B262" s="184" t="s">
        <v>1472</v>
      </c>
      <c r="C262" s="250">
        <v>42.13</v>
      </c>
      <c r="D262" s="249">
        <v>37.82</v>
      </c>
      <c r="E262" s="248">
        <v>42.35</v>
      </c>
      <c r="F262" s="247">
        <v>39.909999999999997</v>
      </c>
      <c r="G262" s="227"/>
    </row>
    <row r="263" spans="1:7" ht="20.100000000000001" customHeight="1" x14ac:dyDescent="0.25">
      <c r="A263" s="184" t="s">
        <v>1512</v>
      </c>
      <c r="B263" s="184" t="s">
        <v>1472</v>
      </c>
      <c r="C263" s="250">
        <v>40.75</v>
      </c>
      <c r="D263" s="249">
        <v>37.659999999999997</v>
      </c>
      <c r="E263" s="248">
        <v>37.31</v>
      </c>
      <c r="F263" s="247">
        <v>44.78</v>
      </c>
      <c r="G263" s="227"/>
    </row>
    <row r="264" spans="1:7" ht="20.100000000000001" customHeight="1" x14ac:dyDescent="0.25">
      <c r="A264" s="184" t="s">
        <v>1510</v>
      </c>
      <c r="B264" s="184" t="s">
        <v>1472</v>
      </c>
      <c r="C264" s="250">
        <v>36.99</v>
      </c>
      <c r="D264" s="249">
        <v>34.92</v>
      </c>
      <c r="E264" s="248">
        <v>30.21</v>
      </c>
      <c r="F264" s="247">
        <v>31.62</v>
      </c>
      <c r="G264" s="227"/>
    </row>
    <row r="265" spans="1:7" ht="20.100000000000001" customHeight="1" x14ac:dyDescent="0.25">
      <c r="A265" s="184" t="s">
        <v>1508</v>
      </c>
      <c r="B265" s="184" t="s">
        <v>1472</v>
      </c>
      <c r="C265" s="250">
        <v>40.1</v>
      </c>
      <c r="D265" s="249">
        <v>38.840000000000003</v>
      </c>
      <c r="E265" s="248">
        <v>39.409999999999997</v>
      </c>
      <c r="F265" s="247">
        <v>42.03</v>
      </c>
      <c r="G265" s="227"/>
    </row>
    <row r="266" spans="1:7" ht="20.100000000000001" customHeight="1" x14ac:dyDescent="0.25">
      <c r="A266" s="184" t="s">
        <v>1506</v>
      </c>
      <c r="B266" s="184" t="s">
        <v>1472</v>
      </c>
      <c r="C266" s="250">
        <v>34.07</v>
      </c>
      <c r="D266" s="249">
        <v>29.67</v>
      </c>
      <c r="E266" s="248">
        <v>26.73</v>
      </c>
      <c r="F266" s="247">
        <v>26.46</v>
      </c>
      <c r="G266" s="227"/>
    </row>
    <row r="267" spans="1:7" ht="20.100000000000001" customHeight="1" x14ac:dyDescent="0.25">
      <c r="A267" s="184" t="s">
        <v>1504</v>
      </c>
      <c r="B267" s="184" t="s">
        <v>1472</v>
      </c>
      <c r="C267" s="250">
        <v>34.93</v>
      </c>
      <c r="D267" s="249">
        <v>32.94</v>
      </c>
      <c r="E267" s="248">
        <v>32.97</v>
      </c>
      <c r="F267" s="247">
        <v>33.97</v>
      </c>
      <c r="G267" s="227"/>
    </row>
    <row r="268" spans="1:7" ht="20.100000000000001" customHeight="1" x14ac:dyDescent="0.25">
      <c r="A268" s="184" t="s">
        <v>1502</v>
      </c>
      <c r="B268" s="184" t="s">
        <v>1472</v>
      </c>
      <c r="C268" s="250">
        <v>28.09</v>
      </c>
      <c r="D268" s="249">
        <v>20.51</v>
      </c>
      <c r="E268" s="248">
        <v>19.5</v>
      </c>
      <c r="F268" s="247">
        <v>19.920000000000002</v>
      </c>
      <c r="G268" s="227"/>
    </row>
    <row r="269" spans="1:7" ht="20.100000000000001" customHeight="1" x14ac:dyDescent="0.25">
      <c r="A269" s="184" t="s">
        <v>1501</v>
      </c>
      <c r="B269" s="184" t="s">
        <v>1472</v>
      </c>
      <c r="C269" s="250">
        <v>27.09</v>
      </c>
      <c r="D269" s="249">
        <v>27.79</v>
      </c>
      <c r="E269" s="248">
        <v>24.71</v>
      </c>
      <c r="F269" s="247">
        <v>23.14</v>
      </c>
      <c r="G269" s="227"/>
    </row>
    <row r="270" spans="1:7" ht="20.100000000000001" customHeight="1" x14ac:dyDescent="0.25">
      <c r="A270" s="184" t="s">
        <v>1500</v>
      </c>
      <c r="B270" s="184" t="s">
        <v>1472</v>
      </c>
      <c r="C270" s="250">
        <v>41</v>
      </c>
      <c r="D270" s="249">
        <v>25.47</v>
      </c>
      <c r="E270" s="248">
        <v>23.55</v>
      </c>
      <c r="F270" s="247">
        <v>25.46</v>
      </c>
      <c r="G270" s="227"/>
    </row>
    <row r="271" spans="1:7" ht="20.100000000000001" customHeight="1" x14ac:dyDescent="0.25">
      <c r="A271" s="184" t="s">
        <v>693</v>
      </c>
      <c r="B271" s="184" t="s">
        <v>1472</v>
      </c>
      <c r="C271" s="250">
        <v>23.27</v>
      </c>
      <c r="D271" s="249">
        <v>15.62</v>
      </c>
      <c r="E271" s="248">
        <v>13.02</v>
      </c>
      <c r="F271" s="247">
        <v>8.06</v>
      </c>
      <c r="G271" s="227"/>
    </row>
    <row r="272" spans="1:7" ht="20.100000000000001" customHeight="1" x14ac:dyDescent="0.25">
      <c r="A272" s="184" t="s">
        <v>1497</v>
      </c>
      <c r="B272" s="184" t="s">
        <v>1472</v>
      </c>
      <c r="C272" s="250">
        <v>36.340000000000003</v>
      </c>
      <c r="D272" s="249">
        <v>34.24</v>
      </c>
      <c r="E272" s="248">
        <v>32.22</v>
      </c>
      <c r="F272" s="247">
        <v>29.48</v>
      </c>
      <c r="G272" s="227"/>
    </row>
    <row r="273" spans="1:7" ht="20.100000000000001" customHeight="1" x14ac:dyDescent="0.25">
      <c r="A273" s="184" t="s">
        <v>1495</v>
      </c>
      <c r="B273" s="184" t="s">
        <v>1472</v>
      </c>
      <c r="C273" s="250">
        <v>17.66</v>
      </c>
      <c r="D273" s="249">
        <v>18.260000000000002</v>
      </c>
      <c r="E273" s="248">
        <v>28.48</v>
      </c>
      <c r="F273" s="247">
        <v>30.07</v>
      </c>
      <c r="G273" s="227"/>
    </row>
    <row r="274" spans="1:7" ht="20.100000000000001" customHeight="1" x14ac:dyDescent="0.25">
      <c r="A274" s="184" t="s">
        <v>1493</v>
      </c>
      <c r="B274" s="184" t="s">
        <v>1472</v>
      </c>
      <c r="C274" s="250">
        <v>36.909999999999997</v>
      </c>
      <c r="D274" s="249">
        <v>25.04</v>
      </c>
      <c r="E274" s="248">
        <v>30.66</v>
      </c>
      <c r="F274" s="247">
        <v>33.72</v>
      </c>
      <c r="G274" s="227"/>
    </row>
    <row r="275" spans="1:7" ht="20.100000000000001" customHeight="1" x14ac:dyDescent="0.25">
      <c r="A275" s="184" t="s">
        <v>1491</v>
      </c>
      <c r="B275" s="184" t="s">
        <v>1472</v>
      </c>
      <c r="C275" s="250">
        <v>34.83</v>
      </c>
      <c r="D275" s="249">
        <v>33.14</v>
      </c>
      <c r="E275" s="248">
        <v>32.82</v>
      </c>
      <c r="F275" s="247">
        <v>36.99</v>
      </c>
      <c r="G275" s="227"/>
    </row>
    <row r="276" spans="1:7" ht="20.100000000000001" customHeight="1" x14ac:dyDescent="0.25">
      <c r="A276" s="184" t="s">
        <v>1489</v>
      </c>
      <c r="B276" s="184" t="s">
        <v>1472</v>
      </c>
      <c r="C276" s="250">
        <v>35.93</v>
      </c>
      <c r="D276" s="249">
        <v>35.44</v>
      </c>
      <c r="E276" s="248">
        <v>30.87</v>
      </c>
      <c r="F276" s="247">
        <v>35.369999999999997</v>
      </c>
      <c r="G276" s="227"/>
    </row>
    <row r="277" spans="1:7" ht="20.100000000000001" customHeight="1" x14ac:dyDescent="0.25">
      <c r="A277" s="184" t="s">
        <v>1487</v>
      </c>
      <c r="B277" s="184" t="s">
        <v>1472</v>
      </c>
      <c r="C277" s="250">
        <v>39.229999999999997</v>
      </c>
      <c r="D277" s="249">
        <v>37.01</v>
      </c>
      <c r="E277" s="248">
        <v>32.409999999999997</v>
      </c>
      <c r="F277" s="247">
        <v>38.89</v>
      </c>
      <c r="G277" s="227"/>
    </row>
    <row r="278" spans="1:7" ht="20.100000000000001" customHeight="1" x14ac:dyDescent="0.25">
      <c r="A278" s="184" t="s">
        <v>1485</v>
      </c>
      <c r="B278" s="184" t="s">
        <v>1472</v>
      </c>
      <c r="C278" s="250">
        <v>38.229999999999997</v>
      </c>
      <c r="D278" s="249">
        <v>33.090000000000003</v>
      </c>
      <c r="E278" s="248">
        <v>25.27</v>
      </c>
      <c r="F278" s="247">
        <v>28.24</v>
      </c>
      <c r="G278" s="227"/>
    </row>
    <row r="279" spans="1:7" ht="20.100000000000001" customHeight="1" x14ac:dyDescent="0.25">
      <c r="A279" s="184" t="s">
        <v>1483</v>
      </c>
      <c r="B279" s="184" t="s">
        <v>1472</v>
      </c>
      <c r="C279" s="250">
        <v>34.69</v>
      </c>
      <c r="D279" s="249">
        <v>30.9</v>
      </c>
      <c r="E279" s="248">
        <v>19.059999999999999</v>
      </c>
      <c r="F279" s="247">
        <v>38.15</v>
      </c>
      <c r="G279" s="227"/>
    </row>
    <row r="280" spans="1:7" ht="20.100000000000001" customHeight="1" x14ac:dyDescent="0.25">
      <c r="A280" s="184" t="s">
        <v>1481</v>
      </c>
      <c r="B280" s="184" t="s">
        <v>1472</v>
      </c>
      <c r="C280" s="250">
        <v>30.08</v>
      </c>
      <c r="D280" s="249">
        <v>32.700000000000003</v>
      </c>
      <c r="E280" s="248">
        <v>28.01</v>
      </c>
      <c r="F280" s="247">
        <v>33.42</v>
      </c>
      <c r="G280" s="227"/>
    </row>
    <row r="281" spans="1:7" ht="20.100000000000001" customHeight="1" x14ac:dyDescent="0.25">
      <c r="A281" s="184" t="s">
        <v>1479</v>
      </c>
      <c r="B281" s="184" t="s">
        <v>1472</v>
      </c>
      <c r="C281" s="250">
        <v>31.61</v>
      </c>
      <c r="D281" s="249">
        <v>34.950000000000003</v>
      </c>
      <c r="E281" s="248">
        <v>34.770000000000003</v>
      </c>
      <c r="F281" s="247">
        <v>25.11</v>
      </c>
      <c r="G281" s="227"/>
    </row>
    <row r="282" spans="1:7" ht="20.100000000000001" customHeight="1" x14ac:dyDescent="0.25">
      <c r="A282" s="184" t="s">
        <v>1477</v>
      </c>
      <c r="B282" s="184" t="s">
        <v>1472</v>
      </c>
      <c r="C282" s="250">
        <v>39.85</v>
      </c>
      <c r="D282" s="249">
        <v>37.61</v>
      </c>
      <c r="E282" s="248">
        <v>24.87</v>
      </c>
      <c r="F282" s="247">
        <v>24.73</v>
      </c>
      <c r="G282" s="227"/>
    </row>
    <row r="283" spans="1:7" ht="20.100000000000001" customHeight="1" x14ac:dyDescent="0.25">
      <c r="A283" s="184" t="s">
        <v>1475</v>
      </c>
      <c r="B283" s="184" t="s">
        <v>1472</v>
      </c>
      <c r="C283" s="250">
        <v>17.98</v>
      </c>
      <c r="D283" s="249">
        <v>22.29</v>
      </c>
      <c r="E283" s="248">
        <v>22.73</v>
      </c>
      <c r="F283" s="247">
        <v>27.12</v>
      </c>
      <c r="G283" s="227"/>
    </row>
    <row r="284" spans="1:7" ht="20.100000000000001" customHeight="1" x14ac:dyDescent="0.25">
      <c r="A284" s="184" t="s">
        <v>1473</v>
      </c>
      <c r="B284" s="184" t="s">
        <v>1472</v>
      </c>
      <c r="C284" s="250">
        <v>35.49</v>
      </c>
      <c r="D284" s="249">
        <v>25.5</v>
      </c>
      <c r="E284" s="248">
        <v>31.06</v>
      </c>
      <c r="F284" s="247">
        <v>39.409999999999997</v>
      </c>
      <c r="G284" s="227"/>
    </row>
    <row r="285" spans="1:7" ht="20.100000000000001" customHeight="1" x14ac:dyDescent="0.25">
      <c r="A285" s="184" t="s">
        <v>1470</v>
      </c>
      <c r="B285" s="184" t="s">
        <v>1449</v>
      </c>
      <c r="C285" s="250">
        <v>10.11</v>
      </c>
      <c r="D285" s="249">
        <v>2.61</v>
      </c>
      <c r="E285" s="248">
        <v>7.18</v>
      </c>
      <c r="F285" s="233">
        <v>20.92</v>
      </c>
      <c r="G285" s="227"/>
    </row>
    <row r="286" spans="1:7" ht="20.100000000000001" customHeight="1" x14ac:dyDescent="0.25">
      <c r="A286" s="184" t="s">
        <v>1468</v>
      </c>
      <c r="B286" s="184" t="s">
        <v>1449</v>
      </c>
      <c r="C286" s="250">
        <v>23.08</v>
      </c>
      <c r="D286" s="249">
        <v>22.99</v>
      </c>
      <c r="E286" s="251">
        <v>16.72</v>
      </c>
      <c r="F286" s="247">
        <v>16.010000000000002</v>
      </c>
      <c r="G286" s="227"/>
    </row>
    <row r="287" spans="1:7" ht="20.100000000000001" customHeight="1" x14ac:dyDescent="0.25">
      <c r="A287" s="184" t="s">
        <v>1466</v>
      </c>
      <c r="B287" s="184" t="s">
        <v>1449</v>
      </c>
      <c r="C287" s="250">
        <v>45.43</v>
      </c>
      <c r="D287" s="249">
        <v>48.75</v>
      </c>
      <c r="E287" s="251">
        <v>51.31</v>
      </c>
      <c r="F287" s="247">
        <v>52.69</v>
      </c>
      <c r="G287" s="227"/>
    </row>
    <row r="288" spans="1:7" ht="20.100000000000001" customHeight="1" x14ac:dyDescent="0.25">
      <c r="A288" s="184" t="s">
        <v>1464</v>
      </c>
      <c r="B288" s="184" t="s">
        <v>1449</v>
      </c>
      <c r="C288" s="1762" t="s">
        <v>866</v>
      </c>
      <c r="D288" s="1762" t="s">
        <v>866</v>
      </c>
      <c r="E288" s="251">
        <v>83.41</v>
      </c>
      <c r="F288" s="247">
        <v>10</v>
      </c>
      <c r="G288" s="227"/>
    </row>
    <row r="289" spans="1:7" ht="20.100000000000001" customHeight="1" x14ac:dyDescent="0.25">
      <c r="A289" s="184" t="s">
        <v>1463</v>
      </c>
      <c r="B289" s="184" t="s">
        <v>1449</v>
      </c>
      <c r="C289" s="250">
        <v>27.74</v>
      </c>
      <c r="D289" s="249">
        <v>34.58</v>
      </c>
      <c r="E289" s="248">
        <v>32.130000000000003</v>
      </c>
      <c r="F289" s="247">
        <v>31.32</v>
      </c>
      <c r="G289" s="227"/>
    </row>
    <row r="290" spans="1:7" ht="20.100000000000001" customHeight="1" x14ac:dyDescent="0.25">
      <c r="A290" s="184" t="s">
        <v>1461</v>
      </c>
      <c r="B290" s="184" t="s">
        <v>1449</v>
      </c>
      <c r="C290" s="1762" t="s">
        <v>866</v>
      </c>
      <c r="D290" s="249" t="s">
        <v>866</v>
      </c>
      <c r="E290" s="248" t="s">
        <v>866</v>
      </c>
      <c r="F290" s="247">
        <v>23.08</v>
      </c>
      <c r="G290" s="227"/>
    </row>
    <row r="291" spans="1:7" ht="20.100000000000001" customHeight="1" x14ac:dyDescent="0.25">
      <c r="A291" s="184" t="s">
        <v>1460</v>
      </c>
      <c r="B291" s="184" t="s">
        <v>1449</v>
      </c>
      <c r="C291" s="250">
        <v>15.76</v>
      </c>
      <c r="D291" s="249">
        <v>17.61</v>
      </c>
      <c r="E291" s="248">
        <v>17.13</v>
      </c>
      <c r="F291" s="247">
        <v>22.9</v>
      </c>
      <c r="G291" s="227"/>
    </row>
    <row r="292" spans="1:7" ht="20.100000000000001" customHeight="1" x14ac:dyDescent="0.25">
      <c r="A292" s="184" t="s">
        <v>1458</v>
      </c>
      <c r="B292" s="184" t="s">
        <v>1449</v>
      </c>
      <c r="C292" s="250">
        <v>30.09</v>
      </c>
      <c r="D292" s="249">
        <v>21.46</v>
      </c>
      <c r="E292" s="248">
        <v>22.68</v>
      </c>
      <c r="F292" s="247">
        <v>25.9</v>
      </c>
      <c r="G292" s="227"/>
    </row>
    <row r="293" spans="1:7" ht="20.100000000000001" customHeight="1" x14ac:dyDescent="0.25">
      <c r="A293" s="184" t="s">
        <v>1456</v>
      </c>
      <c r="B293" s="184" t="s">
        <v>1449</v>
      </c>
      <c r="C293" s="250">
        <v>38.57</v>
      </c>
      <c r="D293" s="249">
        <v>50.3</v>
      </c>
      <c r="E293" s="251">
        <v>47.62</v>
      </c>
      <c r="F293" s="247">
        <v>60.4</v>
      </c>
      <c r="G293" s="227"/>
    </row>
    <row r="294" spans="1:7" ht="20.100000000000001" customHeight="1" x14ac:dyDescent="0.25">
      <c r="A294" s="184" t="s">
        <v>1454</v>
      </c>
      <c r="B294" s="184" t="s">
        <v>1449</v>
      </c>
      <c r="C294" s="250">
        <v>66.930000000000007</v>
      </c>
      <c r="D294" s="249">
        <v>62.34</v>
      </c>
      <c r="E294" s="251">
        <v>65.010000000000005</v>
      </c>
      <c r="F294" s="247">
        <v>64.12</v>
      </c>
      <c r="G294" s="227"/>
    </row>
    <row r="295" spans="1:7" ht="20.100000000000001" customHeight="1" x14ac:dyDescent="0.25">
      <c r="A295" s="184" t="s">
        <v>1452</v>
      </c>
      <c r="B295" s="184" t="s">
        <v>1449</v>
      </c>
      <c r="C295" s="250">
        <v>25.78</v>
      </c>
      <c r="D295" s="249">
        <v>29.78</v>
      </c>
      <c r="E295" s="248">
        <v>36.869999999999997</v>
      </c>
      <c r="F295" s="247">
        <v>30.39</v>
      </c>
      <c r="G295" s="227"/>
    </row>
    <row r="296" spans="1:7" ht="20.100000000000001" customHeight="1" x14ac:dyDescent="0.25">
      <c r="A296" s="184" t="s">
        <v>1450</v>
      </c>
      <c r="B296" s="184" t="s">
        <v>1449</v>
      </c>
      <c r="C296" s="1762" t="s">
        <v>866</v>
      </c>
      <c r="D296" s="1762" t="s">
        <v>866</v>
      </c>
      <c r="E296" s="251">
        <v>32.74</v>
      </c>
      <c r="F296" s="247">
        <v>38.21</v>
      </c>
      <c r="G296" s="227"/>
    </row>
    <row r="297" spans="1:7" ht="20.100000000000001" customHeight="1" x14ac:dyDescent="0.25">
      <c r="A297" s="184" t="s">
        <v>1448</v>
      </c>
      <c r="B297" s="184" t="s">
        <v>1396</v>
      </c>
      <c r="C297" s="250">
        <v>44.15</v>
      </c>
      <c r="D297" s="249">
        <v>40.96</v>
      </c>
      <c r="E297" s="248">
        <v>40.270000000000003</v>
      </c>
      <c r="F297" s="233">
        <v>37.74</v>
      </c>
      <c r="G297" s="227"/>
    </row>
    <row r="298" spans="1:7" ht="20.100000000000001" customHeight="1" x14ac:dyDescent="0.25">
      <c r="A298" s="184" t="s">
        <v>1446</v>
      </c>
      <c r="B298" s="184" t="s">
        <v>1396</v>
      </c>
      <c r="C298" s="250">
        <v>33.75</v>
      </c>
      <c r="D298" s="249">
        <v>35.01</v>
      </c>
      <c r="E298" s="251">
        <v>36.86</v>
      </c>
      <c r="F298" s="247">
        <v>41.96</v>
      </c>
      <c r="G298" s="227"/>
    </row>
    <row r="299" spans="1:7" ht="20.100000000000001" customHeight="1" x14ac:dyDescent="0.25">
      <c r="A299" s="184" t="s">
        <v>1444</v>
      </c>
      <c r="B299" s="184" t="s">
        <v>1396</v>
      </c>
      <c r="C299" s="250">
        <v>20.37</v>
      </c>
      <c r="D299" s="249">
        <v>13.6</v>
      </c>
      <c r="E299" s="248">
        <v>20.399999999999999</v>
      </c>
      <c r="F299" s="247">
        <v>19.96</v>
      </c>
      <c r="G299" s="227"/>
    </row>
    <row r="300" spans="1:7" ht="20.100000000000001" customHeight="1" x14ac:dyDescent="0.25">
      <c r="A300" s="184" t="s">
        <v>1442</v>
      </c>
      <c r="B300" s="184" t="s">
        <v>1396</v>
      </c>
      <c r="C300" s="250">
        <v>41</v>
      </c>
      <c r="D300" s="249">
        <v>42.82</v>
      </c>
      <c r="E300" s="248">
        <v>38.22</v>
      </c>
      <c r="F300" s="247">
        <v>38.409999999999997</v>
      </c>
      <c r="G300" s="227"/>
    </row>
    <row r="301" spans="1:7" ht="20.100000000000001" customHeight="1" x14ac:dyDescent="0.25">
      <c r="A301" s="184" t="s">
        <v>1440</v>
      </c>
      <c r="B301" s="184" t="s">
        <v>1396</v>
      </c>
      <c r="C301" s="250" t="s">
        <v>866</v>
      </c>
      <c r="D301" s="249" t="s">
        <v>866</v>
      </c>
      <c r="E301" s="251" t="s">
        <v>866</v>
      </c>
      <c r="F301" s="247">
        <v>61.89</v>
      </c>
      <c r="G301" s="227"/>
    </row>
    <row r="302" spans="1:7" ht="20.100000000000001" customHeight="1" x14ac:dyDescent="0.25">
      <c r="A302" s="184" t="s">
        <v>1438</v>
      </c>
      <c r="B302" s="184" t="s">
        <v>1396</v>
      </c>
      <c r="C302" s="250">
        <v>40</v>
      </c>
      <c r="D302" s="249">
        <v>12.93</v>
      </c>
      <c r="E302" s="251">
        <v>17.7</v>
      </c>
      <c r="F302" s="247">
        <v>47.97</v>
      </c>
      <c r="G302" s="227"/>
    </row>
    <row r="303" spans="1:7" ht="20.100000000000001" customHeight="1" x14ac:dyDescent="0.25">
      <c r="A303" s="184" t="s">
        <v>550</v>
      </c>
      <c r="B303" s="184" t="s">
        <v>1396</v>
      </c>
      <c r="C303" s="250">
        <v>43.56</v>
      </c>
      <c r="D303" s="249">
        <v>37.700000000000003</v>
      </c>
      <c r="E303" s="251">
        <v>36.99</v>
      </c>
      <c r="F303" s="247">
        <v>42.55</v>
      </c>
      <c r="G303" s="227"/>
    </row>
    <row r="304" spans="1:7" ht="20.100000000000001" customHeight="1" x14ac:dyDescent="0.25">
      <c r="A304" s="184" t="s">
        <v>1435</v>
      </c>
      <c r="B304" s="184" t="s">
        <v>1396</v>
      </c>
      <c r="C304" s="1762" t="s">
        <v>866</v>
      </c>
      <c r="D304" s="1762" t="s">
        <v>866</v>
      </c>
      <c r="E304" s="248" t="s">
        <v>866</v>
      </c>
      <c r="F304" s="247">
        <v>18.920000000000002</v>
      </c>
      <c r="G304" s="227"/>
    </row>
    <row r="305" spans="1:7" ht="20.100000000000001" customHeight="1" x14ac:dyDescent="0.25">
      <c r="A305" s="184" t="s">
        <v>1434</v>
      </c>
      <c r="B305" s="184" t="s">
        <v>1396</v>
      </c>
      <c r="C305" s="250">
        <v>35.44</v>
      </c>
      <c r="D305" s="249">
        <v>36.26</v>
      </c>
      <c r="E305" s="248">
        <v>44.89</v>
      </c>
      <c r="F305" s="247">
        <v>34.64</v>
      </c>
      <c r="G305" s="227"/>
    </row>
    <row r="306" spans="1:7" ht="20.100000000000001" customHeight="1" x14ac:dyDescent="0.25">
      <c r="A306" s="184" t="s">
        <v>1432</v>
      </c>
      <c r="B306" s="184" t="s">
        <v>1396</v>
      </c>
      <c r="C306" s="250">
        <v>27.79</v>
      </c>
      <c r="D306" s="249">
        <v>21.08</v>
      </c>
      <c r="E306" s="248">
        <v>23.92</v>
      </c>
      <c r="F306" s="247">
        <v>23.43</v>
      </c>
      <c r="G306" s="227"/>
    </row>
    <row r="307" spans="1:7" ht="20.100000000000001" customHeight="1" x14ac:dyDescent="0.25">
      <c r="A307" s="184" t="s">
        <v>1430</v>
      </c>
      <c r="B307" s="184" t="s">
        <v>1396</v>
      </c>
      <c r="C307" s="1762" t="s">
        <v>866</v>
      </c>
      <c r="D307" s="1762" t="s">
        <v>866</v>
      </c>
      <c r="E307" s="251">
        <v>29.71</v>
      </c>
      <c r="F307" s="247">
        <v>29.71</v>
      </c>
      <c r="G307" s="227"/>
    </row>
    <row r="308" spans="1:7" ht="20.100000000000001" customHeight="1" x14ac:dyDescent="0.25">
      <c r="A308" s="184" t="s">
        <v>1429</v>
      </c>
      <c r="B308" s="184" t="s">
        <v>1396</v>
      </c>
      <c r="C308" s="250">
        <v>22.19</v>
      </c>
      <c r="D308" s="249">
        <v>22.48</v>
      </c>
      <c r="E308" s="251">
        <v>21.87</v>
      </c>
      <c r="F308" s="247">
        <v>25.84</v>
      </c>
      <c r="G308" s="227"/>
    </row>
    <row r="309" spans="1:7" ht="20.100000000000001" customHeight="1" x14ac:dyDescent="0.25">
      <c r="A309" s="184" t="s">
        <v>1427</v>
      </c>
      <c r="B309" s="184" t="s">
        <v>1396</v>
      </c>
      <c r="C309" s="250">
        <v>21.05</v>
      </c>
      <c r="D309" s="249">
        <v>18.989999999999998</v>
      </c>
      <c r="E309" s="251">
        <v>40.590000000000003</v>
      </c>
      <c r="F309" s="247">
        <v>38.51</v>
      </c>
      <c r="G309" s="227"/>
    </row>
    <row r="310" spans="1:7" ht="20.100000000000001" customHeight="1" x14ac:dyDescent="0.25">
      <c r="A310" s="184" t="s">
        <v>1425</v>
      </c>
      <c r="B310" s="184" t="s">
        <v>1396</v>
      </c>
      <c r="C310" s="250">
        <v>40.700000000000003</v>
      </c>
      <c r="D310" s="249">
        <v>39.409999999999997</v>
      </c>
      <c r="E310" s="248">
        <v>37.03</v>
      </c>
      <c r="F310" s="247">
        <v>38.049999999999997</v>
      </c>
      <c r="G310" s="227"/>
    </row>
    <row r="311" spans="1:7" ht="20.100000000000001" customHeight="1" x14ac:dyDescent="0.25">
      <c r="A311" s="184" t="s">
        <v>1423</v>
      </c>
      <c r="B311" s="184" t="s">
        <v>1396</v>
      </c>
      <c r="C311" s="1762" t="s">
        <v>866</v>
      </c>
      <c r="D311" s="1762" t="s">
        <v>866</v>
      </c>
      <c r="E311" s="248" t="s">
        <v>866</v>
      </c>
      <c r="F311" s="247" t="s">
        <v>866</v>
      </c>
      <c r="G311" s="227"/>
    </row>
    <row r="312" spans="1:7" ht="20.100000000000001" customHeight="1" x14ac:dyDescent="0.25">
      <c r="A312" s="184" t="s">
        <v>1422</v>
      </c>
      <c r="B312" s="184" t="s">
        <v>1396</v>
      </c>
      <c r="C312" s="1762" t="s">
        <v>866</v>
      </c>
      <c r="D312" s="1762" t="s">
        <v>866</v>
      </c>
      <c r="E312" s="251">
        <v>25.49</v>
      </c>
      <c r="F312" s="247">
        <v>29.98</v>
      </c>
      <c r="G312" s="227"/>
    </row>
    <row r="313" spans="1:7" ht="20.100000000000001" customHeight="1" x14ac:dyDescent="0.25">
      <c r="A313" s="184" t="s">
        <v>1421</v>
      </c>
      <c r="B313" s="184" t="s">
        <v>1396</v>
      </c>
      <c r="C313" s="1762" t="s">
        <v>866</v>
      </c>
      <c r="D313" s="249">
        <v>50.2</v>
      </c>
      <c r="E313" s="251">
        <v>50.22</v>
      </c>
      <c r="F313" s="247">
        <v>50.04</v>
      </c>
      <c r="G313" s="227"/>
    </row>
    <row r="314" spans="1:7" ht="20.100000000000001" customHeight="1" x14ac:dyDescent="0.25">
      <c r="A314" s="184" t="s">
        <v>1420</v>
      </c>
      <c r="B314" s="184" t="s">
        <v>1396</v>
      </c>
      <c r="C314" s="250">
        <v>27.04</v>
      </c>
      <c r="D314" s="249">
        <v>52.3</v>
      </c>
      <c r="E314" s="251">
        <v>52.29</v>
      </c>
      <c r="F314" s="247">
        <v>49.6</v>
      </c>
      <c r="G314" s="227"/>
    </row>
    <row r="315" spans="1:7" ht="20.100000000000001" customHeight="1" x14ac:dyDescent="0.25">
      <c r="A315" s="184" t="s">
        <v>1418</v>
      </c>
      <c r="B315" s="184" t="s">
        <v>1396</v>
      </c>
      <c r="C315" s="1762" t="s">
        <v>866</v>
      </c>
      <c r="D315" s="1762" t="s">
        <v>866</v>
      </c>
      <c r="E315" s="248" t="s">
        <v>866</v>
      </c>
      <c r="F315" s="247">
        <v>10</v>
      </c>
      <c r="G315" s="227"/>
    </row>
    <row r="316" spans="1:7" ht="20.100000000000001" customHeight="1" x14ac:dyDescent="0.25">
      <c r="A316" s="184" t="s">
        <v>1417</v>
      </c>
      <c r="B316" s="184" t="s">
        <v>1396</v>
      </c>
      <c r="C316" s="1762" t="s">
        <v>866</v>
      </c>
      <c r="D316" s="1762" t="s">
        <v>866</v>
      </c>
      <c r="E316" s="248" t="s">
        <v>866</v>
      </c>
      <c r="F316" s="247" t="s">
        <v>866</v>
      </c>
      <c r="G316" s="227"/>
    </row>
    <row r="317" spans="1:7" ht="20.100000000000001" customHeight="1" x14ac:dyDescent="0.25">
      <c r="A317" s="184" t="s">
        <v>1416</v>
      </c>
      <c r="B317" s="184" t="s">
        <v>1396</v>
      </c>
      <c r="C317" s="1762" t="s">
        <v>866</v>
      </c>
      <c r="D317" s="1762" t="s">
        <v>866</v>
      </c>
      <c r="E317" s="251" t="s">
        <v>866</v>
      </c>
      <c r="F317" s="247" t="s">
        <v>866</v>
      </c>
      <c r="G317" s="227"/>
    </row>
    <row r="318" spans="1:7" ht="20.100000000000001" customHeight="1" x14ac:dyDescent="0.25">
      <c r="A318" s="184" t="s">
        <v>1415</v>
      </c>
      <c r="B318" s="184" t="s">
        <v>1396</v>
      </c>
      <c r="C318" s="1762" t="s">
        <v>866</v>
      </c>
      <c r="D318" s="249">
        <v>44.02</v>
      </c>
      <c r="E318" s="251">
        <v>44.01</v>
      </c>
      <c r="F318" s="247">
        <v>44.44</v>
      </c>
      <c r="G318" s="227"/>
    </row>
    <row r="319" spans="1:7" ht="20.100000000000001" customHeight="1" x14ac:dyDescent="0.25">
      <c r="A319" s="184" t="s">
        <v>1414</v>
      </c>
      <c r="B319" s="184" t="s">
        <v>1396</v>
      </c>
      <c r="C319" s="250">
        <v>33.39</v>
      </c>
      <c r="D319" s="249">
        <v>35.21</v>
      </c>
      <c r="E319" s="251">
        <v>42.93</v>
      </c>
      <c r="F319" s="247">
        <v>29.74</v>
      </c>
      <c r="G319" s="227"/>
    </row>
    <row r="320" spans="1:7" ht="20.100000000000001" customHeight="1" x14ac:dyDescent="0.25">
      <c r="A320" s="184" t="s">
        <v>1412</v>
      </c>
      <c r="B320" s="184" t="s">
        <v>1396</v>
      </c>
      <c r="C320" s="250">
        <v>44.87</v>
      </c>
      <c r="D320" s="249">
        <v>46.05</v>
      </c>
      <c r="E320" s="251">
        <v>46.25</v>
      </c>
      <c r="F320" s="247">
        <v>43.21</v>
      </c>
      <c r="G320" s="227"/>
    </row>
    <row r="321" spans="1:7" ht="20.100000000000001" customHeight="1" x14ac:dyDescent="0.25">
      <c r="A321" s="184" t="s">
        <v>1410</v>
      </c>
      <c r="B321" s="184" t="s">
        <v>1396</v>
      </c>
      <c r="C321" s="250">
        <v>44.64</v>
      </c>
      <c r="D321" s="249">
        <v>40.6</v>
      </c>
      <c r="E321" s="248">
        <v>45.13</v>
      </c>
      <c r="F321" s="247">
        <v>49.05</v>
      </c>
      <c r="G321" s="227"/>
    </row>
    <row r="322" spans="1:7" ht="20.100000000000001" customHeight="1" x14ac:dyDescent="0.25">
      <c r="A322" s="184" t="s">
        <v>1408</v>
      </c>
      <c r="B322" s="184" t="s">
        <v>1396</v>
      </c>
      <c r="C322" s="1762" t="s">
        <v>866</v>
      </c>
      <c r="D322" s="1762" t="s">
        <v>866</v>
      </c>
      <c r="E322" s="248" t="s">
        <v>866</v>
      </c>
      <c r="F322" s="247" t="s">
        <v>866</v>
      </c>
      <c r="G322" s="227"/>
    </row>
    <row r="323" spans="1:7" ht="20.100000000000001" customHeight="1" x14ac:dyDescent="0.25">
      <c r="A323" s="184" t="s">
        <v>1407</v>
      </c>
      <c r="B323" s="184" t="s">
        <v>1396</v>
      </c>
      <c r="C323" s="1762" t="s">
        <v>866</v>
      </c>
      <c r="D323" s="1762" t="s">
        <v>866</v>
      </c>
      <c r="E323" s="248" t="s">
        <v>866</v>
      </c>
      <c r="F323" s="247">
        <v>40</v>
      </c>
      <c r="G323" s="227"/>
    </row>
    <row r="324" spans="1:7" ht="20.100000000000001" customHeight="1" x14ac:dyDescent="0.25">
      <c r="A324" s="184" t="s">
        <v>1406</v>
      </c>
      <c r="B324" s="184" t="s">
        <v>1396</v>
      </c>
      <c r="C324" s="250">
        <v>54.38</v>
      </c>
      <c r="D324" s="249">
        <v>53.33</v>
      </c>
      <c r="E324" s="248">
        <v>49.89</v>
      </c>
      <c r="F324" s="247">
        <v>47.11</v>
      </c>
      <c r="G324" s="227"/>
    </row>
    <row r="325" spans="1:7" ht="20.100000000000001" customHeight="1" x14ac:dyDescent="0.25">
      <c r="A325" s="184" t="s">
        <v>1404</v>
      </c>
      <c r="B325" s="184" t="s">
        <v>1396</v>
      </c>
      <c r="C325" s="1762" t="s">
        <v>866</v>
      </c>
      <c r="D325" s="1762" t="s">
        <v>866</v>
      </c>
      <c r="E325" s="248" t="s">
        <v>866</v>
      </c>
      <c r="F325" s="247">
        <v>5.45</v>
      </c>
      <c r="G325" s="227"/>
    </row>
    <row r="326" spans="1:7" ht="20.100000000000001" customHeight="1" x14ac:dyDescent="0.25">
      <c r="A326" s="184" t="s">
        <v>1403</v>
      </c>
      <c r="B326" s="184" t="s">
        <v>1396</v>
      </c>
      <c r="C326" s="250">
        <v>50.77</v>
      </c>
      <c r="D326" s="249">
        <v>52.35</v>
      </c>
      <c r="E326" s="251">
        <v>54.13</v>
      </c>
      <c r="F326" s="247">
        <v>48.89</v>
      </c>
      <c r="G326" s="227"/>
    </row>
    <row r="327" spans="1:7" ht="20.100000000000001" customHeight="1" x14ac:dyDescent="0.25">
      <c r="A327" s="184" t="s">
        <v>1401</v>
      </c>
      <c r="B327" s="184" t="s">
        <v>1396</v>
      </c>
      <c r="C327" s="250">
        <v>42.82</v>
      </c>
      <c r="D327" s="249">
        <v>42.69</v>
      </c>
      <c r="E327" s="248">
        <v>42.5</v>
      </c>
      <c r="F327" s="247">
        <v>41.99</v>
      </c>
      <c r="G327" s="227"/>
    </row>
    <row r="328" spans="1:7" ht="20.100000000000001" customHeight="1" x14ac:dyDescent="0.25">
      <c r="A328" s="184" t="s">
        <v>1399</v>
      </c>
      <c r="B328" s="184" t="s">
        <v>1396</v>
      </c>
      <c r="C328" s="1762" t="s">
        <v>866</v>
      </c>
      <c r="D328" s="249">
        <v>31.45</v>
      </c>
      <c r="E328" s="251" t="s">
        <v>866</v>
      </c>
      <c r="F328" s="247">
        <v>27.9</v>
      </c>
      <c r="G328" s="227"/>
    </row>
    <row r="329" spans="1:7" ht="20.100000000000001" customHeight="1" x14ac:dyDescent="0.25">
      <c r="A329" s="184" t="s">
        <v>1398</v>
      </c>
      <c r="B329" s="184" t="s">
        <v>1396</v>
      </c>
      <c r="C329" s="1762" t="s">
        <v>866</v>
      </c>
      <c r="D329" s="249">
        <v>60</v>
      </c>
      <c r="E329" s="251">
        <v>59.73</v>
      </c>
      <c r="F329" s="247">
        <v>59.73</v>
      </c>
      <c r="G329" s="227"/>
    </row>
    <row r="330" spans="1:7" ht="20.100000000000001" customHeight="1" x14ac:dyDescent="0.25">
      <c r="A330" s="184" t="s">
        <v>1397</v>
      </c>
      <c r="B330" s="184" t="s">
        <v>1396</v>
      </c>
      <c r="C330" s="1762" t="s">
        <v>866</v>
      </c>
      <c r="D330" s="1762" t="s">
        <v>866</v>
      </c>
      <c r="E330" s="251">
        <v>0</v>
      </c>
      <c r="F330" s="247" t="s">
        <v>866</v>
      </c>
      <c r="G330" s="227"/>
    </row>
    <row r="331" spans="1:7" ht="20.100000000000001" customHeight="1" x14ac:dyDescent="0.25">
      <c r="A331" s="184" t="s">
        <v>1395</v>
      </c>
      <c r="B331" s="184" t="s">
        <v>1331</v>
      </c>
      <c r="C331" s="250">
        <v>45.93</v>
      </c>
      <c r="D331" s="249">
        <v>44.22</v>
      </c>
      <c r="E331" s="248">
        <v>48.15</v>
      </c>
      <c r="F331" s="247">
        <v>48.32</v>
      </c>
      <c r="G331" s="227"/>
    </row>
    <row r="332" spans="1:7" ht="20.100000000000001" customHeight="1" x14ac:dyDescent="0.25">
      <c r="A332" s="184" t="s">
        <v>1393</v>
      </c>
      <c r="B332" s="184" t="s">
        <v>1331</v>
      </c>
      <c r="C332" s="250">
        <v>45.44</v>
      </c>
      <c r="D332" s="249">
        <v>46.61</v>
      </c>
      <c r="E332" s="248">
        <v>52.22</v>
      </c>
      <c r="F332" s="247">
        <v>52.28</v>
      </c>
      <c r="G332" s="227"/>
    </row>
    <row r="333" spans="1:7" ht="20.100000000000001" customHeight="1" x14ac:dyDescent="0.25">
      <c r="A333" s="184" t="s">
        <v>1391</v>
      </c>
      <c r="B333" s="184" t="s">
        <v>1331</v>
      </c>
      <c r="C333" s="250">
        <v>42.13</v>
      </c>
      <c r="D333" s="249">
        <v>30.72</v>
      </c>
      <c r="E333" s="248">
        <v>35.54</v>
      </c>
      <c r="F333" s="247">
        <v>24.74</v>
      </c>
      <c r="G333" s="227"/>
    </row>
    <row r="334" spans="1:7" ht="20.100000000000001" customHeight="1" x14ac:dyDescent="0.25">
      <c r="A334" s="184" t="s">
        <v>1389</v>
      </c>
      <c r="B334" s="184" t="s">
        <v>1331</v>
      </c>
      <c r="C334" s="250">
        <v>42.63</v>
      </c>
      <c r="D334" s="249">
        <v>43.26</v>
      </c>
      <c r="E334" s="248">
        <v>42</v>
      </c>
      <c r="F334" s="247">
        <v>28.05</v>
      </c>
      <c r="G334" s="227"/>
    </row>
    <row r="335" spans="1:7" ht="20.100000000000001" customHeight="1" x14ac:dyDescent="0.25">
      <c r="A335" s="184" t="s">
        <v>1387</v>
      </c>
      <c r="B335" s="184" t="s">
        <v>1331</v>
      </c>
      <c r="C335" s="250">
        <v>45.5</v>
      </c>
      <c r="D335" s="249">
        <v>48.73</v>
      </c>
      <c r="E335" s="248">
        <v>51.21</v>
      </c>
      <c r="F335" s="247">
        <v>54.74</v>
      </c>
      <c r="G335" s="227"/>
    </row>
    <row r="336" spans="1:7" ht="20.100000000000001" customHeight="1" x14ac:dyDescent="0.25">
      <c r="A336" s="184" t="s">
        <v>1385</v>
      </c>
      <c r="B336" s="184" t="s">
        <v>1331</v>
      </c>
      <c r="C336" s="250">
        <v>49.4</v>
      </c>
      <c r="D336" s="249">
        <v>46.73</v>
      </c>
      <c r="E336" s="248">
        <v>38.5</v>
      </c>
      <c r="F336" s="247">
        <v>41.84</v>
      </c>
      <c r="G336" s="227"/>
    </row>
    <row r="337" spans="1:7" ht="20.100000000000001" customHeight="1" x14ac:dyDescent="0.25">
      <c r="A337" s="184" t="s">
        <v>1383</v>
      </c>
      <c r="B337" s="184" t="s">
        <v>1331</v>
      </c>
      <c r="C337" s="250">
        <v>23.03</v>
      </c>
      <c r="D337" s="249">
        <v>27.91</v>
      </c>
      <c r="E337" s="248">
        <v>26.13</v>
      </c>
      <c r="F337" s="247">
        <v>27.46</v>
      </c>
      <c r="G337" s="227"/>
    </row>
    <row r="338" spans="1:7" ht="20.100000000000001" customHeight="1" x14ac:dyDescent="0.25">
      <c r="A338" s="184" t="s">
        <v>1381</v>
      </c>
      <c r="B338" s="184" t="s">
        <v>1331</v>
      </c>
      <c r="C338" s="250">
        <v>31.11</v>
      </c>
      <c r="D338" s="249">
        <v>24.49</v>
      </c>
      <c r="E338" s="248">
        <v>25.57</v>
      </c>
      <c r="F338" s="247">
        <v>28.86</v>
      </c>
      <c r="G338" s="227"/>
    </row>
    <row r="339" spans="1:7" ht="20.100000000000001" customHeight="1" x14ac:dyDescent="0.25">
      <c r="A339" s="184" t="s">
        <v>1379</v>
      </c>
      <c r="B339" s="184" t="s">
        <v>1331</v>
      </c>
      <c r="C339" s="250">
        <v>40.96</v>
      </c>
      <c r="D339" s="249">
        <v>41.64</v>
      </c>
      <c r="E339" s="248">
        <v>43.23</v>
      </c>
      <c r="F339" s="247">
        <v>41.66</v>
      </c>
      <c r="G339" s="227"/>
    </row>
    <row r="340" spans="1:7" ht="20.100000000000001" customHeight="1" x14ac:dyDescent="0.25">
      <c r="A340" s="184" t="s">
        <v>1377</v>
      </c>
      <c r="B340" s="184" t="s">
        <v>1331</v>
      </c>
      <c r="C340" s="250">
        <v>25.03</v>
      </c>
      <c r="D340" s="249">
        <v>25.2</v>
      </c>
      <c r="E340" s="248">
        <v>25.39</v>
      </c>
      <c r="F340" s="247">
        <v>29.14</v>
      </c>
      <c r="G340" s="227"/>
    </row>
    <row r="341" spans="1:7" ht="20.100000000000001" customHeight="1" x14ac:dyDescent="0.25">
      <c r="A341" s="184" t="s">
        <v>1375</v>
      </c>
      <c r="B341" s="184" t="s">
        <v>1331</v>
      </c>
      <c r="C341" s="250">
        <v>45.68</v>
      </c>
      <c r="D341" s="249">
        <v>49.76</v>
      </c>
      <c r="E341" s="248">
        <v>46.96</v>
      </c>
      <c r="F341" s="247">
        <v>46.51</v>
      </c>
      <c r="G341" s="227"/>
    </row>
    <row r="342" spans="1:7" ht="20.100000000000001" customHeight="1" x14ac:dyDescent="0.25">
      <c r="A342" s="184" t="s">
        <v>1373</v>
      </c>
      <c r="B342" s="184" t="s">
        <v>1331</v>
      </c>
      <c r="C342" s="250">
        <v>44.6</v>
      </c>
      <c r="D342" s="249">
        <v>48.16</v>
      </c>
      <c r="E342" s="248">
        <v>45.61</v>
      </c>
      <c r="F342" s="247">
        <v>41.15</v>
      </c>
      <c r="G342" s="227"/>
    </row>
    <row r="343" spans="1:7" ht="20.100000000000001" customHeight="1" x14ac:dyDescent="0.25">
      <c r="A343" s="184" t="s">
        <v>1371</v>
      </c>
      <c r="B343" s="184" t="s">
        <v>1331</v>
      </c>
      <c r="C343" s="1762" t="s">
        <v>866</v>
      </c>
      <c r="D343" s="1762" t="s">
        <v>866</v>
      </c>
      <c r="E343" s="248" t="s">
        <v>866</v>
      </c>
      <c r="F343" s="247" t="s">
        <v>866</v>
      </c>
      <c r="G343" s="227"/>
    </row>
    <row r="344" spans="1:7" ht="20.100000000000001" customHeight="1" x14ac:dyDescent="0.25">
      <c r="A344" s="184" t="s">
        <v>1370</v>
      </c>
      <c r="B344" s="184" t="s">
        <v>1331</v>
      </c>
      <c r="C344" s="250">
        <v>32.76</v>
      </c>
      <c r="D344" s="249">
        <v>34.19</v>
      </c>
      <c r="E344" s="248">
        <v>34.69</v>
      </c>
      <c r="F344" s="247">
        <v>33.869999999999997</v>
      </c>
      <c r="G344" s="227"/>
    </row>
    <row r="345" spans="1:7" ht="20.100000000000001" customHeight="1" x14ac:dyDescent="0.25">
      <c r="A345" s="184" t="s">
        <v>1368</v>
      </c>
      <c r="B345" s="184" t="s">
        <v>1331</v>
      </c>
      <c r="C345" s="250">
        <v>43.69</v>
      </c>
      <c r="D345" s="249">
        <v>43.86</v>
      </c>
      <c r="E345" s="248">
        <v>39.380000000000003</v>
      </c>
      <c r="F345" s="247">
        <v>42.1</v>
      </c>
      <c r="G345" s="227"/>
    </row>
    <row r="346" spans="1:7" ht="20.100000000000001" customHeight="1" x14ac:dyDescent="0.25">
      <c r="A346" s="184" t="s">
        <v>1366</v>
      </c>
      <c r="B346" s="184" t="s">
        <v>1331</v>
      </c>
      <c r="C346" s="250">
        <v>42.46</v>
      </c>
      <c r="D346" s="249">
        <v>42.49</v>
      </c>
      <c r="E346" s="248">
        <v>39.31</v>
      </c>
      <c r="F346" s="247">
        <v>43.16</v>
      </c>
      <c r="G346" s="227"/>
    </row>
    <row r="347" spans="1:7" ht="20.100000000000001" customHeight="1" x14ac:dyDescent="0.25">
      <c r="A347" s="184" t="s">
        <v>1364</v>
      </c>
      <c r="B347" s="184" t="s">
        <v>1331</v>
      </c>
      <c r="C347" s="250">
        <v>47.66</v>
      </c>
      <c r="D347" s="249">
        <v>46.83</v>
      </c>
      <c r="E347" s="248">
        <v>45.06</v>
      </c>
      <c r="F347" s="247">
        <v>46.75</v>
      </c>
      <c r="G347" s="227"/>
    </row>
    <row r="348" spans="1:7" ht="20.100000000000001" customHeight="1" x14ac:dyDescent="0.25">
      <c r="A348" s="184" t="s">
        <v>1362</v>
      </c>
      <c r="B348" s="184" t="s">
        <v>1331</v>
      </c>
      <c r="C348" s="250">
        <v>37.32</v>
      </c>
      <c r="D348" s="249">
        <v>34.76</v>
      </c>
      <c r="E348" s="248">
        <v>32.479999999999997</v>
      </c>
      <c r="F348" s="247">
        <v>35.47</v>
      </c>
      <c r="G348" s="227"/>
    </row>
    <row r="349" spans="1:7" ht="20.100000000000001" customHeight="1" x14ac:dyDescent="0.25">
      <c r="A349" s="184" t="s">
        <v>1360</v>
      </c>
      <c r="B349" s="184" t="s">
        <v>1331</v>
      </c>
      <c r="C349" s="250">
        <v>42.61</v>
      </c>
      <c r="D349" s="249">
        <v>39.94</v>
      </c>
      <c r="E349" s="248">
        <v>38.619999999999997</v>
      </c>
      <c r="F349" s="247">
        <v>36.46</v>
      </c>
      <c r="G349" s="227"/>
    </row>
    <row r="350" spans="1:7" ht="20.100000000000001" customHeight="1" x14ac:dyDescent="0.25">
      <c r="A350" s="184" t="s">
        <v>1358</v>
      </c>
      <c r="B350" s="184" t="s">
        <v>1331</v>
      </c>
      <c r="C350" s="1762" t="s">
        <v>866</v>
      </c>
      <c r="D350" s="1762" t="s">
        <v>866</v>
      </c>
      <c r="E350" s="248" t="s">
        <v>866</v>
      </c>
      <c r="F350" s="247">
        <v>23.5</v>
      </c>
      <c r="G350" s="227"/>
    </row>
    <row r="351" spans="1:7" ht="20.100000000000001" customHeight="1" x14ac:dyDescent="0.25">
      <c r="A351" s="184" t="s">
        <v>1357</v>
      </c>
      <c r="B351" s="184" t="s">
        <v>1331</v>
      </c>
      <c r="C351" s="250">
        <v>42.81</v>
      </c>
      <c r="D351" s="249">
        <v>42.83</v>
      </c>
      <c r="E351" s="248">
        <v>48.73</v>
      </c>
      <c r="F351" s="247">
        <v>52.12</v>
      </c>
      <c r="G351" s="227"/>
    </row>
    <row r="352" spans="1:7" ht="20.100000000000001" customHeight="1" x14ac:dyDescent="0.25">
      <c r="A352" s="184" t="s">
        <v>1355</v>
      </c>
      <c r="B352" s="184" t="s">
        <v>1331</v>
      </c>
      <c r="C352" s="250">
        <v>29.34</v>
      </c>
      <c r="D352" s="249">
        <v>25.31</v>
      </c>
      <c r="E352" s="248">
        <v>26.82</v>
      </c>
      <c r="F352" s="247">
        <v>31.16</v>
      </c>
      <c r="G352" s="227"/>
    </row>
    <row r="353" spans="1:7" ht="20.100000000000001" customHeight="1" x14ac:dyDescent="0.25">
      <c r="A353" s="184" t="s">
        <v>1353</v>
      </c>
      <c r="B353" s="184" t="s">
        <v>1331</v>
      </c>
      <c r="C353" s="250">
        <v>38.21</v>
      </c>
      <c r="D353" s="249">
        <v>38.880000000000003</v>
      </c>
      <c r="E353" s="248">
        <v>41.68</v>
      </c>
      <c r="F353" s="247">
        <v>39.15</v>
      </c>
      <c r="G353" s="227"/>
    </row>
    <row r="354" spans="1:7" ht="20.100000000000001" customHeight="1" x14ac:dyDescent="0.25">
      <c r="A354" s="184" t="s">
        <v>1351</v>
      </c>
      <c r="B354" s="184" t="s">
        <v>1331</v>
      </c>
      <c r="C354" s="250">
        <v>32.700000000000003</v>
      </c>
      <c r="D354" s="249">
        <v>32.79</v>
      </c>
      <c r="E354" s="248">
        <v>37.340000000000003</v>
      </c>
      <c r="F354" s="247">
        <v>32.93</v>
      </c>
      <c r="G354" s="227"/>
    </row>
    <row r="355" spans="1:7" ht="20.100000000000001" customHeight="1" x14ac:dyDescent="0.25">
      <c r="A355" s="184" t="s">
        <v>1349</v>
      </c>
      <c r="B355" s="184" t="s">
        <v>1331</v>
      </c>
      <c r="C355" s="250">
        <v>44.2</v>
      </c>
      <c r="D355" s="249">
        <v>51.86</v>
      </c>
      <c r="E355" s="248">
        <v>48.93</v>
      </c>
      <c r="F355" s="247">
        <v>49.37</v>
      </c>
      <c r="G355" s="227"/>
    </row>
    <row r="356" spans="1:7" ht="20.100000000000001" customHeight="1" x14ac:dyDescent="0.25">
      <c r="A356" s="184" t="s">
        <v>1347</v>
      </c>
      <c r="B356" s="184" t="s">
        <v>1331</v>
      </c>
      <c r="C356" s="250">
        <v>36.08</v>
      </c>
      <c r="D356" s="249">
        <v>37.11</v>
      </c>
      <c r="E356" s="248">
        <v>33.99</v>
      </c>
      <c r="F356" s="247">
        <v>32.31</v>
      </c>
      <c r="G356" s="227"/>
    </row>
    <row r="357" spans="1:7" ht="20.100000000000001" customHeight="1" x14ac:dyDescent="0.25">
      <c r="A357" s="184" t="s">
        <v>1345</v>
      </c>
      <c r="B357" s="184" t="s">
        <v>1331</v>
      </c>
      <c r="C357" s="250">
        <v>46.97</v>
      </c>
      <c r="D357" s="249">
        <v>42.07</v>
      </c>
      <c r="E357" s="248">
        <v>48.08</v>
      </c>
      <c r="F357" s="247">
        <v>47.46</v>
      </c>
      <c r="G357" s="227"/>
    </row>
    <row r="358" spans="1:7" ht="20.100000000000001" customHeight="1" x14ac:dyDescent="0.25">
      <c r="A358" s="184" t="s">
        <v>1343</v>
      </c>
      <c r="B358" s="184" t="s">
        <v>1331</v>
      </c>
      <c r="C358" s="250">
        <v>35.96</v>
      </c>
      <c r="D358" s="249">
        <v>37.6</v>
      </c>
      <c r="E358" s="248">
        <v>35.14</v>
      </c>
      <c r="F358" s="247">
        <v>35.630000000000003</v>
      </c>
      <c r="G358" s="227"/>
    </row>
    <row r="359" spans="1:7" ht="20.100000000000001" customHeight="1" x14ac:dyDescent="0.25">
      <c r="A359" s="184" t="s">
        <v>1341</v>
      </c>
      <c r="B359" s="184" t="s">
        <v>1331</v>
      </c>
      <c r="C359" s="250">
        <v>41.7</v>
      </c>
      <c r="D359" s="249">
        <v>41.05</v>
      </c>
      <c r="E359" s="248">
        <v>37.32</v>
      </c>
      <c r="F359" s="247">
        <v>36.520000000000003</v>
      </c>
      <c r="G359" s="227"/>
    </row>
    <row r="360" spans="1:7" ht="20.100000000000001" customHeight="1" x14ac:dyDescent="0.25">
      <c r="A360" s="184" t="s">
        <v>1339</v>
      </c>
      <c r="B360" s="184" t="s">
        <v>1331</v>
      </c>
      <c r="C360" s="250">
        <v>24.94</v>
      </c>
      <c r="D360" s="249">
        <v>24.95</v>
      </c>
      <c r="E360" s="248">
        <v>24.9</v>
      </c>
      <c r="F360" s="247">
        <v>25.59</v>
      </c>
      <c r="G360" s="227"/>
    </row>
    <row r="361" spans="1:7" ht="20.100000000000001" customHeight="1" x14ac:dyDescent="0.25">
      <c r="A361" s="184" t="s">
        <v>1337</v>
      </c>
      <c r="B361" s="184" t="s">
        <v>1331</v>
      </c>
      <c r="C361" s="250">
        <v>38.340000000000003</v>
      </c>
      <c r="D361" s="249">
        <v>46.68</v>
      </c>
      <c r="E361" s="248">
        <v>52.54</v>
      </c>
      <c r="F361" s="247">
        <v>49.71</v>
      </c>
      <c r="G361" s="227"/>
    </row>
    <row r="362" spans="1:7" ht="20.100000000000001" customHeight="1" x14ac:dyDescent="0.25">
      <c r="A362" s="184" t="s">
        <v>1335</v>
      </c>
      <c r="B362" s="184" t="s">
        <v>1331</v>
      </c>
      <c r="C362" s="250">
        <v>32.130000000000003</v>
      </c>
      <c r="D362" s="249">
        <v>35.549999999999997</v>
      </c>
      <c r="E362" s="248">
        <v>30.42</v>
      </c>
      <c r="F362" s="247">
        <v>32.65</v>
      </c>
      <c r="G362" s="227"/>
    </row>
    <row r="363" spans="1:7" ht="20.100000000000001" customHeight="1" x14ac:dyDescent="0.25">
      <c r="A363" s="184" t="s">
        <v>1333</v>
      </c>
      <c r="B363" s="184" t="s">
        <v>1331</v>
      </c>
      <c r="C363" s="1762" t="s">
        <v>866</v>
      </c>
      <c r="D363" s="1762" t="s">
        <v>866</v>
      </c>
      <c r="E363" s="251">
        <v>0</v>
      </c>
      <c r="F363" s="247">
        <v>32.01</v>
      </c>
      <c r="G363" s="227"/>
    </row>
    <row r="364" spans="1:7" ht="20.100000000000001" customHeight="1" x14ac:dyDescent="0.25">
      <c r="A364" s="184" t="s">
        <v>1332</v>
      </c>
      <c r="B364" s="184" t="s">
        <v>1331</v>
      </c>
      <c r="C364" s="250">
        <v>37.26</v>
      </c>
      <c r="D364" s="249">
        <v>35.99</v>
      </c>
      <c r="E364" s="248">
        <v>20.91</v>
      </c>
      <c r="F364" s="247">
        <v>16.52</v>
      </c>
      <c r="G364" s="227"/>
    </row>
    <row r="365" spans="1:7" ht="20.100000000000001" customHeight="1" x14ac:dyDescent="0.25">
      <c r="A365" s="184" t="s">
        <v>1329</v>
      </c>
      <c r="B365" s="184" t="s">
        <v>1225</v>
      </c>
      <c r="C365" s="250">
        <v>23.67</v>
      </c>
      <c r="D365" s="249">
        <v>17.05</v>
      </c>
      <c r="E365" s="248">
        <v>16.29</v>
      </c>
      <c r="F365" s="233">
        <v>18.649999999999999</v>
      </c>
      <c r="G365" s="227"/>
    </row>
    <row r="366" spans="1:7" ht="20.100000000000001" customHeight="1" x14ac:dyDescent="0.25">
      <c r="A366" s="184" t="s">
        <v>1327</v>
      </c>
      <c r="B366" s="184" t="s">
        <v>1225</v>
      </c>
      <c r="C366" s="1762" t="s">
        <v>866</v>
      </c>
      <c r="D366" s="1762" t="s">
        <v>866</v>
      </c>
      <c r="E366" s="251" t="s">
        <v>866</v>
      </c>
      <c r="F366" s="247">
        <v>37.5</v>
      </c>
      <c r="G366" s="227"/>
    </row>
    <row r="367" spans="1:7" ht="20.100000000000001" customHeight="1" x14ac:dyDescent="0.25">
      <c r="A367" s="184" t="s">
        <v>1326</v>
      </c>
      <c r="B367" s="184" t="s">
        <v>1225</v>
      </c>
      <c r="C367" s="1762" t="s">
        <v>866</v>
      </c>
      <c r="D367" s="249">
        <v>48.19</v>
      </c>
      <c r="E367" s="251">
        <v>40.94</v>
      </c>
      <c r="F367" s="247">
        <v>36.9</v>
      </c>
      <c r="G367" s="227"/>
    </row>
    <row r="368" spans="1:7" ht="20.100000000000001" customHeight="1" x14ac:dyDescent="0.25">
      <c r="A368" s="184" t="s">
        <v>1325</v>
      </c>
      <c r="B368" s="184" t="s">
        <v>1225</v>
      </c>
      <c r="C368" s="250">
        <v>21.32</v>
      </c>
      <c r="D368" s="249">
        <v>12.24</v>
      </c>
      <c r="E368" s="248">
        <v>21.59</v>
      </c>
      <c r="F368" s="247">
        <v>14.85</v>
      </c>
      <c r="G368" s="227"/>
    </row>
    <row r="369" spans="1:7" ht="20.100000000000001" customHeight="1" x14ac:dyDescent="0.25">
      <c r="A369" s="184" t="s">
        <v>1323</v>
      </c>
      <c r="B369" s="184" t="s">
        <v>1225</v>
      </c>
      <c r="C369" s="1762" t="s">
        <v>866</v>
      </c>
      <c r="D369" s="1762" t="s">
        <v>866</v>
      </c>
      <c r="E369" s="248" t="s">
        <v>866</v>
      </c>
      <c r="F369" s="247" t="s">
        <v>866</v>
      </c>
      <c r="G369" s="227"/>
    </row>
    <row r="370" spans="1:7" ht="20.100000000000001" customHeight="1" x14ac:dyDescent="0.25">
      <c r="A370" s="184" t="s">
        <v>1322</v>
      </c>
      <c r="B370" s="184" t="s">
        <v>1225</v>
      </c>
      <c r="C370" s="250" t="s">
        <v>866</v>
      </c>
      <c r="D370" s="1762" t="s">
        <v>866</v>
      </c>
      <c r="E370" s="248" t="s">
        <v>866</v>
      </c>
      <c r="F370" s="247">
        <v>14.76</v>
      </c>
      <c r="G370" s="227"/>
    </row>
    <row r="371" spans="1:7" ht="20.100000000000001" customHeight="1" x14ac:dyDescent="0.25">
      <c r="A371" s="184" t="s">
        <v>1320</v>
      </c>
      <c r="B371" s="184" t="s">
        <v>1225</v>
      </c>
      <c r="C371" s="250">
        <v>27.18</v>
      </c>
      <c r="D371" s="249">
        <v>20.56</v>
      </c>
      <c r="E371" s="248">
        <v>19.91</v>
      </c>
      <c r="F371" s="247">
        <v>23.81</v>
      </c>
      <c r="G371" s="227"/>
    </row>
    <row r="372" spans="1:7" ht="20.100000000000001" customHeight="1" x14ac:dyDescent="0.25">
      <c r="A372" s="184" t="s">
        <v>1318</v>
      </c>
      <c r="B372" s="184" t="s">
        <v>1225</v>
      </c>
      <c r="C372" s="250">
        <v>18.63</v>
      </c>
      <c r="D372" s="249">
        <v>16.53</v>
      </c>
      <c r="E372" s="248">
        <v>17.05</v>
      </c>
      <c r="F372" s="247">
        <v>18.36</v>
      </c>
      <c r="G372" s="227"/>
    </row>
    <row r="373" spans="1:7" ht="20.100000000000001" customHeight="1" x14ac:dyDescent="0.25">
      <c r="A373" s="184" t="s">
        <v>1316</v>
      </c>
      <c r="B373" s="184" t="s">
        <v>1225</v>
      </c>
      <c r="C373" s="250">
        <v>38.96</v>
      </c>
      <c r="D373" s="249">
        <v>30.88</v>
      </c>
      <c r="E373" s="251">
        <v>33.31</v>
      </c>
      <c r="F373" s="247">
        <v>31.15</v>
      </c>
      <c r="G373" s="227"/>
    </row>
    <row r="374" spans="1:7" ht="20.100000000000001" customHeight="1" x14ac:dyDescent="0.25">
      <c r="A374" s="184" t="s">
        <v>1314</v>
      </c>
      <c r="B374" s="184" t="s">
        <v>1225</v>
      </c>
      <c r="C374" s="250">
        <v>32.24</v>
      </c>
      <c r="D374" s="249">
        <v>26.27</v>
      </c>
      <c r="E374" s="248">
        <v>27.98</v>
      </c>
      <c r="F374" s="247">
        <v>20.75</v>
      </c>
      <c r="G374" s="227"/>
    </row>
    <row r="375" spans="1:7" ht="20.100000000000001" customHeight="1" x14ac:dyDescent="0.25">
      <c r="A375" s="184" t="s">
        <v>1312</v>
      </c>
      <c r="B375" s="184" t="s">
        <v>1225</v>
      </c>
      <c r="C375" s="1762" t="s">
        <v>866</v>
      </c>
      <c r="D375" s="1762" t="s">
        <v>866</v>
      </c>
      <c r="E375" s="248" t="s">
        <v>866</v>
      </c>
      <c r="F375" s="247">
        <v>45.35</v>
      </c>
      <c r="G375" s="227"/>
    </row>
    <row r="376" spans="1:7" ht="20.100000000000001" customHeight="1" x14ac:dyDescent="0.25">
      <c r="A376" s="184" t="s">
        <v>1311</v>
      </c>
      <c r="B376" s="184" t="s">
        <v>1225</v>
      </c>
      <c r="C376" s="1762" t="s">
        <v>866</v>
      </c>
      <c r="D376" s="1762" t="s">
        <v>866</v>
      </c>
      <c r="E376" s="251" t="s">
        <v>866</v>
      </c>
      <c r="F376" s="247">
        <v>8.92</v>
      </c>
      <c r="G376" s="227"/>
    </row>
    <row r="377" spans="1:7" ht="20.100000000000001" customHeight="1" x14ac:dyDescent="0.25">
      <c r="A377" s="184" t="s">
        <v>1310</v>
      </c>
      <c r="B377" s="184" t="s">
        <v>1225</v>
      </c>
      <c r="C377" s="250">
        <v>17.88</v>
      </c>
      <c r="D377" s="249">
        <v>18.41</v>
      </c>
      <c r="E377" s="248">
        <v>13.25</v>
      </c>
      <c r="F377" s="247">
        <v>16.190000000000001</v>
      </c>
      <c r="G377" s="227"/>
    </row>
    <row r="378" spans="1:7" ht="20.100000000000001" customHeight="1" x14ac:dyDescent="0.25">
      <c r="A378" s="184" t="s">
        <v>1308</v>
      </c>
      <c r="B378" s="184" t="s">
        <v>1225</v>
      </c>
      <c r="C378" s="250">
        <v>27.01</v>
      </c>
      <c r="D378" s="249">
        <v>13.03</v>
      </c>
      <c r="E378" s="248">
        <v>10.19</v>
      </c>
      <c r="F378" s="247">
        <v>13.63</v>
      </c>
      <c r="G378" s="227"/>
    </row>
    <row r="379" spans="1:7" ht="20.100000000000001" customHeight="1" x14ac:dyDescent="0.25">
      <c r="A379" s="184" t="s">
        <v>1306</v>
      </c>
      <c r="B379" s="184" t="s">
        <v>1225</v>
      </c>
      <c r="C379" s="250">
        <v>16.47</v>
      </c>
      <c r="D379" s="249">
        <v>11.72</v>
      </c>
      <c r="E379" s="248">
        <v>20.88</v>
      </c>
      <c r="F379" s="247">
        <v>18.53</v>
      </c>
      <c r="G379" s="227"/>
    </row>
    <row r="380" spans="1:7" ht="20.100000000000001" customHeight="1" x14ac:dyDescent="0.25">
      <c r="A380" s="184" t="s">
        <v>1304</v>
      </c>
      <c r="B380" s="184" t="s">
        <v>1225</v>
      </c>
      <c r="C380" s="250">
        <v>22.01</v>
      </c>
      <c r="D380" s="249">
        <v>25.17</v>
      </c>
      <c r="E380" s="248">
        <v>24.14</v>
      </c>
      <c r="F380" s="247">
        <v>22.55</v>
      </c>
      <c r="G380" s="227"/>
    </row>
    <row r="381" spans="1:7" ht="20.100000000000001" customHeight="1" x14ac:dyDescent="0.25">
      <c r="A381" s="184" t="s">
        <v>1302</v>
      </c>
      <c r="B381" s="184" t="s">
        <v>1225</v>
      </c>
      <c r="C381" s="250">
        <v>22.64</v>
      </c>
      <c r="D381" s="249">
        <v>22.21</v>
      </c>
      <c r="E381" s="248">
        <v>21.85</v>
      </c>
      <c r="F381" s="247">
        <v>24.25</v>
      </c>
      <c r="G381" s="227"/>
    </row>
    <row r="382" spans="1:7" ht="20.100000000000001" customHeight="1" x14ac:dyDescent="0.25">
      <c r="A382" s="184" t="s">
        <v>1300</v>
      </c>
      <c r="B382" s="184" t="s">
        <v>1225</v>
      </c>
      <c r="C382" s="1762" t="s">
        <v>866</v>
      </c>
      <c r="D382" s="249">
        <v>24.46</v>
      </c>
      <c r="E382" s="251">
        <v>36.57</v>
      </c>
      <c r="F382" s="247">
        <v>30.76</v>
      </c>
      <c r="G382" s="227"/>
    </row>
    <row r="383" spans="1:7" ht="20.100000000000001" customHeight="1" x14ac:dyDescent="0.25">
      <c r="A383" s="184" t="s">
        <v>1299</v>
      </c>
      <c r="B383" s="184" t="s">
        <v>1225</v>
      </c>
      <c r="C383" s="250">
        <v>19.32</v>
      </c>
      <c r="D383" s="249">
        <v>14.29</v>
      </c>
      <c r="E383" s="248">
        <v>10.93</v>
      </c>
      <c r="F383" s="247">
        <v>17.739999999999998</v>
      </c>
      <c r="G383" s="227"/>
    </row>
    <row r="384" spans="1:7" ht="20.100000000000001" customHeight="1" x14ac:dyDescent="0.25">
      <c r="A384" s="184" t="s">
        <v>1297</v>
      </c>
      <c r="B384" s="184" t="s">
        <v>1225</v>
      </c>
      <c r="C384" s="250">
        <v>19.14</v>
      </c>
      <c r="D384" s="249">
        <v>16.22</v>
      </c>
      <c r="E384" s="248">
        <v>21.33</v>
      </c>
      <c r="F384" s="247">
        <v>20.99</v>
      </c>
      <c r="G384" s="227"/>
    </row>
    <row r="385" spans="1:7" ht="20.100000000000001" customHeight="1" x14ac:dyDescent="0.25">
      <c r="A385" s="184" t="s">
        <v>1295</v>
      </c>
      <c r="B385" s="184" t="s">
        <v>1225</v>
      </c>
      <c r="C385" s="1762" t="s">
        <v>866</v>
      </c>
      <c r="D385" s="1762" t="s">
        <v>866</v>
      </c>
      <c r="E385" s="248" t="s">
        <v>866</v>
      </c>
      <c r="F385" s="247">
        <v>58.33</v>
      </c>
      <c r="G385" s="227"/>
    </row>
    <row r="386" spans="1:7" ht="20.100000000000001" customHeight="1" x14ac:dyDescent="0.25">
      <c r="A386" s="184" t="s">
        <v>1294</v>
      </c>
      <c r="B386" s="184" t="s">
        <v>1225</v>
      </c>
      <c r="C386" s="250">
        <v>9.99</v>
      </c>
      <c r="D386" s="249">
        <v>16.61</v>
      </c>
      <c r="E386" s="248">
        <v>17.59</v>
      </c>
      <c r="F386" s="247">
        <v>16.350000000000001</v>
      </c>
      <c r="G386" s="227"/>
    </row>
    <row r="387" spans="1:7" ht="20.100000000000001" customHeight="1" x14ac:dyDescent="0.25">
      <c r="A387" s="184" t="s">
        <v>1292</v>
      </c>
      <c r="B387" s="184" t="s">
        <v>1225</v>
      </c>
      <c r="C387" s="250">
        <v>27.12</v>
      </c>
      <c r="D387" s="249">
        <v>18.02</v>
      </c>
      <c r="E387" s="248">
        <v>10.01</v>
      </c>
      <c r="F387" s="247">
        <v>13.45</v>
      </c>
      <c r="G387" s="227"/>
    </row>
    <row r="388" spans="1:7" ht="20.100000000000001" customHeight="1" x14ac:dyDescent="0.25">
      <c r="A388" s="184" t="s">
        <v>1290</v>
      </c>
      <c r="B388" s="184" t="s">
        <v>1225</v>
      </c>
      <c r="C388" s="250">
        <v>17.239999999999998</v>
      </c>
      <c r="D388" s="249">
        <v>18.850000000000001</v>
      </c>
      <c r="E388" s="248">
        <v>13.77</v>
      </c>
      <c r="F388" s="247">
        <v>18.920000000000002</v>
      </c>
      <c r="G388" s="227"/>
    </row>
    <row r="389" spans="1:7" ht="20.100000000000001" customHeight="1" x14ac:dyDescent="0.25">
      <c r="A389" s="184" t="s">
        <v>1288</v>
      </c>
      <c r="B389" s="184" t="s">
        <v>1225</v>
      </c>
      <c r="C389" s="250">
        <v>11.52</v>
      </c>
      <c r="D389" s="249">
        <v>12.66</v>
      </c>
      <c r="E389" s="248">
        <v>13.73</v>
      </c>
      <c r="F389" s="247">
        <v>11.56</v>
      </c>
      <c r="G389" s="227"/>
    </row>
    <row r="390" spans="1:7" ht="20.100000000000001" customHeight="1" x14ac:dyDescent="0.25">
      <c r="A390" s="184" t="s">
        <v>1286</v>
      </c>
      <c r="B390" s="184" t="s">
        <v>1225</v>
      </c>
      <c r="C390" s="250">
        <v>33.93</v>
      </c>
      <c r="D390" s="249">
        <v>47.34</v>
      </c>
      <c r="E390" s="251">
        <v>44.67</v>
      </c>
      <c r="F390" s="247">
        <v>41.22</v>
      </c>
      <c r="G390" s="227"/>
    </row>
    <row r="391" spans="1:7" ht="20.100000000000001" customHeight="1" x14ac:dyDescent="0.25">
      <c r="A391" s="184" t="s">
        <v>1284</v>
      </c>
      <c r="B391" s="184" t="s">
        <v>1225</v>
      </c>
      <c r="C391" s="250" t="s">
        <v>866</v>
      </c>
      <c r="D391" s="1762" t="s">
        <v>866</v>
      </c>
      <c r="E391" s="248" t="s">
        <v>866</v>
      </c>
      <c r="F391" s="247" t="s">
        <v>866</v>
      </c>
      <c r="G391" s="227"/>
    </row>
    <row r="392" spans="1:7" ht="20.100000000000001" customHeight="1" x14ac:dyDescent="0.25">
      <c r="A392" s="184" t="s">
        <v>1283</v>
      </c>
      <c r="B392" s="184" t="s">
        <v>1225</v>
      </c>
      <c r="C392" s="250">
        <v>37.24</v>
      </c>
      <c r="D392" s="249">
        <v>29.06</v>
      </c>
      <c r="E392" s="248">
        <v>28.8</v>
      </c>
      <c r="F392" s="247">
        <v>23.62</v>
      </c>
      <c r="G392" s="227"/>
    </row>
    <row r="393" spans="1:7" ht="20.100000000000001" customHeight="1" x14ac:dyDescent="0.25">
      <c r="A393" s="184" t="s">
        <v>1281</v>
      </c>
      <c r="B393" s="184" t="s">
        <v>1225</v>
      </c>
      <c r="C393" s="1762" t="s">
        <v>866</v>
      </c>
      <c r="D393" s="1762" t="s">
        <v>866</v>
      </c>
      <c r="E393" s="248" t="s">
        <v>866</v>
      </c>
      <c r="F393" s="247" t="s">
        <v>866</v>
      </c>
      <c r="G393" s="227"/>
    </row>
    <row r="394" spans="1:7" ht="20.100000000000001" customHeight="1" x14ac:dyDescent="0.25">
      <c r="A394" s="184" t="s">
        <v>1280</v>
      </c>
      <c r="B394" s="184" t="s">
        <v>1225</v>
      </c>
      <c r="C394" s="250">
        <v>21</v>
      </c>
      <c r="D394" s="249">
        <v>18.66</v>
      </c>
      <c r="E394" s="248">
        <v>15.55</v>
      </c>
      <c r="F394" s="247">
        <v>18.47</v>
      </c>
      <c r="G394" s="227"/>
    </row>
    <row r="395" spans="1:7" ht="20.100000000000001" customHeight="1" x14ac:dyDescent="0.25">
      <c r="A395" s="184" t="s">
        <v>1278</v>
      </c>
      <c r="B395" s="184" t="s">
        <v>1225</v>
      </c>
      <c r="C395" s="1762" t="s">
        <v>866</v>
      </c>
      <c r="D395" s="1762" t="s">
        <v>866</v>
      </c>
      <c r="E395" s="251" t="s">
        <v>866</v>
      </c>
      <c r="F395" s="247">
        <v>20</v>
      </c>
      <c r="G395" s="227"/>
    </row>
    <row r="396" spans="1:7" ht="20.100000000000001" customHeight="1" x14ac:dyDescent="0.25">
      <c r="A396" s="184" t="s">
        <v>1277</v>
      </c>
      <c r="B396" s="184" t="s">
        <v>1225</v>
      </c>
      <c r="C396" s="250">
        <v>26.74</v>
      </c>
      <c r="D396" s="249">
        <v>46.95</v>
      </c>
      <c r="E396" s="248" t="s">
        <v>866</v>
      </c>
      <c r="F396" s="247">
        <v>35.42</v>
      </c>
      <c r="G396" s="227"/>
    </row>
    <row r="397" spans="1:7" ht="20.100000000000001" customHeight="1" x14ac:dyDescent="0.25">
      <c r="A397" s="184" t="s">
        <v>1275</v>
      </c>
      <c r="B397" s="184" t="s">
        <v>1225</v>
      </c>
      <c r="C397" s="250">
        <v>21.27</v>
      </c>
      <c r="D397" s="249">
        <v>20.02</v>
      </c>
      <c r="E397" s="248">
        <v>19.37</v>
      </c>
      <c r="F397" s="247">
        <v>22.7</v>
      </c>
      <c r="G397" s="227"/>
    </row>
    <row r="398" spans="1:7" ht="20.100000000000001" customHeight="1" x14ac:dyDescent="0.25">
      <c r="A398" s="184" t="s">
        <v>1273</v>
      </c>
      <c r="B398" s="184" t="s">
        <v>1225</v>
      </c>
      <c r="C398" s="250">
        <v>22.34</v>
      </c>
      <c r="D398" s="249">
        <v>24.45</v>
      </c>
      <c r="E398" s="248">
        <v>21.87</v>
      </c>
      <c r="F398" s="247">
        <v>25.53</v>
      </c>
      <c r="G398" s="227"/>
    </row>
    <row r="399" spans="1:7" ht="20.100000000000001" customHeight="1" x14ac:dyDescent="0.25">
      <c r="A399" s="184" t="s">
        <v>1271</v>
      </c>
      <c r="B399" s="184" t="s">
        <v>1225</v>
      </c>
      <c r="C399" s="250">
        <v>13.75</v>
      </c>
      <c r="D399" s="249">
        <v>12.01</v>
      </c>
      <c r="E399" s="248">
        <v>12.46</v>
      </c>
      <c r="F399" s="247">
        <v>12.39</v>
      </c>
      <c r="G399" s="227"/>
    </row>
    <row r="400" spans="1:7" ht="20.100000000000001" customHeight="1" x14ac:dyDescent="0.25">
      <c r="A400" s="184" t="s">
        <v>1269</v>
      </c>
      <c r="B400" s="184" t="s">
        <v>1225</v>
      </c>
      <c r="C400" s="1762" t="s">
        <v>866</v>
      </c>
      <c r="D400" s="1762" t="s">
        <v>866</v>
      </c>
      <c r="E400" s="251">
        <v>32.14</v>
      </c>
      <c r="F400" s="247">
        <v>30.78</v>
      </c>
      <c r="G400" s="227"/>
    </row>
    <row r="401" spans="1:7" ht="20.100000000000001" customHeight="1" x14ac:dyDescent="0.25">
      <c r="A401" s="184" t="s">
        <v>1268</v>
      </c>
      <c r="B401" s="184" t="s">
        <v>1225</v>
      </c>
      <c r="C401" s="250">
        <v>27.51</v>
      </c>
      <c r="D401" s="249">
        <v>26.16</v>
      </c>
      <c r="E401" s="248">
        <v>24.34</v>
      </c>
      <c r="F401" s="247">
        <v>24.27</v>
      </c>
      <c r="G401" s="227"/>
    </row>
    <row r="402" spans="1:7" ht="20.100000000000001" customHeight="1" x14ac:dyDescent="0.25">
      <c r="A402" s="184" t="s">
        <v>1266</v>
      </c>
      <c r="B402" s="184" t="s">
        <v>1225</v>
      </c>
      <c r="C402" s="1762" t="s">
        <v>866</v>
      </c>
      <c r="D402" s="1762" t="s">
        <v>866</v>
      </c>
      <c r="E402" s="248" t="s">
        <v>866</v>
      </c>
      <c r="F402" s="247" t="s">
        <v>866</v>
      </c>
      <c r="G402" s="227"/>
    </row>
    <row r="403" spans="1:7" ht="20.100000000000001" customHeight="1" x14ac:dyDescent="0.25">
      <c r="A403" s="184" t="s">
        <v>1265</v>
      </c>
      <c r="B403" s="184" t="s">
        <v>1225</v>
      </c>
      <c r="C403" s="250">
        <v>15.38</v>
      </c>
      <c r="D403" s="249">
        <v>17.78</v>
      </c>
      <c r="E403" s="248">
        <v>17.420000000000002</v>
      </c>
      <c r="F403" s="247">
        <v>15.2</v>
      </c>
      <c r="G403" s="227"/>
    </row>
    <row r="404" spans="1:7" ht="20.100000000000001" customHeight="1" x14ac:dyDescent="0.25">
      <c r="A404" s="184" t="s">
        <v>1263</v>
      </c>
      <c r="B404" s="184" t="s">
        <v>1225</v>
      </c>
      <c r="C404" s="1762" t="s">
        <v>866</v>
      </c>
      <c r="D404" s="1762" t="s">
        <v>866</v>
      </c>
      <c r="E404" s="251">
        <v>8.06</v>
      </c>
      <c r="F404" s="247">
        <v>13.7</v>
      </c>
      <c r="G404" s="227"/>
    </row>
    <row r="405" spans="1:7" ht="20.100000000000001" customHeight="1" x14ac:dyDescent="0.25">
      <c r="A405" s="184" t="s">
        <v>1262</v>
      </c>
      <c r="B405" s="184" t="s">
        <v>1225</v>
      </c>
      <c r="C405" s="250">
        <v>22.31</v>
      </c>
      <c r="D405" s="249">
        <v>22.98</v>
      </c>
      <c r="E405" s="248">
        <v>25.46</v>
      </c>
      <c r="F405" s="247">
        <v>23.14</v>
      </c>
      <c r="G405" s="227"/>
    </row>
    <row r="406" spans="1:7" ht="20.100000000000001" customHeight="1" x14ac:dyDescent="0.25">
      <c r="A406" s="184" t="s">
        <v>1260</v>
      </c>
      <c r="B406" s="184" t="s">
        <v>1225</v>
      </c>
      <c r="C406" s="250">
        <v>29.58</v>
      </c>
      <c r="D406" s="249">
        <v>11.74</v>
      </c>
      <c r="E406" s="248">
        <v>20.65</v>
      </c>
      <c r="F406" s="247">
        <v>14.99</v>
      </c>
      <c r="G406" s="227"/>
    </row>
    <row r="407" spans="1:7" ht="20.100000000000001" customHeight="1" x14ac:dyDescent="0.25">
      <c r="A407" s="184" t="s">
        <v>1258</v>
      </c>
      <c r="B407" s="184" t="s">
        <v>1225</v>
      </c>
      <c r="C407" s="1762" t="s">
        <v>866</v>
      </c>
      <c r="D407" s="249">
        <v>38.67</v>
      </c>
      <c r="E407" s="251">
        <v>38.659999999999997</v>
      </c>
      <c r="F407" s="247">
        <v>38.659999999999997</v>
      </c>
      <c r="G407" s="227"/>
    </row>
    <row r="408" spans="1:7" ht="20.100000000000001" customHeight="1" x14ac:dyDescent="0.25">
      <c r="A408" s="184" t="s">
        <v>1257</v>
      </c>
      <c r="B408" s="184" t="s">
        <v>1225</v>
      </c>
      <c r="C408" s="1762" t="s">
        <v>866</v>
      </c>
      <c r="D408" s="1762" t="s">
        <v>866</v>
      </c>
      <c r="E408" s="251" t="s">
        <v>866</v>
      </c>
      <c r="F408" s="247">
        <v>9.1999999999999993</v>
      </c>
      <c r="G408" s="227"/>
    </row>
    <row r="409" spans="1:7" ht="20.100000000000001" customHeight="1" x14ac:dyDescent="0.25">
      <c r="A409" s="184" t="s">
        <v>1256</v>
      </c>
      <c r="B409" s="184" t="s">
        <v>1225</v>
      </c>
      <c r="C409" s="250">
        <v>24.54</v>
      </c>
      <c r="D409" s="249">
        <v>26.37</v>
      </c>
      <c r="E409" s="248">
        <v>29.89</v>
      </c>
      <c r="F409" s="247">
        <v>19.2</v>
      </c>
      <c r="G409" s="227"/>
    </row>
    <row r="410" spans="1:7" ht="20.100000000000001" customHeight="1" x14ac:dyDescent="0.25">
      <c r="A410" s="184" t="s">
        <v>1254</v>
      </c>
      <c r="B410" s="184" t="s">
        <v>1225</v>
      </c>
      <c r="C410" s="250">
        <v>17.27</v>
      </c>
      <c r="D410" s="249">
        <v>18.329999999999998</v>
      </c>
      <c r="E410" s="248">
        <v>20.29</v>
      </c>
      <c r="F410" s="247">
        <v>20.25</v>
      </c>
      <c r="G410" s="227"/>
    </row>
    <row r="411" spans="1:7" ht="20.100000000000001" customHeight="1" x14ac:dyDescent="0.25">
      <c r="A411" s="184" t="s">
        <v>1252</v>
      </c>
      <c r="B411" s="184" t="s">
        <v>1225</v>
      </c>
      <c r="C411" s="250">
        <v>21.68</v>
      </c>
      <c r="D411" s="249">
        <v>17.920000000000002</v>
      </c>
      <c r="E411" s="248">
        <v>21.91</v>
      </c>
      <c r="F411" s="247">
        <v>23.41</v>
      </c>
      <c r="G411" s="227"/>
    </row>
    <row r="412" spans="1:7" ht="20.100000000000001" customHeight="1" x14ac:dyDescent="0.25">
      <c r="A412" s="184" t="s">
        <v>1250</v>
      </c>
      <c r="B412" s="184" t="s">
        <v>1225</v>
      </c>
      <c r="C412" s="1762" t="s">
        <v>866</v>
      </c>
      <c r="D412" s="249">
        <v>16.68</v>
      </c>
      <c r="E412" s="251">
        <v>56.47</v>
      </c>
      <c r="F412" s="247">
        <v>55.71</v>
      </c>
      <c r="G412" s="227"/>
    </row>
    <row r="413" spans="1:7" ht="20.100000000000001" customHeight="1" x14ac:dyDescent="0.25">
      <c r="A413" s="184" t="s">
        <v>1249</v>
      </c>
      <c r="B413" s="184" t="s">
        <v>1225</v>
      </c>
      <c r="C413" s="250">
        <v>16</v>
      </c>
      <c r="D413" s="249">
        <v>18.16</v>
      </c>
      <c r="E413" s="248">
        <v>16.649999999999999</v>
      </c>
      <c r="F413" s="247">
        <v>17.12</v>
      </c>
      <c r="G413" s="227"/>
    </row>
    <row r="414" spans="1:7" ht="20.100000000000001" customHeight="1" x14ac:dyDescent="0.25">
      <c r="A414" s="184" t="s">
        <v>1247</v>
      </c>
      <c r="B414" s="184" t="s">
        <v>1225</v>
      </c>
      <c r="C414" s="250">
        <v>19.07</v>
      </c>
      <c r="D414" s="249">
        <v>16.670000000000002</v>
      </c>
      <c r="E414" s="248">
        <v>18.600000000000001</v>
      </c>
      <c r="F414" s="247">
        <v>17.54</v>
      </c>
      <c r="G414" s="227"/>
    </row>
    <row r="415" spans="1:7" ht="20.100000000000001" customHeight="1" x14ac:dyDescent="0.25">
      <c r="A415" s="184" t="s">
        <v>1245</v>
      </c>
      <c r="B415" s="184" t="s">
        <v>1225</v>
      </c>
      <c r="C415" s="1762" t="s">
        <v>866</v>
      </c>
      <c r="D415" s="1762" t="s">
        <v>866</v>
      </c>
      <c r="E415" s="251">
        <v>0</v>
      </c>
      <c r="F415" s="247" t="s">
        <v>866</v>
      </c>
      <c r="G415" s="227"/>
    </row>
    <row r="416" spans="1:7" ht="20.100000000000001" customHeight="1" x14ac:dyDescent="0.25">
      <c r="A416" s="184" t="s">
        <v>1244</v>
      </c>
      <c r="B416" s="184" t="s">
        <v>1225</v>
      </c>
      <c r="C416" s="250">
        <v>39.17</v>
      </c>
      <c r="D416" s="249">
        <v>37.67</v>
      </c>
      <c r="E416" s="251">
        <v>33.869999999999997</v>
      </c>
      <c r="F416" s="247">
        <v>31.82</v>
      </c>
      <c r="G416" s="227"/>
    </row>
    <row r="417" spans="1:7" ht="20.100000000000001" customHeight="1" x14ac:dyDescent="0.25">
      <c r="A417" s="184" t="s">
        <v>1242</v>
      </c>
      <c r="B417" s="184" t="s">
        <v>1225</v>
      </c>
      <c r="C417" s="1762" t="s">
        <v>866</v>
      </c>
      <c r="D417" s="1762" t="s">
        <v>866</v>
      </c>
      <c r="E417" s="248" t="s">
        <v>866</v>
      </c>
      <c r="F417" s="247">
        <v>5.08</v>
      </c>
      <c r="G417" s="227"/>
    </row>
    <row r="418" spans="1:7" ht="20.100000000000001" customHeight="1" x14ac:dyDescent="0.25">
      <c r="A418" s="184" t="s">
        <v>1241</v>
      </c>
      <c r="B418" s="184" t="s">
        <v>1225</v>
      </c>
      <c r="C418" s="1762" t="s">
        <v>866</v>
      </c>
      <c r="D418" s="249">
        <v>16.05</v>
      </c>
      <c r="E418" s="251">
        <v>15.86</v>
      </c>
      <c r="F418" s="247">
        <v>18.04</v>
      </c>
      <c r="G418" s="227"/>
    </row>
    <row r="419" spans="1:7" ht="20.100000000000001" customHeight="1" x14ac:dyDescent="0.25">
      <c r="A419" s="184" t="s">
        <v>1240</v>
      </c>
      <c r="B419" s="184" t="s">
        <v>1225</v>
      </c>
      <c r="C419" s="250">
        <v>6.82</v>
      </c>
      <c r="D419" s="1762" t="s">
        <v>866</v>
      </c>
      <c r="E419" s="248" t="s">
        <v>866</v>
      </c>
      <c r="F419" s="247" t="s">
        <v>866</v>
      </c>
      <c r="G419" s="227"/>
    </row>
    <row r="420" spans="1:7" ht="20.100000000000001" customHeight="1" x14ac:dyDescent="0.25">
      <c r="A420" s="184" t="s">
        <v>1239</v>
      </c>
      <c r="B420" s="184" t="s">
        <v>1225</v>
      </c>
      <c r="C420" s="1762" t="s">
        <v>866</v>
      </c>
      <c r="D420" s="1762" t="s">
        <v>866</v>
      </c>
      <c r="E420" s="251" t="s">
        <v>866</v>
      </c>
      <c r="F420" s="247">
        <v>27.7</v>
      </c>
      <c r="G420" s="227"/>
    </row>
    <row r="421" spans="1:7" ht="20.100000000000001" customHeight="1" x14ac:dyDescent="0.25">
      <c r="A421" s="184" t="s">
        <v>1238</v>
      </c>
      <c r="B421" s="184" t="s">
        <v>1225</v>
      </c>
      <c r="C421" s="250" t="s">
        <v>866</v>
      </c>
      <c r="D421" s="249" t="s">
        <v>866</v>
      </c>
      <c r="E421" s="251" t="s">
        <v>866</v>
      </c>
      <c r="F421" s="247">
        <v>23.11</v>
      </c>
      <c r="G421" s="227"/>
    </row>
    <row r="422" spans="1:7" ht="20.100000000000001" customHeight="1" x14ac:dyDescent="0.25">
      <c r="A422" s="184" t="s">
        <v>1236</v>
      </c>
      <c r="B422" s="184" t="s">
        <v>1225</v>
      </c>
      <c r="C422" s="250">
        <v>12.11</v>
      </c>
      <c r="D422" s="249">
        <v>9.82</v>
      </c>
      <c r="E422" s="248">
        <v>8.69</v>
      </c>
      <c r="F422" s="247">
        <v>9.7200000000000006</v>
      </c>
      <c r="G422" s="227"/>
    </row>
    <row r="423" spans="1:7" ht="20.100000000000001" customHeight="1" x14ac:dyDescent="0.25">
      <c r="A423" s="184" t="s">
        <v>1234</v>
      </c>
      <c r="B423" s="184" t="s">
        <v>1225</v>
      </c>
      <c r="C423" s="1762" t="s">
        <v>866</v>
      </c>
      <c r="D423" s="249">
        <v>16.66</v>
      </c>
      <c r="E423" s="251">
        <v>19.88</v>
      </c>
      <c r="F423" s="247" t="s">
        <v>866</v>
      </c>
      <c r="G423" s="227"/>
    </row>
    <row r="424" spans="1:7" ht="20.100000000000001" customHeight="1" x14ac:dyDescent="0.25">
      <c r="A424" s="184" t="s">
        <v>1233</v>
      </c>
      <c r="B424" s="184" t="s">
        <v>1225</v>
      </c>
      <c r="C424" s="250">
        <v>16.88</v>
      </c>
      <c r="D424" s="249">
        <v>16.7</v>
      </c>
      <c r="E424" s="248">
        <v>18.38</v>
      </c>
      <c r="F424" s="247">
        <v>18.54</v>
      </c>
      <c r="G424" s="227"/>
    </row>
    <row r="425" spans="1:7" ht="20.100000000000001" customHeight="1" x14ac:dyDescent="0.25">
      <c r="A425" s="184" t="s">
        <v>1231</v>
      </c>
      <c r="B425" s="184" t="s">
        <v>1225</v>
      </c>
      <c r="C425" s="250">
        <v>13.82</v>
      </c>
      <c r="D425" s="249">
        <v>17.45</v>
      </c>
      <c r="E425" s="248">
        <v>14.66</v>
      </c>
      <c r="F425" s="247">
        <v>13.7</v>
      </c>
      <c r="G425" s="227"/>
    </row>
    <row r="426" spans="1:7" ht="20.100000000000001" customHeight="1" x14ac:dyDescent="0.25">
      <c r="A426" s="184" t="s">
        <v>1229</v>
      </c>
      <c r="B426" s="184" t="s">
        <v>1225</v>
      </c>
      <c r="C426" s="1762" t="s">
        <v>866</v>
      </c>
      <c r="D426" s="1762" t="s">
        <v>866</v>
      </c>
      <c r="E426" s="248" t="s">
        <v>866</v>
      </c>
      <c r="F426" s="247" t="s">
        <v>866</v>
      </c>
      <c r="G426" s="227"/>
    </row>
    <row r="427" spans="1:7" ht="20.100000000000001" customHeight="1" x14ac:dyDescent="0.25">
      <c r="A427" s="184" t="s">
        <v>1228</v>
      </c>
      <c r="B427" s="184" t="s">
        <v>1225</v>
      </c>
      <c r="C427" s="250">
        <v>7.7</v>
      </c>
      <c r="D427" s="249">
        <v>7.36</v>
      </c>
      <c r="E427" s="248">
        <v>8.69</v>
      </c>
      <c r="F427" s="247">
        <v>9.7899999999999991</v>
      </c>
      <c r="G427" s="227"/>
    </row>
    <row r="428" spans="1:7" ht="20.100000000000001" customHeight="1" x14ac:dyDescent="0.25">
      <c r="A428" s="184" t="s">
        <v>1226</v>
      </c>
      <c r="B428" s="184" t="s">
        <v>1225</v>
      </c>
      <c r="C428" s="250">
        <v>17.09</v>
      </c>
      <c r="D428" s="249">
        <v>16.14</v>
      </c>
      <c r="E428" s="251">
        <v>9.93</v>
      </c>
      <c r="F428" s="247">
        <v>16.45</v>
      </c>
      <c r="G428" s="227"/>
    </row>
    <row r="429" spans="1:7" ht="20.100000000000001" customHeight="1" x14ac:dyDescent="0.25">
      <c r="A429" s="184" t="s">
        <v>1223</v>
      </c>
      <c r="B429" s="184" t="s">
        <v>1173</v>
      </c>
      <c r="C429" s="250">
        <v>7.24</v>
      </c>
      <c r="D429" s="249">
        <v>12.83</v>
      </c>
      <c r="E429" s="248">
        <v>16.03</v>
      </c>
      <c r="F429" s="233">
        <v>18.47</v>
      </c>
      <c r="G429" s="227"/>
    </row>
    <row r="430" spans="1:7" ht="20.100000000000001" customHeight="1" x14ac:dyDescent="0.25">
      <c r="A430" s="184" t="s">
        <v>1221</v>
      </c>
      <c r="B430" s="184" t="s">
        <v>1173</v>
      </c>
      <c r="C430" s="250">
        <v>16.68</v>
      </c>
      <c r="D430" s="249">
        <v>16.03</v>
      </c>
      <c r="E430" s="248">
        <v>16.04</v>
      </c>
      <c r="F430" s="247">
        <v>18.79</v>
      </c>
      <c r="G430" s="227"/>
    </row>
    <row r="431" spans="1:7" ht="20.100000000000001" customHeight="1" x14ac:dyDescent="0.25">
      <c r="A431" s="184" t="s">
        <v>1219</v>
      </c>
      <c r="B431" s="184" t="s">
        <v>1173</v>
      </c>
      <c r="C431" s="1762" t="s">
        <v>866</v>
      </c>
      <c r="D431" s="249">
        <v>5</v>
      </c>
      <c r="E431" s="251">
        <v>5.14</v>
      </c>
      <c r="F431" s="247" t="s">
        <v>866</v>
      </c>
      <c r="G431" s="227"/>
    </row>
    <row r="432" spans="1:7" ht="20.100000000000001" customHeight="1" x14ac:dyDescent="0.25">
      <c r="A432" s="184" t="s">
        <v>1218</v>
      </c>
      <c r="B432" s="184" t="s">
        <v>1173</v>
      </c>
      <c r="C432" s="250">
        <v>24.92</v>
      </c>
      <c r="D432" s="249">
        <v>25.04</v>
      </c>
      <c r="E432" s="248">
        <v>14.54</v>
      </c>
      <c r="F432" s="247">
        <v>17.72</v>
      </c>
      <c r="G432" s="227"/>
    </row>
    <row r="433" spans="1:7" ht="20.100000000000001" customHeight="1" x14ac:dyDescent="0.25">
      <c r="A433" s="184" t="s">
        <v>1216</v>
      </c>
      <c r="B433" s="184" t="s">
        <v>1173</v>
      </c>
      <c r="C433" s="1762" t="s">
        <v>866</v>
      </c>
      <c r="D433" s="249">
        <v>28.57</v>
      </c>
      <c r="E433" s="248" t="s">
        <v>866</v>
      </c>
      <c r="F433" s="247" t="s">
        <v>866</v>
      </c>
      <c r="G433" s="227"/>
    </row>
    <row r="434" spans="1:7" ht="20.100000000000001" customHeight="1" x14ac:dyDescent="0.25">
      <c r="A434" s="184" t="s">
        <v>1215</v>
      </c>
      <c r="B434" s="184" t="s">
        <v>1173</v>
      </c>
      <c r="C434" s="1762" t="s">
        <v>866</v>
      </c>
      <c r="D434" s="249">
        <v>40</v>
      </c>
      <c r="E434" s="251">
        <v>39.99</v>
      </c>
      <c r="F434" s="247">
        <v>40.4</v>
      </c>
      <c r="G434" s="227"/>
    </row>
    <row r="435" spans="1:7" ht="20.100000000000001" customHeight="1" x14ac:dyDescent="0.25">
      <c r="A435" s="184" t="s">
        <v>1214</v>
      </c>
      <c r="B435" s="184" t="s">
        <v>1173</v>
      </c>
      <c r="C435" s="1762" t="s">
        <v>866</v>
      </c>
      <c r="D435" s="1762" t="s">
        <v>866</v>
      </c>
      <c r="E435" s="248" t="s">
        <v>866</v>
      </c>
      <c r="F435" s="247">
        <v>20.16</v>
      </c>
      <c r="G435" s="227"/>
    </row>
    <row r="436" spans="1:7" ht="20.100000000000001" customHeight="1" x14ac:dyDescent="0.25">
      <c r="A436" s="184" t="s">
        <v>1213</v>
      </c>
      <c r="B436" s="184" t="s">
        <v>1173</v>
      </c>
      <c r="C436" s="1762" t="s">
        <v>866</v>
      </c>
      <c r="D436" s="1762" t="s">
        <v>866</v>
      </c>
      <c r="E436" s="248" t="s">
        <v>866</v>
      </c>
      <c r="F436" s="247" t="s">
        <v>866</v>
      </c>
      <c r="G436" s="227"/>
    </row>
    <row r="437" spans="1:7" ht="20.100000000000001" customHeight="1" x14ac:dyDescent="0.25">
      <c r="A437" s="184" t="s">
        <v>1212</v>
      </c>
      <c r="B437" s="184" t="s">
        <v>1173</v>
      </c>
      <c r="C437" s="1762" t="s">
        <v>866</v>
      </c>
      <c r="D437" s="249">
        <v>20</v>
      </c>
      <c r="E437" s="251">
        <v>19.940000000000001</v>
      </c>
      <c r="F437" s="247">
        <v>19.940000000000001</v>
      </c>
      <c r="G437" s="227"/>
    </row>
    <row r="438" spans="1:7" ht="20.100000000000001" customHeight="1" x14ac:dyDescent="0.25">
      <c r="A438" s="184" t="s">
        <v>1211</v>
      </c>
      <c r="B438" s="184" t="s">
        <v>1173</v>
      </c>
      <c r="C438" s="1762" t="s">
        <v>866</v>
      </c>
      <c r="D438" s="1762" t="s">
        <v>866</v>
      </c>
      <c r="E438" s="251">
        <v>0</v>
      </c>
      <c r="F438" s="247">
        <v>43.33</v>
      </c>
      <c r="G438" s="227"/>
    </row>
    <row r="439" spans="1:7" ht="20.100000000000001" customHeight="1" x14ac:dyDescent="0.25">
      <c r="A439" s="184" t="s">
        <v>1210</v>
      </c>
      <c r="B439" s="184" t="s">
        <v>1173</v>
      </c>
      <c r="C439" s="250">
        <v>23.17</v>
      </c>
      <c r="D439" s="249">
        <v>25.35</v>
      </c>
      <c r="E439" s="248">
        <v>28.56</v>
      </c>
      <c r="F439" s="247">
        <v>6.73</v>
      </c>
      <c r="G439" s="227"/>
    </row>
    <row r="440" spans="1:7" ht="20.100000000000001" customHeight="1" x14ac:dyDescent="0.25">
      <c r="A440" s="184" t="s">
        <v>1208</v>
      </c>
      <c r="B440" s="184" t="s">
        <v>1173</v>
      </c>
      <c r="C440" s="250">
        <v>17.350000000000001</v>
      </c>
      <c r="D440" s="249">
        <v>17.05</v>
      </c>
      <c r="E440" s="248">
        <v>15.26</v>
      </c>
      <c r="F440" s="247">
        <v>11.64</v>
      </c>
      <c r="G440" s="227"/>
    </row>
    <row r="441" spans="1:7" ht="20.100000000000001" customHeight="1" x14ac:dyDescent="0.25">
      <c r="A441" s="184" t="s">
        <v>1206</v>
      </c>
      <c r="B441" s="184" t="s">
        <v>1173</v>
      </c>
      <c r="C441" s="250">
        <v>32.01</v>
      </c>
      <c r="D441" s="249">
        <v>31.55</v>
      </c>
      <c r="E441" s="251">
        <v>33.229999999999997</v>
      </c>
      <c r="F441" s="247">
        <v>34.01</v>
      </c>
      <c r="G441" s="227"/>
    </row>
    <row r="442" spans="1:7" ht="20.100000000000001" customHeight="1" x14ac:dyDescent="0.25">
      <c r="A442" s="184" t="s">
        <v>1204</v>
      </c>
      <c r="B442" s="184" t="s">
        <v>1173</v>
      </c>
      <c r="C442" s="250">
        <v>6.53</v>
      </c>
      <c r="D442" s="249">
        <v>6.52</v>
      </c>
      <c r="E442" s="251">
        <v>6.33</v>
      </c>
      <c r="F442" s="247">
        <v>6.51</v>
      </c>
      <c r="G442" s="227"/>
    </row>
    <row r="443" spans="1:7" ht="20.100000000000001" customHeight="1" x14ac:dyDescent="0.25">
      <c r="A443" s="184" t="s">
        <v>1202</v>
      </c>
      <c r="B443" s="184" t="s">
        <v>1173</v>
      </c>
      <c r="C443" s="1762" t="s">
        <v>866</v>
      </c>
      <c r="D443" s="1762" t="s">
        <v>866</v>
      </c>
      <c r="E443" s="248" t="s">
        <v>866</v>
      </c>
      <c r="F443" s="247" t="s">
        <v>866</v>
      </c>
      <c r="G443" s="227"/>
    </row>
    <row r="444" spans="1:7" ht="20.100000000000001" customHeight="1" x14ac:dyDescent="0.25">
      <c r="A444" s="184" t="s">
        <v>1201</v>
      </c>
      <c r="B444" s="184" t="s">
        <v>1173</v>
      </c>
      <c r="C444" s="250">
        <v>19.100000000000001</v>
      </c>
      <c r="D444" s="249">
        <v>18.510000000000002</v>
      </c>
      <c r="E444" s="248">
        <v>21.25</v>
      </c>
      <c r="F444" s="247">
        <v>20.9</v>
      </c>
      <c r="G444" s="227"/>
    </row>
    <row r="445" spans="1:7" ht="20.100000000000001" customHeight="1" x14ac:dyDescent="0.25">
      <c r="A445" s="184" t="s">
        <v>1199</v>
      </c>
      <c r="B445" s="184" t="s">
        <v>1173</v>
      </c>
      <c r="C445" s="1762" t="s">
        <v>866</v>
      </c>
      <c r="D445" s="249">
        <v>4.99</v>
      </c>
      <c r="E445" s="251">
        <v>4.83</v>
      </c>
      <c r="F445" s="247">
        <v>5.23</v>
      </c>
      <c r="G445" s="227"/>
    </row>
    <row r="446" spans="1:7" ht="20.100000000000001" customHeight="1" x14ac:dyDescent="0.25">
      <c r="A446" s="184" t="s">
        <v>1198</v>
      </c>
      <c r="B446" s="184" t="s">
        <v>1173</v>
      </c>
      <c r="C446" s="250">
        <v>11.37</v>
      </c>
      <c r="D446" s="249">
        <v>39.450000000000003</v>
      </c>
      <c r="E446" s="251">
        <v>39.64</v>
      </c>
      <c r="F446" s="247">
        <v>38.21</v>
      </c>
      <c r="G446" s="227"/>
    </row>
    <row r="447" spans="1:7" ht="20.100000000000001" customHeight="1" x14ac:dyDescent="0.25">
      <c r="A447" s="184" t="s">
        <v>1196</v>
      </c>
      <c r="B447" s="184" t="s">
        <v>1173</v>
      </c>
      <c r="C447" s="1762" t="s">
        <v>866</v>
      </c>
      <c r="D447" s="1762" t="s">
        <v>866</v>
      </c>
      <c r="E447" s="248" t="s">
        <v>866</v>
      </c>
      <c r="F447" s="247" t="s">
        <v>866</v>
      </c>
      <c r="G447" s="227"/>
    </row>
    <row r="448" spans="1:7" ht="20.100000000000001" customHeight="1" x14ac:dyDescent="0.25">
      <c r="A448" s="184" t="s">
        <v>1195</v>
      </c>
      <c r="B448" s="184" t="s">
        <v>1173</v>
      </c>
      <c r="C448" s="1762" t="s">
        <v>866</v>
      </c>
      <c r="D448" s="1762" t="s">
        <v>866</v>
      </c>
      <c r="E448" s="248" t="s">
        <v>866</v>
      </c>
      <c r="F448" s="247" t="s">
        <v>866</v>
      </c>
      <c r="G448" s="227"/>
    </row>
    <row r="449" spans="1:7" ht="20.100000000000001" customHeight="1" x14ac:dyDescent="0.25">
      <c r="A449" s="184" t="s">
        <v>1194</v>
      </c>
      <c r="B449" s="184" t="s">
        <v>1173</v>
      </c>
      <c r="C449" s="250">
        <v>16.52</v>
      </c>
      <c r="D449" s="249">
        <v>17.62</v>
      </c>
      <c r="E449" s="248">
        <v>16.809999999999999</v>
      </c>
      <c r="F449" s="247">
        <v>14.18</v>
      </c>
      <c r="G449" s="227"/>
    </row>
    <row r="450" spans="1:7" ht="20.100000000000001" customHeight="1" x14ac:dyDescent="0.25">
      <c r="A450" s="184" t="s">
        <v>1192</v>
      </c>
      <c r="B450" s="184" t="s">
        <v>1173</v>
      </c>
      <c r="C450" s="250">
        <v>23.35</v>
      </c>
      <c r="D450" s="249">
        <v>28.05</v>
      </c>
      <c r="E450" s="248" t="s">
        <v>866</v>
      </c>
      <c r="F450" s="247">
        <v>41.89</v>
      </c>
      <c r="G450" s="227"/>
    </row>
    <row r="451" spans="1:7" ht="20.100000000000001" customHeight="1" x14ac:dyDescent="0.25">
      <c r="A451" s="184" t="s">
        <v>1190</v>
      </c>
      <c r="B451" s="184" t="s">
        <v>1173</v>
      </c>
      <c r="C451" s="250">
        <v>20.22</v>
      </c>
      <c r="D451" s="249">
        <v>17.71</v>
      </c>
      <c r="E451" s="248">
        <v>15.21</v>
      </c>
      <c r="F451" s="247">
        <v>18.61</v>
      </c>
      <c r="G451" s="227"/>
    </row>
    <row r="452" spans="1:7" ht="20.100000000000001" customHeight="1" x14ac:dyDescent="0.25">
      <c r="A452" s="184" t="s">
        <v>1188</v>
      </c>
      <c r="B452" s="184" t="s">
        <v>1173</v>
      </c>
      <c r="C452" s="250">
        <v>26.34</v>
      </c>
      <c r="D452" s="249">
        <v>22.58</v>
      </c>
      <c r="E452" s="248">
        <v>22.68</v>
      </c>
      <c r="F452" s="247">
        <v>26.11</v>
      </c>
      <c r="G452" s="227"/>
    </row>
    <row r="453" spans="1:7" ht="20.100000000000001" customHeight="1" x14ac:dyDescent="0.25">
      <c r="A453" s="184" t="s">
        <v>1186</v>
      </c>
      <c r="B453" s="184" t="s">
        <v>1173</v>
      </c>
      <c r="C453" s="1762" t="s">
        <v>866</v>
      </c>
      <c r="D453" s="249">
        <v>30</v>
      </c>
      <c r="E453" s="251">
        <v>0</v>
      </c>
      <c r="F453" s="247" t="s">
        <v>866</v>
      </c>
      <c r="G453" s="227"/>
    </row>
    <row r="454" spans="1:7" ht="20.100000000000001" customHeight="1" x14ac:dyDescent="0.25">
      <c r="A454" s="184" t="s">
        <v>1185</v>
      </c>
      <c r="B454" s="184" t="s">
        <v>1173</v>
      </c>
      <c r="C454" s="250">
        <v>23.08</v>
      </c>
      <c r="D454" s="249">
        <v>24.15</v>
      </c>
      <c r="E454" s="248">
        <v>20.48</v>
      </c>
      <c r="F454" s="247">
        <v>20.74</v>
      </c>
      <c r="G454" s="227"/>
    </row>
    <row r="455" spans="1:7" ht="20.100000000000001" customHeight="1" x14ac:dyDescent="0.25">
      <c r="A455" s="184" t="s">
        <v>1183</v>
      </c>
      <c r="B455" s="184" t="s">
        <v>1173</v>
      </c>
      <c r="C455" s="1762" t="s">
        <v>866</v>
      </c>
      <c r="D455" s="1762" t="s">
        <v>866</v>
      </c>
      <c r="E455" s="248" t="s">
        <v>866</v>
      </c>
      <c r="F455" s="247" t="s">
        <v>866</v>
      </c>
      <c r="G455" s="227"/>
    </row>
    <row r="456" spans="1:7" ht="20.100000000000001" customHeight="1" x14ac:dyDescent="0.25">
      <c r="A456" s="184" t="s">
        <v>1182</v>
      </c>
      <c r="B456" s="184" t="s">
        <v>1173</v>
      </c>
      <c r="C456" s="1762" t="s">
        <v>866</v>
      </c>
      <c r="D456" s="1762" t="s">
        <v>866</v>
      </c>
      <c r="E456" s="248" t="s">
        <v>866</v>
      </c>
      <c r="F456" s="247" t="s">
        <v>866</v>
      </c>
      <c r="G456" s="227"/>
    </row>
    <row r="457" spans="1:7" ht="20.100000000000001" customHeight="1" x14ac:dyDescent="0.25">
      <c r="A457" s="184" t="s">
        <v>1181</v>
      </c>
      <c r="B457" s="184" t="s">
        <v>1173</v>
      </c>
      <c r="C457" s="1762" t="s">
        <v>866</v>
      </c>
      <c r="D457" s="249">
        <v>0</v>
      </c>
      <c r="E457" s="251">
        <v>5.66</v>
      </c>
      <c r="F457" s="247">
        <v>10.53</v>
      </c>
      <c r="G457" s="227"/>
    </row>
    <row r="458" spans="1:7" ht="20.100000000000001" customHeight="1" x14ac:dyDescent="0.25">
      <c r="A458" s="184" t="s">
        <v>1180</v>
      </c>
      <c r="B458" s="184" t="s">
        <v>1173</v>
      </c>
      <c r="C458" s="250">
        <v>23.42</v>
      </c>
      <c r="D458" s="249">
        <v>19.59</v>
      </c>
      <c r="E458" s="248">
        <v>18.75</v>
      </c>
      <c r="F458" s="247">
        <v>20.95</v>
      </c>
      <c r="G458" s="227"/>
    </row>
    <row r="459" spans="1:7" ht="20.100000000000001" customHeight="1" x14ac:dyDescent="0.25">
      <c r="A459" s="184" t="s">
        <v>1178</v>
      </c>
      <c r="B459" s="184" t="s">
        <v>1173</v>
      </c>
      <c r="C459" s="250">
        <v>44.7</v>
      </c>
      <c r="D459" s="249">
        <v>41.26</v>
      </c>
      <c r="E459" s="251">
        <v>46.59</v>
      </c>
      <c r="F459" s="247">
        <v>44.57</v>
      </c>
      <c r="G459" s="227"/>
    </row>
    <row r="460" spans="1:7" ht="20.100000000000001" customHeight="1" x14ac:dyDescent="0.25">
      <c r="A460" s="184" t="s">
        <v>1176</v>
      </c>
      <c r="B460" s="184" t="s">
        <v>1173</v>
      </c>
      <c r="C460" s="250">
        <v>11.48</v>
      </c>
      <c r="D460" s="249">
        <v>13.33</v>
      </c>
      <c r="E460" s="248">
        <v>16.09</v>
      </c>
      <c r="F460" s="247">
        <v>7.5</v>
      </c>
      <c r="G460" s="227"/>
    </row>
    <row r="461" spans="1:7" ht="20.100000000000001" customHeight="1" x14ac:dyDescent="0.25">
      <c r="A461" s="184" t="s">
        <v>1174</v>
      </c>
      <c r="B461" s="184" t="s">
        <v>1173</v>
      </c>
      <c r="C461" s="1762" t="s">
        <v>866</v>
      </c>
      <c r="D461" s="249">
        <v>23.07</v>
      </c>
      <c r="E461" s="251">
        <v>17.670000000000002</v>
      </c>
      <c r="F461" s="247">
        <v>16.79</v>
      </c>
      <c r="G461" s="227"/>
    </row>
    <row r="462" spans="1:7" ht="20.100000000000001" customHeight="1" x14ac:dyDescent="0.25">
      <c r="A462" s="184" t="s">
        <v>1172</v>
      </c>
      <c r="B462" s="184" t="s">
        <v>1099</v>
      </c>
      <c r="C462" s="250">
        <v>58.19</v>
      </c>
      <c r="D462" s="249">
        <v>53.65</v>
      </c>
      <c r="E462" s="248">
        <v>53.35</v>
      </c>
      <c r="F462" s="233">
        <v>53.68</v>
      </c>
      <c r="G462" s="227"/>
    </row>
    <row r="463" spans="1:7" ht="20.100000000000001" customHeight="1" x14ac:dyDescent="0.25">
      <c r="A463" s="184" t="s">
        <v>1170</v>
      </c>
      <c r="B463" s="184" t="s">
        <v>1099</v>
      </c>
      <c r="C463" s="250">
        <v>30.98</v>
      </c>
      <c r="D463" s="249">
        <v>14.58</v>
      </c>
      <c r="E463" s="248">
        <v>16.52</v>
      </c>
      <c r="F463" s="247">
        <v>11.64</v>
      </c>
      <c r="G463" s="227"/>
    </row>
    <row r="464" spans="1:7" ht="20.100000000000001" customHeight="1" x14ac:dyDescent="0.25">
      <c r="A464" s="184" t="s">
        <v>1168</v>
      </c>
      <c r="B464" s="184" t="s">
        <v>1099</v>
      </c>
      <c r="C464" s="250">
        <v>26.83</v>
      </c>
      <c r="D464" s="249">
        <v>27.6</v>
      </c>
      <c r="E464" s="248">
        <v>26.12</v>
      </c>
      <c r="F464" s="247">
        <v>21.74</v>
      </c>
      <c r="G464" s="227"/>
    </row>
    <row r="465" spans="1:7" ht="20.100000000000001" customHeight="1" x14ac:dyDescent="0.25">
      <c r="A465" s="184" t="s">
        <v>1166</v>
      </c>
      <c r="B465" s="184" t="s">
        <v>1099</v>
      </c>
      <c r="C465" s="250">
        <v>29.55</v>
      </c>
      <c r="D465" s="249">
        <v>31.04</v>
      </c>
      <c r="E465" s="248">
        <v>28.01</v>
      </c>
      <c r="F465" s="247">
        <v>30.09</v>
      </c>
      <c r="G465" s="227"/>
    </row>
    <row r="466" spans="1:7" ht="20.100000000000001" customHeight="1" x14ac:dyDescent="0.25">
      <c r="A466" s="184" t="s">
        <v>1164</v>
      </c>
      <c r="B466" s="184" t="s">
        <v>1099</v>
      </c>
      <c r="C466" s="1762" t="s">
        <v>866</v>
      </c>
      <c r="D466" s="1762" t="s">
        <v>866</v>
      </c>
      <c r="E466" s="248" t="s">
        <v>866</v>
      </c>
      <c r="F466" s="247" t="s">
        <v>866</v>
      </c>
      <c r="G466" s="227"/>
    </row>
    <row r="467" spans="1:7" ht="20.100000000000001" customHeight="1" x14ac:dyDescent="0.25">
      <c r="A467" s="184" t="s">
        <v>1163</v>
      </c>
      <c r="B467" s="184" t="s">
        <v>1099</v>
      </c>
      <c r="C467" s="1762" t="s">
        <v>866</v>
      </c>
      <c r="D467" s="1762" t="s">
        <v>866</v>
      </c>
      <c r="E467" s="248" t="s">
        <v>866</v>
      </c>
      <c r="F467" s="247" t="s">
        <v>866</v>
      </c>
      <c r="G467" s="227"/>
    </row>
    <row r="468" spans="1:7" ht="20.100000000000001" customHeight="1" x14ac:dyDescent="0.25">
      <c r="A468" s="184" t="s">
        <v>1162</v>
      </c>
      <c r="B468" s="184" t="s">
        <v>1099</v>
      </c>
      <c r="C468" s="250">
        <v>48</v>
      </c>
      <c r="D468" s="249">
        <v>36.659999999999997</v>
      </c>
      <c r="E468" s="251">
        <v>28.8</v>
      </c>
      <c r="F468" s="247">
        <v>30.93</v>
      </c>
      <c r="G468" s="227"/>
    </row>
    <row r="469" spans="1:7" ht="20.100000000000001" customHeight="1" x14ac:dyDescent="0.25">
      <c r="A469" s="184" t="s">
        <v>1160</v>
      </c>
      <c r="B469" s="184" t="s">
        <v>1099</v>
      </c>
      <c r="C469" s="1762" t="s">
        <v>866</v>
      </c>
      <c r="D469" s="1762" t="s">
        <v>866</v>
      </c>
      <c r="E469" s="248" t="s">
        <v>866</v>
      </c>
      <c r="F469" s="247" t="s">
        <v>866</v>
      </c>
      <c r="G469" s="227"/>
    </row>
    <row r="470" spans="1:7" ht="20.100000000000001" customHeight="1" x14ac:dyDescent="0.25">
      <c r="A470" s="184" t="s">
        <v>1159</v>
      </c>
      <c r="B470" s="184" t="s">
        <v>1099</v>
      </c>
      <c r="C470" s="1762" t="s">
        <v>866</v>
      </c>
      <c r="D470" s="1762" t="s">
        <v>866</v>
      </c>
      <c r="E470" s="248" t="s">
        <v>866</v>
      </c>
      <c r="F470" s="247">
        <v>14.89</v>
      </c>
      <c r="G470" s="227"/>
    </row>
    <row r="471" spans="1:7" ht="20.100000000000001" customHeight="1" x14ac:dyDescent="0.25">
      <c r="A471" s="184" t="s">
        <v>1158</v>
      </c>
      <c r="B471" s="184" t="s">
        <v>1099</v>
      </c>
      <c r="C471" s="1762" t="s">
        <v>866</v>
      </c>
      <c r="D471" s="249">
        <v>0</v>
      </c>
      <c r="E471" s="248" t="s">
        <v>866</v>
      </c>
      <c r="F471" s="247">
        <v>25.93</v>
      </c>
      <c r="G471" s="227"/>
    </row>
    <row r="472" spans="1:7" ht="20.100000000000001" customHeight="1" x14ac:dyDescent="0.25">
      <c r="A472" s="184" t="s">
        <v>1157</v>
      </c>
      <c r="B472" s="184" t="s">
        <v>1099</v>
      </c>
      <c r="C472" s="250">
        <v>34.97</v>
      </c>
      <c r="D472" s="249">
        <v>22.87</v>
      </c>
      <c r="E472" s="248">
        <v>19.87</v>
      </c>
      <c r="F472" s="247">
        <v>18.440000000000001</v>
      </c>
      <c r="G472" s="227"/>
    </row>
    <row r="473" spans="1:7" ht="20.100000000000001" customHeight="1" x14ac:dyDescent="0.25">
      <c r="A473" s="184" t="s">
        <v>1155</v>
      </c>
      <c r="B473" s="184" t="s">
        <v>1099</v>
      </c>
      <c r="C473" s="250">
        <v>35.119999999999997</v>
      </c>
      <c r="D473" s="249">
        <v>34.22</v>
      </c>
      <c r="E473" s="248">
        <v>34.61</v>
      </c>
      <c r="F473" s="247">
        <v>39.21</v>
      </c>
      <c r="G473" s="227"/>
    </row>
    <row r="474" spans="1:7" ht="20.100000000000001" customHeight="1" x14ac:dyDescent="0.25">
      <c r="A474" s="184" t="s">
        <v>1153</v>
      </c>
      <c r="B474" s="184" t="s">
        <v>1099</v>
      </c>
      <c r="C474" s="250">
        <v>17.260000000000002</v>
      </c>
      <c r="D474" s="249">
        <v>24.27</v>
      </c>
      <c r="E474" s="248">
        <v>23</v>
      </c>
      <c r="F474" s="247">
        <v>22.36</v>
      </c>
      <c r="G474" s="227"/>
    </row>
    <row r="475" spans="1:7" ht="20.100000000000001" customHeight="1" x14ac:dyDescent="0.25">
      <c r="A475" s="184" t="s">
        <v>1151</v>
      </c>
      <c r="B475" s="184" t="s">
        <v>1099</v>
      </c>
      <c r="C475" s="250">
        <v>49.68</v>
      </c>
      <c r="D475" s="249">
        <v>47.08</v>
      </c>
      <c r="E475" s="248">
        <v>41</v>
      </c>
      <c r="F475" s="247">
        <v>35.94</v>
      </c>
      <c r="G475" s="227"/>
    </row>
    <row r="476" spans="1:7" ht="20.100000000000001" customHeight="1" x14ac:dyDescent="0.25">
      <c r="A476" s="184" t="s">
        <v>1149</v>
      </c>
      <c r="B476" s="184" t="s">
        <v>1099</v>
      </c>
      <c r="C476" s="250">
        <v>10.050000000000001</v>
      </c>
      <c r="D476" s="249">
        <v>12.63</v>
      </c>
      <c r="E476" s="248">
        <v>11.67</v>
      </c>
      <c r="F476" s="247">
        <v>11.83</v>
      </c>
      <c r="G476" s="227"/>
    </row>
    <row r="477" spans="1:7" ht="20.100000000000001" customHeight="1" x14ac:dyDescent="0.25">
      <c r="A477" s="184" t="s">
        <v>1147</v>
      </c>
      <c r="B477" s="184" t="s">
        <v>1099</v>
      </c>
      <c r="C477" s="250">
        <v>51.34</v>
      </c>
      <c r="D477" s="249">
        <v>43.49</v>
      </c>
      <c r="E477" s="248">
        <v>28.66</v>
      </c>
      <c r="F477" s="247">
        <v>28.92</v>
      </c>
      <c r="G477" s="227"/>
    </row>
    <row r="478" spans="1:7" ht="20.100000000000001" customHeight="1" x14ac:dyDescent="0.25">
      <c r="A478" s="184" t="s">
        <v>1145</v>
      </c>
      <c r="B478" s="184" t="s">
        <v>1099</v>
      </c>
      <c r="C478" s="250">
        <v>42.99</v>
      </c>
      <c r="D478" s="249">
        <v>43.92</v>
      </c>
      <c r="E478" s="248">
        <v>40.21</v>
      </c>
      <c r="F478" s="247">
        <v>39.909999999999997</v>
      </c>
      <c r="G478" s="227"/>
    </row>
    <row r="479" spans="1:7" ht="20.100000000000001" customHeight="1" x14ac:dyDescent="0.25">
      <c r="A479" s="184" t="s">
        <v>1143</v>
      </c>
      <c r="B479" s="184" t="s">
        <v>1099</v>
      </c>
      <c r="C479" s="250">
        <v>10.130000000000001</v>
      </c>
      <c r="D479" s="249">
        <v>7.44</v>
      </c>
      <c r="E479" s="248">
        <v>15.51</v>
      </c>
      <c r="F479" s="247">
        <v>26.65</v>
      </c>
      <c r="G479" s="227"/>
    </row>
    <row r="480" spans="1:7" ht="20.100000000000001" customHeight="1" x14ac:dyDescent="0.25">
      <c r="A480" s="184" t="s">
        <v>1141</v>
      </c>
      <c r="B480" s="184" t="s">
        <v>1099</v>
      </c>
      <c r="C480" s="1762" t="s">
        <v>866</v>
      </c>
      <c r="D480" s="1762" t="s">
        <v>866</v>
      </c>
      <c r="E480" s="251">
        <v>14.66</v>
      </c>
      <c r="F480" s="247" t="s">
        <v>866</v>
      </c>
      <c r="G480" s="227"/>
    </row>
    <row r="481" spans="1:7" ht="20.100000000000001" customHeight="1" x14ac:dyDescent="0.25">
      <c r="A481" s="184" t="s">
        <v>1140</v>
      </c>
      <c r="B481" s="184" t="s">
        <v>1099</v>
      </c>
      <c r="C481" s="250">
        <v>42.97</v>
      </c>
      <c r="D481" s="249">
        <v>44.92</v>
      </c>
      <c r="E481" s="248">
        <v>38.840000000000003</v>
      </c>
      <c r="F481" s="247">
        <v>35.08</v>
      </c>
      <c r="G481" s="227"/>
    </row>
    <row r="482" spans="1:7" ht="20.100000000000001" customHeight="1" x14ac:dyDescent="0.25">
      <c r="A482" s="184" t="s">
        <v>1138</v>
      </c>
      <c r="B482" s="184" t="s">
        <v>1099</v>
      </c>
      <c r="C482" s="1762" t="s">
        <v>866</v>
      </c>
      <c r="D482" s="1762" t="s">
        <v>866</v>
      </c>
      <c r="E482" s="248" t="s">
        <v>866</v>
      </c>
      <c r="F482" s="247">
        <v>20</v>
      </c>
      <c r="G482" s="227"/>
    </row>
    <row r="483" spans="1:7" ht="20.100000000000001" customHeight="1" x14ac:dyDescent="0.25">
      <c r="A483" s="184" t="s">
        <v>1137</v>
      </c>
      <c r="B483" s="184" t="s">
        <v>1099</v>
      </c>
      <c r="C483" s="250">
        <v>3.5</v>
      </c>
      <c r="D483" s="249">
        <v>10.81</v>
      </c>
      <c r="E483" s="248">
        <v>23.56</v>
      </c>
      <c r="F483" s="247">
        <v>8.77</v>
      </c>
      <c r="G483" s="227"/>
    </row>
    <row r="484" spans="1:7" ht="20.100000000000001" customHeight="1" x14ac:dyDescent="0.25">
      <c r="A484" s="184" t="s">
        <v>1135</v>
      </c>
      <c r="B484" s="184" t="s">
        <v>1099</v>
      </c>
      <c r="C484" s="250">
        <v>23.73</v>
      </c>
      <c r="D484" s="249">
        <v>19.77</v>
      </c>
      <c r="E484" s="248">
        <v>20.13</v>
      </c>
      <c r="F484" s="247">
        <v>23.64</v>
      </c>
      <c r="G484" s="227"/>
    </row>
    <row r="485" spans="1:7" ht="20.100000000000001" customHeight="1" x14ac:dyDescent="0.25">
      <c r="A485" s="184" t="s">
        <v>1133</v>
      </c>
      <c r="B485" s="184" t="s">
        <v>1099</v>
      </c>
      <c r="C485" s="250">
        <v>47.07</v>
      </c>
      <c r="D485" s="249">
        <v>42.82</v>
      </c>
      <c r="E485" s="248">
        <v>29.01</v>
      </c>
      <c r="F485" s="247">
        <v>23.23</v>
      </c>
      <c r="G485" s="227"/>
    </row>
    <row r="486" spans="1:7" ht="20.100000000000001" customHeight="1" x14ac:dyDescent="0.25">
      <c r="A486" s="184" t="s">
        <v>1131</v>
      </c>
      <c r="B486" s="184" t="s">
        <v>1099</v>
      </c>
      <c r="C486" s="1762" t="s">
        <v>866</v>
      </c>
      <c r="D486" s="1762" t="s">
        <v>866</v>
      </c>
      <c r="E486" s="251" t="s">
        <v>866</v>
      </c>
      <c r="F486" s="247">
        <v>49.47</v>
      </c>
      <c r="G486" s="227"/>
    </row>
    <row r="487" spans="1:7" ht="20.100000000000001" customHeight="1" x14ac:dyDescent="0.25">
      <c r="A487" s="184" t="s">
        <v>1130</v>
      </c>
      <c r="B487" s="184" t="s">
        <v>1099</v>
      </c>
      <c r="C487" s="250">
        <v>48.12</v>
      </c>
      <c r="D487" s="249">
        <v>36.119999999999997</v>
      </c>
      <c r="E487" s="248">
        <v>34.130000000000003</v>
      </c>
      <c r="F487" s="247">
        <v>36.44</v>
      </c>
      <c r="G487" s="227"/>
    </row>
    <row r="488" spans="1:7" ht="20.100000000000001" customHeight="1" x14ac:dyDescent="0.25">
      <c r="A488" s="184" t="s">
        <v>1128</v>
      </c>
      <c r="B488" s="184" t="s">
        <v>1099</v>
      </c>
      <c r="C488" s="250">
        <v>51.55</v>
      </c>
      <c r="D488" s="249">
        <v>51.29</v>
      </c>
      <c r="E488" s="251">
        <v>50.43</v>
      </c>
      <c r="F488" s="247">
        <v>55.5</v>
      </c>
      <c r="G488" s="227"/>
    </row>
    <row r="489" spans="1:7" ht="20.100000000000001" customHeight="1" x14ac:dyDescent="0.25">
      <c r="A489" s="184" t="s">
        <v>1126</v>
      </c>
      <c r="B489" s="184" t="s">
        <v>1099</v>
      </c>
      <c r="C489" s="250">
        <v>50.02</v>
      </c>
      <c r="D489" s="249">
        <v>48.76</v>
      </c>
      <c r="E489" s="251">
        <v>48.93</v>
      </c>
      <c r="F489" s="247">
        <v>46.9</v>
      </c>
      <c r="G489" s="227"/>
    </row>
    <row r="490" spans="1:7" ht="20.100000000000001" customHeight="1" x14ac:dyDescent="0.25">
      <c r="A490" s="184" t="s">
        <v>1124</v>
      </c>
      <c r="B490" s="184" t="s">
        <v>1099</v>
      </c>
      <c r="C490" s="250">
        <v>32.04</v>
      </c>
      <c r="D490" s="249">
        <v>22.59</v>
      </c>
      <c r="E490" s="248">
        <v>24.88</v>
      </c>
      <c r="F490" s="247">
        <v>20.059999999999999</v>
      </c>
      <c r="G490" s="227"/>
    </row>
    <row r="491" spans="1:7" ht="20.100000000000001" customHeight="1" x14ac:dyDescent="0.25">
      <c r="A491" s="184" t="s">
        <v>1122</v>
      </c>
      <c r="B491" s="184" t="s">
        <v>1099</v>
      </c>
      <c r="C491" s="250">
        <v>43.05</v>
      </c>
      <c r="D491" s="249">
        <v>40.42</v>
      </c>
      <c r="E491" s="248">
        <v>42.44</v>
      </c>
      <c r="F491" s="247">
        <v>40.57</v>
      </c>
      <c r="G491" s="227"/>
    </row>
    <row r="492" spans="1:7" ht="20.100000000000001" customHeight="1" x14ac:dyDescent="0.25">
      <c r="A492" s="184" t="s">
        <v>1120</v>
      </c>
      <c r="B492" s="184" t="s">
        <v>1099</v>
      </c>
      <c r="C492" s="250">
        <v>10.36</v>
      </c>
      <c r="D492" s="249">
        <v>6.96</v>
      </c>
      <c r="E492" s="248">
        <v>11.39</v>
      </c>
      <c r="F492" s="247">
        <v>27.51</v>
      </c>
      <c r="G492" s="227"/>
    </row>
    <row r="493" spans="1:7" ht="20.100000000000001" customHeight="1" x14ac:dyDescent="0.25">
      <c r="A493" s="184" t="s">
        <v>1118</v>
      </c>
      <c r="B493" s="184" t="s">
        <v>1099</v>
      </c>
      <c r="C493" s="250">
        <v>29.3</v>
      </c>
      <c r="D493" s="249">
        <v>25.51</v>
      </c>
      <c r="E493" s="248">
        <v>23.06</v>
      </c>
      <c r="F493" s="247">
        <v>18.309999999999999</v>
      </c>
      <c r="G493" s="227"/>
    </row>
    <row r="494" spans="1:7" ht="20.100000000000001" customHeight="1" x14ac:dyDescent="0.25">
      <c r="A494" s="184" t="s">
        <v>1116</v>
      </c>
      <c r="B494" s="184" t="s">
        <v>1099</v>
      </c>
      <c r="C494" s="250">
        <v>24.04</v>
      </c>
      <c r="D494" s="249">
        <v>31.76</v>
      </c>
      <c r="E494" s="248">
        <v>15.28</v>
      </c>
      <c r="F494" s="247">
        <v>8.8699999999999992</v>
      </c>
      <c r="G494" s="227"/>
    </row>
    <row r="495" spans="1:7" ht="20.100000000000001" customHeight="1" x14ac:dyDescent="0.25">
      <c r="A495" s="184" t="s">
        <v>1114</v>
      </c>
      <c r="B495" s="184" t="s">
        <v>1099</v>
      </c>
      <c r="C495" s="250">
        <v>47.09</v>
      </c>
      <c r="D495" s="249">
        <v>42.9</v>
      </c>
      <c r="E495" s="248">
        <v>60.54</v>
      </c>
      <c r="F495" s="247">
        <v>37.57</v>
      </c>
      <c r="G495" s="227"/>
    </row>
    <row r="496" spans="1:7" ht="20.100000000000001" customHeight="1" x14ac:dyDescent="0.25">
      <c r="A496" s="184" t="s">
        <v>1112</v>
      </c>
      <c r="B496" s="184" t="s">
        <v>1099</v>
      </c>
      <c r="C496" s="250">
        <v>27.16</v>
      </c>
      <c r="D496" s="249">
        <v>25.6</v>
      </c>
      <c r="E496" s="248">
        <v>23.61</v>
      </c>
      <c r="F496" s="247">
        <v>24.04</v>
      </c>
      <c r="G496" s="227"/>
    </row>
    <row r="497" spans="1:7" ht="20.100000000000001" customHeight="1" x14ac:dyDescent="0.25">
      <c r="A497" s="184" t="s">
        <v>1110</v>
      </c>
      <c r="B497" s="184" t="s">
        <v>1099</v>
      </c>
      <c r="C497" s="250">
        <v>10</v>
      </c>
      <c r="D497" s="249">
        <v>33.81</v>
      </c>
      <c r="E497" s="251">
        <v>20.03</v>
      </c>
      <c r="F497" s="247" t="s">
        <v>866</v>
      </c>
      <c r="G497" s="227"/>
    </row>
    <row r="498" spans="1:7" ht="20.100000000000001" customHeight="1" x14ac:dyDescent="0.25">
      <c r="A498" s="184" t="s">
        <v>1108</v>
      </c>
      <c r="B498" s="184" t="s">
        <v>1099</v>
      </c>
      <c r="C498" s="250">
        <v>30.66</v>
      </c>
      <c r="D498" s="249">
        <v>7.24</v>
      </c>
      <c r="E498" s="248">
        <v>12.29</v>
      </c>
      <c r="F498" s="247">
        <v>20.09</v>
      </c>
      <c r="G498" s="227"/>
    </row>
    <row r="499" spans="1:7" ht="20.100000000000001" customHeight="1" x14ac:dyDescent="0.25">
      <c r="A499" s="184" t="s">
        <v>1106</v>
      </c>
      <c r="B499" s="184" t="s">
        <v>1099</v>
      </c>
      <c r="C499" s="1762" t="s">
        <v>866</v>
      </c>
      <c r="D499" s="1762" t="s">
        <v>866</v>
      </c>
      <c r="E499" s="251">
        <v>0</v>
      </c>
      <c r="F499" s="247">
        <v>37.119999999999997</v>
      </c>
      <c r="G499" s="227"/>
    </row>
    <row r="500" spans="1:7" ht="20.100000000000001" customHeight="1" x14ac:dyDescent="0.25">
      <c r="A500" s="184" t="s">
        <v>1105</v>
      </c>
      <c r="B500" s="184" t="s">
        <v>1099</v>
      </c>
      <c r="C500" s="250">
        <v>36.89</v>
      </c>
      <c r="D500" s="249">
        <v>38.43</v>
      </c>
      <c r="E500" s="248">
        <v>32.18</v>
      </c>
      <c r="F500" s="247">
        <v>34.97</v>
      </c>
      <c r="G500" s="227"/>
    </row>
    <row r="501" spans="1:7" ht="20.100000000000001" customHeight="1" x14ac:dyDescent="0.25">
      <c r="A501" s="184" t="s">
        <v>1103</v>
      </c>
      <c r="B501" s="184" t="s">
        <v>1099</v>
      </c>
      <c r="C501" s="1762" t="s">
        <v>866</v>
      </c>
      <c r="D501" s="1762" t="s">
        <v>866</v>
      </c>
      <c r="E501" s="251">
        <v>0</v>
      </c>
      <c r="F501" s="247">
        <v>18</v>
      </c>
      <c r="G501" s="227"/>
    </row>
    <row r="502" spans="1:7" ht="20.100000000000001" customHeight="1" x14ac:dyDescent="0.25">
      <c r="A502" s="184" t="s">
        <v>1102</v>
      </c>
      <c r="B502" s="184" t="s">
        <v>1099</v>
      </c>
      <c r="C502" s="250">
        <v>42.24</v>
      </c>
      <c r="D502" s="249">
        <v>36.39</v>
      </c>
      <c r="E502" s="248">
        <v>21.71</v>
      </c>
      <c r="F502" s="247" t="s">
        <v>866</v>
      </c>
      <c r="G502" s="227"/>
    </row>
    <row r="503" spans="1:7" ht="20.100000000000001" customHeight="1" x14ac:dyDescent="0.25">
      <c r="A503" s="184" t="s">
        <v>1100</v>
      </c>
      <c r="B503" s="184" t="s">
        <v>1099</v>
      </c>
      <c r="C503" s="250">
        <v>11.32</v>
      </c>
      <c r="D503" s="249">
        <v>10.31</v>
      </c>
      <c r="E503" s="248">
        <v>8.67</v>
      </c>
      <c r="F503" s="247">
        <v>11.98</v>
      </c>
      <c r="G503" s="227"/>
    </row>
    <row r="504" spans="1:7" ht="20.100000000000001" customHeight="1" x14ac:dyDescent="0.25">
      <c r="A504" s="184" t="s">
        <v>1097</v>
      </c>
      <c r="B504" s="184" t="s">
        <v>1052</v>
      </c>
      <c r="C504" s="250">
        <v>14.6</v>
      </c>
      <c r="D504" s="249">
        <v>14.69</v>
      </c>
      <c r="E504" s="248">
        <v>14.98</v>
      </c>
      <c r="F504" s="247">
        <v>15.34</v>
      </c>
      <c r="G504" s="227"/>
    </row>
    <row r="505" spans="1:7" ht="20.100000000000001" customHeight="1" x14ac:dyDescent="0.25">
      <c r="A505" s="184" t="s">
        <v>1095</v>
      </c>
      <c r="B505" s="184" t="s">
        <v>1052</v>
      </c>
      <c r="C505" s="250">
        <v>16.34</v>
      </c>
      <c r="D505" s="249">
        <v>19.43</v>
      </c>
      <c r="E505" s="248">
        <v>15.9</v>
      </c>
      <c r="F505" s="247">
        <v>16.32</v>
      </c>
      <c r="G505" s="227"/>
    </row>
    <row r="506" spans="1:7" ht="20.100000000000001" customHeight="1" x14ac:dyDescent="0.25">
      <c r="A506" s="184" t="s">
        <v>1093</v>
      </c>
      <c r="B506" s="184" t="s">
        <v>1052</v>
      </c>
      <c r="C506" s="250">
        <v>13.23</v>
      </c>
      <c r="D506" s="249">
        <v>11.84</v>
      </c>
      <c r="E506" s="248">
        <v>12.6</v>
      </c>
      <c r="F506" s="247">
        <v>15.74</v>
      </c>
      <c r="G506" s="227"/>
    </row>
    <row r="507" spans="1:7" ht="20.100000000000001" customHeight="1" x14ac:dyDescent="0.25">
      <c r="A507" s="184" t="s">
        <v>1091</v>
      </c>
      <c r="B507" s="184" t="s">
        <v>1052</v>
      </c>
      <c r="C507" s="250">
        <v>23.79</v>
      </c>
      <c r="D507" s="249">
        <v>16.45</v>
      </c>
      <c r="E507" s="248">
        <v>16.03</v>
      </c>
      <c r="F507" s="247">
        <v>20.47</v>
      </c>
      <c r="G507" s="227"/>
    </row>
    <row r="508" spans="1:7" ht="20.100000000000001" customHeight="1" x14ac:dyDescent="0.25">
      <c r="A508" s="184" t="s">
        <v>1089</v>
      </c>
      <c r="B508" s="184" t="s">
        <v>1052</v>
      </c>
      <c r="C508" s="250">
        <v>18.940000000000001</v>
      </c>
      <c r="D508" s="249">
        <v>19.38</v>
      </c>
      <c r="E508" s="248">
        <v>17.45</v>
      </c>
      <c r="F508" s="247">
        <v>14.55</v>
      </c>
      <c r="G508" s="227"/>
    </row>
    <row r="509" spans="1:7" ht="20.100000000000001" customHeight="1" x14ac:dyDescent="0.25">
      <c r="A509" s="184" t="s">
        <v>1087</v>
      </c>
      <c r="B509" s="184" t="s">
        <v>1052</v>
      </c>
      <c r="C509" s="250">
        <v>19.61</v>
      </c>
      <c r="D509" s="249">
        <v>20.78</v>
      </c>
      <c r="E509" s="248">
        <v>18.39</v>
      </c>
      <c r="F509" s="247">
        <v>17.25</v>
      </c>
      <c r="G509" s="227"/>
    </row>
    <row r="510" spans="1:7" ht="20.100000000000001" customHeight="1" x14ac:dyDescent="0.25">
      <c r="A510" s="184" t="s">
        <v>1085</v>
      </c>
      <c r="B510" s="184" t="s">
        <v>1052</v>
      </c>
      <c r="C510" s="250">
        <v>30</v>
      </c>
      <c r="D510" s="249">
        <v>29.77</v>
      </c>
      <c r="E510" s="251">
        <v>31.7</v>
      </c>
      <c r="F510" s="247">
        <v>41.57</v>
      </c>
      <c r="G510" s="227"/>
    </row>
    <row r="511" spans="1:7" ht="20.100000000000001" customHeight="1" x14ac:dyDescent="0.25">
      <c r="A511" s="184" t="s">
        <v>1083</v>
      </c>
      <c r="B511" s="184" t="s">
        <v>1052</v>
      </c>
      <c r="C511" s="250">
        <v>22.31</v>
      </c>
      <c r="D511" s="249">
        <v>22.17</v>
      </c>
      <c r="E511" s="248">
        <v>21.23</v>
      </c>
      <c r="F511" s="247">
        <v>20.94</v>
      </c>
      <c r="G511" s="227"/>
    </row>
    <row r="512" spans="1:7" ht="20.100000000000001" customHeight="1" x14ac:dyDescent="0.25">
      <c r="A512" s="184" t="s">
        <v>1081</v>
      </c>
      <c r="B512" s="184" t="s">
        <v>1052</v>
      </c>
      <c r="C512" s="250">
        <v>14.49</v>
      </c>
      <c r="D512" s="249">
        <v>14.51</v>
      </c>
      <c r="E512" s="248">
        <v>13.77</v>
      </c>
      <c r="F512" s="247">
        <v>8.6</v>
      </c>
      <c r="G512" s="227"/>
    </row>
    <row r="513" spans="1:7" ht="20.100000000000001" customHeight="1" x14ac:dyDescent="0.25">
      <c r="A513" s="184" t="s">
        <v>1079</v>
      </c>
      <c r="B513" s="184" t="s">
        <v>1052</v>
      </c>
      <c r="C513" s="250">
        <v>23.23</v>
      </c>
      <c r="D513" s="249">
        <v>22.47</v>
      </c>
      <c r="E513" s="248">
        <v>25.2</v>
      </c>
      <c r="F513" s="247">
        <v>24.31</v>
      </c>
      <c r="G513" s="227"/>
    </row>
    <row r="514" spans="1:7" ht="20.100000000000001" customHeight="1" x14ac:dyDescent="0.25">
      <c r="A514" s="184" t="s">
        <v>1077</v>
      </c>
      <c r="B514" s="184" t="s">
        <v>1052</v>
      </c>
      <c r="C514" s="1762" t="s">
        <v>866</v>
      </c>
      <c r="D514" s="1762" t="s">
        <v>866</v>
      </c>
      <c r="E514" s="248" t="s">
        <v>866</v>
      </c>
      <c r="F514" s="247" t="s">
        <v>866</v>
      </c>
      <c r="G514" s="227"/>
    </row>
    <row r="515" spans="1:7" ht="20.100000000000001" customHeight="1" x14ac:dyDescent="0.25">
      <c r="A515" s="184" t="s">
        <v>1076</v>
      </c>
      <c r="B515" s="184" t="s">
        <v>1052</v>
      </c>
      <c r="C515" s="250">
        <v>33.619999999999997</v>
      </c>
      <c r="D515" s="249">
        <v>29.2</v>
      </c>
      <c r="E515" s="248">
        <v>30.2</v>
      </c>
      <c r="F515" s="247">
        <v>28.43</v>
      </c>
      <c r="G515" s="227"/>
    </row>
    <row r="516" spans="1:7" ht="20.100000000000001" customHeight="1" x14ac:dyDescent="0.25">
      <c r="A516" s="184" t="s">
        <v>1074</v>
      </c>
      <c r="B516" s="184" t="s">
        <v>1052</v>
      </c>
      <c r="C516" s="250">
        <v>15.17</v>
      </c>
      <c r="D516" s="249">
        <v>15.74</v>
      </c>
      <c r="E516" s="248">
        <v>16.89</v>
      </c>
      <c r="F516" s="247">
        <v>10.09</v>
      </c>
      <c r="G516" s="227"/>
    </row>
    <row r="517" spans="1:7" ht="20.100000000000001" customHeight="1" x14ac:dyDescent="0.25">
      <c r="A517" s="184" t="s">
        <v>1072</v>
      </c>
      <c r="B517" s="184" t="s">
        <v>1052</v>
      </c>
      <c r="C517" s="250">
        <v>16.149999999999999</v>
      </c>
      <c r="D517" s="249">
        <v>17.78</v>
      </c>
      <c r="E517" s="248">
        <v>17.149999999999999</v>
      </c>
      <c r="F517" s="247">
        <v>20.28</v>
      </c>
      <c r="G517" s="227"/>
    </row>
    <row r="518" spans="1:7" ht="20.100000000000001" customHeight="1" x14ac:dyDescent="0.25">
      <c r="A518" s="184" t="s">
        <v>1070</v>
      </c>
      <c r="B518" s="184" t="s">
        <v>1052</v>
      </c>
      <c r="C518" s="250">
        <v>12.16</v>
      </c>
      <c r="D518" s="249">
        <v>11.58</v>
      </c>
      <c r="E518" s="248">
        <v>15.48</v>
      </c>
      <c r="F518" s="247">
        <v>15.48</v>
      </c>
      <c r="G518" s="227"/>
    </row>
    <row r="519" spans="1:7" ht="20.100000000000001" customHeight="1" x14ac:dyDescent="0.25">
      <c r="A519" s="184" t="s">
        <v>1068</v>
      </c>
      <c r="B519" s="184" t="s">
        <v>1052</v>
      </c>
      <c r="C519" s="250">
        <v>20.059999999999999</v>
      </c>
      <c r="D519" s="249">
        <v>20.22</v>
      </c>
      <c r="E519" s="248">
        <v>16.690000000000001</v>
      </c>
      <c r="F519" s="247">
        <v>24.1</v>
      </c>
      <c r="G519" s="227"/>
    </row>
    <row r="520" spans="1:7" ht="20.100000000000001" customHeight="1" x14ac:dyDescent="0.25">
      <c r="A520" s="184" t="s">
        <v>1066</v>
      </c>
      <c r="B520" s="184" t="s">
        <v>1052</v>
      </c>
      <c r="C520" s="250">
        <v>56.89</v>
      </c>
      <c r="D520" s="249">
        <v>40.64</v>
      </c>
      <c r="E520" s="251">
        <v>39.82</v>
      </c>
      <c r="F520" s="247">
        <v>38.94</v>
      </c>
      <c r="G520" s="227"/>
    </row>
    <row r="521" spans="1:7" ht="20.100000000000001" customHeight="1" x14ac:dyDescent="0.25">
      <c r="A521" s="184" t="s">
        <v>1064</v>
      </c>
      <c r="B521" s="184" t="s">
        <v>1052</v>
      </c>
      <c r="C521" s="250">
        <v>21.42</v>
      </c>
      <c r="D521" s="249">
        <v>18.600000000000001</v>
      </c>
      <c r="E521" s="248">
        <v>12.18</v>
      </c>
      <c r="F521" s="247">
        <v>15.22</v>
      </c>
      <c r="G521" s="227"/>
    </row>
    <row r="522" spans="1:7" ht="20.100000000000001" customHeight="1" x14ac:dyDescent="0.25">
      <c r="A522" s="184" t="s">
        <v>1062</v>
      </c>
      <c r="B522" s="184" t="s">
        <v>1052</v>
      </c>
      <c r="C522" s="250">
        <v>15.2</v>
      </c>
      <c r="D522" s="249">
        <v>11.04</v>
      </c>
      <c r="E522" s="248">
        <v>9.86</v>
      </c>
      <c r="F522" s="247">
        <v>19.77</v>
      </c>
      <c r="G522" s="227"/>
    </row>
    <row r="523" spans="1:7" ht="20.100000000000001" customHeight="1" x14ac:dyDescent="0.25">
      <c r="A523" s="184" t="s">
        <v>780</v>
      </c>
      <c r="B523" s="184" t="s">
        <v>1052</v>
      </c>
      <c r="C523" s="250">
        <v>15.81</v>
      </c>
      <c r="D523" s="249">
        <v>15.9</v>
      </c>
      <c r="E523" s="248">
        <v>13.2</v>
      </c>
      <c r="F523" s="247">
        <v>12.4</v>
      </c>
      <c r="G523" s="227"/>
    </row>
    <row r="524" spans="1:7" ht="20.100000000000001" customHeight="1" x14ac:dyDescent="0.25">
      <c r="A524" s="184" t="s">
        <v>1059</v>
      </c>
      <c r="B524" s="184" t="s">
        <v>1052</v>
      </c>
      <c r="C524" s="250">
        <v>19.82</v>
      </c>
      <c r="D524" s="249">
        <v>24.83</v>
      </c>
      <c r="E524" s="248">
        <v>18.87</v>
      </c>
      <c r="F524" s="247">
        <v>23.77</v>
      </c>
      <c r="G524" s="227"/>
    </row>
    <row r="525" spans="1:7" ht="20.100000000000001" customHeight="1" x14ac:dyDescent="0.25">
      <c r="A525" s="184" t="s">
        <v>1057</v>
      </c>
      <c r="B525" s="184" t="s">
        <v>1052</v>
      </c>
      <c r="C525" s="1762" t="s">
        <v>866</v>
      </c>
      <c r="D525" s="1762" t="s">
        <v>866</v>
      </c>
      <c r="E525" s="251">
        <v>4.26</v>
      </c>
      <c r="F525" s="247" t="s">
        <v>866</v>
      </c>
      <c r="G525" s="227"/>
    </row>
    <row r="526" spans="1:7" ht="20.100000000000001" customHeight="1" x14ac:dyDescent="0.25">
      <c r="A526" s="184" t="s">
        <v>1056</v>
      </c>
      <c r="B526" s="184" t="s">
        <v>1052</v>
      </c>
      <c r="C526" s="250">
        <v>14.84</v>
      </c>
      <c r="D526" s="249">
        <v>20.54</v>
      </c>
      <c r="E526" s="248">
        <v>19.489999999999998</v>
      </c>
      <c r="F526" s="247">
        <v>17.309999999999999</v>
      </c>
      <c r="G526" s="227"/>
    </row>
    <row r="527" spans="1:7" ht="20.100000000000001" customHeight="1" x14ac:dyDescent="0.25">
      <c r="A527" s="184" t="s">
        <v>1054</v>
      </c>
      <c r="B527" s="184" t="s">
        <v>1052</v>
      </c>
      <c r="C527" s="250" t="s">
        <v>866</v>
      </c>
      <c r="D527" s="1762" t="s">
        <v>866</v>
      </c>
      <c r="E527" s="248" t="s">
        <v>866</v>
      </c>
      <c r="F527" s="247">
        <v>30.05</v>
      </c>
      <c r="G527" s="227"/>
    </row>
    <row r="528" spans="1:7" ht="20.100000000000001" customHeight="1" x14ac:dyDescent="0.25">
      <c r="A528" s="184" t="s">
        <v>1053</v>
      </c>
      <c r="B528" s="184" t="s">
        <v>1052</v>
      </c>
      <c r="C528" s="250">
        <v>17.89</v>
      </c>
      <c r="D528" s="249">
        <v>19.059999999999999</v>
      </c>
      <c r="E528" s="248">
        <v>16.54</v>
      </c>
      <c r="F528" s="247">
        <v>20.22</v>
      </c>
      <c r="G528" s="227"/>
    </row>
    <row r="529" spans="1:7" ht="20.100000000000001" customHeight="1" x14ac:dyDescent="0.25">
      <c r="A529" s="184" t="s">
        <v>1050</v>
      </c>
      <c r="B529" s="185" t="s">
        <v>985</v>
      </c>
      <c r="C529" s="250">
        <v>14.84</v>
      </c>
      <c r="D529" s="249">
        <v>10.59</v>
      </c>
      <c r="E529" s="248">
        <v>16.7</v>
      </c>
      <c r="F529" s="233">
        <v>21.84</v>
      </c>
      <c r="G529" s="227"/>
    </row>
    <row r="530" spans="1:7" ht="20.100000000000001" customHeight="1" x14ac:dyDescent="0.25">
      <c r="A530" s="184" t="s">
        <v>1048</v>
      </c>
      <c r="B530" s="184" t="s">
        <v>985</v>
      </c>
      <c r="C530" s="250">
        <v>13.7</v>
      </c>
      <c r="D530" s="249">
        <v>53.43</v>
      </c>
      <c r="E530" s="251">
        <v>53.45</v>
      </c>
      <c r="F530" s="247">
        <v>55.34</v>
      </c>
      <c r="G530" s="227"/>
    </row>
    <row r="531" spans="1:7" ht="20.100000000000001" customHeight="1" x14ac:dyDescent="0.25">
      <c r="A531" s="184" t="s">
        <v>1046</v>
      </c>
      <c r="B531" s="184" t="s">
        <v>985</v>
      </c>
      <c r="C531" s="250">
        <v>44.2</v>
      </c>
      <c r="D531" s="249">
        <v>46.1</v>
      </c>
      <c r="E531" s="251">
        <v>32.57</v>
      </c>
      <c r="F531" s="247">
        <v>46.09</v>
      </c>
      <c r="G531" s="227"/>
    </row>
    <row r="532" spans="1:7" ht="20.100000000000001" customHeight="1" x14ac:dyDescent="0.25">
      <c r="A532" s="184" t="s">
        <v>1044</v>
      </c>
      <c r="B532" s="184" t="s">
        <v>985</v>
      </c>
      <c r="C532" s="1762" t="s">
        <v>866</v>
      </c>
      <c r="D532" s="1762" t="s">
        <v>866</v>
      </c>
      <c r="E532" s="251">
        <v>44.44</v>
      </c>
      <c r="F532" s="247">
        <v>43.75</v>
      </c>
      <c r="G532" s="227"/>
    </row>
    <row r="533" spans="1:7" ht="20.100000000000001" customHeight="1" x14ac:dyDescent="0.25">
      <c r="A533" s="184" t="s">
        <v>1043</v>
      </c>
      <c r="B533" s="184" t="s">
        <v>985</v>
      </c>
      <c r="C533" s="1762" t="s">
        <v>866</v>
      </c>
      <c r="D533" s="1762" t="s">
        <v>866</v>
      </c>
      <c r="E533" s="251">
        <v>14.99</v>
      </c>
      <c r="F533" s="247">
        <v>12.39</v>
      </c>
      <c r="G533" s="227"/>
    </row>
    <row r="534" spans="1:7" ht="20.100000000000001" customHeight="1" x14ac:dyDescent="0.25">
      <c r="A534" s="184" t="s">
        <v>1042</v>
      </c>
      <c r="B534" s="184" t="s">
        <v>985</v>
      </c>
      <c r="C534" s="250">
        <v>16.07</v>
      </c>
      <c r="D534" s="249">
        <v>26.24</v>
      </c>
      <c r="E534" s="248">
        <v>25.5</v>
      </c>
      <c r="F534" s="247">
        <v>25.25</v>
      </c>
      <c r="G534" s="227"/>
    </row>
    <row r="535" spans="1:7" ht="20.100000000000001" customHeight="1" x14ac:dyDescent="0.25">
      <c r="A535" s="184" t="s">
        <v>1040</v>
      </c>
      <c r="B535" s="184" t="s">
        <v>985</v>
      </c>
      <c r="C535" s="1762" t="s">
        <v>866</v>
      </c>
      <c r="D535" s="1762" t="s">
        <v>866</v>
      </c>
      <c r="E535" s="248" t="s">
        <v>866</v>
      </c>
      <c r="F535" s="247" t="s">
        <v>866</v>
      </c>
      <c r="G535" s="227"/>
    </row>
    <row r="536" spans="1:7" ht="20.100000000000001" customHeight="1" x14ac:dyDescent="0.25">
      <c r="A536" s="184" t="s">
        <v>1039</v>
      </c>
      <c r="B536" s="184" t="s">
        <v>985</v>
      </c>
      <c r="C536" s="250">
        <v>55.31</v>
      </c>
      <c r="D536" s="249">
        <v>58.31</v>
      </c>
      <c r="E536" s="251">
        <v>56.06</v>
      </c>
      <c r="F536" s="247">
        <v>57.16</v>
      </c>
      <c r="G536" s="227"/>
    </row>
    <row r="537" spans="1:7" ht="20.100000000000001" customHeight="1" x14ac:dyDescent="0.25">
      <c r="A537" s="184" t="s">
        <v>1037</v>
      </c>
      <c r="B537" s="184" t="s">
        <v>985</v>
      </c>
      <c r="C537" s="1762" t="s">
        <v>866</v>
      </c>
      <c r="D537" s="1762" t="s">
        <v>866</v>
      </c>
      <c r="E537" s="251">
        <v>9.0299999999999994</v>
      </c>
      <c r="F537" s="247">
        <v>9.0299999999999994</v>
      </c>
      <c r="G537" s="227"/>
    </row>
    <row r="538" spans="1:7" ht="20.100000000000001" customHeight="1" x14ac:dyDescent="0.25">
      <c r="A538" s="184" t="s">
        <v>1036</v>
      </c>
      <c r="B538" s="184" t="s">
        <v>985</v>
      </c>
      <c r="C538" s="250">
        <v>12.14</v>
      </c>
      <c r="D538" s="249">
        <v>13</v>
      </c>
      <c r="E538" s="248">
        <v>13.07</v>
      </c>
      <c r="F538" s="247">
        <v>10.54</v>
      </c>
      <c r="G538" s="227"/>
    </row>
    <row r="539" spans="1:7" ht="20.100000000000001" customHeight="1" x14ac:dyDescent="0.25">
      <c r="A539" s="184" t="s">
        <v>1034</v>
      </c>
      <c r="B539" s="184" t="s">
        <v>985</v>
      </c>
      <c r="C539" s="1762" t="s">
        <v>866</v>
      </c>
      <c r="D539" s="1762" t="s">
        <v>866</v>
      </c>
      <c r="E539" s="251">
        <v>21.88</v>
      </c>
      <c r="F539" s="247">
        <v>22</v>
      </c>
      <c r="G539" s="227"/>
    </row>
    <row r="540" spans="1:7" ht="20.100000000000001" customHeight="1" x14ac:dyDescent="0.25">
      <c r="A540" s="184" t="s">
        <v>1033</v>
      </c>
      <c r="B540" s="184" t="s">
        <v>985</v>
      </c>
      <c r="C540" s="1762" t="s">
        <v>866</v>
      </c>
      <c r="D540" s="249">
        <v>33.17</v>
      </c>
      <c r="E540" s="251">
        <v>30.68</v>
      </c>
      <c r="F540" s="247">
        <v>33.03</v>
      </c>
      <c r="G540" s="227"/>
    </row>
    <row r="541" spans="1:7" ht="20.100000000000001" customHeight="1" x14ac:dyDescent="0.25">
      <c r="A541" s="184" t="s">
        <v>1032</v>
      </c>
      <c r="B541" s="184" t="s">
        <v>985</v>
      </c>
      <c r="C541" s="250">
        <v>15.23</v>
      </c>
      <c r="D541" s="249">
        <v>10.14</v>
      </c>
      <c r="E541" s="248">
        <v>12.59</v>
      </c>
      <c r="F541" s="247">
        <v>12.76</v>
      </c>
      <c r="G541" s="227"/>
    </row>
    <row r="542" spans="1:7" ht="20.100000000000001" customHeight="1" x14ac:dyDescent="0.25">
      <c r="A542" s="184" t="s">
        <v>1030</v>
      </c>
      <c r="B542" s="184" t="s">
        <v>985</v>
      </c>
      <c r="C542" s="250">
        <v>21.71</v>
      </c>
      <c r="D542" s="249">
        <v>19.37</v>
      </c>
      <c r="E542" s="248">
        <v>16.7</v>
      </c>
      <c r="F542" s="247">
        <v>22.32</v>
      </c>
      <c r="G542" s="227"/>
    </row>
    <row r="543" spans="1:7" ht="20.100000000000001" customHeight="1" x14ac:dyDescent="0.25">
      <c r="A543" s="184" t="s">
        <v>1028</v>
      </c>
      <c r="B543" s="184" t="s">
        <v>985</v>
      </c>
      <c r="C543" s="1762" t="s">
        <v>866</v>
      </c>
      <c r="D543" s="1762" t="s">
        <v>866</v>
      </c>
      <c r="E543" s="251" t="s">
        <v>866</v>
      </c>
      <c r="F543" s="247">
        <v>40</v>
      </c>
      <c r="G543" s="227"/>
    </row>
    <row r="544" spans="1:7" ht="20.100000000000001" customHeight="1" x14ac:dyDescent="0.25">
      <c r="A544" s="184" t="s">
        <v>1027</v>
      </c>
      <c r="B544" s="184" t="s">
        <v>985</v>
      </c>
      <c r="C544" s="1762" t="s">
        <v>866</v>
      </c>
      <c r="D544" s="249">
        <v>31.26</v>
      </c>
      <c r="E544" s="251">
        <v>26.55</v>
      </c>
      <c r="F544" s="247">
        <v>28.5</v>
      </c>
      <c r="G544" s="227"/>
    </row>
    <row r="545" spans="1:7" ht="20.100000000000001" customHeight="1" x14ac:dyDescent="0.25">
      <c r="A545" s="184" t="s">
        <v>1026</v>
      </c>
      <c r="B545" s="184" t="s">
        <v>985</v>
      </c>
      <c r="C545" s="250">
        <v>43.33</v>
      </c>
      <c r="D545" s="249">
        <v>44.21</v>
      </c>
      <c r="E545" s="251">
        <v>44.21</v>
      </c>
      <c r="F545" s="247">
        <v>45.41</v>
      </c>
      <c r="G545" s="227"/>
    </row>
    <row r="546" spans="1:7" ht="20.100000000000001" customHeight="1" x14ac:dyDescent="0.25">
      <c r="A546" s="184" t="s">
        <v>1024</v>
      </c>
      <c r="B546" s="184" t="s">
        <v>985</v>
      </c>
      <c r="C546" s="1762" t="s">
        <v>866</v>
      </c>
      <c r="D546" s="1762" t="s">
        <v>866</v>
      </c>
      <c r="E546" s="248" t="s">
        <v>866</v>
      </c>
      <c r="F546" s="247" t="s">
        <v>866</v>
      </c>
      <c r="G546" s="227"/>
    </row>
    <row r="547" spans="1:7" ht="20.100000000000001" customHeight="1" x14ac:dyDescent="0.25">
      <c r="A547" s="184" t="s">
        <v>1023</v>
      </c>
      <c r="B547" s="184" t="s">
        <v>985</v>
      </c>
      <c r="C547" s="250">
        <v>30</v>
      </c>
      <c r="D547" s="249">
        <v>28.57</v>
      </c>
      <c r="E547" s="248" t="s">
        <v>866</v>
      </c>
      <c r="F547" s="247">
        <v>15.05</v>
      </c>
      <c r="G547" s="227"/>
    </row>
    <row r="548" spans="1:7" ht="20.100000000000001" customHeight="1" x14ac:dyDescent="0.25">
      <c r="A548" s="184" t="s">
        <v>1021</v>
      </c>
      <c r="B548" s="184" t="s">
        <v>985</v>
      </c>
      <c r="C548" s="1762" t="s">
        <v>866</v>
      </c>
      <c r="D548" s="249">
        <v>4.99</v>
      </c>
      <c r="E548" s="248" t="s">
        <v>866</v>
      </c>
      <c r="F548" s="247">
        <v>5</v>
      </c>
      <c r="G548" s="227"/>
    </row>
    <row r="549" spans="1:7" ht="20.100000000000001" customHeight="1" x14ac:dyDescent="0.25">
      <c r="A549" s="184" t="s">
        <v>1020</v>
      </c>
      <c r="B549" s="184" t="s">
        <v>985</v>
      </c>
      <c r="C549" s="250">
        <v>24.62</v>
      </c>
      <c r="D549" s="249">
        <v>20.65</v>
      </c>
      <c r="E549" s="248">
        <v>18.690000000000001</v>
      </c>
      <c r="F549" s="247">
        <v>16.77</v>
      </c>
      <c r="G549" s="227"/>
    </row>
    <row r="550" spans="1:7" ht="20.100000000000001" customHeight="1" x14ac:dyDescent="0.25">
      <c r="A550" s="184" t="s">
        <v>1018</v>
      </c>
      <c r="B550" s="184" t="s">
        <v>985</v>
      </c>
      <c r="C550" s="1762" t="s">
        <v>866</v>
      </c>
      <c r="D550" s="1762" t="s">
        <v>866</v>
      </c>
      <c r="E550" s="248" t="s">
        <v>866</v>
      </c>
      <c r="F550" s="247" t="s">
        <v>866</v>
      </c>
      <c r="G550" s="227"/>
    </row>
    <row r="551" spans="1:7" ht="20.100000000000001" customHeight="1" x14ac:dyDescent="0.25">
      <c r="A551" s="184" t="s">
        <v>1017</v>
      </c>
      <c r="B551" s="184" t="s">
        <v>985</v>
      </c>
      <c r="C551" s="1762" t="s">
        <v>866</v>
      </c>
      <c r="D551" s="1762" t="s">
        <v>866</v>
      </c>
      <c r="E551" s="248" t="s">
        <v>866</v>
      </c>
      <c r="F551" s="247">
        <v>16.54</v>
      </c>
      <c r="G551" s="227"/>
    </row>
    <row r="552" spans="1:7" ht="20.100000000000001" customHeight="1" x14ac:dyDescent="0.25">
      <c r="A552" s="184" t="s">
        <v>1016</v>
      </c>
      <c r="B552" s="184" t="s">
        <v>985</v>
      </c>
      <c r="C552" s="1762" t="s">
        <v>866</v>
      </c>
      <c r="D552" s="249" t="s">
        <v>866</v>
      </c>
      <c r="E552" s="251" t="s">
        <v>866</v>
      </c>
      <c r="F552" s="247">
        <v>15.03</v>
      </c>
      <c r="G552" s="227"/>
    </row>
    <row r="553" spans="1:7" ht="20.100000000000001" customHeight="1" x14ac:dyDescent="0.25">
      <c r="A553" s="184" t="s">
        <v>1015</v>
      </c>
      <c r="B553" s="184" t="s">
        <v>985</v>
      </c>
      <c r="C553" s="250">
        <v>16.100000000000001</v>
      </c>
      <c r="D553" s="249">
        <v>18.059999999999999</v>
      </c>
      <c r="E553" s="248">
        <v>9.2200000000000006</v>
      </c>
      <c r="F553" s="247">
        <v>9.4700000000000006</v>
      </c>
      <c r="G553" s="227"/>
    </row>
    <row r="554" spans="1:7" ht="20.100000000000001" customHeight="1" x14ac:dyDescent="0.25">
      <c r="A554" s="184" t="s">
        <v>1013</v>
      </c>
      <c r="B554" s="184" t="s">
        <v>985</v>
      </c>
      <c r="C554" s="1762" t="s">
        <v>866</v>
      </c>
      <c r="D554" s="249" t="s">
        <v>866</v>
      </c>
      <c r="E554" s="251" t="s">
        <v>866</v>
      </c>
      <c r="F554" s="247" t="s">
        <v>866</v>
      </c>
      <c r="G554" s="227"/>
    </row>
    <row r="555" spans="1:7" ht="20.100000000000001" customHeight="1" x14ac:dyDescent="0.25">
      <c r="A555" s="184" t="s">
        <v>1012</v>
      </c>
      <c r="B555" s="184" t="s">
        <v>985</v>
      </c>
      <c r="C555" s="250">
        <v>23.11</v>
      </c>
      <c r="D555" s="249">
        <v>17.86</v>
      </c>
      <c r="E555" s="248">
        <v>16.96</v>
      </c>
      <c r="F555" s="247">
        <v>17.2</v>
      </c>
      <c r="G555" s="227"/>
    </row>
    <row r="556" spans="1:7" ht="20.100000000000001" customHeight="1" x14ac:dyDescent="0.25">
      <c r="A556" s="184" t="s">
        <v>1010</v>
      </c>
      <c r="B556" s="184" t="s">
        <v>985</v>
      </c>
      <c r="C556" s="1762" t="s">
        <v>866</v>
      </c>
      <c r="D556" s="1762" t="s">
        <v>866</v>
      </c>
      <c r="E556" s="248" t="s">
        <v>866</v>
      </c>
      <c r="F556" s="247">
        <v>14.88</v>
      </c>
      <c r="G556" s="227"/>
    </row>
    <row r="557" spans="1:7" ht="20.100000000000001" customHeight="1" x14ac:dyDescent="0.25">
      <c r="A557" s="184" t="s">
        <v>1009</v>
      </c>
      <c r="B557" s="184" t="s">
        <v>985</v>
      </c>
      <c r="C557" s="250">
        <v>11.31</v>
      </c>
      <c r="D557" s="249">
        <v>17.649999999999999</v>
      </c>
      <c r="E557" s="248">
        <v>9.8699999999999992</v>
      </c>
      <c r="F557" s="247">
        <v>13.58</v>
      </c>
      <c r="G557" s="227"/>
    </row>
    <row r="558" spans="1:7" ht="20.100000000000001" customHeight="1" x14ac:dyDescent="0.25">
      <c r="A558" s="184" t="s">
        <v>1007</v>
      </c>
      <c r="B558" s="184" t="s">
        <v>985</v>
      </c>
      <c r="C558" s="250">
        <v>28.31</v>
      </c>
      <c r="D558" s="249">
        <v>28.36</v>
      </c>
      <c r="E558" s="251">
        <v>27.46</v>
      </c>
      <c r="F558" s="247">
        <v>27.06</v>
      </c>
      <c r="G558" s="227"/>
    </row>
    <row r="559" spans="1:7" ht="20.100000000000001" customHeight="1" x14ac:dyDescent="0.25">
      <c r="A559" s="184" t="s">
        <v>1005</v>
      </c>
      <c r="B559" s="184" t="s">
        <v>985</v>
      </c>
      <c r="C559" s="250">
        <v>25</v>
      </c>
      <c r="D559" s="249">
        <v>22.75</v>
      </c>
      <c r="E559" s="251">
        <v>23.12</v>
      </c>
      <c r="F559" s="247">
        <v>34.869999999999997</v>
      </c>
      <c r="G559" s="227"/>
    </row>
    <row r="560" spans="1:7" ht="20.100000000000001" customHeight="1" x14ac:dyDescent="0.25">
      <c r="A560" s="184" t="s">
        <v>1003</v>
      </c>
      <c r="B560" s="184" t="s">
        <v>985</v>
      </c>
      <c r="C560" s="250">
        <v>11.67</v>
      </c>
      <c r="D560" s="249">
        <v>13.62</v>
      </c>
      <c r="E560" s="248">
        <v>11.6</v>
      </c>
      <c r="F560" s="247">
        <v>10.81</v>
      </c>
      <c r="G560" s="227"/>
    </row>
    <row r="561" spans="1:7" ht="20.100000000000001" customHeight="1" x14ac:dyDescent="0.25">
      <c r="A561" s="184" t="s">
        <v>1001</v>
      </c>
      <c r="B561" s="184" t="s">
        <v>985</v>
      </c>
      <c r="C561" s="250">
        <v>16.73</v>
      </c>
      <c r="D561" s="249">
        <v>18.149999999999999</v>
      </c>
      <c r="E561" s="248">
        <v>16.670000000000002</v>
      </c>
      <c r="F561" s="247">
        <v>13.87</v>
      </c>
      <c r="G561" s="227"/>
    </row>
    <row r="562" spans="1:7" ht="20.100000000000001" customHeight="1" x14ac:dyDescent="0.25">
      <c r="A562" s="184" t="s">
        <v>999</v>
      </c>
      <c r="B562" s="184" t="s">
        <v>985</v>
      </c>
      <c r="C562" s="250">
        <v>27.74</v>
      </c>
      <c r="D562" s="249">
        <v>23.46</v>
      </c>
      <c r="E562" s="251">
        <v>19.760000000000002</v>
      </c>
      <c r="F562" s="247">
        <v>19.48</v>
      </c>
      <c r="G562" s="227"/>
    </row>
    <row r="563" spans="1:7" ht="20.100000000000001" customHeight="1" x14ac:dyDescent="0.25">
      <c r="A563" s="184" t="s">
        <v>997</v>
      </c>
      <c r="B563" s="184" t="s">
        <v>985</v>
      </c>
      <c r="C563" s="250">
        <v>19.48</v>
      </c>
      <c r="D563" s="249">
        <v>20.99</v>
      </c>
      <c r="E563" s="248">
        <v>22.14</v>
      </c>
      <c r="F563" s="247">
        <v>11.47</v>
      </c>
      <c r="G563" s="227"/>
    </row>
    <row r="564" spans="1:7" ht="20.100000000000001" customHeight="1" x14ac:dyDescent="0.25">
      <c r="A564" s="184" t="s">
        <v>995</v>
      </c>
      <c r="B564" s="184" t="s">
        <v>985</v>
      </c>
      <c r="C564" s="1762" t="s">
        <v>866</v>
      </c>
      <c r="D564" s="249">
        <v>48.32</v>
      </c>
      <c r="E564" s="251">
        <v>47.02</v>
      </c>
      <c r="F564" s="247">
        <v>47.56</v>
      </c>
      <c r="G564" s="227"/>
    </row>
    <row r="565" spans="1:7" ht="20.100000000000001" customHeight="1" x14ac:dyDescent="0.25">
      <c r="A565" s="184" t="s">
        <v>994</v>
      </c>
      <c r="B565" s="184" t="s">
        <v>985</v>
      </c>
      <c r="C565" s="250">
        <v>15.97</v>
      </c>
      <c r="D565" s="249">
        <v>14.7</v>
      </c>
      <c r="E565" s="248">
        <v>16.059999999999999</v>
      </c>
      <c r="F565" s="247">
        <v>15.46</v>
      </c>
      <c r="G565" s="227"/>
    </row>
    <row r="566" spans="1:7" ht="20.100000000000001" customHeight="1" x14ac:dyDescent="0.25">
      <c r="A566" s="184" t="s">
        <v>992</v>
      </c>
      <c r="B566" s="184" t="s">
        <v>985</v>
      </c>
      <c r="C566" s="250">
        <v>25.19</v>
      </c>
      <c r="D566" s="249">
        <v>26.18</v>
      </c>
      <c r="E566" s="248">
        <v>20.96</v>
      </c>
      <c r="F566" s="247">
        <v>21.58</v>
      </c>
      <c r="G566" s="227"/>
    </row>
    <row r="567" spans="1:7" ht="20.100000000000001" customHeight="1" x14ac:dyDescent="0.25">
      <c r="A567" s="184" t="s">
        <v>990</v>
      </c>
      <c r="B567" s="184" t="s">
        <v>985</v>
      </c>
      <c r="C567" s="1762" t="s">
        <v>866</v>
      </c>
      <c r="D567" s="1762" t="s">
        <v>866</v>
      </c>
      <c r="E567" s="248" t="s">
        <v>866</v>
      </c>
      <c r="F567" s="247" t="s">
        <v>866</v>
      </c>
      <c r="G567" s="227"/>
    </row>
    <row r="568" spans="1:7" ht="20.100000000000001" customHeight="1" x14ac:dyDescent="0.25">
      <c r="A568" s="184" t="s">
        <v>989</v>
      </c>
      <c r="B568" s="184" t="s">
        <v>985</v>
      </c>
      <c r="C568" s="250">
        <v>15.46</v>
      </c>
      <c r="D568" s="249">
        <v>15.64</v>
      </c>
      <c r="E568" s="248">
        <v>13.88</v>
      </c>
      <c r="F568" s="247">
        <v>16.38</v>
      </c>
      <c r="G568" s="227"/>
    </row>
    <row r="569" spans="1:7" ht="20.100000000000001" customHeight="1" x14ac:dyDescent="0.25">
      <c r="A569" s="184" t="s">
        <v>987</v>
      </c>
      <c r="B569" s="184" t="s">
        <v>985</v>
      </c>
      <c r="C569" s="1762" t="s">
        <v>866</v>
      </c>
      <c r="D569" s="249">
        <v>47.22</v>
      </c>
      <c r="E569" s="251">
        <v>0</v>
      </c>
      <c r="F569" s="247">
        <v>25.93</v>
      </c>
      <c r="G569" s="227"/>
    </row>
    <row r="570" spans="1:7" ht="20.100000000000001" customHeight="1" x14ac:dyDescent="0.25">
      <c r="A570" s="184" t="s">
        <v>986</v>
      </c>
      <c r="B570" s="184" t="s">
        <v>985</v>
      </c>
      <c r="C570" s="250">
        <v>21.97</v>
      </c>
      <c r="D570" s="249">
        <v>18.309999999999999</v>
      </c>
      <c r="E570" s="248">
        <v>17.32</v>
      </c>
      <c r="F570" s="247">
        <v>16.239999999999998</v>
      </c>
      <c r="G570" s="227"/>
    </row>
    <row r="571" spans="1:7" ht="20.100000000000001" customHeight="1" x14ac:dyDescent="0.25">
      <c r="A571" s="184" t="s">
        <v>983</v>
      </c>
      <c r="B571" s="184" t="s">
        <v>930</v>
      </c>
      <c r="C571" s="250">
        <v>28.94</v>
      </c>
      <c r="D571" s="249">
        <v>25.16</v>
      </c>
      <c r="E571" s="248">
        <v>18.05</v>
      </c>
      <c r="F571" s="247">
        <v>21.28</v>
      </c>
      <c r="G571" s="227"/>
    </row>
    <row r="572" spans="1:7" ht="20.100000000000001" customHeight="1" x14ac:dyDescent="0.25">
      <c r="A572" s="184" t="s">
        <v>981</v>
      </c>
      <c r="B572" s="184" t="s">
        <v>930</v>
      </c>
      <c r="C572" s="250">
        <v>17.36</v>
      </c>
      <c r="D572" s="249">
        <v>23.52</v>
      </c>
      <c r="E572" s="248">
        <v>12.87</v>
      </c>
      <c r="F572" s="247">
        <v>5.78</v>
      </c>
      <c r="G572" s="227"/>
    </row>
    <row r="573" spans="1:7" ht="20.100000000000001" customHeight="1" x14ac:dyDescent="0.25">
      <c r="A573" s="184" t="s">
        <v>979</v>
      </c>
      <c r="B573" s="184" t="s">
        <v>930</v>
      </c>
      <c r="C573" s="1762" t="s">
        <v>866</v>
      </c>
      <c r="D573" s="1762" t="s">
        <v>866</v>
      </c>
      <c r="E573" s="248" t="s">
        <v>866</v>
      </c>
      <c r="F573" s="247" t="s">
        <v>866</v>
      </c>
      <c r="G573" s="227"/>
    </row>
    <row r="574" spans="1:7" ht="20.100000000000001" customHeight="1" x14ac:dyDescent="0.25">
      <c r="A574" s="184" t="s">
        <v>978</v>
      </c>
      <c r="B574" s="184" t="s">
        <v>930</v>
      </c>
      <c r="C574" s="250">
        <v>25.2</v>
      </c>
      <c r="D574" s="249">
        <v>51.09</v>
      </c>
      <c r="E574" s="251">
        <v>21.64</v>
      </c>
      <c r="F574" s="247">
        <v>19.13</v>
      </c>
      <c r="G574" s="227"/>
    </row>
    <row r="575" spans="1:7" ht="20.100000000000001" customHeight="1" x14ac:dyDescent="0.25">
      <c r="A575" s="184" t="s">
        <v>976</v>
      </c>
      <c r="B575" s="184" t="s">
        <v>930</v>
      </c>
      <c r="C575" s="250">
        <v>21.69</v>
      </c>
      <c r="D575" s="249">
        <v>32.450000000000003</v>
      </c>
      <c r="E575" s="248">
        <v>24.79</v>
      </c>
      <c r="F575" s="247">
        <v>23.66</v>
      </c>
      <c r="G575" s="227"/>
    </row>
    <row r="576" spans="1:7" ht="20.100000000000001" customHeight="1" x14ac:dyDescent="0.25">
      <c r="A576" s="184" t="s">
        <v>974</v>
      </c>
      <c r="B576" s="184" t="s">
        <v>930</v>
      </c>
      <c r="C576" s="250">
        <v>15.25</v>
      </c>
      <c r="D576" s="249">
        <v>41.19</v>
      </c>
      <c r="E576" s="248" t="s">
        <v>866</v>
      </c>
      <c r="F576" s="247">
        <v>32.840000000000003</v>
      </c>
      <c r="G576" s="227"/>
    </row>
    <row r="577" spans="1:7" ht="20.100000000000001" customHeight="1" x14ac:dyDescent="0.25">
      <c r="A577" s="184" t="s">
        <v>972</v>
      </c>
      <c r="B577" s="184" t="s">
        <v>930</v>
      </c>
      <c r="C577" s="1762" t="s">
        <v>866</v>
      </c>
      <c r="D577" s="249">
        <v>37.49</v>
      </c>
      <c r="E577" s="251">
        <v>35.86</v>
      </c>
      <c r="F577" s="247">
        <v>33.93</v>
      </c>
      <c r="G577" s="227"/>
    </row>
    <row r="578" spans="1:7" ht="20.100000000000001" customHeight="1" x14ac:dyDescent="0.25">
      <c r="A578" s="184" t="s">
        <v>971</v>
      </c>
      <c r="B578" s="184" t="s">
        <v>930</v>
      </c>
      <c r="C578" s="1762" t="s">
        <v>866</v>
      </c>
      <c r="D578" s="1762" t="s">
        <v>866</v>
      </c>
      <c r="E578" s="248" t="s">
        <v>866</v>
      </c>
      <c r="F578" s="247" t="s">
        <v>866</v>
      </c>
      <c r="G578" s="227"/>
    </row>
    <row r="579" spans="1:7" ht="20.100000000000001" customHeight="1" x14ac:dyDescent="0.25">
      <c r="A579" s="184" t="s">
        <v>970</v>
      </c>
      <c r="B579" s="184" t="s">
        <v>930</v>
      </c>
      <c r="C579" s="1762" t="s">
        <v>866</v>
      </c>
      <c r="D579" s="1762" t="s">
        <v>866</v>
      </c>
      <c r="E579" s="248" t="s">
        <v>866</v>
      </c>
      <c r="F579" s="247" t="s">
        <v>866</v>
      </c>
      <c r="G579" s="227"/>
    </row>
    <row r="580" spans="1:7" ht="20.100000000000001" customHeight="1" x14ac:dyDescent="0.25">
      <c r="A580" s="184" t="s">
        <v>969</v>
      </c>
      <c r="B580" s="184" t="s">
        <v>930</v>
      </c>
      <c r="C580" s="250">
        <v>30.74</v>
      </c>
      <c r="D580" s="249">
        <v>19.510000000000002</v>
      </c>
      <c r="E580" s="248">
        <v>22.24</v>
      </c>
      <c r="F580" s="247">
        <v>17.64</v>
      </c>
      <c r="G580" s="227"/>
    </row>
    <row r="581" spans="1:7" ht="20.100000000000001" customHeight="1" x14ac:dyDescent="0.25">
      <c r="A581" s="184" t="s">
        <v>967</v>
      </c>
      <c r="B581" s="184" t="s">
        <v>930</v>
      </c>
      <c r="C581" s="1762" t="s">
        <v>866</v>
      </c>
      <c r="D581" s="1762" t="s">
        <v>866</v>
      </c>
      <c r="E581" s="248" t="s">
        <v>866</v>
      </c>
      <c r="F581" s="247" t="s">
        <v>866</v>
      </c>
      <c r="G581" s="227"/>
    </row>
    <row r="582" spans="1:7" ht="20.100000000000001" customHeight="1" x14ac:dyDescent="0.25">
      <c r="A582" s="184" t="s">
        <v>966</v>
      </c>
      <c r="B582" s="184" t="s">
        <v>930</v>
      </c>
      <c r="C582" s="250">
        <v>27.41</v>
      </c>
      <c r="D582" s="249">
        <v>24.54</v>
      </c>
      <c r="E582" s="248">
        <v>26.55</v>
      </c>
      <c r="F582" s="247">
        <v>23.35</v>
      </c>
      <c r="G582" s="227"/>
    </row>
    <row r="583" spans="1:7" ht="20.100000000000001" customHeight="1" x14ac:dyDescent="0.25">
      <c r="A583" s="184" t="s">
        <v>964</v>
      </c>
      <c r="B583" s="184" t="s">
        <v>930</v>
      </c>
      <c r="C583" s="250">
        <v>6.77</v>
      </c>
      <c r="D583" s="249">
        <v>14.93</v>
      </c>
      <c r="E583" s="248">
        <v>8.24</v>
      </c>
      <c r="F583" s="247">
        <v>9.69</v>
      </c>
      <c r="G583" s="227"/>
    </row>
    <row r="584" spans="1:7" ht="20.100000000000001" customHeight="1" x14ac:dyDescent="0.25">
      <c r="A584" s="184" t="s">
        <v>962</v>
      </c>
      <c r="B584" s="184" t="s">
        <v>930</v>
      </c>
      <c r="C584" s="250">
        <v>0</v>
      </c>
      <c r="D584" s="249">
        <v>10</v>
      </c>
      <c r="E584" s="251">
        <v>10.050000000000001</v>
      </c>
      <c r="F584" s="247" t="s">
        <v>866</v>
      </c>
      <c r="G584" s="227"/>
    </row>
    <row r="585" spans="1:7" ht="20.100000000000001" customHeight="1" x14ac:dyDescent="0.25">
      <c r="A585" s="184" t="s">
        <v>960</v>
      </c>
      <c r="B585" s="184" t="s">
        <v>930</v>
      </c>
      <c r="C585" s="250">
        <v>21.19</v>
      </c>
      <c r="D585" s="249">
        <v>22</v>
      </c>
      <c r="E585" s="248">
        <v>14.95</v>
      </c>
      <c r="F585" s="247">
        <v>16.88</v>
      </c>
      <c r="G585" s="227"/>
    </row>
    <row r="586" spans="1:7" ht="20.100000000000001" customHeight="1" x14ac:dyDescent="0.25">
      <c r="A586" s="184" t="s">
        <v>958</v>
      </c>
      <c r="B586" s="184" t="s">
        <v>930</v>
      </c>
      <c r="C586" s="1762" t="s">
        <v>866</v>
      </c>
      <c r="D586" s="1762" t="s">
        <v>866</v>
      </c>
      <c r="E586" s="248" t="s">
        <v>866</v>
      </c>
      <c r="F586" s="247" t="s">
        <v>866</v>
      </c>
      <c r="G586" s="227"/>
    </row>
    <row r="587" spans="1:7" ht="20.100000000000001" customHeight="1" x14ac:dyDescent="0.25">
      <c r="A587" s="184" t="s">
        <v>957</v>
      </c>
      <c r="B587" s="184" t="s">
        <v>930</v>
      </c>
      <c r="C587" s="1762" t="s">
        <v>866</v>
      </c>
      <c r="D587" s="1762" t="s">
        <v>866</v>
      </c>
      <c r="E587" s="248" t="s">
        <v>866</v>
      </c>
      <c r="F587" s="247">
        <v>8.74</v>
      </c>
      <c r="G587" s="227"/>
    </row>
    <row r="588" spans="1:7" ht="20.100000000000001" customHeight="1" x14ac:dyDescent="0.25">
      <c r="A588" s="184" t="s">
        <v>956</v>
      </c>
      <c r="B588" s="184" t="s">
        <v>930</v>
      </c>
      <c r="C588" s="250">
        <v>66.67</v>
      </c>
      <c r="D588" s="249">
        <v>65.92</v>
      </c>
      <c r="E588" s="248" t="s">
        <v>866</v>
      </c>
      <c r="F588" s="247">
        <v>20</v>
      </c>
      <c r="G588" s="227"/>
    </row>
    <row r="589" spans="1:7" ht="20.100000000000001" customHeight="1" x14ac:dyDescent="0.25">
      <c r="A589" s="184" t="s">
        <v>954</v>
      </c>
      <c r="B589" s="184" t="s">
        <v>930</v>
      </c>
      <c r="C589" s="250">
        <v>24.45</v>
      </c>
      <c r="D589" s="249">
        <v>20.09</v>
      </c>
      <c r="E589" s="248">
        <v>18.52</v>
      </c>
      <c r="F589" s="247">
        <v>16</v>
      </c>
      <c r="G589" s="227"/>
    </row>
    <row r="590" spans="1:7" ht="20.100000000000001" customHeight="1" x14ac:dyDescent="0.25">
      <c r="A590" s="184" t="s">
        <v>952</v>
      </c>
      <c r="B590" s="184" t="s">
        <v>930</v>
      </c>
      <c r="C590" s="250">
        <v>2.41</v>
      </c>
      <c r="D590" s="249">
        <v>2.16</v>
      </c>
      <c r="E590" s="251">
        <v>0</v>
      </c>
      <c r="F590" s="247" t="s">
        <v>866</v>
      </c>
      <c r="G590" s="227"/>
    </row>
    <row r="591" spans="1:7" ht="20.100000000000001" customHeight="1" x14ac:dyDescent="0.25">
      <c r="A591" s="184" t="s">
        <v>950</v>
      </c>
      <c r="B591" s="184" t="s">
        <v>930</v>
      </c>
      <c r="C591" s="250">
        <v>33.880000000000003</v>
      </c>
      <c r="D591" s="249">
        <v>21.93</v>
      </c>
      <c r="E591" s="248">
        <v>21.54</v>
      </c>
      <c r="F591" s="247">
        <v>23.66</v>
      </c>
      <c r="G591" s="227"/>
    </row>
    <row r="592" spans="1:7" ht="20.100000000000001" customHeight="1" x14ac:dyDescent="0.25">
      <c r="A592" s="184" t="s">
        <v>948</v>
      </c>
      <c r="B592" s="184" t="s">
        <v>930</v>
      </c>
      <c r="C592" s="1762" t="s">
        <v>866</v>
      </c>
      <c r="D592" s="1762" t="s">
        <v>866</v>
      </c>
      <c r="E592" s="251" t="s">
        <v>866</v>
      </c>
      <c r="F592" s="247">
        <v>57.66</v>
      </c>
      <c r="G592" s="227"/>
    </row>
    <row r="593" spans="1:7" ht="20.100000000000001" customHeight="1" x14ac:dyDescent="0.25">
      <c r="A593" s="184" t="s">
        <v>947</v>
      </c>
      <c r="B593" s="184" t="s">
        <v>930</v>
      </c>
      <c r="C593" s="250">
        <v>15.24</v>
      </c>
      <c r="D593" s="249">
        <v>11.14</v>
      </c>
      <c r="E593" s="248">
        <v>11.84</v>
      </c>
      <c r="F593" s="247">
        <v>11.37</v>
      </c>
      <c r="G593" s="227"/>
    </row>
    <row r="594" spans="1:7" ht="20.100000000000001" customHeight="1" x14ac:dyDescent="0.25">
      <c r="A594" s="184" t="s">
        <v>945</v>
      </c>
      <c r="B594" s="184" t="s">
        <v>930</v>
      </c>
      <c r="C594" s="250">
        <v>22.07</v>
      </c>
      <c r="D594" s="249">
        <v>19.64</v>
      </c>
      <c r="E594" s="248">
        <v>16.649999999999999</v>
      </c>
      <c r="F594" s="247">
        <v>16.54</v>
      </c>
      <c r="G594" s="227"/>
    </row>
    <row r="595" spans="1:7" ht="20.100000000000001" customHeight="1" x14ac:dyDescent="0.25">
      <c r="A595" s="184" t="s">
        <v>943</v>
      </c>
      <c r="B595" s="184" t="s">
        <v>930</v>
      </c>
      <c r="C595" s="1762" t="s">
        <v>866</v>
      </c>
      <c r="D595" s="1762" t="s">
        <v>866</v>
      </c>
      <c r="E595" s="248" t="s">
        <v>866</v>
      </c>
      <c r="F595" s="247" t="s">
        <v>866</v>
      </c>
      <c r="G595" s="227"/>
    </row>
    <row r="596" spans="1:7" ht="20.100000000000001" customHeight="1" x14ac:dyDescent="0.25">
      <c r="A596" s="184" t="s">
        <v>942</v>
      </c>
      <c r="B596" s="184" t="s">
        <v>930</v>
      </c>
      <c r="C596" s="250">
        <v>20.87</v>
      </c>
      <c r="D596" s="249">
        <v>19.48</v>
      </c>
      <c r="E596" s="248">
        <v>21.56</v>
      </c>
      <c r="F596" s="247">
        <v>19.760000000000002</v>
      </c>
      <c r="G596" s="227"/>
    </row>
    <row r="597" spans="1:7" ht="20.100000000000001" customHeight="1" x14ac:dyDescent="0.25">
      <c r="A597" s="184" t="s">
        <v>940</v>
      </c>
      <c r="B597" s="184" t="s">
        <v>930</v>
      </c>
      <c r="C597" s="250">
        <v>26.29</v>
      </c>
      <c r="D597" s="249">
        <v>23.33</v>
      </c>
      <c r="E597" s="248">
        <v>19.41</v>
      </c>
      <c r="F597" s="247">
        <v>18.72</v>
      </c>
      <c r="G597" s="227"/>
    </row>
    <row r="598" spans="1:7" ht="20.100000000000001" customHeight="1" x14ac:dyDescent="0.25">
      <c r="A598" s="184" t="s">
        <v>938</v>
      </c>
      <c r="B598" s="184" t="s">
        <v>930</v>
      </c>
      <c r="C598" s="250">
        <v>19.149999999999999</v>
      </c>
      <c r="D598" s="249">
        <v>20.94</v>
      </c>
      <c r="E598" s="248">
        <v>15.89</v>
      </c>
      <c r="F598" s="247">
        <v>16.46</v>
      </c>
      <c r="G598" s="227"/>
    </row>
    <row r="599" spans="1:7" ht="20.100000000000001" customHeight="1" x14ac:dyDescent="0.25">
      <c r="A599" s="184" t="s">
        <v>936</v>
      </c>
      <c r="B599" s="184" t="s">
        <v>930</v>
      </c>
      <c r="C599" s="250">
        <v>18.46</v>
      </c>
      <c r="D599" s="249">
        <v>22.14</v>
      </c>
      <c r="E599" s="248" t="s">
        <v>866</v>
      </c>
      <c r="F599" s="247">
        <v>23.73</v>
      </c>
      <c r="G599" s="227"/>
    </row>
    <row r="600" spans="1:7" ht="20.100000000000001" customHeight="1" x14ac:dyDescent="0.25">
      <c r="A600" s="184" t="s">
        <v>934</v>
      </c>
      <c r="B600" s="184" t="s">
        <v>930</v>
      </c>
      <c r="C600" s="250">
        <v>21.43</v>
      </c>
      <c r="D600" s="249">
        <v>20.3</v>
      </c>
      <c r="E600" s="248">
        <v>15.42</v>
      </c>
      <c r="F600" s="247">
        <v>18.84</v>
      </c>
      <c r="G600" s="227"/>
    </row>
    <row r="601" spans="1:7" ht="20.100000000000001" customHeight="1" x14ac:dyDescent="0.25">
      <c r="A601" s="184" t="s">
        <v>932</v>
      </c>
      <c r="B601" s="184" t="s">
        <v>930</v>
      </c>
      <c r="C601" s="250">
        <v>16.989999999999998</v>
      </c>
      <c r="D601" s="249">
        <v>16.989999999999998</v>
      </c>
      <c r="E601" s="251">
        <v>23.25</v>
      </c>
      <c r="F601" s="247">
        <v>11.84</v>
      </c>
      <c r="G601" s="227"/>
    </row>
    <row r="602" spans="1:7" ht="20.100000000000001" customHeight="1" x14ac:dyDescent="0.25">
      <c r="A602" s="184" t="s">
        <v>695</v>
      </c>
      <c r="B602" s="184" t="s">
        <v>930</v>
      </c>
      <c r="C602" s="1762" t="s">
        <v>866</v>
      </c>
      <c r="D602" s="1762" t="s">
        <v>866</v>
      </c>
      <c r="E602" s="248" t="s">
        <v>866</v>
      </c>
      <c r="F602" s="247" t="s">
        <v>866</v>
      </c>
      <c r="G602" s="227"/>
    </row>
    <row r="603" spans="1:7" ht="20.100000000000001" customHeight="1" x14ac:dyDescent="0.25">
      <c r="A603" s="184" t="s">
        <v>929</v>
      </c>
      <c r="B603" s="184" t="s">
        <v>881</v>
      </c>
      <c r="C603" s="250">
        <v>30.96</v>
      </c>
      <c r="D603" s="249">
        <v>23.18</v>
      </c>
      <c r="E603" s="248">
        <v>21.63</v>
      </c>
      <c r="F603" s="233">
        <v>24.06</v>
      </c>
      <c r="G603" s="227"/>
    </row>
    <row r="604" spans="1:7" ht="20.100000000000001" customHeight="1" x14ac:dyDescent="0.25">
      <c r="A604" s="184" t="s">
        <v>927</v>
      </c>
      <c r="B604" s="184" t="s">
        <v>881</v>
      </c>
      <c r="C604" s="250">
        <v>18.11</v>
      </c>
      <c r="D604" s="249">
        <v>17</v>
      </c>
      <c r="E604" s="248">
        <v>15.15</v>
      </c>
      <c r="F604" s="233">
        <v>16.43</v>
      </c>
      <c r="G604" s="227"/>
    </row>
    <row r="605" spans="1:7" ht="20.100000000000001" customHeight="1" x14ac:dyDescent="0.25">
      <c r="A605" s="184" t="s">
        <v>925</v>
      </c>
      <c r="B605" s="184" t="s">
        <v>881</v>
      </c>
      <c r="C605" s="250">
        <v>30.1</v>
      </c>
      <c r="D605" s="249">
        <v>24.53</v>
      </c>
      <c r="E605" s="248">
        <v>22.31</v>
      </c>
      <c r="F605" s="247">
        <v>27.08</v>
      </c>
      <c r="G605" s="227"/>
    </row>
    <row r="606" spans="1:7" ht="20.100000000000001" customHeight="1" x14ac:dyDescent="0.25">
      <c r="A606" s="184" t="s">
        <v>923</v>
      </c>
      <c r="B606" s="184" t="s">
        <v>881</v>
      </c>
      <c r="C606" s="250">
        <v>22.66</v>
      </c>
      <c r="D606" s="249">
        <v>23.66</v>
      </c>
      <c r="E606" s="248">
        <v>24.84</v>
      </c>
      <c r="F606" s="247">
        <v>18.77</v>
      </c>
      <c r="G606" s="227"/>
    </row>
    <row r="607" spans="1:7" ht="20.100000000000001" customHeight="1" x14ac:dyDescent="0.25">
      <c r="A607" s="184" t="s">
        <v>921</v>
      </c>
      <c r="B607" s="184" t="s">
        <v>881</v>
      </c>
      <c r="C607" s="250">
        <v>18.11</v>
      </c>
      <c r="D607" s="249">
        <v>14.7</v>
      </c>
      <c r="E607" s="248">
        <v>8.9499999999999993</v>
      </c>
      <c r="F607" s="247">
        <v>4.28</v>
      </c>
      <c r="G607" s="227"/>
    </row>
    <row r="608" spans="1:7" ht="20.100000000000001" customHeight="1" x14ac:dyDescent="0.25">
      <c r="A608" s="184" t="s">
        <v>919</v>
      </c>
      <c r="B608" s="184" t="s">
        <v>881</v>
      </c>
      <c r="C608" s="250">
        <v>35.68</v>
      </c>
      <c r="D608" s="249">
        <v>22.95</v>
      </c>
      <c r="E608" s="248">
        <v>11.62</v>
      </c>
      <c r="F608" s="247">
        <v>12</v>
      </c>
      <c r="G608" s="227"/>
    </row>
    <row r="609" spans="1:7" ht="20.100000000000001" customHeight="1" x14ac:dyDescent="0.25">
      <c r="A609" s="184" t="s">
        <v>917</v>
      </c>
      <c r="B609" s="184" t="s">
        <v>881</v>
      </c>
      <c r="C609" s="250">
        <v>19.55</v>
      </c>
      <c r="D609" s="249">
        <v>18.440000000000001</v>
      </c>
      <c r="E609" s="248">
        <v>15.57</v>
      </c>
      <c r="F609" s="247">
        <v>17.98</v>
      </c>
      <c r="G609" s="227"/>
    </row>
    <row r="610" spans="1:7" ht="20.100000000000001" customHeight="1" x14ac:dyDescent="0.25">
      <c r="A610" s="184" t="s">
        <v>915</v>
      </c>
      <c r="B610" s="184" t="s">
        <v>881</v>
      </c>
      <c r="C610" s="250">
        <v>32.64</v>
      </c>
      <c r="D610" s="249">
        <v>15.63</v>
      </c>
      <c r="E610" s="248">
        <v>22.81</v>
      </c>
      <c r="F610" s="247">
        <v>16.61</v>
      </c>
      <c r="G610" s="227"/>
    </row>
    <row r="611" spans="1:7" ht="20.100000000000001" customHeight="1" x14ac:dyDescent="0.25">
      <c r="A611" s="184" t="s">
        <v>913</v>
      </c>
      <c r="B611" s="184" t="s">
        <v>881</v>
      </c>
      <c r="C611" s="250">
        <v>28.28</v>
      </c>
      <c r="D611" s="249">
        <v>24.8</v>
      </c>
      <c r="E611" s="248">
        <v>23.78</v>
      </c>
      <c r="F611" s="247">
        <v>24.01</v>
      </c>
      <c r="G611" s="227"/>
    </row>
    <row r="612" spans="1:7" ht="20.100000000000001" customHeight="1" x14ac:dyDescent="0.25">
      <c r="A612" s="184" t="s">
        <v>911</v>
      </c>
      <c r="B612" s="184" t="s">
        <v>881</v>
      </c>
      <c r="C612" s="1762" t="s">
        <v>866</v>
      </c>
      <c r="D612" s="1762" t="s">
        <v>866</v>
      </c>
      <c r="E612" s="248" t="s">
        <v>866</v>
      </c>
      <c r="F612" s="247" t="s">
        <v>866</v>
      </c>
      <c r="G612" s="227"/>
    </row>
    <row r="613" spans="1:7" ht="20.100000000000001" customHeight="1" x14ac:dyDescent="0.25">
      <c r="A613" s="184" t="s">
        <v>910</v>
      </c>
      <c r="B613" s="184" t="s">
        <v>881</v>
      </c>
      <c r="C613" s="250">
        <v>13.49</v>
      </c>
      <c r="D613" s="249">
        <v>11.16</v>
      </c>
      <c r="E613" s="248">
        <v>14.77</v>
      </c>
      <c r="F613" s="247">
        <v>19.53</v>
      </c>
      <c r="G613" s="227"/>
    </row>
    <row r="614" spans="1:7" ht="20.100000000000001" customHeight="1" x14ac:dyDescent="0.25">
      <c r="A614" s="184" t="s">
        <v>908</v>
      </c>
      <c r="B614" s="184" t="s">
        <v>881</v>
      </c>
      <c r="C614" s="1762" t="s">
        <v>866</v>
      </c>
      <c r="D614" s="1762" t="s">
        <v>866</v>
      </c>
      <c r="E614" s="248" t="s">
        <v>866</v>
      </c>
      <c r="F614" s="247" t="s">
        <v>866</v>
      </c>
      <c r="G614" s="227"/>
    </row>
    <row r="615" spans="1:7" ht="20.100000000000001" customHeight="1" x14ac:dyDescent="0.25">
      <c r="A615" s="184" t="s">
        <v>907</v>
      </c>
      <c r="B615" s="184" t="s">
        <v>881</v>
      </c>
      <c r="C615" s="1762" t="s">
        <v>866</v>
      </c>
      <c r="D615" s="249">
        <v>31.6</v>
      </c>
      <c r="E615" s="248" t="s">
        <v>866</v>
      </c>
      <c r="F615" s="247">
        <v>43.03</v>
      </c>
      <c r="G615" s="227"/>
    </row>
    <row r="616" spans="1:7" ht="20.100000000000001" customHeight="1" x14ac:dyDescent="0.25">
      <c r="A616" s="184" t="s">
        <v>906</v>
      </c>
      <c r="B616" s="184" t="s">
        <v>881</v>
      </c>
      <c r="C616" s="250">
        <v>30.98</v>
      </c>
      <c r="D616" s="249">
        <v>27.87</v>
      </c>
      <c r="E616" s="248">
        <v>24.03</v>
      </c>
      <c r="F616" s="247">
        <v>21.6</v>
      </c>
      <c r="G616" s="227"/>
    </row>
    <row r="617" spans="1:7" ht="20.100000000000001" customHeight="1" x14ac:dyDescent="0.25">
      <c r="A617" s="184" t="s">
        <v>904</v>
      </c>
      <c r="B617" s="184" t="s">
        <v>881</v>
      </c>
      <c r="C617" s="250">
        <v>19.559999999999999</v>
      </c>
      <c r="D617" s="249">
        <v>15.95</v>
      </c>
      <c r="E617" s="248">
        <v>18.399999999999999</v>
      </c>
      <c r="F617" s="247">
        <v>16.79</v>
      </c>
      <c r="G617" s="227"/>
    </row>
    <row r="618" spans="1:7" ht="20.100000000000001" customHeight="1" x14ac:dyDescent="0.25">
      <c r="A618" s="184" t="s">
        <v>902</v>
      </c>
      <c r="B618" s="184" t="s">
        <v>881</v>
      </c>
      <c r="C618" s="250">
        <v>53.42</v>
      </c>
      <c r="D618" s="249">
        <v>48.64</v>
      </c>
      <c r="E618" s="251">
        <v>48.63</v>
      </c>
      <c r="F618" s="247">
        <v>42.78</v>
      </c>
      <c r="G618" s="227"/>
    </row>
    <row r="619" spans="1:7" ht="20.100000000000001" customHeight="1" x14ac:dyDescent="0.25">
      <c r="A619" s="184" t="s">
        <v>900</v>
      </c>
      <c r="B619" s="184" t="s">
        <v>881</v>
      </c>
      <c r="C619" s="250">
        <v>0</v>
      </c>
      <c r="D619" s="249">
        <v>44.83</v>
      </c>
      <c r="E619" s="251">
        <v>46</v>
      </c>
      <c r="F619" s="247">
        <v>45.62</v>
      </c>
      <c r="G619" s="227"/>
    </row>
    <row r="620" spans="1:7" ht="20.100000000000001" customHeight="1" x14ac:dyDescent="0.25">
      <c r="A620" s="184" t="s">
        <v>898</v>
      </c>
      <c r="B620" s="184" t="s">
        <v>881</v>
      </c>
      <c r="C620" s="250">
        <v>29.67</v>
      </c>
      <c r="D620" s="249">
        <v>23.14</v>
      </c>
      <c r="E620" s="248">
        <v>26.09</v>
      </c>
      <c r="F620" s="247">
        <v>21.81</v>
      </c>
      <c r="G620" s="227"/>
    </row>
    <row r="621" spans="1:7" ht="20.100000000000001" customHeight="1" x14ac:dyDescent="0.25">
      <c r="A621" s="184" t="s">
        <v>896</v>
      </c>
      <c r="B621" s="184" t="s">
        <v>881</v>
      </c>
      <c r="C621" s="250">
        <v>28.08</v>
      </c>
      <c r="D621" s="249">
        <v>33.43</v>
      </c>
      <c r="E621" s="248">
        <v>26.48</v>
      </c>
      <c r="F621" s="247">
        <v>23.69</v>
      </c>
      <c r="G621" s="227"/>
    </row>
    <row r="622" spans="1:7" ht="20.100000000000001" customHeight="1" x14ac:dyDescent="0.25">
      <c r="A622" s="184" t="s">
        <v>894</v>
      </c>
      <c r="B622" s="184" t="s">
        <v>881</v>
      </c>
      <c r="C622" s="250">
        <v>29.99</v>
      </c>
      <c r="D622" s="249">
        <v>21.53</v>
      </c>
      <c r="E622" s="248">
        <v>21.48</v>
      </c>
      <c r="F622" s="247">
        <v>17.53</v>
      </c>
      <c r="G622" s="227"/>
    </row>
    <row r="623" spans="1:7" ht="20.100000000000001" customHeight="1" x14ac:dyDescent="0.25">
      <c r="A623" s="184" t="s">
        <v>892</v>
      </c>
      <c r="B623" s="184" t="s">
        <v>881</v>
      </c>
      <c r="C623" s="250">
        <v>45.66</v>
      </c>
      <c r="D623" s="249">
        <v>42.85</v>
      </c>
      <c r="E623" s="248" t="s">
        <v>866</v>
      </c>
      <c r="F623" s="247" t="s">
        <v>866</v>
      </c>
      <c r="G623" s="227"/>
    </row>
    <row r="624" spans="1:7" ht="20.100000000000001" customHeight="1" x14ac:dyDescent="0.25">
      <c r="A624" s="184" t="s">
        <v>890</v>
      </c>
      <c r="B624" s="184" t="s">
        <v>881</v>
      </c>
      <c r="C624" s="250">
        <v>14.68</v>
      </c>
      <c r="D624" s="249">
        <v>22.04</v>
      </c>
      <c r="E624" s="248">
        <v>18.59</v>
      </c>
      <c r="F624" s="247">
        <v>18.28</v>
      </c>
      <c r="G624" s="227"/>
    </row>
    <row r="625" spans="1:7" ht="20.100000000000001" customHeight="1" x14ac:dyDescent="0.25">
      <c r="A625" s="184" t="s">
        <v>888</v>
      </c>
      <c r="B625" s="184" t="s">
        <v>881</v>
      </c>
      <c r="C625" s="250">
        <v>11.33</v>
      </c>
      <c r="D625" s="249">
        <v>8.08</v>
      </c>
      <c r="E625" s="248">
        <v>5.35</v>
      </c>
      <c r="F625" s="247">
        <v>9.83</v>
      </c>
      <c r="G625" s="227"/>
    </row>
    <row r="626" spans="1:7" ht="20.100000000000001" customHeight="1" x14ac:dyDescent="0.25">
      <c r="A626" s="184" t="s">
        <v>886</v>
      </c>
      <c r="B626" s="184" t="s">
        <v>881</v>
      </c>
      <c r="C626" s="250">
        <v>21.61</v>
      </c>
      <c r="D626" s="249">
        <v>13.01</v>
      </c>
      <c r="E626" s="248">
        <v>13.55</v>
      </c>
      <c r="F626" s="247">
        <v>22.36</v>
      </c>
      <c r="G626" s="227"/>
    </row>
    <row r="627" spans="1:7" ht="20.100000000000001" customHeight="1" x14ac:dyDescent="0.25">
      <c r="A627" s="184" t="s">
        <v>884</v>
      </c>
      <c r="B627" s="184" t="s">
        <v>881</v>
      </c>
      <c r="C627" s="250">
        <v>18.53</v>
      </c>
      <c r="D627" s="249">
        <v>9.36</v>
      </c>
      <c r="E627" s="248">
        <v>12.32</v>
      </c>
      <c r="F627" s="247">
        <v>14.96</v>
      </c>
      <c r="G627" s="227"/>
    </row>
    <row r="628" spans="1:7" ht="20.100000000000001" customHeight="1" x14ac:dyDescent="0.25">
      <c r="A628" s="184" t="s">
        <v>882</v>
      </c>
      <c r="B628" s="184" t="s">
        <v>881</v>
      </c>
      <c r="C628" s="250">
        <v>17.54</v>
      </c>
      <c r="D628" s="249">
        <v>15.71</v>
      </c>
      <c r="E628" s="248">
        <v>18.05</v>
      </c>
      <c r="F628" s="247">
        <v>18.29</v>
      </c>
      <c r="G628" s="227"/>
    </row>
    <row r="629" spans="1:7" ht="20.100000000000001" customHeight="1" x14ac:dyDescent="0.25">
      <c r="A629" s="184" t="s">
        <v>879</v>
      </c>
      <c r="B629" s="184" t="s">
        <v>840</v>
      </c>
      <c r="C629" s="250">
        <v>28</v>
      </c>
      <c r="D629" s="249">
        <v>25.96</v>
      </c>
      <c r="E629" s="248">
        <v>24.98</v>
      </c>
      <c r="F629" s="247">
        <v>16.14</v>
      </c>
      <c r="G629" s="227"/>
    </row>
    <row r="630" spans="1:7" ht="20.100000000000001" customHeight="1" x14ac:dyDescent="0.25">
      <c r="A630" s="184" t="s">
        <v>877</v>
      </c>
      <c r="B630" s="184" t="s">
        <v>840</v>
      </c>
      <c r="C630" s="1762" t="s">
        <v>866</v>
      </c>
      <c r="D630" s="1762" t="s">
        <v>866</v>
      </c>
      <c r="E630" s="251" t="s">
        <v>866</v>
      </c>
      <c r="F630" s="247" t="s">
        <v>866</v>
      </c>
      <c r="G630" s="227"/>
    </row>
    <row r="631" spans="1:7" ht="20.100000000000001" customHeight="1" x14ac:dyDescent="0.25">
      <c r="A631" s="184" t="s">
        <v>876</v>
      </c>
      <c r="B631" s="184" t="s">
        <v>840</v>
      </c>
      <c r="C631" s="250">
        <v>24.04</v>
      </c>
      <c r="D631" s="249">
        <v>25.66</v>
      </c>
      <c r="E631" s="248">
        <v>16.48</v>
      </c>
      <c r="F631" s="247">
        <v>19.100000000000001</v>
      </c>
      <c r="G631" s="227"/>
    </row>
    <row r="632" spans="1:7" ht="20.100000000000001" customHeight="1" x14ac:dyDescent="0.25">
      <c r="A632" s="184" t="s">
        <v>874</v>
      </c>
      <c r="B632" s="184" t="s">
        <v>840</v>
      </c>
      <c r="C632" s="250">
        <v>23.98</v>
      </c>
      <c r="D632" s="249">
        <v>23.01</v>
      </c>
      <c r="E632" s="248">
        <v>21.63</v>
      </c>
      <c r="F632" s="247">
        <v>23.67</v>
      </c>
      <c r="G632" s="227"/>
    </row>
    <row r="633" spans="1:7" ht="20.100000000000001" customHeight="1" x14ac:dyDescent="0.25">
      <c r="A633" s="184" t="s">
        <v>872</v>
      </c>
      <c r="B633" s="184" t="s">
        <v>840</v>
      </c>
      <c r="C633" s="1762" t="s">
        <v>866</v>
      </c>
      <c r="D633" s="1762" t="s">
        <v>866</v>
      </c>
      <c r="E633" s="251">
        <v>60.88</v>
      </c>
      <c r="F633" s="247">
        <v>60.09</v>
      </c>
      <c r="G633" s="227"/>
    </row>
    <row r="634" spans="1:7" ht="20.100000000000001" customHeight="1" x14ac:dyDescent="0.25">
      <c r="A634" s="184" t="s">
        <v>871</v>
      </c>
      <c r="B634" s="184" t="s">
        <v>840</v>
      </c>
      <c r="C634" s="250">
        <v>16.64</v>
      </c>
      <c r="D634" s="249">
        <v>9.9</v>
      </c>
      <c r="E634" s="248">
        <v>8.6300000000000008</v>
      </c>
      <c r="F634" s="247">
        <v>13.37</v>
      </c>
      <c r="G634" s="227"/>
    </row>
    <row r="635" spans="1:7" ht="20.100000000000001" customHeight="1" x14ac:dyDescent="0.25">
      <c r="A635" s="184" t="s">
        <v>869</v>
      </c>
      <c r="B635" s="184" t="s">
        <v>840</v>
      </c>
      <c r="C635" s="250">
        <v>29.75</v>
      </c>
      <c r="D635" s="249">
        <v>23.02</v>
      </c>
      <c r="E635" s="248">
        <v>24.09</v>
      </c>
      <c r="F635" s="247">
        <v>21.52</v>
      </c>
      <c r="G635" s="227"/>
    </row>
    <row r="636" spans="1:7" ht="20.100000000000001" customHeight="1" x14ac:dyDescent="0.25">
      <c r="A636" s="184" t="s">
        <v>867</v>
      </c>
      <c r="B636" s="184" t="s">
        <v>840</v>
      </c>
      <c r="C636" s="1762" t="s">
        <v>866</v>
      </c>
      <c r="D636" s="1762" t="s">
        <v>866</v>
      </c>
      <c r="E636" s="248" t="s">
        <v>866</v>
      </c>
      <c r="F636" s="247" t="s">
        <v>866</v>
      </c>
      <c r="G636" s="227"/>
    </row>
    <row r="637" spans="1:7" ht="20.100000000000001" customHeight="1" x14ac:dyDescent="0.25">
      <c r="A637" s="184" t="s">
        <v>865</v>
      </c>
      <c r="B637" s="184" t="s">
        <v>840</v>
      </c>
      <c r="C637" s="250">
        <v>9.57</v>
      </c>
      <c r="D637" s="249">
        <v>10.1</v>
      </c>
      <c r="E637" s="248">
        <v>13.65</v>
      </c>
      <c r="F637" s="247">
        <v>19.3</v>
      </c>
      <c r="G637" s="227"/>
    </row>
    <row r="638" spans="1:7" ht="20.100000000000001" customHeight="1" x14ac:dyDescent="0.25">
      <c r="A638" s="184" t="s">
        <v>863</v>
      </c>
      <c r="B638" s="184" t="s">
        <v>840</v>
      </c>
      <c r="C638" s="250">
        <v>31.77</v>
      </c>
      <c r="D638" s="249">
        <v>27.89</v>
      </c>
      <c r="E638" s="248">
        <v>26.24</v>
      </c>
      <c r="F638" s="247">
        <v>21.08</v>
      </c>
      <c r="G638" s="227"/>
    </row>
    <row r="639" spans="1:7" ht="20.100000000000001" customHeight="1" x14ac:dyDescent="0.25">
      <c r="A639" s="184" t="s">
        <v>861</v>
      </c>
      <c r="B639" s="184" t="s">
        <v>840</v>
      </c>
      <c r="C639" s="250">
        <v>22.27</v>
      </c>
      <c r="D639" s="249">
        <v>24.02</v>
      </c>
      <c r="E639" s="248">
        <v>25.16</v>
      </c>
      <c r="F639" s="247">
        <v>26.76</v>
      </c>
      <c r="G639" s="227"/>
    </row>
    <row r="640" spans="1:7" ht="20.100000000000001" customHeight="1" x14ac:dyDescent="0.25">
      <c r="A640" s="184" t="s">
        <v>859</v>
      </c>
      <c r="B640" s="184" t="s">
        <v>840</v>
      </c>
      <c r="C640" s="250">
        <v>22.68</v>
      </c>
      <c r="D640" s="249">
        <v>24.08</v>
      </c>
      <c r="E640" s="248">
        <v>22</v>
      </c>
      <c r="F640" s="247">
        <v>24.73</v>
      </c>
      <c r="G640" s="227"/>
    </row>
    <row r="641" spans="1:7" ht="20.100000000000001" customHeight="1" x14ac:dyDescent="0.25">
      <c r="A641" s="184" t="s">
        <v>857</v>
      </c>
      <c r="B641" s="184" t="s">
        <v>840</v>
      </c>
      <c r="C641" s="250">
        <v>39</v>
      </c>
      <c r="D641" s="249">
        <v>36.1</v>
      </c>
      <c r="E641" s="248">
        <v>34.69</v>
      </c>
      <c r="F641" s="247">
        <v>33.57</v>
      </c>
      <c r="G641" s="227"/>
    </row>
    <row r="642" spans="1:7" ht="20.100000000000001" customHeight="1" x14ac:dyDescent="0.25">
      <c r="A642" s="184" t="s">
        <v>855</v>
      </c>
      <c r="B642" s="184" t="s">
        <v>840</v>
      </c>
      <c r="C642" s="250">
        <v>2.04</v>
      </c>
      <c r="D642" s="249">
        <v>2.0699999999999998</v>
      </c>
      <c r="E642" s="251">
        <v>0.17</v>
      </c>
      <c r="F642" s="247">
        <v>7.69</v>
      </c>
      <c r="G642" s="227"/>
    </row>
    <row r="643" spans="1:7" ht="20.100000000000001" customHeight="1" x14ac:dyDescent="0.25">
      <c r="A643" s="184" t="s">
        <v>853</v>
      </c>
      <c r="B643" s="184" t="s">
        <v>840</v>
      </c>
      <c r="C643" s="250">
        <v>31.11</v>
      </c>
      <c r="D643" s="249">
        <v>30.71</v>
      </c>
      <c r="E643" s="248">
        <v>29.3</v>
      </c>
      <c r="F643" s="247">
        <v>28.03</v>
      </c>
      <c r="G643" s="227"/>
    </row>
    <row r="644" spans="1:7" ht="20.100000000000001" customHeight="1" x14ac:dyDescent="0.25">
      <c r="A644" s="184" t="s">
        <v>851</v>
      </c>
      <c r="B644" s="184" t="s">
        <v>840</v>
      </c>
      <c r="C644" s="250">
        <v>42.1</v>
      </c>
      <c r="D644" s="249">
        <v>36.32</v>
      </c>
      <c r="E644" s="248">
        <v>32.9</v>
      </c>
      <c r="F644" s="247">
        <v>31.82</v>
      </c>
      <c r="G644" s="227"/>
    </row>
    <row r="645" spans="1:7" ht="20.100000000000001" customHeight="1" x14ac:dyDescent="0.25">
      <c r="A645" s="184" t="s">
        <v>849</v>
      </c>
      <c r="B645" s="184" t="s">
        <v>840</v>
      </c>
      <c r="C645" s="250">
        <v>33.1</v>
      </c>
      <c r="D645" s="249">
        <v>26.61</v>
      </c>
      <c r="E645" s="248">
        <v>23.08</v>
      </c>
      <c r="F645" s="247">
        <v>25.11</v>
      </c>
      <c r="G645" s="227"/>
    </row>
    <row r="646" spans="1:7" ht="20.100000000000001" customHeight="1" x14ac:dyDescent="0.25">
      <c r="A646" s="184" t="s">
        <v>847</v>
      </c>
      <c r="B646" s="184" t="s">
        <v>840</v>
      </c>
      <c r="C646" s="250">
        <v>32.89</v>
      </c>
      <c r="D646" s="249">
        <v>32.07</v>
      </c>
      <c r="E646" s="248">
        <v>31.12</v>
      </c>
      <c r="F646" s="247">
        <v>28.71</v>
      </c>
      <c r="G646" s="227"/>
    </row>
    <row r="647" spans="1:7" ht="20.100000000000001" customHeight="1" x14ac:dyDescent="0.25">
      <c r="A647" s="184" t="s">
        <v>845</v>
      </c>
      <c r="B647" s="184" t="s">
        <v>840</v>
      </c>
      <c r="C647" s="250">
        <v>23.47</v>
      </c>
      <c r="D647" s="249">
        <v>33.21</v>
      </c>
      <c r="E647" s="248">
        <v>25.71</v>
      </c>
      <c r="F647" s="247">
        <v>28.71</v>
      </c>
      <c r="G647" s="227"/>
    </row>
    <row r="648" spans="1:7" ht="20.100000000000001" customHeight="1" x14ac:dyDescent="0.25">
      <c r="A648" s="184" t="s">
        <v>843</v>
      </c>
      <c r="B648" s="184" t="s">
        <v>840</v>
      </c>
      <c r="C648" s="250">
        <v>25.89</v>
      </c>
      <c r="D648" s="249">
        <v>24.85</v>
      </c>
      <c r="E648" s="248">
        <v>16.23</v>
      </c>
      <c r="F648" s="247">
        <v>16.829999999999998</v>
      </c>
      <c r="G648" s="227"/>
    </row>
    <row r="649" spans="1:7" ht="20.100000000000001" customHeight="1" x14ac:dyDescent="0.25">
      <c r="A649" s="184" t="s">
        <v>841</v>
      </c>
      <c r="B649" s="184" t="s">
        <v>840</v>
      </c>
      <c r="C649" s="250">
        <v>38.049999999999997</v>
      </c>
      <c r="D649" s="249">
        <v>33.97</v>
      </c>
      <c r="E649" s="248">
        <v>29.9</v>
      </c>
      <c r="F649" s="247">
        <v>28.5</v>
      </c>
      <c r="G649" s="227"/>
    </row>
    <row r="650" spans="1:7" x14ac:dyDescent="0.25">
      <c r="C650" s="246"/>
      <c r="F650" s="2036"/>
    </row>
  </sheetData>
  <mergeCells count="30">
    <mergeCell ref="Q47:V56"/>
    <mergeCell ref="X9:AA9"/>
    <mergeCell ref="X5:AA5"/>
    <mergeCell ref="X6:AA6"/>
    <mergeCell ref="X7:AA7"/>
    <mergeCell ref="X8:AA8"/>
    <mergeCell ref="Q14:V23"/>
    <mergeCell ref="C3:F3"/>
    <mergeCell ref="C2:F2"/>
    <mergeCell ref="Q25:V34"/>
    <mergeCell ref="Q36:V45"/>
    <mergeCell ref="A1:F1"/>
    <mergeCell ref="H3:N3"/>
    <mergeCell ref="Q179:V188"/>
    <mergeCell ref="Q58:V67"/>
    <mergeCell ref="Q69:V78"/>
    <mergeCell ref="Q80:V89"/>
    <mergeCell ref="Q91:V100"/>
    <mergeCell ref="Q102:V111"/>
    <mergeCell ref="Q113:V122"/>
    <mergeCell ref="Q124:V133"/>
    <mergeCell ref="Q135:V144"/>
    <mergeCell ref="Q146:V155"/>
    <mergeCell ref="Q157:V166"/>
    <mergeCell ref="Q168:V177"/>
    <mergeCell ref="Q190:V199"/>
    <mergeCell ref="Q201:V210"/>
    <mergeCell ref="Q212:V221"/>
    <mergeCell ref="Q223:V232"/>
    <mergeCell ref="Q234:V243"/>
  </mergeCells>
  <conditionalFormatting sqref="C5:F649">
    <cfRule type="cellIs" dxfId="197" priority="1" operator="equal">
      <formula>"SD"</formula>
    </cfRule>
    <cfRule type="cellIs" dxfId="196" priority="2" operator="between">
      <formula>10.05</formula>
      <formula>50.04</formula>
    </cfRule>
    <cfRule type="cellIs" dxfId="195" priority="3" operator="lessThan">
      <formula>10.04</formula>
    </cfRule>
    <cfRule type="cellIs" dxfId="194" priority="4" operator="greaterThan">
      <formula>50.05</formula>
    </cfRule>
    <cfRule type="cellIs" dxfId="193" priority="5" operator="greaterThan">
      <formula>50.05</formula>
    </cfRule>
    <cfRule type="cellIs" dxfId="192" priority="6" operator="lessThan">
      <formula>50.04</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1123"/>
  <sheetViews>
    <sheetView zoomScale="85" zoomScaleNormal="85" zoomScaleSheetLayoutView="80" workbookViewId="0">
      <selection activeCell="O814" sqref="O814"/>
    </sheetView>
  </sheetViews>
  <sheetFormatPr defaultRowHeight="12.75" x14ac:dyDescent="0.2"/>
  <cols>
    <col min="1" max="1" width="26.28515625" style="169" customWidth="1"/>
    <col min="2" max="2" width="34.28515625" style="2057" bestFit="1" customWidth="1"/>
    <col min="3" max="7" width="4.28515625" style="261" customWidth="1"/>
    <col min="8" max="54" width="4.28515625" style="178" customWidth="1"/>
    <col min="55" max="55" width="13.85546875" style="34" customWidth="1"/>
    <col min="56" max="56" width="18.42578125" style="34" bestFit="1" customWidth="1"/>
    <col min="57" max="75" width="9.140625" style="34"/>
    <col min="76" max="76" width="13.140625" style="34" customWidth="1"/>
    <col min="77" max="16384" width="9.140625" style="34"/>
  </cols>
  <sheetData>
    <row r="1" spans="1:80" ht="47.25" customHeight="1" x14ac:dyDescent="0.25">
      <c r="A1" s="2582" t="s">
        <v>2888</v>
      </c>
      <c r="B1" s="2583"/>
      <c r="C1" s="2583"/>
      <c r="D1" s="2583"/>
      <c r="E1" s="2583"/>
      <c r="F1" s="2583"/>
      <c r="G1" s="2583"/>
      <c r="H1" s="2583"/>
      <c r="I1" s="2583"/>
      <c r="J1" s="2583"/>
      <c r="K1" s="2583"/>
      <c r="L1" s="2583"/>
      <c r="M1" s="2583"/>
      <c r="N1" s="2583"/>
      <c r="O1" s="2583"/>
      <c r="P1" s="2583"/>
      <c r="Q1" s="2583"/>
      <c r="R1" s="2583"/>
      <c r="S1" s="2583"/>
      <c r="T1" s="2583"/>
      <c r="U1" s="2583"/>
      <c r="V1" s="2583"/>
      <c r="W1" s="2583"/>
      <c r="X1" s="2583"/>
      <c r="Y1" s="2583"/>
      <c r="Z1" s="2583"/>
      <c r="AA1" s="2583"/>
      <c r="AB1" s="2583"/>
      <c r="AC1" s="2583"/>
      <c r="AD1" s="2583"/>
      <c r="AE1" s="2583"/>
      <c r="AF1" s="2584"/>
    </row>
    <row r="2" spans="1:80" ht="43.5" customHeight="1" thickBot="1" x14ac:dyDescent="0.25">
      <c r="A2" s="2719" t="s">
        <v>2059</v>
      </c>
      <c r="B2" s="2719"/>
      <c r="C2" s="2719"/>
      <c r="D2" s="2719"/>
      <c r="E2" s="2719"/>
      <c r="F2" s="2719"/>
      <c r="G2" s="2719"/>
      <c r="H2" s="2719"/>
      <c r="I2" s="2719"/>
      <c r="J2" s="2719"/>
      <c r="K2" s="2719"/>
      <c r="L2" s="2719"/>
      <c r="M2" s="2719"/>
      <c r="N2" s="2719"/>
      <c r="O2" s="2719"/>
      <c r="P2" s="2719"/>
      <c r="Q2" s="2719"/>
      <c r="R2" s="2719"/>
      <c r="S2" s="2719"/>
      <c r="T2" s="2719"/>
      <c r="U2" s="2719"/>
      <c r="BD2" s="511" t="s">
        <v>2255</v>
      </c>
      <c r="BE2" s="512" t="s">
        <v>2035</v>
      </c>
      <c r="BF2" s="513" t="s">
        <v>2034</v>
      </c>
      <c r="BM2" s="1659"/>
      <c r="BN2" s="1659"/>
      <c r="BO2" s="1659"/>
      <c r="BP2" s="1659"/>
      <c r="BQ2" s="1659"/>
      <c r="BR2" s="1659"/>
      <c r="BS2" s="1659"/>
      <c r="BV2" s="324"/>
      <c r="BW2" s="324"/>
      <c r="BX2" s="324"/>
      <c r="BY2" s="324"/>
      <c r="BZ2" s="324"/>
      <c r="CA2" s="324"/>
      <c r="CB2" s="324"/>
    </row>
    <row r="3" spans="1:80" s="151" customFormat="1" ht="16.5" thickBot="1" x14ac:dyDescent="0.3">
      <c r="A3" s="1665" t="s">
        <v>2058</v>
      </c>
      <c r="B3" s="2056" t="s">
        <v>2057</v>
      </c>
      <c r="C3" s="2710" t="s">
        <v>2056</v>
      </c>
      <c r="D3" s="2710"/>
      <c r="E3" s="2710"/>
      <c r="F3" s="2710"/>
      <c r="G3" s="2710"/>
      <c r="H3" s="2710" t="s">
        <v>2055</v>
      </c>
      <c r="I3" s="2710"/>
      <c r="J3" s="2710"/>
      <c r="K3" s="2710"/>
      <c r="L3" s="2710" t="s">
        <v>2054</v>
      </c>
      <c r="M3" s="2710"/>
      <c r="N3" s="2710"/>
      <c r="O3" s="2710"/>
      <c r="P3" s="2721" t="s">
        <v>2053</v>
      </c>
      <c r="Q3" s="2722"/>
      <c r="R3" s="2722"/>
      <c r="S3" s="2723"/>
      <c r="T3" s="2724" t="s">
        <v>2052</v>
      </c>
      <c r="U3" s="2725"/>
      <c r="V3" s="2725"/>
      <c r="W3" s="2725"/>
      <c r="X3" s="2726"/>
      <c r="Y3" s="2727" t="s">
        <v>2051</v>
      </c>
      <c r="Z3" s="2722"/>
      <c r="AA3" s="2722"/>
      <c r="AB3" s="2723"/>
      <c r="AC3" s="2724" t="s">
        <v>2050</v>
      </c>
      <c r="AD3" s="2725"/>
      <c r="AE3" s="2725"/>
      <c r="AF3" s="2725"/>
      <c r="AG3" s="2726"/>
      <c r="AH3" s="2727" t="s">
        <v>2049</v>
      </c>
      <c r="AI3" s="2722"/>
      <c r="AJ3" s="2722"/>
      <c r="AK3" s="2723"/>
      <c r="AL3" s="2724" t="s">
        <v>2048</v>
      </c>
      <c r="AM3" s="2725"/>
      <c r="AN3" s="2725"/>
      <c r="AO3" s="2726"/>
      <c r="AP3" s="2727" t="s">
        <v>2047</v>
      </c>
      <c r="AQ3" s="2722"/>
      <c r="AR3" s="2722"/>
      <c r="AS3" s="2722"/>
      <c r="AT3" s="2723"/>
      <c r="AU3" s="2724" t="s">
        <v>2046</v>
      </c>
      <c r="AV3" s="2725"/>
      <c r="AW3" s="2725"/>
      <c r="AX3" s="2726"/>
      <c r="AY3" s="2727" t="s">
        <v>2045</v>
      </c>
      <c r="AZ3" s="2722"/>
      <c r="BA3" s="2722"/>
      <c r="BB3" s="2723"/>
      <c r="BF3" s="1662"/>
      <c r="BG3" s="768"/>
      <c r="BH3" s="768"/>
      <c r="BI3" s="768"/>
      <c r="BJ3" s="768"/>
      <c r="BK3" s="768"/>
      <c r="BL3" s="768"/>
    </row>
    <row r="4" spans="1:80" x14ac:dyDescent="0.2">
      <c r="C4" s="265">
        <v>2</v>
      </c>
      <c r="D4" s="265">
        <v>9</v>
      </c>
      <c r="E4" s="265">
        <v>16</v>
      </c>
      <c r="F4" s="265">
        <v>23</v>
      </c>
      <c r="G4" s="265">
        <v>30</v>
      </c>
      <c r="H4" s="297">
        <v>6</v>
      </c>
      <c r="I4" s="297">
        <v>13</v>
      </c>
      <c r="J4" s="297">
        <v>20</v>
      </c>
      <c r="K4" s="297">
        <v>27</v>
      </c>
      <c r="L4" s="298">
        <v>6</v>
      </c>
      <c r="M4" s="264">
        <v>13</v>
      </c>
      <c r="N4" s="264">
        <v>20</v>
      </c>
      <c r="O4" s="264">
        <v>27</v>
      </c>
      <c r="P4" s="297">
        <v>3</v>
      </c>
      <c r="Q4" s="297">
        <v>10</v>
      </c>
      <c r="R4" s="297">
        <v>17</v>
      </c>
      <c r="S4" s="297">
        <v>24</v>
      </c>
      <c r="T4" s="264">
        <v>1</v>
      </c>
      <c r="U4" s="264">
        <v>8</v>
      </c>
      <c r="V4" s="264">
        <v>15</v>
      </c>
      <c r="W4" s="264">
        <v>22</v>
      </c>
      <c r="X4" s="264">
        <v>29</v>
      </c>
      <c r="Y4" s="297">
        <v>5</v>
      </c>
      <c r="Z4" s="297">
        <v>12</v>
      </c>
      <c r="AA4" s="297">
        <v>19</v>
      </c>
      <c r="AB4" s="297">
        <v>26</v>
      </c>
      <c r="AC4" s="264">
        <v>3</v>
      </c>
      <c r="AD4" s="264">
        <v>10</v>
      </c>
      <c r="AE4" s="264">
        <v>17</v>
      </c>
      <c r="AF4" s="264">
        <v>24</v>
      </c>
      <c r="AG4" s="264">
        <v>31</v>
      </c>
      <c r="AH4" s="297">
        <v>7</v>
      </c>
      <c r="AI4" s="297">
        <v>14</v>
      </c>
      <c r="AJ4" s="297">
        <v>21</v>
      </c>
      <c r="AK4" s="297">
        <v>28</v>
      </c>
      <c r="AL4" s="264">
        <v>4</v>
      </c>
      <c r="AM4" s="264">
        <v>11</v>
      </c>
      <c r="AN4" s="264">
        <v>18</v>
      </c>
      <c r="AO4" s="281">
        <v>25</v>
      </c>
      <c r="AP4" s="297">
        <v>2</v>
      </c>
      <c r="AQ4" s="297">
        <v>9</v>
      </c>
      <c r="AR4" s="297">
        <v>16</v>
      </c>
      <c r="AS4" s="297">
        <v>23</v>
      </c>
      <c r="AT4" s="297">
        <v>30</v>
      </c>
      <c r="AU4" s="298">
        <v>6</v>
      </c>
      <c r="AV4" s="264">
        <v>13</v>
      </c>
      <c r="AW4" s="264">
        <v>20</v>
      </c>
      <c r="AX4" s="281">
        <v>27</v>
      </c>
      <c r="AY4" s="297">
        <v>4</v>
      </c>
      <c r="AZ4" s="297">
        <v>11</v>
      </c>
      <c r="BA4" s="297">
        <v>18</v>
      </c>
      <c r="BB4" s="297">
        <v>27</v>
      </c>
      <c r="BC4" s="296"/>
    </row>
    <row r="5" spans="1:80" ht="15" customHeight="1" x14ac:dyDescent="0.2">
      <c r="A5" s="2730" t="s">
        <v>1908</v>
      </c>
      <c r="B5" s="2058" t="s">
        <v>835</v>
      </c>
      <c r="C5" s="285" t="s">
        <v>2035</v>
      </c>
      <c r="D5" s="285" t="s">
        <v>2035</v>
      </c>
      <c r="E5" s="285" t="s">
        <v>2035</v>
      </c>
      <c r="F5" s="285" t="s">
        <v>2035</v>
      </c>
      <c r="G5" s="285" t="s">
        <v>2035</v>
      </c>
      <c r="H5" s="285" t="s">
        <v>2035</v>
      </c>
      <c r="I5" s="285" t="s">
        <v>2035</v>
      </c>
      <c r="J5" s="285" t="s">
        <v>2035</v>
      </c>
      <c r="K5" s="285" t="s">
        <v>2035</v>
      </c>
      <c r="L5" s="285" t="s">
        <v>2035</v>
      </c>
      <c r="M5" s="285" t="s">
        <v>2035</v>
      </c>
      <c r="N5" s="285" t="s">
        <v>2035</v>
      </c>
      <c r="O5" s="285" t="s">
        <v>2035</v>
      </c>
      <c r="P5" s="285" t="s">
        <v>2035</v>
      </c>
      <c r="Q5" s="285" t="s">
        <v>2035</v>
      </c>
      <c r="R5" s="285" t="s">
        <v>2035</v>
      </c>
      <c r="S5" s="285" t="s">
        <v>2035</v>
      </c>
      <c r="T5" s="285" t="s">
        <v>2035</v>
      </c>
      <c r="U5" s="285" t="s">
        <v>2035</v>
      </c>
      <c r="V5" s="285" t="s">
        <v>2035</v>
      </c>
      <c r="W5" s="285" t="s">
        <v>2035</v>
      </c>
      <c r="X5" s="285" t="s">
        <v>2035</v>
      </c>
      <c r="Y5" s="266" t="s">
        <v>2034</v>
      </c>
      <c r="Z5" s="266" t="s">
        <v>2034</v>
      </c>
      <c r="AA5" s="266" t="s">
        <v>2034</v>
      </c>
      <c r="AB5" s="266" t="s">
        <v>2034</v>
      </c>
      <c r="AC5" s="289" t="s">
        <v>2035</v>
      </c>
      <c r="AD5" s="289" t="s">
        <v>2035</v>
      </c>
      <c r="AE5" s="289" t="s">
        <v>2035</v>
      </c>
      <c r="AF5" s="289" t="s">
        <v>2035</v>
      </c>
      <c r="AG5" s="289" t="s">
        <v>2035</v>
      </c>
      <c r="AH5" s="289" t="s">
        <v>2035</v>
      </c>
      <c r="AI5" s="289" t="s">
        <v>2035</v>
      </c>
      <c r="AJ5" s="266" t="s">
        <v>2034</v>
      </c>
      <c r="AK5" s="289" t="s">
        <v>2035</v>
      </c>
      <c r="AL5" s="289" t="s">
        <v>2035</v>
      </c>
      <c r="AM5" s="289" t="s">
        <v>2035</v>
      </c>
      <c r="AN5" s="289" t="s">
        <v>2035</v>
      </c>
      <c r="AO5" s="289" t="s">
        <v>2035</v>
      </c>
      <c r="AP5" s="289" t="s">
        <v>2035</v>
      </c>
      <c r="AQ5" s="289" t="s">
        <v>2035</v>
      </c>
      <c r="AR5" s="289" t="s">
        <v>2035</v>
      </c>
      <c r="AS5" s="289" t="s">
        <v>2035</v>
      </c>
      <c r="AT5" s="289" t="s">
        <v>2035</v>
      </c>
      <c r="AU5" s="289" t="s">
        <v>2035</v>
      </c>
      <c r="AV5" s="289" t="s">
        <v>2035</v>
      </c>
      <c r="AW5" s="289" t="s">
        <v>2035</v>
      </c>
      <c r="AX5" s="289" t="s">
        <v>2035</v>
      </c>
      <c r="AY5" s="289" t="s">
        <v>2035</v>
      </c>
      <c r="AZ5" s="289" t="s">
        <v>2035</v>
      </c>
      <c r="BA5" s="289" t="s">
        <v>2035</v>
      </c>
      <c r="BB5" s="289" t="s">
        <v>2035</v>
      </c>
      <c r="BC5" s="43"/>
      <c r="BF5" s="295"/>
      <c r="BG5" s="271">
        <v>2007</v>
      </c>
      <c r="BH5" s="271">
        <v>2008</v>
      </c>
      <c r="BI5" s="271">
        <v>2009</v>
      </c>
      <c r="BJ5" s="271">
        <v>2010</v>
      </c>
      <c r="BK5" s="271">
        <v>2011</v>
      </c>
      <c r="BL5" s="151"/>
      <c r="BM5" s="38" t="s">
        <v>829</v>
      </c>
      <c r="BO5" s="282"/>
      <c r="BP5" s="271">
        <v>2007</v>
      </c>
      <c r="BQ5" s="271">
        <v>2008</v>
      </c>
      <c r="BR5" s="271">
        <v>2009</v>
      </c>
      <c r="BS5" s="271">
        <v>2010</v>
      </c>
      <c r="BT5" s="271">
        <v>2011</v>
      </c>
    </row>
    <row r="6" spans="1:80" ht="15" customHeight="1" x14ac:dyDescent="0.2">
      <c r="A6" s="2731"/>
      <c r="B6" s="2059" t="s">
        <v>834</v>
      </c>
      <c r="C6" s="285" t="s">
        <v>2035</v>
      </c>
      <c r="D6" s="285" t="s">
        <v>2035</v>
      </c>
      <c r="E6" s="285" t="s">
        <v>2035</v>
      </c>
      <c r="F6" s="285" t="s">
        <v>2035</v>
      </c>
      <c r="G6" s="285" t="s">
        <v>2035</v>
      </c>
      <c r="H6" s="285" t="s">
        <v>2035</v>
      </c>
      <c r="I6" s="285" t="s">
        <v>2035</v>
      </c>
      <c r="J6" s="285" t="s">
        <v>2035</v>
      </c>
      <c r="K6" s="285" t="s">
        <v>2035</v>
      </c>
      <c r="L6" s="285" t="s">
        <v>2035</v>
      </c>
      <c r="M6" s="285" t="s">
        <v>2035</v>
      </c>
      <c r="N6" s="285" t="s">
        <v>2035</v>
      </c>
      <c r="O6" s="285" t="s">
        <v>2035</v>
      </c>
      <c r="P6" s="285" t="s">
        <v>2035</v>
      </c>
      <c r="Q6" s="285" t="s">
        <v>2035</v>
      </c>
      <c r="R6" s="285" t="s">
        <v>2035</v>
      </c>
      <c r="S6" s="285" t="s">
        <v>2035</v>
      </c>
      <c r="T6" s="285" t="s">
        <v>2035</v>
      </c>
      <c r="U6" s="285" t="s">
        <v>2035</v>
      </c>
      <c r="V6" s="285" t="s">
        <v>2035</v>
      </c>
      <c r="W6" s="285" t="s">
        <v>2035</v>
      </c>
      <c r="X6" s="285" t="s">
        <v>2035</v>
      </c>
      <c r="Y6" s="285" t="s">
        <v>2035</v>
      </c>
      <c r="Z6" s="285" t="s">
        <v>2035</v>
      </c>
      <c r="AA6" s="285" t="s">
        <v>2035</v>
      </c>
      <c r="AB6" s="285" t="s">
        <v>2035</v>
      </c>
      <c r="AC6" s="285" t="s">
        <v>2035</v>
      </c>
      <c r="AD6" s="285" t="s">
        <v>2035</v>
      </c>
      <c r="AE6" s="285" t="s">
        <v>2035</v>
      </c>
      <c r="AF6" s="285" t="s">
        <v>2035</v>
      </c>
      <c r="AG6" s="285" t="s">
        <v>2035</v>
      </c>
      <c r="AH6" s="285" t="s">
        <v>2035</v>
      </c>
      <c r="AI6" s="285" t="s">
        <v>2035</v>
      </c>
      <c r="AJ6" s="285" t="s">
        <v>2035</v>
      </c>
      <c r="AK6" s="285" t="s">
        <v>2035</v>
      </c>
      <c r="AL6" s="285" t="s">
        <v>2035</v>
      </c>
      <c r="AM6" s="285" t="s">
        <v>2035</v>
      </c>
      <c r="AN6" s="285" t="s">
        <v>2035</v>
      </c>
      <c r="AO6" s="285" t="s">
        <v>2035</v>
      </c>
      <c r="AP6" s="285" t="s">
        <v>2035</v>
      </c>
      <c r="AQ6" s="285" t="s">
        <v>2035</v>
      </c>
      <c r="AR6" s="285" t="s">
        <v>2035</v>
      </c>
      <c r="AS6" s="285" t="s">
        <v>2035</v>
      </c>
      <c r="AT6" s="285" t="s">
        <v>2035</v>
      </c>
      <c r="AU6" s="285" t="s">
        <v>2035</v>
      </c>
      <c r="AV6" s="285" t="s">
        <v>2035</v>
      </c>
      <c r="AW6" s="285" t="s">
        <v>2035</v>
      </c>
      <c r="AX6" s="285" t="s">
        <v>2035</v>
      </c>
      <c r="AY6" s="285" t="s">
        <v>2035</v>
      </c>
      <c r="AZ6" s="285" t="s">
        <v>2035</v>
      </c>
      <c r="BA6" s="285" t="s">
        <v>2035</v>
      </c>
      <c r="BB6" s="290" t="s">
        <v>2035</v>
      </c>
      <c r="BC6" s="2736" t="s">
        <v>829</v>
      </c>
      <c r="BD6" s="294" t="s">
        <v>1908</v>
      </c>
      <c r="BF6" s="270" t="s">
        <v>2038</v>
      </c>
      <c r="BG6" s="268"/>
      <c r="BH6" s="268"/>
      <c r="BI6" s="268"/>
      <c r="BJ6" s="268"/>
      <c r="BK6" s="42">
        <f>COUNTIFS(C5:BB37,$BE$2)</f>
        <v>1195</v>
      </c>
      <c r="BL6" s="151"/>
      <c r="BO6" s="280" t="s">
        <v>2038</v>
      </c>
      <c r="BP6" s="268">
        <f>'I05A '!BP819</f>
        <v>4015</v>
      </c>
      <c r="BQ6" s="268">
        <f>'I05A '!BR609</f>
        <v>3791</v>
      </c>
      <c r="BR6" s="268">
        <f>'I05A '!BR403</f>
        <v>3831</v>
      </c>
      <c r="BS6" s="268">
        <f>'I05A '!BS193</f>
        <v>3705</v>
      </c>
      <c r="BT6" s="268">
        <f>BK6+BK10+BK15+BK19</f>
        <v>3806</v>
      </c>
      <c r="BU6" s="293"/>
    </row>
    <row r="7" spans="1:80" ht="15" customHeight="1" x14ac:dyDescent="0.2">
      <c r="A7" s="2731"/>
      <c r="B7" s="2059" t="s">
        <v>833</v>
      </c>
      <c r="C7" s="285" t="s">
        <v>2035</v>
      </c>
      <c r="D7" s="285" t="s">
        <v>2035</v>
      </c>
      <c r="E7" s="285" t="s">
        <v>2035</v>
      </c>
      <c r="F7" s="285" t="s">
        <v>2035</v>
      </c>
      <c r="G7" s="285" t="s">
        <v>2035</v>
      </c>
      <c r="H7" s="285" t="s">
        <v>2035</v>
      </c>
      <c r="I7" s="285" t="s">
        <v>2035</v>
      </c>
      <c r="J7" s="285" t="s">
        <v>2035</v>
      </c>
      <c r="K7" s="285" t="s">
        <v>2035</v>
      </c>
      <c r="L7" s="285" t="s">
        <v>2035</v>
      </c>
      <c r="M7" s="285" t="s">
        <v>2035</v>
      </c>
      <c r="N7" s="285" t="s">
        <v>2035</v>
      </c>
      <c r="O7" s="285" t="s">
        <v>2035</v>
      </c>
      <c r="P7" s="285" t="s">
        <v>2035</v>
      </c>
      <c r="Q7" s="285" t="s">
        <v>2035</v>
      </c>
      <c r="R7" s="285" t="s">
        <v>2035</v>
      </c>
      <c r="S7" s="285" t="s">
        <v>2035</v>
      </c>
      <c r="T7" s="285" t="s">
        <v>2035</v>
      </c>
      <c r="U7" s="285" t="s">
        <v>2035</v>
      </c>
      <c r="V7" s="285" t="s">
        <v>2035</v>
      </c>
      <c r="W7" s="285" t="s">
        <v>2035</v>
      </c>
      <c r="X7" s="285" t="s">
        <v>2035</v>
      </c>
      <c r="Y7" s="285" t="s">
        <v>2035</v>
      </c>
      <c r="Z7" s="285" t="s">
        <v>2035</v>
      </c>
      <c r="AA7" s="285" t="s">
        <v>2035</v>
      </c>
      <c r="AB7" s="285" t="s">
        <v>2035</v>
      </c>
      <c r="AC7" s="285" t="s">
        <v>2035</v>
      </c>
      <c r="AD7" s="285" t="s">
        <v>2035</v>
      </c>
      <c r="AE7" s="285" t="s">
        <v>2035</v>
      </c>
      <c r="AF7" s="285" t="s">
        <v>2035</v>
      </c>
      <c r="AG7" s="285" t="s">
        <v>2035</v>
      </c>
      <c r="AH7" s="285" t="s">
        <v>2035</v>
      </c>
      <c r="AI7" s="285" t="s">
        <v>2035</v>
      </c>
      <c r="AJ7" s="285" t="s">
        <v>2035</v>
      </c>
      <c r="AK7" s="285" t="s">
        <v>2035</v>
      </c>
      <c r="AL7" s="285" t="s">
        <v>2035</v>
      </c>
      <c r="AM7" s="285" t="s">
        <v>2035</v>
      </c>
      <c r="AN7" s="285" t="s">
        <v>2035</v>
      </c>
      <c r="AO7" s="285" t="s">
        <v>2035</v>
      </c>
      <c r="AP7" s="285" t="s">
        <v>2035</v>
      </c>
      <c r="AQ7" s="285" t="s">
        <v>2035</v>
      </c>
      <c r="AR7" s="285" t="s">
        <v>2035</v>
      </c>
      <c r="AS7" s="285" t="s">
        <v>2035</v>
      </c>
      <c r="AT7" s="285" t="s">
        <v>2035</v>
      </c>
      <c r="AU7" s="285" t="s">
        <v>2035</v>
      </c>
      <c r="AV7" s="285" t="s">
        <v>2035</v>
      </c>
      <c r="AW7" s="285" t="s">
        <v>2035</v>
      </c>
      <c r="AX7" s="285" t="s">
        <v>2035</v>
      </c>
      <c r="AY7" s="285" t="s">
        <v>2035</v>
      </c>
      <c r="AZ7" s="285" t="s">
        <v>2035</v>
      </c>
      <c r="BA7" s="285" t="s">
        <v>2035</v>
      </c>
      <c r="BB7" s="290" t="s">
        <v>2035</v>
      </c>
      <c r="BC7" s="2737"/>
      <c r="BD7" s="291"/>
      <c r="BF7" s="269" t="s">
        <v>2037</v>
      </c>
      <c r="BG7" s="268"/>
      <c r="BH7" s="268"/>
      <c r="BI7" s="268"/>
      <c r="BJ7" s="268"/>
      <c r="BK7" s="42">
        <f>COUNTIFS(C5:BB37,$BF$2)</f>
        <v>157</v>
      </c>
      <c r="BL7" s="151"/>
      <c r="BO7" s="269" t="s">
        <v>2037</v>
      </c>
      <c r="BP7" s="268">
        <f>'I05A '!BP820</f>
        <v>300</v>
      </c>
      <c r="BQ7" s="268">
        <f>'I05A '!BR610</f>
        <v>608</v>
      </c>
      <c r="BR7" s="268">
        <f>'I05A '!BR404</f>
        <v>483</v>
      </c>
      <c r="BS7" s="268">
        <f>'I05A '!BS194</f>
        <v>563</v>
      </c>
      <c r="BT7" s="268">
        <f>+BK7+BK11+BK16+BK20</f>
        <v>509</v>
      </c>
      <c r="BX7" s="38" t="s">
        <v>829</v>
      </c>
    </row>
    <row r="8" spans="1:80" ht="15" customHeight="1" x14ac:dyDescent="0.2">
      <c r="A8" s="2731"/>
      <c r="B8" s="2059" t="s">
        <v>831</v>
      </c>
      <c r="C8" s="285" t="s">
        <v>2035</v>
      </c>
      <c r="D8" s="285" t="s">
        <v>2035</v>
      </c>
      <c r="E8" s="285" t="s">
        <v>2035</v>
      </c>
      <c r="F8" s="285" t="s">
        <v>2035</v>
      </c>
      <c r="G8" s="285" t="s">
        <v>2035</v>
      </c>
      <c r="H8" s="285" t="s">
        <v>2035</v>
      </c>
      <c r="I8" s="285" t="s">
        <v>2035</v>
      </c>
      <c r="J8" s="285" t="s">
        <v>2035</v>
      </c>
      <c r="K8" s="285" t="s">
        <v>2035</v>
      </c>
      <c r="L8" s="285" t="s">
        <v>2035</v>
      </c>
      <c r="M8" s="285" t="s">
        <v>2035</v>
      </c>
      <c r="N8" s="285" t="s">
        <v>2035</v>
      </c>
      <c r="O8" s="285" t="s">
        <v>2035</v>
      </c>
      <c r="P8" s="285" t="s">
        <v>2035</v>
      </c>
      <c r="Q8" s="285" t="s">
        <v>2035</v>
      </c>
      <c r="R8" s="285" t="s">
        <v>2035</v>
      </c>
      <c r="S8" s="285" t="s">
        <v>2035</v>
      </c>
      <c r="T8" s="285" t="s">
        <v>2035</v>
      </c>
      <c r="U8" s="285" t="s">
        <v>2035</v>
      </c>
      <c r="V8" s="285" t="s">
        <v>2035</v>
      </c>
      <c r="W8" s="285" t="s">
        <v>2035</v>
      </c>
      <c r="X8" s="285" t="s">
        <v>2035</v>
      </c>
      <c r="Y8" s="285" t="s">
        <v>2035</v>
      </c>
      <c r="Z8" s="285" t="s">
        <v>2035</v>
      </c>
      <c r="AA8" s="285" t="s">
        <v>2035</v>
      </c>
      <c r="AB8" s="285" t="s">
        <v>2035</v>
      </c>
      <c r="AC8" s="285" t="s">
        <v>2035</v>
      </c>
      <c r="AD8" s="285" t="s">
        <v>2035</v>
      </c>
      <c r="AE8" s="285" t="s">
        <v>2035</v>
      </c>
      <c r="AF8" s="285" t="s">
        <v>2035</v>
      </c>
      <c r="AG8" s="285" t="s">
        <v>2035</v>
      </c>
      <c r="AH8" s="285" t="s">
        <v>2035</v>
      </c>
      <c r="AI8" s="285" t="s">
        <v>2035</v>
      </c>
      <c r="AJ8" s="285" t="s">
        <v>2035</v>
      </c>
      <c r="AK8" s="285" t="s">
        <v>2035</v>
      </c>
      <c r="AL8" s="285" t="s">
        <v>2035</v>
      </c>
      <c r="AM8" s="285" t="s">
        <v>2035</v>
      </c>
      <c r="AN8" s="285" t="s">
        <v>2035</v>
      </c>
      <c r="AO8" s="285" t="s">
        <v>2035</v>
      </c>
      <c r="AP8" s="285" t="s">
        <v>2035</v>
      </c>
      <c r="AQ8" s="285" t="s">
        <v>2035</v>
      </c>
      <c r="AR8" s="285" t="s">
        <v>2035</v>
      </c>
      <c r="AS8" s="285" t="s">
        <v>2035</v>
      </c>
      <c r="AT8" s="285" t="s">
        <v>2035</v>
      </c>
      <c r="AU8" s="285" t="s">
        <v>2035</v>
      </c>
      <c r="AV8" s="285" t="s">
        <v>2035</v>
      </c>
      <c r="AW8" s="285" t="s">
        <v>2035</v>
      </c>
      <c r="AX8" s="285" t="s">
        <v>2035</v>
      </c>
      <c r="AY8" s="285" t="s">
        <v>2035</v>
      </c>
      <c r="AZ8" s="285" t="s">
        <v>2035</v>
      </c>
      <c r="BA8" s="285" t="s">
        <v>2035</v>
      </c>
      <c r="BB8" s="290" t="s">
        <v>2035</v>
      </c>
      <c r="BC8" s="2737"/>
      <c r="BD8" s="291"/>
      <c r="BL8" s="151"/>
    </row>
    <row r="9" spans="1:80" ht="15" customHeight="1" x14ac:dyDescent="0.2">
      <c r="A9" s="2731"/>
      <c r="B9" s="2058" t="s">
        <v>828</v>
      </c>
      <c r="C9" s="292" t="s">
        <v>2034</v>
      </c>
      <c r="D9" s="292" t="s">
        <v>2034</v>
      </c>
      <c r="E9" s="292" t="s">
        <v>2034</v>
      </c>
      <c r="F9" s="292" t="s">
        <v>2034</v>
      </c>
      <c r="G9" s="292" t="s">
        <v>2034</v>
      </c>
      <c r="H9" s="289" t="s">
        <v>2035</v>
      </c>
      <c r="I9" s="289" t="s">
        <v>2035</v>
      </c>
      <c r="J9" s="289" t="s">
        <v>2035</v>
      </c>
      <c r="K9" s="289" t="s">
        <v>2035</v>
      </c>
      <c r="L9" s="289" t="s">
        <v>2035</v>
      </c>
      <c r="M9" s="266" t="s">
        <v>2034</v>
      </c>
      <c r="N9" s="266" t="s">
        <v>2034</v>
      </c>
      <c r="O9" s="266" t="s">
        <v>2034</v>
      </c>
      <c r="P9" s="266" t="s">
        <v>2034</v>
      </c>
      <c r="Q9" s="266" t="s">
        <v>2034</v>
      </c>
      <c r="R9" s="266" t="s">
        <v>2034</v>
      </c>
      <c r="S9" s="266" t="s">
        <v>2034</v>
      </c>
      <c r="T9" s="266" t="s">
        <v>2034</v>
      </c>
      <c r="U9" s="289" t="s">
        <v>2035</v>
      </c>
      <c r="V9" s="289" t="s">
        <v>2035</v>
      </c>
      <c r="W9" s="289" t="s">
        <v>2035</v>
      </c>
      <c r="X9" s="289" t="s">
        <v>2035</v>
      </c>
      <c r="Y9" s="266" t="s">
        <v>2034</v>
      </c>
      <c r="Z9" s="266" t="s">
        <v>2034</v>
      </c>
      <c r="AA9" s="266" t="s">
        <v>2034</v>
      </c>
      <c r="AB9" s="266" t="s">
        <v>2034</v>
      </c>
      <c r="AC9" s="285" t="s">
        <v>2035</v>
      </c>
      <c r="AD9" s="285" t="s">
        <v>2035</v>
      </c>
      <c r="AE9" s="285" t="s">
        <v>2035</v>
      </c>
      <c r="AF9" s="285" t="s">
        <v>2035</v>
      </c>
      <c r="AG9" s="285" t="s">
        <v>2035</v>
      </c>
      <c r="AH9" s="285" t="s">
        <v>2035</v>
      </c>
      <c r="AI9" s="285" t="s">
        <v>2035</v>
      </c>
      <c r="AJ9" s="266" t="s">
        <v>2034</v>
      </c>
      <c r="AK9" s="285" t="s">
        <v>2035</v>
      </c>
      <c r="AL9" s="285" t="s">
        <v>2035</v>
      </c>
      <c r="AM9" s="285" t="s">
        <v>2035</v>
      </c>
      <c r="AN9" s="285" t="s">
        <v>2035</v>
      </c>
      <c r="AO9" s="285" t="s">
        <v>2035</v>
      </c>
      <c r="AP9" s="285" t="s">
        <v>2035</v>
      </c>
      <c r="AQ9" s="285" t="s">
        <v>2035</v>
      </c>
      <c r="AR9" s="266" t="s">
        <v>2034</v>
      </c>
      <c r="AS9" s="266" t="s">
        <v>2034</v>
      </c>
      <c r="AT9" s="266" t="s">
        <v>2034</v>
      </c>
      <c r="AU9" s="266" t="s">
        <v>2034</v>
      </c>
      <c r="AV9" s="266" t="s">
        <v>2034</v>
      </c>
      <c r="AW9" s="285" t="s">
        <v>2035</v>
      </c>
      <c r="AX9" s="285" t="s">
        <v>2035</v>
      </c>
      <c r="AY9" s="285" t="s">
        <v>2035</v>
      </c>
      <c r="AZ9" s="285" t="s">
        <v>2035</v>
      </c>
      <c r="BA9" s="285" t="s">
        <v>2035</v>
      </c>
      <c r="BB9" s="290" t="s">
        <v>2035</v>
      </c>
      <c r="BC9" s="2737"/>
      <c r="BD9" s="291" t="s">
        <v>1911</v>
      </c>
      <c r="BF9" s="174"/>
      <c r="BG9" s="271">
        <v>2007</v>
      </c>
      <c r="BH9" s="271">
        <v>2008</v>
      </c>
      <c r="BI9" s="271">
        <v>2009</v>
      </c>
      <c r="BJ9" s="271">
        <v>2010</v>
      </c>
      <c r="BK9" s="271">
        <v>2011</v>
      </c>
      <c r="BL9" s="151"/>
    </row>
    <row r="10" spans="1:80" ht="15" customHeight="1" x14ac:dyDescent="0.2">
      <c r="A10" s="2731"/>
      <c r="B10" s="2058" t="s">
        <v>826</v>
      </c>
      <c r="C10" s="285" t="s">
        <v>2035</v>
      </c>
      <c r="D10" s="285" t="s">
        <v>2035</v>
      </c>
      <c r="E10" s="285" t="s">
        <v>2035</v>
      </c>
      <c r="F10" s="285" t="s">
        <v>2035</v>
      </c>
      <c r="G10" s="285" t="s">
        <v>2035</v>
      </c>
      <c r="H10" s="285" t="s">
        <v>2035</v>
      </c>
      <c r="I10" s="285" t="s">
        <v>2035</v>
      </c>
      <c r="J10" s="285" t="s">
        <v>2035</v>
      </c>
      <c r="K10" s="285" t="s">
        <v>2035</v>
      </c>
      <c r="L10" s="285" t="s">
        <v>2035</v>
      </c>
      <c r="M10" s="285" t="s">
        <v>2035</v>
      </c>
      <c r="N10" s="285" t="s">
        <v>2035</v>
      </c>
      <c r="O10" s="285" t="s">
        <v>2035</v>
      </c>
      <c r="P10" s="285" t="s">
        <v>2035</v>
      </c>
      <c r="Q10" s="285" t="s">
        <v>2035</v>
      </c>
      <c r="R10" s="285" t="s">
        <v>2035</v>
      </c>
      <c r="S10" s="285" t="s">
        <v>2035</v>
      </c>
      <c r="T10" s="285" t="s">
        <v>2035</v>
      </c>
      <c r="U10" s="285" t="s">
        <v>2035</v>
      </c>
      <c r="V10" s="285" t="s">
        <v>2035</v>
      </c>
      <c r="W10" s="285" t="s">
        <v>2035</v>
      </c>
      <c r="X10" s="285" t="s">
        <v>2035</v>
      </c>
      <c r="Y10" s="285" t="s">
        <v>2035</v>
      </c>
      <c r="Z10" s="285" t="s">
        <v>2035</v>
      </c>
      <c r="AA10" s="285" t="s">
        <v>2035</v>
      </c>
      <c r="AB10" s="285" t="s">
        <v>2035</v>
      </c>
      <c r="AC10" s="285" t="s">
        <v>2035</v>
      </c>
      <c r="AD10" s="285" t="s">
        <v>2035</v>
      </c>
      <c r="AE10" s="285" t="s">
        <v>2035</v>
      </c>
      <c r="AF10" s="285" t="s">
        <v>2035</v>
      </c>
      <c r="AG10" s="285" t="s">
        <v>2035</v>
      </c>
      <c r="AH10" s="285" t="s">
        <v>2035</v>
      </c>
      <c r="AI10" s="285" t="s">
        <v>2035</v>
      </c>
      <c r="AJ10" s="285" t="s">
        <v>2035</v>
      </c>
      <c r="AK10" s="285" t="s">
        <v>2035</v>
      </c>
      <c r="AL10" s="285" t="s">
        <v>2035</v>
      </c>
      <c r="AM10" s="285" t="s">
        <v>2035</v>
      </c>
      <c r="AN10" s="285" t="s">
        <v>2035</v>
      </c>
      <c r="AO10" s="285" t="s">
        <v>2035</v>
      </c>
      <c r="AP10" s="285" t="s">
        <v>2035</v>
      </c>
      <c r="AQ10" s="285" t="s">
        <v>2035</v>
      </c>
      <c r="AR10" s="285" t="s">
        <v>2035</v>
      </c>
      <c r="AS10" s="285" t="s">
        <v>2035</v>
      </c>
      <c r="AT10" s="285" t="s">
        <v>2035</v>
      </c>
      <c r="AU10" s="285" t="s">
        <v>2035</v>
      </c>
      <c r="AV10" s="285" t="s">
        <v>2035</v>
      </c>
      <c r="AW10" s="285" t="s">
        <v>2035</v>
      </c>
      <c r="AX10" s="285" t="s">
        <v>2035</v>
      </c>
      <c r="AY10" s="285" t="s">
        <v>2035</v>
      </c>
      <c r="AZ10" s="285" t="s">
        <v>2035</v>
      </c>
      <c r="BA10" s="285" t="s">
        <v>2035</v>
      </c>
      <c r="BB10" s="290" t="s">
        <v>2035</v>
      </c>
      <c r="BC10" s="2737"/>
      <c r="BD10" s="291"/>
      <c r="BF10" s="270" t="s">
        <v>2038</v>
      </c>
      <c r="BG10" s="268"/>
      <c r="BH10" s="268"/>
      <c r="BI10" s="268"/>
      <c r="BJ10" s="268"/>
      <c r="BK10" s="42">
        <f>COUNTIFS(C40:BB54,$BE$2)</f>
        <v>685</v>
      </c>
      <c r="BL10" s="151"/>
      <c r="BU10" s="293"/>
    </row>
    <row r="11" spans="1:80" ht="15" customHeight="1" x14ac:dyDescent="0.2">
      <c r="A11" s="2731"/>
      <c r="B11" s="2058" t="s">
        <v>825</v>
      </c>
      <c r="C11" s="285" t="s">
        <v>2035</v>
      </c>
      <c r="D11" s="285" t="s">
        <v>2035</v>
      </c>
      <c r="E11" s="285" t="s">
        <v>2035</v>
      </c>
      <c r="F11" s="285" t="s">
        <v>2035</v>
      </c>
      <c r="G11" s="285" t="s">
        <v>2035</v>
      </c>
      <c r="H11" s="285" t="s">
        <v>2035</v>
      </c>
      <c r="I11" s="285" t="s">
        <v>2035</v>
      </c>
      <c r="J11" s="285" t="s">
        <v>2035</v>
      </c>
      <c r="K11" s="285" t="s">
        <v>2035</v>
      </c>
      <c r="L11" s="285" t="s">
        <v>2035</v>
      </c>
      <c r="M11" s="285" t="s">
        <v>2035</v>
      </c>
      <c r="N11" s="285" t="s">
        <v>2035</v>
      </c>
      <c r="O11" s="285" t="s">
        <v>2035</v>
      </c>
      <c r="P11" s="285" t="s">
        <v>2035</v>
      </c>
      <c r="Q11" s="285" t="s">
        <v>2035</v>
      </c>
      <c r="R11" s="285" t="s">
        <v>2035</v>
      </c>
      <c r="S11" s="285" t="s">
        <v>2035</v>
      </c>
      <c r="T11" s="285" t="s">
        <v>2035</v>
      </c>
      <c r="U11" s="285" t="s">
        <v>2035</v>
      </c>
      <c r="V11" s="285" t="s">
        <v>2035</v>
      </c>
      <c r="W11" s="285" t="s">
        <v>2035</v>
      </c>
      <c r="X11" s="285" t="s">
        <v>2035</v>
      </c>
      <c r="Y11" s="285" t="s">
        <v>2035</v>
      </c>
      <c r="Z11" s="285" t="s">
        <v>2035</v>
      </c>
      <c r="AA11" s="285" t="s">
        <v>2035</v>
      </c>
      <c r="AB11" s="285" t="s">
        <v>2035</v>
      </c>
      <c r="AC11" s="285" t="s">
        <v>2035</v>
      </c>
      <c r="AD11" s="285" t="s">
        <v>2035</v>
      </c>
      <c r="AE11" s="285" t="s">
        <v>2035</v>
      </c>
      <c r="AF11" s="285" t="s">
        <v>2035</v>
      </c>
      <c r="AG11" s="285" t="s">
        <v>2035</v>
      </c>
      <c r="AH11" s="285" t="s">
        <v>2035</v>
      </c>
      <c r="AI11" s="285" t="s">
        <v>2035</v>
      </c>
      <c r="AJ11" s="285" t="s">
        <v>2035</v>
      </c>
      <c r="AK11" s="285" t="s">
        <v>2035</v>
      </c>
      <c r="AL11" s="285" t="s">
        <v>2035</v>
      </c>
      <c r="AM11" s="285" t="s">
        <v>2035</v>
      </c>
      <c r="AN11" s="285" t="s">
        <v>2035</v>
      </c>
      <c r="AO11" s="285" t="s">
        <v>2035</v>
      </c>
      <c r="AP11" s="285" t="s">
        <v>2035</v>
      </c>
      <c r="AQ11" s="285" t="s">
        <v>2035</v>
      </c>
      <c r="AR11" s="285" t="s">
        <v>2035</v>
      </c>
      <c r="AS11" s="285" t="s">
        <v>2035</v>
      </c>
      <c r="AT11" s="285" t="s">
        <v>2035</v>
      </c>
      <c r="AU11" s="285" t="s">
        <v>2035</v>
      </c>
      <c r="AV11" s="285" t="s">
        <v>2035</v>
      </c>
      <c r="AW11" s="285" t="s">
        <v>2035</v>
      </c>
      <c r="AX11" s="285" t="s">
        <v>2035</v>
      </c>
      <c r="AY11" s="285" t="s">
        <v>2035</v>
      </c>
      <c r="AZ11" s="285" t="s">
        <v>2035</v>
      </c>
      <c r="BA11" s="285" t="s">
        <v>2035</v>
      </c>
      <c r="BB11" s="290" t="s">
        <v>2035</v>
      </c>
      <c r="BC11" s="2737"/>
      <c r="BD11" s="291"/>
      <c r="BF11" s="269" t="s">
        <v>2037</v>
      </c>
      <c r="BG11" s="268"/>
      <c r="BH11" s="268"/>
      <c r="BI11" s="268"/>
      <c r="BJ11" s="268"/>
      <c r="BK11" s="42">
        <f>COUNTIFS(C40:BB54,$BF$2)</f>
        <v>94</v>
      </c>
      <c r="BL11" s="151"/>
    </row>
    <row r="12" spans="1:80" ht="15" customHeight="1" x14ac:dyDescent="0.2">
      <c r="A12" s="2731"/>
      <c r="B12" s="2058" t="s">
        <v>824</v>
      </c>
      <c r="C12" s="292" t="s">
        <v>2034</v>
      </c>
      <c r="D12" s="292" t="s">
        <v>2034</v>
      </c>
      <c r="E12" s="292" t="s">
        <v>2034</v>
      </c>
      <c r="F12" s="292" t="s">
        <v>2034</v>
      </c>
      <c r="G12" s="285" t="s">
        <v>2035</v>
      </c>
      <c r="H12" s="285" t="s">
        <v>2035</v>
      </c>
      <c r="I12" s="285" t="s">
        <v>2035</v>
      </c>
      <c r="J12" s="285" t="s">
        <v>2035</v>
      </c>
      <c r="K12" s="285" t="s">
        <v>2035</v>
      </c>
      <c r="L12" s="285" t="s">
        <v>2035</v>
      </c>
      <c r="M12" s="285" t="s">
        <v>2035</v>
      </c>
      <c r="N12" s="285" t="s">
        <v>2035</v>
      </c>
      <c r="O12" s="285" t="s">
        <v>2035</v>
      </c>
      <c r="P12" s="285" t="s">
        <v>2035</v>
      </c>
      <c r="Q12" s="285" t="s">
        <v>2035</v>
      </c>
      <c r="R12" s="285" t="s">
        <v>2035</v>
      </c>
      <c r="S12" s="285" t="s">
        <v>2035</v>
      </c>
      <c r="T12" s="285" t="s">
        <v>2035</v>
      </c>
      <c r="U12" s="285" t="s">
        <v>2035</v>
      </c>
      <c r="V12" s="285" t="s">
        <v>2035</v>
      </c>
      <c r="W12" s="285" t="s">
        <v>2035</v>
      </c>
      <c r="X12" s="285" t="s">
        <v>2035</v>
      </c>
      <c r="Y12" s="285" t="s">
        <v>2035</v>
      </c>
      <c r="Z12" s="285" t="s">
        <v>2035</v>
      </c>
      <c r="AA12" s="285" t="s">
        <v>2035</v>
      </c>
      <c r="AB12" s="285" t="s">
        <v>2035</v>
      </c>
      <c r="AC12" s="285" t="s">
        <v>2035</v>
      </c>
      <c r="AD12" s="285" t="s">
        <v>2035</v>
      </c>
      <c r="AE12" s="285" t="s">
        <v>2035</v>
      </c>
      <c r="AF12" s="285" t="s">
        <v>2035</v>
      </c>
      <c r="AG12" s="285" t="s">
        <v>2035</v>
      </c>
      <c r="AH12" s="285" t="s">
        <v>2035</v>
      </c>
      <c r="AI12" s="285" t="s">
        <v>2035</v>
      </c>
      <c r="AJ12" s="285" t="s">
        <v>2035</v>
      </c>
      <c r="AK12" s="285" t="s">
        <v>2035</v>
      </c>
      <c r="AL12" s="285" t="s">
        <v>2035</v>
      </c>
      <c r="AM12" s="285" t="s">
        <v>2035</v>
      </c>
      <c r="AN12" s="285" t="s">
        <v>2035</v>
      </c>
      <c r="AO12" s="285" t="s">
        <v>2035</v>
      </c>
      <c r="AP12" s="285" t="s">
        <v>2035</v>
      </c>
      <c r="AQ12" s="285" t="s">
        <v>2035</v>
      </c>
      <c r="AR12" s="285" t="s">
        <v>2035</v>
      </c>
      <c r="AS12" s="285" t="s">
        <v>2035</v>
      </c>
      <c r="AT12" s="266" t="s">
        <v>2034</v>
      </c>
      <c r="AU12" s="266" t="s">
        <v>2034</v>
      </c>
      <c r="AV12" s="285" t="s">
        <v>2035</v>
      </c>
      <c r="AW12" s="285" t="s">
        <v>2035</v>
      </c>
      <c r="AX12" s="266" t="s">
        <v>2034</v>
      </c>
      <c r="AY12" s="285" t="s">
        <v>2035</v>
      </c>
      <c r="AZ12" s="285" t="s">
        <v>2035</v>
      </c>
      <c r="BA12" s="285" t="s">
        <v>2035</v>
      </c>
      <c r="BB12" s="276" t="s">
        <v>2034</v>
      </c>
      <c r="BC12" s="2737"/>
      <c r="BD12" s="291"/>
      <c r="BL12" s="151"/>
    </row>
    <row r="13" spans="1:80" ht="15" customHeight="1" x14ac:dyDescent="0.2">
      <c r="A13" s="2731"/>
      <c r="B13" s="2058" t="s">
        <v>823</v>
      </c>
      <c r="C13" s="292" t="s">
        <v>2034</v>
      </c>
      <c r="D13" s="292" t="s">
        <v>2034</v>
      </c>
      <c r="E13" s="292" t="s">
        <v>2034</v>
      </c>
      <c r="F13" s="292" t="s">
        <v>2034</v>
      </c>
      <c r="G13" s="292" t="s">
        <v>2034</v>
      </c>
      <c r="H13" s="292" t="s">
        <v>2034</v>
      </c>
      <c r="I13" s="285" t="s">
        <v>2035</v>
      </c>
      <c r="J13" s="285" t="s">
        <v>2035</v>
      </c>
      <c r="K13" s="285" t="s">
        <v>2035</v>
      </c>
      <c r="L13" s="285" t="s">
        <v>2035</v>
      </c>
      <c r="M13" s="285" t="s">
        <v>2035</v>
      </c>
      <c r="N13" s="266" t="s">
        <v>2034</v>
      </c>
      <c r="O13" s="266" t="s">
        <v>2034</v>
      </c>
      <c r="P13" s="266" t="s">
        <v>2034</v>
      </c>
      <c r="Q13" s="266" t="s">
        <v>2034</v>
      </c>
      <c r="R13" s="285" t="s">
        <v>2035</v>
      </c>
      <c r="S13" s="285" t="s">
        <v>2035</v>
      </c>
      <c r="T13" s="285" t="s">
        <v>2035</v>
      </c>
      <c r="U13" s="285" t="s">
        <v>2035</v>
      </c>
      <c r="V13" s="285" t="s">
        <v>2035</v>
      </c>
      <c r="W13" s="285" t="s">
        <v>2035</v>
      </c>
      <c r="X13" s="285" t="s">
        <v>2035</v>
      </c>
      <c r="Y13" s="266" t="s">
        <v>2034</v>
      </c>
      <c r="Z13" s="266" t="s">
        <v>2034</v>
      </c>
      <c r="AA13" s="266" t="s">
        <v>2034</v>
      </c>
      <c r="AB13" s="266" t="s">
        <v>2034</v>
      </c>
      <c r="AC13" s="266" t="s">
        <v>2034</v>
      </c>
      <c r="AD13" s="285" t="s">
        <v>2035</v>
      </c>
      <c r="AE13" s="285" t="s">
        <v>2035</v>
      </c>
      <c r="AF13" s="285" t="s">
        <v>2035</v>
      </c>
      <c r="AG13" s="285" t="s">
        <v>2035</v>
      </c>
      <c r="AH13" s="285" t="s">
        <v>2035</v>
      </c>
      <c r="AI13" s="285" t="s">
        <v>2035</v>
      </c>
      <c r="AJ13" s="285" t="s">
        <v>2035</v>
      </c>
      <c r="AK13" s="285" t="s">
        <v>2035</v>
      </c>
      <c r="AL13" s="285" t="s">
        <v>2035</v>
      </c>
      <c r="AM13" s="285" t="s">
        <v>2035</v>
      </c>
      <c r="AN13" s="285" t="s">
        <v>2035</v>
      </c>
      <c r="AO13" s="285" t="s">
        <v>2035</v>
      </c>
      <c r="AP13" s="285" t="s">
        <v>2035</v>
      </c>
      <c r="AQ13" s="285" t="s">
        <v>2035</v>
      </c>
      <c r="AR13" s="266" t="s">
        <v>2034</v>
      </c>
      <c r="AS13" s="266" t="s">
        <v>2034</v>
      </c>
      <c r="AT13" s="266" t="s">
        <v>2034</v>
      </c>
      <c r="AU13" s="266" t="s">
        <v>2034</v>
      </c>
      <c r="AV13" s="266" t="s">
        <v>2034</v>
      </c>
      <c r="AW13" s="289" t="s">
        <v>2035</v>
      </c>
      <c r="AX13" s="266" t="s">
        <v>2034</v>
      </c>
      <c r="AY13" s="285" t="s">
        <v>2035</v>
      </c>
      <c r="AZ13" s="266" t="s">
        <v>2034</v>
      </c>
      <c r="BA13" s="266" t="s">
        <v>2034</v>
      </c>
      <c r="BB13" s="276" t="s">
        <v>2034</v>
      </c>
      <c r="BC13" s="2737"/>
      <c r="BD13" s="291"/>
      <c r="BL13" s="151"/>
      <c r="BW13" s="293"/>
    </row>
    <row r="14" spans="1:80" ht="15" customHeight="1" x14ac:dyDescent="0.2">
      <c r="A14" s="2731"/>
      <c r="B14" s="2058" t="s">
        <v>822</v>
      </c>
      <c r="C14" s="292" t="s">
        <v>2034</v>
      </c>
      <c r="D14" s="292" t="s">
        <v>2034</v>
      </c>
      <c r="E14" s="292" t="s">
        <v>2034</v>
      </c>
      <c r="F14" s="292" t="s">
        <v>2034</v>
      </c>
      <c r="G14" s="292" t="s">
        <v>2034</v>
      </c>
      <c r="H14" s="292" t="s">
        <v>2034</v>
      </c>
      <c r="I14" s="292" t="s">
        <v>2034</v>
      </c>
      <c r="J14" s="285" t="s">
        <v>2035</v>
      </c>
      <c r="K14" s="285" t="s">
        <v>2035</v>
      </c>
      <c r="L14" s="285" t="s">
        <v>2035</v>
      </c>
      <c r="M14" s="285" t="s">
        <v>2035</v>
      </c>
      <c r="N14" s="285" t="s">
        <v>2035</v>
      </c>
      <c r="O14" s="285" t="s">
        <v>2035</v>
      </c>
      <c r="P14" s="285" t="s">
        <v>2035</v>
      </c>
      <c r="Q14" s="285" t="s">
        <v>2035</v>
      </c>
      <c r="R14" s="285" t="s">
        <v>2035</v>
      </c>
      <c r="S14" s="285" t="s">
        <v>2035</v>
      </c>
      <c r="T14" s="285" t="s">
        <v>2035</v>
      </c>
      <c r="U14" s="285" t="s">
        <v>2035</v>
      </c>
      <c r="V14" s="285" t="s">
        <v>2035</v>
      </c>
      <c r="W14" s="285" t="s">
        <v>2035</v>
      </c>
      <c r="X14" s="285" t="s">
        <v>2035</v>
      </c>
      <c r="Y14" s="266" t="s">
        <v>2034</v>
      </c>
      <c r="Z14" s="266" t="s">
        <v>2034</v>
      </c>
      <c r="AA14" s="266" t="s">
        <v>2034</v>
      </c>
      <c r="AB14" s="266" t="s">
        <v>2034</v>
      </c>
      <c r="AC14" s="266" t="s">
        <v>2034</v>
      </c>
      <c r="AD14" s="266" t="s">
        <v>2034</v>
      </c>
      <c r="AE14" s="266" t="s">
        <v>2034</v>
      </c>
      <c r="AF14" s="266" t="s">
        <v>2034</v>
      </c>
      <c r="AG14" s="266" t="s">
        <v>2034</v>
      </c>
      <c r="AH14" s="285" t="s">
        <v>2035</v>
      </c>
      <c r="AI14" s="266" t="s">
        <v>2034</v>
      </c>
      <c r="AJ14" s="266" t="s">
        <v>2034</v>
      </c>
      <c r="AK14" s="266" t="s">
        <v>2034</v>
      </c>
      <c r="AL14" s="266" t="s">
        <v>2034</v>
      </c>
      <c r="AM14" s="266" t="s">
        <v>2034</v>
      </c>
      <c r="AN14" s="266" t="s">
        <v>2034</v>
      </c>
      <c r="AO14" s="266" t="s">
        <v>2034</v>
      </c>
      <c r="AP14" s="266" t="s">
        <v>2034</v>
      </c>
      <c r="AQ14" s="266" t="s">
        <v>2034</v>
      </c>
      <c r="AR14" s="266" t="s">
        <v>2034</v>
      </c>
      <c r="AS14" s="266" t="s">
        <v>2034</v>
      </c>
      <c r="AT14" s="266" t="s">
        <v>2034</v>
      </c>
      <c r="AU14" s="266" t="s">
        <v>2034</v>
      </c>
      <c r="AV14" s="266" t="s">
        <v>2034</v>
      </c>
      <c r="AW14" s="266" t="s">
        <v>2034</v>
      </c>
      <c r="AX14" s="266" t="s">
        <v>2034</v>
      </c>
      <c r="AY14" s="266" t="s">
        <v>2034</v>
      </c>
      <c r="AZ14" s="266" t="s">
        <v>2034</v>
      </c>
      <c r="BA14" s="266" t="s">
        <v>2034</v>
      </c>
      <c r="BB14" s="276" t="s">
        <v>2034</v>
      </c>
      <c r="BC14" s="2737"/>
      <c r="BD14" s="291" t="s">
        <v>1909</v>
      </c>
      <c r="BF14" s="174"/>
      <c r="BG14" s="271">
        <v>2007</v>
      </c>
      <c r="BH14" s="271">
        <v>2008</v>
      </c>
      <c r="BI14" s="271">
        <v>2009</v>
      </c>
      <c r="BJ14" s="271">
        <v>2010</v>
      </c>
      <c r="BK14" s="271">
        <v>2011</v>
      </c>
      <c r="BL14" s="151"/>
    </row>
    <row r="15" spans="1:80" ht="15" customHeight="1" x14ac:dyDescent="0.2">
      <c r="A15" s="2731"/>
      <c r="B15" s="2058" t="s">
        <v>821</v>
      </c>
      <c r="C15" s="285" t="s">
        <v>2035</v>
      </c>
      <c r="D15" s="285" t="s">
        <v>2035</v>
      </c>
      <c r="E15" s="285" t="s">
        <v>2035</v>
      </c>
      <c r="F15" s="285" t="s">
        <v>2035</v>
      </c>
      <c r="G15" s="285" t="s">
        <v>2035</v>
      </c>
      <c r="H15" s="285" t="s">
        <v>2035</v>
      </c>
      <c r="I15" s="285" t="s">
        <v>2035</v>
      </c>
      <c r="J15" s="285" t="s">
        <v>2035</v>
      </c>
      <c r="K15" s="285" t="s">
        <v>2035</v>
      </c>
      <c r="L15" s="285" t="s">
        <v>2035</v>
      </c>
      <c r="M15" s="285" t="s">
        <v>2035</v>
      </c>
      <c r="N15" s="285" t="s">
        <v>2035</v>
      </c>
      <c r="O15" s="285" t="s">
        <v>2035</v>
      </c>
      <c r="P15" s="285" t="s">
        <v>2035</v>
      </c>
      <c r="Q15" s="285" t="s">
        <v>2035</v>
      </c>
      <c r="R15" s="285" t="s">
        <v>2035</v>
      </c>
      <c r="S15" s="285" t="s">
        <v>2035</v>
      </c>
      <c r="T15" s="285" t="s">
        <v>2035</v>
      </c>
      <c r="U15" s="285" t="s">
        <v>2035</v>
      </c>
      <c r="V15" s="285" t="s">
        <v>2035</v>
      </c>
      <c r="W15" s="285" t="s">
        <v>2035</v>
      </c>
      <c r="X15" s="285" t="s">
        <v>2035</v>
      </c>
      <c r="Y15" s="285" t="s">
        <v>2035</v>
      </c>
      <c r="Z15" s="285" t="s">
        <v>2035</v>
      </c>
      <c r="AA15" s="285" t="s">
        <v>2035</v>
      </c>
      <c r="AB15" s="285" t="s">
        <v>2035</v>
      </c>
      <c r="AC15" s="285" t="s">
        <v>2035</v>
      </c>
      <c r="AD15" s="285" t="s">
        <v>2035</v>
      </c>
      <c r="AE15" s="285" t="s">
        <v>2035</v>
      </c>
      <c r="AF15" s="285" t="s">
        <v>2035</v>
      </c>
      <c r="AG15" s="285" t="s">
        <v>2035</v>
      </c>
      <c r="AH15" s="285" t="s">
        <v>2035</v>
      </c>
      <c r="AI15" s="285" t="s">
        <v>2035</v>
      </c>
      <c r="AJ15" s="285" t="s">
        <v>2035</v>
      </c>
      <c r="AK15" s="285" t="s">
        <v>2035</v>
      </c>
      <c r="AL15" s="285" t="s">
        <v>2035</v>
      </c>
      <c r="AM15" s="285" t="s">
        <v>2035</v>
      </c>
      <c r="AN15" s="285" t="s">
        <v>2035</v>
      </c>
      <c r="AO15" s="285" t="s">
        <v>2035</v>
      </c>
      <c r="AP15" s="285" t="s">
        <v>2035</v>
      </c>
      <c r="AQ15" s="285" t="s">
        <v>2035</v>
      </c>
      <c r="AR15" s="285" t="s">
        <v>2035</v>
      </c>
      <c r="AS15" s="285" t="s">
        <v>2035</v>
      </c>
      <c r="AT15" s="285" t="s">
        <v>2035</v>
      </c>
      <c r="AU15" s="285" t="s">
        <v>2035</v>
      </c>
      <c r="AV15" s="285" t="s">
        <v>2035</v>
      </c>
      <c r="AW15" s="285" t="s">
        <v>2035</v>
      </c>
      <c r="AX15" s="285" t="s">
        <v>2035</v>
      </c>
      <c r="AY15" s="285" t="s">
        <v>2035</v>
      </c>
      <c r="AZ15" s="285" t="s">
        <v>2035</v>
      </c>
      <c r="BA15" s="285" t="s">
        <v>2035</v>
      </c>
      <c r="BB15" s="290" t="s">
        <v>2035</v>
      </c>
      <c r="BC15" s="2737"/>
      <c r="BD15" s="279"/>
      <c r="BF15" s="270" t="s">
        <v>2038</v>
      </c>
      <c r="BG15" s="268"/>
      <c r="BH15" s="268"/>
      <c r="BI15" s="268"/>
      <c r="BJ15" s="268"/>
      <c r="BK15" s="42">
        <f>COUNTIFS(C56:BB84,$BE$2)</f>
        <v>1363</v>
      </c>
      <c r="BL15" s="151"/>
    </row>
    <row r="16" spans="1:80" ht="15" customHeight="1" x14ac:dyDescent="0.2">
      <c r="A16" s="2731"/>
      <c r="B16" s="2058" t="s">
        <v>820</v>
      </c>
      <c r="C16" s="285" t="s">
        <v>2035</v>
      </c>
      <c r="D16" s="285" t="s">
        <v>2035</v>
      </c>
      <c r="E16" s="285" t="s">
        <v>2035</v>
      </c>
      <c r="F16" s="285" t="s">
        <v>2035</v>
      </c>
      <c r="G16" s="285" t="s">
        <v>2035</v>
      </c>
      <c r="H16" s="285" t="s">
        <v>2035</v>
      </c>
      <c r="I16" s="285" t="s">
        <v>2035</v>
      </c>
      <c r="J16" s="285" t="s">
        <v>2035</v>
      </c>
      <c r="K16" s="285" t="s">
        <v>2035</v>
      </c>
      <c r="L16" s="285" t="s">
        <v>2035</v>
      </c>
      <c r="M16" s="285" t="s">
        <v>2035</v>
      </c>
      <c r="N16" s="285" t="s">
        <v>2035</v>
      </c>
      <c r="O16" s="285" t="s">
        <v>2035</v>
      </c>
      <c r="P16" s="285" t="s">
        <v>2035</v>
      </c>
      <c r="Q16" s="285" t="s">
        <v>2035</v>
      </c>
      <c r="R16" s="285" t="s">
        <v>2035</v>
      </c>
      <c r="S16" s="285" t="s">
        <v>2035</v>
      </c>
      <c r="T16" s="285" t="s">
        <v>2035</v>
      </c>
      <c r="U16" s="285" t="s">
        <v>2035</v>
      </c>
      <c r="V16" s="285" t="s">
        <v>2035</v>
      </c>
      <c r="W16" s="285" t="s">
        <v>2035</v>
      </c>
      <c r="X16" s="285" t="s">
        <v>2035</v>
      </c>
      <c r="Y16" s="285" t="s">
        <v>2035</v>
      </c>
      <c r="Z16" s="285" t="s">
        <v>2035</v>
      </c>
      <c r="AA16" s="285" t="s">
        <v>2035</v>
      </c>
      <c r="AB16" s="285" t="s">
        <v>2035</v>
      </c>
      <c r="AC16" s="285" t="s">
        <v>2035</v>
      </c>
      <c r="AD16" s="285" t="s">
        <v>2035</v>
      </c>
      <c r="AE16" s="285" t="s">
        <v>2035</v>
      </c>
      <c r="AF16" s="285" t="s">
        <v>2035</v>
      </c>
      <c r="AG16" s="285" t="s">
        <v>2035</v>
      </c>
      <c r="AH16" s="285" t="s">
        <v>2035</v>
      </c>
      <c r="AI16" s="285" t="s">
        <v>2035</v>
      </c>
      <c r="AJ16" s="285" t="s">
        <v>2035</v>
      </c>
      <c r="AK16" s="285" t="s">
        <v>2035</v>
      </c>
      <c r="AL16" s="285" t="s">
        <v>2035</v>
      </c>
      <c r="AM16" s="285" t="s">
        <v>2035</v>
      </c>
      <c r="AN16" s="285" t="s">
        <v>2035</v>
      </c>
      <c r="AO16" s="285" t="s">
        <v>2035</v>
      </c>
      <c r="AP16" s="285" t="s">
        <v>2035</v>
      </c>
      <c r="AQ16" s="285" t="s">
        <v>2035</v>
      </c>
      <c r="AR16" s="285" t="s">
        <v>2035</v>
      </c>
      <c r="AS16" s="285" t="s">
        <v>2035</v>
      </c>
      <c r="AT16" s="285" t="s">
        <v>2035</v>
      </c>
      <c r="AU16" s="285" t="s">
        <v>2035</v>
      </c>
      <c r="AV16" s="285" t="s">
        <v>2035</v>
      </c>
      <c r="AW16" s="285" t="s">
        <v>2035</v>
      </c>
      <c r="AX16" s="285" t="s">
        <v>2035</v>
      </c>
      <c r="AY16" s="285" t="s">
        <v>2035</v>
      </c>
      <c r="AZ16" s="285" t="s">
        <v>2035</v>
      </c>
      <c r="BA16" s="285" t="s">
        <v>2035</v>
      </c>
      <c r="BB16" s="290" t="s">
        <v>2035</v>
      </c>
      <c r="BC16" s="2737"/>
      <c r="BD16" s="279"/>
      <c r="BF16" s="269" t="s">
        <v>2037</v>
      </c>
      <c r="BG16" s="268"/>
      <c r="BH16" s="268"/>
      <c r="BI16" s="268"/>
      <c r="BJ16" s="268"/>
      <c r="BK16" s="42">
        <f>COUNTIFS(C56:BB84,$BF$2)</f>
        <v>145</v>
      </c>
      <c r="BL16" s="151"/>
    </row>
    <row r="17" spans="1:84" ht="15" customHeight="1" x14ac:dyDescent="0.2">
      <c r="A17" s="2731"/>
      <c r="B17" s="2058" t="s">
        <v>744</v>
      </c>
      <c r="C17" s="285" t="s">
        <v>2035</v>
      </c>
      <c r="D17" s="285" t="s">
        <v>2035</v>
      </c>
      <c r="E17" s="285" t="s">
        <v>2035</v>
      </c>
      <c r="F17" s="285" t="s">
        <v>2035</v>
      </c>
      <c r="G17" s="285" t="s">
        <v>2035</v>
      </c>
      <c r="H17" s="285" t="s">
        <v>2035</v>
      </c>
      <c r="I17" s="285" t="s">
        <v>2035</v>
      </c>
      <c r="J17" s="285" t="s">
        <v>2035</v>
      </c>
      <c r="K17" s="285" t="s">
        <v>2035</v>
      </c>
      <c r="L17" s="285" t="s">
        <v>2035</v>
      </c>
      <c r="M17" s="285" t="s">
        <v>2035</v>
      </c>
      <c r="N17" s="285" t="s">
        <v>2035</v>
      </c>
      <c r="O17" s="285" t="s">
        <v>2035</v>
      </c>
      <c r="P17" s="285" t="s">
        <v>2035</v>
      </c>
      <c r="Q17" s="285" t="s">
        <v>2035</v>
      </c>
      <c r="R17" s="285" t="s">
        <v>2035</v>
      </c>
      <c r="S17" s="285" t="s">
        <v>2035</v>
      </c>
      <c r="T17" s="285" t="s">
        <v>2035</v>
      </c>
      <c r="U17" s="285" t="s">
        <v>2035</v>
      </c>
      <c r="V17" s="285" t="s">
        <v>2035</v>
      </c>
      <c r="W17" s="285" t="s">
        <v>2035</v>
      </c>
      <c r="X17" s="285" t="s">
        <v>2035</v>
      </c>
      <c r="Y17" s="285" t="s">
        <v>2035</v>
      </c>
      <c r="Z17" s="285" t="s">
        <v>2035</v>
      </c>
      <c r="AA17" s="285" t="s">
        <v>2035</v>
      </c>
      <c r="AB17" s="285" t="s">
        <v>2035</v>
      </c>
      <c r="AC17" s="285" t="s">
        <v>2035</v>
      </c>
      <c r="AD17" s="285" t="s">
        <v>2035</v>
      </c>
      <c r="AE17" s="285" t="s">
        <v>2035</v>
      </c>
      <c r="AF17" s="285" t="s">
        <v>2035</v>
      </c>
      <c r="AG17" s="285" t="s">
        <v>2035</v>
      </c>
      <c r="AH17" s="285" t="s">
        <v>2035</v>
      </c>
      <c r="AI17" s="285" t="s">
        <v>2035</v>
      </c>
      <c r="AJ17" s="285" t="s">
        <v>2035</v>
      </c>
      <c r="AK17" s="285" t="s">
        <v>2035</v>
      </c>
      <c r="AL17" s="285" t="s">
        <v>2035</v>
      </c>
      <c r="AM17" s="285" t="s">
        <v>2035</v>
      </c>
      <c r="AN17" s="285" t="s">
        <v>2035</v>
      </c>
      <c r="AO17" s="285" t="s">
        <v>2035</v>
      </c>
      <c r="AP17" s="285" t="s">
        <v>2035</v>
      </c>
      <c r="AQ17" s="285" t="s">
        <v>2035</v>
      </c>
      <c r="AR17" s="285" t="s">
        <v>2035</v>
      </c>
      <c r="AS17" s="285" t="s">
        <v>2035</v>
      </c>
      <c r="AT17" s="285" t="s">
        <v>2035</v>
      </c>
      <c r="AU17" s="285" t="s">
        <v>2035</v>
      </c>
      <c r="AV17" s="285" t="s">
        <v>2035</v>
      </c>
      <c r="AW17" s="285" t="s">
        <v>2035</v>
      </c>
      <c r="AX17" s="285" t="s">
        <v>2035</v>
      </c>
      <c r="AY17" s="285" t="s">
        <v>2035</v>
      </c>
      <c r="AZ17" s="285" t="s">
        <v>2035</v>
      </c>
      <c r="BA17" s="285" t="s">
        <v>2035</v>
      </c>
      <c r="BB17" s="290" t="s">
        <v>2035</v>
      </c>
      <c r="BC17" s="2737"/>
      <c r="BD17" s="279"/>
      <c r="BL17" s="151"/>
    </row>
    <row r="18" spans="1:84" ht="15" customHeight="1" x14ac:dyDescent="0.2">
      <c r="A18" s="2731"/>
      <c r="B18" s="2058" t="s">
        <v>819</v>
      </c>
      <c r="C18" s="285" t="s">
        <v>2035</v>
      </c>
      <c r="D18" s="285" t="s">
        <v>2035</v>
      </c>
      <c r="E18" s="285" t="s">
        <v>2035</v>
      </c>
      <c r="F18" s="285" t="s">
        <v>2035</v>
      </c>
      <c r="G18" s="285" t="s">
        <v>2035</v>
      </c>
      <c r="H18" s="285" t="s">
        <v>2035</v>
      </c>
      <c r="I18" s="285" t="s">
        <v>2035</v>
      </c>
      <c r="J18" s="285" t="s">
        <v>2035</v>
      </c>
      <c r="K18" s="285" t="s">
        <v>2035</v>
      </c>
      <c r="L18" s="285" t="s">
        <v>2035</v>
      </c>
      <c r="M18" s="285" t="s">
        <v>2035</v>
      </c>
      <c r="N18" s="285" t="s">
        <v>2035</v>
      </c>
      <c r="O18" s="285" t="s">
        <v>2035</v>
      </c>
      <c r="P18" s="285" t="s">
        <v>2035</v>
      </c>
      <c r="Q18" s="285" t="s">
        <v>2035</v>
      </c>
      <c r="R18" s="285" t="s">
        <v>2035</v>
      </c>
      <c r="S18" s="285" t="s">
        <v>2035</v>
      </c>
      <c r="T18" s="285" t="s">
        <v>2035</v>
      </c>
      <c r="U18" s="285" t="s">
        <v>2035</v>
      </c>
      <c r="V18" s="285" t="s">
        <v>2035</v>
      </c>
      <c r="W18" s="285" t="s">
        <v>2035</v>
      </c>
      <c r="X18" s="285" t="s">
        <v>2035</v>
      </c>
      <c r="Y18" s="285" t="s">
        <v>2035</v>
      </c>
      <c r="Z18" s="285" t="s">
        <v>2035</v>
      </c>
      <c r="AA18" s="285" t="s">
        <v>2035</v>
      </c>
      <c r="AB18" s="285" t="s">
        <v>2035</v>
      </c>
      <c r="AC18" s="285" t="s">
        <v>2035</v>
      </c>
      <c r="AD18" s="285" t="s">
        <v>2035</v>
      </c>
      <c r="AE18" s="285" t="s">
        <v>2035</v>
      </c>
      <c r="AF18" s="285" t="s">
        <v>2035</v>
      </c>
      <c r="AG18" s="285" t="s">
        <v>2035</v>
      </c>
      <c r="AH18" s="285" t="s">
        <v>2035</v>
      </c>
      <c r="AI18" s="285" t="s">
        <v>2035</v>
      </c>
      <c r="AJ18" s="285" t="s">
        <v>2035</v>
      </c>
      <c r="AK18" s="285" t="s">
        <v>2035</v>
      </c>
      <c r="AL18" s="285" t="s">
        <v>2035</v>
      </c>
      <c r="AM18" s="285" t="s">
        <v>2035</v>
      </c>
      <c r="AN18" s="285" t="s">
        <v>2035</v>
      </c>
      <c r="AO18" s="285" t="s">
        <v>2035</v>
      </c>
      <c r="AP18" s="285" t="s">
        <v>2035</v>
      </c>
      <c r="AQ18" s="285" t="s">
        <v>2035</v>
      </c>
      <c r="AR18" s="285" t="s">
        <v>2035</v>
      </c>
      <c r="AS18" s="285" t="s">
        <v>2035</v>
      </c>
      <c r="AT18" s="285" t="s">
        <v>2035</v>
      </c>
      <c r="AU18" s="285" t="s">
        <v>2035</v>
      </c>
      <c r="AV18" s="285" t="s">
        <v>2035</v>
      </c>
      <c r="AW18" s="285" t="s">
        <v>2035</v>
      </c>
      <c r="AX18" s="285" t="s">
        <v>2035</v>
      </c>
      <c r="AY18" s="285" t="s">
        <v>2035</v>
      </c>
      <c r="AZ18" s="285" t="s">
        <v>2035</v>
      </c>
      <c r="BA18" s="285" t="s">
        <v>2035</v>
      </c>
      <c r="BB18" s="290" t="s">
        <v>2035</v>
      </c>
      <c r="BC18" s="2737"/>
      <c r="BD18" s="279" t="s">
        <v>1910</v>
      </c>
      <c r="BF18" s="174"/>
      <c r="BG18" s="271">
        <v>2007</v>
      </c>
      <c r="BH18" s="271">
        <v>2008</v>
      </c>
      <c r="BI18" s="271">
        <v>2009</v>
      </c>
      <c r="BJ18" s="271">
        <v>2010</v>
      </c>
      <c r="BK18" s="271">
        <v>2011</v>
      </c>
      <c r="BL18" s="151"/>
    </row>
    <row r="19" spans="1:84" ht="15" customHeight="1" x14ac:dyDescent="0.2">
      <c r="A19" s="2731"/>
      <c r="B19" s="2058" t="s">
        <v>818</v>
      </c>
      <c r="C19" s="286" t="s">
        <v>2034</v>
      </c>
      <c r="D19" s="286" t="s">
        <v>2034</v>
      </c>
      <c r="E19" s="286" t="s">
        <v>2034</v>
      </c>
      <c r="F19" s="285" t="s">
        <v>2035</v>
      </c>
      <c r="G19" s="285" t="s">
        <v>2035</v>
      </c>
      <c r="H19" s="285" t="s">
        <v>2035</v>
      </c>
      <c r="I19" s="285" t="s">
        <v>2035</v>
      </c>
      <c r="J19" s="285" t="s">
        <v>2035</v>
      </c>
      <c r="K19" s="285" t="s">
        <v>2035</v>
      </c>
      <c r="L19" s="285" t="s">
        <v>2035</v>
      </c>
      <c r="M19" s="285" t="s">
        <v>2035</v>
      </c>
      <c r="N19" s="285" t="s">
        <v>2035</v>
      </c>
      <c r="O19" s="285" t="s">
        <v>2035</v>
      </c>
      <c r="P19" s="285" t="s">
        <v>2035</v>
      </c>
      <c r="Q19" s="285" t="s">
        <v>2035</v>
      </c>
      <c r="R19" s="285" t="s">
        <v>2035</v>
      </c>
      <c r="S19" s="285" t="s">
        <v>2035</v>
      </c>
      <c r="T19" s="285" t="s">
        <v>2035</v>
      </c>
      <c r="U19" s="285" t="s">
        <v>2035</v>
      </c>
      <c r="V19" s="285" t="s">
        <v>2035</v>
      </c>
      <c r="W19" s="285" t="s">
        <v>2035</v>
      </c>
      <c r="X19" s="285" t="s">
        <v>2035</v>
      </c>
      <c r="Y19" s="285" t="s">
        <v>2035</v>
      </c>
      <c r="Z19" s="285" t="s">
        <v>2035</v>
      </c>
      <c r="AA19" s="285" t="s">
        <v>2035</v>
      </c>
      <c r="AB19" s="285" t="s">
        <v>2035</v>
      </c>
      <c r="AC19" s="285" t="s">
        <v>2035</v>
      </c>
      <c r="AD19" s="285" t="s">
        <v>2035</v>
      </c>
      <c r="AE19" s="285" t="s">
        <v>2035</v>
      </c>
      <c r="AF19" s="285" t="s">
        <v>2035</v>
      </c>
      <c r="AG19" s="285" t="s">
        <v>2035</v>
      </c>
      <c r="AH19" s="285" t="s">
        <v>2035</v>
      </c>
      <c r="AI19" s="285" t="s">
        <v>2035</v>
      </c>
      <c r="AJ19" s="285" t="s">
        <v>2035</v>
      </c>
      <c r="AK19" s="285" t="s">
        <v>2035</v>
      </c>
      <c r="AL19" s="285" t="s">
        <v>2035</v>
      </c>
      <c r="AM19" s="285" t="s">
        <v>2035</v>
      </c>
      <c r="AN19" s="285" t="s">
        <v>2035</v>
      </c>
      <c r="AO19" s="285" t="s">
        <v>2035</v>
      </c>
      <c r="AP19" s="285" t="s">
        <v>2035</v>
      </c>
      <c r="AQ19" s="266" t="s">
        <v>2034</v>
      </c>
      <c r="AR19" s="266" t="s">
        <v>2034</v>
      </c>
      <c r="AS19" s="266" t="s">
        <v>2034</v>
      </c>
      <c r="AT19" s="266" t="s">
        <v>2034</v>
      </c>
      <c r="AU19" s="266" t="s">
        <v>2034</v>
      </c>
      <c r="AV19" s="285" t="s">
        <v>2035</v>
      </c>
      <c r="AW19" s="285" t="s">
        <v>2035</v>
      </c>
      <c r="AX19" s="285" t="s">
        <v>2035</v>
      </c>
      <c r="AY19" s="285" t="s">
        <v>2035</v>
      </c>
      <c r="AZ19" s="285" t="s">
        <v>2035</v>
      </c>
      <c r="BA19" s="285" t="s">
        <v>2035</v>
      </c>
      <c r="BB19" s="290" t="s">
        <v>2035</v>
      </c>
      <c r="BC19" s="2737"/>
      <c r="BD19" s="274"/>
      <c r="BF19" s="270" t="s">
        <v>2038</v>
      </c>
      <c r="BG19" s="268"/>
      <c r="BH19" s="268"/>
      <c r="BI19" s="268"/>
      <c r="BJ19" s="268"/>
      <c r="BK19" s="42">
        <f>COUNTIFS(C86:BB98,$BE$2)</f>
        <v>563</v>
      </c>
      <c r="BL19" s="151"/>
    </row>
    <row r="20" spans="1:84" ht="15" customHeight="1" x14ac:dyDescent="0.2">
      <c r="A20" s="2731"/>
      <c r="B20" s="2058" t="s">
        <v>817</v>
      </c>
      <c r="C20" s="286" t="s">
        <v>2034</v>
      </c>
      <c r="D20" s="286" t="s">
        <v>2034</v>
      </c>
      <c r="E20" s="286" t="s">
        <v>2034</v>
      </c>
      <c r="F20" s="286" t="s">
        <v>2034</v>
      </c>
      <c r="G20" s="286" t="s">
        <v>2034</v>
      </c>
      <c r="H20" s="285" t="s">
        <v>2035</v>
      </c>
      <c r="I20" s="285" t="s">
        <v>2035</v>
      </c>
      <c r="J20" s="285" t="s">
        <v>2035</v>
      </c>
      <c r="K20" s="285" t="s">
        <v>2035</v>
      </c>
      <c r="L20" s="285" t="s">
        <v>2035</v>
      </c>
      <c r="M20" s="285" t="s">
        <v>2035</v>
      </c>
      <c r="N20" s="285" t="s">
        <v>2035</v>
      </c>
      <c r="O20" s="266" t="s">
        <v>2034</v>
      </c>
      <c r="P20" s="266" t="s">
        <v>2034</v>
      </c>
      <c r="Q20" s="266" t="s">
        <v>2034</v>
      </c>
      <c r="R20" s="266" t="s">
        <v>2034</v>
      </c>
      <c r="S20" s="285" t="s">
        <v>2035</v>
      </c>
      <c r="T20" s="285" t="s">
        <v>2035</v>
      </c>
      <c r="U20" s="285" t="s">
        <v>2035</v>
      </c>
      <c r="V20" s="285" t="s">
        <v>2035</v>
      </c>
      <c r="W20" s="285" t="s">
        <v>2035</v>
      </c>
      <c r="X20" s="285" t="s">
        <v>2035</v>
      </c>
      <c r="Y20" s="285" t="s">
        <v>2035</v>
      </c>
      <c r="Z20" s="285" t="s">
        <v>2035</v>
      </c>
      <c r="AA20" s="285" t="s">
        <v>2035</v>
      </c>
      <c r="AB20" s="285" t="s">
        <v>2035</v>
      </c>
      <c r="AC20" s="285" t="s">
        <v>2035</v>
      </c>
      <c r="AD20" s="285" t="s">
        <v>2035</v>
      </c>
      <c r="AE20" s="285" t="s">
        <v>2035</v>
      </c>
      <c r="AF20" s="285" t="s">
        <v>2035</v>
      </c>
      <c r="AG20" s="285" t="s">
        <v>2035</v>
      </c>
      <c r="AH20" s="285" t="s">
        <v>2035</v>
      </c>
      <c r="AI20" s="285" t="s">
        <v>2035</v>
      </c>
      <c r="AJ20" s="285" t="s">
        <v>2035</v>
      </c>
      <c r="AK20" s="285" t="s">
        <v>2035</v>
      </c>
      <c r="AL20" s="285" t="s">
        <v>2035</v>
      </c>
      <c r="AM20" s="285" t="s">
        <v>2035</v>
      </c>
      <c r="AN20" s="285" t="s">
        <v>2035</v>
      </c>
      <c r="AO20" s="285" t="s">
        <v>2035</v>
      </c>
      <c r="AP20" s="285" t="s">
        <v>2035</v>
      </c>
      <c r="AQ20" s="285" t="s">
        <v>2035</v>
      </c>
      <c r="AR20" s="285" t="s">
        <v>2035</v>
      </c>
      <c r="AS20" s="285" t="s">
        <v>2035</v>
      </c>
      <c r="AT20" s="285" t="s">
        <v>2035</v>
      </c>
      <c r="AU20" s="285" t="s">
        <v>2035</v>
      </c>
      <c r="AV20" s="285" t="s">
        <v>2035</v>
      </c>
      <c r="AW20" s="285" t="s">
        <v>2035</v>
      </c>
      <c r="AX20" s="285" t="s">
        <v>2035</v>
      </c>
      <c r="AY20" s="285" t="s">
        <v>2035</v>
      </c>
      <c r="AZ20" s="285" t="s">
        <v>2035</v>
      </c>
      <c r="BA20" s="285" t="s">
        <v>2035</v>
      </c>
      <c r="BB20" s="290" t="s">
        <v>2035</v>
      </c>
      <c r="BC20" s="2738"/>
      <c r="BD20" s="272"/>
      <c r="BF20" s="269" t="s">
        <v>2037</v>
      </c>
      <c r="BG20" s="268"/>
      <c r="BH20" s="268"/>
      <c r="BI20" s="268"/>
      <c r="BJ20" s="268"/>
      <c r="BK20" s="42">
        <f>COUNTIFS(C86:BB98,$BF$2)</f>
        <v>113</v>
      </c>
      <c r="BL20" s="151"/>
    </row>
    <row r="21" spans="1:84" ht="15" customHeight="1" x14ac:dyDescent="0.2">
      <c r="A21" s="2731"/>
      <c r="B21" s="2058" t="s">
        <v>816</v>
      </c>
      <c r="C21" s="286" t="s">
        <v>2034</v>
      </c>
      <c r="D21" s="286" t="s">
        <v>2034</v>
      </c>
      <c r="E21" s="286" t="s">
        <v>2034</v>
      </c>
      <c r="F21" s="286" t="s">
        <v>2034</v>
      </c>
      <c r="G21" s="286" t="s">
        <v>2034</v>
      </c>
      <c r="H21" s="286" t="s">
        <v>2034</v>
      </c>
      <c r="I21" s="286" t="s">
        <v>2034</v>
      </c>
      <c r="J21" s="285" t="s">
        <v>2035</v>
      </c>
      <c r="K21" s="285" t="s">
        <v>2035</v>
      </c>
      <c r="L21" s="285" t="s">
        <v>2035</v>
      </c>
      <c r="M21" s="266" t="s">
        <v>2034</v>
      </c>
      <c r="N21" s="266" t="s">
        <v>2034</v>
      </c>
      <c r="O21" s="266" t="s">
        <v>2034</v>
      </c>
      <c r="P21" s="266" t="s">
        <v>2034</v>
      </c>
      <c r="Q21" s="266" t="s">
        <v>2034</v>
      </c>
      <c r="R21" s="266" t="s">
        <v>2034</v>
      </c>
      <c r="S21" s="266" t="s">
        <v>2034</v>
      </c>
      <c r="T21" s="266" t="s">
        <v>2034</v>
      </c>
      <c r="U21" s="266" t="s">
        <v>2034</v>
      </c>
      <c r="V21" s="266" t="s">
        <v>2034</v>
      </c>
      <c r="W21" s="266" t="s">
        <v>2034</v>
      </c>
      <c r="X21" s="285" t="s">
        <v>2035</v>
      </c>
      <c r="Y21" s="285" t="s">
        <v>2035</v>
      </c>
      <c r="Z21" s="266" t="s">
        <v>2034</v>
      </c>
      <c r="AA21" s="285" t="s">
        <v>2035</v>
      </c>
      <c r="AB21" s="285" t="s">
        <v>2035</v>
      </c>
      <c r="AC21" s="285" t="s">
        <v>2035</v>
      </c>
      <c r="AD21" s="285" t="s">
        <v>2035</v>
      </c>
      <c r="AE21" s="285" t="s">
        <v>2035</v>
      </c>
      <c r="AF21" s="285" t="s">
        <v>2035</v>
      </c>
      <c r="AG21" s="285" t="s">
        <v>2035</v>
      </c>
      <c r="AH21" s="285" t="s">
        <v>2035</v>
      </c>
      <c r="AI21" s="285" t="s">
        <v>2035</v>
      </c>
      <c r="AJ21" s="266" t="s">
        <v>2034</v>
      </c>
      <c r="AK21" s="266" t="s">
        <v>2034</v>
      </c>
      <c r="AL21" s="289" t="s">
        <v>2035</v>
      </c>
      <c r="AM21" s="289" t="s">
        <v>2035</v>
      </c>
      <c r="AN21" s="266" t="s">
        <v>2034</v>
      </c>
      <c r="AO21" s="266" t="s">
        <v>2034</v>
      </c>
      <c r="AP21" s="266" t="s">
        <v>2034</v>
      </c>
      <c r="AQ21" s="266" t="s">
        <v>2034</v>
      </c>
      <c r="AR21" s="266" t="s">
        <v>2034</v>
      </c>
      <c r="AS21" s="266" t="s">
        <v>2034</v>
      </c>
      <c r="AT21" s="289" t="s">
        <v>2035</v>
      </c>
      <c r="AU21" s="289" t="s">
        <v>2035</v>
      </c>
      <c r="AV21" s="289" t="s">
        <v>2035</v>
      </c>
      <c r="AW21" s="289" t="s">
        <v>2035</v>
      </c>
      <c r="AX21" s="266" t="s">
        <v>2034</v>
      </c>
      <c r="AY21" s="289" t="s">
        <v>2035</v>
      </c>
      <c r="AZ21" s="266" t="s">
        <v>2034</v>
      </c>
      <c r="BA21" s="266" t="s">
        <v>2034</v>
      </c>
      <c r="BB21" s="266" t="s">
        <v>2034</v>
      </c>
      <c r="BC21" s="288"/>
      <c r="BL21" s="151"/>
    </row>
    <row r="22" spans="1:84" ht="15" customHeight="1" x14ac:dyDescent="0.2">
      <c r="A22" s="2731"/>
      <c r="B22" s="2058" t="s">
        <v>815</v>
      </c>
      <c r="C22" s="285" t="s">
        <v>2035</v>
      </c>
      <c r="D22" s="285" t="s">
        <v>2035</v>
      </c>
      <c r="E22" s="285" t="s">
        <v>2035</v>
      </c>
      <c r="F22" s="285" t="s">
        <v>2035</v>
      </c>
      <c r="G22" s="285" t="s">
        <v>2035</v>
      </c>
      <c r="H22" s="285" t="s">
        <v>2035</v>
      </c>
      <c r="I22" s="285" t="s">
        <v>2035</v>
      </c>
      <c r="J22" s="285" t="s">
        <v>2035</v>
      </c>
      <c r="K22" s="285" t="s">
        <v>2035</v>
      </c>
      <c r="L22" s="285" t="s">
        <v>2035</v>
      </c>
      <c r="M22" s="285" t="s">
        <v>2035</v>
      </c>
      <c r="N22" s="285" t="s">
        <v>2035</v>
      </c>
      <c r="O22" s="285" t="s">
        <v>2035</v>
      </c>
      <c r="P22" s="285" t="s">
        <v>2035</v>
      </c>
      <c r="Q22" s="285" t="s">
        <v>2035</v>
      </c>
      <c r="R22" s="285" t="s">
        <v>2035</v>
      </c>
      <c r="S22" s="285" t="s">
        <v>2035</v>
      </c>
      <c r="T22" s="285" t="s">
        <v>2035</v>
      </c>
      <c r="U22" s="285" t="s">
        <v>2035</v>
      </c>
      <c r="V22" s="285" t="s">
        <v>2035</v>
      </c>
      <c r="W22" s="285" t="s">
        <v>2035</v>
      </c>
      <c r="X22" s="285" t="s">
        <v>2035</v>
      </c>
      <c r="Y22" s="285" t="s">
        <v>2035</v>
      </c>
      <c r="Z22" s="285" t="s">
        <v>2035</v>
      </c>
      <c r="AA22" s="285" t="s">
        <v>2035</v>
      </c>
      <c r="AB22" s="285" t="s">
        <v>2035</v>
      </c>
      <c r="AC22" s="285" t="s">
        <v>2035</v>
      </c>
      <c r="AD22" s="285" t="s">
        <v>2035</v>
      </c>
      <c r="AE22" s="285" t="s">
        <v>2035</v>
      </c>
      <c r="AF22" s="285" t="s">
        <v>2035</v>
      </c>
      <c r="AG22" s="285" t="s">
        <v>2035</v>
      </c>
      <c r="AH22" s="285" t="s">
        <v>2035</v>
      </c>
      <c r="AI22" s="285" t="s">
        <v>2035</v>
      </c>
      <c r="AJ22" s="285" t="s">
        <v>2035</v>
      </c>
      <c r="AK22" s="285" t="s">
        <v>2035</v>
      </c>
      <c r="AL22" s="285" t="s">
        <v>2035</v>
      </c>
      <c r="AM22" s="285" t="s">
        <v>2035</v>
      </c>
      <c r="AN22" s="285" t="s">
        <v>2035</v>
      </c>
      <c r="AO22" s="285" t="s">
        <v>2035</v>
      </c>
      <c r="AP22" s="285" t="s">
        <v>2035</v>
      </c>
      <c r="AQ22" s="285" t="s">
        <v>2035</v>
      </c>
      <c r="AR22" s="285" t="s">
        <v>2035</v>
      </c>
      <c r="AS22" s="285" t="s">
        <v>2035</v>
      </c>
      <c r="AT22" s="285" t="s">
        <v>2035</v>
      </c>
      <c r="AU22" s="285" t="s">
        <v>2035</v>
      </c>
      <c r="AV22" s="285" t="s">
        <v>2035</v>
      </c>
      <c r="AW22" s="285" t="s">
        <v>2035</v>
      </c>
      <c r="AX22" s="285" t="s">
        <v>2035</v>
      </c>
      <c r="AY22" s="285" t="s">
        <v>2035</v>
      </c>
      <c r="AZ22" s="285" t="s">
        <v>2035</v>
      </c>
      <c r="BA22" s="285" t="s">
        <v>2035</v>
      </c>
      <c r="BB22" s="285" t="s">
        <v>2035</v>
      </c>
      <c r="BC22" s="288"/>
      <c r="BL22" s="151"/>
    </row>
    <row r="23" spans="1:84" ht="15" customHeight="1" x14ac:dyDescent="0.2">
      <c r="A23" s="2731"/>
      <c r="B23" s="2058" t="s">
        <v>814</v>
      </c>
      <c r="C23" s="286" t="s">
        <v>2034</v>
      </c>
      <c r="D23" s="286" t="s">
        <v>2034</v>
      </c>
      <c r="E23" s="286" t="s">
        <v>2034</v>
      </c>
      <c r="F23" s="286" t="s">
        <v>2034</v>
      </c>
      <c r="G23" s="286" t="s">
        <v>2034</v>
      </c>
      <c r="H23" s="285" t="s">
        <v>2035</v>
      </c>
      <c r="I23" s="285" t="s">
        <v>2035</v>
      </c>
      <c r="J23" s="285" t="s">
        <v>2035</v>
      </c>
      <c r="K23" s="285" t="s">
        <v>2035</v>
      </c>
      <c r="L23" s="285" t="s">
        <v>2035</v>
      </c>
      <c r="M23" s="285" t="s">
        <v>2035</v>
      </c>
      <c r="N23" s="285" t="s">
        <v>2035</v>
      </c>
      <c r="O23" s="285" t="s">
        <v>2035</v>
      </c>
      <c r="P23" s="285" t="s">
        <v>2035</v>
      </c>
      <c r="Q23" s="285" t="s">
        <v>2035</v>
      </c>
      <c r="R23" s="285" t="s">
        <v>2035</v>
      </c>
      <c r="S23" s="285" t="s">
        <v>2035</v>
      </c>
      <c r="T23" s="285" t="s">
        <v>2035</v>
      </c>
      <c r="U23" s="285" t="s">
        <v>2035</v>
      </c>
      <c r="V23" s="285" t="s">
        <v>2035</v>
      </c>
      <c r="W23" s="285" t="s">
        <v>2035</v>
      </c>
      <c r="X23" s="285" t="s">
        <v>2035</v>
      </c>
      <c r="Y23" s="285" t="s">
        <v>2035</v>
      </c>
      <c r="Z23" s="285" t="s">
        <v>2035</v>
      </c>
      <c r="AA23" s="285" t="s">
        <v>2035</v>
      </c>
      <c r="AB23" s="285" t="s">
        <v>2035</v>
      </c>
      <c r="AC23" s="285" t="s">
        <v>2035</v>
      </c>
      <c r="AD23" s="285" t="s">
        <v>2035</v>
      </c>
      <c r="AE23" s="285" t="s">
        <v>2035</v>
      </c>
      <c r="AF23" s="285" t="s">
        <v>2035</v>
      </c>
      <c r="AG23" s="285" t="s">
        <v>2035</v>
      </c>
      <c r="AH23" s="285" t="s">
        <v>2035</v>
      </c>
      <c r="AI23" s="285" t="s">
        <v>2035</v>
      </c>
      <c r="AJ23" s="285" t="s">
        <v>2035</v>
      </c>
      <c r="AK23" s="266" t="s">
        <v>2034</v>
      </c>
      <c r="AL23" s="266" t="s">
        <v>2034</v>
      </c>
      <c r="AM23" s="266" t="s">
        <v>2034</v>
      </c>
      <c r="AN23" s="266" t="s">
        <v>2034</v>
      </c>
      <c r="AO23" s="266" t="s">
        <v>2034</v>
      </c>
      <c r="AP23" s="289" t="s">
        <v>2035</v>
      </c>
      <c r="AQ23" s="289" t="s">
        <v>2035</v>
      </c>
      <c r="AR23" s="266" t="s">
        <v>2034</v>
      </c>
      <c r="AS23" s="266" t="s">
        <v>2034</v>
      </c>
      <c r="AT23" s="289" t="s">
        <v>2035</v>
      </c>
      <c r="AU23" s="289" t="s">
        <v>2035</v>
      </c>
      <c r="AV23" s="289" t="s">
        <v>2035</v>
      </c>
      <c r="AW23" s="289" t="s">
        <v>2035</v>
      </c>
      <c r="AX23" s="289" t="s">
        <v>2035</v>
      </c>
      <c r="AY23" s="289" t="s">
        <v>2035</v>
      </c>
      <c r="AZ23" s="289" t="s">
        <v>2035</v>
      </c>
      <c r="BA23" s="289" t="s">
        <v>2035</v>
      </c>
      <c r="BB23" s="289" t="s">
        <v>2035</v>
      </c>
      <c r="BC23" s="288"/>
      <c r="BL23" s="151"/>
    </row>
    <row r="24" spans="1:84" ht="15" customHeight="1" x14ac:dyDescent="0.2">
      <c r="A24" s="2731"/>
      <c r="B24" s="2058" t="s">
        <v>813</v>
      </c>
      <c r="C24" s="285" t="s">
        <v>2035</v>
      </c>
      <c r="D24" s="285" t="s">
        <v>2035</v>
      </c>
      <c r="E24" s="285" t="s">
        <v>2035</v>
      </c>
      <c r="F24" s="285" t="s">
        <v>2035</v>
      </c>
      <c r="G24" s="285" t="s">
        <v>2035</v>
      </c>
      <c r="H24" s="285" t="s">
        <v>2035</v>
      </c>
      <c r="I24" s="285" t="s">
        <v>2035</v>
      </c>
      <c r="J24" s="285" t="s">
        <v>2035</v>
      </c>
      <c r="K24" s="285" t="s">
        <v>2035</v>
      </c>
      <c r="L24" s="285" t="s">
        <v>2035</v>
      </c>
      <c r="M24" s="285" t="s">
        <v>2035</v>
      </c>
      <c r="N24" s="285" t="s">
        <v>2035</v>
      </c>
      <c r="O24" s="285" t="s">
        <v>2035</v>
      </c>
      <c r="P24" s="285" t="s">
        <v>2035</v>
      </c>
      <c r="Q24" s="285" t="s">
        <v>2035</v>
      </c>
      <c r="R24" s="285" t="s">
        <v>2035</v>
      </c>
      <c r="S24" s="285" t="s">
        <v>2035</v>
      </c>
      <c r="T24" s="285" t="s">
        <v>2035</v>
      </c>
      <c r="U24" s="285" t="s">
        <v>2035</v>
      </c>
      <c r="V24" s="285" t="s">
        <v>2035</v>
      </c>
      <c r="W24" s="285" t="s">
        <v>2035</v>
      </c>
      <c r="X24" s="285" t="s">
        <v>2035</v>
      </c>
      <c r="Y24" s="285" t="s">
        <v>2035</v>
      </c>
      <c r="Z24" s="285" t="s">
        <v>2035</v>
      </c>
      <c r="AA24" s="285" t="s">
        <v>2035</v>
      </c>
      <c r="AB24" s="285" t="s">
        <v>2035</v>
      </c>
      <c r="AC24" s="285" t="s">
        <v>2035</v>
      </c>
      <c r="AD24" s="285" t="s">
        <v>2035</v>
      </c>
      <c r="AE24" s="285" t="s">
        <v>2035</v>
      </c>
      <c r="AF24" s="285" t="s">
        <v>2035</v>
      </c>
      <c r="AG24" s="285" t="s">
        <v>2035</v>
      </c>
      <c r="AH24" s="285" t="s">
        <v>2035</v>
      </c>
      <c r="AI24" s="285" t="s">
        <v>2035</v>
      </c>
      <c r="AJ24" s="285" t="s">
        <v>2035</v>
      </c>
      <c r="AK24" s="285" t="s">
        <v>2035</v>
      </c>
      <c r="AL24" s="285" t="s">
        <v>2035</v>
      </c>
      <c r="AM24" s="285" t="s">
        <v>2035</v>
      </c>
      <c r="AN24" s="285" t="s">
        <v>2035</v>
      </c>
      <c r="AO24" s="285" t="s">
        <v>2035</v>
      </c>
      <c r="AP24" s="285" t="s">
        <v>2035</v>
      </c>
      <c r="AQ24" s="285" t="s">
        <v>2035</v>
      </c>
      <c r="AR24" s="285" t="s">
        <v>2035</v>
      </c>
      <c r="AS24" s="285" t="s">
        <v>2035</v>
      </c>
      <c r="AT24" s="285" t="s">
        <v>2035</v>
      </c>
      <c r="AU24" s="285" t="s">
        <v>2035</v>
      </c>
      <c r="AV24" s="285" t="s">
        <v>2035</v>
      </c>
      <c r="AW24" s="285" t="s">
        <v>2035</v>
      </c>
      <c r="AX24" s="285" t="s">
        <v>2035</v>
      </c>
      <c r="AY24" s="285" t="s">
        <v>2035</v>
      </c>
      <c r="AZ24" s="285" t="s">
        <v>2035</v>
      </c>
      <c r="BA24" s="285" t="s">
        <v>2035</v>
      </c>
      <c r="BB24" s="285" t="s">
        <v>2035</v>
      </c>
      <c r="BC24" s="288"/>
      <c r="BL24" s="151"/>
      <c r="BY24" s="2485" t="s">
        <v>383</v>
      </c>
      <c r="BZ24" s="2485"/>
      <c r="CA24" s="2485"/>
      <c r="CB24" s="2485"/>
      <c r="CC24" s="2485"/>
      <c r="CD24" s="2485"/>
      <c r="CE24" s="2485"/>
      <c r="CF24" s="2485"/>
    </row>
    <row r="25" spans="1:84" ht="15" customHeight="1" x14ac:dyDescent="0.2">
      <c r="A25" s="2731"/>
      <c r="B25" s="2058" t="s">
        <v>812</v>
      </c>
      <c r="C25" s="285" t="s">
        <v>2035</v>
      </c>
      <c r="D25" s="285" t="s">
        <v>2035</v>
      </c>
      <c r="E25" s="285" t="s">
        <v>2035</v>
      </c>
      <c r="F25" s="285" t="s">
        <v>2035</v>
      </c>
      <c r="G25" s="285" t="s">
        <v>2035</v>
      </c>
      <c r="H25" s="285" t="s">
        <v>2035</v>
      </c>
      <c r="I25" s="285" t="s">
        <v>2035</v>
      </c>
      <c r="J25" s="285" t="s">
        <v>2035</v>
      </c>
      <c r="K25" s="285" t="s">
        <v>2035</v>
      </c>
      <c r="L25" s="285" t="s">
        <v>2035</v>
      </c>
      <c r="M25" s="285" t="s">
        <v>2035</v>
      </c>
      <c r="N25" s="285" t="s">
        <v>2035</v>
      </c>
      <c r="O25" s="285" t="s">
        <v>2035</v>
      </c>
      <c r="P25" s="285" t="s">
        <v>2035</v>
      </c>
      <c r="Q25" s="285" t="s">
        <v>2035</v>
      </c>
      <c r="R25" s="285" t="s">
        <v>2035</v>
      </c>
      <c r="S25" s="285" t="s">
        <v>2035</v>
      </c>
      <c r="T25" s="285" t="s">
        <v>2035</v>
      </c>
      <c r="U25" s="285" t="s">
        <v>2035</v>
      </c>
      <c r="V25" s="285" t="s">
        <v>2035</v>
      </c>
      <c r="W25" s="285" t="s">
        <v>2035</v>
      </c>
      <c r="X25" s="285" t="s">
        <v>2035</v>
      </c>
      <c r="Y25" s="285" t="s">
        <v>2035</v>
      </c>
      <c r="Z25" s="285" t="s">
        <v>2035</v>
      </c>
      <c r="AA25" s="285" t="s">
        <v>2035</v>
      </c>
      <c r="AB25" s="285" t="s">
        <v>2035</v>
      </c>
      <c r="AC25" s="285" t="s">
        <v>2035</v>
      </c>
      <c r="AD25" s="285" t="s">
        <v>2035</v>
      </c>
      <c r="AE25" s="285" t="s">
        <v>2035</v>
      </c>
      <c r="AF25" s="285" t="s">
        <v>2035</v>
      </c>
      <c r="AG25" s="285" t="s">
        <v>2035</v>
      </c>
      <c r="AH25" s="285" t="s">
        <v>2035</v>
      </c>
      <c r="AI25" s="285" t="s">
        <v>2035</v>
      </c>
      <c r="AJ25" s="285" t="s">
        <v>2035</v>
      </c>
      <c r="AK25" s="285" t="s">
        <v>2035</v>
      </c>
      <c r="AL25" s="285" t="s">
        <v>2035</v>
      </c>
      <c r="AM25" s="285" t="s">
        <v>2035</v>
      </c>
      <c r="AN25" s="285" t="s">
        <v>2035</v>
      </c>
      <c r="AO25" s="285" t="s">
        <v>2035</v>
      </c>
      <c r="AP25" s="285" t="s">
        <v>2035</v>
      </c>
      <c r="AQ25" s="285" t="s">
        <v>2035</v>
      </c>
      <c r="AR25" s="285" t="s">
        <v>2035</v>
      </c>
      <c r="AS25" s="285" t="s">
        <v>2035</v>
      </c>
      <c r="AT25" s="285" t="s">
        <v>2035</v>
      </c>
      <c r="AU25" s="285" t="s">
        <v>2035</v>
      </c>
      <c r="AV25" s="285" t="s">
        <v>2035</v>
      </c>
      <c r="AW25" s="285" t="s">
        <v>2035</v>
      </c>
      <c r="AX25" s="285" t="s">
        <v>2035</v>
      </c>
      <c r="AY25" s="285" t="s">
        <v>2035</v>
      </c>
      <c r="AZ25" s="285" t="s">
        <v>2035</v>
      </c>
      <c r="BA25" s="285" t="s">
        <v>2035</v>
      </c>
      <c r="BB25" s="285" t="s">
        <v>2035</v>
      </c>
      <c r="BC25" s="2739" t="s">
        <v>803</v>
      </c>
      <c r="BD25" s="287" t="s">
        <v>1693</v>
      </c>
      <c r="BF25" s="174"/>
      <c r="BG25" s="271">
        <v>2007</v>
      </c>
      <c r="BH25" s="271">
        <v>2008</v>
      </c>
      <c r="BI25" s="271">
        <v>2009</v>
      </c>
      <c r="BJ25" s="271">
        <v>2010</v>
      </c>
      <c r="BK25" s="271">
        <v>2011</v>
      </c>
      <c r="BL25" s="151"/>
      <c r="BY25" s="2485"/>
      <c r="BZ25" s="2485"/>
      <c r="CA25" s="2485"/>
      <c r="CB25" s="2485"/>
      <c r="CC25" s="2485"/>
      <c r="CD25" s="2485"/>
      <c r="CE25" s="2485"/>
      <c r="CF25" s="2485"/>
    </row>
    <row r="26" spans="1:84" ht="15" customHeight="1" x14ac:dyDescent="0.2">
      <c r="A26" s="2731"/>
      <c r="B26" s="2058" t="s">
        <v>811</v>
      </c>
      <c r="C26" s="285" t="s">
        <v>2035</v>
      </c>
      <c r="D26" s="285" t="s">
        <v>2035</v>
      </c>
      <c r="E26" s="285" t="s">
        <v>2035</v>
      </c>
      <c r="F26" s="285" t="s">
        <v>2035</v>
      </c>
      <c r="G26" s="285" t="s">
        <v>2035</v>
      </c>
      <c r="H26" s="285" t="s">
        <v>2035</v>
      </c>
      <c r="I26" s="285" t="s">
        <v>2035</v>
      </c>
      <c r="J26" s="285" t="s">
        <v>2035</v>
      </c>
      <c r="K26" s="285" t="s">
        <v>2035</v>
      </c>
      <c r="L26" s="285" t="s">
        <v>2035</v>
      </c>
      <c r="M26" s="285" t="s">
        <v>2035</v>
      </c>
      <c r="N26" s="285" t="s">
        <v>2035</v>
      </c>
      <c r="O26" s="285" t="s">
        <v>2035</v>
      </c>
      <c r="P26" s="285" t="s">
        <v>2035</v>
      </c>
      <c r="Q26" s="285" t="s">
        <v>2035</v>
      </c>
      <c r="R26" s="285" t="s">
        <v>2035</v>
      </c>
      <c r="S26" s="285" t="s">
        <v>2035</v>
      </c>
      <c r="T26" s="285" t="s">
        <v>2035</v>
      </c>
      <c r="U26" s="285" t="s">
        <v>2035</v>
      </c>
      <c r="V26" s="285" t="s">
        <v>2035</v>
      </c>
      <c r="W26" s="285" t="s">
        <v>2035</v>
      </c>
      <c r="X26" s="285" t="s">
        <v>2035</v>
      </c>
      <c r="Y26" s="285" t="s">
        <v>2035</v>
      </c>
      <c r="Z26" s="285" t="s">
        <v>2035</v>
      </c>
      <c r="AA26" s="285" t="s">
        <v>2035</v>
      </c>
      <c r="AB26" s="285" t="s">
        <v>2035</v>
      </c>
      <c r="AC26" s="285" t="s">
        <v>2035</v>
      </c>
      <c r="AD26" s="285" t="s">
        <v>2035</v>
      </c>
      <c r="AE26" s="285" t="s">
        <v>2035</v>
      </c>
      <c r="AF26" s="285" t="s">
        <v>2035</v>
      </c>
      <c r="AG26" s="285" t="s">
        <v>2035</v>
      </c>
      <c r="AH26" s="285" t="s">
        <v>2035</v>
      </c>
      <c r="AI26" s="285" t="s">
        <v>2035</v>
      </c>
      <c r="AJ26" s="285" t="s">
        <v>2035</v>
      </c>
      <c r="AK26" s="285" t="s">
        <v>2035</v>
      </c>
      <c r="AL26" s="285" t="s">
        <v>2035</v>
      </c>
      <c r="AM26" s="285" t="s">
        <v>2035</v>
      </c>
      <c r="AN26" s="285" t="s">
        <v>2035</v>
      </c>
      <c r="AO26" s="285" t="s">
        <v>2035</v>
      </c>
      <c r="AP26" s="285" t="s">
        <v>2035</v>
      </c>
      <c r="AQ26" s="285" t="s">
        <v>2035</v>
      </c>
      <c r="AR26" s="285" t="s">
        <v>2035</v>
      </c>
      <c r="AS26" s="285" t="s">
        <v>2035</v>
      </c>
      <c r="AT26" s="285" t="s">
        <v>2035</v>
      </c>
      <c r="AU26" s="285" t="s">
        <v>2035</v>
      </c>
      <c r="AV26" s="285" t="s">
        <v>2035</v>
      </c>
      <c r="AW26" s="285" t="s">
        <v>2035</v>
      </c>
      <c r="AX26" s="285" t="s">
        <v>2035</v>
      </c>
      <c r="AY26" s="285" t="s">
        <v>2035</v>
      </c>
      <c r="AZ26" s="285" t="s">
        <v>2035</v>
      </c>
      <c r="BA26" s="285" t="s">
        <v>2035</v>
      </c>
      <c r="BB26" s="285" t="s">
        <v>2035</v>
      </c>
      <c r="BC26" s="2740"/>
      <c r="BD26" s="274"/>
      <c r="BF26" s="270" t="s">
        <v>2038</v>
      </c>
      <c r="BG26" s="268"/>
      <c r="BH26" s="268"/>
      <c r="BI26" s="268"/>
      <c r="BJ26" s="268"/>
      <c r="BK26" s="42">
        <f>COUNTIFS(C100:BB108,$BE$2)</f>
        <v>445</v>
      </c>
      <c r="BL26" s="151"/>
      <c r="BY26" s="2485"/>
      <c r="BZ26" s="2485"/>
      <c r="CA26" s="2485"/>
      <c r="CB26" s="2485"/>
      <c r="CC26" s="2485"/>
      <c r="CD26" s="2485"/>
      <c r="CE26" s="2485"/>
      <c r="CF26" s="2485"/>
    </row>
    <row r="27" spans="1:84" ht="15" customHeight="1" x14ac:dyDescent="0.2">
      <c r="A27" s="2731"/>
      <c r="B27" s="2058" t="s">
        <v>810</v>
      </c>
      <c r="C27" s="285" t="s">
        <v>2035</v>
      </c>
      <c r="D27" s="285" t="s">
        <v>2035</v>
      </c>
      <c r="E27" s="285" t="s">
        <v>2035</v>
      </c>
      <c r="F27" s="285" t="s">
        <v>2035</v>
      </c>
      <c r="G27" s="285" t="s">
        <v>2035</v>
      </c>
      <c r="H27" s="285" t="s">
        <v>2035</v>
      </c>
      <c r="I27" s="285" t="s">
        <v>2035</v>
      </c>
      <c r="J27" s="285" t="s">
        <v>2035</v>
      </c>
      <c r="K27" s="285" t="s">
        <v>2035</v>
      </c>
      <c r="L27" s="285" t="s">
        <v>2035</v>
      </c>
      <c r="M27" s="285" t="s">
        <v>2035</v>
      </c>
      <c r="N27" s="285" t="s">
        <v>2035</v>
      </c>
      <c r="O27" s="285" t="s">
        <v>2035</v>
      </c>
      <c r="P27" s="285" t="s">
        <v>2035</v>
      </c>
      <c r="Q27" s="285" t="s">
        <v>2035</v>
      </c>
      <c r="R27" s="285" t="s">
        <v>2035</v>
      </c>
      <c r="S27" s="285" t="s">
        <v>2035</v>
      </c>
      <c r="T27" s="285" t="s">
        <v>2035</v>
      </c>
      <c r="U27" s="285" t="s">
        <v>2035</v>
      </c>
      <c r="V27" s="285" t="s">
        <v>2035</v>
      </c>
      <c r="W27" s="285" t="s">
        <v>2035</v>
      </c>
      <c r="X27" s="285" t="s">
        <v>2035</v>
      </c>
      <c r="Y27" s="285" t="s">
        <v>2035</v>
      </c>
      <c r="Z27" s="285" t="s">
        <v>2035</v>
      </c>
      <c r="AA27" s="285" t="s">
        <v>2035</v>
      </c>
      <c r="AB27" s="285" t="s">
        <v>2035</v>
      </c>
      <c r="AC27" s="285" t="s">
        <v>2035</v>
      </c>
      <c r="AD27" s="285" t="s">
        <v>2035</v>
      </c>
      <c r="AE27" s="285" t="s">
        <v>2035</v>
      </c>
      <c r="AF27" s="285" t="s">
        <v>2035</v>
      </c>
      <c r="AG27" s="285" t="s">
        <v>2035</v>
      </c>
      <c r="AH27" s="285" t="s">
        <v>2035</v>
      </c>
      <c r="AI27" s="285" t="s">
        <v>2035</v>
      </c>
      <c r="AJ27" s="285" t="s">
        <v>2035</v>
      </c>
      <c r="AK27" s="285" t="s">
        <v>2035</v>
      </c>
      <c r="AL27" s="285" t="s">
        <v>2035</v>
      </c>
      <c r="AM27" s="285" t="s">
        <v>2035</v>
      </c>
      <c r="AN27" s="285" t="s">
        <v>2035</v>
      </c>
      <c r="AO27" s="285" t="s">
        <v>2035</v>
      </c>
      <c r="AP27" s="285" t="s">
        <v>2035</v>
      </c>
      <c r="AQ27" s="285" t="s">
        <v>2035</v>
      </c>
      <c r="AR27" s="285" t="s">
        <v>2035</v>
      </c>
      <c r="AS27" s="285" t="s">
        <v>2035</v>
      </c>
      <c r="AT27" s="285" t="s">
        <v>2035</v>
      </c>
      <c r="AU27" s="285" t="s">
        <v>2035</v>
      </c>
      <c r="AV27" s="285" t="s">
        <v>2035</v>
      </c>
      <c r="AW27" s="285" t="s">
        <v>2035</v>
      </c>
      <c r="AX27" s="285" t="s">
        <v>2035</v>
      </c>
      <c r="AY27" s="285" t="s">
        <v>2035</v>
      </c>
      <c r="AZ27" s="285" t="s">
        <v>2035</v>
      </c>
      <c r="BA27" s="285" t="s">
        <v>2035</v>
      </c>
      <c r="BB27" s="285" t="s">
        <v>2035</v>
      </c>
      <c r="BC27" s="2740"/>
      <c r="BD27" s="274"/>
      <c r="BF27" s="269" t="s">
        <v>2037</v>
      </c>
      <c r="BG27" s="268"/>
      <c r="BH27" s="268"/>
      <c r="BI27" s="268"/>
      <c r="BJ27" s="268"/>
      <c r="BK27" s="42">
        <f>COUNTIFS(C100:BB108,$BF$2)</f>
        <v>23</v>
      </c>
      <c r="BL27" s="151"/>
      <c r="BY27" s="2485"/>
      <c r="BZ27" s="2485"/>
      <c r="CA27" s="2485"/>
      <c r="CB27" s="2485"/>
      <c r="CC27" s="2485"/>
      <c r="CD27" s="2485"/>
      <c r="CE27" s="2485"/>
      <c r="CF27" s="2485"/>
    </row>
    <row r="28" spans="1:84" ht="15" customHeight="1" x14ac:dyDescent="0.2">
      <c r="A28" s="2731"/>
      <c r="B28" s="2058" t="s">
        <v>809</v>
      </c>
      <c r="C28" s="285" t="s">
        <v>2035</v>
      </c>
      <c r="D28" s="285" t="s">
        <v>2035</v>
      </c>
      <c r="E28" s="285" t="s">
        <v>2035</v>
      </c>
      <c r="F28" s="285" t="s">
        <v>2035</v>
      </c>
      <c r="G28" s="285" t="s">
        <v>2035</v>
      </c>
      <c r="H28" s="285" t="s">
        <v>2035</v>
      </c>
      <c r="I28" s="285" t="s">
        <v>2035</v>
      </c>
      <c r="J28" s="285" t="s">
        <v>2035</v>
      </c>
      <c r="K28" s="285" t="s">
        <v>2035</v>
      </c>
      <c r="L28" s="285" t="s">
        <v>2035</v>
      </c>
      <c r="M28" s="285" t="s">
        <v>2035</v>
      </c>
      <c r="N28" s="285" t="s">
        <v>2035</v>
      </c>
      <c r="O28" s="285" t="s">
        <v>2035</v>
      </c>
      <c r="P28" s="285" t="s">
        <v>2035</v>
      </c>
      <c r="Q28" s="285" t="s">
        <v>2035</v>
      </c>
      <c r="R28" s="285" t="s">
        <v>2035</v>
      </c>
      <c r="S28" s="285" t="s">
        <v>2035</v>
      </c>
      <c r="T28" s="285" t="s">
        <v>2035</v>
      </c>
      <c r="U28" s="285" t="s">
        <v>2035</v>
      </c>
      <c r="V28" s="285" t="s">
        <v>2035</v>
      </c>
      <c r="W28" s="285" t="s">
        <v>2035</v>
      </c>
      <c r="X28" s="285" t="s">
        <v>2035</v>
      </c>
      <c r="Y28" s="285" t="s">
        <v>2035</v>
      </c>
      <c r="Z28" s="285" t="s">
        <v>2035</v>
      </c>
      <c r="AA28" s="285" t="s">
        <v>2035</v>
      </c>
      <c r="AB28" s="285" t="s">
        <v>2035</v>
      </c>
      <c r="AC28" s="285" t="s">
        <v>2035</v>
      </c>
      <c r="AD28" s="285" t="s">
        <v>2035</v>
      </c>
      <c r="AE28" s="285" t="s">
        <v>2035</v>
      </c>
      <c r="AF28" s="285" t="s">
        <v>2035</v>
      </c>
      <c r="AG28" s="285" t="s">
        <v>2035</v>
      </c>
      <c r="AH28" s="285" t="s">
        <v>2035</v>
      </c>
      <c r="AI28" s="285" t="s">
        <v>2035</v>
      </c>
      <c r="AJ28" s="285" t="s">
        <v>2035</v>
      </c>
      <c r="AK28" s="285" t="s">
        <v>2035</v>
      </c>
      <c r="AL28" s="285" t="s">
        <v>2035</v>
      </c>
      <c r="AM28" s="285" t="s">
        <v>2035</v>
      </c>
      <c r="AN28" s="285" t="s">
        <v>2035</v>
      </c>
      <c r="AO28" s="285" t="s">
        <v>2035</v>
      </c>
      <c r="AP28" s="285" t="s">
        <v>2035</v>
      </c>
      <c r="AQ28" s="285" t="s">
        <v>2035</v>
      </c>
      <c r="AR28" s="285" t="s">
        <v>2035</v>
      </c>
      <c r="AS28" s="285" t="s">
        <v>2035</v>
      </c>
      <c r="AT28" s="285" t="s">
        <v>2035</v>
      </c>
      <c r="AU28" s="285" t="s">
        <v>2035</v>
      </c>
      <c r="AV28" s="285" t="s">
        <v>2035</v>
      </c>
      <c r="AW28" s="285" t="s">
        <v>2035</v>
      </c>
      <c r="AX28" s="285" t="s">
        <v>2035</v>
      </c>
      <c r="AY28" s="285" t="s">
        <v>2035</v>
      </c>
      <c r="AZ28" s="285" t="s">
        <v>2035</v>
      </c>
      <c r="BA28" s="285" t="s">
        <v>2035</v>
      </c>
      <c r="BB28" s="285" t="s">
        <v>2035</v>
      </c>
      <c r="BC28" s="2740"/>
      <c r="BD28" s="274"/>
      <c r="BL28" s="151"/>
      <c r="BY28" s="2485"/>
      <c r="BZ28" s="2485"/>
      <c r="CA28" s="2485"/>
      <c r="CB28" s="2485"/>
      <c r="CC28" s="2485"/>
      <c r="CD28" s="2485"/>
      <c r="CE28" s="2485"/>
      <c r="CF28" s="2485"/>
    </row>
    <row r="29" spans="1:84" ht="15" customHeight="1" x14ac:dyDescent="0.2">
      <c r="A29" s="2731"/>
      <c r="B29" s="2058" t="s">
        <v>808</v>
      </c>
      <c r="C29" s="285" t="s">
        <v>2035</v>
      </c>
      <c r="D29" s="285" t="s">
        <v>2035</v>
      </c>
      <c r="E29" s="285" t="s">
        <v>2035</v>
      </c>
      <c r="F29" s="286" t="s">
        <v>2034</v>
      </c>
      <c r="G29" s="285" t="s">
        <v>2035</v>
      </c>
      <c r="H29" s="285" t="s">
        <v>2035</v>
      </c>
      <c r="I29" s="285" t="s">
        <v>2035</v>
      </c>
      <c r="J29" s="285" t="s">
        <v>2035</v>
      </c>
      <c r="K29" s="285" t="s">
        <v>2035</v>
      </c>
      <c r="L29" s="285" t="s">
        <v>2035</v>
      </c>
      <c r="M29" s="285" t="s">
        <v>2035</v>
      </c>
      <c r="N29" s="285" t="s">
        <v>2035</v>
      </c>
      <c r="O29" s="285" t="s">
        <v>2035</v>
      </c>
      <c r="P29" s="285" t="s">
        <v>2035</v>
      </c>
      <c r="Q29" s="285" t="s">
        <v>2035</v>
      </c>
      <c r="R29" s="285" t="s">
        <v>2035</v>
      </c>
      <c r="S29" s="285" t="s">
        <v>2035</v>
      </c>
      <c r="T29" s="285" t="s">
        <v>2035</v>
      </c>
      <c r="U29" s="285" t="s">
        <v>2035</v>
      </c>
      <c r="V29" s="285" t="s">
        <v>2035</v>
      </c>
      <c r="W29" s="285" t="s">
        <v>2035</v>
      </c>
      <c r="X29" s="285" t="s">
        <v>2035</v>
      </c>
      <c r="Y29" s="285" t="s">
        <v>2035</v>
      </c>
      <c r="Z29" s="285" t="s">
        <v>2035</v>
      </c>
      <c r="AA29" s="285" t="s">
        <v>2035</v>
      </c>
      <c r="AB29" s="285" t="s">
        <v>2035</v>
      </c>
      <c r="AC29" s="285" t="s">
        <v>2035</v>
      </c>
      <c r="AD29" s="285" t="s">
        <v>2035</v>
      </c>
      <c r="AE29" s="285" t="s">
        <v>2035</v>
      </c>
      <c r="AF29" s="285" t="s">
        <v>2035</v>
      </c>
      <c r="AG29" s="285" t="s">
        <v>2035</v>
      </c>
      <c r="AH29" s="285" t="s">
        <v>2035</v>
      </c>
      <c r="AI29" s="285" t="s">
        <v>2035</v>
      </c>
      <c r="AJ29" s="285" t="s">
        <v>2035</v>
      </c>
      <c r="AK29" s="285" t="s">
        <v>2035</v>
      </c>
      <c r="AL29" s="285" t="s">
        <v>2035</v>
      </c>
      <c r="AM29" s="285" t="s">
        <v>2035</v>
      </c>
      <c r="AN29" s="285" t="s">
        <v>2035</v>
      </c>
      <c r="AO29" s="285" t="s">
        <v>2035</v>
      </c>
      <c r="AP29" s="285" t="s">
        <v>2035</v>
      </c>
      <c r="AQ29" s="285" t="s">
        <v>2035</v>
      </c>
      <c r="AR29" s="285" t="s">
        <v>2035</v>
      </c>
      <c r="AS29" s="285" t="s">
        <v>2035</v>
      </c>
      <c r="AT29" s="285" t="s">
        <v>2035</v>
      </c>
      <c r="AU29" s="285" t="s">
        <v>2035</v>
      </c>
      <c r="AV29" s="285" t="s">
        <v>2035</v>
      </c>
      <c r="AW29" s="285" t="s">
        <v>2035</v>
      </c>
      <c r="AX29" s="285" t="s">
        <v>2035</v>
      </c>
      <c r="AY29" s="285" t="s">
        <v>2035</v>
      </c>
      <c r="AZ29" s="285" t="s">
        <v>2035</v>
      </c>
      <c r="BA29" s="285" t="s">
        <v>2035</v>
      </c>
      <c r="BB29" s="285" t="s">
        <v>2035</v>
      </c>
      <c r="BC29" s="2740"/>
      <c r="BD29" s="274"/>
      <c r="BL29" s="151"/>
      <c r="BY29" s="2485"/>
      <c r="BZ29" s="2485"/>
      <c r="CA29" s="2485"/>
      <c r="CB29" s="2485"/>
      <c r="CC29" s="2485"/>
      <c r="CD29" s="2485"/>
      <c r="CE29" s="2485"/>
      <c r="CF29" s="2485"/>
    </row>
    <row r="30" spans="1:84" ht="15" customHeight="1" x14ac:dyDescent="0.2">
      <c r="A30" s="2731"/>
      <c r="B30" s="2058" t="s">
        <v>807</v>
      </c>
      <c r="C30" s="285" t="s">
        <v>2035</v>
      </c>
      <c r="D30" s="285" t="s">
        <v>2035</v>
      </c>
      <c r="E30" s="285" t="s">
        <v>2035</v>
      </c>
      <c r="F30" s="285" t="s">
        <v>2035</v>
      </c>
      <c r="G30" s="285" t="s">
        <v>2035</v>
      </c>
      <c r="H30" s="285" t="s">
        <v>2035</v>
      </c>
      <c r="I30" s="285" t="s">
        <v>2035</v>
      </c>
      <c r="J30" s="285" t="s">
        <v>2035</v>
      </c>
      <c r="K30" s="285" t="s">
        <v>2035</v>
      </c>
      <c r="L30" s="285" t="s">
        <v>2035</v>
      </c>
      <c r="M30" s="285" t="s">
        <v>2035</v>
      </c>
      <c r="N30" s="285" t="s">
        <v>2035</v>
      </c>
      <c r="O30" s="285" t="s">
        <v>2035</v>
      </c>
      <c r="P30" s="285" t="s">
        <v>2035</v>
      </c>
      <c r="Q30" s="285" t="s">
        <v>2035</v>
      </c>
      <c r="R30" s="285" t="s">
        <v>2035</v>
      </c>
      <c r="S30" s="285" t="s">
        <v>2035</v>
      </c>
      <c r="T30" s="285" t="s">
        <v>2035</v>
      </c>
      <c r="U30" s="285" t="s">
        <v>2035</v>
      </c>
      <c r="V30" s="285" t="s">
        <v>2035</v>
      </c>
      <c r="W30" s="285" t="s">
        <v>2035</v>
      </c>
      <c r="X30" s="285" t="s">
        <v>2035</v>
      </c>
      <c r="Y30" s="285" t="s">
        <v>2035</v>
      </c>
      <c r="Z30" s="285" t="s">
        <v>2035</v>
      </c>
      <c r="AA30" s="285" t="s">
        <v>2035</v>
      </c>
      <c r="AB30" s="285" t="s">
        <v>2035</v>
      </c>
      <c r="AC30" s="285" t="s">
        <v>2035</v>
      </c>
      <c r="AD30" s="285" t="s">
        <v>2035</v>
      </c>
      <c r="AE30" s="285" t="s">
        <v>2035</v>
      </c>
      <c r="AF30" s="285" t="s">
        <v>2035</v>
      </c>
      <c r="AG30" s="285" t="s">
        <v>2035</v>
      </c>
      <c r="AH30" s="285" t="s">
        <v>2035</v>
      </c>
      <c r="AI30" s="285" t="s">
        <v>2035</v>
      </c>
      <c r="AJ30" s="285" t="s">
        <v>2035</v>
      </c>
      <c r="AK30" s="285" t="s">
        <v>2035</v>
      </c>
      <c r="AL30" s="285" t="s">
        <v>2035</v>
      </c>
      <c r="AM30" s="285" t="s">
        <v>2035</v>
      </c>
      <c r="AN30" s="285" t="s">
        <v>2035</v>
      </c>
      <c r="AO30" s="285" t="s">
        <v>2035</v>
      </c>
      <c r="AP30" s="285" t="s">
        <v>2035</v>
      </c>
      <c r="AQ30" s="285" t="s">
        <v>2035</v>
      </c>
      <c r="AR30" s="285" t="s">
        <v>2035</v>
      </c>
      <c r="AS30" s="285" t="s">
        <v>2035</v>
      </c>
      <c r="AT30" s="285" t="s">
        <v>2035</v>
      </c>
      <c r="AU30" s="285" t="s">
        <v>2035</v>
      </c>
      <c r="AV30" s="285" t="s">
        <v>2035</v>
      </c>
      <c r="AW30" s="285" t="s">
        <v>2035</v>
      </c>
      <c r="AX30" s="285" t="s">
        <v>2035</v>
      </c>
      <c r="AY30" s="285" t="s">
        <v>2035</v>
      </c>
      <c r="AZ30" s="285" t="s">
        <v>2035</v>
      </c>
      <c r="BA30" s="285" t="s">
        <v>2035</v>
      </c>
      <c r="BB30" s="285" t="s">
        <v>2035</v>
      </c>
      <c r="BC30" s="2740"/>
      <c r="BD30" s="274"/>
      <c r="BL30" s="151"/>
      <c r="BM30" s="38" t="s">
        <v>803</v>
      </c>
      <c r="BO30" s="282"/>
      <c r="BP30" s="271">
        <v>2007</v>
      </c>
      <c r="BQ30" s="271">
        <v>2008</v>
      </c>
      <c r="BR30" s="271">
        <v>2009</v>
      </c>
      <c r="BS30" s="271">
        <v>2010</v>
      </c>
      <c r="BT30" s="271">
        <v>2011</v>
      </c>
      <c r="BX30" s="38" t="s">
        <v>803</v>
      </c>
      <c r="BY30" s="2485"/>
      <c r="BZ30" s="2485"/>
      <c r="CA30" s="2485"/>
      <c r="CB30" s="2485"/>
      <c r="CC30" s="2485"/>
      <c r="CD30" s="2485"/>
      <c r="CE30" s="2485"/>
      <c r="CF30" s="2485"/>
    </row>
    <row r="31" spans="1:84" ht="15" customHeight="1" x14ac:dyDescent="0.2">
      <c r="A31" s="2731"/>
      <c r="B31" s="2060" t="s">
        <v>2044</v>
      </c>
      <c r="C31" s="284"/>
      <c r="D31" s="263"/>
      <c r="E31" s="265"/>
      <c r="F31" s="265"/>
      <c r="G31" s="265"/>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740"/>
      <c r="BD31" s="274"/>
      <c r="BL31" s="151"/>
      <c r="BO31" s="280" t="s">
        <v>2038</v>
      </c>
      <c r="BP31" s="268">
        <f>'I05A '!BP845</f>
        <v>2823</v>
      </c>
      <c r="BQ31" s="268">
        <f>'I05A '!BR629</f>
        <v>2426</v>
      </c>
      <c r="BR31" s="268">
        <f>'I05A '!BR423</f>
        <v>2506</v>
      </c>
      <c r="BS31" s="268">
        <f>'I05A '!BS213</f>
        <v>2562</v>
      </c>
      <c r="BT31" s="268">
        <f>BK26+BK34+BK43+BK51+BK59+BK66+BK75+BK81+BK85</f>
        <v>2474</v>
      </c>
      <c r="BY31" s="2485"/>
      <c r="BZ31" s="2485"/>
      <c r="CA31" s="2485"/>
      <c r="CB31" s="2485"/>
      <c r="CC31" s="2485"/>
      <c r="CD31" s="2485"/>
      <c r="CE31" s="2485"/>
      <c r="CF31" s="2485"/>
    </row>
    <row r="32" spans="1:84" ht="15" customHeight="1" x14ac:dyDescent="0.2">
      <c r="A32" s="2731"/>
      <c r="B32" s="2060" t="s">
        <v>805</v>
      </c>
      <c r="C32" s="284"/>
      <c r="D32" s="265"/>
      <c r="E32" s="265"/>
      <c r="F32" s="265"/>
      <c r="G32" s="265"/>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740"/>
      <c r="BD32" s="274"/>
      <c r="BL32" s="151"/>
      <c r="BO32" s="269" t="s">
        <v>2037</v>
      </c>
      <c r="BP32" s="268">
        <f>'I05A '!BP846</f>
        <v>661</v>
      </c>
      <c r="BQ32" s="268">
        <f>'I05A '!BR630</f>
        <v>1125</v>
      </c>
      <c r="BR32" s="268">
        <f>'I05A '!BR424</f>
        <v>978</v>
      </c>
      <c r="BS32" s="268">
        <f>'I05A '!BS214</f>
        <v>954</v>
      </c>
      <c r="BT32" s="268">
        <f>BK27+BK35+BK44+BK52+BK60+BK67+BK76+BK82+BK86</f>
        <v>1062</v>
      </c>
      <c r="BY32" s="2485"/>
      <c r="BZ32" s="2485"/>
      <c r="CA32" s="2485"/>
      <c r="CB32" s="2485"/>
      <c r="CC32" s="2485"/>
      <c r="CD32" s="2485"/>
      <c r="CE32" s="2485"/>
      <c r="CF32" s="2485"/>
    </row>
    <row r="33" spans="1:84" ht="15" customHeight="1" x14ac:dyDescent="0.2">
      <c r="A33" s="2731"/>
      <c r="B33" s="2060" t="s">
        <v>804</v>
      </c>
      <c r="C33" s="284"/>
      <c r="D33" s="265"/>
      <c r="E33" s="265"/>
      <c r="F33" s="265"/>
      <c r="G33" s="265"/>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740"/>
      <c r="BD33" s="279" t="s">
        <v>1690</v>
      </c>
      <c r="BF33" s="174"/>
      <c r="BG33" s="271">
        <v>2007</v>
      </c>
      <c r="BH33" s="271">
        <v>2008</v>
      </c>
      <c r="BI33" s="271">
        <v>2009</v>
      </c>
      <c r="BJ33" s="271">
        <v>2010</v>
      </c>
      <c r="BK33" s="271">
        <v>2011</v>
      </c>
      <c r="BL33" s="151"/>
      <c r="BY33" s="2485"/>
      <c r="BZ33" s="2485"/>
      <c r="CA33" s="2485"/>
      <c r="CB33" s="2485"/>
      <c r="CC33" s="2485"/>
      <c r="CD33" s="2485"/>
      <c r="CE33" s="2485"/>
      <c r="CF33" s="2485"/>
    </row>
    <row r="34" spans="1:84" ht="15" customHeight="1" x14ac:dyDescent="0.2">
      <c r="A34" s="2731"/>
      <c r="B34" s="2060" t="s">
        <v>802</v>
      </c>
      <c r="C34" s="284"/>
      <c r="D34" s="265"/>
      <c r="E34" s="265"/>
      <c r="F34" s="265"/>
      <c r="G34" s="265"/>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740"/>
      <c r="BD34" s="274"/>
      <c r="BF34" s="270" t="s">
        <v>2038</v>
      </c>
      <c r="BG34" s="268"/>
      <c r="BH34" s="268"/>
      <c r="BI34" s="268"/>
      <c r="BJ34" s="268"/>
      <c r="BK34" s="42">
        <f>COUNTIFS(C110:BB120,$BE$2)</f>
        <v>486</v>
      </c>
      <c r="BL34" s="151"/>
      <c r="BY34" s="2485"/>
      <c r="BZ34" s="2485"/>
      <c r="CA34" s="2485"/>
      <c r="CB34" s="2485"/>
      <c r="CC34" s="2485"/>
      <c r="CD34" s="2485"/>
      <c r="CE34" s="2485"/>
      <c r="CF34" s="2485"/>
    </row>
    <row r="35" spans="1:84" ht="15" customHeight="1" x14ac:dyDescent="0.2">
      <c r="A35" s="2731"/>
      <c r="B35" s="2060" t="s">
        <v>801</v>
      </c>
      <c r="C35" s="284"/>
      <c r="D35" s="265"/>
      <c r="E35" s="265"/>
      <c r="F35" s="265"/>
      <c r="G35" s="265"/>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740"/>
      <c r="BD35" s="274"/>
      <c r="BF35" s="269" t="s">
        <v>2037</v>
      </c>
      <c r="BG35" s="268"/>
      <c r="BH35" s="268"/>
      <c r="BI35" s="268"/>
      <c r="BJ35" s="268"/>
      <c r="BK35" s="42">
        <f>COUNTIFS(C110:BB120,$BF$2)</f>
        <v>86</v>
      </c>
      <c r="BL35" s="151"/>
      <c r="BY35" s="2485"/>
      <c r="BZ35" s="2485"/>
      <c r="CA35" s="2485"/>
      <c r="CB35" s="2485"/>
      <c r="CC35" s="2485"/>
      <c r="CD35" s="2485"/>
      <c r="CE35" s="2485"/>
      <c r="CF35" s="2485"/>
    </row>
    <row r="36" spans="1:84" ht="15" customHeight="1" x14ac:dyDescent="0.2">
      <c r="A36" s="2731"/>
      <c r="B36" s="2060" t="s">
        <v>800</v>
      </c>
      <c r="C36" s="284"/>
      <c r="D36" s="265"/>
      <c r="E36" s="265"/>
      <c r="F36" s="265"/>
      <c r="G36" s="265"/>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740"/>
      <c r="BD36" s="274"/>
      <c r="BL36" s="151"/>
      <c r="BY36" s="2485"/>
      <c r="BZ36" s="2485"/>
      <c r="CA36" s="2485"/>
      <c r="CB36" s="2485"/>
      <c r="CC36" s="2485"/>
      <c r="CD36" s="2485"/>
      <c r="CE36" s="2485"/>
      <c r="CF36" s="2485"/>
    </row>
    <row r="37" spans="1:84" ht="15" customHeight="1" x14ac:dyDescent="0.2">
      <c r="A37" s="2732"/>
      <c r="B37" s="2060" t="s">
        <v>799</v>
      </c>
      <c r="C37" s="284"/>
      <c r="D37" s="265"/>
      <c r="E37" s="265"/>
      <c r="F37" s="265"/>
      <c r="G37" s="265"/>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740"/>
      <c r="BD37" s="274"/>
      <c r="BL37" s="151"/>
      <c r="BY37" s="2485"/>
      <c r="BZ37" s="2485"/>
      <c r="CA37" s="2485"/>
      <c r="CB37" s="2485"/>
      <c r="CC37" s="2485"/>
      <c r="CD37" s="2485"/>
      <c r="CE37" s="2485"/>
      <c r="CF37" s="2485"/>
    </row>
    <row r="38" spans="1:84" ht="15" customHeight="1" x14ac:dyDescent="0.2">
      <c r="A38" s="2050" t="s">
        <v>2043</v>
      </c>
      <c r="B38" s="2061"/>
      <c r="C38" s="2051"/>
      <c r="D38" s="2047"/>
      <c r="E38" s="2047"/>
      <c r="F38" s="2047"/>
      <c r="G38" s="2047"/>
      <c r="H38" s="2047"/>
      <c r="I38" s="2047"/>
      <c r="J38" s="2047"/>
      <c r="K38" s="2047"/>
      <c r="L38" s="2047"/>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c r="AS38" s="2047"/>
      <c r="AT38" s="2047"/>
      <c r="AU38" s="2047"/>
      <c r="AV38" s="2047"/>
      <c r="AW38" s="2047"/>
      <c r="AX38" s="2047"/>
      <c r="AY38" s="2047"/>
      <c r="AZ38" s="2047"/>
      <c r="BA38" s="2047"/>
      <c r="BB38" s="2048"/>
      <c r="BC38" s="2740"/>
      <c r="BD38" s="274"/>
      <c r="BL38" s="151"/>
      <c r="BY38" s="2485"/>
      <c r="BZ38" s="2485"/>
      <c r="CA38" s="2485"/>
      <c r="CB38" s="2485"/>
      <c r="CC38" s="2485"/>
      <c r="CD38" s="2485"/>
      <c r="CE38" s="2485"/>
      <c r="CF38" s="2485"/>
    </row>
    <row r="39" spans="1:84" ht="24.95" customHeight="1" x14ac:dyDescent="0.2">
      <c r="A39" s="2049"/>
      <c r="B39" s="2062"/>
      <c r="C39" s="2047"/>
      <c r="D39" s="2047"/>
      <c r="E39" s="2047"/>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c r="AS39" s="2047"/>
      <c r="AT39" s="2047"/>
      <c r="AU39" s="2047"/>
      <c r="AV39" s="2047"/>
      <c r="AW39" s="2047"/>
      <c r="AX39" s="2047"/>
      <c r="AY39" s="2047"/>
      <c r="AZ39" s="2047"/>
      <c r="BA39" s="2047"/>
      <c r="BB39" s="2048"/>
      <c r="BC39" s="2740"/>
      <c r="BD39" s="274"/>
      <c r="BL39" s="151"/>
      <c r="BY39" s="2485"/>
      <c r="BZ39" s="2485"/>
      <c r="CA39" s="2485"/>
      <c r="CB39" s="2485"/>
      <c r="CC39" s="2485"/>
      <c r="CD39" s="2485"/>
      <c r="CE39" s="2485"/>
      <c r="CF39" s="2485"/>
    </row>
    <row r="40" spans="1:84" ht="15" customHeight="1" x14ac:dyDescent="0.2">
      <c r="A40" s="2733" t="s">
        <v>1911</v>
      </c>
      <c r="B40" s="2063" t="s">
        <v>798</v>
      </c>
      <c r="C40" s="262" t="s">
        <v>2034</v>
      </c>
      <c r="D40" s="262" t="s">
        <v>2034</v>
      </c>
      <c r="E40" s="262" t="s">
        <v>2034</v>
      </c>
      <c r="F40" s="262" t="s">
        <v>2034</v>
      </c>
      <c r="G40" s="263" t="s">
        <v>2035</v>
      </c>
      <c r="H40" s="263" t="s">
        <v>2035</v>
      </c>
      <c r="I40" s="263" t="s">
        <v>2035</v>
      </c>
      <c r="J40" s="263" t="s">
        <v>2035</v>
      </c>
      <c r="K40" s="267" t="s">
        <v>2035</v>
      </c>
      <c r="L40" s="267" t="s">
        <v>2035</v>
      </c>
      <c r="M40" s="267" t="s">
        <v>2035</v>
      </c>
      <c r="N40" s="267" t="s">
        <v>2035</v>
      </c>
      <c r="O40" s="267" t="s">
        <v>2035</v>
      </c>
      <c r="P40" s="266" t="s">
        <v>2034</v>
      </c>
      <c r="Q40" s="267" t="s">
        <v>2035</v>
      </c>
      <c r="R40" s="266" t="s">
        <v>2034</v>
      </c>
      <c r="S40" s="266" t="s">
        <v>2034</v>
      </c>
      <c r="T40" s="266" t="s">
        <v>2034</v>
      </c>
      <c r="U40" s="266" t="s">
        <v>2034</v>
      </c>
      <c r="V40" s="266" t="s">
        <v>2034</v>
      </c>
      <c r="W40" s="267" t="s">
        <v>2035</v>
      </c>
      <c r="X40" s="266" t="s">
        <v>2034</v>
      </c>
      <c r="Y40" s="267" t="s">
        <v>2035</v>
      </c>
      <c r="Z40" s="267" t="s">
        <v>2035</v>
      </c>
      <c r="AA40" s="267" t="s">
        <v>2035</v>
      </c>
      <c r="AB40" s="266" t="s">
        <v>2034</v>
      </c>
      <c r="AC40" s="267" t="s">
        <v>2035</v>
      </c>
      <c r="AD40" s="267" t="s">
        <v>2035</v>
      </c>
      <c r="AE40" s="267" t="s">
        <v>2035</v>
      </c>
      <c r="AF40" s="267" t="s">
        <v>2035</v>
      </c>
      <c r="AG40" s="267" t="s">
        <v>2035</v>
      </c>
      <c r="AH40" s="267" t="s">
        <v>2035</v>
      </c>
      <c r="AI40" s="267" t="s">
        <v>2035</v>
      </c>
      <c r="AJ40" s="266" t="s">
        <v>2034</v>
      </c>
      <c r="AK40" s="266" t="s">
        <v>2034</v>
      </c>
      <c r="AL40" s="266" t="s">
        <v>2034</v>
      </c>
      <c r="AM40" s="266" t="s">
        <v>2034</v>
      </c>
      <c r="AN40" s="266" t="s">
        <v>2034</v>
      </c>
      <c r="AO40" s="266" t="s">
        <v>2034</v>
      </c>
      <c r="AP40" s="266" t="s">
        <v>2034</v>
      </c>
      <c r="AQ40" s="266" t="s">
        <v>2034</v>
      </c>
      <c r="AR40" s="266" t="s">
        <v>2034</v>
      </c>
      <c r="AS40" s="266" t="s">
        <v>2034</v>
      </c>
      <c r="AT40" s="266" t="s">
        <v>2034</v>
      </c>
      <c r="AU40" s="266" t="s">
        <v>2034</v>
      </c>
      <c r="AV40" s="266" t="s">
        <v>2034</v>
      </c>
      <c r="AW40" s="267" t="s">
        <v>2035</v>
      </c>
      <c r="AX40" s="267" t="s">
        <v>2035</v>
      </c>
      <c r="AY40" s="267" t="s">
        <v>2035</v>
      </c>
      <c r="AZ40" s="267" t="s">
        <v>2035</v>
      </c>
      <c r="BA40" s="267" t="s">
        <v>2035</v>
      </c>
      <c r="BB40" s="267" t="s">
        <v>2256</v>
      </c>
      <c r="BC40" s="2740"/>
      <c r="BD40" s="274"/>
      <c r="BL40" s="151"/>
      <c r="BY40" s="2485"/>
      <c r="BZ40" s="2485"/>
      <c r="CA40" s="2485"/>
      <c r="CB40" s="2485"/>
      <c r="CC40" s="2485"/>
      <c r="CD40" s="2485"/>
      <c r="CE40" s="2485"/>
      <c r="CF40" s="2485"/>
    </row>
    <row r="41" spans="1:84" ht="15" customHeight="1" x14ac:dyDescent="0.2">
      <c r="A41" s="2733"/>
      <c r="B41" s="2063" t="s">
        <v>797</v>
      </c>
      <c r="C41" s="263" t="s">
        <v>2035</v>
      </c>
      <c r="D41" s="263" t="s">
        <v>2035</v>
      </c>
      <c r="E41" s="263" t="s">
        <v>2035</v>
      </c>
      <c r="F41" s="263" t="s">
        <v>2035</v>
      </c>
      <c r="G41" s="263" t="s">
        <v>2035</v>
      </c>
      <c r="H41" s="263" t="s">
        <v>2035</v>
      </c>
      <c r="I41" s="263" t="s">
        <v>2035</v>
      </c>
      <c r="J41" s="263" t="s">
        <v>2035</v>
      </c>
      <c r="K41" s="263" t="s">
        <v>2035</v>
      </c>
      <c r="L41" s="263" t="s">
        <v>2035</v>
      </c>
      <c r="M41" s="263" t="s">
        <v>2035</v>
      </c>
      <c r="N41" s="267" t="s">
        <v>2035</v>
      </c>
      <c r="O41" s="267" t="s">
        <v>2035</v>
      </c>
      <c r="P41" s="267" t="s">
        <v>2035</v>
      </c>
      <c r="Q41" s="267" t="s">
        <v>2035</v>
      </c>
      <c r="R41" s="267" t="s">
        <v>2035</v>
      </c>
      <c r="S41" s="267" t="s">
        <v>2035</v>
      </c>
      <c r="T41" s="267" t="s">
        <v>2035</v>
      </c>
      <c r="U41" s="267" t="s">
        <v>2035</v>
      </c>
      <c r="V41" s="267" t="s">
        <v>2035</v>
      </c>
      <c r="W41" s="267" t="s">
        <v>2035</v>
      </c>
      <c r="X41" s="267" t="s">
        <v>2035</v>
      </c>
      <c r="Y41" s="267" t="s">
        <v>2035</v>
      </c>
      <c r="Z41" s="267" t="s">
        <v>2035</v>
      </c>
      <c r="AA41" s="267" t="s">
        <v>2035</v>
      </c>
      <c r="AB41" s="267" t="s">
        <v>2035</v>
      </c>
      <c r="AC41" s="267" t="s">
        <v>2035</v>
      </c>
      <c r="AD41" s="267" t="s">
        <v>2035</v>
      </c>
      <c r="AE41" s="267" t="s">
        <v>2035</v>
      </c>
      <c r="AF41" s="267" t="s">
        <v>2035</v>
      </c>
      <c r="AG41" s="267" t="s">
        <v>2035</v>
      </c>
      <c r="AH41" s="267" t="s">
        <v>2035</v>
      </c>
      <c r="AI41" s="267" t="s">
        <v>2035</v>
      </c>
      <c r="AJ41" s="267" t="s">
        <v>2035</v>
      </c>
      <c r="AK41" s="267" t="s">
        <v>2035</v>
      </c>
      <c r="AL41" s="267" t="s">
        <v>2035</v>
      </c>
      <c r="AM41" s="267" t="s">
        <v>2035</v>
      </c>
      <c r="AN41" s="267" t="s">
        <v>2035</v>
      </c>
      <c r="AO41" s="267" t="s">
        <v>2035</v>
      </c>
      <c r="AP41" s="267" t="s">
        <v>2035</v>
      </c>
      <c r="AQ41" s="267" t="s">
        <v>2035</v>
      </c>
      <c r="AR41" s="267" t="s">
        <v>2035</v>
      </c>
      <c r="AS41" s="267" t="s">
        <v>2035</v>
      </c>
      <c r="AT41" s="267" t="s">
        <v>2035</v>
      </c>
      <c r="AU41" s="267" t="s">
        <v>2035</v>
      </c>
      <c r="AV41" s="267" t="s">
        <v>2035</v>
      </c>
      <c r="AW41" s="267" t="s">
        <v>2035</v>
      </c>
      <c r="AX41" s="267" t="s">
        <v>2035</v>
      </c>
      <c r="AY41" s="267" t="s">
        <v>2035</v>
      </c>
      <c r="AZ41" s="267" t="s">
        <v>2035</v>
      </c>
      <c r="BA41" s="267" t="s">
        <v>2035</v>
      </c>
      <c r="BB41" s="267" t="s">
        <v>2035</v>
      </c>
      <c r="BC41" s="2740"/>
      <c r="BD41" s="274"/>
      <c r="BL41" s="151"/>
      <c r="BY41" s="2485"/>
      <c r="BZ41" s="2485"/>
      <c r="CA41" s="2485"/>
      <c r="CB41" s="2485"/>
      <c r="CC41" s="2485"/>
      <c r="CD41" s="2485"/>
      <c r="CE41" s="2485"/>
      <c r="CF41" s="2485"/>
    </row>
    <row r="42" spans="1:84" ht="15" customHeight="1" x14ac:dyDescent="0.2">
      <c r="A42" s="2733"/>
      <c r="B42" s="2063" t="s">
        <v>2042</v>
      </c>
      <c r="C42" s="278" t="s">
        <v>2034</v>
      </c>
      <c r="D42" s="278" t="s">
        <v>2034</v>
      </c>
      <c r="E42" s="278" t="s">
        <v>2034</v>
      </c>
      <c r="F42" s="263" t="s">
        <v>2035</v>
      </c>
      <c r="G42" s="263" t="s">
        <v>2035</v>
      </c>
      <c r="H42" s="263" t="s">
        <v>2035</v>
      </c>
      <c r="I42" s="263" t="s">
        <v>2035</v>
      </c>
      <c r="J42" s="263" t="s">
        <v>2035</v>
      </c>
      <c r="K42" s="263" t="s">
        <v>2035</v>
      </c>
      <c r="L42" s="263" t="s">
        <v>2035</v>
      </c>
      <c r="M42" s="263" t="s">
        <v>2035</v>
      </c>
      <c r="N42" s="267" t="s">
        <v>2035</v>
      </c>
      <c r="O42" s="267" t="s">
        <v>2035</v>
      </c>
      <c r="P42" s="267" t="s">
        <v>2035</v>
      </c>
      <c r="Q42" s="267" t="s">
        <v>2035</v>
      </c>
      <c r="R42" s="267" t="s">
        <v>2035</v>
      </c>
      <c r="S42" s="267" t="s">
        <v>2035</v>
      </c>
      <c r="T42" s="267" t="s">
        <v>2035</v>
      </c>
      <c r="U42" s="267" t="s">
        <v>2035</v>
      </c>
      <c r="V42" s="267" t="s">
        <v>2035</v>
      </c>
      <c r="W42" s="267" t="s">
        <v>2035</v>
      </c>
      <c r="X42" s="267" t="s">
        <v>2035</v>
      </c>
      <c r="Y42" s="267" t="s">
        <v>2035</v>
      </c>
      <c r="Z42" s="267" t="s">
        <v>2035</v>
      </c>
      <c r="AA42" s="267" t="s">
        <v>2035</v>
      </c>
      <c r="AB42" s="267" t="s">
        <v>2035</v>
      </c>
      <c r="AC42" s="267" t="s">
        <v>2035</v>
      </c>
      <c r="AD42" s="267" t="s">
        <v>2035</v>
      </c>
      <c r="AE42" s="267" t="s">
        <v>2035</v>
      </c>
      <c r="AF42" s="267" t="s">
        <v>2035</v>
      </c>
      <c r="AG42" s="267" t="s">
        <v>2035</v>
      </c>
      <c r="AH42" s="267" t="s">
        <v>2035</v>
      </c>
      <c r="AI42" s="267" t="s">
        <v>2035</v>
      </c>
      <c r="AJ42" s="267" t="s">
        <v>2035</v>
      </c>
      <c r="AK42" s="267" t="s">
        <v>2035</v>
      </c>
      <c r="AL42" s="267" t="s">
        <v>2035</v>
      </c>
      <c r="AM42" s="267" t="s">
        <v>2035</v>
      </c>
      <c r="AN42" s="267" t="s">
        <v>2035</v>
      </c>
      <c r="AO42" s="267" t="s">
        <v>2035</v>
      </c>
      <c r="AP42" s="267" t="s">
        <v>2035</v>
      </c>
      <c r="AQ42" s="267" t="s">
        <v>2035</v>
      </c>
      <c r="AR42" s="267" t="s">
        <v>2035</v>
      </c>
      <c r="AS42" s="267" t="s">
        <v>2035</v>
      </c>
      <c r="AT42" s="267" t="s">
        <v>2035</v>
      </c>
      <c r="AU42" s="267" t="s">
        <v>2035</v>
      </c>
      <c r="AV42" s="267" t="s">
        <v>2035</v>
      </c>
      <c r="AW42" s="267" t="s">
        <v>2035</v>
      </c>
      <c r="AX42" s="267" t="s">
        <v>2035</v>
      </c>
      <c r="AY42" s="267" t="s">
        <v>2035</v>
      </c>
      <c r="AZ42" s="267" t="s">
        <v>2035</v>
      </c>
      <c r="BA42" s="267" t="s">
        <v>2035</v>
      </c>
      <c r="BB42" s="267" t="s">
        <v>2035</v>
      </c>
      <c r="BC42" s="2740"/>
      <c r="BD42" s="275" t="s">
        <v>1685</v>
      </c>
      <c r="BF42" s="174"/>
      <c r="BG42" s="271">
        <v>2007</v>
      </c>
      <c r="BH42" s="271">
        <v>2008</v>
      </c>
      <c r="BI42" s="271">
        <v>2009</v>
      </c>
      <c r="BJ42" s="271">
        <v>2010</v>
      </c>
      <c r="BK42" s="271">
        <v>2011</v>
      </c>
      <c r="BL42" s="151"/>
    </row>
    <row r="43" spans="1:84" ht="15" customHeight="1" x14ac:dyDescent="0.2">
      <c r="A43" s="2733"/>
      <c r="B43" s="2059" t="s">
        <v>795</v>
      </c>
      <c r="C43" s="278" t="s">
        <v>2034</v>
      </c>
      <c r="D43" s="278" t="s">
        <v>2034</v>
      </c>
      <c r="E43" s="278" t="s">
        <v>2034</v>
      </c>
      <c r="F43" s="263" t="s">
        <v>2035</v>
      </c>
      <c r="G43" s="263" t="s">
        <v>2035</v>
      </c>
      <c r="H43" s="263" t="s">
        <v>2035</v>
      </c>
      <c r="I43" s="263" t="s">
        <v>2035</v>
      </c>
      <c r="J43" s="263" t="s">
        <v>2035</v>
      </c>
      <c r="K43" s="263" t="s">
        <v>2035</v>
      </c>
      <c r="L43" s="263" t="s">
        <v>2035</v>
      </c>
      <c r="M43" s="263" t="s">
        <v>2035</v>
      </c>
      <c r="N43" s="267" t="s">
        <v>2035</v>
      </c>
      <c r="O43" s="267" t="s">
        <v>2035</v>
      </c>
      <c r="P43" s="267" t="s">
        <v>2035</v>
      </c>
      <c r="Q43" s="267" t="s">
        <v>2035</v>
      </c>
      <c r="R43" s="267" t="s">
        <v>2035</v>
      </c>
      <c r="S43" s="267" t="s">
        <v>2035</v>
      </c>
      <c r="T43" s="267" t="s">
        <v>2035</v>
      </c>
      <c r="U43" s="267" t="s">
        <v>2035</v>
      </c>
      <c r="V43" s="267" t="s">
        <v>2035</v>
      </c>
      <c r="W43" s="267" t="s">
        <v>2035</v>
      </c>
      <c r="X43" s="267" t="s">
        <v>2035</v>
      </c>
      <c r="Y43" s="267" t="s">
        <v>2035</v>
      </c>
      <c r="Z43" s="267" t="s">
        <v>2035</v>
      </c>
      <c r="AA43" s="267" t="s">
        <v>2035</v>
      </c>
      <c r="AB43" s="267" t="s">
        <v>2035</v>
      </c>
      <c r="AC43" s="267" t="s">
        <v>2035</v>
      </c>
      <c r="AD43" s="267" t="s">
        <v>2035</v>
      </c>
      <c r="AE43" s="267" t="s">
        <v>2035</v>
      </c>
      <c r="AF43" s="267" t="s">
        <v>2035</v>
      </c>
      <c r="AG43" s="267" t="s">
        <v>2035</v>
      </c>
      <c r="AH43" s="267" t="s">
        <v>2035</v>
      </c>
      <c r="AI43" s="267" t="s">
        <v>2035</v>
      </c>
      <c r="AJ43" s="267" t="s">
        <v>2035</v>
      </c>
      <c r="AK43" s="267" t="s">
        <v>2035</v>
      </c>
      <c r="AL43" s="267" t="s">
        <v>2035</v>
      </c>
      <c r="AM43" s="267" t="s">
        <v>2035</v>
      </c>
      <c r="AN43" s="267" t="s">
        <v>2035</v>
      </c>
      <c r="AO43" s="267" t="s">
        <v>2035</v>
      </c>
      <c r="AP43" s="267" t="s">
        <v>2035</v>
      </c>
      <c r="AQ43" s="267" t="s">
        <v>2035</v>
      </c>
      <c r="AR43" s="266" t="s">
        <v>2034</v>
      </c>
      <c r="AS43" s="266" t="s">
        <v>2034</v>
      </c>
      <c r="AT43" s="267" t="s">
        <v>2035</v>
      </c>
      <c r="AU43" s="267" t="s">
        <v>2035</v>
      </c>
      <c r="AV43" s="267" t="s">
        <v>2035</v>
      </c>
      <c r="AW43" s="267" t="s">
        <v>2035</v>
      </c>
      <c r="AX43" s="267" t="s">
        <v>2035</v>
      </c>
      <c r="AY43" s="267" t="s">
        <v>2035</v>
      </c>
      <c r="AZ43" s="267" t="s">
        <v>2035</v>
      </c>
      <c r="BA43" s="267" t="s">
        <v>2035</v>
      </c>
      <c r="BB43" s="267" t="s">
        <v>2035</v>
      </c>
      <c r="BC43" s="2740"/>
      <c r="BD43" s="274"/>
      <c r="BF43" s="270" t="s">
        <v>2038</v>
      </c>
      <c r="BG43" s="268"/>
      <c r="BH43" s="268"/>
      <c r="BI43" s="268"/>
      <c r="BJ43" s="268"/>
      <c r="BK43" s="42">
        <f>COUNTIFS(C122:BB128,$BE$2)</f>
        <v>123</v>
      </c>
      <c r="BL43" s="151"/>
      <c r="BY43" s="2485" t="s">
        <v>383</v>
      </c>
      <c r="BZ43" s="2485"/>
      <c r="CA43" s="2485"/>
      <c r="CB43" s="2485"/>
      <c r="CC43" s="2485"/>
      <c r="CD43" s="2485"/>
      <c r="CE43" s="2485"/>
      <c r="CF43" s="2485"/>
    </row>
    <row r="44" spans="1:84" ht="15" customHeight="1" x14ac:dyDescent="0.2">
      <c r="A44" s="2733"/>
      <c r="B44" s="2058" t="s">
        <v>794</v>
      </c>
      <c r="C44" s="263" t="s">
        <v>2035</v>
      </c>
      <c r="D44" s="263" t="s">
        <v>2035</v>
      </c>
      <c r="E44" s="263" t="s">
        <v>2035</v>
      </c>
      <c r="F44" s="263" t="s">
        <v>2035</v>
      </c>
      <c r="G44" s="263" t="s">
        <v>2035</v>
      </c>
      <c r="H44" s="263" t="s">
        <v>2035</v>
      </c>
      <c r="I44" s="263" t="s">
        <v>2035</v>
      </c>
      <c r="J44" s="263" t="s">
        <v>2035</v>
      </c>
      <c r="K44" s="263" t="s">
        <v>2035</v>
      </c>
      <c r="L44" s="263" t="s">
        <v>2035</v>
      </c>
      <c r="M44" s="263" t="s">
        <v>2035</v>
      </c>
      <c r="N44" s="267" t="s">
        <v>2035</v>
      </c>
      <c r="O44" s="267" t="s">
        <v>2035</v>
      </c>
      <c r="P44" s="267" t="s">
        <v>2035</v>
      </c>
      <c r="Q44" s="267" t="s">
        <v>2035</v>
      </c>
      <c r="R44" s="267" t="s">
        <v>2035</v>
      </c>
      <c r="S44" s="267" t="s">
        <v>2035</v>
      </c>
      <c r="T44" s="267" t="s">
        <v>2035</v>
      </c>
      <c r="U44" s="267" t="s">
        <v>2035</v>
      </c>
      <c r="V44" s="267" t="s">
        <v>2035</v>
      </c>
      <c r="W44" s="267" t="s">
        <v>2035</v>
      </c>
      <c r="X44" s="267" t="s">
        <v>2035</v>
      </c>
      <c r="Y44" s="267" t="s">
        <v>2035</v>
      </c>
      <c r="Z44" s="267" t="s">
        <v>2035</v>
      </c>
      <c r="AA44" s="267" t="s">
        <v>2035</v>
      </c>
      <c r="AB44" s="267" t="s">
        <v>2035</v>
      </c>
      <c r="AC44" s="267" t="s">
        <v>2035</v>
      </c>
      <c r="AD44" s="267" t="s">
        <v>2035</v>
      </c>
      <c r="AE44" s="267" t="s">
        <v>2035</v>
      </c>
      <c r="AF44" s="267" t="s">
        <v>2035</v>
      </c>
      <c r="AG44" s="267" t="s">
        <v>2035</v>
      </c>
      <c r="AH44" s="267" t="s">
        <v>2035</v>
      </c>
      <c r="AI44" s="267" t="s">
        <v>2035</v>
      </c>
      <c r="AJ44" s="267" t="s">
        <v>2035</v>
      </c>
      <c r="AK44" s="267" t="s">
        <v>2035</v>
      </c>
      <c r="AL44" s="267" t="s">
        <v>2035</v>
      </c>
      <c r="AM44" s="267" t="s">
        <v>2035</v>
      </c>
      <c r="AN44" s="267" t="s">
        <v>2035</v>
      </c>
      <c r="AO44" s="267" t="s">
        <v>2035</v>
      </c>
      <c r="AP44" s="267" t="s">
        <v>2035</v>
      </c>
      <c r="AQ44" s="267" t="s">
        <v>2035</v>
      </c>
      <c r="AR44" s="267" t="s">
        <v>2035</v>
      </c>
      <c r="AS44" s="267" t="s">
        <v>2035</v>
      </c>
      <c r="AT44" s="267" t="s">
        <v>2035</v>
      </c>
      <c r="AU44" s="267" t="s">
        <v>2035</v>
      </c>
      <c r="AV44" s="267" t="s">
        <v>2035</v>
      </c>
      <c r="AW44" s="267" t="s">
        <v>2035</v>
      </c>
      <c r="AX44" s="267" t="s">
        <v>2035</v>
      </c>
      <c r="AY44" s="267" t="s">
        <v>2035</v>
      </c>
      <c r="AZ44" s="267" t="s">
        <v>2035</v>
      </c>
      <c r="BA44" s="267" t="s">
        <v>2035</v>
      </c>
      <c r="BB44" s="267" t="s">
        <v>2035</v>
      </c>
      <c r="BC44" s="2740"/>
      <c r="BD44" s="274"/>
      <c r="BF44" s="269" t="s">
        <v>2037</v>
      </c>
      <c r="BG44" s="268"/>
      <c r="BH44" s="268"/>
      <c r="BI44" s="268"/>
      <c r="BJ44" s="268"/>
      <c r="BK44" s="42">
        <f>COUNTIFS(C122:BB128,$BF$2)</f>
        <v>241</v>
      </c>
      <c r="BL44" s="151"/>
      <c r="BY44" s="2485"/>
      <c r="BZ44" s="2485"/>
      <c r="CA44" s="2485"/>
      <c r="CB44" s="2485"/>
      <c r="CC44" s="2485"/>
      <c r="CD44" s="2485"/>
      <c r="CE44" s="2485"/>
      <c r="CF44" s="2485"/>
    </row>
    <row r="45" spans="1:84" ht="15" customHeight="1" x14ac:dyDescent="0.2">
      <c r="A45" s="2733"/>
      <c r="B45" s="2058" t="s">
        <v>792</v>
      </c>
      <c r="C45" s="263" t="s">
        <v>2035</v>
      </c>
      <c r="D45" s="263" t="s">
        <v>2035</v>
      </c>
      <c r="E45" s="263" t="s">
        <v>2035</v>
      </c>
      <c r="F45" s="263" t="s">
        <v>2035</v>
      </c>
      <c r="G45" s="263" t="s">
        <v>2035</v>
      </c>
      <c r="H45" s="263" t="s">
        <v>2035</v>
      </c>
      <c r="I45" s="263" t="s">
        <v>2035</v>
      </c>
      <c r="J45" s="263" t="s">
        <v>2035</v>
      </c>
      <c r="K45" s="263" t="s">
        <v>2035</v>
      </c>
      <c r="L45" s="263" t="s">
        <v>2035</v>
      </c>
      <c r="M45" s="263" t="s">
        <v>2035</v>
      </c>
      <c r="N45" s="267" t="s">
        <v>2035</v>
      </c>
      <c r="O45" s="267" t="s">
        <v>2035</v>
      </c>
      <c r="P45" s="267" t="s">
        <v>2035</v>
      </c>
      <c r="Q45" s="267" t="s">
        <v>2035</v>
      </c>
      <c r="R45" s="267" t="s">
        <v>2035</v>
      </c>
      <c r="S45" s="267" t="s">
        <v>2035</v>
      </c>
      <c r="T45" s="267" t="s">
        <v>2035</v>
      </c>
      <c r="U45" s="267" t="s">
        <v>2035</v>
      </c>
      <c r="V45" s="267" t="s">
        <v>2035</v>
      </c>
      <c r="W45" s="267" t="s">
        <v>2035</v>
      </c>
      <c r="X45" s="267" t="s">
        <v>2035</v>
      </c>
      <c r="Y45" s="267" t="s">
        <v>2035</v>
      </c>
      <c r="Z45" s="267" t="s">
        <v>2035</v>
      </c>
      <c r="AA45" s="267" t="s">
        <v>2035</v>
      </c>
      <c r="AB45" s="267" t="s">
        <v>2035</v>
      </c>
      <c r="AC45" s="267" t="s">
        <v>2035</v>
      </c>
      <c r="AD45" s="267" t="s">
        <v>2035</v>
      </c>
      <c r="AE45" s="267" t="s">
        <v>2035</v>
      </c>
      <c r="AF45" s="267" t="s">
        <v>2035</v>
      </c>
      <c r="AG45" s="267" t="s">
        <v>2035</v>
      </c>
      <c r="AH45" s="267" t="s">
        <v>2035</v>
      </c>
      <c r="AI45" s="267" t="s">
        <v>2035</v>
      </c>
      <c r="AJ45" s="267" t="s">
        <v>2035</v>
      </c>
      <c r="AK45" s="267" t="s">
        <v>2035</v>
      </c>
      <c r="AL45" s="267" t="s">
        <v>2035</v>
      </c>
      <c r="AM45" s="267" t="s">
        <v>2035</v>
      </c>
      <c r="AN45" s="267" t="s">
        <v>2035</v>
      </c>
      <c r="AO45" s="267" t="s">
        <v>2035</v>
      </c>
      <c r="AP45" s="267" t="s">
        <v>2035</v>
      </c>
      <c r="AQ45" s="267" t="s">
        <v>2035</v>
      </c>
      <c r="AR45" s="267" t="s">
        <v>2035</v>
      </c>
      <c r="AS45" s="267" t="s">
        <v>2035</v>
      </c>
      <c r="AT45" s="267" t="s">
        <v>2035</v>
      </c>
      <c r="AU45" s="267" t="s">
        <v>2035</v>
      </c>
      <c r="AV45" s="267" t="s">
        <v>2035</v>
      </c>
      <c r="AW45" s="267" t="s">
        <v>2035</v>
      </c>
      <c r="AX45" s="267" t="s">
        <v>2035</v>
      </c>
      <c r="AY45" s="267" t="s">
        <v>2035</v>
      </c>
      <c r="AZ45" s="267" t="s">
        <v>2035</v>
      </c>
      <c r="BA45" s="267" t="s">
        <v>2035</v>
      </c>
      <c r="BB45" s="267" t="s">
        <v>2035</v>
      </c>
      <c r="BC45" s="2740"/>
      <c r="BD45" s="274"/>
      <c r="BL45" s="151"/>
      <c r="BY45" s="2485"/>
      <c r="BZ45" s="2485"/>
      <c r="CA45" s="2485"/>
      <c r="CB45" s="2485"/>
      <c r="CC45" s="2485"/>
      <c r="CD45" s="2485"/>
      <c r="CE45" s="2485"/>
      <c r="CF45" s="2485"/>
    </row>
    <row r="46" spans="1:84" ht="15" customHeight="1" x14ac:dyDescent="0.2">
      <c r="A46" s="2733"/>
      <c r="B46" s="2058" t="s">
        <v>791</v>
      </c>
      <c r="C46" s="263" t="s">
        <v>2035</v>
      </c>
      <c r="D46" s="263" t="s">
        <v>2035</v>
      </c>
      <c r="E46" s="263" t="s">
        <v>2035</v>
      </c>
      <c r="F46" s="263" t="s">
        <v>2035</v>
      </c>
      <c r="G46" s="263" t="s">
        <v>2035</v>
      </c>
      <c r="H46" s="263" t="s">
        <v>2035</v>
      </c>
      <c r="I46" s="263" t="s">
        <v>2035</v>
      </c>
      <c r="J46" s="263" t="s">
        <v>2035</v>
      </c>
      <c r="K46" s="263" t="s">
        <v>2035</v>
      </c>
      <c r="L46" s="263" t="s">
        <v>2035</v>
      </c>
      <c r="M46" s="263" t="s">
        <v>2035</v>
      </c>
      <c r="N46" s="267" t="s">
        <v>2035</v>
      </c>
      <c r="O46" s="267" t="s">
        <v>2035</v>
      </c>
      <c r="P46" s="267" t="s">
        <v>2035</v>
      </c>
      <c r="Q46" s="267" t="s">
        <v>2035</v>
      </c>
      <c r="R46" s="267" t="s">
        <v>2035</v>
      </c>
      <c r="S46" s="267" t="s">
        <v>2035</v>
      </c>
      <c r="T46" s="267" t="s">
        <v>2035</v>
      </c>
      <c r="U46" s="267" t="s">
        <v>2035</v>
      </c>
      <c r="V46" s="267" t="s">
        <v>2035</v>
      </c>
      <c r="W46" s="267" t="s">
        <v>2035</v>
      </c>
      <c r="X46" s="267" t="s">
        <v>2035</v>
      </c>
      <c r="Y46" s="267" t="s">
        <v>2035</v>
      </c>
      <c r="Z46" s="267" t="s">
        <v>2035</v>
      </c>
      <c r="AA46" s="267" t="s">
        <v>2035</v>
      </c>
      <c r="AB46" s="267" t="s">
        <v>2035</v>
      </c>
      <c r="AC46" s="267" t="s">
        <v>2035</v>
      </c>
      <c r="AD46" s="267" t="s">
        <v>2035</v>
      </c>
      <c r="AE46" s="267" t="s">
        <v>2035</v>
      </c>
      <c r="AF46" s="267" t="s">
        <v>2035</v>
      </c>
      <c r="AG46" s="267" t="s">
        <v>2035</v>
      </c>
      <c r="AH46" s="267" t="s">
        <v>2035</v>
      </c>
      <c r="AI46" s="267" t="s">
        <v>2035</v>
      </c>
      <c r="AJ46" s="267" t="s">
        <v>2035</v>
      </c>
      <c r="AK46" s="267" t="s">
        <v>2035</v>
      </c>
      <c r="AL46" s="267" t="s">
        <v>2035</v>
      </c>
      <c r="AM46" s="267" t="s">
        <v>2035</v>
      </c>
      <c r="AN46" s="267" t="s">
        <v>2035</v>
      </c>
      <c r="AO46" s="267" t="s">
        <v>2035</v>
      </c>
      <c r="AP46" s="267" t="s">
        <v>2035</v>
      </c>
      <c r="AQ46" s="267" t="s">
        <v>2035</v>
      </c>
      <c r="AR46" s="267" t="s">
        <v>2035</v>
      </c>
      <c r="AS46" s="267" t="s">
        <v>2035</v>
      </c>
      <c r="AT46" s="267" t="s">
        <v>2035</v>
      </c>
      <c r="AU46" s="267" t="s">
        <v>2035</v>
      </c>
      <c r="AV46" s="267" t="s">
        <v>2035</v>
      </c>
      <c r="AW46" s="267" t="s">
        <v>2035</v>
      </c>
      <c r="AX46" s="267" t="s">
        <v>2035</v>
      </c>
      <c r="AY46" s="267" t="s">
        <v>2035</v>
      </c>
      <c r="AZ46" s="267" t="s">
        <v>2035</v>
      </c>
      <c r="BA46" s="267" t="s">
        <v>2035</v>
      </c>
      <c r="BB46" s="267" t="s">
        <v>2035</v>
      </c>
      <c r="BC46" s="2740"/>
      <c r="BD46" s="274"/>
      <c r="BL46" s="151"/>
      <c r="BY46" s="2485"/>
      <c r="BZ46" s="2485"/>
      <c r="CA46" s="2485"/>
      <c r="CB46" s="2485"/>
      <c r="CC46" s="2485"/>
      <c r="CD46" s="2485"/>
      <c r="CE46" s="2485"/>
      <c r="CF46" s="2485"/>
    </row>
    <row r="47" spans="1:84" ht="15" customHeight="1" x14ac:dyDescent="0.2">
      <c r="A47" s="2733"/>
      <c r="B47" s="2058" t="s">
        <v>790</v>
      </c>
      <c r="C47" s="263" t="s">
        <v>2035</v>
      </c>
      <c r="D47" s="263" t="s">
        <v>2035</v>
      </c>
      <c r="E47" s="263" t="s">
        <v>2035</v>
      </c>
      <c r="F47" s="263" t="s">
        <v>2035</v>
      </c>
      <c r="G47" s="263" t="s">
        <v>2035</v>
      </c>
      <c r="H47" s="263" t="s">
        <v>2035</v>
      </c>
      <c r="I47" s="263" t="s">
        <v>2035</v>
      </c>
      <c r="J47" s="263" t="s">
        <v>2035</v>
      </c>
      <c r="K47" s="263" t="s">
        <v>2035</v>
      </c>
      <c r="L47" s="263" t="s">
        <v>2035</v>
      </c>
      <c r="M47" s="263" t="s">
        <v>2035</v>
      </c>
      <c r="N47" s="267" t="s">
        <v>2035</v>
      </c>
      <c r="O47" s="267" t="s">
        <v>2035</v>
      </c>
      <c r="P47" s="267" t="s">
        <v>2035</v>
      </c>
      <c r="Q47" s="267" t="s">
        <v>2035</v>
      </c>
      <c r="R47" s="267" t="s">
        <v>2035</v>
      </c>
      <c r="S47" s="267" t="s">
        <v>2035</v>
      </c>
      <c r="T47" s="267" t="s">
        <v>2035</v>
      </c>
      <c r="U47" s="267" t="s">
        <v>2035</v>
      </c>
      <c r="V47" s="267" t="s">
        <v>2035</v>
      </c>
      <c r="W47" s="267" t="s">
        <v>2035</v>
      </c>
      <c r="X47" s="267" t="s">
        <v>2035</v>
      </c>
      <c r="Y47" s="267" t="s">
        <v>2035</v>
      </c>
      <c r="Z47" s="267" t="s">
        <v>2035</v>
      </c>
      <c r="AA47" s="267" t="s">
        <v>2035</v>
      </c>
      <c r="AB47" s="267" t="s">
        <v>2035</v>
      </c>
      <c r="AC47" s="267" t="s">
        <v>2035</v>
      </c>
      <c r="AD47" s="267" t="s">
        <v>2035</v>
      </c>
      <c r="AE47" s="267" t="s">
        <v>2035</v>
      </c>
      <c r="AF47" s="267" t="s">
        <v>2035</v>
      </c>
      <c r="AG47" s="267" t="s">
        <v>2035</v>
      </c>
      <c r="AH47" s="267" t="s">
        <v>2035</v>
      </c>
      <c r="AI47" s="267" t="s">
        <v>2035</v>
      </c>
      <c r="AJ47" s="267" t="s">
        <v>2035</v>
      </c>
      <c r="AK47" s="267" t="s">
        <v>2035</v>
      </c>
      <c r="AL47" s="267" t="s">
        <v>2035</v>
      </c>
      <c r="AM47" s="267" t="s">
        <v>2035</v>
      </c>
      <c r="AN47" s="267" t="s">
        <v>2035</v>
      </c>
      <c r="AO47" s="267" t="s">
        <v>2035</v>
      </c>
      <c r="AP47" s="267" t="s">
        <v>2035</v>
      </c>
      <c r="AQ47" s="267" t="s">
        <v>2035</v>
      </c>
      <c r="AR47" s="267" t="s">
        <v>2035</v>
      </c>
      <c r="AS47" s="267" t="s">
        <v>2035</v>
      </c>
      <c r="AT47" s="267" t="s">
        <v>2035</v>
      </c>
      <c r="AU47" s="267" t="s">
        <v>2035</v>
      </c>
      <c r="AV47" s="267" t="s">
        <v>2035</v>
      </c>
      <c r="AW47" s="267" t="s">
        <v>2035</v>
      </c>
      <c r="AX47" s="267" t="s">
        <v>2035</v>
      </c>
      <c r="AY47" s="267" t="s">
        <v>2035</v>
      </c>
      <c r="AZ47" s="267" t="s">
        <v>2035</v>
      </c>
      <c r="BA47" s="267" t="s">
        <v>2035</v>
      </c>
      <c r="BB47" s="267" t="s">
        <v>2035</v>
      </c>
      <c r="BC47" s="2740"/>
      <c r="BD47" s="274"/>
      <c r="BL47" s="151"/>
      <c r="BY47" s="2485"/>
      <c r="BZ47" s="2485"/>
      <c r="CA47" s="2485"/>
      <c r="CB47" s="2485"/>
      <c r="CC47" s="2485"/>
      <c r="CD47" s="2485"/>
      <c r="CE47" s="2485"/>
      <c r="CF47" s="2485"/>
    </row>
    <row r="48" spans="1:84" ht="15" customHeight="1" x14ac:dyDescent="0.2">
      <c r="A48" s="2733"/>
      <c r="B48" s="2058" t="s">
        <v>789</v>
      </c>
      <c r="C48" s="278" t="s">
        <v>2034</v>
      </c>
      <c r="D48" s="263" t="s">
        <v>2035</v>
      </c>
      <c r="E48" s="263" t="s">
        <v>2035</v>
      </c>
      <c r="F48" s="263" t="s">
        <v>2035</v>
      </c>
      <c r="G48" s="263" t="s">
        <v>2035</v>
      </c>
      <c r="H48" s="263" t="s">
        <v>2035</v>
      </c>
      <c r="I48" s="263" t="s">
        <v>2035</v>
      </c>
      <c r="J48" s="263" t="s">
        <v>2035</v>
      </c>
      <c r="K48" s="263" t="s">
        <v>2035</v>
      </c>
      <c r="L48" s="263" t="s">
        <v>2035</v>
      </c>
      <c r="M48" s="263" t="s">
        <v>2035</v>
      </c>
      <c r="N48" s="267" t="s">
        <v>2035</v>
      </c>
      <c r="O48" s="267" t="s">
        <v>2035</v>
      </c>
      <c r="P48" s="267" t="s">
        <v>2035</v>
      </c>
      <c r="Q48" s="267" t="s">
        <v>2035</v>
      </c>
      <c r="R48" s="267" t="s">
        <v>2035</v>
      </c>
      <c r="S48" s="267" t="s">
        <v>2035</v>
      </c>
      <c r="T48" s="267" t="s">
        <v>2035</v>
      </c>
      <c r="U48" s="267" t="s">
        <v>2035</v>
      </c>
      <c r="V48" s="267" t="s">
        <v>2035</v>
      </c>
      <c r="W48" s="267" t="s">
        <v>2035</v>
      </c>
      <c r="X48" s="267" t="s">
        <v>2035</v>
      </c>
      <c r="Y48" s="267" t="s">
        <v>2035</v>
      </c>
      <c r="Z48" s="267" t="s">
        <v>2035</v>
      </c>
      <c r="AA48" s="267" t="s">
        <v>2035</v>
      </c>
      <c r="AB48" s="267" t="s">
        <v>2035</v>
      </c>
      <c r="AC48" s="267" t="s">
        <v>2035</v>
      </c>
      <c r="AD48" s="267" t="s">
        <v>2035</v>
      </c>
      <c r="AE48" s="267" t="s">
        <v>2035</v>
      </c>
      <c r="AF48" s="267" t="s">
        <v>2035</v>
      </c>
      <c r="AG48" s="267" t="s">
        <v>2035</v>
      </c>
      <c r="AH48" s="267" t="s">
        <v>2035</v>
      </c>
      <c r="AI48" s="267" t="s">
        <v>2035</v>
      </c>
      <c r="AJ48" s="267" t="s">
        <v>2035</v>
      </c>
      <c r="AK48" s="267" t="s">
        <v>2035</v>
      </c>
      <c r="AL48" s="267" t="s">
        <v>2035</v>
      </c>
      <c r="AM48" s="267" t="s">
        <v>2035</v>
      </c>
      <c r="AN48" s="267" t="s">
        <v>2035</v>
      </c>
      <c r="AO48" s="267" t="s">
        <v>2035</v>
      </c>
      <c r="AP48" s="267" t="s">
        <v>2035</v>
      </c>
      <c r="AQ48" s="267" t="s">
        <v>2035</v>
      </c>
      <c r="AR48" s="267" t="s">
        <v>2035</v>
      </c>
      <c r="AS48" s="267" t="s">
        <v>2035</v>
      </c>
      <c r="AT48" s="267" t="s">
        <v>2035</v>
      </c>
      <c r="AU48" s="267" t="s">
        <v>2035</v>
      </c>
      <c r="AV48" s="267" t="s">
        <v>2035</v>
      </c>
      <c r="AW48" s="267" t="s">
        <v>2035</v>
      </c>
      <c r="AX48" s="267" t="s">
        <v>2035</v>
      </c>
      <c r="AY48" s="267" t="s">
        <v>2035</v>
      </c>
      <c r="AZ48" s="267" t="s">
        <v>2035</v>
      </c>
      <c r="BA48" s="267" t="s">
        <v>2035</v>
      </c>
      <c r="BB48" s="267" t="s">
        <v>2035</v>
      </c>
      <c r="BC48" s="2740"/>
      <c r="BD48" s="274"/>
      <c r="BL48" s="151"/>
      <c r="BY48" s="2485"/>
      <c r="BZ48" s="2485"/>
      <c r="CA48" s="2485"/>
      <c r="CB48" s="2485"/>
      <c r="CC48" s="2485"/>
      <c r="CD48" s="2485"/>
      <c r="CE48" s="2485"/>
      <c r="CF48" s="2485"/>
    </row>
    <row r="49" spans="1:84" ht="15" customHeight="1" x14ac:dyDescent="0.2">
      <c r="A49" s="2733"/>
      <c r="B49" s="2058" t="s">
        <v>678</v>
      </c>
      <c r="C49" s="278" t="s">
        <v>2034</v>
      </c>
      <c r="D49" s="278" t="s">
        <v>2034</v>
      </c>
      <c r="E49" s="278" t="s">
        <v>2034</v>
      </c>
      <c r="F49" s="278" t="s">
        <v>2034</v>
      </c>
      <c r="G49" s="278" t="s">
        <v>2034</v>
      </c>
      <c r="H49" s="278" t="s">
        <v>2034</v>
      </c>
      <c r="I49" s="263" t="s">
        <v>2035</v>
      </c>
      <c r="J49" s="263" t="s">
        <v>2035</v>
      </c>
      <c r="K49" s="263" t="s">
        <v>2035</v>
      </c>
      <c r="L49" s="263" t="s">
        <v>2035</v>
      </c>
      <c r="M49" s="263" t="s">
        <v>2035</v>
      </c>
      <c r="N49" s="267" t="s">
        <v>2035</v>
      </c>
      <c r="O49" s="267" t="s">
        <v>2035</v>
      </c>
      <c r="P49" s="267" t="s">
        <v>2035</v>
      </c>
      <c r="Q49" s="267" t="s">
        <v>2035</v>
      </c>
      <c r="R49" s="267" t="s">
        <v>2035</v>
      </c>
      <c r="S49" s="267" t="s">
        <v>2035</v>
      </c>
      <c r="T49" s="266" t="s">
        <v>2034</v>
      </c>
      <c r="U49" s="267" t="s">
        <v>2035</v>
      </c>
      <c r="V49" s="283" t="s">
        <v>2034</v>
      </c>
      <c r="W49" s="267" t="s">
        <v>2035</v>
      </c>
      <c r="X49" s="266" t="s">
        <v>2034</v>
      </c>
      <c r="Y49" s="267" t="s">
        <v>2035</v>
      </c>
      <c r="Z49" s="267" t="s">
        <v>2035</v>
      </c>
      <c r="AA49" s="267" t="s">
        <v>2035</v>
      </c>
      <c r="AB49" s="267" t="s">
        <v>2035</v>
      </c>
      <c r="AC49" s="267" t="s">
        <v>2035</v>
      </c>
      <c r="AD49" s="267" t="s">
        <v>2035</v>
      </c>
      <c r="AE49" s="267" t="s">
        <v>2035</v>
      </c>
      <c r="AF49" s="267" t="s">
        <v>2035</v>
      </c>
      <c r="AG49" s="267" t="s">
        <v>2035</v>
      </c>
      <c r="AH49" s="267" t="s">
        <v>2035</v>
      </c>
      <c r="AI49" s="267" t="s">
        <v>2035</v>
      </c>
      <c r="AJ49" s="267" t="s">
        <v>2035</v>
      </c>
      <c r="AK49" s="267" t="s">
        <v>2035</v>
      </c>
      <c r="AL49" s="267" t="s">
        <v>2035</v>
      </c>
      <c r="AM49" s="267" t="s">
        <v>2035</v>
      </c>
      <c r="AN49" s="267" t="s">
        <v>2035</v>
      </c>
      <c r="AO49" s="267" t="s">
        <v>2035</v>
      </c>
      <c r="AP49" s="267" t="s">
        <v>2035</v>
      </c>
      <c r="AQ49" s="267" t="s">
        <v>2035</v>
      </c>
      <c r="AR49" s="266" t="s">
        <v>2034</v>
      </c>
      <c r="AS49" s="266" t="s">
        <v>2034</v>
      </c>
      <c r="AT49" s="267" t="s">
        <v>2035</v>
      </c>
      <c r="AU49" s="267" t="s">
        <v>2035</v>
      </c>
      <c r="AV49" s="266" t="s">
        <v>2034</v>
      </c>
      <c r="AW49" s="266" t="s">
        <v>2034</v>
      </c>
      <c r="AX49" s="266" t="s">
        <v>2034</v>
      </c>
      <c r="AY49" s="266" t="s">
        <v>2034</v>
      </c>
      <c r="AZ49" s="266" t="s">
        <v>2034</v>
      </c>
      <c r="BA49" s="267" t="s">
        <v>2035</v>
      </c>
      <c r="BB49" s="267" t="s">
        <v>2035</v>
      </c>
      <c r="BC49" s="2740"/>
      <c r="BD49" s="274"/>
      <c r="BL49" s="151"/>
      <c r="BY49" s="2485"/>
      <c r="BZ49" s="2485"/>
      <c r="CA49" s="2485"/>
      <c r="CB49" s="2485"/>
      <c r="CC49" s="2485"/>
      <c r="CD49" s="2485"/>
      <c r="CE49" s="2485"/>
      <c r="CF49" s="2485"/>
    </row>
    <row r="50" spans="1:84" ht="15" customHeight="1" x14ac:dyDescent="0.2">
      <c r="A50" s="2733"/>
      <c r="B50" s="2058" t="s">
        <v>676</v>
      </c>
      <c r="C50" s="278" t="s">
        <v>2034</v>
      </c>
      <c r="D50" s="278" t="s">
        <v>2034</v>
      </c>
      <c r="E50" s="278" t="s">
        <v>2034</v>
      </c>
      <c r="F50" s="263" t="s">
        <v>2035</v>
      </c>
      <c r="G50" s="263" t="s">
        <v>2035</v>
      </c>
      <c r="H50" s="263" t="s">
        <v>2035</v>
      </c>
      <c r="I50" s="263" t="s">
        <v>2035</v>
      </c>
      <c r="J50" s="263" t="s">
        <v>2035</v>
      </c>
      <c r="K50" s="263" t="s">
        <v>2035</v>
      </c>
      <c r="L50" s="263" t="s">
        <v>2035</v>
      </c>
      <c r="M50" s="263" t="s">
        <v>2035</v>
      </c>
      <c r="N50" s="267" t="s">
        <v>2035</v>
      </c>
      <c r="O50" s="267" t="s">
        <v>2035</v>
      </c>
      <c r="P50" s="267" t="s">
        <v>2035</v>
      </c>
      <c r="Q50" s="267" t="s">
        <v>2035</v>
      </c>
      <c r="R50" s="267" t="s">
        <v>2035</v>
      </c>
      <c r="S50" s="267" t="s">
        <v>2035</v>
      </c>
      <c r="T50" s="266" t="s">
        <v>2034</v>
      </c>
      <c r="U50" s="266" t="s">
        <v>2034</v>
      </c>
      <c r="V50" s="266" t="s">
        <v>2034</v>
      </c>
      <c r="W50" s="266" t="s">
        <v>2034</v>
      </c>
      <c r="X50" s="266" t="s">
        <v>2034</v>
      </c>
      <c r="Y50" s="267" t="s">
        <v>2035</v>
      </c>
      <c r="Z50" s="267" t="s">
        <v>2035</v>
      </c>
      <c r="AA50" s="267" t="s">
        <v>2035</v>
      </c>
      <c r="AB50" s="267" t="s">
        <v>2035</v>
      </c>
      <c r="AC50" s="267" t="s">
        <v>2035</v>
      </c>
      <c r="AD50" s="267" t="s">
        <v>2035</v>
      </c>
      <c r="AE50" s="267" t="s">
        <v>2035</v>
      </c>
      <c r="AF50" s="267" t="s">
        <v>2035</v>
      </c>
      <c r="AG50" s="267" t="s">
        <v>2035</v>
      </c>
      <c r="AH50" s="267" t="s">
        <v>2035</v>
      </c>
      <c r="AI50" s="267" t="s">
        <v>2035</v>
      </c>
      <c r="AJ50" s="267" t="s">
        <v>2035</v>
      </c>
      <c r="AK50" s="267" t="s">
        <v>2035</v>
      </c>
      <c r="AL50" s="267" t="s">
        <v>2035</v>
      </c>
      <c r="AM50" s="267" t="s">
        <v>2035</v>
      </c>
      <c r="AN50" s="267" t="s">
        <v>2035</v>
      </c>
      <c r="AO50" s="267" t="s">
        <v>2035</v>
      </c>
      <c r="AP50" s="267" t="s">
        <v>2035</v>
      </c>
      <c r="AQ50" s="267" t="s">
        <v>2035</v>
      </c>
      <c r="AR50" s="266" t="s">
        <v>2034</v>
      </c>
      <c r="AS50" s="266" t="s">
        <v>2034</v>
      </c>
      <c r="AT50" s="267" t="s">
        <v>2035</v>
      </c>
      <c r="AU50" s="267" t="s">
        <v>2035</v>
      </c>
      <c r="AV50" s="267" t="s">
        <v>2035</v>
      </c>
      <c r="AW50" s="267" t="s">
        <v>2035</v>
      </c>
      <c r="AX50" s="267" t="s">
        <v>2035</v>
      </c>
      <c r="AY50" s="267" t="s">
        <v>2035</v>
      </c>
      <c r="AZ50" s="267" t="s">
        <v>2035</v>
      </c>
      <c r="BA50" s="267" t="s">
        <v>2035</v>
      </c>
      <c r="BB50" s="276" t="s">
        <v>2034</v>
      </c>
      <c r="BC50" s="2740"/>
      <c r="BD50" s="275" t="s">
        <v>1684</v>
      </c>
      <c r="BF50" s="174"/>
      <c r="BG50" s="271">
        <v>2007</v>
      </c>
      <c r="BH50" s="271">
        <v>2008</v>
      </c>
      <c r="BI50" s="271">
        <v>2009</v>
      </c>
      <c r="BJ50" s="271">
        <v>2010</v>
      </c>
      <c r="BK50" s="271">
        <v>2011</v>
      </c>
      <c r="BL50" s="151"/>
      <c r="BY50" s="2485"/>
      <c r="BZ50" s="2485"/>
      <c r="CA50" s="2485"/>
      <c r="CB50" s="2485"/>
      <c r="CC50" s="2485"/>
      <c r="CD50" s="2485"/>
      <c r="CE50" s="2485"/>
      <c r="CF50" s="2485"/>
    </row>
    <row r="51" spans="1:84" ht="15" customHeight="1" x14ac:dyDescent="0.2">
      <c r="A51" s="2733"/>
      <c r="B51" s="2058" t="s">
        <v>785</v>
      </c>
      <c r="C51" s="278" t="s">
        <v>2034</v>
      </c>
      <c r="D51" s="278" t="s">
        <v>2034</v>
      </c>
      <c r="E51" s="278" t="s">
        <v>2034</v>
      </c>
      <c r="F51" s="278" t="s">
        <v>2034</v>
      </c>
      <c r="G51" s="278" t="s">
        <v>2034</v>
      </c>
      <c r="H51" s="278" t="s">
        <v>2034</v>
      </c>
      <c r="I51" s="278" t="s">
        <v>2034</v>
      </c>
      <c r="J51" s="278" t="s">
        <v>2034</v>
      </c>
      <c r="K51" s="267" t="s">
        <v>2035</v>
      </c>
      <c r="L51" s="267" t="s">
        <v>2035</v>
      </c>
      <c r="M51" s="267" t="s">
        <v>2035</v>
      </c>
      <c r="N51" s="267" t="s">
        <v>2035</v>
      </c>
      <c r="O51" s="267" t="s">
        <v>2035</v>
      </c>
      <c r="P51" s="267" t="s">
        <v>2035</v>
      </c>
      <c r="Q51" s="267" t="s">
        <v>2035</v>
      </c>
      <c r="R51" s="267" t="s">
        <v>2035</v>
      </c>
      <c r="S51" s="267" t="s">
        <v>2035</v>
      </c>
      <c r="T51" s="267" t="s">
        <v>2035</v>
      </c>
      <c r="U51" s="267" t="s">
        <v>2035</v>
      </c>
      <c r="V51" s="267" t="s">
        <v>2035</v>
      </c>
      <c r="W51" s="267" t="s">
        <v>2035</v>
      </c>
      <c r="X51" s="267" t="s">
        <v>2035</v>
      </c>
      <c r="Y51" s="266" t="s">
        <v>2034</v>
      </c>
      <c r="Z51" s="266" t="s">
        <v>2034</v>
      </c>
      <c r="AA51" s="266" t="s">
        <v>2034</v>
      </c>
      <c r="AB51" s="266" t="s">
        <v>2034</v>
      </c>
      <c r="AC51" s="266" t="s">
        <v>2034</v>
      </c>
      <c r="AD51" s="266" t="s">
        <v>2034</v>
      </c>
      <c r="AE51" s="266" t="s">
        <v>2034</v>
      </c>
      <c r="AF51" s="266" t="s">
        <v>2034</v>
      </c>
      <c r="AG51" s="266" t="s">
        <v>2034</v>
      </c>
      <c r="AH51" s="267" t="s">
        <v>2035</v>
      </c>
      <c r="AI51" s="267" t="s">
        <v>2035</v>
      </c>
      <c r="AJ51" s="266" t="s">
        <v>2034</v>
      </c>
      <c r="AK51" s="267" t="s">
        <v>2035</v>
      </c>
      <c r="AL51" s="267" t="s">
        <v>2035</v>
      </c>
      <c r="AM51" s="266" t="s">
        <v>2034</v>
      </c>
      <c r="AN51" s="266" t="s">
        <v>2034</v>
      </c>
      <c r="AO51" s="266" t="s">
        <v>2034</v>
      </c>
      <c r="AP51" s="266" t="s">
        <v>2034</v>
      </c>
      <c r="AQ51" s="266" t="s">
        <v>2034</v>
      </c>
      <c r="AR51" s="266" t="s">
        <v>2034</v>
      </c>
      <c r="AS51" s="266" t="s">
        <v>2034</v>
      </c>
      <c r="AT51" s="267" t="s">
        <v>2035</v>
      </c>
      <c r="AU51" s="267" t="s">
        <v>2035</v>
      </c>
      <c r="AV51" s="267" t="s">
        <v>2035</v>
      </c>
      <c r="AW51" s="267" t="s">
        <v>2035</v>
      </c>
      <c r="AX51" s="267" t="s">
        <v>2035</v>
      </c>
      <c r="AY51" s="267" t="s">
        <v>2035</v>
      </c>
      <c r="AZ51" s="267" t="s">
        <v>2035</v>
      </c>
      <c r="BA51" s="267" t="s">
        <v>2035</v>
      </c>
      <c r="BB51" s="267" t="s">
        <v>2035</v>
      </c>
      <c r="BC51" s="2740"/>
      <c r="BD51" s="279"/>
      <c r="BF51" s="270" t="s">
        <v>2038</v>
      </c>
      <c r="BG51" s="268"/>
      <c r="BH51" s="268"/>
      <c r="BI51" s="268"/>
      <c r="BJ51" s="268"/>
      <c r="BK51" s="42">
        <f>COUNTIFS(C130:BB135,$BE$2)</f>
        <v>107</v>
      </c>
      <c r="BL51" s="151"/>
      <c r="BY51" s="2485"/>
      <c r="BZ51" s="2485"/>
      <c r="CA51" s="2485"/>
      <c r="CB51" s="2485"/>
      <c r="CC51" s="2485"/>
      <c r="CD51" s="2485"/>
      <c r="CE51" s="2485"/>
      <c r="CF51" s="2485"/>
    </row>
    <row r="52" spans="1:84" ht="15" customHeight="1" x14ac:dyDescent="0.2">
      <c r="A52" s="2733"/>
      <c r="B52" s="2058" t="s">
        <v>784</v>
      </c>
      <c r="C52" s="263" t="s">
        <v>2035</v>
      </c>
      <c r="D52" s="263" t="s">
        <v>2035</v>
      </c>
      <c r="E52" s="263" t="s">
        <v>2035</v>
      </c>
      <c r="F52" s="263" t="s">
        <v>2035</v>
      </c>
      <c r="G52" s="263" t="s">
        <v>2035</v>
      </c>
      <c r="H52" s="263" t="s">
        <v>2035</v>
      </c>
      <c r="I52" s="263" t="s">
        <v>2035</v>
      </c>
      <c r="J52" s="263" t="s">
        <v>2035</v>
      </c>
      <c r="K52" s="263" t="s">
        <v>2035</v>
      </c>
      <c r="L52" s="263" t="s">
        <v>2035</v>
      </c>
      <c r="M52" s="263" t="s">
        <v>2035</v>
      </c>
      <c r="N52" s="267" t="s">
        <v>2035</v>
      </c>
      <c r="O52" s="267" t="s">
        <v>2035</v>
      </c>
      <c r="P52" s="267" t="s">
        <v>2035</v>
      </c>
      <c r="Q52" s="267" t="s">
        <v>2035</v>
      </c>
      <c r="R52" s="267" t="s">
        <v>2035</v>
      </c>
      <c r="S52" s="267" t="s">
        <v>2035</v>
      </c>
      <c r="T52" s="267" t="s">
        <v>2035</v>
      </c>
      <c r="U52" s="267" t="s">
        <v>2035</v>
      </c>
      <c r="V52" s="267" t="s">
        <v>2035</v>
      </c>
      <c r="W52" s="267" t="s">
        <v>2035</v>
      </c>
      <c r="X52" s="267" t="s">
        <v>2035</v>
      </c>
      <c r="Y52" s="267" t="s">
        <v>2035</v>
      </c>
      <c r="Z52" s="267" t="s">
        <v>2035</v>
      </c>
      <c r="AA52" s="267" t="s">
        <v>2035</v>
      </c>
      <c r="AB52" s="267" t="s">
        <v>2035</v>
      </c>
      <c r="AC52" s="267" t="s">
        <v>2035</v>
      </c>
      <c r="AD52" s="267" t="s">
        <v>2035</v>
      </c>
      <c r="AE52" s="267" t="s">
        <v>2035</v>
      </c>
      <c r="AF52" s="267" t="s">
        <v>2035</v>
      </c>
      <c r="AG52" s="267" t="s">
        <v>2035</v>
      </c>
      <c r="AH52" s="267" t="s">
        <v>2035</v>
      </c>
      <c r="AI52" s="267" t="s">
        <v>2035</v>
      </c>
      <c r="AJ52" s="267" t="s">
        <v>2035</v>
      </c>
      <c r="AK52" s="267" t="s">
        <v>2035</v>
      </c>
      <c r="AL52" s="267" t="s">
        <v>2035</v>
      </c>
      <c r="AM52" s="267" t="s">
        <v>2035</v>
      </c>
      <c r="AN52" s="267" t="s">
        <v>2035</v>
      </c>
      <c r="AO52" s="267" t="s">
        <v>2035</v>
      </c>
      <c r="AP52" s="267" t="s">
        <v>2035</v>
      </c>
      <c r="AQ52" s="267" t="s">
        <v>2035</v>
      </c>
      <c r="AR52" s="267" t="s">
        <v>2035</v>
      </c>
      <c r="AS52" s="267" t="s">
        <v>2035</v>
      </c>
      <c r="AT52" s="267" t="s">
        <v>2035</v>
      </c>
      <c r="AU52" s="267" t="s">
        <v>2035</v>
      </c>
      <c r="AV52" s="267" t="s">
        <v>2035</v>
      </c>
      <c r="AW52" s="267" t="s">
        <v>2035</v>
      </c>
      <c r="AX52" s="267" t="s">
        <v>2035</v>
      </c>
      <c r="AY52" s="267" t="s">
        <v>2035</v>
      </c>
      <c r="AZ52" s="267" t="s">
        <v>2035</v>
      </c>
      <c r="BA52" s="267" t="s">
        <v>2035</v>
      </c>
      <c r="BB52" s="267" t="s">
        <v>2035</v>
      </c>
      <c r="BC52" s="2740"/>
      <c r="BD52" s="279"/>
      <c r="BF52" s="269" t="s">
        <v>2037</v>
      </c>
      <c r="BG52" s="268"/>
      <c r="BH52" s="268"/>
      <c r="BI52" s="268"/>
      <c r="BJ52" s="268"/>
      <c r="BK52" s="42">
        <f>COUNTIFS(C130:BB135,$BF$2)</f>
        <v>205</v>
      </c>
      <c r="BL52" s="151"/>
      <c r="BY52" s="2485"/>
      <c r="BZ52" s="2485"/>
      <c r="CA52" s="2485"/>
      <c r="CB52" s="2485"/>
      <c r="CC52" s="2485"/>
      <c r="CD52" s="2485"/>
      <c r="CE52" s="2485"/>
      <c r="CF52" s="2485"/>
    </row>
    <row r="53" spans="1:84" ht="15" customHeight="1" x14ac:dyDescent="0.2">
      <c r="A53" s="2733"/>
      <c r="B53" s="2058" t="s">
        <v>783</v>
      </c>
      <c r="C53" s="278" t="s">
        <v>2034</v>
      </c>
      <c r="D53" s="278" t="s">
        <v>2034</v>
      </c>
      <c r="E53" s="278" t="s">
        <v>2034</v>
      </c>
      <c r="F53" s="278" t="s">
        <v>2034</v>
      </c>
      <c r="G53" s="263" t="s">
        <v>2035</v>
      </c>
      <c r="H53" s="263" t="s">
        <v>2035</v>
      </c>
      <c r="I53" s="263" t="s">
        <v>2035</v>
      </c>
      <c r="J53" s="263" t="s">
        <v>2035</v>
      </c>
      <c r="K53" s="263" t="s">
        <v>2035</v>
      </c>
      <c r="L53" s="263" t="s">
        <v>2035</v>
      </c>
      <c r="M53" s="263" t="s">
        <v>2035</v>
      </c>
      <c r="N53" s="267" t="s">
        <v>2035</v>
      </c>
      <c r="O53" s="267" t="s">
        <v>2035</v>
      </c>
      <c r="P53" s="267" t="s">
        <v>2035</v>
      </c>
      <c r="Q53" s="267" t="s">
        <v>2035</v>
      </c>
      <c r="R53" s="267" t="s">
        <v>2035</v>
      </c>
      <c r="S53" s="267" t="s">
        <v>2035</v>
      </c>
      <c r="T53" s="267" t="s">
        <v>2035</v>
      </c>
      <c r="U53" s="267" t="s">
        <v>2035</v>
      </c>
      <c r="V53" s="267" t="s">
        <v>2035</v>
      </c>
      <c r="W53" s="267" t="s">
        <v>2035</v>
      </c>
      <c r="X53" s="267" t="s">
        <v>2035</v>
      </c>
      <c r="Y53" s="267" t="s">
        <v>2035</v>
      </c>
      <c r="Z53" s="267" t="s">
        <v>2035</v>
      </c>
      <c r="AA53" s="267" t="s">
        <v>2035</v>
      </c>
      <c r="AB53" s="267" t="s">
        <v>2035</v>
      </c>
      <c r="AC53" s="267" t="s">
        <v>2035</v>
      </c>
      <c r="AD53" s="267" t="s">
        <v>2035</v>
      </c>
      <c r="AE53" s="267" t="s">
        <v>2035</v>
      </c>
      <c r="AF53" s="267" t="s">
        <v>2035</v>
      </c>
      <c r="AG53" s="267" t="s">
        <v>2035</v>
      </c>
      <c r="AH53" s="267" t="s">
        <v>2035</v>
      </c>
      <c r="AI53" s="267" t="s">
        <v>2035</v>
      </c>
      <c r="AJ53" s="267" t="s">
        <v>2035</v>
      </c>
      <c r="AK53" s="267" t="s">
        <v>2035</v>
      </c>
      <c r="AL53" s="267" t="s">
        <v>2035</v>
      </c>
      <c r="AM53" s="267" t="s">
        <v>2035</v>
      </c>
      <c r="AN53" s="267" t="s">
        <v>2035</v>
      </c>
      <c r="AO53" s="267" t="s">
        <v>2035</v>
      </c>
      <c r="AP53" s="267" t="s">
        <v>2035</v>
      </c>
      <c r="AQ53" s="267" t="s">
        <v>2035</v>
      </c>
      <c r="AR53" s="267" t="s">
        <v>2035</v>
      </c>
      <c r="AS53" s="267" t="s">
        <v>2035</v>
      </c>
      <c r="AT53" s="267" t="s">
        <v>2035</v>
      </c>
      <c r="AU53" s="267" t="s">
        <v>2035</v>
      </c>
      <c r="AV53" s="267" t="s">
        <v>2035</v>
      </c>
      <c r="AW53" s="267" t="s">
        <v>2035</v>
      </c>
      <c r="AX53" s="267" t="s">
        <v>2035</v>
      </c>
      <c r="AY53" s="267" t="s">
        <v>2035</v>
      </c>
      <c r="AZ53" s="267" t="s">
        <v>2035</v>
      </c>
      <c r="BA53" s="267" t="s">
        <v>2035</v>
      </c>
      <c r="BB53" s="267" t="s">
        <v>2035</v>
      </c>
      <c r="BC53" s="2740"/>
      <c r="BD53" s="279"/>
      <c r="BL53" s="151"/>
      <c r="BX53" s="38" t="s">
        <v>786</v>
      </c>
      <c r="BY53" s="2485"/>
      <c r="BZ53" s="2485"/>
      <c r="CA53" s="2485"/>
      <c r="CB53" s="2485"/>
      <c r="CC53" s="2485"/>
      <c r="CD53" s="2485"/>
      <c r="CE53" s="2485"/>
      <c r="CF53" s="2485"/>
    </row>
    <row r="54" spans="1:84" ht="15" customHeight="1" x14ac:dyDescent="0.2">
      <c r="A54" s="2733"/>
      <c r="B54" s="2058" t="s">
        <v>782</v>
      </c>
      <c r="C54" s="278" t="s">
        <v>2034</v>
      </c>
      <c r="D54" s="278" t="s">
        <v>2034</v>
      </c>
      <c r="E54" s="278" t="s">
        <v>2034</v>
      </c>
      <c r="F54" s="263" t="s">
        <v>2035</v>
      </c>
      <c r="G54" s="263" t="s">
        <v>2035</v>
      </c>
      <c r="H54" s="263" t="s">
        <v>2035</v>
      </c>
      <c r="I54" s="263" t="s">
        <v>2035</v>
      </c>
      <c r="J54" s="263" t="s">
        <v>2035</v>
      </c>
      <c r="K54" s="263" t="s">
        <v>2035</v>
      </c>
      <c r="L54" s="263" t="s">
        <v>2035</v>
      </c>
      <c r="M54" s="263" t="s">
        <v>2035</v>
      </c>
      <c r="N54" s="267" t="s">
        <v>2035</v>
      </c>
      <c r="O54" s="267" t="s">
        <v>2035</v>
      </c>
      <c r="P54" s="267" t="s">
        <v>2035</v>
      </c>
      <c r="Q54" s="267" t="s">
        <v>2035</v>
      </c>
      <c r="R54" s="267" t="s">
        <v>2035</v>
      </c>
      <c r="S54" s="267" t="s">
        <v>2035</v>
      </c>
      <c r="T54" s="267" t="s">
        <v>2035</v>
      </c>
      <c r="U54" s="267" t="s">
        <v>2035</v>
      </c>
      <c r="V54" s="267" t="s">
        <v>2035</v>
      </c>
      <c r="W54" s="267" t="s">
        <v>2035</v>
      </c>
      <c r="X54" s="267" t="s">
        <v>2035</v>
      </c>
      <c r="Y54" s="267" t="s">
        <v>2035</v>
      </c>
      <c r="Z54" s="267" t="s">
        <v>2035</v>
      </c>
      <c r="AA54" s="267" t="s">
        <v>2035</v>
      </c>
      <c r="AB54" s="267" t="s">
        <v>2035</v>
      </c>
      <c r="AC54" s="267" t="s">
        <v>2035</v>
      </c>
      <c r="AD54" s="267" t="s">
        <v>2035</v>
      </c>
      <c r="AE54" s="267" t="s">
        <v>2035</v>
      </c>
      <c r="AF54" s="267" t="s">
        <v>2035</v>
      </c>
      <c r="AG54" s="267" t="s">
        <v>2035</v>
      </c>
      <c r="AH54" s="267" t="s">
        <v>2035</v>
      </c>
      <c r="AI54" s="267" t="s">
        <v>2035</v>
      </c>
      <c r="AJ54" s="267" t="s">
        <v>2035</v>
      </c>
      <c r="AK54" s="267" t="s">
        <v>2035</v>
      </c>
      <c r="AL54" s="267" t="s">
        <v>2035</v>
      </c>
      <c r="AM54" s="267" t="s">
        <v>2035</v>
      </c>
      <c r="AN54" s="267" t="s">
        <v>2035</v>
      </c>
      <c r="AO54" s="267" t="s">
        <v>2035</v>
      </c>
      <c r="AP54" s="267" t="s">
        <v>2035</v>
      </c>
      <c r="AQ54" s="267" t="s">
        <v>2035</v>
      </c>
      <c r="AR54" s="267" t="s">
        <v>2035</v>
      </c>
      <c r="AS54" s="267" t="s">
        <v>2035</v>
      </c>
      <c r="AT54" s="267" t="s">
        <v>2035</v>
      </c>
      <c r="AU54" s="267" t="s">
        <v>2035</v>
      </c>
      <c r="AV54" s="267" t="s">
        <v>2035</v>
      </c>
      <c r="AW54" s="267" t="s">
        <v>2035</v>
      </c>
      <c r="AX54" s="267" t="s">
        <v>2035</v>
      </c>
      <c r="AY54" s="267" t="s">
        <v>2035</v>
      </c>
      <c r="AZ54" s="267" t="s">
        <v>2035</v>
      </c>
      <c r="BA54" s="267" t="s">
        <v>2035</v>
      </c>
      <c r="BB54" s="276" t="s">
        <v>2034</v>
      </c>
      <c r="BC54" s="2740"/>
      <c r="BD54" s="279"/>
      <c r="BL54" s="151"/>
      <c r="BM54" s="38" t="s">
        <v>786</v>
      </c>
      <c r="BO54" s="282"/>
      <c r="BP54" s="271">
        <v>2007</v>
      </c>
      <c r="BQ54" s="271">
        <v>2008</v>
      </c>
      <c r="BR54" s="271">
        <v>2009</v>
      </c>
      <c r="BS54" s="271">
        <v>2010</v>
      </c>
      <c r="BT54" s="271">
        <v>2011</v>
      </c>
      <c r="BY54" s="2485"/>
      <c r="BZ54" s="2485"/>
      <c r="CA54" s="2485"/>
      <c r="CB54" s="2485"/>
      <c r="CC54" s="2485"/>
      <c r="CD54" s="2485"/>
      <c r="CE54" s="2485"/>
      <c r="CF54" s="2485"/>
    </row>
    <row r="55" spans="1:84" ht="24.95" customHeight="1" x14ac:dyDescent="0.2">
      <c r="A55" s="2046"/>
      <c r="B55" s="2062"/>
      <c r="C55" s="2047"/>
      <c r="D55" s="2047"/>
      <c r="E55" s="2047"/>
      <c r="F55" s="2047"/>
      <c r="G55" s="2047"/>
      <c r="H55" s="2047"/>
      <c r="I55" s="2047"/>
      <c r="J55" s="2047"/>
      <c r="K55" s="2047"/>
      <c r="L55" s="2047"/>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c r="AS55" s="2047"/>
      <c r="AT55" s="2047"/>
      <c r="AU55" s="2047"/>
      <c r="AV55" s="2047"/>
      <c r="AW55" s="2047"/>
      <c r="AX55" s="2047"/>
      <c r="AY55" s="2047"/>
      <c r="AZ55" s="2047"/>
      <c r="BA55" s="2047"/>
      <c r="BB55" s="2048"/>
      <c r="BC55" s="2740"/>
      <c r="BD55" s="279"/>
      <c r="BL55" s="151"/>
      <c r="BO55" s="280" t="s">
        <v>2038</v>
      </c>
      <c r="BP55" s="268">
        <f>'I05A '!BP869</f>
        <v>251</v>
      </c>
      <c r="BQ55" s="268">
        <f>'I05A '!BR694</f>
        <v>265</v>
      </c>
      <c r="BR55" s="268">
        <f>'I05A '!BR488</f>
        <v>254</v>
      </c>
      <c r="BS55" s="268">
        <f>'I05A '!BS278</f>
        <v>157</v>
      </c>
      <c r="BT55" s="268">
        <f>BK89+BK95</f>
        <v>260</v>
      </c>
      <c r="BY55" s="2485"/>
      <c r="BZ55" s="2485"/>
      <c r="CA55" s="2485"/>
      <c r="CB55" s="2485"/>
      <c r="CC55" s="2485"/>
      <c r="CD55" s="2485"/>
      <c r="CE55" s="2485"/>
      <c r="CF55" s="2485"/>
    </row>
    <row r="56" spans="1:84" ht="15" customHeight="1" x14ac:dyDescent="0.2">
      <c r="A56" s="2720" t="s">
        <v>1909</v>
      </c>
      <c r="B56" s="2058" t="s">
        <v>678</v>
      </c>
      <c r="C56" s="262" t="s">
        <v>2034</v>
      </c>
      <c r="D56" s="262" t="s">
        <v>2034</v>
      </c>
      <c r="E56" s="262" t="s">
        <v>2034</v>
      </c>
      <c r="F56" s="263" t="s">
        <v>2035</v>
      </c>
      <c r="G56" s="263" t="s">
        <v>2035</v>
      </c>
      <c r="H56" s="263" t="s">
        <v>2035</v>
      </c>
      <c r="I56" s="263" t="s">
        <v>2035</v>
      </c>
      <c r="J56" s="263" t="s">
        <v>2035</v>
      </c>
      <c r="K56" s="263" t="s">
        <v>2035</v>
      </c>
      <c r="L56" s="263" t="s">
        <v>2035</v>
      </c>
      <c r="M56" s="263" t="s">
        <v>2035</v>
      </c>
      <c r="N56" s="263" t="s">
        <v>2035</v>
      </c>
      <c r="O56" s="263" t="s">
        <v>2035</v>
      </c>
      <c r="P56" s="263" t="s">
        <v>2035</v>
      </c>
      <c r="Q56" s="263" t="s">
        <v>2035</v>
      </c>
      <c r="R56" s="263" t="s">
        <v>2035</v>
      </c>
      <c r="S56" s="263" t="s">
        <v>2035</v>
      </c>
      <c r="T56" s="266" t="s">
        <v>2034</v>
      </c>
      <c r="U56" s="266" t="s">
        <v>2034</v>
      </c>
      <c r="V56" s="266" t="s">
        <v>2034</v>
      </c>
      <c r="W56" s="266" t="s">
        <v>2034</v>
      </c>
      <c r="X56" s="266" t="s">
        <v>2034</v>
      </c>
      <c r="Y56" s="263" t="s">
        <v>2035</v>
      </c>
      <c r="Z56" s="263" t="s">
        <v>2035</v>
      </c>
      <c r="AA56" s="263" t="s">
        <v>2035</v>
      </c>
      <c r="AB56" s="263" t="s">
        <v>2035</v>
      </c>
      <c r="AC56" s="263" t="s">
        <v>2035</v>
      </c>
      <c r="AD56" s="263" t="s">
        <v>2035</v>
      </c>
      <c r="AE56" s="263" t="s">
        <v>2035</v>
      </c>
      <c r="AF56" s="263" t="s">
        <v>2035</v>
      </c>
      <c r="AG56" s="263" t="s">
        <v>2035</v>
      </c>
      <c r="AH56" s="263" t="s">
        <v>2035</v>
      </c>
      <c r="AI56" s="263" t="s">
        <v>2035</v>
      </c>
      <c r="AJ56" s="263" t="s">
        <v>2035</v>
      </c>
      <c r="AK56" s="263" t="s">
        <v>2035</v>
      </c>
      <c r="AL56" s="263" t="s">
        <v>2035</v>
      </c>
      <c r="AM56" s="263" t="s">
        <v>2035</v>
      </c>
      <c r="AN56" s="263" t="s">
        <v>2035</v>
      </c>
      <c r="AO56" s="263" t="s">
        <v>2035</v>
      </c>
      <c r="AP56" s="263" t="s">
        <v>2035</v>
      </c>
      <c r="AQ56" s="263" t="s">
        <v>2035</v>
      </c>
      <c r="AR56" s="266" t="s">
        <v>2034</v>
      </c>
      <c r="AS56" s="266" t="s">
        <v>2034</v>
      </c>
      <c r="AT56" s="266" t="s">
        <v>2034</v>
      </c>
      <c r="AU56" s="266" t="s">
        <v>2034</v>
      </c>
      <c r="AV56" s="266" t="s">
        <v>2034</v>
      </c>
      <c r="AW56" s="266" t="s">
        <v>2034</v>
      </c>
      <c r="AX56" s="266" t="s">
        <v>2034</v>
      </c>
      <c r="AY56" s="266" t="s">
        <v>2034</v>
      </c>
      <c r="AZ56" s="266" t="s">
        <v>2034</v>
      </c>
      <c r="BA56" s="266" t="s">
        <v>2034</v>
      </c>
      <c r="BB56" s="267" t="s">
        <v>2035</v>
      </c>
      <c r="BC56" s="2740"/>
      <c r="BD56" s="279"/>
      <c r="BL56" s="151"/>
      <c r="BO56" s="269" t="s">
        <v>2037</v>
      </c>
      <c r="BP56" s="268">
        <f>'I05A '!BP870</f>
        <v>9</v>
      </c>
      <c r="BQ56" s="268">
        <f>'I05A '!BR695</f>
        <v>0</v>
      </c>
      <c r="BR56" s="268">
        <f>'I05A '!BR489</f>
        <v>6</v>
      </c>
      <c r="BS56" s="268">
        <f>'I05A '!BS279</f>
        <v>3</v>
      </c>
      <c r="BT56" s="268">
        <f>BK90+BK96</f>
        <v>0</v>
      </c>
      <c r="BY56" s="2485"/>
      <c r="BZ56" s="2485"/>
      <c r="CA56" s="2485"/>
      <c r="CB56" s="2485"/>
      <c r="CC56" s="2485"/>
      <c r="CD56" s="2485"/>
      <c r="CE56" s="2485"/>
      <c r="CF56" s="2485"/>
    </row>
    <row r="57" spans="1:84" ht="15" customHeight="1" x14ac:dyDescent="0.2">
      <c r="A57" s="2720"/>
      <c r="B57" s="2058" t="s">
        <v>781</v>
      </c>
      <c r="C57" s="262" t="s">
        <v>2034</v>
      </c>
      <c r="D57" s="262" t="s">
        <v>2034</v>
      </c>
      <c r="E57" s="262" t="s">
        <v>2034</v>
      </c>
      <c r="F57" s="262" t="s">
        <v>2034</v>
      </c>
      <c r="G57" s="263" t="s">
        <v>2035</v>
      </c>
      <c r="H57" s="263" t="s">
        <v>2035</v>
      </c>
      <c r="I57" s="263" t="s">
        <v>2035</v>
      </c>
      <c r="J57" s="263" t="s">
        <v>2035</v>
      </c>
      <c r="K57" s="263" t="s">
        <v>2035</v>
      </c>
      <c r="L57" s="263" t="s">
        <v>2035</v>
      </c>
      <c r="M57" s="263" t="s">
        <v>2035</v>
      </c>
      <c r="N57" s="263" t="s">
        <v>2035</v>
      </c>
      <c r="O57" s="263" t="s">
        <v>2035</v>
      </c>
      <c r="P57" s="263" t="s">
        <v>2035</v>
      </c>
      <c r="Q57" s="263" t="s">
        <v>2035</v>
      </c>
      <c r="R57" s="263" t="s">
        <v>2035</v>
      </c>
      <c r="S57" s="263" t="s">
        <v>2035</v>
      </c>
      <c r="T57" s="263" t="s">
        <v>2035</v>
      </c>
      <c r="U57" s="263" t="s">
        <v>2035</v>
      </c>
      <c r="V57" s="263" t="s">
        <v>2035</v>
      </c>
      <c r="W57" s="263" t="s">
        <v>2035</v>
      </c>
      <c r="X57" s="263" t="s">
        <v>2035</v>
      </c>
      <c r="Y57" s="263" t="s">
        <v>2035</v>
      </c>
      <c r="Z57" s="263" t="s">
        <v>2035</v>
      </c>
      <c r="AA57" s="263" t="s">
        <v>2035</v>
      </c>
      <c r="AB57" s="263" t="s">
        <v>2035</v>
      </c>
      <c r="AC57" s="263" t="s">
        <v>2035</v>
      </c>
      <c r="AD57" s="263" t="s">
        <v>2035</v>
      </c>
      <c r="AE57" s="263" t="s">
        <v>2035</v>
      </c>
      <c r="AF57" s="263" t="s">
        <v>2035</v>
      </c>
      <c r="AG57" s="263" t="s">
        <v>2035</v>
      </c>
      <c r="AH57" s="263" t="s">
        <v>2035</v>
      </c>
      <c r="AI57" s="263" t="s">
        <v>2035</v>
      </c>
      <c r="AJ57" s="263" t="s">
        <v>2035</v>
      </c>
      <c r="AK57" s="263" t="s">
        <v>2035</v>
      </c>
      <c r="AL57" s="263" t="s">
        <v>2035</v>
      </c>
      <c r="AM57" s="263" t="s">
        <v>2035</v>
      </c>
      <c r="AN57" s="263" t="s">
        <v>2035</v>
      </c>
      <c r="AO57" s="263" t="s">
        <v>2035</v>
      </c>
      <c r="AP57" s="263" t="s">
        <v>2035</v>
      </c>
      <c r="AQ57" s="263" t="s">
        <v>2035</v>
      </c>
      <c r="AR57" s="266" t="s">
        <v>2034</v>
      </c>
      <c r="AS57" s="263" t="s">
        <v>2035</v>
      </c>
      <c r="AT57" s="266" t="s">
        <v>2034</v>
      </c>
      <c r="AU57" s="266" t="s">
        <v>2034</v>
      </c>
      <c r="AV57" s="266" t="s">
        <v>2034</v>
      </c>
      <c r="AW57" s="263" t="s">
        <v>2035</v>
      </c>
      <c r="AX57" s="263" t="s">
        <v>2035</v>
      </c>
      <c r="AY57" s="263" t="s">
        <v>2035</v>
      </c>
      <c r="AZ57" s="263" t="s">
        <v>2035</v>
      </c>
      <c r="BA57" s="263" t="s">
        <v>2035</v>
      </c>
      <c r="BB57" s="267" t="s">
        <v>2035</v>
      </c>
      <c r="BC57" s="2740"/>
      <c r="BD57" s="279"/>
      <c r="BL57" s="151"/>
      <c r="BY57" s="2485"/>
      <c r="BZ57" s="2485"/>
      <c r="CA57" s="2485"/>
      <c r="CB57" s="2485"/>
      <c r="CC57" s="2485"/>
      <c r="CD57" s="2485"/>
      <c r="CE57" s="2485"/>
      <c r="CF57" s="2485"/>
    </row>
    <row r="58" spans="1:84" ht="15" customHeight="1" x14ac:dyDescent="0.2">
      <c r="A58" s="2720"/>
      <c r="B58" s="2058" t="s">
        <v>780</v>
      </c>
      <c r="C58" s="263" t="s">
        <v>2035</v>
      </c>
      <c r="D58" s="263" t="s">
        <v>2035</v>
      </c>
      <c r="E58" s="263" t="s">
        <v>2035</v>
      </c>
      <c r="F58" s="263" t="s">
        <v>2035</v>
      </c>
      <c r="G58" s="263" t="s">
        <v>2035</v>
      </c>
      <c r="H58" s="263" t="s">
        <v>2035</v>
      </c>
      <c r="I58" s="263" t="s">
        <v>2035</v>
      </c>
      <c r="J58" s="263" t="s">
        <v>2035</v>
      </c>
      <c r="K58" s="263" t="s">
        <v>2035</v>
      </c>
      <c r="L58" s="266" t="s">
        <v>2034</v>
      </c>
      <c r="M58" s="266" t="s">
        <v>2034</v>
      </c>
      <c r="N58" s="266" t="s">
        <v>2034</v>
      </c>
      <c r="O58" s="266" t="s">
        <v>2034</v>
      </c>
      <c r="P58" s="266" t="s">
        <v>2034</v>
      </c>
      <c r="Q58" s="266" t="s">
        <v>2034</v>
      </c>
      <c r="R58" s="266" t="s">
        <v>2034</v>
      </c>
      <c r="S58" s="266" t="s">
        <v>2034</v>
      </c>
      <c r="T58" s="266" t="s">
        <v>2034</v>
      </c>
      <c r="U58" s="266" t="s">
        <v>2034</v>
      </c>
      <c r="V58" s="266" t="s">
        <v>2034</v>
      </c>
      <c r="W58" s="266" t="s">
        <v>2034</v>
      </c>
      <c r="X58" s="266" t="s">
        <v>2034</v>
      </c>
      <c r="Y58" s="263" t="s">
        <v>2035</v>
      </c>
      <c r="Z58" s="263" t="s">
        <v>2035</v>
      </c>
      <c r="AA58" s="263" t="s">
        <v>2035</v>
      </c>
      <c r="AB58" s="264" t="s">
        <v>2034</v>
      </c>
      <c r="AC58" s="263" t="s">
        <v>2035</v>
      </c>
      <c r="AD58" s="263" t="s">
        <v>2035</v>
      </c>
      <c r="AE58" s="263" t="s">
        <v>2035</v>
      </c>
      <c r="AF58" s="266" t="s">
        <v>2034</v>
      </c>
      <c r="AG58" s="266" t="s">
        <v>2034</v>
      </c>
      <c r="AH58" s="266" t="s">
        <v>2034</v>
      </c>
      <c r="AI58" s="266" t="s">
        <v>2034</v>
      </c>
      <c r="AJ58" s="266" t="s">
        <v>2034</v>
      </c>
      <c r="AK58" s="266" t="s">
        <v>2034</v>
      </c>
      <c r="AL58" s="263" t="s">
        <v>2035</v>
      </c>
      <c r="AM58" s="263" t="s">
        <v>2035</v>
      </c>
      <c r="AN58" s="263" t="s">
        <v>2035</v>
      </c>
      <c r="AO58" s="266" t="s">
        <v>2034</v>
      </c>
      <c r="AP58" s="263" t="s">
        <v>2035</v>
      </c>
      <c r="AQ58" s="263" t="s">
        <v>2035</v>
      </c>
      <c r="AR58" s="266" t="s">
        <v>2034</v>
      </c>
      <c r="AS58" s="266" t="s">
        <v>2034</v>
      </c>
      <c r="AT58" s="263" t="s">
        <v>2035</v>
      </c>
      <c r="AU58" s="263" t="s">
        <v>2035</v>
      </c>
      <c r="AV58" s="263" t="s">
        <v>2035</v>
      </c>
      <c r="AW58" s="263" t="s">
        <v>2035</v>
      </c>
      <c r="AX58" s="263" t="s">
        <v>2035</v>
      </c>
      <c r="AY58" s="266" t="s">
        <v>2034</v>
      </c>
      <c r="AZ58" s="266" t="s">
        <v>2034</v>
      </c>
      <c r="BA58" s="266" t="s">
        <v>2034</v>
      </c>
      <c r="BB58" s="267" t="s">
        <v>2035</v>
      </c>
      <c r="BC58" s="2740"/>
      <c r="BD58" s="279" t="s">
        <v>1686</v>
      </c>
      <c r="BF58" s="174"/>
      <c r="BG58" s="271">
        <v>2007</v>
      </c>
      <c r="BH58" s="271">
        <v>2008</v>
      </c>
      <c r="BI58" s="271">
        <v>2009</v>
      </c>
      <c r="BJ58" s="271">
        <v>2010</v>
      </c>
      <c r="BK58" s="271">
        <v>2011</v>
      </c>
      <c r="BL58" s="151"/>
      <c r="BY58" s="2485"/>
      <c r="BZ58" s="2485"/>
      <c r="CA58" s="2485"/>
      <c r="CB58" s="2485"/>
      <c r="CC58" s="2485"/>
      <c r="CD58" s="2485"/>
      <c r="CE58" s="2485"/>
      <c r="CF58" s="2485"/>
    </row>
    <row r="59" spans="1:84" ht="15" customHeight="1" x14ac:dyDescent="0.2">
      <c r="A59" s="2720"/>
      <c r="B59" s="2058" t="s">
        <v>779</v>
      </c>
      <c r="C59" s="263" t="s">
        <v>2035</v>
      </c>
      <c r="D59" s="263" t="s">
        <v>2035</v>
      </c>
      <c r="E59" s="262" t="s">
        <v>2034</v>
      </c>
      <c r="F59" s="262" t="s">
        <v>2034</v>
      </c>
      <c r="G59" s="262" t="s">
        <v>2034</v>
      </c>
      <c r="H59" s="263" t="s">
        <v>2035</v>
      </c>
      <c r="I59" s="263" t="s">
        <v>2035</v>
      </c>
      <c r="J59" s="263" t="s">
        <v>2035</v>
      </c>
      <c r="K59" s="263" t="s">
        <v>2035</v>
      </c>
      <c r="L59" s="263" t="s">
        <v>2035</v>
      </c>
      <c r="M59" s="263" t="s">
        <v>2035</v>
      </c>
      <c r="N59" s="263" t="s">
        <v>2035</v>
      </c>
      <c r="O59" s="263" t="s">
        <v>2035</v>
      </c>
      <c r="P59" s="263" t="s">
        <v>2035</v>
      </c>
      <c r="Q59" s="263" t="s">
        <v>2035</v>
      </c>
      <c r="R59" s="263" t="s">
        <v>2035</v>
      </c>
      <c r="S59" s="266" t="s">
        <v>2034</v>
      </c>
      <c r="T59" s="263" t="s">
        <v>2035</v>
      </c>
      <c r="U59" s="263" t="s">
        <v>2035</v>
      </c>
      <c r="V59" s="263" t="s">
        <v>2035</v>
      </c>
      <c r="W59" s="263" t="s">
        <v>2035</v>
      </c>
      <c r="X59" s="263" t="s">
        <v>2035</v>
      </c>
      <c r="Y59" s="263" t="s">
        <v>2035</v>
      </c>
      <c r="Z59" s="263" t="s">
        <v>2035</v>
      </c>
      <c r="AA59" s="263" t="s">
        <v>2035</v>
      </c>
      <c r="AB59" s="263" t="s">
        <v>2035</v>
      </c>
      <c r="AC59" s="263" t="s">
        <v>2035</v>
      </c>
      <c r="AD59" s="263" t="s">
        <v>2035</v>
      </c>
      <c r="AE59" s="263" t="s">
        <v>2035</v>
      </c>
      <c r="AF59" s="263" t="s">
        <v>2035</v>
      </c>
      <c r="AG59" s="263" t="s">
        <v>2035</v>
      </c>
      <c r="AH59" s="263" t="s">
        <v>2035</v>
      </c>
      <c r="AI59" s="263" t="s">
        <v>2035</v>
      </c>
      <c r="AJ59" s="263" t="s">
        <v>2035</v>
      </c>
      <c r="AK59" s="263" t="s">
        <v>2035</v>
      </c>
      <c r="AL59" s="263" t="s">
        <v>2035</v>
      </c>
      <c r="AM59" s="263" t="s">
        <v>2035</v>
      </c>
      <c r="AN59" s="263" t="s">
        <v>2035</v>
      </c>
      <c r="AO59" s="263" t="s">
        <v>2035</v>
      </c>
      <c r="AP59" s="263" t="s">
        <v>2035</v>
      </c>
      <c r="AQ59" s="263" t="s">
        <v>2035</v>
      </c>
      <c r="AR59" s="266" t="s">
        <v>2034</v>
      </c>
      <c r="AS59" s="263" t="s">
        <v>2035</v>
      </c>
      <c r="AT59" s="263" t="s">
        <v>2035</v>
      </c>
      <c r="AU59" s="263" t="s">
        <v>2035</v>
      </c>
      <c r="AV59" s="263" t="s">
        <v>2035</v>
      </c>
      <c r="AW59" s="263" t="s">
        <v>2035</v>
      </c>
      <c r="AX59" s="263" t="s">
        <v>2035</v>
      </c>
      <c r="AY59" s="263" t="s">
        <v>2035</v>
      </c>
      <c r="AZ59" s="263" t="s">
        <v>2035</v>
      </c>
      <c r="BA59" s="263" t="s">
        <v>2035</v>
      </c>
      <c r="BB59" s="267" t="s">
        <v>2035</v>
      </c>
      <c r="BC59" s="2740"/>
      <c r="BD59" s="274"/>
      <c r="BF59" s="270" t="s">
        <v>2038</v>
      </c>
      <c r="BG59" s="268"/>
      <c r="BH59" s="268"/>
      <c r="BI59" s="268"/>
      <c r="BJ59" s="268"/>
      <c r="BK59" s="42">
        <f>COUNTIFS(C137:BB148,$BE$2)</f>
        <v>301</v>
      </c>
      <c r="BL59" s="151"/>
      <c r="BY59" s="2485"/>
      <c r="BZ59" s="2485"/>
      <c r="CA59" s="2485"/>
      <c r="CB59" s="2485"/>
      <c r="CC59" s="2485"/>
      <c r="CD59" s="2485"/>
      <c r="CE59" s="2485"/>
      <c r="CF59" s="2485"/>
    </row>
    <row r="60" spans="1:84" ht="15" customHeight="1" x14ac:dyDescent="0.2">
      <c r="A60" s="2720"/>
      <c r="B60" s="2058" t="s">
        <v>778</v>
      </c>
      <c r="C60" s="262" t="s">
        <v>2034</v>
      </c>
      <c r="D60" s="262" t="s">
        <v>2034</v>
      </c>
      <c r="E60" s="262" t="s">
        <v>2034</v>
      </c>
      <c r="F60" s="262" t="s">
        <v>2034</v>
      </c>
      <c r="G60" s="262" t="s">
        <v>2034</v>
      </c>
      <c r="H60" s="262" t="s">
        <v>2034</v>
      </c>
      <c r="I60" s="262" t="s">
        <v>2034</v>
      </c>
      <c r="J60" s="263" t="s">
        <v>2035</v>
      </c>
      <c r="K60" s="263" t="s">
        <v>2035</v>
      </c>
      <c r="L60" s="263" t="s">
        <v>2035</v>
      </c>
      <c r="M60" s="263" t="s">
        <v>2035</v>
      </c>
      <c r="N60" s="263" t="s">
        <v>2035</v>
      </c>
      <c r="O60" s="263" t="s">
        <v>2035</v>
      </c>
      <c r="P60" s="263" t="s">
        <v>2035</v>
      </c>
      <c r="Q60" s="263" t="s">
        <v>2035</v>
      </c>
      <c r="R60" s="266" t="s">
        <v>2034</v>
      </c>
      <c r="S60" s="266" t="s">
        <v>2034</v>
      </c>
      <c r="T60" s="266" t="s">
        <v>2034</v>
      </c>
      <c r="U60" s="266" t="s">
        <v>2034</v>
      </c>
      <c r="V60" s="266" t="s">
        <v>2034</v>
      </c>
      <c r="W60" s="266" t="s">
        <v>2034</v>
      </c>
      <c r="X60" s="266" t="s">
        <v>2034</v>
      </c>
      <c r="Y60" s="263" t="s">
        <v>2035</v>
      </c>
      <c r="Z60" s="263" t="s">
        <v>2035</v>
      </c>
      <c r="AA60" s="263" t="s">
        <v>2035</v>
      </c>
      <c r="AB60" s="263" t="s">
        <v>2035</v>
      </c>
      <c r="AC60" s="263" t="s">
        <v>2035</v>
      </c>
      <c r="AD60" s="263" t="s">
        <v>2035</v>
      </c>
      <c r="AE60" s="263" t="s">
        <v>2035</v>
      </c>
      <c r="AF60" s="263" t="s">
        <v>2035</v>
      </c>
      <c r="AG60" s="263" t="s">
        <v>2035</v>
      </c>
      <c r="AH60" s="263" t="s">
        <v>2035</v>
      </c>
      <c r="AI60" s="263" t="s">
        <v>2035</v>
      </c>
      <c r="AJ60" s="263" t="s">
        <v>2035</v>
      </c>
      <c r="AK60" s="263" t="s">
        <v>2035</v>
      </c>
      <c r="AL60" s="263" t="s">
        <v>2035</v>
      </c>
      <c r="AM60" s="263" t="s">
        <v>2035</v>
      </c>
      <c r="AN60" s="263" t="s">
        <v>2035</v>
      </c>
      <c r="AO60" s="263" t="s">
        <v>2035</v>
      </c>
      <c r="AP60" s="263" t="s">
        <v>2035</v>
      </c>
      <c r="AQ60" s="263" t="s">
        <v>2035</v>
      </c>
      <c r="AR60" s="266" t="s">
        <v>2034</v>
      </c>
      <c r="AS60" s="263" t="s">
        <v>2035</v>
      </c>
      <c r="AT60" s="263" t="s">
        <v>2035</v>
      </c>
      <c r="AU60" s="263" t="s">
        <v>2035</v>
      </c>
      <c r="AV60" s="266" t="s">
        <v>2034</v>
      </c>
      <c r="AW60" s="263" t="s">
        <v>2035</v>
      </c>
      <c r="AX60" s="263" t="s">
        <v>2035</v>
      </c>
      <c r="AY60" s="266" t="s">
        <v>2034</v>
      </c>
      <c r="AZ60" s="266" t="s">
        <v>2034</v>
      </c>
      <c r="BA60" s="263" t="s">
        <v>2035</v>
      </c>
      <c r="BB60" s="276" t="s">
        <v>2034</v>
      </c>
      <c r="BC60" s="2740"/>
      <c r="BD60" s="274"/>
      <c r="BF60" s="269" t="s">
        <v>2037</v>
      </c>
      <c r="BG60" s="268"/>
      <c r="BH60" s="268"/>
      <c r="BI60" s="268"/>
      <c r="BJ60" s="268"/>
      <c r="BK60" s="42">
        <f>COUNTIFS(C137:BB148,$BF$2)</f>
        <v>323</v>
      </c>
      <c r="BL60" s="151"/>
      <c r="BY60" s="2485"/>
      <c r="BZ60" s="2485"/>
      <c r="CA60" s="2485"/>
      <c r="CB60" s="2485"/>
      <c r="CC60" s="2485"/>
      <c r="CD60" s="2485"/>
      <c r="CE60" s="2485"/>
      <c r="CF60" s="2485"/>
    </row>
    <row r="61" spans="1:84" ht="15" customHeight="1" x14ac:dyDescent="0.2">
      <c r="A61" s="2720"/>
      <c r="B61" s="2058" t="s">
        <v>777</v>
      </c>
      <c r="C61" s="263" t="s">
        <v>2035</v>
      </c>
      <c r="D61" s="263" t="s">
        <v>2035</v>
      </c>
      <c r="E61" s="263" t="s">
        <v>2035</v>
      </c>
      <c r="F61" s="263" t="s">
        <v>2035</v>
      </c>
      <c r="G61" s="263" t="s">
        <v>2035</v>
      </c>
      <c r="H61" s="263" t="s">
        <v>2035</v>
      </c>
      <c r="I61" s="263" t="s">
        <v>2035</v>
      </c>
      <c r="J61" s="263" t="s">
        <v>2035</v>
      </c>
      <c r="K61" s="263" t="s">
        <v>2035</v>
      </c>
      <c r="L61" s="263" t="s">
        <v>2035</v>
      </c>
      <c r="M61" s="263" t="s">
        <v>2035</v>
      </c>
      <c r="N61" s="263" t="s">
        <v>2035</v>
      </c>
      <c r="O61" s="263" t="s">
        <v>2035</v>
      </c>
      <c r="P61" s="263" t="s">
        <v>2035</v>
      </c>
      <c r="Q61" s="263" t="s">
        <v>2035</v>
      </c>
      <c r="R61" s="263" t="s">
        <v>2035</v>
      </c>
      <c r="S61" s="263" t="s">
        <v>2035</v>
      </c>
      <c r="T61" s="263" t="s">
        <v>2035</v>
      </c>
      <c r="U61" s="263" t="s">
        <v>2035</v>
      </c>
      <c r="V61" s="263" t="s">
        <v>2035</v>
      </c>
      <c r="W61" s="263" t="s">
        <v>2035</v>
      </c>
      <c r="X61" s="266" t="s">
        <v>2034</v>
      </c>
      <c r="Y61" s="266" t="s">
        <v>2034</v>
      </c>
      <c r="Z61" s="266" t="s">
        <v>2034</v>
      </c>
      <c r="AA61" s="263" t="s">
        <v>2035</v>
      </c>
      <c r="AB61" s="263" t="s">
        <v>2035</v>
      </c>
      <c r="AC61" s="263" t="s">
        <v>2035</v>
      </c>
      <c r="AD61" s="263" t="s">
        <v>2035</v>
      </c>
      <c r="AE61" s="263" t="s">
        <v>2035</v>
      </c>
      <c r="AF61" s="263" t="s">
        <v>2035</v>
      </c>
      <c r="AG61" s="263" t="s">
        <v>2035</v>
      </c>
      <c r="AH61" s="263" t="s">
        <v>2035</v>
      </c>
      <c r="AI61" s="263" t="s">
        <v>2035</v>
      </c>
      <c r="AJ61" s="263" t="s">
        <v>2035</v>
      </c>
      <c r="AK61" s="263" t="s">
        <v>2035</v>
      </c>
      <c r="AL61" s="263" t="s">
        <v>2035</v>
      </c>
      <c r="AM61" s="263" t="s">
        <v>2035</v>
      </c>
      <c r="AN61" s="263" t="s">
        <v>2035</v>
      </c>
      <c r="AO61" s="263" t="s">
        <v>2035</v>
      </c>
      <c r="AP61" s="263" t="s">
        <v>2035</v>
      </c>
      <c r="AQ61" s="263" t="s">
        <v>2035</v>
      </c>
      <c r="AR61" s="266" t="s">
        <v>2034</v>
      </c>
      <c r="AS61" s="266" t="s">
        <v>2034</v>
      </c>
      <c r="AT61" s="263" t="s">
        <v>2035</v>
      </c>
      <c r="AU61" s="263" t="s">
        <v>2035</v>
      </c>
      <c r="AV61" s="263" t="s">
        <v>2035</v>
      </c>
      <c r="AW61" s="263" t="s">
        <v>2035</v>
      </c>
      <c r="AX61" s="263" t="s">
        <v>2035</v>
      </c>
      <c r="AY61" s="263" t="s">
        <v>2035</v>
      </c>
      <c r="AZ61" s="263" t="s">
        <v>2035</v>
      </c>
      <c r="BA61" s="263" t="s">
        <v>2035</v>
      </c>
      <c r="BB61" s="276" t="s">
        <v>2034</v>
      </c>
      <c r="BC61" s="2740"/>
      <c r="BD61" s="274"/>
      <c r="BL61" s="151"/>
    </row>
    <row r="62" spans="1:84" ht="15" customHeight="1" x14ac:dyDescent="0.2">
      <c r="A62" s="2720"/>
      <c r="B62" s="2058" t="s">
        <v>776</v>
      </c>
      <c r="C62" s="263" t="s">
        <v>2035</v>
      </c>
      <c r="D62" s="263" t="s">
        <v>2035</v>
      </c>
      <c r="E62" s="262" t="s">
        <v>2034</v>
      </c>
      <c r="F62" s="262" t="s">
        <v>2034</v>
      </c>
      <c r="G62" s="263" t="s">
        <v>2035</v>
      </c>
      <c r="H62" s="263" t="s">
        <v>2035</v>
      </c>
      <c r="I62" s="263" t="s">
        <v>2035</v>
      </c>
      <c r="J62" s="263" t="s">
        <v>2035</v>
      </c>
      <c r="K62" s="263" t="s">
        <v>2035</v>
      </c>
      <c r="L62" s="263" t="s">
        <v>2035</v>
      </c>
      <c r="M62" s="263" t="s">
        <v>2035</v>
      </c>
      <c r="N62" s="263" t="s">
        <v>2035</v>
      </c>
      <c r="O62" s="263" t="s">
        <v>2035</v>
      </c>
      <c r="P62" s="266" t="s">
        <v>2034</v>
      </c>
      <c r="Q62" s="266" t="s">
        <v>2034</v>
      </c>
      <c r="R62" s="266" t="s">
        <v>2034</v>
      </c>
      <c r="S62" s="263" t="s">
        <v>2035</v>
      </c>
      <c r="T62" s="263" t="s">
        <v>2035</v>
      </c>
      <c r="U62" s="263" t="s">
        <v>2035</v>
      </c>
      <c r="V62" s="263" t="s">
        <v>2035</v>
      </c>
      <c r="W62" s="263" t="s">
        <v>2035</v>
      </c>
      <c r="X62" s="266" t="s">
        <v>2034</v>
      </c>
      <c r="Y62" s="266" t="s">
        <v>2034</v>
      </c>
      <c r="Z62" s="266" t="s">
        <v>2034</v>
      </c>
      <c r="AA62" s="263" t="s">
        <v>2035</v>
      </c>
      <c r="AB62" s="263" t="s">
        <v>2035</v>
      </c>
      <c r="AC62" s="263" t="s">
        <v>2035</v>
      </c>
      <c r="AD62" s="263" t="s">
        <v>2035</v>
      </c>
      <c r="AE62" s="263" t="s">
        <v>2035</v>
      </c>
      <c r="AF62" s="263" t="s">
        <v>2035</v>
      </c>
      <c r="AG62" s="263" t="s">
        <v>2035</v>
      </c>
      <c r="AH62" s="263" t="s">
        <v>2035</v>
      </c>
      <c r="AI62" s="263" t="s">
        <v>2035</v>
      </c>
      <c r="AJ62" s="263" t="s">
        <v>2035</v>
      </c>
      <c r="AK62" s="263" t="s">
        <v>2035</v>
      </c>
      <c r="AL62" s="263" t="s">
        <v>2035</v>
      </c>
      <c r="AM62" s="263" t="s">
        <v>2035</v>
      </c>
      <c r="AN62" s="263" t="s">
        <v>2035</v>
      </c>
      <c r="AO62" s="263" t="s">
        <v>2035</v>
      </c>
      <c r="AP62" s="263" t="s">
        <v>2035</v>
      </c>
      <c r="AQ62" s="263" t="s">
        <v>2035</v>
      </c>
      <c r="AR62" s="266" t="s">
        <v>2034</v>
      </c>
      <c r="AS62" s="263" t="s">
        <v>2035</v>
      </c>
      <c r="AT62" s="263" t="s">
        <v>2035</v>
      </c>
      <c r="AU62" s="263" t="s">
        <v>2035</v>
      </c>
      <c r="AV62" s="263" t="s">
        <v>2035</v>
      </c>
      <c r="AW62" s="263" t="s">
        <v>2035</v>
      </c>
      <c r="AX62" s="263" t="s">
        <v>2035</v>
      </c>
      <c r="AY62" s="263" t="s">
        <v>2035</v>
      </c>
      <c r="AZ62" s="263" t="s">
        <v>2035</v>
      </c>
      <c r="BA62" s="263" t="s">
        <v>2035</v>
      </c>
      <c r="BB62" s="263" t="s">
        <v>2035</v>
      </c>
      <c r="BC62" s="2740"/>
      <c r="BD62" s="274"/>
      <c r="BL62" s="151"/>
    </row>
    <row r="63" spans="1:84" ht="15" customHeight="1" x14ac:dyDescent="0.2">
      <c r="A63" s="2720"/>
      <c r="B63" s="2058" t="s">
        <v>775</v>
      </c>
      <c r="C63" s="263" t="s">
        <v>2035</v>
      </c>
      <c r="D63" s="263" t="s">
        <v>2035</v>
      </c>
      <c r="E63" s="263" t="s">
        <v>2035</v>
      </c>
      <c r="F63" s="263" t="s">
        <v>2035</v>
      </c>
      <c r="G63" s="263" t="s">
        <v>2035</v>
      </c>
      <c r="H63" s="263" t="s">
        <v>2035</v>
      </c>
      <c r="I63" s="263" t="s">
        <v>2035</v>
      </c>
      <c r="J63" s="263" t="s">
        <v>2035</v>
      </c>
      <c r="K63" s="263" t="s">
        <v>2035</v>
      </c>
      <c r="L63" s="263" t="s">
        <v>2035</v>
      </c>
      <c r="M63" s="263" t="s">
        <v>2035</v>
      </c>
      <c r="N63" s="266" t="s">
        <v>2034</v>
      </c>
      <c r="O63" s="266" t="s">
        <v>2034</v>
      </c>
      <c r="P63" s="266" t="s">
        <v>2034</v>
      </c>
      <c r="Q63" s="266" t="s">
        <v>2034</v>
      </c>
      <c r="R63" s="266" t="s">
        <v>2034</v>
      </c>
      <c r="S63" s="266" t="s">
        <v>2034</v>
      </c>
      <c r="T63" s="266" t="s">
        <v>2034</v>
      </c>
      <c r="U63" s="263" t="s">
        <v>2035</v>
      </c>
      <c r="V63" s="266" t="s">
        <v>2034</v>
      </c>
      <c r="W63" s="263" t="s">
        <v>2035</v>
      </c>
      <c r="X63" s="266" t="s">
        <v>2034</v>
      </c>
      <c r="Y63" s="266" t="s">
        <v>2034</v>
      </c>
      <c r="Z63" s="266" t="s">
        <v>2034</v>
      </c>
      <c r="AA63" s="263" t="s">
        <v>2035</v>
      </c>
      <c r="AB63" s="263" t="s">
        <v>2035</v>
      </c>
      <c r="AC63" s="263" t="s">
        <v>2035</v>
      </c>
      <c r="AD63" s="263" t="s">
        <v>2035</v>
      </c>
      <c r="AE63" s="263" t="s">
        <v>2035</v>
      </c>
      <c r="AF63" s="263" t="s">
        <v>2035</v>
      </c>
      <c r="AG63" s="263" t="s">
        <v>2035</v>
      </c>
      <c r="AH63" s="263" t="s">
        <v>2035</v>
      </c>
      <c r="AI63" s="263" t="s">
        <v>2035</v>
      </c>
      <c r="AJ63" s="263" t="s">
        <v>2035</v>
      </c>
      <c r="AK63" s="263" t="s">
        <v>2035</v>
      </c>
      <c r="AL63" s="263" t="s">
        <v>2035</v>
      </c>
      <c r="AM63" s="263" t="s">
        <v>2035</v>
      </c>
      <c r="AN63" s="263" t="s">
        <v>2035</v>
      </c>
      <c r="AO63" s="263" t="s">
        <v>2035</v>
      </c>
      <c r="AP63" s="263" t="s">
        <v>2035</v>
      </c>
      <c r="AQ63" s="263" t="s">
        <v>2035</v>
      </c>
      <c r="AR63" s="266" t="s">
        <v>2034</v>
      </c>
      <c r="AS63" s="263" t="s">
        <v>2035</v>
      </c>
      <c r="AT63" s="263" t="s">
        <v>2035</v>
      </c>
      <c r="AU63" s="263" t="s">
        <v>2035</v>
      </c>
      <c r="AV63" s="263" t="s">
        <v>2035</v>
      </c>
      <c r="AW63" s="263" t="s">
        <v>2035</v>
      </c>
      <c r="AX63" s="263" t="s">
        <v>2035</v>
      </c>
      <c r="AY63" s="263" t="s">
        <v>2035</v>
      </c>
      <c r="AZ63" s="263" t="s">
        <v>2035</v>
      </c>
      <c r="BA63" s="263" t="s">
        <v>2035</v>
      </c>
      <c r="BB63" s="263" t="s">
        <v>2035</v>
      </c>
      <c r="BC63" s="2740"/>
      <c r="BD63" s="274"/>
      <c r="BL63" s="151"/>
    </row>
    <row r="64" spans="1:84" ht="15" customHeight="1" x14ac:dyDescent="0.2">
      <c r="A64" s="2720"/>
      <c r="B64" s="2058" t="s">
        <v>744</v>
      </c>
      <c r="C64" s="263" t="s">
        <v>2035</v>
      </c>
      <c r="D64" s="262" t="s">
        <v>2034</v>
      </c>
      <c r="E64" s="262" t="s">
        <v>2034</v>
      </c>
      <c r="F64" s="262" t="s">
        <v>2034</v>
      </c>
      <c r="G64" s="263" t="s">
        <v>2035</v>
      </c>
      <c r="H64" s="263" t="s">
        <v>2035</v>
      </c>
      <c r="I64" s="263" t="s">
        <v>2035</v>
      </c>
      <c r="J64" s="263" t="s">
        <v>2035</v>
      </c>
      <c r="K64" s="263" t="s">
        <v>2035</v>
      </c>
      <c r="L64" s="263" t="s">
        <v>2035</v>
      </c>
      <c r="M64" s="263" t="s">
        <v>2035</v>
      </c>
      <c r="N64" s="263" t="s">
        <v>2035</v>
      </c>
      <c r="O64" s="263" t="s">
        <v>2035</v>
      </c>
      <c r="P64" s="263" t="s">
        <v>2035</v>
      </c>
      <c r="Q64" s="263" t="s">
        <v>2035</v>
      </c>
      <c r="R64" s="263" t="s">
        <v>2035</v>
      </c>
      <c r="S64" s="263" t="s">
        <v>2035</v>
      </c>
      <c r="T64" s="263" t="s">
        <v>2035</v>
      </c>
      <c r="U64" s="263" t="s">
        <v>2035</v>
      </c>
      <c r="V64" s="263" t="s">
        <v>2035</v>
      </c>
      <c r="W64" s="263" t="s">
        <v>2035</v>
      </c>
      <c r="X64" s="263" t="s">
        <v>2035</v>
      </c>
      <c r="Y64" s="263" t="s">
        <v>2035</v>
      </c>
      <c r="Z64" s="263" t="s">
        <v>2035</v>
      </c>
      <c r="AA64" s="263" t="s">
        <v>2035</v>
      </c>
      <c r="AB64" s="263" t="s">
        <v>2035</v>
      </c>
      <c r="AC64" s="263" t="s">
        <v>2035</v>
      </c>
      <c r="AD64" s="263" t="s">
        <v>2035</v>
      </c>
      <c r="AE64" s="263" t="s">
        <v>2035</v>
      </c>
      <c r="AF64" s="263" t="s">
        <v>2035</v>
      </c>
      <c r="AG64" s="263" t="s">
        <v>2035</v>
      </c>
      <c r="AH64" s="263" t="s">
        <v>2035</v>
      </c>
      <c r="AI64" s="263" t="s">
        <v>2035</v>
      </c>
      <c r="AJ64" s="263" t="s">
        <v>2035</v>
      </c>
      <c r="AK64" s="263" t="s">
        <v>2035</v>
      </c>
      <c r="AL64" s="263" t="s">
        <v>2035</v>
      </c>
      <c r="AM64" s="263" t="s">
        <v>2035</v>
      </c>
      <c r="AN64" s="263" t="s">
        <v>2035</v>
      </c>
      <c r="AO64" s="263" t="s">
        <v>2035</v>
      </c>
      <c r="AP64" s="263" t="s">
        <v>2035</v>
      </c>
      <c r="AQ64" s="263" t="s">
        <v>2035</v>
      </c>
      <c r="AR64" s="263" t="s">
        <v>2035</v>
      </c>
      <c r="AS64" s="263" t="s">
        <v>2035</v>
      </c>
      <c r="AT64" s="263" t="s">
        <v>2035</v>
      </c>
      <c r="AU64" s="263" t="s">
        <v>2035</v>
      </c>
      <c r="AV64" s="263" t="s">
        <v>2035</v>
      </c>
      <c r="AW64" s="263" t="s">
        <v>2035</v>
      </c>
      <c r="AX64" s="263" t="s">
        <v>2035</v>
      </c>
      <c r="AY64" s="263" t="s">
        <v>2035</v>
      </c>
      <c r="AZ64" s="263" t="s">
        <v>2035</v>
      </c>
      <c r="BA64" s="263" t="s">
        <v>2035</v>
      </c>
      <c r="BB64" s="263" t="s">
        <v>2035</v>
      </c>
      <c r="BC64" s="2740"/>
      <c r="BD64" s="274"/>
      <c r="BL64" s="151"/>
    </row>
    <row r="65" spans="1:64" ht="15" customHeight="1" x14ac:dyDescent="0.2">
      <c r="A65" s="2720"/>
      <c r="B65" s="2058" t="s">
        <v>774</v>
      </c>
      <c r="C65" s="263" t="s">
        <v>2035</v>
      </c>
      <c r="D65" s="263" t="s">
        <v>2035</v>
      </c>
      <c r="E65" s="263" t="s">
        <v>2035</v>
      </c>
      <c r="F65" s="263" t="s">
        <v>2035</v>
      </c>
      <c r="G65" s="263" t="s">
        <v>2035</v>
      </c>
      <c r="H65" s="263" t="s">
        <v>2035</v>
      </c>
      <c r="I65" s="263" t="s">
        <v>2035</v>
      </c>
      <c r="J65" s="263" t="s">
        <v>2035</v>
      </c>
      <c r="K65" s="263" t="s">
        <v>2035</v>
      </c>
      <c r="L65" s="263" t="s">
        <v>2035</v>
      </c>
      <c r="M65" s="263" t="s">
        <v>2035</v>
      </c>
      <c r="N65" s="263" t="s">
        <v>2035</v>
      </c>
      <c r="O65" s="263" t="s">
        <v>2035</v>
      </c>
      <c r="P65" s="266" t="s">
        <v>2034</v>
      </c>
      <c r="Q65" s="263" t="s">
        <v>2035</v>
      </c>
      <c r="R65" s="263" t="s">
        <v>2035</v>
      </c>
      <c r="S65" s="263" t="s">
        <v>2035</v>
      </c>
      <c r="T65" s="263" t="s">
        <v>2035</v>
      </c>
      <c r="U65" s="263" t="s">
        <v>2035</v>
      </c>
      <c r="V65" s="263" t="s">
        <v>2035</v>
      </c>
      <c r="W65" s="263" t="s">
        <v>2035</v>
      </c>
      <c r="X65" s="263" t="s">
        <v>2035</v>
      </c>
      <c r="Y65" s="263" t="s">
        <v>2035</v>
      </c>
      <c r="Z65" s="263" t="s">
        <v>2035</v>
      </c>
      <c r="AA65" s="263" t="s">
        <v>2035</v>
      </c>
      <c r="AB65" s="263" t="s">
        <v>2035</v>
      </c>
      <c r="AC65" s="263" t="s">
        <v>2035</v>
      </c>
      <c r="AD65" s="263" t="s">
        <v>2035</v>
      </c>
      <c r="AE65" s="263" t="s">
        <v>2035</v>
      </c>
      <c r="AF65" s="263" t="s">
        <v>2035</v>
      </c>
      <c r="AG65" s="263" t="s">
        <v>2035</v>
      </c>
      <c r="AH65" s="263" t="s">
        <v>2035</v>
      </c>
      <c r="AI65" s="263" t="s">
        <v>2035</v>
      </c>
      <c r="AJ65" s="263" t="s">
        <v>2035</v>
      </c>
      <c r="AK65" s="263" t="s">
        <v>2035</v>
      </c>
      <c r="AL65" s="263" t="s">
        <v>2035</v>
      </c>
      <c r="AM65" s="263" t="s">
        <v>2035</v>
      </c>
      <c r="AN65" s="263" t="s">
        <v>2035</v>
      </c>
      <c r="AO65" s="263" t="s">
        <v>2035</v>
      </c>
      <c r="AP65" s="263" t="s">
        <v>2035</v>
      </c>
      <c r="AQ65" s="263" t="s">
        <v>2035</v>
      </c>
      <c r="AR65" s="263" t="s">
        <v>2035</v>
      </c>
      <c r="AS65" s="263" t="s">
        <v>2035</v>
      </c>
      <c r="AT65" s="263" t="s">
        <v>2035</v>
      </c>
      <c r="AU65" s="263" t="s">
        <v>2035</v>
      </c>
      <c r="AV65" s="263" t="s">
        <v>2035</v>
      </c>
      <c r="AW65" s="263" t="s">
        <v>2035</v>
      </c>
      <c r="AX65" s="263" t="s">
        <v>2035</v>
      </c>
      <c r="AY65" s="263" t="s">
        <v>2035</v>
      </c>
      <c r="AZ65" s="263" t="s">
        <v>2035</v>
      </c>
      <c r="BA65" s="263" t="s">
        <v>2035</v>
      </c>
      <c r="BB65" s="263" t="s">
        <v>2035</v>
      </c>
      <c r="BC65" s="2740"/>
      <c r="BD65" s="275" t="s">
        <v>1688</v>
      </c>
      <c r="BF65" s="174"/>
      <c r="BG65" s="271">
        <v>2007</v>
      </c>
      <c r="BH65" s="271">
        <v>2008</v>
      </c>
      <c r="BI65" s="271">
        <v>2009</v>
      </c>
      <c r="BJ65" s="271">
        <v>2010</v>
      </c>
      <c r="BK65" s="271">
        <v>2011</v>
      </c>
      <c r="BL65" s="151"/>
    </row>
    <row r="66" spans="1:64" ht="15" customHeight="1" x14ac:dyDescent="0.2">
      <c r="A66" s="2720"/>
      <c r="B66" s="2058" t="s">
        <v>773</v>
      </c>
      <c r="C66" s="263" t="s">
        <v>2035</v>
      </c>
      <c r="D66" s="263" t="s">
        <v>2035</v>
      </c>
      <c r="E66" s="263" t="s">
        <v>2035</v>
      </c>
      <c r="F66" s="263" t="s">
        <v>2035</v>
      </c>
      <c r="G66" s="263" t="s">
        <v>2035</v>
      </c>
      <c r="H66" s="263" t="s">
        <v>2035</v>
      </c>
      <c r="I66" s="263" t="s">
        <v>2035</v>
      </c>
      <c r="J66" s="263" t="s">
        <v>2035</v>
      </c>
      <c r="K66" s="263" t="s">
        <v>2035</v>
      </c>
      <c r="L66" s="263" t="s">
        <v>2035</v>
      </c>
      <c r="M66" s="263" t="s">
        <v>2035</v>
      </c>
      <c r="N66" s="263" t="s">
        <v>2035</v>
      </c>
      <c r="O66" s="263" t="s">
        <v>2035</v>
      </c>
      <c r="P66" s="263" t="s">
        <v>2035</v>
      </c>
      <c r="Q66" s="263" t="s">
        <v>2035</v>
      </c>
      <c r="R66" s="263" t="s">
        <v>2035</v>
      </c>
      <c r="S66" s="263" t="s">
        <v>2035</v>
      </c>
      <c r="T66" s="263" t="s">
        <v>2035</v>
      </c>
      <c r="U66" s="263" t="s">
        <v>2035</v>
      </c>
      <c r="V66" s="263" t="s">
        <v>2035</v>
      </c>
      <c r="W66" s="263" t="s">
        <v>2035</v>
      </c>
      <c r="X66" s="263" t="s">
        <v>2035</v>
      </c>
      <c r="Y66" s="263" t="s">
        <v>2035</v>
      </c>
      <c r="Z66" s="263" t="s">
        <v>2035</v>
      </c>
      <c r="AA66" s="263" t="s">
        <v>2035</v>
      </c>
      <c r="AB66" s="263" t="s">
        <v>2035</v>
      </c>
      <c r="AC66" s="263" t="s">
        <v>2035</v>
      </c>
      <c r="AD66" s="263" t="s">
        <v>2035</v>
      </c>
      <c r="AE66" s="263" t="s">
        <v>2035</v>
      </c>
      <c r="AF66" s="263" t="s">
        <v>2035</v>
      </c>
      <c r="AG66" s="263" t="s">
        <v>2035</v>
      </c>
      <c r="AH66" s="263" t="s">
        <v>2035</v>
      </c>
      <c r="AI66" s="263" t="s">
        <v>2035</v>
      </c>
      <c r="AJ66" s="263" t="s">
        <v>2035</v>
      </c>
      <c r="AK66" s="263" t="s">
        <v>2035</v>
      </c>
      <c r="AL66" s="263" t="s">
        <v>2035</v>
      </c>
      <c r="AM66" s="263" t="s">
        <v>2035</v>
      </c>
      <c r="AN66" s="263" t="s">
        <v>2035</v>
      </c>
      <c r="AO66" s="263" t="s">
        <v>2035</v>
      </c>
      <c r="AP66" s="263" t="s">
        <v>2035</v>
      </c>
      <c r="AQ66" s="263" t="s">
        <v>2035</v>
      </c>
      <c r="AR66" s="263" t="s">
        <v>2035</v>
      </c>
      <c r="AS66" s="263" t="s">
        <v>2035</v>
      </c>
      <c r="AT66" s="263" t="s">
        <v>2035</v>
      </c>
      <c r="AU66" s="263" t="s">
        <v>2035</v>
      </c>
      <c r="AV66" s="263" t="s">
        <v>2035</v>
      </c>
      <c r="AW66" s="263" t="s">
        <v>2035</v>
      </c>
      <c r="AX66" s="263" t="s">
        <v>2035</v>
      </c>
      <c r="AY66" s="263" t="s">
        <v>2035</v>
      </c>
      <c r="AZ66" s="263" t="s">
        <v>2035</v>
      </c>
      <c r="BA66" s="263" t="s">
        <v>2035</v>
      </c>
      <c r="BB66" s="263" t="s">
        <v>2035</v>
      </c>
      <c r="BC66" s="2740"/>
      <c r="BD66" s="279"/>
      <c r="BF66" s="270" t="s">
        <v>2038</v>
      </c>
      <c r="BG66" s="268"/>
      <c r="BH66" s="268"/>
      <c r="BI66" s="268"/>
      <c r="BJ66" s="268"/>
      <c r="BK66" s="42">
        <f>COUNTIFS(C150:BB155,$BE$2)</f>
        <v>203</v>
      </c>
      <c r="BL66" s="151"/>
    </row>
    <row r="67" spans="1:64" ht="15" customHeight="1" x14ac:dyDescent="0.2">
      <c r="A67" s="2720"/>
      <c r="B67" s="2058" t="s">
        <v>772</v>
      </c>
      <c r="C67" s="263" t="s">
        <v>2035</v>
      </c>
      <c r="D67" s="263" t="s">
        <v>2035</v>
      </c>
      <c r="E67" s="263" t="s">
        <v>2035</v>
      </c>
      <c r="F67" s="263" t="s">
        <v>2035</v>
      </c>
      <c r="G67" s="263" t="s">
        <v>2035</v>
      </c>
      <c r="H67" s="263" t="s">
        <v>2035</v>
      </c>
      <c r="I67" s="263" t="s">
        <v>2035</v>
      </c>
      <c r="J67" s="263" t="s">
        <v>2035</v>
      </c>
      <c r="K67" s="263" t="s">
        <v>2035</v>
      </c>
      <c r="L67" s="263" t="s">
        <v>2035</v>
      </c>
      <c r="M67" s="263" t="s">
        <v>2035</v>
      </c>
      <c r="N67" s="263" t="s">
        <v>2035</v>
      </c>
      <c r="O67" s="263" t="s">
        <v>2035</v>
      </c>
      <c r="P67" s="266" t="s">
        <v>2034</v>
      </c>
      <c r="Q67" s="263" t="s">
        <v>2035</v>
      </c>
      <c r="R67" s="263" t="s">
        <v>2035</v>
      </c>
      <c r="S67" s="263" t="s">
        <v>2035</v>
      </c>
      <c r="T67" s="263" t="s">
        <v>2035</v>
      </c>
      <c r="U67" s="263" t="s">
        <v>2035</v>
      </c>
      <c r="V67" s="263" t="s">
        <v>2035</v>
      </c>
      <c r="W67" s="263" t="s">
        <v>2035</v>
      </c>
      <c r="X67" s="263" t="s">
        <v>2035</v>
      </c>
      <c r="Y67" s="263" t="s">
        <v>2035</v>
      </c>
      <c r="Z67" s="263" t="s">
        <v>2035</v>
      </c>
      <c r="AA67" s="263" t="s">
        <v>2035</v>
      </c>
      <c r="AB67" s="263" t="s">
        <v>2035</v>
      </c>
      <c r="AC67" s="263" t="s">
        <v>2035</v>
      </c>
      <c r="AD67" s="263" t="s">
        <v>2035</v>
      </c>
      <c r="AE67" s="263" t="s">
        <v>2035</v>
      </c>
      <c r="AF67" s="263" t="s">
        <v>2035</v>
      </c>
      <c r="AG67" s="263" t="s">
        <v>2035</v>
      </c>
      <c r="AH67" s="263" t="s">
        <v>2035</v>
      </c>
      <c r="AI67" s="263" t="s">
        <v>2035</v>
      </c>
      <c r="AJ67" s="263" t="s">
        <v>2035</v>
      </c>
      <c r="AK67" s="263" t="s">
        <v>2035</v>
      </c>
      <c r="AL67" s="263" t="s">
        <v>2035</v>
      </c>
      <c r="AM67" s="263" t="s">
        <v>2035</v>
      </c>
      <c r="AN67" s="263" t="s">
        <v>2035</v>
      </c>
      <c r="AO67" s="263" t="s">
        <v>2035</v>
      </c>
      <c r="AP67" s="263" t="s">
        <v>2035</v>
      </c>
      <c r="AQ67" s="263" t="s">
        <v>2035</v>
      </c>
      <c r="AR67" s="263" t="s">
        <v>2035</v>
      </c>
      <c r="AS67" s="263" t="s">
        <v>2035</v>
      </c>
      <c r="AT67" s="263" t="s">
        <v>2035</v>
      </c>
      <c r="AU67" s="263" t="s">
        <v>2035</v>
      </c>
      <c r="AV67" s="263" t="s">
        <v>2035</v>
      </c>
      <c r="AW67" s="263" t="s">
        <v>2035</v>
      </c>
      <c r="AX67" s="263" t="s">
        <v>2035</v>
      </c>
      <c r="AY67" s="263" t="s">
        <v>2035</v>
      </c>
      <c r="AZ67" s="263" t="s">
        <v>2035</v>
      </c>
      <c r="BA67" s="263" t="s">
        <v>2035</v>
      </c>
      <c r="BB67" s="263" t="s">
        <v>2035</v>
      </c>
      <c r="BC67" s="2740"/>
      <c r="BD67" s="279"/>
      <c r="BF67" s="269" t="s">
        <v>2037</v>
      </c>
      <c r="BG67" s="268"/>
      <c r="BH67" s="268"/>
      <c r="BI67" s="268"/>
      <c r="BJ67" s="268"/>
      <c r="BK67" s="42">
        <f>COUNTIFS(C150:BB155,$BF$2)</f>
        <v>109</v>
      </c>
      <c r="BL67" s="151"/>
    </row>
    <row r="68" spans="1:64" ht="15" customHeight="1" x14ac:dyDescent="0.2">
      <c r="A68" s="2720"/>
      <c r="B68" s="2058" t="s">
        <v>771</v>
      </c>
      <c r="C68" s="263" t="s">
        <v>2035</v>
      </c>
      <c r="D68" s="263" t="s">
        <v>2035</v>
      </c>
      <c r="E68" s="263" t="s">
        <v>2035</v>
      </c>
      <c r="F68" s="263" t="s">
        <v>2035</v>
      </c>
      <c r="G68" s="263" t="s">
        <v>2035</v>
      </c>
      <c r="H68" s="263" t="s">
        <v>2035</v>
      </c>
      <c r="I68" s="263" t="s">
        <v>2035</v>
      </c>
      <c r="J68" s="263" t="s">
        <v>2035</v>
      </c>
      <c r="K68" s="263" t="s">
        <v>2035</v>
      </c>
      <c r="L68" s="263" t="s">
        <v>2035</v>
      </c>
      <c r="M68" s="263" t="s">
        <v>2035</v>
      </c>
      <c r="N68" s="263" t="s">
        <v>2035</v>
      </c>
      <c r="O68" s="263" t="s">
        <v>2035</v>
      </c>
      <c r="P68" s="266" t="s">
        <v>2034</v>
      </c>
      <c r="Q68" s="263" t="s">
        <v>2035</v>
      </c>
      <c r="R68" s="263" t="s">
        <v>2035</v>
      </c>
      <c r="S68" s="263" t="s">
        <v>2035</v>
      </c>
      <c r="T68" s="263" t="s">
        <v>2035</v>
      </c>
      <c r="U68" s="263" t="s">
        <v>2035</v>
      </c>
      <c r="V68" s="263" t="s">
        <v>2035</v>
      </c>
      <c r="W68" s="263" t="s">
        <v>2035</v>
      </c>
      <c r="X68" s="263" t="s">
        <v>2035</v>
      </c>
      <c r="Y68" s="263" t="s">
        <v>2035</v>
      </c>
      <c r="Z68" s="263" t="s">
        <v>2035</v>
      </c>
      <c r="AA68" s="263" t="s">
        <v>2035</v>
      </c>
      <c r="AB68" s="263" t="s">
        <v>2035</v>
      </c>
      <c r="AC68" s="263" t="s">
        <v>2035</v>
      </c>
      <c r="AD68" s="263" t="s">
        <v>2035</v>
      </c>
      <c r="AE68" s="263" t="s">
        <v>2035</v>
      </c>
      <c r="AF68" s="263" t="s">
        <v>2035</v>
      </c>
      <c r="AG68" s="263" t="s">
        <v>2035</v>
      </c>
      <c r="AH68" s="263" t="s">
        <v>2035</v>
      </c>
      <c r="AI68" s="263" t="s">
        <v>2035</v>
      </c>
      <c r="AJ68" s="263" t="s">
        <v>2035</v>
      </c>
      <c r="AK68" s="263" t="s">
        <v>2035</v>
      </c>
      <c r="AL68" s="263" t="s">
        <v>2035</v>
      </c>
      <c r="AM68" s="263" t="s">
        <v>2035</v>
      </c>
      <c r="AN68" s="263" t="s">
        <v>2035</v>
      </c>
      <c r="AO68" s="263" t="s">
        <v>2035</v>
      </c>
      <c r="AP68" s="263" t="s">
        <v>2035</v>
      </c>
      <c r="AQ68" s="263" t="s">
        <v>2035</v>
      </c>
      <c r="AR68" s="266" t="s">
        <v>2034</v>
      </c>
      <c r="AS68" s="263" t="s">
        <v>2035</v>
      </c>
      <c r="AT68" s="263" t="s">
        <v>2035</v>
      </c>
      <c r="AU68" s="263" t="s">
        <v>2035</v>
      </c>
      <c r="AV68" s="263" t="s">
        <v>2035</v>
      </c>
      <c r="AW68" s="263" t="s">
        <v>2035</v>
      </c>
      <c r="AX68" s="263" t="s">
        <v>2035</v>
      </c>
      <c r="AY68" s="263" t="s">
        <v>2035</v>
      </c>
      <c r="AZ68" s="263" t="s">
        <v>2035</v>
      </c>
      <c r="BA68" s="263" t="s">
        <v>2035</v>
      </c>
      <c r="BB68" s="263" t="s">
        <v>2035</v>
      </c>
      <c r="BC68" s="2740"/>
      <c r="BD68" s="279"/>
      <c r="BL68" s="151"/>
    </row>
    <row r="69" spans="1:64" ht="15" customHeight="1" x14ac:dyDescent="0.2">
      <c r="A69" s="2720"/>
      <c r="B69" s="2058" t="s">
        <v>770</v>
      </c>
      <c r="C69" s="263" t="s">
        <v>2035</v>
      </c>
      <c r="D69" s="263" t="s">
        <v>2035</v>
      </c>
      <c r="E69" s="263" t="s">
        <v>2035</v>
      </c>
      <c r="F69" s="263" t="s">
        <v>2035</v>
      </c>
      <c r="G69" s="263" t="s">
        <v>2035</v>
      </c>
      <c r="H69" s="263" t="s">
        <v>2035</v>
      </c>
      <c r="I69" s="263" t="s">
        <v>2035</v>
      </c>
      <c r="J69" s="263" t="s">
        <v>2035</v>
      </c>
      <c r="K69" s="263" t="s">
        <v>2035</v>
      </c>
      <c r="L69" s="263" t="s">
        <v>2035</v>
      </c>
      <c r="M69" s="263" t="s">
        <v>2035</v>
      </c>
      <c r="N69" s="263" t="s">
        <v>2035</v>
      </c>
      <c r="O69" s="263" t="s">
        <v>2035</v>
      </c>
      <c r="P69" s="263" t="s">
        <v>2035</v>
      </c>
      <c r="Q69" s="263" t="s">
        <v>2035</v>
      </c>
      <c r="R69" s="263" t="s">
        <v>2035</v>
      </c>
      <c r="S69" s="263" t="s">
        <v>2035</v>
      </c>
      <c r="T69" s="263" t="s">
        <v>2035</v>
      </c>
      <c r="U69" s="263" t="s">
        <v>2035</v>
      </c>
      <c r="V69" s="263" t="s">
        <v>2035</v>
      </c>
      <c r="W69" s="263" t="s">
        <v>2035</v>
      </c>
      <c r="X69" s="263" t="s">
        <v>2035</v>
      </c>
      <c r="Y69" s="263" t="s">
        <v>2035</v>
      </c>
      <c r="Z69" s="263" t="s">
        <v>2035</v>
      </c>
      <c r="AA69" s="263" t="s">
        <v>2035</v>
      </c>
      <c r="AB69" s="263" t="s">
        <v>2035</v>
      </c>
      <c r="AC69" s="263" t="s">
        <v>2035</v>
      </c>
      <c r="AD69" s="263" t="s">
        <v>2035</v>
      </c>
      <c r="AE69" s="263" t="s">
        <v>2035</v>
      </c>
      <c r="AF69" s="263" t="s">
        <v>2035</v>
      </c>
      <c r="AG69" s="263" t="s">
        <v>2035</v>
      </c>
      <c r="AH69" s="263" t="s">
        <v>2035</v>
      </c>
      <c r="AI69" s="263" t="s">
        <v>2035</v>
      </c>
      <c r="AJ69" s="263" t="s">
        <v>2035</v>
      </c>
      <c r="AK69" s="263" t="s">
        <v>2035</v>
      </c>
      <c r="AL69" s="263" t="s">
        <v>2035</v>
      </c>
      <c r="AM69" s="263" t="s">
        <v>2035</v>
      </c>
      <c r="AN69" s="263" t="s">
        <v>2035</v>
      </c>
      <c r="AO69" s="263" t="s">
        <v>2035</v>
      </c>
      <c r="AP69" s="263" t="s">
        <v>2035</v>
      </c>
      <c r="AQ69" s="263" t="s">
        <v>2035</v>
      </c>
      <c r="AR69" s="266" t="s">
        <v>2034</v>
      </c>
      <c r="AS69" s="263" t="s">
        <v>2035</v>
      </c>
      <c r="AT69" s="263" t="s">
        <v>2035</v>
      </c>
      <c r="AU69" s="263" t="s">
        <v>2035</v>
      </c>
      <c r="AV69" s="263" t="s">
        <v>2035</v>
      </c>
      <c r="AW69" s="263" t="s">
        <v>2035</v>
      </c>
      <c r="AX69" s="263" t="s">
        <v>2035</v>
      </c>
      <c r="AY69" s="263" t="s">
        <v>2035</v>
      </c>
      <c r="AZ69" s="263" t="s">
        <v>2035</v>
      </c>
      <c r="BA69" s="263" t="s">
        <v>2035</v>
      </c>
      <c r="BB69" s="263" t="s">
        <v>2035</v>
      </c>
      <c r="BC69" s="2740"/>
      <c r="BD69" s="279"/>
      <c r="BL69" s="151"/>
    </row>
    <row r="70" spans="1:64" ht="15" customHeight="1" x14ac:dyDescent="0.2">
      <c r="A70" s="2720"/>
      <c r="B70" s="2058" t="s">
        <v>769</v>
      </c>
      <c r="C70" s="263" t="s">
        <v>2035</v>
      </c>
      <c r="D70" s="263" t="s">
        <v>2035</v>
      </c>
      <c r="E70" s="263" t="s">
        <v>2035</v>
      </c>
      <c r="F70" s="262" t="s">
        <v>2034</v>
      </c>
      <c r="G70" s="262" t="s">
        <v>2034</v>
      </c>
      <c r="H70" s="262" t="s">
        <v>2034</v>
      </c>
      <c r="I70" s="263" t="s">
        <v>2035</v>
      </c>
      <c r="J70" s="263" t="s">
        <v>2035</v>
      </c>
      <c r="K70" s="263" t="s">
        <v>2035</v>
      </c>
      <c r="L70" s="263" t="s">
        <v>2035</v>
      </c>
      <c r="M70" s="263" t="s">
        <v>2035</v>
      </c>
      <c r="N70" s="263" t="s">
        <v>2035</v>
      </c>
      <c r="O70" s="263" t="s">
        <v>2035</v>
      </c>
      <c r="P70" s="263" t="s">
        <v>2035</v>
      </c>
      <c r="Q70" s="263" t="s">
        <v>2035</v>
      </c>
      <c r="R70" s="263" t="s">
        <v>2035</v>
      </c>
      <c r="S70" s="263" t="s">
        <v>2035</v>
      </c>
      <c r="T70" s="263" t="s">
        <v>2035</v>
      </c>
      <c r="U70" s="263" t="s">
        <v>2035</v>
      </c>
      <c r="V70" s="263" t="s">
        <v>2035</v>
      </c>
      <c r="W70" s="263" t="s">
        <v>2035</v>
      </c>
      <c r="X70" s="263" t="s">
        <v>2035</v>
      </c>
      <c r="Y70" s="263" t="s">
        <v>2035</v>
      </c>
      <c r="Z70" s="263" t="s">
        <v>2035</v>
      </c>
      <c r="AA70" s="263" t="s">
        <v>2035</v>
      </c>
      <c r="AB70" s="263" t="s">
        <v>2035</v>
      </c>
      <c r="AC70" s="263" t="s">
        <v>2035</v>
      </c>
      <c r="AD70" s="263" t="s">
        <v>2035</v>
      </c>
      <c r="AE70" s="263" t="s">
        <v>2035</v>
      </c>
      <c r="AF70" s="263" t="s">
        <v>2035</v>
      </c>
      <c r="AG70" s="263" t="s">
        <v>2035</v>
      </c>
      <c r="AH70" s="263" t="s">
        <v>2035</v>
      </c>
      <c r="AI70" s="263" t="s">
        <v>2035</v>
      </c>
      <c r="AJ70" s="263" t="s">
        <v>2035</v>
      </c>
      <c r="AK70" s="263" t="s">
        <v>2035</v>
      </c>
      <c r="AL70" s="263" t="s">
        <v>2035</v>
      </c>
      <c r="AM70" s="263" t="s">
        <v>2035</v>
      </c>
      <c r="AN70" s="263" t="s">
        <v>2035</v>
      </c>
      <c r="AO70" s="263" t="s">
        <v>2035</v>
      </c>
      <c r="AP70" s="263" t="s">
        <v>2035</v>
      </c>
      <c r="AQ70" s="263" t="s">
        <v>2035</v>
      </c>
      <c r="AR70" s="266" t="s">
        <v>2034</v>
      </c>
      <c r="AS70" s="263" t="s">
        <v>2035</v>
      </c>
      <c r="AT70" s="263" t="s">
        <v>2035</v>
      </c>
      <c r="AU70" s="263" t="s">
        <v>2035</v>
      </c>
      <c r="AV70" s="263" t="s">
        <v>2035</v>
      </c>
      <c r="AW70" s="263" t="s">
        <v>2035</v>
      </c>
      <c r="AX70" s="263" t="s">
        <v>2035</v>
      </c>
      <c r="AY70" s="263" t="s">
        <v>2035</v>
      </c>
      <c r="AZ70" s="263" t="s">
        <v>2035</v>
      </c>
      <c r="BA70" s="263" t="s">
        <v>2035</v>
      </c>
      <c r="BB70" s="263" t="s">
        <v>2035</v>
      </c>
      <c r="BC70" s="2740"/>
      <c r="BD70" s="279"/>
      <c r="BL70" s="151"/>
    </row>
    <row r="71" spans="1:64" ht="15" customHeight="1" x14ac:dyDescent="0.2">
      <c r="A71" s="2720"/>
      <c r="B71" s="2058" t="s">
        <v>768</v>
      </c>
      <c r="C71" s="263" t="s">
        <v>2035</v>
      </c>
      <c r="D71" s="263" t="s">
        <v>2035</v>
      </c>
      <c r="E71" s="263" t="s">
        <v>2035</v>
      </c>
      <c r="F71" s="263" t="s">
        <v>2035</v>
      </c>
      <c r="G71" s="263" t="s">
        <v>2035</v>
      </c>
      <c r="H71" s="263" t="s">
        <v>2035</v>
      </c>
      <c r="I71" s="263" t="s">
        <v>2035</v>
      </c>
      <c r="J71" s="263" t="s">
        <v>2035</v>
      </c>
      <c r="K71" s="263" t="s">
        <v>2035</v>
      </c>
      <c r="L71" s="263" t="s">
        <v>2035</v>
      </c>
      <c r="M71" s="263" t="s">
        <v>2035</v>
      </c>
      <c r="N71" s="263" t="s">
        <v>2035</v>
      </c>
      <c r="O71" s="263" t="s">
        <v>2035</v>
      </c>
      <c r="P71" s="263" t="s">
        <v>2035</v>
      </c>
      <c r="Q71" s="263" t="s">
        <v>2035</v>
      </c>
      <c r="R71" s="263" t="s">
        <v>2035</v>
      </c>
      <c r="S71" s="266" t="s">
        <v>2034</v>
      </c>
      <c r="T71" s="263" t="s">
        <v>2035</v>
      </c>
      <c r="U71" s="263" t="s">
        <v>2035</v>
      </c>
      <c r="V71" s="263" t="s">
        <v>2035</v>
      </c>
      <c r="W71" s="263" t="s">
        <v>2035</v>
      </c>
      <c r="X71" s="263" t="s">
        <v>2035</v>
      </c>
      <c r="Y71" s="263" t="s">
        <v>2035</v>
      </c>
      <c r="Z71" s="263" t="s">
        <v>2035</v>
      </c>
      <c r="AA71" s="263" t="s">
        <v>2035</v>
      </c>
      <c r="AB71" s="263" t="s">
        <v>2035</v>
      </c>
      <c r="AC71" s="263" t="s">
        <v>2035</v>
      </c>
      <c r="AD71" s="263" t="s">
        <v>2035</v>
      </c>
      <c r="AE71" s="263" t="s">
        <v>2035</v>
      </c>
      <c r="AF71" s="263" t="s">
        <v>2035</v>
      </c>
      <c r="AG71" s="263" t="s">
        <v>2035</v>
      </c>
      <c r="AH71" s="263" t="s">
        <v>2035</v>
      </c>
      <c r="AI71" s="263" t="s">
        <v>2035</v>
      </c>
      <c r="AJ71" s="263" t="s">
        <v>2035</v>
      </c>
      <c r="AK71" s="263" t="s">
        <v>2035</v>
      </c>
      <c r="AL71" s="263" t="s">
        <v>2035</v>
      </c>
      <c r="AM71" s="263" t="s">
        <v>2035</v>
      </c>
      <c r="AN71" s="263" t="s">
        <v>2035</v>
      </c>
      <c r="AO71" s="263" t="s">
        <v>2035</v>
      </c>
      <c r="AP71" s="263" t="s">
        <v>2035</v>
      </c>
      <c r="AQ71" s="263" t="s">
        <v>2035</v>
      </c>
      <c r="AR71" s="263" t="s">
        <v>2035</v>
      </c>
      <c r="AS71" s="263" t="s">
        <v>2035</v>
      </c>
      <c r="AT71" s="263" t="s">
        <v>2035</v>
      </c>
      <c r="AU71" s="263" t="s">
        <v>2035</v>
      </c>
      <c r="AV71" s="263" t="s">
        <v>2035</v>
      </c>
      <c r="AW71" s="263" t="s">
        <v>2035</v>
      </c>
      <c r="AX71" s="263" t="s">
        <v>2035</v>
      </c>
      <c r="AY71" s="263" t="s">
        <v>2035</v>
      </c>
      <c r="AZ71" s="263" t="s">
        <v>2035</v>
      </c>
      <c r="BA71" s="263" t="s">
        <v>2035</v>
      </c>
      <c r="BB71" s="263" t="s">
        <v>2035</v>
      </c>
      <c r="BC71" s="2740"/>
      <c r="BD71" s="279"/>
      <c r="BI71" s="43"/>
      <c r="BL71" s="151"/>
    </row>
    <row r="72" spans="1:64" x14ac:dyDescent="0.2">
      <c r="A72" s="2720"/>
      <c r="B72" s="2058" t="s">
        <v>767</v>
      </c>
      <c r="C72" s="263" t="s">
        <v>2035</v>
      </c>
      <c r="D72" s="263" t="s">
        <v>2035</v>
      </c>
      <c r="E72" s="263" t="s">
        <v>2035</v>
      </c>
      <c r="F72" s="263" t="s">
        <v>2035</v>
      </c>
      <c r="G72" s="263" t="s">
        <v>2035</v>
      </c>
      <c r="H72" s="263" t="s">
        <v>2035</v>
      </c>
      <c r="I72" s="263" t="s">
        <v>2035</v>
      </c>
      <c r="J72" s="263" t="s">
        <v>2035</v>
      </c>
      <c r="K72" s="263" t="s">
        <v>2035</v>
      </c>
      <c r="L72" s="263" t="s">
        <v>2035</v>
      </c>
      <c r="M72" s="263" t="s">
        <v>2035</v>
      </c>
      <c r="N72" s="263" t="s">
        <v>2035</v>
      </c>
      <c r="O72" s="263" t="s">
        <v>2035</v>
      </c>
      <c r="P72" s="263" t="s">
        <v>2035</v>
      </c>
      <c r="Q72" s="263" t="s">
        <v>2035</v>
      </c>
      <c r="R72" s="263" t="s">
        <v>2035</v>
      </c>
      <c r="S72" s="266" t="s">
        <v>2034</v>
      </c>
      <c r="T72" s="263" t="s">
        <v>2035</v>
      </c>
      <c r="U72" s="263" t="s">
        <v>2035</v>
      </c>
      <c r="V72" s="263" t="s">
        <v>2035</v>
      </c>
      <c r="W72" s="263" t="s">
        <v>2035</v>
      </c>
      <c r="X72" s="263" t="s">
        <v>2035</v>
      </c>
      <c r="Y72" s="263" t="s">
        <v>2035</v>
      </c>
      <c r="Z72" s="263" t="s">
        <v>2035</v>
      </c>
      <c r="AA72" s="263" t="s">
        <v>2035</v>
      </c>
      <c r="AB72" s="263" t="s">
        <v>2035</v>
      </c>
      <c r="AC72" s="263" t="s">
        <v>2035</v>
      </c>
      <c r="AD72" s="263" t="s">
        <v>2035</v>
      </c>
      <c r="AE72" s="263" t="s">
        <v>2035</v>
      </c>
      <c r="AF72" s="263" t="s">
        <v>2035</v>
      </c>
      <c r="AG72" s="263" t="s">
        <v>2035</v>
      </c>
      <c r="AH72" s="263" t="s">
        <v>2035</v>
      </c>
      <c r="AI72" s="263" t="s">
        <v>2035</v>
      </c>
      <c r="AJ72" s="263" t="s">
        <v>2035</v>
      </c>
      <c r="AK72" s="263" t="s">
        <v>2035</v>
      </c>
      <c r="AL72" s="263" t="s">
        <v>2035</v>
      </c>
      <c r="AM72" s="263" t="s">
        <v>2035</v>
      </c>
      <c r="AN72" s="263" t="s">
        <v>2035</v>
      </c>
      <c r="AO72" s="263" t="s">
        <v>2035</v>
      </c>
      <c r="AP72" s="263" t="s">
        <v>2035</v>
      </c>
      <c r="AQ72" s="263" t="s">
        <v>2035</v>
      </c>
      <c r="AR72" s="263" t="s">
        <v>2035</v>
      </c>
      <c r="AS72" s="263" t="s">
        <v>2035</v>
      </c>
      <c r="AT72" s="263" t="s">
        <v>2035</v>
      </c>
      <c r="AU72" s="263" t="s">
        <v>2035</v>
      </c>
      <c r="AV72" s="263" t="s">
        <v>2035</v>
      </c>
      <c r="AW72" s="263" t="s">
        <v>2035</v>
      </c>
      <c r="AX72" s="263" t="s">
        <v>2035</v>
      </c>
      <c r="AY72" s="263" t="s">
        <v>2035</v>
      </c>
      <c r="AZ72" s="263" t="s">
        <v>2035</v>
      </c>
      <c r="BA72" s="263" t="s">
        <v>2035</v>
      </c>
      <c r="BB72" s="263" t="s">
        <v>2035</v>
      </c>
      <c r="BC72" s="2740"/>
      <c r="BD72" s="279"/>
      <c r="BL72" s="151"/>
    </row>
    <row r="73" spans="1:64" x14ac:dyDescent="0.2">
      <c r="A73" s="2720"/>
      <c r="B73" s="2058" t="s">
        <v>766</v>
      </c>
      <c r="C73" s="263" t="s">
        <v>2035</v>
      </c>
      <c r="D73" s="263" t="s">
        <v>2035</v>
      </c>
      <c r="E73" s="263" t="s">
        <v>2035</v>
      </c>
      <c r="F73" s="263" t="s">
        <v>2035</v>
      </c>
      <c r="G73" s="263" t="s">
        <v>2035</v>
      </c>
      <c r="H73" s="263" t="s">
        <v>2035</v>
      </c>
      <c r="I73" s="263" t="s">
        <v>2035</v>
      </c>
      <c r="J73" s="263" t="s">
        <v>2035</v>
      </c>
      <c r="K73" s="263" t="s">
        <v>2035</v>
      </c>
      <c r="L73" s="263" t="s">
        <v>2035</v>
      </c>
      <c r="M73" s="263" t="s">
        <v>2035</v>
      </c>
      <c r="N73" s="263" t="s">
        <v>2035</v>
      </c>
      <c r="O73" s="263" t="s">
        <v>2035</v>
      </c>
      <c r="P73" s="263" t="s">
        <v>2035</v>
      </c>
      <c r="Q73" s="263" t="s">
        <v>2035</v>
      </c>
      <c r="R73" s="263" t="s">
        <v>2035</v>
      </c>
      <c r="S73" s="267" t="s">
        <v>2035</v>
      </c>
      <c r="T73" s="263" t="s">
        <v>2035</v>
      </c>
      <c r="U73" s="263" t="s">
        <v>2035</v>
      </c>
      <c r="V73" s="263" t="s">
        <v>2035</v>
      </c>
      <c r="W73" s="263" t="s">
        <v>2035</v>
      </c>
      <c r="X73" s="263" t="s">
        <v>2035</v>
      </c>
      <c r="Y73" s="263" t="s">
        <v>2035</v>
      </c>
      <c r="Z73" s="263" t="s">
        <v>2035</v>
      </c>
      <c r="AA73" s="263" t="s">
        <v>2035</v>
      </c>
      <c r="AB73" s="263" t="s">
        <v>2035</v>
      </c>
      <c r="AC73" s="263" t="s">
        <v>2035</v>
      </c>
      <c r="AD73" s="263" t="s">
        <v>2035</v>
      </c>
      <c r="AE73" s="263" t="s">
        <v>2035</v>
      </c>
      <c r="AF73" s="263" t="s">
        <v>2035</v>
      </c>
      <c r="AG73" s="263" t="s">
        <v>2035</v>
      </c>
      <c r="AH73" s="263" t="s">
        <v>2035</v>
      </c>
      <c r="AI73" s="263" t="s">
        <v>2035</v>
      </c>
      <c r="AJ73" s="263" t="s">
        <v>2035</v>
      </c>
      <c r="AK73" s="263" t="s">
        <v>2035</v>
      </c>
      <c r="AL73" s="263" t="s">
        <v>2035</v>
      </c>
      <c r="AM73" s="263" t="s">
        <v>2035</v>
      </c>
      <c r="AN73" s="263" t="s">
        <v>2035</v>
      </c>
      <c r="AO73" s="263" t="s">
        <v>2035</v>
      </c>
      <c r="AP73" s="263" t="s">
        <v>2035</v>
      </c>
      <c r="AQ73" s="263" t="s">
        <v>2035</v>
      </c>
      <c r="AR73" s="263" t="s">
        <v>2035</v>
      </c>
      <c r="AS73" s="263" t="s">
        <v>2035</v>
      </c>
      <c r="AT73" s="263" t="s">
        <v>2035</v>
      </c>
      <c r="AU73" s="263" t="s">
        <v>2035</v>
      </c>
      <c r="AV73" s="263" t="s">
        <v>2035</v>
      </c>
      <c r="AW73" s="263" t="s">
        <v>2035</v>
      </c>
      <c r="AX73" s="263" t="s">
        <v>2035</v>
      </c>
      <c r="AY73" s="263" t="s">
        <v>2035</v>
      </c>
      <c r="AZ73" s="263" t="s">
        <v>2035</v>
      </c>
      <c r="BA73" s="263" t="s">
        <v>2035</v>
      </c>
      <c r="BB73" s="263" t="s">
        <v>2035</v>
      </c>
      <c r="BC73" s="2740"/>
      <c r="BD73" s="279"/>
      <c r="BL73" s="151"/>
    </row>
    <row r="74" spans="1:64" x14ac:dyDescent="0.2">
      <c r="A74" s="2720"/>
      <c r="B74" s="2058" t="s">
        <v>765</v>
      </c>
      <c r="C74" s="263" t="s">
        <v>2035</v>
      </c>
      <c r="D74" s="263" t="s">
        <v>2035</v>
      </c>
      <c r="E74" s="263" t="s">
        <v>2035</v>
      </c>
      <c r="F74" s="263" t="s">
        <v>2035</v>
      </c>
      <c r="G74" s="263" t="s">
        <v>2035</v>
      </c>
      <c r="H74" s="263" t="s">
        <v>2035</v>
      </c>
      <c r="I74" s="263" t="s">
        <v>2035</v>
      </c>
      <c r="J74" s="263" t="s">
        <v>2035</v>
      </c>
      <c r="K74" s="263" t="s">
        <v>2035</v>
      </c>
      <c r="L74" s="263" t="s">
        <v>2035</v>
      </c>
      <c r="M74" s="263" t="s">
        <v>2035</v>
      </c>
      <c r="N74" s="263" t="s">
        <v>2035</v>
      </c>
      <c r="O74" s="263" t="s">
        <v>2035</v>
      </c>
      <c r="P74" s="263" t="s">
        <v>2035</v>
      </c>
      <c r="Q74" s="263" t="s">
        <v>2035</v>
      </c>
      <c r="R74" s="263" t="s">
        <v>2035</v>
      </c>
      <c r="S74" s="266" t="s">
        <v>2034</v>
      </c>
      <c r="T74" s="263" t="s">
        <v>2035</v>
      </c>
      <c r="U74" s="263" t="s">
        <v>2035</v>
      </c>
      <c r="V74" s="263" t="s">
        <v>2035</v>
      </c>
      <c r="W74" s="263" t="s">
        <v>2035</v>
      </c>
      <c r="X74" s="263" t="s">
        <v>2035</v>
      </c>
      <c r="Y74" s="263" t="s">
        <v>2035</v>
      </c>
      <c r="Z74" s="263" t="s">
        <v>2035</v>
      </c>
      <c r="AA74" s="263" t="s">
        <v>2035</v>
      </c>
      <c r="AB74" s="263" t="s">
        <v>2035</v>
      </c>
      <c r="AC74" s="263" t="s">
        <v>2035</v>
      </c>
      <c r="AD74" s="263" t="s">
        <v>2035</v>
      </c>
      <c r="AE74" s="263" t="s">
        <v>2035</v>
      </c>
      <c r="AF74" s="263" t="s">
        <v>2035</v>
      </c>
      <c r="AG74" s="263" t="s">
        <v>2035</v>
      </c>
      <c r="AH74" s="263" t="s">
        <v>2035</v>
      </c>
      <c r="AI74" s="263" t="s">
        <v>2035</v>
      </c>
      <c r="AJ74" s="263" t="s">
        <v>2035</v>
      </c>
      <c r="AK74" s="263" t="s">
        <v>2035</v>
      </c>
      <c r="AL74" s="263" t="s">
        <v>2035</v>
      </c>
      <c r="AM74" s="263" t="s">
        <v>2035</v>
      </c>
      <c r="AN74" s="263" t="s">
        <v>2035</v>
      </c>
      <c r="AO74" s="263" t="s">
        <v>2035</v>
      </c>
      <c r="AP74" s="263" t="s">
        <v>2035</v>
      </c>
      <c r="AQ74" s="263" t="s">
        <v>2035</v>
      </c>
      <c r="AR74" s="266" t="s">
        <v>2034</v>
      </c>
      <c r="AS74" s="263" t="s">
        <v>2035</v>
      </c>
      <c r="AT74" s="263" t="s">
        <v>2035</v>
      </c>
      <c r="AU74" s="263" t="s">
        <v>2035</v>
      </c>
      <c r="AV74" s="263" t="s">
        <v>2035</v>
      </c>
      <c r="AW74" s="263" t="s">
        <v>2035</v>
      </c>
      <c r="AX74" s="263" t="s">
        <v>2035</v>
      </c>
      <c r="AY74" s="263" t="s">
        <v>2035</v>
      </c>
      <c r="AZ74" s="263" t="s">
        <v>2035</v>
      </c>
      <c r="BA74" s="263" t="s">
        <v>2035</v>
      </c>
      <c r="BB74" s="263" t="s">
        <v>2035</v>
      </c>
      <c r="BC74" s="2740"/>
      <c r="BD74" s="275" t="s">
        <v>2041</v>
      </c>
      <c r="BF74" s="174"/>
      <c r="BG74" s="271">
        <v>2007</v>
      </c>
      <c r="BH74" s="271">
        <v>2008</v>
      </c>
      <c r="BI74" s="271">
        <v>2009</v>
      </c>
      <c r="BJ74" s="271">
        <v>2010</v>
      </c>
      <c r="BK74" s="271">
        <v>2011</v>
      </c>
      <c r="BL74" s="151"/>
    </row>
    <row r="75" spans="1:64" x14ac:dyDescent="0.2">
      <c r="A75" s="2720"/>
      <c r="B75" s="2058" t="s">
        <v>764</v>
      </c>
      <c r="C75" s="263" t="s">
        <v>2035</v>
      </c>
      <c r="D75" s="263" t="s">
        <v>2035</v>
      </c>
      <c r="E75" s="263" t="s">
        <v>2035</v>
      </c>
      <c r="F75" s="263" t="s">
        <v>2035</v>
      </c>
      <c r="G75" s="263" t="s">
        <v>2035</v>
      </c>
      <c r="H75" s="263" t="s">
        <v>2035</v>
      </c>
      <c r="I75" s="263" t="s">
        <v>2035</v>
      </c>
      <c r="J75" s="263" t="s">
        <v>2035</v>
      </c>
      <c r="K75" s="263" t="s">
        <v>2035</v>
      </c>
      <c r="L75" s="263" t="s">
        <v>2035</v>
      </c>
      <c r="M75" s="263" t="s">
        <v>2035</v>
      </c>
      <c r="N75" s="263" t="s">
        <v>2035</v>
      </c>
      <c r="O75" s="263" t="s">
        <v>2035</v>
      </c>
      <c r="P75" s="263" t="s">
        <v>2035</v>
      </c>
      <c r="Q75" s="263" t="s">
        <v>2035</v>
      </c>
      <c r="R75" s="263" t="s">
        <v>2035</v>
      </c>
      <c r="S75" s="267" t="s">
        <v>2035</v>
      </c>
      <c r="T75" s="263" t="s">
        <v>2035</v>
      </c>
      <c r="U75" s="263" t="s">
        <v>2035</v>
      </c>
      <c r="V75" s="263" t="s">
        <v>2035</v>
      </c>
      <c r="W75" s="263" t="s">
        <v>2035</v>
      </c>
      <c r="X75" s="263" t="s">
        <v>2035</v>
      </c>
      <c r="Y75" s="263" t="s">
        <v>2035</v>
      </c>
      <c r="Z75" s="263" t="s">
        <v>2035</v>
      </c>
      <c r="AA75" s="263" t="s">
        <v>2035</v>
      </c>
      <c r="AB75" s="263" t="s">
        <v>2035</v>
      </c>
      <c r="AC75" s="263" t="s">
        <v>2035</v>
      </c>
      <c r="AD75" s="263" t="s">
        <v>2035</v>
      </c>
      <c r="AE75" s="263" t="s">
        <v>2035</v>
      </c>
      <c r="AF75" s="263" t="s">
        <v>2035</v>
      </c>
      <c r="AG75" s="263" t="s">
        <v>2035</v>
      </c>
      <c r="AH75" s="263" t="s">
        <v>2035</v>
      </c>
      <c r="AI75" s="263" t="s">
        <v>2035</v>
      </c>
      <c r="AJ75" s="263" t="s">
        <v>2035</v>
      </c>
      <c r="AK75" s="263" t="s">
        <v>2035</v>
      </c>
      <c r="AL75" s="263" t="s">
        <v>2035</v>
      </c>
      <c r="AM75" s="263" t="s">
        <v>2035</v>
      </c>
      <c r="AN75" s="263" t="s">
        <v>2035</v>
      </c>
      <c r="AO75" s="263" t="s">
        <v>2035</v>
      </c>
      <c r="AP75" s="263" t="s">
        <v>2035</v>
      </c>
      <c r="AQ75" s="263" t="s">
        <v>2035</v>
      </c>
      <c r="AR75" s="263" t="s">
        <v>2035</v>
      </c>
      <c r="AS75" s="263" t="s">
        <v>2035</v>
      </c>
      <c r="AT75" s="263" t="s">
        <v>2035</v>
      </c>
      <c r="AU75" s="263" t="s">
        <v>2035</v>
      </c>
      <c r="AV75" s="263" t="s">
        <v>2035</v>
      </c>
      <c r="AW75" s="263" t="s">
        <v>2035</v>
      </c>
      <c r="AX75" s="263" t="s">
        <v>2035</v>
      </c>
      <c r="AY75" s="263" t="s">
        <v>2035</v>
      </c>
      <c r="AZ75" s="263" t="s">
        <v>2035</v>
      </c>
      <c r="BA75" s="263" t="s">
        <v>2035</v>
      </c>
      <c r="BB75" s="263" t="s">
        <v>2035</v>
      </c>
      <c r="BC75" s="2740"/>
      <c r="BD75" s="274"/>
      <c r="BF75" s="270" t="s">
        <v>2038</v>
      </c>
      <c r="BG75" s="268"/>
      <c r="BH75" s="268"/>
      <c r="BI75" s="268"/>
      <c r="BJ75" s="268"/>
      <c r="BK75" s="42">
        <f>COUNTIFS(C157:BB166,$BE$2)</f>
        <v>485</v>
      </c>
      <c r="BL75" s="151"/>
    </row>
    <row r="76" spans="1:64" x14ac:dyDescent="0.2">
      <c r="A76" s="2720"/>
      <c r="B76" s="2058" t="s">
        <v>763</v>
      </c>
      <c r="C76" s="278" t="s">
        <v>2034</v>
      </c>
      <c r="D76" s="278" t="s">
        <v>2034</v>
      </c>
      <c r="E76" s="278" t="s">
        <v>2034</v>
      </c>
      <c r="F76" s="278" t="s">
        <v>2034</v>
      </c>
      <c r="G76" s="278" t="s">
        <v>2034</v>
      </c>
      <c r="H76" s="263" t="s">
        <v>2035</v>
      </c>
      <c r="I76" s="263" t="s">
        <v>2035</v>
      </c>
      <c r="J76" s="263" t="s">
        <v>2035</v>
      </c>
      <c r="K76" s="263" t="s">
        <v>2035</v>
      </c>
      <c r="L76" s="263" t="s">
        <v>2035</v>
      </c>
      <c r="M76" s="263" t="s">
        <v>2035</v>
      </c>
      <c r="N76" s="263" t="s">
        <v>2035</v>
      </c>
      <c r="O76" s="263" t="s">
        <v>2035</v>
      </c>
      <c r="P76" s="263" t="s">
        <v>2035</v>
      </c>
      <c r="Q76" s="263" t="s">
        <v>2035</v>
      </c>
      <c r="R76" s="263" t="s">
        <v>2035</v>
      </c>
      <c r="S76" s="266" t="s">
        <v>2034</v>
      </c>
      <c r="T76" s="263" t="s">
        <v>2035</v>
      </c>
      <c r="U76" s="263" t="s">
        <v>2035</v>
      </c>
      <c r="V76" s="263" t="s">
        <v>2035</v>
      </c>
      <c r="W76" s="263" t="s">
        <v>2035</v>
      </c>
      <c r="X76" s="263" t="s">
        <v>2035</v>
      </c>
      <c r="Y76" s="263" t="s">
        <v>2035</v>
      </c>
      <c r="Z76" s="263" t="s">
        <v>2035</v>
      </c>
      <c r="AA76" s="263" t="s">
        <v>2035</v>
      </c>
      <c r="AB76" s="263" t="s">
        <v>2035</v>
      </c>
      <c r="AC76" s="263" t="s">
        <v>2035</v>
      </c>
      <c r="AD76" s="263" t="s">
        <v>2035</v>
      </c>
      <c r="AE76" s="263" t="s">
        <v>2035</v>
      </c>
      <c r="AF76" s="263" t="s">
        <v>2035</v>
      </c>
      <c r="AG76" s="263" t="s">
        <v>2035</v>
      </c>
      <c r="AH76" s="263" t="s">
        <v>2035</v>
      </c>
      <c r="AI76" s="263" t="s">
        <v>2035</v>
      </c>
      <c r="AJ76" s="266" t="s">
        <v>2034</v>
      </c>
      <c r="AK76" s="266" t="s">
        <v>2034</v>
      </c>
      <c r="AL76" s="266" t="s">
        <v>2034</v>
      </c>
      <c r="AM76" s="266" t="s">
        <v>2034</v>
      </c>
      <c r="AN76" s="266" t="s">
        <v>2034</v>
      </c>
      <c r="AO76" s="266" t="s">
        <v>2034</v>
      </c>
      <c r="AP76" s="263" t="s">
        <v>2035</v>
      </c>
      <c r="AQ76" s="263" t="s">
        <v>2035</v>
      </c>
      <c r="AR76" s="266" t="s">
        <v>2034</v>
      </c>
      <c r="AS76" s="263" t="s">
        <v>2035</v>
      </c>
      <c r="AT76" s="266" t="s">
        <v>2034</v>
      </c>
      <c r="AU76" s="266" t="s">
        <v>2034</v>
      </c>
      <c r="AV76" s="266" t="s">
        <v>2034</v>
      </c>
      <c r="AW76" s="266" t="s">
        <v>2034</v>
      </c>
      <c r="AX76" s="266" t="s">
        <v>2034</v>
      </c>
      <c r="AY76" s="263" t="s">
        <v>2035</v>
      </c>
      <c r="AZ76" s="266" t="s">
        <v>2034</v>
      </c>
      <c r="BA76" s="263" t="s">
        <v>2035</v>
      </c>
      <c r="BB76" s="276" t="s">
        <v>2034</v>
      </c>
      <c r="BC76" s="2740"/>
      <c r="BD76" s="274"/>
      <c r="BF76" s="269" t="s">
        <v>2037</v>
      </c>
      <c r="BG76" s="268"/>
      <c r="BH76" s="268"/>
      <c r="BI76" s="268"/>
      <c r="BJ76" s="268"/>
      <c r="BK76" s="42">
        <f>COUNTIFS(C157:BB166,$BF$2)</f>
        <v>35</v>
      </c>
      <c r="BL76" s="151"/>
    </row>
    <row r="77" spans="1:64" x14ac:dyDescent="0.2">
      <c r="A77" s="2720"/>
      <c r="B77" s="2058" t="s">
        <v>762</v>
      </c>
      <c r="C77" s="263" t="s">
        <v>2035</v>
      </c>
      <c r="D77" s="263" t="s">
        <v>2035</v>
      </c>
      <c r="E77" s="263" t="s">
        <v>2035</v>
      </c>
      <c r="F77" s="263" t="s">
        <v>2035</v>
      </c>
      <c r="G77" s="263" t="s">
        <v>2035</v>
      </c>
      <c r="H77" s="263" t="s">
        <v>2035</v>
      </c>
      <c r="I77" s="263" t="s">
        <v>2035</v>
      </c>
      <c r="J77" s="263" t="s">
        <v>2035</v>
      </c>
      <c r="K77" s="263" t="s">
        <v>2035</v>
      </c>
      <c r="L77" s="263" t="s">
        <v>2035</v>
      </c>
      <c r="M77" s="263" t="s">
        <v>2035</v>
      </c>
      <c r="N77" s="263" t="s">
        <v>2035</v>
      </c>
      <c r="O77" s="263" t="s">
        <v>2035</v>
      </c>
      <c r="P77" s="263" t="s">
        <v>2035</v>
      </c>
      <c r="Q77" s="263" t="s">
        <v>2035</v>
      </c>
      <c r="R77" s="263" t="s">
        <v>2035</v>
      </c>
      <c r="S77" s="267" t="s">
        <v>2035</v>
      </c>
      <c r="T77" s="263" t="s">
        <v>2035</v>
      </c>
      <c r="U77" s="263" t="s">
        <v>2035</v>
      </c>
      <c r="V77" s="263" t="s">
        <v>2035</v>
      </c>
      <c r="W77" s="263" t="s">
        <v>2035</v>
      </c>
      <c r="X77" s="263" t="s">
        <v>2035</v>
      </c>
      <c r="Y77" s="263" t="s">
        <v>2035</v>
      </c>
      <c r="Z77" s="263" t="s">
        <v>2035</v>
      </c>
      <c r="AA77" s="263" t="s">
        <v>2035</v>
      </c>
      <c r="AB77" s="263" t="s">
        <v>2035</v>
      </c>
      <c r="AC77" s="263" t="s">
        <v>2035</v>
      </c>
      <c r="AD77" s="263" t="s">
        <v>2035</v>
      </c>
      <c r="AE77" s="263" t="s">
        <v>2035</v>
      </c>
      <c r="AF77" s="263" t="s">
        <v>2035</v>
      </c>
      <c r="AG77" s="263" t="s">
        <v>2035</v>
      </c>
      <c r="AH77" s="263" t="s">
        <v>2035</v>
      </c>
      <c r="AI77" s="263" t="s">
        <v>2035</v>
      </c>
      <c r="AJ77" s="263" t="s">
        <v>2035</v>
      </c>
      <c r="AK77" s="263" t="s">
        <v>2035</v>
      </c>
      <c r="AL77" s="263" t="s">
        <v>2035</v>
      </c>
      <c r="AM77" s="263" t="s">
        <v>2035</v>
      </c>
      <c r="AN77" s="263" t="s">
        <v>2035</v>
      </c>
      <c r="AO77" s="263" t="s">
        <v>2035</v>
      </c>
      <c r="AP77" s="263" t="s">
        <v>2035</v>
      </c>
      <c r="AQ77" s="263" t="s">
        <v>2035</v>
      </c>
      <c r="AR77" s="266" t="s">
        <v>2034</v>
      </c>
      <c r="AS77" s="263" t="s">
        <v>2035</v>
      </c>
      <c r="AT77" s="263" t="s">
        <v>2035</v>
      </c>
      <c r="AU77" s="263" t="s">
        <v>2035</v>
      </c>
      <c r="AV77" s="263" t="s">
        <v>2035</v>
      </c>
      <c r="AW77" s="263" t="s">
        <v>2035</v>
      </c>
      <c r="AX77" s="263" t="s">
        <v>2035</v>
      </c>
      <c r="AY77" s="263" t="s">
        <v>2035</v>
      </c>
      <c r="AZ77" s="263" t="s">
        <v>2035</v>
      </c>
      <c r="BA77" s="263" t="s">
        <v>2035</v>
      </c>
      <c r="BB77" s="263" t="s">
        <v>2035</v>
      </c>
      <c r="BC77" s="2740"/>
      <c r="BD77" s="274"/>
      <c r="BL77" s="151"/>
    </row>
    <row r="78" spans="1:64" x14ac:dyDescent="0.2">
      <c r="A78" s="2720"/>
      <c r="B78" s="2058" t="s">
        <v>761</v>
      </c>
      <c r="C78" s="263" t="s">
        <v>2035</v>
      </c>
      <c r="D78" s="263" t="s">
        <v>2035</v>
      </c>
      <c r="E78" s="263" t="s">
        <v>2035</v>
      </c>
      <c r="F78" s="263" t="s">
        <v>2035</v>
      </c>
      <c r="G78" s="263" t="s">
        <v>2035</v>
      </c>
      <c r="H78" s="263" t="s">
        <v>2035</v>
      </c>
      <c r="I78" s="263" t="s">
        <v>2035</v>
      </c>
      <c r="J78" s="263" t="s">
        <v>2035</v>
      </c>
      <c r="K78" s="263" t="s">
        <v>2035</v>
      </c>
      <c r="L78" s="263" t="s">
        <v>2035</v>
      </c>
      <c r="M78" s="263" t="s">
        <v>2035</v>
      </c>
      <c r="N78" s="263" t="s">
        <v>2035</v>
      </c>
      <c r="O78" s="263" t="s">
        <v>2035</v>
      </c>
      <c r="P78" s="263" t="s">
        <v>2035</v>
      </c>
      <c r="Q78" s="263" t="s">
        <v>2035</v>
      </c>
      <c r="R78" s="263" t="s">
        <v>2035</v>
      </c>
      <c r="S78" s="266" t="s">
        <v>2034</v>
      </c>
      <c r="T78" s="263" t="s">
        <v>2035</v>
      </c>
      <c r="U78" s="263" t="s">
        <v>2035</v>
      </c>
      <c r="V78" s="263" t="s">
        <v>2035</v>
      </c>
      <c r="W78" s="263" t="s">
        <v>2035</v>
      </c>
      <c r="X78" s="263" t="s">
        <v>2035</v>
      </c>
      <c r="Y78" s="263" t="s">
        <v>2035</v>
      </c>
      <c r="Z78" s="263" t="s">
        <v>2035</v>
      </c>
      <c r="AA78" s="263" t="s">
        <v>2035</v>
      </c>
      <c r="AB78" s="263" t="s">
        <v>2035</v>
      </c>
      <c r="AC78" s="263" t="s">
        <v>2035</v>
      </c>
      <c r="AD78" s="263" t="s">
        <v>2035</v>
      </c>
      <c r="AE78" s="263" t="s">
        <v>2035</v>
      </c>
      <c r="AF78" s="263" t="s">
        <v>2035</v>
      </c>
      <c r="AG78" s="263" t="s">
        <v>2035</v>
      </c>
      <c r="AH78" s="263" t="s">
        <v>2035</v>
      </c>
      <c r="AI78" s="263" t="s">
        <v>2035</v>
      </c>
      <c r="AJ78" s="263" t="s">
        <v>2035</v>
      </c>
      <c r="AK78" s="263" t="s">
        <v>2035</v>
      </c>
      <c r="AL78" s="263" t="s">
        <v>2035</v>
      </c>
      <c r="AM78" s="263" t="s">
        <v>2035</v>
      </c>
      <c r="AN78" s="263" t="s">
        <v>2035</v>
      </c>
      <c r="AO78" s="263" t="s">
        <v>2035</v>
      </c>
      <c r="AP78" s="263" t="s">
        <v>2035</v>
      </c>
      <c r="AQ78" s="263" t="s">
        <v>2035</v>
      </c>
      <c r="AR78" s="263" t="s">
        <v>2035</v>
      </c>
      <c r="AS78" s="263" t="s">
        <v>2035</v>
      </c>
      <c r="AT78" s="263" t="s">
        <v>2035</v>
      </c>
      <c r="AU78" s="263" t="s">
        <v>2035</v>
      </c>
      <c r="AV78" s="263" t="s">
        <v>2035</v>
      </c>
      <c r="AW78" s="263" t="s">
        <v>2035</v>
      </c>
      <c r="AX78" s="263" t="s">
        <v>2035</v>
      </c>
      <c r="AY78" s="263" t="s">
        <v>2035</v>
      </c>
      <c r="AZ78" s="263" t="s">
        <v>2035</v>
      </c>
      <c r="BA78" s="263" t="s">
        <v>2035</v>
      </c>
      <c r="BB78" s="263" t="s">
        <v>2035</v>
      </c>
      <c r="BC78" s="2740"/>
      <c r="BD78" s="274"/>
      <c r="BL78" s="151"/>
    </row>
    <row r="79" spans="1:64" x14ac:dyDescent="0.2">
      <c r="A79" s="2720"/>
      <c r="B79" s="2058" t="s">
        <v>760</v>
      </c>
      <c r="C79" s="263" t="s">
        <v>2035</v>
      </c>
      <c r="D79" s="263" t="s">
        <v>2035</v>
      </c>
      <c r="E79" s="263" t="s">
        <v>2035</v>
      </c>
      <c r="F79" s="263" t="s">
        <v>2035</v>
      </c>
      <c r="G79" s="263" t="s">
        <v>2035</v>
      </c>
      <c r="H79" s="263" t="s">
        <v>2035</v>
      </c>
      <c r="I79" s="263" t="s">
        <v>2035</v>
      </c>
      <c r="J79" s="263" t="s">
        <v>2035</v>
      </c>
      <c r="K79" s="263" t="s">
        <v>2035</v>
      </c>
      <c r="L79" s="263" t="s">
        <v>2035</v>
      </c>
      <c r="M79" s="263" t="s">
        <v>2035</v>
      </c>
      <c r="N79" s="263" t="s">
        <v>2035</v>
      </c>
      <c r="O79" s="263" t="s">
        <v>2035</v>
      </c>
      <c r="P79" s="263" t="s">
        <v>2035</v>
      </c>
      <c r="Q79" s="263" t="s">
        <v>2035</v>
      </c>
      <c r="R79" s="263" t="s">
        <v>2035</v>
      </c>
      <c r="S79" s="266" t="s">
        <v>2034</v>
      </c>
      <c r="T79" s="263" t="s">
        <v>2035</v>
      </c>
      <c r="U79" s="263" t="s">
        <v>2035</v>
      </c>
      <c r="V79" s="263" t="s">
        <v>2035</v>
      </c>
      <c r="W79" s="263" t="s">
        <v>2035</v>
      </c>
      <c r="X79" s="263" t="s">
        <v>2035</v>
      </c>
      <c r="Y79" s="263" t="s">
        <v>2035</v>
      </c>
      <c r="Z79" s="263" t="s">
        <v>2035</v>
      </c>
      <c r="AA79" s="263" t="s">
        <v>2035</v>
      </c>
      <c r="AB79" s="263" t="s">
        <v>2035</v>
      </c>
      <c r="AC79" s="263" t="s">
        <v>2035</v>
      </c>
      <c r="AD79" s="263" t="s">
        <v>2035</v>
      </c>
      <c r="AE79" s="263" t="s">
        <v>2035</v>
      </c>
      <c r="AF79" s="263" t="s">
        <v>2035</v>
      </c>
      <c r="AG79" s="263" t="s">
        <v>2035</v>
      </c>
      <c r="AH79" s="263" t="s">
        <v>2035</v>
      </c>
      <c r="AI79" s="263" t="s">
        <v>2035</v>
      </c>
      <c r="AJ79" s="263" t="s">
        <v>2035</v>
      </c>
      <c r="AK79" s="263" t="s">
        <v>2035</v>
      </c>
      <c r="AL79" s="263" t="s">
        <v>2035</v>
      </c>
      <c r="AM79" s="263" t="s">
        <v>2035</v>
      </c>
      <c r="AN79" s="263" t="s">
        <v>2035</v>
      </c>
      <c r="AO79" s="263" t="s">
        <v>2035</v>
      </c>
      <c r="AP79" s="263" t="s">
        <v>2035</v>
      </c>
      <c r="AQ79" s="263" t="s">
        <v>2035</v>
      </c>
      <c r="AR79" s="266" t="s">
        <v>2034</v>
      </c>
      <c r="AS79" s="263" t="s">
        <v>2035</v>
      </c>
      <c r="AT79" s="263" t="s">
        <v>2035</v>
      </c>
      <c r="AU79" s="263" t="s">
        <v>2035</v>
      </c>
      <c r="AV79" s="263" t="s">
        <v>2035</v>
      </c>
      <c r="AW79" s="263" t="s">
        <v>2035</v>
      </c>
      <c r="AX79" s="263" t="s">
        <v>2035</v>
      </c>
      <c r="AY79" s="263" t="s">
        <v>2035</v>
      </c>
      <c r="AZ79" s="263" t="s">
        <v>2035</v>
      </c>
      <c r="BA79" s="263" t="s">
        <v>2035</v>
      </c>
      <c r="BB79" s="263" t="s">
        <v>2035</v>
      </c>
      <c r="BC79" s="2740"/>
      <c r="BD79" s="274"/>
      <c r="BL79" s="151"/>
    </row>
    <row r="80" spans="1:64" x14ac:dyDescent="0.2">
      <c r="A80" s="2720"/>
      <c r="B80" s="2058" t="s">
        <v>759</v>
      </c>
      <c r="C80" s="263" t="s">
        <v>2035</v>
      </c>
      <c r="D80" s="263" t="s">
        <v>2035</v>
      </c>
      <c r="E80" s="263" t="s">
        <v>2035</v>
      </c>
      <c r="F80" s="263" t="s">
        <v>2035</v>
      </c>
      <c r="G80" s="263" t="s">
        <v>2035</v>
      </c>
      <c r="H80" s="263" t="s">
        <v>2035</v>
      </c>
      <c r="I80" s="263" t="s">
        <v>2035</v>
      </c>
      <c r="J80" s="263" t="s">
        <v>2035</v>
      </c>
      <c r="K80" s="263" t="s">
        <v>2035</v>
      </c>
      <c r="L80" s="263" t="s">
        <v>2035</v>
      </c>
      <c r="M80" s="263" t="s">
        <v>2035</v>
      </c>
      <c r="N80" s="263" t="s">
        <v>2035</v>
      </c>
      <c r="O80" s="263" t="s">
        <v>2035</v>
      </c>
      <c r="P80" s="263" t="s">
        <v>2035</v>
      </c>
      <c r="Q80" s="263" t="s">
        <v>2035</v>
      </c>
      <c r="R80" s="263" t="s">
        <v>2035</v>
      </c>
      <c r="S80" s="263" t="s">
        <v>2035</v>
      </c>
      <c r="T80" s="263" t="s">
        <v>2035</v>
      </c>
      <c r="U80" s="263" t="s">
        <v>2035</v>
      </c>
      <c r="V80" s="263" t="s">
        <v>2035</v>
      </c>
      <c r="W80" s="263" t="s">
        <v>2035</v>
      </c>
      <c r="X80" s="263" t="s">
        <v>2035</v>
      </c>
      <c r="Y80" s="263" t="s">
        <v>2035</v>
      </c>
      <c r="Z80" s="263" t="s">
        <v>2035</v>
      </c>
      <c r="AA80" s="263" t="s">
        <v>2035</v>
      </c>
      <c r="AB80" s="263" t="s">
        <v>2035</v>
      </c>
      <c r="AC80" s="263" t="s">
        <v>2035</v>
      </c>
      <c r="AD80" s="263" t="s">
        <v>2035</v>
      </c>
      <c r="AE80" s="263" t="s">
        <v>2035</v>
      </c>
      <c r="AF80" s="263" t="s">
        <v>2035</v>
      </c>
      <c r="AG80" s="263" t="s">
        <v>2035</v>
      </c>
      <c r="AH80" s="263" t="s">
        <v>2035</v>
      </c>
      <c r="AI80" s="263" t="s">
        <v>2035</v>
      </c>
      <c r="AJ80" s="263" t="s">
        <v>2035</v>
      </c>
      <c r="AK80" s="263" t="s">
        <v>2035</v>
      </c>
      <c r="AL80" s="263" t="s">
        <v>2035</v>
      </c>
      <c r="AM80" s="263" t="s">
        <v>2035</v>
      </c>
      <c r="AN80" s="263" t="s">
        <v>2035</v>
      </c>
      <c r="AO80" s="263" t="s">
        <v>2035</v>
      </c>
      <c r="AP80" s="263" t="s">
        <v>2035</v>
      </c>
      <c r="AQ80" s="263" t="s">
        <v>2035</v>
      </c>
      <c r="AR80" s="263" t="s">
        <v>2035</v>
      </c>
      <c r="AS80" s="263" t="s">
        <v>2035</v>
      </c>
      <c r="AT80" s="263" t="s">
        <v>2035</v>
      </c>
      <c r="AU80" s="263" t="s">
        <v>2035</v>
      </c>
      <c r="AV80" s="263" t="s">
        <v>2035</v>
      </c>
      <c r="AW80" s="263" t="s">
        <v>2035</v>
      </c>
      <c r="AX80" s="263" t="s">
        <v>2035</v>
      </c>
      <c r="AY80" s="263" t="s">
        <v>2035</v>
      </c>
      <c r="AZ80" s="263" t="s">
        <v>2035</v>
      </c>
      <c r="BA80" s="263" t="s">
        <v>2035</v>
      </c>
      <c r="BB80" s="263" t="s">
        <v>2035</v>
      </c>
      <c r="BC80" s="2740"/>
      <c r="BD80" s="274"/>
      <c r="BF80" s="174"/>
      <c r="BG80" s="271">
        <v>2007</v>
      </c>
      <c r="BH80" s="271">
        <v>2008</v>
      </c>
      <c r="BI80" s="271">
        <v>2009</v>
      </c>
      <c r="BJ80" s="271">
        <v>2010</v>
      </c>
      <c r="BK80" s="271">
        <v>2011</v>
      </c>
      <c r="BL80" s="151"/>
    </row>
    <row r="81" spans="1:64" x14ac:dyDescent="0.2">
      <c r="A81" s="2720"/>
      <c r="B81" s="2058" t="s">
        <v>758</v>
      </c>
      <c r="C81" s="263" t="s">
        <v>2035</v>
      </c>
      <c r="D81" s="263" t="s">
        <v>2035</v>
      </c>
      <c r="E81" s="263" t="s">
        <v>2035</v>
      </c>
      <c r="F81" s="263" t="s">
        <v>2035</v>
      </c>
      <c r="G81" s="263" t="s">
        <v>2035</v>
      </c>
      <c r="H81" s="263" t="s">
        <v>2035</v>
      </c>
      <c r="I81" s="263" t="s">
        <v>2035</v>
      </c>
      <c r="J81" s="263" t="s">
        <v>2035</v>
      </c>
      <c r="K81" s="263" t="s">
        <v>2035</v>
      </c>
      <c r="L81" s="263" t="s">
        <v>2035</v>
      </c>
      <c r="M81" s="263" t="s">
        <v>2035</v>
      </c>
      <c r="N81" s="263" t="s">
        <v>2035</v>
      </c>
      <c r="O81" s="263" t="s">
        <v>2035</v>
      </c>
      <c r="P81" s="263" t="s">
        <v>2035</v>
      </c>
      <c r="Q81" s="263" t="s">
        <v>2035</v>
      </c>
      <c r="R81" s="263" t="s">
        <v>2035</v>
      </c>
      <c r="S81" s="263" t="s">
        <v>2035</v>
      </c>
      <c r="T81" s="263" t="s">
        <v>2035</v>
      </c>
      <c r="U81" s="263" t="s">
        <v>2035</v>
      </c>
      <c r="V81" s="263" t="s">
        <v>2035</v>
      </c>
      <c r="W81" s="263" t="s">
        <v>2035</v>
      </c>
      <c r="X81" s="263" t="s">
        <v>2035</v>
      </c>
      <c r="Y81" s="263" t="s">
        <v>2035</v>
      </c>
      <c r="Z81" s="263" t="s">
        <v>2035</v>
      </c>
      <c r="AA81" s="263" t="s">
        <v>2035</v>
      </c>
      <c r="AB81" s="263" t="s">
        <v>2035</v>
      </c>
      <c r="AC81" s="263" t="s">
        <v>2035</v>
      </c>
      <c r="AD81" s="263" t="s">
        <v>2035</v>
      </c>
      <c r="AE81" s="263" t="s">
        <v>2035</v>
      </c>
      <c r="AF81" s="263" t="s">
        <v>2035</v>
      </c>
      <c r="AG81" s="263" t="s">
        <v>2035</v>
      </c>
      <c r="AH81" s="263" t="s">
        <v>2035</v>
      </c>
      <c r="AI81" s="263" t="s">
        <v>2035</v>
      </c>
      <c r="AJ81" s="263" t="s">
        <v>2035</v>
      </c>
      <c r="AK81" s="263" t="s">
        <v>2035</v>
      </c>
      <c r="AL81" s="263" t="s">
        <v>2035</v>
      </c>
      <c r="AM81" s="263" t="s">
        <v>2035</v>
      </c>
      <c r="AN81" s="263" t="s">
        <v>2035</v>
      </c>
      <c r="AO81" s="263" t="s">
        <v>2035</v>
      </c>
      <c r="AP81" s="263" t="s">
        <v>2035</v>
      </c>
      <c r="AQ81" s="263" t="s">
        <v>2035</v>
      </c>
      <c r="AR81" s="263" t="s">
        <v>2035</v>
      </c>
      <c r="AS81" s="263" t="s">
        <v>2035</v>
      </c>
      <c r="AT81" s="263" t="s">
        <v>2035</v>
      </c>
      <c r="AU81" s="263" t="s">
        <v>2035</v>
      </c>
      <c r="AV81" s="263" t="s">
        <v>2035</v>
      </c>
      <c r="AW81" s="263" t="s">
        <v>2035</v>
      </c>
      <c r="AX81" s="263" t="s">
        <v>2035</v>
      </c>
      <c r="AY81" s="263" t="s">
        <v>2035</v>
      </c>
      <c r="AZ81" s="263" t="s">
        <v>2035</v>
      </c>
      <c r="BA81" s="263" t="s">
        <v>2035</v>
      </c>
      <c r="BB81" s="263" t="s">
        <v>2035</v>
      </c>
      <c r="BC81" s="2740"/>
      <c r="BD81" s="2432" t="s">
        <v>2040</v>
      </c>
      <c r="BF81" s="270" t="s">
        <v>2038</v>
      </c>
      <c r="BG81" s="268"/>
      <c r="BH81" s="268"/>
      <c r="BI81" s="268"/>
      <c r="BJ81" s="268"/>
      <c r="BK81" s="42">
        <f>COUNTIFS(C168:BB173,$BE$2)</f>
        <v>272</v>
      </c>
      <c r="BL81" s="151"/>
    </row>
    <row r="82" spans="1:64" x14ac:dyDescent="0.2">
      <c r="A82" s="2720"/>
      <c r="B82" s="2058" t="s">
        <v>757</v>
      </c>
      <c r="C82" s="263" t="s">
        <v>2035</v>
      </c>
      <c r="D82" s="263" t="s">
        <v>2035</v>
      </c>
      <c r="E82" s="263" t="s">
        <v>2035</v>
      </c>
      <c r="F82" s="263" t="s">
        <v>2035</v>
      </c>
      <c r="G82" s="263" t="s">
        <v>2035</v>
      </c>
      <c r="H82" s="263" t="s">
        <v>2035</v>
      </c>
      <c r="I82" s="263" t="s">
        <v>2035</v>
      </c>
      <c r="J82" s="263" t="s">
        <v>2035</v>
      </c>
      <c r="K82" s="263" t="s">
        <v>2035</v>
      </c>
      <c r="L82" s="263" t="s">
        <v>2035</v>
      </c>
      <c r="M82" s="263" t="s">
        <v>2035</v>
      </c>
      <c r="N82" s="263" t="s">
        <v>2035</v>
      </c>
      <c r="O82" s="263" t="s">
        <v>2035</v>
      </c>
      <c r="P82" s="263" t="s">
        <v>2035</v>
      </c>
      <c r="Q82" s="263" t="s">
        <v>2035</v>
      </c>
      <c r="R82" s="263" t="s">
        <v>2035</v>
      </c>
      <c r="S82" s="263" t="s">
        <v>2035</v>
      </c>
      <c r="T82" s="263" t="s">
        <v>2035</v>
      </c>
      <c r="U82" s="263" t="s">
        <v>2035</v>
      </c>
      <c r="V82" s="263" t="s">
        <v>2035</v>
      </c>
      <c r="W82" s="263" t="s">
        <v>2035</v>
      </c>
      <c r="X82" s="263" t="s">
        <v>2035</v>
      </c>
      <c r="Y82" s="263" t="s">
        <v>2035</v>
      </c>
      <c r="Z82" s="263" t="s">
        <v>2035</v>
      </c>
      <c r="AA82" s="263" t="s">
        <v>2035</v>
      </c>
      <c r="AB82" s="263" t="s">
        <v>2035</v>
      </c>
      <c r="AC82" s="263" t="s">
        <v>2035</v>
      </c>
      <c r="AD82" s="263" t="s">
        <v>2035</v>
      </c>
      <c r="AE82" s="263" t="s">
        <v>2035</v>
      </c>
      <c r="AF82" s="263" t="s">
        <v>2035</v>
      </c>
      <c r="AG82" s="263" t="s">
        <v>2035</v>
      </c>
      <c r="AH82" s="263" t="s">
        <v>2035</v>
      </c>
      <c r="AI82" s="263" t="s">
        <v>2035</v>
      </c>
      <c r="AJ82" s="263" t="s">
        <v>2035</v>
      </c>
      <c r="AK82" s="263" t="s">
        <v>2035</v>
      </c>
      <c r="AL82" s="263" t="s">
        <v>2035</v>
      </c>
      <c r="AM82" s="263" t="s">
        <v>2035</v>
      </c>
      <c r="AN82" s="263" t="s">
        <v>2035</v>
      </c>
      <c r="AO82" s="263" t="s">
        <v>2035</v>
      </c>
      <c r="AP82" s="263" t="s">
        <v>2035</v>
      </c>
      <c r="AQ82" s="263" t="s">
        <v>2035</v>
      </c>
      <c r="AR82" s="263" t="s">
        <v>2035</v>
      </c>
      <c r="AS82" s="263" t="s">
        <v>2035</v>
      </c>
      <c r="AT82" s="263" t="s">
        <v>2035</v>
      </c>
      <c r="AU82" s="263" t="s">
        <v>2035</v>
      </c>
      <c r="AV82" s="263" t="s">
        <v>2035</v>
      </c>
      <c r="AW82" s="263" t="s">
        <v>2035</v>
      </c>
      <c r="AX82" s="263" t="s">
        <v>2035</v>
      </c>
      <c r="AY82" s="263" t="s">
        <v>2035</v>
      </c>
      <c r="AZ82" s="263" t="s">
        <v>2035</v>
      </c>
      <c r="BA82" s="263" t="s">
        <v>2035</v>
      </c>
      <c r="BB82" s="263" t="s">
        <v>2035</v>
      </c>
      <c r="BC82" s="2740"/>
      <c r="BD82" s="274"/>
      <c r="BF82" s="269" t="s">
        <v>2037</v>
      </c>
      <c r="BG82" s="268"/>
      <c r="BH82" s="268"/>
      <c r="BI82" s="268"/>
      <c r="BJ82" s="268"/>
      <c r="BK82" s="42">
        <f>COUNTIFS(C168:BB173,$BF$2)</f>
        <v>40</v>
      </c>
      <c r="BL82" s="151"/>
    </row>
    <row r="83" spans="1:64" x14ac:dyDescent="0.2">
      <c r="A83" s="2720"/>
      <c r="B83" s="2058" t="s">
        <v>756</v>
      </c>
      <c r="C83" s="263" t="s">
        <v>2035</v>
      </c>
      <c r="D83" s="263" t="s">
        <v>2035</v>
      </c>
      <c r="E83" s="263" t="s">
        <v>2035</v>
      </c>
      <c r="F83" s="263" t="s">
        <v>2035</v>
      </c>
      <c r="G83" s="263" t="s">
        <v>2035</v>
      </c>
      <c r="H83" s="263" t="s">
        <v>2035</v>
      </c>
      <c r="I83" s="263" t="s">
        <v>2035</v>
      </c>
      <c r="J83" s="263" t="s">
        <v>2035</v>
      </c>
      <c r="K83" s="263" t="s">
        <v>2035</v>
      </c>
      <c r="L83" s="263" t="s">
        <v>2035</v>
      </c>
      <c r="M83" s="263" t="s">
        <v>2035</v>
      </c>
      <c r="N83" s="263" t="s">
        <v>2035</v>
      </c>
      <c r="O83" s="263" t="s">
        <v>2035</v>
      </c>
      <c r="P83" s="263" t="s">
        <v>2035</v>
      </c>
      <c r="Q83" s="263" t="s">
        <v>2035</v>
      </c>
      <c r="R83" s="263" t="s">
        <v>2035</v>
      </c>
      <c r="S83" s="263" t="s">
        <v>2035</v>
      </c>
      <c r="T83" s="263" t="s">
        <v>2035</v>
      </c>
      <c r="U83" s="263" t="s">
        <v>2035</v>
      </c>
      <c r="V83" s="263" t="s">
        <v>2035</v>
      </c>
      <c r="W83" s="263" t="s">
        <v>2035</v>
      </c>
      <c r="X83" s="263" t="s">
        <v>2035</v>
      </c>
      <c r="Y83" s="263" t="s">
        <v>2035</v>
      </c>
      <c r="Z83" s="263" t="s">
        <v>2035</v>
      </c>
      <c r="AA83" s="263" t="s">
        <v>2035</v>
      </c>
      <c r="AB83" s="263" t="s">
        <v>2035</v>
      </c>
      <c r="AC83" s="263" t="s">
        <v>2035</v>
      </c>
      <c r="AD83" s="263" t="s">
        <v>2035</v>
      </c>
      <c r="AE83" s="263" t="s">
        <v>2035</v>
      </c>
      <c r="AF83" s="263" t="s">
        <v>2035</v>
      </c>
      <c r="AG83" s="263" t="s">
        <v>2035</v>
      </c>
      <c r="AH83" s="263" t="s">
        <v>2035</v>
      </c>
      <c r="AI83" s="263" t="s">
        <v>2035</v>
      </c>
      <c r="AJ83" s="263" t="s">
        <v>2035</v>
      </c>
      <c r="AK83" s="263" t="s">
        <v>2035</v>
      </c>
      <c r="AL83" s="263" t="s">
        <v>2035</v>
      </c>
      <c r="AM83" s="263" t="s">
        <v>2035</v>
      </c>
      <c r="AN83" s="263" t="s">
        <v>2035</v>
      </c>
      <c r="AO83" s="263" t="s">
        <v>2035</v>
      </c>
      <c r="AP83" s="263" t="s">
        <v>2035</v>
      </c>
      <c r="AQ83" s="263" t="s">
        <v>2035</v>
      </c>
      <c r="AR83" s="266" t="s">
        <v>2034</v>
      </c>
      <c r="AS83" s="266" t="s">
        <v>2034</v>
      </c>
      <c r="AT83" s="263" t="s">
        <v>2035</v>
      </c>
      <c r="AU83" s="263" t="s">
        <v>2035</v>
      </c>
      <c r="AV83" s="263" t="s">
        <v>2035</v>
      </c>
      <c r="AW83" s="263" t="s">
        <v>2035</v>
      </c>
      <c r="AX83" s="263" t="s">
        <v>2035</v>
      </c>
      <c r="AY83" s="263" t="s">
        <v>2035</v>
      </c>
      <c r="AZ83" s="263" t="s">
        <v>2035</v>
      </c>
      <c r="BA83" s="263" t="s">
        <v>2035</v>
      </c>
      <c r="BB83" s="263" t="s">
        <v>2035</v>
      </c>
      <c r="BC83" s="2740"/>
      <c r="BD83" s="274"/>
      <c r="BL83" s="151"/>
    </row>
    <row r="84" spans="1:64" x14ac:dyDescent="0.2">
      <c r="A84" s="2720"/>
      <c r="B84" s="2058" t="s">
        <v>755</v>
      </c>
      <c r="C84" s="263" t="s">
        <v>2035</v>
      </c>
      <c r="D84" s="263" t="s">
        <v>2035</v>
      </c>
      <c r="E84" s="263" t="s">
        <v>2035</v>
      </c>
      <c r="F84" s="263" t="s">
        <v>2035</v>
      </c>
      <c r="G84" s="263" t="s">
        <v>2035</v>
      </c>
      <c r="H84" s="263" t="s">
        <v>2035</v>
      </c>
      <c r="I84" s="263" t="s">
        <v>2035</v>
      </c>
      <c r="J84" s="263" t="s">
        <v>2035</v>
      </c>
      <c r="K84" s="263" t="s">
        <v>2035</v>
      </c>
      <c r="L84" s="263" t="s">
        <v>2035</v>
      </c>
      <c r="M84" s="263" t="s">
        <v>2035</v>
      </c>
      <c r="N84" s="263" t="s">
        <v>2035</v>
      </c>
      <c r="O84" s="263" t="s">
        <v>2035</v>
      </c>
      <c r="P84" s="263" t="s">
        <v>2035</v>
      </c>
      <c r="Q84" s="263" t="s">
        <v>2035</v>
      </c>
      <c r="R84" s="263" t="s">
        <v>2035</v>
      </c>
      <c r="S84" s="263" t="s">
        <v>2035</v>
      </c>
      <c r="T84" s="263" t="s">
        <v>2035</v>
      </c>
      <c r="U84" s="263" t="s">
        <v>2035</v>
      </c>
      <c r="V84" s="263" t="s">
        <v>2035</v>
      </c>
      <c r="W84" s="263" t="s">
        <v>2035</v>
      </c>
      <c r="X84" s="263" t="s">
        <v>2035</v>
      </c>
      <c r="Y84" s="263" t="s">
        <v>2035</v>
      </c>
      <c r="Z84" s="263" t="s">
        <v>2035</v>
      </c>
      <c r="AA84" s="263" t="s">
        <v>2035</v>
      </c>
      <c r="AB84" s="263" t="s">
        <v>2035</v>
      </c>
      <c r="AC84" s="263" t="s">
        <v>2035</v>
      </c>
      <c r="AD84" s="263" t="s">
        <v>2035</v>
      </c>
      <c r="AE84" s="263" t="s">
        <v>2035</v>
      </c>
      <c r="AF84" s="263" t="s">
        <v>2035</v>
      </c>
      <c r="AG84" s="263" t="s">
        <v>2035</v>
      </c>
      <c r="AH84" s="263" t="s">
        <v>2035</v>
      </c>
      <c r="AI84" s="263" t="s">
        <v>2035</v>
      </c>
      <c r="AJ84" s="263" t="s">
        <v>2035</v>
      </c>
      <c r="AK84" s="263" t="s">
        <v>2035</v>
      </c>
      <c r="AL84" s="263" t="s">
        <v>2035</v>
      </c>
      <c r="AM84" s="263" t="s">
        <v>2035</v>
      </c>
      <c r="AN84" s="263" t="s">
        <v>2035</v>
      </c>
      <c r="AO84" s="263" t="s">
        <v>2035</v>
      </c>
      <c r="AP84" s="263" t="s">
        <v>2035</v>
      </c>
      <c r="AQ84" s="263" t="s">
        <v>2035</v>
      </c>
      <c r="AR84" s="263" t="s">
        <v>2035</v>
      </c>
      <c r="AS84" s="263" t="s">
        <v>2035</v>
      </c>
      <c r="AT84" s="263" t="s">
        <v>2035</v>
      </c>
      <c r="AU84" s="263" t="s">
        <v>2035</v>
      </c>
      <c r="AV84" s="263" t="s">
        <v>2035</v>
      </c>
      <c r="AW84" s="263" t="s">
        <v>2035</v>
      </c>
      <c r="AX84" s="263" t="s">
        <v>2035</v>
      </c>
      <c r="AY84" s="263" t="s">
        <v>2035</v>
      </c>
      <c r="AZ84" s="263" t="s">
        <v>2035</v>
      </c>
      <c r="BA84" s="263" t="s">
        <v>2035</v>
      </c>
      <c r="BB84" s="263" t="s">
        <v>2035</v>
      </c>
      <c r="BC84" s="2740"/>
      <c r="BD84" s="274"/>
      <c r="BF84" s="174"/>
      <c r="BG84" s="271">
        <v>2007</v>
      </c>
      <c r="BH84" s="271">
        <v>2008</v>
      </c>
      <c r="BI84" s="271">
        <v>2009</v>
      </c>
      <c r="BJ84" s="271">
        <v>2010</v>
      </c>
      <c r="BK84" s="271">
        <v>2011</v>
      </c>
      <c r="BL84" s="151"/>
    </row>
    <row r="85" spans="1:64" ht="24.95" customHeight="1" x14ac:dyDescent="0.2">
      <c r="A85" s="2046"/>
      <c r="B85" s="2062"/>
      <c r="C85" s="2047"/>
      <c r="D85" s="2047"/>
      <c r="E85" s="2047"/>
      <c r="F85" s="2047"/>
      <c r="G85" s="2047"/>
      <c r="H85" s="2047"/>
      <c r="I85" s="2047"/>
      <c r="J85" s="2047"/>
      <c r="K85" s="2047"/>
      <c r="L85" s="2047"/>
      <c r="M85" s="2047"/>
      <c r="N85" s="2047"/>
      <c r="O85" s="2047"/>
      <c r="P85" s="2047"/>
      <c r="Q85" s="2047"/>
      <c r="R85" s="2047"/>
      <c r="S85" s="2047"/>
      <c r="T85" s="2047"/>
      <c r="U85" s="2047"/>
      <c r="V85" s="2047"/>
      <c r="W85" s="2047"/>
      <c r="X85" s="2047"/>
      <c r="Y85" s="2047"/>
      <c r="Z85" s="2047"/>
      <c r="AA85" s="2047"/>
      <c r="AB85" s="2047"/>
      <c r="AC85" s="2047"/>
      <c r="AD85" s="2047"/>
      <c r="AE85" s="2047"/>
      <c r="AF85" s="2047"/>
      <c r="AG85" s="2047"/>
      <c r="AH85" s="2047"/>
      <c r="AI85" s="2047"/>
      <c r="AJ85" s="2047"/>
      <c r="AK85" s="2047"/>
      <c r="AL85" s="2047"/>
      <c r="AM85" s="2047"/>
      <c r="AN85" s="2047"/>
      <c r="AO85" s="2047"/>
      <c r="AP85" s="2047"/>
      <c r="AQ85" s="2047"/>
      <c r="AR85" s="2047"/>
      <c r="AS85" s="2047"/>
      <c r="AT85" s="2047"/>
      <c r="AU85" s="2047"/>
      <c r="AV85" s="2047"/>
      <c r="AW85" s="2047"/>
      <c r="AX85" s="2047"/>
      <c r="AY85" s="2047"/>
      <c r="AZ85" s="2047"/>
      <c r="BA85" s="2047"/>
      <c r="BB85" s="2048"/>
      <c r="BC85" s="2740"/>
      <c r="BD85" s="2433" t="s">
        <v>1692</v>
      </c>
      <c r="BF85" s="270" t="s">
        <v>2038</v>
      </c>
      <c r="BG85" s="268"/>
      <c r="BH85" s="268"/>
      <c r="BI85" s="268"/>
      <c r="BJ85" s="268"/>
      <c r="BK85" s="42">
        <f>COUNTIFS(C175:BB175,"P")</f>
        <v>52</v>
      </c>
      <c r="BL85" s="151"/>
    </row>
    <row r="86" spans="1:64" ht="13.5" thickBot="1" x14ac:dyDescent="0.25">
      <c r="A86" s="2720" t="s">
        <v>1910</v>
      </c>
      <c r="B86" s="2058" t="s">
        <v>754</v>
      </c>
      <c r="C86" s="263" t="s">
        <v>2035</v>
      </c>
      <c r="D86" s="263" t="s">
        <v>2035</v>
      </c>
      <c r="E86" s="262" t="s">
        <v>2034</v>
      </c>
      <c r="F86" s="263" t="s">
        <v>2035</v>
      </c>
      <c r="G86" s="263" t="s">
        <v>2035</v>
      </c>
      <c r="H86" s="266" t="s">
        <v>2034</v>
      </c>
      <c r="I86" s="266" t="s">
        <v>2034</v>
      </c>
      <c r="J86" s="266" t="s">
        <v>2034</v>
      </c>
      <c r="K86" s="266" t="s">
        <v>2034</v>
      </c>
      <c r="L86" s="266" t="s">
        <v>2034</v>
      </c>
      <c r="M86" s="266" t="s">
        <v>2034</v>
      </c>
      <c r="N86" s="266" t="s">
        <v>2034</v>
      </c>
      <c r="O86" s="267" t="s">
        <v>2035</v>
      </c>
      <c r="P86" s="267" t="s">
        <v>2035</v>
      </c>
      <c r="Q86" s="267" t="s">
        <v>2035</v>
      </c>
      <c r="R86" s="267" t="s">
        <v>2035</v>
      </c>
      <c r="S86" s="267" t="s">
        <v>2035</v>
      </c>
      <c r="T86" s="267" t="s">
        <v>2035</v>
      </c>
      <c r="U86" s="267" t="s">
        <v>2035</v>
      </c>
      <c r="V86" s="267" t="s">
        <v>2035</v>
      </c>
      <c r="W86" s="267" t="s">
        <v>2035</v>
      </c>
      <c r="X86" s="267" t="s">
        <v>2035</v>
      </c>
      <c r="Y86" s="267" t="s">
        <v>2035</v>
      </c>
      <c r="Z86" s="267" t="s">
        <v>2035</v>
      </c>
      <c r="AA86" s="267" t="s">
        <v>2035</v>
      </c>
      <c r="AB86" s="266" t="s">
        <v>2034</v>
      </c>
      <c r="AC86" s="267" t="s">
        <v>2035</v>
      </c>
      <c r="AD86" s="267" t="s">
        <v>2035</v>
      </c>
      <c r="AE86" s="267" t="s">
        <v>2035</v>
      </c>
      <c r="AF86" s="266" t="s">
        <v>2034</v>
      </c>
      <c r="AG86" s="266" t="s">
        <v>2034</v>
      </c>
      <c r="AH86" s="267" t="s">
        <v>2035</v>
      </c>
      <c r="AI86" s="267" t="s">
        <v>2035</v>
      </c>
      <c r="AJ86" s="266" t="s">
        <v>2034</v>
      </c>
      <c r="AK86" s="267" t="s">
        <v>2035</v>
      </c>
      <c r="AL86" s="267" t="s">
        <v>2035</v>
      </c>
      <c r="AM86" s="267" t="s">
        <v>2035</v>
      </c>
      <c r="AN86" s="267" t="s">
        <v>2035</v>
      </c>
      <c r="AO86" s="267" t="s">
        <v>2035</v>
      </c>
      <c r="AP86" s="267" t="s">
        <v>2035</v>
      </c>
      <c r="AQ86" s="267" t="s">
        <v>2035</v>
      </c>
      <c r="AR86" s="266" t="s">
        <v>2034</v>
      </c>
      <c r="AS86" s="267" t="s">
        <v>2035</v>
      </c>
      <c r="AT86" s="267" t="s">
        <v>2035</v>
      </c>
      <c r="AU86" s="267" t="s">
        <v>2035</v>
      </c>
      <c r="AV86" s="266" t="s">
        <v>2034</v>
      </c>
      <c r="AW86" s="267" t="s">
        <v>2035</v>
      </c>
      <c r="AX86" s="267" t="s">
        <v>2035</v>
      </c>
      <c r="AY86" s="267" t="s">
        <v>2035</v>
      </c>
      <c r="AZ86" s="266" t="s">
        <v>2034</v>
      </c>
      <c r="BA86" s="267" t="s">
        <v>2035</v>
      </c>
      <c r="BB86" s="267" t="s">
        <v>2035</v>
      </c>
      <c r="BC86" s="277"/>
      <c r="BF86" s="269" t="s">
        <v>2037</v>
      </c>
      <c r="BG86" s="268"/>
      <c r="BH86" s="268"/>
      <c r="BI86" s="268"/>
      <c r="BJ86" s="268"/>
      <c r="BK86" s="42">
        <f>COUNTIFS(C176:BB176,"i")</f>
        <v>0</v>
      </c>
      <c r="BL86" s="46"/>
    </row>
    <row r="87" spans="1:64" x14ac:dyDescent="0.2">
      <c r="A87" s="2720"/>
      <c r="B87" s="2058" t="s">
        <v>753</v>
      </c>
      <c r="C87" s="262" t="s">
        <v>2034</v>
      </c>
      <c r="D87" s="263" t="s">
        <v>2035</v>
      </c>
      <c r="E87" s="262" t="s">
        <v>2034</v>
      </c>
      <c r="F87" s="262" t="s">
        <v>2034</v>
      </c>
      <c r="G87" s="262" t="s">
        <v>2034</v>
      </c>
      <c r="H87" s="267" t="s">
        <v>2035</v>
      </c>
      <c r="I87" s="267" t="s">
        <v>2035</v>
      </c>
      <c r="J87" s="267" t="s">
        <v>2035</v>
      </c>
      <c r="K87" s="267" t="s">
        <v>2035</v>
      </c>
      <c r="L87" s="267" t="s">
        <v>2035</v>
      </c>
      <c r="M87" s="266" t="s">
        <v>2034</v>
      </c>
      <c r="N87" s="266" t="s">
        <v>2034</v>
      </c>
      <c r="O87" s="267" t="s">
        <v>2035</v>
      </c>
      <c r="P87" s="267" t="s">
        <v>2035</v>
      </c>
      <c r="Q87" s="266" t="s">
        <v>2034</v>
      </c>
      <c r="R87" s="267" t="s">
        <v>2035</v>
      </c>
      <c r="S87" s="267" t="s">
        <v>2035</v>
      </c>
      <c r="T87" s="267" t="s">
        <v>2035</v>
      </c>
      <c r="U87" s="267" t="s">
        <v>2035</v>
      </c>
      <c r="V87" s="267" t="s">
        <v>2035</v>
      </c>
      <c r="W87" s="267" t="s">
        <v>2035</v>
      </c>
      <c r="X87" s="267" t="s">
        <v>2035</v>
      </c>
      <c r="Y87" s="267" t="s">
        <v>2035</v>
      </c>
      <c r="Z87" s="267" t="s">
        <v>2035</v>
      </c>
      <c r="AA87" s="267" t="s">
        <v>2035</v>
      </c>
      <c r="AB87" s="267" t="s">
        <v>2035</v>
      </c>
      <c r="AC87" s="267" t="s">
        <v>2035</v>
      </c>
      <c r="AD87" s="267" t="s">
        <v>2035</v>
      </c>
      <c r="AE87" s="267" t="s">
        <v>2035</v>
      </c>
      <c r="AF87" s="267" t="s">
        <v>2035</v>
      </c>
      <c r="AG87" s="267" t="s">
        <v>2035</v>
      </c>
      <c r="AH87" s="267" t="s">
        <v>2035</v>
      </c>
      <c r="AI87" s="267" t="s">
        <v>2035</v>
      </c>
      <c r="AJ87" s="267" t="s">
        <v>2035</v>
      </c>
      <c r="AK87" s="267" t="s">
        <v>2035</v>
      </c>
      <c r="AL87" s="267" t="s">
        <v>2035</v>
      </c>
      <c r="AM87" s="267" t="s">
        <v>2035</v>
      </c>
      <c r="AN87" s="267" t="s">
        <v>2035</v>
      </c>
      <c r="AO87" s="267" t="s">
        <v>2035</v>
      </c>
      <c r="AP87" s="267" t="s">
        <v>2035</v>
      </c>
      <c r="AQ87" s="267" t="s">
        <v>2035</v>
      </c>
      <c r="AR87" s="266" t="s">
        <v>2034</v>
      </c>
      <c r="AS87" s="267" t="s">
        <v>2035</v>
      </c>
      <c r="AT87" s="267" t="s">
        <v>2035</v>
      </c>
      <c r="AU87" s="267" t="s">
        <v>2035</v>
      </c>
      <c r="AV87" s="267" t="s">
        <v>2035</v>
      </c>
      <c r="AW87" s="267" t="s">
        <v>2035</v>
      </c>
      <c r="AX87" s="267" t="s">
        <v>2035</v>
      </c>
      <c r="AY87" s="267" t="s">
        <v>2035</v>
      </c>
      <c r="AZ87" s="267" t="s">
        <v>2035</v>
      </c>
      <c r="BA87" s="267" t="s">
        <v>2035</v>
      </c>
      <c r="BB87" s="273" t="s">
        <v>2035</v>
      </c>
      <c r="BC87" s="2745" t="s">
        <v>2039</v>
      </c>
      <c r="BD87" s="2434"/>
      <c r="BE87" s="169"/>
    </row>
    <row r="88" spans="1:64" x14ac:dyDescent="0.2">
      <c r="A88" s="2720"/>
      <c r="B88" s="2058" t="s">
        <v>752</v>
      </c>
      <c r="C88" s="263" t="s">
        <v>2035</v>
      </c>
      <c r="D88" s="263" t="s">
        <v>2035</v>
      </c>
      <c r="E88" s="262" t="s">
        <v>2034</v>
      </c>
      <c r="F88" s="262" t="s">
        <v>2034</v>
      </c>
      <c r="G88" s="262" t="s">
        <v>2034</v>
      </c>
      <c r="H88" s="267" t="s">
        <v>2035</v>
      </c>
      <c r="I88" s="267" t="s">
        <v>2035</v>
      </c>
      <c r="J88" s="267" t="s">
        <v>2035</v>
      </c>
      <c r="K88" s="267" t="s">
        <v>2035</v>
      </c>
      <c r="L88" s="267" t="s">
        <v>2035</v>
      </c>
      <c r="M88" s="267" t="s">
        <v>2035</v>
      </c>
      <c r="N88" s="267" t="s">
        <v>2035</v>
      </c>
      <c r="O88" s="267" t="s">
        <v>2035</v>
      </c>
      <c r="P88" s="267" t="s">
        <v>2035</v>
      </c>
      <c r="Q88" s="267" t="s">
        <v>2035</v>
      </c>
      <c r="R88" s="267" t="s">
        <v>2035</v>
      </c>
      <c r="S88" s="267" t="s">
        <v>2035</v>
      </c>
      <c r="T88" s="267" t="s">
        <v>2035</v>
      </c>
      <c r="U88" s="267" t="s">
        <v>2035</v>
      </c>
      <c r="V88" s="267" t="s">
        <v>2035</v>
      </c>
      <c r="W88" s="267" t="s">
        <v>2035</v>
      </c>
      <c r="X88" s="267" t="s">
        <v>2035</v>
      </c>
      <c r="Y88" s="267" t="s">
        <v>2035</v>
      </c>
      <c r="Z88" s="267" t="s">
        <v>2035</v>
      </c>
      <c r="AA88" s="267" t="s">
        <v>2035</v>
      </c>
      <c r="AB88" s="267" t="s">
        <v>2035</v>
      </c>
      <c r="AC88" s="267" t="s">
        <v>2035</v>
      </c>
      <c r="AD88" s="267" t="s">
        <v>2035</v>
      </c>
      <c r="AE88" s="267" t="s">
        <v>2035</v>
      </c>
      <c r="AF88" s="267" t="s">
        <v>2035</v>
      </c>
      <c r="AG88" s="267" t="s">
        <v>2035</v>
      </c>
      <c r="AH88" s="267" t="s">
        <v>2035</v>
      </c>
      <c r="AI88" s="267" t="s">
        <v>2035</v>
      </c>
      <c r="AJ88" s="267" t="s">
        <v>2035</v>
      </c>
      <c r="AK88" s="267" t="s">
        <v>2035</v>
      </c>
      <c r="AL88" s="267" t="s">
        <v>2035</v>
      </c>
      <c r="AM88" s="267" t="s">
        <v>2035</v>
      </c>
      <c r="AN88" s="267" t="s">
        <v>2035</v>
      </c>
      <c r="AO88" s="267" t="s">
        <v>2035</v>
      </c>
      <c r="AP88" s="267" t="s">
        <v>2035</v>
      </c>
      <c r="AQ88" s="267" t="s">
        <v>2035</v>
      </c>
      <c r="AR88" s="267" t="s">
        <v>2035</v>
      </c>
      <c r="AS88" s="267" t="s">
        <v>2035</v>
      </c>
      <c r="AT88" s="267" t="s">
        <v>2035</v>
      </c>
      <c r="AU88" s="267" t="s">
        <v>2035</v>
      </c>
      <c r="AV88" s="267" t="s">
        <v>2035</v>
      </c>
      <c r="AW88" s="267" t="s">
        <v>2035</v>
      </c>
      <c r="AX88" s="267" t="s">
        <v>2035</v>
      </c>
      <c r="AY88" s="267" t="s">
        <v>2035</v>
      </c>
      <c r="AZ88" s="267" t="s">
        <v>2035</v>
      </c>
      <c r="BA88" s="267" t="s">
        <v>2035</v>
      </c>
      <c r="BB88" s="273" t="s">
        <v>2035</v>
      </c>
      <c r="BC88" s="2746"/>
      <c r="BD88" s="2435"/>
      <c r="BF88" s="174"/>
      <c r="BG88" s="271">
        <v>2007</v>
      </c>
      <c r="BH88" s="271">
        <v>2008</v>
      </c>
      <c r="BI88" s="271">
        <v>2009</v>
      </c>
      <c r="BJ88" s="271">
        <v>2010</v>
      </c>
      <c r="BK88" s="271">
        <v>2011</v>
      </c>
    </row>
    <row r="89" spans="1:64" x14ac:dyDescent="0.2">
      <c r="A89" s="2720"/>
      <c r="B89" s="2058" t="s">
        <v>751</v>
      </c>
      <c r="C89" s="262" t="s">
        <v>2034</v>
      </c>
      <c r="D89" s="262" t="s">
        <v>2034</v>
      </c>
      <c r="E89" s="262" t="s">
        <v>2034</v>
      </c>
      <c r="F89" s="262" t="s">
        <v>2034</v>
      </c>
      <c r="G89" s="262" t="s">
        <v>2034</v>
      </c>
      <c r="H89" s="267" t="s">
        <v>2035</v>
      </c>
      <c r="I89" s="267" t="s">
        <v>2035</v>
      </c>
      <c r="J89" s="267" t="s">
        <v>2035</v>
      </c>
      <c r="K89" s="267" t="s">
        <v>2035</v>
      </c>
      <c r="L89" s="267" t="s">
        <v>2035</v>
      </c>
      <c r="M89" s="267" t="s">
        <v>2035</v>
      </c>
      <c r="N89" s="267" t="s">
        <v>2035</v>
      </c>
      <c r="O89" s="267" t="s">
        <v>2035</v>
      </c>
      <c r="P89" s="267" t="s">
        <v>2035</v>
      </c>
      <c r="Q89" s="267" t="s">
        <v>2035</v>
      </c>
      <c r="R89" s="267" t="s">
        <v>2035</v>
      </c>
      <c r="S89" s="267" t="s">
        <v>2035</v>
      </c>
      <c r="T89" s="267" t="s">
        <v>2035</v>
      </c>
      <c r="U89" s="267" t="s">
        <v>2035</v>
      </c>
      <c r="V89" s="267" t="s">
        <v>2035</v>
      </c>
      <c r="W89" s="267" t="s">
        <v>2035</v>
      </c>
      <c r="X89" s="267" t="s">
        <v>2035</v>
      </c>
      <c r="Y89" s="267" t="s">
        <v>2035</v>
      </c>
      <c r="Z89" s="267" t="s">
        <v>2035</v>
      </c>
      <c r="AA89" s="267" t="s">
        <v>2035</v>
      </c>
      <c r="AB89" s="267" t="s">
        <v>2035</v>
      </c>
      <c r="AC89" s="266" t="s">
        <v>2034</v>
      </c>
      <c r="AD89" s="266" t="s">
        <v>2034</v>
      </c>
      <c r="AE89" s="266" t="s">
        <v>2034</v>
      </c>
      <c r="AF89" s="266" t="s">
        <v>2034</v>
      </c>
      <c r="AG89" s="266" t="s">
        <v>2034</v>
      </c>
      <c r="AH89" s="267" t="s">
        <v>2035</v>
      </c>
      <c r="AI89" s="267" t="s">
        <v>2035</v>
      </c>
      <c r="AJ89" s="267" t="s">
        <v>2035</v>
      </c>
      <c r="AK89" s="267" t="s">
        <v>2035</v>
      </c>
      <c r="AL89" s="267" t="s">
        <v>2035</v>
      </c>
      <c r="AM89" s="267" t="s">
        <v>2035</v>
      </c>
      <c r="AN89" s="267" t="s">
        <v>2035</v>
      </c>
      <c r="AO89" s="267" t="s">
        <v>2035</v>
      </c>
      <c r="AP89" s="267" t="s">
        <v>2035</v>
      </c>
      <c r="AQ89" s="267" t="s">
        <v>2035</v>
      </c>
      <c r="AR89" s="266" t="s">
        <v>2034</v>
      </c>
      <c r="AS89" s="266" t="s">
        <v>2034</v>
      </c>
      <c r="AT89" s="267" t="s">
        <v>2035</v>
      </c>
      <c r="AU89" s="267" t="s">
        <v>2035</v>
      </c>
      <c r="AV89" s="266" t="s">
        <v>2034</v>
      </c>
      <c r="AW89" s="267" t="s">
        <v>2035</v>
      </c>
      <c r="AX89" s="267" t="s">
        <v>2035</v>
      </c>
      <c r="AY89" s="267" t="s">
        <v>2035</v>
      </c>
      <c r="AZ89" s="267" t="s">
        <v>2035</v>
      </c>
      <c r="BA89" s="267" t="s">
        <v>2035</v>
      </c>
      <c r="BB89" s="273" t="s">
        <v>2035</v>
      </c>
      <c r="BC89" s="2746"/>
      <c r="BD89" s="2436" t="s">
        <v>1501</v>
      </c>
      <c r="BF89" s="270" t="s">
        <v>2038</v>
      </c>
      <c r="BG89" s="268"/>
      <c r="BH89" s="268"/>
      <c r="BI89" s="268"/>
      <c r="BJ89" s="268"/>
      <c r="BK89" s="42">
        <f>COUNTIFS(C177:BB179,$BE$2)</f>
        <v>156</v>
      </c>
    </row>
    <row r="90" spans="1:64" x14ac:dyDescent="0.2">
      <c r="A90" s="2720"/>
      <c r="B90" s="2058" t="s">
        <v>750</v>
      </c>
      <c r="C90" s="262" t="s">
        <v>2034</v>
      </c>
      <c r="D90" s="263" t="s">
        <v>2035</v>
      </c>
      <c r="E90" s="262" t="s">
        <v>2034</v>
      </c>
      <c r="F90" s="262" t="s">
        <v>2034</v>
      </c>
      <c r="G90" s="262" t="s">
        <v>2034</v>
      </c>
      <c r="H90" s="262" t="s">
        <v>2034</v>
      </c>
      <c r="I90" s="262" t="s">
        <v>2034</v>
      </c>
      <c r="J90" s="267" t="s">
        <v>2035</v>
      </c>
      <c r="K90" s="267" t="s">
        <v>2035</v>
      </c>
      <c r="L90" s="267" t="s">
        <v>2035</v>
      </c>
      <c r="M90" s="267" t="s">
        <v>2035</v>
      </c>
      <c r="N90" s="266" t="s">
        <v>2034</v>
      </c>
      <c r="O90" s="266" t="s">
        <v>2034</v>
      </c>
      <c r="P90" s="266" t="s">
        <v>2034</v>
      </c>
      <c r="Q90" s="266" t="s">
        <v>2034</v>
      </c>
      <c r="R90" s="267" t="s">
        <v>2035</v>
      </c>
      <c r="S90" s="266" t="s">
        <v>2034</v>
      </c>
      <c r="T90" s="267" t="s">
        <v>2035</v>
      </c>
      <c r="U90" s="267" t="s">
        <v>2035</v>
      </c>
      <c r="V90" s="266" t="s">
        <v>2034</v>
      </c>
      <c r="W90" s="266" t="s">
        <v>2034</v>
      </c>
      <c r="X90" s="267" t="s">
        <v>2035</v>
      </c>
      <c r="Y90" s="267" t="s">
        <v>2035</v>
      </c>
      <c r="Z90" s="267" t="s">
        <v>2035</v>
      </c>
      <c r="AA90" s="267" t="s">
        <v>2035</v>
      </c>
      <c r="AB90" s="267" t="s">
        <v>2035</v>
      </c>
      <c r="AC90" s="267" t="s">
        <v>2035</v>
      </c>
      <c r="AD90" s="267" t="s">
        <v>2035</v>
      </c>
      <c r="AE90" s="267" t="s">
        <v>2035</v>
      </c>
      <c r="AF90" s="267" t="s">
        <v>2035</v>
      </c>
      <c r="AG90" s="267" t="s">
        <v>2035</v>
      </c>
      <c r="AH90" s="267" t="s">
        <v>2035</v>
      </c>
      <c r="AI90" s="267" t="s">
        <v>2035</v>
      </c>
      <c r="AJ90" s="267" t="s">
        <v>2035</v>
      </c>
      <c r="AK90" s="266" t="s">
        <v>2034</v>
      </c>
      <c r="AL90" s="266" t="s">
        <v>2034</v>
      </c>
      <c r="AM90" s="266" t="s">
        <v>2034</v>
      </c>
      <c r="AN90" s="266" t="s">
        <v>2034</v>
      </c>
      <c r="AO90" s="266" t="s">
        <v>2034</v>
      </c>
      <c r="AP90" s="266" t="s">
        <v>2034</v>
      </c>
      <c r="AQ90" s="267" t="s">
        <v>2035</v>
      </c>
      <c r="AR90" s="266" t="s">
        <v>2034</v>
      </c>
      <c r="AS90" s="266" t="s">
        <v>2034</v>
      </c>
      <c r="AT90" s="267" t="s">
        <v>2035</v>
      </c>
      <c r="AU90" s="267" t="s">
        <v>2035</v>
      </c>
      <c r="AV90" s="267" t="s">
        <v>2035</v>
      </c>
      <c r="AW90" s="267" t="s">
        <v>2035</v>
      </c>
      <c r="AX90" s="267" t="s">
        <v>2035</v>
      </c>
      <c r="AY90" s="267" t="s">
        <v>2035</v>
      </c>
      <c r="AZ90" s="267" t="s">
        <v>2035</v>
      </c>
      <c r="BA90" s="267" t="s">
        <v>2035</v>
      </c>
      <c r="BB90" s="273" t="s">
        <v>2035</v>
      </c>
      <c r="BC90" s="2746"/>
      <c r="BD90" s="2435"/>
      <c r="BF90" s="269" t="s">
        <v>2037</v>
      </c>
      <c r="BG90" s="268"/>
      <c r="BH90" s="268"/>
      <c r="BI90" s="268"/>
      <c r="BJ90" s="268"/>
      <c r="BK90" s="42">
        <f>COUNTIFS(C177:BB179,$BF$2)</f>
        <v>0</v>
      </c>
    </row>
    <row r="91" spans="1:64" x14ac:dyDescent="0.2">
      <c r="A91" s="2720"/>
      <c r="B91" s="2058" t="s">
        <v>749</v>
      </c>
      <c r="C91" s="263" t="s">
        <v>2035</v>
      </c>
      <c r="D91" s="263" t="s">
        <v>2035</v>
      </c>
      <c r="E91" s="263" t="s">
        <v>2035</v>
      </c>
      <c r="F91" s="263" t="s">
        <v>2035</v>
      </c>
      <c r="G91" s="263" t="s">
        <v>2035</v>
      </c>
      <c r="H91" s="263" t="s">
        <v>2035</v>
      </c>
      <c r="I91" s="263" t="s">
        <v>2035</v>
      </c>
      <c r="J91" s="267" t="s">
        <v>2035</v>
      </c>
      <c r="K91" s="267" t="s">
        <v>2035</v>
      </c>
      <c r="L91" s="267" t="s">
        <v>2035</v>
      </c>
      <c r="M91" s="267" t="s">
        <v>2035</v>
      </c>
      <c r="N91" s="267" t="s">
        <v>2035</v>
      </c>
      <c r="O91" s="267" t="s">
        <v>2035</v>
      </c>
      <c r="P91" s="267" t="s">
        <v>2035</v>
      </c>
      <c r="Q91" s="267" t="s">
        <v>2035</v>
      </c>
      <c r="R91" s="267" t="s">
        <v>2035</v>
      </c>
      <c r="S91" s="267" t="s">
        <v>2035</v>
      </c>
      <c r="T91" s="267" t="s">
        <v>2035</v>
      </c>
      <c r="U91" s="267" t="s">
        <v>2035</v>
      </c>
      <c r="V91" s="267" t="s">
        <v>2035</v>
      </c>
      <c r="W91" s="267" t="s">
        <v>2035</v>
      </c>
      <c r="X91" s="267" t="s">
        <v>2035</v>
      </c>
      <c r="Y91" s="267" t="s">
        <v>2035</v>
      </c>
      <c r="Z91" s="267" t="s">
        <v>2035</v>
      </c>
      <c r="AA91" s="267" t="s">
        <v>2035</v>
      </c>
      <c r="AB91" s="267" t="s">
        <v>2035</v>
      </c>
      <c r="AC91" s="267" t="s">
        <v>2035</v>
      </c>
      <c r="AD91" s="267" t="s">
        <v>2035</v>
      </c>
      <c r="AE91" s="267" t="s">
        <v>2035</v>
      </c>
      <c r="AF91" s="267" t="s">
        <v>2035</v>
      </c>
      <c r="AG91" s="267" t="s">
        <v>2035</v>
      </c>
      <c r="AH91" s="267" t="s">
        <v>2035</v>
      </c>
      <c r="AI91" s="267" t="s">
        <v>2035</v>
      </c>
      <c r="AJ91" s="267" t="s">
        <v>2035</v>
      </c>
      <c r="AK91" s="267" t="s">
        <v>2035</v>
      </c>
      <c r="AL91" s="267" t="s">
        <v>2035</v>
      </c>
      <c r="AM91" s="267" t="s">
        <v>2035</v>
      </c>
      <c r="AN91" s="267" t="s">
        <v>2035</v>
      </c>
      <c r="AO91" s="267" t="s">
        <v>2035</v>
      </c>
      <c r="AP91" s="267" t="s">
        <v>2035</v>
      </c>
      <c r="AQ91" s="267" t="s">
        <v>2035</v>
      </c>
      <c r="AR91" s="267" t="s">
        <v>2035</v>
      </c>
      <c r="AS91" s="267" t="s">
        <v>2035</v>
      </c>
      <c r="AT91" s="267" t="s">
        <v>2035</v>
      </c>
      <c r="AU91" s="267" t="s">
        <v>2035</v>
      </c>
      <c r="AV91" s="267" t="s">
        <v>2035</v>
      </c>
      <c r="AW91" s="267" t="s">
        <v>2035</v>
      </c>
      <c r="AX91" s="267" t="s">
        <v>2035</v>
      </c>
      <c r="AY91" s="267" t="s">
        <v>2035</v>
      </c>
      <c r="AZ91" s="267" t="s">
        <v>2035</v>
      </c>
      <c r="BA91" s="267" t="s">
        <v>2035</v>
      </c>
      <c r="BB91" s="273" t="s">
        <v>2035</v>
      </c>
      <c r="BC91" s="2746"/>
      <c r="BD91" s="2435"/>
      <c r="BK91" s="151"/>
    </row>
    <row r="92" spans="1:64" x14ac:dyDescent="0.2">
      <c r="A92" s="2720"/>
      <c r="B92" s="2058" t="s">
        <v>748</v>
      </c>
      <c r="C92" s="263" t="s">
        <v>2035</v>
      </c>
      <c r="D92" s="263" t="s">
        <v>2035</v>
      </c>
      <c r="E92" s="262" t="s">
        <v>2034</v>
      </c>
      <c r="F92" s="263" t="s">
        <v>2035</v>
      </c>
      <c r="G92" s="263" t="s">
        <v>2035</v>
      </c>
      <c r="H92" s="263" t="s">
        <v>2035</v>
      </c>
      <c r="I92" s="263" t="s">
        <v>2035</v>
      </c>
      <c r="J92" s="267" t="s">
        <v>2035</v>
      </c>
      <c r="K92" s="267" t="s">
        <v>2035</v>
      </c>
      <c r="L92" s="267" t="s">
        <v>2035</v>
      </c>
      <c r="M92" s="267" t="s">
        <v>2035</v>
      </c>
      <c r="N92" s="267" t="s">
        <v>2035</v>
      </c>
      <c r="O92" s="267" t="s">
        <v>2035</v>
      </c>
      <c r="P92" s="267" t="s">
        <v>2035</v>
      </c>
      <c r="Q92" s="266" t="s">
        <v>2034</v>
      </c>
      <c r="R92" s="266" t="s">
        <v>2034</v>
      </c>
      <c r="S92" s="267" t="s">
        <v>2035</v>
      </c>
      <c r="T92" s="267" t="s">
        <v>2035</v>
      </c>
      <c r="U92" s="267" t="s">
        <v>2035</v>
      </c>
      <c r="V92" s="267" t="s">
        <v>2035</v>
      </c>
      <c r="W92" s="267" t="s">
        <v>2035</v>
      </c>
      <c r="X92" s="267" t="s">
        <v>2035</v>
      </c>
      <c r="Y92" s="267" t="s">
        <v>2035</v>
      </c>
      <c r="Z92" s="267" t="s">
        <v>2035</v>
      </c>
      <c r="AA92" s="267" t="s">
        <v>2035</v>
      </c>
      <c r="AB92" s="267" t="s">
        <v>2035</v>
      </c>
      <c r="AC92" s="267" t="s">
        <v>2035</v>
      </c>
      <c r="AD92" s="267" t="s">
        <v>2035</v>
      </c>
      <c r="AE92" s="267" t="s">
        <v>2035</v>
      </c>
      <c r="AF92" s="267" t="s">
        <v>2035</v>
      </c>
      <c r="AG92" s="267" t="s">
        <v>2035</v>
      </c>
      <c r="AH92" s="267" t="s">
        <v>2035</v>
      </c>
      <c r="AI92" s="267" t="s">
        <v>2035</v>
      </c>
      <c r="AJ92" s="266" t="s">
        <v>2034</v>
      </c>
      <c r="AK92" s="266" t="s">
        <v>2034</v>
      </c>
      <c r="AL92" s="266" t="s">
        <v>2034</v>
      </c>
      <c r="AM92" s="266" t="s">
        <v>2034</v>
      </c>
      <c r="AN92" s="266" t="s">
        <v>2034</v>
      </c>
      <c r="AO92" s="266" t="s">
        <v>2034</v>
      </c>
      <c r="AP92" s="266" t="s">
        <v>2034</v>
      </c>
      <c r="AQ92" s="266" t="s">
        <v>2034</v>
      </c>
      <c r="AR92" s="266" t="s">
        <v>2034</v>
      </c>
      <c r="AS92" s="266" t="s">
        <v>2034</v>
      </c>
      <c r="AT92" s="266" t="s">
        <v>2034</v>
      </c>
      <c r="AU92" s="266" t="s">
        <v>2034</v>
      </c>
      <c r="AV92" s="266" t="s">
        <v>2034</v>
      </c>
      <c r="AW92" s="267" t="s">
        <v>2035</v>
      </c>
      <c r="AX92" s="267" t="s">
        <v>2035</v>
      </c>
      <c r="AY92" s="267" t="s">
        <v>2035</v>
      </c>
      <c r="AZ92" s="267" t="s">
        <v>2035</v>
      </c>
      <c r="BA92" s="266" t="s">
        <v>2034</v>
      </c>
      <c r="BB92" s="276" t="s">
        <v>2034</v>
      </c>
      <c r="BC92" s="2746"/>
      <c r="BD92" s="2435"/>
      <c r="BK92" s="151"/>
    </row>
    <row r="93" spans="1:64" x14ac:dyDescent="0.2">
      <c r="A93" s="2720"/>
      <c r="B93" s="2058" t="s">
        <v>733</v>
      </c>
      <c r="C93" s="263" t="s">
        <v>2035</v>
      </c>
      <c r="D93" s="263" t="s">
        <v>2035</v>
      </c>
      <c r="E93" s="263" t="s">
        <v>2035</v>
      </c>
      <c r="F93" s="263" t="s">
        <v>2035</v>
      </c>
      <c r="G93" s="263" t="s">
        <v>2035</v>
      </c>
      <c r="H93" s="263" t="s">
        <v>2035</v>
      </c>
      <c r="I93" s="263" t="s">
        <v>2035</v>
      </c>
      <c r="J93" s="267" t="s">
        <v>2035</v>
      </c>
      <c r="K93" s="267" t="s">
        <v>2035</v>
      </c>
      <c r="L93" s="267" t="s">
        <v>2035</v>
      </c>
      <c r="M93" s="267" t="s">
        <v>2035</v>
      </c>
      <c r="N93" s="267" t="s">
        <v>2035</v>
      </c>
      <c r="O93" s="267" t="s">
        <v>2035</v>
      </c>
      <c r="P93" s="267" t="s">
        <v>2035</v>
      </c>
      <c r="Q93" s="267" t="s">
        <v>2035</v>
      </c>
      <c r="R93" s="267" t="s">
        <v>2035</v>
      </c>
      <c r="S93" s="267" t="s">
        <v>2035</v>
      </c>
      <c r="T93" s="267" t="s">
        <v>2035</v>
      </c>
      <c r="U93" s="267" t="s">
        <v>2035</v>
      </c>
      <c r="V93" s="267" t="s">
        <v>2035</v>
      </c>
      <c r="W93" s="267" t="s">
        <v>2035</v>
      </c>
      <c r="X93" s="267" t="s">
        <v>2035</v>
      </c>
      <c r="Y93" s="267" t="s">
        <v>2035</v>
      </c>
      <c r="Z93" s="267" t="s">
        <v>2035</v>
      </c>
      <c r="AA93" s="267" t="s">
        <v>2035</v>
      </c>
      <c r="AB93" s="267" t="s">
        <v>2035</v>
      </c>
      <c r="AC93" s="267" t="s">
        <v>2035</v>
      </c>
      <c r="AD93" s="267" t="s">
        <v>2035</v>
      </c>
      <c r="AE93" s="267" t="s">
        <v>2035</v>
      </c>
      <c r="AF93" s="267" t="s">
        <v>2035</v>
      </c>
      <c r="AG93" s="267" t="s">
        <v>2035</v>
      </c>
      <c r="AH93" s="267" t="s">
        <v>2035</v>
      </c>
      <c r="AI93" s="267" t="s">
        <v>2035</v>
      </c>
      <c r="AJ93" s="266" t="s">
        <v>2034</v>
      </c>
      <c r="AK93" s="266" t="s">
        <v>2034</v>
      </c>
      <c r="AL93" s="266" t="s">
        <v>2034</v>
      </c>
      <c r="AM93" s="266" t="s">
        <v>2034</v>
      </c>
      <c r="AN93" s="267" t="s">
        <v>2035</v>
      </c>
      <c r="AO93" s="267" t="s">
        <v>2035</v>
      </c>
      <c r="AP93" s="267" t="s">
        <v>2035</v>
      </c>
      <c r="AQ93" s="267" t="s">
        <v>2035</v>
      </c>
      <c r="AR93" s="266" t="s">
        <v>2034</v>
      </c>
      <c r="AS93" s="267" t="s">
        <v>2035</v>
      </c>
      <c r="AT93" s="267" t="s">
        <v>2035</v>
      </c>
      <c r="AU93" s="267" t="s">
        <v>2035</v>
      </c>
      <c r="AV93" s="267" t="s">
        <v>2035</v>
      </c>
      <c r="AW93" s="267" t="s">
        <v>2035</v>
      </c>
      <c r="AX93" s="267" t="s">
        <v>2035</v>
      </c>
      <c r="AY93" s="267" t="s">
        <v>2035</v>
      </c>
      <c r="AZ93" s="267" t="s">
        <v>2035</v>
      </c>
      <c r="BA93" s="267" t="s">
        <v>2035</v>
      </c>
      <c r="BB93" s="273" t="s">
        <v>2035</v>
      </c>
      <c r="BC93" s="2746"/>
      <c r="BD93" s="2435"/>
      <c r="BK93" s="151"/>
    </row>
    <row r="94" spans="1:64" x14ac:dyDescent="0.2">
      <c r="A94" s="2720"/>
      <c r="B94" s="2058" t="s">
        <v>747</v>
      </c>
      <c r="C94" s="262" t="s">
        <v>2034</v>
      </c>
      <c r="D94" s="262" t="s">
        <v>2034</v>
      </c>
      <c r="E94" s="262" t="s">
        <v>2034</v>
      </c>
      <c r="F94" s="262" t="s">
        <v>2034</v>
      </c>
      <c r="G94" s="262" t="s">
        <v>2034</v>
      </c>
      <c r="H94" s="267" t="s">
        <v>2035</v>
      </c>
      <c r="I94" s="267" t="s">
        <v>2035</v>
      </c>
      <c r="J94" s="267" t="s">
        <v>2035</v>
      </c>
      <c r="K94" s="267" t="s">
        <v>2035</v>
      </c>
      <c r="L94" s="267" t="s">
        <v>2035</v>
      </c>
      <c r="M94" s="267" t="s">
        <v>2035</v>
      </c>
      <c r="N94" s="267" t="s">
        <v>2035</v>
      </c>
      <c r="O94" s="267" t="s">
        <v>2035</v>
      </c>
      <c r="P94" s="267" t="s">
        <v>2035</v>
      </c>
      <c r="Q94" s="267" t="s">
        <v>2035</v>
      </c>
      <c r="R94" s="267" t="s">
        <v>2035</v>
      </c>
      <c r="S94" s="267" t="s">
        <v>2035</v>
      </c>
      <c r="T94" s="267" t="s">
        <v>2035</v>
      </c>
      <c r="U94" s="267" t="s">
        <v>2035</v>
      </c>
      <c r="V94" s="267" t="s">
        <v>2035</v>
      </c>
      <c r="W94" s="267" t="s">
        <v>2035</v>
      </c>
      <c r="X94" s="267" t="s">
        <v>2035</v>
      </c>
      <c r="Y94" s="267" t="s">
        <v>2035</v>
      </c>
      <c r="Z94" s="267" t="s">
        <v>2035</v>
      </c>
      <c r="AA94" s="267" t="s">
        <v>2035</v>
      </c>
      <c r="AB94" s="267" t="s">
        <v>2035</v>
      </c>
      <c r="AC94" s="267" t="s">
        <v>2035</v>
      </c>
      <c r="AD94" s="267" t="s">
        <v>2035</v>
      </c>
      <c r="AE94" s="267" t="s">
        <v>2035</v>
      </c>
      <c r="AF94" s="267" t="s">
        <v>2035</v>
      </c>
      <c r="AG94" s="267" t="s">
        <v>2035</v>
      </c>
      <c r="AH94" s="267" t="s">
        <v>2035</v>
      </c>
      <c r="AI94" s="267" t="s">
        <v>2035</v>
      </c>
      <c r="AJ94" s="266" t="s">
        <v>2034</v>
      </c>
      <c r="AK94" s="267" t="s">
        <v>2035</v>
      </c>
      <c r="AL94" s="267" t="s">
        <v>2035</v>
      </c>
      <c r="AM94" s="267" t="s">
        <v>2035</v>
      </c>
      <c r="AN94" s="267" t="s">
        <v>2035</v>
      </c>
      <c r="AO94" s="267" t="s">
        <v>2035</v>
      </c>
      <c r="AP94" s="267" t="s">
        <v>2035</v>
      </c>
      <c r="AQ94" s="267" t="s">
        <v>2035</v>
      </c>
      <c r="AR94" s="267" t="s">
        <v>2035</v>
      </c>
      <c r="AS94" s="267" t="s">
        <v>2035</v>
      </c>
      <c r="AT94" s="267" t="s">
        <v>2035</v>
      </c>
      <c r="AU94" s="267" t="s">
        <v>2035</v>
      </c>
      <c r="AV94" s="266" t="s">
        <v>2034</v>
      </c>
      <c r="AW94" s="267" t="s">
        <v>2035</v>
      </c>
      <c r="AX94" s="267" t="s">
        <v>2035</v>
      </c>
      <c r="AY94" s="267" t="s">
        <v>2035</v>
      </c>
      <c r="AZ94" s="266" t="s">
        <v>2034</v>
      </c>
      <c r="BA94" s="267" t="s">
        <v>2035</v>
      </c>
      <c r="BB94" s="273" t="s">
        <v>2035</v>
      </c>
      <c r="BC94" s="2746"/>
      <c r="BD94" s="2437" t="s">
        <v>1502</v>
      </c>
      <c r="BF94" s="174"/>
      <c r="BG94" s="271">
        <v>2007</v>
      </c>
      <c r="BH94" s="271">
        <v>2008</v>
      </c>
      <c r="BI94" s="271">
        <v>2009</v>
      </c>
      <c r="BJ94" s="271">
        <v>2010</v>
      </c>
      <c r="BK94" s="271">
        <v>2011</v>
      </c>
    </row>
    <row r="95" spans="1:64" x14ac:dyDescent="0.2">
      <c r="A95" s="2720"/>
      <c r="B95" s="2058" t="s">
        <v>746</v>
      </c>
      <c r="C95" s="262" t="s">
        <v>2034</v>
      </c>
      <c r="D95" s="262" t="s">
        <v>2034</v>
      </c>
      <c r="E95" s="262" t="s">
        <v>2034</v>
      </c>
      <c r="F95" s="262" t="s">
        <v>2034</v>
      </c>
      <c r="G95" s="262" t="s">
        <v>2034</v>
      </c>
      <c r="H95" s="266" t="s">
        <v>2034</v>
      </c>
      <c r="I95" s="267" t="s">
        <v>2035</v>
      </c>
      <c r="J95" s="267" t="s">
        <v>2035</v>
      </c>
      <c r="K95" s="267" t="s">
        <v>2035</v>
      </c>
      <c r="L95" s="267" t="s">
        <v>2035</v>
      </c>
      <c r="M95" s="267" t="s">
        <v>2035</v>
      </c>
      <c r="N95" s="267" t="s">
        <v>2035</v>
      </c>
      <c r="O95" s="267" t="s">
        <v>2035</v>
      </c>
      <c r="P95" s="267" t="s">
        <v>2035</v>
      </c>
      <c r="Q95" s="267" t="s">
        <v>2035</v>
      </c>
      <c r="R95" s="267" t="s">
        <v>2035</v>
      </c>
      <c r="S95" s="267" t="s">
        <v>2035</v>
      </c>
      <c r="T95" s="267" t="s">
        <v>2035</v>
      </c>
      <c r="U95" s="267" t="s">
        <v>2035</v>
      </c>
      <c r="V95" s="267" t="s">
        <v>2035</v>
      </c>
      <c r="W95" s="267" t="s">
        <v>2035</v>
      </c>
      <c r="X95" s="267" t="s">
        <v>2035</v>
      </c>
      <c r="Y95" s="267" t="s">
        <v>2035</v>
      </c>
      <c r="Z95" s="267" t="s">
        <v>2035</v>
      </c>
      <c r="AA95" s="267" t="s">
        <v>2035</v>
      </c>
      <c r="AB95" s="266" t="s">
        <v>2034</v>
      </c>
      <c r="AC95" s="267" t="s">
        <v>2035</v>
      </c>
      <c r="AD95" s="267" t="s">
        <v>2035</v>
      </c>
      <c r="AE95" s="267" t="s">
        <v>2035</v>
      </c>
      <c r="AF95" s="267" t="s">
        <v>2035</v>
      </c>
      <c r="AG95" s="267" t="s">
        <v>2035</v>
      </c>
      <c r="AH95" s="267" t="s">
        <v>2035</v>
      </c>
      <c r="AI95" s="267" t="s">
        <v>2035</v>
      </c>
      <c r="AJ95" s="266" t="s">
        <v>2034</v>
      </c>
      <c r="AK95" s="267" t="s">
        <v>2035</v>
      </c>
      <c r="AL95" s="267" t="s">
        <v>2035</v>
      </c>
      <c r="AM95" s="267" t="s">
        <v>2035</v>
      </c>
      <c r="AN95" s="267" t="s">
        <v>2035</v>
      </c>
      <c r="AO95" s="267" t="s">
        <v>2035</v>
      </c>
      <c r="AP95" s="267" t="s">
        <v>2035</v>
      </c>
      <c r="AQ95" s="267" t="s">
        <v>2035</v>
      </c>
      <c r="AR95" s="266" t="s">
        <v>2034</v>
      </c>
      <c r="AS95" s="267" t="s">
        <v>2035</v>
      </c>
      <c r="AT95" s="267" t="s">
        <v>2035</v>
      </c>
      <c r="AU95" s="267" t="s">
        <v>2035</v>
      </c>
      <c r="AV95" s="267" t="s">
        <v>2035</v>
      </c>
      <c r="AW95" s="267" t="s">
        <v>2035</v>
      </c>
      <c r="AX95" s="267" t="s">
        <v>2035</v>
      </c>
      <c r="AY95" s="267" t="s">
        <v>2035</v>
      </c>
      <c r="AZ95" s="267" t="s">
        <v>2035</v>
      </c>
      <c r="BA95" s="267" t="s">
        <v>2035</v>
      </c>
      <c r="BB95" s="273" t="s">
        <v>2035</v>
      </c>
      <c r="BC95" s="2746"/>
      <c r="BD95" s="2435"/>
      <c r="BF95" s="270" t="s">
        <v>2038</v>
      </c>
      <c r="BG95" s="268"/>
      <c r="BH95" s="268"/>
      <c r="BI95" s="268"/>
      <c r="BJ95" s="268"/>
      <c r="BK95" s="42">
        <f>COUNTIFS(C181:BB182,$BE$2)</f>
        <v>104</v>
      </c>
    </row>
    <row r="96" spans="1:64" x14ac:dyDescent="0.2">
      <c r="A96" s="2720"/>
      <c r="B96" s="2058" t="s">
        <v>745</v>
      </c>
      <c r="C96" s="263" t="s">
        <v>2035</v>
      </c>
      <c r="D96" s="263" t="s">
        <v>2035</v>
      </c>
      <c r="E96" s="263" t="s">
        <v>2035</v>
      </c>
      <c r="F96" s="263" t="s">
        <v>2035</v>
      </c>
      <c r="G96" s="263" t="s">
        <v>2035</v>
      </c>
      <c r="H96" s="263" t="s">
        <v>2035</v>
      </c>
      <c r="I96" s="263" t="s">
        <v>2035</v>
      </c>
      <c r="J96" s="267" t="s">
        <v>2035</v>
      </c>
      <c r="K96" s="267" t="s">
        <v>2035</v>
      </c>
      <c r="L96" s="267" t="s">
        <v>2035</v>
      </c>
      <c r="M96" s="267" t="s">
        <v>2035</v>
      </c>
      <c r="N96" s="267" t="s">
        <v>2035</v>
      </c>
      <c r="O96" s="267" t="s">
        <v>2035</v>
      </c>
      <c r="P96" s="267" t="s">
        <v>2035</v>
      </c>
      <c r="Q96" s="267" t="s">
        <v>2035</v>
      </c>
      <c r="R96" s="267" t="s">
        <v>2035</v>
      </c>
      <c r="S96" s="267" t="s">
        <v>2035</v>
      </c>
      <c r="T96" s="267" t="s">
        <v>2035</v>
      </c>
      <c r="U96" s="266" t="s">
        <v>2034</v>
      </c>
      <c r="V96" s="266" t="s">
        <v>2034</v>
      </c>
      <c r="W96" s="266" t="s">
        <v>2034</v>
      </c>
      <c r="X96" s="266" t="s">
        <v>2034</v>
      </c>
      <c r="Y96" s="266" t="s">
        <v>2034</v>
      </c>
      <c r="Z96" s="267" t="s">
        <v>2035</v>
      </c>
      <c r="AA96" s="267" t="s">
        <v>2035</v>
      </c>
      <c r="AB96" s="267" t="s">
        <v>2035</v>
      </c>
      <c r="AC96" s="267" t="s">
        <v>2035</v>
      </c>
      <c r="AD96" s="267" t="s">
        <v>2035</v>
      </c>
      <c r="AE96" s="267" t="s">
        <v>2035</v>
      </c>
      <c r="AF96" s="267" t="s">
        <v>2035</v>
      </c>
      <c r="AG96" s="267" t="s">
        <v>2035</v>
      </c>
      <c r="AH96" s="267" t="s">
        <v>2035</v>
      </c>
      <c r="AI96" s="267" t="s">
        <v>2035</v>
      </c>
      <c r="AJ96" s="267" t="s">
        <v>2035</v>
      </c>
      <c r="AK96" s="267" t="s">
        <v>2035</v>
      </c>
      <c r="AL96" s="267" t="s">
        <v>2035</v>
      </c>
      <c r="AM96" s="267" t="s">
        <v>2035</v>
      </c>
      <c r="AN96" s="267" t="s">
        <v>2035</v>
      </c>
      <c r="AO96" s="267" t="s">
        <v>2035</v>
      </c>
      <c r="AP96" s="267" t="s">
        <v>2035</v>
      </c>
      <c r="AQ96" s="267" t="s">
        <v>2035</v>
      </c>
      <c r="AR96" s="267" t="s">
        <v>2035</v>
      </c>
      <c r="AS96" s="267" t="s">
        <v>2035</v>
      </c>
      <c r="AT96" s="267" t="s">
        <v>2035</v>
      </c>
      <c r="AU96" s="267" t="s">
        <v>2035</v>
      </c>
      <c r="AV96" s="267" t="s">
        <v>2035</v>
      </c>
      <c r="AW96" s="267" t="s">
        <v>2035</v>
      </c>
      <c r="AX96" s="267" t="s">
        <v>2035</v>
      </c>
      <c r="AY96" s="267" t="s">
        <v>2035</v>
      </c>
      <c r="AZ96" s="267" t="s">
        <v>2035</v>
      </c>
      <c r="BA96" s="267" t="s">
        <v>2035</v>
      </c>
      <c r="BB96" s="273" t="s">
        <v>2035</v>
      </c>
      <c r="BC96" s="2746"/>
      <c r="BD96" s="2435"/>
      <c r="BE96" s="169"/>
      <c r="BF96" s="269" t="s">
        <v>2037</v>
      </c>
      <c r="BG96" s="268"/>
      <c r="BH96" s="268"/>
      <c r="BI96" s="268"/>
      <c r="BJ96" s="268"/>
      <c r="BK96" s="42">
        <f>COUNTIFS(C181:BB182,$BF$2)</f>
        <v>0</v>
      </c>
    </row>
    <row r="97" spans="1:56" x14ac:dyDescent="0.2">
      <c r="A97" s="2720"/>
      <c r="B97" s="2058" t="s">
        <v>744</v>
      </c>
      <c r="C97" s="263" t="s">
        <v>2035</v>
      </c>
      <c r="D97" s="263" t="s">
        <v>2035</v>
      </c>
      <c r="E97" s="263" t="s">
        <v>2035</v>
      </c>
      <c r="F97" s="263" t="s">
        <v>2035</v>
      </c>
      <c r="G97" s="263" t="s">
        <v>2035</v>
      </c>
      <c r="H97" s="263" t="s">
        <v>2035</v>
      </c>
      <c r="I97" s="263" t="s">
        <v>2035</v>
      </c>
      <c r="J97" s="266" t="s">
        <v>2034</v>
      </c>
      <c r="K97" s="267" t="s">
        <v>2035</v>
      </c>
      <c r="L97" s="267" t="s">
        <v>2035</v>
      </c>
      <c r="M97" s="267" t="s">
        <v>2035</v>
      </c>
      <c r="N97" s="267" t="s">
        <v>2035</v>
      </c>
      <c r="O97" s="267" t="s">
        <v>2035</v>
      </c>
      <c r="P97" s="267" t="s">
        <v>2035</v>
      </c>
      <c r="Q97" s="267" t="s">
        <v>2035</v>
      </c>
      <c r="R97" s="267" t="s">
        <v>2035</v>
      </c>
      <c r="S97" s="267" t="s">
        <v>2035</v>
      </c>
      <c r="T97" s="267" t="s">
        <v>2035</v>
      </c>
      <c r="U97" s="267" t="s">
        <v>2035</v>
      </c>
      <c r="V97" s="267" t="s">
        <v>2035</v>
      </c>
      <c r="W97" s="267" t="s">
        <v>2035</v>
      </c>
      <c r="X97" s="267" t="s">
        <v>2035</v>
      </c>
      <c r="Y97" s="267" t="s">
        <v>2035</v>
      </c>
      <c r="Z97" s="267" t="s">
        <v>2035</v>
      </c>
      <c r="AA97" s="267" t="s">
        <v>2035</v>
      </c>
      <c r="AB97" s="267" t="s">
        <v>2035</v>
      </c>
      <c r="AC97" s="267" t="s">
        <v>2035</v>
      </c>
      <c r="AD97" s="267" t="s">
        <v>2035</v>
      </c>
      <c r="AE97" s="267" t="s">
        <v>2035</v>
      </c>
      <c r="AF97" s="267" t="s">
        <v>2035</v>
      </c>
      <c r="AG97" s="267" t="s">
        <v>2035</v>
      </c>
      <c r="AH97" s="267" t="s">
        <v>2035</v>
      </c>
      <c r="AI97" s="267" t="s">
        <v>2035</v>
      </c>
      <c r="AJ97" s="266" t="s">
        <v>2034</v>
      </c>
      <c r="AK97" s="266" t="s">
        <v>2034</v>
      </c>
      <c r="AL97" s="266" t="s">
        <v>2034</v>
      </c>
      <c r="AM97" s="266" t="s">
        <v>2034</v>
      </c>
      <c r="AN97" s="267" t="s">
        <v>2035</v>
      </c>
      <c r="AO97" s="267" t="s">
        <v>2035</v>
      </c>
      <c r="AP97" s="267" t="s">
        <v>2035</v>
      </c>
      <c r="AQ97" s="267" t="s">
        <v>2035</v>
      </c>
      <c r="AR97" s="267" t="s">
        <v>2035</v>
      </c>
      <c r="AS97" s="267" t="s">
        <v>2035</v>
      </c>
      <c r="AT97" s="267" t="s">
        <v>2035</v>
      </c>
      <c r="AU97" s="267" t="s">
        <v>2035</v>
      </c>
      <c r="AV97" s="267" t="s">
        <v>2035</v>
      </c>
      <c r="AW97" s="267" t="s">
        <v>2035</v>
      </c>
      <c r="AX97" s="267" t="s">
        <v>2035</v>
      </c>
      <c r="AY97" s="267" t="s">
        <v>2035</v>
      </c>
      <c r="AZ97" s="267" t="s">
        <v>2035</v>
      </c>
      <c r="BA97" s="267" t="s">
        <v>2035</v>
      </c>
      <c r="BB97" s="273" t="s">
        <v>2035</v>
      </c>
      <c r="BC97" s="2746"/>
      <c r="BD97" s="2435"/>
    </row>
    <row r="98" spans="1:56" ht="13.5" thickBot="1" x14ac:dyDescent="0.25">
      <c r="A98" s="2720"/>
      <c r="B98" s="2058" t="s">
        <v>743</v>
      </c>
      <c r="C98" s="263" t="s">
        <v>2035</v>
      </c>
      <c r="D98" s="263" t="s">
        <v>2035</v>
      </c>
      <c r="E98" s="263" t="s">
        <v>2035</v>
      </c>
      <c r="F98" s="263" t="s">
        <v>2035</v>
      </c>
      <c r="G98" s="263" t="s">
        <v>2035</v>
      </c>
      <c r="H98" s="263" t="s">
        <v>2035</v>
      </c>
      <c r="I98" s="263" t="s">
        <v>2035</v>
      </c>
      <c r="J98" s="267" t="s">
        <v>2035</v>
      </c>
      <c r="K98" s="267" t="s">
        <v>2035</v>
      </c>
      <c r="L98" s="267" t="s">
        <v>2035</v>
      </c>
      <c r="M98" s="267" t="s">
        <v>2035</v>
      </c>
      <c r="N98" s="267" t="s">
        <v>2035</v>
      </c>
      <c r="O98" s="267" t="s">
        <v>2035</v>
      </c>
      <c r="P98" s="267" t="s">
        <v>2035</v>
      </c>
      <c r="Q98" s="267" t="s">
        <v>2035</v>
      </c>
      <c r="R98" s="267" t="s">
        <v>2035</v>
      </c>
      <c r="S98" s="267" t="s">
        <v>2035</v>
      </c>
      <c r="T98" s="267" t="s">
        <v>2035</v>
      </c>
      <c r="U98" s="267" t="s">
        <v>2035</v>
      </c>
      <c r="V98" s="267" t="s">
        <v>2035</v>
      </c>
      <c r="W98" s="267" t="s">
        <v>2035</v>
      </c>
      <c r="X98" s="267" t="s">
        <v>2035</v>
      </c>
      <c r="Y98" s="267" t="s">
        <v>2035</v>
      </c>
      <c r="Z98" s="267" t="s">
        <v>2035</v>
      </c>
      <c r="AA98" s="267" t="s">
        <v>2035</v>
      </c>
      <c r="AB98" s="267" t="s">
        <v>2035</v>
      </c>
      <c r="AC98" s="267" t="s">
        <v>2035</v>
      </c>
      <c r="AD98" s="267" t="s">
        <v>2035</v>
      </c>
      <c r="AE98" s="267" t="s">
        <v>2035</v>
      </c>
      <c r="AF98" s="267" t="s">
        <v>2035</v>
      </c>
      <c r="AG98" s="267" t="s">
        <v>2035</v>
      </c>
      <c r="AH98" s="267" t="s">
        <v>2035</v>
      </c>
      <c r="AI98" s="267" t="s">
        <v>2035</v>
      </c>
      <c r="AJ98" s="267" t="s">
        <v>2035</v>
      </c>
      <c r="AK98" s="267" t="s">
        <v>2035</v>
      </c>
      <c r="AL98" s="267" t="s">
        <v>2035</v>
      </c>
      <c r="AM98" s="267" t="s">
        <v>2035</v>
      </c>
      <c r="AN98" s="267" t="s">
        <v>2035</v>
      </c>
      <c r="AO98" s="267" t="s">
        <v>2035</v>
      </c>
      <c r="AP98" s="267" t="s">
        <v>2035</v>
      </c>
      <c r="AQ98" s="267" t="s">
        <v>2035</v>
      </c>
      <c r="AR98" s="267" t="s">
        <v>2035</v>
      </c>
      <c r="AS98" s="267" t="s">
        <v>2035</v>
      </c>
      <c r="AT98" s="266" t="s">
        <v>2034</v>
      </c>
      <c r="AU98" s="266" t="s">
        <v>2034</v>
      </c>
      <c r="AV98" s="266" t="s">
        <v>2034</v>
      </c>
      <c r="AW98" s="267" t="s">
        <v>2035</v>
      </c>
      <c r="AX98" s="267" t="s">
        <v>2035</v>
      </c>
      <c r="AY98" s="267" t="s">
        <v>2035</v>
      </c>
      <c r="AZ98" s="267" t="s">
        <v>2035</v>
      </c>
      <c r="BA98" s="267" t="s">
        <v>2035</v>
      </c>
      <c r="BB98" s="273" t="s">
        <v>2035</v>
      </c>
      <c r="BC98" s="2747"/>
      <c r="BD98" s="2438"/>
    </row>
    <row r="99" spans="1:56" ht="24.95" customHeight="1" x14ac:dyDescent="0.25">
      <c r="A99" s="2052"/>
      <c r="B99" s="2062"/>
      <c r="C99" s="2047"/>
      <c r="D99" s="2047"/>
      <c r="E99" s="2047"/>
      <c r="F99" s="2047"/>
      <c r="G99" s="2047"/>
      <c r="H99" s="2047"/>
      <c r="I99" s="2047"/>
      <c r="J99" s="2047"/>
      <c r="K99" s="2047"/>
      <c r="L99" s="2047"/>
      <c r="M99" s="2047"/>
      <c r="N99" s="2047"/>
      <c r="O99" s="2047"/>
      <c r="P99" s="2047"/>
      <c r="Q99" s="2047"/>
      <c r="R99" s="2047"/>
      <c r="S99" s="2047"/>
      <c r="T99" s="2047"/>
      <c r="U99" s="2047"/>
      <c r="V99" s="2047"/>
      <c r="W99" s="2047"/>
      <c r="X99" s="2047"/>
      <c r="Y99" s="2047"/>
      <c r="Z99" s="2047"/>
      <c r="AA99" s="2047"/>
      <c r="AB99" s="2047"/>
      <c r="AC99" s="2047"/>
      <c r="AD99" s="2047"/>
      <c r="AE99" s="2047"/>
      <c r="AF99" s="2047"/>
      <c r="AG99" s="2047"/>
      <c r="AH99" s="2047"/>
      <c r="AI99" s="2047"/>
      <c r="AJ99" s="2047"/>
      <c r="AK99" s="2047"/>
      <c r="AL99" s="2047"/>
      <c r="AM99" s="2047"/>
      <c r="AN99" s="2047"/>
      <c r="AO99" s="2047"/>
      <c r="AP99" s="2047"/>
      <c r="AQ99" s="2047"/>
      <c r="AR99" s="2047"/>
      <c r="AS99" s="2047"/>
      <c r="AT99" s="2047"/>
      <c r="AU99" s="2047"/>
      <c r="AV99" s="2047"/>
      <c r="AW99" s="2047"/>
      <c r="AX99" s="2047"/>
      <c r="AY99" s="2047"/>
      <c r="AZ99" s="2047"/>
      <c r="BA99" s="2047"/>
      <c r="BB99" s="2047"/>
      <c r="BC99" s="43"/>
    </row>
    <row r="100" spans="1:56" x14ac:dyDescent="0.2">
      <c r="A100" s="2585" t="s">
        <v>1693</v>
      </c>
      <c r="B100" s="2058" t="s">
        <v>742</v>
      </c>
      <c r="C100" s="262" t="s">
        <v>2034</v>
      </c>
      <c r="D100" s="263" t="s">
        <v>2035</v>
      </c>
      <c r="E100" s="263" t="s">
        <v>2035</v>
      </c>
      <c r="F100" s="263" t="s">
        <v>2035</v>
      </c>
      <c r="G100" s="263" t="s">
        <v>2035</v>
      </c>
      <c r="H100" s="263" t="s">
        <v>2035</v>
      </c>
      <c r="I100" s="263" t="s">
        <v>2035</v>
      </c>
      <c r="J100" s="263" t="s">
        <v>2035</v>
      </c>
      <c r="K100" s="263" t="s">
        <v>2035</v>
      </c>
      <c r="L100" s="263" t="s">
        <v>2035</v>
      </c>
      <c r="M100" s="263" t="s">
        <v>2035</v>
      </c>
      <c r="N100" s="263" t="s">
        <v>2035</v>
      </c>
      <c r="O100" s="263" t="s">
        <v>2035</v>
      </c>
      <c r="P100" s="263" t="s">
        <v>2035</v>
      </c>
      <c r="Q100" s="263" t="s">
        <v>2035</v>
      </c>
      <c r="R100" s="263" t="s">
        <v>2035</v>
      </c>
      <c r="S100" s="263" t="s">
        <v>2035</v>
      </c>
      <c r="T100" s="263" t="s">
        <v>2035</v>
      </c>
      <c r="U100" s="263" t="s">
        <v>2035</v>
      </c>
      <c r="V100" s="263" t="s">
        <v>2035</v>
      </c>
      <c r="W100" s="263" t="s">
        <v>2035</v>
      </c>
      <c r="X100" s="263" t="s">
        <v>2035</v>
      </c>
      <c r="Y100" s="263" t="s">
        <v>2035</v>
      </c>
      <c r="Z100" s="263" t="s">
        <v>2035</v>
      </c>
      <c r="AA100" s="263" t="s">
        <v>2035</v>
      </c>
      <c r="AB100" s="263" t="s">
        <v>2035</v>
      </c>
      <c r="AC100" s="263" t="s">
        <v>2035</v>
      </c>
      <c r="AD100" s="263" t="s">
        <v>2035</v>
      </c>
      <c r="AE100" s="263" t="s">
        <v>2035</v>
      </c>
      <c r="AF100" s="263" t="s">
        <v>2035</v>
      </c>
      <c r="AG100" s="263" t="s">
        <v>2035</v>
      </c>
      <c r="AH100" s="263" t="s">
        <v>2035</v>
      </c>
      <c r="AI100" s="263" t="s">
        <v>2035</v>
      </c>
      <c r="AJ100" s="263" t="s">
        <v>2035</v>
      </c>
      <c r="AK100" s="263" t="s">
        <v>2035</v>
      </c>
      <c r="AL100" s="263" t="s">
        <v>2035</v>
      </c>
      <c r="AM100" s="263" t="s">
        <v>2035</v>
      </c>
      <c r="AN100" s="263" t="s">
        <v>2035</v>
      </c>
      <c r="AO100" s="263" t="s">
        <v>2035</v>
      </c>
      <c r="AP100" s="263" t="s">
        <v>2035</v>
      </c>
      <c r="AQ100" s="263" t="s">
        <v>2035</v>
      </c>
      <c r="AR100" s="266" t="s">
        <v>2034</v>
      </c>
      <c r="AS100" s="263" t="s">
        <v>2035</v>
      </c>
      <c r="AT100" s="263" t="s">
        <v>2035</v>
      </c>
      <c r="AU100" s="263" t="s">
        <v>2035</v>
      </c>
      <c r="AV100" s="263" t="s">
        <v>2035</v>
      </c>
      <c r="AW100" s="263" t="s">
        <v>2035</v>
      </c>
      <c r="AX100" s="263" t="s">
        <v>2035</v>
      </c>
      <c r="AY100" s="263" t="s">
        <v>2035</v>
      </c>
      <c r="AZ100" s="263" t="s">
        <v>2035</v>
      </c>
      <c r="BA100" s="263" t="s">
        <v>2035</v>
      </c>
      <c r="BB100" s="263" t="s">
        <v>2035</v>
      </c>
      <c r="BC100" s="43"/>
    </row>
    <row r="101" spans="1:56" x14ac:dyDescent="0.2">
      <c r="A101" s="2491"/>
      <c r="B101" s="2058" t="s">
        <v>741</v>
      </c>
      <c r="C101" s="262" t="s">
        <v>2034</v>
      </c>
      <c r="D101" s="263" t="s">
        <v>2035</v>
      </c>
      <c r="E101" s="263" t="s">
        <v>2035</v>
      </c>
      <c r="F101" s="263" t="s">
        <v>2035</v>
      </c>
      <c r="G101" s="263" t="s">
        <v>2035</v>
      </c>
      <c r="H101" s="263" t="s">
        <v>2035</v>
      </c>
      <c r="I101" s="263" t="s">
        <v>2035</v>
      </c>
      <c r="J101" s="263" t="s">
        <v>2035</v>
      </c>
      <c r="K101" s="263" t="s">
        <v>2035</v>
      </c>
      <c r="L101" s="263" t="s">
        <v>2035</v>
      </c>
      <c r="M101" s="263" t="s">
        <v>2035</v>
      </c>
      <c r="N101" s="263" t="s">
        <v>2035</v>
      </c>
      <c r="O101" s="263" t="s">
        <v>2035</v>
      </c>
      <c r="P101" s="263" t="s">
        <v>2035</v>
      </c>
      <c r="Q101" s="263" t="s">
        <v>2035</v>
      </c>
      <c r="R101" s="263" t="s">
        <v>2035</v>
      </c>
      <c r="S101" s="263" t="s">
        <v>2035</v>
      </c>
      <c r="T101" s="263" t="s">
        <v>2035</v>
      </c>
      <c r="U101" s="263" t="s">
        <v>2035</v>
      </c>
      <c r="V101" s="263" t="s">
        <v>2035</v>
      </c>
      <c r="W101" s="263" t="s">
        <v>2035</v>
      </c>
      <c r="X101" s="263" t="s">
        <v>2035</v>
      </c>
      <c r="Y101" s="263" t="s">
        <v>2035</v>
      </c>
      <c r="Z101" s="263" t="s">
        <v>2035</v>
      </c>
      <c r="AA101" s="263" t="s">
        <v>2035</v>
      </c>
      <c r="AB101" s="263" t="s">
        <v>2035</v>
      </c>
      <c r="AC101" s="263" t="s">
        <v>2035</v>
      </c>
      <c r="AD101" s="263" t="s">
        <v>2035</v>
      </c>
      <c r="AE101" s="263" t="s">
        <v>2035</v>
      </c>
      <c r="AF101" s="263" t="s">
        <v>2035</v>
      </c>
      <c r="AG101" s="263" t="s">
        <v>2035</v>
      </c>
      <c r="AH101" s="263" t="s">
        <v>2035</v>
      </c>
      <c r="AI101" s="263" t="s">
        <v>2035</v>
      </c>
      <c r="AJ101" s="263" t="s">
        <v>2035</v>
      </c>
      <c r="AK101" s="263" t="s">
        <v>2035</v>
      </c>
      <c r="AL101" s="263" t="s">
        <v>2035</v>
      </c>
      <c r="AM101" s="263" t="s">
        <v>2035</v>
      </c>
      <c r="AN101" s="263" t="s">
        <v>2035</v>
      </c>
      <c r="AO101" s="263" t="s">
        <v>2035</v>
      </c>
      <c r="AP101" s="263" t="s">
        <v>2035</v>
      </c>
      <c r="AQ101" s="263" t="s">
        <v>2035</v>
      </c>
      <c r="AR101" s="266" t="s">
        <v>2034</v>
      </c>
      <c r="AS101" s="263" t="s">
        <v>2035</v>
      </c>
      <c r="AT101" s="263" t="s">
        <v>2035</v>
      </c>
      <c r="AU101" s="263" t="s">
        <v>2035</v>
      </c>
      <c r="AV101" s="263" t="s">
        <v>2035</v>
      </c>
      <c r="AW101" s="263" t="s">
        <v>2035</v>
      </c>
      <c r="AX101" s="263" t="s">
        <v>2035</v>
      </c>
      <c r="AY101" s="263" t="s">
        <v>2035</v>
      </c>
      <c r="AZ101" s="263" t="s">
        <v>2035</v>
      </c>
      <c r="BA101" s="263" t="s">
        <v>2035</v>
      </c>
      <c r="BB101" s="263" t="s">
        <v>2035</v>
      </c>
      <c r="BC101" s="43"/>
    </row>
    <row r="102" spans="1:56" x14ac:dyDescent="0.2">
      <c r="A102" s="2491"/>
      <c r="B102" s="2058" t="s">
        <v>740</v>
      </c>
      <c r="C102" s="262" t="s">
        <v>2034</v>
      </c>
      <c r="D102" s="263" t="s">
        <v>2035</v>
      </c>
      <c r="E102" s="263" t="s">
        <v>2035</v>
      </c>
      <c r="F102" s="263" t="s">
        <v>2035</v>
      </c>
      <c r="G102" s="263" t="s">
        <v>2035</v>
      </c>
      <c r="H102" s="263" t="s">
        <v>2035</v>
      </c>
      <c r="I102" s="263" t="s">
        <v>2035</v>
      </c>
      <c r="J102" s="263" t="s">
        <v>2035</v>
      </c>
      <c r="K102" s="263" t="s">
        <v>2035</v>
      </c>
      <c r="L102" s="263" t="s">
        <v>2035</v>
      </c>
      <c r="M102" s="263" t="s">
        <v>2035</v>
      </c>
      <c r="N102" s="263" t="s">
        <v>2035</v>
      </c>
      <c r="O102" s="263" t="s">
        <v>2035</v>
      </c>
      <c r="P102" s="263" t="s">
        <v>2035</v>
      </c>
      <c r="Q102" s="263" t="s">
        <v>2035</v>
      </c>
      <c r="R102" s="263" t="s">
        <v>2035</v>
      </c>
      <c r="S102" s="263" t="s">
        <v>2035</v>
      </c>
      <c r="T102" s="263" t="s">
        <v>2035</v>
      </c>
      <c r="U102" s="263" t="s">
        <v>2035</v>
      </c>
      <c r="V102" s="263" t="s">
        <v>2035</v>
      </c>
      <c r="W102" s="263" t="s">
        <v>2035</v>
      </c>
      <c r="X102" s="263" t="s">
        <v>2035</v>
      </c>
      <c r="Y102" s="263" t="s">
        <v>2035</v>
      </c>
      <c r="Z102" s="263" t="s">
        <v>2035</v>
      </c>
      <c r="AA102" s="263" t="s">
        <v>2035</v>
      </c>
      <c r="AB102" s="263" t="s">
        <v>2035</v>
      </c>
      <c r="AC102" s="263" t="s">
        <v>2035</v>
      </c>
      <c r="AD102" s="263" t="s">
        <v>2035</v>
      </c>
      <c r="AE102" s="263" t="s">
        <v>2035</v>
      </c>
      <c r="AF102" s="263" t="s">
        <v>2035</v>
      </c>
      <c r="AG102" s="263" t="s">
        <v>2035</v>
      </c>
      <c r="AH102" s="263" t="s">
        <v>2035</v>
      </c>
      <c r="AI102" s="263" t="s">
        <v>2035</v>
      </c>
      <c r="AJ102" s="263" t="s">
        <v>2035</v>
      </c>
      <c r="AK102" s="263" t="s">
        <v>2035</v>
      </c>
      <c r="AL102" s="263" t="s">
        <v>2035</v>
      </c>
      <c r="AM102" s="263" t="s">
        <v>2035</v>
      </c>
      <c r="AN102" s="263" t="s">
        <v>2035</v>
      </c>
      <c r="AO102" s="263" t="s">
        <v>2035</v>
      </c>
      <c r="AP102" s="263" t="s">
        <v>2035</v>
      </c>
      <c r="AQ102" s="263" t="s">
        <v>2035</v>
      </c>
      <c r="AR102" s="263" t="s">
        <v>2035</v>
      </c>
      <c r="AS102" s="263" t="s">
        <v>2035</v>
      </c>
      <c r="AT102" s="263" t="s">
        <v>2035</v>
      </c>
      <c r="AU102" s="263" t="s">
        <v>2035</v>
      </c>
      <c r="AV102" s="263" t="s">
        <v>2035</v>
      </c>
      <c r="AW102" s="263" t="s">
        <v>2035</v>
      </c>
      <c r="AX102" s="263" t="s">
        <v>2035</v>
      </c>
      <c r="AY102" s="263" t="s">
        <v>2035</v>
      </c>
      <c r="AZ102" s="263" t="s">
        <v>2035</v>
      </c>
      <c r="BA102" s="263" t="s">
        <v>2035</v>
      </c>
      <c r="BB102" s="263" t="s">
        <v>2035</v>
      </c>
      <c r="BC102" s="43"/>
    </row>
    <row r="103" spans="1:56" x14ac:dyDescent="0.2">
      <c r="A103" s="2491"/>
      <c r="B103" s="2058" t="s">
        <v>739</v>
      </c>
      <c r="C103" s="262" t="s">
        <v>2034</v>
      </c>
      <c r="D103" s="263" t="s">
        <v>2035</v>
      </c>
      <c r="E103" s="263" t="s">
        <v>2035</v>
      </c>
      <c r="F103" s="263" t="s">
        <v>2035</v>
      </c>
      <c r="G103" s="263" t="s">
        <v>2035</v>
      </c>
      <c r="H103" s="263" t="s">
        <v>2035</v>
      </c>
      <c r="I103" s="263" t="s">
        <v>2035</v>
      </c>
      <c r="J103" s="263" t="s">
        <v>2035</v>
      </c>
      <c r="K103" s="263" t="s">
        <v>2035</v>
      </c>
      <c r="L103" s="263" t="s">
        <v>2035</v>
      </c>
      <c r="M103" s="263" t="s">
        <v>2035</v>
      </c>
      <c r="N103" s="263" t="s">
        <v>2035</v>
      </c>
      <c r="O103" s="263" t="s">
        <v>2035</v>
      </c>
      <c r="P103" s="263" t="s">
        <v>2035</v>
      </c>
      <c r="Q103" s="263" t="s">
        <v>2035</v>
      </c>
      <c r="R103" s="263" t="s">
        <v>2035</v>
      </c>
      <c r="S103" s="263" t="s">
        <v>2035</v>
      </c>
      <c r="T103" s="263" t="s">
        <v>2035</v>
      </c>
      <c r="U103" s="263" t="s">
        <v>2035</v>
      </c>
      <c r="V103" s="263" t="s">
        <v>2035</v>
      </c>
      <c r="W103" s="263" t="s">
        <v>2035</v>
      </c>
      <c r="X103" s="263" t="s">
        <v>2035</v>
      </c>
      <c r="Y103" s="263" t="s">
        <v>2035</v>
      </c>
      <c r="Z103" s="263" t="s">
        <v>2035</v>
      </c>
      <c r="AA103" s="263" t="s">
        <v>2035</v>
      </c>
      <c r="AB103" s="263" t="s">
        <v>2035</v>
      </c>
      <c r="AC103" s="263" t="s">
        <v>2035</v>
      </c>
      <c r="AD103" s="263" t="s">
        <v>2035</v>
      </c>
      <c r="AE103" s="263" t="s">
        <v>2035</v>
      </c>
      <c r="AF103" s="263" t="s">
        <v>2035</v>
      </c>
      <c r="AG103" s="263" t="s">
        <v>2035</v>
      </c>
      <c r="AH103" s="263" t="s">
        <v>2035</v>
      </c>
      <c r="AI103" s="263" t="s">
        <v>2035</v>
      </c>
      <c r="AJ103" s="263" t="s">
        <v>2035</v>
      </c>
      <c r="AK103" s="263" t="s">
        <v>2035</v>
      </c>
      <c r="AL103" s="263" t="s">
        <v>2035</v>
      </c>
      <c r="AM103" s="263" t="s">
        <v>2035</v>
      </c>
      <c r="AN103" s="263" t="s">
        <v>2035</v>
      </c>
      <c r="AO103" s="263" t="s">
        <v>2035</v>
      </c>
      <c r="AP103" s="263" t="s">
        <v>2035</v>
      </c>
      <c r="AQ103" s="263" t="s">
        <v>2035</v>
      </c>
      <c r="AR103" s="266" t="s">
        <v>2034</v>
      </c>
      <c r="AS103" s="263" t="s">
        <v>2035</v>
      </c>
      <c r="AT103" s="263" t="s">
        <v>2035</v>
      </c>
      <c r="AU103" s="263" t="s">
        <v>2035</v>
      </c>
      <c r="AV103" s="263" t="s">
        <v>2035</v>
      </c>
      <c r="AW103" s="263" t="s">
        <v>2035</v>
      </c>
      <c r="AX103" s="263" t="s">
        <v>2035</v>
      </c>
      <c r="AY103" s="263" t="s">
        <v>2035</v>
      </c>
      <c r="AZ103" s="263" t="s">
        <v>2035</v>
      </c>
      <c r="BA103" s="263" t="s">
        <v>2035</v>
      </c>
      <c r="BB103" s="263" t="s">
        <v>2035</v>
      </c>
      <c r="BC103" s="43"/>
    </row>
    <row r="104" spans="1:56" x14ac:dyDescent="0.2">
      <c r="A104" s="2491"/>
      <c r="B104" s="2058" t="s">
        <v>738</v>
      </c>
      <c r="C104" s="262" t="s">
        <v>2034</v>
      </c>
      <c r="D104" s="263" t="s">
        <v>2035</v>
      </c>
      <c r="E104" s="263" t="s">
        <v>2035</v>
      </c>
      <c r="F104" s="263" t="s">
        <v>2035</v>
      </c>
      <c r="G104" s="263" t="s">
        <v>2035</v>
      </c>
      <c r="H104" s="263" t="s">
        <v>2035</v>
      </c>
      <c r="I104" s="263" t="s">
        <v>2035</v>
      </c>
      <c r="J104" s="263" t="s">
        <v>2035</v>
      </c>
      <c r="K104" s="263" t="s">
        <v>2035</v>
      </c>
      <c r="L104" s="263" t="s">
        <v>2035</v>
      </c>
      <c r="M104" s="263" t="s">
        <v>2035</v>
      </c>
      <c r="N104" s="263" t="s">
        <v>2035</v>
      </c>
      <c r="O104" s="263" t="s">
        <v>2035</v>
      </c>
      <c r="P104" s="263" t="s">
        <v>2035</v>
      </c>
      <c r="Q104" s="263" t="s">
        <v>2035</v>
      </c>
      <c r="R104" s="263" t="s">
        <v>2035</v>
      </c>
      <c r="S104" s="263" t="s">
        <v>2035</v>
      </c>
      <c r="T104" s="263" t="s">
        <v>2035</v>
      </c>
      <c r="U104" s="263" t="s">
        <v>2035</v>
      </c>
      <c r="V104" s="263" t="s">
        <v>2035</v>
      </c>
      <c r="W104" s="263" t="s">
        <v>2035</v>
      </c>
      <c r="X104" s="263" t="s">
        <v>2035</v>
      </c>
      <c r="Y104" s="263" t="s">
        <v>2035</v>
      </c>
      <c r="Z104" s="263" t="s">
        <v>2035</v>
      </c>
      <c r="AA104" s="263" t="s">
        <v>2035</v>
      </c>
      <c r="AB104" s="263" t="s">
        <v>2035</v>
      </c>
      <c r="AC104" s="263" t="s">
        <v>2035</v>
      </c>
      <c r="AD104" s="263" t="s">
        <v>2035</v>
      </c>
      <c r="AE104" s="263" t="s">
        <v>2035</v>
      </c>
      <c r="AF104" s="263" t="s">
        <v>2035</v>
      </c>
      <c r="AG104" s="263" t="s">
        <v>2035</v>
      </c>
      <c r="AH104" s="263" t="s">
        <v>2035</v>
      </c>
      <c r="AI104" s="263" t="s">
        <v>2035</v>
      </c>
      <c r="AJ104" s="263" t="s">
        <v>2035</v>
      </c>
      <c r="AK104" s="263" t="s">
        <v>2035</v>
      </c>
      <c r="AL104" s="263" t="s">
        <v>2035</v>
      </c>
      <c r="AM104" s="263" t="s">
        <v>2035</v>
      </c>
      <c r="AN104" s="263" t="s">
        <v>2035</v>
      </c>
      <c r="AO104" s="263" t="s">
        <v>2035</v>
      </c>
      <c r="AP104" s="263" t="s">
        <v>2035</v>
      </c>
      <c r="AQ104" s="263" t="s">
        <v>2035</v>
      </c>
      <c r="AR104" s="266" t="s">
        <v>2034</v>
      </c>
      <c r="AS104" s="263" t="s">
        <v>2035</v>
      </c>
      <c r="AT104" s="263" t="s">
        <v>2035</v>
      </c>
      <c r="AU104" s="263" t="s">
        <v>2035</v>
      </c>
      <c r="AV104" s="263" t="s">
        <v>2035</v>
      </c>
      <c r="AW104" s="263" t="s">
        <v>2035</v>
      </c>
      <c r="AX104" s="263" t="s">
        <v>2035</v>
      </c>
      <c r="AY104" s="263" t="s">
        <v>2035</v>
      </c>
      <c r="AZ104" s="263" t="s">
        <v>2035</v>
      </c>
      <c r="BA104" s="263" t="s">
        <v>2035</v>
      </c>
      <c r="BB104" s="263" t="s">
        <v>2035</v>
      </c>
      <c r="BC104" s="43"/>
    </row>
    <row r="105" spans="1:56" x14ac:dyDescent="0.2">
      <c r="A105" s="2491"/>
      <c r="B105" s="2058" t="s">
        <v>737</v>
      </c>
      <c r="C105" s="262" t="s">
        <v>2034</v>
      </c>
      <c r="D105" s="263" t="s">
        <v>2035</v>
      </c>
      <c r="E105" s="263" t="s">
        <v>2035</v>
      </c>
      <c r="F105" s="263" t="s">
        <v>2035</v>
      </c>
      <c r="G105" s="263" t="s">
        <v>2035</v>
      </c>
      <c r="H105" s="263" t="s">
        <v>2035</v>
      </c>
      <c r="I105" s="263" t="s">
        <v>2035</v>
      </c>
      <c r="J105" s="263" t="s">
        <v>2035</v>
      </c>
      <c r="K105" s="263" t="s">
        <v>2035</v>
      </c>
      <c r="L105" s="263" t="s">
        <v>2035</v>
      </c>
      <c r="M105" s="263" t="s">
        <v>2035</v>
      </c>
      <c r="N105" s="263" t="s">
        <v>2035</v>
      </c>
      <c r="O105" s="263" t="s">
        <v>2035</v>
      </c>
      <c r="P105" s="263" t="s">
        <v>2035</v>
      </c>
      <c r="Q105" s="263" t="s">
        <v>2035</v>
      </c>
      <c r="R105" s="263" t="s">
        <v>2035</v>
      </c>
      <c r="S105" s="263" t="s">
        <v>2035</v>
      </c>
      <c r="T105" s="263" t="s">
        <v>2035</v>
      </c>
      <c r="U105" s="263" t="s">
        <v>2035</v>
      </c>
      <c r="V105" s="263" t="s">
        <v>2035</v>
      </c>
      <c r="W105" s="263" t="s">
        <v>2035</v>
      </c>
      <c r="X105" s="263" t="s">
        <v>2035</v>
      </c>
      <c r="Y105" s="263" t="s">
        <v>2035</v>
      </c>
      <c r="Z105" s="263" t="s">
        <v>2035</v>
      </c>
      <c r="AA105" s="263" t="s">
        <v>2035</v>
      </c>
      <c r="AB105" s="263" t="s">
        <v>2035</v>
      </c>
      <c r="AC105" s="263" t="s">
        <v>2035</v>
      </c>
      <c r="AD105" s="263" t="s">
        <v>2035</v>
      </c>
      <c r="AE105" s="263" t="s">
        <v>2035</v>
      </c>
      <c r="AF105" s="263" t="s">
        <v>2035</v>
      </c>
      <c r="AG105" s="263" t="s">
        <v>2035</v>
      </c>
      <c r="AH105" s="263" t="s">
        <v>2035</v>
      </c>
      <c r="AI105" s="263" t="s">
        <v>2035</v>
      </c>
      <c r="AJ105" s="263" t="s">
        <v>2035</v>
      </c>
      <c r="AK105" s="263" t="s">
        <v>2035</v>
      </c>
      <c r="AL105" s="263" t="s">
        <v>2035</v>
      </c>
      <c r="AM105" s="263" t="s">
        <v>2035</v>
      </c>
      <c r="AN105" s="263" t="s">
        <v>2035</v>
      </c>
      <c r="AO105" s="263" t="s">
        <v>2035</v>
      </c>
      <c r="AP105" s="263" t="s">
        <v>2035</v>
      </c>
      <c r="AQ105" s="263" t="s">
        <v>2035</v>
      </c>
      <c r="AR105" s="266" t="s">
        <v>2034</v>
      </c>
      <c r="AS105" s="263" t="s">
        <v>2035</v>
      </c>
      <c r="AT105" s="263" t="s">
        <v>2035</v>
      </c>
      <c r="AU105" s="263" t="s">
        <v>2035</v>
      </c>
      <c r="AV105" s="263" t="s">
        <v>2035</v>
      </c>
      <c r="AW105" s="263" t="s">
        <v>2035</v>
      </c>
      <c r="AX105" s="263" t="s">
        <v>2035</v>
      </c>
      <c r="AY105" s="263" t="s">
        <v>2035</v>
      </c>
      <c r="AZ105" s="263" t="s">
        <v>2035</v>
      </c>
      <c r="BA105" s="263" t="s">
        <v>2035</v>
      </c>
      <c r="BB105" s="263" t="s">
        <v>2035</v>
      </c>
      <c r="BC105" s="43"/>
    </row>
    <row r="106" spans="1:56" x14ac:dyDescent="0.2">
      <c r="A106" s="2491"/>
      <c r="B106" s="2058" t="s">
        <v>736</v>
      </c>
      <c r="C106" s="262" t="s">
        <v>2034</v>
      </c>
      <c r="D106" s="263" t="s">
        <v>2035</v>
      </c>
      <c r="E106" s="263" t="s">
        <v>2035</v>
      </c>
      <c r="F106" s="263" t="s">
        <v>2035</v>
      </c>
      <c r="G106" s="263" t="s">
        <v>2035</v>
      </c>
      <c r="H106" s="263" t="s">
        <v>2035</v>
      </c>
      <c r="I106" s="263" t="s">
        <v>2035</v>
      </c>
      <c r="J106" s="263" t="s">
        <v>2035</v>
      </c>
      <c r="K106" s="263" t="s">
        <v>2035</v>
      </c>
      <c r="L106" s="263" t="s">
        <v>2035</v>
      </c>
      <c r="M106" s="263" t="s">
        <v>2035</v>
      </c>
      <c r="N106" s="263" t="s">
        <v>2035</v>
      </c>
      <c r="O106" s="263" t="s">
        <v>2035</v>
      </c>
      <c r="P106" s="263" t="s">
        <v>2035</v>
      </c>
      <c r="Q106" s="263" t="s">
        <v>2035</v>
      </c>
      <c r="R106" s="263" t="s">
        <v>2035</v>
      </c>
      <c r="S106" s="263" t="s">
        <v>2035</v>
      </c>
      <c r="T106" s="263" t="s">
        <v>2035</v>
      </c>
      <c r="U106" s="263" t="s">
        <v>2035</v>
      </c>
      <c r="V106" s="263" t="s">
        <v>2035</v>
      </c>
      <c r="W106" s="263" t="s">
        <v>2035</v>
      </c>
      <c r="X106" s="263" t="s">
        <v>2035</v>
      </c>
      <c r="Y106" s="263" t="s">
        <v>2035</v>
      </c>
      <c r="Z106" s="263" t="s">
        <v>2035</v>
      </c>
      <c r="AA106" s="263" t="s">
        <v>2035</v>
      </c>
      <c r="AB106" s="263" t="s">
        <v>2035</v>
      </c>
      <c r="AC106" s="263" t="s">
        <v>2035</v>
      </c>
      <c r="AD106" s="263" t="s">
        <v>2035</v>
      </c>
      <c r="AE106" s="263" t="s">
        <v>2035</v>
      </c>
      <c r="AF106" s="263" t="s">
        <v>2035</v>
      </c>
      <c r="AG106" s="263" t="s">
        <v>2035</v>
      </c>
      <c r="AH106" s="263" t="s">
        <v>2035</v>
      </c>
      <c r="AI106" s="263" t="s">
        <v>2035</v>
      </c>
      <c r="AJ106" s="263" t="s">
        <v>2035</v>
      </c>
      <c r="AK106" s="263" t="s">
        <v>2035</v>
      </c>
      <c r="AL106" s="263" t="s">
        <v>2035</v>
      </c>
      <c r="AM106" s="263" t="s">
        <v>2035</v>
      </c>
      <c r="AN106" s="263" t="s">
        <v>2035</v>
      </c>
      <c r="AO106" s="263" t="s">
        <v>2035</v>
      </c>
      <c r="AP106" s="263" t="s">
        <v>2035</v>
      </c>
      <c r="AQ106" s="263" t="s">
        <v>2035</v>
      </c>
      <c r="AR106" s="266" t="s">
        <v>2034</v>
      </c>
      <c r="AS106" s="263" t="s">
        <v>2035</v>
      </c>
      <c r="AT106" s="263" t="s">
        <v>2035</v>
      </c>
      <c r="AU106" s="263" t="s">
        <v>2035</v>
      </c>
      <c r="AV106" s="266" t="s">
        <v>2034</v>
      </c>
      <c r="AW106" s="263" t="s">
        <v>2035</v>
      </c>
      <c r="AX106" s="263" t="s">
        <v>2035</v>
      </c>
      <c r="AY106" s="263" t="s">
        <v>2035</v>
      </c>
      <c r="AZ106" s="263" t="s">
        <v>2035</v>
      </c>
      <c r="BA106" s="263" t="s">
        <v>2035</v>
      </c>
      <c r="BB106" s="263" t="s">
        <v>2035</v>
      </c>
      <c r="BC106" s="43"/>
    </row>
    <row r="107" spans="1:56" x14ac:dyDescent="0.2">
      <c r="A107" s="2491"/>
      <c r="B107" s="2058" t="s">
        <v>735</v>
      </c>
      <c r="C107" s="262" t="s">
        <v>2034</v>
      </c>
      <c r="D107" s="263" t="s">
        <v>2035</v>
      </c>
      <c r="E107" s="263" t="s">
        <v>2035</v>
      </c>
      <c r="F107" s="263" t="s">
        <v>2035</v>
      </c>
      <c r="G107" s="263" t="s">
        <v>2035</v>
      </c>
      <c r="H107" s="263" t="s">
        <v>2035</v>
      </c>
      <c r="I107" s="263" t="s">
        <v>2035</v>
      </c>
      <c r="J107" s="263" t="s">
        <v>2035</v>
      </c>
      <c r="K107" s="263" t="s">
        <v>2035</v>
      </c>
      <c r="L107" s="263" t="s">
        <v>2035</v>
      </c>
      <c r="M107" s="263" t="s">
        <v>2035</v>
      </c>
      <c r="N107" s="263" t="s">
        <v>2035</v>
      </c>
      <c r="O107" s="263" t="s">
        <v>2035</v>
      </c>
      <c r="P107" s="263" t="s">
        <v>2035</v>
      </c>
      <c r="Q107" s="263" t="s">
        <v>2035</v>
      </c>
      <c r="R107" s="263" t="s">
        <v>2035</v>
      </c>
      <c r="S107" s="263" t="s">
        <v>2035</v>
      </c>
      <c r="T107" s="263" t="s">
        <v>2035</v>
      </c>
      <c r="U107" s="263" t="s">
        <v>2035</v>
      </c>
      <c r="V107" s="263" t="s">
        <v>2035</v>
      </c>
      <c r="W107" s="263" t="s">
        <v>2035</v>
      </c>
      <c r="X107" s="263" t="s">
        <v>2035</v>
      </c>
      <c r="Y107" s="263" t="s">
        <v>2035</v>
      </c>
      <c r="Z107" s="263" t="s">
        <v>2035</v>
      </c>
      <c r="AA107" s="263" t="s">
        <v>2035</v>
      </c>
      <c r="AB107" s="263" t="s">
        <v>2035</v>
      </c>
      <c r="AC107" s="263" t="s">
        <v>2035</v>
      </c>
      <c r="AD107" s="263" t="s">
        <v>2035</v>
      </c>
      <c r="AE107" s="263" t="s">
        <v>2035</v>
      </c>
      <c r="AF107" s="263" t="s">
        <v>2035</v>
      </c>
      <c r="AG107" s="263" t="s">
        <v>2035</v>
      </c>
      <c r="AH107" s="263" t="s">
        <v>2035</v>
      </c>
      <c r="AI107" s="263" t="s">
        <v>2035</v>
      </c>
      <c r="AJ107" s="263" t="s">
        <v>2035</v>
      </c>
      <c r="AK107" s="263" t="s">
        <v>2035</v>
      </c>
      <c r="AL107" s="263" t="s">
        <v>2035</v>
      </c>
      <c r="AM107" s="263" t="s">
        <v>2035</v>
      </c>
      <c r="AN107" s="263" t="s">
        <v>2035</v>
      </c>
      <c r="AO107" s="263" t="s">
        <v>2035</v>
      </c>
      <c r="AP107" s="263" t="s">
        <v>2035</v>
      </c>
      <c r="AQ107" s="263" t="s">
        <v>2035</v>
      </c>
      <c r="AR107" s="266" t="s">
        <v>2034</v>
      </c>
      <c r="AS107" s="263" t="s">
        <v>2035</v>
      </c>
      <c r="AT107" s="263" t="s">
        <v>2035</v>
      </c>
      <c r="AU107" s="263" t="s">
        <v>2035</v>
      </c>
      <c r="AV107" s="266" t="s">
        <v>2034</v>
      </c>
      <c r="AW107" s="263" t="s">
        <v>2035</v>
      </c>
      <c r="AX107" s="263" t="s">
        <v>2035</v>
      </c>
      <c r="AY107" s="263" t="s">
        <v>2035</v>
      </c>
      <c r="AZ107" s="263" t="s">
        <v>2035</v>
      </c>
      <c r="BA107" s="263" t="s">
        <v>2035</v>
      </c>
      <c r="BB107" s="263" t="s">
        <v>2035</v>
      </c>
      <c r="BC107" s="43"/>
    </row>
    <row r="108" spans="1:56" x14ac:dyDescent="0.2">
      <c r="A108" s="2492"/>
      <c r="B108" s="2058" t="s">
        <v>734</v>
      </c>
      <c r="C108" s="262" t="s">
        <v>2034</v>
      </c>
      <c r="D108" s="263" t="s">
        <v>2035</v>
      </c>
      <c r="E108" s="263" t="s">
        <v>2035</v>
      </c>
      <c r="F108" s="263" t="s">
        <v>2035</v>
      </c>
      <c r="G108" s="263" t="s">
        <v>2035</v>
      </c>
      <c r="H108" s="263" t="s">
        <v>2035</v>
      </c>
      <c r="I108" s="263" t="s">
        <v>2035</v>
      </c>
      <c r="J108" s="263" t="s">
        <v>2035</v>
      </c>
      <c r="K108" s="263" t="s">
        <v>2035</v>
      </c>
      <c r="L108" s="263" t="s">
        <v>2035</v>
      </c>
      <c r="M108" s="263" t="s">
        <v>2035</v>
      </c>
      <c r="N108" s="266" t="s">
        <v>2034</v>
      </c>
      <c r="O108" s="266" t="s">
        <v>2034</v>
      </c>
      <c r="P108" s="266" t="s">
        <v>2034</v>
      </c>
      <c r="Q108" s="263" t="s">
        <v>2035</v>
      </c>
      <c r="R108" s="263" t="s">
        <v>2035</v>
      </c>
      <c r="S108" s="263" t="s">
        <v>2035</v>
      </c>
      <c r="T108" s="263" t="s">
        <v>2035</v>
      </c>
      <c r="U108" s="263" t="s">
        <v>2035</v>
      </c>
      <c r="V108" s="263" t="s">
        <v>2035</v>
      </c>
      <c r="W108" s="263" t="s">
        <v>2035</v>
      </c>
      <c r="X108" s="263" t="s">
        <v>2035</v>
      </c>
      <c r="Y108" s="263" t="s">
        <v>2035</v>
      </c>
      <c r="Z108" s="263" t="s">
        <v>2035</v>
      </c>
      <c r="AA108" s="263" t="s">
        <v>2035</v>
      </c>
      <c r="AB108" s="263" t="s">
        <v>2035</v>
      </c>
      <c r="AC108" s="263" t="s">
        <v>2035</v>
      </c>
      <c r="AD108" s="263" t="s">
        <v>2035</v>
      </c>
      <c r="AE108" s="263" t="s">
        <v>2035</v>
      </c>
      <c r="AF108" s="263" t="s">
        <v>2035</v>
      </c>
      <c r="AG108" s="263" t="s">
        <v>2035</v>
      </c>
      <c r="AH108" s="263" t="s">
        <v>2035</v>
      </c>
      <c r="AI108" s="263" t="s">
        <v>2035</v>
      </c>
      <c r="AJ108" s="263" t="s">
        <v>2035</v>
      </c>
      <c r="AK108" s="263" t="s">
        <v>2035</v>
      </c>
      <c r="AL108" s="263" t="s">
        <v>2035</v>
      </c>
      <c r="AM108" s="263" t="s">
        <v>2035</v>
      </c>
      <c r="AN108" s="263" t="s">
        <v>2035</v>
      </c>
      <c r="AO108" s="263" t="s">
        <v>2035</v>
      </c>
      <c r="AP108" s="263" t="s">
        <v>2035</v>
      </c>
      <c r="AQ108" s="263" t="s">
        <v>2035</v>
      </c>
      <c r="AR108" s="266" t="s">
        <v>2034</v>
      </c>
      <c r="AS108" s="263" t="s">
        <v>2035</v>
      </c>
      <c r="AT108" s="263" t="s">
        <v>2035</v>
      </c>
      <c r="AU108" s="263" t="s">
        <v>2035</v>
      </c>
      <c r="AV108" s="266" t="s">
        <v>2034</v>
      </c>
      <c r="AW108" s="263" t="s">
        <v>2035</v>
      </c>
      <c r="AX108" s="263" t="s">
        <v>2035</v>
      </c>
      <c r="AY108" s="263" t="s">
        <v>2035</v>
      </c>
      <c r="AZ108" s="263" t="s">
        <v>2035</v>
      </c>
      <c r="BA108" s="263" t="s">
        <v>2035</v>
      </c>
      <c r="BB108" s="263" t="s">
        <v>2035</v>
      </c>
      <c r="BC108" s="43"/>
    </row>
    <row r="109" spans="1:56" ht="24.95" customHeight="1" x14ac:dyDescent="0.25">
      <c r="A109" s="2052"/>
      <c r="B109" s="2062"/>
      <c r="C109" s="2047"/>
      <c r="D109" s="2047"/>
      <c r="E109" s="2047"/>
      <c r="F109" s="2047"/>
      <c r="G109" s="2047"/>
      <c r="H109" s="2047"/>
      <c r="I109" s="2047"/>
      <c r="J109" s="2047"/>
      <c r="K109" s="2047"/>
      <c r="L109" s="2047"/>
      <c r="M109" s="2047"/>
      <c r="N109" s="2047"/>
      <c r="O109" s="2047"/>
      <c r="P109" s="2047"/>
      <c r="Q109" s="2047"/>
      <c r="R109" s="2047"/>
      <c r="S109" s="2047"/>
      <c r="T109" s="2047"/>
      <c r="U109" s="2047"/>
      <c r="V109" s="2047"/>
      <c r="W109" s="2047"/>
      <c r="X109" s="2047"/>
      <c r="Y109" s="2047"/>
      <c r="Z109" s="2047"/>
      <c r="AA109" s="2047"/>
      <c r="AB109" s="2047"/>
      <c r="AC109" s="2047"/>
      <c r="AD109" s="2047"/>
      <c r="AE109" s="2047"/>
      <c r="AF109" s="2047"/>
      <c r="AG109" s="2047"/>
      <c r="AH109" s="2047"/>
      <c r="AI109" s="2047"/>
      <c r="AJ109" s="2047"/>
      <c r="AK109" s="2047"/>
      <c r="AL109" s="2047"/>
      <c r="AM109" s="2047"/>
      <c r="AN109" s="2047"/>
      <c r="AO109" s="2047"/>
      <c r="AP109" s="2047"/>
      <c r="AQ109" s="2047"/>
      <c r="AR109" s="2047"/>
      <c r="AS109" s="2047"/>
      <c r="AT109" s="2047"/>
      <c r="AU109" s="2047"/>
      <c r="AV109" s="2047"/>
      <c r="AW109" s="2047"/>
      <c r="AX109" s="2047"/>
      <c r="AY109" s="2047"/>
      <c r="AZ109" s="2047"/>
      <c r="BA109" s="2047"/>
      <c r="BB109" s="2047"/>
      <c r="BC109" s="43"/>
    </row>
    <row r="110" spans="1:56" x14ac:dyDescent="0.2">
      <c r="A110" s="2720" t="s">
        <v>1690</v>
      </c>
      <c r="B110" s="2058" t="s">
        <v>733</v>
      </c>
      <c r="C110" s="262" t="s">
        <v>2034</v>
      </c>
      <c r="D110" s="262" t="s">
        <v>2034</v>
      </c>
      <c r="E110" s="262" t="s">
        <v>2034</v>
      </c>
      <c r="F110" s="262" t="s">
        <v>2034</v>
      </c>
      <c r="G110" s="262" t="s">
        <v>2034</v>
      </c>
      <c r="H110" s="262" t="s">
        <v>2034</v>
      </c>
      <c r="I110" s="262" t="s">
        <v>2034</v>
      </c>
      <c r="J110" s="262" t="s">
        <v>2034</v>
      </c>
      <c r="K110" s="262" t="s">
        <v>2034</v>
      </c>
      <c r="L110" s="262" t="s">
        <v>2034</v>
      </c>
      <c r="M110" s="262" t="s">
        <v>2034</v>
      </c>
      <c r="N110" s="262" t="s">
        <v>2034</v>
      </c>
      <c r="O110" s="262" t="s">
        <v>2034</v>
      </c>
      <c r="P110" s="262" t="s">
        <v>2034</v>
      </c>
      <c r="Q110" s="262" t="s">
        <v>2034</v>
      </c>
      <c r="R110" s="262" t="s">
        <v>2034</v>
      </c>
      <c r="S110" s="262" t="s">
        <v>2034</v>
      </c>
      <c r="T110" s="262" t="s">
        <v>2034</v>
      </c>
      <c r="U110" s="262" t="s">
        <v>2034</v>
      </c>
      <c r="V110" s="262" t="s">
        <v>2034</v>
      </c>
      <c r="W110" s="262" t="s">
        <v>2034</v>
      </c>
      <c r="X110" s="262" t="s">
        <v>2034</v>
      </c>
      <c r="Y110" s="262" t="s">
        <v>2034</v>
      </c>
      <c r="Z110" s="262" t="s">
        <v>2034</v>
      </c>
      <c r="AA110" s="262" t="s">
        <v>2034</v>
      </c>
      <c r="AB110" s="262" t="s">
        <v>2034</v>
      </c>
      <c r="AC110" s="262" t="s">
        <v>2034</v>
      </c>
      <c r="AD110" s="262" t="s">
        <v>2034</v>
      </c>
      <c r="AE110" s="262" t="s">
        <v>2034</v>
      </c>
      <c r="AF110" s="262" t="s">
        <v>2034</v>
      </c>
      <c r="AG110" s="262" t="s">
        <v>2034</v>
      </c>
      <c r="AH110" s="262" t="s">
        <v>2034</v>
      </c>
      <c r="AI110" s="262" t="s">
        <v>2034</v>
      </c>
      <c r="AJ110" s="262" t="s">
        <v>2034</v>
      </c>
      <c r="AK110" s="262" t="s">
        <v>2034</v>
      </c>
      <c r="AL110" s="262" t="s">
        <v>2034</v>
      </c>
      <c r="AM110" s="262" t="s">
        <v>2034</v>
      </c>
      <c r="AN110" s="262" t="s">
        <v>2034</v>
      </c>
      <c r="AO110" s="262" t="s">
        <v>2034</v>
      </c>
      <c r="AP110" s="262" t="s">
        <v>2034</v>
      </c>
      <c r="AQ110" s="262" t="s">
        <v>2034</v>
      </c>
      <c r="AR110" s="262" t="s">
        <v>2034</v>
      </c>
      <c r="AS110" s="262" t="s">
        <v>2034</v>
      </c>
      <c r="AT110" s="263" t="s">
        <v>2035</v>
      </c>
      <c r="AU110" s="263" t="s">
        <v>2035</v>
      </c>
      <c r="AV110" s="266" t="s">
        <v>2034</v>
      </c>
      <c r="AW110" s="267" t="s">
        <v>2035</v>
      </c>
      <c r="AX110" s="266" t="s">
        <v>2034</v>
      </c>
      <c r="AY110" s="266" t="s">
        <v>2034</v>
      </c>
      <c r="AZ110" s="266" t="s">
        <v>2034</v>
      </c>
      <c r="BA110" s="266" t="s">
        <v>2034</v>
      </c>
      <c r="BB110" s="266" t="s">
        <v>2034</v>
      </c>
      <c r="BC110" s="43"/>
    </row>
    <row r="111" spans="1:56" x14ac:dyDescent="0.2">
      <c r="A111" s="2720"/>
      <c r="B111" s="2058" t="s">
        <v>732</v>
      </c>
      <c r="C111" s="262" t="s">
        <v>2034</v>
      </c>
      <c r="D111" s="263" t="s">
        <v>2035</v>
      </c>
      <c r="E111" s="263" t="s">
        <v>2035</v>
      </c>
      <c r="F111" s="263" t="s">
        <v>2035</v>
      </c>
      <c r="G111" s="263" t="s">
        <v>2035</v>
      </c>
      <c r="H111" s="263" t="s">
        <v>2035</v>
      </c>
      <c r="I111" s="263" t="s">
        <v>2035</v>
      </c>
      <c r="J111" s="263" t="s">
        <v>2035</v>
      </c>
      <c r="K111" s="263" t="s">
        <v>2035</v>
      </c>
      <c r="L111" s="263" t="s">
        <v>2035</v>
      </c>
      <c r="M111" s="263" t="s">
        <v>2035</v>
      </c>
      <c r="N111" s="263" t="s">
        <v>2035</v>
      </c>
      <c r="O111" s="263" t="s">
        <v>2035</v>
      </c>
      <c r="P111" s="263" t="s">
        <v>2035</v>
      </c>
      <c r="Q111" s="263" t="s">
        <v>2035</v>
      </c>
      <c r="R111" s="263" t="s">
        <v>2035</v>
      </c>
      <c r="S111" s="263" t="s">
        <v>2035</v>
      </c>
      <c r="T111" s="263" t="s">
        <v>2035</v>
      </c>
      <c r="U111" s="263" t="s">
        <v>2035</v>
      </c>
      <c r="V111" s="263" t="s">
        <v>2035</v>
      </c>
      <c r="W111" s="263" t="s">
        <v>2035</v>
      </c>
      <c r="X111" s="263" t="s">
        <v>2035</v>
      </c>
      <c r="Y111" s="263" t="s">
        <v>2035</v>
      </c>
      <c r="Z111" s="263" t="s">
        <v>2035</v>
      </c>
      <c r="AA111" s="263" t="s">
        <v>2035</v>
      </c>
      <c r="AB111" s="263" t="s">
        <v>2035</v>
      </c>
      <c r="AC111" s="263" t="s">
        <v>2035</v>
      </c>
      <c r="AD111" s="263" t="s">
        <v>2035</v>
      </c>
      <c r="AE111" s="263" t="s">
        <v>2035</v>
      </c>
      <c r="AF111" s="263" t="s">
        <v>2035</v>
      </c>
      <c r="AG111" s="263" t="s">
        <v>2035</v>
      </c>
      <c r="AH111" s="263" t="s">
        <v>2035</v>
      </c>
      <c r="AI111" s="263" t="s">
        <v>2035</v>
      </c>
      <c r="AJ111" s="263" t="s">
        <v>2035</v>
      </c>
      <c r="AK111" s="263" t="s">
        <v>2035</v>
      </c>
      <c r="AL111" s="263" t="s">
        <v>2035</v>
      </c>
      <c r="AM111" s="263" t="s">
        <v>2035</v>
      </c>
      <c r="AN111" s="263" t="s">
        <v>2035</v>
      </c>
      <c r="AO111" s="263" t="s">
        <v>2035</v>
      </c>
      <c r="AP111" s="263" t="s">
        <v>2035</v>
      </c>
      <c r="AQ111" s="263" t="s">
        <v>2035</v>
      </c>
      <c r="AR111" s="262" t="s">
        <v>2034</v>
      </c>
      <c r="AS111" s="267" t="s">
        <v>2035</v>
      </c>
      <c r="AT111" s="263" t="s">
        <v>2035</v>
      </c>
      <c r="AU111" s="263" t="s">
        <v>2035</v>
      </c>
      <c r="AV111" s="263" t="s">
        <v>2035</v>
      </c>
      <c r="AW111" s="263" t="s">
        <v>2035</v>
      </c>
      <c r="AX111" s="263" t="s">
        <v>2035</v>
      </c>
      <c r="AY111" s="263" t="s">
        <v>2035</v>
      </c>
      <c r="AZ111" s="263" t="s">
        <v>2035</v>
      </c>
      <c r="BA111" s="263" t="s">
        <v>2035</v>
      </c>
      <c r="BB111" s="263" t="s">
        <v>2035</v>
      </c>
      <c r="BC111" s="43"/>
    </row>
    <row r="112" spans="1:56" x14ac:dyDescent="0.2">
      <c r="A112" s="2720"/>
      <c r="B112" s="2058" t="s">
        <v>731</v>
      </c>
      <c r="C112" s="262" t="s">
        <v>2034</v>
      </c>
      <c r="D112" s="263" t="s">
        <v>2035</v>
      </c>
      <c r="E112" s="263" t="s">
        <v>2035</v>
      </c>
      <c r="F112" s="263" t="s">
        <v>2035</v>
      </c>
      <c r="G112" s="263" t="s">
        <v>2035</v>
      </c>
      <c r="H112" s="263" t="s">
        <v>2035</v>
      </c>
      <c r="I112" s="263" t="s">
        <v>2035</v>
      </c>
      <c r="J112" s="263" t="s">
        <v>2035</v>
      </c>
      <c r="K112" s="263" t="s">
        <v>2035</v>
      </c>
      <c r="L112" s="263" t="s">
        <v>2035</v>
      </c>
      <c r="M112" s="263" t="s">
        <v>2035</v>
      </c>
      <c r="N112" s="263" t="s">
        <v>2035</v>
      </c>
      <c r="O112" s="263" t="s">
        <v>2035</v>
      </c>
      <c r="P112" s="263" t="s">
        <v>2035</v>
      </c>
      <c r="Q112" s="263" t="s">
        <v>2035</v>
      </c>
      <c r="R112" s="263" t="s">
        <v>2035</v>
      </c>
      <c r="S112" s="266" t="s">
        <v>2034</v>
      </c>
      <c r="T112" s="263" t="s">
        <v>2035</v>
      </c>
      <c r="U112" s="263" t="s">
        <v>2035</v>
      </c>
      <c r="V112" s="263" t="s">
        <v>2035</v>
      </c>
      <c r="W112" s="263" t="s">
        <v>2035</v>
      </c>
      <c r="X112" s="263" t="s">
        <v>2035</v>
      </c>
      <c r="Y112" s="263" t="s">
        <v>2035</v>
      </c>
      <c r="Z112" s="263" t="s">
        <v>2035</v>
      </c>
      <c r="AA112" s="263" t="s">
        <v>2035</v>
      </c>
      <c r="AB112" s="263" t="s">
        <v>2035</v>
      </c>
      <c r="AC112" s="263" t="s">
        <v>2035</v>
      </c>
      <c r="AD112" s="263" t="s">
        <v>2035</v>
      </c>
      <c r="AE112" s="263" t="s">
        <v>2035</v>
      </c>
      <c r="AF112" s="263" t="s">
        <v>2035</v>
      </c>
      <c r="AG112" s="263" t="s">
        <v>2035</v>
      </c>
      <c r="AH112" s="263" t="s">
        <v>2035</v>
      </c>
      <c r="AI112" s="263" t="s">
        <v>2035</v>
      </c>
      <c r="AJ112" s="263" t="s">
        <v>2035</v>
      </c>
      <c r="AK112" s="263" t="s">
        <v>2035</v>
      </c>
      <c r="AL112" s="263" t="s">
        <v>2035</v>
      </c>
      <c r="AM112" s="263" t="s">
        <v>2035</v>
      </c>
      <c r="AN112" s="263" t="s">
        <v>2035</v>
      </c>
      <c r="AO112" s="263" t="s">
        <v>2035</v>
      </c>
      <c r="AP112" s="263" t="s">
        <v>2035</v>
      </c>
      <c r="AQ112" s="263" t="s">
        <v>2035</v>
      </c>
      <c r="AR112" s="262" t="s">
        <v>2034</v>
      </c>
      <c r="AS112" s="267" t="s">
        <v>2035</v>
      </c>
      <c r="AT112" s="263" t="s">
        <v>2035</v>
      </c>
      <c r="AU112" s="263" t="s">
        <v>2035</v>
      </c>
      <c r="AV112" s="263" t="s">
        <v>2035</v>
      </c>
      <c r="AW112" s="263" t="s">
        <v>2035</v>
      </c>
      <c r="AX112" s="263" t="s">
        <v>2035</v>
      </c>
      <c r="AY112" s="263" t="s">
        <v>2035</v>
      </c>
      <c r="AZ112" s="263" t="s">
        <v>2035</v>
      </c>
      <c r="BA112" s="263" t="s">
        <v>2035</v>
      </c>
      <c r="BB112" s="263" t="s">
        <v>2035</v>
      </c>
      <c r="BC112" s="43"/>
    </row>
    <row r="113" spans="1:55" x14ac:dyDescent="0.2">
      <c r="A113" s="2720"/>
      <c r="B113" s="2058" t="s">
        <v>730</v>
      </c>
      <c r="C113" s="262" t="s">
        <v>2034</v>
      </c>
      <c r="D113" s="263" t="s">
        <v>2035</v>
      </c>
      <c r="E113" s="262" t="s">
        <v>2034</v>
      </c>
      <c r="F113" s="262" t="s">
        <v>2034</v>
      </c>
      <c r="G113" s="262" t="s">
        <v>2034</v>
      </c>
      <c r="H113" s="263" t="s">
        <v>2035</v>
      </c>
      <c r="I113" s="263" t="s">
        <v>2035</v>
      </c>
      <c r="J113" s="263" t="s">
        <v>2035</v>
      </c>
      <c r="K113" s="263" t="s">
        <v>2035</v>
      </c>
      <c r="L113" s="266" t="s">
        <v>2034</v>
      </c>
      <c r="M113" s="263" t="s">
        <v>2035</v>
      </c>
      <c r="N113" s="266" t="s">
        <v>2034</v>
      </c>
      <c r="O113" s="266" t="s">
        <v>2034</v>
      </c>
      <c r="P113" s="266" t="s">
        <v>2034</v>
      </c>
      <c r="Q113" s="263" t="s">
        <v>2035</v>
      </c>
      <c r="R113" s="263" t="s">
        <v>2035</v>
      </c>
      <c r="S113" s="263" t="s">
        <v>2035</v>
      </c>
      <c r="T113" s="263" t="s">
        <v>2035</v>
      </c>
      <c r="U113" s="263" t="s">
        <v>2035</v>
      </c>
      <c r="V113" s="263" t="s">
        <v>2035</v>
      </c>
      <c r="W113" s="263" t="s">
        <v>2035</v>
      </c>
      <c r="X113" s="263" t="s">
        <v>2035</v>
      </c>
      <c r="Y113" s="263" t="s">
        <v>2035</v>
      </c>
      <c r="Z113" s="263" t="s">
        <v>2035</v>
      </c>
      <c r="AA113" s="263" t="s">
        <v>2035</v>
      </c>
      <c r="AB113" s="263" t="s">
        <v>2035</v>
      </c>
      <c r="AC113" s="263" t="s">
        <v>2035</v>
      </c>
      <c r="AD113" s="263" t="s">
        <v>2035</v>
      </c>
      <c r="AE113" s="263" t="s">
        <v>2035</v>
      </c>
      <c r="AF113" s="263" t="s">
        <v>2035</v>
      </c>
      <c r="AG113" s="263" t="s">
        <v>2035</v>
      </c>
      <c r="AH113" s="263" t="s">
        <v>2035</v>
      </c>
      <c r="AI113" s="263" t="s">
        <v>2035</v>
      </c>
      <c r="AJ113" s="263" t="s">
        <v>2035</v>
      </c>
      <c r="AK113" s="263" t="s">
        <v>2035</v>
      </c>
      <c r="AL113" s="263" t="s">
        <v>2035</v>
      </c>
      <c r="AM113" s="263" t="s">
        <v>2035</v>
      </c>
      <c r="AN113" s="263" t="s">
        <v>2035</v>
      </c>
      <c r="AO113" s="263" t="s">
        <v>2035</v>
      </c>
      <c r="AP113" s="263" t="s">
        <v>2035</v>
      </c>
      <c r="AQ113" s="263" t="s">
        <v>2035</v>
      </c>
      <c r="AR113" s="263" t="s">
        <v>2035</v>
      </c>
      <c r="AS113" s="263" t="s">
        <v>2035</v>
      </c>
      <c r="AT113" s="263" t="s">
        <v>2035</v>
      </c>
      <c r="AU113" s="266" t="s">
        <v>2034</v>
      </c>
      <c r="AV113" s="266" t="s">
        <v>2034</v>
      </c>
      <c r="AW113" s="266" t="s">
        <v>2034</v>
      </c>
      <c r="AX113" s="266" t="s">
        <v>2034</v>
      </c>
      <c r="AY113" s="266" t="s">
        <v>2034</v>
      </c>
      <c r="AZ113" s="263" t="s">
        <v>2035</v>
      </c>
      <c r="BA113" s="263" t="s">
        <v>2035</v>
      </c>
      <c r="BB113" s="263" t="s">
        <v>2035</v>
      </c>
      <c r="BC113" s="43"/>
    </row>
    <row r="114" spans="1:55" x14ac:dyDescent="0.2">
      <c r="A114" s="2720"/>
      <c r="B114" s="2058" t="s">
        <v>729</v>
      </c>
      <c r="C114" s="263" t="s">
        <v>2035</v>
      </c>
      <c r="D114" s="263" t="s">
        <v>2035</v>
      </c>
      <c r="E114" s="263" t="s">
        <v>2035</v>
      </c>
      <c r="F114" s="262" t="s">
        <v>2034</v>
      </c>
      <c r="G114" s="262" t="s">
        <v>2034</v>
      </c>
      <c r="H114" s="263" t="s">
        <v>2035</v>
      </c>
      <c r="I114" s="263" t="s">
        <v>2035</v>
      </c>
      <c r="J114" s="263" t="s">
        <v>2035</v>
      </c>
      <c r="K114" s="263" t="s">
        <v>2035</v>
      </c>
      <c r="L114" s="263" t="s">
        <v>2035</v>
      </c>
      <c r="M114" s="263" t="s">
        <v>2035</v>
      </c>
      <c r="N114" s="266" t="s">
        <v>2034</v>
      </c>
      <c r="O114" s="266" t="s">
        <v>2034</v>
      </c>
      <c r="P114" s="266" t="s">
        <v>2034</v>
      </c>
      <c r="Q114" s="263" t="s">
        <v>2035</v>
      </c>
      <c r="R114" s="263" t="s">
        <v>2035</v>
      </c>
      <c r="S114" s="263" t="s">
        <v>2035</v>
      </c>
      <c r="T114" s="263" t="s">
        <v>2035</v>
      </c>
      <c r="U114" s="263" t="s">
        <v>2035</v>
      </c>
      <c r="V114" s="263" t="s">
        <v>2035</v>
      </c>
      <c r="W114" s="263" t="s">
        <v>2035</v>
      </c>
      <c r="X114" s="263" t="s">
        <v>2035</v>
      </c>
      <c r="Y114" s="263" t="s">
        <v>2035</v>
      </c>
      <c r="Z114" s="263" t="s">
        <v>2035</v>
      </c>
      <c r="AA114" s="263" t="s">
        <v>2035</v>
      </c>
      <c r="AB114" s="263" t="s">
        <v>2035</v>
      </c>
      <c r="AC114" s="263" t="s">
        <v>2035</v>
      </c>
      <c r="AD114" s="263" t="s">
        <v>2035</v>
      </c>
      <c r="AE114" s="263" t="s">
        <v>2035</v>
      </c>
      <c r="AF114" s="263" t="s">
        <v>2035</v>
      </c>
      <c r="AG114" s="263" t="s">
        <v>2035</v>
      </c>
      <c r="AH114" s="263" t="s">
        <v>2035</v>
      </c>
      <c r="AI114" s="263" t="s">
        <v>2035</v>
      </c>
      <c r="AJ114" s="263" t="s">
        <v>2035</v>
      </c>
      <c r="AK114" s="263" t="s">
        <v>2035</v>
      </c>
      <c r="AL114" s="263" t="s">
        <v>2035</v>
      </c>
      <c r="AM114" s="263" t="s">
        <v>2035</v>
      </c>
      <c r="AN114" s="263" t="s">
        <v>2035</v>
      </c>
      <c r="AO114" s="263" t="s">
        <v>2035</v>
      </c>
      <c r="AP114" s="263" t="s">
        <v>2035</v>
      </c>
      <c r="AQ114" s="263" t="s">
        <v>2035</v>
      </c>
      <c r="AR114" s="266" t="s">
        <v>2034</v>
      </c>
      <c r="AS114" s="263" t="s">
        <v>2035</v>
      </c>
      <c r="AT114" s="263" t="s">
        <v>2035</v>
      </c>
      <c r="AU114" s="266" t="s">
        <v>2034</v>
      </c>
      <c r="AV114" s="266" t="s">
        <v>2034</v>
      </c>
      <c r="AW114" s="266" t="s">
        <v>2034</v>
      </c>
      <c r="AX114" s="266" t="s">
        <v>2034</v>
      </c>
      <c r="AY114" s="266" t="s">
        <v>2034</v>
      </c>
      <c r="AZ114" s="266" t="s">
        <v>2034</v>
      </c>
      <c r="BA114" s="266" t="s">
        <v>2034</v>
      </c>
      <c r="BB114" s="266" t="s">
        <v>2034</v>
      </c>
      <c r="BC114" s="43"/>
    </row>
    <row r="115" spans="1:55" x14ac:dyDescent="0.2">
      <c r="A115" s="2720"/>
      <c r="B115" s="2063" t="s">
        <v>728</v>
      </c>
      <c r="C115" s="262" t="s">
        <v>2034</v>
      </c>
      <c r="D115" s="263" t="s">
        <v>2035</v>
      </c>
      <c r="E115" s="263" t="s">
        <v>2035</v>
      </c>
      <c r="F115" s="263" t="s">
        <v>2035</v>
      </c>
      <c r="G115" s="263" t="s">
        <v>2035</v>
      </c>
      <c r="H115" s="263" t="s">
        <v>2035</v>
      </c>
      <c r="I115" s="263" t="s">
        <v>2035</v>
      </c>
      <c r="J115" s="263" t="s">
        <v>2035</v>
      </c>
      <c r="K115" s="263" t="s">
        <v>2035</v>
      </c>
      <c r="L115" s="263" t="s">
        <v>2035</v>
      </c>
      <c r="M115" s="263" t="s">
        <v>2035</v>
      </c>
      <c r="N115" s="263" t="s">
        <v>2035</v>
      </c>
      <c r="O115" s="263" t="s">
        <v>2035</v>
      </c>
      <c r="P115" s="263" t="s">
        <v>2035</v>
      </c>
      <c r="Q115" s="263" t="s">
        <v>2035</v>
      </c>
      <c r="R115" s="263" t="s">
        <v>2035</v>
      </c>
      <c r="S115" s="263" t="s">
        <v>2035</v>
      </c>
      <c r="T115" s="263" t="s">
        <v>2035</v>
      </c>
      <c r="U115" s="263" t="s">
        <v>2035</v>
      </c>
      <c r="V115" s="263" t="s">
        <v>2035</v>
      </c>
      <c r="W115" s="263" t="s">
        <v>2035</v>
      </c>
      <c r="X115" s="263" t="s">
        <v>2035</v>
      </c>
      <c r="Y115" s="263" t="s">
        <v>2035</v>
      </c>
      <c r="Z115" s="263" t="s">
        <v>2035</v>
      </c>
      <c r="AA115" s="263" t="s">
        <v>2035</v>
      </c>
      <c r="AB115" s="263" t="s">
        <v>2035</v>
      </c>
      <c r="AC115" s="263" t="s">
        <v>2035</v>
      </c>
      <c r="AD115" s="263" t="s">
        <v>2035</v>
      </c>
      <c r="AE115" s="263" t="s">
        <v>2035</v>
      </c>
      <c r="AF115" s="263" t="s">
        <v>2035</v>
      </c>
      <c r="AG115" s="263" t="s">
        <v>2035</v>
      </c>
      <c r="AH115" s="263" t="s">
        <v>2035</v>
      </c>
      <c r="AI115" s="263" t="s">
        <v>2035</v>
      </c>
      <c r="AJ115" s="263" t="s">
        <v>2035</v>
      </c>
      <c r="AK115" s="263" t="s">
        <v>2035</v>
      </c>
      <c r="AL115" s="263" t="s">
        <v>2035</v>
      </c>
      <c r="AM115" s="263" t="s">
        <v>2035</v>
      </c>
      <c r="AN115" s="263" t="s">
        <v>2035</v>
      </c>
      <c r="AO115" s="263" t="s">
        <v>2035</v>
      </c>
      <c r="AP115" s="263" t="s">
        <v>2035</v>
      </c>
      <c r="AQ115" s="263" t="s">
        <v>2035</v>
      </c>
      <c r="AR115" s="263" t="s">
        <v>2035</v>
      </c>
      <c r="AS115" s="263" t="s">
        <v>2035</v>
      </c>
      <c r="AT115" s="263" t="s">
        <v>2035</v>
      </c>
      <c r="AU115" s="263" t="s">
        <v>2035</v>
      </c>
      <c r="AV115" s="266" t="s">
        <v>2034</v>
      </c>
      <c r="AW115" s="267" t="s">
        <v>2035</v>
      </c>
      <c r="AX115" s="267" t="s">
        <v>2035</v>
      </c>
      <c r="AY115" s="267" t="s">
        <v>2035</v>
      </c>
      <c r="AZ115" s="267" t="s">
        <v>2035</v>
      </c>
      <c r="BA115" s="267" t="s">
        <v>2035</v>
      </c>
      <c r="BB115" s="267" t="s">
        <v>2035</v>
      </c>
      <c r="BC115" s="43"/>
    </row>
    <row r="116" spans="1:55" x14ac:dyDescent="0.2">
      <c r="A116" s="2720"/>
      <c r="B116" s="2058" t="s">
        <v>727</v>
      </c>
      <c r="C116" s="263" t="s">
        <v>2035</v>
      </c>
      <c r="D116" s="263" t="s">
        <v>2035</v>
      </c>
      <c r="E116" s="263" t="s">
        <v>2035</v>
      </c>
      <c r="F116" s="263" t="s">
        <v>2035</v>
      </c>
      <c r="G116" s="263" t="s">
        <v>2035</v>
      </c>
      <c r="H116" s="263" t="s">
        <v>2035</v>
      </c>
      <c r="I116" s="263" t="s">
        <v>2035</v>
      </c>
      <c r="J116" s="263" t="s">
        <v>2035</v>
      </c>
      <c r="K116" s="263" t="s">
        <v>2035</v>
      </c>
      <c r="L116" s="263" t="s">
        <v>2035</v>
      </c>
      <c r="M116" s="263" t="s">
        <v>2035</v>
      </c>
      <c r="N116" s="263" t="s">
        <v>2035</v>
      </c>
      <c r="O116" s="263" t="s">
        <v>2035</v>
      </c>
      <c r="P116" s="263" t="s">
        <v>2035</v>
      </c>
      <c r="Q116" s="263" t="s">
        <v>2035</v>
      </c>
      <c r="R116" s="263" t="s">
        <v>2035</v>
      </c>
      <c r="S116" s="263" t="s">
        <v>2035</v>
      </c>
      <c r="T116" s="263" t="s">
        <v>2035</v>
      </c>
      <c r="U116" s="263" t="s">
        <v>2035</v>
      </c>
      <c r="V116" s="263" t="s">
        <v>2035</v>
      </c>
      <c r="W116" s="263" t="s">
        <v>2035</v>
      </c>
      <c r="X116" s="263" t="s">
        <v>2035</v>
      </c>
      <c r="Y116" s="263" t="s">
        <v>2035</v>
      </c>
      <c r="Z116" s="263" t="s">
        <v>2035</v>
      </c>
      <c r="AA116" s="263" t="s">
        <v>2035</v>
      </c>
      <c r="AB116" s="263" t="s">
        <v>2035</v>
      </c>
      <c r="AC116" s="263" t="s">
        <v>2035</v>
      </c>
      <c r="AD116" s="263" t="s">
        <v>2035</v>
      </c>
      <c r="AE116" s="263" t="s">
        <v>2035</v>
      </c>
      <c r="AF116" s="263" t="s">
        <v>2035</v>
      </c>
      <c r="AG116" s="263" t="s">
        <v>2035</v>
      </c>
      <c r="AH116" s="263" t="s">
        <v>2035</v>
      </c>
      <c r="AI116" s="263" t="s">
        <v>2035</v>
      </c>
      <c r="AJ116" s="263" t="s">
        <v>2035</v>
      </c>
      <c r="AK116" s="263" t="s">
        <v>2035</v>
      </c>
      <c r="AL116" s="263" t="s">
        <v>2035</v>
      </c>
      <c r="AM116" s="263" t="s">
        <v>2035</v>
      </c>
      <c r="AN116" s="263" t="s">
        <v>2035</v>
      </c>
      <c r="AO116" s="263" t="s">
        <v>2035</v>
      </c>
      <c r="AP116" s="263" t="s">
        <v>2035</v>
      </c>
      <c r="AQ116" s="263" t="s">
        <v>2035</v>
      </c>
      <c r="AR116" s="263" t="s">
        <v>2035</v>
      </c>
      <c r="AS116" s="263" t="s">
        <v>2035</v>
      </c>
      <c r="AT116" s="263" t="s">
        <v>2035</v>
      </c>
      <c r="AU116" s="263" t="s">
        <v>2035</v>
      </c>
      <c r="AV116" s="266" t="s">
        <v>2034</v>
      </c>
      <c r="AW116" s="267" t="s">
        <v>2035</v>
      </c>
      <c r="AX116" s="267" t="s">
        <v>2035</v>
      </c>
      <c r="AY116" s="267" t="s">
        <v>2035</v>
      </c>
      <c r="AZ116" s="267" t="s">
        <v>2035</v>
      </c>
      <c r="BA116" s="267" t="s">
        <v>2035</v>
      </c>
      <c r="BB116" s="267" t="s">
        <v>2035</v>
      </c>
      <c r="BC116" s="43"/>
    </row>
    <row r="117" spans="1:55" x14ac:dyDescent="0.2">
      <c r="A117" s="2720"/>
      <c r="B117" s="2058" t="s">
        <v>726</v>
      </c>
      <c r="C117" s="262" t="s">
        <v>2034</v>
      </c>
      <c r="D117" s="263" t="s">
        <v>2035</v>
      </c>
      <c r="E117" s="263" t="s">
        <v>2035</v>
      </c>
      <c r="F117" s="263" t="s">
        <v>2035</v>
      </c>
      <c r="G117" s="263" t="s">
        <v>2035</v>
      </c>
      <c r="H117" s="263" t="s">
        <v>2035</v>
      </c>
      <c r="I117" s="263" t="s">
        <v>2035</v>
      </c>
      <c r="J117" s="263" t="s">
        <v>2035</v>
      </c>
      <c r="K117" s="263" t="s">
        <v>2035</v>
      </c>
      <c r="L117" s="263" t="s">
        <v>2035</v>
      </c>
      <c r="M117" s="263" t="s">
        <v>2035</v>
      </c>
      <c r="N117" s="263" t="s">
        <v>2035</v>
      </c>
      <c r="O117" s="263" t="s">
        <v>2035</v>
      </c>
      <c r="P117" s="263" t="s">
        <v>2035</v>
      </c>
      <c r="Q117" s="263" t="s">
        <v>2035</v>
      </c>
      <c r="R117" s="263" t="s">
        <v>2035</v>
      </c>
      <c r="S117" s="263" t="s">
        <v>2035</v>
      </c>
      <c r="T117" s="263" t="s">
        <v>2035</v>
      </c>
      <c r="U117" s="263" t="s">
        <v>2035</v>
      </c>
      <c r="V117" s="263" t="s">
        <v>2035</v>
      </c>
      <c r="W117" s="263" t="s">
        <v>2035</v>
      </c>
      <c r="X117" s="263" t="s">
        <v>2035</v>
      </c>
      <c r="Y117" s="263" t="s">
        <v>2035</v>
      </c>
      <c r="Z117" s="263" t="s">
        <v>2035</v>
      </c>
      <c r="AA117" s="263" t="s">
        <v>2035</v>
      </c>
      <c r="AB117" s="263" t="s">
        <v>2035</v>
      </c>
      <c r="AC117" s="263" t="s">
        <v>2035</v>
      </c>
      <c r="AD117" s="263" t="s">
        <v>2035</v>
      </c>
      <c r="AE117" s="263" t="s">
        <v>2035</v>
      </c>
      <c r="AF117" s="263" t="s">
        <v>2035</v>
      </c>
      <c r="AG117" s="263" t="s">
        <v>2035</v>
      </c>
      <c r="AH117" s="263" t="s">
        <v>2035</v>
      </c>
      <c r="AI117" s="263" t="s">
        <v>2035</v>
      </c>
      <c r="AJ117" s="263" t="s">
        <v>2035</v>
      </c>
      <c r="AK117" s="263" t="s">
        <v>2035</v>
      </c>
      <c r="AL117" s="263" t="s">
        <v>2035</v>
      </c>
      <c r="AM117" s="263" t="s">
        <v>2035</v>
      </c>
      <c r="AN117" s="263" t="s">
        <v>2035</v>
      </c>
      <c r="AO117" s="263" t="s">
        <v>2035</v>
      </c>
      <c r="AP117" s="263" t="s">
        <v>2035</v>
      </c>
      <c r="AQ117" s="263" t="s">
        <v>2035</v>
      </c>
      <c r="AR117" s="263" t="s">
        <v>2035</v>
      </c>
      <c r="AS117" s="263" t="s">
        <v>2035</v>
      </c>
      <c r="AT117" s="263" t="s">
        <v>2035</v>
      </c>
      <c r="AU117" s="263" t="s">
        <v>2035</v>
      </c>
      <c r="AV117" s="266" t="s">
        <v>2034</v>
      </c>
      <c r="AW117" s="267" t="s">
        <v>2035</v>
      </c>
      <c r="AX117" s="267" t="s">
        <v>2035</v>
      </c>
      <c r="AY117" s="267" t="s">
        <v>2035</v>
      </c>
      <c r="AZ117" s="267" t="s">
        <v>2035</v>
      </c>
      <c r="BA117" s="267" t="s">
        <v>2035</v>
      </c>
      <c r="BB117" s="267" t="s">
        <v>2035</v>
      </c>
      <c r="BC117" s="43"/>
    </row>
    <row r="118" spans="1:55" x14ac:dyDescent="0.2">
      <c r="A118" s="2720"/>
      <c r="B118" s="2058" t="s">
        <v>725</v>
      </c>
      <c r="C118" s="263" t="s">
        <v>2035</v>
      </c>
      <c r="D118" s="263" t="s">
        <v>2035</v>
      </c>
      <c r="E118" s="263" t="s">
        <v>2035</v>
      </c>
      <c r="F118" s="263" t="s">
        <v>2035</v>
      </c>
      <c r="G118" s="263" t="s">
        <v>2035</v>
      </c>
      <c r="H118" s="263" t="s">
        <v>2035</v>
      </c>
      <c r="I118" s="263" t="s">
        <v>2035</v>
      </c>
      <c r="J118" s="263" t="s">
        <v>2035</v>
      </c>
      <c r="K118" s="263" t="s">
        <v>2035</v>
      </c>
      <c r="L118" s="263" t="s">
        <v>2035</v>
      </c>
      <c r="M118" s="263" t="s">
        <v>2035</v>
      </c>
      <c r="N118" s="263" t="s">
        <v>2035</v>
      </c>
      <c r="O118" s="263" t="s">
        <v>2035</v>
      </c>
      <c r="P118" s="263" t="s">
        <v>2035</v>
      </c>
      <c r="Q118" s="263" t="s">
        <v>2035</v>
      </c>
      <c r="R118" s="263" t="s">
        <v>2035</v>
      </c>
      <c r="S118" s="263" t="s">
        <v>2035</v>
      </c>
      <c r="T118" s="263" t="s">
        <v>2035</v>
      </c>
      <c r="U118" s="263" t="s">
        <v>2035</v>
      </c>
      <c r="V118" s="263" t="s">
        <v>2035</v>
      </c>
      <c r="W118" s="263" t="s">
        <v>2035</v>
      </c>
      <c r="X118" s="263" t="s">
        <v>2035</v>
      </c>
      <c r="Y118" s="263" t="s">
        <v>2035</v>
      </c>
      <c r="Z118" s="263" t="s">
        <v>2035</v>
      </c>
      <c r="AA118" s="263" t="s">
        <v>2035</v>
      </c>
      <c r="AB118" s="263" t="s">
        <v>2035</v>
      </c>
      <c r="AC118" s="263" t="s">
        <v>2035</v>
      </c>
      <c r="AD118" s="263" t="s">
        <v>2035</v>
      </c>
      <c r="AE118" s="263" t="s">
        <v>2035</v>
      </c>
      <c r="AF118" s="263" t="s">
        <v>2035</v>
      </c>
      <c r="AG118" s="263" t="s">
        <v>2035</v>
      </c>
      <c r="AH118" s="263" t="s">
        <v>2035</v>
      </c>
      <c r="AI118" s="263" t="s">
        <v>2035</v>
      </c>
      <c r="AJ118" s="263" t="s">
        <v>2035</v>
      </c>
      <c r="AK118" s="263" t="s">
        <v>2035</v>
      </c>
      <c r="AL118" s="263" t="s">
        <v>2035</v>
      </c>
      <c r="AM118" s="263" t="s">
        <v>2035</v>
      </c>
      <c r="AN118" s="263" t="s">
        <v>2035</v>
      </c>
      <c r="AO118" s="263" t="s">
        <v>2035</v>
      </c>
      <c r="AP118" s="263" t="s">
        <v>2035</v>
      </c>
      <c r="AQ118" s="263" t="s">
        <v>2035</v>
      </c>
      <c r="AR118" s="263" t="s">
        <v>2035</v>
      </c>
      <c r="AS118" s="263" t="s">
        <v>2035</v>
      </c>
      <c r="AT118" s="263" t="s">
        <v>2035</v>
      </c>
      <c r="AU118" s="263" t="s">
        <v>2035</v>
      </c>
      <c r="AV118" s="263" t="s">
        <v>2035</v>
      </c>
      <c r="AW118" s="263" t="s">
        <v>2035</v>
      </c>
      <c r="AX118" s="263" t="s">
        <v>2035</v>
      </c>
      <c r="AY118" s="263" t="s">
        <v>2035</v>
      </c>
      <c r="AZ118" s="263" t="s">
        <v>2035</v>
      </c>
      <c r="BA118" s="263" t="s">
        <v>2035</v>
      </c>
      <c r="BB118" s="263" t="s">
        <v>2035</v>
      </c>
      <c r="BC118" s="43"/>
    </row>
    <row r="119" spans="1:55" x14ac:dyDescent="0.2">
      <c r="A119" s="2720"/>
      <c r="B119" s="2058" t="s">
        <v>724</v>
      </c>
      <c r="C119" s="263" t="s">
        <v>2035</v>
      </c>
      <c r="D119" s="263" t="s">
        <v>2035</v>
      </c>
      <c r="E119" s="263" t="s">
        <v>2035</v>
      </c>
      <c r="F119" s="263" t="s">
        <v>2035</v>
      </c>
      <c r="G119" s="263" t="s">
        <v>2035</v>
      </c>
      <c r="H119" s="263" t="s">
        <v>2035</v>
      </c>
      <c r="I119" s="263" t="s">
        <v>2035</v>
      </c>
      <c r="J119" s="263" t="s">
        <v>2035</v>
      </c>
      <c r="K119" s="263" t="s">
        <v>2035</v>
      </c>
      <c r="L119" s="263" t="s">
        <v>2035</v>
      </c>
      <c r="M119" s="263" t="s">
        <v>2035</v>
      </c>
      <c r="N119" s="263" t="s">
        <v>2035</v>
      </c>
      <c r="O119" s="263" t="s">
        <v>2035</v>
      </c>
      <c r="P119" s="263" t="s">
        <v>2035</v>
      </c>
      <c r="Q119" s="263" t="s">
        <v>2035</v>
      </c>
      <c r="R119" s="263" t="s">
        <v>2035</v>
      </c>
      <c r="S119" s="263" t="s">
        <v>2035</v>
      </c>
      <c r="T119" s="263" t="s">
        <v>2035</v>
      </c>
      <c r="U119" s="263" t="s">
        <v>2035</v>
      </c>
      <c r="V119" s="263" t="s">
        <v>2035</v>
      </c>
      <c r="W119" s="263" t="s">
        <v>2035</v>
      </c>
      <c r="X119" s="263" t="s">
        <v>2035</v>
      </c>
      <c r="Y119" s="263" t="s">
        <v>2035</v>
      </c>
      <c r="Z119" s="263" t="s">
        <v>2035</v>
      </c>
      <c r="AA119" s="263" t="s">
        <v>2035</v>
      </c>
      <c r="AB119" s="263" t="s">
        <v>2035</v>
      </c>
      <c r="AC119" s="263" t="s">
        <v>2035</v>
      </c>
      <c r="AD119" s="263" t="s">
        <v>2035</v>
      </c>
      <c r="AE119" s="263" t="s">
        <v>2035</v>
      </c>
      <c r="AF119" s="263" t="s">
        <v>2035</v>
      </c>
      <c r="AG119" s="263" t="s">
        <v>2035</v>
      </c>
      <c r="AH119" s="263" t="s">
        <v>2035</v>
      </c>
      <c r="AI119" s="263" t="s">
        <v>2035</v>
      </c>
      <c r="AJ119" s="263" t="s">
        <v>2035</v>
      </c>
      <c r="AK119" s="263" t="s">
        <v>2035</v>
      </c>
      <c r="AL119" s="263" t="s">
        <v>2035</v>
      </c>
      <c r="AM119" s="263" t="s">
        <v>2035</v>
      </c>
      <c r="AN119" s="263" t="s">
        <v>2035</v>
      </c>
      <c r="AO119" s="263" t="s">
        <v>2035</v>
      </c>
      <c r="AP119" s="263" t="s">
        <v>2035</v>
      </c>
      <c r="AQ119" s="263" t="s">
        <v>2035</v>
      </c>
      <c r="AR119" s="263" t="s">
        <v>2035</v>
      </c>
      <c r="AS119" s="263" t="s">
        <v>2035</v>
      </c>
      <c r="AT119" s="263" t="s">
        <v>2035</v>
      </c>
      <c r="AU119" s="263" t="s">
        <v>2035</v>
      </c>
      <c r="AV119" s="263" t="s">
        <v>2035</v>
      </c>
      <c r="AW119" s="263" t="s">
        <v>2035</v>
      </c>
      <c r="AX119" s="263" t="s">
        <v>2035</v>
      </c>
      <c r="AY119" s="263" t="s">
        <v>2035</v>
      </c>
      <c r="AZ119" s="263" t="s">
        <v>2035</v>
      </c>
      <c r="BA119" s="263" t="s">
        <v>2035</v>
      </c>
      <c r="BB119" s="263" t="s">
        <v>2035</v>
      </c>
      <c r="BC119" s="43"/>
    </row>
    <row r="120" spans="1:55" x14ac:dyDescent="0.2">
      <c r="A120" s="2720"/>
      <c r="B120" s="2058" t="s">
        <v>723</v>
      </c>
      <c r="C120" s="263" t="s">
        <v>2035</v>
      </c>
      <c r="D120" s="263" t="s">
        <v>2035</v>
      </c>
      <c r="E120" s="263" t="s">
        <v>2035</v>
      </c>
      <c r="F120" s="263" t="s">
        <v>2035</v>
      </c>
      <c r="G120" s="263" t="s">
        <v>2035</v>
      </c>
      <c r="H120" s="263" t="s">
        <v>2035</v>
      </c>
      <c r="I120" s="263" t="s">
        <v>2035</v>
      </c>
      <c r="J120" s="263" t="s">
        <v>2035</v>
      </c>
      <c r="K120" s="263" t="s">
        <v>2035</v>
      </c>
      <c r="L120" s="263" t="s">
        <v>2035</v>
      </c>
      <c r="M120" s="263" t="s">
        <v>2035</v>
      </c>
      <c r="N120" s="263" t="s">
        <v>2035</v>
      </c>
      <c r="O120" s="263" t="s">
        <v>2035</v>
      </c>
      <c r="P120" s="263" t="s">
        <v>2035</v>
      </c>
      <c r="Q120" s="263" t="s">
        <v>2035</v>
      </c>
      <c r="R120" s="263" t="s">
        <v>2035</v>
      </c>
      <c r="S120" s="263" t="s">
        <v>2035</v>
      </c>
      <c r="T120" s="263" t="s">
        <v>2035</v>
      </c>
      <c r="U120" s="263" t="s">
        <v>2035</v>
      </c>
      <c r="V120" s="263" t="s">
        <v>2035</v>
      </c>
      <c r="W120" s="263" t="s">
        <v>2035</v>
      </c>
      <c r="X120" s="263" t="s">
        <v>2035</v>
      </c>
      <c r="Y120" s="263" t="s">
        <v>2035</v>
      </c>
      <c r="Z120" s="263" t="s">
        <v>2035</v>
      </c>
      <c r="AA120" s="263" t="s">
        <v>2035</v>
      </c>
      <c r="AB120" s="263" t="s">
        <v>2035</v>
      </c>
      <c r="AC120" s="263" t="s">
        <v>2035</v>
      </c>
      <c r="AD120" s="263" t="s">
        <v>2035</v>
      </c>
      <c r="AE120" s="263" t="s">
        <v>2035</v>
      </c>
      <c r="AF120" s="263" t="s">
        <v>2035</v>
      </c>
      <c r="AG120" s="263" t="s">
        <v>2035</v>
      </c>
      <c r="AH120" s="263" t="s">
        <v>2035</v>
      </c>
      <c r="AI120" s="263" t="s">
        <v>2035</v>
      </c>
      <c r="AJ120" s="263" t="s">
        <v>2035</v>
      </c>
      <c r="AK120" s="263" t="s">
        <v>2035</v>
      </c>
      <c r="AL120" s="263" t="s">
        <v>2035</v>
      </c>
      <c r="AM120" s="263" t="s">
        <v>2035</v>
      </c>
      <c r="AN120" s="263" t="s">
        <v>2035</v>
      </c>
      <c r="AO120" s="263" t="s">
        <v>2035</v>
      </c>
      <c r="AP120" s="263" t="s">
        <v>2035</v>
      </c>
      <c r="AQ120" s="263" t="s">
        <v>2035</v>
      </c>
      <c r="AR120" s="263" t="s">
        <v>2035</v>
      </c>
      <c r="AS120" s="263" t="s">
        <v>2035</v>
      </c>
      <c r="AT120" s="263" t="s">
        <v>2035</v>
      </c>
      <c r="AU120" s="263" t="s">
        <v>2035</v>
      </c>
      <c r="AV120" s="263" t="s">
        <v>2035</v>
      </c>
      <c r="AW120" s="263" t="s">
        <v>2035</v>
      </c>
      <c r="AX120" s="263" t="s">
        <v>2035</v>
      </c>
      <c r="AY120" s="263" t="s">
        <v>2035</v>
      </c>
      <c r="AZ120" s="263" t="s">
        <v>2035</v>
      </c>
      <c r="BA120" s="263" t="s">
        <v>2035</v>
      </c>
      <c r="BB120" s="263" t="s">
        <v>2035</v>
      </c>
      <c r="BC120" s="43"/>
    </row>
    <row r="121" spans="1:55" ht="24.95" customHeight="1" x14ac:dyDescent="0.2">
      <c r="A121" s="2046"/>
      <c r="B121" s="2062"/>
      <c r="C121" s="2047"/>
      <c r="D121" s="2047"/>
      <c r="E121" s="2047"/>
      <c r="F121" s="2047"/>
      <c r="G121" s="2047"/>
      <c r="H121" s="2047"/>
      <c r="I121" s="2047"/>
      <c r="J121" s="2047"/>
      <c r="K121" s="2047"/>
      <c r="L121" s="2047"/>
      <c r="M121" s="2047"/>
      <c r="N121" s="2047"/>
      <c r="O121" s="2047"/>
      <c r="P121" s="2047"/>
      <c r="Q121" s="2047"/>
      <c r="R121" s="2047"/>
      <c r="S121" s="2047"/>
      <c r="T121" s="2047"/>
      <c r="U121" s="2047"/>
      <c r="V121" s="2047"/>
      <c r="W121" s="2047"/>
      <c r="X121" s="2047"/>
      <c r="Y121" s="2047"/>
      <c r="Z121" s="2047"/>
      <c r="AA121" s="2047"/>
      <c r="AB121" s="2047"/>
      <c r="AC121" s="2047"/>
      <c r="AD121" s="2047"/>
      <c r="AE121" s="2047"/>
      <c r="AF121" s="2047"/>
      <c r="AG121" s="2047"/>
      <c r="AH121" s="2047"/>
      <c r="AI121" s="2047"/>
      <c r="AJ121" s="2047"/>
      <c r="AK121" s="2047"/>
      <c r="AL121" s="2047"/>
      <c r="AM121" s="2047"/>
      <c r="AN121" s="2047"/>
      <c r="AO121" s="2047"/>
      <c r="AP121" s="2047"/>
      <c r="AQ121" s="2047"/>
      <c r="AR121" s="2047"/>
      <c r="AS121" s="2047"/>
      <c r="AT121" s="2047"/>
      <c r="AU121" s="2047"/>
      <c r="AV121" s="2047"/>
      <c r="AW121" s="2047"/>
      <c r="AX121" s="2047"/>
      <c r="AY121" s="2047"/>
      <c r="AZ121" s="2047"/>
      <c r="BA121" s="2047"/>
      <c r="BB121" s="2047"/>
      <c r="BC121" s="43"/>
    </row>
    <row r="122" spans="1:55" x14ac:dyDescent="0.2">
      <c r="A122" s="2720" t="s">
        <v>1685</v>
      </c>
      <c r="B122" s="2058" t="s">
        <v>722</v>
      </c>
      <c r="C122" s="266" t="s">
        <v>2034</v>
      </c>
      <c r="D122" s="266" t="s">
        <v>2034</v>
      </c>
      <c r="E122" s="266" t="s">
        <v>2034</v>
      </c>
      <c r="F122" s="266" t="s">
        <v>2034</v>
      </c>
      <c r="G122" s="263" t="s">
        <v>2035</v>
      </c>
      <c r="H122" s="263" t="s">
        <v>2035</v>
      </c>
      <c r="I122" s="263" t="s">
        <v>2035</v>
      </c>
      <c r="J122" s="263" t="s">
        <v>2035</v>
      </c>
      <c r="K122" s="266" t="s">
        <v>2034</v>
      </c>
      <c r="L122" s="266" t="s">
        <v>2034</v>
      </c>
      <c r="M122" s="267" t="s">
        <v>2035</v>
      </c>
      <c r="N122" s="266" t="s">
        <v>2034</v>
      </c>
      <c r="O122" s="266" t="s">
        <v>2034</v>
      </c>
      <c r="P122" s="266" t="s">
        <v>2034</v>
      </c>
      <c r="Q122" s="266" t="s">
        <v>2034</v>
      </c>
      <c r="R122" s="266" t="s">
        <v>2034</v>
      </c>
      <c r="S122" s="266" t="s">
        <v>2034</v>
      </c>
      <c r="T122" s="266" t="s">
        <v>2034</v>
      </c>
      <c r="U122" s="266" t="s">
        <v>2034</v>
      </c>
      <c r="V122" s="266" t="s">
        <v>2034</v>
      </c>
      <c r="W122" s="266" t="s">
        <v>2034</v>
      </c>
      <c r="X122" s="266" t="s">
        <v>2034</v>
      </c>
      <c r="Y122" s="266" t="s">
        <v>2034</v>
      </c>
      <c r="Z122" s="266" t="s">
        <v>2034</v>
      </c>
      <c r="AA122" s="266" t="s">
        <v>2034</v>
      </c>
      <c r="AB122" s="266" t="s">
        <v>2034</v>
      </c>
      <c r="AC122" s="266" t="s">
        <v>2034</v>
      </c>
      <c r="AD122" s="266" t="s">
        <v>2034</v>
      </c>
      <c r="AE122" s="266" t="s">
        <v>2034</v>
      </c>
      <c r="AF122" s="266" t="s">
        <v>2034</v>
      </c>
      <c r="AG122" s="266" t="s">
        <v>2034</v>
      </c>
      <c r="AH122" s="263" t="s">
        <v>2035</v>
      </c>
      <c r="AI122" s="263" t="s">
        <v>2035</v>
      </c>
      <c r="AJ122" s="266" t="s">
        <v>2034</v>
      </c>
      <c r="AK122" s="266" t="s">
        <v>2034</v>
      </c>
      <c r="AL122" s="263" t="s">
        <v>2035</v>
      </c>
      <c r="AM122" s="266" t="s">
        <v>2034</v>
      </c>
      <c r="AN122" s="266" t="s">
        <v>2034</v>
      </c>
      <c r="AO122" s="266" t="s">
        <v>2034</v>
      </c>
      <c r="AP122" s="263" t="s">
        <v>2035</v>
      </c>
      <c r="AQ122" s="266" t="s">
        <v>2034</v>
      </c>
      <c r="AR122" s="266" t="s">
        <v>2034</v>
      </c>
      <c r="AS122" s="266" t="s">
        <v>2034</v>
      </c>
      <c r="AT122" s="266" t="s">
        <v>2034</v>
      </c>
      <c r="AU122" s="266" t="s">
        <v>2034</v>
      </c>
      <c r="AV122" s="266" t="s">
        <v>2034</v>
      </c>
      <c r="AW122" s="266" t="s">
        <v>2034</v>
      </c>
      <c r="AX122" s="263" t="s">
        <v>2035</v>
      </c>
      <c r="AY122" s="263" t="s">
        <v>2035</v>
      </c>
      <c r="AZ122" s="266" t="s">
        <v>2034</v>
      </c>
      <c r="BA122" s="263" t="s">
        <v>2035</v>
      </c>
      <c r="BB122" s="266" t="s">
        <v>2034</v>
      </c>
      <c r="BC122" s="43"/>
    </row>
    <row r="123" spans="1:55" x14ac:dyDescent="0.2">
      <c r="A123" s="2720"/>
      <c r="B123" s="2058" t="s">
        <v>721</v>
      </c>
      <c r="C123" s="266" t="s">
        <v>2034</v>
      </c>
      <c r="D123" s="266" t="s">
        <v>2034</v>
      </c>
      <c r="E123" s="266" t="s">
        <v>2034</v>
      </c>
      <c r="F123" s="263" t="s">
        <v>2035</v>
      </c>
      <c r="G123" s="263" t="s">
        <v>2035</v>
      </c>
      <c r="H123" s="263" t="s">
        <v>2035</v>
      </c>
      <c r="I123" s="263" t="s">
        <v>2035</v>
      </c>
      <c r="J123" s="266" t="s">
        <v>2034</v>
      </c>
      <c r="K123" s="266" t="s">
        <v>2034</v>
      </c>
      <c r="L123" s="266" t="s">
        <v>2034</v>
      </c>
      <c r="M123" s="267" t="s">
        <v>2035</v>
      </c>
      <c r="N123" s="266" t="s">
        <v>2034</v>
      </c>
      <c r="O123" s="266" t="s">
        <v>2034</v>
      </c>
      <c r="P123" s="266" t="s">
        <v>2034</v>
      </c>
      <c r="Q123" s="266" t="s">
        <v>2034</v>
      </c>
      <c r="R123" s="266" t="s">
        <v>2034</v>
      </c>
      <c r="S123" s="266" t="s">
        <v>2034</v>
      </c>
      <c r="T123" s="266" t="s">
        <v>2034</v>
      </c>
      <c r="U123" s="266" t="s">
        <v>2034</v>
      </c>
      <c r="V123" s="266" t="s">
        <v>2034</v>
      </c>
      <c r="W123" s="266" t="s">
        <v>2034</v>
      </c>
      <c r="X123" s="266" t="s">
        <v>2034</v>
      </c>
      <c r="Y123" s="263" t="s">
        <v>2035</v>
      </c>
      <c r="Z123" s="266" t="s">
        <v>2034</v>
      </c>
      <c r="AA123" s="266" t="s">
        <v>2034</v>
      </c>
      <c r="AB123" s="266" t="s">
        <v>2034</v>
      </c>
      <c r="AC123" s="266" t="s">
        <v>2034</v>
      </c>
      <c r="AD123" s="266" t="s">
        <v>2034</v>
      </c>
      <c r="AE123" s="263" t="s">
        <v>2035</v>
      </c>
      <c r="AF123" s="263" t="s">
        <v>2035</v>
      </c>
      <c r="AG123" s="266" t="s">
        <v>2034</v>
      </c>
      <c r="AH123" s="263" t="s">
        <v>2035</v>
      </c>
      <c r="AI123" s="263" t="s">
        <v>2035</v>
      </c>
      <c r="AJ123" s="266" t="s">
        <v>2034</v>
      </c>
      <c r="AK123" s="266" t="s">
        <v>2034</v>
      </c>
      <c r="AL123" s="263" t="s">
        <v>2035</v>
      </c>
      <c r="AM123" s="266" t="s">
        <v>2034</v>
      </c>
      <c r="AN123" s="266" t="s">
        <v>2034</v>
      </c>
      <c r="AO123" s="263" t="s">
        <v>2035</v>
      </c>
      <c r="AP123" s="263" t="s">
        <v>2035</v>
      </c>
      <c r="AQ123" s="263" t="s">
        <v>2035</v>
      </c>
      <c r="AR123" s="266" t="s">
        <v>2034</v>
      </c>
      <c r="AS123" s="266" t="s">
        <v>2034</v>
      </c>
      <c r="AT123" s="266" t="s">
        <v>2034</v>
      </c>
      <c r="AU123" s="266" t="s">
        <v>2034</v>
      </c>
      <c r="AV123" s="266" t="s">
        <v>2034</v>
      </c>
      <c r="AW123" s="266" t="s">
        <v>2034</v>
      </c>
      <c r="AX123" s="263" t="s">
        <v>2035</v>
      </c>
      <c r="AY123" s="263" t="s">
        <v>2035</v>
      </c>
      <c r="AZ123" s="266" t="s">
        <v>2034</v>
      </c>
      <c r="BA123" s="263" t="s">
        <v>2035</v>
      </c>
      <c r="BB123" s="266" t="s">
        <v>2034</v>
      </c>
      <c r="BC123" s="43"/>
    </row>
    <row r="124" spans="1:55" x14ac:dyDescent="0.2">
      <c r="A124" s="2720"/>
      <c r="B124" s="2058" t="s">
        <v>720</v>
      </c>
      <c r="C124" s="266" t="s">
        <v>2034</v>
      </c>
      <c r="D124" s="266" t="s">
        <v>2034</v>
      </c>
      <c r="E124" s="266" t="s">
        <v>2034</v>
      </c>
      <c r="F124" s="263" t="s">
        <v>2035</v>
      </c>
      <c r="G124" s="263" t="s">
        <v>2035</v>
      </c>
      <c r="H124" s="263" t="s">
        <v>2035</v>
      </c>
      <c r="I124" s="263" t="s">
        <v>2035</v>
      </c>
      <c r="J124" s="266" t="s">
        <v>2034</v>
      </c>
      <c r="K124" s="266" t="s">
        <v>2034</v>
      </c>
      <c r="L124" s="266" t="s">
        <v>2034</v>
      </c>
      <c r="M124" s="267" t="s">
        <v>2035</v>
      </c>
      <c r="N124" s="266" t="s">
        <v>2034</v>
      </c>
      <c r="O124" s="266" t="s">
        <v>2034</v>
      </c>
      <c r="P124" s="266" t="s">
        <v>2034</v>
      </c>
      <c r="Q124" s="266" t="s">
        <v>2034</v>
      </c>
      <c r="R124" s="266" t="s">
        <v>2034</v>
      </c>
      <c r="S124" s="266" t="s">
        <v>2034</v>
      </c>
      <c r="T124" s="266" t="s">
        <v>2034</v>
      </c>
      <c r="U124" s="266" t="s">
        <v>2034</v>
      </c>
      <c r="V124" s="266" t="s">
        <v>2034</v>
      </c>
      <c r="W124" s="266" t="s">
        <v>2034</v>
      </c>
      <c r="X124" s="263" t="s">
        <v>2035</v>
      </c>
      <c r="Y124" s="266" t="s">
        <v>2034</v>
      </c>
      <c r="Z124" s="266" t="s">
        <v>2034</v>
      </c>
      <c r="AA124" s="266" t="s">
        <v>2034</v>
      </c>
      <c r="AB124" s="266" t="s">
        <v>2034</v>
      </c>
      <c r="AC124" s="266" t="s">
        <v>2034</v>
      </c>
      <c r="AD124" s="266" t="s">
        <v>2034</v>
      </c>
      <c r="AE124" s="263" t="s">
        <v>2035</v>
      </c>
      <c r="AF124" s="263" t="s">
        <v>2035</v>
      </c>
      <c r="AG124" s="266" t="s">
        <v>2034</v>
      </c>
      <c r="AH124" s="266" t="s">
        <v>2034</v>
      </c>
      <c r="AI124" s="263" t="s">
        <v>2035</v>
      </c>
      <c r="AJ124" s="266" t="s">
        <v>2034</v>
      </c>
      <c r="AK124" s="266" t="s">
        <v>2034</v>
      </c>
      <c r="AL124" s="263" t="s">
        <v>2035</v>
      </c>
      <c r="AM124" s="263" t="s">
        <v>2035</v>
      </c>
      <c r="AN124" s="263" t="s">
        <v>2035</v>
      </c>
      <c r="AO124" s="263" t="s">
        <v>2035</v>
      </c>
      <c r="AP124" s="263" t="s">
        <v>2035</v>
      </c>
      <c r="AQ124" s="263" t="s">
        <v>2035</v>
      </c>
      <c r="AR124" s="266" t="s">
        <v>2034</v>
      </c>
      <c r="AS124" s="266" t="s">
        <v>2034</v>
      </c>
      <c r="AT124" s="266" t="s">
        <v>2034</v>
      </c>
      <c r="AU124" s="266" t="s">
        <v>2034</v>
      </c>
      <c r="AV124" s="266" t="s">
        <v>2034</v>
      </c>
      <c r="AW124" s="266" t="s">
        <v>2034</v>
      </c>
      <c r="AX124" s="263" t="s">
        <v>2035</v>
      </c>
      <c r="AY124" s="263" t="s">
        <v>2035</v>
      </c>
      <c r="AZ124" s="266" t="s">
        <v>2034</v>
      </c>
      <c r="BA124" s="263" t="s">
        <v>2035</v>
      </c>
      <c r="BB124" s="266" t="s">
        <v>2034</v>
      </c>
      <c r="BC124" s="43"/>
    </row>
    <row r="125" spans="1:55" x14ac:dyDescent="0.2">
      <c r="A125" s="2720"/>
      <c r="B125" s="2058" t="s">
        <v>709</v>
      </c>
      <c r="C125" s="266" t="s">
        <v>2034</v>
      </c>
      <c r="D125" s="266" t="s">
        <v>2034</v>
      </c>
      <c r="E125" s="266" t="s">
        <v>2034</v>
      </c>
      <c r="F125" s="263" t="s">
        <v>2035</v>
      </c>
      <c r="G125" s="263" t="s">
        <v>2035</v>
      </c>
      <c r="H125" s="263" t="s">
        <v>2035</v>
      </c>
      <c r="I125" s="266" t="s">
        <v>2034</v>
      </c>
      <c r="J125" s="266" t="s">
        <v>2034</v>
      </c>
      <c r="K125" s="266" t="s">
        <v>2034</v>
      </c>
      <c r="L125" s="266" t="s">
        <v>2034</v>
      </c>
      <c r="M125" s="267" t="s">
        <v>2035</v>
      </c>
      <c r="N125" s="266" t="s">
        <v>2034</v>
      </c>
      <c r="O125" s="266" t="s">
        <v>2034</v>
      </c>
      <c r="P125" s="266" t="s">
        <v>2034</v>
      </c>
      <c r="Q125" s="266" t="s">
        <v>2034</v>
      </c>
      <c r="R125" s="266" t="s">
        <v>2034</v>
      </c>
      <c r="S125" s="266" t="s">
        <v>2034</v>
      </c>
      <c r="T125" s="266" t="s">
        <v>2034</v>
      </c>
      <c r="U125" s="266" t="s">
        <v>2034</v>
      </c>
      <c r="V125" s="266" t="s">
        <v>2034</v>
      </c>
      <c r="W125" s="263" t="s">
        <v>2035</v>
      </c>
      <c r="X125" s="263" t="s">
        <v>2035</v>
      </c>
      <c r="Y125" s="266" t="s">
        <v>2034</v>
      </c>
      <c r="Z125" s="266" t="s">
        <v>2034</v>
      </c>
      <c r="AA125" s="266" t="s">
        <v>2034</v>
      </c>
      <c r="AB125" s="263" t="s">
        <v>2035</v>
      </c>
      <c r="AC125" s="266" t="s">
        <v>2034</v>
      </c>
      <c r="AD125" s="266" t="s">
        <v>2034</v>
      </c>
      <c r="AE125" s="263" t="s">
        <v>2035</v>
      </c>
      <c r="AF125" s="263" t="s">
        <v>2035</v>
      </c>
      <c r="AG125" s="266" t="s">
        <v>2034</v>
      </c>
      <c r="AH125" s="263" t="s">
        <v>2035</v>
      </c>
      <c r="AI125" s="263" t="s">
        <v>2035</v>
      </c>
      <c r="AJ125" s="266" t="s">
        <v>2034</v>
      </c>
      <c r="AK125" s="266" t="s">
        <v>2034</v>
      </c>
      <c r="AL125" s="266" t="s">
        <v>2034</v>
      </c>
      <c r="AM125" s="263" t="s">
        <v>2035</v>
      </c>
      <c r="AN125" s="263" t="s">
        <v>2035</v>
      </c>
      <c r="AO125" s="263" t="s">
        <v>2035</v>
      </c>
      <c r="AP125" s="263" t="s">
        <v>2035</v>
      </c>
      <c r="AQ125" s="263" t="s">
        <v>2035</v>
      </c>
      <c r="AR125" s="266" t="s">
        <v>2034</v>
      </c>
      <c r="AS125" s="266" t="s">
        <v>2034</v>
      </c>
      <c r="AT125" s="266" t="s">
        <v>2034</v>
      </c>
      <c r="AU125" s="266" t="s">
        <v>2034</v>
      </c>
      <c r="AV125" s="266" t="s">
        <v>2034</v>
      </c>
      <c r="AW125" s="266" t="s">
        <v>2034</v>
      </c>
      <c r="AX125" s="263" t="s">
        <v>2035</v>
      </c>
      <c r="AY125" s="263" t="s">
        <v>2035</v>
      </c>
      <c r="AZ125" s="266" t="s">
        <v>2034</v>
      </c>
      <c r="BA125" s="263" t="s">
        <v>2035</v>
      </c>
      <c r="BB125" s="266" t="s">
        <v>2034</v>
      </c>
      <c r="BC125" s="43"/>
    </row>
    <row r="126" spans="1:55" x14ac:dyDescent="0.2">
      <c r="A126" s="2720"/>
      <c r="B126" s="2058" t="s">
        <v>719</v>
      </c>
      <c r="C126" s="266" t="s">
        <v>2034</v>
      </c>
      <c r="D126" s="266" t="s">
        <v>2034</v>
      </c>
      <c r="E126" s="263" t="s">
        <v>2035</v>
      </c>
      <c r="F126" s="263" t="s">
        <v>2035</v>
      </c>
      <c r="G126" s="263" t="s">
        <v>2035</v>
      </c>
      <c r="H126" s="263" t="s">
        <v>2035</v>
      </c>
      <c r="I126" s="263" t="s">
        <v>2035</v>
      </c>
      <c r="J126" s="263" t="s">
        <v>2035</v>
      </c>
      <c r="K126" s="266" t="s">
        <v>2034</v>
      </c>
      <c r="L126" s="266" t="s">
        <v>2034</v>
      </c>
      <c r="M126" s="267" t="s">
        <v>2035</v>
      </c>
      <c r="N126" s="266" t="s">
        <v>2034</v>
      </c>
      <c r="O126" s="267" t="s">
        <v>2035</v>
      </c>
      <c r="P126" s="266" t="s">
        <v>2034</v>
      </c>
      <c r="Q126" s="266" t="s">
        <v>2034</v>
      </c>
      <c r="R126" s="266" t="s">
        <v>2034</v>
      </c>
      <c r="S126" s="266" t="s">
        <v>2034</v>
      </c>
      <c r="T126" s="266" t="s">
        <v>2034</v>
      </c>
      <c r="U126" s="266" t="s">
        <v>2034</v>
      </c>
      <c r="V126" s="266" t="s">
        <v>2034</v>
      </c>
      <c r="W126" s="266" t="s">
        <v>2034</v>
      </c>
      <c r="X126" s="266" t="s">
        <v>2034</v>
      </c>
      <c r="Y126" s="266" t="s">
        <v>2034</v>
      </c>
      <c r="Z126" s="266" t="s">
        <v>2034</v>
      </c>
      <c r="AA126" s="266" t="s">
        <v>2034</v>
      </c>
      <c r="AB126" s="266" t="s">
        <v>2034</v>
      </c>
      <c r="AC126" s="266" t="s">
        <v>2034</v>
      </c>
      <c r="AD126" s="263" t="s">
        <v>2035</v>
      </c>
      <c r="AE126" s="263" t="s">
        <v>2035</v>
      </c>
      <c r="AF126" s="263" t="s">
        <v>2035</v>
      </c>
      <c r="AG126" s="266" t="s">
        <v>2034</v>
      </c>
      <c r="AH126" s="263" t="s">
        <v>2035</v>
      </c>
      <c r="AI126" s="263" t="s">
        <v>2035</v>
      </c>
      <c r="AJ126" s="266" t="s">
        <v>2034</v>
      </c>
      <c r="AK126" s="266" t="s">
        <v>2034</v>
      </c>
      <c r="AL126" s="266" t="s">
        <v>2034</v>
      </c>
      <c r="AM126" s="263" t="s">
        <v>2035</v>
      </c>
      <c r="AN126" s="263" t="s">
        <v>2035</v>
      </c>
      <c r="AO126" s="263" t="s">
        <v>2035</v>
      </c>
      <c r="AP126" s="263" t="s">
        <v>2035</v>
      </c>
      <c r="AQ126" s="263" t="s">
        <v>2035</v>
      </c>
      <c r="AR126" s="266" t="s">
        <v>2034</v>
      </c>
      <c r="AS126" s="266" t="s">
        <v>2034</v>
      </c>
      <c r="AT126" s="266" t="s">
        <v>2034</v>
      </c>
      <c r="AU126" s="266" t="s">
        <v>2034</v>
      </c>
      <c r="AV126" s="266" t="s">
        <v>2034</v>
      </c>
      <c r="AW126" s="266" t="s">
        <v>2034</v>
      </c>
      <c r="AX126" s="263" t="s">
        <v>2035</v>
      </c>
      <c r="AY126" s="263" t="s">
        <v>2035</v>
      </c>
      <c r="AZ126" s="266" t="s">
        <v>2034</v>
      </c>
      <c r="BA126" s="263" t="s">
        <v>2035</v>
      </c>
      <c r="BB126" s="266" t="s">
        <v>2034</v>
      </c>
      <c r="BC126" s="43"/>
    </row>
    <row r="127" spans="1:55" x14ac:dyDescent="0.2">
      <c r="A127" s="2720"/>
      <c r="B127" s="2058" t="s">
        <v>718</v>
      </c>
      <c r="C127" s="266" t="s">
        <v>2034</v>
      </c>
      <c r="D127" s="266" t="s">
        <v>2034</v>
      </c>
      <c r="E127" s="266" t="s">
        <v>2034</v>
      </c>
      <c r="F127" s="263" t="s">
        <v>2035</v>
      </c>
      <c r="G127" s="263" t="s">
        <v>2035</v>
      </c>
      <c r="H127" s="266" t="s">
        <v>2034</v>
      </c>
      <c r="I127" s="266" t="s">
        <v>2034</v>
      </c>
      <c r="J127" s="266" t="s">
        <v>2034</v>
      </c>
      <c r="K127" s="266" t="s">
        <v>2034</v>
      </c>
      <c r="L127" s="266" t="s">
        <v>2034</v>
      </c>
      <c r="M127" s="267" t="s">
        <v>2035</v>
      </c>
      <c r="N127" s="266" t="s">
        <v>2034</v>
      </c>
      <c r="O127" s="267" t="s">
        <v>2035</v>
      </c>
      <c r="P127" s="266" t="s">
        <v>2034</v>
      </c>
      <c r="Q127" s="266" t="s">
        <v>2034</v>
      </c>
      <c r="R127" s="266" t="s">
        <v>2034</v>
      </c>
      <c r="S127" s="266" t="s">
        <v>2034</v>
      </c>
      <c r="T127" s="266" t="s">
        <v>2034</v>
      </c>
      <c r="U127" s="266" t="s">
        <v>2034</v>
      </c>
      <c r="V127" s="266" t="s">
        <v>2034</v>
      </c>
      <c r="W127" s="266" t="s">
        <v>2034</v>
      </c>
      <c r="X127" s="266" t="s">
        <v>2034</v>
      </c>
      <c r="Y127" s="266" t="s">
        <v>2034</v>
      </c>
      <c r="Z127" s="266" t="s">
        <v>2034</v>
      </c>
      <c r="AA127" s="266" t="s">
        <v>2034</v>
      </c>
      <c r="AB127" s="263" t="s">
        <v>2035</v>
      </c>
      <c r="AC127" s="266" t="s">
        <v>2034</v>
      </c>
      <c r="AD127" s="263" t="s">
        <v>2035</v>
      </c>
      <c r="AE127" s="263" t="s">
        <v>2035</v>
      </c>
      <c r="AF127" s="263" t="s">
        <v>2035</v>
      </c>
      <c r="AG127" s="266" t="s">
        <v>2034</v>
      </c>
      <c r="AH127" s="263" t="s">
        <v>2035</v>
      </c>
      <c r="AI127" s="263" t="s">
        <v>2035</v>
      </c>
      <c r="AJ127" s="266" t="s">
        <v>2034</v>
      </c>
      <c r="AK127" s="266" t="s">
        <v>2034</v>
      </c>
      <c r="AL127" s="263" t="s">
        <v>2035</v>
      </c>
      <c r="AM127" s="263" t="s">
        <v>2035</v>
      </c>
      <c r="AN127" s="263" t="s">
        <v>2035</v>
      </c>
      <c r="AO127" s="263" t="s">
        <v>2035</v>
      </c>
      <c r="AP127" s="263" t="s">
        <v>2035</v>
      </c>
      <c r="AQ127" s="263" t="s">
        <v>2035</v>
      </c>
      <c r="AR127" s="266" t="s">
        <v>2034</v>
      </c>
      <c r="AS127" s="266" t="s">
        <v>2034</v>
      </c>
      <c r="AT127" s="266" t="s">
        <v>2034</v>
      </c>
      <c r="AU127" s="266" t="s">
        <v>2034</v>
      </c>
      <c r="AV127" s="266" t="s">
        <v>2034</v>
      </c>
      <c r="AW127" s="266" t="s">
        <v>2034</v>
      </c>
      <c r="AX127" s="263" t="s">
        <v>2035</v>
      </c>
      <c r="AY127" s="263" t="s">
        <v>2035</v>
      </c>
      <c r="AZ127" s="266" t="s">
        <v>2034</v>
      </c>
      <c r="BA127" s="263" t="s">
        <v>2035</v>
      </c>
      <c r="BB127" s="266" t="s">
        <v>2034</v>
      </c>
      <c r="BC127" s="43"/>
    </row>
    <row r="128" spans="1:55" x14ac:dyDescent="0.2">
      <c r="A128" s="2720"/>
      <c r="B128" s="2058" t="s">
        <v>717</v>
      </c>
      <c r="C128" s="266" t="s">
        <v>2034</v>
      </c>
      <c r="D128" s="266" t="s">
        <v>2034</v>
      </c>
      <c r="E128" s="266" t="s">
        <v>2034</v>
      </c>
      <c r="F128" s="263" t="s">
        <v>2035</v>
      </c>
      <c r="G128" s="263" t="s">
        <v>2035</v>
      </c>
      <c r="H128" s="267" t="s">
        <v>2035</v>
      </c>
      <c r="I128" s="266" t="s">
        <v>2034</v>
      </c>
      <c r="J128" s="266" t="s">
        <v>2034</v>
      </c>
      <c r="K128" s="266" t="s">
        <v>2034</v>
      </c>
      <c r="L128" s="266" t="s">
        <v>2034</v>
      </c>
      <c r="M128" s="267" t="s">
        <v>2035</v>
      </c>
      <c r="N128" s="266" t="s">
        <v>2034</v>
      </c>
      <c r="O128" s="267" t="s">
        <v>2035</v>
      </c>
      <c r="P128" s="266" t="s">
        <v>2034</v>
      </c>
      <c r="Q128" s="266" t="s">
        <v>2034</v>
      </c>
      <c r="R128" s="266" t="s">
        <v>2034</v>
      </c>
      <c r="S128" s="266" t="s">
        <v>2034</v>
      </c>
      <c r="T128" s="266" t="s">
        <v>2034</v>
      </c>
      <c r="U128" s="266" t="s">
        <v>2034</v>
      </c>
      <c r="V128" s="266" t="s">
        <v>2034</v>
      </c>
      <c r="W128" s="266" t="s">
        <v>2034</v>
      </c>
      <c r="X128" s="266" t="s">
        <v>2034</v>
      </c>
      <c r="Y128" s="266" t="s">
        <v>2034</v>
      </c>
      <c r="Z128" s="266" t="s">
        <v>2034</v>
      </c>
      <c r="AA128" s="263" t="s">
        <v>2035</v>
      </c>
      <c r="AB128" s="266" t="s">
        <v>2034</v>
      </c>
      <c r="AC128" s="266" t="s">
        <v>2034</v>
      </c>
      <c r="AD128" s="263" t="s">
        <v>2035</v>
      </c>
      <c r="AE128" s="263" t="s">
        <v>2035</v>
      </c>
      <c r="AF128" s="263" t="s">
        <v>2035</v>
      </c>
      <c r="AG128" s="266" t="s">
        <v>2034</v>
      </c>
      <c r="AH128" s="263" t="s">
        <v>2035</v>
      </c>
      <c r="AI128" s="266" t="s">
        <v>2034</v>
      </c>
      <c r="AJ128" s="266" t="s">
        <v>2034</v>
      </c>
      <c r="AK128" s="266" t="s">
        <v>2034</v>
      </c>
      <c r="AL128" s="263" t="s">
        <v>2035</v>
      </c>
      <c r="AM128" s="263" t="s">
        <v>2035</v>
      </c>
      <c r="AN128" s="263" t="s">
        <v>2035</v>
      </c>
      <c r="AO128" s="263" t="s">
        <v>2035</v>
      </c>
      <c r="AP128" s="263" t="s">
        <v>2035</v>
      </c>
      <c r="AQ128" s="263" t="s">
        <v>2035</v>
      </c>
      <c r="AR128" s="266" t="s">
        <v>2034</v>
      </c>
      <c r="AS128" s="266" t="s">
        <v>2034</v>
      </c>
      <c r="AT128" s="266" t="s">
        <v>2034</v>
      </c>
      <c r="AU128" s="266" t="s">
        <v>2034</v>
      </c>
      <c r="AV128" s="266" t="s">
        <v>2034</v>
      </c>
      <c r="AW128" s="266" t="s">
        <v>2034</v>
      </c>
      <c r="AX128" s="266" t="s">
        <v>2034</v>
      </c>
      <c r="AY128" s="266" t="s">
        <v>2034</v>
      </c>
      <c r="AZ128" s="266" t="s">
        <v>2034</v>
      </c>
      <c r="BA128" s="263" t="s">
        <v>2035</v>
      </c>
      <c r="BB128" s="266" t="s">
        <v>2034</v>
      </c>
      <c r="BC128" s="43"/>
    </row>
    <row r="129" spans="1:55" ht="24.95" customHeight="1" x14ac:dyDescent="0.25">
      <c r="A129" s="2052"/>
      <c r="B129" s="2062"/>
      <c r="C129" s="2047"/>
      <c r="D129" s="2047"/>
      <c r="E129" s="2047"/>
      <c r="F129" s="2047"/>
      <c r="G129" s="2047"/>
      <c r="H129" s="2047"/>
      <c r="I129" s="2047"/>
      <c r="J129" s="2047"/>
      <c r="K129" s="2047"/>
      <c r="L129" s="2047"/>
      <c r="M129" s="2047"/>
      <c r="N129" s="2047"/>
      <c r="O129" s="2047"/>
      <c r="P129" s="2047"/>
      <c r="Q129" s="2047"/>
      <c r="R129" s="2047"/>
      <c r="S129" s="2047"/>
      <c r="T129" s="2047"/>
      <c r="U129" s="2047"/>
      <c r="V129" s="2047"/>
      <c r="W129" s="2047"/>
      <c r="X129" s="2047"/>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43"/>
    </row>
    <row r="130" spans="1:55" x14ac:dyDescent="0.2">
      <c r="A130" s="2720" t="s">
        <v>1684</v>
      </c>
      <c r="B130" s="2058" t="s">
        <v>716</v>
      </c>
      <c r="C130" s="266" t="s">
        <v>2034</v>
      </c>
      <c r="D130" s="263" t="s">
        <v>2035</v>
      </c>
      <c r="E130" s="263" t="s">
        <v>2035</v>
      </c>
      <c r="F130" s="266" t="s">
        <v>2034</v>
      </c>
      <c r="G130" s="266" t="s">
        <v>2034</v>
      </c>
      <c r="H130" s="263" t="s">
        <v>2035</v>
      </c>
      <c r="I130" s="263" t="s">
        <v>2035</v>
      </c>
      <c r="J130" s="263" t="s">
        <v>2035</v>
      </c>
      <c r="K130" s="263" t="s">
        <v>2035</v>
      </c>
      <c r="L130" s="263" t="s">
        <v>2035</v>
      </c>
      <c r="M130" s="263" t="s">
        <v>2035</v>
      </c>
      <c r="N130" s="263" t="s">
        <v>2035</v>
      </c>
      <c r="O130" s="263" t="s">
        <v>2035</v>
      </c>
      <c r="P130" s="266" t="s">
        <v>2034</v>
      </c>
      <c r="Q130" s="266" t="s">
        <v>2034</v>
      </c>
      <c r="R130" s="266" t="s">
        <v>2034</v>
      </c>
      <c r="S130" s="266" t="s">
        <v>2034</v>
      </c>
      <c r="T130" s="266" t="s">
        <v>2034</v>
      </c>
      <c r="U130" s="266" t="s">
        <v>2034</v>
      </c>
      <c r="V130" s="266" t="s">
        <v>2034</v>
      </c>
      <c r="W130" s="266" t="s">
        <v>2034</v>
      </c>
      <c r="X130" s="266" t="s">
        <v>2034</v>
      </c>
      <c r="Y130" s="266" t="s">
        <v>2034</v>
      </c>
      <c r="Z130" s="266" t="s">
        <v>2034</v>
      </c>
      <c r="AA130" s="266" t="s">
        <v>2034</v>
      </c>
      <c r="AB130" s="266" t="s">
        <v>2034</v>
      </c>
      <c r="AC130" s="266" t="s">
        <v>2034</v>
      </c>
      <c r="AD130" s="266" t="s">
        <v>2034</v>
      </c>
      <c r="AE130" s="266" t="s">
        <v>2034</v>
      </c>
      <c r="AF130" s="266" t="s">
        <v>2034</v>
      </c>
      <c r="AG130" s="266" t="s">
        <v>2034</v>
      </c>
      <c r="AH130" s="266" t="s">
        <v>2034</v>
      </c>
      <c r="AI130" s="266" t="s">
        <v>2034</v>
      </c>
      <c r="AJ130" s="266" t="s">
        <v>2034</v>
      </c>
      <c r="AK130" s="266" t="s">
        <v>2034</v>
      </c>
      <c r="AL130" s="263" t="s">
        <v>2035</v>
      </c>
      <c r="AM130" s="263" t="s">
        <v>2035</v>
      </c>
      <c r="AN130" s="263" t="s">
        <v>2035</v>
      </c>
      <c r="AO130" s="263" t="s">
        <v>2035</v>
      </c>
      <c r="AP130" s="263" t="s">
        <v>2035</v>
      </c>
      <c r="AQ130" s="263" t="s">
        <v>2035</v>
      </c>
      <c r="AR130" s="266" t="s">
        <v>2034</v>
      </c>
      <c r="AS130" s="266" t="s">
        <v>2034</v>
      </c>
      <c r="AT130" s="263" t="s">
        <v>2035</v>
      </c>
      <c r="AU130" s="263" t="s">
        <v>2035</v>
      </c>
      <c r="AV130" s="266" t="s">
        <v>2034</v>
      </c>
      <c r="AW130" s="263" t="s">
        <v>2035</v>
      </c>
      <c r="AX130" s="263" t="s">
        <v>2035</v>
      </c>
      <c r="AY130" s="263" t="s">
        <v>2035</v>
      </c>
      <c r="AZ130" s="266" t="s">
        <v>2034</v>
      </c>
      <c r="BA130" s="263" t="s">
        <v>2035</v>
      </c>
      <c r="BB130" s="266" t="s">
        <v>2034</v>
      </c>
      <c r="BC130" s="43"/>
    </row>
    <row r="131" spans="1:55" x14ac:dyDescent="0.2">
      <c r="A131" s="2720"/>
      <c r="B131" s="2058" t="s">
        <v>715</v>
      </c>
      <c r="C131" s="263" t="s">
        <v>2035</v>
      </c>
      <c r="D131" s="263" t="s">
        <v>2035</v>
      </c>
      <c r="E131" s="263" t="s">
        <v>2035</v>
      </c>
      <c r="F131" s="263" t="s">
        <v>2035</v>
      </c>
      <c r="G131" s="263" t="s">
        <v>2035</v>
      </c>
      <c r="H131" s="263" t="s">
        <v>2035</v>
      </c>
      <c r="I131" s="263" t="s">
        <v>2035</v>
      </c>
      <c r="J131" s="263" t="s">
        <v>2035</v>
      </c>
      <c r="K131" s="263" t="s">
        <v>2035</v>
      </c>
      <c r="L131" s="263" t="s">
        <v>2035</v>
      </c>
      <c r="M131" s="263" t="s">
        <v>2035</v>
      </c>
      <c r="N131" s="266" t="s">
        <v>2034</v>
      </c>
      <c r="O131" s="263" t="s">
        <v>2035</v>
      </c>
      <c r="P131" s="266" t="s">
        <v>2034</v>
      </c>
      <c r="Q131" s="266" t="s">
        <v>2034</v>
      </c>
      <c r="R131" s="266" t="s">
        <v>2034</v>
      </c>
      <c r="S131" s="266" t="s">
        <v>2034</v>
      </c>
      <c r="T131" s="266" t="s">
        <v>2034</v>
      </c>
      <c r="U131" s="266" t="s">
        <v>2034</v>
      </c>
      <c r="V131" s="266" t="s">
        <v>2034</v>
      </c>
      <c r="W131" s="266" t="s">
        <v>2034</v>
      </c>
      <c r="X131" s="263" t="s">
        <v>2035</v>
      </c>
      <c r="Y131" s="263" t="s">
        <v>2035</v>
      </c>
      <c r="Z131" s="263" t="s">
        <v>2035</v>
      </c>
      <c r="AA131" s="263" t="s">
        <v>2035</v>
      </c>
      <c r="AB131" s="263" t="s">
        <v>2035</v>
      </c>
      <c r="AC131" s="263" t="s">
        <v>2035</v>
      </c>
      <c r="AD131" s="263" t="s">
        <v>2035</v>
      </c>
      <c r="AE131" s="263" t="s">
        <v>2035</v>
      </c>
      <c r="AF131" s="266" t="s">
        <v>2034</v>
      </c>
      <c r="AG131" s="266" t="s">
        <v>2034</v>
      </c>
      <c r="AH131" s="263" t="s">
        <v>2035</v>
      </c>
      <c r="AI131" s="263" t="s">
        <v>2035</v>
      </c>
      <c r="AJ131" s="266" t="s">
        <v>2034</v>
      </c>
      <c r="AK131" s="263" t="s">
        <v>2035</v>
      </c>
      <c r="AL131" s="263" t="s">
        <v>2035</v>
      </c>
      <c r="AM131" s="263" t="s">
        <v>2035</v>
      </c>
      <c r="AN131" s="263" t="s">
        <v>2035</v>
      </c>
      <c r="AO131" s="263" t="s">
        <v>2035</v>
      </c>
      <c r="AP131" s="263" t="s">
        <v>2035</v>
      </c>
      <c r="AQ131" s="263" t="s">
        <v>2035</v>
      </c>
      <c r="AR131" s="266" t="s">
        <v>2034</v>
      </c>
      <c r="AS131" s="266" t="s">
        <v>2034</v>
      </c>
      <c r="AT131" s="263" t="s">
        <v>2035</v>
      </c>
      <c r="AU131" s="263" t="s">
        <v>2035</v>
      </c>
      <c r="AV131" s="266" t="s">
        <v>2034</v>
      </c>
      <c r="AW131" s="263" t="s">
        <v>2035</v>
      </c>
      <c r="AX131" s="263" t="s">
        <v>2035</v>
      </c>
      <c r="AY131" s="263" t="s">
        <v>2035</v>
      </c>
      <c r="AZ131" s="266" t="s">
        <v>2034</v>
      </c>
      <c r="BA131" s="263" t="s">
        <v>2035</v>
      </c>
      <c r="BB131" s="266" t="s">
        <v>2034</v>
      </c>
      <c r="BC131" s="43"/>
    </row>
    <row r="132" spans="1:55" x14ac:dyDescent="0.2">
      <c r="A132" s="2720"/>
      <c r="B132" s="2058" t="s">
        <v>714</v>
      </c>
      <c r="C132" s="263" t="s">
        <v>2035</v>
      </c>
      <c r="D132" s="263" t="s">
        <v>2035</v>
      </c>
      <c r="E132" s="263" t="s">
        <v>2035</v>
      </c>
      <c r="F132" s="263" t="s">
        <v>2035</v>
      </c>
      <c r="G132" s="263" t="s">
        <v>2035</v>
      </c>
      <c r="H132" s="263" t="s">
        <v>2035</v>
      </c>
      <c r="I132" s="263" t="s">
        <v>2035</v>
      </c>
      <c r="J132" s="263" t="s">
        <v>2035</v>
      </c>
      <c r="K132" s="263" t="s">
        <v>2035</v>
      </c>
      <c r="L132" s="263" t="s">
        <v>2035</v>
      </c>
      <c r="M132" s="263" t="s">
        <v>2035</v>
      </c>
      <c r="N132" s="266" t="s">
        <v>2034</v>
      </c>
      <c r="O132" s="263" t="s">
        <v>2035</v>
      </c>
      <c r="P132" s="266" t="s">
        <v>2034</v>
      </c>
      <c r="Q132" s="266" t="s">
        <v>2034</v>
      </c>
      <c r="R132" s="266" t="s">
        <v>2034</v>
      </c>
      <c r="S132" s="263" t="s">
        <v>2035</v>
      </c>
      <c r="T132" s="266" t="s">
        <v>2034</v>
      </c>
      <c r="U132" s="263" t="s">
        <v>2035</v>
      </c>
      <c r="V132" s="263" t="s">
        <v>2035</v>
      </c>
      <c r="W132" s="263" t="s">
        <v>2035</v>
      </c>
      <c r="X132" s="266" t="s">
        <v>2034</v>
      </c>
      <c r="Y132" s="263" t="s">
        <v>2035</v>
      </c>
      <c r="Z132" s="263" t="s">
        <v>2035</v>
      </c>
      <c r="AA132" s="263" t="s">
        <v>2035</v>
      </c>
      <c r="AB132" s="266" t="s">
        <v>2034</v>
      </c>
      <c r="AC132" s="263" t="s">
        <v>2035</v>
      </c>
      <c r="AD132" s="263" t="s">
        <v>2035</v>
      </c>
      <c r="AE132" s="263" t="s">
        <v>2035</v>
      </c>
      <c r="AF132" s="266" t="s">
        <v>2034</v>
      </c>
      <c r="AG132" s="263" t="s">
        <v>2035</v>
      </c>
      <c r="AH132" s="263" t="s">
        <v>2035</v>
      </c>
      <c r="AI132" s="263" t="s">
        <v>2035</v>
      </c>
      <c r="AJ132" s="266" t="s">
        <v>2034</v>
      </c>
      <c r="AK132" s="263" t="s">
        <v>2035</v>
      </c>
      <c r="AL132" s="263" t="s">
        <v>2035</v>
      </c>
      <c r="AM132" s="263" t="s">
        <v>2035</v>
      </c>
      <c r="AN132" s="263" t="s">
        <v>2035</v>
      </c>
      <c r="AO132" s="263" t="s">
        <v>2035</v>
      </c>
      <c r="AP132" s="263" t="s">
        <v>2035</v>
      </c>
      <c r="AQ132" s="263" t="s">
        <v>2035</v>
      </c>
      <c r="AR132" s="266" t="s">
        <v>2034</v>
      </c>
      <c r="AS132" s="266" t="s">
        <v>2034</v>
      </c>
      <c r="AT132" s="263" t="s">
        <v>2035</v>
      </c>
      <c r="AU132" s="263" t="s">
        <v>2035</v>
      </c>
      <c r="AV132" s="266" t="s">
        <v>2034</v>
      </c>
      <c r="AW132" s="263" t="s">
        <v>2035</v>
      </c>
      <c r="AX132" s="263" t="s">
        <v>2035</v>
      </c>
      <c r="AY132" s="263" t="s">
        <v>2035</v>
      </c>
      <c r="AZ132" s="263" t="s">
        <v>2035</v>
      </c>
      <c r="BA132" s="263" t="s">
        <v>2035</v>
      </c>
      <c r="BB132" s="266" t="s">
        <v>2034</v>
      </c>
      <c r="BC132" s="43"/>
    </row>
    <row r="133" spans="1:55" x14ac:dyDescent="0.2">
      <c r="A133" s="2720"/>
      <c r="B133" s="2058" t="s">
        <v>713</v>
      </c>
      <c r="C133" s="266" t="s">
        <v>2034</v>
      </c>
      <c r="D133" s="266" t="s">
        <v>2034</v>
      </c>
      <c r="E133" s="266" t="s">
        <v>2034</v>
      </c>
      <c r="F133" s="263" t="s">
        <v>2035</v>
      </c>
      <c r="G133" s="266" t="s">
        <v>2034</v>
      </c>
      <c r="H133" s="263" t="s">
        <v>2035</v>
      </c>
      <c r="I133" s="263" t="s">
        <v>2035</v>
      </c>
      <c r="J133" s="266" t="s">
        <v>2034</v>
      </c>
      <c r="K133" s="266" t="s">
        <v>2034</v>
      </c>
      <c r="L133" s="266" t="s">
        <v>2034</v>
      </c>
      <c r="M133" s="266" t="s">
        <v>2034</v>
      </c>
      <c r="N133" s="266" t="s">
        <v>2034</v>
      </c>
      <c r="O133" s="266" t="s">
        <v>2034</v>
      </c>
      <c r="P133" s="266" t="s">
        <v>2034</v>
      </c>
      <c r="Q133" s="266" t="s">
        <v>2034</v>
      </c>
      <c r="R133" s="266" t="s">
        <v>2034</v>
      </c>
      <c r="S133" s="266" t="s">
        <v>2034</v>
      </c>
      <c r="T133" s="266" t="s">
        <v>2034</v>
      </c>
      <c r="U133" s="266" t="s">
        <v>2034</v>
      </c>
      <c r="V133" s="266" t="s">
        <v>2034</v>
      </c>
      <c r="W133" s="266" t="s">
        <v>2034</v>
      </c>
      <c r="X133" s="266" t="s">
        <v>2034</v>
      </c>
      <c r="Y133" s="266" t="s">
        <v>2034</v>
      </c>
      <c r="Z133" s="266" t="s">
        <v>2034</v>
      </c>
      <c r="AA133" s="266" t="s">
        <v>2034</v>
      </c>
      <c r="AB133" s="266" t="s">
        <v>2034</v>
      </c>
      <c r="AC133" s="266" t="s">
        <v>2034</v>
      </c>
      <c r="AD133" s="266" t="s">
        <v>2034</v>
      </c>
      <c r="AE133" s="266" t="s">
        <v>2034</v>
      </c>
      <c r="AF133" s="266" t="s">
        <v>2034</v>
      </c>
      <c r="AG133" s="266" t="s">
        <v>2034</v>
      </c>
      <c r="AH133" s="266" t="s">
        <v>2034</v>
      </c>
      <c r="AI133" s="266" t="s">
        <v>2034</v>
      </c>
      <c r="AJ133" s="266" t="s">
        <v>2034</v>
      </c>
      <c r="AK133" s="266" t="s">
        <v>2034</v>
      </c>
      <c r="AL133" s="266" t="s">
        <v>2034</v>
      </c>
      <c r="AM133" s="266" t="s">
        <v>2034</v>
      </c>
      <c r="AN133" s="266" t="s">
        <v>2034</v>
      </c>
      <c r="AO133" s="266" t="s">
        <v>2034</v>
      </c>
      <c r="AP133" s="266" t="s">
        <v>2034</v>
      </c>
      <c r="AQ133" s="266" t="s">
        <v>2034</v>
      </c>
      <c r="AR133" s="266" t="s">
        <v>2034</v>
      </c>
      <c r="AS133" s="266" t="s">
        <v>2034</v>
      </c>
      <c r="AT133" s="266" t="s">
        <v>2034</v>
      </c>
      <c r="AU133" s="266" t="s">
        <v>2034</v>
      </c>
      <c r="AV133" s="266" t="s">
        <v>2034</v>
      </c>
      <c r="AW133" s="266" t="s">
        <v>2034</v>
      </c>
      <c r="AX133" s="266" t="s">
        <v>2034</v>
      </c>
      <c r="AY133" s="263" t="s">
        <v>2035</v>
      </c>
      <c r="AZ133" s="266" t="s">
        <v>2034</v>
      </c>
      <c r="BA133" s="266" t="s">
        <v>2034</v>
      </c>
      <c r="BB133" s="266" t="s">
        <v>2034</v>
      </c>
      <c r="BC133" s="43"/>
    </row>
    <row r="134" spans="1:55" x14ac:dyDescent="0.2">
      <c r="A134" s="2720"/>
      <c r="B134" s="2058" t="s">
        <v>712</v>
      </c>
      <c r="C134" s="266" t="s">
        <v>2034</v>
      </c>
      <c r="D134" s="266" t="s">
        <v>2034</v>
      </c>
      <c r="E134" s="266" t="s">
        <v>2034</v>
      </c>
      <c r="F134" s="266" t="s">
        <v>2034</v>
      </c>
      <c r="G134" s="266" t="s">
        <v>2034</v>
      </c>
      <c r="H134" s="266" t="s">
        <v>2034</v>
      </c>
      <c r="I134" s="266" t="s">
        <v>2034</v>
      </c>
      <c r="J134" s="266" t="s">
        <v>2034</v>
      </c>
      <c r="K134" s="263" t="s">
        <v>2035</v>
      </c>
      <c r="L134" s="263" t="s">
        <v>2035</v>
      </c>
      <c r="M134" s="263" t="s">
        <v>2035</v>
      </c>
      <c r="N134" s="266" t="s">
        <v>2034</v>
      </c>
      <c r="O134" s="266" t="s">
        <v>2034</v>
      </c>
      <c r="P134" s="266" t="s">
        <v>2034</v>
      </c>
      <c r="Q134" s="266" t="s">
        <v>2034</v>
      </c>
      <c r="R134" s="266" t="s">
        <v>2034</v>
      </c>
      <c r="S134" s="266" t="s">
        <v>2034</v>
      </c>
      <c r="T134" s="266" t="s">
        <v>2034</v>
      </c>
      <c r="U134" s="266" t="s">
        <v>2034</v>
      </c>
      <c r="V134" s="266" t="s">
        <v>2034</v>
      </c>
      <c r="W134" s="266" t="s">
        <v>2034</v>
      </c>
      <c r="X134" s="266" t="s">
        <v>2034</v>
      </c>
      <c r="Y134" s="266" t="s">
        <v>2034</v>
      </c>
      <c r="Z134" s="266" t="s">
        <v>2034</v>
      </c>
      <c r="AA134" s="266" t="s">
        <v>2034</v>
      </c>
      <c r="AB134" s="266" t="s">
        <v>2034</v>
      </c>
      <c r="AC134" s="266" t="s">
        <v>2034</v>
      </c>
      <c r="AD134" s="266" t="s">
        <v>2034</v>
      </c>
      <c r="AE134" s="266" t="s">
        <v>2034</v>
      </c>
      <c r="AF134" s="266" t="s">
        <v>2034</v>
      </c>
      <c r="AG134" s="266" t="s">
        <v>2034</v>
      </c>
      <c r="AH134" s="266" t="s">
        <v>2034</v>
      </c>
      <c r="AI134" s="266" t="s">
        <v>2034</v>
      </c>
      <c r="AJ134" s="266" t="s">
        <v>2034</v>
      </c>
      <c r="AK134" s="266" t="s">
        <v>2034</v>
      </c>
      <c r="AL134" s="266" t="s">
        <v>2034</v>
      </c>
      <c r="AM134" s="266" t="s">
        <v>2034</v>
      </c>
      <c r="AN134" s="266" t="s">
        <v>2034</v>
      </c>
      <c r="AO134" s="266" t="s">
        <v>2034</v>
      </c>
      <c r="AP134" s="266" t="s">
        <v>2034</v>
      </c>
      <c r="AQ134" s="266" t="s">
        <v>2034</v>
      </c>
      <c r="AR134" s="266" t="s">
        <v>2034</v>
      </c>
      <c r="AS134" s="266" t="s">
        <v>2034</v>
      </c>
      <c r="AT134" s="266" t="s">
        <v>2034</v>
      </c>
      <c r="AU134" s="266" t="s">
        <v>2034</v>
      </c>
      <c r="AV134" s="266" t="s">
        <v>2034</v>
      </c>
      <c r="AW134" s="263" t="s">
        <v>2035</v>
      </c>
      <c r="AX134" s="266" t="s">
        <v>2034</v>
      </c>
      <c r="AY134" s="266" t="s">
        <v>2034</v>
      </c>
      <c r="AZ134" s="266" t="s">
        <v>2034</v>
      </c>
      <c r="BA134" s="266" t="s">
        <v>2034</v>
      </c>
      <c r="BB134" s="266" t="s">
        <v>2034</v>
      </c>
      <c r="BC134" s="43"/>
    </row>
    <row r="135" spans="1:55" x14ac:dyDescent="0.2">
      <c r="A135" s="2720"/>
      <c r="B135" s="2058" t="s">
        <v>711</v>
      </c>
      <c r="C135" s="266" t="s">
        <v>2034</v>
      </c>
      <c r="D135" s="266" t="s">
        <v>2034</v>
      </c>
      <c r="E135" s="266" t="s">
        <v>2034</v>
      </c>
      <c r="F135" s="266" t="s">
        <v>2034</v>
      </c>
      <c r="G135" s="266" t="s">
        <v>2034</v>
      </c>
      <c r="H135" s="266" t="s">
        <v>2034</v>
      </c>
      <c r="I135" s="266" t="s">
        <v>2034</v>
      </c>
      <c r="J135" s="266" t="s">
        <v>2034</v>
      </c>
      <c r="K135" s="266" t="s">
        <v>2034</v>
      </c>
      <c r="L135" s="266" t="s">
        <v>2034</v>
      </c>
      <c r="M135" s="266" t="s">
        <v>2034</v>
      </c>
      <c r="N135" s="266" t="s">
        <v>2034</v>
      </c>
      <c r="O135" s="266" t="s">
        <v>2034</v>
      </c>
      <c r="P135" s="266" t="s">
        <v>2034</v>
      </c>
      <c r="Q135" s="266" t="s">
        <v>2034</v>
      </c>
      <c r="R135" s="266" t="s">
        <v>2034</v>
      </c>
      <c r="S135" s="266" t="s">
        <v>2034</v>
      </c>
      <c r="T135" s="266" t="s">
        <v>2034</v>
      </c>
      <c r="U135" s="266" t="s">
        <v>2034</v>
      </c>
      <c r="V135" s="266" t="s">
        <v>2034</v>
      </c>
      <c r="W135" s="266" t="s">
        <v>2034</v>
      </c>
      <c r="X135" s="266" t="s">
        <v>2034</v>
      </c>
      <c r="Y135" s="266" t="s">
        <v>2034</v>
      </c>
      <c r="Z135" s="266" t="s">
        <v>2034</v>
      </c>
      <c r="AA135" s="266" t="s">
        <v>2034</v>
      </c>
      <c r="AB135" s="266" t="s">
        <v>2034</v>
      </c>
      <c r="AC135" s="266" t="s">
        <v>2034</v>
      </c>
      <c r="AD135" s="266" t="s">
        <v>2034</v>
      </c>
      <c r="AE135" s="266" t="s">
        <v>2034</v>
      </c>
      <c r="AF135" s="266" t="s">
        <v>2034</v>
      </c>
      <c r="AG135" s="266" t="s">
        <v>2034</v>
      </c>
      <c r="AH135" s="266" t="s">
        <v>2034</v>
      </c>
      <c r="AI135" s="266" t="s">
        <v>2034</v>
      </c>
      <c r="AJ135" s="266" t="s">
        <v>2034</v>
      </c>
      <c r="AK135" s="266" t="s">
        <v>2034</v>
      </c>
      <c r="AL135" s="266" t="s">
        <v>2034</v>
      </c>
      <c r="AM135" s="266" t="s">
        <v>2034</v>
      </c>
      <c r="AN135" s="266" t="s">
        <v>2034</v>
      </c>
      <c r="AO135" s="266" t="s">
        <v>2034</v>
      </c>
      <c r="AP135" s="266" t="s">
        <v>2034</v>
      </c>
      <c r="AQ135" s="266" t="s">
        <v>2034</v>
      </c>
      <c r="AR135" s="266" t="s">
        <v>2034</v>
      </c>
      <c r="AS135" s="266" t="s">
        <v>2034</v>
      </c>
      <c r="AT135" s="266" t="s">
        <v>2034</v>
      </c>
      <c r="AU135" s="266" t="s">
        <v>2034</v>
      </c>
      <c r="AV135" s="266" t="s">
        <v>2034</v>
      </c>
      <c r="AW135" s="263" t="s">
        <v>2035</v>
      </c>
      <c r="AX135" s="263" t="s">
        <v>2035</v>
      </c>
      <c r="AY135" s="263" t="s">
        <v>2035</v>
      </c>
      <c r="AZ135" s="266" t="s">
        <v>2034</v>
      </c>
      <c r="BA135" s="266" t="s">
        <v>2034</v>
      </c>
      <c r="BB135" s="266" t="s">
        <v>2034</v>
      </c>
      <c r="BC135" s="43"/>
    </row>
    <row r="136" spans="1:55" ht="24.95" customHeight="1" x14ac:dyDescent="0.25">
      <c r="A136" s="2052"/>
      <c r="B136" s="2062"/>
      <c r="C136" s="2047"/>
      <c r="D136" s="2047"/>
      <c r="E136" s="2047"/>
      <c r="F136" s="2047"/>
      <c r="G136" s="2047"/>
      <c r="H136" s="2047"/>
      <c r="I136" s="2047"/>
      <c r="J136" s="2047"/>
      <c r="K136" s="2047"/>
      <c r="L136" s="2047"/>
      <c r="M136" s="2047"/>
      <c r="N136" s="2047"/>
      <c r="O136" s="2047"/>
      <c r="P136" s="2047"/>
      <c r="Q136" s="2047"/>
      <c r="R136" s="2047"/>
      <c r="S136" s="2047"/>
      <c r="T136" s="2047"/>
      <c r="U136" s="2047"/>
      <c r="V136" s="2047"/>
      <c r="W136" s="2047"/>
      <c r="X136" s="2047"/>
      <c r="Y136" s="2047"/>
      <c r="Z136" s="2047"/>
      <c r="AA136" s="2047"/>
      <c r="AB136" s="2047"/>
      <c r="AC136" s="2047"/>
      <c r="AD136" s="2047"/>
      <c r="AE136" s="2047"/>
      <c r="AF136" s="2047"/>
      <c r="AG136" s="2047"/>
      <c r="AH136" s="2047"/>
      <c r="AI136" s="2047"/>
      <c r="AJ136" s="2047"/>
      <c r="AK136" s="2047"/>
      <c r="AL136" s="2047"/>
      <c r="AM136" s="2047"/>
      <c r="AN136" s="2047"/>
      <c r="AO136" s="2047"/>
      <c r="AP136" s="2047"/>
      <c r="AQ136" s="2047"/>
      <c r="AR136" s="2047"/>
      <c r="AS136" s="2047"/>
      <c r="AT136" s="2047"/>
      <c r="AU136" s="2047"/>
      <c r="AV136" s="2047"/>
      <c r="AW136" s="2047"/>
      <c r="AX136" s="2047"/>
      <c r="AY136" s="2047"/>
      <c r="AZ136" s="2047"/>
      <c r="BA136" s="2047"/>
      <c r="BB136" s="2047"/>
      <c r="BC136" s="43"/>
    </row>
    <row r="137" spans="1:55" x14ac:dyDescent="0.2">
      <c r="A137" s="2720" t="s">
        <v>1686</v>
      </c>
      <c r="B137" s="2058" t="s">
        <v>710</v>
      </c>
      <c r="C137" s="262" t="s">
        <v>2034</v>
      </c>
      <c r="D137" s="263" t="s">
        <v>2035</v>
      </c>
      <c r="E137" s="263" t="s">
        <v>2035</v>
      </c>
      <c r="F137" s="263" t="s">
        <v>2035</v>
      </c>
      <c r="G137" s="263" t="s">
        <v>2035</v>
      </c>
      <c r="H137" s="263" t="s">
        <v>2035</v>
      </c>
      <c r="I137" s="263" t="s">
        <v>2035</v>
      </c>
      <c r="J137" s="263" t="s">
        <v>2035</v>
      </c>
      <c r="K137" s="263" t="s">
        <v>2035</v>
      </c>
      <c r="L137" s="263" t="s">
        <v>2035</v>
      </c>
      <c r="M137" s="263" t="s">
        <v>2035</v>
      </c>
      <c r="N137" s="263" t="s">
        <v>2035</v>
      </c>
      <c r="O137" s="263" t="s">
        <v>2035</v>
      </c>
      <c r="P137" s="263" t="s">
        <v>2035</v>
      </c>
      <c r="Q137" s="263" t="s">
        <v>2035</v>
      </c>
      <c r="R137" s="263" t="s">
        <v>2035</v>
      </c>
      <c r="S137" s="263" t="s">
        <v>2035</v>
      </c>
      <c r="T137" s="263" t="s">
        <v>2035</v>
      </c>
      <c r="U137" s="263" t="s">
        <v>2035</v>
      </c>
      <c r="V137" s="263" t="s">
        <v>2035</v>
      </c>
      <c r="W137" s="263" t="s">
        <v>2035</v>
      </c>
      <c r="X137" s="263" t="s">
        <v>2035</v>
      </c>
      <c r="Y137" s="263" t="s">
        <v>2035</v>
      </c>
      <c r="Z137" s="263" t="s">
        <v>2035</v>
      </c>
      <c r="AA137" s="263" t="s">
        <v>2035</v>
      </c>
      <c r="AB137" s="263" t="s">
        <v>2035</v>
      </c>
      <c r="AC137" s="263" t="s">
        <v>2035</v>
      </c>
      <c r="AD137" s="263" t="s">
        <v>2035</v>
      </c>
      <c r="AE137" s="263" t="s">
        <v>2035</v>
      </c>
      <c r="AF137" s="263" t="s">
        <v>2035</v>
      </c>
      <c r="AG137" s="263" t="s">
        <v>2035</v>
      </c>
      <c r="AH137" s="263" t="s">
        <v>2035</v>
      </c>
      <c r="AI137" s="263" t="s">
        <v>2035</v>
      </c>
      <c r="AJ137" s="262" t="s">
        <v>2034</v>
      </c>
      <c r="AK137" s="262" t="s">
        <v>2034</v>
      </c>
      <c r="AL137" s="263" t="s">
        <v>2035</v>
      </c>
      <c r="AM137" s="263" t="s">
        <v>2035</v>
      </c>
      <c r="AN137" s="263" t="s">
        <v>2035</v>
      </c>
      <c r="AO137" s="263" t="s">
        <v>2035</v>
      </c>
      <c r="AP137" s="263" t="s">
        <v>2035</v>
      </c>
      <c r="AQ137" s="263" t="s">
        <v>2035</v>
      </c>
      <c r="AR137" s="262" t="s">
        <v>2034</v>
      </c>
      <c r="AS137" s="263" t="s">
        <v>2035</v>
      </c>
      <c r="AT137" s="263" t="s">
        <v>2035</v>
      </c>
      <c r="AU137" s="263" t="s">
        <v>2035</v>
      </c>
      <c r="AV137" s="266" t="s">
        <v>2034</v>
      </c>
      <c r="AW137" s="263" t="s">
        <v>2035</v>
      </c>
      <c r="AX137" s="263" t="s">
        <v>2035</v>
      </c>
      <c r="AY137" s="263" t="s">
        <v>2035</v>
      </c>
      <c r="AZ137" s="263" t="s">
        <v>2035</v>
      </c>
      <c r="BA137" s="263" t="s">
        <v>2035</v>
      </c>
      <c r="BB137" s="266" t="s">
        <v>2034</v>
      </c>
      <c r="BC137" s="43"/>
    </row>
    <row r="138" spans="1:55" x14ac:dyDescent="0.2">
      <c r="A138" s="2720"/>
      <c r="B138" s="2058" t="s">
        <v>709</v>
      </c>
      <c r="C138" s="262" t="s">
        <v>2034</v>
      </c>
      <c r="D138" s="262" t="s">
        <v>2034</v>
      </c>
      <c r="E138" s="262" t="s">
        <v>2034</v>
      </c>
      <c r="F138" s="262" t="s">
        <v>2034</v>
      </c>
      <c r="G138" s="262" t="s">
        <v>2034</v>
      </c>
      <c r="H138" s="262" t="s">
        <v>2034</v>
      </c>
      <c r="I138" s="263" t="s">
        <v>2035</v>
      </c>
      <c r="J138" s="263" t="s">
        <v>2035</v>
      </c>
      <c r="K138" s="263" t="s">
        <v>2035</v>
      </c>
      <c r="L138" s="263" t="s">
        <v>2035</v>
      </c>
      <c r="M138" s="263" t="s">
        <v>2035</v>
      </c>
      <c r="N138" s="263" t="s">
        <v>2035</v>
      </c>
      <c r="O138" s="263" t="s">
        <v>2035</v>
      </c>
      <c r="P138" s="262" t="s">
        <v>2034</v>
      </c>
      <c r="Q138" s="262" t="s">
        <v>2034</v>
      </c>
      <c r="R138" s="262" t="s">
        <v>2034</v>
      </c>
      <c r="S138" s="262" t="s">
        <v>2034</v>
      </c>
      <c r="T138" s="262" t="s">
        <v>2034</v>
      </c>
      <c r="U138" s="263" t="s">
        <v>2035</v>
      </c>
      <c r="V138" s="263" t="s">
        <v>2035</v>
      </c>
      <c r="W138" s="263" t="s">
        <v>2035</v>
      </c>
      <c r="X138" s="263" t="s">
        <v>2035</v>
      </c>
      <c r="Y138" s="263" t="s">
        <v>2035</v>
      </c>
      <c r="Z138" s="263" t="s">
        <v>2035</v>
      </c>
      <c r="AA138" s="263" t="s">
        <v>2035</v>
      </c>
      <c r="AB138" s="263" t="s">
        <v>2035</v>
      </c>
      <c r="AC138" s="263" t="s">
        <v>2035</v>
      </c>
      <c r="AD138" s="263" t="s">
        <v>2035</v>
      </c>
      <c r="AE138" s="263" t="s">
        <v>2035</v>
      </c>
      <c r="AF138" s="263" t="s">
        <v>2035</v>
      </c>
      <c r="AG138" s="263" t="s">
        <v>2035</v>
      </c>
      <c r="AH138" s="263" t="s">
        <v>2035</v>
      </c>
      <c r="AI138" s="263" t="s">
        <v>2035</v>
      </c>
      <c r="AJ138" s="262" t="s">
        <v>2034</v>
      </c>
      <c r="AK138" s="262" t="s">
        <v>2034</v>
      </c>
      <c r="AL138" s="263" t="s">
        <v>2035</v>
      </c>
      <c r="AM138" s="263" t="s">
        <v>2035</v>
      </c>
      <c r="AN138" s="263" t="s">
        <v>2035</v>
      </c>
      <c r="AO138" s="263" t="s">
        <v>2035</v>
      </c>
      <c r="AP138" s="263" t="s">
        <v>2035</v>
      </c>
      <c r="AQ138" s="263" t="s">
        <v>2035</v>
      </c>
      <c r="AR138" s="262" t="s">
        <v>2034</v>
      </c>
      <c r="AS138" s="263" t="s">
        <v>2035</v>
      </c>
      <c r="AT138" s="263" t="s">
        <v>2035</v>
      </c>
      <c r="AU138" s="263" t="s">
        <v>2035</v>
      </c>
      <c r="AV138" s="266" t="s">
        <v>2034</v>
      </c>
      <c r="AW138" s="263" t="s">
        <v>2035</v>
      </c>
      <c r="AX138" s="263" t="s">
        <v>2035</v>
      </c>
      <c r="AY138" s="263" t="s">
        <v>2035</v>
      </c>
      <c r="AZ138" s="263" t="s">
        <v>2035</v>
      </c>
      <c r="BA138" s="263" t="s">
        <v>2035</v>
      </c>
      <c r="BB138" s="266" t="s">
        <v>2034</v>
      </c>
      <c r="BC138" s="43"/>
    </row>
    <row r="139" spans="1:55" x14ac:dyDescent="0.2">
      <c r="A139" s="2720"/>
      <c r="B139" s="2058" t="s">
        <v>708</v>
      </c>
      <c r="C139" s="262" t="s">
        <v>2034</v>
      </c>
      <c r="D139" s="263" t="s">
        <v>2035</v>
      </c>
      <c r="E139" s="263" t="s">
        <v>2035</v>
      </c>
      <c r="F139" s="263" t="s">
        <v>2035</v>
      </c>
      <c r="G139" s="263" t="s">
        <v>2035</v>
      </c>
      <c r="H139" s="263" t="s">
        <v>2035</v>
      </c>
      <c r="I139" s="263" t="s">
        <v>2035</v>
      </c>
      <c r="J139" s="263" t="s">
        <v>2035</v>
      </c>
      <c r="K139" s="263" t="s">
        <v>2035</v>
      </c>
      <c r="L139" s="263" t="s">
        <v>2035</v>
      </c>
      <c r="M139" s="263" t="s">
        <v>2035</v>
      </c>
      <c r="N139" s="263" t="s">
        <v>2035</v>
      </c>
      <c r="O139" s="263" t="s">
        <v>2035</v>
      </c>
      <c r="P139" s="262" t="s">
        <v>2034</v>
      </c>
      <c r="Q139" s="262" t="s">
        <v>2034</v>
      </c>
      <c r="R139" s="262" t="s">
        <v>2034</v>
      </c>
      <c r="S139" s="262" t="s">
        <v>2034</v>
      </c>
      <c r="T139" s="262" t="s">
        <v>2034</v>
      </c>
      <c r="U139" s="262" t="s">
        <v>2034</v>
      </c>
      <c r="V139" s="263" t="s">
        <v>2035</v>
      </c>
      <c r="W139" s="263" t="s">
        <v>2035</v>
      </c>
      <c r="X139" s="263" t="s">
        <v>2035</v>
      </c>
      <c r="Y139" s="263" t="s">
        <v>2035</v>
      </c>
      <c r="Z139" s="263" t="s">
        <v>2035</v>
      </c>
      <c r="AA139" s="263" t="s">
        <v>2035</v>
      </c>
      <c r="AB139" s="263" t="s">
        <v>2035</v>
      </c>
      <c r="AC139" s="263" t="s">
        <v>2035</v>
      </c>
      <c r="AD139" s="263" t="s">
        <v>2035</v>
      </c>
      <c r="AE139" s="263" t="s">
        <v>2035</v>
      </c>
      <c r="AF139" s="263" t="s">
        <v>2035</v>
      </c>
      <c r="AG139" s="263" t="s">
        <v>2035</v>
      </c>
      <c r="AH139" s="263" t="s">
        <v>2035</v>
      </c>
      <c r="AI139" s="263" t="s">
        <v>2035</v>
      </c>
      <c r="AJ139" s="262" t="s">
        <v>2034</v>
      </c>
      <c r="AK139" s="262" t="s">
        <v>2034</v>
      </c>
      <c r="AL139" s="263" t="s">
        <v>2035</v>
      </c>
      <c r="AM139" s="263" t="s">
        <v>2035</v>
      </c>
      <c r="AN139" s="263" t="s">
        <v>2035</v>
      </c>
      <c r="AO139" s="263" t="s">
        <v>2035</v>
      </c>
      <c r="AP139" s="263" t="s">
        <v>2035</v>
      </c>
      <c r="AQ139" s="263" t="s">
        <v>2035</v>
      </c>
      <c r="AR139" s="262" t="s">
        <v>2034</v>
      </c>
      <c r="AS139" s="263" t="s">
        <v>2035</v>
      </c>
      <c r="AT139" s="263" t="s">
        <v>2035</v>
      </c>
      <c r="AU139" s="263" t="s">
        <v>2035</v>
      </c>
      <c r="AV139" s="266" t="s">
        <v>2034</v>
      </c>
      <c r="AW139" s="263" t="s">
        <v>2035</v>
      </c>
      <c r="AX139" s="263" t="s">
        <v>2035</v>
      </c>
      <c r="AY139" s="263" t="s">
        <v>2035</v>
      </c>
      <c r="AZ139" s="263" t="s">
        <v>2035</v>
      </c>
      <c r="BA139" s="263" t="s">
        <v>2035</v>
      </c>
      <c r="BB139" s="266" t="s">
        <v>2034</v>
      </c>
      <c r="BC139" s="43"/>
    </row>
    <row r="140" spans="1:55" x14ac:dyDescent="0.2">
      <c r="A140" s="2720"/>
      <c r="B140" s="2058" t="s">
        <v>707</v>
      </c>
      <c r="C140" s="262" t="s">
        <v>2034</v>
      </c>
      <c r="D140" s="262" t="s">
        <v>2034</v>
      </c>
      <c r="E140" s="262" t="s">
        <v>2034</v>
      </c>
      <c r="F140" s="262" t="s">
        <v>2034</v>
      </c>
      <c r="G140" s="262" t="s">
        <v>2034</v>
      </c>
      <c r="H140" s="263" t="s">
        <v>2035</v>
      </c>
      <c r="I140" s="263" t="s">
        <v>2035</v>
      </c>
      <c r="J140" s="263" t="s">
        <v>2035</v>
      </c>
      <c r="K140" s="263" t="s">
        <v>2035</v>
      </c>
      <c r="L140" s="263" t="s">
        <v>2035</v>
      </c>
      <c r="M140" s="263" t="s">
        <v>2035</v>
      </c>
      <c r="N140" s="262" t="s">
        <v>2034</v>
      </c>
      <c r="O140" s="262" t="s">
        <v>2034</v>
      </c>
      <c r="P140" s="262" t="s">
        <v>2034</v>
      </c>
      <c r="Q140" s="262" t="s">
        <v>2034</v>
      </c>
      <c r="R140" s="262" t="s">
        <v>2034</v>
      </c>
      <c r="S140" s="262" t="s">
        <v>2034</v>
      </c>
      <c r="T140" s="262" t="s">
        <v>2034</v>
      </c>
      <c r="U140" s="263" t="s">
        <v>2035</v>
      </c>
      <c r="V140" s="263" t="s">
        <v>2035</v>
      </c>
      <c r="W140" s="263" t="s">
        <v>2035</v>
      </c>
      <c r="X140" s="263" t="s">
        <v>2035</v>
      </c>
      <c r="Y140" s="263" t="s">
        <v>2035</v>
      </c>
      <c r="Z140" s="263" t="s">
        <v>2035</v>
      </c>
      <c r="AA140" s="263" t="s">
        <v>2035</v>
      </c>
      <c r="AB140" s="263" t="s">
        <v>2035</v>
      </c>
      <c r="AC140" s="263" t="s">
        <v>2035</v>
      </c>
      <c r="AD140" s="263" t="s">
        <v>2035</v>
      </c>
      <c r="AE140" s="263" t="s">
        <v>2035</v>
      </c>
      <c r="AF140" s="263" t="s">
        <v>2035</v>
      </c>
      <c r="AG140" s="263" t="s">
        <v>2035</v>
      </c>
      <c r="AH140" s="263" t="s">
        <v>2035</v>
      </c>
      <c r="AI140" s="263" t="s">
        <v>2035</v>
      </c>
      <c r="AJ140" s="262" t="s">
        <v>2034</v>
      </c>
      <c r="AK140" s="262" t="s">
        <v>2034</v>
      </c>
      <c r="AL140" s="263" t="s">
        <v>2035</v>
      </c>
      <c r="AM140" s="263" t="s">
        <v>2035</v>
      </c>
      <c r="AN140" s="263" t="s">
        <v>2035</v>
      </c>
      <c r="AO140" s="263" t="s">
        <v>2035</v>
      </c>
      <c r="AP140" s="263" t="s">
        <v>2035</v>
      </c>
      <c r="AQ140" s="263" t="s">
        <v>2035</v>
      </c>
      <c r="AR140" s="262" t="s">
        <v>2034</v>
      </c>
      <c r="AS140" s="263" t="s">
        <v>2035</v>
      </c>
      <c r="AT140" s="263" t="s">
        <v>2035</v>
      </c>
      <c r="AU140" s="263" t="s">
        <v>2035</v>
      </c>
      <c r="AV140" s="266" t="s">
        <v>2034</v>
      </c>
      <c r="AW140" s="263" t="s">
        <v>2035</v>
      </c>
      <c r="AX140" s="263" t="s">
        <v>2035</v>
      </c>
      <c r="AY140" s="263" t="s">
        <v>2035</v>
      </c>
      <c r="AZ140" s="263" t="s">
        <v>2035</v>
      </c>
      <c r="BA140" s="263" t="s">
        <v>2035</v>
      </c>
      <c r="BB140" s="266" t="s">
        <v>2034</v>
      </c>
      <c r="BC140" s="43"/>
    </row>
    <row r="141" spans="1:55" x14ac:dyDescent="0.2">
      <c r="A141" s="2720"/>
      <c r="B141" s="2058" t="s">
        <v>706</v>
      </c>
      <c r="C141" s="262" t="s">
        <v>2034</v>
      </c>
      <c r="D141" s="263" t="s">
        <v>2035</v>
      </c>
      <c r="E141" s="263" t="s">
        <v>2035</v>
      </c>
      <c r="F141" s="263" t="s">
        <v>2035</v>
      </c>
      <c r="G141" s="262" t="s">
        <v>2034</v>
      </c>
      <c r="H141" s="263" t="s">
        <v>2035</v>
      </c>
      <c r="I141" s="262" t="s">
        <v>2034</v>
      </c>
      <c r="J141" s="262" t="s">
        <v>2034</v>
      </c>
      <c r="K141" s="262" t="s">
        <v>2034</v>
      </c>
      <c r="L141" s="262" t="s">
        <v>2034</v>
      </c>
      <c r="M141" s="262" t="s">
        <v>2034</v>
      </c>
      <c r="N141" s="262" t="s">
        <v>2034</v>
      </c>
      <c r="O141" s="262" t="s">
        <v>2034</v>
      </c>
      <c r="P141" s="262" t="s">
        <v>2034</v>
      </c>
      <c r="Q141" s="262" t="s">
        <v>2034</v>
      </c>
      <c r="R141" s="262" t="s">
        <v>2034</v>
      </c>
      <c r="S141" s="262" t="s">
        <v>2034</v>
      </c>
      <c r="T141" s="262" t="s">
        <v>2034</v>
      </c>
      <c r="U141" s="263" t="s">
        <v>2035</v>
      </c>
      <c r="V141" s="263" t="s">
        <v>2035</v>
      </c>
      <c r="W141" s="263" t="s">
        <v>2035</v>
      </c>
      <c r="X141" s="263" t="s">
        <v>2035</v>
      </c>
      <c r="Y141" s="263" t="s">
        <v>2035</v>
      </c>
      <c r="Z141" s="263" t="s">
        <v>2035</v>
      </c>
      <c r="AA141" s="263" t="s">
        <v>2035</v>
      </c>
      <c r="AB141" s="263" t="s">
        <v>2035</v>
      </c>
      <c r="AC141" s="263" t="s">
        <v>2035</v>
      </c>
      <c r="AD141" s="263" t="s">
        <v>2035</v>
      </c>
      <c r="AE141" s="263" t="s">
        <v>2035</v>
      </c>
      <c r="AF141" s="263" t="s">
        <v>2035</v>
      </c>
      <c r="AG141" s="262" t="s">
        <v>2034</v>
      </c>
      <c r="AH141" s="263" t="s">
        <v>2035</v>
      </c>
      <c r="AI141" s="263" t="s">
        <v>2035</v>
      </c>
      <c r="AJ141" s="262" t="s">
        <v>2034</v>
      </c>
      <c r="AK141" s="262" t="s">
        <v>2034</v>
      </c>
      <c r="AL141" s="263" t="s">
        <v>2035</v>
      </c>
      <c r="AM141" s="263" t="s">
        <v>2035</v>
      </c>
      <c r="AN141" s="263" t="s">
        <v>2035</v>
      </c>
      <c r="AO141" s="263" t="s">
        <v>2035</v>
      </c>
      <c r="AP141" s="263" t="s">
        <v>2035</v>
      </c>
      <c r="AQ141" s="263" t="s">
        <v>2035</v>
      </c>
      <c r="AR141" s="262" t="s">
        <v>2034</v>
      </c>
      <c r="AS141" s="262" t="s">
        <v>2034</v>
      </c>
      <c r="AT141" s="262" t="s">
        <v>2034</v>
      </c>
      <c r="AU141" s="262" t="s">
        <v>2034</v>
      </c>
      <c r="AV141" s="262" t="s">
        <v>2034</v>
      </c>
      <c r="AW141" s="262" t="s">
        <v>2034</v>
      </c>
      <c r="AX141" s="262" t="s">
        <v>2034</v>
      </c>
      <c r="AY141" s="262" t="s">
        <v>2034</v>
      </c>
      <c r="AZ141" s="262" t="s">
        <v>2034</v>
      </c>
      <c r="BA141" s="262" t="s">
        <v>2034</v>
      </c>
      <c r="BB141" s="262" t="s">
        <v>2034</v>
      </c>
      <c r="BC141" s="43"/>
    </row>
    <row r="142" spans="1:55" x14ac:dyDescent="0.2">
      <c r="A142" s="2720"/>
      <c r="B142" s="2058" t="s">
        <v>705</v>
      </c>
      <c r="C142" s="262" t="s">
        <v>2034</v>
      </c>
      <c r="D142" s="262" t="s">
        <v>2034</v>
      </c>
      <c r="E142" s="262" t="s">
        <v>2034</v>
      </c>
      <c r="F142" s="262" t="s">
        <v>2034</v>
      </c>
      <c r="G142" s="262" t="s">
        <v>2034</v>
      </c>
      <c r="H142" s="263" t="s">
        <v>2035</v>
      </c>
      <c r="I142" s="263" t="s">
        <v>2035</v>
      </c>
      <c r="J142" s="263" t="s">
        <v>2035</v>
      </c>
      <c r="K142" s="263" t="s">
        <v>2035</v>
      </c>
      <c r="L142" s="263" t="s">
        <v>2035</v>
      </c>
      <c r="M142" s="263" t="s">
        <v>2035</v>
      </c>
      <c r="N142" s="262" t="s">
        <v>2034</v>
      </c>
      <c r="O142" s="262" t="s">
        <v>2034</v>
      </c>
      <c r="P142" s="262" t="s">
        <v>2034</v>
      </c>
      <c r="Q142" s="262" t="s">
        <v>2034</v>
      </c>
      <c r="R142" s="262" t="s">
        <v>2034</v>
      </c>
      <c r="S142" s="262" t="s">
        <v>2034</v>
      </c>
      <c r="T142" s="262" t="s">
        <v>2034</v>
      </c>
      <c r="U142" s="262" t="s">
        <v>2034</v>
      </c>
      <c r="V142" s="262" t="s">
        <v>2034</v>
      </c>
      <c r="W142" s="262" t="s">
        <v>2034</v>
      </c>
      <c r="X142" s="262" t="s">
        <v>2034</v>
      </c>
      <c r="Y142" s="263" t="s">
        <v>2035</v>
      </c>
      <c r="Z142" s="263" t="s">
        <v>2035</v>
      </c>
      <c r="AA142" s="263" t="s">
        <v>2035</v>
      </c>
      <c r="AB142" s="262" t="s">
        <v>2034</v>
      </c>
      <c r="AC142" s="262" t="s">
        <v>2034</v>
      </c>
      <c r="AD142" s="262" t="s">
        <v>2034</v>
      </c>
      <c r="AE142" s="262" t="s">
        <v>2034</v>
      </c>
      <c r="AF142" s="262" t="s">
        <v>2034</v>
      </c>
      <c r="AG142" s="262" t="s">
        <v>2034</v>
      </c>
      <c r="AH142" s="263" t="s">
        <v>2035</v>
      </c>
      <c r="AI142" s="263" t="s">
        <v>2035</v>
      </c>
      <c r="AJ142" s="262" t="s">
        <v>2034</v>
      </c>
      <c r="AK142" s="262" t="s">
        <v>2034</v>
      </c>
      <c r="AL142" s="263" t="s">
        <v>2035</v>
      </c>
      <c r="AM142" s="263" t="s">
        <v>2035</v>
      </c>
      <c r="AN142" s="262" t="s">
        <v>2034</v>
      </c>
      <c r="AO142" s="263" t="s">
        <v>2035</v>
      </c>
      <c r="AP142" s="263" t="s">
        <v>2035</v>
      </c>
      <c r="AQ142" s="263" t="s">
        <v>2035</v>
      </c>
      <c r="AR142" s="262" t="s">
        <v>2034</v>
      </c>
      <c r="AS142" s="263" t="s">
        <v>2035</v>
      </c>
      <c r="AT142" s="263" t="s">
        <v>2035</v>
      </c>
      <c r="AU142" s="263" t="s">
        <v>2035</v>
      </c>
      <c r="AV142" s="266" t="s">
        <v>2034</v>
      </c>
      <c r="AW142" s="263" t="s">
        <v>2035</v>
      </c>
      <c r="AX142" s="263" t="s">
        <v>2035</v>
      </c>
      <c r="AY142" s="262" t="s">
        <v>2034</v>
      </c>
      <c r="AZ142" s="262" t="s">
        <v>2034</v>
      </c>
      <c r="BA142" s="263" t="s">
        <v>2035</v>
      </c>
      <c r="BB142" s="262" t="s">
        <v>2034</v>
      </c>
      <c r="BC142" s="43"/>
    </row>
    <row r="143" spans="1:55" x14ac:dyDescent="0.2">
      <c r="A143" s="2720"/>
      <c r="B143" s="2058" t="s">
        <v>704</v>
      </c>
      <c r="C143" s="262" t="s">
        <v>2034</v>
      </c>
      <c r="D143" s="262" t="s">
        <v>2034</v>
      </c>
      <c r="E143" s="262" t="s">
        <v>2034</v>
      </c>
      <c r="F143" s="262" t="s">
        <v>2034</v>
      </c>
      <c r="G143" s="262" t="s">
        <v>2034</v>
      </c>
      <c r="H143" s="262" t="s">
        <v>2034</v>
      </c>
      <c r="I143" s="262" t="s">
        <v>2034</v>
      </c>
      <c r="J143" s="262" t="s">
        <v>2034</v>
      </c>
      <c r="K143" s="262" t="s">
        <v>2034</v>
      </c>
      <c r="L143" s="262" t="s">
        <v>2034</v>
      </c>
      <c r="M143" s="262" t="s">
        <v>2034</v>
      </c>
      <c r="N143" s="262" t="s">
        <v>2034</v>
      </c>
      <c r="O143" s="262" t="s">
        <v>2034</v>
      </c>
      <c r="P143" s="262" t="s">
        <v>2034</v>
      </c>
      <c r="Q143" s="262" t="s">
        <v>2034</v>
      </c>
      <c r="R143" s="262" t="s">
        <v>2034</v>
      </c>
      <c r="S143" s="262" t="s">
        <v>2034</v>
      </c>
      <c r="T143" s="262" t="s">
        <v>2034</v>
      </c>
      <c r="U143" s="263" t="s">
        <v>2035</v>
      </c>
      <c r="V143" s="263" t="s">
        <v>2035</v>
      </c>
      <c r="W143" s="263" t="s">
        <v>2035</v>
      </c>
      <c r="X143" s="263" t="s">
        <v>2035</v>
      </c>
      <c r="Y143" s="262" t="s">
        <v>2034</v>
      </c>
      <c r="Z143" s="262" t="s">
        <v>2034</v>
      </c>
      <c r="AA143" s="262" t="s">
        <v>2034</v>
      </c>
      <c r="AB143" s="262" t="s">
        <v>2034</v>
      </c>
      <c r="AC143" s="262" t="s">
        <v>2034</v>
      </c>
      <c r="AD143" s="263" t="s">
        <v>2035</v>
      </c>
      <c r="AE143" s="263" t="s">
        <v>2035</v>
      </c>
      <c r="AF143" s="263" t="s">
        <v>2035</v>
      </c>
      <c r="AG143" s="263" t="s">
        <v>2035</v>
      </c>
      <c r="AH143" s="263" t="s">
        <v>2035</v>
      </c>
      <c r="AI143" s="263" t="s">
        <v>2035</v>
      </c>
      <c r="AJ143" s="262" t="s">
        <v>2034</v>
      </c>
      <c r="AK143" s="262" t="s">
        <v>2034</v>
      </c>
      <c r="AL143" s="263" t="s">
        <v>2035</v>
      </c>
      <c r="AM143" s="263" t="s">
        <v>2035</v>
      </c>
      <c r="AN143" s="263" t="s">
        <v>2035</v>
      </c>
      <c r="AO143" s="263" t="s">
        <v>2035</v>
      </c>
      <c r="AP143" s="263" t="s">
        <v>2035</v>
      </c>
      <c r="AQ143" s="262" t="s">
        <v>2034</v>
      </c>
      <c r="AR143" s="262" t="s">
        <v>2034</v>
      </c>
      <c r="AS143" s="262" t="s">
        <v>2034</v>
      </c>
      <c r="AT143" s="262" t="s">
        <v>2034</v>
      </c>
      <c r="AU143" s="262" t="s">
        <v>2034</v>
      </c>
      <c r="AV143" s="266" t="s">
        <v>2034</v>
      </c>
      <c r="AW143" s="266" t="s">
        <v>2034</v>
      </c>
      <c r="AX143" s="266" t="s">
        <v>2034</v>
      </c>
      <c r="AY143" s="266" t="s">
        <v>2034</v>
      </c>
      <c r="AZ143" s="266" t="s">
        <v>2034</v>
      </c>
      <c r="BA143" s="266" t="s">
        <v>2034</v>
      </c>
      <c r="BB143" s="266" t="s">
        <v>2034</v>
      </c>
      <c r="BC143" s="43"/>
    </row>
    <row r="144" spans="1:55" x14ac:dyDescent="0.2">
      <c r="A144" s="2720"/>
      <c r="B144" s="2058" t="s">
        <v>703</v>
      </c>
      <c r="C144" s="262" t="s">
        <v>2034</v>
      </c>
      <c r="D144" s="262" t="s">
        <v>2034</v>
      </c>
      <c r="E144" s="262" t="s">
        <v>2034</v>
      </c>
      <c r="F144" s="262" t="s">
        <v>2034</v>
      </c>
      <c r="G144" s="262" t="s">
        <v>2034</v>
      </c>
      <c r="H144" s="262" t="s">
        <v>2034</v>
      </c>
      <c r="I144" s="262" t="s">
        <v>2034</v>
      </c>
      <c r="J144" s="262" t="s">
        <v>2034</v>
      </c>
      <c r="K144" s="263" t="s">
        <v>2035</v>
      </c>
      <c r="L144" s="263" t="s">
        <v>2035</v>
      </c>
      <c r="M144" s="262" t="s">
        <v>2034</v>
      </c>
      <c r="N144" s="262" t="s">
        <v>2034</v>
      </c>
      <c r="O144" s="262" t="s">
        <v>2034</v>
      </c>
      <c r="P144" s="262" t="s">
        <v>2034</v>
      </c>
      <c r="Q144" s="262" t="s">
        <v>2034</v>
      </c>
      <c r="R144" s="262" t="s">
        <v>2034</v>
      </c>
      <c r="S144" s="262" t="s">
        <v>2034</v>
      </c>
      <c r="T144" s="262" t="s">
        <v>2034</v>
      </c>
      <c r="U144" s="262" t="s">
        <v>2034</v>
      </c>
      <c r="V144" s="262" t="s">
        <v>2034</v>
      </c>
      <c r="W144" s="262" t="s">
        <v>2034</v>
      </c>
      <c r="X144" s="262" t="s">
        <v>2034</v>
      </c>
      <c r="Y144" s="262" t="s">
        <v>2034</v>
      </c>
      <c r="Z144" s="262" t="s">
        <v>2034</v>
      </c>
      <c r="AA144" s="263" t="s">
        <v>2035</v>
      </c>
      <c r="AB144" s="262" t="s">
        <v>2034</v>
      </c>
      <c r="AC144" s="262" t="s">
        <v>2034</v>
      </c>
      <c r="AD144" s="263" t="s">
        <v>2035</v>
      </c>
      <c r="AE144" s="263" t="s">
        <v>2035</v>
      </c>
      <c r="AF144" s="263" t="s">
        <v>2035</v>
      </c>
      <c r="AG144" s="263" t="s">
        <v>2035</v>
      </c>
      <c r="AH144" s="263" t="s">
        <v>2035</v>
      </c>
      <c r="AI144" s="263" t="s">
        <v>2035</v>
      </c>
      <c r="AJ144" s="262" t="s">
        <v>2034</v>
      </c>
      <c r="AK144" s="262" t="s">
        <v>2034</v>
      </c>
      <c r="AL144" s="262" t="s">
        <v>2034</v>
      </c>
      <c r="AM144" s="262" t="s">
        <v>2034</v>
      </c>
      <c r="AN144" s="262" t="s">
        <v>2034</v>
      </c>
      <c r="AO144" s="262" t="s">
        <v>2034</v>
      </c>
      <c r="AP144" s="262" t="s">
        <v>2034</v>
      </c>
      <c r="AQ144" s="262" t="s">
        <v>2034</v>
      </c>
      <c r="AR144" s="262" t="s">
        <v>2034</v>
      </c>
      <c r="AS144" s="262" t="s">
        <v>2034</v>
      </c>
      <c r="AT144" s="262" t="s">
        <v>2034</v>
      </c>
      <c r="AU144" s="262" t="s">
        <v>2034</v>
      </c>
      <c r="AV144" s="266" t="s">
        <v>2034</v>
      </c>
      <c r="AW144" s="266" t="s">
        <v>2034</v>
      </c>
      <c r="AX144" s="266" t="s">
        <v>2034</v>
      </c>
      <c r="AY144" s="266" t="s">
        <v>2034</v>
      </c>
      <c r="AZ144" s="266" t="s">
        <v>2034</v>
      </c>
      <c r="BA144" s="266" t="s">
        <v>2034</v>
      </c>
      <c r="BB144" s="266" t="s">
        <v>2034</v>
      </c>
      <c r="BC144" s="43"/>
    </row>
    <row r="145" spans="1:55" x14ac:dyDescent="0.2">
      <c r="A145" s="2720"/>
      <c r="B145" s="2058" t="s">
        <v>702</v>
      </c>
      <c r="C145" s="262" t="s">
        <v>2034</v>
      </c>
      <c r="D145" s="262" t="s">
        <v>2034</v>
      </c>
      <c r="E145" s="262" t="s">
        <v>2034</v>
      </c>
      <c r="F145" s="262" t="s">
        <v>2034</v>
      </c>
      <c r="G145" s="262" t="s">
        <v>2034</v>
      </c>
      <c r="H145" s="262" t="s">
        <v>2034</v>
      </c>
      <c r="I145" s="262" t="s">
        <v>2034</v>
      </c>
      <c r="J145" s="263" t="s">
        <v>2035</v>
      </c>
      <c r="K145" s="263" t="s">
        <v>2035</v>
      </c>
      <c r="L145" s="263" t="s">
        <v>2035</v>
      </c>
      <c r="M145" s="263" t="s">
        <v>2035</v>
      </c>
      <c r="N145" s="262" t="s">
        <v>2034</v>
      </c>
      <c r="O145" s="262" t="s">
        <v>2034</v>
      </c>
      <c r="P145" s="262" t="s">
        <v>2034</v>
      </c>
      <c r="Q145" s="262" t="s">
        <v>2034</v>
      </c>
      <c r="R145" s="262" t="s">
        <v>2034</v>
      </c>
      <c r="S145" s="262" t="s">
        <v>2034</v>
      </c>
      <c r="T145" s="262" t="s">
        <v>2034</v>
      </c>
      <c r="U145" s="262" t="s">
        <v>2034</v>
      </c>
      <c r="V145" s="263" t="s">
        <v>2035</v>
      </c>
      <c r="W145" s="262" t="s">
        <v>2034</v>
      </c>
      <c r="X145" s="263" t="s">
        <v>2035</v>
      </c>
      <c r="Y145" s="262" t="s">
        <v>2034</v>
      </c>
      <c r="Z145" s="262" t="s">
        <v>2034</v>
      </c>
      <c r="AA145" s="262" t="s">
        <v>2034</v>
      </c>
      <c r="AB145" s="262" t="s">
        <v>2034</v>
      </c>
      <c r="AC145" s="262" t="s">
        <v>2034</v>
      </c>
      <c r="AD145" s="263" t="s">
        <v>2035</v>
      </c>
      <c r="AE145" s="263" t="s">
        <v>2035</v>
      </c>
      <c r="AF145" s="262" t="s">
        <v>2034</v>
      </c>
      <c r="AG145" s="262" t="s">
        <v>2034</v>
      </c>
      <c r="AH145" s="262" t="s">
        <v>2034</v>
      </c>
      <c r="AI145" s="262" t="s">
        <v>2034</v>
      </c>
      <c r="AJ145" s="262" t="s">
        <v>2034</v>
      </c>
      <c r="AK145" s="262" t="s">
        <v>2034</v>
      </c>
      <c r="AL145" s="263" t="s">
        <v>2035</v>
      </c>
      <c r="AM145" s="263" t="s">
        <v>2035</v>
      </c>
      <c r="AN145" s="262" t="s">
        <v>2034</v>
      </c>
      <c r="AO145" s="262" t="s">
        <v>2034</v>
      </c>
      <c r="AP145" s="262" t="s">
        <v>2034</v>
      </c>
      <c r="AQ145" s="262" t="s">
        <v>2034</v>
      </c>
      <c r="AR145" s="262" t="s">
        <v>2034</v>
      </c>
      <c r="AS145" s="262" t="s">
        <v>2034</v>
      </c>
      <c r="AT145" s="262" t="s">
        <v>2034</v>
      </c>
      <c r="AU145" s="262" t="s">
        <v>2034</v>
      </c>
      <c r="AV145" s="266" t="s">
        <v>2034</v>
      </c>
      <c r="AW145" s="266" t="s">
        <v>2034</v>
      </c>
      <c r="AX145" s="266" t="s">
        <v>2034</v>
      </c>
      <c r="AY145" s="266" t="s">
        <v>2034</v>
      </c>
      <c r="AZ145" s="266" t="s">
        <v>2034</v>
      </c>
      <c r="BA145" s="266" t="s">
        <v>2034</v>
      </c>
      <c r="BB145" s="266" t="s">
        <v>2034</v>
      </c>
      <c r="BC145" s="43"/>
    </row>
    <row r="146" spans="1:55" x14ac:dyDescent="0.2">
      <c r="A146" s="2720"/>
      <c r="B146" s="2058" t="s">
        <v>701</v>
      </c>
      <c r="C146" s="262" t="s">
        <v>2034</v>
      </c>
      <c r="D146" s="262" t="s">
        <v>2034</v>
      </c>
      <c r="E146" s="262" t="s">
        <v>2034</v>
      </c>
      <c r="F146" s="262" t="s">
        <v>2034</v>
      </c>
      <c r="G146" s="262" t="s">
        <v>2034</v>
      </c>
      <c r="H146" s="262" t="s">
        <v>2034</v>
      </c>
      <c r="I146" s="263" t="s">
        <v>2035</v>
      </c>
      <c r="J146" s="263" t="s">
        <v>2035</v>
      </c>
      <c r="K146" s="263" t="s">
        <v>2035</v>
      </c>
      <c r="L146" s="262" t="s">
        <v>2034</v>
      </c>
      <c r="M146" s="262" t="s">
        <v>2034</v>
      </c>
      <c r="N146" s="262" t="s">
        <v>2034</v>
      </c>
      <c r="O146" s="262" t="s">
        <v>2034</v>
      </c>
      <c r="P146" s="262" t="s">
        <v>2034</v>
      </c>
      <c r="Q146" s="262" t="s">
        <v>2034</v>
      </c>
      <c r="R146" s="262" t="s">
        <v>2034</v>
      </c>
      <c r="S146" s="262" t="s">
        <v>2034</v>
      </c>
      <c r="T146" s="262" t="s">
        <v>2034</v>
      </c>
      <c r="U146" s="262" t="s">
        <v>2034</v>
      </c>
      <c r="V146" s="263" t="s">
        <v>2035</v>
      </c>
      <c r="W146" s="263" t="s">
        <v>2035</v>
      </c>
      <c r="X146" s="263" t="s">
        <v>2035</v>
      </c>
      <c r="Y146" s="262" t="s">
        <v>2034</v>
      </c>
      <c r="Z146" s="262" t="s">
        <v>2034</v>
      </c>
      <c r="AA146" s="262" t="s">
        <v>2034</v>
      </c>
      <c r="AB146" s="262" t="s">
        <v>2034</v>
      </c>
      <c r="AC146" s="262" t="s">
        <v>2034</v>
      </c>
      <c r="AD146" s="262" t="s">
        <v>2034</v>
      </c>
      <c r="AE146" s="263" t="s">
        <v>2035</v>
      </c>
      <c r="AF146" s="262" t="s">
        <v>2034</v>
      </c>
      <c r="AG146" s="262" t="s">
        <v>2034</v>
      </c>
      <c r="AH146" s="262" t="s">
        <v>2034</v>
      </c>
      <c r="AI146" s="262" t="s">
        <v>2034</v>
      </c>
      <c r="AJ146" s="262" t="s">
        <v>2034</v>
      </c>
      <c r="AK146" s="262" t="s">
        <v>2034</v>
      </c>
      <c r="AL146" s="263" t="s">
        <v>2035</v>
      </c>
      <c r="AM146" s="263" t="s">
        <v>2035</v>
      </c>
      <c r="AN146" s="262" t="s">
        <v>2034</v>
      </c>
      <c r="AO146" s="262" t="s">
        <v>2034</v>
      </c>
      <c r="AP146" s="262" t="s">
        <v>2034</v>
      </c>
      <c r="AQ146" s="262" t="s">
        <v>2034</v>
      </c>
      <c r="AR146" s="262" t="s">
        <v>2034</v>
      </c>
      <c r="AS146" s="262" t="s">
        <v>2034</v>
      </c>
      <c r="AT146" s="262" t="s">
        <v>2034</v>
      </c>
      <c r="AU146" s="262" t="s">
        <v>2034</v>
      </c>
      <c r="AV146" s="262" t="s">
        <v>2034</v>
      </c>
      <c r="AW146" s="262" t="s">
        <v>2034</v>
      </c>
      <c r="AX146" s="262" t="s">
        <v>2034</v>
      </c>
      <c r="AY146" s="262" t="s">
        <v>2034</v>
      </c>
      <c r="AZ146" s="262" t="s">
        <v>2034</v>
      </c>
      <c r="BA146" s="262" t="s">
        <v>2034</v>
      </c>
      <c r="BB146" s="262" t="s">
        <v>2034</v>
      </c>
      <c r="BC146" s="43"/>
    </row>
    <row r="147" spans="1:55" x14ac:dyDescent="0.2">
      <c r="A147" s="2720"/>
      <c r="B147" s="2058" t="s">
        <v>700</v>
      </c>
      <c r="C147" s="262" t="s">
        <v>2034</v>
      </c>
      <c r="D147" s="262" t="s">
        <v>2034</v>
      </c>
      <c r="E147" s="262" t="s">
        <v>2034</v>
      </c>
      <c r="F147" s="262" t="s">
        <v>2034</v>
      </c>
      <c r="G147" s="262" t="s">
        <v>2034</v>
      </c>
      <c r="H147" s="263" t="s">
        <v>2035</v>
      </c>
      <c r="I147" s="263" t="s">
        <v>2035</v>
      </c>
      <c r="J147" s="263" t="s">
        <v>2035</v>
      </c>
      <c r="K147" s="263" t="s">
        <v>2035</v>
      </c>
      <c r="L147" s="263" t="s">
        <v>2035</v>
      </c>
      <c r="M147" s="263" t="s">
        <v>2035</v>
      </c>
      <c r="N147" s="262" t="s">
        <v>2034</v>
      </c>
      <c r="O147" s="262" t="s">
        <v>2034</v>
      </c>
      <c r="P147" s="262" t="s">
        <v>2034</v>
      </c>
      <c r="Q147" s="262" t="s">
        <v>2034</v>
      </c>
      <c r="R147" s="262" t="s">
        <v>2034</v>
      </c>
      <c r="S147" s="262" t="s">
        <v>2034</v>
      </c>
      <c r="T147" s="262" t="s">
        <v>2034</v>
      </c>
      <c r="U147" s="263" t="s">
        <v>2035</v>
      </c>
      <c r="V147" s="263" t="s">
        <v>2035</v>
      </c>
      <c r="W147" s="263" t="s">
        <v>2035</v>
      </c>
      <c r="X147" s="263" t="s">
        <v>2035</v>
      </c>
      <c r="Y147" s="263" t="s">
        <v>2035</v>
      </c>
      <c r="Z147" s="263" t="s">
        <v>2035</v>
      </c>
      <c r="AA147" s="263" t="s">
        <v>2035</v>
      </c>
      <c r="AB147" s="263" t="s">
        <v>2035</v>
      </c>
      <c r="AC147" s="263" t="s">
        <v>2035</v>
      </c>
      <c r="AD147" s="263" t="s">
        <v>2035</v>
      </c>
      <c r="AE147" s="263" t="s">
        <v>2035</v>
      </c>
      <c r="AF147" s="263" t="s">
        <v>2035</v>
      </c>
      <c r="AG147" s="263" t="s">
        <v>2035</v>
      </c>
      <c r="AH147" s="263" t="s">
        <v>2035</v>
      </c>
      <c r="AI147" s="263" t="s">
        <v>2035</v>
      </c>
      <c r="AJ147" s="262" t="s">
        <v>2034</v>
      </c>
      <c r="AK147" s="262" t="s">
        <v>2034</v>
      </c>
      <c r="AL147" s="263" t="s">
        <v>2035</v>
      </c>
      <c r="AM147" s="263" t="s">
        <v>2035</v>
      </c>
      <c r="AN147" s="263" t="s">
        <v>2035</v>
      </c>
      <c r="AO147" s="263" t="s">
        <v>2035</v>
      </c>
      <c r="AP147" s="263" t="s">
        <v>2035</v>
      </c>
      <c r="AQ147" s="262" t="s">
        <v>2034</v>
      </c>
      <c r="AR147" s="262" t="s">
        <v>2034</v>
      </c>
      <c r="AS147" s="262" t="s">
        <v>2034</v>
      </c>
      <c r="AT147" s="262" t="s">
        <v>2034</v>
      </c>
      <c r="AU147" s="262" t="s">
        <v>2034</v>
      </c>
      <c r="AV147" s="266" t="s">
        <v>2034</v>
      </c>
      <c r="AW147" s="263" t="s">
        <v>2035</v>
      </c>
      <c r="AX147" s="263" t="s">
        <v>2035</v>
      </c>
      <c r="AY147" s="262" t="s">
        <v>2034</v>
      </c>
      <c r="AZ147" s="262" t="s">
        <v>2034</v>
      </c>
      <c r="BA147" s="263" t="s">
        <v>2035</v>
      </c>
      <c r="BB147" s="262" t="s">
        <v>2034</v>
      </c>
      <c r="BC147" s="43"/>
    </row>
    <row r="148" spans="1:55" x14ac:dyDescent="0.2">
      <c r="A148" s="2720"/>
      <c r="B148" s="2058" t="s">
        <v>699</v>
      </c>
      <c r="C148" s="262" t="s">
        <v>2034</v>
      </c>
      <c r="D148" s="262" t="s">
        <v>2034</v>
      </c>
      <c r="E148" s="262" t="s">
        <v>2034</v>
      </c>
      <c r="F148" s="262" t="s">
        <v>2034</v>
      </c>
      <c r="G148" s="262" t="s">
        <v>2034</v>
      </c>
      <c r="H148" s="262" t="s">
        <v>2034</v>
      </c>
      <c r="I148" s="263" t="s">
        <v>2035</v>
      </c>
      <c r="J148" s="263" t="s">
        <v>2035</v>
      </c>
      <c r="K148" s="263" t="s">
        <v>2035</v>
      </c>
      <c r="L148" s="263" t="s">
        <v>2035</v>
      </c>
      <c r="M148" s="263" t="s">
        <v>2035</v>
      </c>
      <c r="N148" s="262" t="s">
        <v>2034</v>
      </c>
      <c r="O148" s="262" t="s">
        <v>2034</v>
      </c>
      <c r="P148" s="262" t="s">
        <v>2034</v>
      </c>
      <c r="Q148" s="262" t="s">
        <v>2034</v>
      </c>
      <c r="R148" s="262" t="s">
        <v>2034</v>
      </c>
      <c r="S148" s="262" t="s">
        <v>2034</v>
      </c>
      <c r="T148" s="262" t="s">
        <v>2034</v>
      </c>
      <c r="U148" s="263" t="s">
        <v>2035</v>
      </c>
      <c r="V148" s="262" t="s">
        <v>2034</v>
      </c>
      <c r="W148" s="262" t="s">
        <v>2034</v>
      </c>
      <c r="X148" s="263" t="s">
        <v>2035</v>
      </c>
      <c r="Y148" s="263" t="s">
        <v>2035</v>
      </c>
      <c r="Z148" s="263" t="s">
        <v>2035</v>
      </c>
      <c r="AA148" s="263" t="s">
        <v>2035</v>
      </c>
      <c r="AB148" s="263" t="s">
        <v>2035</v>
      </c>
      <c r="AC148" s="263" t="s">
        <v>2035</v>
      </c>
      <c r="AD148" s="263" t="s">
        <v>2035</v>
      </c>
      <c r="AE148" s="263" t="s">
        <v>2035</v>
      </c>
      <c r="AF148" s="263" t="s">
        <v>2035</v>
      </c>
      <c r="AG148" s="263" t="s">
        <v>2035</v>
      </c>
      <c r="AH148" s="263" t="s">
        <v>2035</v>
      </c>
      <c r="AI148" s="263" t="s">
        <v>2035</v>
      </c>
      <c r="AJ148" s="262" t="s">
        <v>2034</v>
      </c>
      <c r="AK148" s="262" t="s">
        <v>2034</v>
      </c>
      <c r="AL148" s="263" t="s">
        <v>2035</v>
      </c>
      <c r="AM148" s="263" t="s">
        <v>2035</v>
      </c>
      <c r="AN148" s="263" t="s">
        <v>2035</v>
      </c>
      <c r="AO148" s="263" t="s">
        <v>2035</v>
      </c>
      <c r="AP148" s="263" t="s">
        <v>2035</v>
      </c>
      <c r="AQ148" s="262" t="s">
        <v>2034</v>
      </c>
      <c r="AR148" s="262" t="s">
        <v>2034</v>
      </c>
      <c r="AS148" s="262" t="s">
        <v>2034</v>
      </c>
      <c r="AT148" s="262" t="s">
        <v>2034</v>
      </c>
      <c r="AU148" s="262" t="s">
        <v>2034</v>
      </c>
      <c r="AV148" s="266" t="s">
        <v>2034</v>
      </c>
      <c r="AW148" s="263" t="s">
        <v>2035</v>
      </c>
      <c r="AX148" s="263" t="s">
        <v>2035</v>
      </c>
      <c r="AY148" s="262" t="s">
        <v>2034</v>
      </c>
      <c r="AZ148" s="262" t="s">
        <v>2034</v>
      </c>
      <c r="BA148" s="263" t="s">
        <v>2035</v>
      </c>
      <c r="BB148" s="262" t="s">
        <v>2034</v>
      </c>
      <c r="BC148" s="43"/>
    </row>
    <row r="149" spans="1:55" ht="24.95" customHeight="1" x14ac:dyDescent="0.25">
      <c r="A149" s="2052"/>
      <c r="B149" s="2062"/>
      <c r="C149" s="2047"/>
      <c r="D149" s="2047"/>
      <c r="E149" s="2047"/>
      <c r="F149" s="2047"/>
      <c r="G149" s="2047"/>
      <c r="H149" s="2047"/>
      <c r="I149" s="2047"/>
      <c r="J149" s="2047"/>
      <c r="K149" s="2047"/>
      <c r="L149" s="2047"/>
      <c r="M149" s="2047"/>
      <c r="N149" s="2047"/>
      <c r="O149" s="2047"/>
      <c r="P149" s="2047"/>
      <c r="Q149" s="2047"/>
      <c r="R149" s="2047"/>
      <c r="S149" s="2047"/>
      <c r="T149" s="2047"/>
      <c r="U149" s="2047"/>
      <c r="V149" s="2047"/>
      <c r="W149" s="2047"/>
      <c r="X149" s="2047"/>
      <c r="Y149" s="2047"/>
      <c r="Z149" s="2047"/>
      <c r="AA149" s="2047"/>
      <c r="AB149" s="2047"/>
      <c r="AC149" s="2047"/>
      <c r="AD149" s="2047"/>
      <c r="AE149" s="2047"/>
      <c r="AF149" s="2047"/>
      <c r="AG149" s="2047"/>
      <c r="AH149" s="2047"/>
      <c r="AI149" s="2047"/>
      <c r="AJ149" s="2047"/>
      <c r="AK149" s="2047"/>
      <c r="AL149" s="2047"/>
      <c r="AM149" s="2047"/>
      <c r="AN149" s="2047"/>
      <c r="AO149" s="2047"/>
      <c r="AP149" s="2047"/>
      <c r="AQ149" s="2047"/>
      <c r="AR149" s="2047"/>
      <c r="AS149" s="2047"/>
      <c r="AT149" s="2047"/>
      <c r="AU149" s="2047"/>
      <c r="AV149" s="2047"/>
      <c r="AW149" s="2047"/>
      <c r="AX149" s="2047"/>
      <c r="AY149" s="2047"/>
      <c r="AZ149" s="2047"/>
      <c r="BA149" s="2047"/>
      <c r="BB149" s="2047"/>
      <c r="BC149" s="43"/>
    </row>
    <row r="150" spans="1:55" x14ac:dyDescent="0.2">
      <c r="A150" s="2720" t="s">
        <v>1688</v>
      </c>
      <c r="B150" s="2058" t="s">
        <v>697</v>
      </c>
      <c r="C150" s="262" t="s">
        <v>2034</v>
      </c>
      <c r="D150" s="263" t="s">
        <v>2035</v>
      </c>
      <c r="E150" s="262" t="s">
        <v>2034</v>
      </c>
      <c r="F150" s="262" t="s">
        <v>2034</v>
      </c>
      <c r="G150" s="262" t="s">
        <v>2034</v>
      </c>
      <c r="H150" s="262" t="s">
        <v>2034</v>
      </c>
      <c r="I150" s="262" t="s">
        <v>2034</v>
      </c>
      <c r="J150" s="263" t="s">
        <v>2035</v>
      </c>
      <c r="K150" s="263" t="s">
        <v>2035</v>
      </c>
      <c r="L150" s="263" t="s">
        <v>2035</v>
      </c>
      <c r="M150" s="263" t="s">
        <v>2035</v>
      </c>
      <c r="N150" s="262" t="s">
        <v>2034</v>
      </c>
      <c r="O150" s="262" t="s">
        <v>2034</v>
      </c>
      <c r="P150" s="262" t="s">
        <v>2034</v>
      </c>
      <c r="Q150" s="263" t="s">
        <v>2035</v>
      </c>
      <c r="R150" s="263" t="s">
        <v>2035</v>
      </c>
      <c r="S150" s="263" t="s">
        <v>2035</v>
      </c>
      <c r="T150" s="263" t="s">
        <v>2035</v>
      </c>
      <c r="U150" s="263" t="s">
        <v>2035</v>
      </c>
      <c r="V150" s="263" t="s">
        <v>2035</v>
      </c>
      <c r="W150" s="263" t="s">
        <v>2035</v>
      </c>
      <c r="X150" s="263" t="s">
        <v>2035</v>
      </c>
      <c r="Y150" s="263" t="s">
        <v>2035</v>
      </c>
      <c r="Z150" s="263" t="s">
        <v>2035</v>
      </c>
      <c r="AA150" s="263" t="s">
        <v>2035</v>
      </c>
      <c r="AB150" s="263" t="s">
        <v>2035</v>
      </c>
      <c r="AC150" s="263" t="s">
        <v>2035</v>
      </c>
      <c r="AD150" s="263" t="s">
        <v>2035</v>
      </c>
      <c r="AE150" s="263" t="s">
        <v>2035</v>
      </c>
      <c r="AF150" s="263" t="s">
        <v>2035</v>
      </c>
      <c r="AG150" s="263" t="s">
        <v>2035</v>
      </c>
      <c r="AH150" s="263" t="s">
        <v>2035</v>
      </c>
      <c r="AI150" s="263" t="s">
        <v>2035</v>
      </c>
      <c r="AJ150" s="263" t="s">
        <v>2035</v>
      </c>
      <c r="AK150" s="263" t="s">
        <v>2035</v>
      </c>
      <c r="AL150" s="263" t="s">
        <v>2035</v>
      </c>
      <c r="AM150" s="263" t="s">
        <v>2035</v>
      </c>
      <c r="AN150" s="263" t="s">
        <v>2035</v>
      </c>
      <c r="AO150" s="263" t="s">
        <v>2035</v>
      </c>
      <c r="AP150" s="263" t="s">
        <v>2035</v>
      </c>
      <c r="AQ150" s="262" t="s">
        <v>2034</v>
      </c>
      <c r="AR150" s="262" t="s">
        <v>2034</v>
      </c>
      <c r="AS150" s="262" t="s">
        <v>2034</v>
      </c>
      <c r="AT150" s="262" t="s">
        <v>2034</v>
      </c>
      <c r="AU150" s="262" t="s">
        <v>2034</v>
      </c>
      <c r="AV150" s="262" t="s">
        <v>2034</v>
      </c>
      <c r="AW150" s="263" t="s">
        <v>2035</v>
      </c>
      <c r="AX150" s="262" t="s">
        <v>2034</v>
      </c>
      <c r="AY150" s="262" t="s">
        <v>2034</v>
      </c>
      <c r="AZ150" s="262" t="s">
        <v>2034</v>
      </c>
      <c r="BA150" s="263" t="s">
        <v>2035</v>
      </c>
      <c r="BB150" s="262" t="s">
        <v>2034</v>
      </c>
      <c r="BC150" s="43"/>
    </row>
    <row r="151" spans="1:55" x14ac:dyDescent="0.2">
      <c r="A151" s="2720"/>
      <c r="B151" s="2058" t="s">
        <v>696</v>
      </c>
      <c r="C151" s="262" t="s">
        <v>2034</v>
      </c>
      <c r="D151" s="262" t="s">
        <v>2034</v>
      </c>
      <c r="E151" s="262" t="s">
        <v>2034</v>
      </c>
      <c r="F151" s="262" t="s">
        <v>2034</v>
      </c>
      <c r="G151" s="262" t="s">
        <v>2034</v>
      </c>
      <c r="H151" s="262" t="s">
        <v>2034</v>
      </c>
      <c r="I151" s="262" t="s">
        <v>2034</v>
      </c>
      <c r="J151" s="263" t="s">
        <v>2035</v>
      </c>
      <c r="K151" s="263" t="s">
        <v>2035</v>
      </c>
      <c r="L151" s="263" t="s">
        <v>2035</v>
      </c>
      <c r="M151" s="263" t="s">
        <v>2035</v>
      </c>
      <c r="N151" s="262" t="s">
        <v>2034</v>
      </c>
      <c r="O151" s="262" t="s">
        <v>2034</v>
      </c>
      <c r="P151" s="262" t="s">
        <v>2034</v>
      </c>
      <c r="Q151" s="262" t="s">
        <v>2034</v>
      </c>
      <c r="R151" s="262" t="s">
        <v>2034</v>
      </c>
      <c r="S151" s="262" t="s">
        <v>2034</v>
      </c>
      <c r="T151" s="262" t="s">
        <v>2034</v>
      </c>
      <c r="U151" s="263" t="s">
        <v>2035</v>
      </c>
      <c r="V151" s="263" t="s">
        <v>2035</v>
      </c>
      <c r="W151" s="263" t="s">
        <v>2035</v>
      </c>
      <c r="X151" s="263" t="s">
        <v>2035</v>
      </c>
      <c r="Y151" s="263" t="s">
        <v>2035</v>
      </c>
      <c r="Z151" s="263" t="s">
        <v>2035</v>
      </c>
      <c r="AA151" s="263" t="s">
        <v>2035</v>
      </c>
      <c r="AB151" s="263" t="s">
        <v>2035</v>
      </c>
      <c r="AC151" s="263" t="s">
        <v>2035</v>
      </c>
      <c r="AD151" s="263" t="s">
        <v>2035</v>
      </c>
      <c r="AE151" s="263" t="s">
        <v>2035</v>
      </c>
      <c r="AF151" s="263" t="s">
        <v>2035</v>
      </c>
      <c r="AG151" s="263" t="s">
        <v>2035</v>
      </c>
      <c r="AH151" s="263" t="s">
        <v>2035</v>
      </c>
      <c r="AI151" s="263" t="s">
        <v>2035</v>
      </c>
      <c r="AJ151" s="263" t="s">
        <v>2035</v>
      </c>
      <c r="AK151" s="263" t="s">
        <v>2035</v>
      </c>
      <c r="AL151" s="263" t="s">
        <v>2035</v>
      </c>
      <c r="AM151" s="263" t="s">
        <v>2035</v>
      </c>
      <c r="AN151" s="263" t="s">
        <v>2035</v>
      </c>
      <c r="AO151" s="263" t="s">
        <v>2035</v>
      </c>
      <c r="AP151" s="263" t="s">
        <v>2035</v>
      </c>
      <c r="AQ151" s="263" t="s">
        <v>2035</v>
      </c>
      <c r="AR151" s="262" t="s">
        <v>2034</v>
      </c>
      <c r="AS151" s="262" t="s">
        <v>2034</v>
      </c>
      <c r="AT151" s="262" t="s">
        <v>2034</v>
      </c>
      <c r="AU151" s="262" t="s">
        <v>2034</v>
      </c>
      <c r="AV151" s="262" t="s">
        <v>2034</v>
      </c>
      <c r="AW151" s="263" t="s">
        <v>2035</v>
      </c>
      <c r="AX151" s="262" t="s">
        <v>2034</v>
      </c>
      <c r="AY151" s="262" t="s">
        <v>2034</v>
      </c>
      <c r="AZ151" s="262" t="s">
        <v>2034</v>
      </c>
      <c r="BA151" s="262" t="s">
        <v>2034</v>
      </c>
      <c r="BB151" s="262" t="s">
        <v>2034</v>
      </c>
      <c r="BC151" s="43"/>
    </row>
    <row r="152" spans="1:55" x14ac:dyDescent="0.2">
      <c r="A152" s="2720"/>
      <c r="B152" s="2058" t="s">
        <v>695</v>
      </c>
      <c r="C152" s="262" t="s">
        <v>2034</v>
      </c>
      <c r="D152" s="263" t="s">
        <v>2035</v>
      </c>
      <c r="E152" s="263" t="s">
        <v>2035</v>
      </c>
      <c r="F152" s="263" t="s">
        <v>2035</v>
      </c>
      <c r="G152" s="262" t="s">
        <v>2034</v>
      </c>
      <c r="H152" s="263" t="s">
        <v>2035</v>
      </c>
      <c r="I152" s="263" t="s">
        <v>2035</v>
      </c>
      <c r="J152" s="263" t="s">
        <v>2035</v>
      </c>
      <c r="K152" s="263" t="s">
        <v>2035</v>
      </c>
      <c r="L152" s="263" t="s">
        <v>2035</v>
      </c>
      <c r="M152" s="263" t="s">
        <v>2035</v>
      </c>
      <c r="N152" s="262" t="s">
        <v>2034</v>
      </c>
      <c r="O152" s="262" t="s">
        <v>2034</v>
      </c>
      <c r="P152" s="262" t="s">
        <v>2034</v>
      </c>
      <c r="Q152" s="262" t="s">
        <v>2034</v>
      </c>
      <c r="R152" s="262" t="s">
        <v>2034</v>
      </c>
      <c r="S152" s="262" t="s">
        <v>2034</v>
      </c>
      <c r="T152" s="262" t="s">
        <v>2034</v>
      </c>
      <c r="U152" s="263" t="s">
        <v>2035</v>
      </c>
      <c r="V152" s="263" t="s">
        <v>2035</v>
      </c>
      <c r="W152" s="263" t="s">
        <v>2035</v>
      </c>
      <c r="X152" s="263" t="s">
        <v>2035</v>
      </c>
      <c r="Y152" s="263" t="s">
        <v>2035</v>
      </c>
      <c r="Z152" s="263" t="s">
        <v>2035</v>
      </c>
      <c r="AA152" s="263" t="s">
        <v>2035</v>
      </c>
      <c r="AB152" s="263" t="s">
        <v>2035</v>
      </c>
      <c r="AC152" s="263" t="s">
        <v>2035</v>
      </c>
      <c r="AD152" s="263" t="s">
        <v>2035</v>
      </c>
      <c r="AE152" s="263" t="s">
        <v>2035</v>
      </c>
      <c r="AF152" s="263" t="s">
        <v>2035</v>
      </c>
      <c r="AG152" s="262" t="s">
        <v>2034</v>
      </c>
      <c r="AH152" s="263" t="s">
        <v>2035</v>
      </c>
      <c r="AI152" s="263" t="s">
        <v>2035</v>
      </c>
      <c r="AJ152" s="262" t="s">
        <v>2034</v>
      </c>
      <c r="AK152" s="262" t="s">
        <v>2034</v>
      </c>
      <c r="AL152" s="263" t="s">
        <v>2035</v>
      </c>
      <c r="AM152" s="263" t="s">
        <v>2035</v>
      </c>
      <c r="AN152" s="263" t="s">
        <v>2035</v>
      </c>
      <c r="AO152" s="263" t="s">
        <v>2035</v>
      </c>
      <c r="AP152" s="263" t="s">
        <v>2035</v>
      </c>
      <c r="AQ152" s="263" t="s">
        <v>2035</v>
      </c>
      <c r="AR152" s="262" t="s">
        <v>2034</v>
      </c>
      <c r="AS152" s="262" t="s">
        <v>2034</v>
      </c>
      <c r="AT152" s="262" t="s">
        <v>2034</v>
      </c>
      <c r="AU152" s="262" t="s">
        <v>2034</v>
      </c>
      <c r="AV152" s="262" t="s">
        <v>2034</v>
      </c>
      <c r="AW152" s="263" t="s">
        <v>2035</v>
      </c>
      <c r="AX152" s="263" t="s">
        <v>2035</v>
      </c>
      <c r="AY152" s="263" t="s">
        <v>2035</v>
      </c>
      <c r="AZ152" s="263" t="s">
        <v>2035</v>
      </c>
      <c r="BA152" s="263" t="s">
        <v>2035</v>
      </c>
      <c r="BB152" s="263" t="s">
        <v>2035</v>
      </c>
      <c r="BC152" s="43"/>
    </row>
    <row r="153" spans="1:55" x14ac:dyDescent="0.2">
      <c r="A153" s="2720"/>
      <c r="B153" s="2058" t="s">
        <v>694</v>
      </c>
      <c r="C153" s="263" t="s">
        <v>2035</v>
      </c>
      <c r="D153" s="263" t="s">
        <v>2035</v>
      </c>
      <c r="E153" s="262" t="s">
        <v>2034</v>
      </c>
      <c r="F153" s="262" t="s">
        <v>2034</v>
      </c>
      <c r="G153" s="262" t="s">
        <v>2034</v>
      </c>
      <c r="H153" s="262" t="s">
        <v>2034</v>
      </c>
      <c r="I153" s="262" t="s">
        <v>2034</v>
      </c>
      <c r="J153" s="263" t="s">
        <v>2035</v>
      </c>
      <c r="K153" s="263" t="s">
        <v>2035</v>
      </c>
      <c r="L153" s="263" t="s">
        <v>2035</v>
      </c>
      <c r="M153" s="263" t="s">
        <v>2035</v>
      </c>
      <c r="N153" s="263" t="s">
        <v>2035</v>
      </c>
      <c r="O153" s="263" t="s">
        <v>2035</v>
      </c>
      <c r="P153" s="262" t="s">
        <v>2034</v>
      </c>
      <c r="Q153" s="262" t="s">
        <v>2034</v>
      </c>
      <c r="R153" s="262" t="s">
        <v>2034</v>
      </c>
      <c r="S153" s="262" t="s">
        <v>2034</v>
      </c>
      <c r="T153" s="262" t="s">
        <v>2034</v>
      </c>
      <c r="U153" s="263" t="s">
        <v>2035</v>
      </c>
      <c r="V153" s="263" t="s">
        <v>2035</v>
      </c>
      <c r="W153" s="263" t="s">
        <v>2035</v>
      </c>
      <c r="X153" s="263" t="s">
        <v>2035</v>
      </c>
      <c r="Y153" s="263" t="s">
        <v>2035</v>
      </c>
      <c r="Z153" s="263" t="s">
        <v>2035</v>
      </c>
      <c r="AA153" s="263" t="s">
        <v>2035</v>
      </c>
      <c r="AB153" s="263" t="s">
        <v>2035</v>
      </c>
      <c r="AC153" s="263" t="s">
        <v>2035</v>
      </c>
      <c r="AD153" s="263" t="s">
        <v>2035</v>
      </c>
      <c r="AE153" s="263" t="s">
        <v>2035</v>
      </c>
      <c r="AF153" s="263" t="s">
        <v>2035</v>
      </c>
      <c r="AG153" s="262" t="s">
        <v>2034</v>
      </c>
      <c r="AH153" s="263" t="s">
        <v>2035</v>
      </c>
      <c r="AI153" s="263" t="s">
        <v>2035</v>
      </c>
      <c r="AJ153" s="263" t="s">
        <v>2035</v>
      </c>
      <c r="AK153" s="263" t="s">
        <v>2035</v>
      </c>
      <c r="AL153" s="263" t="s">
        <v>2035</v>
      </c>
      <c r="AM153" s="263" t="s">
        <v>2035</v>
      </c>
      <c r="AN153" s="263" t="s">
        <v>2035</v>
      </c>
      <c r="AO153" s="263" t="s">
        <v>2035</v>
      </c>
      <c r="AP153" s="263" t="s">
        <v>2035</v>
      </c>
      <c r="AQ153" s="263" t="s">
        <v>2035</v>
      </c>
      <c r="AR153" s="262" t="s">
        <v>2034</v>
      </c>
      <c r="AS153" s="262" t="s">
        <v>2034</v>
      </c>
      <c r="AT153" s="262" t="s">
        <v>2034</v>
      </c>
      <c r="AU153" s="262" t="s">
        <v>2034</v>
      </c>
      <c r="AV153" s="262" t="s">
        <v>2034</v>
      </c>
      <c r="AW153" s="263" t="s">
        <v>2035</v>
      </c>
      <c r="AX153" s="262" t="s">
        <v>2034</v>
      </c>
      <c r="AY153" s="262" t="s">
        <v>2034</v>
      </c>
      <c r="AZ153" s="262" t="s">
        <v>2034</v>
      </c>
      <c r="BA153" s="263" t="s">
        <v>2035</v>
      </c>
      <c r="BB153" s="262" t="s">
        <v>2034</v>
      </c>
      <c r="BC153" s="43"/>
    </row>
    <row r="154" spans="1:55" x14ac:dyDescent="0.2">
      <c r="A154" s="2720"/>
      <c r="B154" s="2058" t="s">
        <v>693</v>
      </c>
      <c r="C154" s="262" t="s">
        <v>2034</v>
      </c>
      <c r="D154" s="263" t="s">
        <v>2035</v>
      </c>
      <c r="E154" s="263" t="s">
        <v>2035</v>
      </c>
      <c r="F154" s="263" t="s">
        <v>2035</v>
      </c>
      <c r="G154" s="262" t="s">
        <v>2034</v>
      </c>
      <c r="H154" s="263" t="s">
        <v>2035</v>
      </c>
      <c r="I154" s="263" t="s">
        <v>2035</v>
      </c>
      <c r="J154" s="263" t="s">
        <v>2035</v>
      </c>
      <c r="K154" s="263" t="s">
        <v>2035</v>
      </c>
      <c r="L154" s="263" t="s">
        <v>2035</v>
      </c>
      <c r="M154" s="263" t="s">
        <v>2035</v>
      </c>
      <c r="N154" s="262" t="s">
        <v>2034</v>
      </c>
      <c r="O154" s="262" t="s">
        <v>2034</v>
      </c>
      <c r="P154" s="262" t="s">
        <v>2034</v>
      </c>
      <c r="Q154" s="263" t="s">
        <v>2035</v>
      </c>
      <c r="R154" s="263" t="s">
        <v>2035</v>
      </c>
      <c r="S154" s="263" t="s">
        <v>2035</v>
      </c>
      <c r="T154" s="263" t="s">
        <v>2035</v>
      </c>
      <c r="U154" s="263" t="s">
        <v>2035</v>
      </c>
      <c r="V154" s="263" t="s">
        <v>2035</v>
      </c>
      <c r="W154" s="263" t="s">
        <v>2035</v>
      </c>
      <c r="X154" s="263" t="s">
        <v>2035</v>
      </c>
      <c r="Y154" s="263" t="s">
        <v>2035</v>
      </c>
      <c r="Z154" s="263" t="s">
        <v>2035</v>
      </c>
      <c r="AA154" s="263" t="s">
        <v>2035</v>
      </c>
      <c r="AB154" s="263" t="s">
        <v>2035</v>
      </c>
      <c r="AC154" s="263" t="s">
        <v>2035</v>
      </c>
      <c r="AD154" s="263" t="s">
        <v>2035</v>
      </c>
      <c r="AE154" s="263" t="s">
        <v>2035</v>
      </c>
      <c r="AF154" s="263" t="s">
        <v>2035</v>
      </c>
      <c r="AG154" s="262" t="s">
        <v>2034</v>
      </c>
      <c r="AH154" s="263" t="s">
        <v>2035</v>
      </c>
      <c r="AI154" s="263" t="s">
        <v>2035</v>
      </c>
      <c r="AJ154" s="263" t="s">
        <v>2035</v>
      </c>
      <c r="AK154" s="263" t="s">
        <v>2035</v>
      </c>
      <c r="AL154" s="263" t="s">
        <v>2035</v>
      </c>
      <c r="AM154" s="263" t="s">
        <v>2035</v>
      </c>
      <c r="AN154" s="263" t="s">
        <v>2035</v>
      </c>
      <c r="AO154" s="263" t="s">
        <v>2035</v>
      </c>
      <c r="AP154" s="263" t="s">
        <v>2035</v>
      </c>
      <c r="AQ154" s="263" t="s">
        <v>2035</v>
      </c>
      <c r="AR154" s="262" t="s">
        <v>2034</v>
      </c>
      <c r="AS154" s="263" t="s">
        <v>2035</v>
      </c>
      <c r="AT154" s="263" t="s">
        <v>2035</v>
      </c>
      <c r="AU154" s="263" t="s">
        <v>2035</v>
      </c>
      <c r="AV154" s="262" t="s">
        <v>2034</v>
      </c>
      <c r="AW154" s="263" t="s">
        <v>2035</v>
      </c>
      <c r="AX154" s="262" t="s">
        <v>2034</v>
      </c>
      <c r="AY154" s="262" t="s">
        <v>2034</v>
      </c>
      <c r="AZ154" s="262" t="s">
        <v>2034</v>
      </c>
      <c r="BA154" s="263" t="s">
        <v>2035</v>
      </c>
      <c r="BB154" s="262" t="s">
        <v>2034</v>
      </c>
      <c r="BC154" s="43"/>
    </row>
    <row r="155" spans="1:55" x14ac:dyDescent="0.2">
      <c r="A155" s="2720"/>
      <c r="B155" s="2058" t="s">
        <v>692</v>
      </c>
      <c r="C155" s="262" t="s">
        <v>2034</v>
      </c>
      <c r="D155" s="263" t="s">
        <v>2035</v>
      </c>
      <c r="E155" s="263" t="s">
        <v>2035</v>
      </c>
      <c r="F155" s="263" t="s">
        <v>2035</v>
      </c>
      <c r="G155" s="262" t="s">
        <v>2034</v>
      </c>
      <c r="H155" s="263" t="s">
        <v>2035</v>
      </c>
      <c r="I155" s="263" t="s">
        <v>2035</v>
      </c>
      <c r="J155" s="263" t="s">
        <v>2035</v>
      </c>
      <c r="K155" s="263" t="s">
        <v>2035</v>
      </c>
      <c r="L155" s="263" t="s">
        <v>2035</v>
      </c>
      <c r="M155" s="263" t="s">
        <v>2035</v>
      </c>
      <c r="N155" s="262" t="s">
        <v>2034</v>
      </c>
      <c r="O155" s="262" t="s">
        <v>2034</v>
      </c>
      <c r="P155" s="262" t="s">
        <v>2034</v>
      </c>
      <c r="Q155" s="262" t="s">
        <v>2034</v>
      </c>
      <c r="R155" s="262" t="s">
        <v>2034</v>
      </c>
      <c r="S155" s="262" t="s">
        <v>2034</v>
      </c>
      <c r="T155" s="262" t="s">
        <v>2034</v>
      </c>
      <c r="U155" s="263" t="s">
        <v>2035</v>
      </c>
      <c r="V155" s="263" t="s">
        <v>2035</v>
      </c>
      <c r="W155" s="263" t="s">
        <v>2035</v>
      </c>
      <c r="X155" s="263" t="s">
        <v>2035</v>
      </c>
      <c r="Y155" s="263" t="s">
        <v>2035</v>
      </c>
      <c r="Z155" s="263" t="s">
        <v>2035</v>
      </c>
      <c r="AA155" s="263" t="s">
        <v>2035</v>
      </c>
      <c r="AB155" s="263" t="s">
        <v>2035</v>
      </c>
      <c r="AC155" s="263" t="s">
        <v>2035</v>
      </c>
      <c r="AD155" s="263" t="s">
        <v>2035</v>
      </c>
      <c r="AE155" s="263" t="s">
        <v>2035</v>
      </c>
      <c r="AF155" s="263" t="s">
        <v>2035</v>
      </c>
      <c r="AG155" s="263" t="s">
        <v>2035</v>
      </c>
      <c r="AH155" s="263" t="s">
        <v>2035</v>
      </c>
      <c r="AI155" s="263" t="s">
        <v>2035</v>
      </c>
      <c r="AJ155" s="262" t="s">
        <v>2034</v>
      </c>
      <c r="AK155" s="262" t="s">
        <v>2034</v>
      </c>
      <c r="AL155" s="263" t="s">
        <v>2035</v>
      </c>
      <c r="AM155" s="263" t="s">
        <v>2035</v>
      </c>
      <c r="AN155" s="263" t="s">
        <v>2035</v>
      </c>
      <c r="AO155" s="263" t="s">
        <v>2035</v>
      </c>
      <c r="AP155" s="263" t="s">
        <v>2035</v>
      </c>
      <c r="AQ155" s="263" t="s">
        <v>2035</v>
      </c>
      <c r="AR155" s="262" t="s">
        <v>2034</v>
      </c>
      <c r="AS155" s="263" t="s">
        <v>2035</v>
      </c>
      <c r="AT155" s="263" t="s">
        <v>2035</v>
      </c>
      <c r="AU155" s="263" t="s">
        <v>2035</v>
      </c>
      <c r="AV155" s="262" t="s">
        <v>2034</v>
      </c>
      <c r="AW155" s="263" t="s">
        <v>2035</v>
      </c>
      <c r="AX155" s="262" t="s">
        <v>2034</v>
      </c>
      <c r="AY155" s="262" t="s">
        <v>2034</v>
      </c>
      <c r="AZ155" s="262" t="s">
        <v>2034</v>
      </c>
      <c r="BA155" s="263" t="s">
        <v>2035</v>
      </c>
      <c r="BB155" s="262" t="s">
        <v>2034</v>
      </c>
      <c r="BC155" s="43"/>
    </row>
    <row r="156" spans="1:55" ht="24.95" customHeight="1" x14ac:dyDescent="0.25">
      <c r="A156" s="2052"/>
      <c r="B156" s="2062"/>
      <c r="C156" s="2047"/>
      <c r="D156" s="2047"/>
      <c r="E156" s="2047"/>
      <c r="F156" s="2047"/>
      <c r="G156" s="2047"/>
      <c r="H156" s="2047"/>
      <c r="I156" s="2047"/>
      <c r="J156" s="2047"/>
      <c r="K156" s="2047"/>
      <c r="L156" s="2047"/>
      <c r="M156" s="2047"/>
      <c r="N156" s="2047"/>
      <c r="O156" s="2047"/>
      <c r="P156" s="2047"/>
      <c r="Q156" s="2047"/>
      <c r="R156" s="2047"/>
      <c r="S156" s="2047"/>
      <c r="T156" s="2047"/>
      <c r="U156" s="2047"/>
      <c r="V156" s="2047"/>
      <c r="W156" s="2047"/>
      <c r="X156" s="2047"/>
      <c r="Y156" s="2047"/>
      <c r="Z156" s="2047"/>
      <c r="AA156" s="2047"/>
      <c r="AB156" s="2047"/>
      <c r="AC156" s="2047"/>
      <c r="AD156" s="2047"/>
      <c r="AE156" s="2047"/>
      <c r="AF156" s="2047"/>
      <c r="AG156" s="2047"/>
      <c r="AH156" s="2047"/>
      <c r="AI156" s="2047"/>
      <c r="AJ156" s="2047"/>
      <c r="AK156" s="2047"/>
      <c r="AL156" s="2047"/>
      <c r="AM156" s="2047"/>
      <c r="AN156" s="2047"/>
      <c r="AO156" s="2047"/>
      <c r="AP156" s="2047"/>
      <c r="AQ156" s="2047"/>
      <c r="AR156" s="2047"/>
      <c r="AS156" s="2047"/>
      <c r="AT156" s="2047"/>
      <c r="AU156" s="2047"/>
      <c r="AV156" s="2047"/>
      <c r="AW156" s="2047"/>
      <c r="AX156" s="2047"/>
      <c r="AY156" s="2047"/>
      <c r="AZ156" s="2047"/>
      <c r="BA156" s="2047"/>
      <c r="BB156" s="2047"/>
      <c r="BC156" s="43"/>
    </row>
    <row r="157" spans="1:55" x14ac:dyDescent="0.2">
      <c r="A157" s="2720" t="s">
        <v>2036</v>
      </c>
      <c r="B157" s="2058" t="s">
        <v>691</v>
      </c>
      <c r="C157" s="263" t="s">
        <v>2035</v>
      </c>
      <c r="D157" s="263" t="s">
        <v>2035</v>
      </c>
      <c r="E157" s="263" t="s">
        <v>2035</v>
      </c>
      <c r="F157" s="263" t="s">
        <v>2035</v>
      </c>
      <c r="G157" s="263" t="s">
        <v>2035</v>
      </c>
      <c r="H157" s="263" t="s">
        <v>2035</v>
      </c>
      <c r="I157" s="263" t="s">
        <v>2035</v>
      </c>
      <c r="J157" s="263" t="s">
        <v>2035</v>
      </c>
      <c r="K157" s="263" t="s">
        <v>2035</v>
      </c>
      <c r="L157" s="263" t="s">
        <v>2035</v>
      </c>
      <c r="M157" s="263" t="s">
        <v>2035</v>
      </c>
      <c r="N157" s="263" t="s">
        <v>2035</v>
      </c>
      <c r="O157" s="263" t="s">
        <v>2035</v>
      </c>
      <c r="P157" s="263" t="s">
        <v>2035</v>
      </c>
      <c r="Q157" s="263" t="s">
        <v>2035</v>
      </c>
      <c r="R157" s="263" t="s">
        <v>2035</v>
      </c>
      <c r="S157" s="263" t="s">
        <v>2035</v>
      </c>
      <c r="T157" s="263" t="s">
        <v>2035</v>
      </c>
      <c r="U157" s="263" t="s">
        <v>2035</v>
      </c>
      <c r="V157" s="263" t="s">
        <v>2035</v>
      </c>
      <c r="W157" s="263" t="s">
        <v>2035</v>
      </c>
      <c r="X157" s="263" t="s">
        <v>2035</v>
      </c>
      <c r="Y157" s="263" t="s">
        <v>2035</v>
      </c>
      <c r="Z157" s="263" t="s">
        <v>2035</v>
      </c>
      <c r="AA157" s="263" t="s">
        <v>2035</v>
      </c>
      <c r="AB157" s="262" t="s">
        <v>2034</v>
      </c>
      <c r="AC157" s="262" t="s">
        <v>2034</v>
      </c>
      <c r="AD157" s="262" t="s">
        <v>2034</v>
      </c>
      <c r="AE157" s="262" t="s">
        <v>2034</v>
      </c>
      <c r="AF157" s="262" t="s">
        <v>2034</v>
      </c>
      <c r="AG157" s="262" t="s">
        <v>2034</v>
      </c>
      <c r="AH157" s="263" t="s">
        <v>2035</v>
      </c>
      <c r="AI157" s="263" t="s">
        <v>2035</v>
      </c>
      <c r="AJ157" s="263" t="s">
        <v>2035</v>
      </c>
      <c r="AK157" s="263" t="s">
        <v>2035</v>
      </c>
      <c r="AL157" s="263" t="s">
        <v>2035</v>
      </c>
      <c r="AM157" s="263" t="s">
        <v>2035</v>
      </c>
      <c r="AN157" s="263" t="s">
        <v>2035</v>
      </c>
      <c r="AO157" s="263" t="s">
        <v>2035</v>
      </c>
      <c r="AP157" s="263" t="s">
        <v>2035</v>
      </c>
      <c r="AQ157" s="263" t="s">
        <v>2035</v>
      </c>
      <c r="AR157" s="266" t="s">
        <v>2034</v>
      </c>
      <c r="AS157" s="263" t="s">
        <v>2035</v>
      </c>
      <c r="AT157" s="263" t="s">
        <v>2035</v>
      </c>
      <c r="AU157" s="263" t="s">
        <v>2035</v>
      </c>
      <c r="AV157" s="263" t="s">
        <v>2035</v>
      </c>
      <c r="AW157" s="263" t="s">
        <v>2035</v>
      </c>
      <c r="AX157" s="263" t="s">
        <v>2035</v>
      </c>
      <c r="AY157" s="263" t="s">
        <v>2035</v>
      </c>
      <c r="AZ157" s="263" t="s">
        <v>2035</v>
      </c>
      <c r="BA157" s="263" t="s">
        <v>2035</v>
      </c>
      <c r="BB157" s="263" t="s">
        <v>2035</v>
      </c>
      <c r="BC157" s="43"/>
    </row>
    <row r="158" spans="1:55" x14ac:dyDescent="0.2">
      <c r="A158" s="2720"/>
      <c r="B158" s="2058" t="s">
        <v>690</v>
      </c>
      <c r="C158" s="262" t="s">
        <v>2034</v>
      </c>
      <c r="D158" s="263" t="s">
        <v>2035</v>
      </c>
      <c r="E158" s="263" t="s">
        <v>2035</v>
      </c>
      <c r="F158" s="263" t="s">
        <v>2035</v>
      </c>
      <c r="G158" s="263" t="s">
        <v>2035</v>
      </c>
      <c r="H158" s="263" t="s">
        <v>2035</v>
      </c>
      <c r="I158" s="263" t="s">
        <v>2035</v>
      </c>
      <c r="J158" s="263" t="s">
        <v>2035</v>
      </c>
      <c r="K158" s="263" t="s">
        <v>2035</v>
      </c>
      <c r="L158" s="263" t="s">
        <v>2035</v>
      </c>
      <c r="M158" s="263" t="s">
        <v>2035</v>
      </c>
      <c r="N158" s="263" t="s">
        <v>2035</v>
      </c>
      <c r="O158" s="263" t="s">
        <v>2035</v>
      </c>
      <c r="P158" s="263" t="s">
        <v>2035</v>
      </c>
      <c r="Q158" s="263" t="s">
        <v>2035</v>
      </c>
      <c r="R158" s="263" t="s">
        <v>2035</v>
      </c>
      <c r="S158" s="263" t="s">
        <v>2035</v>
      </c>
      <c r="T158" s="263" t="s">
        <v>2035</v>
      </c>
      <c r="U158" s="263" t="s">
        <v>2035</v>
      </c>
      <c r="V158" s="263" t="s">
        <v>2035</v>
      </c>
      <c r="W158" s="263" t="s">
        <v>2035</v>
      </c>
      <c r="X158" s="263" t="s">
        <v>2035</v>
      </c>
      <c r="Y158" s="263" t="s">
        <v>2035</v>
      </c>
      <c r="Z158" s="263" t="s">
        <v>2035</v>
      </c>
      <c r="AA158" s="263" t="s">
        <v>2035</v>
      </c>
      <c r="AB158" s="263" t="s">
        <v>2035</v>
      </c>
      <c r="AC158" s="263" t="s">
        <v>2035</v>
      </c>
      <c r="AD158" s="263" t="s">
        <v>2035</v>
      </c>
      <c r="AE158" s="263" t="s">
        <v>2035</v>
      </c>
      <c r="AF158" s="263" t="s">
        <v>2035</v>
      </c>
      <c r="AG158" s="263" t="s">
        <v>2035</v>
      </c>
      <c r="AH158" s="263" t="s">
        <v>2035</v>
      </c>
      <c r="AI158" s="263" t="s">
        <v>2035</v>
      </c>
      <c r="AJ158" s="263" t="s">
        <v>2035</v>
      </c>
      <c r="AK158" s="263" t="s">
        <v>2035</v>
      </c>
      <c r="AL158" s="263" t="s">
        <v>2035</v>
      </c>
      <c r="AM158" s="263" t="s">
        <v>2035</v>
      </c>
      <c r="AN158" s="263" t="s">
        <v>2035</v>
      </c>
      <c r="AO158" s="263" t="s">
        <v>2035</v>
      </c>
      <c r="AP158" s="263" t="s">
        <v>2035</v>
      </c>
      <c r="AQ158" s="263" t="s">
        <v>2035</v>
      </c>
      <c r="AR158" s="266" t="s">
        <v>2034</v>
      </c>
      <c r="AS158" s="263" t="s">
        <v>2035</v>
      </c>
      <c r="AT158" s="263" t="s">
        <v>2035</v>
      </c>
      <c r="AU158" s="263" t="s">
        <v>2035</v>
      </c>
      <c r="AV158" s="263" t="s">
        <v>2035</v>
      </c>
      <c r="AW158" s="263" t="s">
        <v>2035</v>
      </c>
      <c r="AX158" s="263" t="s">
        <v>2035</v>
      </c>
      <c r="AY158" s="263" t="s">
        <v>2035</v>
      </c>
      <c r="AZ158" s="263" t="s">
        <v>2035</v>
      </c>
      <c r="BA158" s="263" t="s">
        <v>2035</v>
      </c>
      <c r="BB158" s="266" t="s">
        <v>2034</v>
      </c>
      <c r="BC158" s="43"/>
    </row>
    <row r="159" spans="1:55" x14ac:dyDescent="0.2">
      <c r="A159" s="2720"/>
      <c r="B159" s="2058" t="s">
        <v>689</v>
      </c>
      <c r="C159" s="263" t="s">
        <v>2035</v>
      </c>
      <c r="D159" s="263" t="s">
        <v>2035</v>
      </c>
      <c r="E159" s="263" t="s">
        <v>2035</v>
      </c>
      <c r="F159" s="263" t="s">
        <v>2035</v>
      </c>
      <c r="G159" s="263" t="s">
        <v>2035</v>
      </c>
      <c r="H159" s="263" t="s">
        <v>2035</v>
      </c>
      <c r="I159" s="263" t="s">
        <v>2035</v>
      </c>
      <c r="J159" s="263" t="s">
        <v>2035</v>
      </c>
      <c r="K159" s="263" t="s">
        <v>2035</v>
      </c>
      <c r="L159" s="263" t="s">
        <v>2035</v>
      </c>
      <c r="M159" s="263" t="s">
        <v>2035</v>
      </c>
      <c r="N159" s="263" t="s">
        <v>2035</v>
      </c>
      <c r="O159" s="263" t="s">
        <v>2035</v>
      </c>
      <c r="P159" s="263" t="s">
        <v>2035</v>
      </c>
      <c r="Q159" s="263" t="s">
        <v>2035</v>
      </c>
      <c r="R159" s="263" t="s">
        <v>2035</v>
      </c>
      <c r="S159" s="263" t="s">
        <v>2035</v>
      </c>
      <c r="T159" s="263" t="s">
        <v>2035</v>
      </c>
      <c r="U159" s="263" t="s">
        <v>2035</v>
      </c>
      <c r="V159" s="263" t="s">
        <v>2035</v>
      </c>
      <c r="W159" s="263" t="s">
        <v>2035</v>
      </c>
      <c r="X159" s="263" t="s">
        <v>2035</v>
      </c>
      <c r="Y159" s="263" t="s">
        <v>2035</v>
      </c>
      <c r="Z159" s="263" t="s">
        <v>2035</v>
      </c>
      <c r="AA159" s="263" t="s">
        <v>2035</v>
      </c>
      <c r="AB159" s="263" t="s">
        <v>2035</v>
      </c>
      <c r="AC159" s="263" t="s">
        <v>2035</v>
      </c>
      <c r="AD159" s="263" t="s">
        <v>2035</v>
      </c>
      <c r="AE159" s="263" t="s">
        <v>2035</v>
      </c>
      <c r="AF159" s="263" t="s">
        <v>2035</v>
      </c>
      <c r="AG159" s="263" t="s">
        <v>2035</v>
      </c>
      <c r="AH159" s="263" t="s">
        <v>2035</v>
      </c>
      <c r="AI159" s="263" t="s">
        <v>2035</v>
      </c>
      <c r="AJ159" s="263" t="s">
        <v>2035</v>
      </c>
      <c r="AK159" s="263" t="s">
        <v>2035</v>
      </c>
      <c r="AL159" s="263" t="s">
        <v>2035</v>
      </c>
      <c r="AM159" s="263" t="s">
        <v>2035</v>
      </c>
      <c r="AN159" s="263" t="s">
        <v>2035</v>
      </c>
      <c r="AO159" s="263" t="s">
        <v>2035</v>
      </c>
      <c r="AP159" s="263" t="s">
        <v>2035</v>
      </c>
      <c r="AQ159" s="263" t="s">
        <v>2035</v>
      </c>
      <c r="AR159" s="266" t="s">
        <v>2034</v>
      </c>
      <c r="AS159" s="263" t="s">
        <v>2035</v>
      </c>
      <c r="AT159" s="263" t="s">
        <v>2035</v>
      </c>
      <c r="AU159" s="263" t="s">
        <v>2035</v>
      </c>
      <c r="AV159" s="263" t="s">
        <v>2035</v>
      </c>
      <c r="AW159" s="263" t="s">
        <v>2035</v>
      </c>
      <c r="AX159" s="263" t="s">
        <v>2035</v>
      </c>
      <c r="AY159" s="263" t="s">
        <v>2035</v>
      </c>
      <c r="AZ159" s="263" t="s">
        <v>2035</v>
      </c>
      <c r="BA159" s="263" t="s">
        <v>2035</v>
      </c>
      <c r="BB159" s="266" t="s">
        <v>2034</v>
      </c>
      <c r="BC159" s="43"/>
    </row>
    <row r="160" spans="1:55" x14ac:dyDescent="0.2">
      <c r="A160" s="2720"/>
      <c r="B160" s="2058" t="s">
        <v>676</v>
      </c>
      <c r="C160" s="262" t="s">
        <v>2034</v>
      </c>
      <c r="D160" s="263" t="s">
        <v>2035</v>
      </c>
      <c r="E160" s="263" t="s">
        <v>2035</v>
      </c>
      <c r="F160" s="263" t="s">
        <v>2035</v>
      </c>
      <c r="G160" s="263" t="s">
        <v>2035</v>
      </c>
      <c r="H160" s="263" t="s">
        <v>2035</v>
      </c>
      <c r="I160" s="263" t="s">
        <v>2035</v>
      </c>
      <c r="J160" s="263" t="s">
        <v>2035</v>
      </c>
      <c r="K160" s="263" t="s">
        <v>2035</v>
      </c>
      <c r="L160" s="263" t="s">
        <v>2035</v>
      </c>
      <c r="M160" s="263" t="s">
        <v>2035</v>
      </c>
      <c r="N160" s="263" t="s">
        <v>2035</v>
      </c>
      <c r="O160" s="262" t="s">
        <v>2034</v>
      </c>
      <c r="P160" s="262" t="s">
        <v>2034</v>
      </c>
      <c r="Q160" s="263" t="s">
        <v>2035</v>
      </c>
      <c r="R160" s="263" t="s">
        <v>2035</v>
      </c>
      <c r="S160" s="263" t="s">
        <v>2035</v>
      </c>
      <c r="T160" s="263" t="s">
        <v>2035</v>
      </c>
      <c r="U160" s="263" t="s">
        <v>2035</v>
      </c>
      <c r="V160" s="263" t="s">
        <v>2035</v>
      </c>
      <c r="W160" s="263" t="s">
        <v>2035</v>
      </c>
      <c r="X160" s="263" t="s">
        <v>2035</v>
      </c>
      <c r="Y160" s="263" t="s">
        <v>2035</v>
      </c>
      <c r="Z160" s="263" t="s">
        <v>2035</v>
      </c>
      <c r="AA160" s="263" t="s">
        <v>2035</v>
      </c>
      <c r="AB160" s="263" t="s">
        <v>2035</v>
      </c>
      <c r="AC160" s="263" t="s">
        <v>2035</v>
      </c>
      <c r="AD160" s="263" t="s">
        <v>2035</v>
      </c>
      <c r="AE160" s="263" t="s">
        <v>2035</v>
      </c>
      <c r="AF160" s="263" t="s">
        <v>2035</v>
      </c>
      <c r="AG160" s="263" t="s">
        <v>2035</v>
      </c>
      <c r="AH160" s="263" t="s">
        <v>2035</v>
      </c>
      <c r="AI160" s="263" t="s">
        <v>2035</v>
      </c>
      <c r="AJ160" s="263" t="s">
        <v>2035</v>
      </c>
      <c r="AK160" s="263" t="s">
        <v>2035</v>
      </c>
      <c r="AL160" s="263" t="s">
        <v>2035</v>
      </c>
      <c r="AM160" s="263" t="s">
        <v>2035</v>
      </c>
      <c r="AN160" s="263" t="s">
        <v>2035</v>
      </c>
      <c r="AO160" s="263" t="s">
        <v>2035</v>
      </c>
      <c r="AP160" s="263" t="s">
        <v>2035</v>
      </c>
      <c r="AQ160" s="263" t="s">
        <v>2035</v>
      </c>
      <c r="AR160" s="266" t="s">
        <v>2034</v>
      </c>
      <c r="AS160" s="263" t="s">
        <v>2035</v>
      </c>
      <c r="AT160" s="263" t="s">
        <v>2035</v>
      </c>
      <c r="AU160" s="263" t="s">
        <v>2035</v>
      </c>
      <c r="AV160" s="263" t="s">
        <v>2035</v>
      </c>
      <c r="AW160" s="263" t="s">
        <v>2035</v>
      </c>
      <c r="AX160" s="263" t="s">
        <v>2035</v>
      </c>
      <c r="AY160" s="263" t="s">
        <v>2035</v>
      </c>
      <c r="AZ160" s="266" t="s">
        <v>2034</v>
      </c>
      <c r="BA160" s="266" t="s">
        <v>2034</v>
      </c>
      <c r="BB160" s="266" t="s">
        <v>2034</v>
      </c>
      <c r="BC160" s="43"/>
    </row>
    <row r="161" spans="1:55" x14ac:dyDescent="0.2">
      <c r="A161" s="2720"/>
      <c r="B161" s="2058" t="s">
        <v>688</v>
      </c>
      <c r="C161" s="262" t="s">
        <v>2034</v>
      </c>
      <c r="D161" s="263" t="s">
        <v>2035</v>
      </c>
      <c r="E161" s="263" t="s">
        <v>2035</v>
      </c>
      <c r="F161" s="263" t="s">
        <v>2035</v>
      </c>
      <c r="G161" s="263" t="s">
        <v>2035</v>
      </c>
      <c r="H161" s="263" t="s">
        <v>2035</v>
      </c>
      <c r="I161" s="263" t="s">
        <v>2035</v>
      </c>
      <c r="J161" s="263" t="s">
        <v>2035</v>
      </c>
      <c r="K161" s="263" t="s">
        <v>2035</v>
      </c>
      <c r="L161" s="263" t="s">
        <v>2035</v>
      </c>
      <c r="M161" s="263" t="s">
        <v>2035</v>
      </c>
      <c r="N161" s="262" t="s">
        <v>2034</v>
      </c>
      <c r="O161" s="262" t="s">
        <v>2034</v>
      </c>
      <c r="P161" s="262" t="s">
        <v>2034</v>
      </c>
      <c r="Q161" s="263" t="s">
        <v>2035</v>
      </c>
      <c r="R161" s="263" t="s">
        <v>2035</v>
      </c>
      <c r="S161" s="263" t="s">
        <v>2035</v>
      </c>
      <c r="T161" s="263" t="s">
        <v>2035</v>
      </c>
      <c r="U161" s="263" t="s">
        <v>2035</v>
      </c>
      <c r="V161" s="263" t="s">
        <v>2035</v>
      </c>
      <c r="W161" s="263" t="s">
        <v>2035</v>
      </c>
      <c r="X161" s="263" t="s">
        <v>2035</v>
      </c>
      <c r="Y161" s="263" t="s">
        <v>2035</v>
      </c>
      <c r="Z161" s="263" t="s">
        <v>2035</v>
      </c>
      <c r="AA161" s="263" t="s">
        <v>2035</v>
      </c>
      <c r="AB161" s="263" t="s">
        <v>2035</v>
      </c>
      <c r="AC161" s="263" t="s">
        <v>2035</v>
      </c>
      <c r="AD161" s="263" t="s">
        <v>2035</v>
      </c>
      <c r="AE161" s="263" t="s">
        <v>2035</v>
      </c>
      <c r="AF161" s="263" t="s">
        <v>2035</v>
      </c>
      <c r="AG161" s="263" t="s">
        <v>2035</v>
      </c>
      <c r="AH161" s="263" t="s">
        <v>2035</v>
      </c>
      <c r="AI161" s="263" t="s">
        <v>2035</v>
      </c>
      <c r="AJ161" s="263" t="s">
        <v>2035</v>
      </c>
      <c r="AK161" s="263" t="s">
        <v>2035</v>
      </c>
      <c r="AL161" s="263" t="s">
        <v>2035</v>
      </c>
      <c r="AM161" s="263" t="s">
        <v>2035</v>
      </c>
      <c r="AN161" s="263" t="s">
        <v>2035</v>
      </c>
      <c r="AO161" s="263" t="s">
        <v>2035</v>
      </c>
      <c r="AP161" s="263" t="s">
        <v>2035</v>
      </c>
      <c r="AQ161" s="263" t="s">
        <v>2035</v>
      </c>
      <c r="AR161" s="266" t="s">
        <v>2034</v>
      </c>
      <c r="AS161" s="263" t="s">
        <v>2035</v>
      </c>
      <c r="AT161" s="263" t="s">
        <v>2035</v>
      </c>
      <c r="AU161" s="263" t="s">
        <v>2035</v>
      </c>
      <c r="AV161" s="263" t="s">
        <v>2035</v>
      </c>
      <c r="AW161" s="263" t="s">
        <v>2035</v>
      </c>
      <c r="AX161" s="263" t="s">
        <v>2035</v>
      </c>
      <c r="AY161" s="263" t="s">
        <v>2035</v>
      </c>
      <c r="AZ161" s="263" t="s">
        <v>2035</v>
      </c>
      <c r="BA161" s="263" t="s">
        <v>2035</v>
      </c>
      <c r="BB161" s="266" t="s">
        <v>2034</v>
      </c>
      <c r="BC161" s="43"/>
    </row>
    <row r="162" spans="1:55" x14ac:dyDescent="0.2">
      <c r="A162" s="2720"/>
      <c r="B162" s="2058" t="s">
        <v>687</v>
      </c>
      <c r="C162" s="263" t="s">
        <v>2035</v>
      </c>
      <c r="D162" s="263" t="s">
        <v>2035</v>
      </c>
      <c r="E162" s="263" t="s">
        <v>2035</v>
      </c>
      <c r="F162" s="263" t="s">
        <v>2035</v>
      </c>
      <c r="G162" s="263" t="s">
        <v>2035</v>
      </c>
      <c r="H162" s="263" t="s">
        <v>2035</v>
      </c>
      <c r="I162" s="263" t="s">
        <v>2035</v>
      </c>
      <c r="J162" s="263" t="s">
        <v>2035</v>
      </c>
      <c r="K162" s="263" t="s">
        <v>2035</v>
      </c>
      <c r="L162" s="263" t="s">
        <v>2035</v>
      </c>
      <c r="M162" s="263" t="s">
        <v>2035</v>
      </c>
      <c r="N162" s="262" t="s">
        <v>2034</v>
      </c>
      <c r="O162" s="262" t="s">
        <v>2034</v>
      </c>
      <c r="P162" s="262" t="s">
        <v>2034</v>
      </c>
      <c r="Q162" s="263" t="s">
        <v>2035</v>
      </c>
      <c r="R162" s="263" t="s">
        <v>2035</v>
      </c>
      <c r="S162" s="263" t="s">
        <v>2035</v>
      </c>
      <c r="T162" s="263" t="s">
        <v>2035</v>
      </c>
      <c r="U162" s="263" t="s">
        <v>2035</v>
      </c>
      <c r="V162" s="263" t="s">
        <v>2035</v>
      </c>
      <c r="W162" s="263" t="s">
        <v>2035</v>
      </c>
      <c r="X162" s="263" t="s">
        <v>2035</v>
      </c>
      <c r="Y162" s="263" t="s">
        <v>2035</v>
      </c>
      <c r="Z162" s="263" t="s">
        <v>2035</v>
      </c>
      <c r="AA162" s="263" t="s">
        <v>2035</v>
      </c>
      <c r="AB162" s="263" t="s">
        <v>2035</v>
      </c>
      <c r="AC162" s="263" t="s">
        <v>2035</v>
      </c>
      <c r="AD162" s="263" t="s">
        <v>2035</v>
      </c>
      <c r="AE162" s="263" t="s">
        <v>2035</v>
      </c>
      <c r="AF162" s="263" t="s">
        <v>2035</v>
      </c>
      <c r="AG162" s="263" t="s">
        <v>2035</v>
      </c>
      <c r="AH162" s="263" t="s">
        <v>2035</v>
      </c>
      <c r="AI162" s="263" t="s">
        <v>2035</v>
      </c>
      <c r="AJ162" s="263" t="s">
        <v>2035</v>
      </c>
      <c r="AK162" s="263" t="s">
        <v>2035</v>
      </c>
      <c r="AL162" s="263" t="s">
        <v>2035</v>
      </c>
      <c r="AM162" s="263" t="s">
        <v>2035</v>
      </c>
      <c r="AN162" s="263" t="s">
        <v>2035</v>
      </c>
      <c r="AO162" s="263" t="s">
        <v>2035</v>
      </c>
      <c r="AP162" s="263" t="s">
        <v>2035</v>
      </c>
      <c r="AQ162" s="263" t="s">
        <v>2035</v>
      </c>
      <c r="AR162" s="266" t="s">
        <v>2034</v>
      </c>
      <c r="AS162" s="263" t="s">
        <v>2035</v>
      </c>
      <c r="AT162" s="263" t="s">
        <v>2035</v>
      </c>
      <c r="AU162" s="263" t="s">
        <v>2035</v>
      </c>
      <c r="AV162" s="263" t="s">
        <v>2035</v>
      </c>
      <c r="AW162" s="263" t="s">
        <v>2035</v>
      </c>
      <c r="AX162" s="263" t="s">
        <v>2035</v>
      </c>
      <c r="AY162" s="263" t="s">
        <v>2035</v>
      </c>
      <c r="AZ162" s="263" t="s">
        <v>2035</v>
      </c>
      <c r="BA162" s="263" t="s">
        <v>2035</v>
      </c>
      <c r="BB162" s="263" t="s">
        <v>2035</v>
      </c>
      <c r="BC162" s="43"/>
    </row>
    <row r="163" spans="1:55" x14ac:dyDescent="0.2">
      <c r="A163" s="2720"/>
      <c r="B163" s="2058" t="s">
        <v>686</v>
      </c>
      <c r="C163" s="263" t="s">
        <v>2035</v>
      </c>
      <c r="D163" s="263" t="s">
        <v>2035</v>
      </c>
      <c r="E163" s="263" t="s">
        <v>2035</v>
      </c>
      <c r="F163" s="263" t="s">
        <v>2035</v>
      </c>
      <c r="G163" s="263" t="s">
        <v>2035</v>
      </c>
      <c r="H163" s="263" t="s">
        <v>2035</v>
      </c>
      <c r="I163" s="263" t="s">
        <v>2035</v>
      </c>
      <c r="J163" s="263" t="s">
        <v>2035</v>
      </c>
      <c r="K163" s="263" t="s">
        <v>2035</v>
      </c>
      <c r="L163" s="263" t="s">
        <v>2035</v>
      </c>
      <c r="M163" s="263" t="s">
        <v>2035</v>
      </c>
      <c r="N163" s="263" t="s">
        <v>2035</v>
      </c>
      <c r="O163" s="263" t="s">
        <v>2035</v>
      </c>
      <c r="P163" s="263" t="s">
        <v>2035</v>
      </c>
      <c r="Q163" s="263" t="s">
        <v>2035</v>
      </c>
      <c r="R163" s="263" t="s">
        <v>2035</v>
      </c>
      <c r="S163" s="263" t="s">
        <v>2035</v>
      </c>
      <c r="T163" s="263" t="s">
        <v>2035</v>
      </c>
      <c r="U163" s="263" t="s">
        <v>2035</v>
      </c>
      <c r="V163" s="263" t="s">
        <v>2035</v>
      </c>
      <c r="W163" s="263" t="s">
        <v>2035</v>
      </c>
      <c r="X163" s="263" t="s">
        <v>2035</v>
      </c>
      <c r="Y163" s="263" t="s">
        <v>2035</v>
      </c>
      <c r="Z163" s="263" t="s">
        <v>2035</v>
      </c>
      <c r="AA163" s="263" t="s">
        <v>2035</v>
      </c>
      <c r="AB163" s="263" t="s">
        <v>2035</v>
      </c>
      <c r="AC163" s="263" t="s">
        <v>2035</v>
      </c>
      <c r="AD163" s="263" t="s">
        <v>2035</v>
      </c>
      <c r="AE163" s="263" t="s">
        <v>2035</v>
      </c>
      <c r="AF163" s="263" t="s">
        <v>2035</v>
      </c>
      <c r="AG163" s="263" t="s">
        <v>2035</v>
      </c>
      <c r="AH163" s="263" t="s">
        <v>2035</v>
      </c>
      <c r="AI163" s="263" t="s">
        <v>2035</v>
      </c>
      <c r="AJ163" s="263" t="s">
        <v>2035</v>
      </c>
      <c r="AK163" s="263" t="s">
        <v>2035</v>
      </c>
      <c r="AL163" s="263" t="s">
        <v>2035</v>
      </c>
      <c r="AM163" s="263" t="s">
        <v>2035</v>
      </c>
      <c r="AN163" s="263" t="s">
        <v>2035</v>
      </c>
      <c r="AO163" s="263" t="s">
        <v>2035</v>
      </c>
      <c r="AP163" s="263" t="s">
        <v>2035</v>
      </c>
      <c r="AQ163" s="263" t="s">
        <v>2035</v>
      </c>
      <c r="AR163" s="266" t="s">
        <v>2034</v>
      </c>
      <c r="AS163" s="263" t="s">
        <v>2035</v>
      </c>
      <c r="AT163" s="263" t="s">
        <v>2035</v>
      </c>
      <c r="AU163" s="263" t="s">
        <v>2035</v>
      </c>
      <c r="AV163" s="263" t="s">
        <v>2035</v>
      </c>
      <c r="AW163" s="263" t="s">
        <v>2035</v>
      </c>
      <c r="AX163" s="263" t="s">
        <v>2035</v>
      </c>
      <c r="AY163" s="263" t="s">
        <v>2035</v>
      </c>
      <c r="AZ163" s="263" t="s">
        <v>2035</v>
      </c>
      <c r="BA163" s="263" t="s">
        <v>2035</v>
      </c>
      <c r="BB163" s="263" t="s">
        <v>2035</v>
      </c>
      <c r="BC163" s="43"/>
    </row>
    <row r="164" spans="1:55" x14ac:dyDescent="0.2">
      <c r="A164" s="2720"/>
      <c r="B164" s="2058" t="s">
        <v>685</v>
      </c>
      <c r="C164" s="263" t="s">
        <v>2035</v>
      </c>
      <c r="D164" s="263" t="s">
        <v>2035</v>
      </c>
      <c r="E164" s="263" t="s">
        <v>2035</v>
      </c>
      <c r="F164" s="263" t="s">
        <v>2035</v>
      </c>
      <c r="G164" s="263" t="s">
        <v>2035</v>
      </c>
      <c r="H164" s="263" t="s">
        <v>2035</v>
      </c>
      <c r="I164" s="263" t="s">
        <v>2035</v>
      </c>
      <c r="J164" s="263" t="s">
        <v>2035</v>
      </c>
      <c r="K164" s="263" t="s">
        <v>2035</v>
      </c>
      <c r="L164" s="263" t="s">
        <v>2035</v>
      </c>
      <c r="M164" s="263" t="s">
        <v>2035</v>
      </c>
      <c r="N164" s="263" t="s">
        <v>2035</v>
      </c>
      <c r="O164" s="263" t="s">
        <v>2035</v>
      </c>
      <c r="P164" s="263" t="s">
        <v>2035</v>
      </c>
      <c r="Q164" s="263" t="s">
        <v>2035</v>
      </c>
      <c r="R164" s="263" t="s">
        <v>2035</v>
      </c>
      <c r="S164" s="263" t="s">
        <v>2035</v>
      </c>
      <c r="T164" s="263" t="s">
        <v>2035</v>
      </c>
      <c r="U164" s="263" t="s">
        <v>2035</v>
      </c>
      <c r="V164" s="263" t="s">
        <v>2035</v>
      </c>
      <c r="W164" s="263" t="s">
        <v>2035</v>
      </c>
      <c r="X164" s="263" t="s">
        <v>2035</v>
      </c>
      <c r="Y164" s="263" t="s">
        <v>2035</v>
      </c>
      <c r="Z164" s="263" t="s">
        <v>2035</v>
      </c>
      <c r="AA164" s="263" t="s">
        <v>2035</v>
      </c>
      <c r="AB164" s="263" t="s">
        <v>2035</v>
      </c>
      <c r="AC164" s="263" t="s">
        <v>2035</v>
      </c>
      <c r="AD164" s="263" t="s">
        <v>2035</v>
      </c>
      <c r="AE164" s="263" t="s">
        <v>2035</v>
      </c>
      <c r="AF164" s="263" t="s">
        <v>2035</v>
      </c>
      <c r="AG164" s="263" t="s">
        <v>2035</v>
      </c>
      <c r="AH164" s="263" t="s">
        <v>2035</v>
      </c>
      <c r="AI164" s="263" t="s">
        <v>2035</v>
      </c>
      <c r="AJ164" s="263" t="s">
        <v>2035</v>
      </c>
      <c r="AK164" s="263" t="s">
        <v>2035</v>
      </c>
      <c r="AL164" s="263" t="s">
        <v>2035</v>
      </c>
      <c r="AM164" s="263" t="s">
        <v>2035</v>
      </c>
      <c r="AN164" s="263" t="s">
        <v>2035</v>
      </c>
      <c r="AO164" s="263" t="s">
        <v>2035</v>
      </c>
      <c r="AP164" s="263" t="s">
        <v>2035</v>
      </c>
      <c r="AQ164" s="263" t="s">
        <v>2035</v>
      </c>
      <c r="AR164" s="266" t="s">
        <v>2034</v>
      </c>
      <c r="AS164" s="263" t="s">
        <v>2035</v>
      </c>
      <c r="AT164" s="263" t="s">
        <v>2035</v>
      </c>
      <c r="AU164" s="263" t="s">
        <v>2035</v>
      </c>
      <c r="AV164" s="263" t="s">
        <v>2035</v>
      </c>
      <c r="AW164" s="263" t="s">
        <v>2035</v>
      </c>
      <c r="AX164" s="263" t="s">
        <v>2035</v>
      </c>
      <c r="AY164" s="263" t="s">
        <v>2035</v>
      </c>
      <c r="AZ164" s="263" t="s">
        <v>2035</v>
      </c>
      <c r="BA164" s="263" t="s">
        <v>2035</v>
      </c>
      <c r="BB164" s="263" t="s">
        <v>2035</v>
      </c>
      <c r="BC164" s="43"/>
    </row>
    <row r="165" spans="1:55" x14ac:dyDescent="0.2">
      <c r="A165" s="2720"/>
      <c r="B165" s="2058" t="s">
        <v>684</v>
      </c>
      <c r="C165" s="262" t="s">
        <v>2034</v>
      </c>
      <c r="D165" s="263" t="s">
        <v>2035</v>
      </c>
      <c r="E165" s="263" t="s">
        <v>2035</v>
      </c>
      <c r="F165" s="263" t="s">
        <v>2035</v>
      </c>
      <c r="G165" s="263" t="s">
        <v>2035</v>
      </c>
      <c r="H165" s="263" t="s">
        <v>2035</v>
      </c>
      <c r="I165" s="263" t="s">
        <v>2035</v>
      </c>
      <c r="J165" s="263" t="s">
        <v>2035</v>
      </c>
      <c r="K165" s="263" t="s">
        <v>2035</v>
      </c>
      <c r="L165" s="263" t="s">
        <v>2035</v>
      </c>
      <c r="M165" s="263" t="s">
        <v>2035</v>
      </c>
      <c r="N165" s="263" t="s">
        <v>2035</v>
      </c>
      <c r="O165" s="263" t="s">
        <v>2035</v>
      </c>
      <c r="P165" s="263" t="s">
        <v>2035</v>
      </c>
      <c r="Q165" s="263" t="s">
        <v>2035</v>
      </c>
      <c r="R165" s="263" t="s">
        <v>2035</v>
      </c>
      <c r="S165" s="263" t="s">
        <v>2035</v>
      </c>
      <c r="T165" s="263" t="s">
        <v>2035</v>
      </c>
      <c r="U165" s="263" t="s">
        <v>2035</v>
      </c>
      <c r="V165" s="263" t="s">
        <v>2035</v>
      </c>
      <c r="W165" s="263" t="s">
        <v>2035</v>
      </c>
      <c r="X165" s="263" t="s">
        <v>2035</v>
      </c>
      <c r="Y165" s="263" t="s">
        <v>2035</v>
      </c>
      <c r="Z165" s="263" t="s">
        <v>2035</v>
      </c>
      <c r="AA165" s="263" t="s">
        <v>2035</v>
      </c>
      <c r="AB165" s="263" t="s">
        <v>2035</v>
      </c>
      <c r="AC165" s="263" t="s">
        <v>2035</v>
      </c>
      <c r="AD165" s="263" t="s">
        <v>2035</v>
      </c>
      <c r="AE165" s="263" t="s">
        <v>2035</v>
      </c>
      <c r="AF165" s="263" t="s">
        <v>2035</v>
      </c>
      <c r="AG165" s="263" t="s">
        <v>2035</v>
      </c>
      <c r="AH165" s="263" t="s">
        <v>2035</v>
      </c>
      <c r="AI165" s="263" t="s">
        <v>2035</v>
      </c>
      <c r="AJ165" s="263" t="s">
        <v>2035</v>
      </c>
      <c r="AK165" s="263" t="s">
        <v>2035</v>
      </c>
      <c r="AL165" s="263" t="s">
        <v>2035</v>
      </c>
      <c r="AM165" s="263" t="s">
        <v>2035</v>
      </c>
      <c r="AN165" s="263" t="s">
        <v>2035</v>
      </c>
      <c r="AO165" s="263" t="s">
        <v>2035</v>
      </c>
      <c r="AP165" s="263" t="s">
        <v>2035</v>
      </c>
      <c r="AQ165" s="263" t="s">
        <v>2035</v>
      </c>
      <c r="AR165" s="266" t="s">
        <v>2034</v>
      </c>
      <c r="AS165" s="263" t="s">
        <v>2035</v>
      </c>
      <c r="AT165" s="263" t="s">
        <v>2035</v>
      </c>
      <c r="AU165" s="263" t="s">
        <v>2035</v>
      </c>
      <c r="AV165" s="263" t="s">
        <v>2035</v>
      </c>
      <c r="AW165" s="263" t="s">
        <v>2035</v>
      </c>
      <c r="AX165" s="263" t="s">
        <v>2035</v>
      </c>
      <c r="AY165" s="263" t="s">
        <v>2035</v>
      </c>
      <c r="AZ165" s="263" t="s">
        <v>2035</v>
      </c>
      <c r="BA165" s="263" t="s">
        <v>2035</v>
      </c>
      <c r="BB165" s="263" t="s">
        <v>2035</v>
      </c>
      <c r="BC165" s="43"/>
    </row>
    <row r="166" spans="1:55" x14ac:dyDescent="0.2">
      <c r="A166" s="2720"/>
      <c r="B166" s="2058" t="s">
        <v>683</v>
      </c>
      <c r="C166" s="262" t="s">
        <v>2034</v>
      </c>
      <c r="D166" s="263" t="s">
        <v>2035</v>
      </c>
      <c r="E166" s="263" t="s">
        <v>2035</v>
      </c>
      <c r="F166" s="263" t="s">
        <v>2035</v>
      </c>
      <c r="G166" s="263" t="s">
        <v>2035</v>
      </c>
      <c r="H166" s="263" t="s">
        <v>2035</v>
      </c>
      <c r="I166" s="263" t="s">
        <v>2035</v>
      </c>
      <c r="J166" s="263" t="s">
        <v>2035</v>
      </c>
      <c r="K166" s="263" t="s">
        <v>2035</v>
      </c>
      <c r="L166" s="263" t="s">
        <v>2035</v>
      </c>
      <c r="M166" s="263" t="s">
        <v>2035</v>
      </c>
      <c r="N166" s="263" t="s">
        <v>2035</v>
      </c>
      <c r="O166" s="263" t="s">
        <v>2035</v>
      </c>
      <c r="P166" s="263" t="s">
        <v>2035</v>
      </c>
      <c r="Q166" s="263" t="s">
        <v>2035</v>
      </c>
      <c r="R166" s="263" t="s">
        <v>2035</v>
      </c>
      <c r="S166" s="263" t="s">
        <v>2035</v>
      </c>
      <c r="T166" s="263" t="s">
        <v>2035</v>
      </c>
      <c r="U166" s="263" t="s">
        <v>2035</v>
      </c>
      <c r="V166" s="263" t="s">
        <v>2035</v>
      </c>
      <c r="W166" s="263" t="s">
        <v>2035</v>
      </c>
      <c r="X166" s="263" t="s">
        <v>2035</v>
      </c>
      <c r="Y166" s="263" t="s">
        <v>2035</v>
      </c>
      <c r="Z166" s="263" t="s">
        <v>2035</v>
      </c>
      <c r="AA166" s="263" t="s">
        <v>2035</v>
      </c>
      <c r="AB166" s="263" t="s">
        <v>2035</v>
      </c>
      <c r="AC166" s="263" t="s">
        <v>2035</v>
      </c>
      <c r="AD166" s="263" t="s">
        <v>2035</v>
      </c>
      <c r="AE166" s="263" t="s">
        <v>2035</v>
      </c>
      <c r="AF166" s="263" t="s">
        <v>2035</v>
      </c>
      <c r="AG166" s="263" t="s">
        <v>2035</v>
      </c>
      <c r="AH166" s="263" t="s">
        <v>2035</v>
      </c>
      <c r="AI166" s="263" t="s">
        <v>2035</v>
      </c>
      <c r="AJ166" s="263" t="s">
        <v>2035</v>
      </c>
      <c r="AK166" s="263" t="s">
        <v>2035</v>
      </c>
      <c r="AL166" s="263" t="s">
        <v>2035</v>
      </c>
      <c r="AM166" s="263" t="s">
        <v>2035</v>
      </c>
      <c r="AN166" s="263" t="s">
        <v>2035</v>
      </c>
      <c r="AO166" s="263" t="s">
        <v>2035</v>
      </c>
      <c r="AP166" s="263" t="s">
        <v>2035</v>
      </c>
      <c r="AQ166" s="263" t="s">
        <v>2035</v>
      </c>
      <c r="AR166" s="266" t="s">
        <v>2034</v>
      </c>
      <c r="AS166" s="263" t="s">
        <v>2035</v>
      </c>
      <c r="AT166" s="263" t="s">
        <v>2035</v>
      </c>
      <c r="AU166" s="263" t="s">
        <v>2035</v>
      </c>
      <c r="AV166" s="263" t="s">
        <v>2035</v>
      </c>
      <c r="AW166" s="263" t="s">
        <v>2035</v>
      </c>
      <c r="AX166" s="263" t="s">
        <v>2035</v>
      </c>
      <c r="AY166" s="263" t="s">
        <v>2035</v>
      </c>
      <c r="AZ166" s="263" t="s">
        <v>2035</v>
      </c>
      <c r="BA166" s="263" t="s">
        <v>2035</v>
      </c>
      <c r="BB166" s="263" t="s">
        <v>2035</v>
      </c>
      <c r="BC166" s="43"/>
    </row>
    <row r="167" spans="1:55" ht="24.95" customHeight="1" x14ac:dyDescent="0.2">
      <c r="A167" s="2046"/>
      <c r="B167" s="2062"/>
      <c r="C167" s="2047"/>
      <c r="D167" s="2047"/>
      <c r="E167" s="2047"/>
      <c r="F167" s="2047"/>
      <c r="G167" s="2047"/>
      <c r="H167" s="2047"/>
      <c r="I167" s="2047"/>
      <c r="J167" s="2047"/>
      <c r="K167" s="2047"/>
      <c r="L167" s="2047"/>
      <c r="M167" s="2047"/>
      <c r="N167" s="2047"/>
      <c r="O167" s="2047"/>
      <c r="P167" s="2047"/>
      <c r="Q167" s="2047"/>
      <c r="R167" s="2047"/>
      <c r="S167" s="2047"/>
      <c r="T167" s="2047"/>
      <c r="U167" s="2047"/>
      <c r="V167" s="2047"/>
      <c r="W167" s="2047"/>
      <c r="X167" s="2047"/>
      <c r="Y167" s="2047"/>
      <c r="Z167" s="2047"/>
      <c r="AA167" s="2047"/>
      <c r="AB167" s="2047"/>
      <c r="AC167" s="2047"/>
      <c r="AD167" s="2047"/>
      <c r="AE167" s="2047"/>
      <c r="AF167" s="2047"/>
      <c r="AG167" s="2047"/>
      <c r="AH167" s="2047"/>
      <c r="AI167" s="2047"/>
      <c r="AJ167" s="2047"/>
      <c r="AK167" s="2047"/>
      <c r="AL167" s="2047"/>
      <c r="AM167" s="2047"/>
      <c r="AN167" s="2047"/>
      <c r="AO167" s="2047"/>
      <c r="AP167" s="2047"/>
      <c r="AQ167" s="2047"/>
      <c r="AR167" s="2047"/>
      <c r="AS167" s="2047"/>
      <c r="AT167" s="2047"/>
      <c r="AU167" s="2047"/>
      <c r="AV167" s="2047"/>
      <c r="AW167" s="2047"/>
      <c r="AX167" s="2047"/>
      <c r="AY167" s="2047"/>
      <c r="AZ167" s="2047"/>
      <c r="BA167" s="2047"/>
      <c r="BB167" s="2047"/>
      <c r="BC167" s="43"/>
    </row>
    <row r="168" spans="1:55" x14ac:dyDescent="0.2">
      <c r="A168" s="2720" t="s">
        <v>1687</v>
      </c>
      <c r="B168" s="2058" t="s">
        <v>682</v>
      </c>
      <c r="C168" s="262" t="s">
        <v>2034</v>
      </c>
      <c r="D168" s="263" t="s">
        <v>2035</v>
      </c>
      <c r="E168" s="263" t="s">
        <v>2035</v>
      </c>
      <c r="F168" s="263" t="s">
        <v>2035</v>
      </c>
      <c r="G168" s="263" t="s">
        <v>2035</v>
      </c>
      <c r="H168" s="263" t="s">
        <v>2035</v>
      </c>
      <c r="I168" s="263" t="s">
        <v>2035</v>
      </c>
      <c r="J168" s="263" t="s">
        <v>2035</v>
      </c>
      <c r="K168" s="263" t="s">
        <v>2035</v>
      </c>
      <c r="L168" s="263" t="s">
        <v>2035</v>
      </c>
      <c r="M168" s="263" t="s">
        <v>2035</v>
      </c>
      <c r="N168" s="263" t="s">
        <v>2035</v>
      </c>
      <c r="O168" s="263" t="s">
        <v>2035</v>
      </c>
      <c r="P168" s="263" t="s">
        <v>2035</v>
      </c>
      <c r="Q168" s="263" t="s">
        <v>2035</v>
      </c>
      <c r="R168" s="263" t="s">
        <v>2035</v>
      </c>
      <c r="S168" s="263" t="s">
        <v>2035</v>
      </c>
      <c r="T168" s="263" t="s">
        <v>2035</v>
      </c>
      <c r="U168" s="263" t="s">
        <v>2035</v>
      </c>
      <c r="V168" s="263" t="s">
        <v>2035</v>
      </c>
      <c r="W168" s="263" t="s">
        <v>2035</v>
      </c>
      <c r="X168" s="263" t="s">
        <v>2035</v>
      </c>
      <c r="Y168" s="263" t="s">
        <v>2035</v>
      </c>
      <c r="Z168" s="263" t="s">
        <v>2035</v>
      </c>
      <c r="AA168" s="263" t="s">
        <v>2035</v>
      </c>
      <c r="AB168" s="263" t="s">
        <v>2035</v>
      </c>
      <c r="AC168" s="263" t="s">
        <v>2035</v>
      </c>
      <c r="AD168" s="263" t="s">
        <v>2035</v>
      </c>
      <c r="AE168" s="263" t="s">
        <v>2035</v>
      </c>
      <c r="AF168" s="263" t="s">
        <v>2035</v>
      </c>
      <c r="AG168" s="263" t="s">
        <v>2035</v>
      </c>
      <c r="AH168" s="263" t="s">
        <v>2035</v>
      </c>
      <c r="AI168" s="263" t="s">
        <v>2035</v>
      </c>
      <c r="AJ168" s="263" t="s">
        <v>2035</v>
      </c>
      <c r="AK168" s="263" t="s">
        <v>2035</v>
      </c>
      <c r="AL168" s="263" t="s">
        <v>2035</v>
      </c>
      <c r="AM168" s="263" t="s">
        <v>2035</v>
      </c>
      <c r="AN168" s="263" t="s">
        <v>2035</v>
      </c>
      <c r="AO168" s="263" t="s">
        <v>2035</v>
      </c>
      <c r="AP168" s="263" t="s">
        <v>2035</v>
      </c>
      <c r="AQ168" s="263" t="s">
        <v>2035</v>
      </c>
      <c r="AR168" s="262" t="s">
        <v>2034</v>
      </c>
      <c r="AS168" s="263" t="s">
        <v>2035</v>
      </c>
      <c r="AT168" s="263" t="s">
        <v>2035</v>
      </c>
      <c r="AU168" s="263" t="s">
        <v>2035</v>
      </c>
      <c r="AV168" s="262" t="s">
        <v>2034</v>
      </c>
      <c r="AW168" s="263" t="s">
        <v>2035</v>
      </c>
      <c r="AX168" s="263" t="s">
        <v>2035</v>
      </c>
      <c r="AY168" s="263" t="s">
        <v>2035</v>
      </c>
      <c r="AZ168" s="263" t="s">
        <v>2035</v>
      </c>
      <c r="BA168" s="263" t="s">
        <v>2035</v>
      </c>
      <c r="BB168" s="263" t="s">
        <v>2035</v>
      </c>
      <c r="BC168" s="43"/>
    </row>
    <row r="169" spans="1:55" x14ac:dyDescent="0.2">
      <c r="A169" s="2720"/>
      <c r="B169" s="2058" t="s">
        <v>681</v>
      </c>
      <c r="C169" s="262" t="s">
        <v>2034</v>
      </c>
      <c r="D169" s="263" t="s">
        <v>2035</v>
      </c>
      <c r="E169" s="263" t="s">
        <v>2035</v>
      </c>
      <c r="F169" s="263" t="s">
        <v>2035</v>
      </c>
      <c r="G169" s="263" t="s">
        <v>2035</v>
      </c>
      <c r="H169" s="263" t="s">
        <v>2035</v>
      </c>
      <c r="I169" s="263" t="s">
        <v>2035</v>
      </c>
      <c r="J169" s="263" t="s">
        <v>2035</v>
      </c>
      <c r="K169" s="263" t="s">
        <v>2035</v>
      </c>
      <c r="L169" s="263" t="s">
        <v>2035</v>
      </c>
      <c r="M169" s="263" t="s">
        <v>2035</v>
      </c>
      <c r="N169" s="263" t="s">
        <v>2035</v>
      </c>
      <c r="O169" s="263" t="s">
        <v>2035</v>
      </c>
      <c r="P169" s="263" t="s">
        <v>2035</v>
      </c>
      <c r="Q169" s="263" t="s">
        <v>2035</v>
      </c>
      <c r="R169" s="263" t="s">
        <v>2035</v>
      </c>
      <c r="S169" s="263" t="s">
        <v>2035</v>
      </c>
      <c r="T169" s="263" t="s">
        <v>2035</v>
      </c>
      <c r="U169" s="263" t="s">
        <v>2035</v>
      </c>
      <c r="V169" s="263" t="s">
        <v>2035</v>
      </c>
      <c r="W169" s="263" t="s">
        <v>2035</v>
      </c>
      <c r="X169" s="263" t="s">
        <v>2035</v>
      </c>
      <c r="Y169" s="263" t="s">
        <v>2035</v>
      </c>
      <c r="Z169" s="263" t="s">
        <v>2035</v>
      </c>
      <c r="AA169" s="263" t="s">
        <v>2035</v>
      </c>
      <c r="AB169" s="263" t="s">
        <v>2035</v>
      </c>
      <c r="AC169" s="263" t="s">
        <v>2035</v>
      </c>
      <c r="AD169" s="263" t="s">
        <v>2035</v>
      </c>
      <c r="AE169" s="263" t="s">
        <v>2035</v>
      </c>
      <c r="AF169" s="263" t="s">
        <v>2035</v>
      </c>
      <c r="AG169" s="263" t="s">
        <v>2035</v>
      </c>
      <c r="AH169" s="263" t="s">
        <v>2035</v>
      </c>
      <c r="AI169" s="263" t="s">
        <v>2035</v>
      </c>
      <c r="AJ169" s="263" t="s">
        <v>2035</v>
      </c>
      <c r="AK169" s="263" t="s">
        <v>2035</v>
      </c>
      <c r="AL169" s="263" t="s">
        <v>2035</v>
      </c>
      <c r="AM169" s="263" t="s">
        <v>2035</v>
      </c>
      <c r="AN169" s="263" t="s">
        <v>2035</v>
      </c>
      <c r="AO169" s="263" t="s">
        <v>2035</v>
      </c>
      <c r="AP169" s="263" t="s">
        <v>2035</v>
      </c>
      <c r="AQ169" s="263" t="s">
        <v>2035</v>
      </c>
      <c r="AR169" s="262" t="s">
        <v>2034</v>
      </c>
      <c r="AS169" s="263" t="s">
        <v>2035</v>
      </c>
      <c r="AT169" s="263" t="s">
        <v>2035</v>
      </c>
      <c r="AU169" s="263" t="s">
        <v>2035</v>
      </c>
      <c r="AV169" s="262" t="s">
        <v>2034</v>
      </c>
      <c r="AW169" s="263" t="s">
        <v>2035</v>
      </c>
      <c r="AX169" s="263" t="s">
        <v>2035</v>
      </c>
      <c r="AY169" s="263" t="s">
        <v>2035</v>
      </c>
      <c r="AZ169" s="263" t="s">
        <v>2035</v>
      </c>
      <c r="BA169" s="263" t="s">
        <v>2035</v>
      </c>
      <c r="BB169" s="263" t="s">
        <v>2035</v>
      </c>
      <c r="BC169" s="43"/>
    </row>
    <row r="170" spans="1:55" x14ac:dyDescent="0.2">
      <c r="A170" s="2720"/>
      <c r="B170" s="2058" t="s">
        <v>680</v>
      </c>
      <c r="C170" s="262" t="s">
        <v>2034</v>
      </c>
      <c r="D170" s="263" t="s">
        <v>2035</v>
      </c>
      <c r="E170" s="263" t="s">
        <v>2035</v>
      </c>
      <c r="F170" s="263" t="s">
        <v>2035</v>
      </c>
      <c r="G170" s="263" t="s">
        <v>2035</v>
      </c>
      <c r="H170" s="263" t="s">
        <v>2035</v>
      </c>
      <c r="I170" s="263" t="s">
        <v>2035</v>
      </c>
      <c r="J170" s="263" t="s">
        <v>2035</v>
      </c>
      <c r="K170" s="263" t="s">
        <v>2035</v>
      </c>
      <c r="L170" s="263" t="s">
        <v>2035</v>
      </c>
      <c r="M170" s="263" t="s">
        <v>2035</v>
      </c>
      <c r="N170" s="263" t="s">
        <v>2035</v>
      </c>
      <c r="O170" s="263" t="s">
        <v>2035</v>
      </c>
      <c r="P170" s="263" t="s">
        <v>2035</v>
      </c>
      <c r="Q170" s="263" t="s">
        <v>2035</v>
      </c>
      <c r="R170" s="263" t="s">
        <v>2035</v>
      </c>
      <c r="S170" s="263" t="s">
        <v>2035</v>
      </c>
      <c r="T170" s="263" t="s">
        <v>2035</v>
      </c>
      <c r="U170" s="263" t="s">
        <v>2035</v>
      </c>
      <c r="V170" s="263" t="s">
        <v>2035</v>
      </c>
      <c r="W170" s="263" t="s">
        <v>2035</v>
      </c>
      <c r="X170" s="263" t="s">
        <v>2035</v>
      </c>
      <c r="Y170" s="263" t="s">
        <v>2035</v>
      </c>
      <c r="Z170" s="263" t="s">
        <v>2035</v>
      </c>
      <c r="AA170" s="263" t="s">
        <v>2035</v>
      </c>
      <c r="AB170" s="263" t="s">
        <v>2035</v>
      </c>
      <c r="AC170" s="262" t="s">
        <v>2034</v>
      </c>
      <c r="AD170" s="262" t="s">
        <v>2034</v>
      </c>
      <c r="AE170" s="262" t="s">
        <v>2034</v>
      </c>
      <c r="AF170" s="262" t="s">
        <v>2034</v>
      </c>
      <c r="AG170" s="262" t="s">
        <v>2034</v>
      </c>
      <c r="AH170" s="263" t="s">
        <v>2035</v>
      </c>
      <c r="AI170" s="263" t="s">
        <v>2035</v>
      </c>
      <c r="AJ170" s="263" t="s">
        <v>2035</v>
      </c>
      <c r="AK170" s="263" t="s">
        <v>2035</v>
      </c>
      <c r="AL170" s="263" t="s">
        <v>2035</v>
      </c>
      <c r="AM170" s="263" t="s">
        <v>2035</v>
      </c>
      <c r="AN170" s="263" t="s">
        <v>2035</v>
      </c>
      <c r="AO170" s="263" t="s">
        <v>2035</v>
      </c>
      <c r="AP170" s="263" t="s">
        <v>2035</v>
      </c>
      <c r="AQ170" s="263" t="s">
        <v>2035</v>
      </c>
      <c r="AR170" s="262" t="s">
        <v>2034</v>
      </c>
      <c r="AS170" s="263" t="s">
        <v>2035</v>
      </c>
      <c r="AT170" s="263" t="s">
        <v>2035</v>
      </c>
      <c r="AU170" s="263" t="s">
        <v>2035</v>
      </c>
      <c r="AV170" s="262" t="s">
        <v>2034</v>
      </c>
      <c r="AW170" s="262" t="s">
        <v>2034</v>
      </c>
      <c r="AX170" s="262" t="s">
        <v>2034</v>
      </c>
      <c r="AY170" s="262" t="s">
        <v>2034</v>
      </c>
      <c r="AZ170" s="262" t="s">
        <v>2034</v>
      </c>
      <c r="BA170" s="263" t="s">
        <v>2035</v>
      </c>
      <c r="BB170" s="263" t="s">
        <v>2035</v>
      </c>
      <c r="BC170" s="43"/>
    </row>
    <row r="171" spans="1:55" x14ac:dyDescent="0.2">
      <c r="A171" s="2720"/>
      <c r="B171" s="2058" t="s">
        <v>679</v>
      </c>
      <c r="C171" s="262" t="s">
        <v>2034</v>
      </c>
      <c r="D171" s="263" t="s">
        <v>2035</v>
      </c>
      <c r="E171" s="263" t="s">
        <v>2035</v>
      </c>
      <c r="F171" s="263" t="s">
        <v>2035</v>
      </c>
      <c r="G171" s="263" t="s">
        <v>2035</v>
      </c>
      <c r="H171" s="263" t="s">
        <v>2035</v>
      </c>
      <c r="I171" s="263" t="s">
        <v>2035</v>
      </c>
      <c r="J171" s="263" t="s">
        <v>2035</v>
      </c>
      <c r="K171" s="263" t="s">
        <v>2035</v>
      </c>
      <c r="L171" s="263" t="s">
        <v>2035</v>
      </c>
      <c r="M171" s="263" t="s">
        <v>2035</v>
      </c>
      <c r="N171" s="262" t="s">
        <v>2034</v>
      </c>
      <c r="O171" s="262" t="s">
        <v>2034</v>
      </c>
      <c r="P171" s="262" t="s">
        <v>2034</v>
      </c>
      <c r="Q171" s="262" t="s">
        <v>2034</v>
      </c>
      <c r="R171" s="262" t="s">
        <v>2034</v>
      </c>
      <c r="S171" s="262" t="s">
        <v>2034</v>
      </c>
      <c r="T171" s="263" t="s">
        <v>2035</v>
      </c>
      <c r="U171" s="263" t="s">
        <v>2035</v>
      </c>
      <c r="V171" s="263" t="s">
        <v>2035</v>
      </c>
      <c r="W171" s="263" t="s">
        <v>2035</v>
      </c>
      <c r="X171" s="263" t="s">
        <v>2035</v>
      </c>
      <c r="Y171" s="263" t="s">
        <v>2035</v>
      </c>
      <c r="Z171" s="263" t="s">
        <v>2035</v>
      </c>
      <c r="AA171" s="263" t="s">
        <v>2035</v>
      </c>
      <c r="AB171" s="263" t="s">
        <v>2035</v>
      </c>
      <c r="AC171" s="263" t="s">
        <v>2035</v>
      </c>
      <c r="AD171" s="263" t="s">
        <v>2035</v>
      </c>
      <c r="AE171" s="263" t="s">
        <v>2035</v>
      </c>
      <c r="AF171" s="263" t="s">
        <v>2035</v>
      </c>
      <c r="AG171" s="263" t="s">
        <v>2035</v>
      </c>
      <c r="AH171" s="263" t="s">
        <v>2035</v>
      </c>
      <c r="AI171" s="263" t="s">
        <v>2035</v>
      </c>
      <c r="AJ171" s="262" t="s">
        <v>2034</v>
      </c>
      <c r="AK171" s="263" t="s">
        <v>2035</v>
      </c>
      <c r="AL171" s="263" t="s">
        <v>2035</v>
      </c>
      <c r="AM171" s="263" t="s">
        <v>2035</v>
      </c>
      <c r="AN171" s="263" t="s">
        <v>2035</v>
      </c>
      <c r="AO171" s="263" t="s">
        <v>2035</v>
      </c>
      <c r="AP171" s="263" t="s">
        <v>2035</v>
      </c>
      <c r="AQ171" s="263" t="s">
        <v>2035</v>
      </c>
      <c r="AR171" s="262" t="s">
        <v>2034</v>
      </c>
      <c r="AS171" s="263" t="s">
        <v>2035</v>
      </c>
      <c r="AT171" s="263" t="s">
        <v>2035</v>
      </c>
      <c r="AU171" s="263" t="s">
        <v>2035</v>
      </c>
      <c r="AV171" s="262" t="s">
        <v>2034</v>
      </c>
      <c r="AW171" s="262" t="s">
        <v>2034</v>
      </c>
      <c r="AX171" s="262" t="s">
        <v>2034</v>
      </c>
      <c r="AY171" s="262" t="s">
        <v>2034</v>
      </c>
      <c r="AZ171" s="262" t="s">
        <v>2034</v>
      </c>
      <c r="BA171" s="263" t="s">
        <v>2035</v>
      </c>
      <c r="BB171" s="263" t="s">
        <v>2035</v>
      </c>
      <c r="BC171" s="43"/>
    </row>
    <row r="172" spans="1:55" x14ac:dyDescent="0.2">
      <c r="A172" s="2720"/>
      <c r="B172" s="2058" t="s">
        <v>678</v>
      </c>
      <c r="C172" s="262" t="s">
        <v>2034</v>
      </c>
      <c r="D172" s="263" t="s">
        <v>2035</v>
      </c>
      <c r="E172" s="263" t="s">
        <v>2035</v>
      </c>
      <c r="F172" s="263" t="s">
        <v>2035</v>
      </c>
      <c r="G172" s="263" t="s">
        <v>2035</v>
      </c>
      <c r="H172" s="263" t="s">
        <v>2035</v>
      </c>
      <c r="I172" s="263" t="s">
        <v>2035</v>
      </c>
      <c r="J172" s="263" t="s">
        <v>2035</v>
      </c>
      <c r="K172" s="263" t="s">
        <v>2035</v>
      </c>
      <c r="L172" s="263" t="s">
        <v>2035</v>
      </c>
      <c r="M172" s="263" t="s">
        <v>2035</v>
      </c>
      <c r="N172" s="263" t="s">
        <v>2035</v>
      </c>
      <c r="O172" s="263" t="s">
        <v>2035</v>
      </c>
      <c r="P172" s="263" t="s">
        <v>2035</v>
      </c>
      <c r="Q172" s="263" t="s">
        <v>2035</v>
      </c>
      <c r="R172" s="263" t="s">
        <v>2035</v>
      </c>
      <c r="S172" s="263" t="s">
        <v>2035</v>
      </c>
      <c r="T172" s="263" t="s">
        <v>2035</v>
      </c>
      <c r="U172" s="263" t="s">
        <v>2035</v>
      </c>
      <c r="V172" s="263" t="s">
        <v>2035</v>
      </c>
      <c r="W172" s="263" t="s">
        <v>2035</v>
      </c>
      <c r="X172" s="263" t="s">
        <v>2035</v>
      </c>
      <c r="Y172" s="263" t="s">
        <v>2035</v>
      </c>
      <c r="Z172" s="263" t="s">
        <v>2035</v>
      </c>
      <c r="AA172" s="263" t="s">
        <v>2035</v>
      </c>
      <c r="AB172" s="263" t="s">
        <v>2035</v>
      </c>
      <c r="AC172" s="263" t="s">
        <v>2035</v>
      </c>
      <c r="AD172" s="263" t="s">
        <v>2035</v>
      </c>
      <c r="AE172" s="263" t="s">
        <v>2035</v>
      </c>
      <c r="AF172" s="263" t="s">
        <v>2035</v>
      </c>
      <c r="AG172" s="263" t="s">
        <v>2035</v>
      </c>
      <c r="AH172" s="263" t="s">
        <v>2035</v>
      </c>
      <c r="AI172" s="263" t="s">
        <v>2035</v>
      </c>
      <c r="AJ172" s="263" t="s">
        <v>2035</v>
      </c>
      <c r="AK172" s="263" t="s">
        <v>2035</v>
      </c>
      <c r="AL172" s="263" t="s">
        <v>2035</v>
      </c>
      <c r="AM172" s="263" t="s">
        <v>2035</v>
      </c>
      <c r="AN172" s="263" t="s">
        <v>2035</v>
      </c>
      <c r="AO172" s="263" t="s">
        <v>2035</v>
      </c>
      <c r="AP172" s="263" t="s">
        <v>2035</v>
      </c>
      <c r="AQ172" s="263" t="s">
        <v>2035</v>
      </c>
      <c r="AR172" s="262" t="s">
        <v>2034</v>
      </c>
      <c r="AS172" s="263" t="s">
        <v>2035</v>
      </c>
      <c r="AT172" s="263" t="s">
        <v>2035</v>
      </c>
      <c r="AU172" s="263" t="s">
        <v>2035</v>
      </c>
      <c r="AV172" s="263" t="s">
        <v>2035</v>
      </c>
      <c r="AW172" s="263" t="s">
        <v>2035</v>
      </c>
      <c r="AX172" s="263" t="s">
        <v>2035</v>
      </c>
      <c r="AY172" s="263" t="s">
        <v>2035</v>
      </c>
      <c r="AZ172" s="263" t="s">
        <v>2035</v>
      </c>
      <c r="BA172" s="263" t="s">
        <v>2035</v>
      </c>
      <c r="BB172" s="262" t="s">
        <v>2034</v>
      </c>
      <c r="BC172" s="43"/>
    </row>
    <row r="173" spans="1:55" x14ac:dyDescent="0.2">
      <c r="A173" s="2720"/>
      <c r="B173" s="2058" t="s">
        <v>677</v>
      </c>
      <c r="C173" s="262" t="s">
        <v>2034</v>
      </c>
      <c r="D173" s="263" t="s">
        <v>2035</v>
      </c>
      <c r="E173" s="263" t="s">
        <v>2035</v>
      </c>
      <c r="F173" s="263" t="s">
        <v>2035</v>
      </c>
      <c r="G173" s="263" t="s">
        <v>2035</v>
      </c>
      <c r="H173" s="263" t="s">
        <v>2035</v>
      </c>
      <c r="I173" s="263" t="s">
        <v>2035</v>
      </c>
      <c r="J173" s="263" t="s">
        <v>2035</v>
      </c>
      <c r="K173" s="263" t="s">
        <v>2035</v>
      </c>
      <c r="L173" s="263" t="s">
        <v>2035</v>
      </c>
      <c r="M173" s="263" t="s">
        <v>2035</v>
      </c>
      <c r="N173" s="263" t="s">
        <v>2035</v>
      </c>
      <c r="O173" s="263" t="s">
        <v>2035</v>
      </c>
      <c r="P173" s="263" t="s">
        <v>2035</v>
      </c>
      <c r="Q173" s="263" t="s">
        <v>2035</v>
      </c>
      <c r="R173" s="263" t="s">
        <v>2035</v>
      </c>
      <c r="S173" s="263" t="s">
        <v>2035</v>
      </c>
      <c r="T173" s="263" t="s">
        <v>2035</v>
      </c>
      <c r="U173" s="263" t="s">
        <v>2035</v>
      </c>
      <c r="V173" s="263" t="s">
        <v>2035</v>
      </c>
      <c r="W173" s="263" t="s">
        <v>2035</v>
      </c>
      <c r="X173" s="263" t="s">
        <v>2035</v>
      </c>
      <c r="Y173" s="263" t="s">
        <v>2035</v>
      </c>
      <c r="Z173" s="263" t="s">
        <v>2035</v>
      </c>
      <c r="AA173" s="263" t="s">
        <v>2035</v>
      </c>
      <c r="AB173" s="263" t="s">
        <v>2035</v>
      </c>
      <c r="AC173" s="263" t="s">
        <v>2035</v>
      </c>
      <c r="AD173" s="263" t="s">
        <v>2035</v>
      </c>
      <c r="AE173" s="263" t="s">
        <v>2035</v>
      </c>
      <c r="AF173" s="263" t="s">
        <v>2035</v>
      </c>
      <c r="AG173" s="263" t="s">
        <v>2035</v>
      </c>
      <c r="AH173" s="263" t="s">
        <v>2035</v>
      </c>
      <c r="AI173" s="263" t="s">
        <v>2035</v>
      </c>
      <c r="AJ173" s="263" t="s">
        <v>2035</v>
      </c>
      <c r="AK173" s="263" t="s">
        <v>2035</v>
      </c>
      <c r="AL173" s="263" t="s">
        <v>2035</v>
      </c>
      <c r="AM173" s="263" t="s">
        <v>2035</v>
      </c>
      <c r="AN173" s="263" t="s">
        <v>2035</v>
      </c>
      <c r="AO173" s="263" t="s">
        <v>2035</v>
      </c>
      <c r="AP173" s="263" t="s">
        <v>2035</v>
      </c>
      <c r="AQ173" s="263" t="s">
        <v>2035</v>
      </c>
      <c r="AR173" s="262" t="s">
        <v>2034</v>
      </c>
      <c r="AS173" s="263" t="s">
        <v>2035</v>
      </c>
      <c r="AT173" s="263" t="s">
        <v>2035</v>
      </c>
      <c r="AU173" s="263" t="s">
        <v>2035</v>
      </c>
      <c r="AV173" s="262" t="s">
        <v>2034</v>
      </c>
      <c r="AW173" s="263" t="s">
        <v>2035</v>
      </c>
      <c r="AX173" s="263" t="s">
        <v>2035</v>
      </c>
      <c r="AY173" s="263" t="s">
        <v>2035</v>
      </c>
      <c r="AZ173" s="262" t="s">
        <v>2034</v>
      </c>
      <c r="BA173" s="263" t="s">
        <v>2035</v>
      </c>
      <c r="BB173" s="262" t="s">
        <v>2034</v>
      </c>
      <c r="BC173" s="43"/>
    </row>
    <row r="174" spans="1:55" ht="24.95" customHeight="1" x14ac:dyDescent="0.2">
      <c r="A174" s="2053"/>
      <c r="B174" s="2064"/>
      <c r="C174" s="2044"/>
      <c r="D174" s="2045"/>
      <c r="E174" s="2045"/>
      <c r="F174" s="2045"/>
      <c r="G174" s="2045"/>
      <c r="H174" s="2045"/>
      <c r="I174" s="2045"/>
      <c r="J174" s="2045"/>
      <c r="K174" s="2045"/>
      <c r="L174" s="2045"/>
      <c r="M174" s="2045"/>
      <c r="N174" s="2045"/>
      <c r="O174" s="2045"/>
      <c r="P174" s="2045"/>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5"/>
      <c r="AP174" s="2045"/>
      <c r="AQ174" s="2045"/>
      <c r="AR174" s="2044"/>
      <c r="AS174" s="2045"/>
      <c r="AT174" s="2045"/>
      <c r="AU174" s="2045"/>
      <c r="AV174" s="2044"/>
      <c r="AW174" s="2045"/>
      <c r="AX174" s="2045"/>
      <c r="AY174" s="2045"/>
      <c r="AZ174" s="2044"/>
      <c r="BA174" s="2045"/>
      <c r="BB174" s="2044"/>
      <c r="BC174" s="43"/>
    </row>
    <row r="175" spans="1:55" ht="18" x14ac:dyDescent="0.2">
      <c r="A175" s="2054" t="s">
        <v>1692</v>
      </c>
      <c r="B175" s="2065" t="s">
        <v>2899</v>
      </c>
      <c r="C175" s="263" t="s">
        <v>2035</v>
      </c>
      <c r="D175" s="263" t="s">
        <v>2035</v>
      </c>
      <c r="E175" s="263" t="s">
        <v>2035</v>
      </c>
      <c r="F175" s="263" t="s">
        <v>2035</v>
      </c>
      <c r="G175" s="263" t="s">
        <v>2035</v>
      </c>
      <c r="H175" s="263" t="s">
        <v>2035</v>
      </c>
      <c r="I175" s="263" t="s">
        <v>2035</v>
      </c>
      <c r="J175" s="263" t="s">
        <v>2035</v>
      </c>
      <c r="K175" s="263" t="s">
        <v>2035</v>
      </c>
      <c r="L175" s="263" t="s">
        <v>2035</v>
      </c>
      <c r="M175" s="263" t="s">
        <v>2035</v>
      </c>
      <c r="N175" s="263" t="s">
        <v>2035</v>
      </c>
      <c r="O175" s="263" t="s">
        <v>2035</v>
      </c>
      <c r="P175" s="263" t="s">
        <v>2035</v>
      </c>
      <c r="Q175" s="263" t="s">
        <v>2035</v>
      </c>
      <c r="R175" s="263" t="s">
        <v>2035</v>
      </c>
      <c r="S175" s="263" t="s">
        <v>2035</v>
      </c>
      <c r="T175" s="263" t="s">
        <v>2035</v>
      </c>
      <c r="U175" s="263" t="s">
        <v>2035</v>
      </c>
      <c r="V175" s="263" t="s">
        <v>2035</v>
      </c>
      <c r="W175" s="263" t="s">
        <v>2035</v>
      </c>
      <c r="X175" s="263" t="s">
        <v>2035</v>
      </c>
      <c r="Y175" s="263" t="s">
        <v>2035</v>
      </c>
      <c r="Z175" s="263" t="s">
        <v>2035</v>
      </c>
      <c r="AA175" s="263" t="s">
        <v>2035</v>
      </c>
      <c r="AB175" s="263" t="s">
        <v>2035</v>
      </c>
      <c r="AC175" s="263" t="s">
        <v>2035</v>
      </c>
      <c r="AD175" s="263" t="s">
        <v>2035</v>
      </c>
      <c r="AE175" s="263" t="s">
        <v>2035</v>
      </c>
      <c r="AF175" s="263" t="s">
        <v>2035</v>
      </c>
      <c r="AG175" s="263" t="s">
        <v>2035</v>
      </c>
      <c r="AH175" s="263" t="s">
        <v>2035</v>
      </c>
      <c r="AI175" s="263" t="s">
        <v>2035</v>
      </c>
      <c r="AJ175" s="263" t="s">
        <v>2035</v>
      </c>
      <c r="AK175" s="263" t="s">
        <v>2035</v>
      </c>
      <c r="AL175" s="263" t="s">
        <v>2035</v>
      </c>
      <c r="AM175" s="263" t="s">
        <v>2035</v>
      </c>
      <c r="AN175" s="263" t="s">
        <v>2035</v>
      </c>
      <c r="AO175" s="263" t="s">
        <v>2035</v>
      </c>
      <c r="AP175" s="263" t="s">
        <v>2035</v>
      </c>
      <c r="AQ175" s="263" t="s">
        <v>2035</v>
      </c>
      <c r="AR175" s="263" t="s">
        <v>2035</v>
      </c>
      <c r="AS175" s="263" t="s">
        <v>2035</v>
      </c>
      <c r="AT175" s="263" t="s">
        <v>2035</v>
      </c>
      <c r="AU175" s="263" t="s">
        <v>2035</v>
      </c>
      <c r="AV175" s="263" t="s">
        <v>2035</v>
      </c>
      <c r="AW175" s="263" t="s">
        <v>2035</v>
      </c>
      <c r="AX175" s="263" t="s">
        <v>2035</v>
      </c>
      <c r="AY175" s="263" t="s">
        <v>2035</v>
      </c>
      <c r="AZ175" s="263" t="s">
        <v>2035</v>
      </c>
      <c r="BA175" s="263" t="s">
        <v>2035</v>
      </c>
      <c r="BB175" s="263" t="s">
        <v>2035</v>
      </c>
      <c r="BC175" s="43"/>
    </row>
    <row r="176" spans="1:55" ht="24.95" customHeight="1" x14ac:dyDescent="0.25">
      <c r="A176" s="2055"/>
      <c r="B176" s="2064"/>
      <c r="C176" s="2040"/>
      <c r="D176" s="2040"/>
      <c r="E176" s="2040"/>
      <c r="F176" s="2040"/>
      <c r="G176" s="2040"/>
      <c r="H176" s="2040"/>
      <c r="I176" s="2040"/>
      <c r="J176" s="2040"/>
      <c r="K176" s="2040"/>
      <c r="L176" s="2040"/>
      <c r="M176" s="2040"/>
      <c r="N176" s="2040"/>
      <c r="O176" s="2040"/>
      <c r="P176" s="2040"/>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0"/>
      <c r="AP176" s="2040"/>
      <c r="AQ176" s="2040"/>
      <c r="AR176" s="2040"/>
      <c r="AS176" s="2040"/>
      <c r="AT176" s="2040"/>
      <c r="AU176" s="2040"/>
      <c r="AV176" s="2040"/>
      <c r="AW176" s="2040"/>
      <c r="AX176" s="2040"/>
      <c r="AY176" s="2040"/>
      <c r="AZ176" s="2040"/>
      <c r="BA176" s="2040"/>
      <c r="BB176" s="2040"/>
      <c r="BC176" s="43"/>
    </row>
    <row r="177" spans="1:72" x14ac:dyDescent="0.2">
      <c r="A177" s="2720" t="s">
        <v>1501</v>
      </c>
      <c r="B177" s="2058" t="s">
        <v>676</v>
      </c>
      <c r="C177" s="263" t="s">
        <v>2035</v>
      </c>
      <c r="D177" s="263" t="s">
        <v>2035</v>
      </c>
      <c r="E177" s="263" t="s">
        <v>2035</v>
      </c>
      <c r="F177" s="263" t="s">
        <v>2035</v>
      </c>
      <c r="G177" s="263" t="s">
        <v>2035</v>
      </c>
      <c r="H177" s="263" t="s">
        <v>2035</v>
      </c>
      <c r="I177" s="263" t="s">
        <v>2035</v>
      </c>
      <c r="J177" s="263" t="s">
        <v>2035</v>
      </c>
      <c r="K177" s="263" t="s">
        <v>2035</v>
      </c>
      <c r="L177" s="263" t="s">
        <v>2035</v>
      </c>
      <c r="M177" s="263" t="s">
        <v>2035</v>
      </c>
      <c r="N177" s="263" t="s">
        <v>2035</v>
      </c>
      <c r="O177" s="263" t="s">
        <v>2035</v>
      </c>
      <c r="P177" s="263" t="s">
        <v>2035</v>
      </c>
      <c r="Q177" s="263" t="s">
        <v>2035</v>
      </c>
      <c r="R177" s="263" t="s">
        <v>2035</v>
      </c>
      <c r="S177" s="263" t="s">
        <v>2035</v>
      </c>
      <c r="T177" s="263" t="s">
        <v>2035</v>
      </c>
      <c r="U177" s="263" t="s">
        <v>2035</v>
      </c>
      <c r="V177" s="263" t="s">
        <v>2035</v>
      </c>
      <c r="W177" s="263" t="s">
        <v>2035</v>
      </c>
      <c r="X177" s="263" t="s">
        <v>2035</v>
      </c>
      <c r="Y177" s="263" t="s">
        <v>2035</v>
      </c>
      <c r="Z177" s="263" t="s">
        <v>2035</v>
      </c>
      <c r="AA177" s="263" t="s">
        <v>2035</v>
      </c>
      <c r="AB177" s="263" t="s">
        <v>2035</v>
      </c>
      <c r="AC177" s="263" t="s">
        <v>2035</v>
      </c>
      <c r="AD177" s="263" t="s">
        <v>2035</v>
      </c>
      <c r="AE177" s="263" t="s">
        <v>2035</v>
      </c>
      <c r="AF177" s="263" t="s">
        <v>2035</v>
      </c>
      <c r="AG177" s="263" t="s">
        <v>2035</v>
      </c>
      <c r="AH177" s="263" t="s">
        <v>2035</v>
      </c>
      <c r="AI177" s="263" t="s">
        <v>2035</v>
      </c>
      <c r="AJ177" s="263" t="s">
        <v>2035</v>
      </c>
      <c r="AK177" s="263" t="s">
        <v>2035</v>
      </c>
      <c r="AL177" s="263" t="s">
        <v>2035</v>
      </c>
      <c r="AM177" s="263" t="s">
        <v>2035</v>
      </c>
      <c r="AN177" s="263" t="s">
        <v>2035</v>
      </c>
      <c r="AO177" s="263" t="s">
        <v>2035</v>
      </c>
      <c r="AP177" s="263" t="s">
        <v>2035</v>
      </c>
      <c r="AQ177" s="263" t="s">
        <v>2035</v>
      </c>
      <c r="AR177" s="263" t="s">
        <v>2035</v>
      </c>
      <c r="AS177" s="263" t="s">
        <v>2035</v>
      </c>
      <c r="AT177" s="263" t="s">
        <v>2035</v>
      </c>
      <c r="AU177" s="263" t="s">
        <v>2035</v>
      </c>
      <c r="AV177" s="263" t="s">
        <v>2035</v>
      </c>
      <c r="AW177" s="263" t="s">
        <v>2035</v>
      </c>
      <c r="AX177" s="263" t="s">
        <v>2035</v>
      </c>
      <c r="AY177" s="263" t="s">
        <v>2035</v>
      </c>
      <c r="AZ177" s="263" t="s">
        <v>2035</v>
      </c>
      <c r="BA177" s="263" t="s">
        <v>2035</v>
      </c>
      <c r="BB177" s="263" t="s">
        <v>2035</v>
      </c>
      <c r="BC177" s="43"/>
    </row>
    <row r="178" spans="1:72" x14ac:dyDescent="0.2">
      <c r="A178" s="2720"/>
      <c r="B178" s="2058" t="s">
        <v>675</v>
      </c>
      <c r="C178" s="263" t="s">
        <v>2035</v>
      </c>
      <c r="D178" s="263" t="s">
        <v>2035</v>
      </c>
      <c r="E178" s="263" t="s">
        <v>2035</v>
      </c>
      <c r="F178" s="263" t="s">
        <v>2035</v>
      </c>
      <c r="G178" s="263" t="s">
        <v>2035</v>
      </c>
      <c r="H178" s="263" t="s">
        <v>2035</v>
      </c>
      <c r="I178" s="263" t="s">
        <v>2035</v>
      </c>
      <c r="J178" s="263" t="s">
        <v>2035</v>
      </c>
      <c r="K178" s="263" t="s">
        <v>2035</v>
      </c>
      <c r="L178" s="263" t="s">
        <v>2035</v>
      </c>
      <c r="M178" s="263" t="s">
        <v>2035</v>
      </c>
      <c r="N178" s="263" t="s">
        <v>2035</v>
      </c>
      <c r="O178" s="263" t="s">
        <v>2035</v>
      </c>
      <c r="P178" s="263" t="s">
        <v>2035</v>
      </c>
      <c r="Q178" s="263" t="s">
        <v>2035</v>
      </c>
      <c r="R178" s="263" t="s">
        <v>2035</v>
      </c>
      <c r="S178" s="263" t="s">
        <v>2035</v>
      </c>
      <c r="T178" s="263" t="s">
        <v>2035</v>
      </c>
      <c r="U178" s="263" t="s">
        <v>2035</v>
      </c>
      <c r="V178" s="263" t="s">
        <v>2035</v>
      </c>
      <c r="W178" s="263" t="s">
        <v>2035</v>
      </c>
      <c r="X178" s="263" t="s">
        <v>2035</v>
      </c>
      <c r="Y178" s="263" t="s">
        <v>2035</v>
      </c>
      <c r="Z178" s="263" t="s">
        <v>2035</v>
      </c>
      <c r="AA178" s="263" t="s">
        <v>2035</v>
      </c>
      <c r="AB178" s="263" t="s">
        <v>2035</v>
      </c>
      <c r="AC178" s="263" t="s">
        <v>2035</v>
      </c>
      <c r="AD178" s="263" t="s">
        <v>2035</v>
      </c>
      <c r="AE178" s="263" t="s">
        <v>2035</v>
      </c>
      <c r="AF178" s="263" t="s">
        <v>2035</v>
      </c>
      <c r="AG178" s="263" t="s">
        <v>2035</v>
      </c>
      <c r="AH178" s="263" t="s">
        <v>2035</v>
      </c>
      <c r="AI178" s="263" t="s">
        <v>2035</v>
      </c>
      <c r="AJ178" s="263" t="s">
        <v>2035</v>
      </c>
      <c r="AK178" s="263" t="s">
        <v>2035</v>
      </c>
      <c r="AL178" s="263" t="s">
        <v>2035</v>
      </c>
      <c r="AM178" s="263" t="s">
        <v>2035</v>
      </c>
      <c r="AN178" s="263" t="s">
        <v>2035</v>
      </c>
      <c r="AO178" s="263" t="s">
        <v>2035</v>
      </c>
      <c r="AP178" s="263" t="s">
        <v>2035</v>
      </c>
      <c r="AQ178" s="263" t="s">
        <v>2035</v>
      </c>
      <c r="AR178" s="263" t="s">
        <v>2035</v>
      </c>
      <c r="AS178" s="263" t="s">
        <v>2035</v>
      </c>
      <c r="AT178" s="263" t="s">
        <v>2035</v>
      </c>
      <c r="AU178" s="263" t="s">
        <v>2035</v>
      </c>
      <c r="AV178" s="263" t="s">
        <v>2035</v>
      </c>
      <c r="AW178" s="263" t="s">
        <v>2035</v>
      </c>
      <c r="AX178" s="263" t="s">
        <v>2035</v>
      </c>
      <c r="AY178" s="263" t="s">
        <v>2035</v>
      </c>
      <c r="AZ178" s="263" t="s">
        <v>2035</v>
      </c>
      <c r="BA178" s="263" t="s">
        <v>2035</v>
      </c>
      <c r="BB178" s="263" t="s">
        <v>2035</v>
      </c>
      <c r="BC178" s="43"/>
    </row>
    <row r="179" spans="1:72" x14ac:dyDescent="0.2">
      <c r="A179" s="2720"/>
      <c r="B179" s="2058" t="s">
        <v>673</v>
      </c>
      <c r="C179" s="263" t="s">
        <v>2035</v>
      </c>
      <c r="D179" s="263" t="s">
        <v>2035</v>
      </c>
      <c r="E179" s="263" t="s">
        <v>2035</v>
      </c>
      <c r="F179" s="263" t="s">
        <v>2035</v>
      </c>
      <c r="G179" s="263" t="s">
        <v>2035</v>
      </c>
      <c r="H179" s="263" t="s">
        <v>2035</v>
      </c>
      <c r="I179" s="263" t="s">
        <v>2035</v>
      </c>
      <c r="J179" s="263" t="s">
        <v>2035</v>
      </c>
      <c r="K179" s="263" t="s">
        <v>2035</v>
      </c>
      <c r="L179" s="263" t="s">
        <v>2035</v>
      </c>
      <c r="M179" s="263" t="s">
        <v>2035</v>
      </c>
      <c r="N179" s="263" t="s">
        <v>2035</v>
      </c>
      <c r="O179" s="263" t="s">
        <v>2035</v>
      </c>
      <c r="P179" s="263" t="s">
        <v>2035</v>
      </c>
      <c r="Q179" s="263" t="s">
        <v>2035</v>
      </c>
      <c r="R179" s="263" t="s">
        <v>2035</v>
      </c>
      <c r="S179" s="263" t="s">
        <v>2035</v>
      </c>
      <c r="T179" s="263" t="s">
        <v>2035</v>
      </c>
      <c r="U179" s="263" t="s">
        <v>2035</v>
      </c>
      <c r="V179" s="263" t="s">
        <v>2035</v>
      </c>
      <c r="W179" s="263" t="s">
        <v>2035</v>
      </c>
      <c r="X179" s="263" t="s">
        <v>2035</v>
      </c>
      <c r="Y179" s="263" t="s">
        <v>2035</v>
      </c>
      <c r="Z179" s="263" t="s">
        <v>2035</v>
      </c>
      <c r="AA179" s="263" t="s">
        <v>2035</v>
      </c>
      <c r="AB179" s="263" t="s">
        <v>2035</v>
      </c>
      <c r="AC179" s="263" t="s">
        <v>2035</v>
      </c>
      <c r="AD179" s="263" t="s">
        <v>2035</v>
      </c>
      <c r="AE179" s="263" t="s">
        <v>2035</v>
      </c>
      <c r="AF179" s="263" t="s">
        <v>2035</v>
      </c>
      <c r="AG179" s="263" t="s">
        <v>2035</v>
      </c>
      <c r="AH179" s="263" t="s">
        <v>2035</v>
      </c>
      <c r="AI179" s="263" t="s">
        <v>2035</v>
      </c>
      <c r="AJ179" s="263" t="s">
        <v>2035</v>
      </c>
      <c r="AK179" s="263" t="s">
        <v>2035</v>
      </c>
      <c r="AL179" s="263" t="s">
        <v>2035</v>
      </c>
      <c r="AM179" s="263" t="s">
        <v>2035</v>
      </c>
      <c r="AN179" s="263" t="s">
        <v>2035</v>
      </c>
      <c r="AO179" s="263" t="s">
        <v>2035</v>
      </c>
      <c r="AP179" s="263" t="s">
        <v>2035</v>
      </c>
      <c r="AQ179" s="263" t="s">
        <v>2035</v>
      </c>
      <c r="AR179" s="263" t="s">
        <v>2035</v>
      </c>
      <c r="AS179" s="263" t="s">
        <v>2035</v>
      </c>
      <c r="AT179" s="263" t="s">
        <v>2035</v>
      </c>
      <c r="AU179" s="263" t="s">
        <v>2035</v>
      </c>
      <c r="AV179" s="263" t="s">
        <v>2035</v>
      </c>
      <c r="AW179" s="263" t="s">
        <v>2035</v>
      </c>
      <c r="AX179" s="263" t="s">
        <v>2035</v>
      </c>
      <c r="AY179" s="263" t="s">
        <v>2035</v>
      </c>
      <c r="AZ179" s="263" t="s">
        <v>2035</v>
      </c>
      <c r="BA179" s="263" t="s">
        <v>2035</v>
      </c>
      <c r="BB179" s="263" t="s">
        <v>2035</v>
      </c>
      <c r="BC179" s="43"/>
    </row>
    <row r="180" spans="1:72" ht="24.95" customHeight="1" x14ac:dyDescent="0.25">
      <c r="A180" s="2055"/>
      <c r="B180" s="2064"/>
      <c r="C180" s="2043"/>
      <c r="D180" s="2043"/>
      <c r="E180" s="2043"/>
      <c r="F180" s="2043"/>
      <c r="G180" s="2043"/>
      <c r="H180" s="2043"/>
      <c r="I180" s="2043"/>
      <c r="J180" s="2043"/>
      <c r="K180" s="2043"/>
      <c r="L180" s="2043"/>
      <c r="M180" s="2043"/>
      <c r="N180" s="2043"/>
      <c r="O180" s="2043"/>
      <c r="P180" s="2043"/>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3"/>
      <c r="AP180" s="2043"/>
      <c r="AQ180" s="2043"/>
      <c r="AR180" s="2043"/>
      <c r="AS180" s="2043"/>
      <c r="AT180" s="2043"/>
      <c r="AU180" s="2043"/>
      <c r="AV180" s="2043"/>
      <c r="AW180" s="2043"/>
      <c r="AX180" s="2043"/>
      <c r="AY180" s="2043"/>
      <c r="AZ180" s="2043"/>
      <c r="BA180" s="2043"/>
      <c r="BB180" s="2043"/>
      <c r="BC180" s="43"/>
    </row>
    <row r="181" spans="1:72" x14ac:dyDescent="0.2">
      <c r="A181" s="2728" t="s">
        <v>1502</v>
      </c>
      <c r="B181" s="2065" t="s">
        <v>2032</v>
      </c>
      <c r="C181" s="263" t="s">
        <v>2035</v>
      </c>
      <c r="D181" s="263" t="s">
        <v>2035</v>
      </c>
      <c r="E181" s="263" t="s">
        <v>2035</v>
      </c>
      <c r="F181" s="263" t="s">
        <v>2035</v>
      </c>
      <c r="G181" s="263" t="s">
        <v>2035</v>
      </c>
      <c r="H181" s="263" t="s">
        <v>2035</v>
      </c>
      <c r="I181" s="263" t="s">
        <v>2035</v>
      </c>
      <c r="J181" s="263" t="s">
        <v>2035</v>
      </c>
      <c r="K181" s="263" t="s">
        <v>2035</v>
      </c>
      <c r="L181" s="263" t="s">
        <v>2035</v>
      </c>
      <c r="M181" s="263" t="s">
        <v>2035</v>
      </c>
      <c r="N181" s="263" t="s">
        <v>2035</v>
      </c>
      <c r="O181" s="263" t="s">
        <v>2035</v>
      </c>
      <c r="P181" s="263" t="s">
        <v>2035</v>
      </c>
      <c r="Q181" s="263" t="s">
        <v>2035</v>
      </c>
      <c r="R181" s="263" t="s">
        <v>2035</v>
      </c>
      <c r="S181" s="263" t="s">
        <v>2035</v>
      </c>
      <c r="T181" s="263" t="s">
        <v>2035</v>
      </c>
      <c r="U181" s="263" t="s">
        <v>2035</v>
      </c>
      <c r="V181" s="263" t="s">
        <v>2035</v>
      </c>
      <c r="W181" s="263" t="s">
        <v>2035</v>
      </c>
      <c r="X181" s="263" t="s">
        <v>2035</v>
      </c>
      <c r="Y181" s="263" t="s">
        <v>2035</v>
      </c>
      <c r="Z181" s="263" t="s">
        <v>2035</v>
      </c>
      <c r="AA181" s="263" t="s">
        <v>2035</v>
      </c>
      <c r="AB181" s="263" t="s">
        <v>2035</v>
      </c>
      <c r="AC181" s="263" t="s">
        <v>2035</v>
      </c>
      <c r="AD181" s="263" t="s">
        <v>2035</v>
      </c>
      <c r="AE181" s="263" t="s">
        <v>2035</v>
      </c>
      <c r="AF181" s="263" t="s">
        <v>2035</v>
      </c>
      <c r="AG181" s="263" t="s">
        <v>2035</v>
      </c>
      <c r="AH181" s="263" t="s">
        <v>2035</v>
      </c>
      <c r="AI181" s="263" t="s">
        <v>2035</v>
      </c>
      <c r="AJ181" s="263" t="s">
        <v>2035</v>
      </c>
      <c r="AK181" s="263" t="s">
        <v>2035</v>
      </c>
      <c r="AL181" s="263" t="s">
        <v>2035</v>
      </c>
      <c r="AM181" s="263" t="s">
        <v>2035</v>
      </c>
      <c r="AN181" s="263" t="s">
        <v>2035</v>
      </c>
      <c r="AO181" s="263" t="s">
        <v>2035</v>
      </c>
      <c r="AP181" s="263" t="s">
        <v>2035</v>
      </c>
      <c r="AQ181" s="263" t="s">
        <v>2035</v>
      </c>
      <c r="AR181" s="263" t="s">
        <v>2035</v>
      </c>
      <c r="AS181" s="263" t="s">
        <v>2035</v>
      </c>
      <c r="AT181" s="263" t="s">
        <v>2035</v>
      </c>
      <c r="AU181" s="263" t="s">
        <v>2035</v>
      </c>
      <c r="AV181" s="263" t="s">
        <v>2035</v>
      </c>
      <c r="AW181" s="263" t="s">
        <v>2035</v>
      </c>
      <c r="AX181" s="263" t="s">
        <v>2035</v>
      </c>
      <c r="AY181" s="263" t="s">
        <v>2035</v>
      </c>
      <c r="AZ181" s="263" t="s">
        <v>2035</v>
      </c>
      <c r="BA181" s="263" t="s">
        <v>2035</v>
      </c>
      <c r="BB181" s="263" t="s">
        <v>2035</v>
      </c>
      <c r="BC181" s="43"/>
    </row>
    <row r="182" spans="1:72" x14ac:dyDescent="0.2">
      <c r="A182" s="2729"/>
      <c r="B182" s="2065" t="s">
        <v>2031</v>
      </c>
      <c r="C182" s="263" t="s">
        <v>2035</v>
      </c>
      <c r="D182" s="263" t="s">
        <v>2035</v>
      </c>
      <c r="E182" s="263" t="s">
        <v>2035</v>
      </c>
      <c r="F182" s="263" t="s">
        <v>2035</v>
      </c>
      <c r="G182" s="263" t="s">
        <v>2035</v>
      </c>
      <c r="H182" s="263" t="s">
        <v>2035</v>
      </c>
      <c r="I182" s="263" t="s">
        <v>2035</v>
      </c>
      <c r="J182" s="263" t="s">
        <v>2035</v>
      </c>
      <c r="K182" s="263" t="s">
        <v>2035</v>
      </c>
      <c r="L182" s="263" t="s">
        <v>2035</v>
      </c>
      <c r="M182" s="263" t="s">
        <v>2035</v>
      </c>
      <c r="N182" s="263" t="s">
        <v>2035</v>
      </c>
      <c r="O182" s="263" t="s">
        <v>2035</v>
      </c>
      <c r="P182" s="263" t="s">
        <v>2035</v>
      </c>
      <c r="Q182" s="263" t="s">
        <v>2035</v>
      </c>
      <c r="R182" s="263" t="s">
        <v>2035</v>
      </c>
      <c r="S182" s="263" t="s">
        <v>2035</v>
      </c>
      <c r="T182" s="263" t="s">
        <v>2035</v>
      </c>
      <c r="U182" s="263" t="s">
        <v>2035</v>
      </c>
      <c r="V182" s="263" t="s">
        <v>2035</v>
      </c>
      <c r="W182" s="263" t="s">
        <v>2035</v>
      </c>
      <c r="X182" s="263" t="s">
        <v>2035</v>
      </c>
      <c r="Y182" s="263" t="s">
        <v>2035</v>
      </c>
      <c r="Z182" s="263" t="s">
        <v>2035</v>
      </c>
      <c r="AA182" s="263" t="s">
        <v>2035</v>
      </c>
      <c r="AB182" s="263" t="s">
        <v>2035</v>
      </c>
      <c r="AC182" s="263" t="s">
        <v>2035</v>
      </c>
      <c r="AD182" s="263" t="s">
        <v>2035</v>
      </c>
      <c r="AE182" s="263" t="s">
        <v>2035</v>
      </c>
      <c r="AF182" s="263" t="s">
        <v>2035</v>
      </c>
      <c r="AG182" s="263" t="s">
        <v>2035</v>
      </c>
      <c r="AH182" s="263" t="s">
        <v>2035</v>
      </c>
      <c r="AI182" s="263" t="s">
        <v>2035</v>
      </c>
      <c r="AJ182" s="263" t="s">
        <v>2035</v>
      </c>
      <c r="AK182" s="263" t="s">
        <v>2035</v>
      </c>
      <c r="AL182" s="263" t="s">
        <v>2035</v>
      </c>
      <c r="AM182" s="263" t="s">
        <v>2035</v>
      </c>
      <c r="AN182" s="263" t="s">
        <v>2035</v>
      </c>
      <c r="AO182" s="263" t="s">
        <v>2035</v>
      </c>
      <c r="AP182" s="263" t="s">
        <v>2035</v>
      </c>
      <c r="AQ182" s="263" t="s">
        <v>2035</v>
      </c>
      <c r="AR182" s="263" t="s">
        <v>2035</v>
      </c>
      <c r="AS182" s="263" t="s">
        <v>2035</v>
      </c>
      <c r="AT182" s="263" t="s">
        <v>2035</v>
      </c>
      <c r="AU182" s="263" t="s">
        <v>2035</v>
      </c>
      <c r="AV182" s="263" t="s">
        <v>2035</v>
      </c>
      <c r="AW182" s="263" t="s">
        <v>2035</v>
      </c>
      <c r="AX182" s="263" t="s">
        <v>2035</v>
      </c>
      <c r="AY182" s="263" t="s">
        <v>2035</v>
      </c>
      <c r="AZ182" s="263" t="s">
        <v>2035</v>
      </c>
      <c r="BA182" s="263" t="s">
        <v>2035</v>
      </c>
      <c r="BB182" s="263" t="s">
        <v>2035</v>
      </c>
    </row>
    <row r="183" spans="1:72" x14ac:dyDescent="0.2">
      <c r="A183" s="2039"/>
      <c r="B183" s="2066"/>
      <c r="C183" s="2040"/>
      <c r="D183" s="2040"/>
      <c r="E183" s="2040"/>
      <c r="F183" s="2040"/>
      <c r="G183" s="2040"/>
      <c r="H183" s="2040"/>
      <c r="I183" s="2040"/>
      <c r="J183" s="2040"/>
      <c r="K183" s="2040"/>
      <c r="L183" s="2040"/>
      <c r="M183" s="2040"/>
      <c r="N183" s="2040"/>
      <c r="O183" s="2040"/>
      <c r="P183" s="2040"/>
      <c r="Q183" s="2040"/>
      <c r="R183" s="2040"/>
      <c r="S183" s="2040"/>
      <c r="T183" s="2040"/>
      <c r="U183" s="2040"/>
      <c r="V183" s="2040"/>
      <c r="W183" s="2040"/>
      <c r="X183" s="2040"/>
      <c r="Y183" s="2040"/>
      <c r="Z183" s="2040"/>
      <c r="AA183" s="2040"/>
      <c r="AB183" s="2040"/>
      <c r="AC183" s="2040"/>
      <c r="AD183" s="2040"/>
      <c r="AE183" s="2040"/>
      <c r="AF183" s="2040"/>
      <c r="AG183" s="2040"/>
      <c r="AH183" s="2040"/>
      <c r="AI183" s="2040"/>
      <c r="AJ183" s="2040"/>
      <c r="AK183" s="2040"/>
      <c r="AL183" s="2040"/>
      <c r="AM183" s="2040"/>
      <c r="AN183" s="2040"/>
      <c r="AO183" s="2040"/>
      <c r="AP183" s="2040"/>
      <c r="AQ183" s="2040"/>
      <c r="AR183" s="2040"/>
      <c r="AS183" s="2040"/>
      <c r="AT183" s="2040"/>
      <c r="AU183" s="2040"/>
      <c r="AV183" s="2040"/>
      <c r="AW183" s="2040"/>
      <c r="AX183" s="2040"/>
      <c r="AY183" s="2040"/>
      <c r="AZ183" s="2040"/>
      <c r="BA183" s="2040"/>
      <c r="BB183" s="2040"/>
    </row>
    <row r="184" spans="1:72" x14ac:dyDescent="0.2">
      <c r="A184" s="2041"/>
      <c r="B184" s="2064"/>
      <c r="C184" s="2042"/>
      <c r="D184" s="2042"/>
      <c r="E184" s="2042"/>
      <c r="F184" s="2042"/>
      <c r="G184" s="2042"/>
      <c r="H184" s="2042"/>
      <c r="I184" s="2042"/>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042"/>
      <c r="AG184" s="2042"/>
      <c r="AH184" s="2042"/>
      <c r="AI184" s="2042"/>
      <c r="AJ184" s="2042"/>
      <c r="AK184" s="2042"/>
      <c r="AL184" s="2042"/>
      <c r="AM184" s="2042"/>
      <c r="AN184" s="2042"/>
      <c r="AO184" s="2042"/>
      <c r="AP184" s="2042"/>
      <c r="AQ184" s="2042"/>
      <c r="AR184" s="2042"/>
      <c r="AS184" s="2042"/>
      <c r="AT184" s="2042"/>
      <c r="AU184" s="2042"/>
      <c r="AV184" s="2042"/>
      <c r="AW184" s="2042"/>
      <c r="AX184" s="2042"/>
      <c r="AY184" s="2042"/>
      <c r="AZ184" s="2042"/>
      <c r="BA184" s="2042"/>
      <c r="BB184" s="2042"/>
    </row>
    <row r="185" spans="1:72" s="1657" customFormat="1" x14ac:dyDescent="0.2">
      <c r="A185" s="1655"/>
      <c r="B185" s="2067"/>
      <c r="C185" s="1656"/>
      <c r="D185" s="1656"/>
      <c r="E185" s="1656"/>
      <c r="F185" s="1656"/>
      <c r="G185" s="1656"/>
      <c r="H185" s="1656"/>
      <c r="I185" s="1656"/>
      <c r="J185" s="1656"/>
      <c r="K185" s="1656"/>
      <c r="L185" s="1656"/>
      <c r="M185" s="1656"/>
      <c r="N185" s="1656"/>
      <c r="O185" s="1656"/>
      <c r="P185" s="1656"/>
      <c r="Q185" s="1656"/>
      <c r="R185" s="1656"/>
      <c r="S185" s="1656"/>
      <c r="T185" s="1656"/>
      <c r="U185" s="1656"/>
      <c r="V185" s="1656"/>
      <c r="W185" s="1656"/>
      <c r="X185" s="1656"/>
      <c r="Y185" s="1656"/>
      <c r="Z185" s="1656"/>
      <c r="AA185" s="1656"/>
      <c r="AB185" s="1656"/>
      <c r="AC185" s="1656"/>
      <c r="AD185" s="1656"/>
      <c r="AE185" s="1656"/>
      <c r="AF185" s="1656"/>
      <c r="AG185" s="1656"/>
      <c r="AH185" s="1656"/>
      <c r="AI185" s="1656"/>
      <c r="AJ185" s="1656"/>
      <c r="AK185" s="1656"/>
      <c r="AL185" s="1656"/>
      <c r="AM185" s="1656"/>
      <c r="AN185" s="1656"/>
      <c r="AO185" s="1656"/>
      <c r="AP185" s="1656"/>
      <c r="AQ185" s="1656"/>
      <c r="AR185" s="1656"/>
      <c r="AS185" s="1656"/>
      <c r="AT185" s="1656"/>
      <c r="AU185" s="1656"/>
      <c r="AV185" s="1656"/>
      <c r="AW185" s="1656"/>
      <c r="AX185" s="1656"/>
      <c r="AY185" s="1656"/>
      <c r="AZ185" s="1656"/>
      <c r="BA185" s="1656"/>
      <c r="BB185" s="1656"/>
    </row>
    <row r="187" spans="1:72" ht="13.5" thickBot="1" x14ac:dyDescent="0.25"/>
    <row r="188" spans="1:72" ht="12.75" customHeight="1" x14ac:dyDescent="0.2">
      <c r="A188" s="309"/>
      <c r="B188" s="1931"/>
      <c r="C188" s="2744" t="s">
        <v>2902</v>
      </c>
      <c r="D188" s="2744"/>
      <c r="E188" s="2744"/>
      <c r="F188" s="2744"/>
      <c r="G188" s="2744"/>
      <c r="H188" s="2744"/>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D188" s="511" t="s">
        <v>2255</v>
      </c>
      <c r="BE188" s="387" t="s">
        <v>2030</v>
      </c>
      <c r="BF188" s="406" t="s">
        <v>2063</v>
      </c>
      <c r="BG188" s="396" t="s">
        <v>2180</v>
      </c>
    </row>
    <row r="189" spans="1:72" ht="13.5" thickBot="1" x14ac:dyDescent="0.25">
      <c r="A189" s="323"/>
      <c r="B189" s="1931"/>
      <c r="C189" s="49"/>
      <c r="D189" s="49"/>
      <c r="E189" s="49"/>
      <c r="F189" s="49"/>
      <c r="G189" s="49"/>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row>
    <row r="190" spans="1:72" ht="13.5" thickBot="1" x14ac:dyDescent="0.25">
      <c r="A190" s="2683" t="s">
        <v>450</v>
      </c>
      <c r="B190" s="2693" t="s">
        <v>672</v>
      </c>
      <c r="C190" s="2716" t="s">
        <v>2056</v>
      </c>
      <c r="D190" s="2716"/>
      <c r="E190" s="2716"/>
      <c r="F190" s="2716"/>
      <c r="G190" s="2716"/>
      <c r="H190" s="2741" t="s">
        <v>2062</v>
      </c>
      <c r="I190" s="2741"/>
      <c r="J190" s="2741"/>
      <c r="K190" s="2742"/>
      <c r="L190" s="2742" t="s">
        <v>2061</v>
      </c>
      <c r="M190" s="2743"/>
      <c r="N190" s="2743"/>
      <c r="O190" s="2743"/>
      <c r="P190" s="2715" t="s">
        <v>2053</v>
      </c>
      <c r="Q190" s="2716"/>
      <c r="R190" s="2716"/>
      <c r="S190" s="2716"/>
      <c r="T190" s="2715" t="s">
        <v>2052</v>
      </c>
      <c r="U190" s="2716"/>
      <c r="V190" s="2716"/>
      <c r="W190" s="2716"/>
      <c r="X190" s="2716"/>
      <c r="Y190" s="2717" t="s">
        <v>2051</v>
      </c>
      <c r="Z190" s="2718"/>
      <c r="AA190" s="2718"/>
      <c r="AB190" s="2718"/>
      <c r="AC190" s="2715" t="s">
        <v>2050</v>
      </c>
      <c r="AD190" s="2716"/>
      <c r="AE190" s="2716"/>
      <c r="AF190" s="2716"/>
      <c r="AG190" s="2715" t="s">
        <v>2049</v>
      </c>
      <c r="AH190" s="2716"/>
      <c r="AI190" s="2716"/>
      <c r="AJ190" s="2716"/>
      <c r="AK190" s="2716"/>
      <c r="AL190" s="2715" t="s">
        <v>2048</v>
      </c>
      <c r="AM190" s="2716"/>
      <c r="AN190" s="2716"/>
      <c r="AO190" s="2716"/>
      <c r="AP190" s="2715" t="s">
        <v>2060</v>
      </c>
      <c r="AQ190" s="2716"/>
      <c r="AR190" s="2716"/>
      <c r="AS190" s="2716"/>
      <c r="AT190" s="2716"/>
      <c r="AU190" s="2734" t="s">
        <v>2046</v>
      </c>
      <c r="AV190" s="2735"/>
      <c r="AW190" s="2735"/>
      <c r="AX190" s="2735"/>
      <c r="AY190" s="2715" t="s">
        <v>2045</v>
      </c>
      <c r="AZ190" s="2716"/>
      <c r="BA190" s="2716"/>
      <c r="BB190" s="2716"/>
      <c r="BC190" s="158"/>
      <c r="BD190" s="1664"/>
      <c r="BE190" s="1664"/>
      <c r="BF190" s="1664"/>
      <c r="BG190" s="1664"/>
      <c r="BH190" s="1664"/>
      <c r="BI190" s="1664"/>
      <c r="BJ190" s="1664"/>
      <c r="BK190" s="1664"/>
    </row>
    <row r="191" spans="1:72" ht="13.5" thickBot="1" x14ac:dyDescent="0.25">
      <c r="A191" s="2684"/>
      <c r="B191" s="2694"/>
      <c r="C191" s="314">
        <v>3</v>
      </c>
      <c r="D191" s="315">
        <v>10</v>
      </c>
      <c r="E191" s="314">
        <v>17</v>
      </c>
      <c r="F191" s="315">
        <v>24</v>
      </c>
      <c r="G191" s="314">
        <v>31</v>
      </c>
      <c r="H191" s="317">
        <v>7</v>
      </c>
      <c r="I191" s="314">
        <v>14</v>
      </c>
      <c r="J191" s="315">
        <v>21</v>
      </c>
      <c r="K191" s="314">
        <v>28</v>
      </c>
      <c r="L191" s="317">
        <v>7</v>
      </c>
      <c r="M191" s="314">
        <v>14</v>
      </c>
      <c r="N191" s="315">
        <v>21</v>
      </c>
      <c r="O191" s="314">
        <v>28</v>
      </c>
      <c r="P191" s="317">
        <v>4</v>
      </c>
      <c r="Q191" s="314">
        <v>11</v>
      </c>
      <c r="R191" s="315">
        <v>18</v>
      </c>
      <c r="S191" s="314">
        <v>25</v>
      </c>
      <c r="T191" s="317">
        <v>2</v>
      </c>
      <c r="U191" s="314">
        <v>9</v>
      </c>
      <c r="V191" s="315">
        <v>16</v>
      </c>
      <c r="W191" s="314">
        <v>23</v>
      </c>
      <c r="X191" s="315">
        <v>30</v>
      </c>
      <c r="Y191" s="316">
        <v>6</v>
      </c>
      <c r="Z191" s="315">
        <v>13</v>
      </c>
      <c r="AA191" s="314">
        <v>20</v>
      </c>
      <c r="AB191" s="315">
        <v>27</v>
      </c>
      <c r="AC191" s="316">
        <v>4</v>
      </c>
      <c r="AD191" s="315">
        <v>11</v>
      </c>
      <c r="AE191" s="314">
        <v>18</v>
      </c>
      <c r="AF191" s="315">
        <v>25</v>
      </c>
      <c r="AG191" s="316">
        <v>1</v>
      </c>
      <c r="AH191" s="315">
        <v>8</v>
      </c>
      <c r="AI191" s="314">
        <v>15</v>
      </c>
      <c r="AJ191" s="315">
        <v>22</v>
      </c>
      <c r="AK191" s="314">
        <v>29</v>
      </c>
      <c r="AL191" s="317">
        <v>5</v>
      </c>
      <c r="AM191" s="314">
        <v>12</v>
      </c>
      <c r="AN191" s="315">
        <v>19</v>
      </c>
      <c r="AO191" s="314">
        <v>26</v>
      </c>
      <c r="AP191" s="317">
        <v>3</v>
      </c>
      <c r="AQ191" s="314">
        <v>10</v>
      </c>
      <c r="AR191" s="315">
        <v>17</v>
      </c>
      <c r="AS191" s="314">
        <v>24</v>
      </c>
      <c r="AT191" s="315">
        <v>31</v>
      </c>
      <c r="AU191" s="316">
        <v>7</v>
      </c>
      <c r="AV191" s="315">
        <v>14</v>
      </c>
      <c r="AW191" s="314">
        <v>21</v>
      </c>
      <c r="AX191" s="315">
        <v>28</v>
      </c>
      <c r="AY191" s="316">
        <v>5</v>
      </c>
      <c r="AZ191" s="315">
        <v>12</v>
      </c>
      <c r="BA191" s="314">
        <v>19</v>
      </c>
      <c r="BB191" s="315">
        <v>26</v>
      </c>
      <c r="BC191" s="321"/>
      <c r="BD191" s="48"/>
      <c r="BE191" s="48"/>
      <c r="BF191" s="48"/>
      <c r="BG191" s="48"/>
      <c r="BH191" s="48"/>
      <c r="BI191" s="48"/>
      <c r="BJ191" s="48"/>
      <c r="BK191" s="48"/>
    </row>
    <row r="192" spans="1:72" x14ac:dyDescent="0.2">
      <c r="A192" s="2690" t="s">
        <v>1908</v>
      </c>
      <c r="B192" s="2068" t="s">
        <v>2213</v>
      </c>
      <c r="C192" s="386" t="s">
        <v>2030</v>
      </c>
      <c r="D192" s="387" t="s">
        <v>2030</v>
      </c>
      <c r="E192" s="387" t="s">
        <v>2030</v>
      </c>
      <c r="F192" s="387" t="s">
        <v>2030</v>
      </c>
      <c r="G192" s="388" t="s">
        <v>2030</v>
      </c>
      <c r="H192" s="389" t="s">
        <v>2030</v>
      </c>
      <c r="I192" s="387" t="s">
        <v>2030</v>
      </c>
      <c r="J192" s="387" t="s">
        <v>2030</v>
      </c>
      <c r="K192" s="388" t="s">
        <v>2030</v>
      </c>
      <c r="L192" s="389" t="s">
        <v>2030</v>
      </c>
      <c r="M192" s="387" t="s">
        <v>2030</v>
      </c>
      <c r="N192" s="387" t="s">
        <v>2063</v>
      </c>
      <c r="O192" s="388" t="s">
        <v>2030</v>
      </c>
      <c r="P192" s="389" t="s">
        <v>2030</v>
      </c>
      <c r="Q192" s="387" t="s">
        <v>2030</v>
      </c>
      <c r="R192" s="387" t="s">
        <v>2030</v>
      </c>
      <c r="S192" s="390" t="s">
        <v>2030</v>
      </c>
      <c r="T192" s="389" t="s">
        <v>2030</v>
      </c>
      <c r="U192" s="387" t="s">
        <v>2063</v>
      </c>
      <c r="V192" s="387" t="s">
        <v>2030</v>
      </c>
      <c r="W192" s="387" t="s">
        <v>2030</v>
      </c>
      <c r="X192" s="388" t="s">
        <v>2030</v>
      </c>
      <c r="Y192" s="389" t="s">
        <v>2063</v>
      </c>
      <c r="Z192" s="387" t="s">
        <v>2030</v>
      </c>
      <c r="AA192" s="387" t="s">
        <v>2030</v>
      </c>
      <c r="AB192" s="388" t="s">
        <v>2030</v>
      </c>
      <c r="AC192" s="389" t="s">
        <v>2030</v>
      </c>
      <c r="AD192" s="387" t="s">
        <v>2030</v>
      </c>
      <c r="AE192" s="387" t="s">
        <v>2030</v>
      </c>
      <c r="AF192" s="388" t="s">
        <v>2030</v>
      </c>
      <c r="AG192" s="389" t="s">
        <v>2030</v>
      </c>
      <c r="AH192" s="387" t="s">
        <v>2030</v>
      </c>
      <c r="AI192" s="387" t="s">
        <v>2030</v>
      </c>
      <c r="AJ192" s="391" t="s">
        <v>2030</v>
      </c>
      <c r="AK192" s="390" t="s">
        <v>2030</v>
      </c>
      <c r="AL192" s="389" t="s">
        <v>2030</v>
      </c>
      <c r="AM192" s="387" t="s">
        <v>2030</v>
      </c>
      <c r="AN192" s="391" t="s">
        <v>2030</v>
      </c>
      <c r="AO192" s="390" t="s">
        <v>2030</v>
      </c>
      <c r="AP192" s="389" t="s">
        <v>2030</v>
      </c>
      <c r="AQ192" s="387" t="s">
        <v>2030</v>
      </c>
      <c r="AR192" s="387" t="s">
        <v>2030</v>
      </c>
      <c r="AS192" s="387" t="s">
        <v>2030</v>
      </c>
      <c r="AT192" s="388" t="s">
        <v>2030</v>
      </c>
      <c r="AU192" s="389" t="s">
        <v>2030</v>
      </c>
      <c r="AV192" s="387" t="s">
        <v>2030</v>
      </c>
      <c r="AW192" s="387" t="s">
        <v>2030</v>
      </c>
      <c r="AX192" s="388" t="s">
        <v>2030</v>
      </c>
      <c r="AY192" s="392" t="s">
        <v>2030</v>
      </c>
      <c r="AZ192" s="393" t="s">
        <v>2030</v>
      </c>
      <c r="BA192" s="393" t="s">
        <v>2030</v>
      </c>
      <c r="BB192" s="394" t="s">
        <v>2030</v>
      </c>
      <c r="BC192" s="179"/>
      <c r="BD192" s="48"/>
      <c r="BE192" s="48"/>
      <c r="BF192" s="320"/>
      <c r="BG192" s="307">
        <v>2007</v>
      </c>
      <c r="BH192" s="307">
        <v>2008</v>
      </c>
      <c r="BI192" s="307">
        <v>2009</v>
      </c>
      <c r="BJ192" s="307">
        <v>2010</v>
      </c>
      <c r="BK192" s="307">
        <v>2011</v>
      </c>
      <c r="BM192" s="38" t="s">
        <v>829</v>
      </c>
      <c r="BO192" s="282"/>
      <c r="BP192" s="271">
        <v>2007</v>
      </c>
      <c r="BQ192" s="271">
        <v>2008</v>
      </c>
      <c r="BR192" s="271">
        <v>2009</v>
      </c>
      <c r="BS192" s="271">
        <v>2010</v>
      </c>
      <c r="BT192" s="271">
        <v>2011</v>
      </c>
    </row>
    <row r="193" spans="1:72" x14ac:dyDescent="0.2">
      <c r="A193" s="2691"/>
      <c r="B193" s="2069" t="s">
        <v>2212</v>
      </c>
      <c r="C193" s="395" t="s">
        <v>2030</v>
      </c>
      <c r="D193" s="396" t="s">
        <v>2030</v>
      </c>
      <c r="E193" s="396" t="s">
        <v>2030</v>
      </c>
      <c r="F193" s="396" t="s">
        <v>2030</v>
      </c>
      <c r="G193" s="397" t="s">
        <v>2030</v>
      </c>
      <c r="H193" s="398" t="s">
        <v>2030</v>
      </c>
      <c r="I193" s="396" t="s">
        <v>2030</v>
      </c>
      <c r="J193" s="396" t="s">
        <v>2030</v>
      </c>
      <c r="K193" s="397" t="s">
        <v>2030</v>
      </c>
      <c r="L193" s="398" t="s">
        <v>2030</v>
      </c>
      <c r="M193" s="396" t="s">
        <v>2030</v>
      </c>
      <c r="N193" s="396" t="s">
        <v>2030</v>
      </c>
      <c r="O193" s="397" t="s">
        <v>2030</v>
      </c>
      <c r="P193" s="398" t="s">
        <v>2030</v>
      </c>
      <c r="Q193" s="396" t="s">
        <v>2030</v>
      </c>
      <c r="R193" s="396" t="s">
        <v>2030</v>
      </c>
      <c r="S193" s="397" t="s">
        <v>2030</v>
      </c>
      <c r="T193" s="398" t="s">
        <v>2030</v>
      </c>
      <c r="U193" s="396" t="s">
        <v>2030</v>
      </c>
      <c r="V193" s="396" t="s">
        <v>2030</v>
      </c>
      <c r="W193" s="396" t="s">
        <v>2030</v>
      </c>
      <c r="X193" s="397" t="s">
        <v>2030</v>
      </c>
      <c r="Y193" s="398" t="s">
        <v>2030</v>
      </c>
      <c r="Z193" s="396" t="s">
        <v>2030</v>
      </c>
      <c r="AA193" s="396" t="s">
        <v>2030</v>
      </c>
      <c r="AB193" s="397" t="s">
        <v>2030</v>
      </c>
      <c r="AC193" s="398" t="s">
        <v>2030</v>
      </c>
      <c r="AD193" s="396" t="s">
        <v>2030</v>
      </c>
      <c r="AE193" s="396" t="s">
        <v>2030</v>
      </c>
      <c r="AF193" s="397" t="s">
        <v>2030</v>
      </c>
      <c r="AG193" s="398" t="s">
        <v>2030</v>
      </c>
      <c r="AH193" s="396" t="s">
        <v>2030</v>
      </c>
      <c r="AI193" s="396" t="s">
        <v>2180</v>
      </c>
      <c r="AJ193" s="396" t="s">
        <v>2180</v>
      </c>
      <c r="AK193" s="397" t="s">
        <v>2180</v>
      </c>
      <c r="AL193" s="398" t="s">
        <v>2030</v>
      </c>
      <c r="AM193" s="396" t="s">
        <v>2180</v>
      </c>
      <c r="AN193" s="396" t="s">
        <v>2180</v>
      </c>
      <c r="AO193" s="397" t="s">
        <v>2180</v>
      </c>
      <c r="AP193" s="398" t="s">
        <v>2030</v>
      </c>
      <c r="AQ193" s="396" t="s">
        <v>2180</v>
      </c>
      <c r="AR193" s="396" t="s">
        <v>2180</v>
      </c>
      <c r="AS193" s="396" t="s">
        <v>2180</v>
      </c>
      <c r="AT193" s="397" t="s">
        <v>2180</v>
      </c>
      <c r="AU193" s="398" t="s">
        <v>2030</v>
      </c>
      <c r="AV193" s="396" t="s">
        <v>2180</v>
      </c>
      <c r="AW193" s="396" t="s">
        <v>2180</v>
      </c>
      <c r="AX193" s="397" t="s">
        <v>2180</v>
      </c>
      <c r="AY193" s="398" t="s">
        <v>2030</v>
      </c>
      <c r="AZ193" s="396" t="s">
        <v>2180</v>
      </c>
      <c r="BA193" s="396" t="s">
        <v>2180</v>
      </c>
      <c r="BB193" s="396" t="s">
        <v>2180</v>
      </c>
      <c r="BC193" s="2662" t="s">
        <v>829</v>
      </c>
      <c r="BD193" s="2665" t="s">
        <v>1908</v>
      </c>
      <c r="BE193" s="2666"/>
      <c r="BF193" s="306" t="s">
        <v>2038</v>
      </c>
      <c r="BG193" s="304"/>
      <c r="BH193" s="304"/>
      <c r="BI193" s="304"/>
      <c r="BJ193" s="42">
        <f>COUNTIFS(C192:BB217,$BE$188)</f>
        <v>1189</v>
      </c>
      <c r="BK193" s="175"/>
      <c r="BO193" s="280" t="s">
        <v>2038</v>
      </c>
      <c r="BP193" s="268"/>
      <c r="BQ193" s="268"/>
      <c r="BR193" s="268"/>
      <c r="BS193" s="268">
        <f>BJ193+BJ197+BJ202+BJ206</f>
        <v>3705</v>
      </c>
      <c r="BT193" s="268"/>
    </row>
    <row r="194" spans="1:72" x14ac:dyDescent="0.2">
      <c r="A194" s="2691"/>
      <c r="B194" s="2070" t="s">
        <v>2211</v>
      </c>
      <c r="C194" s="400" t="s">
        <v>2030</v>
      </c>
      <c r="D194" s="401" t="s">
        <v>2030</v>
      </c>
      <c r="E194" s="401" t="s">
        <v>2030</v>
      </c>
      <c r="F194" s="401" t="s">
        <v>2030</v>
      </c>
      <c r="G194" s="402" t="s">
        <v>2030</v>
      </c>
      <c r="H194" s="403" t="s">
        <v>2030</v>
      </c>
      <c r="I194" s="401" t="s">
        <v>2030</v>
      </c>
      <c r="J194" s="401" t="s">
        <v>2030</v>
      </c>
      <c r="K194" s="402" t="s">
        <v>2030</v>
      </c>
      <c r="L194" s="403" t="s">
        <v>2030</v>
      </c>
      <c r="M194" s="401" t="s">
        <v>2030</v>
      </c>
      <c r="N194" s="401" t="s">
        <v>2030</v>
      </c>
      <c r="O194" s="402" t="s">
        <v>2030</v>
      </c>
      <c r="P194" s="403" t="s">
        <v>2030</v>
      </c>
      <c r="Q194" s="401" t="s">
        <v>2030</v>
      </c>
      <c r="R194" s="401" t="s">
        <v>2030</v>
      </c>
      <c r="S194" s="402" t="s">
        <v>2030</v>
      </c>
      <c r="T194" s="403" t="s">
        <v>2030</v>
      </c>
      <c r="U194" s="401" t="s">
        <v>2030</v>
      </c>
      <c r="V194" s="401" t="s">
        <v>2030</v>
      </c>
      <c r="W194" s="401" t="s">
        <v>2030</v>
      </c>
      <c r="X194" s="402" t="s">
        <v>2030</v>
      </c>
      <c r="Y194" s="403" t="s">
        <v>2030</v>
      </c>
      <c r="Z194" s="401" t="s">
        <v>2030</v>
      </c>
      <c r="AA194" s="401" t="s">
        <v>2030</v>
      </c>
      <c r="AB194" s="402" t="s">
        <v>2030</v>
      </c>
      <c r="AC194" s="403" t="s">
        <v>2030</v>
      </c>
      <c r="AD194" s="401" t="s">
        <v>2030</v>
      </c>
      <c r="AE194" s="401" t="s">
        <v>2030</v>
      </c>
      <c r="AF194" s="402" t="s">
        <v>2030</v>
      </c>
      <c r="AG194" s="403" t="s">
        <v>2030</v>
      </c>
      <c r="AH194" s="401" t="s">
        <v>2030</v>
      </c>
      <c r="AI194" s="401" t="s">
        <v>2030</v>
      </c>
      <c r="AJ194" s="401" t="s">
        <v>2030</v>
      </c>
      <c r="AK194" s="402" t="s">
        <v>2030</v>
      </c>
      <c r="AL194" s="403" t="s">
        <v>2030</v>
      </c>
      <c r="AM194" s="401" t="s">
        <v>2030</v>
      </c>
      <c r="AN194" s="401" t="s">
        <v>2030</v>
      </c>
      <c r="AO194" s="402" t="s">
        <v>2030</v>
      </c>
      <c r="AP194" s="403" t="s">
        <v>2030</v>
      </c>
      <c r="AQ194" s="401" t="s">
        <v>2030</v>
      </c>
      <c r="AR194" s="401" t="s">
        <v>2030</v>
      </c>
      <c r="AS194" s="401" t="s">
        <v>2030</v>
      </c>
      <c r="AT194" s="402" t="s">
        <v>2030</v>
      </c>
      <c r="AU194" s="403" t="s">
        <v>2030</v>
      </c>
      <c r="AV194" s="401" t="s">
        <v>2030</v>
      </c>
      <c r="AW194" s="401" t="s">
        <v>2030</v>
      </c>
      <c r="AX194" s="402" t="s">
        <v>2030</v>
      </c>
      <c r="AY194" s="404" t="s">
        <v>2030</v>
      </c>
      <c r="AZ194" s="405" t="s">
        <v>2030</v>
      </c>
      <c r="BA194" s="405" t="s">
        <v>2030</v>
      </c>
      <c r="BB194" s="406" t="s">
        <v>2030</v>
      </c>
      <c r="BC194" s="2663"/>
      <c r="BD194" s="319"/>
      <c r="BE194" s="48"/>
      <c r="BF194" s="305" t="s">
        <v>2037</v>
      </c>
      <c r="BG194" s="304"/>
      <c r="BH194" s="304"/>
      <c r="BI194" s="304"/>
      <c r="BJ194" s="42">
        <f>COUNTIFS(C192:BB217,$BF$188)</f>
        <v>131</v>
      </c>
      <c r="BK194" s="175"/>
      <c r="BO194" s="269" t="s">
        <v>2037</v>
      </c>
      <c r="BP194" s="268"/>
      <c r="BQ194" s="268"/>
      <c r="BR194" s="268"/>
      <c r="BS194" s="268">
        <f>+BJ194+BJ198+BJ203+BJ207</f>
        <v>563</v>
      </c>
      <c r="BT194" s="268"/>
    </row>
    <row r="195" spans="1:72" x14ac:dyDescent="0.2">
      <c r="A195" s="2691"/>
      <c r="B195" s="2069" t="s">
        <v>2210</v>
      </c>
      <c r="C195" s="395" t="s">
        <v>2030</v>
      </c>
      <c r="D195" s="396" t="s">
        <v>2030</v>
      </c>
      <c r="E195" s="396" t="s">
        <v>2030</v>
      </c>
      <c r="F195" s="396" t="s">
        <v>2030</v>
      </c>
      <c r="G195" s="397" t="s">
        <v>2030</v>
      </c>
      <c r="H195" s="398" t="s">
        <v>2030</v>
      </c>
      <c r="I195" s="396" t="s">
        <v>2030</v>
      </c>
      <c r="J195" s="396" t="s">
        <v>2030</v>
      </c>
      <c r="K195" s="397" t="s">
        <v>2030</v>
      </c>
      <c r="L195" s="398" t="s">
        <v>2030</v>
      </c>
      <c r="M195" s="396" t="s">
        <v>2030</v>
      </c>
      <c r="N195" s="396" t="s">
        <v>2030</v>
      </c>
      <c r="O195" s="397" t="s">
        <v>2030</v>
      </c>
      <c r="P195" s="398" t="s">
        <v>2030</v>
      </c>
      <c r="Q195" s="396" t="s">
        <v>2030</v>
      </c>
      <c r="R195" s="396" t="s">
        <v>2030</v>
      </c>
      <c r="S195" s="397" t="s">
        <v>2030</v>
      </c>
      <c r="T195" s="398" t="s">
        <v>2030</v>
      </c>
      <c r="U195" s="396" t="s">
        <v>2030</v>
      </c>
      <c r="V195" s="396" t="s">
        <v>2030</v>
      </c>
      <c r="W195" s="396" t="s">
        <v>2030</v>
      </c>
      <c r="X195" s="397" t="s">
        <v>2030</v>
      </c>
      <c r="Y195" s="398" t="s">
        <v>2030</v>
      </c>
      <c r="Z195" s="396" t="s">
        <v>2030</v>
      </c>
      <c r="AA195" s="396" t="s">
        <v>2030</v>
      </c>
      <c r="AB195" s="397" t="s">
        <v>2030</v>
      </c>
      <c r="AC195" s="398" t="s">
        <v>2030</v>
      </c>
      <c r="AD195" s="396" t="s">
        <v>2030</v>
      </c>
      <c r="AE195" s="396" t="s">
        <v>2030</v>
      </c>
      <c r="AF195" s="397" t="s">
        <v>2030</v>
      </c>
      <c r="AG195" s="398" t="s">
        <v>2030</v>
      </c>
      <c r="AH195" s="396" t="s">
        <v>2030</v>
      </c>
      <c r="AI195" s="396" t="s">
        <v>2030</v>
      </c>
      <c r="AJ195" s="396" t="s">
        <v>2030</v>
      </c>
      <c r="AK195" s="397" t="s">
        <v>2030</v>
      </c>
      <c r="AL195" s="398" t="s">
        <v>2030</v>
      </c>
      <c r="AM195" s="396" t="s">
        <v>2030</v>
      </c>
      <c r="AN195" s="396" t="s">
        <v>2030</v>
      </c>
      <c r="AO195" s="397" t="s">
        <v>2030</v>
      </c>
      <c r="AP195" s="398" t="s">
        <v>2030</v>
      </c>
      <c r="AQ195" s="396" t="s">
        <v>2030</v>
      </c>
      <c r="AR195" s="396" t="s">
        <v>2030</v>
      </c>
      <c r="AS195" s="396" t="s">
        <v>2030</v>
      </c>
      <c r="AT195" s="397" t="s">
        <v>2030</v>
      </c>
      <c r="AU195" s="398" t="s">
        <v>2030</v>
      </c>
      <c r="AV195" s="396" t="s">
        <v>2030</v>
      </c>
      <c r="AW195" s="396" t="s">
        <v>2030</v>
      </c>
      <c r="AX195" s="397" t="s">
        <v>2030</v>
      </c>
      <c r="AY195" s="398" t="s">
        <v>2030</v>
      </c>
      <c r="AZ195" s="396" t="s">
        <v>2030</v>
      </c>
      <c r="BA195" s="396" t="s">
        <v>2030</v>
      </c>
      <c r="BB195" s="399" t="s">
        <v>2030</v>
      </c>
      <c r="BC195" s="2663"/>
      <c r="BD195" s="319"/>
      <c r="BE195" s="48"/>
      <c r="BF195" s="48"/>
      <c r="BG195" s="48"/>
      <c r="BH195" s="48"/>
      <c r="BI195" s="48"/>
      <c r="BJ195" s="42"/>
      <c r="BK195" s="48"/>
    </row>
    <row r="196" spans="1:72" x14ac:dyDescent="0.2">
      <c r="A196" s="2691"/>
      <c r="B196" s="2070" t="s">
        <v>2209</v>
      </c>
      <c r="C196" s="400" t="s">
        <v>2030</v>
      </c>
      <c r="D196" s="401" t="s">
        <v>2030</v>
      </c>
      <c r="E196" s="401" t="s">
        <v>2030</v>
      </c>
      <c r="F196" s="401" t="s">
        <v>2063</v>
      </c>
      <c r="G196" s="402" t="s">
        <v>2030</v>
      </c>
      <c r="H196" s="403" t="s">
        <v>2030</v>
      </c>
      <c r="I196" s="401" t="s">
        <v>2063</v>
      </c>
      <c r="J196" s="407" t="s">
        <v>2063</v>
      </c>
      <c r="K196" s="408" t="s">
        <v>2030</v>
      </c>
      <c r="L196" s="409" t="s">
        <v>2030</v>
      </c>
      <c r="M196" s="407" t="s">
        <v>2030</v>
      </c>
      <c r="N196" s="401" t="s">
        <v>2063</v>
      </c>
      <c r="O196" s="402" t="s">
        <v>2030</v>
      </c>
      <c r="P196" s="403" t="s">
        <v>2063</v>
      </c>
      <c r="Q196" s="407" t="s">
        <v>2063</v>
      </c>
      <c r="R196" s="407" t="s">
        <v>2063</v>
      </c>
      <c r="S196" s="408" t="s">
        <v>2063</v>
      </c>
      <c r="T196" s="409" t="s">
        <v>2063</v>
      </c>
      <c r="U196" s="407" t="s">
        <v>2063</v>
      </c>
      <c r="V196" s="407" t="s">
        <v>2063</v>
      </c>
      <c r="W196" s="401" t="s">
        <v>2063</v>
      </c>
      <c r="X196" s="402" t="s">
        <v>2030</v>
      </c>
      <c r="Y196" s="403" t="s">
        <v>2030</v>
      </c>
      <c r="Z196" s="401" t="s">
        <v>2030</v>
      </c>
      <c r="AA196" s="401" t="s">
        <v>2030</v>
      </c>
      <c r="AB196" s="402" t="s">
        <v>2030</v>
      </c>
      <c r="AC196" s="403" t="s">
        <v>2030</v>
      </c>
      <c r="AD196" s="401" t="s">
        <v>2030</v>
      </c>
      <c r="AE196" s="401" t="s">
        <v>2063</v>
      </c>
      <c r="AF196" s="402" t="s">
        <v>2063</v>
      </c>
      <c r="AG196" s="403" t="s">
        <v>2030</v>
      </c>
      <c r="AH196" s="401" t="s">
        <v>2030</v>
      </c>
      <c r="AI196" s="401" t="s">
        <v>2063</v>
      </c>
      <c r="AJ196" s="401" t="s">
        <v>2030</v>
      </c>
      <c r="AK196" s="402" t="s">
        <v>2030</v>
      </c>
      <c r="AL196" s="403" t="s">
        <v>2030</v>
      </c>
      <c r="AM196" s="401" t="s">
        <v>2030</v>
      </c>
      <c r="AN196" s="401" t="s">
        <v>2030</v>
      </c>
      <c r="AO196" s="402" t="s">
        <v>2030</v>
      </c>
      <c r="AP196" s="403" t="s">
        <v>2063</v>
      </c>
      <c r="AQ196" s="401" t="s">
        <v>2063</v>
      </c>
      <c r="AR196" s="401" t="s">
        <v>2063</v>
      </c>
      <c r="AS196" s="401" t="s">
        <v>2030</v>
      </c>
      <c r="AT196" s="402" t="s">
        <v>2030</v>
      </c>
      <c r="AU196" s="403" t="s">
        <v>2030</v>
      </c>
      <c r="AV196" s="401" t="s">
        <v>2030</v>
      </c>
      <c r="AW196" s="401" t="s">
        <v>2030</v>
      </c>
      <c r="AX196" s="402" t="s">
        <v>2030</v>
      </c>
      <c r="AY196" s="404" t="s">
        <v>2030</v>
      </c>
      <c r="AZ196" s="405" t="s">
        <v>2030</v>
      </c>
      <c r="BA196" s="405" t="s">
        <v>2063</v>
      </c>
      <c r="BB196" s="406" t="s">
        <v>2063</v>
      </c>
      <c r="BC196" s="2663"/>
      <c r="BD196" s="2665" t="s">
        <v>1911</v>
      </c>
      <c r="BE196" s="2666"/>
      <c r="BF196" s="308"/>
      <c r="BG196" s="307">
        <v>2007</v>
      </c>
      <c r="BH196" s="307">
        <v>2008</v>
      </c>
      <c r="BI196" s="307">
        <v>2009</v>
      </c>
      <c r="BJ196" s="307">
        <v>2010</v>
      </c>
      <c r="BK196" s="307">
        <v>2011</v>
      </c>
    </row>
    <row r="197" spans="1:72" x14ac:dyDescent="0.2">
      <c r="A197" s="2691"/>
      <c r="B197" s="2069" t="s">
        <v>2208</v>
      </c>
      <c r="C197" s="395" t="s">
        <v>2030</v>
      </c>
      <c r="D197" s="396" t="s">
        <v>2030</v>
      </c>
      <c r="E197" s="396" t="s">
        <v>2030</v>
      </c>
      <c r="F197" s="396" t="s">
        <v>2030</v>
      </c>
      <c r="G197" s="397" t="s">
        <v>2030</v>
      </c>
      <c r="H197" s="398" t="s">
        <v>2030</v>
      </c>
      <c r="I197" s="396" t="s">
        <v>2030</v>
      </c>
      <c r="J197" s="396" t="s">
        <v>2030</v>
      </c>
      <c r="K197" s="397" t="s">
        <v>2030</v>
      </c>
      <c r="L197" s="398" t="s">
        <v>2030</v>
      </c>
      <c r="M197" s="396" t="s">
        <v>2030</v>
      </c>
      <c r="N197" s="396" t="s">
        <v>2030</v>
      </c>
      <c r="O197" s="397" t="s">
        <v>2030</v>
      </c>
      <c r="P197" s="398" t="s">
        <v>2030</v>
      </c>
      <c r="Q197" s="396" t="s">
        <v>2030</v>
      </c>
      <c r="R197" s="396" t="s">
        <v>2030</v>
      </c>
      <c r="S197" s="397" t="s">
        <v>2030</v>
      </c>
      <c r="T197" s="398" t="s">
        <v>2030</v>
      </c>
      <c r="U197" s="396" t="s">
        <v>2030</v>
      </c>
      <c r="V197" s="396" t="s">
        <v>2030</v>
      </c>
      <c r="W197" s="396" t="s">
        <v>2030</v>
      </c>
      <c r="X197" s="397" t="s">
        <v>2030</v>
      </c>
      <c r="Y197" s="398" t="s">
        <v>2030</v>
      </c>
      <c r="Z197" s="396" t="s">
        <v>2030</v>
      </c>
      <c r="AA197" s="396" t="s">
        <v>2030</v>
      </c>
      <c r="AB197" s="397" t="s">
        <v>2030</v>
      </c>
      <c r="AC197" s="398" t="s">
        <v>2030</v>
      </c>
      <c r="AD197" s="396" t="s">
        <v>2030</v>
      </c>
      <c r="AE197" s="396" t="s">
        <v>2030</v>
      </c>
      <c r="AF197" s="397" t="s">
        <v>2030</v>
      </c>
      <c r="AG197" s="398" t="s">
        <v>2030</v>
      </c>
      <c r="AH197" s="396" t="s">
        <v>2030</v>
      </c>
      <c r="AI197" s="396" t="s">
        <v>2030</v>
      </c>
      <c r="AJ197" s="396" t="s">
        <v>2030</v>
      </c>
      <c r="AK197" s="397" t="s">
        <v>2030</v>
      </c>
      <c r="AL197" s="398" t="s">
        <v>2030</v>
      </c>
      <c r="AM197" s="396" t="s">
        <v>2030</v>
      </c>
      <c r="AN197" s="396" t="s">
        <v>2030</v>
      </c>
      <c r="AO197" s="397" t="s">
        <v>2030</v>
      </c>
      <c r="AP197" s="398" t="s">
        <v>2030</v>
      </c>
      <c r="AQ197" s="396" t="s">
        <v>2030</v>
      </c>
      <c r="AR197" s="396" t="s">
        <v>2030</v>
      </c>
      <c r="AS197" s="396" t="s">
        <v>2030</v>
      </c>
      <c r="AT197" s="397" t="s">
        <v>2030</v>
      </c>
      <c r="AU197" s="398" t="s">
        <v>2030</v>
      </c>
      <c r="AV197" s="396" t="s">
        <v>2030</v>
      </c>
      <c r="AW197" s="396" t="s">
        <v>2030</v>
      </c>
      <c r="AX197" s="397" t="s">
        <v>2030</v>
      </c>
      <c r="AY197" s="398" t="s">
        <v>2030</v>
      </c>
      <c r="AZ197" s="396" t="s">
        <v>2030</v>
      </c>
      <c r="BA197" s="396" t="s">
        <v>2030</v>
      </c>
      <c r="BB197" s="399" t="s">
        <v>2030</v>
      </c>
      <c r="BC197" s="2663"/>
      <c r="BD197" s="319"/>
      <c r="BE197" s="48"/>
      <c r="BF197" s="306" t="s">
        <v>2038</v>
      </c>
      <c r="BG197" s="304"/>
      <c r="BH197" s="304"/>
      <c r="BI197" s="304"/>
      <c r="BJ197" s="42">
        <f>COUNTIFS(C$221:BB$235,$BE$188)</f>
        <v>641</v>
      </c>
      <c r="BK197" s="175"/>
    </row>
    <row r="198" spans="1:72" x14ac:dyDescent="0.2">
      <c r="A198" s="2691"/>
      <c r="B198" s="2070" t="s">
        <v>2207</v>
      </c>
      <c r="C198" s="400" t="s">
        <v>2030</v>
      </c>
      <c r="D198" s="401" t="s">
        <v>2030</v>
      </c>
      <c r="E198" s="401" t="s">
        <v>2030</v>
      </c>
      <c r="F198" s="401" t="s">
        <v>2030</v>
      </c>
      <c r="G198" s="402" t="s">
        <v>2030</v>
      </c>
      <c r="H198" s="403" t="s">
        <v>2030</v>
      </c>
      <c r="I198" s="401" t="s">
        <v>2030</v>
      </c>
      <c r="J198" s="407" t="s">
        <v>2030</v>
      </c>
      <c r="K198" s="408" t="s">
        <v>2030</v>
      </c>
      <c r="L198" s="409" t="s">
        <v>2030</v>
      </c>
      <c r="M198" s="407" t="s">
        <v>2030</v>
      </c>
      <c r="N198" s="401" t="s">
        <v>2030</v>
      </c>
      <c r="O198" s="402" t="s">
        <v>2030</v>
      </c>
      <c r="P198" s="403" t="s">
        <v>2030</v>
      </c>
      <c r="Q198" s="407" t="s">
        <v>2030</v>
      </c>
      <c r="R198" s="407" t="s">
        <v>2030</v>
      </c>
      <c r="S198" s="408" t="s">
        <v>2030</v>
      </c>
      <c r="T198" s="409" t="s">
        <v>2030</v>
      </c>
      <c r="U198" s="407" t="s">
        <v>2030</v>
      </c>
      <c r="V198" s="407" t="s">
        <v>2030</v>
      </c>
      <c r="W198" s="401" t="s">
        <v>2030</v>
      </c>
      <c r="X198" s="402" t="s">
        <v>2030</v>
      </c>
      <c r="Y198" s="403" t="s">
        <v>2030</v>
      </c>
      <c r="Z198" s="401" t="s">
        <v>2030</v>
      </c>
      <c r="AA198" s="401" t="s">
        <v>2030</v>
      </c>
      <c r="AB198" s="402" t="s">
        <v>2030</v>
      </c>
      <c r="AC198" s="403" t="s">
        <v>2030</v>
      </c>
      <c r="AD198" s="401" t="s">
        <v>2030</v>
      </c>
      <c r="AE198" s="401" t="s">
        <v>2030</v>
      </c>
      <c r="AF198" s="402" t="s">
        <v>2030</v>
      </c>
      <c r="AG198" s="403" t="s">
        <v>2030</v>
      </c>
      <c r="AH198" s="401" t="s">
        <v>2030</v>
      </c>
      <c r="AI198" s="401" t="s">
        <v>2063</v>
      </c>
      <c r="AJ198" s="407" t="s">
        <v>2030</v>
      </c>
      <c r="AK198" s="408" t="s">
        <v>2030</v>
      </c>
      <c r="AL198" s="403" t="s">
        <v>2030</v>
      </c>
      <c r="AM198" s="401" t="s">
        <v>2030</v>
      </c>
      <c r="AN198" s="401" t="s">
        <v>2030</v>
      </c>
      <c r="AO198" s="402" t="s">
        <v>2030</v>
      </c>
      <c r="AP198" s="403" t="s">
        <v>2030</v>
      </c>
      <c r="AQ198" s="401" t="s">
        <v>2030</v>
      </c>
      <c r="AR198" s="401" t="s">
        <v>2030</v>
      </c>
      <c r="AS198" s="401" t="s">
        <v>2030</v>
      </c>
      <c r="AT198" s="402" t="s">
        <v>2030</v>
      </c>
      <c r="AU198" s="403" t="s">
        <v>2030</v>
      </c>
      <c r="AV198" s="401" t="s">
        <v>2030</v>
      </c>
      <c r="AW198" s="401" t="s">
        <v>2030</v>
      </c>
      <c r="AX198" s="402" t="s">
        <v>2030</v>
      </c>
      <c r="AY198" s="404" t="s">
        <v>2030</v>
      </c>
      <c r="AZ198" s="405" t="s">
        <v>2030</v>
      </c>
      <c r="BA198" s="405" t="s">
        <v>2030</v>
      </c>
      <c r="BB198" s="406" t="s">
        <v>2030</v>
      </c>
      <c r="BC198" s="2663"/>
      <c r="BD198" s="319"/>
      <c r="BE198" s="48"/>
      <c r="BF198" s="305" t="s">
        <v>2037</v>
      </c>
      <c r="BG198" s="304"/>
      <c r="BH198" s="304"/>
      <c r="BI198" s="304"/>
      <c r="BJ198" s="42">
        <f>COUNTIFS(C$221:BB$235,$BF$188)</f>
        <v>123</v>
      </c>
      <c r="BK198" s="175"/>
    </row>
    <row r="199" spans="1:72" x14ac:dyDescent="0.2">
      <c r="A199" s="2691"/>
      <c r="B199" s="2069" t="s">
        <v>2206</v>
      </c>
      <c r="C199" s="395" t="s">
        <v>2030</v>
      </c>
      <c r="D199" s="396" t="s">
        <v>2030</v>
      </c>
      <c r="E199" s="396" t="s">
        <v>2030</v>
      </c>
      <c r="F199" s="396" t="s">
        <v>2030</v>
      </c>
      <c r="G199" s="397" t="s">
        <v>2030</v>
      </c>
      <c r="H199" s="398" t="s">
        <v>2030</v>
      </c>
      <c r="I199" s="396" t="s">
        <v>2030</v>
      </c>
      <c r="J199" s="396" t="s">
        <v>2030</v>
      </c>
      <c r="K199" s="397" t="s">
        <v>2030</v>
      </c>
      <c r="L199" s="398" t="s">
        <v>2030</v>
      </c>
      <c r="M199" s="396" t="s">
        <v>2030</v>
      </c>
      <c r="N199" s="396" t="s">
        <v>2030</v>
      </c>
      <c r="O199" s="397" t="s">
        <v>2030</v>
      </c>
      <c r="P199" s="398" t="s">
        <v>2030</v>
      </c>
      <c r="Q199" s="396" t="s">
        <v>2030</v>
      </c>
      <c r="R199" s="396" t="s">
        <v>2030</v>
      </c>
      <c r="S199" s="397" t="s">
        <v>2030</v>
      </c>
      <c r="T199" s="398" t="s">
        <v>2030</v>
      </c>
      <c r="U199" s="396" t="s">
        <v>2030</v>
      </c>
      <c r="V199" s="396" t="s">
        <v>2030</v>
      </c>
      <c r="W199" s="396" t="s">
        <v>2030</v>
      </c>
      <c r="X199" s="397" t="s">
        <v>2030</v>
      </c>
      <c r="Y199" s="398" t="s">
        <v>2030</v>
      </c>
      <c r="Z199" s="396" t="s">
        <v>2030</v>
      </c>
      <c r="AA199" s="396" t="s">
        <v>2030</v>
      </c>
      <c r="AB199" s="397" t="s">
        <v>2030</v>
      </c>
      <c r="AC199" s="398" t="s">
        <v>2030</v>
      </c>
      <c r="AD199" s="396" t="s">
        <v>2030</v>
      </c>
      <c r="AE199" s="396" t="s">
        <v>2063</v>
      </c>
      <c r="AF199" s="397" t="s">
        <v>2030</v>
      </c>
      <c r="AG199" s="398" t="s">
        <v>2030</v>
      </c>
      <c r="AH199" s="396" t="s">
        <v>2030</v>
      </c>
      <c r="AI199" s="396" t="s">
        <v>2030</v>
      </c>
      <c r="AJ199" s="396" t="s">
        <v>2030</v>
      </c>
      <c r="AK199" s="397" t="s">
        <v>2030</v>
      </c>
      <c r="AL199" s="398" t="s">
        <v>2030</v>
      </c>
      <c r="AM199" s="396" t="s">
        <v>2030</v>
      </c>
      <c r="AN199" s="396" t="s">
        <v>2030</v>
      </c>
      <c r="AO199" s="397" t="s">
        <v>2030</v>
      </c>
      <c r="AP199" s="398" t="s">
        <v>2063</v>
      </c>
      <c r="AQ199" s="396" t="s">
        <v>2030</v>
      </c>
      <c r="AR199" s="396" t="s">
        <v>2030</v>
      </c>
      <c r="AS199" s="396" t="s">
        <v>2030</v>
      </c>
      <c r="AT199" s="397" t="s">
        <v>2030</v>
      </c>
      <c r="AU199" s="398" t="s">
        <v>2030</v>
      </c>
      <c r="AV199" s="396" t="s">
        <v>2030</v>
      </c>
      <c r="AW199" s="396" t="s">
        <v>2030</v>
      </c>
      <c r="AX199" s="397" t="s">
        <v>2030</v>
      </c>
      <c r="AY199" s="398" t="s">
        <v>2030</v>
      </c>
      <c r="AZ199" s="396" t="s">
        <v>2030</v>
      </c>
      <c r="BA199" s="396" t="s">
        <v>2030</v>
      </c>
      <c r="BB199" s="399" t="s">
        <v>2030</v>
      </c>
      <c r="BC199" s="2663"/>
      <c r="BD199" s="319"/>
      <c r="BE199" s="48"/>
      <c r="BF199" s="48"/>
      <c r="BG199" s="48"/>
      <c r="BH199" s="48"/>
      <c r="BI199" s="48"/>
      <c r="BJ199" s="42"/>
      <c r="BK199" s="48"/>
    </row>
    <row r="200" spans="1:72" x14ac:dyDescent="0.2">
      <c r="A200" s="2691"/>
      <c r="B200" s="2070" t="s">
        <v>2205</v>
      </c>
      <c r="C200" s="400" t="s">
        <v>2030</v>
      </c>
      <c r="D200" s="401" t="s">
        <v>2030</v>
      </c>
      <c r="E200" s="401" t="s">
        <v>2030</v>
      </c>
      <c r="F200" s="401" t="s">
        <v>2030</v>
      </c>
      <c r="G200" s="402" t="s">
        <v>2063</v>
      </c>
      <c r="H200" s="403" t="s">
        <v>2030</v>
      </c>
      <c r="I200" s="401" t="s">
        <v>2030</v>
      </c>
      <c r="J200" s="407" t="s">
        <v>2030</v>
      </c>
      <c r="K200" s="408" t="s">
        <v>2030</v>
      </c>
      <c r="L200" s="409" t="s">
        <v>2030</v>
      </c>
      <c r="M200" s="407" t="s">
        <v>2030</v>
      </c>
      <c r="N200" s="407" t="s">
        <v>2030</v>
      </c>
      <c r="O200" s="408" t="s">
        <v>2030</v>
      </c>
      <c r="P200" s="409" t="s">
        <v>2030</v>
      </c>
      <c r="Q200" s="407" t="s">
        <v>2030</v>
      </c>
      <c r="R200" s="407" t="s">
        <v>2030</v>
      </c>
      <c r="S200" s="408" t="s">
        <v>2030</v>
      </c>
      <c r="T200" s="409" t="s">
        <v>2030</v>
      </c>
      <c r="U200" s="407" t="s">
        <v>2030</v>
      </c>
      <c r="V200" s="407" t="s">
        <v>2030</v>
      </c>
      <c r="W200" s="407" t="s">
        <v>2030</v>
      </c>
      <c r="X200" s="408" t="s">
        <v>2030</v>
      </c>
      <c r="Y200" s="403" t="s">
        <v>2030</v>
      </c>
      <c r="Z200" s="401" t="s">
        <v>2030</v>
      </c>
      <c r="AA200" s="401" t="s">
        <v>2030</v>
      </c>
      <c r="AB200" s="402" t="s">
        <v>2030</v>
      </c>
      <c r="AC200" s="409" t="s">
        <v>2030</v>
      </c>
      <c r="AD200" s="407" t="s">
        <v>2063</v>
      </c>
      <c r="AE200" s="407" t="s">
        <v>2063</v>
      </c>
      <c r="AF200" s="408" t="s">
        <v>2063</v>
      </c>
      <c r="AG200" s="409" t="s">
        <v>2063</v>
      </c>
      <c r="AH200" s="407" t="s">
        <v>2063</v>
      </c>
      <c r="AI200" s="407" t="s">
        <v>2063</v>
      </c>
      <c r="AJ200" s="401" t="s">
        <v>2030</v>
      </c>
      <c r="AK200" s="402" t="s">
        <v>2030</v>
      </c>
      <c r="AL200" s="403" t="s">
        <v>2063</v>
      </c>
      <c r="AM200" s="401" t="s">
        <v>2063</v>
      </c>
      <c r="AN200" s="401" t="s">
        <v>2030</v>
      </c>
      <c r="AO200" s="402" t="s">
        <v>2030</v>
      </c>
      <c r="AP200" s="409" t="s">
        <v>2063</v>
      </c>
      <c r="AQ200" s="407" t="s">
        <v>2030</v>
      </c>
      <c r="AR200" s="407" t="s">
        <v>2030</v>
      </c>
      <c r="AS200" s="407" t="s">
        <v>2030</v>
      </c>
      <c r="AT200" s="402" t="s">
        <v>2030</v>
      </c>
      <c r="AU200" s="403" t="s">
        <v>2030</v>
      </c>
      <c r="AV200" s="401" t="s">
        <v>2030</v>
      </c>
      <c r="AW200" s="401" t="s">
        <v>2030</v>
      </c>
      <c r="AX200" s="402" t="s">
        <v>2030</v>
      </c>
      <c r="AY200" s="404" t="s">
        <v>2030</v>
      </c>
      <c r="AZ200" s="405" t="s">
        <v>2030</v>
      </c>
      <c r="BA200" s="405" t="s">
        <v>2030</v>
      </c>
      <c r="BB200" s="406" t="s">
        <v>2063</v>
      </c>
      <c r="BC200" s="2663"/>
      <c r="BD200" s="319"/>
      <c r="BE200" s="48"/>
      <c r="BF200" s="48"/>
      <c r="BG200" s="48"/>
      <c r="BH200" s="48"/>
      <c r="BI200" s="48"/>
      <c r="BJ200" s="48"/>
      <c r="BK200" s="48"/>
    </row>
    <row r="201" spans="1:72" x14ac:dyDescent="0.2">
      <c r="A201" s="2691"/>
      <c r="B201" s="2069" t="s">
        <v>2204</v>
      </c>
      <c r="C201" s="395" t="s">
        <v>2063</v>
      </c>
      <c r="D201" s="396" t="s">
        <v>2063</v>
      </c>
      <c r="E201" s="396" t="s">
        <v>2063</v>
      </c>
      <c r="F201" s="396" t="s">
        <v>2063</v>
      </c>
      <c r="G201" s="397" t="s">
        <v>2063</v>
      </c>
      <c r="H201" s="398" t="s">
        <v>2063</v>
      </c>
      <c r="I201" s="396" t="s">
        <v>2063</v>
      </c>
      <c r="J201" s="396" t="s">
        <v>2063</v>
      </c>
      <c r="K201" s="397" t="s">
        <v>2063</v>
      </c>
      <c r="L201" s="398" t="s">
        <v>2063</v>
      </c>
      <c r="M201" s="396" t="s">
        <v>2030</v>
      </c>
      <c r="N201" s="396" t="s">
        <v>2063</v>
      </c>
      <c r="O201" s="397" t="s">
        <v>2063</v>
      </c>
      <c r="P201" s="398" t="s">
        <v>2063</v>
      </c>
      <c r="Q201" s="396" t="s">
        <v>2063</v>
      </c>
      <c r="R201" s="396" t="s">
        <v>2063</v>
      </c>
      <c r="S201" s="397" t="s">
        <v>2063</v>
      </c>
      <c r="T201" s="398" t="s">
        <v>2030</v>
      </c>
      <c r="U201" s="396" t="s">
        <v>2030</v>
      </c>
      <c r="V201" s="396" t="s">
        <v>2030</v>
      </c>
      <c r="W201" s="396" t="s">
        <v>2030</v>
      </c>
      <c r="X201" s="397" t="s">
        <v>2030</v>
      </c>
      <c r="Y201" s="398" t="s">
        <v>2063</v>
      </c>
      <c r="Z201" s="396" t="s">
        <v>2063</v>
      </c>
      <c r="AA201" s="396" t="s">
        <v>2063</v>
      </c>
      <c r="AB201" s="397" t="s">
        <v>2063</v>
      </c>
      <c r="AC201" s="398" t="s">
        <v>2063</v>
      </c>
      <c r="AD201" s="396" t="s">
        <v>2063</v>
      </c>
      <c r="AE201" s="396" t="s">
        <v>2063</v>
      </c>
      <c r="AF201" s="397" t="s">
        <v>2063</v>
      </c>
      <c r="AG201" s="398" t="s">
        <v>2030</v>
      </c>
      <c r="AH201" s="396" t="s">
        <v>2030</v>
      </c>
      <c r="AI201" s="396" t="s">
        <v>2063</v>
      </c>
      <c r="AJ201" s="396" t="s">
        <v>2030</v>
      </c>
      <c r="AK201" s="397" t="s">
        <v>2030</v>
      </c>
      <c r="AL201" s="398" t="s">
        <v>2030</v>
      </c>
      <c r="AM201" s="396" t="s">
        <v>2030</v>
      </c>
      <c r="AN201" s="396" t="s">
        <v>2030</v>
      </c>
      <c r="AO201" s="397" t="s">
        <v>2030</v>
      </c>
      <c r="AP201" s="398" t="s">
        <v>2030</v>
      </c>
      <c r="AQ201" s="396" t="s">
        <v>2063</v>
      </c>
      <c r="AR201" s="396" t="s">
        <v>2063</v>
      </c>
      <c r="AS201" s="396" t="s">
        <v>2063</v>
      </c>
      <c r="AT201" s="397" t="s">
        <v>2063</v>
      </c>
      <c r="AU201" s="398" t="s">
        <v>2030</v>
      </c>
      <c r="AV201" s="396" t="s">
        <v>2030</v>
      </c>
      <c r="AW201" s="396" t="s">
        <v>2030</v>
      </c>
      <c r="AX201" s="397" t="s">
        <v>2030</v>
      </c>
      <c r="AY201" s="398" t="s">
        <v>2063</v>
      </c>
      <c r="AZ201" s="396" t="s">
        <v>2063</v>
      </c>
      <c r="BA201" s="396" t="s">
        <v>2063</v>
      </c>
      <c r="BB201" s="399" t="s">
        <v>2063</v>
      </c>
      <c r="BC201" s="2663"/>
      <c r="BD201" s="2665" t="s">
        <v>1909</v>
      </c>
      <c r="BE201" s="2666"/>
      <c r="BF201" s="308"/>
      <c r="BG201" s="307">
        <v>2007</v>
      </c>
      <c r="BH201" s="307">
        <v>2008</v>
      </c>
      <c r="BI201" s="307">
        <v>2009</v>
      </c>
      <c r="BJ201" s="307">
        <v>2010</v>
      </c>
      <c r="BK201" s="307">
        <v>2011</v>
      </c>
    </row>
    <row r="202" spans="1:72" x14ac:dyDescent="0.2">
      <c r="A202" s="2691"/>
      <c r="B202" s="2070" t="s">
        <v>2203</v>
      </c>
      <c r="C202" s="400" t="s">
        <v>2030</v>
      </c>
      <c r="D202" s="401" t="s">
        <v>2030</v>
      </c>
      <c r="E202" s="401" t="s">
        <v>2030</v>
      </c>
      <c r="F202" s="401" t="s">
        <v>2030</v>
      </c>
      <c r="G202" s="402" t="s">
        <v>2030</v>
      </c>
      <c r="H202" s="403" t="s">
        <v>2030</v>
      </c>
      <c r="I202" s="401" t="s">
        <v>2030</v>
      </c>
      <c r="J202" s="407" t="s">
        <v>2030</v>
      </c>
      <c r="K202" s="408" t="s">
        <v>2030</v>
      </c>
      <c r="L202" s="409" t="s">
        <v>2030</v>
      </c>
      <c r="M202" s="407" t="s">
        <v>2030</v>
      </c>
      <c r="N202" s="407" t="s">
        <v>2030</v>
      </c>
      <c r="O202" s="408" t="s">
        <v>2030</v>
      </c>
      <c r="P202" s="409" t="s">
        <v>2030</v>
      </c>
      <c r="Q202" s="407" t="s">
        <v>2030</v>
      </c>
      <c r="R202" s="407" t="s">
        <v>2030</v>
      </c>
      <c r="S202" s="408" t="s">
        <v>2030</v>
      </c>
      <c r="T202" s="409" t="s">
        <v>2030</v>
      </c>
      <c r="U202" s="407" t="s">
        <v>2030</v>
      </c>
      <c r="V202" s="407" t="s">
        <v>2030</v>
      </c>
      <c r="W202" s="407" t="s">
        <v>2030</v>
      </c>
      <c r="X202" s="408" t="s">
        <v>2030</v>
      </c>
      <c r="Y202" s="403" t="s">
        <v>2030</v>
      </c>
      <c r="Z202" s="401" t="s">
        <v>2030</v>
      </c>
      <c r="AA202" s="401" t="s">
        <v>2030</v>
      </c>
      <c r="AB202" s="402" t="s">
        <v>2030</v>
      </c>
      <c r="AC202" s="403" t="s">
        <v>2030</v>
      </c>
      <c r="AD202" s="401" t="s">
        <v>2030</v>
      </c>
      <c r="AE202" s="401" t="s">
        <v>2030</v>
      </c>
      <c r="AF202" s="402" t="s">
        <v>2030</v>
      </c>
      <c r="AG202" s="403" t="s">
        <v>2030</v>
      </c>
      <c r="AH202" s="401" t="s">
        <v>2030</v>
      </c>
      <c r="AI202" s="401" t="s">
        <v>2030</v>
      </c>
      <c r="AJ202" s="401" t="s">
        <v>2030</v>
      </c>
      <c r="AK202" s="402" t="s">
        <v>2030</v>
      </c>
      <c r="AL202" s="403" t="s">
        <v>2030</v>
      </c>
      <c r="AM202" s="401" t="s">
        <v>2030</v>
      </c>
      <c r="AN202" s="401" t="s">
        <v>2030</v>
      </c>
      <c r="AO202" s="402" t="s">
        <v>2030</v>
      </c>
      <c r="AP202" s="403" t="s">
        <v>2030</v>
      </c>
      <c r="AQ202" s="401" t="s">
        <v>2030</v>
      </c>
      <c r="AR202" s="401" t="s">
        <v>2030</v>
      </c>
      <c r="AS202" s="401" t="s">
        <v>2030</v>
      </c>
      <c r="AT202" s="402" t="s">
        <v>2030</v>
      </c>
      <c r="AU202" s="403" t="s">
        <v>2030</v>
      </c>
      <c r="AV202" s="401" t="s">
        <v>2030</v>
      </c>
      <c r="AW202" s="401" t="s">
        <v>2030</v>
      </c>
      <c r="AX202" s="402" t="s">
        <v>2030</v>
      </c>
      <c r="AY202" s="404" t="s">
        <v>2030</v>
      </c>
      <c r="AZ202" s="405" t="s">
        <v>2030</v>
      </c>
      <c r="BA202" s="405" t="s">
        <v>2030</v>
      </c>
      <c r="BB202" s="406" t="s">
        <v>2030</v>
      </c>
      <c r="BC202" s="2663"/>
      <c r="BD202" s="48"/>
      <c r="BE202" s="48"/>
      <c r="BF202" s="306" t="s">
        <v>2038</v>
      </c>
      <c r="BG202" s="304"/>
      <c r="BH202" s="304"/>
      <c r="BI202" s="304"/>
      <c r="BJ202" s="42">
        <f>COUNTIFS($C$239:$BB$267,$BE$188)</f>
        <v>1342</v>
      </c>
      <c r="BK202" s="175"/>
    </row>
    <row r="203" spans="1:72" x14ac:dyDescent="0.2">
      <c r="A203" s="2691"/>
      <c r="B203" s="2069" t="s">
        <v>2202</v>
      </c>
      <c r="C203" s="395" t="s">
        <v>2030</v>
      </c>
      <c r="D203" s="396" t="s">
        <v>2030</v>
      </c>
      <c r="E203" s="396" t="s">
        <v>2030</v>
      </c>
      <c r="F203" s="396" t="s">
        <v>2030</v>
      </c>
      <c r="G203" s="397" t="s">
        <v>2030</v>
      </c>
      <c r="H203" s="398" t="s">
        <v>2030</v>
      </c>
      <c r="I203" s="396" t="s">
        <v>2030</v>
      </c>
      <c r="J203" s="396" t="s">
        <v>2030</v>
      </c>
      <c r="K203" s="397" t="s">
        <v>2030</v>
      </c>
      <c r="L203" s="398" t="s">
        <v>2030</v>
      </c>
      <c r="M203" s="396" t="s">
        <v>2030</v>
      </c>
      <c r="N203" s="396" t="s">
        <v>2030</v>
      </c>
      <c r="O203" s="397" t="s">
        <v>2030</v>
      </c>
      <c r="P203" s="398" t="s">
        <v>2030</v>
      </c>
      <c r="Q203" s="396" t="s">
        <v>2030</v>
      </c>
      <c r="R203" s="396" t="s">
        <v>2030</v>
      </c>
      <c r="S203" s="397" t="s">
        <v>2030</v>
      </c>
      <c r="T203" s="398" t="s">
        <v>2030</v>
      </c>
      <c r="U203" s="396" t="s">
        <v>2030</v>
      </c>
      <c r="V203" s="396" t="s">
        <v>2030</v>
      </c>
      <c r="W203" s="396" t="s">
        <v>2030</v>
      </c>
      <c r="X203" s="397" t="s">
        <v>2030</v>
      </c>
      <c r="Y203" s="398" t="s">
        <v>2030</v>
      </c>
      <c r="Z203" s="396" t="s">
        <v>2030</v>
      </c>
      <c r="AA203" s="396" t="s">
        <v>2030</v>
      </c>
      <c r="AB203" s="397" t="s">
        <v>2030</v>
      </c>
      <c r="AC203" s="398" t="s">
        <v>2030</v>
      </c>
      <c r="AD203" s="396" t="s">
        <v>2030</v>
      </c>
      <c r="AE203" s="396" t="s">
        <v>2030</v>
      </c>
      <c r="AF203" s="397" t="s">
        <v>2030</v>
      </c>
      <c r="AG203" s="398" t="s">
        <v>2030</v>
      </c>
      <c r="AH203" s="396" t="s">
        <v>2030</v>
      </c>
      <c r="AI203" s="396" t="s">
        <v>2030</v>
      </c>
      <c r="AJ203" s="396" t="s">
        <v>2030</v>
      </c>
      <c r="AK203" s="397" t="s">
        <v>2030</v>
      </c>
      <c r="AL203" s="398" t="s">
        <v>2030</v>
      </c>
      <c r="AM203" s="396" t="s">
        <v>2030</v>
      </c>
      <c r="AN203" s="396" t="s">
        <v>2030</v>
      </c>
      <c r="AO203" s="397" t="s">
        <v>2030</v>
      </c>
      <c r="AP203" s="398" t="s">
        <v>2030</v>
      </c>
      <c r="AQ203" s="396" t="s">
        <v>2030</v>
      </c>
      <c r="AR203" s="396" t="s">
        <v>2030</v>
      </c>
      <c r="AS203" s="396" t="s">
        <v>2030</v>
      </c>
      <c r="AT203" s="397" t="s">
        <v>2030</v>
      </c>
      <c r="AU203" s="398" t="s">
        <v>2030</v>
      </c>
      <c r="AV203" s="396" t="s">
        <v>2030</v>
      </c>
      <c r="AW203" s="396" t="s">
        <v>2030</v>
      </c>
      <c r="AX203" s="397" t="s">
        <v>2030</v>
      </c>
      <c r="AY203" s="398" t="s">
        <v>2030</v>
      </c>
      <c r="AZ203" s="396" t="s">
        <v>2030</v>
      </c>
      <c r="BA203" s="396" t="s">
        <v>2030</v>
      </c>
      <c r="BB203" s="399" t="s">
        <v>2030</v>
      </c>
      <c r="BC203" s="2663"/>
      <c r="BD203" s="48"/>
      <c r="BE203" s="48"/>
      <c r="BF203" s="305" t="s">
        <v>2037</v>
      </c>
      <c r="BG203" s="304"/>
      <c r="BH203" s="304"/>
      <c r="BI203" s="304"/>
      <c r="BJ203" s="42">
        <f>COUNTIFS($C$239:$BB$267,$BF$188)</f>
        <v>166</v>
      </c>
      <c r="BK203" s="175"/>
    </row>
    <row r="204" spans="1:72" x14ac:dyDescent="0.2">
      <c r="A204" s="2691"/>
      <c r="B204" s="2070" t="s">
        <v>2134</v>
      </c>
      <c r="C204" s="400" t="s">
        <v>2030</v>
      </c>
      <c r="D204" s="401" t="s">
        <v>2030</v>
      </c>
      <c r="E204" s="401" t="s">
        <v>2030</v>
      </c>
      <c r="F204" s="401" t="s">
        <v>2030</v>
      </c>
      <c r="G204" s="402" t="s">
        <v>2030</v>
      </c>
      <c r="H204" s="403" t="s">
        <v>2030</v>
      </c>
      <c r="I204" s="401" t="s">
        <v>2030</v>
      </c>
      <c r="J204" s="407" t="s">
        <v>2030</v>
      </c>
      <c r="K204" s="408" t="s">
        <v>2030</v>
      </c>
      <c r="L204" s="409" t="s">
        <v>2030</v>
      </c>
      <c r="M204" s="407" t="s">
        <v>2030</v>
      </c>
      <c r="N204" s="407" t="s">
        <v>2030</v>
      </c>
      <c r="O204" s="408" t="s">
        <v>2030</v>
      </c>
      <c r="P204" s="409" t="s">
        <v>2030</v>
      </c>
      <c r="Q204" s="407" t="s">
        <v>2030</v>
      </c>
      <c r="R204" s="407" t="s">
        <v>2030</v>
      </c>
      <c r="S204" s="408" t="s">
        <v>2030</v>
      </c>
      <c r="T204" s="409" t="s">
        <v>2030</v>
      </c>
      <c r="U204" s="407" t="s">
        <v>2030</v>
      </c>
      <c r="V204" s="407" t="s">
        <v>2030</v>
      </c>
      <c r="W204" s="407" t="s">
        <v>2030</v>
      </c>
      <c r="X204" s="408" t="s">
        <v>2030</v>
      </c>
      <c r="Y204" s="403" t="s">
        <v>2030</v>
      </c>
      <c r="Z204" s="401" t="s">
        <v>2030</v>
      </c>
      <c r="AA204" s="401" t="s">
        <v>2030</v>
      </c>
      <c r="AB204" s="402" t="s">
        <v>2030</v>
      </c>
      <c r="AC204" s="403" t="s">
        <v>2030</v>
      </c>
      <c r="AD204" s="401" t="s">
        <v>2030</v>
      </c>
      <c r="AE204" s="401" t="s">
        <v>2030</v>
      </c>
      <c r="AF204" s="402" t="s">
        <v>2030</v>
      </c>
      <c r="AG204" s="403" t="s">
        <v>2030</v>
      </c>
      <c r="AH204" s="401" t="s">
        <v>2030</v>
      </c>
      <c r="AI204" s="401" t="s">
        <v>2030</v>
      </c>
      <c r="AJ204" s="401" t="s">
        <v>2030</v>
      </c>
      <c r="AK204" s="402" t="s">
        <v>2030</v>
      </c>
      <c r="AL204" s="403" t="s">
        <v>2030</v>
      </c>
      <c r="AM204" s="401" t="s">
        <v>2030</v>
      </c>
      <c r="AN204" s="401" t="s">
        <v>2030</v>
      </c>
      <c r="AO204" s="402" t="s">
        <v>2030</v>
      </c>
      <c r="AP204" s="403" t="s">
        <v>2030</v>
      </c>
      <c r="AQ204" s="401" t="s">
        <v>2030</v>
      </c>
      <c r="AR204" s="401" t="s">
        <v>2030</v>
      </c>
      <c r="AS204" s="401" t="s">
        <v>2030</v>
      </c>
      <c r="AT204" s="402" t="s">
        <v>2030</v>
      </c>
      <c r="AU204" s="403" t="s">
        <v>2030</v>
      </c>
      <c r="AV204" s="401" t="s">
        <v>2030</v>
      </c>
      <c r="AW204" s="401" t="s">
        <v>2030</v>
      </c>
      <c r="AX204" s="402" t="s">
        <v>2030</v>
      </c>
      <c r="AY204" s="404" t="s">
        <v>2030</v>
      </c>
      <c r="AZ204" s="405" t="s">
        <v>2030</v>
      </c>
      <c r="BA204" s="405" t="s">
        <v>2030</v>
      </c>
      <c r="BB204" s="406" t="s">
        <v>2030</v>
      </c>
      <c r="BC204" s="2663"/>
      <c r="BD204" s="48"/>
      <c r="BE204" s="48"/>
      <c r="BF204" s="48"/>
      <c r="BG204" s="48"/>
      <c r="BH204" s="48"/>
      <c r="BI204" s="48"/>
      <c r="BJ204" s="42">
        <f>COUNTIFS($C$239:$BB$267,$BG$188)</f>
        <v>0</v>
      </c>
      <c r="BK204" s="48"/>
    </row>
    <row r="205" spans="1:72" x14ac:dyDescent="0.2">
      <c r="A205" s="2691"/>
      <c r="B205" s="2069" t="s">
        <v>2201</v>
      </c>
      <c r="C205" s="395" t="s">
        <v>2030</v>
      </c>
      <c r="D205" s="396" t="s">
        <v>2030</v>
      </c>
      <c r="E205" s="396" t="s">
        <v>2030</v>
      </c>
      <c r="F205" s="396" t="s">
        <v>2030</v>
      </c>
      <c r="G205" s="397" t="s">
        <v>2030</v>
      </c>
      <c r="H205" s="398" t="s">
        <v>2030</v>
      </c>
      <c r="I205" s="396" t="s">
        <v>2030</v>
      </c>
      <c r="J205" s="396" t="s">
        <v>2030</v>
      </c>
      <c r="K205" s="397" t="s">
        <v>2030</v>
      </c>
      <c r="L205" s="398" t="s">
        <v>2030</v>
      </c>
      <c r="M205" s="396" t="s">
        <v>2030</v>
      </c>
      <c r="N205" s="396" t="s">
        <v>2030</v>
      </c>
      <c r="O205" s="397" t="s">
        <v>2030</v>
      </c>
      <c r="P205" s="398" t="s">
        <v>2030</v>
      </c>
      <c r="Q205" s="396" t="s">
        <v>2030</v>
      </c>
      <c r="R205" s="396" t="s">
        <v>2030</v>
      </c>
      <c r="S205" s="397" t="s">
        <v>2030</v>
      </c>
      <c r="T205" s="398" t="s">
        <v>2030</v>
      </c>
      <c r="U205" s="396" t="s">
        <v>2030</v>
      </c>
      <c r="V205" s="396" t="s">
        <v>2030</v>
      </c>
      <c r="W205" s="396" t="s">
        <v>2030</v>
      </c>
      <c r="X205" s="397" t="s">
        <v>2030</v>
      </c>
      <c r="Y205" s="398" t="s">
        <v>2030</v>
      </c>
      <c r="Z205" s="396" t="s">
        <v>2030</v>
      </c>
      <c r="AA205" s="396" t="s">
        <v>2030</v>
      </c>
      <c r="AB205" s="397" t="s">
        <v>2030</v>
      </c>
      <c r="AC205" s="398" t="s">
        <v>2030</v>
      </c>
      <c r="AD205" s="396" t="s">
        <v>2030</v>
      </c>
      <c r="AE205" s="396" t="s">
        <v>2030</v>
      </c>
      <c r="AF205" s="397" t="s">
        <v>2030</v>
      </c>
      <c r="AG205" s="398" t="s">
        <v>2030</v>
      </c>
      <c r="AH205" s="396" t="s">
        <v>2030</v>
      </c>
      <c r="AI205" s="396" t="s">
        <v>2030</v>
      </c>
      <c r="AJ205" s="396" t="s">
        <v>2030</v>
      </c>
      <c r="AK205" s="397" t="s">
        <v>2030</v>
      </c>
      <c r="AL205" s="398" t="s">
        <v>2030</v>
      </c>
      <c r="AM205" s="396" t="s">
        <v>2030</v>
      </c>
      <c r="AN205" s="396" t="s">
        <v>2030</v>
      </c>
      <c r="AO205" s="397" t="s">
        <v>2030</v>
      </c>
      <c r="AP205" s="398" t="s">
        <v>2030</v>
      </c>
      <c r="AQ205" s="396" t="s">
        <v>2030</v>
      </c>
      <c r="AR205" s="396" t="s">
        <v>2030</v>
      </c>
      <c r="AS205" s="396" t="s">
        <v>2030</v>
      </c>
      <c r="AT205" s="397" t="s">
        <v>2030</v>
      </c>
      <c r="AU205" s="398" t="s">
        <v>2030</v>
      </c>
      <c r="AV205" s="396" t="s">
        <v>2030</v>
      </c>
      <c r="AW205" s="396" t="s">
        <v>2030</v>
      </c>
      <c r="AX205" s="397" t="s">
        <v>2030</v>
      </c>
      <c r="AY205" s="398" t="s">
        <v>2030</v>
      </c>
      <c r="AZ205" s="396" t="s">
        <v>2030</v>
      </c>
      <c r="BA205" s="396" t="s">
        <v>2030</v>
      </c>
      <c r="BB205" s="399" t="s">
        <v>2030</v>
      </c>
      <c r="BC205" s="2663"/>
      <c r="BD205" s="2659" t="s">
        <v>1910</v>
      </c>
      <c r="BE205" s="2660"/>
      <c r="BF205" s="308"/>
      <c r="BG205" s="307">
        <v>2007</v>
      </c>
      <c r="BH205" s="307">
        <v>2008</v>
      </c>
      <c r="BI205" s="307">
        <v>2009</v>
      </c>
      <c r="BJ205" s="307">
        <v>2010</v>
      </c>
      <c r="BK205" s="307">
        <v>2011</v>
      </c>
    </row>
    <row r="206" spans="1:72" x14ac:dyDescent="0.2">
      <c r="A206" s="2691"/>
      <c r="B206" s="2070" t="s">
        <v>2200</v>
      </c>
      <c r="C206" s="400" t="s">
        <v>2030</v>
      </c>
      <c r="D206" s="401" t="s">
        <v>2030</v>
      </c>
      <c r="E206" s="401" t="s">
        <v>2030</v>
      </c>
      <c r="F206" s="401" t="s">
        <v>2063</v>
      </c>
      <c r="G206" s="402" t="s">
        <v>2030</v>
      </c>
      <c r="H206" s="403" t="s">
        <v>2030</v>
      </c>
      <c r="I206" s="401" t="s">
        <v>2030</v>
      </c>
      <c r="J206" s="407" t="s">
        <v>2030</v>
      </c>
      <c r="K206" s="408" t="s">
        <v>2030</v>
      </c>
      <c r="L206" s="409" t="s">
        <v>2030</v>
      </c>
      <c r="M206" s="407" t="s">
        <v>2030</v>
      </c>
      <c r="N206" s="407" t="s">
        <v>2030</v>
      </c>
      <c r="O206" s="408" t="s">
        <v>2030</v>
      </c>
      <c r="P206" s="409" t="s">
        <v>2030</v>
      </c>
      <c r="Q206" s="407" t="s">
        <v>2030</v>
      </c>
      <c r="R206" s="407" t="s">
        <v>2030</v>
      </c>
      <c r="S206" s="408" t="s">
        <v>2030</v>
      </c>
      <c r="T206" s="409" t="s">
        <v>2030</v>
      </c>
      <c r="U206" s="407" t="s">
        <v>2063</v>
      </c>
      <c r="V206" s="407" t="s">
        <v>2030</v>
      </c>
      <c r="W206" s="407" t="s">
        <v>2030</v>
      </c>
      <c r="X206" s="408" t="s">
        <v>2030</v>
      </c>
      <c r="Y206" s="403" t="s">
        <v>2030</v>
      </c>
      <c r="Z206" s="401" t="s">
        <v>2030</v>
      </c>
      <c r="AA206" s="401" t="s">
        <v>2030</v>
      </c>
      <c r="AB206" s="402" t="s">
        <v>2030</v>
      </c>
      <c r="AC206" s="403" t="s">
        <v>2030</v>
      </c>
      <c r="AD206" s="401" t="s">
        <v>2030</v>
      </c>
      <c r="AE206" s="401" t="s">
        <v>2030</v>
      </c>
      <c r="AF206" s="402" t="s">
        <v>2030</v>
      </c>
      <c r="AG206" s="403" t="s">
        <v>2030</v>
      </c>
      <c r="AH206" s="401" t="s">
        <v>2030</v>
      </c>
      <c r="AI206" s="401" t="s">
        <v>2030</v>
      </c>
      <c r="AJ206" s="401" t="s">
        <v>2030</v>
      </c>
      <c r="AK206" s="402" t="s">
        <v>2030</v>
      </c>
      <c r="AL206" s="403" t="s">
        <v>2030</v>
      </c>
      <c r="AM206" s="401" t="s">
        <v>2030</v>
      </c>
      <c r="AN206" s="401" t="s">
        <v>2030</v>
      </c>
      <c r="AO206" s="402" t="s">
        <v>2030</v>
      </c>
      <c r="AP206" s="403" t="s">
        <v>2063</v>
      </c>
      <c r="AQ206" s="401" t="s">
        <v>2030</v>
      </c>
      <c r="AR206" s="401" t="s">
        <v>2030</v>
      </c>
      <c r="AS206" s="401" t="s">
        <v>2030</v>
      </c>
      <c r="AT206" s="402" t="s">
        <v>2030</v>
      </c>
      <c r="AU206" s="403" t="s">
        <v>2030</v>
      </c>
      <c r="AV206" s="401" t="s">
        <v>2030</v>
      </c>
      <c r="AW206" s="401" t="s">
        <v>2030</v>
      </c>
      <c r="AX206" s="402" t="s">
        <v>2030</v>
      </c>
      <c r="AY206" s="404" t="s">
        <v>2030</v>
      </c>
      <c r="AZ206" s="405" t="s">
        <v>2030</v>
      </c>
      <c r="BA206" s="405" t="s">
        <v>2063</v>
      </c>
      <c r="BB206" s="406" t="s">
        <v>2063</v>
      </c>
      <c r="BC206" s="2663"/>
      <c r="BD206" s="48"/>
      <c r="BE206" s="48"/>
      <c r="BF206" s="306" t="s">
        <v>2038</v>
      </c>
      <c r="BG206" s="304"/>
      <c r="BH206" s="304"/>
      <c r="BI206" s="304"/>
      <c r="BJ206" s="42">
        <f>COUNTIFS($C$271:$BB$283,$BE$188)</f>
        <v>533</v>
      </c>
      <c r="BK206" s="175"/>
    </row>
    <row r="207" spans="1:72" x14ac:dyDescent="0.2">
      <c r="A207" s="2691"/>
      <c r="B207" s="2069" t="s">
        <v>2199</v>
      </c>
      <c r="C207" s="395" t="s">
        <v>2063</v>
      </c>
      <c r="D207" s="396" t="s">
        <v>2063</v>
      </c>
      <c r="E207" s="396" t="s">
        <v>2030</v>
      </c>
      <c r="F207" s="396" t="s">
        <v>2030</v>
      </c>
      <c r="G207" s="397" t="s">
        <v>2030</v>
      </c>
      <c r="H207" s="398" t="s">
        <v>2030</v>
      </c>
      <c r="I207" s="396" t="s">
        <v>2030</v>
      </c>
      <c r="J207" s="396" t="s">
        <v>2030</v>
      </c>
      <c r="K207" s="397" t="s">
        <v>2030</v>
      </c>
      <c r="L207" s="398" t="s">
        <v>2030</v>
      </c>
      <c r="M207" s="396" t="s">
        <v>2030</v>
      </c>
      <c r="N207" s="396" t="s">
        <v>2030</v>
      </c>
      <c r="O207" s="397" t="s">
        <v>2030</v>
      </c>
      <c r="P207" s="398" t="s">
        <v>2030</v>
      </c>
      <c r="Q207" s="396" t="s">
        <v>2030</v>
      </c>
      <c r="R207" s="396" t="s">
        <v>2030</v>
      </c>
      <c r="S207" s="397" t="s">
        <v>2030</v>
      </c>
      <c r="T207" s="398" t="s">
        <v>2030</v>
      </c>
      <c r="U207" s="396" t="s">
        <v>2030</v>
      </c>
      <c r="V207" s="396" t="s">
        <v>2030</v>
      </c>
      <c r="W207" s="396" t="s">
        <v>2030</v>
      </c>
      <c r="X207" s="397" t="s">
        <v>2030</v>
      </c>
      <c r="Y207" s="398" t="s">
        <v>2030</v>
      </c>
      <c r="Z207" s="396" t="s">
        <v>2030</v>
      </c>
      <c r="AA207" s="396" t="s">
        <v>2030</v>
      </c>
      <c r="AB207" s="397" t="s">
        <v>2030</v>
      </c>
      <c r="AC207" s="398" t="s">
        <v>2030</v>
      </c>
      <c r="AD207" s="396" t="s">
        <v>2030</v>
      </c>
      <c r="AE207" s="396" t="s">
        <v>2030</v>
      </c>
      <c r="AF207" s="397" t="s">
        <v>2030</v>
      </c>
      <c r="AG207" s="398" t="s">
        <v>2030</v>
      </c>
      <c r="AH207" s="396" t="s">
        <v>2030</v>
      </c>
      <c r="AI207" s="396" t="s">
        <v>2063</v>
      </c>
      <c r="AJ207" s="396" t="s">
        <v>2030</v>
      </c>
      <c r="AK207" s="397" t="s">
        <v>2030</v>
      </c>
      <c r="AL207" s="398" t="s">
        <v>2030</v>
      </c>
      <c r="AM207" s="396" t="s">
        <v>2030</v>
      </c>
      <c r="AN207" s="396" t="s">
        <v>2030</v>
      </c>
      <c r="AO207" s="397" t="s">
        <v>2030</v>
      </c>
      <c r="AP207" s="398" t="s">
        <v>2030</v>
      </c>
      <c r="AQ207" s="396" t="s">
        <v>2030</v>
      </c>
      <c r="AR207" s="396" t="s">
        <v>2030</v>
      </c>
      <c r="AS207" s="396" t="s">
        <v>2030</v>
      </c>
      <c r="AT207" s="397" t="s">
        <v>2030</v>
      </c>
      <c r="AU207" s="398" t="s">
        <v>2030</v>
      </c>
      <c r="AV207" s="396" t="s">
        <v>2030</v>
      </c>
      <c r="AW207" s="396" t="s">
        <v>2030</v>
      </c>
      <c r="AX207" s="397" t="s">
        <v>2030</v>
      </c>
      <c r="AY207" s="398" t="s">
        <v>2030</v>
      </c>
      <c r="AZ207" s="396" t="s">
        <v>2030</v>
      </c>
      <c r="BA207" s="396" t="s">
        <v>2030</v>
      </c>
      <c r="BB207" s="399" t="s">
        <v>2030</v>
      </c>
      <c r="BC207" s="2664"/>
      <c r="BD207" s="48"/>
      <c r="BE207" s="48"/>
      <c r="BF207" s="305" t="s">
        <v>2037</v>
      </c>
      <c r="BG207" s="304"/>
      <c r="BH207" s="304"/>
      <c r="BI207" s="304"/>
      <c r="BJ207" s="42">
        <f>COUNTIFS($C$271:$BB$283,$BF$188)</f>
        <v>143</v>
      </c>
      <c r="BK207" s="175"/>
    </row>
    <row r="208" spans="1:72" x14ac:dyDescent="0.2">
      <c r="A208" s="2691"/>
      <c r="B208" s="2070" t="s">
        <v>2198</v>
      </c>
      <c r="C208" s="400" t="s">
        <v>2063</v>
      </c>
      <c r="D208" s="401" t="s">
        <v>2063</v>
      </c>
      <c r="E208" s="401" t="s">
        <v>2063</v>
      </c>
      <c r="F208" s="401" t="s">
        <v>2063</v>
      </c>
      <c r="G208" s="402" t="s">
        <v>2063</v>
      </c>
      <c r="H208" s="403" t="s">
        <v>2030</v>
      </c>
      <c r="I208" s="401" t="s">
        <v>2063</v>
      </c>
      <c r="J208" s="407" t="s">
        <v>2063</v>
      </c>
      <c r="K208" s="408" t="s">
        <v>2063</v>
      </c>
      <c r="L208" s="409" t="s">
        <v>2063</v>
      </c>
      <c r="M208" s="407" t="s">
        <v>2063</v>
      </c>
      <c r="N208" s="407" t="s">
        <v>2063</v>
      </c>
      <c r="O208" s="408" t="s">
        <v>2030</v>
      </c>
      <c r="P208" s="409" t="s">
        <v>2030</v>
      </c>
      <c r="Q208" s="407" t="s">
        <v>2030</v>
      </c>
      <c r="R208" s="407" t="s">
        <v>2030</v>
      </c>
      <c r="S208" s="408" t="s">
        <v>2063</v>
      </c>
      <c r="T208" s="409" t="s">
        <v>2063</v>
      </c>
      <c r="U208" s="407" t="s">
        <v>2063</v>
      </c>
      <c r="V208" s="407" t="s">
        <v>2063</v>
      </c>
      <c r="W208" s="407" t="s">
        <v>2063</v>
      </c>
      <c r="X208" s="408" t="s">
        <v>2063</v>
      </c>
      <c r="Y208" s="409" t="s">
        <v>2063</v>
      </c>
      <c r="Z208" s="407" t="s">
        <v>2063</v>
      </c>
      <c r="AA208" s="407" t="s">
        <v>2063</v>
      </c>
      <c r="AB208" s="402" t="s">
        <v>2063</v>
      </c>
      <c r="AC208" s="403" t="s">
        <v>2063</v>
      </c>
      <c r="AD208" s="401" t="s">
        <v>2063</v>
      </c>
      <c r="AE208" s="401" t="s">
        <v>2063</v>
      </c>
      <c r="AF208" s="402" t="s">
        <v>2063</v>
      </c>
      <c r="AG208" s="403" t="s">
        <v>2063</v>
      </c>
      <c r="AH208" s="401" t="s">
        <v>2063</v>
      </c>
      <c r="AI208" s="401" t="s">
        <v>2063</v>
      </c>
      <c r="AJ208" s="407" t="s">
        <v>2063</v>
      </c>
      <c r="AK208" s="408" t="s">
        <v>2063</v>
      </c>
      <c r="AL208" s="403" t="s">
        <v>2063</v>
      </c>
      <c r="AM208" s="401" t="s">
        <v>2063</v>
      </c>
      <c r="AN208" s="407" t="s">
        <v>2030</v>
      </c>
      <c r="AO208" s="408" t="s">
        <v>2063</v>
      </c>
      <c r="AP208" s="409" t="s">
        <v>2063</v>
      </c>
      <c r="AQ208" s="407" t="s">
        <v>2063</v>
      </c>
      <c r="AR208" s="407" t="s">
        <v>2063</v>
      </c>
      <c r="AS208" s="401" t="s">
        <v>2063</v>
      </c>
      <c r="AT208" s="402" t="s">
        <v>2063</v>
      </c>
      <c r="AU208" s="403" t="s">
        <v>2030</v>
      </c>
      <c r="AV208" s="401" t="s">
        <v>2030</v>
      </c>
      <c r="AW208" s="401" t="s">
        <v>2030</v>
      </c>
      <c r="AX208" s="408" t="s">
        <v>2030</v>
      </c>
      <c r="AY208" s="404" t="s">
        <v>2063</v>
      </c>
      <c r="AZ208" s="405" t="s">
        <v>2063</v>
      </c>
      <c r="BA208" s="405" t="s">
        <v>2063</v>
      </c>
      <c r="BB208" s="410" t="s">
        <v>2063</v>
      </c>
      <c r="BC208" s="318"/>
      <c r="BD208" s="48"/>
      <c r="BE208" s="48"/>
      <c r="BF208" s="48"/>
      <c r="BG208" s="48"/>
      <c r="BH208" s="48"/>
      <c r="BI208" s="48"/>
      <c r="BJ208" s="42"/>
      <c r="BK208" s="48"/>
    </row>
    <row r="209" spans="1:72" x14ac:dyDescent="0.2">
      <c r="A209" s="2691"/>
      <c r="B209" s="2069" t="s">
        <v>2197</v>
      </c>
      <c r="C209" s="395" t="s">
        <v>2030</v>
      </c>
      <c r="D209" s="396" t="s">
        <v>2030</v>
      </c>
      <c r="E209" s="396" t="s">
        <v>2030</v>
      </c>
      <c r="F209" s="396" t="s">
        <v>2030</v>
      </c>
      <c r="G209" s="397" t="s">
        <v>2030</v>
      </c>
      <c r="H209" s="398" t="s">
        <v>2030</v>
      </c>
      <c r="I209" s="396" t="s">
        <v>2030</v>
      </c>
      <c r="J209" s="396" t="s">
        <v>2030</v>
      </c>
      <c r="K209" s="397" t="s">
        <v>2030</v>
      </c>
      <c r="L209" s="398" t="s">
        <v>2030</v>
      </c>
      <c r="M209" s="396" t="s">
        <v>2030</v>
      </c>
      <c r="N209" s="396" t="s">
        <v>2030</v>
      </c>
      <c r="O209" s="397" t="s">
        <v>2030</v>
      </c>
      <c r="P209" s="398" t="s">
        <v>2030</v>
      </c>
      <c r="Q209" s="396" t="s">
        <v>2030</v>
      </c>
      <c r="R209" s="396" t="s">
        <v>2030</v>
      </c>
      <c r="S209" s="397" t="s">
        <v>2030</v>
      </c>
      <c r="T209" s="398" t="s">
        <v>2030</v>
      </c>
      <c r="U209" s="396" t="s">
        <v>2030</v>
      </c>
      <c r="V209" s="396" t="s">
        <v>2030</v>
      </c>
      <c r="W209" s="396" t="s">
        <v>2030</v>
      </c>
      <c r="X209" s="397" t="s">
        <v>2030</v>
      </c>
      <c r="Y209" s="398" t="s">
        <v>2030</v>
      </c>
      <c r="Z209" s="396" t="s">
        <v>2030</v>
      </c>
      <c r="AA209" s="396" t="s">
        <v>2030</v>
      </c>
      <c r="AB209" s="397" t="s">
        <v>2030</v>
      </c>
      <c r="AC209" s="398" t="s">
        <v>2030</v>
      </c>
      <c r="AD209" s="396" t="s">
        <v>2030</v>
      </c>
      <c r="AE209" s="396" t="s">
        <v>2030</v>
      </c>
      <c r="AF209" s="397" t="s">
        <v>2030</v>
      </c>
      <c r="AG209" s="398" t="s">
        <v>2030</v>
      </c>
      <c r="AH209" s="396" t="s">
        <v>2030</v>
      </c>
      <c r="AI209" s="396" t="s">
        <v>2030</v>
      </c>
      <c r="AJ209" s="396" t="s">
        <v>2030</v>
      </c>
      <c r="AK209" s="397" t="s">
        <v>2030</v>
      </c>
      <c r="AL209" s="398" t="s">
        <v>2030</v>
      </c>
      <c r="AM209" s="396" t="s">
        <v>2030</v>
      </c>
      <c r="AN209" s="396" t="s">
        <v>2030</v>
      </c>
      <c r="AO209" s="397" t="s">
        <v>2030</v>
      </c>
      <c r="AP209" s="398" t="s">
        <v>2030</v>
      </c>
      <c r="AQ209" s="396" t="s">
        <v>2030</v>
      </c>
      <c r="AR209" s="396" t="s">
        <v>2030</v>
      </c>
      <c r="AS209" s="396" t="s">
        <v>2030</v>
      </c>
      <c r="AT209" s="397" t="s">
        <v>2030</v>
      </c>
      <c r="AU209" s="398" t="s">
        <v>2030</v>
      </c>
      <c r="AV209" s="396" t="s">
        <v>2030</v>
      </c>
      <c r="AW209" s="396" t="s">
        <v>2030</v>
      </c>
      <c r="AX209" s="397" t="s">
        <v>2030</v>
      </c>
      <c r="AY209" s="398" t="s">
        <v>2030</v>
      </c>
      <c r="AZ209" s="396" t="s">
        <v>2030</v>
      </c>
      <c r="BA209" s="396" t="s">
        <v>2030</v>
      </c>
      <c r="BB209" s="411" t="s">
        <v>2030</v>
      </c>
      <c r="BC209" s="318"/>
      <c r="BD209" s="48"/>
      <c r="BE209" s="48"/>
      <c r="BF209" s="48"/>
      <c r="BG209" s="48"/>
      <c r="BH209" s="48"/>
      <c r="BI209" s="48"/>
      <c r="BJ209" s="48"/>
      <c r="BK209" s="48"/>
    </row>
    <row r="210" spans="1:72" x14ac:dyDescent="0.2">
      <c r="A210" s="2691"/>
      <c r="B210" s="2070" t="s">
        <v>2196</v>
      </c>
      <c r="C210" s="400" t="s">
        <v>2063</v>
      </c>
      <c r="D210" s="401" t="s">
        <v>2063</v>
      </c>
      <c r="E210" s="401" t="s">
        <v>2063</v>
      </c>
      <c r="F210" s="401" t="s">
        <v>2063</v>
      </c>
      <c r="G210" s="402" t="s">
        <v>2063</v>
      </c>
      <c r="H210" s="403" t="s">
        <v>2030</v>
      </c>
      <c r="I210" s="401" t="s">
        <v>2030</v>
      </c>
      <c r="J210" s="401" t="s">
        <v>2030</v>
      </c>
      <c r="K210" s="402" t="s">
        <v>2030</v>
      </c>
      <c r="L210" s="403" t="s">
        <v>2030</v>
      </c>
      <c r="M210" s="401" t="s">
        <v>2030</v>
      </c>
      <c r="N210" s="401" t="s">
        <v>2030</v>
      </c>
      <c r="O210" s="402" t="s">
        <v>2030</v>
      </c>
      <c r="P210" s="403" t="s">
        <v>2030</v>
      </c>
      <c r="Q210" s="401" t="s">
        <v>2030</v>
      </c>
      <c r="R210" s="401" t="s">
        <v>2030</v>
      </c>
      <c r="S210" s="402" t="s">
        <v>2030</v>
      </c>
      <c r="T210" s="403" t="s">
        <v>2030</v>
      </c>
      <c r="U210" s="401" t="s">
        <v>2030</v>
      </c>
      <c r="V210" s="401" t="s">
        <v>2030</v>
      </c>
      <c r="W210" s="401" t="s">
        <v>2030</v>
      </c>
      <c r="X210" s="402" t="s">
        <v>2030</v>
      </c>
      <c r="Y210" s="403" t="s">
        <v>2030</v>
      </c>
      <c r="Z210" s="401" t="s">
        <v>2030</v>
      </c>
      <c r="AA210" s="401" t="s">
        <v>2030</v>
      </c>
      <c r="AB210" s="402" t="s">
        <v>2030</v>
      </c>
      <c r="AC210" s="403" t="s">
        <v>2030</v>
      </c>
      <c r="AD210" s="401" t="s">
        <v>2030</v>
      </c>
      <c r="AE210" s="401" t="s">
        <v>2030</v>
      </c>
      <c r="AF210" s="402" t="s">
        <v>2063</v>
      </c>
      <c r="AG210" s="403" t="s">
        <v>2063</v>
      </c>
      <c r="AH210" s="401" t="s">
        <v>2063</v>
      </c>
      <c r="AI210" s="401" t="s">
        <v>2030</v>
      </c>
      <c r="AJ210" s="401" t="s">
        <v>2030</v>
      </c>
      <c r="AK210" s="402" t="s">
        <v>2030</v>
      </c>
      <c r="AL210" s="403" t="s">
        <v>2030</v>
      </c>
      <c r="AM210" s="401" t="s">
        <v>2030</v>
      </c>
      <c r="AN210" s="401" t="s">
        <v>2030</v>
      </c>
      <c r="AO210" s="402" t="s">
        <v>2063</v>
      </c>
      <c r="AP210" s="403" t="s">
        <v>2063</v>
      </c>
      <c r="AQ210" s="401" t="s">
        <v>2030</v>
      </c>
      <c r="AR210" s="401" t="s">
        <v>2030</v>
      </c>
      <c r="AS210" s="401" t="s">
        <v>2030</v>
      </c>
      <c r="AT210" s="402" t="s">
        <v>2030</v>
      </c>
      <c r="AU210" s="403" t="s">
        <v>2030</v>
      </c>
      <c r="AV210" s="401" t="s">
        <v>2030</v>
      </c>
      <c r="AW210" s="401" t="s">
        <v>2030</v>
      </c>
      <c r="AX210" s="402" t="s">
        <v>2030</v>
      </c>
      <c r="AY210" s="404" t="s">
        <v>2030</v>
      </c>
      <c r="AZ210" s="405" t="s">
        <v>2030</v>
      </c>
      <c r="BA210" s="405" t="s">
        <v>2030</v>
      </c>
      <c r="BB210" s="410" t="s">
        <v>2030</v>
      </c>
      <c r="BC210" s="318"/>
      <c r="BD210" s="48"/>
      <c r="BE210" s="48"/>
      <c r="BF210" s="48"/>
      <c r="BG210" s="48"/>
      <c r="BH210" s="48"/>
      <c r="BI210" s="48"/>
      <c r="BJ210" s="48"/>
      <c r="BK210" s="48"/>
    </row>
    <row r="211" spans="1:72" x14ac:dyDescent="0.2">
      <c r="A211" s="2691"/>
      <c r="B211" s="2069" t="s">
        <v>2195</v>
      </c>
      <c r="C211" s="395" t="s">
        <v>2030</v>
      </c>
      <c r="D211" s="396" t="s">
        <v>2030</v>
      </c>
      <c r="E211" s="396" t="s">
        <v>2030</v>
      </c>
      <c r="F211" s="396" t="s">
        <v>2030</v>
      </c>
      <c r="G211" s="397" t="s">
        <v>2030</v>
      </c>
      <c r="H211" s="398" t="s">
        <v>2030</v>
      </c>
      <c r="I211" s="396" t="s">
        <v>2030</v>
      </c>
      <c r="J211" s="396" t="s">
        <v>2030</v>
      </c>
      <c r="K211" s="397" t="s">
        <v>2030</v>
      </c>
      <c r="L211" s="398" t="s">
        <v>2030</v>
      </c>
      <c r="M211" s="396" t="s">
        <v>2030</v>
      </c>
      <c r="N211" s="396" t="s">
        <v>2030</v>
      </c>
      <c r="O211" s="397" t="s">
        <v>2030</v>
      </c>
      <c r="P211" s="398" t="s">
        <v>2030</v>
      </c>
      <c r="Q211" s="396" t="s">
        <v>2030</v>
      </c>
      <c r="R211" s="396" t="s">
        <v>2030</v>
      </c>
      <c r="S211" s="397" t="s">
        <v>2063</v>
      </c>
      <c r="T211" s="398" t="s">
        <v>2030</v>
      </c>
      <c r="U211" s="396" t="s">
        <v>2030</v>
      </c>
      <c r="V211" s="396" t="s">
        <v>2030</v>
      </c>
      <c r="W211" s="396" t="s">
        <v>2030</v>
      </c>
      <c r="X211" s="397" t="s">
        <v>2030</v>
      </c>
      <c r="Y211" s="398" t="s">
        <v>2030</v>
      </c>
      <c r="Z211" s="396" t="s">
        <v>2030</v>
      </c>
      <c r="AA211" s="396" t="s">
        <v>2030</v>
      </c>
      <c r="AB211" s="397" t="s">
        <v>2030</v>
      </c>
      <c r="AC211" s="398" t="s">
        <v>2030</v>
      </c>
      <c r="AD211" s="396" t="s">
        <v>2030</v>
      </c>
      <c r="AE211" s="396" t="s">
        <v>2030</v>
      </c>
      <c r="AF211" s="397" t="s">
        <v>2030</v>
      </c>
      <c r="AG211" s="398" t="s">
        <v>2030</v>
      </c>
      <c r="AH211" s="396" t="s">
        <v>2030</v>
      </c>
      <c r="AI211" s="396" t="s">
        <v>2030</v>
      </c>
      <c r="AJ211" s="396" t="s">
        <v>2030</v>
      </c>
      <c r="AK211" s="397" t="s">
        <v>2030</v>
      </c>
      <c r="AL211" s="398" t="s">
        <v>2030</v>
      </c>
      <c r="AM211" s="396" t="s">
        <v>2030</v>
      </c>
      <c r="AN211" s="396" t="s">
        <v>2030</v>
      </c>
      <c r="AO211" s="397" t="s">
        <v>2030</v>
      </c>
      <c r="AP211" s="398" t="s">
        <v>2030</v>
      </c>
      <c r="AQ211" s="396" t="s">
        <v>2030</v>
      </c>
      <c r="AR211" s="396" t="s">
        <v>2030</v>
      </c>
      <c r="AS211" s="396" t="s">
        <v>2030</v>
      </c>
      <c r="AT211" s="397" t="s">
        <v>2030</v>
      </c>
      <c r="AU211" s="398" t="s">
        <v>2030</v>
      </c>
      <c r="AV211" s="396" t="s">
        <v>2030</v>
      </c>
      <c r="AW211" s="396" t="s">
        <v>2030</v>
      </c>
      <c r="AX211" s="397" t="s">
        <v>2030</v>
      </c>
      <c r="AY211" s="398" t="s">
        <v>2030</v>
      </c>
      <c r="AZ211" s="396" t="s">
        <v>2030</v>
      </c>
      <c r="BA211" s="396" t="s">
        <v>2030</v>
      </c>
      <c r="BB211" s="411" t="s">
        <v>2030</v>
      </c>
      <c r="BC211" s="318"/>
      <c r="BD211" s="48"/>
      <c r="BE211" s="48"/>
      <c r="BF211" s="48"/>
      <c r="BG211" s="48"/>
      <c r="BH211" s="48"/>
      <c r="BI211" s="48"/>
      <c r="BJ211" s="48"/>
      <c r="BK211" s="48"/>
    </row>
    <row r="212" spans="1:72" x14ac:dyDescent="0.2">
      <c r="A212" s="2691"/>
      <c r="B212" s="2070" t="s">
        <v>2194</v>
      </c>
      <c r="C212" s="400" t="s">
        <v>2030</v>
      </c>
      <c r="D212" s="401" t="s">
        <v>2030</v>
      </c>
      <c r="E212" s="401" t="s">
        <v>2030</v>
      </c>
      <c r="F212" s="401" t="s">
        <v>2030</v>
      </c>
      <c r="G212" s="402" t="s">
        <v>2030</v>
      </c>
      <c r="H212" s="403" t="s">
        <v>2030</v>
      </c>
      <c r="I212" s="401" t="s">
        <v>2030</v>
      </c>
      <c r="J212" s="401" t="s">
        <v>2030</v>
      </c>
      <c r="K212" s="402" t="s">
        <v>2030</v>
      </c>
      <c r="L212" s="403" t="s">
        <v>2030</v>
      </c>
      <c r="M212" s="401" t="s">
        <v>2030</v>
      </c>
      <c r="N212" s="401" t="s">
        <v>2030</v>
      </c>
      <c r="O212" s="402" t="s">
        <v>2030</v>
      </c>
      <c r="P212" s="403" t="s">
        <v>2030</v>
      </c>
      <c r="Q212" s="401" t="s">
        <v>2030</v>
      </c>
      <c r="R212" s="401" t="s">
        <v>2030</v>
      </c>
      <c r="S212" s="402" t="s">
        <v>2030</v>
      </c>
      <c r="T212" s="403" t="s">
        <v>2030</v>
      </c>
      <c r="U212" s="401" t="s">
        <v>2030</v>
      </c>
      <c r="V212" s="401" t="s">
        <v>2030</v>
      </c>
      <c r="W212" s="401" t="s">
        <v>2030</v>
      </c>
      <c r="X212" s="402" t="s">
        <v>2030</v>
      </c>
      <c r="Y212" s="403" t="s">
        <v>2030</v>
      </c>
      <c r="Z212" s="401" t="s">
        <v>2030</v>
      </c>
      <c r="AA212" s="401" t="s">
        <v>2030</v>
      </c>
      <c r="AB212" s="402" t="s">
        <v>2030</v>
      </c>
      <c r="AC212" s="403" t="s">
        <v>2030</v>
      </c>
      <c r="AD212" s="401" t="s">
        <v>2030</v>
      </c>
      <c r="AE212" s="401" t="s">
        <v>2030</v>
      </c>
      <c r="AF212" s="402" t="s">
        <v>2030</v>
      </c>
      <c r="AG212" s="403" t="s">
        <v>2030</v>
      </c>
      <c r="AH212" s="401" t="s">
        <v>2030</v>
      </c>
      <c r="AI212" s="401" t="s">
        <v>2030</v>
      </c>
      <c r="AJ212" s="401" t="s">
        <v>2030</v>
      </c>
      <c r="AK212" s="402" t="s">
        <v>2030</v>
      </c>
      <c r="AL212" s="403" t="s">
        <v>2030</v>
      </c>
      <c r="AM212" s="401" t="s">
        <v>2030</v>
      </c>
      <c r="AN212" s="401" t="s">
        <v>2030</v>
      </c>
      <c r="AO212" s="402" t="s">
        <v>2030</v>
      </c>
      <c r="AP212" s="403" t="s">
        <v>2030</v>
      </c>
      <c r="AQ212" s="401" t="s">
        <v>2030</v>
      </c>
      <c r="AR212" s="401" t="s">
        <v>2030</v>
      </c>
      <c r="AS212" s="401" t="s">
        <v>2030</v>
      </c>
      <c r="AT212" s="402" t="s">
        <v>2030</v>
      </c>
      <c r="AU212" s="403" t="s">
        <v>2030</v>
      </c>
      <c r="AV212" s="401" t="s">
        <v>2030</v>
      </c>
      <c r="AW212" s="401" t="s">
        <v>2030</v>
      </c>
      <c r="AX212" s="402" t="s">
        <v>2030</v>
      </c>
      <c r="AY212" s="404" t="s">
        <v>2030</v>
      </c>
      <c r="AZ212" s="405" t="s">
        <v>2030</v>
      </c>
      <c r="BA212" s="405" t="s">
        <v>2030</v>
      </c>
      <c r="BB212" s="406" t="s">
        <v>2030</v>
      </c>
      <c r="BC212" s="2667" t="s">
        <v>803</v>
      </c>
      <c r="BD212" s="2659" t="s">
        <v>1693</v>
      </c>
      <c r="BE212" s="2660"/>
      <c r="BF212" s="308"/>
      <c r="BG212" s="307">
        <v>2007</v>
      </c>
      <c r="BH212" s="307">
        <v>2008</v>
      </c>
      <c r="BI212" s="307">
        <v>2009</v>
      </c>
      <c r="BJ212" s="307">
        <v>2010</v>
      </c>
      <c r="BK212" s="307">
        <v>2011</v>
      </c>
      <c r="BM212" s="38" t="s">
        <v>803</v>
      </c>
      <c r="BO212" s="282"/>
      <c r="BP212" s="271">
        <v>2007</v>
      </c>
      <c r="BQ212" s="271">
        <v>2008</v>
      </c>
      <c r="BR212" s="271">
        <v>2009</v>
      </c>
      <c r="BS212" s="271">
        <v>2010</v>
      </c>
      <c r="BT212" s="271">
        <v>2011</v>
      </c>
    </row>
    <row r="213" spans="1:72" x14ac:dyDescent="0.2">
      <c r="A213" s="2691"/>
      <c r="B213" s="2069" t="s">
        <v>2193</v>
      </c>
      <c r="C213" s="395" t="s">
        <v>2030</v>
      </c>
      <c r="D213" s="396" t="s">
        <v>2030</v>
      </c>
      <c r="E213" s="396" t="s">
        <v>2030</v>
      </c>
      <c r="F213" s="396" t="s">
        <v>2030</v>
      </c>
      <c r="G213" s="397" t="s">
        <v>2030</v>
      </c>
      <c r="H213" s="398" t="s">
        <v>2030</v>
      </c>
      <c r="I213" s="396" t="s">
        <v>2030</v>
      </c>
      <c r="J213" s="396" t="s">
        <v>2030</v>
      </c>
      <c r="K213" s="397" t="s">
        <v>2030</v>
      </c>
      <c r="L213" s="398" t="s">
        <v>2030</v>
      </c>
      <c r="M213" s="396" t="s">
        <v>2030</v>
      </c>
      <c r="N213" s="396" t="s">
        <v>2030</v>
      </c>
      <c r="O213" s="397" t="s">
        <v>2030</v>
      </c>
      <c r="P213" s="398" t="s">
        <v>2030</v>
      </c>
      <c r="Q213" s="396" t="s">
        <v>2030</v>
      </c>
      <c r="R213" s="396" t="s">
        <v>2030</v>
      </c>
      <c r="S213" s="397" t="s">
        <v>2030</v>
      </c>
      <c r="T213" s="398" t="s">
        <v>2030</v>
      </c>
      <c r="U213" s="396" t="s">
        <v>2030</v>
      </c>
      <c r="V213" s="396" t="s">
        <v>2030</v>
      </c>
      <c r="W213" s="396" t="s">
        <v>2030</v>
      </c>
      <c r="X213" s="397" t="s">
        <v>2030</v>
      </c>
      <c r="Y213" s="398" t="s">
        <v>2030</v>
      </c>
      <c r="Z213" s="396" t="s">
        <v>2030</v>
      </c>
      <c r="AA213" s="396" t="s">
        <v>2030</v>
      </c>
      <c r="AB213" s="397" t="s">
        <v>2030</v>
      </c>
      <c r="AC213" s="398" t="s">
        <v>2030</v>
      </c>
      <c r="AD213" s="396" t="s">
        <v>2030</v>
      </c>
      <c r="AE213" s="396" t="s">
        <v>2030</v>
      </c>
      <c r="AF213" s="397" t="s">
        <v>2030</v>
      </c>
      <c r="AG213" s="398" t="s">
        <v>2030</v>
      </c>
      <c r="AH213" s="396" t="s">
        <v>2030</v>
      </c>
      <c r="AI213" s="396" t="s">
        <v>2030</v>
      </c>
      <c r="AJ213" s="396" t="s">
        <v>2030</v>
      </c>
      <c r="AK213" s="397" t="s">
        <v>2030</v>
      </c>
      <c r="AL213" s="398" t="s">
        <v>2030</v>
      </c>
      <c r="AM213" s="396" t="s">
        <v>2030</v>
      </c>
      <c r="AN213" s="396" t="s">
        <v>2030</v>
      </c>
      <c r="AO213" s="397" t="s">
        <v>2030</v>
      </c>
      <c r="AP213" s="398" t="s">
        <v>2030</v>
      </c>
      <c r="AQ213" s="396" t="s">
        <v>2030</v>
      </c>
      <c r="AR213" s="396" t="s">
        <v>2030</v>
      </c>
      <c r="AS213" s="396" t="s">
        <v>2030</v>
      </c>
      <c r="AT213" s="397" t="s">
        <v>2030</v>
      </c>
      <c r="AU213" s="398" t="s">
        <v>2030</v>
      </c>
      <c r="AV213" s="396" t="s">
        <v>2030</v>
      </c>
      <c r="AW213" s="396" t="s">
        <v>2030</v>
      </c>
      <c r="AX213" s="397" t="s">
        <v>2030</v>
      </c>
      <c r="AY213" s="398" t="s">
        <v>2030</v>
      </c>
      <c r="AZ213" s="396" t="s">
        <v>2030</v>
      </c>
      <c r="BA213" s="396" t="s">
        <v>2030</v>
      </c>
      <c r="BB213" s="399" t="s">
        <v>2030</v>
      </c>
      <c r="BC213" s="2668"/>
      <c r="BD213" s="48"/>
      <c r="BE213" s="48"/>
      <c r="BF213" s="306" t="s">
        <v>2038</v>
      </c>
      <c r="BG213" s="304"/>
      <c r="BH213" s="304"/>
      <c r="BI213" s="304"/>
      <c r="BJ213" s="42">
        <f>COUNTIFS($C$287:BB295,$BE$188)</f>
        <v>456</v>
      </c>
      <c r="BK213" s="175"/>
      <c r="BO213" s="280" t="s">
        <v>2038</v>
      </c>
      <c r="BP213" s="268"/>
      <c r="BQ213" s="268"/>
      <c r="BR213" s="268"/>
      <c r="BS213" s="268">
        <f>BJ213+BJ221+BJ230+BJ238+BJ246+BJ253+BJ262+BJ268+BJ273</f>
        <v>2562</v>
      </c>
      <c r="BT213" s="268"/>
    </row>
    <row r="214" spans="1:72" x14ac:dyDescent="0.2">
      <c r="A214" s="2691"/>
      <c r="B214" s="2070" t="s">
        <v>2192</v>
      </c>
      <c r="C214" s="400" t="s">
        <v>2030</v>
      </c>
      <c r="D214" s="401" t="s">
        <v>2030</v>
      </c>
      <c r="E214" s="401" t="s">
        <v>2030</v>
      </c>
      <c r="F214" s="401" t="s">
        <v>2030</v>
      </c>
      <c r="G214" s="402" t="s">
        <v>2030</v>
      </c>
      <c r="H214" s="403" t="s">
        <v>2030</v>
      </c>
      <c r="I214" s="401" t="s">
        <v>2030</v>
      </c>
      <c r="J214" s="401" t="s">
        <v>2030</v>
      </c>
      <c r="K214" s="402" t="s">
        <v>2030</v>
      </c>
      <c r="L214" s="403" t="s">
        <v>2030</v>
      </c>
      <c r="M214" s="401" t="s">
        <v>2030</v>
      </c>
      <c r="N214" s="401" t="s">
        <v>2030</v>
      </c>
      <c r="O214" s="402" t="s">
        <v>2030</v>
      </c>
      <c r="P214" s="403" t="s">
        <v>2030</v>
      </c>
      <c r="Q214" s="401" t="s">
        <v>2030</v>
      </c>
      <c r="R214" s="401" t="s">
        <v>2030</v>
      </c>
      <c r="S214" s="402" t="s">
        <v>2030</v>
      </c>
      <c r="T214" s="403" t="s">
        <v>2030</v>
      </c>
      <c r="U214" s="401" t="s">
        <v>2030</v>
      </c>
      <c r="V214" s="401" t="s">
        <v>2030</v>
      </c>
      <c r="W214" s="401" t="s">
        <v>2030</v>
      </c>
      <c r="X214" s="402" t="s">
        <v>2030</v>
      </c>
      <c r="Y214" s="403" t="s">
        <v>2030</v>
      </c>
      <c r="Z214" s="401" t="s">
        <v>2030</v>
      </c>
      <c r="AA214" s="401" t="s">
        <v>2030</v>
      </c>
      <c r="AB214" s="402" t="s">
        <v>2030</v>
      </c>
      <c r="AC214" s="403" t="s">
        <v>2030</v>
      </c>
      <c r="AD214" s="401" t="s">
        <v>2030</v>
      </c>
      <c r="AE214" s="401" t="s">
        <v>2030</v>
      </c>
      <c r="AF214" s="402" t="s">
        <v>2030</v>
      </c>
      <c r="AG214" s="403" t="s">
        <v>2030</v>
      </c>
      <c r="AH214" s="401" t="s">
        <v>2030</v>
      </c>
      <c r="AI214" s="401" t="s">
        <v>2030</v>
      </c>
      <c r="AJ214" s="401" t="s">
        <v>2030</v>
      </c>
      <c r="AK214" s="402" t="s">
        <v>2030</v>
      </c>
      <c r="AL214" s="403" t="s">
        <v>2030</v>
      </c>
      <c r="AM214" s="401" t="s">
        <v>2030</v>
      </c>
      <c r="AN214" s="401" t="s">
        <v>2030</v>
      </c>
      <c r="AO214" s="402" t="s">
        <v>2030</v>
      </c>
      <c r="AP214" s="403" t="s">
        <v>2030</v>
      </c>
      <c r="AQ214" s="401" t="s">
        <v>2030</v>
      </c>
      <c r="AR214" s="401" t="s">
        <v>2030</v>
      </c>
      <c r="AS214" s="401" t="s">
        <v>2030</v>
      </c>
      <c r="AT214" s="402" t="s">
        <v>2030</v>
      </c>
      <c r="AU214" s="403" t="s">
        <v>2030</v>
      </c>
      <c r="AV214" s="401" t="s">
        <v>2030</v>
      </c>
      <c r="AW214" s="401" t="s">
        <v>2030</v>
      </c>
      <c r="AX214" s="402" t="s">
        <v>2030</v>
      </c>
      <c r="AY214" s="404" t="s">
        <v>2030</v>
      </c>
      <c r="AZ214" s="405" t="s">
        <v>2030</v>
      </c>
      <c r="BA214" s="405" t="s">
        <v>2030</v>
      </c>
      <c r="BB214" s="406" t="s">
        <v>2030</v>
      </c>
      <c r="BC214" s="2668"/>
      <c r="BD214" s="48"/>
      <c r="BE214" s="48"/>
      <c r="BF214" s="305" t="s">
        <v>2037</v>
      </c>
      <c r="BG214" s="304"/>
      <c r="BH214" s="304"/>
      <c r="BI214" s="304"/>
      <c r="BJ214" s="42">
        <f>COUNTIFS($C$287:BB296,$BF$188)</f>
        <v>12</v>
      </c>
      <c r="BK214" s="175"/>
      <c r="BO214" s="269" t="s">
        <v>2037</v>
      </c>
      <c r="BP214" s="268"/>
      <c r="BQ214" s="268"/>
      <c r="BR214" s="268"/>
      <c r="BS214" s="268">
        <f>BJ214+BJ222+BJ231+BJ239+BJ247+BJ254+BJ263+BJ269+BJ274</f>
        <v>954</v>
      </c>
      <c r="BT214" s="268"/>
    </row>
    <row r="215" spans="1:72" x14ac:dyDescent="0.2">
      <c r="A215" s="2691"/>
      <c r="B215" s="2069" t="s">
        <v>2191</v>
      </c>
      <c r="C215" s="395" t="s">
        <v>2030</v>
      </c>
      <c r="D215" s="396" t="s">
        <v>2030</v>
      </c>
      <c r="E215" s="396" t="s">
        <v>2030</v>
      </c>
      <c r="F215" s="396" t="s">
        <v>2030</v>
      </c>
      <c r="G215" s="397" t="s">
        <v>2030</v>
      </c>
      <c r="H215" s="398" t="s">
        <v>2030</v>
      </c>
      <c r="I215" s="396" t="s">
        <v>2030</v>
      </c>
      <c r="J215" s="396" t="s">
        <v>2030</v>
      </c>
      <c r="K215" s="397" t="s">
        <v>2030</v>
      </c>
      <c r="L215" s="398" t="s">
        <v>2030</v>
      </c>
      <c r="M215" s="396" t="s">
        <v>2030</v>
      </c>
      <c r="N215" s="396" t="s">
        <v>2030</v>
      </c>
      <c r="O215" s="397" t="s">
        <v>2030</v>
      </c>
      <c r="P215" s="398" t="s">
        <v>2030</v>
      </c>
      <c r="Q215" s="396" t="s">
        <v>2030</v>
      </c>
      <c r="R215" s="396" t="s">
        <v>2030</v>
      </c>
      <c r="S215" s="397" t="s">
        <v>2030</v>
      </c>
      <c r="T215" s="398" t="s">
        <v>2030</v>
      </c>
      <c r="U215" s="396" t="s">
        <v>2030</v>
      </c>
      <c r="V215" s="396" t="s">
        <v>2030</v>
      </c>
      <c r="W215" s="396" t="s">
        <v>2030</v>
      </c>
      <c r="X215" s="397" t="s">
        <v>2030</v>
      </c>
      <c r="Y215" s="398" t="s">
        <v>2030</v>
      </c>
      <c r="Z215" s="396" t="s">
        <v>2030</v>
      </c>
      <c r="AA215" s="396" t="s">
        <v>2030</v>
      </c>
      <c r="AB215" s="397" t="s">
        <v>2030</v>
      </c>
      <c r="AC215" s="398" t="s">
        <v>2030</v>
      </c>
      <c r="AD215" s="396" t="s">
        <v>2030</v>
      </c>
      <c r="AE215" s="396" t="s">
        <v>2030</v>
      </c>
      <c r="AF215" s="397" t="s">
        <v>2030</v>
      </c>
      <c r="AG215" s="398" t="s">
        <v>2030</v>
      </c>
      <c r="AH215" s="396" t="s">
        <v>2030</v>
      </c>
      <c r="AI215" s="396" t="s">
        <v>2030</v>
      </c>
      <c r="AJ215" s="396" t="s">
        <v>2030</v>
      </c>
      <c r="AK215" s="397" t="s">
        <v>2030</v>
      </c>
      <c r="AL215" s="398" t="s">
        <v>2030</v>
      </c>
      <c r="AM215" s="396" t="s">
        <v>2030</v>
      </c>
      <c r="AN215" s="396" t="s">
        <v>2030</v>
      </c>
      <c r="AO215" s="397" t="s">
        <v>2030</v>
      </c>
      <c r="AP215" s="398" t="s">
        <v>2030</v>
      </c>
      <c r="AQ215" s="396" t="s">
        <v>2030</v>
      </c>
      <c r="AR215" s="396" t="s">
        <v>2030</v>
      </c>
      <c r="AS215" s="396" t="s">
        <v>2030</v>
      </c>
      <c r="AT215" s="397" t="s">
        <v>2030</v>
      </c>
      <c r="AU215" s="398" t="s">
        <v>2030</v>
      </c>
      <c r="AV215" s="396" t="s">
        <v>2030</v>
      </c>
      <c r="AW215" s="396" t="s">
        <v>2030</v>
      </c>
      <c r="AX215" s="397" t="s">
        <v>2030</v>
      </c>
      <c r="AY215" s="398" t="s">
        <v>2030</v>
      </c>
      <c r="AZ215" s="396" t="s">
        <v>2030</v>
      </c>
      <c r="BA215" s="396" t="s">
        <v>2030</v>
      </c>
      <c r="BB215" s="399" t="s">
        <v>2030</v>
      </c>
      <c r="BC215" s="2668"/>
      <c r="BD215" s="48"/>
      <c r="BE215" s="48"/>
      <c r="BF215" s="48"/>
      <c r="BG215" s="48"/>
      <c r="BH215" s="48"/>
      <c r="BI215" s="48"/>
      <c r="BJ215" s="42"/>
      <c r="BK215" s="48"/>
      <c r="BS215" s="268"/>
    </row>
    <row r="216" spans="1:72" x14ac:dyDescent="0.2">
      <c r="A216" s="2691"/>
      <c r="B216" s="2070" t="s">
        <v>2190</v>
      </c>
      <c r="C216" s="400" t="s">
        <v>2030</v>
      </c>
      <c r="D216" s="401" t="s">
        <v>2030</v>
      </c>
      <c r="E216" s="401" t="s">
        <v>2030</v>
      </c>
      <c r="F216" s="401" t="s">
        <v>2030</v>
      </c>
      <c r="G216" s="402" t="s">
        <v>2030</v>
      </c>
      <c r="H216" s="403" t="s">
        <v>2030</v>
      </c>
      <c r="I216" s="401" t="s">
        <v>2030</v>
      </c>
      <c r="J216" s="401" t="s">
        <v>2030</v>
      </c>
      <c r="K216" s="402" t="s">
        <v>2030</v>
      </c>
      <c r="L216" s="403" t="s">
        <v>2030</v>
      </c>
      <c r="M216" s="401" t="s">
        <v>2030</v>
      </c>
      <c r="N216" s="401" t="s">
        <v>2030</v>
      </c>
      <c r="O216" s="402" t="s">
        <v>2030</v>
      </c>
      <c r="P216" s="403" t="s">
        <v>2030</v>
      </c>
      <c r="Q216" s="401" t="s">
        <v>2030</v>
      </c>
      <c r="R216" s="401" t="s">
        <v>2030</v>
      </c>
      <c r="S216" s="402" t="s">
        <v>2030</v>
      </c>
      <c r="T216" s="403" t="s">
        <v>2030</v>
      </c>
      <c r="U216" s="401" t="s">
        <v>2030</v>
      </c>
      <c r="V216" s="401" t="s">
        <v>2030</v>
      </c>
      <c r="W216" s="401" t="s">
        <v>2030</v>
      </c>
      <c r="X216" s="402" t="s">
        <v>2030</v>
      </c>
      <c r="Y216" s="403" t="s">
        <v>2030</v>
      </c>
      <c r="Z216" s="401" t="s">
        <v>2030</v>
      </c>
      <c r="AA216" s="401" t="s">
        <v>2030</v>
      </c>
      <c r="AB216" s="402" t="s">
        <v>2030</v>
      </c>
      <c r="AC216" s="403" t="s">
        <v>2030</v>
      </c>
      <c r="AD216" s="401" t="s">
        <v>2030</v>
      </c>
      <c r="AE216" s="401" t="s">
        <v>2030</v>
      </c>
      <c r="AF216" s="402" t="s">
        <v>2030</v>
      </c>
      <c r="AG216" s="403" t="s">
        <v>2030</v>
      </c>
      <c r="AH216" s="401" t="s">
        <v>2030</v>
      </c>
      <c r="AI216" s="401" t="s">
        <v>2030</v>
      </c>
      <c r="AJ216" s="401" t="s">
        <v>2030</v>
      </c>
      <c r="AK216" s="402" t="s">
        <v>2030</v>
      </c>
      <c r="AL216" s="403" t="s">
        <v>2030</v>
      </c>
      <c r="AM216" s="401" t="s">
        <v>2030</v>
      </c>
      <c r="AN216" s="401" t="s">
        <v>2030</v>
      </c>
      <c r="AO216" s="402" t="s">
        <v>2030</v>
      </c>
      <c r="AP216" s="403" t="s">
        <v>2030</v>
      </c>
      <c r="AQ216" s="401" t="s">
        <v>2030</v>
      </c>
      <c r="AR216" s="401" t="s">
        <v>2030</v>
      </c>
      <c r="AS216" s="401" t="s">
        <v>2030</v>
      </c>
      <c r="AT216" s="402" t="s">
        <v>2030</v>
      </c>
      <c r="AU216" s="403" t="s">
        <v>2030</v>
      </c>
      <c r="AV216" s="401" t="s">
        <v>2030</v>
      </c>
      <c r="AW216" s="401" t="s">
        <v>2030</v>
      </c>
      <c r="AX216" s="402" t="s">
        <v>2030</v>
      </c>
      <c r="AY216" s="404" t="s">
        <v>2030</v>
      </c>
      <c r="AZ216" s="405" t="s">
        <v>2030</v>
      </c>
      <c r="BA216" s="405" t="s">
        <v>2030</v>
      </c>
      <c r="BB216" s="406" t="s">
        <v>2030</v>
      </c>
      <c r="BC216" s="2668"/>
      <c r="BD216" s="48"/>
      <c r="BE216" s="48"/>
      <c r="BF216" s="48"/>
      <c r="BG216" s="48"/>
      <c r="BH216" s="48"/>
      <c r="BI216" s="48"/>
      <c r="BJ216" s="48"/>
      <c r="BK216" s="48"/>
    </row>
    <row r="217" spans="1:72" ht="13.5" thickBot="1" x14ac:dyDescent="0.25">
      <c r="A217" s="2692"/>
      <c r="B217" s="2071" t="s">
        <v>2189</v>
      </c>
      <c r="C217" s="412" t="s">
        <v>2030</v>
      </c>
      <c r="D217" s="413" t="s">
        <v>2030</v>
      </c>
      <c r="E217" s="413" t="s">
        <v>2030</v>
      </c>
      <c r="F217" s="413" t="s">
        <v>2030</v>
      </c>
      <c r="G217" s="414" t="s">
        <v>2030</v>
      </c>
      <c r="H217" s="415" t="s">
        <v>2030</v>
      </c>
      <c r="I217" s="413" t="s">
        <v>2030</v>
      </c>
      <c r="J217" s="413" t="s">
        <v>2030</v>
      </c>
      <c r="K217" s="414" t="s">
        <v>2030</v>
      </c>
      <c r="L217" s="415" t="s">
        <v>2030</v>
      </c>
      <c r="M217" s="413" t="s">
        <v>2030</v>
      </c>
      <c r="N217" s="413" t="s">
        <v>2030</v>
      </c>
      <c r="O217" s="414" t="s">
        <v>2030</v>
      </c>
      <c r="P217" s="415" t="s">
        <v>2030</v>
      </c>
      <c r="Q217" s="413" t="s">
        <v>2030</v>
      </c>
      <c r="R217" s="413" t="s">
        <v>2030</v>
      </c>
      <c r="S217" s="414" t="s">
        <v>2030</v>
      </c>
      <c r="T217" s="415" t="s">
        <v>2030</v>
      </c>
      <c r="U217" s="413" t="s">
        <v>2030</v>
      </c>
      <c r="V217" s="413" t="s">
        <v>2030</v>
      </c>
      <c r="W217" s="413" t="s">
        <v>2030</v>
      </c>
      <c r="X217" s="414" t="s">
        <v>2030</v>
      </c>
      <c r="Y217" s="415" t="s">
        <v>2030</v>
      </c>
      <c r="Z217" s="413" t="s">
        <v>2030</v>
      </c>
      <c r="AA217" s="413" t="s">
        <v>2030</v>
      </c>
      <c r="AB217" s="414" t="s">
        <v>2030</v>
      </c>
      <c r="AC217" s="415" t="s">
        <v>2030</v>
      </c>
      <c r="AD217" s="413" t="s">
        <v>2030</v>
      </c>
      <c r="AE217" s="413" t="s">
        <v>2030</v>
      </c>
      <c r="AF217" s="414" t="s">
        <v>2030</v>
      </c>
      <c r="AG217" s="415" t="s">
        <v>2030</v>
      </c>
      <c r="AH217" s="413" t="s">
        <v>2030</v>
      </c>
      <c r="AI217" s="413" t="s">
        <v>2180</v>
      </c>
      <c r="AJ217" s="413" t="s">
        <v>2180</v>
      </c>
      <c r="AK217" s="414" t="s">
        <v>2180</v>
      </c>
      <c r="AL217" s="415" t="s">
        <v>2030</v>
      </c>
      <c r="AM217" s="413" t="s">
        <v>2180</v>
      </c>
      <c r="AN217" s="413" t="s">
        <v>2180</v>
      </c>
      <c r="AO217" s="414" t="s">
        <v>2180</v>
      </c>
      <c r="AP217" s="415" t="s">
        <v>2030</v>
      </c>
      <c r="AQ217" s="413" t="s">
        <v>2180</v>
      </c>
      <c r="AR217" s="413" t="s">
        <v>2180</v>
      </c>
      <c r="AS217" s="413" t="s">
        <v>2180</v>
      </c>
      <c r="AT217" s="414" t="s">
        <v>2180</v>
      </c>
      <c r="AU217" s="415" t="s">
        <v>2030</v>
      </c>
      <c r="AV217" s="413" t="s">
        <v>2180</v>
      </c>
      <c r="AW217" s="413" t="s">
        <v>2180</v>
      </c>
      <c r="AX217" s="414" t="s">
        <v>2180</v>
      </c>
      <c r="AY217" s="415" t="s">
        <v>2030</v>
      </c>
      <c r="AZ217" s="413" t="s">
        <v>2180</v>
      </c>
      <c r="BA217" s="413" t="s">
        <v>2180</v>
      </c>
      <c r="BB217" s="416" t="s">
        <v>2180</v>
      </c>
      <c r="BC217" s="2668"/>
      <c r="BD217" s="48"/>
      <c r="BE217" s="48"/>
      <c r="BF217" s="48"/>
      <c r="BG217" s="48"/>
      <c r="BH217" s="48"/>
      <c r="BI217" s="48"/>
      <c r="BJ217" s="48"/>
      <c r="BK217" s="48"/>
    </row>
    <row r="218" spans="1:72" ht="13.5" thickBot="1" x14ac:dyDescent="0.25">
      <c r="A218" s="48"/>
      <c r="B218" s="2072"/>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2668"/>
      <c r="BD218" s="48"/>
      <c r="BE218" s="48"/>
      <c r="BF218" s="48"/>
      <c r="BG218" s="48"/>
      <c r="BH218" s="48"/>
      <c r="BI218" s="48"/>
      <c r="BJ218" s="48"/>
      <c r="BK218" s="48"/>
    </row>
    <row r="219" spans="1:72" ht="13.5" thickBot="1" x14ac:dyDescent="0.25">
      <c r="A219" s="2683" t="s">
        <v>450</v>
      </c>
      <c r="B219" s="2693" t="s">
        <v>672</v>
      </c>
      <c r="C219" s="2710" t="s">
        <v>2056</v>
      </c>
      <c r="D219" s="2710"/>
      <c r="E219" s="2710"/>
      <c r="F219" s="2710"/>
      <c r="G219" s="2710"/>
      <c r="H219" s="2703" t="s">
        <v>2062</v>
      </c>
      <c r="I219" s="2703"/>
      <c r="J219" s="2703"/>
      <c r="K219" s="2704"/>
      <c r="L219" s="2704" t="s">
        <v>2061</v>
      </c>
      <c r="M219" s="2713"/>
      <c r="N219" s="2713"/>
      <c r="O219" s="2713"/>
      <c r="P219" s="2702" t="s">
        <v>2053</v>
      </c>
      <c r="Q219" s="2710"/>
      <c r="R219" s="2710"/>
      <c r="S219" s="2710"/>
      <c r="T219" s="2702" t="s">
        <v>2052</v>
      </c>
      <c r="U219" s="2710"/>
      <c r="V219" s="2710"/>
      <c r="W219" s="2710"/>
      <c r="X219" s="2710"/>
      <c r="Y219" s="2706" t="s">
        <v>2051</v>
      </c>
      <c r="Z219" s="2712"/>
      <c r="AA219" s="2712"/>
      <c r="AB219" s="2712"/>
      <c r="AC219" s="2702" t="s">
        <v>2050</v>
      </c>
      <c r="AD219" s="2710"/>
      <c r="AE219" s="2710"/>
      <c r="AF219" s="2710"/>
      <c r="AG219" s="2702" t="s">
        <v>2049</v>
      </c>
      <c r="AH219" s="2710"/>
      <c r="AI219" s="2710"/>
      <c r="AJ219" s="2710"/>
      <c r="AK219" s="2710"/>
      <c r="AL219" s="2702" t="s">
        <v>2048</v>
      </c>
      <c r="AM219" s="2710"/>
      <c r="AN219" s="2710"/>
      <c r="AO219" s="2710"/>
      <c r="AP219" s="2702" t="s">
        <v>2060</v>
      </c>
      <c r="AQ219" s="2710"/>
      <c r="AR219" s="2710"/>
      <c r="AS219" s="2710"/>
      <c r="AT219" s="2710"/>
      <c r="AU219" s="2708" t="s">
        <v>2046</v>
      </c>
      <c r="AV219" s="2709"/>
      <c r="AW219" s="2709"/>
      <c r="AX219" s="2709"/>
      <c r="AY219" s="2702" t="s">
        <v>2045</v>
      </c>
      <c r="AZ219" s="2710"/>
      <c r="BA219" s="2710"/>
      <c r="BB219" s="2670"/>
      <c r="BC219" s="2668"/>
      <c r="BD219" s="48"/>
      <c r="BE219" s="48"/>
      <c r="BF219" s="48"/>
      <c r="BG219" s="48"/>
      <c r="BH219" s="48"/>
      <c r="BI219" s="48"/>
      <c r="BJ219" s="48"/>
      <c r="BK219" s="48"/>
    </row>
    <row r="220" spans="1:72" ht="13.5" thickBot="1" x14ac:dyDescent="0.25">
      <c r="A220" s="2684"/>
      <c r="B220" s="2694"/>
      <c r="C220" s="417">
        <v>3</v>
      </c>
      <c r="D220" s="418">
        <v>10</v>
      </c>
      <c r="E220" s="417">
        <v>17</v>
      </c>
      <c r="F220" s="418">
        <v>24</v>
      </c>
      <c r="G220" s="417">
        <v>31</v>
      </c>
      <c r="H220" s="419">
        <v>7</v>
      </c>
      <c r="I220" s="417">
        <v>14</v>
      </c>
      <c r="J220" s="418">
        <v>21</v>
      </c>
      <c r="K220" s="417">
        <v>28</v>
      </c>
      <c r="L220" s="419">
        <v>7</v>
      </c>
      <c r="M220" s="417">
        <v>14</v>
      </c>
      <c r="N220" s="418">
        <v>21</v>
      </c>
      <c r="O220" s="417">
        <v>28</v>
      </c>
      <c r="P220" s="419">
        <v>4</v>
      </c>
      <c r="Q220" s="417">
        <v>11</v>
      </c>
      <c r="R220" s="418">
        <v>18</v>
      </c>
      <c r="S220" s="417">
        <v>25</v>
      </c>
      <c r="T220" s="419">
        <v>2</v>
      </c>
      <c r="U220" s="417">
        <v>9</v>
      </c>
      <c r="V220" s="418">
        <v>16</v>
      </c>
      <c r="W220" s="417">
        <v>23</v>
      </c>
      <c r="X220" s="418">
        <v>30</v>
      </c>
      <c r="Y220" s="420">
        <v>6</v>
      </c>
      <c r="Z220" s="418">
        <v>13</v>
      </c>
      <c r="AA220" s="417">
        <v>20</v>
      </c>
      <c r="AB220" s="418">
        <v>27</v>
      </c>
      <c r="AC220" s="420">
        <v>4</v>
      </c>
      <c r="AD220" s="418">
        <v>11</v>
      </c>
      <c r="AE220" s="417">
        <v>18</v>
      </c>
      <c r="AF220" s="418">
        <v>25</v>
      </c>
      <c r="AG220" s="420">
        <v>1</v>
      </c>
      <c r="AH220" s="418">
        <v>8</v>
      </c>
      <c r="AI220" s="417">
        <v>15</v>
      </c>
      <c r="AJ220" s="418">
        <v>22</v>
      </c>
      <c r="AK220" s="417">
        <v>29</v>
      </c>
      <c r="AL220" s="419">
        <v>5</v>
      </c>
      <c r="AM220" s="417">
        <v>12</v>
      </c>
      <c r="AN220" s="418">
        <v>19</v>
      </c>
      <c r="AO220" s="417">
        <v>26</v>
      </c>
      <c r="AP220" s="419">
        <v>3</v>
      </c>
      <c r="AQ220" s="417">
        <v>10</v>
      </c>
      <c r="AR220" s="418">
        <v>17</v>
      </c>
      <c r="AS220" s="417">
        <v>24</v>
      </c>
      <c r="AT220" s="418">
        <v>31</v>
      </c>
      <c r="AU220" s="420">
        <v>7</v>
      </c>
      <c r="AV220" s="418">
        <v>14</v>
      </c>
      <c r="AW220" s="417">
        <v>21</v>
      </c>
      <c r="AX220" s="418">
        <v>28</v>
      </c>
      <c r="AY220" s="420">
        <v>5</v>
      </c>
      <c r="AZ220" s="418">
        <v>12</v>
      </c>
      <c r="BA220" s="417">
        <v>19</v>
      </c>
      <c r="BB220" s="421">
        <v>26</v>
      </c>
      <c r="BC220" s="2668"/>
      <c r="BD220" s="2659" t="s">
        <v>1690</v>
      </c>
      <c r="BE220" s="2660"/>
      <c r="BF220" s="308"/>
      <c r="BG220" s="307">
        <v>2007</v>
      </c>
      <c r="BH220" s="307">
        <v>2008</v>
      </c>
      <c r="BI220" s="307">
        <v>2009</v>
      </c>
      <c r="BJ220" s="307">
        <v>2010</v>
      </c>
      <c r="BK220" s="307">
        <v>2011</v>
      </c>
    </row>
    <row r="221" spans="1:72" x14ac:dyDescent="0.2">
      <c r="A221" s="2690" t="s">
        <v>1911</v>
      </c>
      <c r="B221" s="2073" t="s">
        <v>2188</v>
      </c>
      <c r="C221" s="422" t="s">
        <v>2063</v>
      </c>
      <c r="D221" s="423" t="s">
        <v>2063</v>
      </c>
      <c r="E221" s="423" t="s">
        <v>2030</v>
      </c>
      <c r="F221" s="423" t="s">
        <v>2030</v>
      </c>
      <c r="G221" s="424" t="s">
        <v>2030</v>
      </c>
      <c r="H221" s="425" t="s">
        <v>2030</v>
      </c>
      <c r="I221" s="423" t="s">
        <v>2030</v>
      </c>
      <c r="J221" s="423" t="s">
        <v>2030</v>
      </c>
      <c r="K221" s="424" t="s">
        <v>2030</v>
      </c>
      <c r="L221" s="425" t="s">
        <v>2030</v>
      </c>
      <c r="M221" s="423" t="s">
        <v>2030</v>
      </c>
      <c r="N221" s="423" t="s">
        <v>2030</v>
      </c>
      <c r="O221" s="424" t="s">
        <v>2030</v>
      </c>
      <c r="P221" s="425" t="s">
        <v>2030</v>
      </c>
      <c r="Q221" s="423" t="s">
        <v>2030</v>
      </c>
      <c r="R221" s="423" t="s">
        <v>2030</v>
      </c>
      <c r="S221" s="424" t="s">
        <v>2030</v>
      </c>
      <c r="T221" s="425" t="s">
        <v>2030</v>
      </c>
      <c r="U221" s="423" t="s">
        <v>2063</v>
      </c>
      <c r="V221" s="423" t="s">
        <v>2030</v>
      </c>
      <c r="W221" s="423" t="s">
        <v>2030</v>
      </c>
      <c r="X221" s="424" t="s">
        <v>2030</v>
      </c>
      <c r="Y221" s="425" t="s">
        <v>2063</v>
      </c>
      <c r="Z221" s="423" t="s">
        <v>2030</v>
      </c>
      <c r="AA221" s="423" t="s">
        <v>2030</v>
      </c>
      <c r="AB221" s="424" t="s">
        <v>2030</v>
      </c>
      <c r="AC221" s="425" t="s">
        <v>2063</v>
      </c>
      <c r="AD221" s="423" t="s">
        <v>2030</v>
      </c>
      <c r="AE221" s="423" t="s">
        <v>2063</v>
      </c>
      <c r="AF221" s="424" t="s">
        <v>2063</v>
      </c>
      <c r="AG221" s="425" t="s">
        <v>2063</v>
      </c>
      <c r="AH221" s="423" t="s">
        <v>2030</v>
      </c>
      <c r="AI221" s="423" t="s">
        <v>2063</v>
      </c>
      <c r="AJ221" s="423" t="s">
        <v>2030</v>
      </c>
      <c r="AK221" s="424" t="s">
        <v>2030</v>
      </c>
      <c r="AL221" s="425" t="s">
        <v>2030</v>
      </c>
      <c r="AM221" s="423" t="s">
        <v>2030</v>
      </c>
      <c r="AN221" s="423" t="s">
        <v>2030</v>
      </c>
      <c r="AO221" s="424" t="s">
        <v>2030</v>
      </c>
      <c r="AP221" s="425" t="s">
        <v>2030</v>
      </c>
      <c r="AQ221" s="423" t="s">
        <v>2030</v>
      </c>
      <c r="AR221" s="423" t="s">
        <v>2030</v>
      </c>
      <c r="AS221" s="423" t="s">
        <v>2030</v>
      </c>
      <c r="AT221" s="424" t="s">
        <v>2030</v>
      </c>
      <c r="AU221" s="425" t="s">
        <v>2030</v>
      </c>
      <c r="AV221" s="423" t="s">
        <v>2063</v>
      </c>
      <c r="AW221" s="423" t="s">
        <v>2063</v>
      </c>
      <c r="AX221" s="424" t="s">
        <v>2063</v>
      </c>
      <c r="AY221" s="425" t="s">
        <v>2063</v>
      </c>
      <c r="AZ221" s="423" t="s">
        <v>2063</v>
      </c>
      <c r="BA221" s="423" t="s">
        <v>2063</v>
      </c>
      <c r="BB221" s="426" t="s">
        <v>2063</v>
      </c>
      <c r="BC221" s="2668"/>
      <c r="BD221" s="48"/>
      <c r="BE221" s="48"/>
      <c r="BF221" s="306" t="s">
        <v>2038</v>
      </c>
      <c r="BG221" s="304"/>
      <c r="BH221" s="304"/>
      <c r="BI221" s="304"/>
      <c r="BJ221" s="42">
        <f>COUNTIFS($C$299:$BB$309,$BE$188)</f>
        <v>513</v>
      </c>
      <c r="BK221" s="175"/>
    </row>
    <row r="222" spans="1:72" x14ac:dyDescent="0.2">
      <c r="A222" s="2691"/>
      <c r="B222" s="2069" t="s">
        <v>2187</v>
      </c>
      <c r="C222" s="400" t="s">
        <v>2030</v>
      </c>
      <c r="D222" s="401" t="s">
        <v>2030</v>
      </c>
      <c r="E222" s="401" t="s">
        <v>2030</v>
      </c>
      <c r="F222" s="401" t="s">
        <v>2030</v>
      </c>
      <c r="G222" s="402" t="s">
        <v>2030</v>
      </c>
      <c r="H222" s="403" t="s">
        <v>2030</v>
      </c>
      <c r="I222" s="401" t="s">
        <v>2030</v>
      </c>
      <c r="J222" s="407" t="s">
        <v>2030</v>
      </c>
      <c r="K222" s="408" t="s">
        <v>2030</v>
      </c>
      <c r="L222" s="409" t="s">
        <v>2030</v>
      </c>
      <c r="M222" s="407" t="s">
        <v>2030</v>
      </c>
      <c r="N222" s="407" t="s">
        <v>2030</v>
      </c>
      <c r="O222" s="408" t="s">
        <v>2030</v>
      </c>
      <c r="P222" s="409" t="s">
        <v>2030</v>
      </c>
      <c r="Q222" s="407" t="s">
        <v>2030</v>
      </c>
      <c r="R222" s="407" t="s">
        <v>2030</v>
      </c>
      <c r="S222" s="408" t="s">
        <v>2030</v>
      </c>
      <c r="T222" s="409" t="s">
        <v>2030</v>
      </c>
      <c r="U222" s="407" t="s">
        <v>2030</v>
      </c>
      <c r="V222" s="407" t="s">
        <v>2030</v>
      </c>
      <c r="W222" s="407" t="s">
        <v>2030</v>
      </c>
      <c r="X222" s="408" t="s">
        <v>2030</v>
      </c>
      <c r="Y222" s="403" t="s">
        <v>2030</v>
      </c>
      <c r="Z222" s="401" t="s">
        <v>2030</v>
      </c>
      <c r="AA222" s="401" t="s">
        <v>2030</v>
      </c>
      <c r="AB222" s="402" t="s">
        <v>2030</v>
      </c>
      <c r="AC222" s="403" t="s">
        <v>2030</v>
      </c>
      <c r="AD222" s="401" t="s">
        <v>2030</v>
      </c>
      <c r="AE222" s="401" t="s">
        <v>2030</v>
      </c>
      <c r="AF222" s="402" t="s">
        <v>2030</v>
      </c>
      <c r="AG222" s="403" t="s">
        <v>2030</v>
      </c>
      <c r="AH222" s="401" t="s">
        <v>2030</v>
      </c>
      <c r="AI222" s="401" t="s">
        <v>2030</v>
      </c>
      <c r="AJ222" s="401" t="s">
        <v>2030</v>
      </c>
      <c r="AK222" s="402" t="s">
        <v>2030</v>
      </c>
      <c r="AL222" s="403" t="s">
        <v>2030</v>
      </c>
      <c r="AM222" s="401" t="s">
        <v>2030</v>
      </c>
      <c r="AN222" s="401" t="s">
        <v>2030</v>
      </c>
      <c r="AO222" s="402" t="s">
        <v>2030</v>
      </c>
      <c r="AP222" s="403" t="s">
        <v>2030</v>
      </c>
      <c r="AQ222" s="401" t="s">
        <v>2030</v>
      </c>
      <c r="AR222" s="401" t="s">
        <v>2030</v>
      </c>
      <c r="AS222" s="401" t="s">
        <v>2030</v>
      </c>
      <c r="AT222" s="402" t="s">
        <v>2030</v>
      </c>
      <c r="AU222" s="403" t="s">
        <v>2030</v>
      </c>
      <c r="AV222" s="401" t="s">
        <v>2030</v>
      </c>
      <c r="AW222" s="401" t="s">
        <v>2030</v>
      </c>
      <c r="AX222" s="402" t="s">
        <v>2030</v>
      </c>
      <c r="AY222" s="404" t="s">
        <v>2030</v>
      </c>
      <c r="AZ222" s="405" t="s">
        <v>2030</v>
      </c>
      <c r="BA222" s="405" t="s">
        <v>2030</v>
      </c>
      <c r="BB222" s="406" t="s">
        <v>2030</v>
      </c>
      <c r="BC222" s="2668"/>
      <c r="BD222" s="48"/>
      <c r="BE222" s="48"/>
      <c r="BF222" s="305" t="s">
        <v>2037</v>
      </c>
      <c r="BG222" s="304"/>
      <c r="BH222" s="304"/>
      <c r="BI222" s="304"/>
      <c r="BJ222" s="42">
        <f>COUNTIFS($C$299:$BB$309,$BF$188)</f>
        <v>59</v>
      </c>
      <c r="BK222" s="175"/>
    </row>
    <row r="223" spans="1:72" x14ac:dyDescent="0.2">
      <c r="A223" s="2691"/>
      <c r="B223" s="2070" t="s">
        <v>2186</v>
      </c>
      <c r="C223" s="395" t="s">
        <v>2030</v>
      </c>
      <c r="D223" s="396" t="s">
        <v>2030</v>
      </c>
      <c r="E223" s="396" t="s">
        <v>2030</v>
      </c>
      <c r="F223" s="396" t="s">
        <v>2030</v>
      </c>
      <c r="G223" s="397" t="s">
        <v>2030</v>
      </c>
      <c r="H223" s="398" t="s">
        <v>2030</v>
      </c>
      <c r="I223" s="396" t="s">
        <v>2030</v>
      </c>
      <c r="J223" s="396" t="s">
        <v>2030</v>
      </c>
      <c r="K223" s="397" t="s">
        <v>2030</v>
      </c>
      <c r="L223" s="398" t="s">
        <v>2030</v>
      </c>
      <c r="M223" s="396" t="s">
        <v>2030</v>
      </c>
      <c r="N223" s="396" t="s">
        <v>2030</v>
      </c>
      <c r="O223" s="397" t="s">
        <v>2030</v>
      </c>
      <c r="P223" s="398" t="s">
        <v>2030</v>
      </c>
      <c r="Q223" s="396" t="s">
        <v>2030</v>
      </c>
      <c r="R223" s="396" t="s">
        <v>2030</v>
      </c>
      <c r="S223" s="397" t="s">
        <v>2030</v>
      </c>
      <c r="T223" s="398" t="s">
        <v>2030</v>
      </c>
      <c r="U223" s="396" t="s">
        <v>2030</v>
      </c>
      <c r="V223" s="396" t="s">
        <v>2030</v>
      </c>
      <c r="W223" s="396" t="s">
        <v>2030</v>
      </c>
      <c r="X223" s="397" t="s">
        <v>2030</v>
      </c>
      <c r="Y223" s="398" t="s">
        <v>2030</v>
      </c>
      <c r="Z223" s="396" t="s">
        <v>2030</v>
      </c>
      <c r="AA223" s="396" t="s">
        <v>2030</v>
      </c>
      <c r="AB223" s="397" t="s">
        <v>2030</v>
      </c>
      <c r="AC223" s="398" t="s">
        <v>2030</v>
      </c>
      <c r="AD223" s="396" t="s">
        <v>2030</v>
      </c>
      <c r="AE223" s="396" t="s">
        <v>2030</v>
      </c>
      <c r="AF223" s="397" t="s">
        <v>2030</v>
      </c>
      <c r="AG223" s="398" t="s">
        <v>2030</v>
      </c>
      <c r="AH223" s="396" t="s">
        <v>2030</v>
      </c>
      <c r="AI223" s="396" t="s">
        <v>2030</v>
      </c>
      <c r="AJ223" s="396" t="s">
        <v>2030</v>
      </c>
      <c r="AK223" s="397" t="s">
        <v>2030</v>
      </c>
      <c r="AL223" s="398" t="s">
        <v>2030</v>
      </c>
      <c r="AM223" s="396" t="s">
        <v>2030</v>
      </c>
      <c r="AN223" s="396" t="s">
        <v>2030</v>
      </c>
      <c r="AO223" s="397" t="s">
        <v>2030</v>
      </c>
      <c r="AP223" s="398" t="s">
        <v>2030</v>
      </c>
      <c r="AQ223" s="396" t="s">
        <v>2030</v>
      </c>
      <c r="AR223" s="396" t="s">
        <v>2030</v>
      </c>
      <c r="AS223" s="396" t="s">
        <v>2030</v>
      </c>
      <c r="AT223" s="397" t="s">
        <v>2030</v>
      </c>
      <c r="AU223" s="398" t="s">
        <v>2030</v>
      </c>
      <c r="AV223" s="396" t="s">
        <v>2030</v>
      </c>
      <c r="AW223" s="396" t="s">
        <v>2030</v>
      </c>
      <c r="AX223" s="397" t="s">
        <v>2030</v>
      </c>
      <c r="AY223" s="398" t="s">
        <v>2030</v>
      </c>
      <c r="AZ223" s="396" t="s">
        <v>2030</v>
      </c>
      <c r="BA223" s="396" t="s">
        <v>2030</v>
      </c>
      <c r="BB223" s="399" t="s">
        <v>2063</v>
      </c>
      <c r="BC223" s="2668"/>
      <c r="BD223" s="48"/>
      <c r="BE223" s="48"/>
      <c r="BF223" s="48"/>
      <c r="BG223" s="48"/>
      <c r="BH223" s="48"/>
      <c r="BI223" s="48"/>
      <c r="BJ223" s="42"/>
      <c r="BK223" s="48"/>
    </row>
    <row r="224" spans="1:72" x14ac:dyDescent="0.2">
      <c r="A224" s="2691"/>
      <c r="B224" s="2069" t="s">
        <v>2185</v>
      </c>
      <c r="C224" s="400" t="s">
        <v>2030</v>
      </c>
      <c r="D224" s="401" t="s">
        <v>2030</v>
      </c>
      <c r="E224" s="401" t="s">
        <v>2030</v>
      </c>
      <c r="F224" s="401" t="s">
        <v>2030</v>
      </c>
      <c r="G224" s="402" t="s">
        <v>2030</v>
      </c>
      <c r="H224" s="403" t="s">
        <v>2030</v>
      </c>
      <c r="I224" s="401" t="s">
        <v>2030</v>
      </c>
      <c r="J224" s="407" t="s">
        <v>2030</v>
      </c>
      <c r="K224" s="408" t="s">
        <v>2030</v>
      </c>
      <c r="L224" s="409" t="s">
        <v>2030</v>
      </c>
      <c r="M224" s="407" t="s">
        <v>2030</v>
      </c>
      <c r="N224" s="407" t="s">
        <v>2030</v>
      </c>
      <c r="O224" s="408" t="s">
        <v>2030</v>
      </c>
      <c r="P224" s="409" t="s">
        <v>2030</v>
      </c>
      <c r="Q224" s="407" t="s">
        <v>2030</v>
      </c>
      <c r="R224" s="407" t="s">
        <v>2030</v>
      </c>
      <c r="S224" s="408" t="s">
        <v>2030</v>
      </c>
      <c r="T224" s="409" t="s">
        <v>2030</v>
      </c>
      <c r="U224" s="407" t="s">
        <v>2063</v>
      </c>
      <c r="V224" s="407" t="s">
        <v>2030</v>
      </c>
      <c r="W224" s="407" t="s">
        <v>2030</v>
      </c>
      <c r="X224" s="408" t="s">
        <v>2030</v>
      </c>
      <c r="Y224" s="403" t="s">
        <v>2030</v>
      </c>
      <c r="Z224" s="401" t="s">
        <v>2030</v>
      </c>
      <c r="AA224" s="401" t="s">
        <v>2030</v>
      </c>
      <c r="AB224" s="402" t="s">
        <v>2030</v>
      </c>
      <c r="AC224" s="403" t="s">
        <v>2030</v>
      </c>
      <c r="AD224" s="401" t="s">
        <v>2030</v>
      </c>
      <c r="AE224" s="401" t="s">
        <v>2063</v>
      </c>
      <c r="AF224" s="402" t="s">
        <v>2030</v>
      </c>
      <c r="AG224" s="403" t="s">
        <v>2030</v>
      </c>
      <c r="AH224" s="401" t="s">
        <v>2030</v>
      </c>
      <c r="AI224" s="401" t="s">
        <v>2030</v>
      </c>
      <c r="AJ224" s="401" t="s">
        <v>2030</v>
      </c>
      <c r="AK224" s="402" t="s">
        <v>2030</v>
      </c>
      <c r="AL224" s="403" t="s">
        <v>2030</v>
      </c>
      <c r="AM224" s="401" t="s">
        <v>2030</v>
      </c>
      <c r="AN224" s="401" t="s">
        <v>2030</v>
      </c>
      <c r="AO224" s="402" t="s">
        <v>2030</v>
      </c>
      <c r="AP224" s="403" t="s">
        <v>2030</v>
      </c>
      <c r="AQ224" s="401" t="s">
        <v>2030</v>
      </c>
      <c r="AR224" s="401" t="s">
        <v>2030</v>
      </c>
      <c r="AS224" s="401" t="s">
        <v>2030</v>
      </c>
      <c r="AT224" s="402" t="s">
        <v>2030</v>
      </c>
      <c r="AU224" s="403" t="s">
        <v>2030</v>
      </c>
      <c r="AV224" s="401" t="s">
        <v>2030</v>
      </c>
      <c r="AW224" s="401" t="s">
        <v>2030</v>
      </c>
      <c r="AX224" s="402" t="s">
        <v>2030</v>
      </c>
      <c r="AY224" s="404" t="s">
        <v>2030</v>
      </c>
      <c r="AZ224" s="405" t="s">
        <v>2030</v>
      </c>
      <c r="BA224" s="405" t="s">
        <v>2063</v>
      </c>
      <c r="BB224" s="406" t="s">
        <v>2030</v>
      </c>
      <c r="BC224" s="2668"/>
      <c r="BD224" s="48"/>
      <c r="BE224" s="48"/>
      <c r="BF224" s="48"/>
      <c r="BG224" s="48"/>
      <c r="BH224" s="48"/>
      <c r="BI224" s="48"/>
      <c r="BJ224" s="48"/>
      <c r="BK224" s="48"/>
    </row>
    <row r="225" spans="1:63" x14ac:dyDescent="0.2">
      <c r="A225" s="2691"/>
      <c r="B225" s="2070" t="s">
        <v>2184</v>
      </c>
      <c r="C225" s="395" t="s">
        <v>2030</v>
      </c>
      <c r="D225" s="396" t="s">
        <v>2030</v>
      </c>
      <c r="E225" s="396" t="s">
        <v>2030</v>
      </c>
      <c r="F225" s="396" t="s">
        <v>2030</v>
      </c>
      <c r="G225" s="397" t="s">
        <v>2030</v>
      </c>
      <c r="H225" s="398" t="s">
        <v>2030</v>
      </c>
      <c r="I225" s="396" t="s">
        <v>2030</v>
      </c>
      <c r="J225" s="396" t="s">
        <v>2030</v>
      </c>
      <c r="K225" s="397" t="s">
        <v>2030</v>
      </c>
      <c r="L225" s="398" t="s">
        <v>2030</v>
      </c>
      <c r="M225" s="396" t="s">
        <v>2030</v>
      </c>
      <c r="N225" s="396" t="s">
        <v>2030</v>
      </c>
      <c r="O225" s="397" t="s">
        <v>2030</v>
      </c>
      <c r="P225" s="398" t="s">
        <v>2030</v>
      </c>
      <c r="Q225" s="396" t="s">
        <v>2030</v>
      </c>
      <c r="R225" s="396" t="s">
        <v>2030</v>
      </c>
      <c r="S225" s="397" t="s">
        <v>2030</v>
      </c>
      <c r="T225" s="398" t="s">
        <v>2030</v>
      </c>
      <c r="U225" s="396" t="s">
        <v>2030</v>
      </c>
      <c r="V225" s="396" t="s">
        <v>2030</v>
      </c>
      <c r="W225" s="396" t="s">
        <v>2030</v>
      </c>
      <c r="X225" s="397" t="s">
        <v>2030</v>
      </c>
      <c r="Y225" s="398" t="s">
        <v>2030</v>
      </c>
      <c r="Z225" s="396" t="s">
        <v>2030</v>
      </c>
      <c r="AA225" s="396" t="s">
        <v>2030</v>
      </c>
      <c r="AB225" s="397" t="s">
        <v>2030</v>
      </c>
      <c r="AC225" s="398" t="s">
        <v>2030</v>
      </c>
      <c r="AD225" s="396" t="s">
        <v>2030</v>
      </c>
      <c r="AE225" s="396" t="s">
        <v>2030</v>
      </c>
      <c r="AF225" s="397" t="s">
        <v>2030</v>
      </c>
      <c r="AG225" s="398" t="s">
        <v>2030</v>
      </c>
      <c r="AH225" s="396" t="s">
        <v>2030</v>
      </c>
      <c r="AI225" s="396" t="s">
        <v>2030</v>
      </c>
      <c r="AJ225" s="396" t="s">
        <v>2030</v>
      </c>
      <c r="AK225" s="397" t="s">
        <v>2030</v>
      </c>
      <c r="AL225" s="398" t="s">
        <v>2030</v>
      </c>
      <c r="AM225" s="396" t="s">
        <v>2030</v>
      </c>
      <c r="AN225" s="396" t="s">
        <v>2030</v>
      </c>
      <c r="AO225" s="397" t="s">
        <v>2030</v>
      </c>
      <c r="AP225" s="398" t="s">
        <v>2030</v>
      </c>
      <c r="AQ225" s="396" t="s">
        <v>2030</v>
      </c>
      <c r="AR225" s="396" t="s">
        <v>2030</v>
      </c>
      <c r="AS225" s="396" t="s">
        <v>2030</v>
      </c>
      <c r="AT225" s="397" t="s">
        <v>2030</v>
      </c>
      <c r="AU225" s="398" t="s">
        <v>2030</v>
      </c>
      <c r="AV225" s="396" t="s">
        <v>2030</v>
      </c>
      <c r="AW225" s="396" t="s">
        <v>2030</v>
      </c>
      <c r="AX225" s="397" t="s">
        <v>2030</v>
      </c>
      <c r="AY225" s="398" t="s">
        <v>2030</v>
      </c>
      <c r="AZ225" s="396" t="s">
        <v>2030</v>
      </c>
      <c r="BA225" s="396" t="s">
        <v>2030</v>
      </c>
      <c r="BB225" s="399" t="s">
        <v>2030</v>
      </c>
      <c r="BC225" s="2668"/>
      <c r="BD225" s="48"/>
      <c r="BE225" s="48"/>
      <c r="BF225" s="48"/>
      <c r="BG225" s="48"/>
      <c r="BH225" s="48"/>
      <c r="BI225" s="48"/>
      <c r="BJ225" s="48"/>
      <c r="BK225" s="48"/>
    </row>
    <row r="226" spans="1:63" x14ac:dyDescent="0.2">
      <c r="A226" s="2691"/>
      <c r="B226" s="2069" t="s">
        <v>2183</v>
      </c>
      <c r="C226" s="400" t="s">
        <v>2030</v>
      </c>
      <c r="D226" s="401" t="s">
        <v>2030</v>
      </c>
      <c r="E226" s="401" t="s">
        <v>2030</v>
      </c>
      <c r="F226" s="401" t="s">
        <v>2030</v>
      </c>
      <c r="G226" s="402" t="s">
        <v>2030</v>
      </c>
      <c r="H226" s="403" t="s">
        <v>2030</v>
      </c>
      <c r="I226" s="401" t="s">
        <v>2030</v>
      </c>
      <c r="J226" s="407" t="s">
        <v>2030</v>
      </c>
      <c r="K226" s="408" t="s">
        <v>2030</v>
      </c>
      <c r="L226" s="409" t="s">
        <v>2030</v>
      </c>
      <c r="M226" s="407" t="s">
        <v>2030</v>
      </c>
      <c r="N226" s="407" t="s">
        <v>2030</v>
      </c>
      <c r="O226" s="408" t="s">
        <v>2030</v>
      </c>
      <c r="P226" s="409" t="s">
        <v>2030</v>
      </c>
      <c r="Q226" s="407" t="s">
        <v>2030</v>
      </c>
      <c r="R226" s="407" t="s">
        <v>2030</v>
      </c>
      <c r="S226" s="408" t="s">
        <v>2030</v>
      </c>
      <c r="T226" s="409" t="s">
        <v>2030</v>
      </c>
      <c r="U226" s="407" t="s">
        <v>2030</v>
      </c>
      <c r="V226" s="407" t="s">
        <v>2030</v>
      </c>
      <c r="W226" s="407" t="s">
        <v>2030</v>
      </c>
      <c r="X226" s="408" t="s">
        <v>2030</v>
      </c>
      <c r="Y226" s="409" t="s">
        <v>2030</v>
      </c>
      <c r="Z226" s="407" t="s">
        <v>2030</v>
      </c>
      <c r="AA226" s="407" t="s">
        <v>2030</v>
      </c>
      <c r="AB226" s="402" t="s">
        <v>2030</v>
      </c>
      <c r="AC226" s="403" t="s">
        <v>2030</v>
      </c>
      <c r="AD226" s="401" t="s">
        <v>2030</v>
      </c>
      <c r="AE226" s="401" t="s">
        <v>2030</v>
      </c>
      <c r="AF226" s="402" t="s">
        <v>2030</v>
      </c>
      <c r="AG226" s="403" t="s">
        <v>2030</v>
      </c>
      <c r="AH226" s="401" t="s">
        <v>2030</v>
      </c>
      <c r="AI226" s="401" t="s">
        <v>2030</v>
      </c>
      <c r="AJ226" s="407" t="s">
        <v>2030</v>
      </c>
      <c r="AK226" s="408" t="s">
        <v>2030</v>
      </c>
      <c r="AL226" s="403" t="s">
        <v>2030</v>
      </c>
      <c r="AM226" s="401" t="s">
        <v>2030</v>
      </c>
      <c r="AN226" s="407" t="s">
        <v>2030</v>
      </c>
      <c r="AO226" s="408" t="s">
        <v>2030</v>
      </c>
      <c r="AP226" s="409" t="s">
        <v>2030</v>
      </c>
      <c r="AQ226" s="407" t="s">
        <v>2030</v>
      </c>
      <c r="AR226" s="407" t="s">
        <v>2030</v>
      </c>
      <c r="AS226" s="401" t="s">
        <v>2030</v>
      </c>
      <c r="AT226" s="402" t="s">
        <v>2030</v>
      </c>
      <c r="AU226" s="403" t="s">
        <v>2030</v>
      </c>
      <c r="AV226" s="401" t="s">
        <v>2030</v>
      </c>
      <c r="AW226" s="401" t="s">
        <v>2030</v>
      </c>
      <c r="AX226" s="408" t="s">
        <v>2030</v>
      </c>
      <c r="AY226" s="404" t="s">
        <v>2030</v>
      </c>
      <c r="AZ226" s="405" t="s">
        <v>2030</v>
      </c>
      <c r="BA226" s="405" t="s">
        <v>2030</v>
      </c>
      <c r="BB226" s="406" t="s">
        <v>2030</v>
      </c>
      <c r="BC226" s="2668"/>
      <c r="BD226" s="48"/>
      <c r="BE226" s="48"/>
      <c r="BF226" s="48"/>
      <c r="BG226" s="48"/>
      <c r="BH226" s="48"/>
      <c r="BI226" s="48"/>
      <c r="BJ226" s="48"/>
      <c r="BK226" s="48"/>
    </row>
    <row r="227" spans="1:63" x14ac:dyDescent="0.2">
      <c r="A227" s="2691"/>
      <c r="B227" s="2070" t="s">
        <v>2182</v>
      </c>
      <c r="C227" s="395" t="s">
        <v>2030</v>
      </c>
      <c r="D227" s="396" t="s">
        <v>2030</v>
      </c>
      <c r="E227" s="396" t="s">
        <v>2030</v>
      </c>
      <c r="F227" s="396" t="s">
        <v>2030</v>
      </c>
      <c r="G227" s="397" t="s">
        <v>2030</v>
      </c>
      <c r="H227" s="398" t="s">
        <v>2030</v>
      </c>
      <c r="I227" s="396" t="s">
        <v>2030</v>
      </c>
      <c r="J227" s="396" t="s">
        <v>2030</v>
      </c>
      <c r="K227" s="397" t="s">
        <v>2030</v>
      </c>
      <c r="L227" s="398" t="s">
        <v>2030</v>
      </c>
      <c r="M227" s="396" t="s">
        <v>2030</v>
      </c>
      <c r="N227" s="396" t="s">
        <v>2030</v>
      </c>
      <c r="O227" s="397" t="s">
        <v>2030</v>
      </c>
      <c r="P227" s="398" t="s">
        <v>2030</v>
      </c>
      <c r="Q227" s="396" t="s">
        <v>2030</v>
      </c>
      <c r="R227" s="396" t="s">
        <v>2030</v>
      </c>
      <c r="S227" s="397" t="s">
        <v>2030</v>
      </c>
      <c r="T227" s="398" t="s">
        <v>2030</v>
      </c>
      <c r="U227" s="396" t="s">
        <v>2030</v>
      </c>
      <c r="V227" s="396" t="s">
        <v>2030</v>
      </c>
      <c r="W227" s="396" t="s">
        <v>2030</v>
      </c>
      <c r="X227" s="397" t="s">
        <v>2030</v>
      </c>
      <c r="Y227" s="398" t="s">
        <v>2030</v>
      </c>
      <c r="Z227" s="396" t="s">
        <v>2030</v>
      </c>
      <c r="AA227" s="396" t="s">
        <v>2030</v>
      </c>
      <c r="AB227" s="397" t="s">
        <v>2030</v>
      </c>
      <c r="AC227" s="398" t="s">
        <v>2030</v>
      </c>
      <c r="AD227" s="396" t="s">
        <v>2030</v>
      </c>
      <c r="AE227" s="396" t="s">
        <v>2030</v>
      </c>
      <c r="AF227" s="397" t="s">
        <v>2030</v>
      </c>
      <c r="AG227" s="398" t="s">
        <v>2030</v>
      </c>
      <c r="AH227" s="396" t="s">
        <v>2030</v>
      </c>
      <c r="AI227" s="396" t="s">
        <v>2030</v>
      </c>
      <c r="AJ227" s="396" t="s">
        <v>2030</v>
      </c>
      <c r="AK227" s="397" t="s">
        <v>2030</v>
      </c>
      <c r="AL227" s="398" t="s">
        <v>2030</v>
      </c>
      <c r="AM227" s="396" t="s">
        <v>2030</v>
      </c>
      <c r="AN227" s="396" t="s">
        <v>2030</v>
      </c>
      <c r="AO227" s="397" t="s">
        <v>2030</v>
      </c>
      <c r="AP227" s="398" t="s">
        <v>2030</v>
      </c>
      <c r="AQ227" s="396" t="s">
        <v>2030</v>
      </c>
      <c r="AR227" s="396" t="s">
        <v>2030</v>
      </c>
      <c r="AS227" s="396" t="s">
        <v>2030</v>
      </c>
      <c r="AT227" s="397" t="s">
        <v>2030</v>
      </c>
      <c r="AU227" s="398" t="s">
        <v>2030</v>
      </c>
      <c r="AV227" s="396" t="s">
        <v>2030</v>
      </c>
      <c r="AW227" s="396" t="s">
        <v>2030</v>
      </c>
      <c r="AX227" s="397" t="s">
        <v>2030</v>
      </c>
      <c r="AY227" s="398" t="s">
        <v>2030</v>
      </c>
      <c r="AZ227" s="396" t="s">
        <v>2030</v>
      </c>
      <c r="BA227" s="396" t="s">
        <v>2030</v>
      </c>
      <c r="BB227" s="399" t="s">
        <v>2030</v>
      </c>
      <c r="BC227" s="2668"/>
      <c r="BD227" s="48"/>
      <c r="BE227" s="48"/>
      <c r="BF227" s="48"/>
      <c r="BG227" s="48"/>
      <c r="BH227" s="48"/>
      <c r="BI227" s="48"/>
      <c r="BJ227" s="48"/>
      <c r="BK227" s="48"/>
    </row>
    <row r="228" spans="1:63" x14ac:dyDescent="0.2">
      <c r="A228" s="2691"/>
      <c r="B228" s="2069" t="s">
        <v>2181</v>
      </c>
      <c r="C228" s="400" t="s">
        <v>2063</v>
      </c>
      <c r="D228" s="401" t="s">
        <v>2030</v>
      </c>
      <c r="E228" s="401" t="s">
        <v>2030</v>
      </c>
      <c r="F228" s="401" t="s">
        <v>2030</v>
      </c>
      <c r="G228" s="402" t="s">
        <v>2030</v>
      </c>
      <c r="H228" s="403" t="s">
        <v>2030</v>
      </c>
      <c r="I228" s="401" t="s">
        <v>2030</v>
      </c>
      <c r="J228" s="401" t="s">
        <v>2030</v>
      </c>
      <c r="K228" s="402" t="s">
        <v>2030</v>
      </c>
      <c r="L228" s="403" t="s">
        <v>2030</v>
      </c>
      <c r="M228" s="401" t="s">
        <v>2030</v>
      </c>
      <c r="N228" s="401" t="s">
        <v>2030</v>
      </c>
      <c r="O228" s="402" t="s">
        <v>2030</v>
      </c>
      <c r="P228" s="403" t="s">
        <v>2030</v>
      </c>
      <c r="Q228" s="401" t="s">
        <v>2030</v>
      </c>
      <c r="R228" s="401" t="s">
        <v>2030</v>
      </c>
      <c r="S228" s="402" t="s">
        <v>2030</v>
      </c>
      <c r="T228" s="403" t="s">
        <v>2030</v>
      </c>
      <c r="U228" s="401" t="s">
        <v>2030</v>
      </c>
      <c r="V228" s="401" t="s">
        <v>2030</v>
      </c>
      <c r="W228" s="401" t="s">
        <v>2030</v>
      </c>
      <c r="X228" s="402" t="s">
        <v>2030</v>
      </c>
      <c r="Y228" s="403" t="s">
        <v>2030</v>
      </c>
      <c r="Z228" s="401" t="s">
        <v>2030</v>
      </c>
      <c r="AA228" s="401" t="s">
        <v>2030</v>
      </c>
      <c r="AB228" s="402" t="s">
        <v>2030</v>
      </c>
      <c r="AC228" s="403" t="s">
        <v>2030</v>
      </c>
      <c r="AD228" s="401" t="s">
        <v>2030</v>
      </c>
      <c r="AE228" s="401" t="s">
        <v>2030</v>
      </c>
      <c r="AF228" s="402" t="s">
        <v>2030</v>
      </c>
      <c r="AG228" s="403" t="s">
        <v>2030</v>
      </c>
      <c r="AH228" s="401" t="s">
        <v>2030</v>
      </c>
      <c r="AI228" s="401" t="s">
        <v>2180</v>
      </c>
      <c r="AJ228" s="401" t="s">
        <v>2180</v>
      </c>
      <c r="AK228" s="402" t="s">
        <v>2180</v>
      </c>
      <c r="AL228" s="403" t="s">
        <v>2030</v>
      </c>
      <c r="AM228" s="401" t="s">
        <v>2180</v>
      </c>
      <c r="AN228" s="401" t="s">
        <v>2180</v>
      </c>
      <c r="AO228" s="402" t="s">
        <v>2180</v>
      </c>
      <c r="AP228" s="403" t="s">
        <v>2030</v>
      </c>
      <c r="AQ228" s="401" t="s">
        <v>2180</v>
      </c>
      <c r="AR228" s="401" t="s">
        <v>2180</v>
      </c>
      <c r="AS228" s="401" t="s">
        <v>2180</v>
      </c>
      <c r="AT228" s="402" t="s">
        <v>2180</v>
      </c>
      <c r="AU228" s="403" t="s">
        <v>2030</v>
      </c>
      <c r="AV228" s="401" t="s">
        <v>2180</v>
      </c>
      <c r="AW228" s="401" t="s">
        <v>2180</v>
      </c>
      <c r="AX228" s="402" t="s">
        <v>2180</v>
      </c>
      <c r="AY228" s="404" t="s">
        <v>2030</v>
      </c>
      <c r="AZ228" s="405" t="s">
        <v>2180</v>
      </c>
      <c r="BA228" s="405" t="s">
        <v>2180</v>
      </c>
      <c r="BB228" s="406" t="s">
        <v>2180</v>
      </c>
      <c r="BC228" s="2668"/>
      <c r="BD228" s="48"/>
      <c r="BE228" s="48"/>
      <c r="BF228" s="48"/>
      <c r="BG228" s="48"/>
      <c r="BH228" s="48"/>
      <c r="BI228" s="48"/>
      <c r="BJ228" s="48"/>
      <c r="BK228" s="48"/>
    </row>
    <row r="229" spans="1:63" x14ac:dyDescent="0.2">
      <c r="A229" s="2691"/>
      <c r="B229" s="2070" t="s">
        <v>2179</v>
      </c>
      <c r="C229" s="395" t="s">
        <v>2030</v>
      </c>
      <c r="D229" s="396" t="s">
        <v>2030</v>
      </c>
      <c r="E229" s="396" t="s">
        <v>2030</v>
      </c>
      <c r="F229" s="396" t="s">
        <v>2030</v>
      </c>
      <c r="G229" s="397" t="s">
        <v>2030</v>
      </c>
      <c r="H229" s="398" t="s">
        <v>2030</v>
      </c>
      <c r="I229" s="396" t="s">
        <v>2030</v>
      </c>
      <c r="J229" s="396" t="s">
        <v>2030</v>
      </c>
      <c r="K229" s="397" t="s">
        <v>2030</v>
      </c>
      <c r="L229" s="398" t="s">
        <v>2030</v>
      </c>
      <c r="M229" s="396" t="s">
        <v>2030</v>
      </c>
      <c r="N229" s="396" t="s">
        <v>2030</v>
      </c>
      <c r="O229" s="397" t="s">
        <v>2030</v>
      </c>
      <c r="P229" s="398" t="s">
        <v>2030</v>
      </c>
      <c r="Q229" s="396" t="s">
        <v>2030</v>
      </c>
      <c r="R229" s="396" t="s">
        <v>2030</v>
      </c>
      <c r="S229" s="397" t="s">
        <v>2030</v>
      </c>
      <c r="T229" s="398" t="s">
        <v>2030</v>
      </c>
      <c r="U229" s="396" t="s">
        <v>2030</v>
      </c>
      <c r="V229" s="396" t="s">
        <v>2030</v>
      </c>
      <c r="W229" s="396" t="s">
        <v>2030</v>
      </c>
      <c r="X229" s="397" t="s">
        <v>2030</v>
      </c>
      <c r="Y229" s="398" t="s">
        <v>2030</v>
      </c>
      <c r="Z229" s="396" t="s">
        <v>2030</v>
      </c>
      <c r="AA229" s="396" t="s">
        <v>2030</v>
      </c>
      <c r="AB229" s="397" t="s">
        <v>2030</v>
      </c>
      <c r="AC229" s="398" t="s">
        <v>2030</v>
      </c>
      <c r="AD229" s="396" t="s">
        <v>2030</v>
      </c>
      <c r="AE229" s="396" t="s">
        <v>2030</v>
      </c>
      <c r="AF229" s="397" t="s">
        <v>2030</v>
      </c>
      <c r="AG229" s="398" t="s">
        <v>2030</v>
      </c>
      <c r="AH229" s="396" t="s">
        <v>2030</v>
      </c>
      <c r="AI229" s="396" t="s">
        <v>2030</v>
      </c>
      <c r="AJ229" s="396" t="s">
        <v>2030</v>
      </c>
      <c r="AK229" s="397" t="s">
        <v>2030</v>
      </c>
      <c r="AL229" s="398" t="s">
        <v>2030</v>
      </c>
      <c r="AM229" s="396" t="s">
        <v>2030</v>
      </c>
      <c r="AN229" s="396" t="s">
        <v>2030</v>
      </c>
      <c r="AO229" s="397" t="s">
        <v>2030</v>
      </c>
      <c r="AP229" s="398" t="s">
        <v>2030</v>
      </c>
      <c r="AQ229" s="396" t="s">
        <v>2030</v>
      </c>
      <c r="AR229" s="396" t="s">
        <v>2030</v>
      </c>
      <c r="AS229" s="396" t="s">
        <v>2030</v>
      </c>
      <c r="AT229" s="397" t="s">
        <v>2030</v>
      </c>
      <c r="AU229" s="398" t="s">
        <v>2030</v>
      </c>
      <c r="AV229" s="396" t="s">
        <v>2063</v>
      </c>
      <c r="AW229" s="396" t="s">
        <v>2063</v>
      </c>
      <c r="AX229" s="397" t="s">
        <v>2063</v>
      </c>
      <c r="AY229" s="398" t="s">
        <v>2063</v>
      </c>
      <c r="AZ229" s="396" t="s">
        <v>2063</v>
      </c>
      <c r="BA229" s="396" t="s">
        <v>2063</v>
      </c>
      <c r="BB229" s="399" t="s">
        <v>2063</v>
      </c>
      <c r="BC229" s="2668"/>
      <c r="BD229" s="2659" t="s">
        <v>1685</v>
      </c>
      <c r="BE229" s="2660"/>
      <c r="BF229" s="308"/>
      <c r="BG229" s="307">
        <v>2007</v>
      </c>
      <c r="BH229" s="307">
        <v>2008</v>
      </c>
      <c r="BI229" s="307">
        <v>2009</v>
      </c>
      <c r="BJ229" s="307">
        <v>2010</v>
      </c>
      <c r="BK229" s="307">
        <v>2011</v>
      </c>
    </row>
    <row r="230" spans="1:63" x14ac:dyDescent="0.2">
      <c r="A230" s="2691"/>
      <c r="B230" s="2069" t="s">
        <v>2178</v>
      </c>
      <c r="C230" s="400" t="s">
        <v>2063</v>
      </c>
      <c r="D230" s="401" t="s">
        <v>2063</v>
      </c>
      <c r="E230" s="401" t="s">
        <v>2063</v>
      </c>
      <c r="F230" s="401" t="s">
        <v>2063</v>
      </c>
      <c r="G230" s="402" t="s">
        <v>2063</v>
      </c>
      <c r="H230" s="403" t="s">
        <v>2030</v>
      </c>
      <c r="I230" s="401" t="s">
        <v>2063</v>
      </c>
      <c r="J230" s="401" t="s">
        <v>2063</v>
      </c>
      <c r="K230" s="402" t="s">
        <v>2030</v>
      </c>
      <c r="L230" s="403" t="s">
        <v>2030</v>
      </c>
      <c r="M230" s="401" t="s">
        <v>2030</v>
      </c>
      <c r="N230" s="401" t="s">
        <v>2030</v>
      </c>
      <c r="O230" s="402" t="s">
        <v>2030</v>
      </c>
      <c r="P230" s="403" t="s">
        <v>2030</v>
      </c>
      <c r="Q230" s="401" t="s">
        <v>2030</v>
      </c>
      <c r="R230" s="401" t="s">
        <v>2030</v>
      </c>
      <c r="S230" s="402" t="s">
        <v>2030</v>
      </c>
      <c r="T230" s="403" t="s">
        <v>2030</v>
      </c>
      <c r="U230" s="401" t="s">
        <v>2063</v>
      </c>
      <c r="V230" s="401" t="s">
        <v>2063</v>
      </c>
      <c r="W230" s="401" t="s">
        <v>2063</v>
      </c>
      <c r="X230" s="402" t="s">
        <v>2063</v>
      </c>
      <c r="Y230" s="403" t="s">
        <v>2030</v>
      </c>
      <c r="Z230" s="401" t="s">
        <v>2030</v>
      </c>
      <c r="AA230" s="401" t="s">
        <v>2030</v>
      </c>
      <c r="AB230" s="402" t="s">
        <v>2030</v>
      </c>
      <c r="AC230" s="403" t="s">
        <v>2030</v>
      </c>
      <c r="AD230" s="401" t="s">
        <v>2030</v>
      </c>
      <c r="AE230" s="401" t="s">
        <v>2030</v>
      </c>
      <c r="AF230" s="402" t="s">
        <v>2030</v>
      </c>
      <c r="AG230" s="403" t="s">
        <v>2030</v>
      </c>
      <c r="AH230" s="401" t="s">
        <v>2030</v>
      </c>
      <c r="AI230" s="401" t="s">
        <v>2030</v>
      </c>
      <c r="AJ230" s="401" t="s">
        <v>2030</v>
      </c>
      <c r="AK230" s="402" t="s">
        <v>2030</v>
      </c>
      <c r="AL230" s="403" t="s">
        <v>2030</v>
      </c>
      <c r="AM230" s="401" t="s">
        <v>2030</v>
      </c>
      <c r="AN230" s="401" t="s">
        <v>2030</v>
      </c>
      <c r="AO230" s="402" t="s">
        <v>2030</v>
      </c>
      <c r="AP230" s="403" t="s">
        <v>2030</v>
      </c>
      <c r="AQ230" s="401" t="s">
        <v>2063</v>
      </c>
      <c r="AR230" s="401" t="s">
        <v>2063</v>
      </c>
      <c r="AS230" s="401" t="s">
        <v>2063</v>
      </c>
      <c r="AT230" s="402" t="s">
        <v>2063</v>
      </c>
      <c r="AU230" s="403" t="s">
        <v>2063</v>
      </c>
      <c r="AV230" s="401" t="s">
        <v>2063</v>
      </c>
      <c r="AW230" s="401" t="s">
        <v>2063</v>
      </c>
      <c r="AX230" s="402" t="s">
        <v>2063</v>
      </c>
      <c r="AY230" s="404" t="s">
        <v>2063</v>
      </c>
      <c r="AZ230" s="405" t="s">
        <v>2063</v>
      </c>
      <c r="BA230" s="405" t="s">
        <v>2063</v>
      </c>
      <c r="BB230" s="406" t="s">
        <v>2063</v>
      </c>
      <c r="BC230" s="2668"/>
      <c r="BD230" s="48"/>
      <c r="BE230" s="48"/>
      <c r="BF230" s="306" t="s">
        <v>2038</v>
      </c>
      <c r="BG230" s="304"/>
      <c r="BH230" s="304"/>
      <c r="BI230" s="304"/>
      <c r="BJ230" s="42">
        <f>COUNTIFS($C$313:$BB$319,$BE$188)</f>
        <v>214</v>
      </c>
      <c r="BK230" s="175"/>
    </row>
    <row r="231" spans="1:63" x14ac:dyDescent="0.2">
      <c r="A231" s="2691"/>
      <c r="B231" s="2070" t="s">
        <v>2066</v>
      </c>
      <c r="C231" s="395" t="s">
        <v>2030</v>
      </c>
      <c r="D231" s="396" t="s">
        <v>2030</v>
      </c>
      <c r="E231" s="396" t="s">
        <v>2063</v>
      </c>
      <c r="F231" s="396" t="s">
        <v>2063</v>
      </c>
      <c r="G231" s="397" t="s">
        <v>2063</v>
      </c>
      <c r="H231" s="398" t="s">
        <v>2030</v>
      </c>
      <c r="I231" s="396" t="s">
        <v>2030</v>
      </c>
      <c r="J231" s="396" t="s">
        <v>2030</v>
      </c>
      <c r="K231" s="397" t="s">
        <v>2030</v>
      </c>
      <c r="L231" s="398" t="s">
        <v>2030</v>
      </c>
      <c r="M231" s="396" t="s">
        <v>2030</v>
      </c>
      <c r="N231" s="396" t="s">
        <v>2030</v>
      </c>
      <c r="O231" s="397" t="s">
        <v>2030</v>
      </c>
      <c r="P231" s="398" t="s">
        <v>2030</v>
      </c>
      <c r="Q231" s="396" t="s">
        <v>2030</v>
      </c>
      <c r="R231" s="396" t="s">
        <v>2030</v>
      </c>
      <c r="S231" s="397" t="s">
        <v>2030</v>
      </c>
      <c r="T231" s="398" t="s">
        <v>2030</v>
      </c>
      <c r="U231" s="396" t="s">
        <v>2030</v>
      </c>
      <c r="V231" s="396" t="s">
        <v>2030</v>
      </c>
      <c r="W231" s="396" t="s">
        <v>2030</v>
      </c>
      <c r="X231" s="397" t="s">
        <v>2030</v>
      </c>
      <c r="Y231" s="398" t="s">
        <v>2030</v>
      </c>
      <c r="Z231" s="396" t="s">
        <v>2030</v>
      </c>
      <c r="AA231" s="396" t="s">
        <v>2030</v>
      </c>
      <c r="AB231" s="397" t="s">
        <v>2030</v>
      </c>
      <c r="AC231" s="398" t="s">
        <v>2030</v>
      </c>
      <c r="AD231" s="396" t="s">
        <v>2030</v>
      </c>
      <c r="AE231" s="396" t="s">
        <v>2063</v>
      </c>
      <c r="AF231" s="397" t="s">
        <v>2030</v>
      </c>
      <c r="AG231" s="398" t="s">
        <v>2063</v>
      </c>
      <c r="AH231" s="396" t="s">
        <v>2063</v>
      </c>
      <c r="AI231" s="396" t="s">
        <v>2063</v>
      </c>
      <c r="AJ231" s="396" t="s">
        <v>2030</v>
      </c>
      <c r="AK231" s="397" t="s">
        <v>2030</v>
      </c>
      <c r="AL231" s="398" t="s">
        <v>2030</v>
      </c>
      <c r="AM231" s="396" t="s">
        <v>2030</v>
      </c>
      <c r="AN231" s="396" t="s">
        <v>2030</v>
      </c>
      <c r="AO231" s="397" t="s">
        <v>2030</v>
      </c>
      <c r="AP231" s="398" t="s">
        <v>2030</v>
      </c>
      <c r="AQ231" s="396" t="s">
        <v>2030</v>
      </c>
      <c r="AR231" s="396" t="s">
        <v>2063</v>
      </c>
      <c r="AS231" s="396" t="s">
        <v>2063</v>
      </c>
      <c r="AT231" s="397" t="s">
        <v>2063</v>
      </c>
      <c r="AU231" s="398" t="s">
        <v>2063</v>
      </c>
      <c r="AV231" s="396" t="s">
        <v>2063</v>
      </c>
      <c r="AW231" s="396" t="s">
        <v>2063</v>
      </c>
      <c r="AX231" s="397" t="s">
        <v>2030</v>
      </c>
      <c r="AY231" s="398" t="s">
        <v>2063</v>
      </c>
      <c r="AZ231" s="396" t="s">
        <v>2063</v>
      </c>
      <c r="BA231" s="396" t="s">
        <v>2063</v>
      </c>
      <c r="BB231" s="399" t="s">
        <v>2063</v>
      </c>
      <c r="BC231" s="2668"/>
      <c r="BD231" s="48"/>
      <c r="BE231" s="48"/>
      <c r="BF231" s="305" t="s">
        <v>2037</v>
      </c>
      <c r="BG231" s="304"/>
      <c r="BH231" s="304"/>
      <c r="BI231" s="304"/>
      <c r="BJ231" s="42">
        <f>COUNTIFS($C$313:$BB$319,$BF$188)</f>
        <v>150</v>
      </c>
      <c r="BK231" s="175"/>
    </row>
    <row r="232" spans="1:63" x14ac:dyDescent="0.2">
      <c r="A232" s="2691"/>
      <c r="B232" s="2069" t="s">
        <v>2177</v>
      </c>
      <c r="C232" s="400" t="s">
        <v>2063</v>
      </c>
      <c r="D232" s="401" t="s">
        <v>2063</v>
      </c>
      <c r="E232" s="401" t="s">
        <v>2063</v>
      </c>
      <c r="F232" s="401" t="s">
        <v>2063</v>
      </c>
      <c r="G232" s="402" t="s">
        <v>2063</v>
      </c>
      <c r="H232" s="403" t="s">
        <v>2063</v>
      </c>
      <c r="I232" s="401" t="s">
        <v>2063</v>
      </c>
      <c r="J232" s="401" t="s">
        <v>2063</v>
      </c>
      <c r="K232" s="402" t="s">
        <v>2063</v>
      </c>
      <c r="L232" s="403" t="s">
        <v>2063</v>
      </c>
      <c r="M232" s="401" t="s">
        <v>2063</v>
      </c>
      <c r="N232" s="401" t="s">
        <v>2063</v>
      </c>
      <c r="O232" s="402" t="s">
        <v>2063</v>
      </c>
      <c r="P232" s="403" t="s">
        <v>2063</v>
      </c>
      <c r="Q232" s="401" t="s">
        <v>2063</v>
      </c>
      <c r="R232" s="401" t="s">
        <v>2063</v>
      </c>
      <c r="S232" s="402" t="s">
        <v>2030</v>
      </c>
      <c r="T232" s="403" t="s">
        <v>2030</v>
      </c>
      <c r="U232" s="401" t="s">
        <v>2030</v>
      </c>
      <c r="V232" s="401" t="s">
        <v>2030</v>
      </c>
      <c r="W232" s="401" t="s">
        <v>2030</v>
      </c>
      <c r="X232" s="402" t="s">
        <v>2030</v>
      </c>
      <c r="Y232" s="403" t="s">
        <v>2063</v>
      </c>
      <c r="Z232" s="401" t="s">
        <v>2063</v>
      </c>
      <c r="AA232" s="401" t="s">
        <v>2063</v>
      </c>
      <c r="AB232" s="402" t="s">
        <v>2063</v>
      </c>
      <c r="AC232" s="403" t="s">
        <v>2063</v>
      </c>
      <c r="AD232" s="401" t="s">
        <v>2030</v>
      </c>
      <c r="AE232" s="401" t="s">
        <v>2063</v>
      </c>
      <c r="AF232" s="402" t="s">
        <v>2063</v>
      </c>
      <c r="AG232" s="403" t="s">
        <v>2063</v>
      </c>
      <c r="AH232" s="401" t="s">
        <v>2063</v>
      </c>
      <c r="AI232" s="401" t="s">
        <v>2063</v>
      </c>
      <c r="AJ232" s="401" t="s">
        <v>2030</v>
      </c>
      <c r="AK232" s="402" t="s">
        <v>2030</v>
      </c>
      <c r="AL232" s="403" t="s">
        <v>2030</v>
      </c>
      <c r="AM232" s="401" t="s">
        <v>2030</v>
      </c>
      <c r="AN232" s="401" t="s">
        <v>2063</v>
      </c>
      <c r="AO232" s="402" t="s">
        <v>2063</v>
      </c>
      <c r="AP232" s="403" t="s">
        <v>2063</v>
      </c>
      <c r="AQ232" s="401" t="s">
        <v>2063</v>
      </c>
      <c r="AR232" s="401" t="s">
        <v>2063</v>
      </c>
      <c r="AS232" s="401" t="s">
        <v>2030</v>
      </c>
      <c r="AT232" s="402" t="s">
        <v>2030</v>
      </c>
      <c r="AU232" s="403" t="s">
        <v>2030</v>
      </c>
      <c r="AV232" s="401" t="s">
        <v>2030</v>
      </c>
      <c r="AW232" s="401" t="s">
        <v>2063</v>
      </c>
      <c r="AX232" s="402" t="s">
        <v>2063</v>
      </c>
      <c r="AY232" s="404" t="s">
        <v>2063</v>
      </c>
      <c r="AZ232" s="405" t="s">
        <v>2063</v>
      </c>
      <c r="BA232" s="405" t="s">
        <v>2063</v>
      </c>
      <c r="BB232" s="406" t="s">
        <v>2063</v>
      </c>
      <c r="BC232" s="2668"/>
      <c r="BD232" s="48"/>
      <c r="BE232" s="48"/>
      <c r="BF232" s="48"/>
      <c r="BG232" s="48"/>
      <c r="BH232" s="48"/>
      <c r="BI232" s="48"/>
      <c r="BJ232" s="42"/>
      <c r="BK232" s="48"/>
    </row>
    <row r="233" spans="1:63" x14ac:dyDescent="0.2">
      <c r="A233" s="2691"/>
      <c r="B233" s="2070" t="s">
        <v>2176</v>
      </c>
      <c r="C233" s="395" t="s">
        <v>2030</v>
      </c>
      <c r="D233" s="396" t="s">
        <v>2030</v>
      </c>
      <c r="E233" s="396" t="s">
        <v>2030</v>
      </c>
      <c r="F233" s="396" t="s">
        <v>2030</v>
      </c>
      <c r="G233" s="397" t="s">
        <v>2030</v>
      </c>
      <c r="H233" s="398" t="s">
        <v>2030</v>
      </c>
      <c r="I233" s="396" t="s">
        <v>2030</v>
      </c>
      <c r="J233" s="396" t="s">
        <v>2030</v>
      </c>
      <c r="K233" s="397" t="s">
        <v>2030</v>
      </c>
      <c r="L233" s="398" t="s">
        <v>2030</v>
      </c>
      <c r="M233" s="396" t="s">
        <v>2030</v>
      </c>
      <c r="N233" s="396" t="s">
        <v>2030</v>
      </c>
      <c r="O233" s="397" t="s">
        <v>2030</v>
      </c>
      <c r="P233" s="398" t="s">
        <v>2030</v>
      </c>
      <c r="Q233" s="396" t="s">
        <v>2030</v>
      </c>
      <c r="R233" s="396" t="s">
        <v>2030</v>
      </c>
      <c r="S233" s="397" t="s">
        <v>2030</v>
      </c>
      <c r="T233" s="398" t="s">
        <v>2030</v>
      </c>
      <c r="U233" s="396" t="s">
        <v>2030</v>
      </c>
      <c r="V233" s="396" t="s">
        <v>2030</v>
      </c>
      <c r="W233" s="396" t="s">
        <v>2030</v>
      </c>
      <c r="X233" s="397" t="s">
        <v>2030</v>
      </c>
      <c r="Y233" s="398" t="s">
        <v>2030</v>
      </c>
      <c r="Z233" s="396" t="s">
        <v>2030</v>
      </c>
      <c r="AA233" s="396" t="s">
        <v>2030</v>
      </c>
      <c r="AB233" s="397" t="s">
        <v>2030</v>
      </c>
      <c r="AC233" s="398" t="s">
        <v>2030</v>
      </c>
      <c r="AD233" s="396" t="s">
        <v>2030</v>
      </c>
      <c r="AE233" s="396" t="s">
        <v>2063</v>
      </c>
      <c r="AF233" s="397" t="s">
        <v>2030</v>
      </c>
      <c r="AG233" s="398" t="s">
        <v>2030</v>
      </c>
      <c r="AH233" s="396" t="s">
        <v>2030</v>
      </c>
      <c r="AI233" s="396" t="s">
        <v>2030</v>
      </c>
      <c r="AJ233" s="396" t="s">
        <v>2030</v>
      </c>
      <c r="AK233" s="397" t="s">
        <v>2030</v>
      </c>
      <c r="AL233" s="398" t="s">
        <v>2030</v>
      </c>
      <c r="AM233" s="396" t="s">
        <v>2030</v>
      </c>
      <c r="AN233" s="396" t="s">
        <v>2030</v>
      </c>
      <c r="AO233" s="397" t="s">
        <v>2030</v>
      </c>
      <c r="AP233" s="398" t="s">
        <v>2030</v>
      </c>
      <c r="AQ233" s="396" t="s">
        <v>2030</v>
      </c>
      <c r="AR233" s="396" t="s">
        <v>2030</v>
      </c>
      <c r="AS233" s="396" t="s">
        <v>2030</v>
      </c>
      <c r="AT233" s="397" t="s">
        <v>2030</v>
      </c>
      <c r="AU233" s="398" t="s">
        <v>2030</v>
      </c>
      <c r="AV233" s="396" t="s">
        <v>2030</v>
      </c>
      <c r="AW233" s="396" t="s">
        <v>2030</v>
      </c>
      <c r="AX233" s="397" t="s">
        <v>2030</v>
      </c>
      <c r="AY233" s="398" t="s">
        <v>2030</v>
      </c>
      <c r="AZ233" s="396" t="s">
        <v>2030</v>
      </c>
      <c r="BA233" s="396" t="s">
        <v>2030</v>
      </c>
      <c r="BB233" s="399" t="s">
        <v>2030</v>
      </c>
      <c r="BC233" s="2668"/>
      <c r="BD233" s="48"/>
      <c r="BE233" s="48"/>
      <c r="BF233" s="48"/>
      <c r="BG233" s="48"/>
      <c r="BH233" s="48"/>
      <c r="BI233" s="48"/>
      <c r="BJ233" s="48"/>
      <c r="BK233" s="48"/>
    </row>
    <row r="234" spans="1:63" x14ac:dyDescent="0.2">
      <c r="A234" s="2691"/>
      <c r="B234" s="2069" t="s">
        <v>2175</v>
      </c>
      <c r="C234" s="400" t="s">
        <v>2030</v>
      </c>
      <c r="D234" s="401" t="s">
        <v>2030</v>
      </c>
      <c r="E234" s="401" t="s">
        <v>2030</v>
      </c>
      <c r="F234" s="401" t="s">
        <v>2030</v>
      </c>
      <c r="G234" s="402" t="s">
        <v>2030</v>
      </c>
      <c r="H234" s="403" t="s">
        <v>2030</v>
      </c>
      <c r="I234" s="401" t="s">
        <v>2030</v>
      </c>
      <c r="J234" s="401" t="s">
        <v>2030</v>
      </c>
      <c r="K234" s="402" t="s">
        <v>2030</v>
      </c>
      <c r="L234" s="403" t="s">
        <v>2030</v>
      </c>
      <c r="M234" s="401" t="s">
        <v>2030</v>
      </c>
      <c r="N234" s="401" t="s">
        <v>2030</v>
      </c>
      <c r="O234" s="402" t="s">
        <v>2030</v>
      </c>
      <c r="P234" s="403" t="s">
        <v>2030</v>
      </c>
      <c r="Q234" s="401" t="s">
        <v>2030</v>
      </c>
      <c r="R234" s="401" t="s">
        <v>2030</v>
      </c>
      <c r="S234" s="402" t="s">
        <v>2030</v>
      </c>
      <c r="T234" s="403" t="s">
        <v>2030</v>
      </c>
      <c r="U234" s="401" t="s">
        <v>2030</v>
      </c>
      <c r="V234" s="401" t="s">
        <v>2030</v>
      </c>
      <c r="W234" s="401" t="s">
        <v>2030</v>
      </c>
      <c r="X234" s="402" t="s">
        <v>2030</v>
      </c>
      <c r="Y234" s="403" t="s">
        <v>2030</v>
      </c>
      <c r="Z234" s="401" t="s">
        <v>2030</v>
      </c>
      <c r="AA234" s="401" t="s">
        <v>2030</v>
      </c>
      <c r="AB234" s="402" t="s">
        <v>2030</v>
      </c>
      <c r="AC234" s="403" t="s">
        <v>2030</v>
      </c>
      <c r="AD234" s="401" t="s">
        <v>2030</v>
      </c>
      <c r="AE234" s="401" t="s">
        <v>2063</v>
      </c>
      <c r="AF234" s="402" t="s">
        <v>2030</v>
      </c>
      <c r="AG234" s="403" t="s">
        <v>2030</v>
      </c>
      <c r="AH234" s="401" t="s">
        <v>2030</v>
      </c>
      <c r="AI234" s="401" t="s">
        <v>2030</v>
      </c>
      <c r="AJ234" s="401" t="s">
        <v>2030</v>
      </c>
      <c r="AK234" s="402" t="s">
        <v>2030</v>
      </c>
      <c r="AL234" s="403" t="s">
        <v>2030</v>
      </c>
      <c r="AM234" s="401" t="s">
        <v>2030</v>
      </c>
      <c r="AN234" s="401" t="s">
        <v>2030</v>
      </c>
      <c r="AO234" s="402" t="s">
        <v>2030</v>
      </c>
      <c r="AP234" s="403" t="s">
        <v>2030</v>
      </c>
      <c r="AQ234" s="401" t="s">
        <v>2030</v>
      </c>
      <c r="AR234" s="401" t="s">
        <v>2030</v>
      </c>
      <c r="AS234" s="401" t="s">
        <v>2030</v>
      </c>
      <c r="AT234" s="402" t="s">
        <v>2030</v>
      </c>
      <c r="AU234" s="403" t="s">
        <v>2030</v>
      </c>
      <c r="AV234" s="401" t="s">
        <v>2063</v>
      </c>
      <c r="AW234" s="401" t="s">
        <v>2030</v>
      </c>
      <c r="AX234" s="402" t="s">
        <v>2030</v>
      </c>
      <c r="AY234" s="404" t="s">
        <v>2030</v>
      </c>
      <c r="AZ234" s="405" t="s">
        <v>2030</v>
      </c>
      <c r="BA234" s="405" t="s">
        <v>2030</v>
      </c>
      <c r="BB234" s="406" t="s">
        <v>2063</v>
      </c>
      <c r="BC234" s="2668"/>
      <c r="BD234" s="48"/>
      <c r="BE234" s="48"/>
      <c r="BF234" s="48"/>
      <c r="BG234" s="48"/>
      <c r="BH234" s="48"/>
      <c r="BI234" s="48"/>
      <c r="BJ234" s="48"/>
      <c r="BK234" s="48"/>
    </row>
    <row r="235" spans="1:63" ht="13.5" thickBot="1" x14ac:dyDescent="0.25">
      <c r="A235" s="2692"/>
      <c r="B235" s="2074" t="s">
        <v>2174</v>
      </c>
      <c r="C235" s="412" t="s">
        <v>2030</v>
      </c>
      <c r="D235" s="413" t="s">
        <v>2030</v>
      </c>
      <c r="E235" s="413" t="s">
        <v>2030</v>
      </c>
      <c r="F235" s="413" t="s">
        <v>2030</v>
      </c>
      <c r="G235" s="414" t="s">
        <v>2030</v>
      </c>
      <c r="H235" s="415" t="s">
        <v>2030</v>
      </c>
      <c r="I235" s="413" t="s">
        <v>2030</v>
      </c>
      <c r="J235" s="413" t="s">
        <v>2030</v>
      </c>
      <c r="K235" s="414" t="s">
        <v>2030</v>
      </c>
      <c r="L235" s="415" t="s">
        <v>2030</v>
      </c>
      <c r="M235" s="413" t="s">
        <v>2030</v>
      </c>
      <c r="N235" s="413" t="s">
        <v>2030</v>
      </c>
      <c r="O235" s="414" t="s">
        <v>2030</v>
      </c>
      <c r="P235" s="415" t="s">
        <v>2030</v>
      </c>
      <c r="Q235" s="413" t="s">
        <v>2030</v>
      </c>
      <c r="R235" s="413" t="s">
        <v>2030</v>
      </c>
      <c r="S235" s="414" t="s">
        <v>2030</v>
      </c>
      <c r="T235" s="415" t="s">
        <v>2030</v>
      </c>
      <c r="U235" s="413" t="s">
        <v>2030</v>
      </c>
      <c r="V235" s="413" t="s">
        <v>2030</v>
      </c>
      <c r="W235" s="413" t="s">
        <v>2030</v>
      </c>
      <c r="X235" s="414" t="s">
        <v>2030</v>
      </c>
      <c r="Y235" s="415" t="s">
        <v>2030</v>
      </c>
      <c r="Z235" s="413" t="s">
        <v>2030</v>
      </c>
      <c r="AA235" s="413" t="s">
        <v>2030</v>
      </c>
      <c r="AB235" s="414" t="s">
        <v>2030</v>
      </c>
      <c r="AC235" s="415" t="s">
        <v>2030</v>
      </c>
      <c r="AD235" s="413" t="s">
        <v>2030</v>
      </c>
      <c r="AE235" s="413" t="s">
        <v>2063</v>
      </c>
      <c r="AF235" s="414" t="s">
        <v>2063</v>
      </c>
      <c r="AG235" s="415" t="s">
        <v>2063</v>
      </c>
      <c r="AH235" s="413" t="s">
        <v>2063</v>
      </c>
      <c r="AI235" s="413" t="s">
        <v>2063</v>
      </c>
      <c r="AJ235" s="413" t="s">
        <v>2063</v>
      </c>
      <c r="AK235" s="414" t="s">
        <v>2030</v>
      </c>
      <c r="AL235" s="415" t="s">
        <v>2030</v>
      </c>
      <c r="AM235" s="413" t="s">
        <v>2030</v>
      </c>
      <c r="AN235" s="413" t="s">
        <v>2030</v>
      </c>
      <c r="AO235" s="414" t="s">
        <v>2063</v>
      </c>
      <c r="AP235" s="415" t="s">
        <v>2030</v>
      </c>
      <c r="AQ235" s="413" t="s">
        <v>2030</v>
      </c>
      <c r="AR235" s="413" t="s">
        <v>2030</v>
      </c>
      <c r="AS235" s="413" t="s">
        <v>2030</v>
      </c>
      <c r="AT235" s="414" t="s">
        <v>2030</v>
      </c>
      <c r="AU235" s="415" t="s">
        <v>2030</v>
      </c>
      <c r="AV235" s="413" t="s">
        <v>2063</v>
      </c>
      <c r="AW235" s="413" t="s">
        <v>2063</v>
      </c>
      <c r="AX235" s="414" t="s">
        <v>2063</v>
      </c>
      <c r="AY235" s="415" t="s">
        <v>2063</v>
      </c>
      <c r="AZ235" s="413" t="s">
        <v>2063</v>
      </c>
      <c r="BA235" s="413" t="s">
        <v>2063</v>
      </c>
      <c r="BB235" s="416" t="s">
        <v>2063</v>
      </c>
      <c r="BC235" s="2668"/>
      <c r="BD235" s="48"/>
      <c r="BE235" s="48"/>
      <c r="BF235" s="48"/>
      <c r="BG235" s="48"/>
      <c r="BH235" s="48"/>
      <c r="BI235" s="48"/>
      <c r="BJ235" s="48"/>
      <c r="BK235" s="48"/>
    </row>
    <row r="236" spans="1:63" ht="13.5" thickBot="1" x14ac:dyDescent="0.25">
      <c r="A236" s="48"/>
      <c r="B236" s="2072"/>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2668"/>
      <c r="BD236" s="48"/>
      <c r="BE236" s="48"/>
      <c r="BF236" s="48"/>
      <c r="BG236" s="48"/>
      <c r="BH236" s="48"/>
      <c r="BI236" s="48"/>
      <c r="BJ236" s="48"/>
      <c r="BK236" s="48"/>
    </row>
    <row r="237" spans="1:63" ht="13.5" thickBot="1" x14ac:dyDescent="0.25">
      <c r="A237" s="2683" t="s">
        <v>450</v>
      </c>
      <c r="B237" s="2693" t="s">
        <v>672</v>
      </c>
      <c r="C237" s="2710" t="s">
        <v>2056</v>
      </c>
      <c r="D237" s="2710"/>
      <c r="E237" s="2710"/>
      <c r="F237" s="2710"/>
      <c r="G237" s="2710"/>
      <c r="H237" s="2703" t="s">
        <v>2062</v>
      </c>
      <c r="I237" s="2703"/>
      <c r="J237" s="2703"/>
      <c r="K237" s="2704"/>
      <c r="L237" s="2704" t="s">
        <v>2061</v>
      </c>
      <c r="M237" s="2713"/>
      <c r="N237" s="2713"/>
      <c r="O237" s="2713"/>
      <c r="P237" s="2702" t="s">
        <v>2053</v>
      </c>
      <c r="Q237" s="2710"/>
      <c r="R237" s="2710"/>
      <c r="S237" s="2710"/>
      <c r="T237" s="2702" t="s">
        <v>2052</v>
      </c>
      <c r="U237" s="2710"/>
      <c r="V237" s="2710"/>
      <c r="W237" s="2710"/>
      <c r="X237" s="2710"/>
      <c r="Y237" s="2706" t="s">
        <v>2051</v>
      </c>
      <c r="Z237" s="2712"/>
      <c r="AA237" s="2712"/>
      <c r="AB237" s="2712"/>
      <c r="AC237" s="2702" t="s">
        <v>2050</v>
      </c>
      <c r="AD237" s="2710"/>
      <c r="AE237" s="2710"/>
      <c r="AF237" s="2710"/>
      <c r="AG237" s="2702" t="s">
        <v>2049</v>
      </c>
      <c r="AH237" s="2710"/>
      <c r="AI237" s="2710"/>
      <c r="AJ237" s="2710"/>
      <c r="AK237" s="2710"/>
      <c r="AL237" s="2702" t="s">
        <v>2048</v>
      </c>
      <c r="AM237" s="2710"/>
      <c r="AN237" s="2710"/>
      <c r="AO237" s="2710"/>
      <c r="AP237" s="2702" t="s">
        <v>2060</v>
      </c>
      <c r="AQ237" s="2710"/>
      <c r="AR237" s="2710"/>
      <c r="AS237" s="2710"/>
      <c r="AT237" s="2710"/>
      <c r="AU237" s="2708" t="s">
        <v>2046</v>
      </c>
      <c r="AV237" s="2709"/>
      <c r="AW237" s="2709"/>
      <c r="AX237" s="2709"/>
      <c r="AY237" s="2702" t="s">
        <v>2045</v>
      </c>
      <c r="AZ237" s="2710"/>
      <c r="BA237" s="2710"/>
      <c r="BB237" s="2670"/>
      <c r="BC237" s="2668"/>
      <c r="BD237" s="2659" t="s">
        <v>1684</v>
      </c>
      <c r="BE237" s="2660"/>
      <c r="BF237" s="308"/>
      <c r="BG237" s="307">
        <v>2007</v>
      </c>
      <c r="BH237" s="307">
        <v>2008</v>
      </c>
      <c r="BI237" s="307">
        <v>2009</v>
      </c>
      <c r="BJ237" s="307">
        <v>2010</v>
      </c>
      <c r="BK237" s="307">
        <v>2011</v>
      </c>
    </row>
    <row r="238" spans="1:63" ht="13.5" thickBot="1" x14ac:dyDescent="0.25">
      <c r="A238" s="2684"/>
      <c r="B238" s="2694"/>
      <c r="C238" s="427">
        <v>3</v>
      </c>
      <c r="D238" s="428">
        <v>10</v>
      </c>
      <c r="E238" s="427">
        <v>17</v>
      </c>
      <c r="F238" s="428">
        <v>24</v>
      </c>
      <c r="G238" s="427">
        <v>31</v>
      </c>
      <c r="H238" s="429">
        <v>7</v>
      </c>
      <c r="I238" s="427">
        <v>14</v>
      </c>
      <c r="J238" s="428">
        <v>21</v>
      </c>
      <c r="K238" s="427">
        <v>28</v>
      </c>
      <c r="L238" s="429">
        <v>7</v>
      </c>
      <c r="M238" s="427">
        <v>14</v>
      </c>
      <c r="N238" s="428">
        <v>21</v>
      </c>
      <c r="O238" s="427">
        <v>28</v>
      </c>
      <c r="P238" s="429">
        <v>4</v>
      </c>
      <c r="Q238" s="427">
        <v>11</v>
      </c>
      <c r="R238" s="428">
        <v>18</v>
      </c>
      <c r="S238" s="427">
        <v>25</v>
      </c>
      <c r="T238" s="429">
        <v>2</v>
      </c>
      <c r="U238" s="427">
        <v>9</v>
      </c>
      <c r="V238" s="428">
        <v>16</v>
      </c>
      <c r="W238" s="427">
        <v>23</v>
      </c>
      <c r="X238" s="428">
        <v>30</v>
      </c>
      <c r="Y238" s="430">
        <v>6</v>
      </c>
      <c r="Z238" s="428">
        <v>13</v>
      </c>
      <c r="AA238" s="427">
        <v>20</v>
      </c>
      <c r="AB238" s="428">
        <v>27</v>
      </c>
      <c r="AC238" s="430">
        <v>4</v>
      </c>
      <c r="AD238" s="428">
        <v>11</v>
      </c>
      <c r="AE238" s="427">
        <v>18</v>
      </c>
      <c r="AF238" s="428">
        <v>25</v>
      </c>
      <c r="AG238" s="430">
        <v>1</v>
      </c>
      <c r="AH238" s="428">
        <v>8</v>
      </c>
      <c r="AI238" s="427">
        <v>15</v>
      </c>
      <c r="AJ238" s="428">
        <v>22</v>
      </c>
      <c r="AK238" s="427">
        <v>29</v>
      </c>
      <c r="AL238" s="429">
        <v>5</v>
      </c>
      <c r="AM238" s="427">
        <v>12</v>
      </c>
      <c r="AN238" s="428">
        <v>19</v>
      </c>
      <c r="AO238" s="427">
        <v>26</v>
      </c>
      <c r="AP238" s="429">
        <v>3</v>
      </c>
      <c r="AQ238" s="427">
        <v>10</v>
      </c>
      <c r="AR238" s="428">
        <v>17</v>
      </c>
      <c r="AS238" s="427">
        <v>24</v>
      </c>
      <c r="AT238" s="428">
        <v>31</v>
      </c>
      <c r="AU238" s="430">
        <v>7</v>
      </c>
      <c r="AV238" s="428">
        <v>14</v>
      </c>
      <c r="AW238" s="427">
        <v>21</v>
      </c>
      <c r="AX238" s="428">
        <v>28</v>
      </c>
      <c r="AY238" s="430">
        <v>5</v>
      </c>
      <c r="AZ238" s="428">
        <v>12</v>
      </c>
      <c r="BA238" s="427">
        <v>19</v>
      </c>
      <c r="BB238" s="431">
        <v>26</v>
      </c>
      <c r="BC238" s="2668"/>
      <c r="BD238" s="48"/>
      <c r="BE238" s="48"/>
      <c r="BF238" s="306" t="s">
        <v>2038</v>
      </c>
      <c r="BG238" s="304"/>
      <c r="BH238" s="304"/>
      <c r="BI238" s="304"/>
      <c r="BJ238" s="42">
        <f>COUNTIFS($C$323:$BB$328,$BE$188)</f>
        <v>115</v>
      </c>
      <c r="BK238" s="175"/>
    </row>
    <row r="239" spans="1:63" x14ac:dyDescent="0.2">
      <c r="A239" s="2690" t="s">
        <v>1909</v>
      </c>
      <c r="B239" s="2073" t="s">
        <v>2068</v>
      </c>
      <c r="C239" s="432" t="s">
        <v>2030</v>
      </c>
      <c r="D239" s="433" t="s">
        <v>2030</v>
      </c>
      <c r="E239" s="433" t="s">
        <v>2030</v>
      </c>
      <c r="F239" s="433" t="s">
        <v>2030</v>
      </c>
      <c r="G239" s="434" t="s">
        <v>2030</v>
      </c>
      <c r="H239" s="435" t="s">
        <v>2030</v>
      </c>
      <c r="I239" s="433" t="s">
        <v>2030</v>
      </c>
      <c r="J239" s="433" t="s">
        <v>2030</v>
      </c>
      <c r="K239" s="434" t="s">
        <v>2030</v>
      </c>
      <c r="L239" s="435" t="s">
        <v>2030</v>
      </c>
      <c r="M239" s="433" t="s">
        <v>2030</v>
      </c>
      <c r="N239" s="433" t="s">
        <v>2030</v>
      </c>
      <c r="O239" s="434" t="s">
        <v>2030</v>
      </c>
      <c r="P239" s="435" t="s">
        <v>2063</v>
      </c>
      <c r="Q239" s="433" t="s">
        <v>2063</v>
      </c>
      <c r="R239" s="433" t="s">
        <v>2030</v>
      </c>
      <c r="S239" s="434" t="s">
        <v>2030</v>
      </c>
      <c r="T239" s="435" t="s">
        <v>2030</v>
      </c>
      <c r="U239" s="433" t="s">
        <v>2030</v>
      </c>
      <c r="V239" s="433" t="s">
        <v>2030</v>
      </c>
      <c r="W239" s="433" t="s">
        <v>2030</v>
      </c>
      <c r="X239" s="434" t="s">
        <v>2030</v>
      </c>
      <c r="Y239" s="435" t="s">
        <v>2030</v>
      </c>
      <c r="Z239" s="433" t="s">
        <v>2030</v>
      </c>
      <c r="AA239" s="433" t="s">
        <v>2030</v>
      </c>
      <c r="AB239" s="434" t="s">
        <v>2030</v>
      </c>
      <c r="AC239" s="435" t="s">
        <v>2030</v>
      </c>
      <c r="AD239" s="433" t="s">
        <v>2030</v>
      </c>
      <c r="AE239" s="433" t="s">
        <v>2063</v>
      </c>
      <c r="AF239" s="434" t="s">
        <v>2030</v>
      </c>
      <c r="AG239" s="435" t="s">
        <v>2030</v>
      </c>
      <c r="AH239" s="433" t="s">
        <v>2030</v>
      </c>
      <c r="AI239" s="433" t="s">
        <v>2030</v>
      </c>
      <c r="AJ239" s="433" t="s">
        <v>2030</v>
      </c>
      <c r="AK239" s="434" t="s">
        <v>2030</v>
      </c>
      <c r="AL239" s="435" t="s">
        <v>2030</v>
      </c>
      <c r="AM239" s="433" t="s">
        <v>2030</v>
      </c>
      <c r="AN239" s="433" t="s">
        <v>2030</v>
      </c>
      <c r="AO239" s="434" t="s">
        <v>2030</v>
      </c>
      <c r="AP239" s="435" t="s">
        <v>2030</v>
      </c>
      <c r="AQ239" s="433" t="s">
        <v>2030</v>
      </c>
      <c r="AR239" s="433" t="s">
        <v>2063</v>
      </c>
      <c r="AS239" s="433" t="s">
        <v>2063</v>
      </c>
      <c r="AT239" s="434" t="s">
        <v>2063</v>
      </c>
      <c r="AU239" s="435" t="s">
        <v>2063</v>
      </c>
      <c r="AV239" s="433" t="s">
        <v>2063</v>
      </c>
      <c r="AW239" s="433" t="s">
        <v>2063</v>
      </c>
      <c r="AX239" s="434" t="s">
        <v>2063</v>
      </c>
      <c r="AY239" s="435" t="s">
        <v>2063</v>
      </c>
      <c r="AZ239" s="433" t="s">
        <v>2063</v>
      </c>
      <c r="BA239" s="433" t="s">
        <v>2063</v>
      </c>
      <c r="BB239" s="436" t="s">
        <v>2063</v>
      </c>
      <c r="BC239" s="2668"/>
      <c r="BD239" s="48"/>
      <c r="BE239" s="48"/>
      <c r="BF239" s="305" t="s">
        <v>2037</v>
      </c>
      <c r="BG239" s="304"/>
      <c r="BH239" s="304"/>
      <c r="BI239" s="304"/>
      <c r="BJ239" s="42">
        <f>COUNTIFS($C$323:$BB$328,$BF$188)</f>
        <v>197</v>
      </c>
      <c r="BK239" s="175"/>
    </row>
    <row r="240" spans="1:63" x14ac:dyDescent="0.2">
      <c r="A240" s="2691"/>
      <c r="B240" s="2069" t="s">
        <v>2173</v>
      </c>
      <c r="C240" s="400" t="s">
        <v>2030</v>
      </c>
      <c r="D240" s="401" t="s">
        <v>2030</v>
      </c>
      <c r="E240" s="401" t="s">
        <v>2030</v>
      </c>
      <c r="F240" s="401" t="s">
        <v>2030</v>
      </c>
      <c r="G240" s="402" t="s">
        <v>2030</v>
      </c>
      <c r="H240" s="403" t="s">
        <v>2030</v>
      </c>
      <c r="I240" s="401" t="s">
        <v>2030</v>
      </c>
      <c r="J240" s="401" t="s">
        <v>2030</v>
      </c>
      <c r="K240" s="402" t="s">
        <v>2030</v>
      </c>
      <c r="L240" s="403" t="s">
        <v>2030</v>
      </c>
      <c r="M240" s="401" t="s">
        <v>2030</v>
      </c>
      <c r="N240" s="401" t="s">
        <v>2030</v>
      </c>
      <c r="O240" s="402" t="s">
        <v>2030</v>
      </c>
      <c r="P240" s="403" t="s">
        <v>2063</v>
      </c>
      <c r="Q240" s="401" t="s">
        <v>2030</v>
      </c>
      <c r="R240" s="401" t="s">
        <v>2030</v>
      </c>
      <c r="S240" s="402" t="s">
        <v>2030</v>
      </c>
      <c r="T240" s="403" t="s">
        <v>2030</v>
      </c>
      <c r="U240" s="401" t="s">
        <v>2030</v>
      </c>
      <c r="V240" s="401" t="s">
        <v>2030</v>
      </c>
      <c r="W240" s="401" t="s">
        <v>2030</v>
      </c>
      <c r="X240" s="402" t="s">
        <v>2030</v>
      </c>
      <c r="Y240" s="403" t="s">
        <v>2030</v>
      </c>
      <c r="Z240" s="401" t="s">
        <v>2030</v>
      </c>
      <c r="AA240" s="401" t="s">
        <v>2030</v>
      </c>
      <c r="AB240" s="402" t="s">
        <v>2030</v>
      </c>
      <c r="AC240" s="403" t="s">
        <v>2030</v>
      </c>
      <c r="AD240" s="401" t="s">
        <v>2030</v>
      </c>
      <c r="AE240" s="401" t="s">
        <v>2030</v>
      </c>
      <c r="AF240" s="402" t="s">
        <v>2030</v>
      </c>
      <c r="AG240" s="403" t="s">
        <v>2030</v>
      </c>
      <c r="AH240" s="401" t="s">
        <v>2030</v>
      </c>
      <c r="AI240" s="401" t="s">
        <v>2030</v>
      </c>
      <c r="AJ240" s="401" t="s">
        <v>2030</v>
      </c>
      <c r="AK240" s="402" t="s">
        <v>2030</v>
      </c>
      <c r="AL240" s="403" t="s">
        <v>2030</v>
      </c>
      <c r="AM240" s="401" t="s">
        <v>2030</v>
      </c>
      <c r="AN240" s="401" t="s">
        <v>2030</v>
      </c>
      <c r="AO240" s="402" t="s">
        <v>2063</v>
      </c>
      <c r="AP240" s="403" t="s">
        <v>2030</v>
      </c>
      <c r="AQ240" s="401" t="s">
        <v>2030</v>
      </c>
      <c r="AR240" s="401" t="s">
        <v>2030</v>
      </c>
      <c r="AS240" s="401" t="s">
        <v>2030</v>
      </c>
      <c r="AT240" s="402" t="s">
        <v>2030</v>
      </c>
      <c r="AU240" s="403" t="s">
        <v>2030</v>
      </c>
      <c r="AV240" s="401" t="s">
        <v>2030</v>
      </c>
      <c r="AW240" s="401" t="s">
        <v>2030</v>
      </c>
      <c r="AX240" s="402" t="s">
        <v>2030</v>
      </c>
      <c r="AY240" s="404" t="s">
        <v>2030</v>
      </c>
      <c r="AZ240" s="405" t="s">
        <v>2030</v>
      </c>
      <c r="BA240" s="405" t="s">
        <v>2030</v>
      </c>
      <c r="BB240" s="406" t="s">
        <v>2063</v>
      </c>
      <c r="BC240" s="2668"/>
      <c r="BD240" s="48"/>
      <c r="BE240" s="48"/>
      <c r="BF240" s="48"/>
      <c r="BG240" s="48"/>
      <c r="BH240" s="48"/>
      <c r="BI240" s="48"/>
      <c r="BJ240" s="42"/>
      <c r="BK240" s="48"/>
    </row>
    <row r="241" spans="1:63" x14ac:dyDescent="0.2">
      <c r="A241" s="2691"/>
      <c r="B241" s="2070" t="s">
        <v>2172</v>
      </c>
      <c r="C241" s="395" t="s">
        <v>2063</v>
      </c>
      <c r="D241" s="396" t="s">
        <v>2063</v>
      </c>
      <c r="E241" s="396" t="s">
        <v>2030</v>
      </c>
      <c r="F241" s="396" t="s">
        <v>2030</v>
      </c>
      <c r="G241" s="397" t="s">
        <v>2030</v>
      </c>
      <c r="H241" s="398" t="s">
        <v>2030</v>
      </c>
      <c r="I241" s="396" t="s">
        <v>2030</v>
      </c>
      <c r="J241" s="396" t="s">
        <v>2030</v>
      </c>
      <c r="K241" s="397" t="s">
        <v>2063</v>
      </c>
      <c r="L241" s="398" t="s">
        <v>2030</v>
      </c>
      <c r="M241" s="396" t="s">
        <v>2030</v>
      </c>
      <c r="N241" s="396" t="s">
        <v>2030</v>
      </c>
      <c r="O241" s="397" t="s">
        <v>2063</v>
      </c>
      <c r="P241" s="398" t="s">
        <v>2063</v>
      </c>
      <c r="Q241" s="396" t="s">
        <v>2063</v>
      </c>
      <c r="R241" s="396" t="s">
        <v>2063</v>
      </c>
      <c r="S241" s="397" t="s">
        <v>2063</v>
      </c>
      <c r="T241" s="398" t="s">
        <v>2063</v>
      </c>
      <c r="U241" s="396" t="s">
        <v>2063</v>
      </c>
      <c r="V241" s="396" t="s">
        <v>2063</v>
      </c>
      <c r="W241" s="396" t="s">
        <v>2030</v>
      </c>
      <c r="X241" s="397" t="s">
        <v>2030</v>
      </c>
      <c r="Y241" s="398" t="s">
        <v>2030</v>
      </c>
      <c r="Z241" s="396" t="s">
        <v>2030</v>
      </c>
      <c r="AA241" s="396" t="s">
        <v>2030</v>
      </c>
      <c r="AB241" s="397" t="s">
        <v>2030</v>
      </c>
      <c r="AC241" s="398" t="s">
        <v>2030</v>
      </c>
      <c r="AD241" s="396" t="s">
        <v>2030</v>
      </c>
      <c r="AE241" s="396" t="s">
        <v>2030</v>
      </c>
      <c r="AF241" s="397" t="s">
        <v>2030</v>
      </c>
      <c r="AG241" s="398" t="s">
        <v>2030</v>
      </c>
      <c r="AH241" s="396" t="s">
        <v>2030</v>
      </c>
      <c r="AI241" s="396" t="s">
        <v>2063</v>
      </c>
      <c r="AJ241" s="396" t="s">
        <v>2063</v>
      </c>
      <c r="AK241" s="397" t="s">
        <v>2063</v>
      </c>
      <c r="AL241" s="398" t="s">
        <v>2063</v>
      </c>
      <c r="AM241" s="396" t="s">
        <v>2063</v>
      </c>
      <c r="AN241" s="396" t="s">
        <v>2063</v>
      </c>
      <c r="AO241" s="397" t="s">
        <v>2063</v>
      </c>
      <c r="AP241" s="398" t="s">
        <v>2063</v>
      </c>
      <c r="AQ241" s="396" t="s">
        <v>2063</v>
      </c>
      <c r="AR241" s="396" t="s">
        <v>2063</v>
      </c>
      <c r="AS241" s="396" t="s">
        <v>2030</v>
      </c>
      <c r="AT241" s="397" t="s">
        <v>2030</v>
      </c>
      <c r="AU241" s="398" t="s">
        <v>2030</v>
      </c>
      <c r="AV241" s="396" t="s">
        <v>2030</v>
      </c>
      <c r="AW241" s="396" t="s">
        <v>2030</v>
      </c>
      <c r="AX241" s="397" t="s">
        <v>2030</v>
      </c>
      <c r="AY241" s="398" t="s">
        <v>2030</v>
      </c>
      <c r="AZ241" s="396" t="s">
        <v>2030</v>
      </c>
      <c r="BA241" s="396" t="s">
        <v>2030</v>
      </c>
      <c r="BB241" s="399" t="s">
        <v>2030</v>
      </c>
      <c r="BC241" s="2668"/>
      <c r="BD241" s="48"/>
      <c r="BE241" s="48"/>
      <c r="BF241" s="48"/>
      <c r="BG241" s="48"/>
      <c r="BH241" s="48"/>
      <c r="BI241" s="48"/>
      <c r="BJ241" s="48"/>
      <c r="BK241" s="48"/>
    </row>
    <row r="242" spans="1:63" x14ac:dyDescent="0.2">
      <c r="A242" s="2691"/>
      <c r="B242" s="2069" t="s">
        <v>2171</v>
      </c>
      <c r="C242" s="400" t="s">
        <v>2063</v>
      </c>
      <c r="D242" s="401" t="s">
        <v>2063</v>
      </c>
      <c r="E242" s="401" t="s">
        <v>2063</v>
      </c>
      <c r="F242" s="401" t="s">
        <v>2063</v>
      </c>
      <c r="G242" s="402" t="s">
        <v>2063</v>
      </c>
      <c r="H242" s="403" t="s">
        <v>2030</v>
      </c>
      <c r="I242" s="401" t="s">
        <v>2030</v>
      </c>
      <c r="J242" s="401" t="s">
        <v>2030</v>
      </c>
      <c r="K242" s="402" t="s">
        <v>2030</v>
      </c>
      <c r="L242" s="403" t="s">
        <v>2030</v>
      </c>
      <c r="M242" s="401" t="s">
        <v>2030</v>
      </c>
      <c r="N242" s="401" t="s">
        <v>2030</v>
      </c>
      <c r="O242" s="402" t="s">
        <v>2063</v>
      </c>
      <c r="P242" s="403" t="s">
        <v>2063</v>
      </c>
      <c r="Q242" s="401" t="s">
        <v>2063</v>
      </c>
      <c r="R242" s="401" t="s">
        <v>2063</v>
      </c>
      <c r="S242" s="408" t="s">
        <v>2063</v>
      </c>
      <c r="T242" s="403" t="s">
        <v>2030</v>
      </c>
      <c r="U242" s="401" t="s">
        <v>2030</v>
      </c>
      <c r="V242" s="401" t="s">
        <v>2030</v>
      </c>
      <c r="W242" s="401" t="s">
        <v>2030</v>
      </c>
      <c r="X242" s="402" t="s">
        <v>2030</v>
      </c>
      <c r="Y242" s="403" t="s">
        <v>2030</v>
      </c>
      <c r="Z242" s="401" t="s">
        <v>2030</v>
      </c>
      <c r="AA242" s="401" t="s">
        <v>2030</v>
      </c>
      <c r="AB242" s="402" t="s">
        <v>2030</v>
      </c>
      <c r="AC242" s="403" t="s">
        <v>2030</v>
      </c>
      <c r="AD242" s="401" t="s">
        <v>2030</v>
      </c>
      <c r="AE242" s="401" t="s">
        <v>2030</v>
      </c>
      <c r="AF242" s="402" t="s">
        <v>2030</v>
      </c>
      <c r="AG242" s="403" t="s">
        <v>2030</v>
      </c>
      <c r="AH242" s="401" t="s">
        <v>2030</v>
      </c>
      <c r="AI242" s="401" t="s">
        <v>2030</v>
      </c>
      <c r="AJ242" s="407" t="s">
        <v>2030</v>
      </c>
      <c r="AK242" s="408" t="s">
        <v>2030</v>
      </c>
      <c r="AL242" s="403" t="s">
        <v>2030</v>
      </c>
      <c r="AM242" s="401" t="s">
        <v>2030</v>
      </c>
      <c r="AN242" s="407" t="s">
        <v>2030</v>
      </c>
      <c r="AO242" s="408" t="s">
        <v>2063</v>
      </c>
      <c r="AP242" s="403" t="s">
        <v>2063</v>
      </c>
      <c r="AQ242" s="401" t="s">
        <v>2063</v>
      </c>
      <c r="AR242" s="401" t="s">
        <v>2063</v>
      </c>
      <c r="AS242" s="401" t="s">
        <v>2030</v>
      </c>
      <c r="AT242" s="402" t="s">
        <v>2030</v>
      </c>
      <c r="AU242" s="403" t="s">
        <v>2030</v>
      </c>
      <c r="AV242" s="401" t="s">
        <v>2030</v>
      </c>
      <c r="AW242" s="401" t="s">
        <v>2030</v>
      </c>
      <c r="AX242" s="402" t="s">
        <v>2030</v>
      </c>
      <c r="AY242" s="404" t="s">
        <v>2030</v>
      </c>
      <c r="AZ242" s="405" t="s">
        <v>2030</v>
      </c>
      <c r="BA242" s="405" t="s">
        <v>2030</v>
      </c>
      <c r="BB242" s="406" t="s">
        <v>2030</v>
      </c>
      <c r="BC242" s="2668"/>
      <c r="BD242" s="48"/>
      <c r="BE242" s="48"/>
      <c r="BF242" s="48"/>
      <c r="BG242" s="48"/>
      <c r="BH242" s="48"/>
      <c r="BI242" s="48"/>
      <c r="BJ242" s="48"/>
      <c r="BK242" s="48"/>
    </row>
    <row r="243" spans="1:63" x14ac:dyDescent="0.2">
      <c r="A243" s="2691"/>
      <c r="B243" s="2070" t="s">
        <v>2170</v>
      </c>
      <c r="C243" s="395" t="s">
        <v>2063</v>
      </c>
      <c r="D243" s="396" t="s">
        <v>2063</v>
      </c>
      <c r="E243" s="396" t="s">
        <v>2063</v>
      </c>
      <c r="F243" s="396" t="s">
        <v>2063</v>
      </c>
      <c r="G243" s="397" t="s">
        <v>2063</v>
      </c>
      <c r="H243" s="398" t="s">
        <v>2063</v>
      </c>
      <c r="I243" s="396" t="s">
        <v>2063</v>
      </c>
      <c r="J243" s="396" t="s">
        <v>2063</v>
      </c>
      <c r="K243" s="397" t="s">
        <v>2063</v>
      </c>
      <c r="L243" s="398" t="s">
        <v>2030</v>
      </c>
      <c r="M243" s="396" t="s">
        <v>2030</v>
      </c>
      <c r="N243" s="396" t="s">
        <v>2030</v>
      </c>
      <c r="O243" s="397" t="s">
        <v>2063</v>
      </c>
      <c r="P243" s="398" t="s">
        <v>2063</v>
      </c>
      <c r="Q243" s="396" t="s">
        <v>2063</v>
      </c>
      <c r="R243" s="396" t="s">
        <v>2063</v>
      </c>
      <c r="S243" s="397" t="s">
        <v>2063</v>
      </c>
      <c r="T243" s="398" t="s">
        <v>2063</v>
      </c>
      <c r="U243" s="396" t="s">
        <v>2063</v>
      </c>
      <c r="V243" s="396" t="s">
        <v>2063</v>
      </c>
      <c r="W243" s="396" t="s">
        <v>2063</v>
      </c>
      <c r="X243" s="397" t="s">
        <v>2063</v>
      </c>
      <c r="Y243" s="398" t="s">
        <v>2063</v>
      </c>
      <c r="Z243" s="396" t="s">
        <v>2063</v>
      </c>
      <c r="AA243" s="396" t="s">
        <v>2063</v>
      </c>
      <c r="AB243" s="397" t="s">
        <v>2030</v>
      </c>
      <c r="AC243" s="398" t="s">
        <v>2030</v>
      </c>
      <c r="AD243" s="396" t="s">
        <v>2030</v>
      </c>
      <c r="AE243" s="396" t="s">
        <v>2030</v>
      </c>
      <c r="AF243" s="397" t="s">
        <v>2030</v>
      </c>
      <c r="AG243" s="398" t="s">
        <v>2030</v>
      </c>
      <c r="AH243" s="396" t="s">
        <v>2030</v>
      </c>
      <c r="AI243" s="396" t="s">
        <v>2063</v>
      </c>
      <c r="AJ243" s="396" t="s">
        <v>2030</v>
      </c>
      <c r="AK243" s="397" t="s">
        <v>2030</v>
      </c>
      <c r="AL243" s="398" t="s">
        <v>2063</v>
      </c>
      <c r="AM243" s="396" t="s">
        <v>2063</v>
      </c>
      <c r="AN243" s="396" t="s">
        <v>2030</v>
      </c>
      <c r="AO243" s="397" t="s">
        <v>2063</v>
      </c>
      <c r="AP243" s="398" t="s">
        <v>2063</v>
      </c>
      <c r="AQ243" s="396" t="s">
        <v>2063</v>
      </c>
      <c r="AR243" s="396" t="s">
        <v>2063</v>
      </c>
      <c r="AS243" s="396" t="s">
        <v>2063</v>
      </c>
      <c r="AT243" s="397" t="s">
        <v>2030</v>
      </c>
      <c r="AU243" s="398" t="s">
        <v>2030</v>
      </c>
      <c r="AV243" s="396" t="s">
        <v>2030</v>
      </c>
      <c r="AW243" s="396" t="s">
        <v>2030</v>
      </c>
      <c r="AX243" s="397" t="s">
        <v>2030</v>
      </c>
      <c r="AY243" s="398" t="s">
        <v>2063</v>
      </c>
      <c r="AZ243" s="396" t="s">
        <v>2063</v>
      </c>
      <c r="BA243" s="396" t="s">
        <v>2063</v>
      </c>
      <c r="BB243" s="399" t="s">
        <v>2063</v>
      </c>
      <c r="BC243" s="2668"/>
      <c r="BD243" s="48"/>
      <c r="BE243" s="48"/>
      <c r="BF243" s="48"/>
      <c r="BG243" s="48"/>
      <c r="BH243" s="48"/>
      <c r="BI243" s="48"/>
      <c r="BJ243" s="48"/>
      <c r="BK243" s="48"/>
    </row>
    <row r="244" spans="1:63" x14ac:dyDescent="0.2">
      <c r="A244" s="2691"/>
      <c r="B244" s="2069" t="s">
        <v>2169</v>
      </c>
      <c r="C244" s="400" t="s">
        <v>2030</v>
      </c>
      <c r="D244" s="401" t="s">
        <v>2030</v>
      </c>
      <c r="E244" s="401" t="s">
        <v>2063</v>
      </c>
      <c r="F244" s="401" t="s">
        <v>2063</v>
      </c>
      <c r="G244" s="402" t="s">
        <v>2063</v>
      </c>
      <c r="H244" s="403" t="s">
        <v>2063</v>
      </c>
      <c r="I244" s="401" t="s">
        <v>2063</v>
      </c>
      <c r="J244" s="401" t="s">
        <v>2030</v>
      </c>
      <c r="K244" s="402" t="s">
        <v>2030</v>
      </c>
      <c r="L244" s="403" t="s">
        <v>2030</v>
      </c>
      <c r="M244" s="401" t="s">
        <v>2030</v>
      </c>
      <c r="N244" s="401" t="s">
        <v>2030</v>
      </c>
      <c r="O244" s="402" t="s">
        <v>2030</v>
      </c>
      <c r="P244" s="403" t="s">
        <v>2063</v>
      </c>
      <c r="Q244" s="401" t="s">
        <v>2063</v>
      </c>
      <c r="R244" s="401" t="s">
        <v>2063</v>
      </c>
      <c r="S244" s="402" t="s">
        <v>2063</v>
      </c>
      <c r="T244" s="403" t="s">
        <v>2063</v>
      </c>
      <c r="U244" s="401" t="s">
        <v>2063</v>
      </c>
      <c r="V244" s="401" t="s">
        <v>2030</v>
      </c>
      <c r="W244" s="401" t="s">
        <v>2063</v>
      </c>
      <c r="X244" s="402" t="s">
        <v>2063</v>
      </c>
      <c r="Y244" s="403" t="s">
        <v>2063</v>
      </c>
      <c r="Z244" s="401" t="s">
        <v>2063</v>
      </c>
      <c r="AA244" s="401" t="s">
        <v>2063</v>
      </c>
      <c r="AB244" s="402" t="s">
        <v>2030</v>
      </c>
      <c r="AC244" s="403" t="s">
        <v>2030</v>
      </c>
      <c r="AD244" s="401" t="s">
        <v>2030</v>
      </c>
      <c r="AE244" s="401" t="s">
        <v>2030</v>
      </c>
      <c r="AF244" s="402" t="s">
        <v>2030</v>
      </c>
      <c r="AG244" s="403" t="s">
        <v>2030</v>
      </c>
      <c r="AH244" s="401" t="s">
        <v>2030</v>
      </c>
      <c r="AI244" s="401" t="s">
        <v>2030</v>
      </c>
      <c r="AJ244" s="401" t="s">
        <v>2030</v>
      </c>
      <c r="AK244" s="402" t="s">
        <v>2030</v>
      </c>
      <c r="AL244" s="403" t="s">
        <v>2030</v>
      </c>
      <c r="AM244" s="401" t="s">
        <v>2030</v>
      </c>
      <c r="AN244" s="401" t="s">
        <v>2030</v>
      </c>
      <c r="AO244" s="402" t="s">
        <v>2030</v>
      </c>
      <c r="AP244" s="403" t="s">
        <v>2030</v>
      </c>
      <c r="AQ244" s="401" t="s">
        <v>2030</v>
      </c>
      <c r="AR244" s="401" t="s">
        <v>2030</v>
      </c>
      <c r="AS244" s="401" t="s">
        <v>2030</v>
      </c>
      <c r="AT244" s="402" t="s">
        <v>2030</v>
      </c>
      <c r="AU244" s="403" t="s">
        <v>2030</v>
      </c>
      <c r="AV244" s="401" t="s">
        <v>2030</v>
      </c>
      <c r="AW244" s="401" t="s">
        <v>2030</v>
      </c>
      <c r="AX244" s="402" t="s">
        <v>2030</v>
      </c>
      <c r="AY244" s="404" t="s">
        <v>2030</v>
      </c>
      <c r="AZ244" s="405" t="s">
        <v>2030</v>
      </c>
      <c r="BA244" s="405" t="s">
        <v>2030</v>
      </c>
      <c r="BB244" s="406" t="s">
        <v>2030</v>
      </c>
      <c r="BC244" s="2668"/>
      <c r="BD244" s="48"/>
      <c r="BE244" s="48"/>
      <c r="BF244" s="48"/>
      <c r="BG244" s="48"/>
      <c r="BH244" s="48"/>
      <c r="BI244" s="48"/>
      <c r="BJ244" s="48"/>
      <c r="BK244" s="48"/>
    </row>
    <row r="245" spans="1:63" x14ac:dyDescent="0.2">
      <c r="A245" s="2691"/>
      <c r="B245" s="2070" t="s">
        <v>2168</v>
      </c>
      <c r="C245" s="395" t="s">
        <v>2063</v>
      </c>
      <c r="D245" s="396" t="s">
        <v>2063</v>
      </c>
      <c r="E245" s="396" t="s">
        <v>2063</v>
      </c>
      <c r="F245" s="396" t="s">
        <v>2063</v>
      </c>
      <c r="G245" s="397" t="s">
        <v>2063</v>
      </c>
      <c r="H245" s="398" t="s">
        <v>2063</v>
      </c>
      <c r="I245" s="396" t="s">
        <v>2063</v>
      </c>
      <c r="J245" s="396" t="s">
        <v>2030</v>
      </c>
      <c r="K245" s="397" t="s">
        <v>2030</v>
      </c>
      <c r="L245" s="398" t="s">
        <v>2030</v>
      </c>
      <c r="M245" s="396" t="s">
        <v>2030</v>
      </c>
      <c r="N245" s="396" t="s">
        <v>2030</v>
      </c>
      <c r="O245" s="397" t="s">
        <v>2063</v>
      </c>
      <c r="P245" s="398" t="s">
        <v>2063</v>
      </c>
      <c r="Q245" s="396" t="s">
        <v>2063</v>
      </c>
      <c r="R245" s="396" t="s">
        <v>2063</v>
      </c>
      <c r="S245" s="397" t="s">
        <v>2063</v>
      </c>
      <c r="T245" s="398" t="s">
        <v>2030</v>
      </c>
      <c r="U245" s="396" t="s">
        <v>2063</v>
      </c>
      <c r="V245" s="396" t="s">
        <v>2030</v>
      </c>
      <c r="W245" s="396" t="s">
        <v>2030</v>
      </c>
      <c r="X245" s="397" t="s">
        <v>2063</v>
      </c>
      <c r="Y245" s="398" t="s">
        <v>2063</v>
      </c>
      <c r="Z245" s="396" t="s">
        <v>2063</v>
      </c>
      <c r="AA245" s="396" t="s">
        <v>2063</v>
      </c>
      <c r="AB245" s="397" t="s">
        <v>2063</v>
      </c>
      <c r="AC245" s="398" t="s">
        <v>2063</v>
      </c>
      <c r="AD245" s="396" t="s">
        <v>2063</v>
      </c>
      <c r="AE245" s="396" t="s">
        <v>2030</v>
      </c>
      <c r="AF245" s="397" t="s">
        <v>2030</v>
      </c>
      <c r="AG245" s="398" t="s">
        <v>2030</v>
      </c>
      <c r="AH245" s="396" t="s">
        <v>2030</v>
      </c>
      <c r="AI245" s="396" t="s">
        <v>2030</v>
      </c>
      <c r="AJ245" s="396" t="s">
        <v>2030</v>
      </c>
      <c r="AK245" s="397" t="s">
        <v>2030</v>
      </c>
      <c r="AL245" s="398" t="s">
        <v>2030</v>
      </c>
      <c r="AM245" s="396" t="s">
        <v>2030</v>
      </c>
      <c r="AN245" s="396" t="s">
        <v>2030</v>
      </c>
      <c r="AO245" s="397" t="s">
        <v>2063</v>
      </c>
      <c r="AP245" s="398" t="s">
        <v>2030</v>
      </c>
      <c r="AQ245" s="396" t="s">
        <v>2063</v>
      </c>
      <c r="AR245" s="396" t="s">
        <v>2063</v>
      </c>
      <c r="AS245" s="396" t="s">
        <v>2063</v>
      </c>
      <c r="AT245" s="397" t="s">
        <v>2063</v>
      </c>
      <c r="AU245" s="398" t="s">
        <v>2063</v>
      </c>
      <c r="AV245" s="396" t="s">
        <v>2030</v>
      </c>
      <c r="AW245" s="396" t="s">
        <v>2030</v>
      </c>
      <c r="AX245" s="397" t="s">
        <v>2030</v>
      </c>
      <c r="AY245" s="398" t="s">
        <v>2030</v>
      </c>
      <c r="AZ245" s="396" t="s">
        <v>2030</v>
      </c>
      <c r="BA245" s="396" t="s">
        <v>2030</v>
      </c>
      <c r="BB245" s="399" t="s">
        <v>2030</v>
      </c>
      <c r="BC245" s="2668"/>
      <c r="BD245" s="2659" t="s">
        <v>1686</v>
      </c>
      <c r="BE245" s="2660"/>
      <c r="BF245" s="308"/>
      <c r="BG245" s="307">
        <v>2007</v>
      </c>
      <c r="BH245" s="307">
        <v>2008</v>
      </c>
      <c r="BI245" s="307">
        <v>2009</v>
      </c>
      <c r="BJ245" s="307">
        <v>2010</v>
      </c>
      <c r="BK245" s="307">
        <v>2011</v>
      </c>
    </row>
    <row r="246" spans="1:63" x14ac:dyDescent="0.2">
      <c r="A246" s="2691"/>
      <c r="B246" s="2069" t="s">
        <v>2167</v>
      </c>
      <c r="C246" s="400" t="s">
        <v>2030</v>
      </c>
      <c r="D246" s="401" t="s">
        <v>2030</v>
      </c>
      <c r="E246" s="401" t="s">
        <v>2030</v>
      </c>
      <c r="F246" s="401" t="s">
        <v>2030</v>
      </c>
      <c r="G246" s="402" t="s">
        <v>2030</v>
      </c>
      <c r="H246" s="403" t="s">
        <v>2030</v>
      </c>
      <c r="I246" s="401" t="s">
        <v>2030</v>
      </c>
      <c r="J246" s="407" t="s">
        <v>2030</v>
      </c>
      <c r="K246" s="408" t="s">
        <v>2030</v>
      </c>
      <c r="L246" s="409" t="s">
        <v>2030</v>
      </c>
      <c r="M246" s="407" t="s">
        <v>2030</v>
      </c>
      <c r="N246" s="401" t="s">
        <v>2030</v>
      </c>
      <c r="O246" s="402" t="s">
        <v>2030</v>
      </c>
      <c r="P246" s="403" t="s">
        <v>2030</v>
      </c>
      <c r="Q246" s="407" t="s">
        <v>2030</v>
      </c>
      <c r="R246" s="407" t="s">
        <v>2030</v>
      </c>
      <c r="S246" s="408" t="s">
        <v>2030</v>
      </c>
      <c r="T246" s="409" t="s">
        <v>2030</v>
      </c>
      <c r="U246" s="407" t="s">
        <v>2063</v>
      </c>
      <c r="V246" s="407" t="s">
        <v>2030</v>
      </c>
      <c r="W246" s="401" t="s">
        <v>2030</v>
      </c>
      <c r="X246" s="402" t="s">
        <v>2030</v>
      </c>
      <c r="Y246" s="403" t="s">
        <v>2030</v>
      </c>
      <c r="Z246" s="401" t="s">
        <v>2030</v>
      </c>
      <c r="AA246" s="401" t="s">
        <v>2030</v>
      </c>
      <c r="AB246" s="402" t="s">
        <v>2030</v>
      </c>
      <c r="AC246" s="403" t="s">
        <v>2030</v>
      </c>
      <c r="AD246" s="401" t="s">
        <v>2030</v>
      </c>
      <c r="AE246" s="401" t="s">
        <v>2030</v>
      </c>
      <c r="AF246" s="402" t="s">
        <v>2030</v>
      </c>
      <c r="AG246" s="403" t="s">
        <v>2030</v>
      </c>
      <c r="AH246" s="401" t="s">
        <v>2030</v>
      </c>
      <c r="AI246" s="401" t="s">
        <v>2030</v>
      </c>
      <c r="AJ246" s="401" t="s">
        <v>2030</v>
      </c>
      <c r="AK246" s="402" t="s">
        <v>2030</v>
      </c>
      <c r="AL246" s="403" t="s">
        <v>2030</v>
      </c>
      <c r="AM246" s="401" t="s">
        <v>2030</v>
      </c>
      <c r="AN246" s="401" t="s">
        <v>2030</v>
      </c>
      <c r="AO246" s="402" t="s">
        <v>2063</v>
      </c>
      <c r="AP246" s="403" t="s">
        <v>2030</v>
      </c>
      <c r="AQ246" s="401" t="s">
        <v>2030</v>
      </c>
      <c r="AR246" s="401" t="s">
        <v>2030</v>
      </c>
      <c r="AS246" s="401" t="s">
        <v>2030</v>
      </c>
      <c r="AT246" s="402" t="s">
        <v>2030</v>
      </c>
      <c r="AU246" s="403" t="s">
        <v>2030</v>
      </c>
      <c r="AV246" s="401" t="s">
        <v>2030</v>
      </c>
      <c r="AW246" s="401" t="s">
        <v>2030</v>
      </c>
      <c r="AX246" s="402" t="s">
        <v>2063</v>
      </c>
      <c r="AY246" s="404" t="s">
        <v>2030</v>
      </c>
      <c r="AZ246" s="405" t="s">
        <v>2030</v>
      </c>
      <c r="BA246" s="405" t="s">
        <v>2030</v>
      </c>
      <c r="BB246" s="406" t="s">
        <v>2030</v>
      </c>
      <c r="BC246" s="2668"/>
      <c r="BD246" s="48"/>
      <c r="BE246" s="48"/>
      <c r="BF246" s="306" t="s">
        <v>2038</v>
      </c>
      <c r="BG246" s="304"/>
      <c r="BH246" s="304"/>
      <c r="BI246" s="304"/>
      <c r="BJ246" s="42">
        <f>COUNTIFS($C$332:$BB$343,$BE$188)</f>
        <v>257</v>
      </c>
      <c r="BK246" s="175"/>
    </row>
    <row r="247" spans="1:63" x14ac:dyDescent="0.2">
      <c r="A247" s="2691"/>
      <c r="B247" s="2070" t="s">
        <v>2166</v>
      </c>
      <c r="C247" s="395" t="s">
        <v>2030</v>
      </c>
      <c r="D247" s="396" t="s">
        <v>2030</v>
      </c>
      <c r="E247" s="396" t="s">
        <v>2030</v>
      </c>
      <c r="F247" s="396" t="s">
        <v>2030</v>
      </c>
      <c r="G247" s="397" t="s">
        <v>2030</v>
      </c>
      <c r="H247" s="398" t="s">
        <v>2030</v>
      </c>
      <c r="I247" s="396" t="s">
        <v>2030</v>
      </c>
      <c r="J247" s="396" t="s">
        <v>2030</v>
      </c>
      <c r="K247" s="397" t="s">
        <v>2030</v>
      </c>
      <c r="L247" s="398" t="s">
        <v>2030</v>
      </c>
      <c r="M247" s="396" t="s">
        <v>2030</v>
      </c>
      <c r="N247" s="396" t="s">
        <v>2030</v>
      </c>
      <c r="O247" s="397" t="s">
        <v>2030</v>
      </c>
      <c r="P247" s="398" t="s">
        <v>2030</v>
      </c>
      <c r="Q247" s="396" t="s">
        <v>2030</v>
      </c>
      <c r="R247" s="396" t="s">
        <v>2030</v>
      </c>
      <c r="S247" s="397" t="s">
        <v>2030</v>
      </c>
      <c r="T247" s="398" t="s">
        <v>2030</v>
      </c>
      <c r="U247" s="396" t="s">
        <v>2030</v>
      </c>
      <c r="V247" s="396" t="s">
        <v>2030</v>
      </c>
      <c r="W247" s="396" t="s">
        <v>2030</v>
      </c>
      <c r="X247" s="397" t="s">
        <v>2030</v>
      </c>
      <c r="Y247" s="398" t="s">
        <v>2030</v>
      </c>
      <c r="Z247" s="396" t="s">
        <v>2030</v>
      </c>
      <c r="AA247" s="396" t="s">
        <v>2030</v>
      </c>
      <c r="AB247" s="397" t="s">
        <v>2030</v>
      </c>
      <c r="AC247" s="398" t="s">
        <v>2030</v>
      </c>
      <c r="AD247" s="396" t="s">
        <v>2030</v>
      </c>
      <c r="AE247" s="396" t="s">
        <v>2030</v>
      </c>
      <c r="AF247" s="397" t="s">
        <v>2030</v>
      </c>
      <c r="AG247" s="398" t="s">
        <v>2030</v>
      </c>
      <c r="AH247" s="396" t="s">
        <v>2030</v>
      </c>
      <c r="AI247" s="396" t="s">
        <v>2030</v>
      </c>
      <c r="AJ247" s="396" t="s">
        <v>2030</v>
      </c>
      <c r="AK247" s="397" t="s">
        <v>2030</v>
      </c>
      <c r="AL247" s="398" t="s">
        <v>2030</v>
      </c>
      <c r="AM247" s="396" t="s">
        <v>2030</v>
      </c>
      <c r="AN247" s="396" t="s">
        <v>2030</v>
      </c>
      <c r="AO247" s="397" t="s">
        <v>2030</v>
      </c>
      <c r="AP247" s="398" t="s">
        <v>2030</v>
      </c>
      <c r="AQ247" s="396" t="s">
        <v>2030</v>
      </c>
      <c r="AR247" s="396" t="s">
        <v>2030</v>
      </c>
      <c r="AS247" s="396" t="s">
        <v>2030</v>
      </c>
      <c r="AT247" s="397" t="s">
        <v>2030</v>
      </c>
      <c r="AU247" s="398" t="s">
        <v>2030</v>
      </c>
      <c r="AV247" s="396" t="s">
        <v>2030</v>
      </c>
      <c r="AW247" s="396" t="s">
        <v>2030</v>
      </c>
      <c r="AX247" s="397" t="s">
        <v>2030</v>
      </c>
      <c r="AY247" s="398" t="s">
        <v>2030</v>
      </c>
      <c r="AZ247" s="396" t="s">
        <v>2030</v>
      </c>
      <c r="BA247" s="396" t="s">
        <v>2030</v>
      </c>
      <c r="BB247" s="399" t="s">
        <v>2030</v>
      </c>
      <c r="BC247" s="2668"/>
      <c r="BD247" s="48"/>
      <c r="BE247" s="48"/>
      <c r="BF247" s="305" t="s">
        <v>2037</v>
      </c>
      <c r="BG247" s="304"/>
      <c r="BH247" s="304"/>
      <c r="BI247" s="304"/>
      <c r="BJ247" s="42">
        <f>COUNTIFS($C$332:$BB$343,$BF$188)</f>
        <v>367</v>
      </c>
      <c r="BK247" s="175"/>
    </row>
    <row r="248" spans="1:63" x14ac:dyDescent="0.2">
      <c r="A248" s="2691"/>
      <c r="B248" s="2069" t="s">
        <v>2165</v>
      </c>
      <c r="C248" s="400" t="s">
        <v>2030</v>
      </c>
      <c r="D248" s="401" t="s">
        <v>2030</v>
      </c>
      <c r="E248" s="401" t="s">
        <v>2030</v>
      </c>
      <c r="F248" s="401" t="s">
        <v>2030</v>
      </c>
      <c r="G248" s="402" t="s">
        <v>2030</v>
      </c>
      <c r="H248" s="403" t="s">
        <v>2030</v>
      </c>
      <c r="I248" s="401" t="s">
        <v>2030</v>
      </c>
      <c r="J248" s="407" t="s">
        <v>2030</v>
      </c>
      <c r="K248" s="408" t="s">
        <v>2030</v>
      </c>
      <c r="L248" s="409" t="s">
        <v>2030</v>
      </c>
      <c r="M248" s="407" t="s">
        <v>2030</v>
      </c>
      <c r="N248" s="401" t="s">
        <v>2030</v>
      </c>
      <c r="O248" s="402" t="s">
        <v>2030</v>
      </c>
      <c r="P248" s="403" t="s">
        <v>2030</v>
      </c>
      <c r="Q248" s="407" t="s">
        <v>2030</v>
      </c>
      <c r="R248" s="407" t="s">
        <v>2030</v>
      </c>
      <c r="S248" s="408" t="s">
        <v>2030</v>
      </c>
      <c r="T248" s="409" t="s">
        <v>2030</v>
      </c>
      <c r="U248" s="407" t="s">
        <v>2063</v>
      </c>
      <c r="V248" s="407" t="s">
        <v>2030</v>
      </c>
      <c r="W248" s="401" t="s">
        <v>2030</v>
      </c>
      <c r="X248" s="402" t="s">
        <v>2030</v>
      </c>
      <c r="Y248" s="403" t="s">
        <v>2030</v>
      </c>
      <c r="Z248" s="401" t="s">
        <v>2030</v>
      </c>
      <c r="AA248" s="401" t="s">
        <v>2030</v>
      </c>
      <c r="AB248" s="402" t="s">
        <v>2030</v>
      </c>
      <c r="AC248" s="403" t="s">
        <v>2030</v>
      </c>
      <c r="AD248" s="401" t="s">
        <v>2030</v>
      </c>
      <c r="AE248" s="401" t="s">
        <v>2030</v>
      </c>
      <c r="AF248" s="402" t="s">
        <v>2030</v>
      </c>
      <c r="AG248" s="403" t="s">
        <v>2030</v>
      </c>
      <c r="AH248" s="401" t="s">
        <v>2030</v>
      </c>
      <c r="AI248" s="401" t="s">
        <v>2030</v>
      </c>
      <c r="AJ248" s="407" t="s">
        <v>2030</v>
      </c>
      <c r="AK248" s="408" t="s">
        <v>2030</v>
      </c>
      <c r="AL248" s="403" t="s">
        <v>2030</v>
      </c>
      <c r="AM248" s="401" t="s">
        <v>2030</v>
      </c>
      <c r="AN248" s="401" t="s">
        <v>2030</v>
      </c>
      <c r="AO248" s="402" t="s">
        <v>2030</v>
      </c>
      <c r="AP248" s="403" t="s">
        <v>2030</v>
      </c>
      <c r="AQ248" s="401" t="s">
        <v>2030</v>
      </c>
      <c r="AR248" s="401" t="s">
        <v>2030</v>
      </c>
      <c r="AS248" s="401" t="s">
        <v>2030</v>
      </c>
      <c r="AT248" s="402" t="s">
        <v>2030</v>
      </c>
      <c r="AU248" s="403" t="s">
        <v>2030</v>
      </c>
      <c r="AV248" s="401" t="s">
        <v>2030</v>
      </c>
      <c r="AW248" s="401" t="s">
        <v>2030</v>
      </c>
      <c r="AX248" s="402" t="s">
        <v>2030</v>
      </c>
      <c r="AY248" s="404" t="s">
        <v>2030</v>
      </c>
      <c r="AZ248" s="405" t="s">
        <v>2030</v>
      </c>
      <c r="BA248" s="405" t="s">
        <v>2030</v>
      </c>
      <c r="BB248" s="406" t="s">
        <v>2030</v>
      </c>
      <c r="BC248" s="2668"/>
      <c r="BD248" s="48"/>
      <c r="BE248" s="48"/>
      <c r="BF248" s="48"/>
      <c r="BG248" s="48"/>
      <c r="BH248" s="48"/>
      <c r="BI248" s="48"/>
      <c r="BJ248" s="42"/>
      <c r="BK248" s="48"/>
    </row>
    <row r="249" spans="1:63" x14ac:dyDescent="0.2">
      <c r="A249" s="2691"/>
      <c r="B249" s="2070" t="s">
        <v>2164</v>
      </c>
      <c r="C249" s="395" t="s">
        <v>2030</v>
      </c>
      <c r="D249" s="396" t="s">
        <v>2030</v>
      </c>
      <c r="E249" s="396" t="s">
        <v>2030</v>
      </c>
      <c r="F249" s="396" t="s">
        <v>2030</v>
      </c>
      <c r="G249" s="397" t="s">
        <v>2030</v>
      </c>
      <c r="H249" s="398" t="s">
        <v>2030</v>
      </c>
      <c r="I249" s="396" t="s">
        <v>2030</v>
      </c>
      <c r="J249" s="396" t="s">
        <v>2030</v>
      </c>
      <c r="K249" s="397" t="s">
        <v>2030</v>
      </c>
      <c r="L249" s="398" t="s">
        <v>2030</v>
      </c>
      <c r="M249" s="396" t="s">
        <v>2030</v>
      </c>
      <c r="N249" s="396" t="s">
        <v>2030</v>
      </c>
      <c r="O249" s="397" t="s">
        <v>2030</v>
      </c>
      <c r="P249" s="398" t="s">
        <v>2030</v>
      </c>
      <c r="Q249" s="396" t="s">
        <v>2030</v>
      </c>
      <c r="R249" s="396" t="s">
        <v>2030</v>
      </c>
      <c r="S249" s="397" t="s">
        <v>2030</v>
      </c>
      <c r="T249" s="398" t="s">
        <v>2030</v>
      </c>
      <c r="U249" s="396" t="s">
        <v>2030</v>
      </c>
      <c r="V249" s="396" t="s">
        <v>2030</v>
      </c>
      <c r="W249" s="396" t="s">
        <v>2030</v>
      </c>
      <c r="X249" s="397" t="s">
        <v>2030</v>
      </c>
      <c r="Y249" s="398" t="s">
        <v>2030</v>
      </c>
      <c r="Z249" s="396" t="s">
        <v>2030</v>
      </c>
      <c r="AA249" s="396" t="s">
        <v>2030</v>
      </c>
      <c r="AB249" s="397" t="s">
        <v>2030</v>
      </c>
      <c r="AC249" s="398" t="s">
        <v>2030</v>
      </c>
      <c r="AD249" s="396" t="s">
        <v>2030</v>
      </c>
      <c r="AE249" s="396" t="s">
        <v>2030</v>
      </c>
      <c r="AF249" s="397" t="s">
        <v>2030</v>
      </c>
      <c r="AG249" s="398" t="s">
        <v>2030</v>
      </c>
      <c r="AH249" s="396" t="s">
        <v>2030</v>
      </c>
      <c r="AI249" s="396" t="s">
        <v>2030</v>
      </c>
      <c r="AJ249" s="396" t="s">
        <v>2030</v>
      </c>
      <c r="AK249" s="397" t="s">
        <v>2030</v>
      </c>
      <c r="AL249" s="398" t="s">
        <v>2030</v>
      </c>
      <c r="AM249" s="396" t="s">
        <v>2030</v>
      </c>
      <c r="AN249" s="396" t="s">
        <v>2030</v>
      </c>
      <c r="AO249" s="397" t="s">
        <v>2030</v>
      </c>
      <c r="AP249" s="398" t="s">
        <v>2030</v>
      </c>
      <c r="AQ249" s="396" t="s">
        <v>2030</v>
      </c>
      <c r="AR249" s="396" t="s">
        <v>2030</v>
      </c>
      <c r="AS249" s="396" t="s">
        <v>2030</v>
      </c>
      <c r="AT249" s="397" t="s">
        <v>2030</v>
      </c>
      <c r="AU249" s="398" t="s">
        <v>2030</v>
      </c>
      <c r="AV249" s="396" t="s">
        <v>2030</v>
      </c>
      <c r="AW249" s="396" t="s">
        <v>2030</v>
      </c>
      <c r="AX249" s="397" t="s">
        <v>2030</v>
      </c>
      <c r="AY249" s="398" t="s">
        <v>2030</v>
      </c>
      <c r="AZ249" s="396" t="s">
        <v>2030</v>
      </c>
      <c r="BA249" s="396" t="s">
        <v>2030</v>
      </c>
      <c r="BB249" s="399" t="s">
        <v>2030</v>
      </c>
      <c r="BC249" s="2668"/>
      <c r="BD249" s="48"/>
      <c r="BE249" s="48"/>
      <c r="BF249" s="48"/>
      <c r="BG249" s="48"/>
      <c r="BH249" s="48"/>
      <c r="BI249" s="48"/>
      <c r="BJ249" s="48"/>
      <c r="BK249" s="48"/>
    </row>
    <row r="250" spans="1:63" x14ac:dyDescent="0.2">
      <c r="A250" s="2691"/>
      <c r="B250" s="2069" t="s">
        <v>2163</v>
      </c>
      <c r="C250" s="400" t="s">
        <v>2030</v>
      </c>
      <c r="D250" s="401" t="s">
        <v>2030</v>
      </c>
      <c r="E250" s="401" t="s">
        <v>2030</v>
      </c>
      <c r="F250" s="401" t="s">
        <v>2030</v>
      </c>
      <c r="G250" s="402" t="s">
        <v>2030</v>
      </c>
      <c r="H250" s="403" t="s">
        <v>2030</v>
      </c>
      <c r="I250" s="401" t="s">
        <v>2030</v>
      </c>
      <c r="J250" s="407" t="s">
        <v>2030</v>
      </c>
      <c r="K250" s="408" t="s">
        <v>2030</v>
      </c>
      <c r="L250" s="409" t="s">
        <v>2030</v>
      </c>
      <c r="M250" s="407" t="s">
        <v>2030</v>
      </c>
      <c r="N250" s="407" t="s">
        <v>2030</v>
      </c>
      <c r="O250" s="408" t="s">
        <v>2030</v>
      </c>
      <c r="P250" s="409" t="s">
        <v>2030</v>
      </c>
      <c r="Q250" s="407" t="s">
        <v>2030</v>
      </c>
      <c r="R250" s="407" t="s">
        <v>2030</v>
      </c>
      <c r="S250" s="408" t="s">
        <v>2030</v>
      </c>
      <c r="T250" s="409" t="s">
        <v>2030</v>
      </c>
      <c r="U250" s="407" t="s">
        <v>2030</v>
      </c>
      <c r="V250" s="407" t="s">
        <v>2063</v>
      </c>
      <c r="W250" s="407" t="s">
        <v>2063</v>
      </c>
      <c r="X250" s="408" t="s">
        <v>2063</v>
      </c>
      <c r="Y250" s="403" t="s">
        <v>2063</v>
      </c>
      <c r="Z250" s="401" t="s">
        <v>2030</v>
      </c>
      <c r="AA250" s="401" t="s">
        <v>2030</v>
      </c>
      <c r="AB250" s="402" t="s">
        <v>2030</v>
      </c>
      <c r="AC250" s="409" t="s">
        <v>2030</v>
      </c>
      <c r="AD250" s="407" t="s">
        <v>2030</v>
      </c>
      <c r="AE250" s="407" t="s">
        <v>2030</v>
      </c>
      <c r="AF250" s="408" t="s">
        <v>2030</v>
      </c>
      <c r="AG250" s="409" t="s">
        <v>2030</v>
      </c>
      <c r="AH250" s="407" t="s">
        <v>2030</v>
      </c>
      <c r="AI250" s="407" t="s">
        <v>2030</v>
      </c>
      <c r="AJ250" s="401" t="s">
        <v>2030</v>
      </c>
      <c r="AK250" s="402" t="s">
        <v>2030</v>
      </c>
      <c r="AL250" s="403" t="s">
        <v>2030</v>
      </c>
      <c r="AM250" s="401" t="s">
        <v>2030</v>
      </c>
      <c r="AN250" s="401" t="s">
        <v>2030</v>
      </c>
      <c r="AO250" s="402" t="s">
        <v>2030</v>
      </c>
      <c r="AP250" s="409" t="s">
        <v>2030</v>
      </c>
      <c r="AQ250" s="407" t="s">
        <v>2030</v>
      </c>
      <c r="AR250" s="407" t="s">
        <v>2030</v>
      </c>
      <c r="AS250" s="407" t="s">
        <v>2030</v>
      </c>
      <c r="AT250" s="402" t="s">
        <v>2030</v>
      </c>
      <c r="AU250" s="403" t="s">
        <v>2030</v>
      </c>
      <c r="AV250" s="401" t="s">
        <v>2030</v>
      </c>
      <c r="AW250" s="401" t="s">
        <v>2030</v>
      </c>
      <c r="AX250" s="402" t="s">
        <v>2030</v>
      </c>
      <c r="AY250" s="404" t="s">
        <v>2030</v>
      </c>
      <c r="AZ250" s="405" t="s">
        <v>2030</v>
      </c>
      <c r="BA250" s="405" t="s">
        <v>2030</v>
      </c>
      <c r="BB250" s="406" t="s">
        <v>2030</v>
      </c>
      <c r="BC250" s="2668"/>
      <c r="BD250" s="48"/>
      <c r="BE250" s="48"/>
      <c r="BF250" s="48"/>
      <c r="BG250" s="48"/>
      <c r="BH250" s="48"/>
      <c r="BI250" s="48"/>
      <c r="BJ250" s="48"/>
      <c r="BK250" s="48"/>
    </row>
    <row r="251" spans="1:63" x14ac:dyDescent="0.2">
      <c r="A251" s="2691"/>
      <c r="B251" s="2070" t="s">
        <v>2162</v>
      </c>
      <c r="C251" s="395" t="s">
        <v>2030</v>
      </c>
      <c r="D251" s="396" t="s">
        <v>2030</v>
      </c>
      <c r="E251" s="396" t="s">
        <v>2030</v>
      </c>
      <c r="F251" s="396" t="s">
        <v>2030</v>
      </c>
      <c r="G251" s="397" t="s">
        <v>2030</v>
      </c>
      <c r="H251" s="398" t="s">
        <v>2030</v>
      </c>
      <c r="I251" s="396" t="s">
        <v>2030</v>
      </c>
      <c r="J251" s="396" t="s">
        <v>2030</v>
      </c>
      <c r="K251" s="397" t="s">
        <v>2030</v>
      </c>
      <c r="L251" s="398" t="s">
        <v>2030</v>
      </c>
      <c r="M251" s="396" t="s">
        <v>2030</v>
      </c>
      <c r="N251" s="396" t="s">
        <v>2030</v>
      </c>
      <c r="O251" s="397" t="s">
        <v>2030</v>
      </c>
      <c r="P251" s="398" t="s">
        <v>2030</v>
      </c>
      <c r="Q251" s="396" t="s">
        <v>2030</v>
      </c>
      <c r="R251" s="396" t="s">
        <v>2030</v>
      </c>
      <c r="S251" s="397" t="s">
        <v>2030</v>
      </c>
      <c r="T251" s="398" t="s">
        <v>2030</v>
      </c>
      <c r="U251" s="396" t="s">
        <v>2063</v>
      </c>
      <c r="V251" s="396" t="s">
        <v>2063</v>
      </c>
      <c r="W251" s="396" t="s">
        <v>2063</v>
      </c>
      <c r="X251" s="397" t="s">
        <v>2030</v>
      </c>
      <c r="Y251" s="398" t="s">
        <v>2030</v>
      </c>
      <c r="Z251" s="396" t="s">
        <v>2030</v>
      </c>
      <c r="AA251" s="396" t="s">
        <v>2030</v>
      </c>
      <c r="AB251" s="397" t="s">
        <v>2030</v>
      </c>
      <c r="AC251" s="398" t="s">
        <v>2030</v>
      </c>
      <c r="AD251" s="396" t="s">
        <v>2030</v>
      </c>
      <c r="AE251" s="396" t="s">
        <v>2030</v>
      </c>
      <c r="AF251" s="397" t="s">
        <v>2030</v>
      </c>
      <c r="AG251" s="398" t="s">
        <v>2030</v>
      </c>
      <c r="AH251" s="396" t="s">
        <v>2030</v>
      </c>
      <c r="AI251" s="396" t="s">
        <v>2030</v>
      </c>
      <c r="AJ251" s="396" t="s">
        <v>2030</v>
      </c>
      <c r="AK251" s="397" t="s">
        <v>2030</v>
      </c>
      <c r="AL251" s="398" t="s">
        <v>2030</v>
      </c>
      <c r="AM251" s="396" t="s">
        <v>2030</v>
      </c>
      <c r="AN251" s="396" t="s">
        <v>2030</v>
      </c>
      <c r="AO251" s="397" t="s">
        <v>2030</v>
      </c>
      <c r="AP251" s="398" t="s">
        <v>2030</v>
      </c>
      <c r="AQ251" s="396" t="s">
        <v>2030</v>
      </c>
      <c r="AR251" s="396" t="s">
        <v>2030</v>
      </c>
      <c r="AS251" s="396" t="s">
        <v>2030</v>
      </c>
      <c r="AT251" s="397" t="s">
        <v>2030</v>
      </c>
      <c r="AU251" s="398" t="s">
        <v>2030</v>
      </c>
      <c r="AV251" s="396" t="s">
        <v>2030</v>
      </c>
      <c r="AW251" s="396" t="s">
        <v>2030</v>
      </c>
      <c r="AX251" s="397" t="s">
        <v>2030</v>
      </c>
      <c r="AY251" s="398" t="s">
        <v>2030</v>
      </c>
      <c r="AZ251" s="396" t="s">
        <v>2030</v>
      </c>
      <c r="BA251" s="396" t="s">
        <v>2030</v>
      </c>
      <c r="BB251" s="399" t="s">
        <v>2030</v>
      </c>
      <c r="BC251" s="2668"/>
      <c r="BD251" s="48"/>
      <c r="BE251" s="48"/>
      <c r="BF251" s="48"/>
      <c r="BG251" s="48"/>
      <c r="BH251" s="48"/>
      <c r="BI251" s="48"/>
      <c r="BJ251" s="48"/>
      <c r="BK251" s="48"/>
    </row>
    <row r="252" spans="1:63" x14ac:dyDescent="0.2">
      <c r="A252" s="2691"/>
      <c r="B252" s="2069" t="s">
        <v>2161</v>
      </c>
      <c r="C252" s="400" t="s">
        <v>2030</v>
      </c>
      <c r="D252" s="401" t="s">
        <v>2030</v>
      </c>
      <c r="E252" s="401" t="s">
        <v>2030</v>
      </c>
      <c r="F252" s="401" t="s">
        <v>2030</v>
      </c>
      <c r="G252" s="402" t="s">
        <v>2030</v>
      </c>
      <c r="H252" s="403" t="s">
        <v>2030</v>
      </c>
      <c r="I252" s="401" t="s">
        <v>2030</v>
      </c>
      <c r="J252" s="407" t="s">
        <v>2030</v>
      </c>
      <c r="K252" s="408" t="s">
        <v>2030</v>
      </c>
      <c r="L252" s="409" t="s">
        <v>2030</v>
      </c>
      <c r="M252" s="407" t="s">
        <v>2030</v>
      </c>
      <c r="N252" s="407" t="s">
        <v>2030</v>
      </c>
      <c r="O252" s="408" t="s">
        <v>2030</v>
      </c>
      <c r="P252" s="409" t="s">
        <v>2030</v>
      </c>
      <c r="Q252" s="407" t="s">
        <v>2030</v>
      </c>
      <c r="R252" s="407" t="s">
        <v>2030</v>
      </c>
      <c r="S252" s="408" t="s">
        <v>2030</v>
      </c>
      <c r="T252" s="409" t="s">
        <v>2030</v>
      </c>
      <c r="U252" s="407" t="s">
        <v>2030</v>
      </c>
      <c r="V252" s="407" t="s">
        <v>2030</v>
      </c>
      <c r="W252" s="407" t="s">
        <v>2030</v>
      </c>
      <c r="X252" s="408" t="s">
        <v>2030</v>
      </c>
      <c r="Y252" s="403" t="s">
        <v>2030</v>
      </c>
      <c r="Z252" s="401" t="s">
        <v>2030</v>
      </c>
      <c r="AA252" s="401" t="s">
        <v>2030</v>
      </c>
      <c r="AB252" s="402" t="s">
        <v>2030</v>
      </c>
      <c r="AC252" s="403" t="s">
        <v>2030</v>
      </c>
      <c r="AD252" s="401" t="s">
        <v>2030</v>
      </c>
      <c r="AE252" s="401" t="s">
        <v>2030</v>
      </c>
      <c r="AF252" s="402" t="s">
        <v>2030</v>
      </c>
      <c r="AG252" s="403" t="s">
        <v>2030</v>
      </c>
      <c r="AH252" s="401" t="s">
        <v>2030</v>
      </c>
      <c r="AI252" s="401" t="s">
        <v>2030</v>
      </c>
      <c r="AJ252" s="401" t="s">
        <v>2030</v>
      </c>
      <c r="AK252" s="402" t="s">
        <v>2030</v>
      </c>
      <c r="AL252" s="403" t="s">
        <v>2030</v>
      </c>
      <c r="AM252" s="401" t="s">
        <v>2030</v>
      </c>
      <c r="AN252" s="401" t="s">
        <v>2030</v>
      </c>
      <c r="AO252" s="402" t="s">
        <v>2030</v>
      </c>
      <c r="AP252" s="403" t="s">
        <v>2030</v>
      </c>
      <c r="AQ252" s="401" t="s">
        <v>2030</v>
      </c>
      <c r="AR252" s="401" t="s">
        <v>2030</v>
      </c>
      <c r="AS252" s="401" t="s">
        <v>2030</v>
      </c>
      <c r="AT252" s="402" t="s">
        <v>2030</v>
      </c>
      <c r="AU252" s="403" t="s">
        <v>2030</v>
      </c>
      <c r="AV252" s="401" t="s">
        <v>2030</v>
      </c>
      <c r="AW252" s="401" t="s">
        <v>2030</v>
      </c>
      <c r="AX252" s="402" t="s">
        <v>2030</v>
      </c>
      <c r="AY252" s="404" t="s">
        <v>2030</v>
      </c>
      <c r="AZ252" s="405" t="s">
        <v>2030</v>
      </c>
      <c r="BA252" s="405" t="s">
        <v>2030</v>
      </c>
      <c r="BB252" s="406" t="s">
        <v>2030</v>
      </c>
      <c r="BC252" s="2668"/>
      <c r="BD252" s="2659" t="s">
        <v>1688</v>
      </c>
      <c r="BE252" s="2660"/>
      <c r="BF252" s="308"/>
      <c r="BG252" s="307">
        <v>2007</v>
      </c>
      <c r="BH252" s="307">
        <v>2008</v>
      </c>
      <c r="BI252" s="307">
        <v>2009</v>
      </c>
      <c r="BJ252" s="307">
        <v>2010</v>
      </c>
      <c r="BK252" s="307">
        <v>2011</v>
      </c>
    </row>
    <row r="253" spans="1:63" x14ac:dyDescent="0.2">
      <c r="A253" s="2691"/>
      <c r="B253" s="2070" t="s">
        <v>2160</v>
      </c>
      <c r="C253" s="395" t="s">
        <v>2030</v>
      </c>
      <c r="D253" s="396" t="s">
        <v>2030</v>
      </c>
      <c r="E253" s="396" t="s">
        <v>2030</v>
      </c>
      <c r="F253" s="396" t="s">
        <v>2030</v>
      </c>
      <c r="G253" s="397" t="s">
        <v>2030</v>
      </c>
      <c r="H253" s="398" t="s">
        <v>2030</v>
      </c>
      <c r="I253" s="396" t="s">
        <v>2030</v>
      </c>
      <c r="J253" s="396" t="s">
        <v>2030</v>
      </c>
      <c r="K253" s="397" t="s">
        <v>2030</v>
      </c>
      <c r="L253" s="398" t="s">
        <v>2030</v>
      </c>
      <c r="M253" s="396" t="s">
        <v>2030</v>
      </c>
      <c r="N253" s="396" t="s">
        <v>2030</v>
      </c>
      <c r="O253" s="397" t="s">
        <v>2030</v>
      </c>
      <c r="P253" s="398" t="s">
        <v>2030</v>
      </c>
      <c r="Q253" s="396" t="s">
        <v>2030</v>
      </c>
      <c r="R253" s="396" t="s">
        <v>2030</v>
      </c>
      <c r="S253" s="397" t="s">
        <v>2030</v>
      </c>
      <c r="T253" s="398" t="s">
        <v>2030</v>
      </c>
      <c r="U253" s="396" t="s">
        <v>2030</v>
      </c>
      <c r="V253" s="396" t="s">
        <v>2030</v>
      </c>
      <c r="W253" s="396" t="s">
        <v>2030</v>
      </c>
      <c r="X253" s="397" t="s">
        <v>2030</v>
      </c>
      <c r="Y253" s="398" t="s">
        <v>2030</v>
      </c>
      <c r="Z253" s="396" t="s">
        <v>2030</v>
      </c>
      <c r="AA253" s="396" t="s">
        <v>2030</v>
      </c>
      <c r="AB253" s="397" t="s">
        <v>2030</v>
      </c>
      <c r="AC253" s="398" t="s">
        <v>2030</v>
      </c>
      <c r="AD253" s="396" t="s">
        <v>2030</v>
      </c>
      <c r="AE253" s="396" t="s">
        <v>2030</v>
      </c>
      <c r="AF253" s="397" t="s">
        <v>2030</v>
      </c>
      <c r="AG253" s="398" t="s">
        <v>2030</v>
      </c>
      <c r="AH253" s="396" t="s">
        <v>2030</v>
      </c>
      <c r="AI253" s="396" t="s">
        <v>2030</v>
      </c>
      <c r="AJ253" s="396" t="s">
        <v>2030</v>
      </c>
      <c r="AK253" s="397" t="s">
        <v>2030</v>
      </c>
      <c r="AL253" s="398" t="s">
        <v>2030</v>
      </c>
      <c r="AM253" s="396" t="s">
        <v>2030</v>
      </c>
      <c r="AN253" s="396" t="s">
        <v>2030</v>
      </c>
      <c r="AO253" s="397" t="s">
        <v>2030</v>
      </c>
      <c r="AP253" s="398" t="s">
        <v>2030</v>
      </c>
      <c r="AQ253" s="396" t="s">
        <v>2030</v>
      </c>
      <c r="AR253" s="396" t="s">
        <v>2030</v>
      </c>
      <c r="AS253" s="396" t="s">
        <v>2030</v>
      </c>
      <c r="AT253" s="397" t="s">
        <v>2030</v>
      </c>
      <c r="AU253" s="398" t="s">
        <v>2030</v>
      </c>
      <c r="AV253" s="396" t="s">
        <v>2030</v>
      </c>
      <c r="AW253" s="396" t="s">
        <v>2030</v>
      </c>
      <c r="AX253" s="397" t="s">
        <v>2030</v>
      </c>
      <c r="AY253" s="398" t="s">
        <v>2030</v>
      </c>
      <c r="AZ253" s="396" t="s">
        <v>2030</v>
      </c>
      <c r="BA253" s="396" t="s">
        <v>2030</v>
      </c>
      <c r="BB253" s="399" t="s">
        <v>2030</v>
      </c>
      <c r="BC253" s="2668"/>
      <c r="BD253" s="48"/>
      <c r="BE253" s="48"/>
      <c r="BF253" s="306" t="s">
        <v>2038</v>
      </c>
      <c r="BG253" s="304"/>
      <c r="BH253" s="304"/>
      <c r="BI253" s="304"/>
      <c r="BJ253" s="42">
        <f>COUNTIFS($C$347:$BB$352,$BE$188)</f>
        <v>225</v>
      </c>
      <c r="BK253" s="175"/>
    </row>
    <row r="254" spans="1:63" x14ac:dyDescent="0.2">
      <c r="A254" s="2691"/>
      <c r="B254" s="2069" t="s">
        <v>2159</v>
      </c>
      <c r="C254" s="400" t="s">
        <v>2030</v>
      </c>
      <c r="D254" s="401" t="s">
        <v>2030</v>
      </c>
      <c r="E254" s="401" t="s">
        <v>2030</v>
      </c>
      <c r="F254" s="401" t="s">
        <v>2030</v>
      </c>
      <c r="G254" s="402" t="s">
        <v>2030</v>
      </c>
      <c r="H254" s="403" t="s">
        <v>2030</v>
      </c>
      <c r="I254" s="401" t="s">
        <v>2030</v>
      </c>
      <c r="J254" s="407" t="s">
        <v>2030</v>
      </c>
      <c r="K254" s="408" t="s">
        <v>2030</v>
      </c>
      <c r="L254" s="409" t="s">
        <v>2030</v>
      </c>
      <c r="M254" s="407" t="s">
        <v>2030</v>
      </c>
      <c r="N254" s="407" t="s">
        <v>2030</v>
      </c>
      <c r="O254" s="408" t="s">
        <v>2030</v>
      </c>
      <c r="P254" s="409" t="s">
        <v>2030</v>
      </c>
      <c r="Q254" s="407" t="s">
        <v>2030</v>
      </c>
      <c r="R254" s="407" t="s">
        <v>2030</v>
      </c>
      <c r="S254" s="408" t="s">
        <v>2030</v>
      </c>
      <c r="T254" s="409" t="s">
        <v>2030</v>
      </c>
      <c r="U254" s="407" t="s">
        <v>2063</v>
      </c>
      <c r="V254" s="407" t="s">
        <v>2030</v>
      </c>
      <c r="W254" s="407" t="s">
        <v>2030</v>
      </c>
      <c r="X254" s="408" t="s">
        <v>2030</v>
      </c>
      <c r="Y254" s="403" t="s">
        <v>2030</v>
      </c>
      <c r="Z254" s="401" t="s">
        <v>2030</v>
      </c>
      <c r="AA254" s="401" t="s">
        <v>2030</v>
      </c>
      <c r="AB254" s="402" t="s">
        <v>2030</v>
      </c>
      <c r="AC254" s="403" t="s">
        <v>2030</v>
      </c>
      <c r="AD254" s="401" t="s">
        <v>2030</v>
      </c>
      <c r="AE254" s="401" t="s">
        <v>2030</v>
      </c>
      <c r="AF254" s="402" t="s">
        <v>2030</v>
      </c>
      <c r="AG254" s="403" t="s">
        <v>2030</v>
      </c>
      <c r="AH254" s="401" t="s">
        <v>2030</v>
      </c>
      <c r="AI254" s="401" t="s">
        <v>2030</v>
      </c>
      <c r="AJ254" s="401" t="s">
        <v>2030</v>
      </c>
      <c r="AK254" s="402" t="s">
        <v>2030</v>
      </c>
      <c r="AL254" s="403" t="s">
        <v>2030</v>
      </c>
      <c r="AM254" s="401" t="s">
        <v>2030</v>
      </c>
      <c r="AN254" s="401" t="s">
        <v>2030</v>
      </c>
      <c r="AO254" s="402" t="s">
        <v>2030</v>
      </c>
      <c r="AP254" s="403" t="s">
        <v>2030</v>
      </c>
      <c r="AQ254" s="401" t="s">
        <v>2030</v>
      </c>
      <c r="AR254" s="401" t="s">
        <v>2030</v>
      </c>
      <c r="AS254" s="401" t="s">
        <v>2030</v>
      </c>
      <c r="AT254" s="402" t="s">
        <v>2030</v>
      </c>
      <c r="AU254" s="403" t="s">
        <v>2030</v>
      </c>
      <c r="AV254" s="401" t="s">
        <v>2030</v>
      </c>
      <c r="AW254" s="401" t="s">
        <v>2030</v>
      </c>
      <c r="AX254" s="402" t="s">
        <v>2030</v>
      </c>
      <c r="AY254" s="404" t="s">
        <v>2030</v>
      </c>
      <c r="AZ254" s="405" t="s">
        <v>2030</v>
      </c>
      <c r="BA254" s="405" t="s">
        <v>2030</v>
      </c>
      <c r="BB254" s="406" t="s">
        <v>2030</v>
      </c>
      <c r="BC254" s="2668"/>
      <c r="BD254" s="48"/>
      <c r="BE254" s="48"/>
      <c r="BF254" s="305" t="s">
        <v>2037</v>
      </c>
      <c r="BG254" s="304"/>
      <c r="BH254" s="304"/>
      <c r="BI254" s="304"/>
      <c r="BJ254" s="42">
        <f>COUNTIFS($C$347:$BB$352,$BF$188)</f>
        <v>87</v>
      </c>
      <c r="BK254" s="175"/>
    </row>
    <row r="255" spans="1:63" x14ac:dyDescent="0.2">
      <c r="A255" s="2691"/>
      <c r="B255" s="2070" t="s">
        <v>2158</v>
      </c>
      <c r="C255" s="395" t="s">
        <v>2030</v>
      </c>
      <c r="D255" s="396" t="s">
        <v>2030</v>
      </c>
      <c r="E255" s="396" t="s">
        <v>2030</v>
      </c>
      <c r="F255" s="396" t="s">
        <v>2030</v>
      </c>
      <c r="G255" s="397" t="s">
        <v>2030</v>
      </c>
      <c r="H255" s="398" t="s">
        <v>2030</v>
      </c>
      <c r="I255" s="396" t="s">
        <v>2030</v>
      </c>
      <c r="J255" s="396" t="s">
        <v>2030</v>
      </c>
      <c r="K255" s="397" t="s">
        <v>2030</v>
      </c>
      <c r="L255" s="398" t="s">
        <v>2030</v>
      </c>
      <c r="M255" s="396" t="s">
        <v>2030</v>
      </c>
      <c r="N255" s="396" t="s">
        <v>2030</v>
      </c>
      <c r="O255" s="397" t="s">
        <v>2030</v>
      </c>
      <c r="P255" s="398" t="s">
        <v>2030</v>
      </c>
      <c r="Q255" s="396" t="s">
        <v>2030</v>
      </c>
      <c r="R255" s="396" t="s">
        <v>2030</v>
      </c>
      <c r="S255" s="397" t="s">
        <v>2030</v>
      </c>
      <c r="T255" s="398" t="s">
        <v>2030</v>
      </c>
      <c r="U255" s="396" t="s">
        <v>2063</v>
      </c>
      <c r="V255" s="396" t="s">
        <v>2030</v>
      </c>
      <c r="W255" s="396" t="s">
        <v>2030</v>
      </c>
      <c r="X255" s="397" t="s">
        <v>2030</v>
      </c>
      <c r="Y255" s="398" t="s">
        <v>2030</v>
      </c>
      <c r="Z255" s="396" t="s">
        <v>2030</v>
      </c>
      <c r="AA255" s="396" t="s">
        <v>2030</v>
      </c>
      <c r="AB255" s="397" t="s">
        <v>2030</v>
      </c>
      <c r="AC255" s="398" t="s">
        <v>2030</v>
      </c>
      <c r="AD255" s="396" t="s">
        <v>2030</v>
      </c>
      <c r="AE255" s="396" t="s">
        <v>2030</v>
      </c>
      <c r="AF255" s="397" t="s">
        <v>2030</v>
      </c>
      <c r="AG255" s="398" t="s">
        <v>2030</v>
      </c>
      <c r="AH255" s="396" t="s">
        <v>2030</v>
      </c>
      <c r="AI255" s="396" t="s">
        <v>2030</v>
      </c>
      <c r="AJ255" s="396" t="s">
        <v>2030</v>
      </c>
      <c r="AK255" s="397" t="s">
        <v>2030</v>
      </c>
      <c r="AL255" s="398" t="s">
        <v>2030</v>
      </c>
      <c r="AM255" s="396" t="s">
        <v>2030</v>
      </c>
      <c r="AN255" s="396" t="s">
        <v>2030</v>
      </c>
      <c r="AO255" s="397" t="s">
        <v>2030</v>
      </c>
      <c r="AP255" s="398" t="s">
        <v>2030</v>
      </c>
      <c r="AQ255" s="396" t="s">
        <v>2030</v>
      </c>
      <c r="AR255" s="396" t="s">
        <v>2030</v>
      </c>
      <c r="AS255" s="396" t="s">
        <v>2030</v>
      </c>
      <c r="AT255" s="397" t="s">
        <v>2030</v>
      </c>
      <c r="AU255" s="398" t="s">
        <v>2030</v>
      </c>
      <c r="AV255" s="396" t="s">
        <v>2030</v>
      </c>
      <c r="AW255" s="396" t="s">
        <v>2030</v>
      </c>
      <c r="AX255" s="397" t="s">
        <v>2030</v>
      </c>
      <c r="AY255" s="398" t="s">
        <v>2030</v>
      </c>
      <c r="AZ255" s="396" t="s">
        <v>2030</v>
      </c>
      <c r="BA255" s="396" t="s">
        <v>2030</v>
      </c>
      <c r="BB255" s="399" t="s">
        <v>2030</v>
      </c>
      <c r="BC255" s="2668"/>
      <c r="BD255" s="48"/>
      <c r="BE255" s="48"/>
      <c r="BF255" s="48"/>
      <c r="BG255" s="48"/>
      <c r="BH255" s="48"/>
      <c r="BI255" s="48"/>
      <c r="BJ255" s="42"/>
      <c r="BK255" s="48"/>
    </row>
    <row r="256" spans="1:63" x14ac:dyDescent="0.2">
      <c r="A256" s="2691"/>
      <c r="B256" s="2069" t="s">
        <v>2157</v>
      </c>
      <c r="C256" s="400" t="s">
        <v>2030</v>
      </c>
      <c r="D256" s="401" t="s">
        <v>2030</v>
      </c>
      <c r="E256" s="401" t="s">
        <v>2030</v>
      </c>
      <c r="F256" s="401" t="s">
        <v>2030</v>
      </c>
      <c r="G256" s="402" t="s">
        <v>2030</v>
      </c>
      <c r="H256" s="403" t="s">
        <v>2030</v>
      </c>
      <c r="I256" s="401" t="s">
        <v>2030</v>
      </c>
      <c r="J256" s="407" t="s">
        <v>2030</v>
      </c>
      <c r="K256" s="408" t="s">
        <v>2030</v>
      </c>
      <c r="L256" s="409" t="s">
        <v>2030</v>
      </c>
      <c r="M256" s="407" t="s">
        <v>2030</v>
      </c>
      <c r="N256" s="407" t="s">
        <v>2030</v>
      </c>
      <c r="O256" s="408" t="s">
        <v>2030</v>
      </c>
      <c r="P256" s="409" t="s">
        <v>2030</v>
      </c>
      <c r="Q256" s="407" t="s">
        <v>2030</v>
      </c>
      <c r="R256" s="407" t="s">
        <v>2030</v>
      </c>
      <c r="S256" s="408" t="s">
        <v>2030</v>
      </c>
      <c r="T256" s="409" t="s">
        <v>2030</v>
      </c>
      <c r="U256" s="407" t="s">
        <v>2063</v>
      </c>
      <c r="V256" s="407" t="s">
        <v>2030</v>
      </c>
      <c r="W256" s="407" t="s">
        <v>2030</v>
      </c>
      <c r="X256" s="408" t="s">
        <v>2030</v>
      </c>
      <c r="Y256" s="403" t="s">
        <v>2030</v>
      </c>
      <c r="Z256" s="401" t="s">
        <v>2030</v>
      </c>
      <c r="AA256" s="401" t="s">
        <v>2030</v>
      </c>
      <c r="AB256" s="402" t="s">
        <v>2030</v>
      </c>
      <c r="AC256" s="403" t="s">
        <v>2030</v>
      </c>
      <c r="AD256" s="401" t="s">
        <v>2030</v>
      </c>
      <c r="AE256" s="401" t="s">
        <v>2030</v>
      </c>
      <c r="AF256" s="402" t="s">
        <v>2030</v>
      </c>
      <c r="AG256" s="403" t="s">
        <v>2030</v>
      </c>
      <c r="AH256" s="401" t="s">
        <v>2030</v>
      </c>
      <c r="AI256" s="401" t="s">
        <v>2030</v>
      </c>
      <c r="AJ256" s="401" t="s">
        <v>2030</v>
      </c>
      <c r="AK256" s="402" t="s">
        <v>2030</v>
      </c>
      <c r="AL256" s="403" t="s">
        <v>2030</v>
      </c>
      <c r="AM256" s="401" t="s">
        <v>2030</v>
      </c>
      <c r="AN256" s="401" t="s">
        <v>2030</v>
      </c>
      <c r="AO256" s="402" t="s">
        <v>2030</v>
      </c>
      <c r="AP256" s="403" t="s">
        <v>2030</v>
      </c>
      <c r="AQ256" s="401" t="s">
        <v>2030</v>
      </c>
      <c r="AR256" s="401" t="s">
        <v>2030</v>
      </c>
      <c r="AS256" s="401" t="s">
        <v>2030</v>
      </c>
      <c r="AT256" s="402" t="s">
        <v>2030</v>
      </c>
      <c r="AU256" s="403" t="s">
        <v>2030</v>
      </c>
      <c r="AV256" s="401" t="s">
        <v>2030</v>
      </c>
      <c r="AW256" s="401" t="s">
        <v>2030</v>
      </c>
      <c r="AX256" s="402" t="s">
        <v>2030</v>
      </c>
      <c r="AY256" s="404" t="s">
        <v>2030</v>
      </c>
      <c r="AZ256" s="405" t="s">
        <v>2030</v>
      </c>
      <c r="BA256" s="405" t="s">
        <v>2030</v>
      </c>
      <c r="BB256" s="406" t="s">
        <v>2030</v>
      </c>
      <c r="BC256" s="2668"/>
      <c r="BD256" s="48"/>
      <c r="BE256" s="48"/>
      <c r="BF256" s="48"/>
      <c r="BG256" s="48"/>
      <c r="BH256" s="48"/>
      <c r="BI256" s="48"/>
      <c r="BJ256" s="48"/>
      <c r="BK256" s="48"/>
    </row>
    <row r="257" spans="1:63" x14ac:dyDescent="0.2">
      <c r="A257" s="2691"/>
      <c r="B257" s="2075" t="s">
        <v>2156</v>
      </c>
      <c r="C257" s="395" t="s">
        <v>2030</v>
      </c>
      <c r="D257" s="396" t="s">
        <v>2030</v>
      </c>
      <c r="E257" s="396" t="s">
        <v>2030</v>
      </c>
      <c r="F257" s="396" t="s">
        <v>2030</v>
      </c>
      <c r="G257" s="397" t="s">
        <v>2030</v>
      </c>
      <c r="H257" s="398" t="s">
        <v>2030</v>
      </c>
      <c r="I257" s="396" t="s">
        <v>2030</v>
      </c>
      <c r="J257" s="396" t="s">
        <v>2030</v>
      </c>
      <c r="K257" s="397" t="s">
        <v>2030</v>
      </c>
      <c r="L257" s="398" t="s">
        <v>2030</v>
      </c>
      <c r="M257" s="396" t="s">
        <v>2030</v>
      </c>
      <c r="N257" s="396" t="s">
        <v>2030</v>
      </c>
      <c r="O257" s="397" t="s">
        <v>2030</v>
      </c>
      <c r="P257" s="398" t="s">
        <v>2030</v>
      </c>
      <c r="Q257" s="396" t="s">
        <v>2030</v>
      </c>
      <c r="R257" s="396" t="s">
        <v>2030</v>
      </c>
      <c r="S257" s="397" t="s">
        <v>2030</v>
      </c>
      <c r="T257" s="398" t="s">
        <v>2030</v>
      </c>
      <c r="U257" s="396" t="s">
        <v>2063</v>
      </c>
      <c r="V257" s="396" t="s">
        <v>2030</v>
      </c>
      <c r="W257" s="396" t="s">
        <v>2030</v>
      </c>
      <c r="X257" s="397" t="s">
        <v>2030</v>
      </c>
      <c r="Y257" s="398" t="s">
        <v>2030</v>
      </c>
      <c r="Z257" s="396" t="s">
        <v>2030</v>
      </c>
      <c r="AA257" s="396" t="s">
        <v>2030</v>
      </c>
      <c r="AB257" s="397" t="s">
        <v>2030</v>
      </c>
      <c r="AC257" s="398" t="s">
        <v>2030</v>
      </c>
      <c r="AD257" s="396" t="s">
        <v>2030</v>
      </c>
      <c r="AE257" s="396" t="s">
        <v>2030</v>
      </c>
      <c r="AF257" s="397" t="s">
        <v>2030</v>
      </c>
      <c r="AG257" s="398" t="s">
        <v>2030</v>
      </c>
      <c r="AH257" s="396" t="s">
        <v>2030</v>
      </c>
      <c r="AI257" s="396" t="s">
        <v>2030</v>
      </c>
      <c r="AJ257" s="396" t="s">
        <v>2030</v>
      </c>
      <c r="AK257" s="397" t="s">
        <v>2030</v>
      </c>
      <c r="AL257" s="398" t="s">
        <v>2030</v>
      </c>
      <c r="AM257" s="396" t="s">
        <v>2030</v>
      </c>
      <c r="AN257" s="396" t="s">
        <v>2030</v>
      </c>
      <c r="AO257" s="397" t="s">
        <v>2030</v>
      </c>
      <c r="AP257" s="398" t="s">
        <v>2030</v>
      </c>
      <c r="AQ257" s="396" t="s">
        <v>2030</v>
      </c>
      <c r="AR257" s="396" t="s">
        <v>2030</v>
      </c>
      <c r="AS257" s="396" t="s">
        <v>2030</v>
      </c>
      <c r="AT257" s="397" t="s">
        <v>2030</v>
      </c>
      <c r="AU257" s="398" t="s">
        <v>2030</v>
      </c>
      <c r="AV257" s="396" t="s">
        <v>2030</v>
      </c>
      <c r="AW257" s="396" t="s">
        <v>2030</v>
      </c>
      <c r="AX257" s="397" t="s">
        <v>2030</v>
      </c>
      <c r="AY257" s="398" t="s">
        <v>2030</v>
      </c>
      <c r="AZ257" s="396" t="s">
        <v>2030</v>
      </c>
      <c r="BA257" s="396" t="s">
        <v>2030</v>
      </c>
      <c r="BB257" s="399" t="s">
        <v>2030</v>
      </c>
      <c r="BC257" s="2668"/>
      <c r="BD257" s="48"/>
      <c r="BE257" s="48"/>
      <c r="BF257" s="48"/>
      <c r="BG257" s="48"/>
      <c r="BH257" s="48"/>
      <c r="BI257" s="48"/>
      <c r="BJ257" s="48"/>
      <c r="BK257" s="48"/>
    </row>
    <row r="258" spans="1:63" x14ac:dyDescent="0.2">
      <c r="A258" s="2691"/>
      <c r="B258" s="2069" t="s">
        <v>2155</v>
      </c>
      <c r="C258" s="400" t="s">
        <v>2030</v>
      </c>
      <c r="D258" s="401" t="s">
        <v>2030</v>
      </c>
      <c r="E258" s="401" t="s">
        <v>2030</v>
      </c>
      <c r="F258" s="401" t="s">
        <v>2030</v>
      </c>
      <c r="G258" s="402" t="s">
        <v>2030</v>
      </c>
      <c r="H258" s="403" t="s">
        <v>2030</v>
      </c>
      <c r="I258" s="401" t="s">
        <v>2030</v>
      </c>
      <c r="J258" s="407" t="s">
        <v>2030</v>
      </c>
      <c r="K258" s="408" t="s">
        <v>2030</v>
      </c>
      <c r="L258" s="409" t="s">
        <v>2030</v>
      </c>
      <c r="M258" s="407" t="s">
        <v>2030</v>
      </c>
      <c r="N258" s="407" t="s">
        <v>2030</v>
      </c>
      <c r="O258" s="408" t="s">
        <v>2030</v>
      </c>
      <c r="P258" s="409" t="s">
        <v>2030</v>
      </c>
      <c r="Q258" s="407" t="s">
        <v>2030</v>
      </c>
      <c r="R258" s="407" t="s">
        <v>2030</v>
      </c>
      <c r="S258" s="408" t="s">
        <v>2030</v>
      </c>
      <c r="T258" s="409" t="s">
        <v>2030</v>
      </c>
      <c r="U258" s="407" t="s">
        <v>2063</v>
      </c>
      <c r="V258" s="407" t="s">
        <v>2030</v>
      </c>
      <c r="W258" s="407" t="s">
        <v>2030</v>
      </c>
      <c r="X258" s="408" t="s">
        <v>2030</v>
      </c>
      <c r="Y258" s="409" t="s">
        <v>2030</v>
      </c>
      <c r="Z258" s="407" t="s">
        <v>2030</v>
      </c>
      <c r="AA258" s="407" t="s">
        <v>2030</v>
      </c>
      <c r="AB258" s="402" t="s">
        <v>2030</v>
      </c>
      <c r="AC258" s="403" t="s">
        <v>2030</v>
      </c>
      <c r="AD258" s="401" t="s">
        <v>2030</v>
      </c>
      <c r="AE258" s="401" t="s">
        <v>2030</v>
      </c>
      <c r="AF258" s="402" t="s">
        <v>2030</v>
      </c>
      <c r="AG258" s="403" t="s">
        <v>2030</v>
      </c>
      <c r="AH258" s="401" t="s">
        <v>2030</v>
      </c>
      <c r="AI258" s="401" t="s">
        <v>2030</v>
      </c>
      <c r="AJ258" s="407" t="s">
        <v>2030</v>
      </c>
      <c r="AK258" s="408" t="s">
        <v>2030</v>
      </c>
      <c r="AL258" s="403" t="s">
        <v>2030</v>
      </c>
      <c r="AM258" s="401" t="s">
        <v>2030</v>
      </c>
      <c r="AN258" s="407" t="s">
        <v>2030</v>
      </c>
      <c r="AO258" s="408" t="s">
        <v>2030</v>
      </c>
      <c r="AP258" s="409" t="s">
        <v>2030</v>
      </c>
      <c r="AQ258" s="407" t="s">
        <v>2030</v>
      </c>
      <c r="AR258" s="407" t="s">
        <v>2030</v>
      </c>
      <c r="AS258" s="401" t="s">
        <v>2030</v>
      </c>
      <c r="AT258" s="402" t="s">
        <v>2030</v>
      </c>
      <c r="AU258" s="403" t="s">
        <v>2030</v>
      </c>
      <c r="AV258" s="401" t="s">
        <v>2030</v>
      </c>
      <c r="AW258" s="401" t="s">
        <v>2030</v>
      </c>
      <c r="AX258" s="408" t="s">
        <v>2030</v>
      </c>
      <c r="AY258" s="404" t="s">
        <v>2030</v>
      </c>
      <c r="AZ258" s="405" t="s">
        <v>2030</v>
      </c>
      <c r="BA258" s="405" t="s">
        <v>2030</v>
      </c>
      <c r="BB258" s="406" t="s">
        <v>2030</v>
      </c>
      <c r="BC258" s="2668"/>
      <c r="BD258" s="48"/>
      <c r="BE258" s="48"/>
      <c r="BF258" s="48"/>
      <c r="BG258" s="48"/>
      <c r="BH258" s="48"/>
      <c r="BI258" s="48"/>
      <c r="BJ258" s="48"/>
      <c r="BK258" s="48"/>
    </row>
    <row r="259" spans="1:63" x14ac:dyDescent="0.2">
      <c r="A259" s="2691"/>
      <c r="B259" s="2075" t="s">
        <v>2154</v>
      </c>
      <c r="C259" s="395" t="s">
        <v>2063</v>
      </c>
      <c r="D259" s="396" t="s">
        <v>2063</v>
      </c>
      <c r="E259" s="396" t="s">
        <v>2030</v>
      </c>
      <c r="F259" s="396" t="s">
        <v>2030</v>
      </c>
      <c r="G259" s="397" t="s">
        <v>2030</v>
      </c>
      <c r="H259" s="398" t="s">
        <v>2030</v>
      </c>
      <c r="I259" s="396" t="s">
        <v>2030</v>
      </c>
      <c r="J259" s="396" t="s">
        <v>2030</v>
      </c>
      <c r="K259" s="397" t="s">
        <v>2030</v>
      </c>
      <c r="L259" s="398" t="s">
        <v>2030</v>
      </c>
      <c r="M259" s="396" t="s">
        <v>2030</v>
      </c>
      <c r="N259" s="396" t="s">
        <v>2063</v>
      </c>
      <c r="O259" s="397" t="s">
        <v>2063</v>
      </c>
      <c r="P259" s="398" t="s">
        <v>2030</v>
      </c>
      <c r="Q259" s="396" t="s">
        <v>2030</v>
      </c>
      <c r="R259" s="396" t="s">
        <v>2030</v>
      </c>
      <c r="S259" s="397" t="s">
        <v>2030</v>
      </c>
      <c r="T259" s="398" t="s">
        <v>2030</v>
      </c>
      <c r="U259" s="396" t="s">
        <v>2063</v>
      </c>
      <c r="V259" s="396" t="s">
        <v>2030</v>
      </c>
      <c r="W259" s="396" t="s">
        <v>2030</v>
      </c>
      <c r="X259" s="397" t="s">
        <v>2030</v>
      </c>
      <c r="Y259" s="398" t="s">
        <v>2030</v>
      </c>
      <c r="Z259" s="396" t="s">
        <v>2030</v>
      </c>
      <c r="AA259" s="396" t="s">
        <v>2030</v>
      </c>
      <c r="AB259" s="397" t="s">
        <v>2030</v>
      </c>
      <c r="AC259" s="398" t="s">
        <v>2030</v>
      </c>
      <c r="AD259" s="396" t="s">
        <v>2030</v>
      </c>
      <c r="AE259" s="396" t="s">
        <v>2030</v>
      </c>
      <c r="AF259" s="397" t="s">
        <v>2030</v>
      </c>
      <c r="AG259" s="398" t="s">
        <v>2030</v>
      </c>
      <c r="AH259" s="396" t="s">
        <v>2030</v>
      </c>
      <c r="AI259" s="396" t="s">
        <v>2030</v>
      </c>
      <c r="AJ259" s="396" t="s">
        <v>2030</v>
      </c>
      <c r="AK259" s="397" t="s">
        <v>2030</v>
      </c>
      <c r="AL259" s="398" t="s">
        <v>2030</v>
      </c>
      <c r="AM259" s="396" t="s">
        <v>2030</v>
      </c>
      <c r="AN259" s="396" t="s">
        <v>2030</v>
      </c>
      <c r="AO259" s="397" t="s">
        <v>2030</v>
      </c>
      <c r="AP259" s="398" t="s">
        <v>2030</v>
      </c>
      <c r="AQ259" s="396" t="s">
        <v>2030</v>
      </c>
      <c r="AR259" s="396" t="s">
        <v>2030</v>
      </c>
      <c r="AS259" s="396" t="s">
        <v>2030</v>
      </c>
      <c r="AT259" s="397" t="s">
        <v>2030</v>
      </c>
      <c r="AU259" s="398" t="s">
        <v>2030</v>
      </c>
      <c r="AV259" s="396" t="s">
        <v>2030</v>
      </c>
      <c r="AW259" s="396" t="s">
        <v>2030</v>
      </c>
      <c r="AX259" s="397" t="s">
        <v>2030</v>
      </c>
      <c r="AY259" s="398" t="s">
        <v>2030</v>
      </c>
      <c r="AZ259" s="396" t="s">
        <v>2030</v>
      </c>
      <c r="BA259" s="396" t="s">
        <v>2030</v>
      </c>
      <c r="BB259" s="399" t="s">
        <v>2030</v>
      </c>
      <c r="BC259" s="2668"/>
      <c r="BD259" s="48"/>
      <c r="BE259" s="48"/>
      <c r="BF259" s="48"/>
      <c r="BG259" s="48"/>
      <c r="BH259" s="48"/>
      <c r="BI259" s="48"/>
      <c r="BJ259" s="48"/>
      <c r="BK259" s="48"/>
    </row>
    <row r="260" spans="1:63" x14ac:dyDescent="0.2">
      <c r="A260" s="2691"/>
      <c r="B260" s="2069" t="s">
        <v>2153</v>
      </c>
      <c r="C260" s="400" t="s">
        <v>2030</v>
      </c>
      <c r="D260" s="401" t="s">
        <v>2030</v>
      </c>
      <c r="E260" s="401" t="s">
        <v>2030</v>
      </c>
      <c r="F260" s="401" t="s">
        <v>2030</v>
      </c>
      <c r="G260" s="402" t="s">
        <v>2030</v>
      </c>
      <c r="H260" s="403" t="s">
        <v>2030</v>
      </c>
      <c r="I260" s="401" t="s">
        <v>2030</v>
      </c>
      <c r="J260" s="401" t="s">
        <v>2030</v>
      </c>
      <c r="K260" s="402" t="s">
        <v>2030</v>
      </c>
      <c r="L260" s="403" t="s">
        <v>2030</v>
      </c>
      <c r="M260" s="401" t="s">
        <v>2030</v>
      </c>
      <c r="N260" s="401" t="s">
        <v>2030</v>
      </c>
      <c r="O260" s="402" t="s">
        <v>2030</v>
      </c>
      <c r="P260" s="403" t="s">
        <v>2030</v>
      </c>
      <c r="Q260" s="401" t="s">
        <v>2030</v>
      </c>
      <c r="R260" s="401" t="s">
        <v>2030</v>
      </c>
      <c r="S260" s="402" t="s">
        <v>2030</v>
      </c>
      <c r="T260" s="403" t="s">
        <v>2030</v>
      </c>
      <c r="U260" s="401" t="s">
        <v>2063</v>
      </c>
      <c r="V260" s="401" t="s">
        <v>2030</v>
      </c>
      <c r="W260" s="401" t="s">
        <v>2030</v>
      </c>
      <c r="X260" s="402" t="s">
        <v>2030</v>
      </c>
      <c r="Y260" s="403" t="s">
        <v>2030</v>
      </c>
      <c r="Z260" s="401" t="s">
        <v>2030</v>
      </c>
      <c r="AA260" s="401" t="s">
        <v>2030</v>
      </c>
      <c r="AB260" s="402" t="s">
        <v>2030</v>
      </c>
      <c r="AC260" s="403" t="s">
        <v>2030</v>
      </c>
      <c r="AD260" s="401" t="s">
        <v>2030</v>
      </c>
      <c r="AE260" s="401" t="s">
        <v>2030</v>
      </c>
      <c r="AF260" s="402" t="s">
        <v>2030</v>
      </c>
      <c r="AG260" s="403" t="s">
        <v>2030</v>
      </c>
      <c r="AH260" s="401" t="s">
        <v>2030</v>
      </c>
      <c r="AI260" s="401" t="s">
        <v>2030</v>
      </c>
      <c r="AJ260" s="401" t="s">
        <v>2030</v>
      </c>
      <c r="AK260" s="402" t="s">
        <v>2030</v>
      </c>
      <c r="AL260" s="403" t="s">
        <v>2030</v>
      </c>
      <c r="AM260" s="401" t="s">
        <v>2030</v>
      </c>
      <c r="AN260" s="401" t="s">
        <v>2030</v>
      </c>
      <c r="AO260" s="402" t="s">
        <v>2030</v>
      </c>
      <c r="AP260" s="403" t="s">
        <v>2030</v>
      </c>
      <c r="AQ260" s="401" t="s">
        <v>2030</v>
      </c>
      <c r="AR260" s="401" t="s">
        <v>2030</v>
      </c>
      <c r="AS260" s="401" t="s">
        <v>2030</v>
      </c>
      <c r="AT260" s="402" t="s">
        <v>2030</v>
      </c>
      <c r="AU260" s="403" t="s">
        <v>2030</v>
      </c>
      <c r="AV260" s="401" t="s">
        <v>2030</v>
      </c>
      <c r="AW260" s="401" t="s">
        <v>2030</v>
      </c>
      <c r="AX260" s="402" t="s">
        <v>2030</v>
      </c>
      <c r="AY260" s="404" t="s">
        <v>2030</v>
      </c>
      <c r="AZ260" s="405" t="s">
        <v>2030</v>
      </c>
      <c r="BA260" s="405" t="s">
        <v>2030</v>
      </c>
      <c r="BB260" s="406" t="s">
        <v>2030</v>
      </c>
      <c r="BC260" s="2668"/>
      <c r="BD260" s="48"/>
      <c r="BE260" s="48"/>
      <c r="BF260" s="48"/>
      <c r="BG260" s="48"/>
      <c r="BH260" s="48"/>
      <c r="BI260" s="48"/>
      <c r="BJ260" s="48"/>
      <c r="BK260" s="48"/>
    </row>
    <row r="261" spans="1:63" x14ac:dyDescent="0.2">
      <c r="A261" s="2691"/>
      <c r="B261" s="2075" t="s">
        <v>2152</v>
      </c>
      <c r="C261" s="395" t="s">
        <v>2030</v>
      </c>
      <c r="D261" s="396" t="s">
        <v>2030</v>
      </c>
      <c r="E261" s="396" t="s">
        <v>2030</v>
      </c>
      <c r="F261" s="396" t="s">
        <v>2030</v>
      </c>
      <c r="G261" s="397" t="s">
        <v>2030</v>
      </c>
      <c r="H261" s="398" t="s">
        <v>2030</v>
      </c>
      <c r="I261" s="396" t="s">
        <v>2030</v>
      </c>
      <c r="J261" s="396" t="s">
        <v>2030</v>
      </c>
      <c r="K261" s="397" t="s">
        <v>2030</v>
      </c>
      <c r="L261" s="398" t="s">
        <v>2030</v>
      </c>
      <c r="M261" s="396" t="s">
        <v>2030</v>
      </c>
      <c r="N261" s="396" t="s">
        <v>2030</v>
      </c>
      <c r="O261" s="397" t="s">
        <v>2030</v>
      </c>
      <c r="P261" s="398" t="s">
        <v>2030</v>
      </c>
      <c r="Q261" s="396" t="s">
        <v>2030</v>
      </c>
      <c r="R261" s="396" t="s">
        <v>2030</v>
      </c>
      <c r="S261" s="397" t="s">
        <v>2030</v>
      </c>
      <c r="T261" s="398" t="s">
        <v>2030</v>
      </c>
      <c r="U261" s="396" t="s">
        <v>2063</v>
      </c>
      <c r="V261" s="396" t="s">
        <v>2030</v>
      </c>
      <c r="W261" s="396" t="s">
        <v>2030</v>
      </c>
      <c r="X261" s="397" t="s">
        <v>2030</v>
      </c>
      <c r="Y261" s="398" t="s">
        <v>2030</v>
      </c>
      <c r="Z261" s="396" t="s">
        <v>2030</v>
      </c>
      <c r="AA261" s="396" t="s">
        <v>2030</v>
      </c>
      <c r="AB261" s="397" t="s">
        <v>2030</v>
      </c>
      <c r="AC261" s="398" t="s">
        <v>2030</v>
      </c>
      <c r="AD261" s="396" t="s">
        <v>2030</v>
      </c>
      <c r="AE261" s="396" t="s">
        <v>2030</v>
      </c>
      <c r="AF261" s="397" t="s">
        <v>2030</v>
      </c>
      <c r="AG261" s="398" t="s">
        <v>2030</v>
      </c>
      <c r="AH261" s="396" t="s">
        <v>2030</v>
      </c>
      <c r="AI261" s="396" t="s">
        <v>2030</v>
      </c>
      <c r="AJ261" s="396" t="s">
        <v>2030</v>
      </c>
      <c r="AK261" s="397" t="s">
        <v>2030</v>
      </c>
      <c r="AL261" s="398" t="s">
        <v>2030</v>
      </c>
      <c r="AM261" s="396" t="s">
        <v>2030</v>
      </c>
      <c r="AN261" s="396" t="s">
        <v>2030</v>
      </c>
      <c r="AO261" s="397" t="s">
        <v>2030</v>
      </c>
      <c r="AP261" s="398" t="s">
        <v>2030</v>
      </c>
      <c r="AQ261" s="396" t="s">
        <v>2030</v>
      </c>
      <c r="AR261" s="396" t="s">
        <v>2030</v>
      </c>
      <c r="AS261" s="396" t="s">
        <v>2030</v>
      </c>
      <c r="AT261" s="397" t="s">
        <v>2030</v>
      </c>
      <c r="AU261" s="398" t="s">
        <v>2030</v>
      </c>
      <c r="AV261" s="396" t="s">
        <v>2030</v>
      </c>
      <c r="AW261" s="396" t="s">
        <v>2030</v>
      </c>
      <c r="AX261" s="397" t="s">
        <v>2030</v>
      </c>
      <c r="AY261" s="398" t="s">
        <v>2030</v>
      </c>
      <c r="AZ261" s="396" t="s">
        <v>2030</v>
      </c>
      <c r="BA261" s="396" t="s">
        <v>2030</v>
      </c>
      <c r="BB261" s="399" t="s">
        <v>2030</v>
      </c>
      <c r="BC261" s="2668"/>
      <c r="BD261" s="2659" t="s">
        <v>2041</v>
      </c>
      <c r="BE261" s="2660"/>
      <c r="BF261" s="308"/>
      <c r="BG261" s="307">
        <v>2007</v>
      </c>
      <c r="BH261" s="307">
        <v>2008</v>
      </c>
      <c r="BI261" s="307">
        <v>2009</v>
      </c>
      <c r="BJ261" s="307">
        <v>2010</v>
      </c>
      <c r="BK261" s="307">
        <v>2011</v>
      </c>
    </row>
    <row r="262" spans="1:63" x14ac:dyDescent="0.2">
      <c r="A262" s="2691"/>
      <c r="B262" s="2069" t="s">
        <v>2151</v>
      </c>
      <c r="C262" s="400" t="s">
        <v>2030</v>
      </c>
      <c r="D262" s="401" t="s">
        <v>2030</v>
      </c>
      <c r="E262" s="401" t="s">
        <v>2030</v>
      </c>
      <c r="F262" s="401" t="s">
        <v>2030</v>
      </c>
      <c r="G262" s="402" t="s">
        <v>2030</v>
      </c>
      <c r="H262" s="403" t="s">
        <v>2030</v>
      </c>
      <c r="I262" s="401" t="s">
        <v>2030</v>
      </c>
      <c r="J262" s="401" t="s">
        <v>2030</v>
      </c>
      <c r="K262" s="402" t="s">
        <v>2030</v>
      </c>
      <c r="L262" s="403" t="s">
        <v>2030</v>
      </c>
      <c r="M262" s="401" t="s">
        <v>2030</v>
      </c>
      <c r="N262" s="401" t="s">
        <v>2030</v>
      </c>
      <c r="O262" s="402" t="s">
        <v>2030</v>
      </c>
      <c r="P262" s="403" t="s">
        <v>2030</v>
      </c>
      <c r="Q262" s="401" t="s">
        <v>2030</v>
      </c>
      <c r="R262" s="401" t="s">
        <v>2030</v>
      </c>
      <c r="S262" s="402" t="s">
        <v>2030</v>
      </c>
      <c r="T262" s="403" t="s">
        <v>2030</v>
      </c>
      <c r="U262" s="401" t="s">
        <v>2063</v>
      </c>
      <c r="V262" s="401" t="s">
        <v>2030</v>
      </c>
      <c r="W262" s="401" t="s">
        <v>2030</v>
      </c>
      <c r="X262" s="402" t="s">
        <v>2030</v>
      </c>
      <c r="Y262" s="403" t="s">
        <v>2030</v>
      </c>
      <c r="Z262" s="401" t="s">
        <v>2030</v>
      </c>
      <c r="AA262" s="401" t="s">
        <v>2030</v>
      </c>
      <c r="AB262" s="402" t="s">
        <v>2030</v>
      </c>
      <c r="AC262" s="403" t="s">
        <v>2030</v>
      </c>
      <c r="AD262" s="401" t="s">
        <v>2030</v>
      </c>
      <c r="AE262" s="401" t="s">
        <v>2030</v>
      </c>
      <c r="AF262" s="402" t="s">
        <v>2030</v>
      </c>
      <c r="AG262" s="403" t="s">
        <v>2030</v>
      </c>
      <c r="AH262" s="401" t="s">
        <v>2030</v>
      </c>
      <c r="AI262" s="401" t="s">
        <v>2030</v>
      </c>
      <c r="AJ262" s="401" t="s">
        <v>2030</v>
      </c>
      <c r="AK262" s="402" t="s">
        <v>2030</v>
      </c>
      <c r="AL262" s="403" t="s">
        <v>2030</v>
      </c>
      <c r="AM262" s="401" t="s">
        <v>2030</v>
      </c>
      <c r="AN262" s="401" t="s">
        <v>2030</v>
      </c>
      <c r="AO262" s="402" t="s">
        <v>2030</v>
      </c>
      <c r="AP262" s="403" t="s">
        <v>2030</v>
      </c>
      <c r="AQ262" s="401" t="s">
        <v>2030</v>
      </c>
      <c r="AR262" s="401" t="s">
        <v>2030</v>
      </c>
      <c r="AS262" s="401" t="s">
        <v>2030</v>
      </c>
      <c r="AT262" s="402" t="s">
        <v>2030</v>
      </c>
      <c r="AU262" s="403" t="s">
        <v>2030</v>
      </c>
      <c r="AV262" s="401" t="s">
        <v>2030</v>
      </c>
      <c r="AW262" s="401" t="s">
        <v>2030</v>
      </c>
      <c r="AX262" s="402" t="s">
        <v>2030</v>
      </c>
      <c r="AY262" s="404" t="s">
        <v>2030</v>
      </c>
      <c r="AZ262" s="405" t="s">
        <v>2030</v>
      </c>
      <c r="BA262" s="405" t="s">
        <v>2030</v>
      </c>
      <c r="BB262" s="406" t="s">
        <v>2030</v>
      </c>
      <c r="BC262" s="2668"/>
      <c r="BD262" s="48"/>
      <c r="BE262" s="48"/>
      <c r="BF262" s="306" t="s">
        <v>2038</v>
      </c>
      <c r="BG262" s="304"/>
      <c r="BH262" s="304"/>
      <c r="BI262" s="304"/>
      <c r="BJ262" s="42">
        <f>COUNTIFS($C$356:$BB$365,$BE$188)</f>
        <v>460</v>
      </c>
      <c r="BK262" s="175"/>
    </row>
    <row r="263" spans="1:63" x14ac:dyDescent="0.2">
      <c r="A263" s="2691"/>
      <c r="B263" s="2075" t="s">
        <v>2150</v>
      </c>
      <c r="C263" s="395" t="s">
        <v>2063</v>
      </c>
      <c r="D263" s="396" t="s">
        <v>2063</v>
      </c>
      <c r="E263" s="396" t="s">
        <v>2030</v>
      </c>
      <c r="F263" s="396" t="s">
        <v>2030</v>
      </c>
      <c r="G263" s="397" t="s">
        <v>2030</v>
      </c>
      <c r="H263" s="398" t="s">
        <v>2030</v>
      </c>
      <c r="I263" s="396" t="s">
        <v>2030</v>
      </c>
      <c r="J263" s="396" t="s">
        <v>2030</v>
      </c>
      <c r="K263" s="397" t="s">
        <v>2030</v>
      </c>
      <c r="L263" s="398" t="s">
        <v>2030</v>
      </c>
      <c r="M263" s="396" t="s">
        <v>2030</v>
      </c>
      <c r="N263" s="396" t="s">
        <v>2030</v>
      </c>
      <c r="O263" s="397" t="s">
        <v>2063</v>
      </c>
      <c r="P263" s="398" t="s">
        <v>2063</v>
      </c>
      <c r="Q263" s="396" t="s">
        <v>2063</v>
      </c>
      <c r="R263" s="396" t="s">
        <v>2063</v>
      </c>
      <c r="S263" s="397" t="s">
        <v>2063</v>
      </c>
      <c r="T263" s="398" t="s">
        <v>2030</v>
      </c>
      <c r="U263" s="396" t="s">
        <v>2063</v>
      </c>
      <c r="V263" s="396" t="s">
        <v>2030</v>
      </c>
      <c r="W263" s="396" t="s">
        <v>2030</v>
      </c>
      <c r="X263" s="397" t="s">
        <v>2030</v>
      </c>
      <c r="Y263" s="398" t="s">
        <v>2030</v>
      </c>
      <c r="Z263" s="396" t="s">
        <v>2030</v>
      </c>
      <c r="AA263" s="396" t="s">
        <v>2030</v>
      </c>
      <c r="AB263" s="397" t="s">
        <v>2030</v>
      </c>
      <c r="AC263" s="398" t="s">
        <v>2030</v>
      </c>
      <c r="AD263" s="396" t="s">
        <v>2030</v>
      </c>
      <c r="AE263" s="396" t="s">
        <v>2030</v>
      </c>
      <c r="AF263" s="397" t="s">
        <v>2030</v>
      </c>
      <c r="AG263" s="398" t="s">
        <v>2030</v>
      </c>
      <c r="AH263" s="396" t="s">
        <v>2030</v>
      </c>
      <c r="AI263" s="396" t="s">
        <v>2030</v>
      </c>
      <c r="AJ263" s="396" t="s">
        <v>2030</v>
      </c>
      <c r="AK263" s="397" t="s">
        <v>2030</v>
      </c>
      <c r="AL263" s="398" t="s">
        <v>2030</v>
      </c>
      <c r="AM263" s="396" t="s">
        <v>2030</v>
      </c>
      <c r="AN263" s="396" t="s">
        <v>2030</v>
      </c>
      <c r="AO263" s="397" t="s">
        <v>2030</v>
      </c>
      <c r="AP263" s="398" t="s">
        <v>2030</v>
      </c>
      <c r="AQ263" s="396" t="s">
        <v>2030</v>
      </c>
      <c r="AR263" s="396" t="s">
        <v>2030</v>
      </c>
      <c r="AS263" s="396" t="s">
        <v>2030</v>
      </c>
      <c r="AT263" s="397" t="s">
        <v>2030</v>
      </c>
      <c r="AU263" s="398" t="s">
        <v>2030</v>
      </c>
      <c r="AV263" s="396" t="s">
        <v>2030</v>
      </c>
      <c r="AW263" s="396" t="s">
        <v>2030</v>
      </c>
      <c r="AX263" s="397" t="s">
        <v>2030</v>
      </c>
      <c r="AY263" s="398" t="s">
        <v>2030</v>
      </c>
      <c r="AZ263" s="396" t="s">
        <v>2030</v>
      </c>
      <c r="BA263" s="396" t="s">
        <v>2030</v>
      </c>
      <c r="BB263" s="399" t="s">
        <v>2030</v>
      </c>
      <c r="BC263" s="2668"/>
      <c r="BD263" s="48"/>
      <c r="BE263" s="48"/>
      <c r="BF263" s="305" t="s">
        <v>2037</v>
      </c>
      <c r="BG263" s="304"/>
      <c r="BH263" s="304"/>
      <c r="BI263" s="304"/>
      <c r="BJ263" s="42">
        <f>COUNTIFS($C$356:$BB$365,$BF$188)</f>
        <v>60</v>
      </c>
      <c r="BK263" s="175"/>
    </row>
    <row r="264" spans="1:63" x14ac:dyDescent="0.2">
      <c r="A264" s="2691"/>
      <c r="B264" s="2069" t="s">
        <v>2149</v>
      </c>
      <c r="C264" s="400" t="s">
        <v>2030</v>
      </c>
      <c r="D264" s="401" t="s">
        <v>2030</v>
      </c>
      <c r="E264" s="401" t="s">
        <v>2030</v>
      </c>
      <c r="F264" s="401" t="s">
        <v>2030</v>
      </c>
      <c r="G264" s="402" t="s">
        <v>2030</v>
      </c>
      <c r="H264" s="403" t="s">
        <v>2030</v>
      </c>
      <c r="I264" s="401" t="s">
        <v>2030</v>
      </c>
      <c r="J264" s="401" t="s">
        <v>2030</v>
      </c>
      <c r="K264" s="402" t="s">
        <v>2030</v>
      </c>
      <c r="L264" s="403" t="s">
        <v>2030</v>
      </c>
      <c r="M264" s="401" t="s">
        <v>2030</v>
      </c>
      <c r="N264" s="401" t="s">
        <v>2030</v>
      </c>
      <c r="O264" s="402" t="s">
        <v>2030</v>
      </c>
      <c r="P264" s="403" t="s">
        <v>2030</v>
      </c>
      <c r="Q264" s="401" t="s">
        <v>2030</v>
      </c>
      <c r="R264" s="401" t="s">
        <v>2030</v>
      </c>
      <c r="S264" s="402" t="s">
        <v>2030</v>
      </c>
      <c r="T264" s="403" t="s">
        <v>2030</v>
      </c>
      <c r="U264" s="401" t="s">
        <v>2063</v>
      </c>
      <c r="V264" s="401" t="s">
        <v>2030</v>
      </c>
      <c r="W264" s="401" t="s">
        <v>2030</v>
      </c>
      <c r="X264" s="402" t="s">
        <v>2030</v>
      </c>
      <c r="Y264" s="403" t="s">
        <v>2030</v>
      </c>
      <c r="Z264" s="401" t="s">
        <v>2030</v>
      </c>
      <c r="AA264" s="401" t="s">
        <v>2030</v>
      </c>
      <c r="AB264" s="402" t="s">
        <v>2030</v>
      </c>
      <c r="AC264" s="403" t="s">
        <v>2030</v>
      </c>
      <c r="AD264" s="401" t="s">
        <v>2030</v>
      </c>
      <c r="AE264" s="401" t="s">
        <v>2030</v>
      </c>
      <c r="AF264" s="402" t="s">
        <v>2030</v>
      </c>
      <c r="AG264" s="403" t="s">
        <v>2030</v>
      </c>
      <c r="AH264" s="401" t="s">
        <v>2030</v>
      </c>
      <c r="AI264" s="401" t="s">
        <v>2030</v>
      </c>
      <c r="AJ264" s="401" t="s">
        <v>2030</v>
      </c>
      <c r="AK264" s="402" t="s">
        <v>2030</v>
      </c>
      <c r="AL264" s="403" t="s">
        <v>2030</v>
      </c>
      <c r="AM264" s="401" t="s">
        <v>2030</v>
      </c>
      <c r="AN264" s="401" t="s">
        <v>2030</v>
      </c>
      <c r="AO264" s="402" t="s">
        <v>2030</v>
      </c>
      <c r="AP264" s="403" t="s">
        <v>2030</v>
      </c>
      <c r="AQ264" s="401" t="s">
        <v>2030</v>
      </c>
      <c r="AR264" s="401" t="s">
        <v>2030</v>
      </c>
      <c r="AS264" s="401" t="s">
        <v>2030</v>
      </c>
      <c r="AT264" s="402" t="s">
        <v>2030</v>
      </c>
      <c r="AU264" s="403" t="s">
        <v>2030</v>
      </c>
      <c r="AV264" s="401" t="s">
        <v>2030</v>
      </c>
      <c r="AW264" s="401" t="s">
        <v>2030</v>
      </c>
      <c r="AX264" s="402" t="s">
        <v>2030</v>
      </c>
      <c r="AY264" s="404" t="s">
        <v>2030</v>
      </c>
      <c r="AZ264" s="405" t="s">
        <v>2030</v>
      </c>
      <c r="BA264" s="405" t="s">
        <v>2030</v>
      </c>
      <c r="BB264" s="406" t="s">
        <v>2030</v>
      </c>
      <c r="BC264" s="2668"/>
      <c r="BD264" s="48"/>
      <c r="BE264" s="48"/>
      <c r="BF264" s="48"/>
      <c r="BG264" s="48"/>
      <c r="BH264" s="48"/>
      <c r="BI264" s="48"/>
      <c r="BJ264" s="42"/>
      <c r="BK264" s="48"/>
    </row>
    <row r="265" spans="1:63" x14ac:dyDescent="0.2">
      <c r="A265" s="2691"/>
      <c r="B265" s="2075" t="s">
        <v>2148</v>
      </c>
      <c r="C265" s="395" t="s">
        <v>2030</v>
      </c>
      <c r="D265" s="396" t="s">
        <v>2030</v>
      </c>
      <c r="E265" s="396" t="s">
        <v>2030</v>
      </c>
      <c r="F265" s="396" t="s">
        <v>2030</v>
      </c>
      <c r="G265" s="397" t="s">
        <v>2030</v>
      </c>
      <c r="H265" s="398" t="s">
        <v>2030</v>
      </c>
      <c r="I265" s="396" t="s">
        <v>2030</v>
      </c>
      <c r="J265" s="396" t="s">
        <v>2030</v>
      </c>
      <c r="K265" s="397" t="s">
        <v>2030</v>
      </c>
      <c r="L265" s="398" t="s">
        <v>2030</v>
      </c>
      <c r="M265" s="396" t="s">
        <v>2030</v>
      </c>
      <c r="N265" s="396" t="s">
        <v>2030</v>
      </c>
      <c r="O265" s="397" t="s">
        <v>2030</v>
      </c>
      <c r="P265" s="398" t="s">
        <v>2030</v>
      </c>
      <c r="Q265" s="396" t="s">
        <v>2030</v>
      </c>
      <c r="R265" s="396" t="s">
        <v>2030</v>
      </c>
      <c r="S265" s="397" t="s">
        <v>2030</v>
      </c>
      <c r="T265" s="398" t="s">
        <v>2030</v>
      </c>
      <c r="U265" s="396" t="s">
        <v>2063</v>
      </c>
      <c r="V265" s="396" t="s">
        <v>2030</v>
      </c>
      <c r="W265" s="396" t="s">
        <v>2030</v>
      </c>
      <c r="X265" s="397" t="s">
        <v>2030</v>
      </c>
      <c r="Y265" s="398" t="s">
        <v>2030</v>
      </c>
      <c r="Z265" s="396" t="s">
        <v>2030</v>
      </c>
      <c r="AA265" s="396" t="s">
        <v>2030</v>
      </c>
      <c r="AB265" s="397" t="s">
        <v>2030</v>
      </c>
      <c r="AC265" s="398" t="s">
        <v>2030</v>
      </c>
      <c r="AD265" s="396" t="s">
        <v>2030</v>
      </c>
      <c r="AE265" s="396" t="s">
        <v>2030</v>
      </c>
      <c r="AF265" s="397" t="s">
        <v>2030</v>
      </c>
      <c r="AG265" s="398" t="s">
        <v>2030</v>
      </c>
      <c r="AH265" s="396" t="s">
        <v>2030</v>
      </c>
      <c r="AI265" s="396" t="s">
        <v>2030</v>
      </c>
      <c r="AJ265" s="396" t="s">
        <v>2030</v>
      </c>
      <c r="AK265" s="397" t="s">
        <v>2030</v>
      </c>
      <c r="AL265" s="398" t="s">
        <v>2030</v>
      </c>
      <c r="AM265" s="396" t="s">
        <v>2030</v>
      </c>
      <c r="AN265" s="396" t="s">
        <v>2030</v>
      </c>
      <c r="AO265" s="397" t="s">
        <v>2030</v>
      </c>
      <c r="AP265" s="398" t="s">
        <v>2030</v>
      </c>
      <c r="AQ265" s="396" t="s">
        <v>2030</v>
      </c>
      <c r="AR265" s="396" t="s">
        <v>2030</v>
      </c>
      <c r="AS265" s="396" t="s">
        <v>2030</v>
      </c>
      <c r="AT265" s="397" t="s">
        <v>2030</v>
      </c>
      <c r="AU265" s="398" t="s">
        <v>2030</v>
      </c>
      <c r="AV265" s="396" t="s">
        <v>2030</v>
      </c>
      <c r="AW265" s="396" t="s">
        <v>2030</v>
      </c>
      <c r="AX265" s="397" t="s">
        <v>2030</v>
      </c>
      <c r="AY265" s="398" t="s">
        <v>2030</v>
      </c>
      <c r="AZ265" s="396" t="s">
        <v>2030</v>
      </c>
      <c r="BA265" s="396" t="s">
        <v>2030</v>
      </c>
      <c r="BB265" s="399" t="s">
        <v>2030</v>
      </c>
      <c r="BC265" s="2668"/>
      <c r="BD265" s="48"/>
      <c r="BE265" s="48"/>
      <c r="BF265" s="48"/>
      <c r="BG265" s="48"/>
      <c r="BH265" s="48"/>
      <c r="BI265" s="48"/>
      <c r="BJ265" s="48"/>
      <c r="BK265" s="48"/>
    </row>
    <row r="266" spans="1:63" x14ac:dyDescent="0.2">
      <c r="A266" s="2691"/>
      <c r="B266" s="2069" t="s">
        <v>2147</v>
      </c>
      <c r="C266" s="400" t="s">
        <v>2030</v>
      </c>
      <c r="D266" s="401" t="s">
        <v>2030</v>
      </c>
      <c r="E266" s="401" t="s">
        <v>2030</v>
      </c>
      <c r="F266" s="401" t="s">
        <v>2030</v>
      </c>
      <c r="G266" s="402" t="s">
        <v>2030</v>
      </c>
      <c r="H266" s="403" t="s">
        <v>2030</v>
      </c>
      <c r="I266" s="401" t="s">
        <v>2030</v>
      </c>
      <c r="J266" s="401" t="s">
        <v>2030</v>
      </c>
      <c r="K266" s="402" t="s">
        <v>2030</v>
      </c>
      <c r="L266" s="403" t="s">
        <v>2030</v>
      </c>
      <c r="M266" s="401" t="s">
        <v>2030</v>
      </c>
      <c r="N266" s="401" t="s">
        <v>2030</v>
      </c>
      <c r="O266" s="402" t="s">
        <v>2063</v>
      </c>
      <c r="P266" s="403" t="s">
        <v>2030</v>
      </c>
      <c r="Q266" s="401" t="s">
        <v>2030</v>
      </c>
      <c r="R266" s="401" t="s">
        <v>2030</v>
      </c>
      <c r="S266" s="402" t="s">
        <v>2030</v>
      </c>
      <c r="T266" s="403" t="s">
        <v>2030</v>
      </c>
      <c r="U266" s="401" t="s">
        <v>2063</v>
      </c>
      <c r="V266" s="401" t="s">
        <v>2030</v>
      </c>
      <c r="W266" s="401" t="s">
        <v>2030</v>
      </c>
      <c r="X266" s="402" t="s">
        <v>2030</v>
      </c>
      <c r="Y266" s="403" t="s">
        <v>2030</v>
      </c>
      <c r="Z266" s="401" t="s">
        <v>2030</v>
      </c>
      <c r="AA266" s="401" t="s">
        <v>2030</v>
      </c>
      <c r="AB266" s="402" t="s">
        <v>2030</v>
      </c>
      <c r="AC266" s="403" t="s">
        <v>2030</v>
      </c>
      <c r="AD266" s="401" t="s">
        <v>2030</v>
      </c>
      <c r="AE266" s="401" t="s">
        <v>2030</v>
      </c>
      <c r="AF266" s="402" t="s">
        <v>2030</v>
      </c>
      <c r="AG266" s="403" t="s">
        <v>2030</v>
      </c>
      <c r="AH266" s="401" t="s">
        <v>2030</v>
      </c>
      <c r="AI266" s="401" t="s">
        <v>2030</v>
      </c>
      <c r="AJ266" s="401" t="s">
        <v>2030</v>
      </c>
      <c r="AK266" s="402" t="s">
        <v>2030</v>
      </c>
      <c r="AL266" s="403" t="s">
        <v>2063</v>
      </c>
      <c r="AM266" s="401" t="s">
        <v>2063</v>
      </c>
      <c r="AN266" s="401" t="s">
        <v>2030</v>
      </c>
      <c r="AO266" s="402" t="s">
        <v>2030</v>
      </c>
      <c r="AP266" s="403" t="s">
        <v>2030</v>
      </c>
      <c r="AQ266" s="401" t="s">
        <v>2030</v>
      </c>
      <c r="AR266" s="401" t="s">
        <v>2030</v>
      </c>
      <c r="AS266" s="401" t="s">
        <v>2030</v>
      </c>
      <c r="AT266" s="402" t="s">
        <v>2030</v>
      </c>
      <c r="AU266" s="403" t="s">
        <v>2030</v>
      </c>
      <c r="AV266" s="401" t="s">
        <v>2030</v>
      </c>
      <c r="AW266" s="401" t="s">
        <v>2030</v>
      </c>
      <c r="AX266" s="402" t="s">
        <v>2030</v>
      </c>
      <c r="AY266" s="404" t="s">
        <v>2030</v>
      </c>
      <c r="AZ266" s="405" t="s">
        <v>2030</v>
      </c>
      <c r="BA266" s="405" t="s">
        <v>2030</v>
      </c>
      <c r="BB266" s="406" t="s">
        <v>2030</v>
      </c>
      <c r="BC266" s="2668"/>
      <c r="BD266" s="48"/>
      <c r="BE266" s="48"/>
      <c r="BF266" s="48"/>
      <c r="BG266" s="48"/>
      <c r="BH266" s="48"/>
      <c r="BI266" s="48"/>
      <c r="BJ266" s="48"/>
      <c r="BK266" s="48"/>
    </row>
    <row r="267" spans="1:63" ht="13.5" thickBot="1" x14ac:dyDescent="0.25">
      <c r="A267" s="2692"/>
      <c r="B267" s="2076" t="s">
        <v>2146</v>
      </c>
      <c r="C267" s="412" t="s">
        <v>2030</v>
      </c>
      <c r="D267" s="413" t="s">
        <v>2030</v>
      </c>
      <c r="E267" s="413" t="s">
        <v>2030</v>
      </c>
      <c r="F267" s="413" t="s">
        <v>2030</v>
      </c>
      <c r="G267" s="414" t="s">
        <v>2030</v>
      </c>
      <c r="H267" s="415" t="s">
        <v>2030</v>
      </c>
      <c r="I267" s="413" t="s">
        <v>2030</v>
      </c>
      <c r="J267" s="413" t="s">
        <v>2030</v>
      </c>
      <c r="K267" s="414" t="s">
        <v>2030</v>
      </c>
      <c r="L267" s="415" t="s">
        <v>2030</v>
      </c>
      <c r="M267" s="413" t="s">
        <v>2030</v>
      </c>
      <c r="N267" s="413" t="s">
        <v>2030</v>
      </c>
      <c r="O267" s="414" t="s">
        <v>2030</v>
      </c>
      <c r="P267" s="415" t="s">
        <v>2030</v>
      </c>
      <c r="Q267" s="413" t="s">
        <v>2030</v>
      </c>
      <c r="R267" s="413" t="s">
        <v>2030</v>
      </c>
      <c r="S267" s="414" t="s">
        <v>2030</v>
      </c>
      <c r="T267" s="415" t="s">
        <v>2030</v>
      </c>
      <c r="U267" s="413" t="s">
        <v>2030</v>
      </c>
      <c r="V267" s="413" t="s">
        <v>2030</v>
      </c>
      <c r="W267" s="413" t="s">
        <v>2030</v>
      </c>
      <c r="X267" s="414" t="s">
        <v>2030</v>
      </c>
      <c r="Y267" s="415" t="s">
        <v>2030</v>
      </c>
      <c r="Z267" s="413" t="s">
        <v>2030</v>
      </c>
      <c r="AA267" s="413" t="s">
        <v>2030</v>
      </c>
      <c r="AB267" s="414" t="s">
        <v>2030</v>
      </c>
      <c r="AC267" s="415" t="s">
        <v>2030</v>
      </c>
      <c r="AD267" s="413" t="s">
        <v>2030</v>
      </c>
      <c r="AE267" s="413" t="s">
        <v>2030</v>
      </c>
      <c r="AF267" s="414" t="s">
        <v>2030</v>
      </c>
      <c r="AG267" s="415" t="s">
        <v>2030</v>
      </c>
      <c r="AH267" s="413" t="s">
        <v>2030</v>
      </c>
      <c r="AI267" s="413" t="s">
        <v>2030</v>
      </c>
      <c r="AJ267" s="413" t="s">
        <v>2030</v>
      </c>
      <c r="AK267" s="414" t="s">
        <v>2030</v>
      </c>
      <c r="AL267" s="415" t="s">
        <v>2030</v>
      </c>
      <c r="AM267" s="413" t="s">
        <v>2030</v>
      </c>
      <c r="AN267" s="413" t="s">
        <v>2030</v>
      </c>
      <c r="AO267" s="414" t="s">
        <v>2030</v>
      </c>
      <c r="AP267" s="415" t="s">
        <v>2030</v>
      </c>
      <c r="AQ267" s="413" t="s">
        <v>2030</v>
      </c>
      <c r="AR267" s="413" t="s">
        <v>2030</v>
      </c>
      <c r="AS267" s="413" t="s">
        <v>2030</v>
      </c>
      <c r="AT267" s="414" t="s">
        <v>2030</v>
      </c>
      <c r="AU267" s="415" t="s">
        <v>2030</v>
      </c>
      <c r="AV267" s="413" t="s">
        <v>2030</v>
      </c>
      <c r="AW267" s="413" t="s">
        <v>2030</v>
      </c>
      <c r="AX267" s="414" t="s">
        <v>2030</v>
      </c>
      <c r="AY267" s="415" t="s">
        <v>2030</v>
      </c>
      <c r="AZ267" s="413" t="s">
        <v>2030</v>
      </c>
      <c r="BA267" s="413" t="s">
        <v>2030</v>
      </c>
      <c r="BB267" s="416" t="s">
        <v>2030</v>
      </c>
      <c r="BC267" s="2668"/>
      <c r="BD267" s="48"/>
      <c r="BE267" s="48"/>
      <c r="BF267" s="308"/>
      <c r="BG267" s="307">
        <v>2007</v>
      </c>
      <c r="BH267" s="307">
        <v>2008</v>
      </c>
      <c r="BI267" s="307">
        <v>2009</v>
      </c>
      <c r="BJ267" s="307">
        <v>2010</v>
      </c>
      <c r="BK267" s="307">
        <v>2011</v>
      </c>
    </row>
    <row r="268" spans="1:63" ht="13.5" thickBot="1" x14ac:dyDescent="0.25">
      <c r="A268" s="48"/>
      <c r="B268" s="2072"/>
      <c r="C268" s="437"/>
      <c r="D268" s="438"/>
      <c r="E268" s="438"/>
      <c r="F268" s="438"/>
      <c r="G268" s="439"/>
      <c r="H268" s="438"/>
      <c r="I268" s="438"/>
      <c r="J268" s="438"/>
      <c r="K268" s="439"/>
      <c r="L268" s="438"/>
      <c r="M268" s="438"/>
      <c r="N268" s="438"/>
      <c r="O268" s="438"/>
      <c r="P268" s="439"/>
      <c r="Q268" s="438"/>
      <c r="R268" s="438"/>
      <c r="S268" s="439"/>
      <c r="T268" s="438"/>
      <c r="U268" s="438"/>
      <c r="V268" s="438"/>
      <c r="W268" s="438"/>
      <c r="X268" s="438"/>
      <c r="Y268" s="439"/>
      <c r="Z268" s="438"/>
      <c r="AA268" s="438"/>
      <c r="AB268" s="438"/>
      <c r="AC268" s="439"/>
      <c r="AD268" s="438"/>
      <c r="AE268" s="438"/>
      <c r="AF268" s="438"/>
      <c r="AG268" s="439"/>
      <c r="AH268" s="438"/>
      <c r="AI268" s="438"/>
      <c r="AJ268" s="438"/>
      <c r="AK268" s="438"/>
      <c r="AL268" s="439"/>
      <c r="AM268" s="438"/>
      <c r="AN268" s="438"/>
      <c r="AO268" s="438"/>
      <c r="AP268" s="439"/>
      <c r="AQ268" s="438"/>
      <c r="AR268" s="438"/>
      <c r="AS268" s="438"/>
      <c r="AT268" s="438"/>
      <c r="AU268" s="439"/>
      <c r="AV268" s="438"/>
      <c r="AW268" s="438"/>
      <c r="AX268" s="439"/>
      <c r="AY268" s="438"/>
      <c r="AZ268" s="438"/>
      <c r="BA268" s="438"/>
      <c r="BB268" s="438"/>
      <c r="BC268" s="2668"/>
      <c r="BD268" s="2659" t="s">
        <v>2040</v>
      </c>
      <c r="BE268" s="2660"/>
      <c r="BF268" s="306" t="s">
        <v>2038</v>
      </c>
      <c r="BG268" s="304"/>
      <c r="BH268" s="304"/>
      <c r="BI268" s="304"/>
      <c r="BJ268" s="42">
        <f>COUNTIFS($C$369:$BB$374,$BE$188)</f>
        <v>290</v>
      </c>
      <c r="BK268" s="175"/>
    </row>
    <row r="269" spans="1:63" ht="13.5" thickBot="1" x14ac:dyDescent="0.25">
      <c r="A269" s="2683" t="s">
        <v>450</v>
      </c>
      <c r="B269" s="2677" t="s">
        <v>672</v>
      </c>
      <c r="C269" s="2710" t="s">
        <v>2056</v>
      </c>
      <c r="D269" s="2710"/>
      <c r="E269" s="2710"/>
      <c r="F269" s="2710"/>
      <c r="G269" s="2710"/>
      <c r="H269" s="2679" t="s">
        <v>2062</v>
      </c>
      <c r="I269" s="2703"/>
      <c r="J269" s="2703"/>
      <c r="K269" s="2704"/>
      <c r="L269" s="2704" t="s">
        <v>2061</v>
      </c>
      <c r="M269" s="2713"/>
      <c r="N269" s="2713"/>
      <c r="O269" s="2713"/>
      <c r="P269" s="2702" t="s">
        <v>2053</v>
      </c>
      <c r="Q269" s="2710"/>
      <c r="R269" s="2710"/>
      <c r="S269" s="2710"/>
      <c r="T269" s="2702" t="s">
        <v>2052</v>
      </c>
      <c r="U269" s="2710"/>
      <c r="V269" s="2710"/>
      <c r="W269" s="2710"/>
      <c r="X269" s="2710"/>
      <c r="Y269" s="2706" t="s">
        <v>2051</v>
      </c>
      <c r="Z269" s="2712"/>
      <c r="AA269" s="2712"/>
      <c r="AB269" s="2712"/>
      <c r="AC269" s="2702" t="s">
        <v>2050</v>
      </c>
      <c r="AD269" s="2710"/>
      <c r="AE269" s="2710"/>
      <c r="AF269" s="2710"/>
      <c r="AG269" s="2702" t="s">
        <v>2049</v>
      </c>
      <c r="AH269" s="2710"/>
      <c r="AI269" s="2710"/>
      <c r="AJ269" s="2710"/>
      <c r="AK269" s="2710"/>
      <c r="AL269" s="2702" t="s">
        <v>2048</v>
      </c>
      <c r="AM269" s="2710"/>
      <c r="AN269" s="2710"/>
      <c r="AO269" s="2710"/>
      <c r="AP269" s="2710" t="s">
        <v>2060</v>
      </c>
      <c r="AQ269" s="2710"/>
      <c r="AR269" s="2710"/>
      <c r="AS269" s="2710"/>
      <c r="AT269" s="2710"/>
      <c r="AU269" s="2708" t="s">
        <v>2046</v>
      </c>
      <c r="AV269" s="2709"/>
      <c r="AW269" s="2709"/>
      <c r="AX269" s="2709"/>
      <c r="AY269" s="2702" t="s">
        <v>2045</v>
      </c>
      <c r="AZ269" s="2710"/>
      <c r="BA269" s="2710"/>
      <c r="BB269" s="2670"/>
      <c r="BC269" s="2668"/>
      <c r="BD269" s="48"/>
      <c r="BE269" s="48"/>
      <c r="BF269" s="305" t="s">
        <v>2037</v>
      </c>
      <c r="BG269" s="304"/>
      <c r="BH269" s="304"/>
      <c r="BI269" s="304"/>
      <c r="BJ269" s="42">
        <f>COUNTIFS($C$369:$BB$374,$BF$188)</f>
        <v>22</v>
      </c>
      <c r="BK269" s="175"/>
    </row>
    <row r="270" spans="1:63" ht="13.5" thickBot="1" x14ac:dyDescent="0.25">
      <c r="A270" s="2684"/>
      <c r="B270" s="2678"/>
      <c r="C270" s="417">
        <v>3</v>
      </c>
      <c r="D270" s="418">
        <v>10</v>
      </c>
      <c r="E270" s="417">
        <v>17</v>
      </c>
      <c r="F270" s="418">
        <v>24</v>
      </c>
      <c r="G270" s="417">
        <v>31</v>
      </c>
      <c r="H270" s="418">
        <v>7</v>
      </c>
      <c r="I270" s="417">
        <v>14</v>
      </c>
      <c r="J270" s="418">
        <v>21</v>
      </c>
      <c r="K270" s="417">
        <v>28</v>
      </c>
      <c r="L270" s="419">
        <v>7</v>
      </c>
      <c r="M270" s="417">
        <v>14</v>
      </c>
      <c r="N270" s="418">
        <v>21</v>
      </c>
      <c r="O270" s="417">
        <v>28</v>
      </c>
      <c r="P270" s="419">
        <v>4</v>
      </c>
      <c r="Q270" s="417">
        <v>11</v>
      </c>
      <c r="R270" s="418">
        <v>18</v>
      </c>
      <c r="S270" s="417">
        <v>25</v>
      </c>
      <c r="T270" s="419">
        <v>2</v>
      </c>
      <c r="U270" s="417">
        <v>9</v>
      </c>
      <c r="V270" s="418">
        <v>16</v>
      </c>
      <c r="W270" s="417">
        <v>23</v>
      </c>
      <c r="X270" s="418">
        <v>30</v>
      </c>
      <c r="Y270" s="420">
        <v>6</v>
      </c>
      <c r="Z270" s="418">
        <v>13</v>
      </c>
      <c r="AA270" s="417">
        <v>20</v>
      </c>
      <c r="AB270" s="418">
        <v>27</v>
      </c>
      <c r="AC270" s="420">
        <v>4</v>
      </c>
      <c r="AD270" s="418">
        <v>11</v>
      </c>
      <c r="AE270" s="417">
        <v>18</v>
      </c>
      <c r="AF270" s="418">
        <v>25</v>
      </c>
      <c r="AG270" s="420">
        <v>1</v>
      </c>
      <c r="AH270" s="418">
        <v>8</v>
      </c>
      <c r="AI270" s="417">
        <v>15</v>
      </c>
      <c r="AJ270" s="418">
        <v>22</v>
      </c>
      <c r="AK270" s="417">
        <v>29</v>
      </c>
      <c r="AL270" s="419">
        <v>5</v>
      </c>
      <c r="AM270" s="417">
        <v>12</v>
      </c>
      <c r="AN270" s="418">
        <v>19</v>
      </c>
      <c r="AO270" s="417">
        <v>26</v>
      </c>
      <c r="AP270" s="418">
        <v>3</v>
      </c>
      <c r="AQ270" s="417">
        <v>10</v>
      </c>
      <c r="AR270" s="418">
        <v>17</v>
      </c>
      <c r="AS270" s="417">
        <v>24</v>
      </c>
      <c r="AT270" s="418">
        <v>31</v>
      </c>
      <c r="AU270" s="420">
        <v>7</v>
      </c>
      <c r="AV270" s="418">
        <v>14</v>
      </c>
      <c r="AW270" s="417">
        <v>21</v>
      </c>
      <c r="AX270" s="418">
        <v>28</v>
      </c>
      <c r="AY270" s="420">
        <v>5</v>
      </c>
      <c r="AZ270" s="418">
        <v>12</v>
      </c>
      <c r="BA270" s="417">
        <v>19</v>
      </c>
      <c r="BB270" s="421">
        <v>26</v>
      </c>
      <c r="BC270" s="2668"/>
      <c r="BD270" s="48"/>
      <c r="BE270" s="48"/>
      <c r="BF270" s="48"/>
      <c r="BG270" s="48"/>
      <c r="BH270" s="48"/>
      <c r="BI270" s="48"/>
      <c r="BJ270" s="42"/>
      <c r="BK270" s="48"/>
    </row>
    <row r="271" spans="1:63" x14ac:dyDescent="0.2">
      <c r="A271" s="2690" t="s">
        <v>1910</v>
      </c>
      <c r="B271" s="2077" t="s">
        <v>2145</v>
      </c>
      <c r="C271" s="422" t="s">
        <v>2030</v>
      </c>
      <c r="D271" s="423" t="s">
        <v>2030</v>
      </c>
      <c r="E271" s="423" t="s">
        <v>2030</v>
      </c>
      <c r="F271" s="423" t="s">
        <v>2030</v>
      </c>
      <c r="G271" s="440" t="s">
        <v>2030</v>
      </c>
      <c r="H271" s="422" t="s">
        <v>2030</v>
      </c>
      <c r="I271" s="423" t="s">
        <v>2030</v>
      </c>
      <c r="J271" s="423" t="s">
        <v>2030</v>
      </c>
      <c r="K271" s="440" t="s">
        <v>2030</v>
      </c>
      <c r="L271" s="425" t="s">
        <v>2030</v>
      </c>
      <c r="M271" s="423" t="s">
        <v>2030</v>
      </c>
      <c r="N271" s="423" t="s">
        <v>2030</v>
      </c>
      <c r="O271" s="424" t="s">
        <v>2030</v>
      </c>
      <c r="P271" s="422" t="s">
        <v>2030</v>
      </c>
      <c r="Q271" s="423" t="s">
        <v>2030</v>
      </c>
      <c r="R271" s="423" t="s">
        <v>2030</v>
      </c>
      <c r="S271" s="424" t="s">
        <v>2030</v>
      </c>
      <c r="T271" s="422" t="s">
        <v>2030</v>
      </c>
      <c r="U271" s="425" t="s">
        <v>2063</v>
      </c>
      <c r="V271" s="423" t="s">
        <v>2030</v>
      </c>
      <c r="W271" s="423" t="s">
        <v>2030</v>
      </c>
      <c r="X271" s="424" t="s">
        <v>2030</v>
      </c>
      <c r="Y271" s="422" t="s">
        <v>2063</v>
      </c>
      <c r="Z271" s="423" t="s">
        <v>2030</v>
      </c>
      <c r="AA271" s="423" t="s">
        <v>2030</v>
      </c>
      <c r="AB271" s="424" t="s">
        <v>2030</v>
      </c>
      <c r="AC271" s="422" t="s">
        <v>2030</v>
      </c>
      <c r="AD271" s="423" t="s">
        <v>2030</v>
      </c>
      <c r="AE271" s="423" t="s">
        <v>2063</v>
      </c>
      <c r="AF271" s="424" t="s">
        <v>2030</v>
      </c>
      <c r="AG271" s="422" t="s">
        <v>2030</v>
      </c>
      <c r="AH271" s="425" t="s">
        <v>2063</v>
      </c>
      <c r="AI271" s="423" t="s">
        <v>2063</v>
      </c>
      <c r="AJ271" s="423" t="s">
        <v>2063</v>
      </c>
      <c r="AK271" s="424" t="s">
        <v>2063</v>
      </c>
      <c r="AL271" s="422" t="s">
        <v>2063</v>
      </c>
      <c r="AM271" s="425" t="s">
        <v>2030</v>
      </c>
      <c r="AN271" s="423" t="s">
        <v>2030</v>
      </c>
      <c r="AO271" s="424" t="s">
        <v>2030</v>
      </c>
      <c r="AP271" s="422" t="s">
        <v>2063</v>
      </c>
      <c r="AQ271" s="425" t="s">
        <v>2063</v>
      </c>
      <c r="AR271" s="423" t="s">
        <v>2063</v>
      </c>
      <c r="AS271" s="423" t="s">
        <v>2063</v>
      </c>
      <c r="AT271" s="440" t="s">
        <v>2063</v>
      </c>
      <c r="AU271" s="425" t="s">
        <v>2030</v>
      </c>
      <c r="AV271" s="423" t="s">
        <v>2030</v>
      </c>
      <c r="AW271" s="423" t="s">
        <v>2063</v>
      </c>
      <c r="AX271" s="424" t="s">
        <v>2063</v>
      </c>
      <c r="AY271" s="422" t="s">
        <v>2063</v>
      </c>
      <c r="AZ271" s="425" t="s">
        <v>2063</v>
      </c>
      <c r="BA271" s="425" t="s">
        <v>2063</v>
      </c>
      <c r="BB271" s="441" t="s">
        <v>2063</v>
      </c>
      <c r="BC271" s="2668"/>
      <c r="BD271" s="48"/>
      <c r="BE271" s="48"/>
      <c r="BF271" s="48"/>
      <c r="BG271" s="48"/>
      <c r="BH271" s="48"/>
      <c r="BI271" s="48"/>
      <c r="BJ271" s="48"/>
      <c r="BK271" s="48"/>
    </row>
    <row r="272" spans="1:63" x14ac:dyDescent="0.2">
      <c r="A272" s="2691"/>
      <c r="B272" s="2078" t="s">
        <v>2144</v>
      </c>
      <c r="C272" s="400" t="s">
        <v>2030</v>
      </c>
      <c r="D272" s="401" t="s">
        <v>2030</v>
      </c>
      <c r="E272" s="401" t="s">
        <v>2030</v>
      </c>
      <c r="F272" s="401" t="s">
        <v>2030</v>
      </c>
      <c r="G272" s="442" t="s">
        <v>2030</v>
      </c>
      <c r="H272" s="400" t="s">
        <v>2030</v>
      </c>
      <c r="I272" s="401" t="s">
        <v>2030</v>
      </c>
      <c r="J272" s="407" t="s">
        <v>2030</v>
      </c>
      <c r="K272" s="443" t="s">
        <v>2030</v>
      </c>
      <c r="L272" s="409" t="s">
        <v>2030</v>
      </c>
      <c r="M272" s="407" t="s">
        <v>2030</v>
      </c>
      <c r="N272" s="407" t="s">
        <v>2030</v>
      </c>
      <c r="O272" s="408" t="s">
        <v>2030</v>
      </c>
      <c r="P272" s="444" t="s">
        <v>2030</v>
      </c>
      <c r="Q272" s="407" t="s">
        <v>2063</v>
      </c>
      <c r="R272" s="407" t="s">
        <v>2063</v>
      </c>
      <c r="S272" s="408" t="s">
        <v>2063</v>
      </c>
      <c r="T272" s="444" t="s">
        <v>2063</v>
      </c>
      <c r="U272" s="409" t="s">
        <v>2063</v>
      </c>
      <c r="V272" s="407" t="s">
        <v>2030</v>
      </c>
      <c r="W272" s="407" t="s">
        <v>2030</v>
      </c>
      <c r="X272" s="408" t="s">
        <v>2030</v>
      </c>
      <c r="Y272" s="400" t="s">
        <v>2030</v>
      </c>
      <c r="Z272" s="401" t="s">
        <v>2030</v>
      </c>
      <c r="AA272" s="401" t="s">
        <v>2030</v>
      </c>
      <c r="AB272" s="402" t="s">
        <v>2030</v>
      </c>
      <c r="AC272" s="400" t="s">
        <v>2030</v>
      </c>
      <c r="AD272" s="401" t="s">
        <v>2030</v>
      </c>
      <c r="AE272" s="401" t="s">
        <v>2063</v>
      </c>
      <c r="AF272" s="402" t="s">
        <v>2030</v>
      </c>
      <c r="AG272" s="445" t="s">
        <v>2030</v>
      </c>
      <c r="AH272" s="446" t="s">
        <v>2030</v>
      </c>
      <c r="AI272" s="447" t="s">
        <v>2063</v>
      </c>
      <c r="AJ272" s="447" t="s">
        <v>2063</v>
      </c>
      <c r="AK272" s="448" t="s">
        <v>2063</v>
      </c>
      <c r="AL272" s="400" t="s">
        <v>2063</v>
      </c>
      <c r="AM272" s="446" t="s">
        <v>2063</v>
      </c>
      <c r="AN272" s="447" t="s">
        <v>2063</v>
      </c>
      <c r="AO272" s="448" t="s">
        <v>2030</v>
      </c>
      <c r="AP272" s="445" t="s">
        <v>2063</v>
      </c>
      <c r="AQ272" s="446" t="s">
        <v>2063</v>
      </c>
      <c r="AR272" s="447" t="s">
        <v>2063</v>
      </c>
      <c r="AS272" s="447" t="s">
        <v>2030</v>
      </c>
      <c r="AT272" s="449" t="s">
        <v>2030</v>
      </c>
      <c r="AU272" s="403" t="s">
        <v>2030</v>
      </c>
      <c r="AV272" s="447" t="s">
        <v>2030</v>
      </c>
      <c r="AW272" s="447" t="s">
        <v>2063</v>
      </c>
      <c r="AX272" s="448" t="s">
        <v>2063</v>
      </c>
      <c r="AY272" s="450" t="s">
        <v>2063</v>
      </c>
      <c r="AZ272" s="451" t="s">
        <v>2063</v>
      </c>
      <c r="BA272" s="451" t="s">
        <v>2030</v>
      </c>
      <c r="BB272" s="452" t="s">
        <v>2030</v>
      </c>
      <c r="BC272" s="2668"/>
      <c r="BD272" s="2661" t="s">
        <v>1692</v>
      </c>
      <c r="BE272" s="2660"/>
      <c r="BF272" s="308"/>
      <c r="BG272" s="307">
        <v>2007</v>
      </c>
      <c r="BH272" s="307">
        <v>2008</v>
      </c>
      <c r="BI272" s="307">
        <v>2009</v>
      </c>
      <c r="BJ272" s="307">
        <v>2010</v>
      </c>
      <c r="BK272" s="307">
        <v>2011</v>
      </c>
    </row>
    <row r="273" spans="1:72" x14ac:dyDescent="0.2">
      <c r="A273" s="2691"/>
      <c r="B273" s="2079" t="s">
        <v>2143</v>
      </c>
      <c r="C273" s="395" t="s">
        <v>2030</v>
      </c>
      <c r="D273" s="396" t="s">
        <v>2030</v>
      </c>
      <c r="E273" s="396" t="s">
        <v>2030</v>
      </c>
      <c r="F273" s="396" t="s">
        <v>2030</v>
      </c>
      <c r="G273" s="453" t="s">
        <v>2030</v>
      </c>
      <c r="H273" s="395" t="s">
        <v>2030</v>
      </c>
      <c r="I273" s="396" t="s">
        <v>2030</v>
      </c>
      <c r="J273" s="396" t="s">
        <v>2030</v>
      </c>
      <c r="K273" s="453" t="s">
        <v>2030</v>
      </c>
      <c r="L273" s="398" t="s">
        <v>2030</v>
      </c>
      <c r="M273" s="396" t="s">
        <v>2030</v>
      </c>
      <c r="N273" s="396" t="s">
        <v>2030</v>
      </c>
      <c r="O273" s="397" t="s">
        <v>2030</v>
      </c>
      <c r="P273" s="395" t="s">
        <v>2030</v>
      </c>
      <c r="Q273" s="396" t="s">
        <v>2030</v>
      </c>
      <c r="R273" s="396" t="s">
        <v>2030</v>
      </c>
      <c r="S273" s="397" t="s">
        <v>2030</v>
      </c>
      <c r="T273" s="395" t="s">
        <v>2030</v>
      </c>
      <c r="U273" s="398" t="s">
        <v>2063</v>
      </c>
      <c r="V273" s="396" t="s">
        <v>2063</v>
      </c>
      <c r="W273" s="396" t="s">
        <v>2063</v>
      </c>
      <c r="X273" s="397" t="s">
        <v>2030</v>
      </c>
      <c r="Y273" s="395" t="s">
        <v>2030</v>
      </c>
      <c r="Z273" s="396" t="s">
        <v>2030</v>
      </c>
      <c r="AA273" s="396" t="s">
        <v>2030</v>
      </c>
      <c r="AB273" s="397" t="s">
        <v>2030</v>
      </c>
      <c r="AC273" s="395" t="s">
        <v>2030</v>
      </c>
      <c r="AD273" s="396" t="s">
        <v>2030</v>
      </c>
      <c r="AE273" s="396" t="s">
        <v>2030</v>
      </c>
      <c r="AF273" s="397" t="s">
        <v>2030</v>
      </c>
      <c r="AG273" s="422" t="s">
        <v>2030</v>
      </c>
      <c r="AH273" s="425" t="s">
        <v>2030</v>
      </c>
      <c r="AI273" s="423" t="s">
        <v>2030</v>
      </c>
      <c r="AJ273" s="423" t="s">
        <v>2030</v>
      </c>
      <c r="AK273" s="424" t="s">
        <v>2030</v>
      </c>
      <c r="AL273" s="395" t="s">
        <v>2030</v>
      </c>
      <c r="AM273" s="425" t="s">
        <v>2030</v>
      </c>
      <c r="AN273" s="423" t="s">
        <v>2030</v>
      </c>
      <c r="AO273" s="424" t="s">
        <v>2030</v>
      </c>
      <c r="AP273" s="422" t="s">
        <v>2030</v>
      </c>
      <c r="AQ273" s="425" t="s">
        <v>2030</v>
      </c>
      <c r="AR273" s="423" t="s">
        <v>2030</v>
      </c>
      <c r="AS273" s="423" t="s">
        <v>2030</v>
      </c>
      <c r="AT273" s="440" t="s">
        <v>2030</v>
      </c>
      <c r="AU273" s="398" t="s">
        <v>2030</v>
      </c>
      <c r="AV273" s="423" t="s">
        <v>2030</v>
      </c>
      <c r="AW273" s="423" t="s">
        <v>2030</v>
      </c>
      <c r="AX273" s="424" t="s">
        <v>2063</v>
      </c>
      <c r="AY273" s="395" t="s">
        <v>2063</v>
      </c>
      <c r="AZ273" s="425" t="s">
        <v>2063</v>
      </c>
      <c r="BA273" s="423" t="s">
        <v>2063</v>
      </c>
      <c r="BB273" s="426" t="s">
        <v>2030</v>
      </c>
      <c r="BC273" s="2668"/>
      <c r="BD273" s="48"/>
      <c r="BE273" s="48"/>
      <c r="BF273" s="306" t="s">
        <v>2038</v>
      </c>
      <c r="BG273" s="304"/>
      <c r="BH273" s="304"/>
      <c r="BI273" s="304"/>
      <c r="BJ273" s="42">
        <f>COUNTIFS($C$378:$BB$378,$BE$188)</f>
        <v>32</v>
      </c>
      <c r="BK273" s="175"/>
    </row>
    <row r="274" spans="1:72" x14ac:dyDescent="0.2">
      <c r="A274" s="2691"/>
      <c r="B274" s="2078" t="s">
        <v>2142</v>
      </c>
      <c r="C274" s="400" t="s">
        <v>2063</v>
      </c>
      <c r="D274" s="401" t="s">
        <v>2063</v>
      </c>
      <c r="E274" s="401" t="s">
        <v>2063</v>
      </c>
      <c r="F274" s="401" t="s">
        <v>2063</v>
      </c>
      <c r="G274" s="442" t="s">
        <v>2063</v>
      </c>
      <c r="H274" s="400" t="s">
        <v>2063</v>
      </c>
      <c r="I274" s="401" t="s">
        <v>2063</v>
      </c>
      <c r="J274" s="407" t="s">
        <v>2030</v>
      </c>
      <c r="K274" s="443" t="s">
        <v>2030</v>
      </c>
      <c r="L274" s="409" t="s">
        <v>2030</v>
      </c>
      <c r="M274" s="407" t="s">
        <v>2030</v>
      </c>
      <c r="N274" s="407" t="s">
        <v>2030</v>
      </c>
      <c r="O274" s="408" t="s">
        <v>2030</v>
      </c>
      <c r="P274" s="444" t="s">
        <v>2030</v>
      </c>
      <c r="Q274" s="407" t="s">
        <v>2030</v>
      </c>
      <c r="R274" s="407" t="s">
        <v>2030</v>
      </c>
      <c r="S274" s="408" t="s">
        <v>2030</v>
      </c>
      <c r="T274" s="444" t="s">
        <v>2030</v>
      </c>
      <c r="U274" s="409" t="s">
        <v>2063</v>
      </c>
      <c r="V274" s="407" t="s">
        <v>2030</v>
      </c>
      <c r="W274" s="407" t="s">
        <v>2030</v>
      </c>
      <c r="X274" s="408" t="s">
        <v>2030</v>
      </c>
      <c r="Y274" s="444" t="s">
        <v>2030</v>
      </c>
      <c r="Z274" s="407" t="s">
        <v>2030</v>
      </c>
      <c r="AA274" s="407" t="s">
        <v>2030</v>
      </c>
      <c r="AB274" s="402" t="s">
        <v>2030</v>
      </c>
      <c r="AC274" s="400" t="s">
        <v>2030</v>
      </c>
      <c r="AD274" s="401" t="s">
        <v>2030</v>
      </c>
      <c r="AE274" s="401" t="s">
        <v>2030</v>
      </c>
      <c r="AF274" s="402" t="s">
        <v>2030</v>
      </c>
      <c r="AG274" s="445" t="s">
        <v>2030</v>
      </c>
      <c r="AH274" s="446" t="s">
        <v>2030</v>
      </c>
      <c r="AI274" s="447" t="s">
        <v>2063</v>
      </c>
      <c r="AJ274" s="454" t="s">
        <v>2030</v>
      </c>
      <c r="AK274" s="455" t="s">
        <v>2030</v>
      </c>
      <c r="AL274" s="400" t="s">
        <v>2030</v>
      </c>
      <c r="AM274" s="446" t="s">
        <v>2030</v>
      </c>
      <c r="AN274" s="454" t="s">
        <v>2030</v>
      </c>
      <c r="AO274" s="455" t="s">
        <v>2030</v>
      </c>
      <c r="AP274" s="444" t="s">
        <v>2030</v>
      </c>
      <c r="AQ274" s="409" t="s">
        <v>2030</v>
      </c>
      <c r="AR274" s="407" t="s">
        <v>2030</v>
      </c>
      <c r="AS274" s="447" t="s">
        <v>2030</v>
      </c>
      <c r="AT274" s="449" t="s">
        <v>2030</v>
      </c>
      <c r="AU274" s="403" t="s">
        <v>2030</v>
      </c>
      <c r="AV274" s="447" t="s">
        <v>2030</v>
      </c>
      <c r="AW274" s="447" t="s">
        <v>2030</v>
      </c>
      <c r="AX274" s="455" t="s">
        <v>2030</v>
      </c>
      <c r="AY274" s="450" t="s">
        <v>2030</v>
      </c>
      <c r="AZ274" s="451" t="s">
        <v>2030</v>
      </c>
      <c r="BA274" s="456" t="s">
        <v>2030</v>
      </c>
      <c r="BB274" s="406" t="s">
        <v>2030</v>
      </c>
      <c r="BC274" s="2669"/>
      <c r="BD274" s="48"/>
      <c r="BE274" s="48"/>
      <c r="BF274" s="305" t="s">
        <v>2037</v>
      </c>
      <c r="BG274" s="304"/>
      <c r="BH274" s="304"/>
      <c r="BI274" s="304"/>
      <c r="BJ274" s="42">
        <f>COUNTIFS($C$378:$BB$378,$BF$188)</f>
        <v>0</v>
      </c>
      <c r="BK274" s="175"/>
    </row>
    <row r="275" spans="1:72" x14ac:dyDescent="0.2">
      <c r="A275" s="2691"/>
      <c r="B275" s="2080" t="s">
        <v>2141</v>
      </c>
      <c r="C275" s="400" t="s">
        <v>2063</v>
      </c>
      <c r="D275" s="401" t="s">
        <v>2063</v>
      </c>
      <c r="E275" s="401" t="s">
        <v>2063</v>
      </c>
      <c r="F275" s="401" t="s">
        <v>2063</v>
      </c>
      <c r="G275" s="442" t="s">
        <v>2063</v>
      </c>
      <c r="H275" s="400" t="s">
        <v>2063</v>
      </c>
      <c r="I275" s="401" t="s">
        <v>2030</v>
      </c>
      <c r="J275" s="407" t="s">
        <v>2030</v>
      </c>
      <c r="K275" s="443" t="s">
        <v>2030</v>
      </c>
      <c r="L275" s="409" t="s">
        <v>2030</v>
      </c>
      <c r="M275" s="407" t="s">
        <v>2030</v>
      </c>
      <c r="N275" s="407" t="s">
        <v>2063</v>
      </c>
      <c r="O275" s="408" t="s">
        <v>2063</v>
      </c>
      <c r="P275" s="444" t="s">
        <v>2063</v>
      </c>
      <c r="Q275" s="407" t="s">
        <v>2063</v>
      </c>
      <c r="R275" s="407" t="s">
        <v>2063</v>
      </c>
      <c r="S275" s="408" t="s">
        <v>2063</v>
      </c>
      <c r="T275" s="444" t="s">
        <v>2063</v>
      </c>
      <c r="U275" s="409" t="s">
        <v>2030</v>
      </c>
      <c r="V275" s="407" t="s">
        <v>2030</v>
      </c>
      <c r="W275" s="407" t="s">
        <v>2030</v>
      </c>
      <c r="X275" s="408" t="s">
        <v>2030</v>
      </c>
      <c r="Y275" s="444" t="s">
        <v>2030</v>
      </c>
      <c r="Z275" s="407" t="s">
        <v>2030</v>
      </c>
      <c r="AA275" s="407" t="s">
        <v>2030</v>
      </c>
      <c r="AB275" s="402" t="s">
        <v>2030</v>
      </c>
      <c r="AC275" s="400" t="s">
        <v>2030</v>
      </c>
      <c r="AD275" s="401" t="s">
        <v>2030</v>
      </c>
      <c r="AE275" s="401" t="s">
        <v>2063</v>
      </c>
      <c r="AF275" s="402" t="s">
        <v>2063</v>
      </c>
      <c r="AG275" s="445" t="s">
        <v>2063</v>
      </c>
      <c r="AH275" s="446" t="s">
        <v>2063</v>
      </c>
      <c r="AI275" s="447" t="s">
        <v>2063</v>
      </c>
      <c r="AJ275" s="454" t="s">
        <v>2063</v>
      </c>
      <c r="AK275" s="455" t="s">
        <v>2030</v>
      </c>
      <c r="AL275" s="400" t="s">
        <v>2030</v>
      </c>
      <c r="AM275" s="446" t="s">
        <v>2030</v>
      </c>
      <c r="AN275" s="454" t="s">
        <v>2030</v>
      </c>
      <c r="AO275" s="455" t="s">
        <v>2030</v>
      </c>
      <c r="AP275" s="444" t="s">
        <v>2030</v>
      </c>
      <c r="AQ275" s="409" t="s">
        <v>2030</v>
      </c>
      <c r="AR275" s="407" t="s">
        <v>2030</v>
      </c>
      <c r="AS275" s="447" t="s">
        <v>2030</v>
      </c>
      <c r="AT275" s="449" t="s">
        <v>2030</v>
      </c>
      <c r="AU275" s="403" t="s">
        <v>2030</v>
      </c>
      <c r="AV275" s="447" t="s">
        <v>2030</v>
      </c>
      <c r="AW275" s="447" t="s">
        <v>2030</v>
      </c>
      <c r="AX275" s="455" t="s">
        <v>2030</v>
      </c>
      <c r="AY275" s="450" t="s">
        <v>2063</v>
      </c>
      <c r="AZ275" s="451" t="s">
        <v>2063</v>
      </c>
      <c r="BA275" s="456" t="s">
        <v>2063</v>
      </c>
      <c r="BB275" s="457" t="s">
        <v>2030</v>
      </c>
      <c r="BC275" s="313"/>
      <c r="BD275" s="48"/>
      <c r="BE275" s="48"/>
      <c r="BF275" s="312"/>
      <c r="BG275" s="311"/>
      <c r="BH275" s="311"/>
      <c r="BI275" s="311"/>
      <c r="BJ275" s="42"/>
      <c r="BK275" s="310"/>
    </row>
    <row r="276" spans="1:72" x14ac:dyDescent="0.2">
      <c r="A276" s="2691"/>
      <c r="B276" s="2078" t="s">
        <v>2140</v>
      </c>
      <c r="C276" s="395" t="s">
        <v>2030</v>
      </c>
      <c r="D276" s="396" t="s">
        <v>2030</v>
      </c>
      <c r="E276" s="396" t="s">
        <v>2030</v>
      </c>
      <c r="F276" s="396" t="s">
        <v>2030</v>
      </c>
      <c r="G276" s="453" t="s">
        <v>2030</v>
      </c>
      <c r="H276" s="395" t="s">
        <v>2030</v>
      </c>
      <c r="I276" s="396" t="s">
        <v>2030</v>
      </c>
      <c r="J276" s="396" t="s">
        <v>2030</v>
      </c>
      <c r="K276" s="453" t="s">
        <v>2030</v>
      </c>
      <c r="L276" s="398" t="s">
        <v>2030</v>
      </c>
      <c r="M276" s="396" t="s">
        <v>2030</v>
      </c>
      <c r="N276" s="396" t="s">
        <v>2030</v>
      </c>
      <c r="O276" s="397" t="s">
        <v>2030</v>
      </c>
      <c r="P276" s="395" t="s">
        <v>2030</v>
      </c>
      <c r="Q276" s="396" t="s">
        <v>2030</v>
      </c>
      <c r="R276" s="396" t="s">
        <v>2030</v>
      </c>
      <c r="S276" s="397" t="s">
        <v>2030</v>
      </c>
      <c r="T276" s="395" t="s">
        <v>2030</v>
      </c>
      <c r="U276" s="398" t="s">
        <v>2030</v>
      </c>
      <c r="V276" s="396" t="s">
        <v>2030</v>
      </c>
      <c r="W276" s="396" t="s">
        <v>2030</v>
      </c>
      <c r="X276" s="397" t="s">
        <v>2030</v>
      </c>
      <c r="Y276" s="395" t="s">
        <v>2030</v>
      </c>
      <c r="Z276" s="396" t="s">
        <v>2030</v>
      </c>
      <c r="AA276" s="396" t="s">
        <v>2030</v>
      </c>
      <c r="AB276" s="397" t="s">
        <v>2030</v>
      </c>
      <c r="AC276" s="395" t="s">
        <v>2030</v>
      </c>
      <c r="AD276" s="396" t="s">
        <v>2030</v>
      </c>
      <c r="AE276" s="396" t="s">
        <v>2030</v>
      </c>
      <c r="AF276" s="397" t="s">
        <v>2030</v>
      </c>
      <c r="AG276" s="422" t="s">
        <v>2030</v>
      </c>
      <c r="AH276" s="425" t="s">
        <v>2030</v>
      </c>
      <c r="AI276" s="423" t="s">
        <v>2030</v>
      </c>
      <c r="AJ276" s="423" t="s">
        <v>2030</v>
      </c>
      <c r="AK276" s="424" t="s">
        <v>2030</v>
      </c>
      <c r="AL276" s="395" t="s">
        <v>2030</v>
      </c>
      <c r="AM276" s="425" t="s">
        <v>2030</v>
      </c>
      <c r="AN276" s="423" t="s">
        <v>2030</v>
      </c>
      <c r="AO276" s="424" t="s">
        <v>2030</v>
      </c>
      <c r="AP276" s="422" t="s">
        <v>2030</v>
      </c>
      <c r="AQ276" s="425" t="s">
        <v>2030</v>
      </c>
      <c r="AR276" s="423" t="s">
        <v>2030</v>
      </c>
      <c r="AS276" s="423" t="s">
        <v>2030</v>
      </c>
      <c r="AT276" s="440" t="s">
        <v>2030</v>
      </c>
      <c r="AU276" s="398" t="s">
        <v>2030</v>
      </c>
      <c r="AV276" s="423" t="s">
        <v>2030</v>
      </c>
      <c r="AW276" s="423" t="s">
        <v>2030</v>
      </c>
      <c r="AX276" s="424" t="s">
        <v>2063</v>
      </c>
      <c r="AY276" s="395" t="s">
        <v>2063</v>
      </c>
      <c r="AZ276" s="425" t="s">
        <v>2063</v>
      </c>
      <c r="BA276" s="423" t="s">
        <v>2063</v>
      </c>
      <c r="BB276" s="458" t="s">
        <v>2030</v>
      </c>
      <c r="BC276" s="313"/>
      <c r="BD276" s="48"/>
      <c r="BE276" s="48"/>
      <c r="BF276" s="312"/>
      <c r="BG276" s="311"/>
      <c r="BH276" s="311"/>
      <c r="BI276" s="311"/>
      <c r="BJ276" s="311"/>
      <c r="BK276" s="310"/>
      <c r="BL276" s="311"/>
    </row>
    <row r="277" spans="1:72" x14ac:dyDescent="0.2">
      <c r="A277" s="2691"/>
      <c r="B277" s="2081" t="s">
        <v>2139</v>
      </c>
      <c r="C277" s="400" t="s">
        <v>2063</v>
      </c>
      <c r="D277" s="401" t="s">
        <v>2063</v>
      </c>
      <c r="E277" s="401" t="s">
        <v>2030</v>
      </c>
      <c r="F277" s="401" t="s">
        <v>2063</v>
      </c>
      <c r="G277" s="442" t="s">
        <v>2030</v>
      </c>
      <c r="H277" s="400" t="s">
        <v>2030</v>
      </c>
      <c r="I277" s="401" t="s">
        <v>2030</v>
      </c>
      <c r="J277" s="401" t="s">
        <v>2030</v>
      </c>
      <c r="K277" s="442" t="s">
        <v>2030</v>
      </c>
      <c r="L277" s="403" t="s">
        <v>2030</v>
      </c>
      <c r="M277" s="401" t="s">
        <v>2030</v>
      </c>
      <c r="N277" s="401" t="s">
        <v>2030</v>
      </c>
      <c r="O277" s="402" t="s">
        <v>2063</v>
      </c>
      <c r="P277" s="400" t="s">
        <v>2030</v>
      </c>
      <c r="Q277" s="401" t="s">
        <v>2030</v>
      </c>
      <c r="R277" s="401" t="s">
        <v>2030</v>
      </c>
      <c r="S277" s="402" t="s">
        <v>2030</v>
      </c>
      <c r="T277" s="400" t="s">
        <v>2030</v>
      </c>
      <c r="U277" s="403" t="s">
        <v>2063</v>
      </c>
      <c r="V277" s="401" t="s">
        <v>2030</v>
      </c>
      <c r="W277" s="401" t="s">
        <v>2030</v>
      </c>
      <c r="X277" s="402" t="s">
        <v>2030</v>
      </c>
      <c r="Y277" s="400" t="s">
        <v>2063</v>
      </c>
      <c r="Z277" s="401" t="s">
        <v>2030</v>
      </c>
      <c r="AA277" s="401" t="s">
        <v>2030</v>
      </c>
      <c r="AB277" s="402" t="s">
        <v>2030</v>
      </c>
      <c r="AC277" s="400" t="s">
        <v>2030</v>
      </c>
      <c r="AD277" s="401" t="s">
        <v>2030</v>
      </c>
      <c r="AE277" s="401" t="s">
        <v>2063</v>
      </c>
      <c r="AF277" s="402" t="s">
        <v>2030</v>
      </c>
      <c r="AG277" s="445" t="s">
        <v>2030</v>
      </c>
      <c r="AH277" s="446" t="s">
        <v>2030</v>
      </c>
      <c r="AI277" s="447" t="s">
        <v>2063</v>
      </c>
      <c r="AJ277" s="447" t="s">
        <v>2030</v>
      </c>
      <c r="AK277" s="448" t="s">
        <v>2030</v>
      </c>
      <c r="AL277" s="400" t="s">
        <v>2030</v>
      </c>
      <c r="AM277" s="446" t="s">
        <v>2030</v>
      </c>
      <c r="AN277" s="447" t="s">
        <v>2030</v>
      </c>
      <c r="AO277" s="448" t="s">
        <v>2030</v>
      </c>
      <c r="AP277" s="445" t="s">
        <v>2030</v>
      </c>
      <c r="AQ277" s="446" t="s">
        <v>2030</v>
      </c>
      <c r="AR277" s="447" t="s">
        <v>2030</v>
      </c>
      <c r="AS277" s="447" t="s">
        <v>2030</v>
      </c>
      <c r="AT277" s="449" t="s">
        <v>2030</v>
      </c>
      <c r="AU277" s="403" t="s">
        <v>2063</v>
      </c>
      <c r="AV277" s="447" t="s">
        <v>2063</v>
      </c>
      <c r="AW277" s="447" t="s">
        <v>2063</v>
      </c>
      <c r="AX277" s="448" t="s">
        <v>2063</v>
      </c>
      <c r="AY277" s="450" t="s">
        <v>2030</v>
      </c>
      <c r="AZ277" s="404" t="s">
        <v>2030</v>
      </c>
      <c r="BA277" s="405" t="s">
        <v>2030</v>
      </c>
      <c r="BB277" s="459" t="s">
        <v>2030</v>
      </c>
      <c r="BC277" s="2524" t="s">
        <v>2039</v>
      </c>
      <c r="BD277" s="2659" t="s">
        <v>1502</v>
      </c>
      <c r="BE277" s="2660"/>
      <c r="BF277" s="308"/>
      <c r="BG277" s="307">
        <v>2007</v>
      </c>
      <c r="BH277" s="307">
        <v>2008</v>
      </c>
      <c r="BI277" s="307">
        <v>2009</v>
      </c>
      <c r="BJ277" s="307">
        <v>2010</v>
      </c>
      <c r="BK277" s="307">
        <v>2011</v>
      </c>
      <c r="BL277" s="311"/>
      <c r="BM277" s="38" t="s">
        <v>786</v>
      </c>
      <c r="BO277" s="282"/>
      <c r="BP277" s="271">
        <v>2007</v>
      </c>
      <c r="BQ277" s="271">
        <v>2008</v>
      </c>
      <c r="BR277" s="271">
        <v>2009</v>
      </c>
      <c r="BS277" s="271">
        <v>2010</v>
      </c>
      <c r="BT277" s="271">
        <v>2011</v>
      </c>
    </row>
    <row r="278" spans="1:72" x14ac:dyDescent="0.2">
      <c r="A278" s="2691"/>
      <c r="B278" s="2078" t="s">
        <v>2138</v>
      </c>
      <c r="C278" s="395" t="s">
        <v>2030</v>
      </c>
      <c r="D278" s="396" t="s">
        <v>2030</v>
      </c>
      <c r="E278" s="396" t="s">
        <v>2030</v>
      </c>
      <c r="F278" s="396" t="s">
        <v>2030</v>
      </c>
      <c r="G278" s="453" t="s">
        <v>2030</v>
      </c>
      <c r="H278" s="395" t="s">
        <v>2030</v>
      </c>
      <c r="I278" s="396" t="s">
        <v>2030</v>
      </c>
      <c r="J278" s="396" t="s">
        <v>2030</v>
      </c>
      <c r="K278" s="453" t="s">
        <v>2030</v>
      </c>
      <c r="L278" s="398" t="s">
        <v>2030</v>
      </c>
      <c r="M278" s="396" t="s">
        <v>2030</v>
      </c>
      <c r="N278" s="396" t="s">
        <v>2030</v>
      </c>
      <c r="O278" s="397" t="s">
        <v>2063</v>
      </c>
      <c r="P278" s="395" t="s">
        <v>2030</v>
      </c>
      <c r="Q278" s="396" t="s">
        <v>2030</v>
      </c>
      <c r="R278" s="396" t="s">
        <v>2030</v>
      </c>
      <c r="S278" s="397" t="s">
        <v>2030</v>
      </c>
      <c r="T278" s="395" t="s">
        <v>2030</v>
      </c>
      <c r="U278" s="398" t="s">
        <v>2063</v>
      </c>
      <c r="V278" s="396" t="s">
        <v>2030</v>
      </c>
      <c r="W278" s="396" t="s">
        <v>2030</v>
      </c>
      <c r="X278" s="397" t="s">
        <v>2030</v>
      </c>
      <c r="Y278" s="395" t="s">
        <v>2063</v>
      </c>
      <c r="Z278" s="396" t="s">
        <v>2030</v>
      </c>
      <c r="AA278" s="396" t="s">
        <v>2030</v>
      </c>
      <c r="AB278" s="397" t="s">
        <v>2030</v>
      </c>
      <c r="AC278" s="395" t="s">
        <v>2030</v>
      </c>
      <c r="AD278" s="396" t="s">
        <v>2030</v>
      </c>
      <c r="AE278" s="396" t="s">
        <v>2063</v>
      </c>
      <c r="AF278" s="397" t="s">
        <v>2030</v>
      </c>
      <c r="AG278" s="422" t="s">
        <v>2030</v>
      </c>
      <c r="AH278" s="425" t="s">
        <v>2030</v>
      </c>
      <c r="AI278" s="423" t="s">
        <v>2063</v>
      </c>
      <c r="AJ278" s="423" t="s">
        <v>2030</v>
      </c>
      <c r="AK278" s="424" t="s">
        <v>2030</v>
      </c>
      <c r="AL278" s="395" t="s">
        <v>2063</v>
      </c>
      <c r="AM278" s="425" t="s">
        <v>2063</v>
      </c>
      <c r="AN278" s="423" t="s">
        <v>2030</v>
      </c>
      <c r="AO278" s="424" t="s">
        <v>2030</v>
      </c>
      <c r="AP278" s="422" t="s">
        <v>2030</v>
      </c>
      <c r="AQ278" s="425" t="s">
        <v>2030</v>
      </c>
      <c r="AR278" s="423" t="s">
        <v>2030</v>
      </c>
      <c r="AS278" s="423" t="s">
        <v>2030</v>
      </c>
      <c r="AT278" s="440" t="s">
        <v>2030</v>
      </c>
      <c r="AU278" s="398" t="s">
        <v>2030</v>
      </c>
      <c r="AV278" s="423" t="s">
        <v>2030</v>
      </c>
      <c r="AW278" s="423" t="s">
        <v>2030</v>
      </c>
      <c r="AX278" s="424" t="s">
        <v>2030</v>
      </c>
      <c r="AY278" s="395" t="s">
        <v>2030</v>
      </c>
      <c r="AZ278" s="425" t="s">
        <v>2030</v>
      </c>
      <c r="BA278" s="423" t="s">
        <v>2030</v>
      </c>
      <c r="BB278" s="426" t="s">
        <v>2030</v>
      </c>
      <c r="BC278" s="2525"/>
      <c r="BD278" s="48"/>
      <c r="BE278" s="48"/>
      <c r="BF278" s="306" t="s">
        <v>2038</v>
      </c>
      <c r="BG278" s="304"/>
      <c r="BH278" s="304"/>
      <c r="BI278" s="304"/>
      <c r="BJ278" s="42">
        <f>COUNTIFS($C$382:$BB$383,$BE$188)</f>
        <v>64</v>
      </c>
      <c r="BK278" s="36"/>
      <c r="BL278" s="311"/>
      <c r="BO278" s="280" t="s">
        <v>2038</v>
      </c>
      <c r="BP278" s="268"/>
      <c r="BQ278" s="268"/>
      <c r="BR278" s="268"/>
      <c r="BS278" s="268">
        <f>BJ278+BJ287</f>
        <v>157</v>
      </c>
      <c r="BT278" s="268">
        <f>BK314+BK321</f>
        <v>0</v>
      </c>
    </row>
    <row r="279" spans="1:72" x14ac:dyDescent="0.2">
      <c r="A279" s="2691"/>
      <c r="B279" s="2080" t="s">
        <v>2137</v>
      </c>
      <c r="C279" s="400" t="s">
        <v>2063</v>
      </c>
      <c r="D279" s="401" t="s">
        <v>2063</v>
      </c>
      <c r="E279" s="401" t="s">
        <v>2063</v>
      </c>
      <c r="F279" s="401" t="s">
        <v>2063</v>
      </c>
      <c r="G279" s="442" t="s">
        <v>2063</v>
      </c>
      <c r="H279" s="400" t="s">
        <v>2063</v>
      </c>
      <c r="I279" s="401" t="s">
        <v>2063</v>
      </c>
      <c r="J279" s="401" t="s">
        <v>2063</v>
      </c>
      <c r="K279" s="442" t="s">
        <v>2063</v>
      </c>
      <c r="L279" s="403" t="s">
        <v>2063</v>
      </c>
      <c r="M279" s="401" t="s">
        <v>2030</v>
      </c>
      <c r="N279" s="401" t="s">
        <v>2030</v>
      </c>
      <c r="O279" s="402" t="s">
        <v>2030</v>
      </c>
      <c r="P279" s="400" t="s">
        <v>2030</v>
      </c>
      <c r="Q279" s="401" t="s">
        <v>2030</v>
      </c>
      <c r="R279" s="401" t="s">
        <v>2030</v>
      </c>
      <c r="S279" s="402" t="s">
        <v>2030</v>
      </c>
      <c r="T279" s="400" t="s">
        <v>2030</v>
      </c>
      <c r="U279" s="403" t="s">
        <v>2063</v>
      </c>
      <c r="V279" s="401" t="s">
        <v>2030</v>
      </c>
      <c r="W279" s="401" t="s">
        <v>2030</v>
      </c>
      <c r="X279" s="402" t="s">
        <v>2030</v>
      </c>
      <c r="Y279" s="400" t="s">
        <v>2063</v>
      </c>
      <c r="Z279" s="401" t="s">
        <v>2030</v>
      </c>
      <c r="AA279" s="401" t="s">
        <v>2030</v>
      </c>
      <c r="AB279" s="402" t="s">
        <v>2030</v>
      </c>
      <c r="AC279" s="400" t="s">
        <v>2063</v>
      </c>
      <c r="AD279" s="401" t="s">
        <v>2030</v>
      </c>
      <c r="AE279" s="401" t="s">
        <v>2063</v>
      </c>
      <c r="AF279" s="448" t="s">
        <v>2063</v>
      </c>
      <c r="AG279" s="445" t="s">
        <v>2063</v>
      </c>
      <c r="AH279" s="446" t="s">
        <v>2030</v>
      </c>
      <c r="AI279" s="447" t="s">
        <v>2063</v>
      </c>
      <c r="AJ279" s="447" t="s">
        <v>2030</v>
      </c>
      <c r="AK279" s="448" t="s">
        <v>2030</v>
      </c>
      <c r="AL279" s="400" t="s">
        <v>2030</v>
      </c>
      <c r="AM279" s="446" t="s">
        <v>2063</v>
      </c>
      <c r="AN279" s="447" t="s">
        <v>2030</v>
      </c>
      <c r="AO279" s="448" t="s">
        <v>2030</v>
      </c>
      <c r="AP279" s="445" t="s">
        <v>2030</v>
      </c>
      <c r="AQ279" s="446" t="s">
        <v>2030</v>
      </c>
      <c r="AR279" s="447" t="s">
        <v>2030</v>
      </c>
      <c r="AS279" s="447" t="s">
        <v>2030</v>
      </c>
      <c r="AT279" s="449" t="s">
        <v>2030</v>
      </c>
      <c r="AU279" s="403" t="s">
        <v>2030</v>
      </c>
      <c r="AV279" s="447" t="s">
        <v>2030</v>
      </c>
      <c r="AW279" s="447" t="s">
        <v>2030</v>
      </c>
      <c r="AX279" s="448" t="s">
        <v>2063</v>
      </c>
      <c r="AY279" s="450" t="s">
        <v>2063</v>
      </c>
      <c r="AZ279" s="451" t="s">
        <v>2063</v>
      </c>
      <c r="BA279" s="456" t="s">
        <v>2063</v>
      </c>
      <c r="BB279" s="459" t="s">
        <v>2063</v>
      </c>
      <c r="BC279" s="2525"/>
      <c r="BD279" s="48"/>
      <c r="BE279" s="48"/>
      <c r="BF279" s="305" t="s">
        <v>2037</v>
      </c>
      <c r="BG279" s="304"/>
      <c r="BH279" s="304"/>
      <c r="BI279" s="304"/>
      <c r="BJ279" s="42">
        <f>COUNTIFS($C$382:$BB$383,$BF$188)</f>
        <v>0</v>
      </c>
      <c r="BK279" s="36"/>
      <c r="BL279" s="311"/>
      <c r="BO279" s="269" t="s">
        <v>2037</v>
      </c>
      <c r="BP279" s="268"/>
      <c r="BQ279" s="268"/>
      <c r="BR279" s="268"/>
      <c r="BS279" s="268">
        <f>BJ279+BJ288</f>
        <v>3</v>
      </c>
      <c r="BT279" s="268">
        <f>BK315+BK322</f>
        <v>0</v>
      </c>
    </row>
    <row r="280" spans="1:72" x14ac:dyDescent="0.2">
      <c r="A280" s="2691"/>
      <c r="B280" s="2078" t="s">
        <v>2136</v>
      </c>
      <c r="C280" s="400" t="s">
        <v>2030</v>
      </c>
      <c r="D280" s="401" t="s">
        <v>2030</v>
      </c>
      <c r="E280" s="401" t="s">
        <v>2030</v>
      </c>
      <c r="F280" s="401" t="s">
        <v>2063</v>
      </c>
      <c r="G280" s="442" t="s">
        <v>2063</v>
      </c>
      <c r="H280" s="400" t="s">
        <v>2063</v>
      </c>
      <c r="I280" s="401" t="s">
        <v>2063</v>
      </c>
      <c r="J280" s="401" t="s">
        <v>2030</v>
      </c>
      <c r="K280" s="442" t="s">
        <v>2030</v>
      </c>
      <c r="L280" s="403" t="s">
        <v>2030</v>
      </c>
      <c r="M280" s="401" t="s">
        <v>2030</v>
      </c>
      <c r="N280" s="401" t="s">
        <v>2030</v>
      </c>
      <c r="O280" s="402" t="s">
        <v>2030</v>
      </c>
      <c r="P280" s="400" t="s">
        <v>2030</v>
      </c>
      <c r="Q280" s="401" t="s">
        <v>2030</v>
      </c>
      <c r="R280" s="401" t="s">
        <v>2030</v>
      </c>
      <c r="S280" s="402" t="s">
        <v>2030</v>
      </c>
      <c r="T280" s="400" t="s">
        <v>2030</v>
      </c>
      <c r="U280" s="403" t="s">
        <v>2030</v>
      </c>
      <c r="V280" s="401" t="s">
        <v>2030</v>
      </c>
      <c r="W280" s="401" t="s">
        <v>2030</v>
      </c>
      <c r="X280" s="402" t="s">
        <v>2030</v>
      </c>
      <c r="Y280" s="400" t="s">
        <v>2063</v>
      </c>
      <c r="Z280" s="401" t="s">
        <v>2030</v>
      </c>
      <c r="AA280" s="401" t="s">
        <v>2030</v>
      </c>
      <c r="AB280" s="402" t="s">
        <v>2030</v>
      </c>
      <c r="AC280" s="400" t="s">
        <v>2030</v>
      </c>
      <c r="AD280" s="401" t="s">
        <v>2030</v>
      </c>
      <c r="AE280" s="401" t="s">
        <v>2030</v>
      </c>
      <c r="AF280" s="448" t="s">
        <v>2030</v>
      </c>
      <c r="AG280" s="445" t="s">
        <v>2030</v>
      </c>
      <c r="AH280" s="446" t="s">
        <v>2030</v>
      </c>
      <c r="AI280" s="447" t="s">
        <v>2030</v>
      </c>
      <c r="AJ280" s="447" t="s">
        <v>2030</v>
      </c>
      <c r="AK280" s="448" t="s">
        <v>2030</v>
      </c>
      <c r="AL280" s="400" t="s">
        <v>2030</v>
      </c>
      <c r="AM280" s="446" t="s">
        <v>2030</v>
      </c>
      <c r="AN280" s="447" t="s">
        <v>2030</v>
      </c>
      <c r="AO280" s="448" t="s">
        <v>2030</v>
      </c>
      <c r="AP280" s="445" t="s">
        <v>2030</v>
      </c>
      <c r="AQ280" s="446" t="s">
        <v>2030</v>
      </c>
      <c r="AR280" s="447" t="s">
        <v>2030</v>
      </c>
      <c r="AS280" s="447" t="s">
        <v>2030</v>
      </c>
      <c r="AT280" s="449" t="s">
        <v>2030</v>
      </c>
      <c r="AU280" s="403" t="s">
        <v>2030</v>
      </c>
      <c r="AV280" s="447" t="s">
        <v>2030</v>
      </c>
      <c r="AW280" s="447" t="s">
        <v>2030</v>
      </c>
      <c r="AX280" s="448" t="s">
        <v>2063</v>
      </c>
      <c r="AY280" s="450" t="s">
        <v>2063</v>
      </c>
      <c r="AZ280" s="451" t="s">
        <v>2063</v>
      </c>
      <c r="BA280" s="456" t="s">
        <v>2063</v>
      </c>
      <c r="BB280" s="459" t="s">
        <v>2063</v>
      </c>
      <c r="BC280" s="2525"/>
      <c r="BD280" s="48"/>
      <c r="BE280" s="48"/>
      <c r="BF280" s="48"/>
      <c r="BG280" s="48"/>
      <c r="BH280" s="48"/>
      <c r="BI280" s="48"/>
      <c r="BJ280" s="42"/>
      <c r="BK280" s="158"/>
      <c r="BL280" s="311"/>
      <c r="BS280" s="268"/>
    </row>
    <row r="281" spans="1:72" x14ac:dyDescent="0.2">
      <c r="A281" s="2691"/>
      <c r="B281" s="2080" t="s">
        <v>2135</v>
      </c>
      <c r="C281" s="395" t="s">
        <v>2063</v>
      </c>
      <c r="D281" s="396" t="s">
        <v>2063</v>
      </c>
      <c r="E281" s="396" t="s">
        <v>2063</v>
      </c>
      <c r="F281" s="396" t="s">
        <v>2063</v>
      </c>
      <c r="G281" s="453" t="s">
        <v>2030</v>
      </c>
      <c r="H281" s="395" t="s">
        <v>2030</v>
      </c>
      <c r="I281" s="396" t="s">
        <v>2030</v>
      </c>
      <c r="J281" s="396" t="s">
        <v>2030</v>
      </c>
      <c r="K281" s="453" t="s">
        <v>2030</v>
      </c>
      <c r="L281" s="398" t="s">
        <v>2030</v>
      </c>
      <c r="M281" s="396" t="s">
        <v>2030</v>
      </c>
      <c r="N281" s="396" t="s">
        <v>2030</v>
      </c>
      <c r="O281" s="397" t="s">
        <v>2030</v>
      </c>
      <c r="P281" s="395" t="s">
        <v>2030</v>
      </c>
      <c r="Q281" s="396" t="s">
        <v>2030</v>
      </c>
      <c r="R281" s="396" t="s">
        <v>2030</v>
      </c>
      <c r="S281" s="397" t="s">
        <v>2030</v>
      </c>
      <c r="T281" s="395" t="s">
        <v>2030</v>
      </c>
      <c r="U281" s="398" t="s">
        <v>2030</v>
      </c>
      <c r="V281" s="396" t="s">
        <v>2063</v>
      </c>
      <c r="W281" s="396" t="s">
        <v>2063</v>
      </c>
      <c r="X281" s="397" t="s">
        <v>2063</v>
      </c>
      <c r="Y281" s="395" t="s">
        <v>2063</v>
      </c>
      <c r="Z281" s="396" t="s">
        <v>2030</v>
      </c>
      <c r="AA281" s="396" t="s">
        <v>2030</v>
      </c>
      <c r="AB281" s="397" t="s">
        <v>2030</v>
      </c>
      <c r="AC281" s="395" t="s">
        <v>2030</v>
      </c>
      <c r="AD281" s="396" t="s">
        <v>2030</v>
      </c>
      <c r="AE281" s="396" t="s">
        <v>2030</v>
      </c>
      <c r="AF281" s="424" t="s">
        <v>2030</v>
      </c>
      <c r="AG281" s="422" t="s">
        <v>2030</v>
      </c>
      <c r="AH281" s="425" t="s">
        <v>2030</v>
      </c>
      <c r="AI281" s="423" t="s">
        <v>2030</v>
      </c>
      <c r="AJ281" s="423" t="s">
        <v>2030</v>
      </c>
      <c r="AK281" s="424" t="s">
        <v>2030</v>
      </c>
      <c r="AL281" s="395" t="s">
        <v>2030</v>
      </c>
      <c r="AM281" s="425" t="s">
        <v>2030</v>
      </c>
      <c r="AN281" s="423" t="s">
        <v>2030</v>
      </c>
      <c r="AO281" s="424" t="s">
        <v>2030</v>
      </c>
      <c r="AP281" s="422" t="s">
        <v>2030</v>
      </c>
      <c r="AQ281" s="425" t="s">
        <v>2030</v>
      </c>
      <c r="AR281" s="423" t="s">
        <v>2030</v>
      </c>
      <c r="AS281" s="423" t="s">
        <v>2030</v>
      </c>
      <c r="AT281" s="440" t="s">
        <v>2030</v>
      </c>
      <c r="AU281" s="398" t="s">
        <v>2030</v>
      </c>
      <c r="AV281" s="423" t="s">
        <v>2030</v>
      </c>
      <c r="AW281" s="423" t="s">
        <v>2030</v>
      </c>
      <c r="AX281" s="424" t="s">
        <v>2030</v>
      </c>
      <c r="AY281" s="395" t="s">
        <v>2030</v>
      </c>
      <c r="AZ281" s="425" t="s">
        <v>2030</v>
      </c>
      <c r="BA281" s="423" t="s">
        <v>2030</v>
      </c>
      <c r="BB281" s="426" t="s">
        <v>2030</v>
      </c>
      <c r="BC281" s="2525"/>
      <c r="BD281" s="48"/>
      <c r="BE281" s="48"/>
      <c r="BF281" s="48"/>
      <c r="BG281" s="48"/>
      <c r="BH281" s="48"/>
      <c r="BI281" s="48"/>
      <c r="BJ281" s="48"/>
      <c r="BK281" s="158"/>
      <c r="BL281" s="311"/>
    </row>
    <row r="282" spans="1:72" x14ac:dyDescent="0.2">
      <c r="A282" s="2691"/>
      <c r="B282" s="2078" t="s">
        <v>2134</v>
      </c>
      <c r="C282" s="400" t="s">
        <v>2063</v>
      </c>
      <c r="D282" s="401" t="s">
        <v>2030</v>
      </c>
      <c r="E282" s="401" t="s">
        <v>2030</v>
      </c>
      <c r="F282" s="401" t="s">
        <v>2030</v>
      </c>
      <c r="G282" s="442" t="s">
        <v>2030</v>
      </c>
      <c r="H282" s="400" t="s">
        <v>2063</v>
      </c>
      <c r="I282" s="401" t="s">
        <v>2030</v>
      </c>
      <c r="J282" s="401" t="s">
        <v>2030</v>
      </c>
      <c r="K282" s="442" t="s">
        <v>2030</v>
      </c>
      <c r="L282" s="403" t="s">
        <v>2030</v>
      </c>
      <c r="M282" s="401" t="s">
        <v>2030</v>
      </c>
      <c r="N282" s="401" t="s">
        <v>2030</v>
      </c>
      <c r="O282" s="402" t="s">
        <v>2030</v>
      </c>
      <c r="P282" s="400" t="s">
        <v>2030</v>
      </c>
      <c r="Q282" s="401" t="s">
        <v>2030</v>
      </c>
      <c r="R282" s="401" t="s">
        <v>2030</v>
      </c>
      <c r="S282" s="402" t="s">
        <v>2030</v>
      </c>
      <c r="T282" s="400" t="s">
        <v>2030</v>
      </c>
      <c r="U282" s="403" t="s">
        <v>2030</v>
      </c>
      <c r="V282" s="401" t="s">
        <v>2030</v>
      </c>
      <c r="W282" s="401" t="s">
        <v>2030</v>
      </c>
      <c r="X282" s="402" t="s">
        <v>2030</v>
      </c>
      <c r="Y282" s="400" t="s">
        <v>2030</v>
      </c>
      <c r="Z282" s="401" t="s">
        <v>2030</v>
      </c>
      <c r="AA282" s="401" t="s">
        <v>2030</v>
      </c>
      <c r="AB282" s="402" t="s">
        <v>2030</v>
      </c>
      <c r="AC282" s="400" t="s">
        <v>2030</v>
      </c>
      <c r="AD282" s="401" t="s">
        <v>2030</v>
      </c>
      <c r="AE282" s="401" t="s">
        <v>2030</v>
      </c>
      <c r="AF282" s="448" t="s">
        <v>2030</v>
      </c>
      <c r="AG282" s="445" t="s">
        <v>2030</v>
      </c>
      <c r="AH282" s="446" t="s">
        <v>2030</v>
      </c>
      <c r="AI282" s="447" t="s">
        <v>2030</v>
      </c>
      <c r="AJ282" s="447" t="s">
        <v>2030</v>
      </c>
      <c r="AK282" s="448" t="s">
        <v>2030</v>
      </c>
      <c r="AL282" s="400" t="s">
        <v>2030</v>
      </c>
      <c r="AM282" s="446" t="s">
        <v>2030</v>
      </c>
      <c r="AN282" s="447" t="s">
        <v>2030</v>
      </c>
      <c r="AO282" s="448" t="s">
        <v>2030</v>
      </c>
      <c r="AP282" s="445" t="s">
        <v>2030</v>
      </c>
      <c r="AQ282" s="446" t="s">
        <v>2030</v>
      </c>
      <c r="AR282" s="447" t="s">
        <v>2030</v>
      </c>
      <c r="AS282" s="447" t="s">
        <v>2030</v>
      </c>
      <c r="AT282" s="449" t="s">
        <v>2030</v>
      </c>
      <c r="AU282" s="403" t="s">
        <v>2030</v>
      </c>
      <c r="AV282" s="447" t="s">
        <v>2030</v>
      </c>
      <c r="AW282" s="447" t="s">
        <v>2030</v>
      </c>
      <c r="AX282" s="448" t="s">
        <v>2030</v>
      </c>
      <c r="AY282" s="450" t="s">
        <v>2030</v>
      </c>
      <c r="AZ282" s="451" t="s">
        <v>2030</v>
      </c>
      <c r="BA282" s="456" t="s">
        <v>2030</v>
      </c>
      <c r="BB282" s="459" t="s">
        <v>2030</v>
      </c>
      <c r="BC282" s="2525"/>
      <c r="BD282" s="48"/>
      <c r="BE282" s="48"/>
      <c r="BF282" s="48"/>
      <c r="BG282" s="48"/>
      <c r="BH282" s="48"/>
      <c r="BI282" s="48"/>
      <c r="BJ282" s="48"/>
      <c r="BK282" s="158"/>
      <c r="BL282" s="311"/>
    </row>
    <row r="283" spans="1:72" ht="13.5" thickBot="1" x14ac:dyDescent="0.25">
      <c r="A283" s="2692"/>
      <c r="B283" s="2082" t="s">
        <v>2133</v>
      </c>
      <c r="C283" s="412" t="s">
        <v>2030</v>
      </c>
      <c r="D283" s="413" t="s">
        <v>2030</v>
      </c>
      <c r="E283" s="413" t="s">
        <v>2030</v>
      </c>
      <c r="F283" s="413" t="s">
        <v>2030</v>
      </c>
      <c r="G283" s="460" t="s">
        <v>2030</v>
      </c>
      <c r="H283" s="412" t="s">
        <v>2030</v>
      </c>
      <c r="I283" s="413" t="s">
        <v>2030</v>
      </c>
      <c r="J283" s="413" t="s">
        <v>2030</v>
      </c>
      <c r="K283" s="460" t="s">
        <v>2030</v>
      </c>
      <c r="L283" s="415" t="s">
        <v>2030</v>
      </c>
      <c r="M283" s="413" t="s">
        <v>2030</v>
      </c>
      <c r="N283" s="413" t="s">
        <v>2030</v>
      </c>
      <c r="O283" s="414" t="s">
        <v>2030</v>
      </c>
      <c r="P283" s="461" t="s">
        <v>2030</v>
      </c>
      <c r="Q283" s="413" t="s">
        <v>2030</v>
      </c>
      <c r="R283" s="413" t="s">
        <v>2030</v>
      </c>
      <c r="S283" s="414" t="s">
        <v>2030</v>
      </c>
      <c r="T283" s="412" t="s">
        <v>2030</v>
      </c>
      <c r="U283" s="415" t="s">
        <v>2063</v>
      </c>
      <c r="V283" s="413" t="s">
        <v>2030</v>
      </c>
      <c r="W283" s="413" t="s">
        <v>2030</v>
      </c>
      <c r="X283" s="414" t="s">
        <v>2030</v>
      </c>
      <c r="Y283" s="412" t="s">
        <v>2030</v>
      </c>
      <c r="Z283" s="413" t="s">
        <v>2030</v>
      </c>
      <c r="AA283" s="413" t="s">
        <v>2030</v>
      </c>
      <c r="AB283" s="414" t="s">
        <v>2030</v>
      </c>
      <c r="AC283" s="461" t="s">
        <v>2030</v>
      </c>
      <c r="AD283" s="413" t="s">
        <v>2030</v>
      </c>
      <c r="AE283" s="413" t="s">
        <v>2030</v>
      </c>
      <c r="AF283" s="414" t="s">
        <v>2030</v>
      </c>
      <c r="AG283" s="412" t="s">
        <v>2030</v>
      </c>
      <c r="AH283" s="415" t="s">
        <v>2030</v>
      </c>
      <c r="AI283" s="413" t="s">
        <v>2030</v>
      </c>
      <c r="AJ283" s="413" t="s">
        <v>2030</v>
      </c>
      <c r="AK283" s="414" t="s">
        <v>2030</v>
      </c>
      <c r="AL283" s="412" t="s">
        <v>2030</v>
      </c>
      <c r="AM283" s="415" t="s">
        <v>2030</v>
      </c>
      <c r="AN283" s="413" t="s">
        <v>2030</v>
      </c>
      <c r="AO283" s="414" t="s">
        <v>2030</v>
      </c>
      <c r="AP283" s="412" t="s">
        <v>2030</v>
      </c>
      <c r="AQ283" s="415" t="s">
        <v>2030</v>
      </c>
      <c r="AR283" s="413" t="s">
        <v>2030</v>
      </c>
      <c r="AS283" s="413" t="s">
        <v>2030</v>
      </c>
      <c r="AT283" s="460" t="s">
        <v>2030</v>
      </c>
      <c r="AU283" s="415" t="s">
        <v>2030</v>
      </c>
      <c r="AV283" s="413" t="s">
        <v>2030</v>
      </c>
      <c r="AW283" s="413" t="s">
        <v>2030</v>
      </c>
      <c r="AX283" s="414" t="s">
        <v>2030</v>
      </c>
      <c r="AY283" s="412" t="s">
        <v>2030</v>
      </c>
      <c r="AZ283" s="415" t="s">
        <v>2030</v>
      </c>
      <c r="BA283" s="413" t="s">
        <v>2030</v>
      </c>
      <c r="BB283" s="416" t="s">
        <v>2030</v>
      </c>
      <c r="BC283" s="2525"/>
      <c r="BD283" s="48"/>
      <c r="BE283" s="48"/>
      <c r="BF283" s="48"/>
      <c r="BG283" s="48"/>
      <c r="BH283" s="48"/>
      <c r="BI283" s="48"/>
      <c r="BJ283" s="48"/>
      <c r="BK283" s="158"/>
      <c r="BL283" s="311"/>
    </row>
    <row r="284" spans="1:72" ht="13.5" thickBot="1" x14ac:dyDescent="0.25">
      <c r="A284" s="309"/>
      <c r="B284" s="1931"/>
      <c r="C284" s="385"/>
      <c r="D284" s="385"/>
      <c r="E284" s="385"/>
      <c r="F284" s="385"/>
      <c r="G284" s="385"/>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2525"/>
      <c r="BD284" s="48"/>
      <c r="BE284" s="48"/>
      <c r="BF284" s="48"/>
      <c r="BG284" s="48"/>
      <c r="BH284" s="48"/>
      <c r="BI284" s="48"/>
      <c r="BJ284" s="48"/>
      <c r="BK284" s="158"/>
      <c r="BL284" s="311"/>
    </row>
    <row r="285" spans="1:72" ht="13.5" thickBot="1" x14ac:dyDescent="0.25">
      <c r="A285" s="2683" t="s">
        <v>450</v>
      </c>
      <c r="B285" s="2693" t="s">
        <v>672</v>
      </c>
      <c r="C285" s="2710" t="s">
        <v>2056</v>
      </c>
      <c r="D285" s="2710"/>
      <c r="E285" s="2710"/>
      <c r="F285" s="2710"/>
      <c r="G285" s="2710"/>
      <c r="H285" s="2703" t="s">
        <v>2062</v>
      </c>
      <c r="I285" s="2703"/>
      <c r="J285" s="2703"/>
      <c r="K285" s="2704"/>
      <c r="L285" s="2704" t="s">
        <v>2061</v>
      </c>
      <c r="M285" s="2713"/>
      <c r="N285" s="2713"/>
      <c r="O285" s="2713"/>
      <c r="P285" s="2702" t="s">
        <v>2053</v>
      </c>
      <c r="Q285" s="2710"/>
      <c r="R285" s="2710"/>
      <c r="S285" s="2710"/>
      <c r="T285" s="2702" t="s">
        <v>2052</v>
      </c>
      <c r="U285" s="2710"/>
      <c r="V285" s="2710"/>
      <c r="W285" s="2710"/>
      <c r="X285" s="2710"/>
      <c r="Y285" s="2706" t="s">
        <v>2051</v>
      </c>
      <c r="Z285" s="2712"/>
      <c r="AA285" s="2712"/>
      <c r="AB285" s="2712"/>
      <c r="AC285" s="2702" t="s">
        <v>2050</v>
      </c>
      <c r="AD285" s="2710"/>
      <c r="AE285" s="2710"/>
      <c r="AF285" s="2710"/>
      <c r="AG285" s="2702" t="s">
        <v>2049</v>
      </c>
      <c r="AH285" s="2710"/>
      <c r="AI285" s="2710"/>
      <c r="AJ285" s="2710"/>
      <c r="AK285" s="2710"/>
      <c r="AL285" s="2702" t="s">
        <v>2048</v>
      </c>
      <c r="AM285" s="2710"/>
      <c r="AN285" s="2710"/>
      <c r="AO285" s="2710"/>
      <c r="AP285" s="2710" t="s">
        <v>2060</v>
      </c>
      <c r="AQ285" s="2710"/>
      <c r="AR285" s="2710"/>
      <c r="AS285" s="2710"/>
      <c r="AT285" s="2710"/>
      <c r="AU285" s="2708" t="s">
        <v>2046</v>
      </c>
      <c r="AV285" s="2709"/>
      <c r="AW285" s="2709"/>
      <c r="AX285" s="2709"/>
      <c r="AY285" s="2702" t="s">
        <v>2045</v>
      </c>
      <c r="AZ285" s="2710"/>
      <c r="BA285" s="2710"/>
      <c r="BB285" s="2670"/>
      <c r="BC285" s="2525"/>
      <c r="BD285" s="48"/>
      <c r="BE285" s="48"/>
      <c r="BF285" s="48"/>
      <c r="BG285" s="48"/>
      <c r="BH285" s="48"/>
      <c r="BI285" s="48"/>
      <c r="BJ285" s="48"/>
      <c r="BK285" s="158"/>
      <c r="BL285" s="311"/>
    </row>
    <row r="286" spans="1:72" ht="13.5" thickBot="1" x14ac:dyDescent="0.25">
      <c r="A286" s="2684"/>
      <c r="B286" s="2694"/>
      <c r="C286" s="417">
        <v>3</v>
      </c>
      <c r="D286" s="418">
        <v>10</v>
      </c>
      <c r="E286" s="417">
        <v>17</v>
      </c>
      <c r="F286" s="418">
        <v>24</v>
      </c>
      <c r="G286" s="417">
        <v>31</v>
      </c>
      <c r="H286" s="419">
        <v>7</v>
      </c>
      <c r="I286" s="417">
        <v>14</v>
      </c>
      <c r="J286" s="418">
        <v>21</v>
      </c>
      <c r="K286" s="417">
        <v>28</v>
      </c>
      <c r="L286" s="419">
        <v>7</v>
      </c>
      <c r="M286" s="417">
        <v>14</v>
      </c>
      <c r="N286" s="418">
        <v>21</v>
      </c>
      <c r="O286" s="417">
        <v>28</v>
      </c>
      <c r="P286" s="419">
        <v>4</v>
      </c>
      <c r="Q286" s="417">
        <v>11</v>
      </c>
      <c r="R286" s="418">
        <v>18</v>
      </c>
      <c r="S286" s="417">
        <v>25</v>
      </c>
      <c r="T286" s="419">
        <v>2</v>
      </c>
      <c r="U286" s="417">
        <v>9</v>
      </c>
      <c r="V286" s="418">
        <v>16</v>
      </c>
      <c r="W286" s="417">
        <v>23</v>
      </c>
      <c r="X286" s="418">
        <v>30</v>
      </c>
      <c r="Y286" s="420">
        <v>6</v>
      </c>
      <c r="Z286" s="418">
        <v>13</v>
      </c>
      <c r="AA286" s="417">
        <v>20</v>
      </c>
      <c r="AB286" s="418">
        <v>27</v>
      </c>
      <c r="AC286" s="420">
        <v>4</v>
      </c>
      <c r="AD286" s="418">
        <v>11</v>
      </c>
      <c r="AE286" s="417">
        <v>18</v>
      </c>
      <c r="AF286" s="418">
        <v>25</v>
      </c>
      <c r="AG286" s="420">
        <v>1</v>
      </c>
      <c r="AH286" s="418">
        <v>8</v>
      </c>
      <c r="AI286" s="417">
        <v>15</v>
      </c>
      <c r="AJ286" s="418">
        <v>22</v>
      </c>
      <c r="AK286" s="417">
        <v>29</v>
      </c>
      <c r="AL286" s="419">
        <v>5</v>
      </c>
      <c r="AM286" s="417">
        <v>12</v>
      </c>
      <c r="AN286" s="418">
        <v>19</v>
      </c>
      <c r="AO286" s="417">
        <v>26</v>
      </c>
      <c r="AP286" s="418">
        <v>3</v>
      </c>
      <c r="AQ286" s="417">
        <v>10</v>
      </c>
      <c r="AR286" s="418">
        <v>17</v>
      </c>
      <c r="AS286" s="417">
        <v>24</v>
      </c>
      <c r="AT286" s="418">
        <v>31</v>
      </c>
      <c r="AU286" s="420">
        <v>7</v>
      </c>
      <c r="AV286" s="418">
        <v>14</v>
      </c>
      <c r="AW286" s="417">
        <v>21</v>
      </c>
      <c r="AX286" s="418">
        <v>28</v>
      </c>
      <c r="AY286" s="420">
        <v>5</v>
      </c>
      <c r="AZ286" s="418">
        <v>12</v>
      </c>
      <c r="BA286" s="417">
        <v>19</v>
      </c>
      <c r="BB286" s="421">
        <v>26</v>
      </c>
      <c r="BC286" s="2525"/>
      <c r="BD286" s="2659" t="s">
        <v>1501</v>
      </c>
      <c r="BE286" s="2660"/>
      <c r="BF286" s="308"/>
      <c r="BG286" s="307">
        <v>2007</v>
      </c>
      <c r="BH286" s="307">
        <v>2008</v>
      </c>
      <c r="BI286" s="307">
        <v>2009</v>
      </c>
      <c r="BJ286" s="307">
        <v>2010</v>
      </c>
      <c r="BK286" s="307">
        <v>2011</v>
      </c>
      <c r="BL286" s="311"/>
    </row>
    <row r="287" spans="1:72" x14ac:dyDescent="0.2">
      <c r="A287" s="2695" t="s">
        <v>1693</v>
      </c>
      <c r="B287" s="2083" t="s">
        <v>2132</v>
      </c>
      <c r="C287" s="395" t="s">
        <v>2030</v>
      </c>
      <c r="D287" s="396" t="s">
        <v>2030</v>
      </c>
      <c r="E287" s="396" t="s">
        <v>2030</v>
      </c>
      <c r="F287" s="433" t="s">
        <v>2030</v>
      </c>
      <c r="G287" s="453" t="s">
        <v>2030</v>
      </c>
      <c r="H287" s="398" t="s">
        <v>2030</v>
      </c>
      <c r="I287" s="396" t="s">
        <v>2030</v>
      </c>
      <c r="J287" s="433" t="s">
        <v>2030</v>
      </c>
      <c r="K287" s="453" t="s">
        <v>2030</v>
      </c>
      <c r="L287" s="398" t="s">
        <v>2030</v>
      </c>
      <c r="M287" s="396" t="s">
        <v>2030</v>
      </c>
      <c r="N287" s="396" t="s">
        <v>2030</v>
      </c>
      <c r="O287" s="397" t="s">
        <v>2030</v>
      </c>
      <c r="P287" s="395" t="s">
        <v>2030</v>
      </c>
      <c r="Q287" s="396" t="s">
        <v>2030</v>
      </c>
      <c r="R287" s="396" t="s">
        <v>2030</v>
      </c>
      <c r="S287" s="397" t="s">
        <v>2030</v>
      </c>
      <c r="T287" s="395" t="s">
        <v>2030</v>
      </c>
      <c r="U287" s="398" t="s">
        <v>2030</v>
      </c>
      <c r="V287" s="396" t="s">
        <v>2030</v>
      </c>
      <c r="W287" s="396" t="s">
        <v>2030</v>
      </c>
      <c r="X287" s="397" t="s">
        <v>2030</v>
      </c>
      <c r="Y287" s="395" t="s">
        <v>2030</v>
      </c>
      <c r="Z287" s="396" t="s">
        <v>2030</v>
      </c>
      <c r="AA287" s="396" t="s">
        <v>2030</v>
      </c>
      <c r="AB287" s="397" t="s">
        <v>2030</v>
      </c>
      <c r="AC287" s="395" t="s">
        <v>2030</v>
      </c>
      <c r="AD287" s="396" t="s">
        <v>2030</v>
      </c>
      <c r="AE287" s="396" t="s">
        <v>2030</v>
      </c>
      <c r="AF287" s="397" t="s">
        <v>2030</v>
      </c>
      <c r="AG287" s="422" t="s">
        <v>2030</v>
      </c>
      <c r="AH287" s="425" t="s">
        <v>2030</v>
      </c>
      <c r="AI287" s="423" t="s">
        <v>2030</v>
      </c>
      <c r="AJ287" s="423" t="s">
        <v>2030</v>
      </c>
      <c r="AK287" s="424" t="s">
        <v>2030</v>
      </c>
      <c r="AL287" s="395" t="s">
        <v>2030</v>
      </c>
      <c r="AM287" s="425" t="s">
        <v>2030</v>
      </c>
      <c r="AN287" s="423" t="s">
        <v>2030</v>
      </c>
      <c r="AO287" s="424" t="s">
        <v>2030</v>
      </c>
      <c r="AP287" s="422" t="s">
        <v>2030</v>
      </c>
      <c r="AQ287" s="425" t="s">
        <v>2030</v>
      </c>
      <c r="AR287" s="423" t="s">
        <v>2030</v>
      </c>
      <c r="AS287" s="433" t="s">
        <v>2030</v>
      </c>
      <c r="AT287" s="440" t="s">
        <v>2030</v>
      </c>
      <c r="AU287" s="398" t="s">
        <v>2030</v>
      </c>
      <c r="AV287" s="423" t="s">
        <v>2030</v>
      </c>
      <c r="AW287" s="423" t="s">
        <v>2030</v>
      </c>
      <c r="AX287" s="424" t="s">
        <v>2030</v>
      </c>
      <c r="AY287" s="395" t="s">
        <v>2030</v>
      </c>
      <c r="AZ287" s="425" t="s">
        <v>2030</v>
      </c>
      <c r="BA287" s="423" t="s">
        <v>2030</v>
      </c>
      <c r="BB287" s="426" t="s">
        <v>2030</v>
      </c>
      <c r="BC287" s="2525"/>
      <c r="BD287" s="48"/>
      <c r="BE287" s="48"/>
      <c r="BF287" s="306" t="s">
        <v>2038</v>
      </c>
      <c r="BG287" s="304"/>
      <c r="BH287" s="304"/>
      <c r="BI287" s="304"/>
      <c r="BJ287" s="42">
        <f>COUNTIFS($C$387:$BB$389,$BE$188)</f>
        <v>93</v>
      </c>
      <c r="BK287" s="36"/>
      <c r="BL287" s="311"/>
    </row>
    <row r="288" spans="1:72" x14ac:dyDescent="0.2">
      <c r="A288" s="2696"/>
      <c r="B288" s="2084" t="s">
        <v>2131</v>
      </c>
      <c r="C288" s="400" t="s">
        <v>2030</v>
      </c>
      <c r="D288" s="401" t="s">
        <v>2030</v>
      </c>
      <c r="E288" s="401" t="s">
        <v>2030</v>
      </c>
      <c r="F288" s="401" t="s">
        <v>2030</v>
      </c>
      <c r="G288" s="442" t="s">
        <v>2030</v>
      </c>
      <c r="H288" s="403" t="s">
        <v>2030</v>
      </c>
      <c r="I288" s="401" t="s">
        <v>2030</v>
      </c>
      <c r="J288" s="401" t="s">
        <v>2030</v>
      </c>
      <c r="K288" s="442" t="s">
        <v>2030</v>
      </c>
      <c r="L288" s="403" t="s">
        <v>2030</v>
      </c>
      <c r="M288" s="401" t="s">
        <v>2030</v>
      </c>
      <c r="N288" s="401" t="s">
        <v>2030</v>
      </c>
      <c r="O288" s="402" t="s">
        <v>2030</v>
      </c>
      <c r="P288" s="400" t="s">
        <v>2030</v>
      </c>
      <c r="Q288" s="401" t="s">
        <v>2030</v>
      </c>
      <c r="R288" s="401" t="s">
        <v>2030</v>
      </c>
      <c r="S288" s="402" t="s">
        <v>2030</v>
      </c>
      <c r="T288" s="400" t="s">
        <v>2030</v>
      </c>
      <c r="U288" s="403" t="s">
        <v>2030</v>
      </c>
      <c r="V288" s="401" t="s">
        <v>2030</v>
      </c>
      <c r="W288" s="401" t="s">
        <v>2030</v>
      </c>
      <c r="X288" s="402" t="s">
        <v>2030</v>
      </c>
      <c r="Y288" s="400" t="s">
        <v>2030</v>
      </c>
      <c r="Z288" s="401" t="s">
        <v>2030</v>
      </c>
      <c r="AA288" s="401" t="s">
        <v>2030</v>
      </c>
      <c r="AB288" s="402" t="s">
        <v>2030</v>
      </c>
      <c r="AC288" s="400" t="s">
        <v>2030</v>
      </c>
      <c r="AD288" s="401" t="s">
        <v>2030</v>
      </c>
      <c r="AE288" s="401" t="s">
        <v>2030</v>
      </c>
      <c r="AF288" s="402" t="s">
        <v>2030</v>
      </c>
      <c r="AG288" s="445" t="s">
        <v>2030</v>
      </c>
      <c r="AH288" s="446" t="s">
        <v>2030</v>
      </c>
      <c r="AI288" s="447" t="s">
        <v>2030</v>
      </c>
      <c r="AJ288" s="447" t="s">
        <v>2030</v>
      </c>
      <c r="AK288" s="448" t="s">
        <v>2030</v>
      </c>
      <c r="AL288" s="400" t="s">
        <v>2030</v>
      </c>
      <c r="AM288" s="446" t="s">
        <v>2030</v>
      </c>
      <c r="AN288" s="447" t="s">
        <v>2030</v>
      </c>
      <c r="AO288" s="448" t="s">
        <v>2030</v>
      </c>
      <c r="AP288" s="445" t="s">
        <v>2030</v>
      </c>
      <c r="AQ288" s="446" t="s">
        <v>2030</v>
      </c>
      <c r="AR288" s="447" t="s">
        <v>2030</v>
      </c>
      <c r="AS288" s="447" t="s">
        <v>2030</v>
      </c>
      <c r="AT288" s="449" t="s">
        <v>2030</v>
      </c>
      <c r="AU288" s="403" t="s">
        <v>2030</v>
      </c>
      <c r="AV288" s="447" t="s">
        <v>2030</v>
      </c>
      <c r="AW288" s="447" t="s">
        <v>2030</v>
      </c>
      <c r="AX288" s="448" t="s">
        <v>2030</v>
      </c>
      <c r="AY288" s="450" t="s">
        <v>2030</v>
      </c>
      <c r="AZ288" s="404" t="s">
        <v>2030</v>
      </c>
      <c r="BA288" s="405" t="s">
        <v>2030</v>
      </c>
      <c r="BB288" s="459" t="s">
        <v>2030</v>
      </c>
      <c r="BC288" s="2526"/>
      <c r="BD288" s="48"/>
      <c r="BE288" s="48"/>
      <c r="BF288" s="305" t="s">
        <v>2037</v>
      </c>
      <c r="BG288" s="304"/>
      <c r="BH288" s="304"/>
      <c r="BI288" s="304"/>
      <c r="BJ288" s="42">
        <f>COUNTIFS($C$387:$BB$389,$BF$188)</f>
        <v>3</v>
      </c>
      <c r="BK288" s="36"/>
      <c r="BL288" s="311"/>
    </row>
    <row r="289" spans="1:64" x14ac:dyDescent="0.2">
      <c r="A289" s="2696"/>
      <c r="B289" s="2085" t="s">
        <v>2130</v>
      </c>
      <c r="C289" s="395" t="s">
        <v>2030</v>
      </c>
      <c r="D289" s="396" t="s">
        <v>2030</v>
      </c>
      <c r="E289" s="396" t="s">
        <v>2030</v>
      </c>
      <c r="F289" s="396" t="s">
        <v>2030</v>
      </c>
      <c r="G289" s="453" t="s">
        <v>2030</v>
      </c>
      <c r="H289" s="398" t="s">
        <v>2030</v>
      </c>
      <c r="I289" s="396" t="s">
        <v>2030</v>
      </c>
      <c r="J289" s="396" t="s">
        <v>2030</v>
      </c>
      <c r="K289" s="453" t="s">
        <v>2030</v>
      </c>
      <c r="L289" s="398" t="s">
        <v>2030</v>
      </c>
      <c r="M289" s="396" t="s">
        <v>2030</v>
      </c>
      <c r="N289" s="396" t="s">
        <v>2030</v>
      </c>
      <c r="O289" s="397" t="s">
        <v>2030</v>
      </c>
      <c r="P289" s="395" t="s">
        <v>2030</v>
      </c>
      <c r="Q289" s="396" t="s">
        <v>2030</v>
      </c>
      <c r="R289" s="396" t="s">
        <v>2030</v>
      </c>
      <c r="S289" s="397" t="s">
        <v>2030</v>
      </c>
      <c r="T289" s="395" t="s">
        <v>2030</v>
      </c>
      <c r="U289" s="398" t="s">
        <v>2030</v>
      </c>
      <c r="V289" s="396" t="s">
        <v>2030</v>
      </c>
      <c r="W289" s="396" t="s">
        <v>2030</v>
      </c>
      <c r="X289" s="397" t="s">
        <v>2030</v>
      </c>
      <c r="Y289" s="395" t="s">
        <v>2030</v>
      </c>
      <c r="Z289" s="396" t="s">
        <v>2030</v>
      </c>
      <c r="AA289" s="396" t="s">
        <v>2030</v>
      </c>
      <c r="AB289" s="397" t="s">
        <v>2030</v>
      </c>
      <c r="AC289" s="395" t="s">
        <v>2030</v>
      </c>
      <c r="AD289" s="396" t="s">
        <v>2030</v>
      </c>
      <c r="AE289" s="396" t="s">
        <v>2030</v>
      </c>
      <c r="AF289" s="397" t="s">
        <v>2030</v>
      </c>
      <c r="AG289" s="422" t="s">
        <v>2030</v>
      </c>
      <c r="AH289" s="425" t="s">
        <v>2030</v>
      </c>
      <c r="AI289" s="423" t="s">
        <v>2030</v>
      </c>
      <c r="AJ289" s="423" t="s">
        <v>2030</v>
      </c>
      <c r="AK289" s="424" t="s">
        <v>2030</v>
      </c>
      <c r="AL289" s="395" t="s">
        <v>2030</v>
      </c>
      <c r="AM289" s="425" t="s">
        <v>2030</v>
      </c>
      <c r="AN289" s="423" t="s">
        <v>2030</v>
      </c>
      <c r="AO289" s="424" t="s">
        <v>2030</v>
      </c>
      <c r="AP289" s="422" t="s">
        <v>2030</v>
      </c>
      <c r="AQ289" s="425" t="s">
        <v>2030</v>
      </c>
      <c r="AR289" s="423" t="s">
        <v>2030</v>
      </c>
      <c r="AS289" s="423" t="s">
        <v>2030</v>
      </c>
      <c r="AT289" s="440" t="s">
        <v>2030</v>
      </c>
      <c r="AU289" s="398" t="s">
        <v>2030</v>
      </c>
      <c r="AV289" s="423" t="s">
        <v>2030</v>
      </c>
      <c r="AW289" s="423" t="s">
        <v>2030</v>
      </c>
      <c r="AX289" s="424" t="s">
        <v>2030</v>
      </c>
      <c r="AY289" s="395" t="s">
        <v>2030</v>
      </c>
      <c r="AZ289" s="425" t="s">
        <v>2030</v>
      </c>
      <c r="BA289" s="423" t="s">
        <v>2030</v>
      </c>
      <c r="BB289" s="424" t="s">
        <v>2030</v>
      </c>
      <c r="BJ289" s="42"/>
      <c r="BL289" s="311"/>
    </row>
    <row r="290" spans="1:64" x14ac:dyDescent="0.2">
      <c r="A290" s="2696"/>
      <c r="B290" s="2084" t="s">
        <v>2129</v>
      </c>
      <c r="C290" s="400" t="s">
        <v>2030</v>
      </c>
      <c r="D290" s="401" t="s">
        <v>2030</v>
      </c>
      <c r="E290" s="401" t="s">
        <v>2030</v>
      </c>
      <c r="F290" s="401" t="s">
        <v>2030</v>
      </c>
      <c r="G290" s="442" t="s">
        <v>2030</v>
      </c>
      <c r="H290" s="403" t="s">
        <v>2030</v>
      </c>
      <c r="I290" s="401" t="s">
        <v>2030</v>
      </c>
      <c r="J290" s="401" t="s">
        <v>2030</v>
      </c>
      <c r="K290" s="442" t="s">
        <v>2030</v>
      </c>
      <c r="L290" s="403" t="s">
        <v>2030</v>
      </c>
      <c r="M290" s="401" t="s">
        <v>2030</v>
      </c>
      <c r="N290" s="401" t="s">
        <v>2030</v>
      </c>
      <c r="O290" s="402" t="s">
        <v>2030</v>
      </c>
      <c r="P290" s="400" t="s">
        <v>2030</v>
      </c>
      <c r="Q290" s="401" t="s">
        <v>2030</v>
      </c>
      <c r="R290" s="401" t="s">
        <v>2030</v>
      </c>
      <c r="S290" s="402" t="s">
        <v>2030</v>
      </c>
      <c r="T290" s="400" t="s">
        <v>2030</v>
      </c>
      <c r="U290" s="403" t="s">
        <v>2030</v>
      </c>
      <c r="V290" s="401" t="s">
        <v>2030</v>
      </c>
      <c r="W290" s="401" t="s">
        <v>2030</v>
      </c>
      <c r="X290" s="402" t="s">
        <v>2030</v>
      </c>
      <c r="Y290" s="400" t="s">
        <v>2030</v>
      </c>
      <c r="Z290" s="401" t="s">
        <v>2030</v>
      </c>
      <c r="AA290" s="401" t="s">
        <v>2030</v>
      </c>
      <c r="AB290" s="402" t="s">
        <v>2030</v>
      </c>
      <c r="AC290" s="400" t="s">
        <v>2030</v>
      </c>
      <c r="AD290" s="401" t="s">
        <v>2030</v>
      </c>
      <c r="AE290" s="401" t="s">
        <v>2030</v>
      </c>
      <c r="AF290" s="448" t="s">
        <v>2030</v>
      </c>
      <c r="AG290" s="445" t="s">
        <v>2030</v>
      </c>
      <c r="AH290" s="446" t="s">
        <v>2030</v>
      </c>
      <c r="AI290" s="447" t="s">
        <v>2030</v>
      </c>
      <c r="AJ290" s="447" t="s">
        <v>2030</v>
      </c>
      <c r="AK290" s="448" t="s">
        <v>2030</v>
      </c>
      <c r="AL290" s="400" t="s">
        <v>2030</v>
      </c>
      <c r="AM290" s="446" t="s">
        <v>2030</v>
      </c>
      <c r="AN290" s="447" t="s">
        <v>2030</v>
      </c>
      <c r="AO290" s="448" t="s">
        <v>2030</v>
      </c>
      <c r="AP290" s="445" t="s">
        <v>2030</v>
      </c>
      <c r="AQ290" s="446" t="s">
        <v>2030</v>
      </c>
      <c r="AR290" s="447" t="s">
        <v>2030</v>
      </c>
      <c r="AS290" s="447" t="s">
        <v>2030</v>
      </c>
      <c r="AT290" s="449" t="s">
        <v>2030</v>
      </c>
      <c r="AU290" s="403" t="s">
        <v>2030</v>
      </c>
      <c r="AV290" s="447" t="s">
        <v>2030</v>
      </c>
      <c r="AW290" s="447" t="s">
        <v>2030</v>
      </c>
      <c r="AX290" s="448" t="s">
        <v>2030</v>
      </c>
      <c r="AY290" s="450" t="s">
        <v>2030</v>
      </c>
      <c r="AZ290" s="451" t="s">
        <v>2030</v>
      </c>
      <c r="BA290" s="456" t="s">
        <v>2030</v>
      </c>
      <c r="BB290" s="462" t="s">
        <v>2030</v>
      </c>
      <c r="BL290" s="311"/>
    </row>
    <row r="291" spans="1:64" x14ac:dyDescent="0.2">
      <c r="A291" s="2696"/>
      <c r="B291" s="2086" t="s">
        <v>2128</v>
      </c>
      <c r="C291" s="395" t="s">
        <v>2030</v>
      </c>
      <c r="D291" s="396" t="s">
        <v>2030</v>
      </c>
      <c r="E291" s="396" t="s">
        <v>2030</v>
      </c>
      <c r="F291" s="396" t="s">
        <v>2030</v>
      </c>
      <c r="G291" s="453" t="s">
        <v>2030</v>
      </c>
      <c r="H291" s="398" t="s">
        <v>2030</v>
      </c>
      <c r="I291" s="396" t="s">
        <v>2030</v>
      </c>
      <c r="J291" s="396" t="s">
        <v>2030</v>
      </c>
      <c r="K291" s="453" t="s">
        <v>2030</v>
      </c>
      <c r="L291" s="398" t="s">
        <v>2030</v>
      </c>
      <c r="M291" s="396" t="s">
        <v>2030</v>
      </c>
      <c r="N291" s="396" t="s">
        <v>2030</v>
      </c>
      <c r="O291" s="397" t="s">
        <v>2030</v>
      </c>
      <c r="P291" s="395" t="s">
        <v>2030</v>
      </c>
      <c r="Q291" s="396" t="s">
        <v>2030</v>
      </c>
      <c r="R291" s="396" t="s">
        <v>2030</v>
      </c>
      <c r="S291" s="397" t="s">
        <v>2030</v>
      </c>
      <c r="T291" s="395" t="s">
        <v>2030</v>
      </c>
      <c r="U291" s="398" t="s">
        <v>2030</v>
      </c>
      <c r="V291" s="396" t="s">
        <v>2030</v>
      </c>
      <c r="W291" s="396" t="s">
        <v>2030</v>
      </c>
      <c r="X291" s="397" t="s">
        <v>2030</v>
      </c>
      <c r="Y291" s="395" t="s">
        <v>2030</v>
      </c>
      <c r="Z291" s="396" t="s">
        <v>2030</v>
      </c>
      <c r="AA291" s="396" t="s">
        <v>2030</v>
      </c>
      <c r="AB291" s="397" t="s">
        <v>2030</v>
      </c>
      <c r="AC291" s="395" t="s">
        <v>2030</v>
      </c>
      <c r="AD291" s="396" t="s">
        <v>2030</v>
      </c>
      <c r="AE291" s="396" t="s">
        <v>2030</v>
      </c>
      <c r="AF291" s="424" t="s">
        <v>2030</v>
      </c>
      <c r="AG291" s="422" t="s">
        <v>2030</v>
      </c>
      <c r="AH291" s="425" t="s">
        <v>2030</v>
      </c>
      <c r="AI291" s="423" t="s">
        <v>2030</v>
      </c>
      <c r="AJ291" s="423" t="s">
        <v>2030</v>
      </c>
      <c r="AK291" s="424" t="s">
        <v>2030</v>
      </c>
      <c r="AL291" s="395" t="s">
        <v>2030</v>
      </c>
      <c r="AM291" s="425" t="s">
        <v>2030</v>
      </c>
      <c r="AN291" s="423" t="s">
        <v>2030</v>
      </c>
      <c r="AO291" s="424" t="s">
        <v>2030</v>
      </c>
      <c r="AP291" s="422" t="s">
        <v>2030</v>
      </c>
      <c r="AQ291" s="425" t="s">
        <v>2030</v>
      </c>
      <c r="AR291" s="423" t="s">
        <v>2030</v>
      </c>
      <c r="AS291" s="423" t="s">
        <v>2030</v>
      </c>
      <c r="AT291" s="440" t="s">
        <v>2030</v>
      </c>
      <c r="AU291" s="398" t="s">
        <v>2030</v>
      </c>
      <c r="AV291" s="423" t="s">
        <v>2030</v>
      </c>
      <c r="AW291" s="423" t="s">
        <v>2030</v>
      </c>
      <c r="AX291" s="424" t="s">
        <v>2030</v>
      </c>
      <c r="AY291" s="395" t="s">
        <v>2030</v>
      </c>
      <c r="AZ291" s="425" t="s">
        <v>2030</v>
      </c>
      <c r="BA291" s="423" t="s">
        <v>2030</v>
      </c>
      <c r="BB291" s="424" t="s">
        <v>2030</v>
      </c>
      <c r="BL291" s="311"/>
    </row>
    <row r="292" spans="1:64" x14ac:dyDescent="0.2">
      <c r="A292" s="2696"/>
      <c r="B292" s="2084" t="s">
        <v>2127</v>
      </c>
      <c r="C292" s="400" t="s">
        <v>2030</v>
      </c>
      <c r="D292" s="401" t="s">
        <v>2030</v>
      </c>
      <c r="E292" s="401" t="s">
        <v>2063</v>
      </c>
      <c r="F292" s="401" t="s">
        <v>2063</v>
      </c>
      <c r="G292" s="442" t="s">
        <v>2063</v>
      </c>
      <c r="H292" s="403" t="s">
        <v>2063</v>
      </c>
      <c r="I292" s="401" t="s">
        <v>2063</v>
      </c>
      <c r="J292" s="401" t="s">
        <v>2030</v>
      </c>
      <c r="K292" s="442" t="s">
        <v>2030</v>
      </c>
      <c r="L292" s="403" t="s">
        <v>2030</v>
      </c>
      <c r="M292" s="401" t="s">
        <v>2030</v>
      </c>
      <c r="N292" s="401" t="s">
        <v>2030</v>
      </c>
      <c r="O292" s="402" t="s">
        <v>2030</v>
      </c>
      <c r="P292" s="400" t="s">
        <v>2030</v>
      </c>
      <c r="Q292" s="401" t="s">
        <v>2030</v>
      </c>
      <c r="R292" s="401" t="s">
        <v>2030</v>
      </c>
      <c r="S292" s="402" t="s">
        <v>2030</v>
      </c>
      <c r="T292" s="400" t="s">
        <v>2030</v>
      </c>
      <c r="U292" s="403" t="s">
        <v>2030</v>
      </c>
      <c r="V292" s="401" t="s">
        <v>2030</v>
      </c>
      <c r="W292" s="401" t="s">
        <v>2030</v>
      </c>
      <c r="X292" s="402" t="s">
        <v>2030</v>
      </c>
      <c r="Y292" s="400" t="s">
        <v>2030</v>
      </c>
      <c r="Z292" s="401" t="s">
        <v>2030</v>
      </c>
      <c r="AA292" s="401" t="s">
        <v>2030</v>
      </c>
      <c r="AB292" s="402" t="s">
        <v>2030</v>
      </c>
      <c r="AC292" s="400" t="s">
        <v>2030</v>
      </c>
      <c r="AD292" s="401" t="s">
        <v>2030</v>
      </c>
      <c r="AE292" s="401" t="s">
        <v>2030</v>
      </c>
      <c r="AF292" s="448" t="s">
        <v>2030</v>
      </c>
      <c r="AG292" s="445" t="s">
        <v>2030</v>
      </c>
      <c r="AH292" s="446" t="s">
        <v>2030</v>
      </c>
      <c r="AI292" s="447" t="s">
        <v>2030</v>
      </c>
      <c r="AJ292" s="447" t="s">
        <v>2030</v>
      </c>
      <c r="AK292" s="448" t="s">
        <v>2030</v>
      </c>
      <c r="AL292" s="400" t="s">
        <v>2030</v>
      </c>
      <c r="AM292" s="446" t="s">
        <v>2030</v>
      </c>
      <c r="AN292" s="447" t="s">
        <v>2030</v>
      </c>
      <c r="AO292" s="448" t="s">
        <v>2030</v>
      </c>
      <c r="AP292" s="445" t="s">
        <v>2030</v>
      </c>
      <c r="AQ292" s="446" t="s">
        <v>2030</v>
      </c>
      <c r="AR292" s="447" t="s">
        <v>2030</v>
      </c>
      <c r="AS292" s="447" t="s">
        <v>2030</v>
      </c>
      <c r="AT292" s="449" t="s">
        <v>2030</v>
      </c>
      <c r="AU292" s="403" t="s">
        <v>2030</v>
      </c>
      <c r="AV292" s="447" t="s">
        <v>2030</v>
      </c>
      <c r="AW292" s="447" t="s">
        <v>2030</v>
      </c>
      <c r="AX292" s="448" t="s">
        <v>2030</v>
      </c>
      <c r="AY292" s="450" t="s">
        <v>2030</v>
      </c>
      <c r="AZ292" s="451" t="s">
        <v>2030</v>
      </c>
      <c r="BA292" s="456" t="s">
        <v>2030</v>
      </c>
      <c r="BB292" s="462" t="s">
        <v>2030</v>
      </c>
      <c r="BL292" s="311"/>
    </row>
    <row r="293" spans="1:64" x14ac:dyDescent="0.2">
      <c r="A293" s="2696"/>
      <c r="B293" s="2086" t="s">
        <v>2126</v>
      </c>
      <c r="C293" s="395" t="s">
        <v>2030</v>
      </c>
      <c r="D293" s="396" t="s">
        <v>2030</v>
      </c>
      <c r="E293" s="396" t="s">
        <v>2063</v>
      </c>
      <c r="F293" s="396" t="s">
        <v>2063</v>
      </c>
      <c r="G293" s="453" t="s">
        <v>2063</v>
      </c>
      <c r="H293" s="398" t="s">
        <v>2030</v>
      </c>
      <c r="I293" s="396" t="s">
        <v>2030</v>
      </c>
      <c r="J293" s="396" t="s">
        <v>2030</v>
      </c>
      <c r="K293" s="453" t="s">
        <v>2030</v>
      </c>
      <c r="L293" s="398" t="s">
        <v>2030</v>
      </c>
      <c r="M293" s="396" t="s">
        <v>2030</v>
      </c>
      <c r="N293" s="396" t="s">
        <v>2030</v>
      </c>
      <c r="O293" s="397" t="s">
        <v>2030</v>
      </c>
      <c r="P293" s="395" t="s">
        <v>2030</v>
      </c>
      <c r="Q293" s="396" t="s">
        <v>2030</v>
      </c>
      <c r="R293" s="396" t="s">
        <v>2030</v>
      </c>
      <c r="S293" s="397" t="s">
        <v>2030</v>
      </c>
      <c r="T293" s="395" t="s">
        <v>2030</v>
      </c>
      <c r="U293" s="398" t="s">
        <v>2030</v>
      </c>
      <c r="V293" s="396" t="s">
        <v>2030</v>
      </c>
      <c r="W293" s="396" t="s">
        <v>2030</v>
      </c>
      <c r="X293" s="397" t="s">
        <v>2030</v>
      </c>
      <c r="Y293" s="395" t="s">
        <v>2030</v>
      </c>
      <c r="Z293" s="396" t="s">
        <v>2030</v>
      </c>
      <c r="AA293" s="396" t="s">
        <v>2030</v>
      </c>
      <c r="AB293" s="397" t="s">
        <v>2030</v>
      </c>
      <c r="AC293" s="395" t="s">
        <v>2030</v>
      </c>
      <c r="AD293" s="396" t="s">
        <v>2030</v>
      </c>
      <c r="AE293" s="396" t="s">
        <v>2030</v>
      </c>
      <c r="AF293" s="424" t="s">
        <v>2030</v>
      </c>
      <c r="AG293" s="422" t="s">
        <v>2030</v>
      </c>
      <c r="AH293" s="425" t="s">
        <v>2030</v>
      </c>
      <c r="AI293" s="423" t="s">
        <v>2030</v>
      </c>
      <c r="AJ293" s="423" t="s">
        <v>2030</v>
      </c>
      <c r="AK293" s="424" t="s">
        <v>2030</v>
      </c>
      <c r="AL293" s="395" t="s">
        <v>2030</v>
      </c>
      <c r="AM293" s="425" t="s">
        <v>2030</v>
      </c>
      <c r="AN293" s="423" t="s">
        <v>2030</v>
      </c>
      <c r="AO293" s="424" t="s">
        <v>2030</v>
      </c>
      <c r="AP293" s="422" t="s">
        <v>2030</v>
      </c>
      <c r="AQ293" s="425" t="s">
        <v>2030</v>
      </c>
      <c r="AR293" s="423" t="s">
        <v>2030</v>
      </c>
      <c r="AS293" s="423" t="s">
        <v>2030</v>
      </c>
      <c r="AT293" s="440" t="s">
        <v>2030</v>
      </c>
      <c r="AU293" s="398" t="s">
        <v>2030</v>
      </c>
      <c r="AV293" s="423" t="s">
        <v>2030</v>
      </c>
      <c r="AW293" s="423" t="s">
        <v>2030</v>
      </c>
      <c r="AX293" s="424" t="s">
        <v>2030</v>
      </c>
      <c r="AY293" s="395" t="s">
        <v>2030</v>
      </c>
      <c r="AZ293" s="425" t="s">
        <v>2030</v>
      </c>
      <c r="BA293" s="423" t="s">
        <v>2030</v>
      </c>
      <c r="BB293" s="424" t="s">
        <v>2030</v>
      </c>
      <c r="BL293" s="311"/>
    </row>
    <row r="294" spans="1:64" x14ac:dyDescent="0.2">
      <c r="A294" s="2696"/>
      <c r="B294" s="2084" t="s">
        <v>2125</v>
      </c>
      <c r="C294" s="400" t="s">
        <v>2030</v>
      </c>
      <c r="D294" s="401" t="s">
        <v>2030</v>
      </c>
      <c r="E294" s="401" t="s">
        <v>2063</v>
      </c>
      <c r="F294" s="401" t="s">
        <v>2063</v>
      </c>
      <c r="G294" s="442" t="s">
        <v>2063</v>
      </c>
      <c r="H294" s="403" t="s">
        <v>2063</v>
      </c>
      <c r="I294" s="401" t="s">
        <v>2030</v>
      </c>
      <c r="J294" s="401" t="s">
        <v>2030</v>
      </c>
      <c r="K294" s="442" t="s">
        <v>2030</v>
      </c>
      <c r="L294" s="403" t="s">
        <v>2030</v>
      </c>
      <c r="M294" s="401" t="s">
        <v>2030</v>
      </c>
      <c r="N294" s="401" t="s">
        <v>2030</v>
      </c>
      <c r="O294" s="402" t="s">
        <v>2030</v>
      </c>
      <c r="P294" s="400" t="s">
        <v>2030</v>
      </c>
      <c r="Q294" s="401" t="s">
        <v>2030</v>
      </c>
      <c r="R294" s="401" t="s">
        <v>2030</v>
      </c>
      <c r="S294" s="402" t="s">
        <v>2030</v>
      </c>
      <c r="T294" s="400" t="s">
        <v>2030</v>
      </c>
      <c r="U294" s="403" t="s">
        <v>2030</v>
      </c>
      <c r="V294" s="401" t="s">
        <v>2030</v>
      </c>
      <c r="W294" s="401" t="s">
        <v>2030</v>
      </c>
      <c r="X294" s="402" t="s">
        <v>2030</v>
      </c>
      <c r="Y294" s="400" t="s">
        <v>2030</v>
      </c>
      <c r="Z294" s="401" t="s">
        <v>2030</v>
      </c>
      <c r="AA294" s="401" t="s">
        <v>2030</v>
      </c>
      <c r="AB294" s="402" t="s">
        <v>2030</v>
      </c>
      <c r="AC294" s="400" t="s">
        <v>2030</v>
      </c>
      <c r="AD294" s="401" t="s">
        <v>2030</v>
      </c>
      <c r="AE294" s="401" t="s">
        <v>2030</v>
      </c>
      <c r="AF294" s="448" t="s">
        <v>2030</v>
      </c>
      <c r="AG294" s="445" t="s">
        <v>2030</v>
      </c>
      <c r="AH294" s="446" t="s">
        <v>2030</v>
      </c>
      <c r="AI294" s="447" t="s">
        <v>2030</v>
      </c>
      <c r="AJ294" s="447" t="s">
        <v>2030</v>
      </c>
      <c r="AK294" s="448" t="s">
        <v>2030</v>
      </c>
      <c r="AL294" s="400" t="s">
        <v>2030</v>
      </c>
      <c r="AM294" s="446" t="s">
        <v>2030</v>
      </c>
      <c r="AN294" s="447" t="s">
        <v>2030</v>
      </c>
      <c r="AO294" s="448" t="s">
        <v>2030</v>
      </c>
      <c r="AP294" s="445" t="s">
        <v>2030</v>
      </c>
      <c r="AQ294" s="446" t="s">
        <v>2030</v>
      </c>
      <c r="AR294" s="447" t="s">
        <v>2030</v>
      </c>
      <c r="AS294" s="447" t="s">
        <v>2030</v>
      </c>
      <c r="AT294" s="449" t="s">
        <v>2030</v>
      </c>
      <c r="AU294" s="403" t="s">
        <v>2030</v>
      </c>
      <c r="AV294" s="447" t="s">
        <v>2030</v>
      </c>
      <c r="AW294" s="447" t="s">
        <v>2030</v>
      </c>
      <c r="AX294" s="448" t="s">
        <v>2030</v>
      </c>
      <c r="AY294" s="450" t="s">
        <v>2030</v>
      </c>
      <c r="AZ294" s="451" t="s">
        <v>2030</v>
      </c>
      <c r="BA294" s="456" t="s">
        <v>2030</v>
      </c>
      <c r="BB294" s="462" t="s">
        <v>2030</v>
      </c>
      <c r="BL294" s="311"/>
    </row>
    <row r="295" spans="1:64" ht="13.5" thickBot="1" x14ac:dyDescent="0.25">
      <c r="A295" s="2697"/>
      <c r="B295" s="2087" t="s">
        <v>2124</v>
      </c>
      <c r="C295" s="412" t="s">
        <v>2030</v>
      </c>
      <c r="D295" s="413" t="s">
        <v>2030</v>
      </c>
      <c r="E295" s="413" t="s">
        <v>2030</v>
      </c>
      <c r="F295" s="413" t="s">
        <v>2030</v>
      </c>
      <c r="G295" s="460" t="s">
        <v>2030</v>
      </c>
      <c r="H295" s="415" t="s">
        <v>2030</v>
      </c>
      <c r="I295" s="413" t="s">
        <v>2030</v>
      </c>
      <c r="J295" s="413" t="s">
        <v>2030</v>
      </c>
      <c r="K295" s="460" t="s">
        <v>2030</v>
      </c>
      <c r="L295" s="415" t="s">
        <v>2030</v>
      </c>
      <c r="M295" s="413" t="s">
        <v>2030</v>
      </c>
      <c r="N295" s="413" t="s">
        <v>2030</v>
      </c>
      <c r="O295" s="414" t="s">
        <v>2030</v>
      </c>
      <c r="P295" s="461" t="s">
        <v>2030</v>
      </c>
      <c r="Q295" s="413" t="s">
        <v>2030</v>
      </c>
      <c r="R295" s="413" t="s">
        <v>2030</v>
      </c>
      <c r="S295" s="414" t="s">
        <v>2030</v>
      </c>
      <c r="T295" s="412" t="s">
        <v>2030</v>
      </c>
      <c r="U295" s="415" t="s">
        <v>2030</v>
      </c>
      <c r="V295" s="413" t="s">
        <v>2030</v>
      </c>
      <c r="W295" s="413" t="s">
        <v>2030</v>
      </c>
      <c r="X295" s="414" t="s">
        <v>2030</v>
      </c>
      <c r="Y295" s="412" t="s">
        <v>2030</v>
      </c>
      <c r="Z295" s="413" t="s">
        <v>2030</v>
      </c>
      <c r="AA295" s="413" t="s">
        <v>2030</v>
      </c>
      <c r="AB295" s="414" t="s">
        <v>2030</v>
      </c>
      <c r="AC295" s="461" t="s">
        <v>2030</v>
      </c>
      <c r="AD295" s="413" t="s">
        <v>2030</v>
      </c>
      <c r="AE295" s="413" t="s">
        <v>2030</v>
      </c>
      <c r="AF295" s="414" t="s">
        <v>2030</v>
      </c>
      <c r="AG295" s="412" t="s">
        <v>2030</v>
      </c>
      <c r="AH295" s="415" t="s">
        <v>2030</v>
      </c>
      <c r="AI295" s="413" t="s">
        <v>2030</v>
      </c>
      <c r="AJ295" s="413" t="s">
        <v>2030</v>
      </c>
      <c r="AK295" s="414" t="s">
        <v>2030</v>
      </c>
      <c r="AL295" s="412" t="s">
        <v>2030</v>
      </c>
      <c r="AM295" s="415" t="s">
        <v>2030</v>
      </c>
      <c r="AN295" s="413" t="s">
        <v>2030</v>
      </c>
      <c r="AO295" s="414" t="s">
        <v>2030</v>
      </c>
      <c r="AP295" s="412" t="s">
        <v>2030</v>
      </c>
      <c r="AQ295" s="415" t="s">
        <v>2030</v>
      </c>
      <c r="AR295" s="413" t="s">
        <v>2030</v>
      </c>
      <c r="AS295" s="413" t="s">
        <v>2030</v>
      </c>
      <c r="AT295" s="460" t="s">
        <v>2030</v>
      </c>
      <c r="AU295" s="415" t="s">
        <v>2030</v>
      </c>
      <c r="AV295" s="413" t="s">
        <v>2030</v>
      </c>
      <c r="AW295" s="413" t="s">
        <v>2030</v>
      </c>
      <c r="AX295" s="414" t="s">
        <v>2030</v>
      </c>
      <c r="AY295" s="412" t="s">
        <v>2030</v>
      </c>
      <c r="AZ295" s="415" t="s">
        <v>2030</v>
      </c>
      <c r="BA295" s="413" t="s">
        <v>2030</v>
      </c>
      <c r="BB295" s="414" t="s">
        <v>2030</v>
      </c>
      <c r="BL295" s="311"/>
    </row>
    <row r="296" spans="1:64" ht="13.5" thickBot="1" x14ac:dyDescent="0.25">
      <c r="A296" s="48"/>
      <c r="B296" s="2072"/>
      <c r="C296" s="43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c r="AB296" s="169"/>
      <c r="AC296" s="169"/>
      <c r="AD296" s="169"/>
      <c r="AE296" s="169"/>
      <c r="AF296" s="169"/>
      <c r="AG296" s="169"/>
      <c r="AH296" s="169"/>
      <c r="AI296" s="169"/>
      <c r="AJ296" s="169"/>
      <c r="AK296" s="169"/>
      <c r="AL296" s="169"/>
      <c r="AM296" s="169"/>
      <c r="AN296" s="169"/>
      <c r="AO296" s="169"/>
      <c r="AP296" s="169"/>
      <c r="AQ296" s="169"/>
      <c r="AR296" s="169"/>
      <c r="AS296" s="169"/>
      <c r="AT296" s="169"/>
      <c r="AU296" s="169"/>
      <c r="AV296" s="169"/>
      <c r="AW296" s="169"/>
      <c r="AX296" s="169"/>
      <c r="AY296" s="169"/>
      <c r="AZ296" s="169"/>
      <c r="BA296" s="169"/>
      <c r="BB296" s="169"/>
      <c r="BL296" s="311"/>
    </row>
    <row r="297" spans="1:64" ht="13.5" thickBot="1" x14ac:dyDescent="0.25">
      <c r="A297" s="2683" t="s">
        <v>450</v>
      </c>
      <c r="B297" s="2693" t="s">
        <v>672</v>
      </c>
      <c r="C297" s="2710" t="s">
        <v>2056</v>
      </c>
      <c r="D297" s="2710"/>
      <c r="E297" s="2710"/>
      <c r="F297" s="2710"/>
      <c r="G297" s="2710"/>
      <c r="H297" s="2703" t="s">
        <v>2062</v>
      </c>
      <c r="I297" s="2703"/>
      <c r="J297" s="2703"/>
      <c r="K297" s="2704"/>
      <c r="L297" s="2704" t="s">
        <v>2061</v>
      </c>
      <c r="M297" s="2713"/>
      <c r="N297" s="2713"/>
      <c r="O297" s="2713"/>
      <c r="P297" s="2702" t="s">
        <v>2053</v>
      </c>
      <c r="Q297" s="2710"/>
      <c r="R297" s="2710"/>
      <c r="S297" s="2710"/>
      <c r="T297" s="2702" t="s">
        <v>2052</v>
      </c>
      <c r="U297" s="2710"/>
      <c r="V297" s="2710"/>
      <c r="W297" s="2710"/>
      <c r="X297" s="2710"/>
      <c r="Y297" s="2706" t="s">
        <v>2051</v>
      </c>
      <c r="Z297" s="2712"/>
      <c r="AA297" s="2712"/>
      <c r="AB297" s="2712"/>
      <c r="AC297" s="2702" t="s">
        <v>2050</v>
      </c>
      <c r="AD297" s="2710"/>
      <c r="AE297" s="2710"/>
      <c r="AF297" s="2710"/>
      <c r="AG297" s="2702" t="s">
        <v>2049</v>
      </c>
      <c r="AH297" s="2710"/>
      <c r="AI297" s="2710"/>
      <c r="AJ297" s="2710"/>
      <c r="AK297" s="2710"/>
      <c r="AL297" s="2702" t="s">
        <v>2048</v>
      </c>
      <c r="AM297" s="2710"/>
      <c r="AN297" s="2710"/>
      <c r="AO297" s="2710"/>
      <c r="AP297" s="2710" t="s">
        <v>2060</v>
      </c>
      <c r="AQ297" s="2710"/>
      <c r="AR297" s="2710"/>
      <c r="AS297" s="2710"/>
      <c r="AT297" s="2710"/>
      <c r="AU297" s="2708" t="s">
        <v>2046</v>
      </c>
      <c r="AV297" s="2709"/>
      <c r="AW297" s="2709"/>
      <c r="AX297" s="2709"/>
      <c r="AY297" s="2702" t="s">
        <v>2045</v>
      </c>
      <c r="AZ297" s="2710"/>
      <c r="BA297" s="2710"/>
      <c r="BB297" s="2710"/>
      <c r="BL297" s="311"/>
    </row>
    <row r="298" spans="1:64" ht="13.5" thickBot="1" x14ac:dyDescent="0.25">
      <c r="A298" s="2684"/>
      <c r="B298" s="2694"/>
      <c r="C298" s="417">
        <v>3</v>
      </c>
      <c r="D298" s="418">
        <v>10</v>
      </c>
      <c r="E298" s="417">
        <v>17</v>
      </c>
      <c r="F298" s="418">
        <v>24</v>
      </c>
      <c r="G298" s="417">
        <v>31</v>
      </c>
      <c r="H298" s="419">
        <v>7</v>
      </c>
      <c r="I298" s="417">
        <v>14</v>
      </c>
      <c r="J298" s="418">
        <v>21</v>
      </c>
      <c r="K298" s="417">
        <v>28</v>
      </c>
      <c r="L298" s="419">
        <v>7</v>
      </c>
      <c r="M298" s="417">
        <v>14</v>
      </c>
      <c r="N298" s="418">
        <v>21</v>
      </c>
      <c r="O298" s="417">
        <v>28</v>
      </c>
      <c r="P298" s="419">
        <v>4</v>
      </c>
      <c r="Q298" s="417">
        <v>11</v>
      </c>
      <c r="R298" s="418">
        <v>18</v>
      </c>
      <c r="S298" s="417">
        <v>25</v>
      </c>
      <c r="T298" s="419">
        <v>2</v>
      </c>
      <c r="U298" s="417">
        <v>9</v>
      </c>
      <c r="V298" s="418">
        <v>16</v>
      </c>
      <c r="W298" s="417">
        <v>23</v>
      </c>
      <c r="X298" s="418">
        <v>30</v>
      </c>
      <c r="Y298" s="420">
        <v>6</v>
      </c>
      <c r="Z298" s="418">
        <v>13</v>
      </c>
      <c r="AA298" s="417">
        <v>20</v>
      </c>
      <c r="AB298" s="418">
        <v>27</v>
      </c>
      <c r="AC298" s="420">
        <v>4</v>
      </c>
      <c r="AD298" s="418">
        <v>11</v>
      </c>
      <c r="AE298" s="417">
        <v>18</v>
      </c>
      <c r="AF298" s="418">
        <v>25</v>
      </c>
      <c r="AG298" s="420">
        <v>1</v>
      </c>
      <c r="AH298" s="418">
        <v>8</v>
      </c>
      <c r="AI298" s="417">
        <v>15</v>
      </c>
      <c r="AJ298" s="418">
        <v>22</v>
      </c>
      <c r="AK298" s="417">
        <v>29</v>
      </c>
      <c r="AL298" s="419">
        <v>5</v>
      </c>
      <c r="AM298" s="417">
        <v>12</v>
      </c>
      <c r="AN298" s="418">
        <v>19</v>
      </c>
      <c r="AO298" s="417">
        <v>26</v>
      </c>
      <c r="AP298" s="418">
        <v>3</v>
      </c>
      <c r="AQ298" s="417">
        <v>10</v>
      </c>
      <c r="AR298" s="418">
        <v>17</v>
      </c>
      <c r="AS298" s="417">
        <v>24</v>
      </c>
      <c r="AT298" s="418">
        <v>31</v>
      </c>
      <c r="AU298" s="420">
        <v>7</v>
      </c>
      <c r="AV298" s="418">
        <v>14</v>
      </c>
      <c r="AW298" s="417">
        <v>21</v>
      </c>
      <c r="AX298" s="418">
        <v>28</v>
      </c>
      <c r="AY298" s="420">
        <v>5</v>
      </c>
      <c r="AZ298" s="418">
        <v>12</v>
      </c>
      <c r="BA298" s="417">
        <v>19</v>
      </c>
      <c r="BB298" s="418">
        <v>26</v>
      </c>
      <c r="BL298" s="311"/>
    </row>
    <row r="299" spans="1:64" x14ac:dyDescent="0.2">
      <c r="A299" s="2695" t="s">
        <v>1690</v>
      </c>
      <c r="B299" s="2088" t="s">
        <v>2123</v>
      </c>
      <c r="C299" s="395" t="s">
        <v>2063</v>
      </c>
      <c r="D299" s="396" t="s">
        <v>2063</v>
      </c>
      <c r="E299" s="396" t="s">
        <v>2063</v>
      </c>
      <c r="F299" s="433" t="s">
        <v>2063</v>
      </c>
      <c r="G299" s="453" t="s">
        <v>2063</v>
      </c>
      <c r="H299" s="398" t="s">
        <v>2063</v>
      </c>
      <c r="I299" s="396" t="s">
        <v>2063</v>
      </c>
      <c r="J299" s="433" t="s">
        <v>2063</v>
      </c>
      <c r="K299" s="453" t="s">
        <v>2063</v>
      </c>
      <c r="L299" s="398" t="s">
        <v>2063</v>
      </c>
      <c r="M299" s="396" t="s">
        <v>2063</v>
      </c>
      <c r="N299" s="396" t="s">
        <v>2063</v>
      </c>
      <c r="O299" s="397" t="s">
        <v>2063</v>
      </c>
      <c r="P299" s="395" t="s">
        <v>2063</v>
      </c>
      <c r="Q299" s="396" t="s">
        <v>2063</v>
      </c>
      <c r="R299" s="396" t="s">
        <v>2063</v>
      </c>
      <c r="S299" s="397" t="s">
        <v>2063</v>
      </c>
      <c r="T299" s="395" t="s">
        <v>2063</v>
      </c>
      <c r="U299" s="398" t="s">
        <v>2063</v>
      </c>
      <c r="V299" s="396" t="s">
        <v>2063</v>
      </c>
      <c r="W299" s="396" t="s">
        <v>2063</v>
      </c>
      <c r="X299" s="397" t="s">
        <v>2063</v>
      </c>
      <c r="Y299" s="395" t="s">
        <v>2063</v>
      </c>
      <c r="Z299" s="396" t="s">
        <v>2063</v>
      </c>
      <c r="AA299" s="396" t="s">
        <v>2030</v>
      </c>
      <c r="AB299" s="397" t="s">
        <v>2063</v>
      </c>
      <c r="AC299" s="395" t="s">
        <v>2063</v>
      </c>
      <c r="AD299" s="396" t="s">
        <v>2063</v>
      </c>
      <c r="AE299" s="396" t="s">
        <v>2063</v>
      </c>
      <c r="AF299" s="424" t="s">
        <v>2063</v>
      </c>
      <c r="AG299" s="422" t="s">
        <v>2063</v>
      </c>
      <c r="AH299" s="425" t="s">
        <v>2063</v>
      </c>
      <c r="AI299" s="423" t="s">
        <v>2063</v>
      </c>
      <c r="AJ299" s="423" t="s">
        <v>2063</v>
      </c>
      <c r="AK299" s="424" t="s">
        <v>2063</v>
      </c>
      <c r="AL299" s="395" t="s">
        <v>2063</v>
      </c>
      <c r="AM299" s="425" t="s">
        <v>2063</v>
      </c>
      <c r="AN299" s="423" t="s">
        <v>2063</v>
      </c>
      <c r="AO299" s="424" t="s">
        <v>2063</v>
      </c>
      <c r="AP299" s="422" t="s">
        <v>2063</v>
      </c>
      <c r="AQ299" s="425" t="s">
        <v>2063</v>
      </c>
      <c r="AR299" s="423" t="s">
        <v>2063</v>
      </c>
      <c r="AS299" s="433" t="s">
        <v>2063</v>
      </c>
      <c r="AT299" s="440" t="s">
        <v>2063</v>
      </c>
      <c r="AU299" s="398" t="s">
        <v>2063</v>
      </c>
      <c r="AV299" s="423" t="s">
        <v>2063</v>
      </c>
      <c r="AW299" s="423" t="s">
        <v>2063</v>
      </c>
      <c r="AX299" s="424" t="s">
        <v>2063</v>
      </c>
      <c r="AY299" s="395" t="s">
        <v>2063</v>
      </c>
      <c r="AZ299" s="425" t="s">
        <v>2063</v>
      </c>
      <c r="BA299" s="423" t="s">
        <v>2063</v>
      </c>
      <c r="BB299" s="424" t="s">
        <v>2063</v>
      </c>
      <c r="BL299" s="311"/>
    </row>
    <row r="300" spans="1:64" x14ac:dyDescent="0.2">
      <c r="A300" s="2696"/>
      <c r="B300" s="2089" t="s">
        <v>2122</v>
      </c>
      <c r="C300" s="400" t="s">
        <v>2030</v>
      </c>
      <c r="D300" s="401" t="s">
        <v>2030</v>
      </c>
      <c r="E300" s="401" t="s">
        <v>2030</v>
      </c>
      <c r="F300" s="401" t="s">
        <v>2030</v>
      </c>
      <c r="G300" s="442" t="s">
        <v>2030</v>
      </c>
      <c r="H300" s="403" t="s">
        <v>2030</v>
      </c>
      <c r="I300" s="401" t="s">
        <v>2030</v>
      </c>
      <c r="J300" s="401" t="s">
        <v>2030</v>
      </c>
      <c r="K300" s="442" t="s">
        <v>2030</v>
      </c>
      <c r="L300" s="403" t="s">
        <v>2030</v>
      </c>
      <c r="M300" s="401" t="s">
        <v>2030</v>
      </c>
      <c r="N300" s="401" t="s">
        <v>2030</v>
      </c>
      <c r="O300" s="402" t="s">
        <v>2030</v>
      </c>
      <c r="P300" s="400" t="s">
        <v>2030</v>
      </c>
      <c r="Q300" s="401" t="s">
        <v>2030</v>
      </c>
      <c r="R300" s="401" t="s">
        <v>2030</v>
      </c>
      <c r="S300" s="402" t="s">
        <v>2030</v>
      </c>
      <c r="T300" s="400" t="s">
        <v>2030</v>
      </c>
      <c r="U300" s="403" t="s">
        <v>2030</v>
      </c>
      <c r="V300" s="401" t="s">
        <v>2030</v>
      </c>
      <c r="W300" s="401" t="s">
        <v>2030</v>
      </c>
      <c r="X300" s="402" t="s">
        <v>2030</v>
      </c>
      <c r="Y300" s="400" t="s">
        <v>2030</v>
      </c>
      <c r="Z300" s="401" t="s">
        <v>2030</v>
      </c>
      <c r="AA300" s="401" t="s">
        <v>2030</v>
      </c>
      <c r="AB300" s="402" t="s">
        <v>2030</v>
      </c>
      <c r="AC300" s="400" t="s">
        <v>2030</v>
      </c>
      <c r="AD300" s="401" t="s">
        <v>2030</v>
      </c>
      <c r="AE300" s="401" t="s">
        <v>2030</v>
      </c>
      <c r="AF300" s="448" t="s">
        <v>2030</v>
      </c>
      <c r="AG300" s="445" t="s">
        <v>2030</v>
      </c>
      <c r="AH300" s="446" t="s">
        <v>2030</v>
      </c>
      <c r="AI300" s="447" t="s">
        <v>2030</v>
      </c>
      <c r="AJ300" s="447" t="s">
        <v>2030</v>
      </c>
      <c r="AK300" s="448" t="s">
        <v>2030</v>
      </c>
      <c r="AL300" s="400" t="s">
        <v>2030</v>
      </c>
      <c r="AM300" s="446" t="s">
        <v>2030</v>
      </c>
      <c r="AN300" s="447" t="s">
        <v>2030</v>
      </c>
      <c r="AO300" s="448" t="s">
        <v>2030</v>
      </c>
      <c r="AP300" s="445" t="s">
        <v>2030</v>
      </c>
      <c r="AQ300" s="446" t="s">
        <v>2030</v>
      </c>
      <c r="AR300" s="447" t="s">
        <v>2030</v>
      </c>
      <c r="AS300" s="447" t="s">
        <v>2030</v>
      </c>
      <c r="AT300" s="449" t="s">
        <v>2030</v>
      </c>
      <c r="AU300" s="403" t="s">
        <v>2030</v>
      </c>
      <c r="AV300" s="447" t="s">
        <v>2030</v>
      </c>
      <c r="AW300" s="447" t="s">
        <v>2030</v>
      </c>
      <c r="AX300" s="448" t="s">
        <v>2030</v>
      </c>
      <c r="AY300" s="450" t="s">
        <v>2030</v>
      </c>
      <c r="AZ300" s="451" t="s">
        <v>2030</v>
      </c>
      <c r="BA300" s="456" t="s">
        <v>2030</v>
      </c>
      <c r="BB300" s="462" t="s">
        <v>2030</v>
      </c>
      <c r="BL300" s="311"/>
    </row>
    <row r="301" spans="1:64" x14ac:dyDescent="0.2">
      <c r="A301" s="2696"/>
      <c r="B301" s="2090" t="s">
        <v>2121</v>
      </c>
      <c r="C301" s="395" t="s">
        <v>2030</v>
      </c>
      <c r="D301" s="396" t="s">
        <v>2030</v>
      </c>
      <c r="E301" s="396" t="s">
        <v>2030</v>
      </c>
      <c r="F301" s="396" t="s">
        <v>2030</v>
      </c>
      <c r="G301" s="453" t="s">
        <v>2030</v>
      </c>
      <c r="H301" s="398" t="s">
        <v>2030</v>
      </c>
      <c r="I301" s="396" t="s">
        <v>2030</v>
      </c>
      <c r="J301" s="396" t="s">
        <v>2030</v>
      </c>
      <c r="K301" s="453" t="s">
        <v>2030</v>
      </c>
      <c r="L301" s="398" t="s">
        <v>2030</v>
      </c>
      <c r="M301" s="396" t="s">
        <v>2030</v>
      </c>
      <c r="N301" s="396" t="s">
        <v>2030</v>
      </c>
      <c r="O301" s="397" t="s">
        <v>2030</v>
      </c>
      <c r="P301" s="395" t="s">
        <v>2030</v>
      </c>
      <c r="Q301" s="396" t="s">
        <v>2030</v>
      </c>
      <c r="R301" s="396" t="s">
        <v>2030</v>
      </c>
      <c r="S301" s="397" t="s">
        <v>2030</v>
      </c>
      <c r="T301" s="395" t="s">
        <v>2030</v>
      </c>
      <c r="U301" s="398" t="s">
        <v>2030</v>
      </c>
      <c r="V301" s="396" t="s">
        <v>2030</v>
      </c>
      <c r="W301" s="396" t="s">
        <v>2063</v>
      </c>
      <c r="X301" s="397" t="s">
        <v>2063</v>
      </c>
      <c r="Y301" s="395" t="s">
        <v>2063</v>
      </c>
      <c r="Z301" s="396" t="s">
        <v>2030</v>
      </c>
      <c r="AA301" s="396" t="s">
        <v>2030</v>
      </c>
      <c r="AB301" s="397" t="s">
        <v>2030</v>
      </c>
      <c r="AC301" s="395" t="s">
        <v>2030</v>
      </c>
      <c r="AD301" s="396" t="s">
        <v>2030</v>
      </c>
      <c r="AE301" s="396" t="s">
        <v>2030</v>
      </c>
      <c r="AF301" s="397" t="s">
        <v>2030</v>
      </c>
      <c r="AG301" s="422" t="s">
        <v>2030</v>
      </c>
      <c r="AH301" s="425" t="s">
        <v>2030</v>
      </c>
      <c r="AI301" s="423" t="s">
        <v>2030</v>
      </c>
      <c r="AJ301" s="423" t="s">
        <v>2030</v>
      </c>
      <c r="AK301" s="424" t="s">
        <v>2030</v>
      </c>
      <c r="AL301" s="395" t="s">
        <v>2030</v>
      </c>
      <c r="AM301" s="425" t="s">
        <v>2030</v>
      </c>
      <c r="AN301" s="423" t="s">
        <v>2030</v>
      </c>
      <c r="AO301" s="424" t="s">
        <v>2030</v>
      </c>
      <c r="AP301" s="422" t="s">
        <v>2030</v>
      </c>
      <c r="AQ301" s="425" t="s">
        <v>2030</v>
      </c>
      <c r="AR301" s="423" t="s">
        <v>2030</v>
      </c>
      <c r="AS301" s="423" t="s">
        <v>2030</v>
      </c>
      <c r="AT301" s="440" t="s">
        <v>2030</v>
      </c>
      <c r="AU301" s="398" t="s">
        <v>2030</v>
      </c>
      <c r="AV301" s="423" t="s">
        <v>2030</v>
      </c>
      <c r="AW301" s="423" t="s">
        <v>2030</v>
      </c>
      <c r="AX301" s="424" t="s">
        <v>2030</v>
      </c>
      <c r="AY301" s="395" t="s">
        <v>2030</v>
      </c>
      <c r="AZ301" s="425" t="s">
        <v>2030</v>
      </c>
      <c r="BA301" s="423" t="s">
        <v>2030</v>
      </c>
      <c r="BB301" s="424" t="s">
        <v>2030</v>
      </c>
      <c r="BL301" s="311"/>
    </row>
    <row r="302" spans="1:64" x14ac:dyDescent="0.2">
      <c r="A302" s="2696"/>
      <c r="B302" s="2089" t="s">
        <v>2120</v>
      </c>
      <c r="C302" s="400" t="s">
        <v>2030</v>
      </c>
      <c r="D302" s="401" t="s">
        <v>2030</v>
      </c>
      <c r="E302" s="401" t="s">
        <v>2030</v>
      </c>
      <c r="F302" s="401" t="s">
        <v>2030</v>
      </c>
      <c r="G302" s="442" t="s">
        <v>2030</v>
      </c>
      <c r="H302" s="403" t="s">
        <v>2030</v>
      </c>
      <c r="I302" s="401" t="s">
        <v>2030</v>
      </c>
      <c r="J302" s="401" t="s">
        <v>2030</v>
      </c>
      <c r="K302" s="442" t="s">
        <v>2030</v>
      </c>
      <c r="L302" s="403" t="s">
        <v>2030</v>
      </c>
      <c r="M302" s="401" t="s">
        <v>2030</v>
      </c>
      <c r="N302" s="401" t="s">
        <v>2030</v>
      </c>
      <c r="O302" s="402" t="s">
        <v>2030</v>
      </c>
      <c r="P302" s="400" t="s">
        <v>2030</v>
      </c>
      <c r="Q302" s="401" t="s">
        <v>2030</v>
      </c>
      <c r="R302" s="401" t="s">
        <v>2030</v>
      </c>
      <c r="S302" s="402" t="s">
        <v>2030</v>
      </c>
      <c r="T302" s="400" t="s">
        <v>2030</v>
      </c>
      <c r="U302" s="403" t="s">
        <v>2030</v>
      </c>
      <c r="V302" s="401" t="s">
        <v>2030</v>
      </c>
      <c r="W302" s="401" t="s">
        <v>2030</v>
      </c>
      <c r="X302" s="402" t="s">
        <v>2030</v>
      </c>
      <c r="Y302" s="400" t="s">
        <v>2030</v>
      </c>
      <c r="Z302" s="401" t="s">
        <v>2030</v>
      </c>
      <c r="AA302" s="401" t="s">
        <v>2030</v>
      </c>
      <c r="AB302" s="402" t="s">
        <v>2030</v>
      </c>
      <c r="AC302" s="400" t="s">
        <v>2030</v>
      </c>
      <c r="AD302" s="401" t="s">
        <v>2030</v>
      </c>
      <c r="AE302" s="401" t="s">
        <v>2030</v>
      </c>
      <c r="AF302" s="402" t="s">
        <v>2030</v>
      </c>
      <c r="AG302" s="445" t="s">
        <v>2030</v>
      </c>
      <c r="AH302" s="446" t="s">
        <v>2030</v>
      </c>
      <c r="AI302" s="447" t="s">
        <v>2030</v>
      </c>
      <c r="AJ302" s="447" t="s">
        <v>2030</v>
      </c>
      <c r="AK302" s="448" t="s">
        <v>2030</v>
      </c>
      <c r="AL302" s="400" t="s">
        <v>2030</v>
      </c>
      <c r="AM302" s="446" t="s">
        <v>2030</v>
      </c>
      <c r="AN302" s="447" t="s">
        <v>2030</v>
      </c>
      <c r="AO302" s="448" t="s">
        <v>2030</v>
      </c>
      <c r="AP302" s="445" t="s">
        <v>2030</v>
      </c>
      <c r="AQ302" s="446" t="s">
        <v>2030</v>
      </c>
      <c r="AR302" s="447" t="s">
        <v>2030</v>
      </c>
      <c r="AS302" s="447" t="s">
        <v>2030</v>
      </c>
      <c r="AT302" s="449" t="s">
        <v>2030</v>
      </c>
      <c r="AU302" s="403" t="s">
        <v>2030</v>
      </c>
      <c r="AV302" s="447" t="s">
        <v>2030</v>
      </c>
      <c r="AW302" s="447" t="s">
        <v>2030</v>
      </c>
      <c r="AX302" s="448" t="s">
        <v>2030</v>
      </c>
      <c r="AY302" s="450" t="s">
        <v>2030</v>
      </c>
      <c r="AZ302" s="404" t="s">
        <v>2030</v>
      </c>
      <c r="BA302" s="405" t="s">
        <v>2030</v>
      </c>
      <c r="BB302" s="462" t="s">
        <v>2030</v>
      </c>
      <c r="BL302" s="311"/>
    </row>
    <row r="303" spans="1:64" x14ac:dyDescent="0.2">
      <c r="A303" s="2696"/>
      <c r="B303" s="2090" t="s">
        <v>2119</v>
      </c>
      <c r="C303" s="395" t="s">
        <v>2030</v>
      </c>
      <c r="D303" s="396" t="s">
        <v>2030</v>
      </c>
      <c r="E303" s="396" t="s">
        <v>2030</v>
      </c>
      <c r="F303" s="396" t="s">
        <v>2030</v>
      </c>
      <c r="G303" s="453" t="s">
        <v>2030</v>
      </c>
      <c r="H303" s="398" t="s">
        <v>2030</v>
      </c>
      <c r="I303" s="396" t="s">
        <v>2030</v>
      </c>
      <c r="J303" s="396" t="s">
        <v>2030</v>
      </c>
      <c r="K303" s="453" t="s">
        <v>2030</v>
      </c>
      <c r="L303" s="398" t="s">
        <v>2030</v>
      </c>
      <c r="M303" s="396" t="s">
        <v>2030</v>
      </c>
      <c r="N303" s="396" t="s">
        <v>2030</v>
      </c>
      <c r="O303" s="397" t="s">
        <v>2030</v>
      </c>
      <c r="P303" s="395" t="s">
        <v>2030</v>
      </c>
      <c r="Q303" s="396" t="s">
        <v>2030</v>
      </c>
      <c r="R303" s="396" t="s">
        <v>2030</v>
      </c>
      <c r="S303" s="397" t="s">
        <v>2030</v>
      </c>
      <c r="T303" s="395" t="s">
        <v>2030</v>
      </c>
      <c r="U303" s="398" t="s">
        <v>2030</v>
      </c>
      <c r="V303" s="396" t="s">
        <v>2030</v>
      </c>
      <c r="W303" s="396" t="s">
        <v>2030</v>
      </c>
      <c r="X303" s="397" t="s">
        <v>2030</v>
      </c>
      <c r="Y303" s="395" t="s">
        <v>2030</v>
      </c>
      <c r="Z303" s="396" t="s">
        <v>2030</v>
      </c>
      <c r="AA303" s="396" t="s">
        <v>2030</v>
      </c>
      <c r="AB303" s="397" t="s">
        <v>2030</v>
      </c>
      <c r="AC303" s="395" t="s">
        <v>2030</v>
      </c>
      <c r="AD303" s="396" t="s">
        <v>2030</v>
      </c>
      <c r="AE303" s="396" t="s">
        <v>2030</v>
      </c>
      <c r="AF303" s="397" t="s">
        <v>2030</v>
      </c>
      <c r="AG303" s="422" t="s">
        <v>2030</v>
      </c>
      <c r="AH303" s="425" t="s">
        <v>2030</v>
      </c>
      <c r="AI303" s="423" t="s">
        <v>2030</v>
      </c>
      <c r="AJ303" s="423" t="s">
        <v>2030</v>
      </c>
      <c r="AK303" s="424" t="s">
        <v>2030</v>
      </c>
      <c r="AL303" s="395" t="s">
        <v>2030</v>
      </c>
      <c r="AM303" s="425" t="s">
        <v>2030</v>
      </c>
      <c r="AN303" s="423" t="s">
        <v>2030</v>
      </c>
      <c r="AO303" s="424" t="s">
        <v>2030</v>
      </c>
      <c r="AP303" s="422" t="s">
        <v>2030</v>
      </c>
      <c r="AQ303" s="425" t="s">
        <v>2030</v>
      </c>
      <c r="AR303" s="423" t="s">
        <v>2030</v>
      </c>
      <c r="AS303" s="423" t="s">
        <v>2030</v>
      </c>
      <c r="AT303" s="440" t="s">
        <v>2030</v>
      </c>
      <c r="AU303" s="398" t="s">
        <v>2030</v>
      </c>
      <c r="AV303" s="423" t="s">
        <v>2030</v>
      </c>
      <c r="AW303" s="423" t="s">
        <v>2030</v>
      </c>
      <c r="AX303" s="424" t="s">
        <v>2030</v>
      </c>
      <c r="AY303" s="395" t="s">
        <v>2030</v>
      </c>
      <c r="AZ303" s="425" t="s">
        <v>2030</v>
      </c>
      <c r="BA303" s="423" t="s">
        <v>2030</v>
      </c>
      <c r="BB303" s="424" t="s">
        <v>2030</v>
      </c>
      <c r="BL303" s="311"/>
    </row>
    <row r="304" spans="1:64" x14ac:dyDescent="0.2">
      <c r="A304" s="2696"/>
      <c r="B304" s="2089" t="s">
        <v>2118</v>
      </c>
      <c r="C304" s="400" t="s">
        <v>2030</v>
      </c>
      <c r="D304" s="401" t="s">
        <v>2030</v>
      </c>
      <c r="E304" s="401" t="s">
        <v>2030</v>
      </c>
      <c r="F304" s="401" t="s">
        <v>2030</v>
      </c>
      <c r="G304" s="442" t="s">
        <v>2030</v>
      </c>
      <c r="H304" s="403" t="s">
        <v>2030</v>
      </c>
      <c r="I304" s="401" t="s">
        <v>2030</v>
      </c>
      <c r="J304" s="401" t="s">
        <v>2030</v>
      </c>
      <c r="K304" s="442" t="s">
        <v>2030</v>
      </c>
      <c r="L304" s="403" t="s">
        <v>2030</v>
      </c>
      <c r="M304" s="401" t="s">
        <v>2030</v>
      </c>
      <c r="N304" s="401" t="s">
        <v>2030</v>
      </c>
      <c r="O304" s="402" t="s">
        <v>2030</v>
      </c>
      <c r="P304" s="400" t="s">
        <v>2030</v>
      </c>
      <c r="Q304" s="401" t="s">
        <v>2030</v>
      </c>
      <c r="R304" s="401" t="s">
        <v>2030</v>
      </c>
      <c r="S304" s="402" t="s">
        <v>2030</v>
      </c>
      <c r="T304" s="400" t="s">
        <v>2030</v>
      </c>
      <c r="U304" s="403" t="s">
        <v>2030</v>
      </c>
      <c r="V304" s="401" t="s">
        <v>2030</v>
      </c>
      <c r="W304" s="401" t="s">
        <v>2030</v>
      </c>
      <c r="X304" s="402" t="s">
        <v>2030</v>
      </c>
      <c r="Y304" s="400" t="s">
        <v>2030</v>
      </c>
      <c r="Z304" s="401" t="s">
        <v>2030</v>
      </c>
      <c r="AA304" s="401" t="s">
        <v>2030</v>
      </c>
      <c r="AB304" s="402" t="s">
        <v>2030</v>
      </c>
      <c r="AC304" s="400" t="s">
        <v>2030</v>
      </c>
      <c r="AD304" s="401" t="s">
        <v>2030</v>
      </c>
      <c r="AE304" s="401" t="s">
        <v>2030</v>
      </c>
      <c r="AF304" s="448" t="s">
        <v>2030</v>
      </c>
      <c r="AG304" s="445" t="s">
        <v>2030</v>
      </c>
      <c r="AH304" s="446" t="s">
        <v>2030</v>
      </c>
      <c r="AI304" s="447" t="s">
        <v>2030</v>
      </c>
      <c r="AJ304" s="447" t="s">
        <v>2030</v>
      </c>
      <c r="AK304" s="448" t="s">
        <v>2030</v>
      </c>
      <c r="AL304" s="400" t="s">
        <v>2030</v>
      </c>
      <c r="AM304" s="446" t="s">
        <v>2030</v>
      </c>
      <c r="AN304" s="447" t="s">
        <v>2030</v>
      </c>
      <c r="AO304" s="448" t="s">
        <v>2030</v>
      </c>
      <c r="AP304" s="445" t="s">
        <v>2030</v>
      </c>
      <c r="AQ304" s="446" t="s">
        <v>2030</v>
      </c>
      <c r="AR304" s="447" t="s">
        <v>2030</v>
      </c>
      <c r="AS304" s="447" t="s">
        <v>2030</v>
      </c>
      <c r="AT304" s="449" t="s">
        <v>2030</v>
      </c>
      <c r="AU304" s="403" t="s">
        <v>2030</v>
      </c>
      <c r="AV304" s="447" t="s">
        <v>2030</v>
      </c>
      <c r="AW304" s="447" t="s">
        <v>2030</v>
      </c>
      <c r="AX304" s="448" t="s">
        <v>2030</v>
      </c>
      <c r="AY304" s="450" t="s">
        <v>2030</v>
      </c>
      <c r="AZ304" s="451" t="s">
        <v>2030</v>
      </c>
      <c r="BA304" s="456" t="s">
        <v>2030</v>
      </c>
      <c r="BB304" s="462" t="s">
        <v>2030</v>
      </c>
      <c r="BL304" s="311"/>
    </row>
    <row r="305" spans="1:64" x14ac:dyDescent="0.2">
      <c r="A305" s="2696"/>
      <c r="B305" s="2090" t="s">
        <v>2117</v>
      </c>
      <c r="C305" s="395" t="s">
        <v>2030</v>
      </c>
      <c r="D305" s="396" t="s">
        <v>2030</v>
      </c>
      <c r="E305" s="396" t="s">
        <v>2030</v>
      </c>
      <c r="F305" s="396" t="s">
        <v>2030</v>
      </c>
      <c r="G305" s="453" t="s">
        <v>2030</v>
      </c>
      <c r="H305" s="398" t="s">
        <v>2030</v>
      </c>
      <c r="I305" s="396" t="s">
        <v>2030</v>
      </c>
      <c r="J305" s="396" t="s">
        <v>2030</v>
      </c>
      <c r="K305" s="453" t="s">
        <v>2030</v>
      </c>
      <c r="L305" s="398" t="s">
        <v>2030</v>
      </c>
      <c r="M305" s="396" t="s">
        <v>2030</v>
      </c>
      <c r="N305" s="396" t="s">
        <v>2030</v>
      </c>
      <c r="O305" s="397" t="s">
        <v>2030</v>
      </c>
      <c r="P305" s="395" t="s">
        <v>2030</v>
      </c>
      <c r="Q305" s="396" t="s">
        <v>2030</v>
      </c>
      <c r="R305" s="396" t="s">
        <v>2030</v>
      </c>
      <c r="S305" s="397" t="s">
        <v>2030</v>
      </c>
      <c r="T305" s="395" t="s">
        <v>2030</v>
      </c>
      <c r="U305" s="398" t="s">
        <v>2030</v>
      </c>
      <c r="V305" s="396" t="s">
        <v>2030</v>
      </c>
      <c r="W305" s="396" t="s">
        <v>2030</v>
      </c>
      <c r="X305" s="397" t="s">
        <v>2030</v>
      </c>
      <c r="Y305" s="395" t="s">
        <v>2030</v>
      </c>
      <c r="Z305" s="396" t="s">
        <v>2030</v>
      </c>
      <c r="AA305" s="396" t="s">
        <v>2030</v>
      </c>
      <c r="AB305" s="397" t="s">
        <v>2030</v>
      </c>
      <c r="AC305" s="395" t="s">
        <v>2030</v>
      </c>
      <c r="AD305" s="396" t="s">
        <v>2030</v>
      </c>
      <c r="AE305" s="396" t="s">
        <v>2030</v>
      </c>
      <c r="AF305" s="424" t="s">
        <v>2030</v>
      </c>
      <c r="AG305" s="422" t="s">
        <v>2030</v>
      </c>
      <c r="AH305" s="425" t="s">
        <v>2030</v>
      </c>
      <c r="AI305" s="423" t="s">
        <v>2030</v>
      </c>
      <c r="AJ305" s="423" t="s">
        <v>2030</v>
      </c>
      <c r="AK305" s="424" t="s">
        <v>2030</v>
      </c>
      <c r="AL305" s="395" t="s">
        <v>2030</v>
      </c>
      <c r="AM305" s="425" t="s">
        <v>2030</v>
      </c>
      <c r="AN305" s="423" t="s">
        <v>2030</v>
      </c>
      <c r="AO305" s="424" t="s">
        <v>2030</v>
      </c>
      <c r="AP305" s="422" t="s">
        <v>2030</v>
      </c>
      <c r="AQ305" s="425" t="s">
        <v>2030</v>
      </c>
      <c r="AR305" s="423" t="s">
        <v>2030</v>
      </c>
      <c r="AS305" s="423" t="s">
        <v>2030</v>
      </c>
      <c r="AT305" s="440" t="s">
        <v>2030</v>
      </c>
      <c r="AU305" s="398" t="s">
        <v>2030</v>
      </c>
      <c r="AV305" s="423" t="s">
        <v>2030</v>
      </c>
      <c r="AW305" s="423" t="s">
        <v>2030</v>
      </c>
      <c r="AX305" s="424" t="s">
        <v>2030</v>
      </c>
      <c r="AY305" s="395" t="s">
        <v>2030</v>
      </c>
      <c r="AZ305" s="425" t="s">
        <v>2030</v>
      </c>
      <c r="BA305" s="423" t="s">
        <v>2030</v>
      </c>
      <c r="BB305" s="424" t="s">
        <v>2030</v>
      </c>
      <c r="BL305" s="311"/>
    </row>
    <row r="306" spans="1:64" x14ac:dyDescent="0.2">
      <c r="A306" s="2696"/>
      <c r="B306" s="2089" t="s">
        <v>2116</v>
      </c>
      <c r="C306" s="400" t="s">
        <v>2030</v>
      </c>
      <c r="D306" s="401" t="s">
        <v>2030</v>
      </c>
      <c r="E306" s="401" t="s">
        <v>2030</v>
      </c>
      <c r="F306" s="401" t="s">
        <v>2030</v>
      </c>
      <c r="G306" s="442" t="s">
        <v>2030</v>
      </c>
      <c r="H306" s="403" t="s">
        <v>2030</v>
      </c>
      <c r="I306" s="401" t="s">
        <v>2030</v>
      </c>
      <c r="J306" s="401" t="s">
        <v>2030</v>
      </c>
      <c r="K306" s="442" t="s">
        <v>2030</v>
      </c>
      <c r="L306" s="403" t="s">
        <v>2030</v>
      </c>
      <c r="M306" s="401" t="s">
        <v>2030</v>
      </c>
      <c r="N306" s="401" t="s">
        <v>2030</v>
      </c>
      <c r="O306" s="402" t="s">
        <v>2030</v>
      </c>
      <c r="P306" s="400" t="s">
        <v>2030</v>
      </c>
      <c r="Q306" s="401" t="s">
        <v>2030</v>
      </c>
      <c r="R306" s="401" t="s">
        <v>2030</v>
      </c>
      <c r="S306" s="402" t="s">
        <v>2030</v>
      </c>
      <c r="T306" s="400" t="s">
        <v>2030</v>
      </c>
      <c r="U306" s="403" t="s">
        <v>2030</v>
      </c>
      <c r="V306" s="401" t="s">
        <v>2030</v>
      </c>
      <c r="W306" s="401" t="s">
        <v>2030</v>
      </c>
      <c r="X306" s="402" t="s">
        <v>2030</v>
      </c>
      <c r="Y306" s="400" t="s">
        <v>2030</v>
      </c>
      <c r="Z306" s="401" t="s">
        <v>2030</v>
      </c>
      <c r="AA306" s="401" t="s">
        <v>2030</v>
      </c>
      <c r="AB306" s="402" t="s">
        <v>2030</v>
      </c>
      <c r="AC306" s="400" t="s">
        <v>2030</v>
      </c>
      <c r="AD306" s="401" t="s">
        <v>2030</v>
      </c>
      <c r="AE306" s="401" t="s">
        <v>2030</v>
      </c>
      <c r="AF306" s="448" t="s">
        <v>2030</v>
      </c>
      <c r="AG306" s="445" t="s">
        <v>2030</v>
      </c>
      <c r="AH306" s="446" t="s">
        <v>2030</v>
      </c>
      <c r="AI306" s="447" t="s">
        <v>2030</v>
      </c>
      <c r="AJ306" s="447" t="s">
        <v>2030</v>
      </c>
      <c r="AK306" s="448" t="s">
        <v>2030</v>
      </c>
      <c r="AL306" s="400" t="s">
        <v>2030</v>
      </c>
      <c r="AM306" s="446" t="s">
        <v>2030</v>
      </c>
      <c r="AN306" s="447" t="s">
        <v>2030</v>
      </c>
      <c r="AO306" s="448" t="s">
        <v>2030</v>
      </c>
      <c r="AP306" s="445" t="s">
        <v>2030</v>
      </c>
      <c r="AQ306" s="446" t="s">
        <v>2030</v>
      </c>
      <c r="AR306" s="447" t="s">
        <v>2030</v>
      </c>
      <c r="AS306" s="447" t="s">
        <v>2030</v>
      </c>
      <c r="AT306" s="449" t="s">
        <v>2030</v>
      </c>
      <c r="AU306" s="403" t="s">
        <v>2030</v>
      </c>
      <c r="AV306" s="447" t="s">
        <v>2030</v>
      </c>
      <c r="AW306" s="447" t="s">
        <v>2030</v>
      </c>
      <c r="AX306" s="448" t="s">
        <v>2030</v>
      </c>
      <c r="AY306" s="450" t="s">
        <v>2030</v>
      </c>
      <c r="AZ306" s="451" t="s">
        <v>2030</v>
      </c>
      <c r="BA306" s="456" t="s">
        <v>2030</v>
      </c>
      <c r="BB306" s="462" t="s">
        <v>2030</v>
      </c>
    </row>
    <row r="307" spans="1:64" x14ac:dyDescent="0.2">
      <c r="A307" s="2696"/>
      <c r="B307" s="2090" t="s">
        <v>2115</v>
      </c>
      <c r="C307" s="395" t="s">
        <v>2063</v>
      </c>
      <c r="D307" s="396" t="s">
        <v>2063</v>
      </c>
      <c r="E307" s="396" t="s">
        <v>2030</v>
      </c>
      <c r="F307" s="396" t="s">
        <v>2030</v>
      </c>
      <c r="G307" s="453" t="s">
        <v>2030</v>
      </c>
      <c r="H307" s="398" t="s">
        <v>2030</v>
      </c>
      <c r="I307" s="396" t="s">
        <v>2030</v>
      </c>
      <c r="J307" s="396" t="s">
        <v>2030</v>
      </c>
      <c r="K307" s="453" t="s">
        <v>2030</v>
      </c>
      <c r="L307" s="398" t="s">
        <v>2030</v>
      </c>
      <c r="M307" s="396" t="s">
        <v>2030</v>
      </c>
      <c r="N307" s="396" t="s">
        <v>2030</v>
      </c>
      <c r="O307" s="397" t="s">
        <v>2030</v>
      </c>
      <c r="P307" s="395" t="s">
        <v>2030</v>
      </c>
      <c r="Q307" s="396" t="s">
        <v>2030</v>
      </c>
      <c r="R307" s="396" t="s">
        <v>2030</v>
      </c>
      <c r="S307" s="397" t="s">
        <v>2030</v>
      </c>
      <c r="T307" s="395" t="s">
        <v>2030</v>
      </c>
      <c r="U307" s="398" t="s">
        <v>2030</v>
      </c>
      <c r="V307" s="396" t="s">
        <v>2030</v>
      </c>
      <c r="W307" s="396" t="s">
        <v>2063</v>
      </c>
      <c r="X307" s="397" t="s">
        <v>2063</v>
      </c>
      <c r="Y307" s="395" t="s">
        <v>2063</v>
      </c>
      <c r="Z307" s="396" t="s">
        <v>2030</v>
      </c>
      <c r="AA307" s="396" t="s">
        <v>2030</v>
      </c>
      <c r="AB307" s="397" t="s">
        <v>2030</v>
      </c>
      <c r="AC307" s="395" t="s">
        <v>2030</v>
      </c>
      <c r="AD307" s="396" t="s">
        <v>2030</v>
      </c>
      <c r="AE307" s="396" t="s">
        <v>2030</v>
      </c>
      <c r="AF307" s="424" t="s">
        <v>2030</v>
      </c>
      <c r="AG307" s="422" t="s">
        <v>2030</v>
      </c>
      <c r="AH307" s="425" t="s">
        <v>2030</v>
      </c>
      <c r="AI307" s="423" t="s">
        <v>2030</v>
      </c>
      <c r="AJ307" s="423" t="s">
        <v>2030</v>
      </c>
      <c r="AK307" s="424" t="s">
        <v>2030</v>
      </c>
      <c r="AL307" s="395" t="s">
        <v>2030</v>
      </c>
      <c r="AM307" s="425" t="s">
        <v>2030</v>
      </c>
      <c r="AN307" s="423" t="s">
        <v>2030</v>
      </c>
      <c r="AO307" s="424" t="s">
        <v>2030</v>
      </c>
      <c r="AP307" s="422" t="s">
        <v>2030</v>
      </c>
      <c r="AQ307" s="425" t="s">
        <v>2030</v>
      </c>
      <c r="AR307" s="423" t="s">
        <v>2030</v>
      </c>
      <c r="AS307" s="423" t="s">
        <v>2030</v>
      </c>
      <c r="AT307" s="440" t="s">
        <v>2030</v>
      </c>
      <c r="AU307" s="398" t="s">
        <v>2030</v>
      </c>
      <c r="AV307" s="423" t="s">
        <v>2030</v>
      </c>
      <c r="AW307" s="423" t="s">
        <v>2030</v>
      </c>
      <c r="AX307" s="424" t="s">
        <v>2030</v>
      </c>
      <c r="AY307" s="395" t="s">
        <v>2030</v>
      </c>
      <c r="AZ307" s="425" t="s">
        <v>2030</v>
      </c>
      <c r="BA307" s="423" t="s">
        <v>2030</v>
      </c>
      <c r="BB307" s="424" t="s">
        <v>2030</v>
      </c>
    </row>
    <row r="308" spans="1:64" x14ac:dyDescent="0.2">
      <c r="A308" s="2696"/>
      <c r="B308" s="2089" t="s">
        <v>2114</v>
      </c>
      <c r="C308" s="400" t="s">
        <v>2030</v>
      </c>
      <c r="D308" s="401" t="s">
        <v>2030</v>
      </c>
      <c r="E308" s="401" t="s">
        <v>2030</v>
      </c>
      <c r="F308" s="401" t="s">
        <v>2030</v>
      </c>
      <c r="G308" s="442" t="s">
        <v>2030</v>
      </c>
      <c r="H308" s="403" t="s">
        <v>2030</v>
      </c>
      <c r="I308" s="401" t="s">
        <v>2030</v>
      </c>
      <c r="J308" s="401" t="s">
        <v>2030</v>
      </c>
      <c r="K308" s="442" t="s">
        <v>2030</v>
      </c>
      <c r="L308" s="403" t="s">
        <v>2030</v>
      </c>
      <c r="M308" s="401" t="s">
        <v>2030</v>
      </c>
      <c r="N308" s="401" t="s">
        <v>2030</v>
      </c>
      <c r="O308" s="402" t="s">
        <v>2030</v>
      </c>
      <c r="P308" s="400" t="s">
        <v>2030</v>
      </c>
      <c r="Q308" s="401" t="s">
        <v>2030</v>
      </c>
      <c r="R308" s="401" t="s">
        <v>2030</v>
      </c>
      <c r="S308" s="402" t="s">
        <v>2030</v>
      </c>
      <c r="T308" s="400" t="s">
        <v>2030</v>
      </c>
      <c r="U308" s="403" t="s">
        <v>2030</v>
      </c>
      <c r="V308" s="401" t="s">
        <v>2030</v>
      </c>
      <c r="W308" s="401" t="s">
        <v>2030</v>
      </c>
      <c r="X308" s="402" t="s">
        <v>2030</v>
      </c>
      <c r="Y308" s="400" t="s">
        <v>2030</v>
      </c>
      <c r="Z308" s="401" t="s">
        <v>2030</v>
      </c>
      <c r="AA308" s="401" t="s">
        <v>2030</v>
      </c>
      <c r="AB308" s="402" t="s">
        <v>2030</v>
      </c>
      <c r="AC308" s="400" t="s">
        <v>2030</v>
      </c>
      <c r="AD308" s="401" t="s">
        <v>2030</v>
      </c>
      <c r="AE308" s="401" t="s">
        <v>2030</v>
      </c>
      <c r="AF308" s="448" t="s">
        <v>2030</v>
      </c>
      <c r="AG308" s="445" t="s">
        <v>2030</v>
      </c>
      <c r="AH308" s="446" t="s">
        <v>2030</v>
      </c>
      <c r="AI308" s="447" t="s">
        <v>2030</v>
      </c>
      <c r="AJ308" s="447" t="s">
        <v>2030</v>
      </c>
      <c r="AK308" s="448" t="s">
        <v>2030</v>
      </c>
      <c r="AL308" s="400" t="s">
        <v>2030</v>
      </c>
      <c r="AM308" s="446" t="s">
        <v>2030</v>
      </c>
      <c r="AN308" s="447" t="s">
        <v>2030</v>
      </c>
      <c r="AO308" s="448" t="s">
        <v>2030</v>
      </c>
      <c r="AP308" s="445" t="s">
        <v>2030</v>
      </c>
      <c r="AQ308" s="446" t="s">
        <v>2030</v>
      </c>
      <c r="AR308" s="447" t="s">
        <v>2030</v>
      </c>
      <c r="AS308" s="447" t="s">
        <v>2030</v>
      </c>
      <c r="AT308" s="449" t="s">
        <v>2030</v>
      </c>
      <c r="AU308" s="403" t="s">
        <v>2030</v>
      </c>
      <c r="AV308" s="447" t="s">
        <v>2030</v>
      </c>
      <c r="AW308" s="447" t="s">
        <v>2030</v>
      </c>
      <c r="AX308" s="448" t="s">
        <v>2030</v>
      </c>
      <c r="AY308" s="450" t="s">
        <v>2030</v>
      </c>
      <c r="AZ308" s="451" t="s">
        <v>2030</v>
      </c>
      <c r="BA308" s="456" t="s">
        <v>2030</v>
      </c>
      <c r="BB308" s="462" t="s">
        <v>2030</v>
      </c>
    </row>
    <row r="309" spans="1:64" ht="13.5" thickBot="1" x14ac:dyDescent="0.25">
      <c r="A309" s="2697"/>
      <c r="B309" s="2091" t="s">
        <v>2113</v>
      </c>
      <c r="C309" s="412" t="s">
        <v>2030</v>
      </c>
      <c r="D309" s="413" t="s">
        <v>2030</v>
      </c>
      <c r="E309" s="413" t="s">
        <v>2030</v>
      </c>
      <c r="F309" s="413" t="s">
        <v>2030</v>
      </c>
      <c r="G309" s="460" t="s">
        <v>2030</v>
      </c>
      <c r="H309" s="415" t="s">
        <v>2030</v>
      </c>
      <c r="I309" s="413" t="s">
        <v>2030</v>
      </c>
      <c r="J309" s="413" t="s">
        <v>2030</v>
      </c>
      <c r="K309" s="460" t="s">
        <v>2030</v>
      </c>
      <c r="L309" s="415" t="s">
        <v>2030</v>
      </c>
      <c r="M309" s="413" t="s">
        <v>2030</v>
      </c>
      <c r="N309" s="413" t="s">
        <v>2030</v>
      </c>
      <c r="O309" s="414" t="s">
        <v>2030</v>
      </c>
      <c r="P309" s="461" t="s">
        <v>2030</v>
      </c>
      <c r="Q309" s="413" t="s">
        <v>2030</v>
      </c>
      <c r="R309" s="413" t="s">
        <v>2030</v>
      </c>
      <c r="S309" s="414" t="s">
        <v>2030</v>
      </c>
      <c r="T309" s="412" t="s">
        <v>2030</v>
      </c>
      <c r="U309" s="415" t="s">
        <v>2030</v>
      </c>
      <c r="V309" s="413" t="s">
        <v>2030</v>
      </c>
      <c r="W309" s="413" t="s">
        <v>2030</v>
      </c>
      <c r="X309" s="414" t="s">
        <v>2030</v>
      </c>
      <c r="Y309" s="412" t="s">
        <v>2030</v>
      </c>
      <c r="Z309" s="413" t="s">
        <v>2030</v>
      </c>
      <c r="AA309" s="413" t="s">
        <v>2030</v>
      </c>
      <c r="AB309" s="414" t="s">
        <v>2030</v>
      </c>
      <c r="AC309" s="461" t="s">
        <v>2030</v>
      </c>
      <c r="AD309" s="413" t="s">
        <v>2030</v>
      </c>
      <c r="AE309" s="413" t="s">
        <v>2030</v>
      </c>
      <c r="AF309" s="414" t="s">
        <v>2030</v>
      </c>
      <c r="AG309" s="412" t="s">
        <v>2030</v>
      </c>
      <c r="AH309" s="415" t="s">
        <v>2030</v>
      </c>
      <c r="AI309" s="413" t="s">
        <v>2030</v>
      </c>
      <c r="AJ309" s="413" t="s">
        <v>2030</v>
      </c>
      <c r="AK309" s="414" t="s">
        <v>2030</v>
      </c>
      <c r="AL309" s="412" t="s">
        <v>2030</v>
      </c>
      <c r="AM309" s="415" t="s">
        <v>2030</v>
      </c>
      <c r="AN309" s="413" t="s">
        <v>2030</v>
      </c>
      <c r="AO309" s="414" t="s">
        <v>2030</v>
      </c>
      <c r="AP309" s="412" t="s">
        <v>2030</v>
      </c>
      <c r="AQ309" s="415" t="s">
        <v>2030</v>
      </c>
      <c r="AR309" s="413" t="s">
        <v>2030</v>
      </c>
      <c r="AS309" s="413" t="s">
        <v>2030</v>
      </c>
      <c r="AT309" s="460" t="s">
        <v>2030</v>
      </c>
      <c r="AU309" s="415" t="s">
        <v>2030</v>
      </c>
      <c r="AV309" s="413" t="s">
        <v>2030</v>
      </c>
      <c r="AW309" s="413" t="s">
        <v>2030</v>
      </c>
      <c r="AX309" s="414" t="s">
        <v>2030</v>
      </c>
      <c r="AY309" s="412" t="s">
        <v>2030</v>
      </c>
      <c r="AZ309" s="415" t="s">
        <v>2030</v>
      </c>
      <c r="BA309" s="413" t="s">
        <v>2030</v>
      </c>
      <c r="BB309" s="414" t="s">
        <v>2030</v>
      </c>
    </row>
    <row r="310" spans="1:64" ht="13.5" thickBot="1" x14ac:dyDescent="0.25">
      <c r="A310" s="48"/>
      <c r="B310" s="2072"/>
      <c r="C310" s="463"/>
      <c r="D310" s="180"/>
      <c r="E310" s="180"/>
      <c r="F310" s="180"/>
      <c r="G310" s="439"/>
      <c r="H310" s="180"/>
      <c r="I310" s="180"/>
      <c r="J310" s="180"/>
      <c r="K310" s="180"/>
      <c r="L310" s="439"/>
      <c r="M310" s="180"/>
      <c r="N310" s="180"/>
      <c r="O310" s="180"/>
      <c r="P310" s="180"/>
      <c r="Q310" s="180"/>
      <c r="R310" s="180"/>
      <c r="S310" s="180"/>
      <c r="T310" s="180"/>
      <c r="U310" s="180"/>
      <c r="V310" s="180"/>
      <c r="W310" s="180"/>
      <c r="X310" s="180"/>
      <c r="Y310" s="464" t="s">
        <v>2112</v>
      </c>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439"/>
      <c r="AV310" s="180"/>
      <c r="AW310" s="180"/>
      <c r="AX310" s="180"/>
      <c r="AY310" s="180"/>
      <c r="AZ310" s="180"/>
      <c r="BA310" s="180"/>
      <c r="BB310" s="465"/>
    </row>
    <row r="311" spans="1:64" ht="13.5" thickBot="1" x14ac:dyDescent="0.25">
      <c r="A311" s="2683" t="s">
        <v>450</v>
      </c>
      <c r="B311" s="2693" t="s">
        <v>672</v>
      </c>
      <c r="C311" s="2710" t="s">
        <v>2056</v>
      </c>
      <c r="D311" s="2710"/>
      <c r="E311" s="2710"/>
      <c r="F311" s="2710"/>
      <c r="G311" s="2710"/>
      <c r="H311" s="2703" t="s">
        <v>2062</v>
      </c>
      <c r="I311" s="2703"/>
      <c r="J311" s="2703"/>
      <c r="K311" s="2704"/>
      <c r="L311" s="2704" t="s">
        <v>2061</v>
      </c>
      <c r="M311" s="2713"/>
      <c r="N311" s="2713"/>
      <c r="O311" s="2713"/>
      <c r="P311" s="2710" t="s">
        <v>2053</v>
      </c>
      <c r="Q311" s="2710"/>
      <c r="R311" s="2710"/>
      <c r="S311" s="2710"/>
      <c r="T311" s="2702" t="s">
        <v>2052</v>
      </c>
      <c r="U311" s="2710"/>
      <c r="V311" s="2710"/>
      <c r="W311" s="2710"/>
      <c r="X311" s="2710"/>
      <c r="Y311" s="2712" t="s">
        <v>2051</v>
      </c>
      <c r="Z311" s="2712"/>
      <c r="AA311" s="2712"/>
      <c r="AB311" s="2712"/>
      <c r="AC311" s="2702" t="s">
        <v>2050</v>
      </c>
      <c r="AD311" s="2710"/>
      <c r="AE311" s="2710"/>
      <c r="AF311" s="2710"/>
      <c r="AG311" s="2702" t="s">
        <v>2049</v>
      </c>
      <c r="AH311" s="2710"/>
      <c r="AI311" s="2710"/>
      <c r="AJ311" s="2710"/>
      <c r="AK311" s="2710"/>
      <c r="AL311" s="2702" t="s">
        <v>2048</v>
      </c>
      <c r="AM311" s="2710"/>
      <c r="AN311" s="2710"/>
      <c r="AO311" s="2710"/>
      <c r="AP311" s="2710" t="s">
        <v>2060</v>
      </c>
      <c r="AQ311" s="2710"/>
      <c r="AR311" s="2710"/>
      <c r="AS311" s="2710"/>
      <c r="AT311" s="2710"/>
      <c r="AU311" s="2708" t="s">
        <v>2046</v>
      </c>
      <c r="AV311" s="2709"/>
      <c r="AW311" s="2709"/>
      <c r="AX311" s="2709"/>
      <c r="AY311" s="2702" t="s">
        <v>2045</v>
      </c>
      <c r="AZ311" s="2710"/>
      <c r="BA311" s="2710"/>
      <c r="BB311" s="2710"/>
    </row>
    <row r="312" spans="1:64" ht="13.5" thickBot="1" x14ac:dyDescent="0.25">
      <c r="A312" s="2684"/>
      <c r="B312" s="2694"/>
      <c r="C312" s="417">
        <v>3</v>
      </c>
      <c r="D312" s="418">
        <v>10</v>
      </c>
      <c r="E312" s="417">
        <v>17</v>
      </c>
      <c r="F312" s="418">
        <v>24</v>
      </c>
      <c r="G312" s="417">
        <v>31</v>
      </c>
      <c r="H312" s="419">
        <v>7</v>
      </c>
      <c r="I312" s="417">
        <v>14</v>
      </c>
      <c r="J312" s="418">
        <v>21</v>
      </c>
      <c r="K312" s="417">
        <v>28</v>
      </c>
      <c r="L312" s="419">
        <v>7</v>
      </c>
      <c r="M312" s="417">
        <v>14</v>
      </c>
      <c r="N312" s="418">
        <v>21</v>
      </c>
      <c r="O312" s="417">
        <v>28</v>
      </c>
      <c r="P312" s="418">
        <v>4</v>
      </c>
      <c r="Q312" s="417">
        <v>11</v>
      </c>
      <c r="R312" s="418">
        <v>18</v>
      </c>
      <c r="S312" s="417">
        <v>25</v>
      </c>
      <c r="T312" s="419">
        <v>2</v>
      </c>
      <c r="U312" s="417">
        <v>9</v>
      </c>
      <c r="V312" s="418">
        <v>16</v>
      </c>
      <c r="W312" s="417">
        <v>23</v>
      </c>
      <c r="X312" s="418">
        <v>30</v>
      </c>
      <c r="Y312" s="417">
        <v>6</v>
      </c>
      <c r="Z312" s="418">
        <v>13</v>
      </c>
      <c r="AA312" s="417">
        <v>20</v>
      </c>
      <c r="AB312" s="418">
        <v>27</v>
      </c>
      <c r="AC312" s="420">
        <v>4</v>
      </c>
      <c r="AD312" s="418">
        <v>11</v>
      </c>
      <c r="AE312" s="417">
        <v>18</v>
      </c>
      <c r="AF312" s="418">
        <v>25</v>
      </c>
      <c r="AG312" s="420">
        <v>1</v>
      </c>
      <c r="AH312" s="418">
        <v>8</v>
      </c>
      <c r="AI312" s="417">
        <v>15</v>
      </c>
      <c r="AJ312" s="418">
        <v>22</v>
      </c>
      <c r="AK312" s="417">
        <v>29</v>
      </c>
      <c r="AL312" s="419">
        <v>5</v>
      </c>
      <c r="AM312" s="417">
        <v>12</v>
      </c>
      <c r="AN312" s="418">
        <v>19</v>
      </c>
      <c r="AO312" s="417">
        <v>26</v>
      </c>
      <c r="AP312" s="418">
        <v>3</v>
      </c>
      <c r="AQ312" s="417">
        <v>10</v>
      </c>
      <c r="AR312" s="418">
        <v>17</v>
      </c>
      <c r="AS312" s="417">
        <v>24</v>
      </c>
      <c r="AT312" s="418">
        <v>31</v>
      </c>
      <c r="AU312" s="420">
        <v>7</v>
      </c>
      <c r="AV312" s="418">
        <v>14</v>
      </c>
      <c r="AW312" s="417">
        <v>21</v>
      </c>
      <c r="AX312" s="418">
        <v>28</v>
      </c>
      <c r="AY312" s="420">
        <v>5</v>
      </c>
      <c r="AZ312" s="418">
        <v>12</v>
      </c>
      <c r="BA312" s="417">
        <v>19</v>
      </c>
      <c r="BB312" s="418">
        <v>26</v>
      </c>
    </row>
    <row r="313" spans="1:64" ht="13.5" thickBot="1" x14ac:dyDescent="0.25">
      <c r="A313" s="2695" t="s">
        <v>1685</v>
      </c>
      <c r="B313" s="2088" t="s">
        <v>2111</v>
      </c>
      <c r="C313" s="395" t="s">
        <v>2063</v>
      </c>
      <c r="D313" s="396" t="s">
        <v>2063</v>
      </c>
      <c r="E313" s="396" t="s">
        <v>2063</v>
      </c>
      <c r="F313" s="433" t="s">
        <v>2063</v>
      </c>
      <c r="G313" s="453" t="s">
        <v>2030</v>
      </c>
      <c r="H313" s="398" t="s">
        <v>2030</v>
      </c>
      <c r="I313" s="396" t="s">
        <v>2030</v>
      </c>
      <c r="J313" s="433" t="s">
        <v>2030</v>
      </c>
      <c r="K313" s="453" t="s">
        <v>2030</v>
      </c>
      <c r="L313" s="398" t="s">
        <v>2063</v>
      </c>
      <c r="M313" s="396" t="s">
        <v>2030</v>
      </c>
      <c r="N313" s="396" t="s">
        <v>2030</v>
      </c>
      <c r="O313" s="397" t="s">
        <v>2063</v>
      </c>
      <c r="P313" s="395" t="s">
        <v>2063</v>
      </c>
      <c r="Q313" s="433" t="s">
        <v>2063</v>
      </c>
      <c r="R313" s="433" t="s">
        <v>2030</v>
      </c>
      <c r="S313" s="397" t="s">
        <v>2030</v>
      </c>
      <c r="T313" s="395" t="s">
        <v>2030</v>
      </c>
      <c r="U313" s="398" t="s">
        <v>2063</v>
      </c>
      <c r="V313" s="396" t="s">
        <v>2063</v>
      </c>
      <c r="W313" s="396" t="s">
        <v>2030</v>
      </c>
      <c r="X313" s="397" t="s">
        <v>2030</v>
      </c>
      <c r="Y313" s="395" t="s">
        <v>2030</v>
      </c>
      <c r="Z313" s="396" t="s">
        <v>2030</v>
      </c>
      <c r="AA313" s="396" t="s">
        <v>2030</v>
      </c>
      <c r="AB313" s="397" t="s">
        <v>2030</v>
      </c>
      <c r="AC313" s="395" t="s">
        <v>2030</v>
      </c>
      <c r="AD313" s="396" t="s">
        <v>2030</v>
      </c>
      <c r="AE313" s="396" t="s">
        <v>2063</v>
      </c>
      <c r="AF313" s="396" t="s">
        <v>2063</v>
      </c>
      <c r="AG313" s="422" t="s">
        <v>2063</v>
      </c>
      <c r="AH313" s="425" t="s">
        <v>2063</v>
      </c>
      <c r="AI313" s="423" t="s">
        <v>2030</v>
      </c>
      <c r="AJ313" s="423" t="s">
        <v>2030</v>
      </c>
      <c r="AK313" s="424" t="s">
        <v>2030</v>
      </c>
      <c r="AL313" s="424" t="s">
        <v>2030</v>
      </c>
      <c r="AM313" s="425" t="s">
        <v>2063</v>
      </c>
      <c r="AN313" s="425" t="s">
        <v>2030</v>
      </c>
      <c r="AO313" s="424" t="s">
        <v>2063</v>
      </c>
      <c r="AP313" s="422" t="s">
        <v>2063</v>
      </c>
      <c r="AQ313" s="425" t="s">
        <v>2030</v>
      </c>
      <c r="AR313" s="423" t="s">
        <v>2030</v>
      </c>
      <c r="AS313" s="433" t="s">
        <v>2030</v>
      </c>
      <c r="AT313" s="440" t="s">
        <v>2030</v>
      </c>
      <c r="AU313" s="440" t="s">
        <v>2030</v>
      </c>
      <c r="AV313" s="423" t="s">
        <v>2063</v>
      </c>
      <c r="AW313" s="440" t="s">
        <v>2030</v>
      </c>
      <c r="AX313" s="424" t="s">
        <v>2063</v>
      </c>
      <c r="AY313" s="395" t="s">
        <v>2063</v>
      </c>
      <c r="AZ313" s="425" t="s">
        <v>2063</v>
      </c>
      <c r="BA313" s="423" t="s">
        <v>2030</v>
      </c>
      <c r="BB313" s="423" t="s">
        <v>2030</v>
      </c>
    </row>
    <row r="314" spans="1:64" ht="13.5" thickBot="1" x14ac:dyDescent="0.25">
      <c r="A314" s="2696"/>
      <c r="B314" s="2089" t="s">
        <v>2110</v>
      </c>
      <c r="C314" s="400" t="s">
        <v>2030</v>
      </c>
      <c r="D314" s="401" t="s">
        <v>2030</v>
      </c>
      <c r="E314" s="401" t="s">
        <v>2063</v>
      </c>
      <c r="F314" s="401" t="s">
        <v>2063</v>
      </c>
      <c r="G314" s="442" t="s">
        <v>2030</v>
      </c>
      <c r="H314" s="403" t="s">
        <v>2030</v>
      </c>
      <c r="I314" s="401" t="s">
        <v>2030</v>
      </c>
      <c r="J314" s="401" t="s">
        <v>2030</v>
      </c>
      <c r="K314" s="442" t="s">
        <v>2030</v>
      </c>
      <c r="L314" s="403" t="s">
        <v>2063</v>
      </c>
      <c r="M314" s="401" t="s">
        <v>2030</v>
      </c>
      <c r="N314" s="401" t="s">
        <v>2030</v>
      </c>
      <c r="O314" s="402" t="s">
        <v>2063</v>
      </c>
      <c r="P314" s="400" t="s">
        <v>2063</v>
      </c>
      <c r="Q314" s="401" t="s">
        <v>2063</v>
      </c>
      <c r="R314" s="401" t="s">
        <v>2030</v>
      </c>
      <c r="S314" s="402" t="s">
        <v>2030</v>
      </c>
      <c r="T314" s="400" t="s">
        <v>2030</v>
      </c>
      <c r="U314" s="403" t="s">
        <v>2063</v>
      </c>
      <c r="V314" s="401" t="s">
        <v>2063</v>
      </c>
      <c r="W314" s="401" t="s">
        <v>2030</v>
      </c>
      <c r="X314" s="402" t="s">
        <v>2030</v>
      </c>
      <c r="Y314" s="400" t="s">
        <v>2063</v>
      </c>
      <c r="Z314" s="401" t="s">
        <v>2030</v>
      </c>
      <c r="AA314" s="401" t="s">
        <v>2030</v>
      </c>
      <c r="AB314" s="397" t="s">
        <v>2030</v>
      </c>
      <c r="AC314" s="400" t="s">
        <v>2030</v>
      </c>
      <c r="AD314" s="401" t="s">
        <v>2030</v>
      </c>
      <c r="AE314" s="401" t="s">
        <v>2063</v>
      </c>
      <c r="AF314" s="401" t="s">
        <v>2063</v>
      </c>
      <c r="AG314" s="445" t="s">
        <v>2063</v>
      </c>
      <c r="AH314" s="446" t="s">
        <v>2063</v>
      </c>
      <c r="AI314" s="423" t="s">
        <v>2030</v>
      </c>
      <c r="AJ314" s="423" t="s">
        <v>2030</v>
      </c>
      <c r="AK314" s="424" t="s">
        <v>2030</v>
      </c>
      <c r="AL314" s="424" t="s">
        <v>2063</v>
      </c>
      <c r="AM314" s="425" t="s">
        <v>2063</v>
      </c>
      <c r="AN314" s="425" t="s">
        <v>2030</v>
      </c>
      <c r="AO314" s="424" t="s">
        <v>2063</v>
      </c>
      <c r="AP314" s="422" t="s">
        <v>2063</v>
      </c>
      <c r="AQ314" s="425" t="s">
        <v>2030</v>
      </c>
      <c r="AR314" s="423" t="s">
        <v>2030</v>
      </c>
      <c r="AS314" s="433" t="s">
        <v>2030</v>
      </c>
      <c r="AT314" s="440" t="s">
        <v>2030</v>
      </c>
      <c r="AU314" s="440" t="s">
        <v>2030</v>
      </c>
      <c r="AV314" s="447" t="s">
        <v>2063</v>
      </c>
      <c r="AW314" s="440" t="s">
        <v>2063</v>
      </c>
      <c r="AX314" s="424" t="s">
        <v>2063</v>
      </c>
      <c r="AY314" s="395" t="s">
        <v>2063</v>
      </c>
      <c r="AZ314" s="425" t="s">
        <v>2063</v>
      </c>
      <c r="BA314" s="423" t="s">
        <v>2030</v>
      </c>
      <c r="BB314" s="423" t="s">
        <v>2030</v>
      </c>
    </row>
    <row r="315" spans="1:64" ht="13.5" thickBot="1" x14ac:dyDescent="0.25">
      <c r="A315" s="2696"/>
      <c r="B315" s="2092" t="s">
        <v>2109</v>
      </c>
      <c r="C315" s="395" t="s">
        <v>2030</v>
      </c>
      <c r="D315" s="396" t="s">
        <v>2063</v>
      </c>
      <c r="E315" s="396" t="s">
        <v>2063</v>
      </c>
      <c r="F315" s="396" t="s">
        <v>2063</v>
      </c>
      <c r="G315" s="453" t="s">
        <v>2030</v>
      </c>
      <c r="H315" s="398" t="s">
        <v>2030</v>
      </c>
      <c r="I315" s="396" t="s">
        <v>2030</v>
      </c>
      <c r="J315" s="396" t="s">
        <v>2030</v>
      </c>
      <c r="K315" s="453" t="s">
        <v>2030</v>
      </c>
      <c r="L315" s="398" t="s">
        <v>2030</v>
      </c>
      <c r="M315" s="396" t="s">
        <v>2063</v>
      </c>
      <c r="N315" s="396" t="s">
        <v>2030</v>
      </c>
      <c r="O315" s="397" t="s">
        <v>2030</v>
      </c>
      <c r="P315" s="395" t="s">
        <v>2063</v>
      </c>
      <c r="Q315" s="396" t="s">
        <v>2063</v>
      </c>
      <c r="R315" s="396" t="s">
        <v>2030</v>
      </c>
      <c r="S315" s="397" t="s">
        <v>2030</v>
      </c>
      <c r="T315" s="395" t="s">
        <v>2030</v>
      </c>
      <c r="U315" s="398" t="s">
        <v>2063</v>
      </c>
      <c r="V315" s="396" t="s">
        <v>2063</v>
      </c>
      <c r="W315" s="396" t="s">
        <v>2030</v>
      </c>
      <c r="X315" s="397" t="s">
        <v>2030</v>
      </c>
      <c r="Y315" s="395" t="s">
        <v>2030</v>
      </c>
      <c r="Z315" s="396" t="s">
        <v>2030</v>
      </c>
      <c r="AA315" s="396" t="s">
        <v>2030</v>
      </c>
      <c r="AB315" s="397" t="s">
        <v>2063</v>
      </c>
      <c r="AC315" s="395" t="s">
        <v>2030</v>
      </c>
      <c r="AD315" s="396" t="s">
        <v>2030</v>
      </c>
      <c r="AE315" s="396" t="s">
        <v>2063</v>
      </c>
      <c r="AF315" s="396" t="s">
        <v>2063</v>
      </c>
      <c r="AG315" s="422" t="s">
        <v>2063</v>
      </c>
      <c r="AH315" s="425" t="s">
        <v>2063</v>
      </c>
      <c r="AI315" s="423" t="s">
        <v>2030</v>
      </c>
      <c r="AJ315" s="423" t="s">
        <v>2030</v>
      </c>
      <c r="AK315" s="424" t="s">
        <v>2030</v>
      </c>
      <c r="AL315" s="424" t="s">
        <v>2030</v>
      </c>
      <c r="AM315" s="425" t="s">
        <v>2030</v>
      </c>
      <c r="AN315" s="425" t="s">
        <v>2030</v>
      </c>
      <c r="AO315" s="424" t="s">
        <v>2063</v>
      </c>
      <c r="AP315" s="422" t="s">
        <v>2063</v>
      </c>
      <c r="AQ315" s="425" t="s">
        <v>2030</v>
      </c>
      <c r="AR315" s="423" t="s">
        <v>2030</v>
      </c>
      <c r="AS315" s="433" t="s">
        <v>2030</v>
      </c>
      <c r="AT315" s="440" t="s">
        <v>2030</v>
      </c>
      <c r="AU315" s="440" t="s">
        <v>2030</v>
      </c>
      <c r="AV315" s="423" t="s">
        <v>2063</v>
      </c>
      <c r="AW315" s="440" t="s">
        <v>2063</v>
      </c>
      <c r="AX315" s="424" t="s">
        <v>2063</v>
      </c>
      <c r="AY315" s="395" t="s">
        <v>2030</v>
      </c>
      <c r="AZ315" s="425" t="s">
        <v>2063</v>
      </c>
      <c r="BA315" s="423" t="s">
        <v>2030</v>
      </c>
      <c r="BB315" s="423" t="s">
        <v>2030</v>
      </c>
    </row>
    <row r="316" spans="1:64" ht="13.5" thickBot="1" x14ac:dyDescent="0.25">
      <c r="A316" s="2696"/>
      <c r="B316" s="2089" t="s">
        <v>2098</v>
      </c>
      <c r="C316" s="400" t="s">
        <v>2030</v>
      </c>
      <c r="D316" s="401" t="s">
        <v>2030</v>
      </c>
      <c r="E316" s="401" t="s">
        <v>2030</v>
      </c>
      <c r="F316" s="401" t="s">
        <v>2063</v>
      </c>
      <c r="G316" s="442" t="s">
        <v>2030</v>
      </c>
      <c r="H316" s="403" t="s">
        <v>2030</v>
      </c>
      <c r="I316" s="401" t="s">
        <v>2030</v>
      </c>
      <c r="J316" s="401" t="s">
        <v>2030</v>
      </c>
      <c r="K316" s="442" t="s">
        <v>2030</v>
      </c>
      <c r="L316" s="403" t="s">
        <v>2030</v>
      </c>
      <c r="M316" s="401" t="s">
        <v>2063</v>
      </c>
      <c r="N316" s="401" t="s">
        <v>2030</v>
      </c>
      <c r="O316" s="402" t="s">
        <v>2030</v>
      </c>
      <c r="P316" s="400" t="s">
        <v>2063</v>
      </c>
      <c r="Q316" s="401" t="s">
        <v>2063</v>
      </c>
      <c r="R316" s="401" t="s">
        <v>2030</v>
      </c>
      <c r="S316" s="402" t="s">
        <v>2030</v>
      </c>
      <c r="T316" s="400" t="s">
        <v>2030</v>
      </c>
      <c r="U316" s="403" t="s">
        <v>2063</v>
      </c>
      <c r="V316" s="401" t="s">
        <v>2063</v>
      </c>
      <c r="W316" s="401" t="s">
        <v>2030</v>
      </c>
      <c r="X316" s="402" t="s">
        <v>2030</v>
      </c>
      <c r="Y316" s="400" t="s">
        <v>2030</v>
      </c>
      <c r="Z316" s="401" t="s">
        <v>2030</v>
      </c>
      <c r="AA316" s="401" t="s">
        <v>2063</v>
      </c>
      <c r="AB316" s="397" t="s">
        <v>2063</v>
      </c>
      <c r="AC316" s="400" t="s">
        <v>2030</v>
      </c>
      <c r="AD316" s="401" t="s">
        <v>2030</v>
      </c>
      <c r="AE316" s="401" t="s">
        <v>2063</v>
      </c>
      <c r="AF316" s="401" t="s">
        <v>2063</v>
      </c>
      <c r="AG316" s="445" t="s">
        <v>2063</v>
      </c>
      <c r="AH316" s="446" t="s">
        <v>2063</v>
      </c>
      <c r="AI316" s="423" t="s">
        <v>2063</v>
      </c>
      <c r="AJ316" s="423" t="s">
        <v>2030</v>
      </c>
      <c r="AK316" s="424" t="s">
        <v>2030</v>
      </c>
      <c r="AL316" s="424" t="s">
        <v>2030</v>
      </c>
      <c r="AM316" s="425" t="s">
        <v>2063</v>
      </c>
      <c r="AN316" s="425" t="s">
        <v>2030</v>
      </c>
      <c r="AO316" s="424" t="s">
        <v>2063</v>
      </c>
      <c r="AP316" s="422" t="s">
        <v>2063</v>
      </c>
      <c r="AQ316" s="425" t="s">
        <v>2030</v>
      </c>
      <c r="AR316" s="423" t="s">
        <v>2030</v>
      </c>
      <c r="AS316" s="433" t="s">
        <v>2030</v>
      </c>
      <c r="AT316" s="440" t="s">
        <v>2030</v>
      </c>
      <c r="AU316" s="440" t="s">
        <v>2030</v>
      </c>
      <c r="AV316" s="447" t="s">
        <v>2063</v>
      </c>
      <c r="AW316" s="440" t="s">
        <v>2063</v>
      </c>
      <c r="AX316" s="424" t="s">
        <v>2063</v>
      </c>
      <c r="AY316" s="395" t="s">
        <v>2063</v>
      </c>
      <c r="AZ316" s="425" t="s">
        <v>2063</v>
      </c>
      <c r="BA316" s="423" t="s">
        <v>2030</v>
      </c>
      <c r="BB316" s="423" t="s">
        <v>2063</v>
      </c>
    </row>
    <row r="317" spans="1:64" ht="13.5" thickBot="1" x14ac:dyDescent="0.25">
      <c r="A317" s="2696"/>
      <c r="B317" s="2092" t="s">
        <v>2108</v>
      </c>
      <c r="C317" s="395" t="s">
        <v>2030</v>
      </c>
      <c r="D317" s="396" t="s">
        <v>2030</v>
      </c>
      <c r="E317" s="396" t="s">
        <v>2030</v>
      </c>
      <c r="F317" s="396" t="s">
        <v>2063</v>
      </c>
      <c r="G317" s="453" t="s">
        <v>2030</v>
      </c>
      <c r="H317" s="398" t="s">
        <v>2030</v>
      </c>
      <c r="I317" s="396" t="s">
        <v>2030</v>
      </c>
      <c r="J317" s="396" t="s">
        <v>2030</v>
      </c>
      <c r="K317" s="453" t="s">
        <v>2030</v>
      </c>
      <c r="L317" s="398" t="s">
        <v>2030</v>
      </c>
      <c r="M317" s="396" t="s">
        <v>2063</v>
      </c>
      <c r="N317" s="396" t="s">
        <v>2030</v>
      </c>
      <c r="O317" s="397" t="s">
        <v>2030</v>
      </c>
      <c r="P317" s="395" t="s">
        <v>2063</v>
      </c>
      <c r="Q317" s="396" t="s">
        <v>2063</v>
      </c>
      <c r="R317" s="396" t="s">
        <v>2030</v>
      </c>
      <c r="S317" s="397" t="s">
        <v>2030</v>
      </c>
      <c r="T317" s="395" t="s">
        <v>2030</v>
      </c>
      <c r="U317" s="398" t="s">
        <v>2063</v>
      </c>
      <c r="V317" s="396" t="s">
        <v>2063</v>
      </c>
      <c r="W317" s="396" t="s">
        <v>2030</v>
      </c>
      <c r="X317" s="397" t="s">
        <v>2030</v>
      </c>
      <c r="Y317" s="395" t="s">
        <v>2030</v>
      </c>
      <c r="Z317" s="396" t="s">
        <v>2030</v>
      </c>
      <c r="AA317" s="396" t="s">
        <v>2030</v>
      </c>
      <c r="AB317" s="397" t="s">
        <v>2063</v>
      </c>
      <c r="AC317" s="395" t="s">
        <v>2030</v>
      </c>
      <c r="AD317" s="396" t="s">
        <v>2030</v>
      </c>
      <c r="AE317" s="396" t="s">
        <v>2063</v>
      </c>
      <c r="AF317" s="396" t="s">
        <v>2063</v>
      </c>
      <c r="AG317" s="422" t="s">
        <v>2063</v>
      </c>
      <c r="AH317" s="425" t="s">
        <v>2063</v>
      </c>
      <c r="AI317" s="423" t="s">
        <v>2030</v>
      </c>
      <c r="AJ317" s="423" t="s">
        <v>2030</v>
      </c>
      <c r="AK317" s="424" t="s">
        <v>2030</v>
      </c>
      <c r="AL317" s="424" t="s">
        <v>2030</v>
      </c>
      <c r="AM317" s="425" t="s">
        <v>2063</v>
      </c>
      <c r="AN317" s="425" t="s">
        <v>2030</v>
      </c>
      <c r="AO317" s="424" t="s">
        <v>2063</v>
      </c>
      <c r="AP317" s="422" t="s">
        <v>2063</v>
      </c>
      <c r="AQ317" s="425" t="s">
        <v>2030</v>
      </c>
      <c r="AR317" s="423" t="s">
        <v>2030</v>
      </c>
      <c r="AS317" s="433" t="s">
        <v>2030</v>
      </c>
      <c r="AT317" s="440" t="s">
        <v>2030</v>
      </c>
      <c r="AU317" s="440" t="s">
        <v>2030</v>
      </c>
      <c r="AV317" s="423" t="s">
        <v>2063</v>
      </c>
      <c r="AW317" s="440" t="s">
        <v>2063</v>
      </c>
      <c r="AX317" s="424" t="s">
        <v>2030</v>
      </c>
      <c r="AY317" s="395" t="s">
        <v>2030</v>
      </c>
      <c r="AZ317" s="425" t="s">
        <v>2063</v>
      </c>
      <c r="BA317" s="423" t="s">
        <v>2030</v>
      </c>
      <c r="BB317" s="423" t="s">
        <v>2063</v>
      </c>
    </row>
    <row r="318" spans="1:64" ht="13.5" thickBot="1" x14ac:dyDescent="0.25">
      <c r="A318" s="2696"/>
      <c r="B318" s="2089" t="s">
        <v>2107</v>
      </c>
      <c r="C318" s="400" t="s">
        <v>2063</v>
      </c>
      <c r="D318" s="401" t="s">
        <v>2063</v>
      </c>
      <c r="E318" s="401" t="s">
        <v>2030</v>
      </c>
      <c r="F318" s="401" t="s">
        <v>2063</v>
      </c>
      <c r="G318" s="442" t="s">
        <v>2030</v>
      </c>
      <c r="H318" s="403" t="s">
        <v>2030</v>
      </c>
      <c r="I318" s="401" t="s">
        <v>2030</v>
      </c>
      <c r="J318" s="401" t="s">
        <v>2030</v>
      </c>
      <c r="K318" s="442" t="s">
        <v>2030</v>
      </c>
      <c r="L318" s="403" t="s">
        <v>2063</v>
      </c>
      <c r="M318" s="401" t="s">
        <v>2063</v>
      </c>
      <c r="N318" s="401" t="s">
        <v>2030</v>
      </c>
      <c r="O318" s="402" t="s">
        <v>2063</v>
      </c>
      <c r="P318" s="400" t="s">
        <v>2063</v>
      </c>
      <c r="Q318" s="401" t="s">
        <v>2063</v>
      </c>
      <c r="R318" s="401" t="s">
        <v>2030</v>
      </c>
      <c r="S318" s="402" t="s">
        <v>2030</v>
      </c>
      <c r="T318" s="400" t="s">
        <v>2030</v>
      </c>
      <c r="U318" s="403" t="s">
        <v>2063</v>
      </c>
      <c r="V318" s="401" t="s">
        <v>2063</v>
      </c>
      <c r="W318" s="401" t="s">
        <v>2030</v>
      </c>
      <c r="X318" s="402" t="s">
        <v>2030</v>
      </c>
      <c r="Y318" s="400" t="s">
        <v>2030</v>
      </c>
      <c r="Z318" s="401" t="s">
        <v>2030</v>
      </c>
      <c r="AA318" s="401" t="s">
        <v>2030</v>
      </c>
      <c r="AB318" s="397" t="s">
        <v>2063</v>
      </c>
      <c r="AC318" s="400" t="s">
        <v>2063</v>
      </c>
      <c r="AD318" s="401" t="s">
        <v>2030</v>
      </c>
      <c r="AE318" s="401" t="s">
        <v>2063</v>
      </c>
      <c r="AF318" s="401" t="s">
        <v>2063</v>
      </c>
      <c r="AG318" s="445" t="s">
        <v>2063</v>
      </c>
      <c r="AH318" s="446" t="s">
        <v>2063</v>
      </c>
      <c r="AI318" s="423" t="s">
        <v>2030</v>
      </c>
      <c r="AJ318" s="423" t="s">
        <v>2030</v>
      </c>
      <c r="AK318" s="424" t="s">
        <v>2030</v>
      </c>
      <c r="AL318" s="424" t="s">
        <v>2030</v>
      </c>
      <c r="AM318" s="425" t="s">
        <v>2063</v>
      </c>
      <c r="AN318" s="425" t="s">
        <v>2030</v>
      </c>
      <c r="AO318" s="424" t="s">
        <v>2063</v>
      </c>
      <c r="AP318" s="422" t="s">
        <v>2063</v>
      </c>
      <c r="AQ318" s="425" t="s">
        <v>2030</v>
      </c>
      <c r="AR318" s="423" t="s">
        <v>2030</v>
      </c>
      <c r="AS318" s="433" t="s">
        <v>2030</v>
      </c>
      <c r="AT318" s="440" t="s">
        <v>2030</v>
      </c>
      <c r="AU318" s="440" t="s">
        <v>2030</v>
      </c>
      <c r="AV318" s="440" t="s">
        <v>2030</v>
      </c>
      <c r="AW318" s="440" t="s">
        <v>2063</v>
      </c>
      <c r="AX318" s="424" t="s">
        <v>2063</v>
      </c>
      <c r="AY318" s="395" t="s">
        <v>2063</v>
      </c>
      <c r="AZ318" s="425" t="s">
        <v>2063</v>
      </c>
      <c r="BA318" s="423" t="s">
        <v>2030</v>
      </c>
      <c r="BB318" s="423" t="s">
        <v>2030</v>
      </c>
    </row>
    <row r="319" spans="1:64" ht="13.5" thickBot="1" x14ac:dyDescent="0.25">
      <c r="A319" s="2697"/>
      <c r="B319" s="2091" t="s">
        <v>2106</v>
      </c>
      <c r="C319" s="412" t="s">
        <v>2063</v>
      </c>
      <c r="D319" s="413" t="s">
        <v>2063</v>
      </c>
      <c r="E319" s="413" t="s">
        <v>2063</v>
      </c>
      <c r="F319" s="413" t="s">
        <v>2063</v>
      </c>
      <c r="G319" s="460" t="s">
        <v>2030</v>
      </c>
      <c r="H319" s="415" t="s">
        <v>2030</v>
      </c>
      <c r="I319" s="413" t="s">
        <v>2030</v>
      </c>
      <c r="J319" s="413" t="s">
        <v>2030</v>
      </c>
      <c r="K319" s="460" t="s">
        <v>2030</v>
      </c>
      <c r="L319" s="415" t="s">
        <v>2063</v>
      </c>
      <c r="M319" s="413" t="s">
        <v>2063</v>
      </c>
      <c r="N319" s="413" t="s">
        <v>2030</v>
      </c>
      <c r="O319" s="414" t="s">
        <v>2063</v>
      </c>
      <c r="P319" s="412" t="s">
        <v>2063</v>
      </c>
      <c r="Q319" s="413" t="s">
        <v>2063</v>
      </c>
      <c r="R319" s="413" t="s">
        <v>2063</v>
      </c>
      <c r="S319" s="414" t="s">
        <v>2030</v>
      </c>
      <c r="T319" s="412" t="s">
        <v>2030</v>
      </c>
      <c r="U319" s="415" t="s">
        <v>2063</v>
      </c>
      <c r="V319" s="413" t="s">
        <v>2063</v>
      </c>
      <c r="W319" s="413" t="s">
        <v>2030</v>
      </c>
      <c r="X319" s="414" t="s">
        <v>2030</v>
      </c>
      <c r="Y319" s="412" t="s">
        <v>2030</v>
      </c>
      <c r="Z319" s="413" t="s">
        <v>2030</v>
      </c>
      <c r="AA319" s="413" t="s">
        <v>2030</v>
      </c>
      <c r="AB319" s="414" t="s">
        <v>2063</v>
      </c>
      <c r="AC319" s="461" t="s">
        <v>2030</v>
      </c>
      <c r="AD319" s="413" t="s">
        <v>2063</v>
      </c>
      <c r="AE319" s="413" t="s">
        <v>2063</v>
      </c>
      <c r="AF319" s="413" t="s">
        <v>2063</v>
      </c>
      <c r="AG319" s="412" t="s">
        <v>2063</v>
      </c>
      <c r="AH319" s="415" t="s">
        <v>2063</v>
      </c>
      <c r="AI319" s="423" t="s">
        <v>2030</v>
      </c>
      <c r="AJ319" s="423" t="s">
        <v>2030</v>
      </c>
      <c r="AK319" s="424" t="s">
        <v>2030</v>
      </c>
      <c r="AL319" s="424" t="s">
        <v>2030</v>
      </c>
      <c r="AM319" s="425" t="s">
        <v>2030</v>
      </c>
      <c r="AN319" s="425" t="s">
        <v>2030</v>
      </c>
      <c r="AO319" s="424" t="s">
        <v>2063</v>
      </c>
      <c r="AP319" s="422" t="s">
        <v>2063</v>
      </c>
      <c r="AQ319" s="425" t="s">
        <v>2030</v>
      </c>
      <c r="AR319" s="423" t="s">
        <v>2030</v>
      </c>
      <c r="AS319" s="433" t="s">
        <v>2030</v>
      </c>
      <c r="AT319" s="440" t="s">
        <v>2030</v>
      </c>
      <c r="AU319" s="440" t="s">
        <v>2030</v>
      </c>
      <c r="AV319" s="440" t="s">
        <v>2030</v>
      </c>
      <c r="AW319" s="440" t="s">
        <v>2063</v>
      </c>
      <c r="AX319" s="424" t="s">
        <v>2030</v>
      </c>
      <c r="AY319" s="395" t="s">
        <v>2063</v>
      </c>
      <c r="AZ319" s="425" t="s">
        <v>2063</v>
      </c>
      <c r="BA319" s="423" t="s">
        <v>2063</v>
      </c>
      <c r="BB319" s="423" t="s">
        <v>2063</v>
      </c>
    </row>
    <row r="320" spans="1:64" ht="13.5" thickBot="1" x14ac:dyDescent="0.25">
      <c r="A320" s="48"/>
      <c r="B320" s="2072"/>
      <c r="C320" s="463"/>
      <c r="D320" s="180"/>
      <c r="E320" s="180"/>
      <c r="F320" s="180"/>
      <c r="G320" s="180"/>
      <c r="H320" s="439"/>
      <c r="I320" s="180"/>
      <c r="J320" s="180"/>
      <c r="K320" s="180"/>
      <c r="L320" s="439"/>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v>0</v>
      </c>
      <c r="AO320" s="180"/>
      <c r="AP320" s="180"/>
      <c r="AQ320" s="180"/>
      <c r="AR320" s="180"/>
      <c r="AS320" s="180"/>
      <c r="AT320" s="180"/>
      <c r="AU320" s="439"/>
      <c r="AV320" s="180"/>
      <c r="AW320" s="180"/>
      <c r="AX320" s="180"/>
      <c r="AY320" s="180"/>
      <c r="AZ320" s="180"/>
      <c r="BA320" s="180"/>
      <c r="BB320" s="465"/>
    </row>
    <row r="321" spans="1:54" ht="13.5" thickBot="1" x14ac:dyDescent="0.25">
      <c r="A321" s="2683" t="s">
        <v>450</v>
      </c>
      <c r="B321" s="2677" t="s">
        <v>672</v>
      </c>
      <c r="C321" s="2710" t="s">
        <v>2056</v>
      </c>
      <c r="D321" s="2710"/>
      <c r="E321" s="2710"/>
      <c r="F321" s="2710"/>
      <c r="G321" s="2710"/>
      <c r="H321" s="2679" t="s">
        <v>2062</v>
      </c>
      <c r="I321" s="2703"/>
      <c r="J321" s="2703"/>
      <c r="K321" s="2704"/>
      <c r="L321" s="2713" t="s">
        <v>2061</v>
      </c>
      <c r="M321" s="2713"/>
      <c r="N321" s="2713"/>
      <c r="O321" s="2713"/>
      <c r="P321" s="2710" t="s">
        <v>2053</v>
      </c>
      <c r="Q321" s="2710"/>
      <c r="R321" s="2710"/>
      <c r="S321" s="2710"/>
      <c r="T321" s="2702" t="s">
        <v>2052</v>
      </c>
      <c r="U321" s="2710"/>
      <c r="V321" s="2710"/>
      <c r="W321" s="2710"/>
      <c r="X321" s="2710"/>
      <c r="Y321" s="2706" t="s">
        <v>2051</v>
      </c>
      <c r="Z321" s="2712"/>
      <c r="AA321" s="2712"/>
      <c r="AB321" s="2712"/>
      <c r="AC321" s="2702" t="s">
        <v>2050</v>
      </c>
      <c r="AD321" s="2710"/>
      <c r="AE321" s="2710"/>
      <c r="AF321" s="2710"/>
      <c r="AG321" s="2702" t="s">
        <v>2049</v>
      </c>
      <c r="AH321" s="2710"/>
      <c r="AI321" s="2710"/>
      <c r="AJ321" s="2710"/>
      <c r="AK321" s="2710"/>
      <c r="AL321" s="2702" t="s">
        <v>2048</v>
      </c>
      <c r="AM321" s="2710"/>
      <c r="AN321" s="2710"/>
      <c r="AO321" s="2710"/>
      <c r="AP321" s="2710" t="s">
        <v>2060</v>
      </c>
      <c r="AQ321" s="2710"/>
      <c r="AR321" s="2710"/>
      <c r="AS321" s="2710"/>
      <c r="AT321" s="2710"/>
      <c r="AU321" s="2708" t="s">
        <v>2046</v>
      </c>
      <c r="AV321" s="2709"/>
      <c r="AW321" s="2709"/>
      <c r="AX321" s="2709"/>
      <c r="AY321" s="2702" t="s">
        <v>2045</v>
      </c>
      <c r="AZ321" s="2710"/>
      <c r="BA321" s="2710"/>
      <c r="BB321" s="2710"/>
    </row>
    <row r="322" spans="1:54" ht="13.5" thickBot="1" x14ac:dyDescent="0.25">
      <c r="A322" s="2684"/>
      <c r="B322" s="2714"/>
      <c r="C322" s="417">
        <v>3</v>
      </c>
      <c r="D322" s="418">
        <v>10</v>
      </c>
      <c r="E322" s="417">
        <v>17</v>
      </c>
      <c r="F322" s="418">
        <v>24</v>
      </c>
      <c r="G322" s="417">
        <v>31</v>
      </c>
      <c r="H322" s="418">
        <v>7</v>
      </c>
      <c r="I322" s="417">
        <v>14</v>
      </c>
      <c r="J322" s="418">
        <v>21</v>
      </c>
      <c r="K322" s="417">
        <v>28</v>
      </c>
      <c r="L322" s="418">
        <v>7</v>
      </c>
      <c r="M322" s="417">
        <v>14</v>
      </c>
      <c r="N322" s="418">
        <v>21</v>
      </c>
      <c r="O322" s="417">
        <v>28</v>
      </c>
      <c r="P322" s="418">
        <v>4</v>
      </c>
      <c r="Q322" s="417">
        <v>11</v>
      </c>
      <c r="R322" s="418">
        <v>18</v>
      </c>
      <c r="S322" s="417">
        <v>25</v>
      </c>
      <c r="T322" s="419">
        <v>2</v>
      </c>
      <c r="U322" s="417">
        <v>9</v>
      </c>
      <c r="V322" s="418">
        <v>16</v>
      </c>
      <c r="W322" s="417">
        <v>23</v>
      </c>
      <c r="X322" s="418">
        <v>30</v>
      </c>
      <c r="Y322" s="420">
        <v>6</v>
      </c>
      <c r="Z322" s="418">
        <v>13</v>
      </c>
      <c r="AA322" s="417">
        <v>20</v>
      </c>
      <c r="AB322" s="418">
        <v>27</v>
      </c>
      <c r="AC322" s="420">
        <v>4</v>
      </c>
      <c r="AD322" s="418">
        <v>11</v>
      </c>
      <c r="AE322" s="417">
        <v>18</v>
      </c>
      <c r="AF322" s="418">
        <v>25</v>
      </c>
      <c r="AG322" s="420">
        <v>1</v>
      </c>
      <c r="AH322" s="418">
        <v>8</v>
      </c>
      <c r="AI322" s="417">
        <v>15</v>
      </c>
      <c r="AJ322" s="418">
        <v>22</v>
      </c>
      <c r="AK322" s="417">
        <v>29</v>
      </c>
      <c r="AL322" s="419">
        <v>5</v>
      </c>
      <c r="AM322" s="417">
        <v>12</v>
      </c>
      <c r="AN322" s="418">
        <v>19</v>
      </c>
      <c r="AO322" s="417">
        <v>26</v>
      </c>
      <c r="AP322" s="418">
        <v>3</v>
      </c>
      <c r="AQ322" s="417">
        <v>10</v>
      </c>
      <c r="AR322" s="418">
        <v>17</v>
      </c>
      <c r="AS322" s="417">
        <v>24</v>
      </c>
      <c r="AT322" s="418">
        <v>31</v>
      </c>
      <c r="AU322" s="420">
        <v>7</v>
      </c>
      <c r="AV322" s="418">
        <v>14</v>
      </c>
      <c r="AW322" s="417">
        <v>21</v>
      </c>
      <c r="AX322" s="418">
        <v>28</v>
      </c>
      <c r="AY322" s="420">
        <v>5</v>
      </c>
      <c r="AZ322" s="418">
        <v>12</v>
      </c>
      <c r="BA322" s="417">
        <v>19</v>
      </c>
      <c r="BB322" s="418">
        <v>26</v>
      </c>
    </row>
    <row r="323" spans="1:54" x14ac:dyDescent="0.2">
      <c r="A323" s="2695" t="s">
        <v>1684</v>
      </c>
      <c r="B323" s="2093" t="s">
        <v>2105</v>
      </c>
      <c r="C323" s="395" t="s">
        <v>2063</v>
      </c>
      <c r="D323" s="396" t="s">
        <v>2063</v>
      </c>
      <c r="E323" s="396" t="s">
        <v>2030</v>
      </c>
      <c r="F323" s="433" t="s">
        <v>2030</v>
      </c>
      <c r="G323" s="453" t="s">
        <v>2030</v>
      </c>
      <c r="H323" s="432" t="s">
        <v>2030</v>
      </c>
      <c r="I323" s="396" t="s">
        <v>2030</v>
      </c>
      <c r="J323" s="433" t="s">
        <v>2030</v>
      </c>
      <c r="K323" s="453" t="s">
        <v>2063</v>
      </c>
      <c r="L323" s="395" t="s">
        <v>2063</v>
      </c>
      <c r="M323" s="396" t="s">
        <v>2063</v>
      </c>
      <c r="N323" s="396" t="s">
        <v>2063</v>
      </c>
      <c r="O323" s="397" t="s">
        <v>2063</v>
      </c>
      <c r="P323" s="395" t="s">
        <v>2063</v>
      </c>
      <c r="Q323" s="396" t="s">
        <v>2063</v>
      </c>
      <c r="R323" s="396" t="s">
        <v>2063</v>
      </c>
      <c r="S323" s="397" t="s">
        <v>2063</v>
      </c>
      <c r="T323" s="395" t="s">
        <v>2030</v>
      </c>
      <c r="U323" s="398" t="s">
        <v>2030</v>
      </c>
      <c r="V323" s="396" t="s">
        <v>2030</v>
      </c>
      <c r="W323" s="396" t="s">
        <v>2030</v>
      </c>
      <c r="X323" s="397" t="s">
        <v>2030</v>
      </c>
      <c r="Y323" s="395" t="s">
        <v>2030</v>
      </c>
      <c r="Z323" s="396" t="s">
        <v>2030</v>
      </c>
      <c r="AA323" s="396" t="s">
        <v>2030</v>
      </c>
      <c r="AB323" s="397" t="s">
        <v>2030</v>
      </c>
      <c r="AC323" s="395" t="s">
        <v>2030</v>
      </c>
      <c r="AD323" s="396" t="s">
        <v>2030</v>
      </c>
      <c r="AE323" s="396" t="s">
        <v>2030</v>
      </c>
      <c r="AF323" s="424" t="s">
        <v>2030</v>
      </c>
      <c r="AG323" s="422" t="s">
        <v>2030</v>
      </c>
      <c r="AH323" s="425" t="s">
        <v>2063</v>
      </c>
      <c r="AI323" s="423" t="s">
        <v>2063</v>
      </c>
      <c r="AJ323" s="423" t="s">
        <v>2030</v>
      </c>
      <c r="AK323" s="424" t="s">
        <v>2030</v>
      </c>
      <c r="AL323" s="395" t="s">
        <v>2030</v>
      </c>
      <c r="AM323" s="425" t="s">
        <v>2030</v>
      </c>
      <c r="AN323" s="423" t="s">
        <v>2030</v>
      </c>
      <c r="AO323" s="424" t="s">
        <v>2030</v>
      </c>
      <c r="AP323" s="422" t="s">
        <v>2063</v>
      </c>
      <c r="AQ323" s="425" t="s">
        <v>2063</v>
      </c>
      <c r="AR323" s="423" t="s">
        <v>2063</v>
      </c>
      <c r="AS323" s="433" t="s">
        <v>2063</v>
      </c>
      <c r="AT323" s="440" t="s">
        <v>2030</v>
      </c>
      <c r="AU323" s="398" t="s">
        <v>2030</v>
      </c>
      <c r="AV323" s="423" t="s">
        <v>2030</v>
      </c>
      <c r="AW323" s="423" t="s">
        <v>2030</v>
      </c>
      <c r="AX323" s="424" t="s">
        <v>2030</v>
      </c>
      <c r="AY323" s="395" t="s">
        <v>2030</v>
      </c>
      <c r="AZ323" s="425" t="s">
        <v>2030</v>
      </c>
      <c r="BA323" s="423" t="s">
        <v>2030</v>
      </c>
      <c r="BB323" s="424" t="s">
        <v>2030</v>
      </c>
    </row>
    <row r="324" spans="1:54" x14ac:dyDescent="0.2">
      <c r="A324" s="2696"/>
      <c r="B324" s="2094" t="s">
        <v>2104</v>
      </c>
      <c r="C324" s="400" t="s">
        <v>2063</v>
      </c>
      <c r="D324" s="401" t="s">
        <v>2063</v>
      </c>
      <c r="E324" s="401" t="s">
        <v>2030</v>
      </c>
      <c r="F324" s="401" t="s">
        <v>2063</v>
      </c>
      <c r="G324" s="442" t="s">
        <v>2063</v>
      </c>
      <c r="H324" s="400" t="s">
        <v>2030</v>
      </c>
      <c r="I324" s="401" t="s">
        <v>2030</v>
      </c>
      <c r="J324" s="401" t="s">
        <v>2030</v>
      </c>
      <c r="K324" s="442" t="s">
        <v>2030</v>
      </c>
      <c r="L324" s="400" t="s">
        <v>2030</v>
      </c>
      <c r="M324" s="401" t="s">
        <v>2030</v>
      </c>
      <c r="N324" s="401" t="s">
        <v>2030</v>
      </c>
      <c r="O324" s="402" t="s">
        <v>2030</v>
      </c>
      <c r="P324" s="400" t="s">
        <v>2030</v>
      </c>
      <c r="Q324" s="401" t="s">
        <v>2063</v>
      </c>
      <c r="R324" s="401" t="s">
        <v>2030</v>
      </c>
      <c r="S324" s="402" t="s">
        <v>2030</v>
      </c>
      <c r="T324" s="400" t="s">
        <v>2030</v>
      </c>
      <c r="U324" s="403" t="s">
        <v>2063</v>
      </c>
      <c r="V324" s="401" t="s">
        <v>2030</v>
      </c>
      <c r="W324" s="401" t="s">
        <v>2030</v>
      </c>
      <c r="X324" s="402" t="s">
        <v>2030</v>
      </c>
      <c r="Y324" s="400" t="s">
        <v>2063</v>
      </c>
      <c r="Z324" s="401" t="s">
        <v>2063</v>
      </c>
      <c r="AA324" s="401" t="s">
        <v>2063</v>
      </c>
      <c r="AB324" s="402" t="s">
        <v>2063</v>
      </c>
      <c r="AC324" s="400" t="s">
        <v>2063</v>
      </c>
      <c r="AD324" s="401" t="s">
        <v>2030</v>
      </c>
      <c r="AE324" s="401" t="s">
        <v>2030</v>
      </c>
      <c r="AF324" s="448" t="s">
        <v>2030</v>
      </c>
      <c r="AG324" s="445" t="s">
        <v>2030</v>
      </c>
      <c r="AH324" s="446" t="s">
        <v>2030</v>
      </c>
      <c r="AI324" s="447" t="s">
        <v>2030</v>
      </c>
      <c r="AJ324" s="447" t="s">
        <v>2030</v>
      </c>
      <c r="AK324" s="448" t="s">
        <v>2030</v>
      </c>
      <c r="AL324" s="400" t="s">
        <v>2030</v>
      </c>
      <c r="AM324" s="446" t="s">
        <v>2030</v>
      </c>
      <c r="AN324" s="447" t="s">
        <v>2030</v>
      </c>
      <c r="AO324" s="448" t="s">
        <v>2030</v>
      </c>
      <c r="AP324" s="445" t="s">
        <v>2063</v>
      </c>
      <c r="AQ324" s="446" t="s">
        <v>2063</v>
      </c>
      <c r="AR324" s="447" t="s">
        <v>2063</v>
      </c>
      <c r="AS324" s="447" t="s">
        <v>2063</v>
      </c>
      <c r="AT324" s="449" t="s">
        <v>2030</v>
      </c>
      <c r="AU324" s="403" t="s">
        <v>2030</v>
      </c>
      <c r="AV324" s="447" t="s">
        <v>2030</v>
      </c>
      <c r="AW324" s="447" t="s">
        <v>2030</v>
      </c>
      <c r="AX324" s="448" t="s">
        <v>2030</v>
      </c>
      <c r="AY324" s="450" t="s">
        <v>2030</v>
      </c>
      <c r="AZ324" s="451" t="s">
        <v>2030</v>
      </c>
      <c r="BA324" s="456" t="s">
        <v>2030</v>
      </c>
      <c r="BB324" s="462" t="s">
        <v>2030</v>
      </c>
    </row>
    <row r="325" spans="1:54" x14ac:dyDescent="0.2">
      <c r="A325" s="2696"/>
      <c r="B325" s="2095" t="s">
        <v>2103</v>
      </c>
      <c r="C325" s="395" t="s">
        <v>2030</v>
      </c>
      <c r="D325" s="396" t="s">
        <v>2030</v>
      </c>
      <c r="E325" s="396" t="s">
        <v>2030</v>
      </c>
      <c r="F325" s="396" t="s">
        <v>2030</v>
      </c>
      <c r="G325" s="453" t="s">
        <v>2030</v>
      </c>
      <c r="H325" s="395" t="s">
        <v>2030</v>
      </c>
      <c r="I325" s="396" t="s">
        <v>2030</v>
      </c>
      <c r="J325" s="396" t="s">
        <v>2030</v>
      </c>
      <c r="K325" s="453" t="s">
        <v>2030</v>
      </c>
      <c r="L325" s="395" t="s">
        <v>2030</v>
      </c>
      <c r="M325" s="396" t="s">
        <v>2030</v>
      </c>
      <c r="N325" s="396" t="s">
        <v>2030</v>
      </c>
      <c r="O325" s="397" t="s">
        <v>2030</v>
      </c>
      <c r="P325" s="395" t="s">
        <v>2030</v>
      </c>
      <c r="Q325" s="396" t="s">
        <v>2030</v>
      </c>
      <c r="R325" s="396" t="s">
        <v>2030</v>
      </c>
      <c r="S325" s="397" t="s">
        <v>2030</v>
      </c>
      <c r="T325" s="395" t="s">
        <v>2030</v>
      </c>
      <c r="U325" s="398" t="s">
        <v>2030</v>
      </c>
      <c r="V325" s="396" t="s">
        <v>2030</v>
      </c>
      <c r="W325" s="396" t="s">
        <v>2030</v>
      </c>
      <c r="X325" s="397" t="s">
        <v>2030</v>
      </c>
      <c r="Y325" s="395" t="s">
        <v>2063</v>
      </c>
      <c r="Z325" s="396" t="s">
        <v>2063</v>
      </c>
      <c r="AA325" s="396" t="s">
        <v>2063</v>
      </c>
      <c r="AB325" s="397" t="s">
        <v>2063</v>
      </c>
      <c r="AC325" s="395" t="s">
        <v>2063</v>
      </c>
      <c r="AD325" s="396" t="s">
        <v>2030</v>
      </c>
      <c r="AE325" s="396" t="s">
        <v>2030</v>
      </c>
      <c r="AF325" s="424" t="s">
        <v>2030</v>
      </c>
      <c r="AG325" s="422" t="s">
        <v>2030</v>
      </c>
      <c r="AH325" s="425" t="s">
        <v>2030</v>
      </c>
      <c r="AI325" s="423" t="s">
        <v>2030</v>
      </c>
      <c r="AJ325" s="423" t="s">
        <v>2030</v>
      </c>
      <c r="AK325" s="424" t="s">
        <v>2030</v>
      </c>
      <c r="AL325" s="395" t="s">
        <v>2030</v>
      </c>
      <c r="AM325" s="425" t="s">
        <v>2030</v>
      </c>
      <c r="AN325" s="423" t="s">
        <v>2030</v>
      </c>
      <c r="AO325" s="424" t="s">
        <v>2063</v>
      </c>
      <c r="AP325" s="422" t="s">
        <v>2063</v>
      </c>
      <c r="AQ325" s="425" t="s">
        <v>2063</v>
      </c>
      <c r="AR325" s="423" t="s">
        <v>2063</v>
      </c>
      <c r="AS325" s="423" t="s">
        <v>2063</v>
      </c>
      <c r="AT325" s="440" t="s">
        <v>2063</v>
      </c>
      <c r="AU325" s="398" t="s">
        <v>2030</v>
      </c>
      <c r="AV325" s="423" t="s">
        <v>2030</v>
      </c>
      <c r="AW325" s="423" t="s">
        <v>2030</v>
      </c>
      <c r="AX325" s="424" t="s">
        <v>2030</v>
      </c>
      <c r="AY325" s="395" t="s">
        <v>2030</v>
      </c>
      <c r="AZ325" s="425" t="s">
        <v>2030</v>
      </c>
      <c r="BA325" s="423" t="s">
        <v>2030</v>
      </c>
      <c r="BB325" s="424" t="s">
        <v>2030</v>
      </c>
    </row>
    <row r="326" spans="1:54" x14ac:dyDescent="0.2">
      <c r="A326" s="2696"/>
      <c r="B326" s="2094" t="s">
        <v>2102</v>
      </c>
      <c r="C326" s="400" t="s">
        <v>2063</v>
      </c>
      <c r="D326" s="401" t="s">
        <v>2063</v>
      </c>
      <c r="E326" s="401" t="s">
        <v>2063</v>
      </c>
      <c r="F326" s="401" t="s">
        <v>2063</v>
      </c>
      <c r="G326" s="442" t="s">
        <v>2063</v>
      </c>
      <c r="H326" s="400" t="s">
        <v>2063</v>
      </c>
      <c r="I326" s="401" t="s">
        <v>2063</v>
      </c>
      <c r="J326" s="401" t="s">
        <v>2063</v>
      </c>
      <c r="K326" s="442" t="s">
        <v>2063</v>
      </c>
      <c r="L326" s="400" t="s">
        <v>2063</v>
      </c>
      <c r="M326" s="401" t="s">
        <v>2063</v>
      </c>
      <c r="N326" s="401" t="s">
        <v>2063</v>
      </c>
      <c r="O326" s="402" t="s">
        <v>2063</v>
      </c>
      <c r="P326" s="400" t="s">
        <v>2063</v>
      </c>
      <c r="Q326" s="401" t="s">
        <v>2063</v>
      </c>
      <c r="R326" s="401" t="s">
        <v>2063</v>
      </c>
      <c r="S326" s="402" t="s">
        <v>2063</v>
      </c>
      <c r="T326" s="400" t="s">
        <v>2063</v>
      </c>
      <c r="U326" s="403" t="s">
        <v>2063</v>
      </c>
      <c r="V326" s="401" t="s">
        <v>2030</v>
      </c>
      <c r="W326" s="401" t="s">
        <v>2063</v>
      </c>
      <c r="X326" s="402" t="s">
        <v>2063</v>
      </c>
      <c r="Y326" s="400" t="s">
        <v>2063</v>
      </c>
      <c r="Z326" s="401" t="s">
        <v>2063</v>
      </c>
      <c r="AA326" s="401" t="s">
        <v>2063</v>
      </c>
      <c r="AB326" s="402" t="s">
        <v>2063</v>
      </c>
      <c r="AC326" s="400" t="s">
        <v>2063</v>
      </c>
      <c r="AD326" s="401" t="s">
        <v>2063</v>
      </c>
      <c r="AE326" s="401" t="s">
        <v>2063</v>
      </c>
      <c r="AF326" s="448" t="s">
        <v>2063</v>
      </c>
      <c r="AG326" s="445" t="s">
        <v>2063</v>
      </c>
      <c r="AH326" s="446" t="s">
        <v>2063</v>
      </c>
      <c r="AI326" s="447" t="s">
        <v>2063</v>
      </c>
      <c r="AJ326" s="447" t="s">
        <v>2063</v>
      </c>
      <c r="AK326" s="448" t="s">
        <v>2063</v>
      </c>
      <c r="AL326" s="400" t="s">
        <v>2063</v>
      </c>
      <c r="AM326" s="446" t="s">
        <v>2063</v>
      </c>
      <c r="AN326" s="447" t="s">
        <v>2063</v>
      </c>
      <c r="AO326" s="448" t="s">
        <v>2063</v>
      </c>
      <c r="AP326" s="445" t="s">
        <v>2063</v>
      </c>
      <c r="AQ326" s="446" t="s">
        <v>2063</v>
      </c>
      <c r="AR326" s="447" t="s">
        <v>2063</v>
      </c>
      <c r="AS326" s="447" t="s">
        <v>2063</v>
      </c>
      <c r="AT326" s="449" t="s">
        <v>2063</v>
      </c>
      <c r="AU326" s="403" t="s">
        <v>2063</v>
      </c>
      <c r="AV326" s="447" t="s">
        <v>2063</v>
      </c>
      <c r="AW326" s="447" t="s">
        <v>2063</v>
      </c>
      <c r="AX326" s="448" t="s">
        <v>2063</v>
      </c>
      <c r="AY326" s="450" t="s">
        <v>2063</v>
      </c>
      <c r="AZ326" s="451" t="s">
        <v>2063</v>
      </c>
      <c r="BA326" s="456" t="s">
        <v>2063</v>
      </c>
      <c r="BB326" s="462" t="s">
        <v>2063</v>
      </c>
    </row>
    <row r="327" spans="1:54" x14ac:dyDescent="0.2">
      <c r="A327" s="2696"/>
      <c r="B327" s="2096" t="s">
        <v>2101</v>
      </c>
      <c r="C327" s="395" t="s">
        <v>2063</v>
      </c>
      <c r="D327" s="396" t="s">
        <v>2063</v>
      </c>
      <c r="E327" s="396" t="s">
        <v>2063</v>
      </c>
      <c r="F327" s="396" t="s">
        <v>2063</v>
      </c>
      <c r="G327" s="453" t="s">
        <v>2063</v>
      </c>
      <c r="H327" s="395" t="s">
        <v>2063</v>
      </c>
      <c r="I327" s="396" t="s">
        <v>2063</v>
      </c>
      <c r="J327" s="396" t="s">
        <v>2063</v>
      </c>
      <c r="K327" s="453" t="s">
        <v>2063</v>
      </c>
      <c r="L327" s="395" t="s">
        <v>2063</v>
      </c>
      <c r="M327" s="396" t="s">
        <v>2063</v>
      </c>
      <c r="N327" s="396" t="s">
        <v>2063</v>
      </c>
      <c r="O327" s="397" t="s">
        <v>2063</v>
      </c>
      <c r="P327" s="466" t="s">
        <v>2063</v>
      </c>
      <c r="Q327" s="396" t="s">
        <v>2063</v>
      </c>
      <c r="R327" s="396" t="s">
        <v>2063</v>
      </c>
      <c r="S327" s="397" t="s">
        <v>2063</v>
      </c>
      <c r="T327" s="395" t="s">
        <v>2063</v>
      </c>
      <c r="U327" s="398" t="s">
        <v>2063</v>
      </c>
      <c r="V327" s="396" t="s">
        <v>2063</v>
      </c>
      <c r="W327" s="396" t="s">
        <v>2063</v>
      </c>
      <c r="X327" s="397" t="s">
        <v>2063</v>
      </c>
      <c r="Y327" s="395" t="s">
        <v>2063</v>
      </c>
      <c r="Z327" s="396" t="s">
        <v>2063</v>
      </c>
      <c r="AA327" s="396" t="s">
        <v>2063</v>
      </c>
      <c r="AB327" s="397" t="s">
        <v>2063</v>
      </c>
      <c r="AC327" s="466" t="s">
        <v>2063</v>
      </c>
      <c r="AD327" s="396" t="s">
        <v>2063</v>
      </c>
      <c r="AE327" s="396" t="s">
        <v>2063</v>
      </c>
      <c r="AF327" s="397" t="s">
        <v>2063</v>
      </c>
      <c r="AG327" s="395" t="s">
        <v>2063</v>
      </c>
      <c r="AH327" s="398" t="s">
        <v>2063</v>
      </c>
      <c r="AI327" s="396" t="s">
        <v>2063</v>
      </c>
      <c r="AJ327" s="396" t="s">
        <v>2063</v>
      </c>
      <c r="AK327" s="397" t="s">
        <v>2063</v>
      </c>
      <c r="AL327" s="395" t="s">
        <v>2063</v>
      </c>
      <c r="AM327" s="398" t="s">
        <v>2063</v>
      </c>
      <c r="AN327" s="396" t="s">
        <v>2063</v>
      </c>
      <c r="AO327" s="397" t="s">
        <v>2063</v>
      </c>
      <c r="AP327" s="395" t="s">
        <v>2063</v>
      </c>
      <c r="AQ327" s="398" t="s">
        <v>2063</v>
      </c>
      <c r="AR327" s="396" t="s">
        <v>2063</v>
      </c>
      <c r="AS327" s="396" t="s">
        <v>2063</v>
      </c>
      <c r="AT327" s="453" t="s">
        <v>2063</v>
      </c>
      <c r="AU327" s="398" t="s">
        <v>2063</v>
      </c>
      <c r="AV327" s="396" t="s">
        <v>2063</v>
      </c>
      <c r="AW327" s="396" t="s">
        <v>2063</v>
      </c>
      <c r="AX327" s="397" t="s">
        <v>2063</v>
      </c>
      <c r="AY327" s="395" t="s">
        <v>2063</v>
      </c>
      <c r="AZ327" s="398" t="s">
        <v>2063</v>
      </c>
      <c r="BA327" s="396" t="s">
        <v>2030</v>
      </c>
      <c r="BB327" s="397" t="s">
        <v>2063</v>
      </c>
    </row>
    <row r="328" spans="1:54" ht="13.5" thickBot="1" x14ac:dyDescent="0.25">
      <c r="A328" s="2697"/>
      <c r="B328" s="2097" t="s">
        <v>2100</v>
      </c>
      <c r="C328" s="467" t="s">
        <v>2063</v>
      </c>
      <c r="D328" s="468" t="s">
        <v>2063</v>
      </c>
      <c r="E328" s="468" t="s">
        <v>2063</v>
      </c>
      <c r="F328" s="468" t="s">
        <v>2063</v>
      </c>
      <c r="G328" s="469" t="s">
        <v>2063</v>
      </c>
      <c r="H328" s="467" t="s">
        <v>2063</v>
      </c>
      <c r="I328" s="468" t="s">
        <v>2063</v>
      </c>
      <c r="J328" s="468" t="s">
        <v>2063</v>
      </c>
      <c r="K328" s="469" t="s">
        <v>2063</v>
      </c>
      <c r="L328" s="467" t="s">
        <v>2063</v>
      </c>
      <c r="M328" s="468" t="s">
        <v>2063</v>
      </c>
      <c r="N328" s="468" t="s">
        <v>2063</v>
      </c>
      <c r="O328" s="470" t="s">
        <v>2063</v>
      </c>
      <c r="P328" s="467" t="s">
        <v>2063</v>
      </c>
      <c r="Q328" s="468" t="s">
        <v>2063</v>
      </c>
      <c r="R328" s="468" t="s">
        <v>2063</v>
      </c>
      <c r="S328" s="470" t="s">
        <v>2063</v>
      </c>
      <c r="T328" s="467" t="s">
        <v>2063</v>
      </c>
      <c r="U328" s="471" t="s">
        <v>2063</v>
      </c>
      <c r="V328" s="468" t="s">
        <v>2063</v>
      </c>
      <c r="W328" s="468" t="s">
        <v>2063</v>
      </c>
      <c r="X328" s="470" t="s">
        <v>2063</v>
      </c>
      <c r="Y328" s="467" t="s">
        <v>2063</v>
      </c>
      <c r="Z328" s="468" t="s">
        <v>2063</v>
      </c>
      <c r="AA328" s="468" t="s">
        <v>2063</v>
      </c>
      <c r="AB328" s="470" t="s">
        <v>2063</v>
      </c>
      <c r="AC328" s="467" t="s">
        <v>2063</v>
      </c>
      <c r="AD328" s="468" t="s">
        <v>2063</v>
      </c>
      <c r="AE328" s="468" t="s">
        <v>2063</v>
      </c>
      <c r="AF328" s="472" t="s">
        <v>2063</v>
      </c>
      <c r="AG328" s="473" t="s">
        <v>2063</v>
      </c>
      <c r="AH328" s="474" t="s">
        <v>2063</v>
      </c>
      <c r="AI328" s="475" t="s">
        <v>2063</v>
      </c>
      <c r="AJ328" s="475" t="s">
        <v>2063</v>
      </c>
      <c r="AK328" s="472" t="s">
        <v>2063</v>
      </c>
      <c r="AL328" s="467" t="s">
        <v>2063</v>
      </c>
      <c r="AM328" s="474" t="s">
        <v>2063</v>
      </c>
      <c r="AN328" s="475" t="s">
        <v>2063</v>
      </c>
      <c r="AO328" s="472" t="s">
        <v>2063</v>
      </c>
      <c r="AP328" s="473" t="s">
        <v>2063</v>
      </c>
      <c r="AQ328" s="474" t="s">
        <v>2063</v>
      </c>
      <c r="AR328" s="475" t="s">
        <v>2063</v>
      </c>
      <c r="AS328" s="475" t="s">
        <v>2063</v>
      </c>
      <c r="AT328" s="476" t="s">
        <v>2063</v>
      </c>
      <c r="AU328" s="471" t="s">
        <v>2063</v>
      </c>
      <c r="AV328" s="475" t="s">
        <v>2063</v>
      </c>
      <c r="AW328" s="475" t="s">
        <v>2063</v>
      </c>
      <c r="AX328" s="472" t="s">
        <v>2063</v>
      </c>
      <c r="AY328" s="477" t="s">
        <v>2063</v>
      </c>
      <c r="AZ328" s="478" t="s">
        <v>2063</v>
      </c>
      <c r="BA328" s="479" t="s">
        <v>2063</v>
      </c>
      <c r="BB328" s="480" t="s">
        <v>2063</v>
      </c>
    </row>
    <row r="329" spans="1:54" ht="13.5" thickBot="1" x14ac:dyDescent="0.25">
      <c r="A329" s="48"/>
      <c r="B329" s="2072"/>
      <c r="C329" s="463"/>
      <c r="D329" s="180"/>
      <c r="E329" s="180"/>
      <c r="F329" s="180"/>
      <c r="G329" s="180"/>
      <c r="H329" s="438"/>
      <c r="I329" s="180"/>
      <c r="J329" s="180"/>
      <c r="K329" s="180"/>
      <c r="L329" s="438"/>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438"/>
      <c r="AM329" s="438"/>
      <c r="AN329" s="438"/>
      <c r="AO329" s="438"/>
      <c r="AP329" s="180"/>
      <c r="AQ329" s="180"/>
      <c r="AR329" s="180"/>
      <c r="AS329" s="180"/>
      <c r="AT329" s="438"/>
      <c r="AU329" s="180"/>
      <c r="AV329" s="180"/>
      <c r="AW329" s="180"/>
      <c r="AX329" s="180"/>
      <c r="AY329" s="438"/>
      <c r="AZ329" s="180"/>
      <c r="BA329" s="180"/>
      <c r="BB329" s="465"/>
    </row>
    <row r="330" spans="1:54" ht="13.5" thickBot="1" x14ac:dyDescent="0.25">
      <c r="A330" s="2683" t="s">
        <v>450</v>
      </c>
      <c r="B330" s="2693" t="s">
        <v>672</v>
      </c>
      <c r="C330" s="2710" t="s">
        <v>2056</v>
      </c>
      <c r="D330" s="2710"/>
      <c r="E330" s="2710"/>
      <c r="F330" s="2710"/>
      <c r="G330" s="2710"/>
      <c r="H330" s="2703" t="s">
        <v>2062</v>
      </c>
      <c r="I330" s="2703"/>
      <c r="J330" s="2703"/>
      <c r="K330" s="2704"/>
      <c r="L330" s="2704" t="s">
        <v>2061</v>
      </c>
      <c r="M330" s="2713"/>
      <c r="N330" s="2713"/>
      <c r="O330" s="2713"/>
      <c r="P330" s="2702" t="s">
        <v>2053</v>
      </c>
      <c r="Q330" s="2710"/>
      <c r="R330" s="2710"/>
      <c r="S330" s="2710"/>
      <c r="T330" s="2702" t="s">
        <v>2052</v>
      </c>
      <c r="U330" s="2710"/>
      <c r="V330" s="2710"/>
      <c r="W330" s="2710"/>
      <c r="X330" s="2710"/>
      <c r="Y330" s="2706" t="s">
        <v>2051</v>
      </c>
      <c r="Z330" s="2712"/>
      <c r="AA330" s="2712"/>
      <c r="AB330" s="2712"/>
      <c r="AC330" s="2702" t="s">
        <v>2050</v>
      </c>
      <c r="AD330" s="2710"/>
      <c r="AE330" s="2710"/>
      <c r="AF330" s="2710"/>
      <c r="AG330" s="2702" t="s">
        <v>2049</v>
      </c>
      <c r="AH330" s="2710"/>
      <c r="AI330" s="2710"/>
      <c r="AJ330" s="2710"/>
      <c r="AK330" s="2710"/>
      <c r="AL330" s="2702" t="s">
        <v>2048</v>
      </c>
      <c r="AM330" s="2710"/>
      <c r="AN330" s="2710"/>
      <c r="AO330" s="2710"/>
      <c r="AP330" s="2710" t="s">
        <v>2060</v>
      </c>
      <c r="AQ330" s="2710"/>
      <c r="AR330" s="2710"/>
      <c r="AS330" s="2710"/>
      <c r="AT330" s="2710"/>
      <c r="AU330" s="2708" t="s">
        <v>2046</v>
      </c>
      <c r="AV330" s="2709"/>
      <c r="AW330" s="2709"/>
      <c r="AX330" s="2709"/>
      <c r="AY330" s="2702" t="s">
        <v>2045</v>
      </c>
      <c r="AZ330" s="2710"/>
      <c r="BA330" s="2710"/>
      <c r="BB330" s="2710"/>
    </row>
    <row r="331" spans="1:54" ht="13.5" thickBot="1" x14ac:dyDescent="0.25">
      <c r="A331" s="2684"/>
      <c r="B331" s="2694"/>
      <c r="C331" s="417">
        <v>3</v>
      </c>
      <c r="D331" s="418">
        <v>10</v>
      </c>
      <c r="E331" s="417">
        <v>17</v>
      </c>
      <c r="F331" s="418">
        <v>24</v>
      </c>
      <c r="G331" s="417">
        <v>31</v>
      </c>
      <c r="H331" s="419">
        <v>7</v>
      </c>
      <c r="I331" s="417">
        <v>14</v>
      </c>
      <c r="J331" s="418">
        <v>21</v>
      </c>
      <c r="K331" s="417">
        <v>28</v>
      </c>
      <c r="L331" s="419">
        <v>7</v>
      </c>
      <c r="M331" s="417">
        <v>14</v>
      </c>
      <c r="N331" s="418">
        <v>21</v>
      </c>
      <c r="O331" s="417">
        <v>28</v>
      </c>
      <c r="P331" s="419">
        <v>4</v>
      </c>
      <c r="Q331" s="417">
        <v>11</v>
      </c>
      <c r="R331" s="418">
        <v>18</v>
      </c>
      <c r="S331" s="417">
        <v>25</v>
      </c>
      <c r="T331" s="419">
        <v>2</v>
      </c>
      <c r="U331" s="417">
        <v>9</v>
      </c>
      <c r="V331" s="418">
        <v>16</v>
      </c>
      <c r="W331" s="417">
        <v>23</v>
      </c>
      <c r="X331" s="418">
        <v>30</v>
      </c>
      <c r="Y331" s="420">
        <v>6</v>
      </c>
      <c r="Z331" s="418">
        <v>13</v>
      </c>
      <c r="AA331" s="417">
        <v>20</v>
      </c>
      <c r="AB331" s="418">
        <v>27</v>
      </c>
      <c r="AC331" s="420">
        <v>4</v>
      </c>
      <c r="AD331" s="418">
        <v>11</v>
      </c>
      <c r="AE331" s="417">
        <v>18</v>
      </c>
      <c r="AF331" s="418">
        <v>25</v>
      </c>
      <c r="AG331" s="420">
        <v>1</v>
      </c>
      <c r="AH331" s="418">
        <v>8</v>
      </c>
      <c r="AI331" s="417">
        <v>15</v>
      </c>
      <c r="AJ331" s="418">
        <v>22</v>
      </c>
      <c r="AK331" s="417">
        <v>29</v>
      </c>
      <c r="AL331" s="419">
        <v>5</v>
      </c>
      <c r="AM331" s="417">
        <v>12</v>
      </c>
      <c r="AN331" s="418">
        <v>19</v>
      </c>
      <c r="AO331" s="417">
        <v>26</v>
      </c>
      <c r="AP331" s="418">
        <v>3</v>
      </c>
      <c r="AQ331" s="417">
        <v>10</v>
      </c>
      <c r="AR331" s="418">
        <v>17</v>
      </c>
      <c r="AS331" s="417">
        <v>24</v>
      </c>
      <c r="AT331" s="418">
        <v>31</v>
      </c>
      <c r="AU331" s="420">
        <v>7</v>
      </c>
      <c r="AV331" s="418">
        <v>14</v>
      </c>
      <c r="AW331" s="417">
        <v>21</v>
      </c>
      <c r="AX331" s="418">
        <v>28</v>
      </c>
      <c r="AY331" s="420">
        <v>5</v>
      </c>
      <c r="AZ331" s="418">
        <v>12</v>
      </c>
      <c r="BA331" s="417">
        <v>19</v>
      </c>
      <c r="BB331" s="418">
        <v>26</v>
      </c>
    </row>
    <row r="332" spans="1:54" x14ac:dyDescent="0.2">
      <c r="A332" s="2698" t="s">
        <v>1686</v>
      </c>
      <c r="B332" s="2088" t="s">
        <v>2099</v>
      </c>
      <c r="C332" s="400" t="s">
        <v>2030</v>
      </c>
      <c r="D332" s="401" t="s">
        <v>2030</v>
      </c>
      <c r="E332" s="401" t="s">
        <v>2030</v>
      </c>
      <c r="F332" s="387" t="s">
        <v>2030</v>
      </c>
      <c r="G332" s="442" t="s">
        <v>2030</v>
      </c>
      <c r="H332" s="386" t="s">
        <v>2030</v>
      </c>
      <c r="I332" s="401" t="s">
        <v>2030</v>
      </c>
      <c r="J332" s="387" t="s">
        <v>2030</v>
      </c>
      <c r="K332" s="442" t="s">
        <v>2030</v>
      </c>
      <c r="L332" s="403" t="s">
        <v>2030</v>
      </c>
      <c r="M332" s="401" t="s">
        <v>2030</v>
      </c>
      <c r="N332" s="401" t="s">
        <v>2030</v>
      </c>
      <c r="O332" s="402" t="s">
        <v>2030</v>
      </c>
      <c r="P332" s="400" t="s">
        <v>2030</v>
      </c>
      <c r="Q332" s="401" t="s">
        <v>2063</v>
      </c>
      <c r="R332" s="401" t="s">
        <v>2030</v>
      </c>
      <c r="S332" s="402" t="s">
        <v>2030</v>
      </c>
      <c r="T332" s="400" t="s">
        <v>2030</v>
      </c>
      <c r="U332" s="403" t="s">
        <v>2063</v>
      </c>
      <c r="V332" s="401" t="s">
        <v>2030</v>
      </c>
      <c r="W332" s="401" t="s">
        <v>2030</v>
      </c>
      <c r="X332" s="402" t="s">
        <v>2030</v>
      </c>
      <c r="Y332" s="400" t="s">
        <v>2030</v>
      </c>
      <c r="Z332" s="401" t="s">
        <v>2030</v>
      </c>
      <c r="AA332" s="401" t="s">
        <v>2030</v>
      </c>
      <c r="AB332" s="402" t="s">
        <v>2030</v>
      </c>
      <c r="AC332" s="400" t="s">
        <v>2030</v>
      </c>
      <c r="AD332" s="401" t="s">
        <v>2030</v>
      </c>
      <c r="AE332" s="401" t="s">
        <v>2030</v>
      </c>
      <c r="AF332" s="448" t="s">
        <v>2030</v>
      </c>
      <c r="AG332" s="445" t="s">
        <v>2030</v>
      </c>
      <c r="AH332" s="446" t="s">
        <v>2030</v>
      </c>
      <c r="AI332" s="447" t="s">
        <v>2030</v>
      </c>
      <c r="AJ332" s="447" t="s">
        <v>2030</v>
      </c>
      <c r="AK332" s="448" t="s">
        <v>2030</v>
      </c>
      <c r="AL332" s="400" t="s">
        <v>2030</v>
      </c>
      <c r="AM332" s="446" t="s">
        <v>2030</v>
      </c>
      <c r="AN332" s="447" t="s">
        <v>2030</v>
      </c>
      <c r="AO332" s="448" t="s">
        <v>2030</v>
      </c>
      <c r="AP332" s="445" t="s">
        <v>2063</v>
      </c>
      <c r="AQ332" s="446" t="s">
        <v>2063</v>
      </c>
      <c r="AR332" s="447" t="s">
        <v>2063</v>
      </c>
      <c r="AS332" s="387" t="s">
        <v>2063</v>
      </c>
      <c r="AT332" s="449" t="s">
        <v>2030</v>
      </c>
      <c r="AU332" s="403" t="s">
        <v>2030</v>
      </c>
      <c r="AV332" s="447" t="s">
        <v>2030</v>
      </c>
      <c r="AW332" s="447" t="s">
        <v>2030</v>
      </c>
      <c r="AX332" s="448" t="s">
        <v>2030</v>
      </c>
      <c r="AY332" s="450" t="s">
        <v>2030</v>
      </c>
      <c r="AZ332" s="451" t="s">
        <v>2030</v>
      </c>
      <c r="BA332" s="456" t="s">
        <v>2030</v>
      </c>
      <c r="BB332" s="462" t="s">
        <v>2030</v>
      </c>
    </row>
    <row r="333" spans="1:54" x14ac:dyDescent="0.2">
      <c r="A333" s="2699"/>
      <c r="B333" s="2089" t="s">
        <v>2098</v>
      </c>
      <c r="C333" s="395" t="s">
        <v>2063</v>
      </c>
      <c r="D333" s="396" t="s">
        <v>2063</v>
      </c>
      <c r="E333" s="396" t="s">
        <v>2063</v>
      </c>
      <c r="F333" s="396" t="s">
        <v>2063</v>
      </c>
      <c r="G333" s="453" t="s">
        <v>2063</v>
      </c>
      <c r="H333" s="395" t="s">
        <v>2063</v>
      </c>
      <c r="I333" s="396" t="s">
        <v>2030</v>
      </c>
      <c r="J333" s="396" t="s">
        <v>2030</v>
      </c>
      <c r="K333" s="453" t="s">
        <v>2030</v>
      </c>
      <c r="L333" s="398" t="s">
        <v>2030</v>
      </c>
      <c r="M333" s="396" t="s">
        <v>2030</v>
      </c>
      <c r="N333" s="396" t="s">
        <v>2030</v>
      </c>
      <c r="O333" s="397" t="s">
        <v>2030</v>
      </c>
      <c r="P333" s="395" t="s">
        <v>2030</v>
      </c>
      <c r="Q333" s="396" t="s">
        <v>2063</v>
      </c>
      <c r="R333" s="396" t="s">
        <v>2030</v>
      </c>
      <c r="S333" s="397" t="s">
        <v>2030</v>
      </c>
      <c r="T333" s="395" t="s">
        <v>2030</v>
      </c>
      <c r="U333" s="398" t="s">
        <v>2063</v>
      </c>
      <c r="V333" s="396" t="s">
        <v>2030</v>
      </c>
      <c r="W333" s="396" t="s">
        <v>2030</v>
      </c>
      <c r="X333" s="397" t="s">
        <v>2030</v>
      </c>
      <c r="Y333" s="395" t="s">
        <v>2030</v>
      </c>
      <c r="Z333" s="396" t="s">
        <v>2030</v>
      </c>
      <c r="AA333" s="396" t="s">
        <v>2030</v>
      </c>
      <c r="AB333" s="397" t="s">
        <v>2030</v>
      </c>
      <c r="AC333" s="395" t="s">
        <v>2030</v>
      </c>
      <c r="AD333" s="396" t="s">
        <v>2030</v>
      </c>
      <c r="AE333" s="396" t="s">
        <v>2030</v>
      </c>
      <c r="AF333" s="424" t="s">
        <v>2030</v>
      </c>
      <c r="AG333" s="422" t="s">
        <v>2030</v>
      </c>
      <c r="AH333" s="425" t="s">
        <v>2030</v>
      </c>
      <c r="AI333" s="423" t="s">
        <v>2030</v>
      </c>
      <c r="AJ333" s="423" t="s">
        <v>2030</v>
      </c>
      <c r="AK333" s="424" t="s">
        <v>2030</v>
      </c>
      <c r="AL333" s="395" t="s">
        <v>2030</v>
      </c>
      <c r="AM333" s="425" t="s">
        <v>2030</v>
      </c>
      <c r="AN333" s="423" t="s">
        <v>2030</v>
      </c>
      <c r="AO333" s="424" t="s">
        <v>2063</v>
      </c>
      <c r="AP333" s="422" t="s">
        <v>2063</v>
      </c>
      <c r="AQ333" s="425" t="s">
        <v>2063</v>
      </c>
      <c r="AR333" s="423" t="s">
        <v>2063</v>
      </c>
      <c r="AS333" s="423" t="s">
        <v>2063</v>
      </c>
      <c r="AT333" s="440" t="s">
        <v>2030</v>
      </c>
      <c r="AU333" s="398" t="s">
        <v>2030</v>
      </c>
      <c r="AV333" s="423" t="s">
        <v>2030</v>
      </c>
      <c r="AW333" s="423" t="s">
        <v>2030</v>
      </c>
      <c r="AX333" s="424" t="s">
        <v>2030</v>
      </c>
      <c r="AY333" s="395" t="s">
        <v>2030</v>
      </c>
      <c r="AZ333" s="425" t="s">
        <v>2030</v>
      </c>
      <c r="BA333" s="423" t="s">
        <v>2030</v>
      </c>
      <c r="BB333" s="424" t="s">
        <v>2030</v>
      </c>
    </row>
    <row r="334" spans="1:54" x14ac:dyDescent="0.2">
      <c r="A334" s="2699"/>
      <c r="B334" s="2090" t="s">
        <v>2097</v>
      </c>
      <c r="C334" s="400" t="s">
        <v>2063</v>
      </c>
      <c r="D334" s="401" t="s">
        <v>2063</v>
      </c>
      <c r="E334" s="401" t="s">
        <v>2030</v>
      </c>
      <c r="F334" s="401" t="s">
        <v>2030</v>
      </c>
      <c r="G334" s="442" t="s">
        <v>2030</v>
      </c>
      <c r="H334" s="400" t="s">
        <v>2030</v>
      </c>
      <c r="I334" s="401" t="s">
        <v>2030</v>
      </c>
      <c r="J334" s="401" t="s">
        <v>2030</v>
      </c>
      <c r="K334" s="442" t="s">
        <v>2030</v>
      </c>
      <c r="L334" s="403" t="s">
        <v>2030</v>
      </c>
      <c r="M334" s="401" t="s">
        <v>2063</v>
      </c>
      <c r="N334" s="401" t="s">
        <v>2063</v>
      </c>
      <c r="O334" s="402" t="s">
        <v>2063</v>
      </c>
      <c r="P334" s="395" t="s">
        <v>2063</v>
      </c>
      <c r="Q334" s="401" t="s">
        <v>2063</v>
      </c>
      <c r="R334" s="401" t="s">
        <v>2030</v>
      </c>
      <c r="S334" s="402" t="s">
        <v>2030</v>
      </c>
      <c r="T334" s="400" t="s">
        <v>2030</v>
      </c>
      <c r="U334" s="403" t="s">
        <v>2030</v>
      </c>
      <c r="V334" s="401" t="s">
        <v>2030</v>
      </c>
      <c r="W334" s="401" t="s">
        <v>2030</v>
      </c>
      <c r="X334" s="402" t="s">
        <v>2030</v>
      </c>
      <c r="Y334" s="400" t="s">
        <v>2030</v>
      </c>
      <c r="Z334" s="401" t="s">
        <v>2030</v>
      </c>
      <c r="AA334" s="401" t="s">
        <v>2030</v>
      </c>
      <c r="AB334" s="402" t="s">
        <v>2030</v>
      </c>
      <c r="AC334" s="400" t="s">
        <v>2030</v>
      </c>
      <c r="AD334" s="401" t="s">
        <v>2030</v>
      </c>
      <c r="AE334" s="401" t="s">
        <v>2030</v>
      </c>
      <c r="AF334" s="448" t="s">
        <v>2030</v>
      </c>
      <c r="AG334" s="445" t="s">
        <v>2030</v>
      </c>
      <c r="AH334" s="446" t="s">
        <v>2030</v>
      </c>
      <c r="AI334" s="447" t="s">
        <v>2030</v>
      </c>
      <c r="AJ334" s="447" t="s">
        <v>2030</v>
      </c>
      <c r="AK334" s="448" t="s">
        <v>2030</v>
      </c>
      <c r="AL334" s="400" t="s">
        <v>2030</v>
      </c>
      <c r="AM334" s="446" t="s">
        <v>2030</v>
      </c>
      <c r="AN334" s="447" t="s">
        <v>2030</v>
      </c>
      <c r="AO334" s="448" t="s">
        <v>2063</v>
      </c>
      <c r="AP334" s="445" t="s">
        <v>2063</v>
      </c>
      <c r="AQ334" s="446" t="s">
        <v>2063</v>
      </c>
      <c r="AR334" s="447" t="s">
        <v>2063</v>
      </c>
      <c r="AS334" s="447" t="s">
        <v>2063</v>
      </c>
      <c r="AT334" s="449" t="s">
        <v>2030</v>
      </c>
      <c r="AU334" s="403" t="s">
        <v>2030</v>
      </c>
      <c r="AV334" s="447" t="s">
        <v>2030</v>
      </c>
      <c r="AW334" s="447" t="s">
        <v>2030</v>
      </c>
      <c r="AX334" s="448" t="s">
        <v>2030</v>
      </c>
      <c r="AY334" s="450" t="s">
        <v>2030</v>
      </c>
      <c r="AZ334" s="451" t="s">
        <v>2030</v>
      </c>
      <c r="BA334" s="456" t="s">
        <v>2030</v>
      </c>
      <c r="BB334" s="462" t="s">
        <v>2030</v>
      </c>
    </row>
    <row r="335" spans="1:54" x14ac:dyDescent="0.2">
      <c r="A335" s="2699"/>
      <c r="B335" s="2089" t="s">
        <v>2096</v>
      </c>
      <c r="C335" s="395" t="s">
        <v>2063</v>
      </c>
      <c r="D335" s="396" t="s">
        <v>2063</v>
      </c>
      <c r="E335" s="396" t="s">
        <v>2063</v>
      </c>
      <c r="F335" s="396" t="s">
        <v>2063</v>
      </c>
      <c r="G335" s="453" t="s">
        <v>2063</v>
      </c>
      <c r="H335" s="395" t="s">
        <v>2063</v>
      </c>
      <c r="I335" s="396" t="s">
        <v>2030</v>
      </c>
      <c r="J335" s="396" t="s">
        <v>2063</v>
      </c>
      <c r="K335" s="453" t="s">
        <v>2063</v>
      </c>
      <c r="L335" s="398" t="s">
        <v>2063</v>
      </c>
      <c r="M335" s="396" t="s">
        <v>2063</v>
      </c>
      <c r="N335" s="396" t="s">
        <v>2063</v>
      </c>
      <c r="O335" s="397" t="s">
        <v>2063</v>
      </c>
      <c r="P335" s="395" t="s">
        <v>2063</v>
      </c>
      <c r="Q335" s="396" t="s">
        <v>2063</v>
      </c>
      <c r="R335" s="396" t="s">
        <v>2063</v>
      </c>
      <c r="S335" s="397" t="s">
        <v>2063</v>
      </c>
      <c r="T335" s="395" t="s">
        <v>2063</v>
      </c>
      <c r="U335" s="398" t="s">
        <v>2063</v>
      </c>
      <c r="V335" s="396" t="s">
        <v>2063</v>
      </c>
      <c r="W335" s="396" t="s">
        <v>2030</v>
      </c>
      <c r="X335" s="397" t="s">
        <v>2030</v>
      </c>
      <c r="Y335" s="395" t="s">
        <v>2030</v>
      </c>
      <c r="Z335" s="396" t="s">
        <v>2030</v>
      </c>
      <c r="AA335" s="396" t="s">
        <v>2030</v>
      </c>
      <c r="AB335" s="397" t="s">
        <v>2030</v>
      </c>
      <c r="AC335" s="395" t="s">
        <v>2030</v>
      </c>
      <c r="AD335" s="396" t="s">
        <v>2030</v>
      </c>
      <c r="AE335" s="396" t="s">
        <v>2030</v>
      </c>
      <c r="AF335" s="397" t="s">
        <v>2030</v>
      </c>
      <c r="AG335" s="422" t="s">
        <v>2030</v>
      </c>
      <c r="AH335" s="425" t="s">
        <v>2030</v>
      </c>
      <c r="AI335" s="423" t="s">
        <v>2030</v>
      </c>
      <c r="AJ335" s="423" t="s">
        <v>2030</v>
      </c>
      <c r="AK335" s="424" t="s">
        <v>2030</v>
      </c>
      <c r="AL335" s="395" t="s">
        <v>2030</v>
      </c>
      <c r="AM335" s="425" t="s">
        <v>2030</v>
      </c>
      <c r="AN335" s="423" t="s">
        <v>2030</v>
      </c>
      <c r="AO335" s="424" t="s">
        <v>2063</v>
      </c>
      <c r="AP335" s="422" t="s">
        <v>2063</v>
      </c>
      <c r="AQ335" s="425" t="s">
        <v>2063</v>
      </c>
      <c r="AR335" s="423" t="s">
        <v>2063</v>
      </c>
      <c r="AS335" s="423" t="s">
        <v>2063</v>
      </c>
      <c r="AT335" s="440" t="s">
        <v>2063</v>
      </c>
      <c r="AU335" s="398" t="s">
        <v>2030</v>
      </c>
      <c r="AV335" s="423" t="s">
        <v>2030</v>
      </c>
      <c r="AW335" s="423" t="s">
        <v>2030</v>
      </c>
      <c r="AX335" s="424" t="s">
        <v>2030</v>
      </c>
      <c r="AY335" s="395" t="s">
        <v>2030</v>
      </c>
      <c r="AZ335" s="425" t="s">
        <v>2063</v>
      </c>
      <c r="BA335" s="423" t="s">
        <v>2030</v>
      </c>
      <c r="BB335" s="424" t="s">
        <v>2030</v>
      </c>
    </row>
    <row r="336" spans="1:54" x14ac:dyDescent="0.2">
      <c r="A336" s="2699"/>
      <c r="B336" s="2090" t="s">
        <v>2095</v>
      </c>
      <c r="C336" s="400" t="s">
        <v>2063</v>
      </c>
      <c r="D336" s="401" t="s">
        <v>2063</v>
      </c>
      <c r="E336" s="401" t="s">
        <v>2063</v>
      </c>
      <c r="F336" s="401" t="s">
        <v>2063</v>
      </c>
      <c r="G336" s="442" t="s">
        <v>2063</v>
      </c>
      <c r="H336" s="400" t="s">
        <v>2063</v>
      </c>
      <c r="I336" s="401" t="s">
        <v>2063</v>
      </c>
      <c r="J336" s="401" t="s">
        <v>2063</v>
      </c>
      <c r="K336" s="442" t="s">
        <v>2030</v>
      </c>
      <c r="L336" s="403" t="s">
        <v>2030</v>
      </c>
      <c r="M336" s="401" t="s">
        <v>2063</v>
      </c>
      <c r="N336" s="401" t="s">
        <v>2063</v>
      </c>
      <c r="O336" s="402" t="s">
        <v>2063</v>
      </c>
      <c r="P336" s="400" t="s">
        <v>2063</v>
      </c>
      <c r="Q336" s="401" t="s">
        <v>2063</v>
      </c>
      <c r="R336" s="401" t="s">
        <v>2063</v>
      </c>
      <c r="S336" s="402" t="s">
        <v>2063</v>
      </c>
      <c r="T336" s="400" t="s">
        <v>2063</v>
      </c>
      <c r="U336" s="403" t="s">
        <v>2063</v>
      </c>
      <c r="V336" s="401" t="s">
        <v>2030</v>
      </c>
      <c r="W336" s="401" t="s">
        <v>2030</v>
      </c>
      <c r="X336" s="402" t="s">
        <v>2030</v>
      </c>
      <c r="Y336" s="400" t="s">
        <v>2063</v>
      </c>
      <c r="Z336" s="401" t="s">
        <v>2030</v>
      </c>
      <c r="AA336" s="401" t="s">
        <v>2030</v>
      </c>
      <c r="AB336" s="402" t="s">
        <v>2030</v>
      </c>
      <c r="AC336" s="400" t="s">
        <v>2063</v>
      </c>
      <c r="AD336" s="401" t="s">
        <v>2030</v>
      </c>
      <c r="AE336" s="401" t="s">
        <v>2063</v>
      </c>
      <c r="AF336" s="402" t="s">
        <v>2063</v>
      </c>
      <c r="AG336" s="445" t="s">
        <v>2063</v>
      </c>
      <c r="AH336" s="446" t="s">
        <v>2030</v>
      </c>
      <c r="AI336" s="447" t="s">
        <v>2030</v>
      </c>
      <c r="AJ336" s="447" t="s">
        <v>2030</v>
      </c>
      <c r="AK336" s="448" t="s">
        <v>2030</v>
      </c>
      <c r="AL336" s="400" t="s">
        <v>2030</v>
      </c>
      <c r="AM336" s="446" t="s">
        <v>2030</v>
      </c>
      <c r="AN336" s="447" t="s">
        <v>2030</v>
      </c>
      <c r="AO336" s="448" t="s">
        <v>2063</v>
      </c>
      <c r="AP336" s="445" t="s">
        <v>2063</v>
      </c>
      <c r="AQ336" s="446" t="s">
        <v>2063</v>
      </c>
      <c r="AR336" s="447" t="s">
        <v>2063</v>
      </c>
      <c r="AS336" s="447" t="s">
        <v>2063</v>
      </c>
      <c r="AT336" s="449" t="s">
        <v>2063</v>
      </c>
      <c r="AU336" s="403" t="s">
        <v>2063</v>
      </c>
      <c r="AV336" s="447" t="s">
        <v>2063</v>
      </c>
      <c r="AW336" s="447" t="s">
        <v>2063</v>
      </c>
      <c r="AX336" s="448" t="s">
        <v>2063</v>
      </c>
      <c r="AY336" s="450" t="s">
        <v>2063</v>
      </c>
      <c r="AZ336" s="404" t="s">
        <v>2030</v>
      </c>
      <c r="BA336" s="405" t="s">
        <v>2030</v>
      </c>
      <c r="BB336" s="462" t="s">
        <v>2030</v>
      </c>
    </row>
    <row r="337" spans="1:54" x14ac:dyDescent="0.2">
      <c r="A337" s="2699"/>
      <c r="B337" s="2089" t="s">
        <v>2094</v>
      </c>
      <c r="C337" s="395" t="s">
        <v>2063</v>
      </c>
      <c r="D337" s="396" t="s">
        <v>2063</v>
      </c>
      <c r="E337" s="396" t="s">
        <v>2063</v>
      </c>
      <c r="F337" s="396" t="s">
        <v>2063</v>
      </c>
      <c r="G337" s="453" t="s">
        <v>2063</v>
      </c>
      <c r="H337" s="395" t="s">
        <v>2063</v>
      </c>
      <c r="I337" s="396" t="s">
        <v>2063</v>
      </c>
      <c r="J337" s="396" t="s">
        <v>2063</v>
      </c>
      <c r="K337" s="453" t="s">
        <v>2063</v>
      </c>
      <c r="L337" s="398" t="s">
        <v>2030</v>
      </c>
      <c r="M337" s="396" t="s">
        <v>2063</v>
      </c>
      <c r="N337" s="396" t="s">
        <v>2063</v>
      </c>
      <c r="O337" s="397" t="s">
        <v>2063</v>
      </c>
      <c r="P337" s="395" t="s">
        <v>2063</v>
      </c>
      <c r="Q337" s="396" t="s">
        <v>2063</v>
      </c>
      <c r="R337" s="396" t="s">
        <v>2063</v>
      </c>
      <c r="S337" s="397" t="s">
        <v>2063</v>
      </c>
      <c r="T337" s="395" t="s">
        <v>2063</v>
      </c>
      <c r="U337" s="398" t="s">
        <v>2063</v>
      </c>
      <c r="V337" s="396" t="s">
        <v>2030</v>
      </c>
      <c r="W337" s="396" t="s">
        <v>2030</v>
      </c>
      <c r="X337" s="397" t="s">
        <v>2030</v>
      </c>
      <c r="Y337" s="395" t="s">
        <v>2063</v>
      </c>
      <c r="Z337" s="396" t="s">
        <v>2030</v>
      </c>
      <c r="AA337" s="396" t="s">
        <v>2030</v>
      </c>
      <c r="AB337" s="397" t="s">
        <v>2030</v>
      </c>
      <c r="AC337" s="395" t="s">
        <v>2030</v>
      </c>
      <c r="AD337" s="396" t="s">
        <v>2030</v>
      </c>
      <c r="AE337" s="396" t="s">
        <v>2030</v>
      </c>
      <c r="AF337" s="397" t="s">
        <v>2030</v>
      </c>
      <c r="AG337" s="422" t="s">
        <v>2030</v>
      </c>
      <c r="AH337" s="425" t="s">
        <v>2030</v>
      </c>
      <c r="AI337" s="423" t="s">
        <v>2030</v>
      </c>
      <c r="AJ337" s="423" t="s">
        <v>2030</v>
      </c>
      <c r="AK337" s="424" t="s">
        <v>2030</v>
      </c>
      <c r="AL337" s="395" t="s">
        <v>2030</v>
      </c>
      <c r="AM337" s="425" t="s">
        <v>2030</v>
      </c>
      <c r="AN337" s="423" t="s">
        <v>2030</v>
      </c>
      <c r="AO337" s="424" t="s">
        <v>2063</v>
      </c>
      <c r="AP337" s="422" t="s">
        <v>2063</v>
      </c>
      <c r="AQ337" s="425" t="s">
        <v>2063</v>
      </c>
      <c r="AR337" s="423" t="s">
        <v>2063</v>
      </c>
      <c r="AS337" s="423" t="s">
        <v>2063</v>
      </c>
      <c r="AT337" s="440" t="s">
        <v>2063</v>
      </c>
      <c r="AU337" s="398" t="s">
        <v>2030</v>
      </c>
      <c r="AV337" s="423" t="s">
        <v>2030</v>
      </c>
      <c r="AW337" s="423" t="s">
        <v>2030</v>
      </c>
      <c r="AX337" s="424" t="s">
        <v>2030</v>
      </c>
      <c r="AY337" s="395" t="s">
        <v>2030</v>
      </c>
      <c r="AZ337" s="425" t="s">
        <v>2030</v>
      </c>
      <c r="BA337" s="423" t="s">
        <v>2063</v>
      </c>
      <c r="BB337" s="424" t="s">
        <v>2063</v>
      </c>
    </row>
    <row r="338" spans="1:54" x14ac:dyDescent="0.2">
      <c r="A338" s="2699"/>
      <c r="B338" s="2090" t="s">
        <v>2093</v>
      </c>
      <c r="C338" s="400" t="s">
        <v>2063</v>
      </c>
      <c r="D338" s="401" t="s">
        <v>2063</v>
      </c>
      <c r="E338" s="401" t="s">
        <v>2063</v>
      </c>
      <c r="F338" s="401" t="s">
        <v>2063</v>
      </c>
      <c r="G338" s="442" t="s">
        <v>2063</v>
      </c>
      <c r="H338" s="400" t="s">
        <v>2063</v>
      </c>
      <c r="I338" s="401" t="s">
        <v>2063</v>
      </c>
      <c r="J338" s="401" t="s">
        <v>2063</v>
      </c>
      <c r="K338" s="442" t="s">
        <v>2063</v>
      </c>
      <c r="L338" s="403" t="s">
        <v>2030</v>
      </c>
      <c r="M338" s="401" t="s">
        <v>2063</v>
      </c>
      <c r="N338" s="401" t="s">
        <v>2030</v>
      </c>
      <c r="O338" s="402" t="s">
        <v>2063</v>
      </c>
      <c r="P338" s="400" t="s">
        <v>2063</v>
      </c>
      <c r="Q338" s="401" t="s">
        <v>2063</v>
      </c>
      <c r="R338" s="401" t="s">
        <v>2063</v>
      </c>
      <c r="S338" s="402" t="s">
        <v>2063</v>
      </c>
      <c r="T338" s="400" t="s">
        <v>2063</v>
      </c>
      <c r="U338" s="403" t="s">
        <v>2063</v>
      </c>
      <c r="V338" s="401" t="s">
        <v>2063</v>
      </c>
      <c r="W338" s="401" t="s">
        <v>2063</v>
      </c>
      <c r="X338" s="402" t="s">
        <v>2063</v>
      </c>
      <c r="Y338" s="400" t="s">
        <v>2063</v>
      </c>
      <c r="Z338" s="401" t="s">
        <v>2063</v>
      </c>
      <c r="AA338" s="401" t="s">
        <v>2063</v>
      </c>
      <c r="AB338" s="402" t="s">
        <v>2030</v>
      </c>
      <c r="AC338" s="400" t="s">
        <v>2030</v>
      </c>
      <c r="AD338" s="401" t="s">
        <v>2030</v>
      </c>
      <c r="AE338" s="401" t="s">
        <v>2030</v>
      </c>
      <c r="AF338" s="448" t="s">
        <v>2063</v>
      </c>
      <c r="AG338" s="445" t="s">
        <v>2063</v>
      </c>
      <c r="AH338" s="446" t="s">
        <v>2063</v>
      </c>
      <c r="AI338" s="447" t="s">
        <v>2063</v>
      </c>
      <c r="AJ338" s="447" t="s">
        <v>2063</v>
      </c>
      <c r="AK338" s="448" t="s">
        <v>2030</v>
      </c>
      <c r="AL338" s="400" t="s">
        <v>2063</v>
      </c>
      <c r="AM338" s="446" t="s">
        <v>2063</v>
      </c>
      <c r="AN338" s="447" t="s">
        <v>2063</v>
      </c>
      <c r="AO338" s="448" t="s">
        <v>2063</v>
      </c>
      <c r="AP338" s="445" t="s">
        <v>2063</v>
      </c>
      <c r="AQ338" s="446" t="s">
        <v>2063</v>
      </c>
      <c r="AR338" s="447" t="s">
        <v>2063</v>
      </c>
      <c r="AS338" s="447" t="s">
        <v>2063</v>
      </c>
      <c r="AT338" s="449" t="s">
        <v>2063</v>
      </c>
      <c r="AU338" s="403" t="s">
        <v>2063</v>
      </c>
      <c r="AV338" s="447" t="s">
        <v>2063</v>
      </c>
      <c r="AW338" s="447" t="s">
        <v>2063</v>
      </c>
      <c r="AX338" s="448" t="s">
        <v>2063</v>
      </c>
      <c r="AY338" s="450" t="s">
        <v>2063</v>
      </c>
      <c r="AZ338" s="451" t="s">
        <v>2063</v>
      </c>
      <c r="BA338" s="456" t="s">
        <v>2063</v>
      </c>
      <c r="BB338" s="462" t="s">
        <v>2063</v>
      </c>
    </row>
    <row r="339" spans="1:54" x14ac:dyDescent="0.2">
      <c r="A339" s="2699"/>
      <c r="B339" s="2089" t="s">
        <v>2092</v>
      </c>
      <c r="C339" s="395" t="s">
        <v>2063</v>
      </c>
      <c r="D339" s="396" t="s">
        <v>2063</v>
      </c>
      <c r="E339" s="396" t="s">
        <v>2063</v>
      </c>
      <c r="F339" s="396" t="s">
        <v>2063</v>
      </c>
      <c r="G339" s="453" t="s">
        <v>2063</v>
      </c>
      <c r="H339" s="395" t="s">
        <v>2063</v>
      </c>
      <c r="I339" s="396" t="s">
        <v>2063</v>
      </c>
      <c r="J339" s="396" t="s">
        <v>2063</v>
      </c>
      <c r="K339" s="453" t="s">
        <v>2063</v>
      </c>
      <c r="L339" s="398" t="s">
        <v>2063</v>
      </c>
      <c r="M339" s="396" t="s">
        <v>2063</v>
      </c>
      <c r="N339" s="396" t="s">
        <v>2063</v>
      </c>
      <c r="O339" s="397" t="s">
        <v>2063</v>
      </c>
      <c r="P339" s="395" t="s">
        <v>2063</v>
      </c>
      <c r="Q339" s="396" t="s">
        <v>2063</v>
      </c>
      <c r="R339" s="396" t="s">
        <v>2063</v>
      </c>
      <c r="S339" s="397" t="s">
        <v>2063</v>
      </c>
      <c r="T339" s="395" t="s">
        <v>2063</v>
      </c>
      <c r="U339" s="398" t="s">
        <v>2063</v>
      </c>
      <c r="V339" s="396" t="s">
        <v>2063</v>
      </c>
      <c r="W339" s="396" t="s">
        <v>2063</v>
      </c>
      <c r="X339" s="397" t="s">
        <v>2063</v>
      </c>
      <c r="Y339" s="395" t="s">
        <v>2063</v>
      </c>
      <c r="Z339" s="396" t="s">
        <v>2063</v>
      </c>
      <c r="AA339" s="396" t="s">
        <v>2063</v>
      </c>
      <c r="AB339" s="397" t="s">
        <v>2030</v>
      </c>
      <c r="AC339" s="395" t="s">
        <v>2030</v>
      </c>
      <c r="AD339" s="396" t="s">
        <v>2030</v>
      </c>
      <c r="AE339" s="396" t="s">
        <v>2063</v>
      </c>
      <c r="AF339" s="424" t="s">
        <v>2063</v>
      </c>
      <c r="AG339" s="422" t="s">
        <v>2063</v>
      </c>
      <c r="AH339" s="425" t="s">
        <v>2063</v>
      </c>
      <c r="AI339" s="423" t="s">
        <v>2063</v>
      </c>
      <c r="AJ339" s="423" t="s">
        <v>2063</v>
      </c>
      <c r="AK339" s="424" t="s">
        <v>2063</v>
      </c>
      <c r="AL339" s="395" t="s">
        <v>2063</v>
      </c>
      <c r="AM339" s="425" t="s">
        <v>2063</v>
      </c>
      <c r="AN339" s="423" t="s">
        <v>2063</v>
      </c>
      <c r="AO339" s="424" t="s">
        <v>2063</v>
      </c>
      <c r="AP339" s="422" t="s">
        <v>2063</v>
      </c>
      <c r="AQ339" s="425" t="s">
        <v>2063</v>
      </c>
      <c r="AR339" s="423" t="s">
        <v>2063</v>
      </c>
      <c r="AS339" s="423" t="s">
        <v>2063</v>
      </c>
      <c r="AT339" s="440" t="s">
        <v>2063</v>
      </c>
      <c r="AU339" s="398" t="s">
        <v>2063</v>
      </c>
      <c r="AV339" s="423" t="s">
        <v>2063</v>
      </c>
      <c r="AW339" s="423" t="s">
        <v>2063</v>
      </c>
      <c r="AX339" s="424" t="s">
        <v>2063</v>
      </c>
      <c r="AY339" s="395" t="s">
        <v>2063</v>
      </c>
      <c r="AZ339" s="425" t="s">
        <v>2063</v>
      </c>
      <c r="BA339" s="423" t="s">
        <v>2063</v>
      </c>
      <c r="BB339" s="424" t="s">
        <v>2063</v>
      </c>
    </row>
    <row r="340" spans="1:54" x14ac:dyDescent="0.2">
      <c r="A340" s="2699"/>
      <c r="B340" s="2090" t="s">
        <v>2091</v>
      </c>
      <c r="C340" s="400" t="s">
        <v>2063</v>
      </c>
      <c r="D340" s="401" t="s">
        <v>2063</v>
      </c>
      <c r="E340" s="401" t="s">
        <v>2063</v>
      </c>
      <c r="F340" s="401" t="s">
        <v>2063</v>
      </c>
      <c r="G340" s="442" t="s">
        <v>2063</v>
      </c>
      <c r="H340" s="400" t="s">
        <v>2063</v>
      </c>
      <c r="I340" s="401" t="s">
        <v>2063</v>
      </c>
      <c r="J340" s="401" t="s">
        <v>2063</v>
      </c>
      <c r="K340" s="442" t="s">
        <v>2063</v>
      </c>
      <c r="L340" s="403" t="s">
        <v>2063</v>
      </c>
      <c r="M340" s="401" t="s">
        <v>2063</v>
      </c>
      <c r="N340" s="401" t="s">
        <v>2063</v>
      </c>
      <c r="O340" s="402" t="s">
        <v>2063</v>
      </c>
      <c r="P340" s="400" t="s">
        <v>2063</v>
      </c>
      <c r="Q340" s="401" t="s">
        <v>2063</v>
      </c>
      <c r="R340" s="401" t="s">
        <v>2063</v>
      </c>
      <c r="S340" s="402" t="s">
        <v>2063</v>
      </c>
      <c r="T340" s="400" t="s">
        <v>2063</v>
      </c>
      <c r="U340" s="403" t="s">
        <v>2063</v>
      </c>
      <c r="V340" s="401" t="s">
        <v>2063</v>
      </c>
      <c r="W340" s="401" t="s">
        <v>2063</v>
      </c>
      <c r="X340" s="402" t="s">
        <v>2030</v>
      </c>
      <c r="Y340" s="400" t="s">
        <v>2063</v>
      </c>
      <c r="Z340" s="401" t="s">
        <v>2030</v>
      </c>
      <c r="AA340" s="401" t="s">
        <v>2030</v>
      </c>
      <c r="AB340" s="402" t="s">
        <v>2030</v>
      </c>
      <c r="AC340" s="400" t="s">
        <v>2030</v>
      </c>
      <c r="AD340" s="401" t="s">
        <v>2030</v>
      </c>
      <c r="AE340" s="401" t="s">
        <v>2063</v>
      </c>
      <c r="AF340" s="448" t="s">
        <v>2063</v>
      </c>
      <c r="AG340" s="445" t="s">
        <v>2063</v>
      </c>
      <c r="AH340" s="446" t="s">
        <v>2063</v>
      </c>
      <c r="AI340" s="447" t="s">
        <v>2063</v>
      </c>
      <c r="AJ340" s="447" t="s">
        <v>2063</v>
      </c>
      <c r="AK340" s="448" t="s">
        <v>2063</v>
      </c>
      <c r="AL340" s="400" t="s">
        <v>2063</v>
      </c>
      <c r="AM340" s="446" t="s">
        <v>2063</v>
      </c>
      <c r="AN340" s="447" t="s">
        <v>2063</v>
      </c>
      <c r="AO340" s="448" t="s">
        <v>2063</v>
      </c>
      <c r="AP340" s="445" t="s">
        <v>2063</v>
      </c>
      <c r="AQ340" s="446" t="s">
        <v>2063</v>
      </c>
      <c r="AR340" s="447" t="s">
        <v>2063</v>
      </c>
      <c r="AS340" s="447" t="s">
        <v>2063</v>
      </c>
      <c r="AT340" s="449" t="s">
        <v>2063</v>
      </c>
      <c r="AU340" s="403" t="s">
        <v>2030</v>
      </c>
      <c r="AV340" s="447" t="s">
        <v>2030</v>
      </c>
      <c r="AW340" s="447" t="s">
        <v>2063</v>
      </c>
      <c r="AX340" s="448" t="s">
        <v>2030</v>
      </c>
      <c r="AY340" s="450" t="s">
        <v>2030</v>
      </c>
      <c r="AZ340" s="451" t="s">
        <v>2063</v>
      </c>
      <c r="BA340" s="456" t="s">
        <v>2063</v>
      </c>
      <c r="BB340" s="462" t="s">
        <v>2030</v>
      </c>
    </row>
    <row r="341" spans="1:54" x14ac:dyDescent="0.2">
      <c r="A341" s="2699"/>
      <c r="B341" s="2089" t="s">
        <v>2090</v>
      </c>
      <c r="C341" s="395" t="s">
        <v>2063</v>
      </c>
      <c r="D341" s="396" t="s">
        <v>2063</v>
      </c>
      <c r="E341" s="396" t="s">
        <v>2063</v>
      </c>
      <c r="F341" s="396" t="s">
        <v>2063</v>
      </c>
      <c r="G341" s="453" t="s">
        <v>2063</v>
      </c>
      <c r="H341" s="395" t="s">
        <v>2063</v>
      </c>
      <c r="I341" s="396" t="s">
        <v>2063</v>
      </c>
      <c r="J341" s="396" t="s">
        <v>2063</v>
      </c>
      <c r="K341" s="453" t="s">
        <v>2063</v>
      </c>
      <c r="L341" s="398" t="s">
        <v>2063</v>
      </c>
      <c r="M341" s="396" t="s">
        <v>2063</v>
      </c>
      <c r="N341" s="396" t="s">
        <v>2063</v>
      </c>
      <c r="O341" s="397" t="s">
        <v>2063</v>
      </c>
      <c r="P341" s="395" t="s">
        <v>2063</v>
      </c>
      <c r="Q341" s="396" t="s">
        <v>2063</v>
      </c>
      <c r="R341" s="396" t="s">
        <v>2063</v>
      </c>
      <c r="S341" s="397" t="s">
        <v>2063</v>
      </c>
      <c r="T341" s="395" t="s">
        <v>2063</v>
      </c>
      <c r="U341" s="398" t="s">
        <v>2063</v>
      </c>
      <c r="V341" s="396" t="s">
        <v>2063</v>
      </c>
      <c r="W341" s="396" t="s">
        <v>2063</v>
      </c>
      <c r="X341" s="397" t="s">
        <v>2030</v>
      </c>
      <c r="Y341" s="395" t="s">
        <v>2063</v>
      </c>
      <c r="Z341" s="396" t="s">
        <v>2030</v>
      </c>
      <c r="AA341" s="396" t="s">
        <v>2030</v>
      </c>
      <c r="AB341" s="397" t="s">
        <v>2030</v>
      </c>
      <c r="AC341" s="395" t="s">
        <v>2030</v>
      </c>
      <c r="AD341" s="396" t="s">
        <v>2030</v>
      </c>
      <c r="AE341" s="396" t="s">
        <v>2063</v>
      </c>
      <c r="AF341" s="424" t="s">
        <v>2063</v>
      </c>
      <c r="AG341" s="422" t="s">
        <v>2063</v>
      </c>
      <c r="AH341" s="425" t="s">
        <v>2063</v>
      </c>
      <c r="AI341" s="423" t="s">
        <v>2063</v>
      </c>
      <c r="AJ341" s="423" t="s">
        <v>2063</v>
      </c>
      <c r="AK341" s="424" t="s">
        <v>2063</v>
      </c>
      <c r="AL341" s="395" t="s">
        <v>2063</v>
      </c>
      <c r="AM341" s="425" t="s">
        <v>2063</v>
      </c>
      <c r="AN341" s="423" t="s">
        <v>2063</v>
      </c>
      <c r="AO341" s="424" t="s">
        <v>2063</v>
      </c>
      <c r="AP341" s="422" t="s">
        <v>2063</v>
      </c>
      <c r="AQ341" s="425" t="s">
        <v>2063</v>
      </c>
      <c r="AR341" s="423" t="s">
        <v>2063</v>
      </c>
      <c r="AS341" s="423" t="s">
        <v>2063</v>
      </c>
      <c r="AT341" s="440" t="s">
        <v>2063</v>
      </c>
      <c r="AU341" s="398" t="s">
        <v>2063</v>
      </c>
      <c r="AV341" s="423" t="s">
        <v>2063</v>
      </c>
      <c r="AW341" s="423" t="s">
        <v>2063</v>
      </c>
      <c r="AX341" s="424" t="s">
        <v>2063</v>
      </c>
      <c r="AY341" s="395" t="s">
        <v>2063</v>
      </c>
      <c r="AZ341" s="425" t="s">
        <v>2063</v>
      </c>
      <c r="BA341" s="423" t="s">
        <v>2063</v>
      </c>
      <c r="BB341" s="424" t="s">
        <v>2063</v>
      </c>
    </row>
    <row r="342" spans="1:54" x14ac:dyDescent="0.2">
      <c r="A342" s="2699"/>
      <c r="B342" s="2090" t="s">
        <v>2089</v>
      </c>
      <c r="C342" s="400" t="s">
        <v>2063</v>
      </c>
      <c r="D342" s="401" t="s">
        <v>2063</v>
      </c>
      <c r="E342" s="401" t="s">
        <v>2063</v>
      </c>
      <c r="F342" s="401" t="s">
        <v>2063</v>
      </c>
      <c r="G342" s="442" t="s">
        <v>2063</v>
      </c>
      <c r="H342" s="400" t="s">
        <v>2063</v>
      </c>
      <c r="I342" s="401" t="s">
        <v>2030</v>
      </c>
      <c r="J342" s="401" t="s">
        <v>2030</v>
      </c>
      <c r="K342" s="442" t="s">
        <v>2030</v>
      </c>
      <c r="L342" s="403" t="s">
        <v>2030</v>
      </c>
      <c r="M342" s="401" t="s">
        <v>2030</v>
      </c>
      <c r="N342" s="401" t="s">
        <v>2030</v>
      </c>
      <c r="O342" s="402" t="s">
        <v>2030</v>
      </c>
      <c r="P342" s="400" t="s">
        <v>2063</v>
      </c>
      <c r="Q342" s="401" t="s">
        <v>2063</v>
      </c>
      <c r="R342" s="401" t="s">
        <v>2063</v>
      </c>
      <c r="S342" s="402" t="s">
        <v>2063</v>
      </c>
      <c r="T342" s="400" t="s">
        <v>2063</v>
      </c>
      <c r="U342" s="403" t="s">
        <v>2063</v>
      </c>
      <c r="V342" s="401" t="s">
        <v>2063</v>
      </c>
      <c r="W342" s="401" t="s">
        <v>2063</v>
      </c>
      <c r="X342" s="402" t="s">
        <v>2063</v>
      </c>
      <c r="Y342" s="400" t="s">
        <v>2063</v>
      </c>
      <c r="Z342" s="401" t="s">
        <v>2063</v>
      </c>
      <c r="AA342" s="401" t="s">
        <v>2063</v>
      </c>
      <c r="AB342" s="402" t="s">
        <v>2030</v>
      </c>
      <c r="AC342" s="400" t="s">
        <v>2030</v>
      </c>
      <c r="AD342" s="401" t="s">
        <v>2030</v>
      </c>
      <c r="AE342" s="401" t="s">
        <v>2030</v>
      </c>
      <c r="AF342" s="448" t="s">
        <v>2030</v>
      </c>
      <c r="AG342" s="445" t="s">
        <v>2030</v>
      </c>
      <c r="AH342" s="446" t="s">
        <v>2030</v>
      </c>
      <c r="AI342" s="447" t="s">
        <v>2063</v>
      </c>
      <c r="AJ342" s="447" t="s">
        <v>2030</v>
      </c>
      <c r="AK342" s="448" t="s">
        <v>2030</v>
      </c>
      <c r="AL342" s="400" t="s">
        <v>2063</v>
      </c>
      <c r="AM342" s="446" t="s">
        <v>2063</v>
      </c>
      <c r="AN342" s="447" t="s">
        <v>2030</v>
      </c>
      <c r="AO342" s="448" t="s">
        <v>2063</v>
      </c>
      <c r="AP342" s="445" t="s">
        <v>2063</v>
      </c>
      <c r="AQ342" s="446" t="s">
        <v>2063</v>
      </c>
      <c r="AR342" s="447" t="s">
        <v>2063</v>
      </c>
      <c r="AS342" s="447" t="s">
        <v>2063</v>
      </c>
      <c r="AT342" s="449" t="s">
        <v>2063</v>
      </c>
      <c r="AU342" s="403" t="s">
        <v>2030</v>
      </c>
      <c r="AV342" s="447" t="s">
        <v>2030</v>
      </c>
      <c r="AW342" s="447" t="s">
        <v>2030</v>
      </c>
      <c r="AX342" s="448" t="s">
        <v>2063</v>
      </c>
      <c r="AY342" s="450" t="s">
        <v>2063</v>
      </c>
      <c r="AZ342" s="451" t="s">
        <v>2063</v>
      </c>
      <c r="BA342" s="456" t="s">
        <v>2063</v>
      </c>
      <c r="BB342" s="462" t="s">
        <v>2063</v>
      </c>
    </row>
    <row r="343" spans="1:54" ht="13.5" thickBot="1" x14ac:dyDescent="0.25">
      <c r="A343" s="2700"/>
      <c r="B343" s="2098" t="s">
        <v>2088</v>
      </c>
      <c r="C343" s="412" t="s">
        <v>2063</v>
      </c>
      <c r="D343" s="413" t="s">
        <v>2063</v>
      </c>
      <c r="E343" s="413" t="s">
        <v>2063</v>
      </c>
      <c r="F343" s="413" t="s">
        <v>2063</v>
      </c>
      <c r="G343" s="460" t="s">
        <v>2063</v>
      </c>
      <c r="H343" s="412" t="s">
        <v>2063</v>
      </c>
      <c r="I343" s="413" t="s">
        <v>2063</v>
      </c>
      <c r="J343" s="413" t="s">
        <v>2063</v>
      </c>
      <c r="K343" s="460" t="s">
        <v>2063</v>
      </c>
      <c r="L343" s="415" t="s">
        <v>2030</v>
      </c>
      <c r="M343" s="413" t="s">
        <v>2063</v>
      </c>
      <c r="N343" s="413" t="s">
        <v>2063</v>
      </c>
      <c r="O343" s="414" t="s">
        <v>2063</v>
      </c>
      <c r="P343" s="461" t="s">
        <v>2063</v>
      </c>
      <c r="Q343" s="413" t="s">
        <v>2063</v>
      </c>
      <c r="R343" s="413" t="s">
        <v>2063</v>
      </c>
      <c r="S343" s="414" t="s">
        <v>2063</v>
      </c>
      <c r="T343" s="412" t="s">
        <v>2063</v>
      </c>
      <c r="U343" s="415" t="s">
        <v>2063</v>
      </c>
      <c r="V343" s="413" t="s">
        <v>2063</v>
      </c>
      <c r="W343" s="413" t="s">
        <v>2063</v>
      </c>
      <c r="X343" s="414" t="s">
        <v>2030</v>
      </c>
      <c r="Y343" s="412" t="s">
        <v>2030</v>
      </c>
      <c r="Z343" s="413" t="s">
        <v>2030</v>
      </c>
      <c r="AA343" s="413" t="s">
        <v>2030</v>
      </c>
      <c r="AB343" s="414" t="s">
        <v>2030</v>
      </c>
      <c r="AC343" s="461" t="s">
        <v>2030</v>
      </c>
      <c r="AD343" s="413" t="s">
        <v>2030</v>
      </c>
      <c r="AE343" s="413" t="s">
        <v>2063</v>
      </c>
      <c r="AF343" s="414" t="s">
        <v>2063</v>
      </c>
      <c r="AG343" s="412" t="s">
        <v>2063</v>
      </c>
      <c r="AH343" s="415" t="s">
        <v>2063</v>
      </c>
      <c r="AI343" s="413" t="s">
        <v>2063</v>
      </c>
      <c r="AJ343" s="413" t="s">
        <v>2063</v>
      </c>
      <c r="AK343" s="414" t="s">
        <v>2063</v>
      </c>
      <c r="AL343" s="412" t="s">
        <v>2063</v>
      </c>
      <c r="AM343" s="415" t="s">
        <v>2063</v>
      </c>
      <c r="AN343" s="413" t="s">
        <v>2063</v>
      </c>
      <c r="AO343" s="414" t="s">
        <v>2063</v>
      </c>
      <c r="AP343" s="412" t="s">
        <v>2063</v>
      </c>
      <c r="AQ343" s="415" t="s">
        <v>2063</v>
      </c>
      <c r="AR343" s="413" t="s">
        <v>2063</v>
      </c>
      <c r="AS343" s="413" t="s">
        <v>2063</v>
      </c>
      <c r="AT343" s="460" t="s">
        <v>2063</v>
      </c>
      <c r="AU343" s="415" t="s">
        <v>2030</v>
      </c>
      <c r="AV343" s="413" t="s">
        <v>2030</v>
      </c>
      <c r="AW343" s="413" t="s">
        <v>2030</v>
      </c>
      <c r="AX343" s="414" t="s">
        <v>2030</v>
      </c>
      <c r="AY343" s="412" t="s">
        <v>2030</v>
      </c>
      <c r="AZ343" s="415" t="s">
        <v>2030</v>
      </c>
      <c r="BA343" s="413" t="s">
        <v>2030</v>
      </c>
      <c r="BB343" s="414" t="s">
        <v>2063</v>
      </c>
    </row>
    <row r="344" spans="1:54" ht="13.5" thickBot="1" x14ac:dyDescent="0.25">
      <c r="A344" s="302"/>
      <c r="B344" s="2072"/>
      <c r="C344" s="463"/>
      <c r="D344" s="180"/>
      <c r="E344" s="180"/>
      <c r="F344" s="481"/>
      <c r="G344" s="439"/>
      <c r="H344" s="439"/>
      <c r="I344" s="180"/>
      <c r="J344" s="180"/>
      <c r="K344" s="180"/>
      <c r="L344" s="439"/>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438"/>
      <c r="AM344" s="438"/>
      <c r="AN344" s="438"/>
      <c r="AO344" s="438"/>
      <c r="AP344" s="180"/>
      <c r="AQ344" s="180"/>
      <c r="AR344" s="180"/>
      <c r="AS344" s="180"/>
      <c r="AT344" s="180"/>
      <c r="AU344" s="439"/>
      <c r="AV344" s="180"/>
      <c r="AW344" s="180"/>
      <c r="AX344" s="180"/>
      <c r="AY344" s="438"/>
      <c r="AZ344" s="180"/>
      <c r="BA344" s="180"/>
      <c r="BB344" s="465"/>
    </row>
    <row r="345" spans="1:54" ht="13.5" thickBot="1" x14ac:dyDescent="0.25">
      <c r="A345" s="2683" t="s">
        <v>450</v>
      </c>
      <c r="B345" s="2693" t="s">
        <v>672</v>
      </c>
      <c r="C345" s="2710" t="s">
        <v>2056</v>
      </c>
      <c r="D345" s="2710"/>
      <c r="E345" s="2710"/>
      <c r="F345" s="2710"/>
      <c r="G345" s="2710"/>
      <c r="H345" s="2703" t="s">
        <v>2062</v>
      </c>
      <c r="I345" s="2703"/>
      <c r="J345" s="2703"/>
      <c r="K345" s="2704"/>
      <c r="L345" s="2704" t="s">
        <v>2061</v>
      </c>
      <c r="M345" s="2713"/>
      <c r="N345" s="2713"/>
      <c r="O345" s="2713"/>
      <c r="P345" s="2702" t="s">
        <v>2053</v>
      </c>
      <c r="Q345" s="2710"/>
      <c r="R345" s="2710"/>
      <c r="S345" s="2710"/>
      <c r="T345" s="2702" t="s">
        <v>2052</v>
      </c>
      <c r="U345" s="2710"/>
      <c r="V345" s="2710"/>
      <c r="W345" s="2710"/>
      <c r="X345" s="2710"/>
      <c r="Y345" s="2706" t="s">
        <v>2051</v>
      </c>
      <c r="Z345" s="2712"/>
      <c r="AA345" s="2712"/>
      <c r="AB345" s="2712"/>
      <c r="AC345" s="2702" t="s">
        <v>2050</v>
      </c>
      <c r="AD345" s="2710"/>
      <c r="AE345" s="2710"/>
      <c r="AF345" s="2710"/>
      <c r="AG345" s="2702" t="s">
        <v>2049</v>
      </c>
      <c r="AH345" s="2710"/>
      <c r="AI345" s="2710"/>
      <c r="AJ345" s="2710"/>
      <c r="AK345" s="2710"/>
      <c r="AL345" s="2702" t="s">
        <v>2048</v>
      </c>
      <c r="AM345" s="2710"/>
      <c r="AN345" s="2710"/>
      <c r="AO345" s="2710"/>
      <c r="AP345" s="2710" t="s">
        <v>2060</v>
      </c>
      <c r="AQ345" s="2710"/>
      <c r="AR345" s="2710"/>
      <c r="AS345" s="2710"/>
      <c r="AT345" s="2710"/>
      <c r="AU345" s="2708" t="s">
        <v>2046</v>
      </c>
      <c r="AV345" s="2709"/>
      <c r="AW345" s="2709"/>
      <c r="AX345" s="2709"/>
      <c r="AY345" s="2702" t="s">
        <v>2045</v>
      </c>
      <c r="AZ345" s="2710"/>
      <c r="BA345" s="2710"/>
      <c r="BB345" s="2710"/>
    </row>
    <row r="346" spans="1:54" ht="13.5" thickBot="1" x14ac:dyDescent="0.25">
      <c r="A346" s="2684"/>
      <c r="B346" s="2694"/>
      <c r="C346" s="417">
        <v>3</v>
      </c>
      <c r="D346" s="418">
        <v>10</v>
      </c>
      <c r="E346" s="417">
        <v>17</v>
      </c>
      <c r="F346" s="418">
        <v>24</v>
      </c>
      <c r="G346" s="417">
        <v>31</v>
      </c>
      <c r="H346" s="419">
        <v>7</v>
      </c>
      <c r="I346" s="417">
        <v>14</v>
      </c>
      <c r="J346" s="418">
        <v>21</v>
      </c>
      <c r="K346" s="417">
        <v>28</v>
      </c>
      <c r="L346" s="419">
        <v>7</v>
      </c>
      <c r="M346" s="417">
        <v>14</v>
      </c>
      <c r="N346" s="418">
        <v>21</v>
      </c>
      <c r="O346" s="417">
        <v>28</v>
      </c>
      <c r="P346" s="419">
        <v>4</v>
      </c>
      <c r="Q346" s="417">
        <v>11</v>
      </c>
      <c r="R346" s="418">
        <v>18</v>
      </c>
      <c r="S346" s="417">
        <v>25</v>
      </c>
      <c r="T346" s="419">
        <v>2</v>
      </c>
      <c r="U346" s="417">
        <v>9</v>
      </c>
      <c r="V346" s="418">
        <v>16</v>
      </c>
      <c r="W346" s="417">
        <v>23</v>
      </c>
      <c r="X346" s="418">
        <v>30</v>
      </c>
      <c r="Y346" s="420">
        <v>6</v>
      </c>
      <c r="Z346" s="418">
        <v>13</v>
      </c>
      <c r="AA346" s="417">
        <v>20</v>
      </c>
      <c r="AB346" s="418">
        <v>27</v>
      </c>
      <c r="AC346" s="420">
        <v>4</v>
      </c>
      <c r="AD346" s="418">
        <v>11</v>
      </c>
      <c r="AE346" s="417">
        <v>18</v>
      </c>
      <c r="AF346" s="418">
        <v>25</v>
      </c>
      <c r="AG346" s="420">
        <v>1</v>
      </c>
      <c r="AH346" s="418">
        <v>8</v>
      </c>
      <c r="AI346" s="417">
        <v>15</v>
      </c>
      <c r="AJ346" s="418">
        <v>22</v>
      </c>
      <c r="AK346" s="417">
        <v>29</v>
      </c>
      <c r="AL346" s="419">
        <v>5</v>
      </c>
      <c r="AM346" s="417">
        <v>12</v>
      </c>
      <c r="AN346" s="418">
        <v>19</v>
      </c>
      <c r="AO346" s="417">
        <v>26</v>
      </c>
      <c r="AP346" s="418">
        <v>3</v>
      </c>
      <c r="AQ346" s="417">
        <v>10</v>
      </c>
      <c r="AR346" s="418">
        <v>17</v>
      </c>
      <c r="AS346" s="417">
        <v>24</v>
      </c>
      <c r="AT346" s="418">
        <v>31</v>
      </c>
      <c r="AU346" s="420">
        <v>7</v>
      </c>
      <c r="AV346" s="418">
        <v>14</v>
      </c>
      <c r="AW346" s="417">
        <v>21</v>
      </c>
      <c r="AX346" s="418">
        <v>28</v>
      </c>
      <c r="AY346" s="420">
        <v>5</v>
      </c>
      <c r="AZ346" s="418">
        <v>12</v>
      </c>
      <c r="BA346" s="417">
        <v>19</v>
      </c>
      <c r="BB346" s="418">
        <v>26</v>
      </c>
    </row>
    <row r="347" spans="1:54" x14ac:dyDescent="0.2">
      <c r="A347" s="2698" t="s">
        <v>1688</v>
      </c>
      <c r="B347" s="2088" t="s">
        <v>2087</v>
      </c>
      <c r="C347" s="400" t="s">
        <v>2063</v>
      </c>
      <c r="D347" s="401" t="s">
        <v>2063</v>
      </c>
      <c r="E347" s="401" t="s">
        <v>2063</v>
      </c>
      <c r="F347" s="401" t="s">
        <v>2063</v>
      </c>
      <c r="G347" s="442" t="s">
        <v>2030</v>
      </c>
      <c r="H347" s="403" t="s">
        <v>2030</v>
      </c>
      <c r="I347" s="401" t="s">
        <v>2030</v>
      </c>
      <c r="J347" s="387" t="s">
        <v>2030</v>
      </c>
      <c r="K347" s="442" t="s">
        <v>2030</v>
      </c>
      <c r="L347" s="403" t="s">
        <v>2030</v>
      </c>
      <c r="M347" s="401" t="s">
        <v>2030</v>
      </c>
      <c r="N347" s="401" t="s">
        <v>2030</v>
      </c>
      <c r="O347" s="402" t="s">
        <v>2063</v>
      </c>
      <c r="P347" s="400" t="s">
        <v>2063</v>
      </c>
      <c r="Q347" s="401" t="s">
        <v>2063</v>
      </c>
      <c r="R347" s="401" t="s">
        <v>2063</v>
      </c>
      <c r="S347" s="402" t="s">
        <v>2063</v>
      </c>
      <c r="T347" s="400" t="s">
        <v>2030</v>
      </c>
      <c r="U347" s="403" t="s">
        <v>2063</v>
      </c>
      <c r="V347" s="401" t="s">
        <v>2030</v>
      </c>
      <c r="W347" s="401" t="s">
        <v>2030</v>
      </c>
      <c r="X347" s="402" t="s">
        <v>2030</v>
      </c>
      <c r="Y347" s="400" t="s">
        <v>2030</v>
      </c>
      <c r="Z347" s="401" t="s">
        <v>2030</v>
      </c>
      <c r="AA347" s="401" t="s">
        <v>2030</v>
      </c>
      <c r="AB347" s="402" t="s">
        <v>2030</v>
      </c>
      <c r="AC347" s="400" t="s">
        <v>2030</v>
      </c>
      <c r="AD347" s="401" t="s">
        <v>2030</v>
      </c>
      <c r="AE347" s="401" t="s">
        <v>2030</v>
      </c>
      <c r="AF347" s="448" t="s">
        <v>2030</v>
      </c>
      <c r="AG347" s="445" t="s">
        <v>2030</v>
      </c>
      <c r="AH347" s="446" t="s">
        <v>2030</v>
      </c>
      <c r="AI347" s="447" t="s">
        <v>2030</v>
      </c>
      <c r="AJ347" s="447" t="s">
        <v>2030</v>
      </c>
      <c r="AK347" s="448" t="s">
        <v>2030</v>
      </c>
      <c r="AL347" s="400" t="s">
        <v>2030</v>
      </c>
      <c r="AM347" s="446" t="s">
        <v>2030</v>
      </c>
      <c r="AN347" s="447" t="s">
        <v>2030</v>
      </c>
      <c r="AO347" s="448" t="s">
        <v>2030</v>
      </c>
      <c r="AP347" s="445" t="s">
        <v>2063</v>
      </c>
      <c r="AQ347" s="446" t="s">
        <v>2063</v>
      </c>
      <c r="AR347" s="447" t="s">
        <v>2063</v>
      </c>
      <c r="AS347" s="387" t="s">
        <v>2063</v>
      </c>
      <c r="AT347" s="449" t="s">
        <v>2030</v>
      </c>
      <c r="AU347" s="403" t="s">
        <v>2030</v>
      </c>
      <c r="AV347" s="447" t="s">
        <v>2030</v>
      </c>
      <c r="AW347" s="447" t="s">
        <v>2030</v>
      </c>
      <c r="AX347" s="448" t="s">
        <v>2030</v>
      </c>
      <c r="AY347" s="450" t="s">
        <v>2030</v>
      </c>
      <c r="AZ347" s="451" t="s">
        <v>2030</v>
      </c>
      <c r="BA347" s="456" t="s">
        <v>2030</v>
      </c>
      <c r="BB347" s="462" t="s">
        <v>2030</v>
      </c>
    </row>
    <row r="348" spans="1:54" x14ac:dyDescent="0.2">
      <c r="A348" s="2699"/>
      <c r="B348" s="2089" t="s">
        <v>2086</v>
      </c>
      <c r="C348" s="395" t="s">
        <v>2063</v>
      </c>
      <c r="D348" s="396" t="s">
        <v>2063</v>
      </c>
      <c r="E348" s="396" t="s">
        <v>2063</v>
      </c>
      <c r="F348" s="396" t="s">
        <v>2063</v>
      </c>
      <c r="G348" s="453" t="s">
        <v>2063</v>
      </c>
      <c r="H348" s="398" t="s">
        <v>2030</v>
      </c>
      <c r="I348" s="396" t="s">
        <v>2030</v>
      </c>
      <c r="J348" s="396" t="s">
        <v>2030</v>
      </c>
      <c r="K348" s="453" t="s">
        <v>2030</v>
      </c>
      <c r="L348" s="398" t="s">
        <v>2030</v>
      </c>
      <c r="M348" s="396" t="s">
        <v>2030</v>
      </c>
      <c r="N348" s="396" t="s">
        <v>2030</v>
      </c>
      <c r="O348" s="397" t="s">
        <v>2030</v>
      </c>
      <c r="P348" s="395" t="s">
        <v>2030</v>
      </c>
      <c r="Q348" s="396" t="s">
        <v>2030</v>
      </c>
      <c r="R348" s="396" t="s">
        <v>2030</v>
      </c>
      <c r="S348" s="397" t="s">
        <v>2063</v>
      </c>
      <c r="T348" s="395" t="s">
        <v>2063</v>
      </c>
      <c r="U348" s="398" t="s">
        <v>2063</v>
      </c>
      <c r="V348" s="396" t="s">
        <v>2063</v>
      </c>
      <c r="W348" s="396" t="s">
        <v>2063</v>
      </c>
      <c r="X348" s="397" t="s">
        <v>2030</v>
      </c>
      <c r="Y348" s="395" t="s">
        <v>2063</v>
      </c>
      <c r="Z348" s="396" t="s">
        <v>2030</v>
      </c>
      <c r="AA348" s="396" t="s">
        <v>2030</v>
      </c>
      <c r="AB348" s="397" t="s">
        <v>2030</v>
      </c>
      <c r="AC348" s="395" t="s">
        <v>2030</v>
      </c>
      <c r="AD348" s="396" t="s">
        <v>2030</v>
      </c>
      <c r="AE348" s="396" t="s">
        <v>2030</v>
      </c>
      <c r="AF348" s="424" t="s">
        <v>2030</v>
      </c>
      <c r="AG348" s="422" t="s">
        <v>2030</v>
      </c>
      <c r="AH348" s="425" t="s">
        <v>2030</v>
      </c>
      <c r="AI348" s="423" t="s">
        <v>2030</v>
      </c>
      <c r="AJ348" s="423" t="s">
        <v>2030</v>
      </c>
      <c r="AK348" s="424" t="s">
        <v>2030</v>
      </c>
      <c r="AL348" s="395" t="s">
        <v>2030</v>
      </c>
      <c r="AM348" s="425" t="s">
        <v>2030</v>
      </c>
      <c r="AN348" s="423" t="s">
        <v>2030</v>
      </c>
      <c r="AO348" s="424" t="s">
        <v>2030</v>
      </c>
      <c r="AP348" s="422" t="s">
        <v>2063</v>
      </c>
      <c r="AQ348" s="425" t="s">
        <v>2063</v>
      </c>
      <c r="AR348" s="423" t="s">
        <v>2063</v>
      </c>
      <c r="AS348" s="423" t="s">
        <v>2063</v>
      </c>
      <c r="AT348" s="440" t="s">
        <v>2030</v>
      </c>
      <c r="AU348" s="398" t="s">
        <v>2030</v>
      </c>
      <c r="AV348" s="423" t="s">
        <v>2030</v>
      </c>
      <c r="AW348" s="423" t="s">
        <v>2030</v>
      </c>
      <c r="AX348" s="424" t="s">
        <v>2030</v>
      </c>
      <c r="AY348" s="395" t="s">
        <v>2030</v>
      </c>
      <c r="AZ348" s="425" t="s">
        <v>2030</v>
      </c>
      <c r="BA348" s="423" t="s">
        <v>2030</v>
      </c>
      <c r="BB348" s="424" t="s">
        <v>2030</v>
      </c>
    </row>
    <row r="349" spans="1:54" x14ac:dyDescent="0.2">
      <c r="A349" s="2699"/>
      <c r="B349" s="2092" t="s">
        <v>2085</v>
      </c>
      <c r="C349" s="400" t="s">
        <v>2063</v>
      </c>
      <c r="D349" s="401" t="s">
        <v>2063</v>
      </c>
      <c r="E349" s="401" t="s">
        <v>2030</v>
      </c>
      <c r="F349" s="401" t="s">
        <v>2030</v>
      </c>
      <c r="G349" s="442" t="s">
        <v>2030</v>
      </c>
      <c r="H349" s="403" t="s">
        <v>2030</v>
      </c>
      <c r="I349" s="401" t="s">
        <v>2030</v>
      </c>
      <c r="J349" s="401" t="s">
        <v>2030</v>
      </c>
      <c r="K349" s="442" t="s">
        <v>2030</v>
      </c>
      <c r="L349" s="403" t="s">
        <v>2030</v>
      </c>
      <c r="M349" s="401" t="s">
        <v>2030</v>
      </c>
      <c r="N349" s="401" t="s">
        <v>2030</v>
      </c>
      <c r="O349" s="402" t="s">
        <v>2030</v>
      </c>
      <c r="P349" s="400" t="s">
        <v>2063</v>
      </c>
      <c r="Q349" s="401" t="s">
        <v>2063</v>
      </c>
      <c r="R349" s="401" t="s">
        <v>2063</v>
      </c>
      <c r="S349" s="402" t="s">
        <v>2063</v>
      </c>
      <c r="T349" s="400" t="s">
        <v>2063</v>
      </c>
      <c r="U349" s="403" t="s">
        <v>2063</v>
      </c>
      <c r="V349" s="401" t="s">
        <v>2063</v>
      </c>
      <c r="W349" s="401" t="s">
        <v>2063</v>
      </c>
      <c r="X349" s="402" t="s">
        <v>2063</v>
      </c>
      <c r="Y349" s="400" t="s">
        <v>2063</v>
      </c>
      <c r="Z349" s="401" t="s">
        <v>2030</v>
      </c>
      <c r="AA349" s="401" t="s">
        <v>2030</v>
      </c>
      <c r="AB349" s="402" t="s">
        <v>2030</v>
      </c>
      <c r="AC349" s="400" t="s">
        <v>2030</v>
      </c>
      <c r="AD349" s="401" t="s">
        <v>2030</v>
      </c>
      <c r="AE349" s="401" t="s">
        <v>2030</v>
      </c>
      <c r="AF349" s="448" t="s">
        <v>2030</v>
      </c>
      <c r="AG349" s="445" t="s">
        <v>2030</v>
      </c>
      <c r="AH349" s="446" t="s">
        <v>2030</v>
      </c>
      <c r="AI349" s="447" t="s">
        <v>2030</v>
      </c>
      <c r="AJ349" s="447" t="s">
        <v>2030</v>
      </c>
      <c r="AK349" s="448" t="s">
        <v>2030</v>
      </c>
      <c r="AL349" s="400" t="s">
        <v>2030</v>
      </c>
      <c r="AM349" s="446" t="s">
        <v>2030</v>
      </c>
      <c r="AN349" s="447" t="s">
        <v>2030</v>
      </c>
      <c r="AO349" s="448" t="s">
        <v>2063</v>
      </c>
      <c r="AP349" s="445" t="s">
        <v>2063</v>
      </c>
      <c r="AQ349" s="446" t="s">
        <v>2063</v>
      </c>
      <c r="AR349" s="447" t="s">
        <v>2063</v>
      </c>
      <c r="AS349" s="447" t="s">
        <v>2063</v>
      </c>
      <c r="AT349" s="449" t="s">
        <v>2030</v>
      </c>
      <c r="AU349" s="403" t="s">
        <v>2030</v>
      </c>
      <c r="AV349" s="447" t="s">
        <v>2030</v>
      </c>
      <c r="AW349" s="447" t="s">
        <v>2030</v>
      </c>
      <c r="AX349" s="448" t="s">
        <v>2030</v>
      </c>
      <c r="AY349" s="450" t="s">
        <v>2030</v>
      </c>
      <c r="AZ349" s="451" t="s">
        <v>2030</v>
      </c>
      <c r="BA349" s="456" t="s">
        <v>2030</v>
      </c>
      <c r="BB349" s="462" t="s">
        <v>2030</v>
      </c>
    </row>
    <row r="350" spans="1:54" x14ac:dyDescent="0.2">
      <c r="A350" s="2699"/>
      <c r="B350" s="2089" t="s">
        <v>2084</v>
      </c>
      <c r="C350" s="395" t="s">
        <v>2063</v>
      </c>
      <c r="D350" s="396" t="s">
        <v>2063</v>
      </c>
      <c r="E350" s="396" t="s">
        <v>2030</v>
      </c>
      <c r="F350" s="396" t="s">
        <v>2030</v>
      </c>
      <c r="G350" s="453" t="s">
        <v>2030</v>
      </c>
      <c r="H350" s="398" t="s">
        <v>2030</v>
      </c>
      <c r="I350" s="396" t="s">
        <v>2030</v>
      </c>
      <c r="J350" s="396" t="s">
        <v>2030</v>
      </c>
      <c r="K350" s="453" t="s">
        <v>2030</v>
      </c>
      <c r="L350" s="398" t="s">
        <v>2030</v>
      </c>
      <c r="M350" s="396" t="s">
        <v>2030</v>
      </c>
      <c r="N350" s="396" t="s">
        <v>2030</v>
      </c>
      <c r="O350" s="397" t="s">
        <v>2030</v>
      </c>
      <c r="P350" s="395" t="s">
        <v>2063</v>
      </c>
      <c r="Q350" s="396" t="s">
        <v>2063</v>
      </c>
      <c r="R350" s="396" t="s">
        <v>2063</v>
      </c>
      <c r="S350" s="397" t="s">
        <v>2063</v>
      </c>
      <c r="T350" s="395" t="s">
        <v>2063</v>
      </c>
      <c r="U350" s="398" t="s">
        <v>2030</v>
      </c>
      <c r="V350" s="396" t="s">
        <v>2030</v>
      </c>
      <c r="W350" s="396" t="s">
        <v>2030</v>
      </c>
      <c r="X350" s="397" t="s">
        <v>2030</v>
      </c>
      <c r="Y350" s="395" t="s">
        <v>2063</v>
      </c>
      <c r="Z350" s="396" t="s">
        <v>2063</v>
      </c>
      <c r="AA350" s="396" t="s">
        <v>2063</v>
      </c>
      <c r="AB350" s="397" t="s">
        <v>2063</v>
      </c>
      <c r="AC350" s="395" t="s">
        <v>2030</v>
      </c>
      <c r="AD350" s="396" t="s">
        <v>2030</v>
      </c>
      <c r="AE350" s="396" t="s">
        <v>2030</v>
      </c>
      <c r="AF350" s="424" t="s">
        <v>2030</v>
      </c>
      <c r="AG350" s="422" t="s">
        <v>2030</v>
      </c>
      <c r="AH350" s="425" t="s">
        <v>2030</v>
      </c>
      <c r="AI350" s="423" t="s">
        <v>2030</v>
      </c>
      <c r="AJ350" s="423" t="s">
        <v>2030</v>
      </c>
      <c r="AK350" s="424" t="s">
        <v>2030</v>
      </c>
      <c r="AL350" s="395" t="s">
        <v>2030</v>
      </c>
      <c r="AM350" s="425" t="s">
        <v>2030</v>
      </c>
      <c r="AN350" s="423" t="s">
        <v>2030</v>
      </c>
      <c r="AO350" s="424" t="s">
        <v>2063</v>
      </c>
      <c r="AP350" s="422" t="s">
        <v>2063</v>
      </c>
      <c r="AQ350" s="425" t="s">
        <v>2063</v>
      </c>
      <c r="AR350" s="423" t="s">
        <v>2063</v>
      </c>
      <c r="AS350" s="423" t="s">
        <v>2063</v>
      </c>
      <c r="AT350" s="440" t="s">
        <v>2030</v>
      </c>
      <c r="AU350" s="398" t="s">
        <v>2030</v>
      </c>
      <c r="AV350" s="423" t="s">
        <v>2030</v>
      </c>
      <c r="AW350" s="423" t="s">
        <v>2030</v>
      </c>
      <c r="AX350" s="424" t="s">
        <v>2030</v>
      </c>
      <c r="AY350" s="395" t="s">
        <v>2030</v>
      </c>
      <c r="AZ350" s="425" t="s">
        <v>2030</v>
      </c>
      <c r="BA350" s="423" t="s">
        <v>2030</v>
      </c>
      <c r="BB350" s="424" t="s">
        <v>2030</v>
      </c>
    </row>
    <row r="351" spans="1:54" x14ac:dyDescent="0.2">
      <c r="A351" s="2699"/>
      <c r="B351" s="2092" t="s">
        <v>2083</v>
      </c>
      <c r="C351" s="400" t="s">
        <v>2063</v>
      </c>
      <c r="D351" s="401" t="s">
        <v>2063</v>
      </c>
      <c r="E351" s="401" t="s">
        <v>2063</v>
      </c>
      <c r="F351" s="401" t="s">
        <v>2030</v>
      </c>
      <c r="G351" s="442" t="s">
        <v>2030</v>
      </c>
      <c r="H351" s="403" t="s">
        <v>2030</v>
      </c>
      <c r="I351" s="401" t="s">
        <v>2030</v>
      </c>
      <c r="J351" s="401" t="s">
        <v>2030</v>
      </c>
      <c r="K351" s="442" t="s">
        <v>2030</v>
      </c>
      <c r="L351" s="403" t="s">
        <v>2030</v>
      </c>
      <c r="M351" s="401" t="s">
        <v>2030</v>
      </c>
      <c r="N351" s="401" t="s">
        <v>2030</v>
      </c>
      <c r="O351" s="402" t="s">
        <v>2030</v>
      </c>
      <c r="P351" s="400" t="s">
        <v>2063</v>
      </c>
      <c r="Q351" s="401" t="s">
        <v>2063</v>
      </c>
      <c r="R351" s="401" t="s">
        <v>2063</v>
      </c>
      <c r="S351" s="402" t="s">
        <v>2063</v>
      </c>
      <c r="T351" s="400" t="s">
        <v>2063</v>
      </c>
      <c r="U351" s="403" t="s">
        <v>2030</v>
      </c>
      <c r="V351" s="401" t="s">
        <v>2030</v>
      </c>
      <c r="W351" s="401" t="s">
        <v>2030</v>
      </c>
      <c r="X351" s="402" t="s">
        <v>2030</v>
      </c>
      <c r="Y351" s="400" t="s">
        <v>2030</v>
      </c>
      <c r="Z351" s="401" t="s">
        <v>2030</v>
      </c>
      <c r="AA351" s="401" t="s">
        <v>2030</v>
      </c>
      <c r="AB351" s="402" t="s">
        <v>2030</v>
      </c>
      <c r="AC351" s="400" t="s">
        <v>2030</v>
      </c>
      <c r="AD351" s="401" t="s">
        <v>2030</v>
      </c>
      <c r="AE351" s="401" t="s">
        <v>2030</v>
      </c>
      <c r="AF351" s="448" t="s">
        <v>2030</v>
      </c>
      <c r="AG351" s="445" t="s">
        <v>2030</v>
      </c>
      <c r="AH351" s="446" t="s">
        <v>2030</v>
      </c>
      <c r="AI351" s="447" t="s">
        <v>2030</v>
      </c>
      <c r="AJ351" s="447" t="s">
        <v>2030</v>
      </c>
      <c r="AK351" s="448" t="s">
        <v>2030</v>
      </c>
      <c r="AL351" s="400" t="s">
        <v>2030</v>
      </c>
      <c r="AM351" s="446" t="s">
        <v>2030</v>
      </c>
      <c r="AN351" s="447" t="s">
        <v>2030</v>
      </c>
      <c r="AO351" s="448" t="s">
        <v>2063</v>
      </c>
      <c r="AP351" s="445" t="s">
        <v>2063</v>
      </c>
      <c r="AQ351" s="446" t="s">
        <v>2063</v>
      </c>
      <c r="AR351" s="447" t="s">
        <v>2063</v>
      </c>
      <c r="AS351" s="447" t="s">
        <v>2063</v>
      </c>
      <c r="AT351" s="449" t="s">
        <v>2030</v>
      </c>
      <c r="AU351" s="403" t="s">
        <v>2030</v>
      </c>
      <c r="AV351" s="447" t="s">
        <v>2030</v>
      </c>
      <c r="AW351" s="447" t="s">
        <v>2030</v>
      </c>
      <c r="AX351" s="448" t="s">
        <v>2030</v>
      </c>
      <c r="AY351" s="450" t="s">
        <v>2030</v>
      </c>
      <c r="AZ351" s="451" t="s">
        <v>2030</v>
      </c>
      <c r="BA351" s="456" t="s">
        <v>2030</v>
      </c>
      <c r="BB351" s="462" t="s">
        <v>2030</v>
      </c>
    </row>
    <row r="352" spans="1:54" ht="13.5" thickBot="1" x14ac:dyDescent="0.25">
      <c r="A352" s="2700"/>
      <c r="B352" s="2098" t="s">
        <v>2082</v>
      </c>
      <c r="C352" s="412" t="s">
        <v>2030</v>
      </c>
      <c r="D352" s="413" t="s">
        <v>2030</v>
      </c>
      <c r="E352" s="413" t="s">
        <v>2030</v>
      </c>
      <c r="F352" s="413" t="s">
        <v>2030</v>
      </c>
      <c r="G352" s="460" t="s">
        <v>2030</v>
      </c>
      <c r="H352" s="415" t="s">
        <v>2030</v>
      </c>
      <c r="I352" s="413" t="s">
        <v>2030</v>
      </c>
      <c r="J352" s="413" t="s">
        <v>2030</v>
      </c>
      <c r="K352" s="460" t="s">
        <v>2030</v>
      </c>
      <c r="L352" s="415" t="s">
        <v>2030</v>
      </c>
      <c r="M352" s="413" t="s">
        <v>2030</v>
      </c>
      <c r="N352" s="413" t="s">
        <v>2030</v>
      </c>
      <c r="O352" s="414" t="s">
        <v>2030</v>
      </c>
      <c r="P352" s="461" t="s">
        <v>2063</v>
      </c>
      <c r="Q352" s="413" t="s">
        <v>2063</v>
      </c>
      <c r="R352" s="413" t="s">
        <v>2063</v>
      </c>
      <c r="S352" s="414" t="s">
        <v>2063</v>
      </c>
      <c r="T352" s="412" t="s">
        <v>2063</v>
      </c>
      <c r="U352" s="415" t="s">
        <v>2063</v>
      </c>
      <c r="V352" s="413" t="s">
        <v>2030</v>
      </c>
      <c r="W352" s="413" t="s">
        <v>2030</v>
      </c>
      <c r="X352" s="414" t="s">
        <v>2030</v>
      </c>
      <c r="Y352" s="412" t="s">
        <v>2063</v>
      </c>
      <c r="Z352" s="413" t="s">
        <v>2030</v>
      </c>
      <c r="AA352" s="413" t="s">
        <v>2030</v>
      </c>
      <c r="AB352" s="414" t="s">
        <v>2030</v>
      </c>
      <c r="AC352" s="461" t="s">
        <v>2030</v>
      </c>
      <c r="AD352" s="413" t="s">
        <v>2030</v>
      </c>
      <c r="AE352" s="413" t="s">
        <v>2030</v>
      </c>
      <c r="AF352" s="414" t="s">
        <v>2030</v>
      </c>
      <c r="AG352" s="412" t="s">
        <v>2030</v>
      </c>
      <c r="AH352" s="415" t="s">
        <v>2030</v>
      </c>
      <c r="AI352" s="413" t="s">
        <v>2030</v>
      </c>
      <c r="AJ352" s="413" t="s">
        <v>2030</v>
      </c>
      <c r="AK352" s="414" t="s">
        <v>2030</v>
      </c>
      <c r="AL352" s="412" t="s">
        <v>2030</v>
      </c>
      <c r="AM352" s="415" t="s">
        <v>2030</v>
      </c>
      <c r="AN352" s="413" t="s">
        <v>2030</v>
      </c>
      <c r="AO352" s="414" t="s">
        <v>2063</v>
      </c>
      <c r="AP352" s="412" t="s">
        <v>2063</v>
      </c>
      <c r="AQ352" s="415" t="s">
        <v>2063</v>
      </c>
      <c r="AR352" s="413" t="s">
        <v>2063</v>
      </c>
      <c r="AS352" s="413" t="s">
        <v>2063</v>
      </c>
      <c r="AT352" s="460" t="s">
        <v>2030</v>
      </c>
      <c r="AU352" s="415" t="s">
        <v>2030</v>
      </c>
      <c r="AV352" s="413" t="s">
        <v>2030</v>
      </c>
      <c r="AW352" s="413" t="s">
        <v>2030</v>
      </c>
      <c r="AX352" s="414" t="s">
        <v>2030</v>
      </c>
      <c r="AY352" s="412" t="s">
        <v>2030</v>
      </c>
      <c r="AZ352" s="415" t="s">
        <v>2030</v>
      </c>
      <c r="BA352" s="413" t="s">
        <v>2030</v>
      </c>
      <c r="BB352" s="414" t="s">
        <v>2030</v>
      </c>
    </row>
    <row r="353" spans="1:54" ht="13.5" thickBot="1" x14ac:dyDescent="0.25">
      <c r="A353" s="302"/>
      <c r="B353" s="2072"/>
      <c r="C353" s="463"/>
      <c r="D353" s="180"/>
      <c r="E353" s="180"/>
      <c r="F353" s="180"/>
      <c r="G353" s="180"/>
      <c r="H353" s="439"/>
      <c r="I353" s="180"/>
      <c r="J353" s="180"/>
      <c r="K353" s="180"/>
      <c r="L353" s="439"/>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438"/>
      <c r="AM353" s="438"/>
      <c r="AN353" s="438"/>
      <c r="AO353" s="438"/>
      <c r="AP353" s="180"/>
      <c r="AQ353" s="180"/>
      <c r="AR353" s="180"/>
      <c r="AS353" s="180"/>
      <c r="AT353" s="180"/>
      <c r="AU353" s="439"/>
      <c r="AV353" s="180"/>
      <c r="AW353" s="180"/>
      <c r="AX353" s="180"/>
      <c r="AY353" s="438"/>
      <c r="AZ353" s="180"/>
      <c r="BA353" s="180"/>
      <c r="BB353" s="465"/>
    </row>
    <row r="354" spans="1:54" ht="13.5" thickBot="1" x14ac:dyDescent="0.25">
      <c r="A354" s="2683" t="s">
        <v>450</v>
      </c>
      <c r="B354" s="2693" t="s">
        <v>672</v>
      </c>
      <c r="C354" s="2710" t="s">
        <v>2056</v>
      </c>
      <c r="D354" s="2710"/>
      <c r="E354" s="2710"/>
      <c r="F354" s="2710"/>
      <c r="G354" s="2710"/>
      <c r="H354" s="2703" t="s">
        <v>2062</v>
      </c>
      <c r="I354" s="2703"/>
      <c r="J354" s="2703"/>
      <c r="K354" s="2704"/>
      <c r="L354" s="2704" t="s">
        <v>2061</v>
      </c>
      <c r="M354" s="2713"/>
      <c r="N354" s="2713"/>
      <c r="O354" s="2713"/>
      <c r="P354" s="2702" t="s">
        <v>2053</v>
      </c>
      <c r="Q354" s="2710"/>
      <c r="R354" s="2710"/>
      <c r="S354" s="2710"/>
      <c r="T354" s="2702" t="s">
        <v>2052</v>
      </c>
      <c r="U354" s="2710"/>
      <c r="V354" s="2710"/>
      <c r="W354" s="2710"/>
      <c r="X354" s="2710"/>
      <c r="Y354" s="2706" t="s">
        <v>2051</v>
      </c>
      <c r="Z354" s="2712"/>
      <c r="AA354" s="2712"/>
      <c r="AB354" s="2712"/>
      <c r="AC354" s="2702" t="s">
        <v>2050</v>
      </c>
      <c r="AD354" s="2710"/>
      <c r="AE354" s="2710"/>
      <c r="AF354" s="2710"/>
      <c r="AG354" s="2702" t="s">
        <v>2049</v>
      </c>
      <c r="AH354" s="2710"/>
      <c r="AI354" s="2710"/>
      <c r="AJ354" s="2710"/>
      <c r="AK354" s="2710"/>
      <c r="AL354" s="2702" t="s">
        <v>2048</v>
      </c>
      <c r="AM354" s="2710"/>
      <c r="AN354" s="2710"/>
      <c r="AO354" s="2710"/>
      <c r="AP354" s="2710" t="s">
        <v>2060</v>
      </c>
      <c r="AQ354" s="2710"/>
      <c r="AR354" s="2710"/>
      <c r="AS354" s="2710"/>
      <c r="AT354" s="2710"/>
      <c r="AU354" s="2708" t="s">
        <v>2046</v>
      </c>
      <c r="AV354" s="2709"/>
      <c r="AW354" s="2709"/>
      <c r="AX354" s="2709"/>
      <c r="AY354" s="2702" t="s">
        <v>2045</v>
      </c>
      <c r="AZ354" s="2710"/>
      <c r="BA354" s="2710"/>
      <c r="BB354" s="2710"/>
    </row>
    <row r="355" spans="1:54" ht="13.5" thickBot="1" x14ac:dyDescent="0.25">
      <c r="A355" s="2684"/>
      <c r="B355" s="2694"/>
      <c r="C355" s="417">
        <v>3</v>
      </c>
      <c r="D355" s="418">
        <v>10</v>
      </c>
      <c r="E355" s="417">
        <v>17</v>
      </c>
      <c r="F355" s="418">
        <v>24</v>
      </c>
      <c r="G355" s="417">
        <v>31</v>
      </c>
      <c r="H355" s="419">
        <v>7</v>
      </c>
      <c r="I355" s="417">
        <v>14</v>
      </c>
      <c r="J355" s="418">
        <v>21</v>
      </c>
      <c r="K355" s="417">
        <v>28</v>
      </c>
      <c r="L355" s="419">
        <v>7</v>
      </c>
      <c r="M355" s="417">
        <v>14</v>
      </c>
      <c r="N355" s="418">
        <v>21</v>
      </c>
      <c r="O355" s="417">
        <v>28</v>
      </c>
      <c r="P355" s="419">
        <v>4</v>
      </c>
      <c r="Q355" s="417">
        <v>11</v>
      </c>
      <c r="R355" s="418">
        <v>18</v>
      </c>
      <c r="S355" s="417">
        <v>25</v>
      </c>
      <c r="T355" s="419">
        <v>2</v>
      </c>
      <c r="U355" s="417">
        <v>9</v>
      </c>
      <c r="V355" s="418">
        <v>16</v>
      </c>
      <c r="W355" s="417">
        <v>23</v>
      </c>
      <c r="X355" s="418">
        <v>30</v>
      </c>
      <c r="Y355" s="420">
        <v>6</v>
      </c>
      <c r="Z355" s="418">
        <v>13</v>
      </c>
      <c r="AA355" s="417">
        <v>20</v>
      </c>
      <c r="AB355" s="418">
        <v>27</v>
      </c>
      <c r="AC355" s="420">
        <v>4</v>
      </c>
      <c r="AD355" s="418">
        <v>11</v>
      </c>
      <c r="AE355" s="417">
        <v>18</v>
      </c>
      <c r="AF355" s="418">
        <v>25</v>
      </c>
      <c r="AG355" s="420">
        <v>1</v>
      </c>
      <c r="AH355" s="418">
        <v>8</v>
      </c>
      <c r="AI355" s="417">
        <v>15</v>
      </c>
      <c r="AJ355" s="418">
        <v>22</v>
      </c>
      <c r="AK355" s="417">
        <v>29</v>
      </c>
      <c r="AL355" s="419">
        <v>5</v>
      </c>
      <c r="AM355" s="417">
        <v>12</v>
      </c>
      <c r="AN355" s="418">
        <v>19</v>
      </c>
      <c r="AO355" s="417">
        <v>26</v>
      </c>
      <c r="AP355" s="418">
        <v>3</v>
      </c>
      <c r="AQ355" s="417">
        <v>10</v>
      </c>
      <c r="AR355" s="418">
        <v>17</v>
      </c>
      <c r="AS355" s="417">
        <v>24</v>
      </c>
      <c r="AT355" s="418">
        <v>31</v>
      </c>
      <c r="AU355" s="420">
        <v>7</v>
      </c>
      <c r="AV355" s="418">
        <v>14</v>
      </c>
      <c r="AW355" s="417">
        <v>21</v>
      </c>
      <c r="AX355" s="418">
        <v>28</v>
      </c>
      <c r="AY355" s="420">
        <v>5</v>
      </c>
      <c r="AZ355" s="418">
        <v>12</v>
      </c>
      <c r="BA355" s="417">
        <v>19</v>
      </c>
      <c r="BB355" s="418">
        <v>26</v>
      </c>
    </row>
    <row r="356" spans="1:54" x14ac:dyDescent="0.2">
      <c r="A356" s="2698" t="s">
        <v>1689</v>
      </c>
      <c r="B356" s="2088" t="s">
        <v>2081</v>
      </c>
      <c r="C356" s="400" t="s">
        <v>2030</v>
      </c>
      <c r="D356" s="401" t="s">
        <v>2030</v>
      </c>
      <c r="E356" s="401" t="s">
        <v>2030</v>
      </c>
      <c r="F356" s="482" t="s">
        <v>2030</v>
      </c>
      <c r="G356" s="402" t="s">
        <v>2030</v>
      </c>
      <c r="H356" s="403" t="s">
        <v>2030</v>
      </c>
      <c r="I356" s="401" t="s">
        <v>2030</v>
      </c>
      <c r="J356" s="387" t="s">
        <v>2030</v>
      </c>
      <c r="K356" s="442" t="s">
        <v>2030</v>
      </c>
      <c r="L356" s="403" t="s">
        <v>2030</v>
      </c>
      <c r="M356" s="401" t="s">
        <v>2030</v>
      </c>
      <c r="N356" s="401" t="s">
        <v>2030</v>
      </c>
      <c r="O356" s="402" t="s">
        <v>2030</v>
      </c>
      <c r="P356" s="400" t="s">
        <v>2030</v>
      </c>
      <c r="Q356" s="401" t="s">
        <v>2030</v>
      </c>
      <c r="R356" s="401" t="s">
        <v>2030</v>
      </c>
      <c r="S356" s="402" t="s">
        <v>2030</v>
      </c>
      <c r="T356" s="400" t="s">
        <v>2030</v>
      </c>
      <c r="U356" s="403" t="s">
        <v>2030</v>
      </c>
      <c r="V356" s="401" t="s">
        <v>2030</v>
      </c>
      <c r="W356" s="401" t="s">
        <v>2030</v>
      </c>
      <c r="X356" s="402" t="s">
        <v>2030</v>
      </c>
      <c r="Y356" s="400" t="s">
        <v>2030</v>
      </c>
      <c r="Z356" s="401" t="s">
        <v>2030</v>
      </c>
      <c r="AA356" s="401" t="s">
        <v>2030</v>
      </c>
      <c r="AB356" s="402" t="s">
        <v>2030</v>
      </c>
      <c r="AC356" s="400" t="s">
        <v>2030</v>
      </c>
      <c r="AD356" s="401" t="s">
        <v>2030</v>
      </c>
      <c r="AE356" s="401" t="s">
        <v>2030</v>
      </c>
      <c r="AF356" s="448" t="s">
        <v>2030</v>
      </c>
      <c r="AG356" s="445" t="s">
        <v>2030</v>
      </c>
      <c r="AH356" s="446" t="s">
        <v>2030</v>
      </c>
      <c r="AI356" s="447" t="s">
        <v>2030</v>
      </c>
      <c r="AJ356" s="447" t="s">
        <v>2030</v>
      </c>
      <c r="AK356" s="448" t="s">
        <v>2030</v>
      </c>
      <c r="AL356" s="400" t="s">
        <v>2030</v>
      </c>
      <c r="AM356" s="446" t="s">
        <v>2030</v>
      </c>
      <c r="AN356" s="447" t="s">
        <v>2030</v>
      </c>
      <c r="AO356" s="448" t="s">
        <v>2030</v>
      </c>
      <c r="AP356" s="445" t="s">
        <v>2030</v>
      </c>
      <c r="AQ356" s="446" t="s">
        <v>2030</v>
      </c>
      <c r="AR356" s="447" t="s">
        <v>2030</v>
      </c>
      <c r="AS356" s="387" t="s">
        <v>2030</v>
      </c>
      <c r="AT356" s="449" t="s">
        <v>2030</v>
      </c>
      <c r="AU356" s="403" t="s">
        <v>2030</v>
      </c>
      <c r="AV356" s="447" t="s">
        <v>2030</v>
      </c>
      <c r="AW356" s="447" t="s">
        <v>2030</v>
      </c>
      <c r="AX356" s="448" t="s">
        <v>2030</v>
      </c>
      <c r="AY356" s="450" t="s">
        <v>2030</v>
      </c>
      <c r="AZ356" s="451" t="s">
        <v>2030</v>
      </c>
      <c r="BA356" s="456" t="s">
        <v>2030</v>
      </c>
      <c r="BB356" s="462" t="s">
        <v>2030</v>
      </c>
    </row>
    <row r="357" spans="1:54" x14ac:dyDescent="0.2">
      <c r="A357" s="2699"/>
      <c r="B357" s="2089" t="s">
        <v>2080</v>
      </c>
      <c r="C357" s="395" t="s">
        <v>2030</v>
      </c>
      <c r="D357" s="396" t="s">
        <v>2030</v>
      </c>
      <c r="E357" s="396" t="s">
        <v>2030</v>
      </c>
      <c r="F357" s="396" t="s">
        <v>2030</v>
      </c>
      <c r="G357" s="453" t="s">
        <v>2030</v>
      </c>
      <c r="H357" s="398" t="s">
        <v>2030</v>
      </c>
      <c r="I357" s="396" t="s">
        <v>2030</v>
      </c>
      <c r="J357" s="396" t="s">
        <v>2030</v>
      </c>
      <c r="K357" s="453" t="s">
        <v>2030</v>
      </c>
      <c r="L357" s="398" t="s">
        <v>2030</v>
      </c>
      <c r="M357" s="396" t="s">
        <v>2030</v>
      </c>
      <c r="N357" s="396" t="s">
        <v>2030</v>
      </c>
      <c r="O357" s="397" t="s">
        <v>2030</v>
      </c>
      <c r="P357" s="395" t="s">
        <v>2030</v>
      </c>
      <c r="Q357" s="396" t="s">
        <v>2030</v>
      </c>
      <c r="R357" s="396" t="s">
        <v>2030</v>
      </c>
      <c r="S357" s="397" t="s">
        <v>2030</v>
      </c>
      <c r="T357" s="395" t="s">
        <v>2030</v>
      </c>
      <c r="U357" s="398" t="s">
        <v>2030</v>
      </c>
      <c r="V357" s="396" t="s">
        <v>2030</v>
      </c>
      <c r="W357" s="396" t="s">
        <v>2030</v>
      </c>
      <c r="X357" s="397" t="s">
        <v>2030</v>
      </c>
      <c r="Y357" s="395" t="s">
        <v>2030</v>
      </c>
      <c r="Z357" s="396" t="s">
        <v>2030</v>
      </c>
      <c r="AA357" s="396" t="s">
        <v>2030</v>
      </c>
      <c r="AB357" s="397" t="s">
        <v>2030</v>
      </c>
      <c r="AC357" s="395" t="s">
        <v>2030</v>
      </c>
      <c r="AD357" s="396" t="s">
        <v>2030</v>
      </c>
      <c r="AE357" s="396" t="s">
        <v>2030</v>
      </c>
      <c r="AF357" s="397" t="s">
        <v>2030</v>
      </c>
      <c r="AG357" s="422" t="s">
        <v>2030</v>
      </c>
      <c r="AH357" s="425" t="s">
        <v>2030</v>
      </c>
      <c r="AI357" s="423" t="s">
        <v>2030</v>
      </c>
      <c r="AJ357" s="423" t="s">
        <v>2030</v>
      </c>
      <c r="AK357" s="424" t="s">
        <v>2030</v>
      </c>
      <c r="AL357" s="395" t="s">
        <v>2030</v>
      </c>
      <c r="AM357" s="425" t="s">
        <v>2030</v>
      </c>
      <c r="AN357" s="423" t="s">
        <v>2030</v>
      </c>
      <c r="AO357" s="424" t="s">
        <v>2030</v>
      </c>
      <c r="AP357" s="422" t="s">
        <v>2063</v>
      </c>
      <c r="AQ357" s="425" t="s">
        <v>2030</v>
      </c>
      <c r="AR357" s="423" t="s">
        <v>2030</v>
      </c>
      <c r="AS357" s="423" t="s">
        <v>2030</v>
      </c>
      <c r="AT357" s="440" t="s">
        <v>2030</v>
      </c>
      <c r="AU357" s="398" t="s">
        <v>2030</v>
      </c>
      <c r="AV357" s="423" t="s">
        <v>2030</v>
      </c>
      <c r="AW357" s="423" t="s">
        <v>2030</v>
      </c>
      <c r="AX357" s="424" t="s">
        <v>2030</v>
      </c>
      <c r="AY357" s="395" t="s">
        <v>2030</v>
      </c>
      <c r="AZ357" s="425" t="s">
        <v>2030</v>
      </c>
      <c r="BA357" s="423" t="s">
        <v>2030</v>
      </c>
      <c r="BB357" s="424" t="s">
        <v>2030</v>
      </c>
    </row>
    <row r="358" spans="1:54" x14ac:dyDescent="0.2">
      <c r="A358" s="2699"/>
      <c r="B358" s="2090" t="s">
        <v>2079</v>
      </c>
      <c r="C358" s="400" t="s">
        <v>2063</v>
      </c>
      <c r="D358" s="401" t="s">
        <v>2063</v>
      </c>
      <c r="E358" s="401" t="s">
        <v>2063</v>
      </c>
      <c r="F358" s="401" t="s">
        <v>2063</v>
      </c>
      <c r="G358" s="442" t="s">
        <v>2063</v>
      </c>
      <c r="H358" s="403" t="s">
        <v>2063</v>
      </c>
      <c r="I358" s="401" t="s">
        <v>2063</v>
      </c>
      <c r="J358" s="401" t="s">
        <v>2030</v>
      </c>
      <c r="K358" s="442" t="s">
        <v>2030</v>
      </c>
      <c r="L358" s="403" t="s">
        <v>2030</v>
      </c>
      <c r="M358" s="401" t="s">
        <v>2030</v>
      </c>
      <c r="N358" s="401" t="s">
        <v>2030</v>
      </c>
      <c r="O358" s="402" t="s">
        <v>2030</v>
      </c>
      <c r="P358" s="400" t="s">
        <v>2030</v>
      </c>
      <c r="Q358" s="401" t="s">
        <v>2030</v>
      </c>
      <c r="R358" s="401" t="s">
        <v>2030</v>
      </c>
      <c r="S358" s="402" t="s">
        <v>2030</v>
      </c>
      <c r="T358" s="400" t="s">
        <v>2030</v>
      </c>
      <c r="U358" s="403" t="s">
        <v>2030</v>
      </c>
      <c r="V358" s="401" t="s">
        <v>2030</v>
      </c>
      <c r="W358" s="401" t="s">
        <v>2030</v>
      </c>
      <c r="X358" s="402" t="s">
        <v>2030</v>
      </c>
      <c r="Y358" s="400" t="s">
        <v>2030</v>
      </c>
      <c r="Z358" s="401" t="s">
        <v>2030</v>
      </c>
      <c r="AA358" s="401" t="s">
        <v>2030</v>
      </c>
      <c r="AB358" s="402" t="s">
        <v>2030</v>
      </c>
      <c r="AC358" s="400" t="s">
        <v>2030</v>
      </c>
      <c r="AD358" s="401" t="s">
        <v>2030</v>
      </c>
      <c r="AE358" s="401" t="s">
        <v>2030</v>
      </c>
      <c r="AF358" s="402" t="s">
        <v>2030</v>
      </c>
      <c r="AG358" s="445" t="s">
        <v>2030</v>
      </c>
      <c r="AH358" s="446" t="s">
        <v>2030</v>
      </c>
      <c r="AI358" s="447" t="s">
        <v>2030</v>
      </c>
      <c r="AJ358" s="447" t="s">
        <v>2030</v>
      </c>
      <c r="AK358" s="448" t="s">
        <v>2030</v>
      </c>
      <c r="AL358" s="400" t="s">
        <v>2030</v>
      </c>
      <c r="AM358" s="446" t="s">
        <v>2030</v>
      </c>
      <c r="AN358" s="447" t="s">
        <v>2030</v>
      </c>
      <c r="AO358" s="448" t="s">
        <v>2030</v>
      </c>
      <c r="AP358" s="445" t="s">
        <v>2063</v>
      </c>
      <c r="AQ358" s="446" t="s">
        <v>2030</v>
      </c>
      <c r="AR358" s="447" t="s">
        <v>2030</v>
      </c>
      <c r="AS358" s="447" t="s">
        <v>2030</v>
      </c>
      <c r="AT358" s="449" t="s">
        <v>2030</v>
      </c>
      <c r="AU358" s="403" t="s">
        <v>2030</v>
      </c>
      <c r="AV358" s="447" t="s">
        <v>2030</v>
      </c>
      <c r="AW358" s="447" t="s">
        <v>2030</v>
      </c>
      <c r="AX358" s="448" t="s">
        <v>2030</v>
      </c>
      <c r="AY358" s="450" t="s">
        <v>2030</v>
      </c>
      <c r="AZ358" s="404" t="s">
        <v>2030</v>
      </c>
      <c r="BA358" s="405" t="s">
        <v>2030</v>
      </c>
      <c r="BB358" s="462" t="s">
        <v>2030</v>
      </c>
    </row>
    <row r="359" spans="1:54" x14ac:dyDescent="0.2">
      <c r="A359" s="2699"/>
      <c r="B359" s="2089" t="s">
        <v>2066</v>
      </c>
      <c r="C359" s="395" t="s">
        <v>2063</v>
      </c>
      <c r="D359" s="396" t="s">
        <v>2063</v>
      </c>
      <c r="E359" s="396" t="s">
        <v>2063</v>
      </c>
      <c r="F359" s="396" t="s">
        <v>2063</v>
      </c>
      <c r="G359" s="453" t="s">
        <v>2063</v>
      </c>
      <c r="H359" s="398" t="s">
        <v>2063</v>
      </c>
      <c r="I359" s="396" t="s">
        <v>2063</v>
      </c>
      <c r="J359" s="396" t="s">
        <v>2063</v>
      </c>
      <c r="K359" s="453" t="s">
        <v>2030</v>
      </c>
      <c r="L359" s="398" t="s">
        <v>2030</v>
      </c>
      <c r="M359" s="396" t="s">
        <v>2030</v>
      </c>
      <c r="N359" s="396" t="s">
        <v>2030</v>
      </c>
      <c r="O359" s="397" t="s">
        <v>2030</v>
      </c>
      <c r="P359" s="395" t="s">
        <v>2030</v>
      </c>
      <c r="Q359" s="396" t="s">
        <v>2030</v>
      </c>
      <c r="R359" s="396" t="s">
        <v>2030</v>
      </c>
      <c r="S359" s="397" t="s">
        <v>2030</v>
      </c>
      <c r="T359" s="395" t="s">
        <v>2030</v>
      </c>
      <c r="U359" s="398" t="s">
        <v>2030</v>
      </c>
      <c r="V359" s="396" t="s">
        <v>2030</v>
      </c>
      <c r="W359" s="396" t="s">
        <v>2063</v>
      </c>
      <c r="X359" s="397" t="s">
        <v>2063</v>
      </c>
      <c r="Y359" s="395" t="s">
        <v>2063</v>
      </c>
      <c r="Z359" s="396" t="s">
        <v>2030</v>
      </c>
      <c r="AA359" s="396" t="s">
        <v>2030</v>
      </c>
      <c r="AB359" s="397" t="s">
        <v>2030</v>
      </c>
      <c r="AC359" s="395" t="s">
        <v>2030</v>
      </c>
      <c r="AD359" s="396" t="s">
        <v>2030</v>
      </c>
      <c r="AE359" s="396" t="s">
        <v>2030</v>
      </c>
      <c r="AF359" s="397" t="s">
        <v>2030</v>
      </c>
      <c r="AG359" s="422" t="s">
        <v>2030</v>
      </c>
      <c r="AH359" s="425" t="s">
        <v>2030</v>
      </c>
      <c r="AI359" s="423" t="s">
        <v>2063</v>
      </c>
      <c r="AJ359" s="423" t="s">
        <v>2030</v>
      </c>
      <c r="AK359" s="424" t="s">
        <v>2030</v>
      </c>
      <c r="AL359" s="395" t="s">
        <v>2063</v>
      </c>
      <c r="AM359" s="425" t="s">
        <v>2063</v>
      </c>
      <c r="AN359" s="423" t="s">
        <v>2030</v>
      </c>
      <c r="AO359" s="424" t="s">
        <v>2063</v>
      </c>
      <c r="AP359" s="422" t="s">
        <v>2063</v>
      </c>
      <c r="AQ359" s="425" t="s">
        <v>2063</v>
      </c>
      <c r="AR359" s="423" t="s">
        <v>2063</v>
      </c>
      <c r="AS359" s="423" t="s">
        <v>2063</v>
      </c>
      <c r="AT359" s="440" t="s">
        <v>2030</v>
      </c>
      <c r="AU359" s="398" t="s">
        <v>2030</v>
      </c>
      <c r="AV359" s="423" t="s">
        <v>2030</v>
      </c>
      <c r="AW359" s="423" t="s">
        <v>2030</v>
      </c>
      <c r="AX359" s="424" t="s">
        <v>2030</v>
      </c>
      <c r="AY359" s="395" t="s">
        <v>2030</v>
      </c>
      <c r="AZ359" s="425" t="s">
        <v>2030</v>
      </c>
      <c r="BA359" s="423" t="s">
        <v>2030</v>
      </c>
      <c r="BB359" s="424" t="s">
        <v>2030</v>
      </c>
    </row>
    <row r="360" spans="1:54" x14ac:dyDescent="0.2">
      <c r="A360" s="2699"/>
      <c r="B360" s="2090" t="s">
        <v>2078</v>
      </c>
      <c r="C360" s="400" t="s">
        <v>2030</v>
      </c>
      <c r="D360" s="401" t="s">
        <v>2030</v>
      </c>
      <c r="E360" s="401" t="s">
        <v>2030</v>
      </c>
      <c r="F360" s="401" t="s">
        <v>2030</v>
      </c>
      <c r="G360" s="442" t="s">
        <v>2030</v>
      </c>
      <c r="H360" s="403" t="s">
        <v>2030</v>
      </c>
      <c r="I360" s="401" t="s">
        <v>2030</v>
      </c>
      <c r="J360" s="401" t="s">
        <v>2030</v>
      </c>
      <c r="K360" s="442" t="s">
        <v>2030</v>
      </c>
      <c r="L360" s="403" t="s">
        <v>2030</v>
      </c>
      <c r="M360" s="401" t="s">
        <v>2030</v>
      </c>
      <c r="N360" s="401" t="s">
        <v>2030</v>
      </c>
      <c r="O360" s="402" t="s">
        <v>2030</v>
      </c>
      <c r="P360" s="400" t="s">
        <v>2030</v>
      </c>
      <c r="Q360" s="401" t="s">
        <v>2063</v>
      </c>
      <c r="R360" s="401" t="s">
        <v>2063</v>
      </c>
      <c r="S360" s="402" t="s">
        <v>2063</v>
      </c>
      <c r="T360" s="400" t="s">
        <v>2063</v>
      </c>
      <c r="U360" s="403" t="s">
        <v>2063</v>
      </c>
      <c r="V360" s="401" t="s">
        <v>2030</v>
      </c>
      <c r="W360" s="401" t="s">
        <v>2030</v>
      </c>
      <c r="X360" s="402" t="s">
        <v>2030</v>
      </c>
      <c r="Y360" s="400" t="s">
        <v>2030</v>
      </c>
      <c r="Z360" s="401" t="s">
        <v>2030</v>
      </c>
      <c r="AA360" s="401" t="s">
        <v>2030</v>
      </c>
      <c r="AB360" s="402" t="s">
        <v>2030</v>
      </c>
      <c r="AC360" s="400" t="s">
        <v>2030</v>
      </c>
      <c r="AD360" s="401" t="s">
        <v>2030</v>
      </c>
      <c r="AE360" s="401" t="s">
        <v>2030</v>
      </c>
      <c r="AF360" s="448" t="s">
        <v>2030</v>
      </c>
      <c r="AG360" s="445" t="s">
        <v>2030</v>
      </c>
      <c r="AH360" s="446" t="s">
        <v>2030</v>
      </c>
      <c r="AI360" s="447" t="s">
        <v>2030</v>
      </c>
      <c r="AJ360" s="447" t="s">
        <v>2030</v>
      </c>
      <c r="AK360" s="448" t="s">
        <v>2030</v>
      </c>
      <c r="AL360" s="400" t="s">
        <v>2030</v>
      </c>
      <c r="AM360" s="446" t="s">
        <v>2030</v>
      </c>
      <c r="AN360" s="447" t="s">
        <v>2030</v>
      </c>
      <c r="AO360" s="448" t="s">
        <v>2030</v>
      </c>
      <c r="AP360" s="445" t="s">
        <v>2063</v>
      </c>
      <c r="AQ360" s="446" t="s">
        <v>2030</v>
      </c>
      <c r="AR360" s="447" t="s">
        <v>2030</v>
      </c>
      <c r="AS360" s="447" t="s">
        <v>2030</v>
      </c>
      <c r="AT360" s="449" t="s">
        <v>2030</v>
      </c>
      <c r="AU360" s="403" t="s">
        <v>2030</v>
      </c>
      <c r="AV360" s="447" t="s">
        <v>2030</v>
      </c>
      <c r="AW360" s="447" t="s">
        <v>2030</v>
      </c>
      <c r="AX360" s="448" t="s">
        <v>2030</v>
      </c>
      <c r="AY360" s="450" t="s">
        <v>2030</v>
      </c>
      <c r="AZ360" s="451" t="s">
        <v>2030</v>
      </c>
      <c r="BA360" s="456" t="s">
        <v>2030</v>
      </c>
      <c r="BB360" s="462" t="s">
        <v>2030</v>
      </c>
    </row>
    <row r="361" spans="1:54" x14ac:dyDescent="0.2">
      <c r="A361" s="2699"/>
      <c r="B361" s="2089" t="s">
        <v>2077</v>
      </c>
      <c r="C361" s="395" t="s">
        <v>2063</v>
      </c>
      <c r="D361" s="396" t="s">
        <v>2063</v>
      </c>
      <c r="E361" s="396" t="s">
        <v>2063</v>
      </c>
      <c r="F361" s="396" t="s">
        <v>2063</v>
      </c>
      <c r="G361" s="453" t="s">
        <v>2063</v>
      </c>
      <c r="H361" s="398" t="s">
        <v>2063</v>
      </c>
      <c r="I361" s="396" t="s">
        <v>2030</v>
      </c>
      <c r="J361" s="396" t="s">
        <v>2030</v>
      </c>
      <c r="K361" s="453" t="s">
        <v>2030</v>
      </c>
      <c r="L361" s="398" t="s">
        <v>2030</v>
      </c>
      <c r="M361" s="396" t="s">
        <v>2030</v>
      </c>
      <c r="N361" s="396" t="s">
        <v>2030</v>
      </c>
      <c r="O361" s="397" t="s">
        <v>2030</v>
      </c>
      <c r="P361" s="395" t="s">
        <v>2030</v>
      </c>
      <c r="Q361" s="396" t="s">
        <v>2030</v>
      </c>
      <c r="R361" s="396" t="s">
        <v>2030</v>
      </c>
      <c r="S361" s="397" t="s">
        <v>2030</v>
      </c>
      <c r="T361" s="395" t="s">
        <v>2030</v>
      </c>
      <c r="U361" s="398" t="s">
        <v>2063</v>
      </c>
      <c r="V361" s="396" t="s">
        <v>2030</v>
      </c>
      <c r="W361" s="396" t="s">
        <v>2030</v>
      </c>
      <c r="X361" s="397" t="s">
        <v>2030</v>
      </c>
      <c r="Y361" s="395" t="s">
        <v>2030</v>
      </c>
      <c r="Z361" s="396" t="s">
        <v>2030</v>
      </c>
      <c r="AA361" s="396" t="s">
        <v>2030</v>
      </c>
      <c r="AB361" s="397" t="s">
        <v>2030</v>
      </c>
      <c r="AC361" s="395" t="s">
        <v>2030</v>
      </c>
      <c r="AD361" s="396" t="s">
        <v>2030</v>
      </c>
      <c r="AE361" s="396" t="s">
        <v>2030</v>
      </c>
      <c r="AF361" s="424" t="s">
        <v>2030</v>
      </c>
      <c r="AG361" s="422" t="s">
        <v>2030</v>
      </c>
      <c r="AH361" s="425" t="s">
        <v>2030</v>
      </c>
      <c r="AI361" s="423" t="s">
        <v>2063</v>
      </c>
      <c r="AJ361" s="423" t="s">
        <v>2030</v>
      </c>
      <c r="AK361" s="424" t="s">
        <v>2030</v>
      </c>
      <c r="AL361" s="395" t="s">
        <v>2030</v>
      </c>
      <c r="AM361" s="425" t="s">
        <v>2030</v>
      </c>
      <c r="AN361" s="423" t="s">
        <v>2030</v>
      </c>
      <c r="AO361" s="424" t="s">
        <v>2030</v>
      </c>
      <c r="AP361" s="422" t="s">
        <v>2063</v>
      </c>
      <c r="AQ361" s="425" t="s">
        <v>2030</v>
      </c>
      <c r="AR361" s="423" t="s">
        <v>2030</v>
      </c>
      <c r="AS361" s="423" t="s">
        <v>2030</v>
      </c>
      <c r="AT361" s="440" t="s">
        <v>2030</v>
      </c>
      <c r="AU361" s="398" t="s">
        <v>2030</v>
      </c>
      <c r="AV361" s="423" t="s">
        <v>2030</v>
      </c>
      <c r="AW361" s="423" t="s">
        <v>2030</v>
      </c>
      <c r="AX361" s="424" t="s">
        <v>2030</v>
      </c>
      <c r="AY361" s="395" t="s">
        <v>2030</v>
      </c>
      <c r="AZ361" s="425" t="s">
        <v>2030</v>
      </c>
      <c r="BA361" s="423" t="s">
        <v>2030</v>
      </c>
      <c r="BB361" s="424" t="s">
        <v>2030</v>
      </c>
    </row>
    <row r="362" spans="1:54" x14ac:dyDescent="0.2">
      <c r="A362" s="2699"/>
      <c r="B362" s="2092" t="s">
        <v>2076</v>
      </c>
      <c r="C362" s="400" t="s">
        <v>2030</v>
      </c>
      <c r="D362" s="401" t="s">
        <v>2030</v>
      </c>
      <c r="E362" s="401" t="s">
        <v>2030</v>
      </c>
      <c r="F362" s="401" t="s">
        <v>2030</v>
      </c>
      <c r="G362" s="442" t="s">
        <v>2030</v>
      </c>
      <c r="H362" s="403" t="s">
        <v>2030</v>
      </c>
      <c r="I362" s="401" t="s">
        <v>2030</v>
      </c>
      <c r="J362" s="401" t="s">
        <v>2030</v>
      </c>
      <c r="K362" s="442" t="s">
        <v>2030</v>
      </c>
      <c r="L362" s="403" t="s">
        <v>2030</v>
      </c>
      <c r="M362" s="401" t="s">
        <v>2030</v>
      </c>
      <c r="N362" s="401" t="s">
        <v>2030</v>
      </c>
      <c r="O362" s="402" t="s">
        <v>2030</v>
      </c>
      <c r="P362" s="400" t="s">
        <v>2030</v>
      </c>
      <c r="Q362" s="401" t="s">
        <v>2030</v>
      </c>
      <c r="R362" s="401" t="s">
        <v>2030</v>
      </c>
      <c r="S362" s="402" t="s">
        <v>2030</v>
      </c>
      <c r="T362" s="400" t="s">
        <v>2030</v>
      </c>
      <c r="U362" s="403" t="s">
        <v>2030</v>
      </c>
      <c r="V362" s="401" t="s">
        <v>2030</v>
      </c>
      <c r="W362" s="401" t="s">
        <v>2030</v>
      </c>
      <c r="X362" s="402" t="s">
        <v>2030</v>
      </c>
      <c r="Y362" s="400" t="s">
        <v>2030</v>
      </c>
      <c r="Z362" s="401" t="s">
        <v>2030</v>
      </c>
      <c r="AA362" s="401" t="s">
        <v>2030</v>
      </c>
      <c r="AB362" s="402" t="s">
        <v>2030</v>
      </c>
      <c r="AC362" s="400" t="s">
        <v>2030</v>
      </c>
      <c r="AD362" s="401" t="s">
        <v>2030</v>
      </c>
      <c r="AE362" s="401" t="s">
        <v>2030</v>
      </c>
      <c r="AF362" s="448" t="s">
        <v>2030</v>
      </c>
      <c r="AG362" s="445" t="s">
        <v>2030</v>
      </c>
      <c r="AH362" s="446" t="s">
        <v>2030</v>
      </c>
      <c r="AI362" s="447" t="s">
        <v>2030</v>
      </c>
      <c r="AJ362" s="447" t="s">
        <v>2030</v>
      </c>
      <c r="AK362" s="448" t="s">
        <v>2030</v>
      </c>
      <c r="AL362" s="400" t="s">
        <v>2030</v>
      </c>
      <c r="AM362" s="446" t="s">
        <v>2030</v>
      </c>
      <c r="AN362" s="447" t="s">
        <v>2030</v>
      </c>
      <c r="AO362" s="448" t="s">
        <v>2030</v>
      </c>
      <c r="AP362" s="445" t="s">
        <v>2063</v>
      </c>
      <c r="AQ362" s="446" t="s">
        <v>2030</v>
      </c>
      <c r="AR362" s="447" t="s">
        <v>2030</v>
      </c>
      <c r="AS362" s="447" t="s">
        <v>2030</v>
      </c>
      <c r="AT362" s="449" t="s">
        <v>2030</v>
      </c>
      <c r="AU362" s="403" t="s">
        <v>2030</v>
      </c>
      <c r="AV362" s="447" t="s">
        <v>2030</v>
      </c>
      <c r="AW362" s="447" t="s">
        <v>2030</v>
      </c>
      <c r="AX362" s="448" t="s">
        <v>2030</v>
      </c>
      <c r="AY362" s="450" t="s">
        <v>2030</v>
      </c>
      <c r="AZ362" s="451" t="s">
        <v>2030</v>
      </c>
      <c r="BA362" s="456" t="s">
        <v>2030</v>
      </c>
      <c r="BB362" s="462" t="s">
        <v>2030</v>
      </c>
    </row>
    <row r="363" spans="1:54" x14ac:dyDescent="0.2">
      <c r="A363" s="2699"/>
      <c r="B363" s="2089" t="s">
        <v>2075</v>
      </c>
      <c r="C363" s="395" t="s">
        <v>2030</v>
      </c>
      <c r="D363" s="396" t="s">
        <v>2030</v>
      </c>
      <c r="E363" s="396" t="s">
        <v>2030</v>
      </c>
      <c r="F363" s="396" t="s">
        <v>2030</v>
      </c>
      <c r="G363" s="453" t="s">
        <v>2030</v>
      </c>
      <c r="H363" s="398" t="s">
        <v>2030</v>
      </c>
      <c r="I363" s="396" t="s">
        <v>2030</v>
      </c>
      <c r="J363" s="396" t="s">
        <v>2030</v>
      </c>
      <c r="K363" s="453" t="s">
        <v>2030</v>
      </c>
      <c r="L363" s="398" t="s">
        <v>2030</v>
      </c>
      <c r="M363" s="396" t="s">
        <v>2030</v>
      </c>
      <c r="N363" s="396" t="s">
        <v>2030</v>
      </c>
      <c r="O363" s="397" t="s">
        <v>2030</v>
      </c>
      <c r="P363" s="395" t="s">
        <v>2030</v>
      </c>
      <c r="Q363" s="396" t="s">
        <v>2030</v>
      </c>
      <c r="R363" s="396" t="s">
        <v>2030</v>
      </c>
      <c r="S363" s="397" t="s">
        <v>2030</v>
      </c>
      <c r="T363" s="395" t="s">
        <v>2030</v>
      </c>
      <c r="U363" s="398" t="s">
        <v>2063</v>
      </c>
      <c r="V363" s="396" t="s">
        <v>2030</v>
      </c>
      <c r="W363" s="396" t="s">
        <v>2030</v>
      </c>
      <c r="X363" s="397" t="s">
        <v>2030</v>
      </c>
      <c r="Y363" s="395" t="s">
        <v>2030</v>
      </c>
      <c r="Z363" s="396" t="s">
        <v>2030</v>
      </c>
      <c r="AA363" s="396" t="s">
        <v>2030</v>
      </c>
      <c r="AB363" s="397" t="s">
        <v>2030</v>
      </c>
      <c r="AC363" s="395" t="s">
        <v>2030</v>
      </c>
      <c r="AD363" s="396" t="s">
        <v>2030</v>
      </c>
      <c r="AE363" s="396" t="s">
        <v>2030</v>
      </c>
      <c r="AF363" s="424" t="s">
        <v>2030</v>
      </c>
      <c r="AG363" s="422" t="s">
        <v>2030</v>
      </c>
      <c r="AH363" s="425" t="s">
        <v>2030</v>
      </c>
      <c r="AI363" s="423" t="s">
        <v>2030</v>
      </c>
      <c r="AJ363" s="423" t="s">
        <v>2030</v>
      </c>
      <c r="AK363" s="424" t="s">
        <v>2030</v>
      </c>
      <c r="AL363" s="395" t="s">
        <v>2030</v>
      </c>
      <c r="AM363" s="425" t="s">
        <v>2030</v>
      </c>
      <c r="AN363" s="423" t="s">
        <v>2030</v>
      </c>
      <c r="AO363" s="424" t="s">
        <v>2030</v>
      </c>
      <c r="AP363" s="422" t="s">
        <v>2030</v>
      </c>
      <c r="AQ363" s="425" t="s">
        <v>2030</v>
      </c>
      <c r="AR363" s="423" t="s">
        <v>2030</v>
      </c>
      <c r="AS363" s="396" t="s">
        <v>2030</v>
      </c>
      <c r="AT363" s="440" t="s">
        <v>2030</v>
      </c>
      <c r="AU363" s="398" t="s">
        <v>2030</v>
      </c>
      <c r="AV363" s="423" t="s">
        <v>2030</v>
      </c>
      <c r="AW363" s="423" t="s">
        <v>2030</v>
      </c>
      <c r="AX363" s="424" t="s">
        <v>2030</v>
      </c>
      <c r="AY363" s="395" t="s">
        <v>2030</v>
      </c>
      <c r="AZ363" s="425" t="s">
        <v>2030</v>
      </c>
      <c r="BA363" s="423" t="s">
        <v>2030</v>
      </c>
      <c r="BB363" s="424" t="s">
        <v>2030</v>
      </c>
    </row>
    <row r="364" spans="1:54" x14ac:dyDescent="0.2">
      <c r="A364" s="2699"/>
      <c r="B364" s="2090" t="s">
        <v>2074</v>
      </c>
      <c r="C364" s="400" t="s">
        <v>2063</v>
      </c>
      <c r="D364" s="401" t="s">
        <v>2063</v>
      </c>
      <c r="E364" s="401" t="s">
        <v>2030</v>
      </c>
      <c r="F364" s="401" t="s">
        <v>2063</v>
      </c>
      <c r="G364" s="442" t="s">
        <v>2063</v>
      </c>
      <c r="H364" s="403" t="s">
        <v>2063</v>
      </c>
      <c r="I364" s="401" t="s">
        <v>2063</v>
      </c>
      <c r="J364" s="401" t="s">
        <v>2063</v>
      </c>
      <c r="K364" s="442" t="s">
        <v>2030</v>
      </c>
      <c r="L364" s="403" t="s">
        <v>2030</v>
      </c>
      <c r="M364" s="401" t="s">
        <v>2030</v>
      </c>
      <c r="N364" s="401" t="s">
        <v>2030</v>
      </c>
      <c r="O364" s="402" t="s">
        <v>2030</v>
      </c>
      <c r="P364" s="400" t="s">
        <v>2030</v>
      </c>
      <c r="Q364" s="401" t="s">
        <v>2030</v>
      </c>
      <c r="R364" s="401" t="s">
        <v>2030</v>
      </c>
      <c r="S364" s="402" t="s">
        <v>2030</v>
      </c>
      <c r="T364" s="400" t="s">
        <v>2030</v>
      </c>
      <c r="U364" s="403" t="s">
        <v>2030</v>
      </c>
      <c r="V364" s="401" t="s">
        <v>2030</v>
      </c>
      <c r="W364" s="401" t="s">
        <v>2030</v>
      </c>
      <c r="X364" s="402" t="s">
        <v>2030</v>
      </c>
      <c r="Y364" s="400" t="s">
        <v>2030</v>
      </c>
      <c r="Z364" s="401" t="s">
        <v>2030</v>
      </c>
      <c r="AA364" s="401" t="s">
        <v>2030</v>
      </c>
      <c r="AB364" s="402" t="s">
        <v>2030</v>
      </c>
      <c r="AC364" s="400" t="s">
        <v>2030</v>
      </c>
      <c r="AD364" s="401" t="s">
        <v>2030</v>
      </c>
      <c r="AE364" s="401" t="s">
        <v>2030</v>
      </c>
      <c r="AF364" s="448" t="s">
        <v>2030</v>
      </c>
      <c r="AG364" s="445" t="s">
        <v>2030</v>
      </c>
      <c r="AH364" s="446" t="s">
        <v>2030</v>
      </c>
      <c r="AI364" s="447" t="s">
        <v>2030</v>
      </c>
      <c r="AJ364" s="447" t="s">
        <v>2030</v>
      </c>
      <c r="AK364" s="448" t="s">
        <v>2030</v>
      </c>
      <c r="AL364" s="400" t="s">
        <v>2030</v>
      </c>
      <c r="AM364" s="446" t="s">
        <v>2030</v>
      </c>
      <c r="AN364" s="447" t="s">
        <v>2030</v>
      </c>
      <c r="AO364" s="448" t="s">
        <v>2030</v>
      </c>
      <c r="AP364" s="445" t="s">
        <v>2030</v>
      </c>
      <c r="AQ364" s="446" t="s">
        <v>2030</v>
      </c>
      <c r="AR364" s="447" t="s">
        <v>2030</v>
      </c>
      <c r="AS364" s="447" t="s">
        <v>2030</v>
      </c>
      <c r="AT364" s="449" t="s">
        <v>2030</v>
      </c>
      <c r="AU364" s="403" t="s">
        <v>2030</v>
      </c>
      <c r="AV364" s="447" t="s">
        <v>2030</v>
      </c>
      <c r="AW364" s="447" t="s">
        <v>2030</v>
      </c>
      <c r="AX364" s="448" t="s">
        <v>2030</v>
      </c>
      <c r="AY364" s="450" t="s">
        <v>2030</v>
      </c>
      <c r="AZ364" s="451" t="s">
        <v>2030</v>
      </c>
      <c r="BA364" s="456" t="s">
        <v>2030</v>
      </c>
      <c r="BB364" s="462" t="s">
        <v>2030</v>
      </c>
    </row>
    <row r="365" spans="1:54" ht="13.5" thickBot="1" x14ac:dyDescent="0.25">
      <c r="A365" s="2700"/>
      <c r="B365" s="2098" t="s">
        <v>2073</v>
      </c>
      <c r="C365" s="412" t="s">
        <v>2063</v>
      </c>
      <c r="D365" s="413" t="s">
        <v>2063</v>
      </c>
      <c r="E365" s="413" t="s">
        <v>2030</v>
      </c>
      <c r="F365" s="413" t="s">
        <v>2063</v>
      </c>
      <c r="G365" s="460" t="s">
        <v>2063</v>
      </c>
      <c r="H365" s="415" t="s">
        <v>2063</v>
      </c>
      <c r="I365" s="413" t="s">
        <v>2063</v>
      </c>
      <c r="J365" s="413" t="s">
        <v>2063</v>
      </c>
      <c r="K365" s="460" t="s">
        <v>2030</v>
      </c>
      <c r="L365" s="415" t="s">
        <v>2030</v>
      </c>
      <c r="M365" s="413" t="s">
        <v>2030</v>
      </c>
      <c r="N365" s="413" t="s">
        <v>2030</v>
      </c>
      <c r="O365" s="414" t="s">
        <v>2030</v>
      </c>
      <c r="P365" s="461" t="s">
        <v>2030</v>
      </c>
      <c r="Q365" s="413" t="s">
        <v>2030</v>
      </c>
      <c r="R365" s="413" t="s">
        <v>2030</v>
      </c>
      <c r="S365" s="414" t="s">
        <v>2030</v>
      </c>
      <c r="T365" s="412" t="s">
        <v>2030</v>
      </c>
      <c r="U365" s="415" t="s">
        <v>2030</v>
      </c>
      <c r="V365" s="413" t="s">
        <v>2030</v>
      </c>
      <c r="W365" s="413" t="s">
        <v>2030</v>
      </c>
      <c r="X365" s="414" t="s">
        <v>2030</v>
      </c>
      <c r="Y365" s="412" t="s">
        <v>2030</v>
      </c>
      <c r="Z365" s="413" t="s">
        <v>2030</v>
      </c>
      <c r="AA365" s="413" t="s">
        <v>2030</v>
      </c>
      <c r="AB365" s="414" t="s">
        <v>2030</v>
      </c>
      <c r="AC365" s="461" t="s">
        <v>2030</v>
      </c>
      <c r="AD365" s="413" t="s">
        <v>2030</v>
      </c>
      <c r="AE365" s="413" t="s">
        <v>2030</v>
      </c>
      <c r="AF365" s="414" t="s">
        <v>2030</v>
      </c>
      <c r="AG365" s="412" t="s">
        <v>2030</v>
      </c>
      <c r="AH365" s="415" t="s">
        <v>2030</v>
      </c>
      <c r="AI365" s="413" t="s">
        <v>2030</v>
      </c>
      <c r="AJ365" s="413" t="s">
        <v>2030</v>
      </c>
      <c r="AK365" s="414" t="s">
        <v>2030</v>
      </c>
      <c r="AL365" s="412" t="s">
        <v>2030</v>
      </c>
      <c r="AM365" s="415" t="s">
        <v>2030</v>
      </c>
      <c r="AN365" s="413" t="s">
        <v>2030</v>
      </c>
      <c r="AO365" s="414" t="s">
        <v>2030</v>
      </c>
      <c r="AP365" s="412" t="s">
        <v>2063</v>
      </c>
      <c r="AQ365" s="415" t="s">
        <v>2030</v>
      </c>
      <c r="AR365" s="413" t="s">
        <v>2030</v>
      </c>
      <c r="AS365" s="413" t="s">
        <v>2030</v>
      </c>
      <c r="AT365" s="460" t="s">
        <v>2030</v>
      </c>
      <c r="AU365" s="415" t="s">
        <v>2030</v>
      </c>
      <c r="AV365" s="413" t="s">
        <v>2030</v>
      </c>
      <c r="AW365" s="413" t="s">
        <v>2030</v>
      </c>
      <c r="AX365" s="414" t="s">
        <v>2030</v>
      </c>
      <c r="AY365" s="412" t="s">
        <v>2030</v>
      </c>
      <c r="AZ365" s="415" t="s">
        <v>2030</v>
      </c>
      <c r="BA365" s="413" t="s">
        <v>2030</v>
      </c>
      <c r="BB365" s="414" t="s">
        <v>2030</v>
      </c>
    </row>
    <row r="366" spans="1:54" ht="13.5" thickBot="1" x14ac:dyDescent="0.25">
      <c r="A366" s="302"/>
      <c r="B366" s="2072"/>
      <c r="C366" s="463"/>
      <c r="D366" s="180"/>
      <c r="E366" s="180"/>
      <c r="F366" s="180"/>
      <c r="G366" s="180"/>
      <c r="H366" s="439"/>
      <c r="I366" s="180"/>
      <c r="J366" s="180"/>
      <c r="K366" s="180"/>
      <c r="L366" s="439"/>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438"/>
      <c r="AM366" s="438"/>
      <c r="AN366" s="438"/>
      <c r="AO366" s="438"/>
      <c r="AP366" s="180"/>
      <c r="AQ366" s="180"/>
      <c r="AR366" s="180"/>
      <c r="AS366" s="180"/>
      <c r="AT366" s="439"/>
      <c r="AU366" s="180"/>
      <c r="AV366" s="180"/>
      <c r="AW366" s="180"/>
      <c r="AX366" s="180"/>
      <c r="AY366" s="438"/>
      <c r="AZ366" s="180"/>
      <c r="BA366" s="180"/>
      <c r="BB366" s="465"/>
    </row>
    <row r="367" spans="1:54" ht="13.5" thickBot="1" x14ac:dyDescent="0.25">
      <c r="A367" s="2683" t="s">
        <v>450</v>
      </c>
      <c r="B367" s="2693" t="s">
        <v>672</v>
      </c>
      <c r="C367" s="2710" t="s">
        <v>2056</v>
      </c>
      <c r="D367" s="2710"/>
      <c r="E367" s="2710"/>
      <c r="F367" s="2710"/>
      <c r="G367" s="2710"/>
      <c r="H367" s="2703" t="s">
        <v>2062</v>
      </c>
      <c r="I367" s="2703"/>
      <c r="J367" s="2703"/>
      <c r="K367" s="2704"/>
      <c r="L367" s="2704" t="s">
        <v>2061</v>
      </c>
      <c r="M367" s="2713"/>
      <c r="N367" s="2713"/>
      <c r="O367" s="2713"/>
      <c r="P367" s="2702" t="s">
        <v>2053</v>
      </c>
      <c r="Q367" s="2710"/>
      <c r="R367" s="2710"/>
      <c r="S367" s="2710"/>
      <c r="T367" s="2702" t="s">
        <v>2052</v>
      </c>
      <c r="U367" s="2710"/>
      <c r="V367" s="2710"/>
      <c r="W367" s="2710"/>
      <c r="X367" s="2710"/>
      <c r="Y367" s="2706" t="s">
        <v>2051</v>
      </c>
      <c r="Z367" s="2712"/>
      <c r="AA367" s="2712"/>
      <c r="AB367" s="2712"/>
      <c r="AC367" s="2702" t="s">
        <v>2050</v>
      </c>
      <c r="AD367" s="2710"/>
      <c r="AE367" s="2710"/>
      <c r="AF367" s="2710"/>
      <c r="AG367" s="2702" t="s">
        <v>2049</v>
      </c>
      <c r="AH367" s="2710"/>
      <c r="AI367" s="2710"/>
      <c r="AJ367" s="2710"/>
      <c r="AK367" s="2710"/>
      <c r="AL367" s="2702" t="s">
        <v>2048</v>
      </c>
      <c r="AM367" s="2710"/>
      <c r="AN367" s="2710"/>
      <c r="AO367" s="2710"/>
      <c r="AP367" s="2710" t="s">
        <v>2060</v>
      </c>
      <c r="AQ367" s="2710"/>
      <c r="AR367" s="2710"/>
      <c r="AS367" s="2710"/>
      <c r="AT367" s="2710"/>
      <c r="AU367" s="2708" t="s">
        <v>2046</v>
      </c>
      <c r="AV367" s="2709"/>
      <c r="AW367" s="2709"/>
      <c r="AX367" s="2709"/>
      <c r="AY367" s="2702" t="s">
        <v>2045</v>
      </c>
      <c r="AZ367" s="2710"/>
      <c r="BA367" s="2710"/>
      <c r="BB367" s="2710"/>
    </row>
    <row r="368" spans="1:54" ht="13.5" thickBot="1" x14ac:dyDescent="0.25">
      <c r="A368" s="2684"/>
      <c r="B368" s="2694"/>
      <c r="C368" s="417">
        <v>3</v>
      </c>
      <c r="D368" s="418">
        <v>10</v>
      </c>
      <c r="E368" s="417">
        <v>17</v>
      </c>
      <c r="F368" s="418">
        <v>24</v>
      </c>
      <c r="G368" s="417">
        <v>31</v>
      </c>
      <c r="H368" s="419">
        <v>7</v>
      </c>
      <c r="I368" s="417">
        <v>14</v>
      </c>
      <c r="J368" s="418">
        <v>21</v>
      </c>
      <c r="K368" s="417">
        <v>28</v>
      </c>
      <c r="L368" s="419">
        <v>7</v>
      </c>
      <c r="M368" s="417">
        <v>14</v>
      </c>
      <c r="N368" s="418">
        <v>21</v>
      </c>
      <c r="O368" s="417">
        <v>28</v>
      </c>
      <c r="P368" s="419">
        <v>4</v>
      </c>
      <c r="Q368" s="417">
        <v>11</v>
      </c>
      <c r="R368" s="418">
        <v>18</v>
      </c>
      <c r="S368" s="417">
        <v>25</v>
      </c>
      <c r="T368" s="419">
        <v>2</v>
      </c>
      <c r="U368" s="417">
        <v>9</v>
      </c>
      <c r="V368" s="418">
        <v>16</v>
      </c>
      <c r="W368" s="417">
        <v>23</v>
      </c>
      <c r="X368" s="418">
        <v>30</v>
      </c>
      <c r="Y368" s="420">
        <v>6</v>
      </c>
      <c r="Z368" s="418">
        <v>13</v>
      </c>
      <c r="AA368" s="417">
        <v>20</v>
      </c>
      <c r="AB368" s="418">
        <v>27</v>
      </c>
      <c r="AC368" s="420">
        <v>4</v>
      </c>
      <c r="AD368" s="418">
        <v>11</v>
      </c>
      <c r="AE368" s="417">
        <v>18</v>
      </c>
      <c r="AF368" s="418">
        <v>25</v>
      </c>
      <c r="AG368" s="420">
        <v>1</v>
      </c>
      <c r="AH368" s="418">
        <v>8</v>
      </c>
      <c r="AI368" s="417">
        <v>15</v>
      </c>
      <c r="AJ368" s="418">
        <v>22</v>
      </c>
      <c r="AK368" s="417">
        <v>29</v>
      </c>
      <c r="AL368" s="419">
        <v>5</v>
      </c>
      <c r="AM368" s="417">
        <v>12</v>
      </c>
      <c r="AN368" s="418">
        <v>19</v>
      </c>
      <c r="AO368" s="417">
        <v>26</v>
      </c>
      <c r="AP368" s="418">
        <v>3</v>
      </c>
      <c r="AQ368" s="417">
        <v>10</v>
      </c>
      <c r="AR368" s="418">
        <v>17</v>
      </c>
      <c r="AS368" s="417">
        <v>24</v>
      </c>
      <c r="AT368" s="418">
        <v>31</v>
      </c>
      <c r="AU368" s="420">
        <v>7</v>
      </c>
      <c r="AV368" s="418">
        <v>14</v>
      </c>
      <c r="AW368" s="417">
        <v>21</v>
      </c>
      <c r="AX368" s="418">
        <v>28</v>
      </c>
      <c r="AY368" s="420">
        <v>5</v>
      </c>
      <c r="AZ368" s="418">
        <v>12</v>
      </c>
      <c r="BA368" s="417">
        <v>19</v>
      </c>
      <c r="BB368" s="418">
        <v>26</v>
      </c>
    </row>
    <row r="369" spans="1:54" x14ac:dyDescent="0.2">
      <c r="A369" s="2698" t="s">
        <v>1687</v>
      </c>
      <c r="B369" s="2088" t="s">
        <v>2072</v>
      </c>
      <c r="C369" s="400" t="s">
        <v>2030</v>
      </c>
      <c r="D369" s="401" t="s">
        <v>2030</v>
      </c>
      <c r="E369" s="401" t="s">
        <v>2030</v>
      </c>
      <c r="F369" s="387" t="s">
        <v>2030</v>
      </c>
      <c r="G369" s="442" t="s">
        <v>2030</v>
      </c>
      <c r="H369" s="403" t="s">
        <v>2030</v>
      </c>
      <c r="I369" s="401" t="s">
        <v>2030</v>
      </c>
      <c r="J369" s="387" t="s">
        <v>2030</v>
      </c>
      <c r="K369" s="442" t="s">
        <v>2030</v>
      </c>
      <c r="L369" s="403" t="s">
        <v>2030</v>
      </c>
      <c r="M369" s="401" t="s">
        <v>2030</v>
      </c>
      <c r="N369" s="401" t="s">
        <v>2030</v>
      </c>
      <c r="O369" s="402" t="s">
        <v>2030</v>
      </c>
      <c r="P369" s="400" t="s">
        <v>2030</v>
      </c>
      <c r="Q369" s="401" t="s">
        <v>2030</v>
      </c>
      <c r="R369" s="401" t="s">
        <v>2030</v>
      </c>
      <c r="S369" s="402" t="s">
        <v>2030</v>
      </c>
      <c r="T369" s="400" t="s">
        <v>2030</v>
      </c>
      <c r="U369" s="403" t="s">
        <v>2030</v>
      </c>
      <c r="V369" s="401" t="s">
        <v>2030</v>
      </c>
      <c r="W369" s="401" t="s">
        <v>2030</v>
      </c>
      <c r="X369" s="402" t="s">
        <v>2030</v>
      </c>
      <c r="Y369" s="400" t="s">
        <v>2030</v>
      </c>
      <c r="Z369" s="401" t="s">
        <v>2030</v>
      </c>
      <c r="AA369" s="401" t="s">
        <v>2030</v>
      </c>
      <c r="AB369" s="402" t="s">
        <v>2030</v>
      </c>
      <c r="AC369" s="400" t="s">
        <v>2030</v>
      </c>
      <c r="AD369" s="401" t="s">
        <v>2030</v>
      </c>
      <c r="AE369" s="401" t="s">
        <v>2030</v>
      </c>
      <c r="AF369" s="448" t="s">
        <v>2030</v>
      </c>
      <c r="AG369" s="445" t="s">
        <v>2030</v>
      </c>
      <c r="AH369" s="446" t="s">
        <v>2030</v>
      </c>
      <c r="AI369" s="447" t="s">
        <v>2030</v>
      </c>
      <c r="AJ369" s="447" t="s">
        <v>2030</v>
      </c>
      <c r="AK369" s="448" t="s">
        <v>2030</v>
      </c>
      <c r="AL369" s="400" t="s">
        <v>2030</v>
      </c>
      <c r="AM369" s="446" t="s">
        <v>2030</v>
      </c>
      <c r="AN369" s="447" t="s">
        <v>2030</v>
      </c>
      <c r="AO369" s="448" t="s">
        <v>2030</v>
      </c>
      <c r="AP369" s="445" t="s">
        <v>2030</v>
      </c>
      <c r="AQ369" s="446" t="s">
        <v>2030</v>
      </c>
      <c r="AR369" s="447" t="s">
        <v>2030</v>
      </c>
      <c r="AS369" s="387" t="s">
        <v>2030</v>
      </c>
      <c r="AT369" s="449" t="s">
        <v>2030</v>
      </c>
      <c r="AU369" s="403" t="s">
        <v>2030</v>
      </c>
      <c r="AV369" s="447" t="s">
        <v>2030</v>
      </c>
      <c r="AW369" s="447" t="s">
        <v>2030</v>
      </c>
      <c r="AX369" s="448" t="s">
        <v>2030</v>
      </c>
      <c r="AY369" s="450" t="s">
        <v>2030</v>
      </c>
      <c r="AZ369" s="451" t="s">
        <v>2030</v>
      </c>
      <c r="BA369" s="456" t="s">
        <v>2030</v>
      </c>
      <c r="BB369" s="462" t="s">
        <v>2030</v>
      </c>
    </row>
    <row r="370" spans="1:54" x14ac:dyDescent="0.2">
      <c r="A370" s="2699"/>
      <c r="B370" s="2089" t="s">
        <v>2071</v>
      </c>
      <c r="C370" s="395" t="s">
        <v>2063</v>
      </c>
      <c r="D370" s="396" t="s">
        <v>2063</v>
      </c>
      <c r="E370" s="396" t="s">
        <v>2030</v>
      </c>
      <c r="F370" s="396" t="s">
        <v>2063</v>
      </c>
      <c r="G370" s="453" t="s">
        <v>2063</v>
      </c>
      <c r="H370" s="398" t="s">
        <v>2030</v>
      </c>
      <c r="I370" s="396" t="s">
        <v>2063</v>
      </c>
      <c r="J370" s="396" t="s">
        <v>2063</v>
      </c>
      <c r="K370" s="453" t="s">
        <v>2030</v>
      </c>
      <c r="L370" s="398" t="s">
        <v>2030</v>
      </c>
      <c r="M370" s="396" t="s">
        <v>2030</v>
      </c>
      <c r="N370" s="396" t="s">
        <v>2030</v>
      </c>
      <c r="O370" s="397" t="s">
        <v>2030</v>
      </c>
      <c r="P370" s="395" t="s">
        <v>2030</v>
      </c>
      <c r="Q370" s="396" t="s">
        <v>2030</v>
      </c>
      <c r="R370" s="396" t="s">
        <v>2030</v>
      </c>
      <c r="S370" s="397" t="s">
        <v>2030</v>
      </c>
      <c r="T370" s="395" t="s">
        <v>2030</v>
      </c>
      <c r="U370" s="398" t="s">
        <v>2030</v>
      </c>
      <c r="V370" s="396" t="s">
        <v>2030</v>
      </c>
      <c r="W370" s="396" t="s">
        <v>2030</v>
      </c>
      <c r="X370" s="397" t="s">
        <v>2030</v>
      </c>
      <c r="Y370" s="395" t="s">
        <v>2030</v>
      </c>
      <c r="Z370" s="396" t="s">
        <v>2030</v>
      </c>
      <c r="AA370" s="396" t="s">
        <v>2030</v>
      </c>
      <c r="AB370" s="397" t="s">
        <v>2030</v>
      </c>
      <c r="AC370" s="395" t="s">
        <v>2030</v>
      </c>
      <c r="AD370" s="396" t="s">
        <v>2030</v>
      </c>
      <c r="AE370" s="396" t="s">
        <v>2030</v>
      </c>
      <c r="AF370" s="424" t="s">
        <v>2030</v>
      </c>
      <c r="AG370" s="422" t="s">
        <v>2030</v>
      </c>
      <c r="AH370" s="425" t="s">
        <v>2030</v>
      </c>
      <c r="AI370" s="423" t="s">
        <v>2030</v>
      </c>
      <c r="AJ370" s="423" t="s">
        <v>2030</v>
      </c>
      <c r="AK370" s="424" t="s">
        <v>2030</v>
      </c>
      <c r="AL370" s="395" t="s">
        <v>2030</v>
      </c>
      <c r="AM370" s="425" t="s">
        <v>2030</v>
      </c>
      <c r="AN370" s="423" t="s">
        <v>2030</v>
      </c>
      <c r="AO370" s="424" t="s">
        <v>2030</v>
      </c>
      <c r="AP370" s="422" t="s">
        <v>2030</v>
      </c>
      <c r="AQ370" s="425" t="s">
        <v>2030</v>
      </c>
      <c r="AR370" s="423" t="s">
        <v>2030</v>
      </c>
      <c r="AS370" s="423" t="s">
        <v>2030</v>
      </c>
      <c r="AT370" s="440" t="s">
        <v>2030</v>
      </c>
      <c r="AU370" s="398" t="s">
        <v>2030</v>
      </c>
      <c r="AV370" s="423" t="s">
        <v>2030</v>
      </c>
      <c r="AW370" s="423" t="s">
        <v>2030</v>
      </c>
      <c r="AX370" s="424" t="s">
        <v>2030</v>
      </c>
      <c r="AY370" s="395" t="s">
        <v>2030</v>
      </c>
      <c r="AZ370" s="425" t="s">
        <v>2030</v>
      </c>
      <c r="BA370" s="423" t="s">
        <v>2030</v>
      </c>
      <c r="BB370" s="424" t="s">
        <v>2030</v>
      </c>
    </row>
    <row r="371" spans="1:54" x14ac:dyDescent="0.2">
      <c r="A371" s="2699"/>
      <c r="B371" s="2090" t="s">
        <v>2070</v>
      </c>
      <c r="C371" s="400" t="s">
        <v>2063</v>
      </c>
      <c r="D371" s="401" t="s">
        <v>2063</v>
      </c>
      <c r="E371" s="401" t="s">
        <v>2030</v>
      </c>
      <c r="F371" s="401" t="s">
        <v>2063</v>
      </c>
      <c r="G371" s="442" t="s">
        <v>2063</v>
      </c>
      <c r="H371" s="403" t="s">
        <v>2030</v>
      </c>
      <c r="I371" s="401" t="s">
        <v>2030</v>
      </c>
      <c r="J371" s="401" t="s">
        <v>2030</v>
      </c>
      <c r="K371" s="442" t="s">
        <v>2030</v>
      </c>
      <c r="L371" s="403" t="s">
        <v>2030</v>
      </c>
      <c r="M371" s="401" t="s">
        <v>2030</v>
      </c>
      <c r="N371" s="401" t="s">
        <v>2030</v>
      </c>
      <c r="O371" s="402" t="s">
        <v>2030</v>
      </c>
      <c r="P371" s="400" t="s">
        <v>2030</v>
      </c>
      <c r="Q371" s="401" t="s">
        <v>2030</v>
      </c>
      <c r="R371" s="401" t="s">
        <v>2030</v>
      </c>
      <c r="S371" s="402" t="s">
        <v>2030</v>
      </c>
      <c r="T371" s="400" t="s">
        <v>2030</v>
      </c>
      <c r="U371" s="403" t="s">
        <v>2030</v>
      </c>
      <c r="V371" s="401" t="s">
        <v>2030</v>
      </c>
      <c r="W371" s="401" t="s">
        <v>2030</v>
      </c>
      <c r="X371" s="402" t="s">
        <v>2030</v>
      </c>
      <c r="Y371" s="400" t="s">
        <v>2030</v>
      </c>
      <c r="Z371" s="401" t="s">
        <v>2030</v>
      </c>
      <c r="AA371" s="401" t="s">
        <v>2030</v>
      </c>
      <c r="AB371" s="402" t="s">
        <v>2030</v>
      </c>
      <c r="AC371" s="400" t="s">
        <v>2030</v>
      </c>
      <c r="AD371" s="401" t="s">
        <v>2030</v>
      </c>
      <c r="AE371" s="401" t="s">
        <v>2030</v>
      </c>
      <c r="AF371" s="448" t="s">
        <v>2030</v>
      </c>
      <c r="AG371" s="445" t="s">
        <v>2030</v>
      </c>
      <c r="AH371" s="446" t="s">
        <v>2030</v>
      </c>
      <c r="AI371" s="447" t="s">
        <v>2030</v>
      </c>
      <c r="AJ371" s="447" t="s">
        <v>2030</v>
      </c>
      <c r="AK371" s="448" t="s">
        <v>2030</v>
      </c>
      <c r="AL371" s="400" t="s">
        <v>2030</v>
      </c>
      <c r="AM371" s="446" t="s">
        <v>2030</v>
      </c>
      <c r="AN371" s="447" t="s">
        <v>2030</v>
      </c>
      <c r="AO371" s="448" t="s">
        <v>2030</v>
      </c>
      <c r="AP371" s="445" t="s">
        <v>2030</v>
      </c>
      <c r="AQ371" s="446" t="s">
        <v>2030</v>
      </c>
      <c r="AR371" s="447" t="s">
        <v>2030</v>
      </c>
      <c r="AS371" s="447" t="s">
        <v>2030</v>
      </c>
      <c r="AT371" s="449" t="s">
        <v>2030</v>
      </c>
      <c r="AU371" s="403" t="s">
        <v>2030</v>
      </c>
      <c r="AV371" s="447" t="s">
        <v>2030</v>
      </c>
      <c r="AW371" s="447" t="s">
        <v>2030</v>
      </c>
      <c r="AX371" s="448" t="s">
        <v>2030</v>
      </c>
      <c r="AY371" s="450" t="s">
        <v>2030</v>
      </c>
      <c r="AZ371" s="451" t="s">
        <v>2030</v>
      </c>
      <c r="BA371" s="456" t="s">
        <v>2030</v>
      </c>
      <c r="BB371" s="462" t="s">
        <v>2030</v>
      </c>
    </row>
    <row r="372" spans="1:54" x14ac:dyDescent="0.2">
      <c r="A372" s="2699"/>
      <c r="B372" s="2089" t="s">
        <v>2069</v>
      </c>
      <c r="C372" s="395" t="s">
        <v>2030</v>
      </c>
      <c r="D372" s="396" t="s">
        <v>2063</v>
      </c>
      <c r="E372" s="396" t="s">
        <v>2030</v>
      </c>
      <c r="F372" s="396" t="s">
        <v>2063</v>
      </c>
      <c r="G372" s="453" t="s">
        <v>2063</v>
      </c>
      <c r="H372" s="398" t="s">
        <v>2063</v>
      </c>
      <c r="I372" s="396" t="s">
        <v>2030</v>
      </c>
      <c r="J372" s="396" t="s">
        <v>2030</v>
      </c>
      <c r="K372" s="453" t="s">
        <v>2030</v>
      </c>
      <c r="L372" s="398" t="s">
        <v>2030</v>
      </c>
      <c r="M372" s="396" t="s">
        <v>2030</v>
      </c>
      <c r="N372" s="396" t="s">
        <v>2030</v>
      </c>
      <c r="O372" s="397" t="s">
        <v>2030</v>
      </c>
      <c r="P372" s="395" t="s">
        <v>2030</v>
      </c>
      <c r="Q372" s="396" t="s">
        <v>2030</v>
      </c>
      <c r="R372" s="396" t="s">
        <v>2030</v>
      </c>
      <c r="S372" s="397" t="s">
        <v>2030</v>
      </c>
      <c r="T372" s="395" t="s">
        <v>2030</v>
      </c>
      <c r="U372" s="398" t="s">
        <v>2030</v>
      </c>
      <c r="V372" s="396" t="s">
        <v>2030</v>
      </c>
      <c r="W372" s="396" t="s">
        <v>2030</v>
      </c>
      <c r="X372" s="397" t="s">
        <v>2030</v>
      </c>
      <c r="Y372" s="395" t="s">
        <v>2063</v>
      </c>
      <c r="Z372" s="396" t="s">
        <v>2030</v>
      </c>
      <c r="AA372" s="396" t="s">
        <v>2030</v>
      </c>
      <c r="AB372" s="397" t="s">
        <v>2030</v>
      </c>
      <c r="AC372" s="395" t="s">
        <v>2030</v>
      </c>
      <c r="AD372" s="396" t="s">
        <v>2030</v>
      </c>
      <c r="AE372" s="396" t="s">
        <v>2030</v>
      </c>
      <c r="AF372" s="424" t="s">
        <v>2030</v>
      </c>
      <c r="AG372" s="422" t="s">
        <v>2030</v>
      </c>
      <c r="AH372" s="425" t="s">
        <v>2030</v>
      </c>
      <c r="AI372" s="423" t="s">
        <v>2030</v>
      </c>
      <c r="AJ372" s="423" t="s">
        <v>2030</v>
      </c>
      <c r="AK372" s="424" t="s">
        <v>2030</v>
      </c>
      <c r="AL372" s="395" t="s">
        <v>2030</v>
      </c>
      <c r="AM372" s="425" t="s">
        <v>2030</v>
      </c>
      <c r="AN372" s="423" t="s">
        <v>2030</v>
      </c>
      <c r="AO372" s="424" t="s">
        <v>2030</v>
      </c>
      <c r="AP372" s="422" t="s">
        <v>2063</v>
      </c>
      <c r="AQ372" s="425" t="s">
        <v>2063</v>
      </c>
      <c r="AR372" s="423" t="s">
        <v>2063</v>
      </c>
      <c r="AS372" s="423" t="s">
        <v>2063</v>
      </c>
      <c r="AT372" s="440" t="s">
        <v>2030</v>
      </c>
      <c r="AU372" s="398" t="s">
        <v>2030</v>
      </c>
      <c r="AV372" s="423" t="s">
        <v>2030</v>
      </c>
      <c r="AW372" s="423" t="s">
        <v>2030</v>
      </c>
      <c r="AX372" s="424" t="s">
        <v>2030</v>
      </c>
      <c r="AY372" s="395" t="s">
        <v>2030</v>
      </c>
      <c r="AZ372" s="425" t="s">
        <v>2030</v>
      </c>
      <c r="BA372" s="423" t="s">
        <v>2030</v>
      </c>
      <c r="BB372" s="424" t="s">
        <v>2030</v>
      </c>
    </row>
    <row r="373" spans="1:54" x14ac:dyDescent="0.2">
      <c r="A373" s="2699"/>
      <c r="B373" s="2090" t="s">
        <v>2068</v>
      </c>
      <c r="C373" s="400" t="s">
        <v>2030</v>
      </c>
      <c r="D373" s="401" t="s">
        <v>2030</v>
      </c>
      <c r="E373" s="401" t="s">
        <v>2030</v>
      </c>
      <c r="F373" s="401" t="s">
        <v>2063</v>
      </c>
      <c r="G373" s="442" t="s">
        <v>2063</v>
      </c>
      <c r="H373" s="403" t="s">
        <v>2063</v>
      </c>
      <c r="I373" s="401" t="s">
        <v>2030</v>
      </c>
      <c r="J373" s="401" t="s">
        <v>2030</v>
      </c>
      <c r="K373" s="442" t="s">
        <v>2030</v>
      </c>
      <c r="L373" s="403" t="s">
        <v>2030</v>
      </c>
      <c r="M373" s="401" t="s">
        <v>2030</v>
      </c>
      <c r="N373" s="401" t="s">
        <v>2030</v>
      </c>
      <c r="O373" s="402" t="s">
        <v>2030</v>
      </c>
      <c r="P373" s="400" t="s">
        <v>2030</v>
      </c>
      <c r="Q373" s="401" t="s">
        <v>2030</v>
      </c>
      <c r="R373" s="401" t="s">
        <v>2030</v>
      </c>
      <c r="S373" s="402" t="s">
        <v>2030</v>
      </c>
      <c r="T373" s="400" t="s">
        <v>2030</v>
      </c>
      <c r="U373" s="403" t="s">
        <v>2030</v>
      </c>
      <c r="V373" s="401" t="s">
        <v>2030</v>
      </c>
      <c r="W373" s="401" t="s">
        <v>2030</v>
      </c>
      <c r="X373" s="402" t="s">
        <v>2030</v>
      </c>
      <c r="Y373" s="400" t="s">
        <v>2030</v>
      </c>
      <c r="Z373" s="401" t="s">
        <v>2030</v>
      </c>
      <c r="AA373" s="401" t="s">
        <v>2030</v>
      </c>
      <c r="AB373" s="402" t="s">
        <v>2030</v>
      </c>
      <c r="AC373" s="400" t="s">
        <v>2030</v>
      </c>
      <c r="AD373" s="401" t="s">
        <v>2030</v>
      </c>
      <c r="AE373" s="401" t="s">
        <v>2030</v>
      </c>
      <c r="AF373" s="448" t="s">
        <v>2030</v>
      </c>
      <c r="AG373" s="445" t="s">
        <v>2030</v>
      </c>
      <c r="AH373" s="446" t="s">
        <v>2030</v>
      </c>
      <c r="AI373" s="447" t="s">
        <v>2030</v>
      </c>
      <c r="AJ373" s="447" t="s">
        <v>2030</v>
      </c>
      <c r="AK373" s="448" t="s">
        <v>2030</v>
      </c>
      <c r="AL373" s="400" t="s">
        <v>2030</v>
      </c>
      <c r="AM373" s="446" t="s">
        <v>2030</v>
      </c>
      <c r="AN373" s="447" t="s">
        <v>2030</v>
      </c>
      <c r="AO373" s="448" t="s">
        <v>2030</v>
      </c>
      <c r="AP373" s="445" t="s">
        <v>2030</v>
      </c>
      <c r="AQ373" s="446" t="s">
        <v>2030</v>
      </c>
      <c r="AR373" s="447" t="s">
        <v>2030</v>
      </c>
      <c r="AS373" s="447" t="s">
        <v>2030</v>
      </c>
      <c r="AT373" s="449" t="s">
        <v>2030</v>
      </c>
      <c r="AU373" s="403" t="s">
        <v>2030</v>
      </c>
      <c r="AV373" s="447" t="s">
        <v>2030</v>
      </c>
      <c r="AW373" s="447" t="s">
        <v>2030</v>
      </c>
      <c r="AX373" s="448" t="s">
        <v>2030</v>
      </c>
      <c r="AY373" s="450" t="s">
        <v>2030</v>
      </c>
      <c r="AZ373" s="451" t="s">
        <v>2030</v>
      </c>
      <c r="BA373" s="456" t="s">
        <v>2030</v>
      </c>
      <c r="BB373" s="462" t="s">
        <v>2030</v>
      </c>
    </row>
    <row r="374" spans="1:54" ht="13.5" thickBot="1" x14ac:dyDescent="0.25">
      <c r="A374" s="2700"/>
      <c r="B374" s="2098" t="s">
        <v>2067</v>
      </c>
      <c r="C374" s="412" t="s">
        <v>2030</v>
      </c>
      <c r="D374" s="413" t="s">
        <v>2030</v>
      </c>
      <c r="E374" s="413" t="s">
        <v>2030</v>
      </c>
      <c r="F374" s="413" t="s">
        <v>2030</v>
      </c>
      <c r="G374" s="460" t="s">
        <v>2030</v>
      </c>
      <c r="H374" s="483" t="s">
        <v>2030</v>
      </c>
      <c r="I374" s="484" t="s">
        <v>2030</v>
      </c>
      <c r="J374" s="484" t="s">
        <v>2030</v>
      </c>
      <c r="K374" s="485" t="s">
        <v>2030</v>
      </c>
      <c r="L374" s="415" t="s">
        <v>2030</v>
      </c>
      <c r="M374" s="413" t="s">
        <v>2030</v>
      </c>
      <c r="N374" s="413" t="s">
        <v>2030</v>
      </c>
      <c r="O374" s="414" t="s">
        <v>2030</v>
      </c>
      <c r="P374" s="461" t="s">
        <v>2030</v>
      </c>
      <c r="Q374" s="413" t="s">
        <v>2030</v>
      </c>
      <c r="R374" s="413" t="s">
        <v>2030</v>
      </c>
      <c r="S374" s="414" t="s">
        <v>2030</v>
      </c>
      <c r="T374" s="412" t="s">
        <v>2030</v>
      </c>
      <c r="U374" s="415" t="s">
        <v>2030</v>
      </c>
      <c r="V374" s="413" t="s">
        <v>2030</v>
      </c>
      <c r="W374" s="413" t="s">
        <v>2030</v>
      </c>
      <c r="X374" s="414" t="s">
        <v>2030</v>
      </c>
      <c r="Y374" s="412" t="s">
        <v>2030</v>
      </c>
      <c r="Z374" s="413" t="s">
        <v>2030</v>
      </c>
      <c r="AA374" s="413" t="s">
        <v>2030</v>
      </c>
      <c r="AB374" s="414" t="s">
        <v>2030</v>
      </c>
      <c r="AC374" s="461" t="s">
        <v>2030</v>
      </c>
      <c r="AD374" s="413" t="s">
        <v>2030</v>
      </c>
      <c r="AE374" s="413" t="s">
        <v>2030</v>
      </c>
      <c r="AF374" s="414" t="s">
        <v>2030</v>
      </c>
      <c r="AG374" s="412" t="s">
        <v>2030</v>
      </c>
      <c r="AH374" s="415" t="s">
        <v>2030</v>
      </c>
      <c r="AI374" s="413" t="s">
        <v>2030</v>
      </c>
      <c r="AJ374" s="413" t="s">
        <v>2030</v>
      </c>
      <c r="AK374" s="414" t="s">
        <v>2030</v>
      </c>
      <c r="AL374" s="412" t="s">
        <v>2030</v>
      </c>
      <c r="AM374" s="415" t="s">
        <v>2030</v>
      </c>
      <c r="AN374" s="413" t="s">
        <v>2030</v>
      </c>
      <c r="AO374" s="414" t="s">
        <v>2030</v>
      </c>
      <c r="AP374" s="412" t="s">
        <v>2030</v>
      </c>
      <c r="AQ374" s="415" t="s">
        <v>2030</v>
      </c>
      <c r="AR374" s="413" t="s">
        <v>2030</v>
      </c>
      <c r="AS374" s="413" t="s">
        <v>2030</v>
      </c>
      <c r="AT374" s="460" t="s">
        <v>2030</v>
      </c>
      <c r="AU374" s="415" t="s">
        <v>2030</v>
      </c>
      <c r="AV374" s="413" t="s">
        <v>2030</v>
      </c>
      <c r="AW374" s="413" t="s">
        <v>2030</v>
      </c>
      <c r="AX374" s="414" t="s">
        <v>2030</v>
      </c>
      <c r="AY374" s="412" t="s">
        <v>2030</v>
      </c>
      <c r="AZ374" s="415" t="s">
        <v>2030</v>
      </c>
      <c r="BA374" s="413" t="s">
        <v>2030</v>
      </c>
      <c r="BB374" s="414" t="s">
        <v>2030</v>
      </c>
    </row>
    <row r="375" spans="1:54" ht="13.5" thickBot="1" x14ac:dyDescent="0.25">
      <c r="A375" s="303"/>
      <c r="B375" s="2099"/>
      <c r="C375" s="486"/>
      <c r="D375" s="487"/>
      <c r="E375" s="487"/>
      <c r="F375" s="487"/>
      <c r="G375" s="487"/>
      <c r="H375" s="487"/>
      <c r="I375" s="487"/>
      <c r="J375" s="487"/>
      <c r="K375" s="487"/>
      <c r="L375" s="487"/>
      <c r="M375" s="487"/>
      <c r="N375" s="487"/>
      <c r="O375" s="487"/>
      <c r="P375" s="487"/>
      <c r="Q375" s="487"/>
      <c r="R375" s="487"/>
      <c r="S375" s="487"/>
      <c r="T375" s="487"/>
      <c r="U375" s="487"/>
      <c r="V375" s="487"/>
      <c r="W375" s="487"/>
      <c r="X375" s="487"/>
      <c r="Y375" s="487"/>
      <c r="Z375" s="487"/>
      <c r="AA375" s="487"/>
      <c r="AB375" s="487"/>
      <c r="AC375" s="487"/>
      <c r="AD375" s="487"/>
      <c r="AE375" s="487"/>
      <c r="AF375" s="487"/>
      <c r="AG375" s="487"/>
      <c r="AH375" s="487"/>
      <c r="AI375" s="487"/>
      <c r="AJ375" s="487"/>
      <c r="AK375" s="487"/>
      <c r="AL375" s="488"/>
      <c r="AM375" s="488"/>
      <c r="AN375" s="488"/>
      <c r="AO375" s="488"/>
      <c r="AP375" s="487"/>
      <c r="AQ375" s="487"/>
      <c r="AR375" s="487"/>
      <c r="AS375" s="487"/>
      <c r="AT375" s="488"/>
      <c r="AU375" s="487"/>
      <c r="AV375" s="487"/>
      <c r="AW375" s="487"/>
      <c r="AX375" s="487"/>
      <c r="AY375" s="488"/>
      <c r="AZ375" s="487"/>
      <c r="BA375" s="487"/>
      <c r="BB375" s="489"/>
    </row>
    <row r="376" spans="1:54" ht="13.5" thickBot="1" x14ac:dyDescent="0.25">
      <c r="A376" s="2683" t="s">
        <v>450</v>
      </c>
      <c r="B376" s="2693" t="s">
        <v>672</v>
      </c>
      <c r="C376" s="2710" t="s">
        <v>2056</v>
      </c>
      <c r="D376" s="2710"/>
      <c r="E376" s="2710"/>
      <c r="F376" s="2710"/>
      <c r="G376" s="2710"/>
      <c r="H376" s="2703" t="s">
        <v>2062</v>
      </c>
      <c r="I376" s="2703"/>
      <c r="J376" s="2703"/>
      <c r="K376" s="2704"/>
      <c r="L376" s="2704" t="s">
        <v>2061</v>
      </c>
      <c r="M376" s="2713"/>
      <c r="N376" s="2713"/>
      <c r="O376" s="2713"/>
      <c r="P376" s="2702" t="s">
        <v>2053</v>
      </c>
      <c r="Q376" s="2710"/>
      <c r="R376" s="2710"/>
      <c r="S376" s="2710"/>
      <c r="T376" s="2702" t="s">
        <v>2052</v>
      </c>
      <c r="U376" s="2710"/>
      <c r="V376" s="2710"/>
      <c r="W376" s="2710"/>
      <c r="X376" s="2710"/>
      <c r="Y376" s="2706" t="s">
        <v>2051</v>
      </c>
      <c r="Z376" s="2712"/>
      <c r="AA376" s="2712"/>
      <c r="AB376" s="2712"/>
      <c r="AC376" s="2702" t="s">
        <v>2050</v>
      </c>
      <c r="AD376" s="2710"/>
      <c r="AE376" s="2710"/>
      <c r="AF376" s="2710"/>
      <c r="AG376" s="2702" t="s">
        <v>2049</v>
      </c>
      <c r="AH376" s="2710"/>
      <c r="AI376" s="2710"/>
      <c r="AJ376" s="2710"/>
      <c r="AK376" s="2710"/>
      <c r="AL376" s="2702" t="s">
        <v>2048</v>
      </c>
      <c r="AM376" s="2710"/>
      <c r="AN376" s="2710"/>
      <c r="AO376" s="2710"/>
      <c r="AP376" s="2710" t="s">
        <v>2060</v>
      </c>
      <c r="AQ376" s="2710"/>
      <c r="AR376" s="2710"/>
      <c r="AS376" s="2710"/>
      <c r="AT376" s="2710"/>
      <c r="AU376" s="2708" t="s">
        <v>2046</v>
      </c>
      <c r="AV376" s="2709"/>
      <c r="AW376" s="2709"/>
      <c r="AX376" s="2709"/>
      <c r="AY376" s="2702" t="s">
        <v>2045</v>
      </c>
      <c r="AZ376" s="2710"/>
      <c r="BA376" s="2710"/>
      <c r="BB376" s="2710"/>
    </row>
    <row r="377" spans="1:54" ht="13.5" thickBot="1" x14ac:dyDescent="0.25">
      <c r="A377" s="2684"/>
      <c r="B377" s="2694"/>
      <c r="C377" s="417">
        <v>3</v>
      </c>
      <c r="D377" s="418">
        <v>10</v>
      </c>
      <c r="E377" s="417">
        <v>17</v>
      </c>
      <c r="F377" s="418">
        <v>24</v>
      </c>
      <c r="G377" s="417">
        <v>31</v>
      </c>
      <c r="H377" s="419">
        <v>7</v>
      </c>
      <c r="I377" s="417">
        <v>14</v>
      </c>
      <c r="J377" s="418">
        <v>21</v>
      </c>
      <c r="K377" s="417">
        <v>28</v>
      </c>
      <c r="L377" s="419">
        <v>7</v>
      </c>
      <c r="M377" s="417">
        <v>14</v>
      </c>
      <c r="N377" s="418">
        <v>21</v>
      </c>
      <c r="O377" s="417">
        <v>28</v>
      </c>
      <c r="P377" s="419">
        <v>4</v>
      </c>
      <c r="Q377" s="417">
        <v>11</v>
      </c>
      <c r="R377" s="418">
        <v>18</v>
      </c>
      <c r="S377" s="417">
        <v>25</v>
      </c>
      <c r="T377" s="419">
        <v>2</v>
      </c>
      <c r="U377" s="417">
        <v>9</v>
      </c>
      <c r="V377" s="418">
        <v>16</v>
      </c>
      <c r="W377" s="417">
        <v>23</v>
      </c>
      <c r="X377" s="418">
        <v>30</v>
      </c>
      <c r="Y377" s="420">
        <v>6</v>
      </c>
      <c r="Z377" s="418">
        <v>13</v>
      </c>
      <c r="AA377" s="417">
        <v>20</v>
      </c>
      <c r="AB377" s="418">
        <v>27</v>
      </c>
      <c r="AC377" s="420">
        <v>4</v>
      </c>
      <c r="AD377" s="418">
        <v>11</v>
      </c>
      <c r="AE377" s="417">
        <v>18</v>
      </c>
      <c r="AF377" s="418">
        <v>25</v>
      </c>
      <c r="AG377" s="420">
        <v>1</v>
      </c>
      <c r="AH377" s="418">
        <v>8</v>
      </c>
      <c r="AI377" s="417">
        <v>15</v>
      </c>
      <c r="AJ377" s="418">
        <v>22</v>
      </c>
      <c r="AK377" s="417">
        <v>29</v>
      </c>
      <c r="AL377" s="419">
        <v>5</v>
      </c>
      <c r="AM377" s="417">
        <v>12</v>
      </c>
      <c r="AN377" s="418">
        <v>19</v>
      </c>
      <c r="AO377" s="417">
        <v>26</v>
      </c>
      <c r="AP377" s="418">
        <v>3</v>
      </c>
      <c r="AQ377" s="417">
        <v>10</v>
      </c>
      <c r="AR377" s="418">
        <v>17</v>
      </c>
      <c r="AS377" s="417">
        <v>24</v>
      </c>
      <c r="AT377" s="418">
        <v>31</v>
      </c>
      <c r="AU377" s="420">
        <v>7</v>
      </c>
      <c r="AV377" s="418">
        <v>14</v>
      </c>
      <c r="AW377" s="417">
        <v>21</v>
      </c>
      <c r="AX377" s="418">
        <v>28</v>
      </c>
      <c r="AY377" s="420">
        <v>5</v>
      </c>
      <c r="AZ377" s="418">
        <v>12</v>
      </c>
      <c r="BA377" s="417">
        <v>19</v>
      </c>
      <c r="BB377" s="418">
        <v>26</v>
      </c>
    </row>
    <row r="378" spans="1:54" ht="13.5" thickBot="1" x14ac:dyDescent="0.25">
      <c r="A378" s="299" t="s">
        <v>1692</v>
      </c>
      <c r="B378" s="2100" t="s">
        <v>2033</v>
      </c>
      <c r="C378" s="412" t="s">
        <v>2030</v>
      </c>
      <c r="D378" s="413" t="s">
        <v>2030</v>
      </c>
      <c r="E378" s="413" t="s">
        <v>2030</v>
      </c>
      <c r="F378" s="490" t="s">
        <v>2030</v>
      </c>
      <c r="G378" s="460" t="s">
        <v>2030</v>
      </c>
      <c r="H378" s="415" t="s">
        <v>2030</v>
      </c>
      <c r="I378" s="413" t="s">
        <v>2030</v>
      </c>
      <c r="J378" s="416" t="s">
        <v>2030</v>
      </c>
      <c r="K378" s="491" t="s">
        <v>2030</v>
      </c>
      <c r="L378" s="415" t="s">
        <v>2030</v>
      </c>
      <c r="M378" s="413" t="s">
        <v>2030</v>
      </c>
      <c r="N378" s="413" t="s">
        <v>2030</v>
      </c>
      <c r="O378" s="414" t="s">
        <v>2030</v>
      </c>
      <c r="P378" s="461" t="s">
        <v>2030</v>
      </c>
      <c r="Q378" s="413" t="s">
        <v>2030</v>
      </c>
      <c r="R378" s="413" t="s">
        <v>2030</v>
      </c>
      <c r="S378" s="414" t="s">
        <v>2030</v>
      </c>
      <c r="T378" s="412" t="s">
        <v>2030</v>
      </c>
      <c r="U378" s="415" t="s">
        <v>2030</v>
      </c>
      <c r="V378" s="413" t="s">
        <v>2030</v>
      </c>
      <c r="W378" s="413" t="s">
        <v>2030</v>
      </c>
      <c r="X378" s="414" t="s">
        <v>2030</v>
      </c>
      <c r="Y378" s="412" t="s">
        <v>2030</v>
      </c>
      <c r="Z378" s="413" t="s">
        <v>2030</v>
      </c>
      <c r="AA378" s="413" t="s">
        <v>2030</v>
      </c>
      <c r="AB378" s="414" t="s">
        <v>2030</v>
      </c>
      <c r="AC378" s="461" t="s">
        <v>2030</v>
      </c>
      <c r="AD378" s="413" t="s">
        <v>2030</v>
      </c>
      <c r="AE378" s="413" t="s">
        <v>2030</v>
      </c>
      <c r="AF378" s="414" t="s">
        <v>2030</v>
      </c>
      <c r="AG378" s="412" t="s">
        <v>2030</v>
      </c>
      <c r="AH378" s="415" t="s">
        <v>2030</v>
      </c>
      <c r="AI378" s="413"/>
      <c r="AJ378" s="413"/>
      <c r="AK378" s="414"/>
      <c r="AL378" s="412"/>
      <c r="AM378" s="415"/>
      <c r="AN378" s="413"/>
      <c r="AO378" s="414"/>
      <c r="AP378" s="412"/>
      <c r="AQ378" s="415"/>
      <c r="AR378" s="413"/>
      <c r="AS378" s="416"/>
      <c r="AT378" s="491"/>
      <c r="AU378" s="415"/>
      <c r="AV378" s="413"/>
      <c r="AW378" s="413"/>
      <c r="AX378" s="414"/>
      <c r="AY378" s="412"/>
      <c r="AZ378" s="415"/>
      <c r="BA378" s="413"/>
      <c r="BB378" s="414"/>
    </row>
    <row r="379" spans="1:54" ht="13.5" thickBot="1" x14ac:dyDescent="0.25">
      <c r="A379" s="302"/>
      <c r="B379" s="2072"/>
      <c r="C379" s="463"/>
      <c r="D379" s="180"/>
      <c r="E379" s="180"/>
      <c r="F379" s="180"/>
      <c r="G379" s="180"/>
      <c r="H379" s="438"/>
      <c r="I379" s="180"/>
      <c r="J379" s="180"/>
      <c r="K379" s="438"/>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438"/>
      <c r="AM379" s="438"/>
      <c r="AN379" s="438"/>
      <c r="AO379" s="438"/>
      <c r="AP379" s="180"/>
      <c r="AQ379" s="180"/>
      <c r="AR379" s="180"/>
      <c r="AS379" s="180"/>
      <c r="AT379" s="439"/>
      <c r="AU379" s="180"/>
      <c r="AV379" s="180"/>
      <c r="AW379" s="180"/>
      <c r="AX379" s="180"/>
      <c r="AY379" s="438"/>
      <c r="AZ379" s="180"/>
      <c r="BA379" s="180"/>
      <c r="BB379" s="465"/>
    </row>
    <row r="380" spans="1:54" ht="13.5" thickBot="1" x14ac:dyDescent="0.25">
      <c r="A380" s="2683" t="s">
        <v>450</v>
      </c>
      <c r="B380" s="2693" t="s">
        <v>672</v>
      </c>
      <c r="C380" s="2710" t="s">
        <v>2056</v>
      </c>
      <c r="D380" s="2710"/>
      <c r="E380" s="2710"/>
      <c r="F380" s="2710"/>
      <c r="G380" s="2710"/>
      <c r="H380" s="2703" t="s">
        <v>2062</v>
      </c>
      <c r="I380" s="2703"/>
      <c r="J380" s="2703"/>
      <c r="K380" s="2704"/>
      <c r="L380" s="2704" t="s">
        <v>2061</v>
      </c>
      <c r="M380" s="2713"/>
      <c r="N380" s="2713"/>
      <c r="O380" s="2713"/>
      <c r="P380" s="2702" t="s">
        <v>2053</v>
      </c>
      <c r="Q380" s="2710"/>
      <c r="R380" s="2710"/>
      <c r="S380" s="2710"/>
      <c r="T380" s="2702" t="s">
        <v>2052</v>
      </c>
      <c r="U380" s="2710"/>
      <c r="V380" s="2710"/>
      <c r="W380" s="2710"/>
      <c r="X380" s="2710"/>
      <c r="Y380" s="2706" t="s">
        <v>2051</v>
      </c>
      <c r="Z380" s="2712"/>
      <c r="AA380" s="2712"/>
      <c r="AB380" s="2712"/>
      <c r="AC380" s="2702" t="s">
        <v>2050</v>
      </c>
      <c r="AD380" s="2710"/>
      <c r="AE380" s="2710"/>
      <c r="AF380" s="2710"/>
      <c r="AG380" s="2702" t="s">
        <v>2049</v>
      </c>
      <c r="AH380" s="2710"/>
      <c r="AI380" s="2710"/>
      <c r="AJ380" s="2710"/>
      <c r="AK380" s="2710"/>
      <c r="AL380" s="2702" t="s">
        <v>2048</v>
      </c>
      <c r="AM380" s="2710"/>
      <c r="AN380" s="2710"/>
      <c r="AO380" s="2710"/>
      <c r="AP380" s="2710" t="s">
        <v>2060</v>
      </c>
      <c r="AQ380" s="2710"/>
      <c r="AR380" s="2710"/>
      <c r="AS380" s="2710"/>
      <c r="AT380" s="2710"/>
      <c r="AU380" s="2708" t="s">
        <v>2046</v>
      </c>
      <c r="AV380" s="2709"/>
      <c r="AW380" s="2709"/>
      <c r="AX380" s="2709"/>
      <c r="AY380" s="2702" t="s">
        <v>2045</v>
      </c>
      <c r="AZ380" s="2710"/>
      <c r="BA380" s="2710"/>
      <c r="BB380" s="2710"/>
    </row>
    <row r="381" spans="1:54" ht="13.5" thickBot="1" x14ac:dyDescent="0.25">
      <c r="A381" s="2684"/>
      <c r="B381" s="2694"/>
      <c r="C381" s="417">
        <v>3</v>
      </c>
      <c r="D381" s="418">
        <v>10</v>
      </c>
      <c r="E381" s="417">
        <v>17</v>
      </c>
      <c r="F381" s="418">
        <v>24</v>
      </c>
      <c r="G381" s="417">
        <v>31</v>
      </c>
      <c r="H381" s="419">
        <v>7</v>
      </c>
      <c r="I381" s="417">
        <v>14</v>
      </c>
      <c r="J381" s="418">
        <v>21</v>
      </c>
      <c r="K381" s="417">
        <v>28</v>
      </c>
      <c r="L381" s="419">
        <v>7</v>
      </c>
      <c r="M381" s="417">
        <v>14</v>
      </c>
      <c r="N381" s="418">
        <v>21</v>
      </c>
      <c r="O381" s="417">
        <v>28</v>
      </c>
      <c r="P381" s="419">
        <v>4</v>
      </c>
      <c r="Q381" s="417">
        <v>11</v>
      </c>
      <c r="R381" s="418">
        <v>18</v>
      </c>
      <c r="S381" s="417">
        <v>25</v>
      </c>
      <c r="T381" s="419">
        <v>2</v>
      </c>
      <c r="U381" s="417">
        <v>9</v>
      </c>
      <c r="V381" s="418">
        <v>16</v>
      </c>
      <c r="W381" s="417">
        <v>23</v>
      </c>
      <c r="X381" s="418">
        <v>30</v>
      </c>
      <c r="Y381" s="420">
        <v>6</v>
      </c>
      <c r="Z381" s="418">
        <v>13</v>
      </c>
      <c r="AA381" s="417">
        <v>20</v>
      </c>
      <c r="AB381" s="418">
        <v>27</v>
      </c>
      <c r="AC381" s="420">
        <v>4</v>
      </c>
      <c r="AD381" s="418">
        <v>11</v>
      </c>
      <c r="AE381" s="417">
        <v>18</v>
      </c>
      <c r="AF381" s="418">
        <v>25</v>
      </c>
      <c r="AG381" s="420">
        <v>1</v>
      </c>
      <c r="AH381" s="418">
        <v>8</v>
      </c>
      <c r="AI381" s="417">
        <v>15</v>
      </c>
      <c r="AJ381" s="418">
        <v>22</v>
      </c>
      <c r="AK381" s="417">
        <v>29</v>
      </c>
      <c r="AL381" s="419">
        <v>5</v>
      </c>
      <c r="AM381" s="417">
        <v>12</v>
      </c>
      <c r="AN381" s="418">
        <v>19</v>
      </c>
      <c r="AO381" s="417">
        <v>26</v>
      </c>
      <c r="AP381" s="418">
        <v>3</v>
      </c>
      <c r="AQ381" s="417">
        <v>10</v>
      </c>
      <c r="AR381" s="418">
        <v>17</v>
      </c>
      <c r="AS381" s="417">
        <v>24</v>
      </c>
      <c r="AT381" s="418">
        <v>31</v>
      </c>
      <c r="AU381" s="420">
        <v>7</v>
      </c>
      <c r="AV381" s="418">
        <v>14</v>
      </c>
      <c r="AW381" s="417">
        <v>21</v>
      </c>
      <c r="AX381" s="418">
        <v>28</v>
      </c>
      <c r="AY381" s="420">
        <v>5</v>
      </c>
      <c r="AZ381" s="418">
        <v>12</v>
      </c>
      <c r="BA381" s="417">
        <v>19</v>
      </c>
      <c r="BB381" s="418">
        <v>26</v>
      </c>
    </row>
    <row r="382" spans="1:54" x14ac:dyDescent="0.2">
      <c r="A382" s="2698" t="s">
        <v>1502</v>
      </c>
      <c r="B382" s="2088" t="s">
        <v>2032</v>
      </c>
      <c r="C382" s="400" t="s">
        <v>2030</v>
      </c>
      <c r="D382" s="401" t="s">
        <v>2030</v>
      </c>
      <c r="E382" s="401" t="s">
        <v>2030</v>
      </c>
      <c r="F382" s="387" t="s">
        <v>2030</v>
      </c>
      <c r="G382" s="442" t="s">
        <v>2030</v>
      </c>
      <c r="H382" s="403" t="s">
        <v>2030</v>
      </c>
      <c r="I382" s="401" t="s">
        <v>2030</v>
      </c>
      <c r="J382" s="387" t="s">
        <v>2030</v>
      </c>
      <c r="K382" s="442" t="s">
        <v>2030</v>
      </c>
      <c r="L382" s="403" t="s">
        <v>2030</v>
      </c>
      <c r="M382" s="401" t="s">
        <v>2030</v>
      </c>
      <c r="N382" s="401" t="s">
        <v>2030</v>
      </c>
      <c r="O382" s="402" t="s">
        <v>2030</v>
      </c>
      <c r="P382" s="400" t="s">
        <v>2030</v>
      </c>
      <c r="Q382" s="401" t="s">
        <v>2030</v>
      </c>
      <c r="R382" s="401" t="s">
        <v>2030</v>
      </c>
      <c r="S382" s="402" t="s">
        <v>2030</v>
      </c>
      <c r="T382" s="400" t="s">
        <v>2030</v>
      </c>
      <c r="U382" s="403" t="s">
        <v>2030</v>
      </c>
      <c r="V382" s="401" t="s">
        <v>2030</v>
      </c>
      <c r="W382" s="401" t="s">
        <v>2030</v>
      </c>
      <c r="X382" s="402" t="s">
        <v>2030</v>
      </c>
      <c r="Y382" s="400" t="s">
        <v>2030</v>
      </c>
      <c r="Z382" s="401" t="s">
        <v>2030</v>
      </c>
      <c r="AA382" s="401" t="s">
        <v>2030</v>
      </c>
      <c r="AB382" s="402" t="s">
        <v>2030</v>
      </c>
      <c r="AC382" s="400" t="s">
        <v>2030</v>
      </c>
      <c r="AD382" s="401" t="s">
        <v>2030</v>
      </c>
      <c r="AE382" s="401" t="s">
        <v>2030</v>
      </c>
      <c r="AF382" s="448" t="s">
        <v>2030</v>
      </c>
      <c r="AG382" s="445" t="s">
        <v>2030</v>
      </c>
      <c r="AH382" s="446" t="s">
        <v>2030</v>
      </c>
      <c r="AI382" s="447"/>
      <c r="AJ382" s="447"/>
      <c r="AK382" s="448"/>
      <c r="AL382" s="400"/>
      <c r="AM382" s="446"/>
      <c r="AN382" s="447"/>
      <c r="AO382" s="448"/>
      <c r="AP382" s="445"/>
      <c r="AQ382" s="446"/>
      <c r="AR382" s="447"/>
      <c r="AS382" s="387"/>
      <c r="AT382" s="449"/>
      <c r="AU382" s="403"/>
      <c r="AV382" s="447"/>
      <c r="AW382" s="447"/>
      <c r="AX382" s="448"/>
      <c r="AY382" s="450"/>
      <c r="AZ382" s="451"/>
      <c r="BA382" s="456"/>
      <c r="BB382" s="462"/>
    </row>
    <row r="383" spans="1:54" ht="13.5" thickBot="1" x14ac:dyDescent="0.25">
      <c r="A383" s="2700"/>
      <c r="B383" s="2098" t="s">
        <v>2031</v>
      </c>
      <c r="C383" s="412" t="s">
        <v>2030</v>
      </c>
      <c r="D383" s="413" t="s">
        <v>2030</v>
      </c>
      <c r="E383" s="413" t="s">
        <v>2030</v>
      </c>
      <c r="F383" s="413" t="s">
        <v>2030</v>
      </c>
      <c r="G383" s="460" t="s">
        <v>2030</v>
      </c>
      <c r="H383" s="415" t="s">
        <v>2030</v>
      </c>
      <c r="I383" s="413" t="s">
        <v>2030</v>
      </c>
      <c r="J383" s="413" t="s">
        <v>2030</v>
      </c>
      <c r="K383" s="460" t="s">
        <v>2030</v>
      </c>
      <c r="L383" s="415" t="s">
        <v>2030</v>
      </c>
      <c r="M383" s="413" t="s">
        <v>2030</v>
      </c>
      <c r="N383" s="413" t="s">
        <v>2030</v>
      </c>
      <c r="O383" s="414" t="s">
        <v>2030</v>
      </c>
      <c r="P383" s="461" t="s">
        <v>2030</v>
      </c>
      <c r="Q383" s="413" t="s">
        <v>2030</v>
      </c>
      <c r="R383" s="413" t="s">
        <v>2030</v>
      </c>
      <c r="S383" s="414" t="s">
        <v>2030</v>
      </c>
      <c r="T383" s="412" t="s">
        <v>2030</v>
      </c>
      <c r="U383" s="415" t="s">
        <v>2030</v>
      </c>
      <c r="V383" s="413" t="s">
        <v>2030</v>
      </c>
      <c r="W383" s="413" t="s">
        <v>2030</v>
      </c>
      <c r="X383" s="414" t="s">
        <v>2030</v>
      </c>
      <c r="Y383" s="412" t="s">
        <v>2030</v>
      </c>
      <c r="Z383" s="413" t="s">
        <v>2030</v>
      </c>
      <c r="AA383" s="413" t="s">
        <v>2030</v>
      </c>
      <c r="AB383" s="414" t="s">
        <v>2030</v>
      </c>
      <c r="AC383" s="461" t="s">
        <v>2030</v>
      </c>
      <c r="AD383" s="413" t="s">
        <v>2030</v>
      </c>
      <c r="AE383" s="413" t="s">
        <v>2030</v>
      </c>
      <c r="AF383" s="414" t="s">
        <v>2030</v>
      </c>
      <c r="AG383" s="412" t="s">
        <v>2030</v>
      </c>
      <c r="AH383" s="415" t="s">
        <v>2030</v>
      </c>
      <c r="AI383" s="413"/>
      <c r="AJ383" s="413"/>
      <c r="AK383" s="414"/>
      <c r="AL383" s="412"/>
      <c r="AM383" s="415"/>
      <c r="AN383" s="413"/>
      <c r="AO383" s="414"/>
      <c r="AP383" s="412"/>
      <c r="AQ383" s="415"/>
      <c r="AR383" s="413"/>
      <c r="AS383" s="413"/>
      <c r="AT383" s="460"/>
      <c r="AU383" s="415"/>
      <c r="AV383" s="413"/>
      <c r="AW383" s="413"/>
      <c r="AX383" s="414"/>
      <c r="AY383" s="412"/>
      <c r="AZ383" s="415"/>
      <c r="BA383" s="413"/>
      <c r="BB383" s="414"/>
    </row>
    <row r="384" spans="1:54" ht="13.5" thickBot="1" x14ac:dyDescent="0.25">
      <c r="A384" s="302"/>
      <c r="B384" s="2072"/>
      <c r="C384" s="463"/>
      <c r="D384" s="180"/>
      <c r="E384" s="180"/>
      <c r="F384" s="180"/>
      <c r="G384" s="180"/>
      <c r="H384" s="439"/>
      <c r="I384" s="180"/>
      <c r="J384" s="180"/>
      <c r="K384" s="180"/>
      <c r="L384" s="439"/>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438"/>
      <c r="AM384" s="180"/>
      <c r="AN384" s="180"/>
      <c r="AO384" s="180"/>
      <c r="AP384" s="180"/>
      <c r="AQ384" s="180"/>
      <c r="AR384" s="180"/>
      <c r="AS384" s="180"/>
      <c r="AT384" s="439"/>
      <c r="AU384" s="180"/>
      <c r="AV384" s="180"/>
      <c r="AW384" s="180"/>
      <c r="AX384" s="180"/>
      <c r="AY384" s="438"/>
      <c r="AZ384" s="180"/>
      <c r="BA384" s="180"/>
      <c r="BB384" s="465"/>
    </row>
    <row r="385" spans="1:63" ht="13.5" thickBot="1" x14ac:dyDescent="0.25">
      <c r="A385" s="2683" t="s">
        <v>450</v>
      </c>
      <c r="B385" s="2693" t="s">
        <v>672</v>
      </c>
      <c r="C385" s="2710" t="s">
        <v>2056</v>
      </c>
      <c r="D385" s="2710"/>
      <c r="E385" s="2710"/>
      <c r="F385" s="2710"/>
      <c r="G385" s="2710"/>
      <c r="H385" s="2703" t="s">
        <v>2062</v>
      </c>
      <c r="I385" s="2703"/>
      <c r="J385" s="2703"/>
      <c r="K385" s="2704"/>
      <c r="L385" s="2704" t="s">
        <v>2061</v>
      </c>
      <c r="M385" s="2713"/>
      <c r="N385" s="2713"/>
      <c r="O385" s="2713"/>
      <c r="P385" s="2702" t="s">
        <v>2053</v>
      </c>
      <c r="Q385" s="2710"/>
      <c r="R385" s="2710"/>
      <c r="S385" s="2710"/>
      <c r="T385" s="2702" t="s">
        <v>2052</v>
      </c>
      <c r="U385" s="2710"/>
      <c r="V385" s="2710"/>
      <c r="W385" s="2710"/>
      <c r="X385" s="2710"/>
      <c r="Y385" s="2706" t="s">
        <v>2051</v>
      </c>
      <c r="Z385" s="2712"/>
      <c r="AA385" s="2712"/>
      <c r="AB385" s="2712"/>
      <c r="AC385" s="2702" t="s">
        <v>2050</v>
      </c>
      <c r="AD385" s="2710"/>
      <c r="AE385" s="2710"/>
      <c r="AF385" s="2710"/>
      <c r="AG385" s="2702" t="s">
        <v>2049</v>
      </c>
      <c r="AH385" s="2710"/>
      <c r="AI385" s="2710"/>
      <c r="AJ385" s="2710"/>
      <c r="AK385" s="2710"/>
      <c r="AL385" s="2702" t="s">
        <v>2048</v>
      </c>
      <c r="AM385" s="2710"/>
      <c r="AN385" s="2710"/>
      <c r="AO385" s="2710"/>
      <c r="AP385" s="2710" t="s">
        <v>2060</v>
      </c>
      <c r="AQ385" s="2710"/>
      <c r="AR385" s="2710"/>
      <c r="AS385" s="2710"/>
      <c r="AT385" s="2710"/>
      <c r="AU385" s="2708" t="s">
        <v>2046</v>
      </c>
      <c r="AV385" s="2709"/>
      <c r="AW385" s="2709"/>
      <c r="AX385" s="2709"/>
      <c r="AY385" s="2702" t="s">
        <v>2045</v>
      </c>
      <c r="AZ385" s="2710"/>
      <c r="BA385" s="2710"/>
      <c r="BB385" s="2710"/>
    </row>
    <row r="386" spans="1:63" ht="13.5" thickBot="1" x14ac:dyDescent="0.25">
      <c r="A386" s="2684"/>
      <c r="B386" s="2694"/>
      <c r="C386" s="417">
        <v>3</v>
      </c>
      <c r="D386" s="418">
        <v>10</v>
      </c>
      <c r="E386" s="417">
        <v>17</v>
      </c>
      <c r="F386" s="418">
        <v>24</v>
      </c>
      <c r="G386" s="417">
        <v>31</v>
      </c>
      <c r="H386" s="419">
        <v>7</v>
      </c>
      <c r="I386" s="417">
        <v>14</v>
      </c>
      <c r="J386" s="418">
        <v>21</v>
      </c>
      <c r="K386" s="417">
        <v>28</v>
      </c>
      <c r="L386" s="419">
        <v>7</v>
      </c>
      <c r="M386" s="417">
        <v>14</v>
      </c>
      <c r="N386" s="418">
        <v>21</v>
      </c>
      <c r="O386" s="417">
        <v>28</v>
      </c>
      <c r="P386" s="419">
        <v>4</v>
      </c>
      <c r="Q386" s="417">
        <v>11</v>
      </c>
      <c r="R386" s="418">
        <v>18</v>
      </c>
      <c r="S386" s="417">
        <v>25</v>
      </c>
      <c r="T386" s="419">
        <v>2</v>
      </c>
      <c r="U386" s="417">
        <v>9</v>
      </c>
      <c r="V386" s="418">
        <v>16</v>
      </c>
      <c r="W386" s="417">
        <v>23</v>
      </c>
      <c r="X386" s="418">
        <v>30</v>
      </c>
      <c r="Y386" s="420">
        <v>6</v>
      </c>
      <c r="Z386" s="418">
        <v>13</v>
      </c>
      <c r="AA386" s="417">
        <v>20</v>
      </c>
      <c r="AB386" s="418">
        <v>27</v>
      </c>
      <c r="AC386" s="420">
        <v>4</v>
      </c>
      <c r="AD386" s="418">
        <v>11</v>
      </c>
      <c r="AE386" s="417">
        <v>18</v>
      </c>
      <c r="AF386" s="418">
        <v>25</v>
      </c>
      <c r="AG386" s="420">
        <v>1</v>
      </c>
      <c r="AH386" s="418">
        <v>8</v>
      </c>
      <c r="AI386" s="417">
        <v>15</v>
      </c>
      <c r="AJ386" s="418">
        <v>22</v>
      </c>
      <c r="AK386" s="417">
        <v>29</v>
      </c>
      <c r="AL386" s="419">
        <v>5</v>
      </c>
      <c r="AM386" s="417">
        <v>12</v>
      </c>
      <c r="AN386" s="418">
        <v>19</v>
      </c>
      <c r="AO386" s="417">
        <v>26</v>
      </c>
      <c r="AP386" s="418">
        <v>3</v>
      </c>
      <c r="AQ386" s="417">
        <v>10</v>
      </c>
      <c r="AR386" s="418">
        <v>17</v>
      </c>
      <c r="AS386" s="417">
        <v>24</v>
      </c>
      <c r="AT386" s="418">
        <v>31</v>
      </c>
      <c r="AU386" s="420">
        <v>7</v>
      </c>
      <c r="AV386" s="418">
        <v>14</v>
      </c>
      <c r="AW386" s="417">
        <v>21</v>
      </c>
      <c r="AX386" s="418">
        <v>28</v>
      </c>
      <c r="AY386" s="420">
        <v>5</v>
      </c>
      <c r="AZ386" s="418">
        <v>12</v>
      </c>
      <c r="BA386" s="417">
        <v>19</v>
      </c>
      <c r="BB386" s="418">
        <v>26</v>
      </c>
    </row>
    <row r="387" spans="1:63" x14ac:dyDescent="0.2">
      <c r="A387" s="2698" t="s">
        <v>1501</v>
      </c>
      <c r="B387" s="2088" t="s">
        <v>2066</v>
      </c>
      <c r="C387" s="395" t="s">
        <v>2030</v>
      </c>
      <c r="D387" s="396" t="s">
        <v>2030</v>
      </c>
      <c r="E387" s="396" t="s">
        <v>2030</v>
      </c>
      <c r="F387" s="433" t="s">
        <v>2030</v>
      </c>
      <c r="G387" s="453" t="s">
        <v>2030</v>
      </c>
      <c r="H387" s="398" t="s">
        <v>2030</v>
      </c>
      <c r="I387" s="396" t="s">
        <v>2030</v>
      </c>
      <c r="J387" s="433" t="s">
        <v>2030</v>
      </c>
      <c r="K387" s="453" t="s">
        <v>2030</v>
      </c>
      <c r="L387" s="398" t="s">
        <v>2030</v>
      </c>
      <c r="M387" s="396" t="s">
        <v>2030</v>
      </c>
      <c r="N387" s="396" t="s">
        <v>2030</v>
      </c>
      <c r="O387" s="397" t="s">
        <v>2030</v>
      </c>
      <c r="P387" s="395" t="s">
        <v>2030</v>
      </c>
      <c r="Q387" s="396" t="s">
        <v>2030</v>
      </c>
      <c r="R387" s="396" t="s">
        <v>2030</v>
      </c>
      <c r="S387" s="397" t="s">
        <v>2030</v>
      </c>
      <c r="T387" s="395" t="s">
        <v>2030</v>
      </c>
      <c r="U387" s="398" t="s">
        <v>2030</v>
      </c>
      <c r="V387" s="396" t="s">
        <v>2030</v>
      </c>
      <c r="W387" s="396" t="s">
        <v>2030</v>
      </c>
      <c r="X387" s="397" t="s">
        <v>2030</v>
      </c>
      <c r="Y387" s="395" t="s">
        <v>2030</v>
      </c>
      <c r="Z387" s="396" t="s">
        <v>2030</v>
      </c>
      <c r="AA387" s="396" t="s">
        <v>2030</v>
      </c>
      <c r="AB387" s="397" t="s">
        <v>2030</v>
      </c>
      <c r="AC387" s="395" t="s">
        <v>2030</v>
      </c>
      <c r="AD387" s="396" t="s">
        <v>2030</v>
      </c>
      <c r="AE387" s="396" t="s">
        <v>2030</v>
      </c>
      <c r="AF387" s="424" t="s">
        <v>2030</v>
      </c>
      <c r="AG387" s="422" t="s">
        <v>2030</v>
      </c>
      <c r="AH387" s="425" t="s">
        <v>2030</v>
      </c>
      <c r="AI387" s="423"/>
      <c r="AJ387" s="423"/>
      <c r="AK387" s="424"/>
      <c r="AL387" s="395"/>
      <c r="AM387" s="425"/>
      <c r="AN387" s="423"/>
      <c r="AO387" s="424"/>
      <c r="AP387" s="422"/>
      <c r="AQ387" s="425"/>
      <c r="AR387" s="423"/>
      <c r="AS387" s="433"/>
      <c r="AT387" s="440"/>
      <c r="AU387" s="398"/>
      <c r="AV387" s="423"/>
      <c r="AW387" s="423"/>
      <c r="AX387" s="424"/>
      <c r="AY387" s="395"/>
      <c r="AZ387" s="425"/>
      <c r="BA387" s="423"/>
      <c r="BB387" s="424"/>
    </row>
    <row r="388" spans="1:63" x14ac:dyDescent="0.2">
      <c r="A388" s="2699"/>
      <c r="B388" s="2089" t="s">
        <v>2065</v>
      </c>
      <c r="C388" s="400" t="s">
        <v>2030</v>
      </c>
      <c r="D388" s="401" t="s">
        <v>2030</v>
      </c>
      <c r="E388" s="401" t="s">
        <v>2030</v>
      </c>
      <c r="F388" s="401" t="s">
        <v>2030</v>
      </c>
      <c r="G388" s="442" t="s">
        <v>2030</v>
      </c>
      <c r="H388" s="403" t="s">
        <v>2030</v>
      </c>
      <c r="I388" s="401" t="s">
        <v>2030</v>
      </c>
      <c r="J388" s="401" t="s">
        <v>2030</v>
      </c>
      <c r="K388" s="442" t="s">
        <v>2030</v>
      </c>
      <c r="L388" s="403" t="s">
        <v>2030</v>
      </c>
      <c r="M388" s="401" t="s">
        <v>2030</v>
      </c>
      <c r="N388" s="401" t="s">
        <v>2030</v>
      </c>
      <c r="O388" s="402" t="s">
        <v>2030</v>
      </c>
      <c r="P388" s="400" t="s">
        <v>2030</v>
      </c>
      <c r="Q388" s="401" t="s">
        <v>2030</v>
      </c>
      <c r="R388" s="401" t="s">
        <v>2030</v>
      </c>
      <c r="S388" s="402" t="s">
        <v>2030</v>
      </c>
      <c r="T388" s="400" t="s">
        <v>2030</v>
      </c>
      <c r="U388" s="403" t="s">
        <v>2030</v>
      </c>
      <c r="V388" s="401" t="s">
        <v>2030</v>
      </c>
      <c r="W388" s="401" t="s">
        <v>2030</v>
      </c>
      <c r="X388" s="402" t="s">
        <v>2030</v>
      </c>
      <c r="Y388" s="400" t="s">
        <v>2030</v>
      </c>
      <c r="Z388" s="401" t="s">
        <v>2030</v>
      </c>
      <c r="AA388" s="401" t="s">
        <v>2030</v>
      </c>
      <c r="AB388" s="402" t="s">
        <v>2030</v>
      </c>
      <c r="AC388" s="400" t="s">
        <v>2030</v>
      </c>
      <c r="AD388" s="401" t="s">
        <v>2030</v>
      </c>
      <c r="AE388" s="401" t="s">
        <v>2030</v>
      </c>
      <c r="AF388" s="448" t="s">
        <v>2030</v>
      </c>
      <c r="AG388" s="445" t="s">
        <v>2030</v>
      </c>
      <c r="AH388" s="446" t="s">
        <v>2030</v>
      </c>
      <c r="AI388" s="447"/>
      <c r="AJ388" s="447"/>
      <c r="AK388" s="448"/>
      <c r="AL388" s="400"/>
      <c r="AM388" s="446"/>
      <c r="AN388" s="447"/>
      <c r="AO388" s="448"/>
      <c r="AP388" s="445"/>
      <c r="AQ388" s="446"/>
      <c r="AR388" s="447"/>
      <c r="AS388" s="447"/>
      <c r="AT388" s="449"/>
      <c r="AU388" s="403"/>
      <c r="AV388" s="447"/>
      <c r="AW388" s="447"/>
      <c r="AX388" s="448"/>
      <c r="AY388" s="450"/>
      <c r="AZ388" s="451"/>
      <c r="BA388" s="456"/>
      <c r="BB388" s="462"/>
    </row>
    <row r="389" spans="1:63" ht="13.5" thickBot="1" x14ac:dyDescent="0.25">
      <c r="A389" s="2700"/>
      <c r="B389" s="2101" t="s">
        <v>2064</v>
      </c>
      <c r="C389" s="412" t="s">
        <v>2030</v>
      </c>
      <c r="D389" s="413" t="s">
        <v>2030</v>
      </c>
      <c r="E389" s="413" t="s">
        <v>2030</v>
      </c>
      <c r="F389" s="413" t="s">
        <v>2030</v>
      </c>
      <c r="G389" s="460" t="s">
        <v>2030</v>
      </c>
      <c r="H389" s="415" t="s">
        <v>2063</v>
      </c>
      <c r="I389" s="413" t="s">
        <v>2063</v>
      </c>
      <c r="J389" s="413" t="s">
        <v>2063</v>
      </c>
      <c r="K389" s="460" t="s">
        <v>2030</v>
      </c>
      <c r="L389" s="415" t="s">
        <v>2030</v>
      </c>
      <c r="M389" s="413" t="s">
        <v>2030</v>
      </c>
      <c r="N389" s="413" t="s">
        <v>2030</v>
      </c>
      <c r="O389" s="414" t="s">
        <v>2030</v>
      </c>
      <c r="P389" s="461" t="s">
        <v>2030</v>
      </c>
      <c r="Q389" s="413" t="s">
        <v>2030</v>
      </c>
      <c r="R389" s="413" t="s">
        <v>2030</v>
      </c>
      <c r="S389" s="414" t="s">
        <v>2030</v>
      </c>
      <c r="T389" s="412" t="s">
        <v>2030</v>
      </c>
      <c r="U389" s="415" t="s">
        <v>2030</v>
      </c>
      <c r="V389" s="413" t="s">
        <v>2030</v>
      </c>
      <c r="W389" s="413" t="s">
        <v>2030</v>
      </c>
      <c r="X389" s="414" t="s">
        <v>2030</v>
      </c>
      <c r="Y389" s="412" t="s">
        <v>2030</v>
      </c>
      <c r="Z389" s="413" t="s">
        <v>2030</v>
      </c>
      <c r="AA389" s="413" t="s">
        <v>2030</v>
      </c>
      <c r="AB389" s="414" t="s">
        <v>2030</v>
      </c>
      <c r="AC389" s="461" t="s">
        <v>2030</v>
      </c>
      <c r="AD389" s="413" t="s">
        <v>2030</v>
      </c>
      <c r="AE389" s="413" t="s">
        <v>2030</v>
      </c>
      <c r="AF389" s="414" t="s">
        <v>2030</v>
      </c>
      <c r="AG389" s="412" t="s">
        <v>2030</v>
      </c>
      <c r="AH389" s="415" t="s">
        <v>2030</v>
      </c>
      <c r="AI389" s="413"/>
      <c r="AJ389" s="413"/>
      <c r="AK389" s="414"/>
      <c r="AL389" s="412"/>
      <c r="AM389" s="415"/>
      <c r="AN389" s="413"/>
      <c r="AO389" s="414"/>
      <c r="AP389" s="412"/>
      <c r="AQ389" s="415"/>
      <c r="AR389" s="413"/>
      <c r="AS389" s="413"/>
      <c r="AT389" s="460"/>
      <c r="AU389" s="415"/>
      <c r="AV389" s="413"/>
      <c r="AW389" s="413"/>
      <c r="AX389" s="414"/>
      <c r="AY389" s="412"/>
      <c r="AZ389" s="415"/>
      <c r="BA389" s="413"/>
      <c r="BB389" s="414"/>
    </row>
    <row r="390" spans="1:63" ht="13.5" thickBot="1" x14ac:dyDescent="0.25">
      <c r="A390" s="302"/>
      <c r="B390" s="2072"/>
      <c r="C390" s="463"/>
      <c r="D390" s="180"/>
      <c r="E390" s="180"/>
      <c r="F390" s="180"/>
      <c r="G390" s="439"/>
      <c r="H390" s="180"/>
      <c r="I390" s="180"/>
      <c r="J390" s="180"/>
      <c r="K390" s="180"/>
      <c r="L390" s="439"/>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438"/>
      <c r="AM390" s="438"/>
      <c r="AN390" s="438"/>
      <c r="AO390" s="438"/>
      <c r="AP390" s="180"/>
      <c r="AQ390" s="180"/>
      <c r="AR390" s="180"/>
      <c r="AS390" s="180"/>
      <c r="AT390" s="180"/>
      <c r="AU390" s="439"/>
      <c r="AV390" s="180"/>
      <c r="AW390" s="180"/>
      <c r="AX390" s="180"/>
      <c r="AY390" s="438"/>
      <c r="AZ390" s="180"/>
      <c r="BA390" s="180"/>
      <c r="BB390" s="465"/>
    </row>
    <row r="391" spans="1:63" ht="13.5" thickBot="1" x14ac:dyDescent="0.25">
      <c r="A391" s="2683" t="s">
        <v>450</v>
      </c>
      <c r="B391" s="2693" t="s">
        <v>672</v>
      </c>
      <c r="C391" s="2710" t="s">
        <v>2056</v>
      </c>
      <c r="D391" s="2710"/>
      <c r="E391" s="2710"/>
      <c r="F391" s="2710"/>
      <c r="G391" s="2710"/>
      <c r="H391" s="2703" t="s">
        <v>2062</v>
      </c>
      <c r="I391" s="2703"/>
      <c r="J391" s="2703"/>
      <c r="K391" s="2704"/>
      <c r="L391" s="2704" t="s">
        <v>2061</v>
      </c>
      <c r="M391" s="2713"/>
      <c r="N391" s="2713"/>
      <c r="O391" s="2713"/>
      <c r="P391" s="2702" t="s">
        <v>2053</v>
      </c>
      <c r="Q391" s="2710"/>
      <c r="R391" s="2710"/>
      <c r="S391" s="2710"/>
      <c r="T391" s="2702" t="s">
        <v>2052</v>
      </c>
      <c r="U391" s="2710"/>
      <c r="V391" s="2710"/>
      <c r="W391" s="2710"/>
      <c r="X391" s="2710"/>
      <c r="Y391" s="2706" t="s">
        <v>2051</v>
      </c>
      <c r="Z391" s="2712"/>
      <c r="AA391" s="2712"/>
      <c r="AB391" s="2712"/>
      <c r="AC391" s="2702" t="s">
        <v>2050</v>
      </c>
      <c r="AD391" s="2710"/>
      <c r="AE391" s="2710"/>
      <c r="AF391" s="2710"/>
      <c r="AG391" s="2702" t="s">
        <v>2049</v>
      </c>
      <c r="AH391" s="2710"/>
      <c r="AI391" s="2710"/>
      <c r="AJ391" s="2710"/>
      <c r="AK391" s="2710"/>
      <c r="AL391" s="2702" t="s">
        <v>2048</v>
      </c>
      <c r="AM391" s="2710"/>
      <c r="AN391" s="2710"/>
      <c r="AO391" s="2710"/>
      <c r="AP391" s="2710" t="s">
        <v>2060</v>
      </c>
      <c r="AQ391" s="2710"/>
      <c r="AR391" s="2710"/>
      <c r="AS391" s="2710"/>
      <c r="AT391" s="2710"/>
      <c r="AU391" s="2708" t="s">
        <v>2046</v>
      </c>
      <c r="AV391" s="2709"/>
      <c r="AW391" s="2709"/>
      <c r="AX391" s="2709"/>
      <c r="AY391" s="2702" t="s">
        <v>2045</v>
      </c>
      <c r="AZ391" s="2710"/>
      <c r="BA391" s="2710"/>
      <c r="BB391" s="2710"/>
    </row>
    <row r="392" spans="1:63" ht="13.5" thickBot="1" x14ac:dyDescent="0.25">
      <c r="A392" s="2684"/>
      <c r="B392" s="2694"/>
      <c r="C392" s="417">
        <v>3</v>
      </c>
      <c r="D392" s="418">
        <v>10</v>
      </c>
      <c r="E392" s="417">
        <v>17</v>
      </c>
      <c r="F392" s="418">
        <v>24</v>
      </c>
      <c r="G392" s="417">
        <v>31</v>
      </c>
      <c r="H392" s="419">
        <v>7</v>
      </c>
      <c r="I392" s="417">
        <v>14</v>
      </c>
      <c r="J392" s="418">
        <v>21</v>
      </c>
      <c r="K392" s="417">
        <v>28</v>
      </c>
      <c r="L392" s="419">
        <v>7</v>
      </c>
      <c r="M392" s="417">
        <v>14</v>
      </c>
      <c r="N392" s="418">
        <v>21</v>
      </c>
      <c r="O392" s="417">
        <v>28</v>
      </c>
      <c r="P392" s="419">
        <v>4</v>
      </c>
      <c r="Q392" s="417">
        <v>11</v>
      </c>
      <c r="R392" s="418">
        <v>18</v>
      </c>
      <c r="S392" s="417">
        <v>25</v>
      </c>
      <c r="T392" s="419">
        <v>2</v>
      </c>
      <c r="U392" s="417">
        <v>9</v>
      </c>
      <c r="V392" s="418">
        <v>16</v>
      </c>
      <c r="W392" s="417">
        <v>23</v>
      </c>
      <c r="X392" s="418">
        <v>30</v>
      </c>
      <c r="Y392" s="420">
        <v>6</v>
      </c>
      <c r="Z392" s="418">
        <v>13</v>
      </c>
      <c r="AA392" s="417">
        <v>20</v>
      </c>
      <c r="AB392" s="418">
        <v>27</v>
      </c>
      <c r="AC392" s="420">
        <v>4</v>
      </c>
      <c r="AD392" s="418">
        <v>11</v>
      </c>
      <c r="AE392" s="417">
        <v>18</v>
      </c>
      <c r="AF392" s="418">
        <v>25</v>
      </c>
      <c r="AG392" s="420">
        <v>1</v>
      </c>
      <c r="AH392" s="418">
        <v>8</v>
      </c>
      <c r="AI392" s="417">
        <v>15</v>
      </c>
      <c r="AJ392" s="418">
        <v>22</v>
      </c>
      <c r="AK392" s="417">
        <v>29</v>
      </c>
      <c r="AL392" s="419">
        <v>5</v>
      </c>
      <c r="AM392" s="417">
        <v>12</v>
      </c>
      <c r="AN392" s="418">
        <v>19</v>
      </c>
      <c r="AO392" s="417">
        <v>26</v>
      </c>
      <c r="AP392" s="418">
        <v>3</v>
      </c>
      <c r="AQ392" s="417">
        <v>10</v>
      </c>
      <c r="AR392" s="418">
        <v>17</v>
      </c>
      <c r="AS392" s="417">
        <v>24</v>
      </c>
      <c r="AT392" s="418">
        <v>31</v>
      </c>
      <c r="AU392" s="420">
        <v>7</v>
      </c>
      <c r="AV392" s="418">
        <v>14</v>
      </c>
      <c r="AW392" s="417">
        <v>21</v>
      </c>
      <c r="AX392" s="418">
        <v>28</v>
      </c>
      <c r="AY392" s="420">
        <v>5</v>
      </c>
      <c r="AZ392" s="418">
        <v>12</v>
      </c>
      <c r="BA392" s="417">
        <v>19</v>
      </c>
      <c r="BB392" s="418">
        <v>26</v>
      </c>
    </row>
    <row r="393" spans="1:63" ht="13.5" thickBot="1" x14ac:dyDescent="0.25">
      <c r="A393" s="299" t="s">
        <v>1692</v>
      </c>
      <c r="B393" s="2100" t="s">
        <v>2033</v>
      </c>
      <c r="C393" s="412" t="s">
        <v>2030</v>
      </c>
      <c r="D393" s="413" t="s">
        <v>2030</v>
      </c>
      <c r="E393" s="413" t="s">
        <v>2030</v>
      </c>
      <c r="F393" s="490" t="s">
        <v>2030</v>
      </c>
      <c r="G393" s="460" t="s">
        <v>2030</v>
      </c>
      <c r="H393" s="415" t="s">
        <v>2030</v>
      </c>
      <c r="I393" s="413" t="s">
        <v>2030</v>
      </c>
      <c r="J393" s="416" t="s">
        <v>2030</v>
      </c>
      <c r="K393" s="491" t="s">
        <v>2030</v>
      </c>
      <c r="L393" s="415" t="s">
        <v>2030</v>
      </c>
      <c r="M393" s="413" t="s">
        <v>2030</v>
      </c>
      <c r="N393" s="413" t="s">
        <v>2030</v>
      </c>
      <c r="O393" s="414" t="s">
        <v>2030</v>
      </c>
      <c r="P393" s="461" t="s">
        <v>2030</v>
      </c>
      <c r="Q393" s="413" t="s">
        <v>2030</v>
      </c>
      <c r="R393" s="413" t="s">
        <v>2030</v>
      </c>
      <c r="S393" s="414" t="s">
        <v>2030</v>
      </c>
      <c r="T393" s="412" t="s">
        <v>2030</v>
      </c>
      <c r="U393" s="415" t="s">
        <v>2030</v>
      </c>
      <c r="V393" s="413" t="s">
        <v>2030</v>
      </c>
      <c r="W393" s="413" t="s">
        <v>2030</v>
      </c>
      <c r="X393" s="414" t="s">
        <v>2030</v>
      </c>
      <c r="Y393" s="412" t="s">
        <v>2030</v>
      </c>
      <c r="Z393" s="413" t="s">
        <v>2030</v>
      </c>
      <c r="AA393" s="413" t="s">
        <v>2030</v>
      </c>
      <c r="AB393" s="414" t="s">
        <v>2030</v>
      </c>
      <c r="AC393" s="461" t="s">
        <v>2030</v>
      </c>
      <c r="AD393" s="413" t="s">
        <v>2030</v>
      </c>
      <c r="AE393" s="413" t="s">
        <v>2030</v>
      </c>
      <c r="AF393" s="414" t="s">
        <v>2030</v>
      </c>
      <c r="AG393" s="412" t="s">
        <v>2030</v>
      </c>
      <c r="AH393" s="415" t="s">
        <v>2030</v>
      </c>
      <c r="AI393" s="413"/>
      <c r="AJ393" s="413"/>
      <c r="AK393" s="414"/>
      <c r="AL393" s="412"/>
      <c r="AM393" s="415"/>
      <c r="AN393" s="413"/>
      <c r="AO393" s="414"/>
      <c r="AP393" s="412"/>
      <c r="AQ393" s="415"/>
      <c r="AR393" s="413"/>
      <c r="AS393" s="416"/>
      <c r="AT393" s="491"/>
      <c r="AU393" s="415"/>
      <c r="AV393" s="413"/>
      <c r="AW393" s="413"/>
      <c r="AX393" s="414"/>
      <c r="AY393" s="412"/>
      <c r="AZ393" s="415"/>
      <c r="BA393" s="413"/>
      <c r="BB393" s="414"/>
    </row>
    <row r="394" spans="1:63" x14ac:dyDescent="0.2">
      <c r="A394" s="43"/>
      <c r="B394" s="1931"/>
      <c r="C394" s="49"/>
      <c r="D394" s="49"/>
      <c r="E394" s="49"/>
      <c r="F394" s="49"/>
      <c r="G394" s="49"/>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row>
    <row r="395" spans="1:63" x14ac:dyDescent="0.2">
      <c r="A395" s="43"/>
      <c r="B395" s="1931"/>
      <c r="C395" s="49"/>
      <c r="D395" s="49"/>
      <c r="E395" s="49"/>
      <c r="F395" s="49"/>
      <c r="G395" s="49"/>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row>
    <row r="396" spans="1:63" s="1657" customFormat="1" x14ac:dyDescent="0.2">
      <c r="A396" s="1658"/>
      <c r="B396" s="2102"/>
    </row>
    <row r="397" spans="1:63" ht="13.5" thickBot="1" x14ac:dyDescent="0.25">
      <c r="A397" s="43"/>
      <c r="B397" s="1931"/>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row>
    <row r="398" spans="1:63" x14ac:dyDescent="0.2">
      <c r="A398" s="34"/>
      <c r="B398" s="2675" t="s">
        <v>2903</v>
      </c>
      <c r="C398" s="2675"/>
      <c r="D398" s="2675"/>
      <c r="E398" s="2675"/>
      <c r="F398" s="2675"/>
      <c r="G398" s="2675"/>
      <c r="H398" s="2675"/>
      <c r="I398" s="2675"/>
      <c r="J398" s="2675"/>
      <c r="K398" s="2675"/>
      <c r="L398" s="2675"/>
      <c r="M398" s="2675"/>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D398" s="511" t="s">
        <v>2255</v>
      </c>
      <c r="BE398" s="387" t="s">
        <v>2030</v>
      </c>
      <c r="BF398" s="406" t="s">
        <v>2063</v>
      </c>
      <c r="BG398" s="396" t="s">
        <v>2180</v>
      </c>
    </row>
    <row r="399" spans="1:63" x14ac:dyDescent="0.2">
      <c r="A399" s="34"/>
      <c r="B399" s="1931"/>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row>
    <row r="400" spans="1:63" ht="13.5" thickBot="1" x14ac:dyDescent="0.25">
      <c r="A400" s="34"/>
      <c r="B400" s="1931"/>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158"/>
      <c r="BD400" s="158"/>
      <c r="BE400" s="158"/>
      <c r="BF400" s="322"/>
      <c r="BG400" s="322"/>
      <c r="BH400" s="322"/>
      <c r="BI400" s="322"/>
      <c r="BJ400" s="322"/>
      <c r="BK400" s="322"/>
    </row>
    <row r="401" spans="1:72" ht="13.5" thickBot="1" x14ac:dyDescent="0.25">
      <c r="A401" s="2683" t="s">
        <v>450</v>
      </c>
      <c r="B401" s="2677" t="s">
        <v>672</v>
      </c>
      <c r="C401" s="2680" t="s">
        <v>2056</v>
      </c>
      <c r="D401" s="2681"/>
      <c r="E401" s="2681"/>
      <c r="F401" s="2682"/>
      <c r="G401" s="2685" t="s">
        <v>2062</v>
      </c>
      <c r="H401" s="2681"/>
      <c r="I401" s="2681"/>
      <c r="J401" s="2682"/>
      <c r="K401" s="2685" t="s">
        <v>2061</v>
      </c>
      <c r="L401" s="2681"/>
      <c r="M401" s="2681"/>
      <c r="N401" s="2681"/>
      <c r="O401" s="2682"/>
      <c r="P401" s="2680" t="s">
        <v>2053</v>
      </c>
      <c r="Q401" s="2681"/>
      <c r="R401" s="2681"/>
      <c r="S401" s="2682"/>
      <c r="T401" s="2680" t="s">
        <v>2052</v>
      </c>
      <c r="U401" s="2681"/>
      <c r="V401" s="2681"/>
      <c r="W401" s="2681"/>
      <c r="X401" s="2682"/>
      <c r="Y401" s="2686" t="s">
        <v>2051</v>
      </c>
      <c r="Z401" s="2687"/>
      <c r="AA401" s="2687"/>
      <c r="AB401" s="2688"/>
      <c r="AC401" s="2680" t="s">
        <v>2050</v>
      </c>
      <c r="AD401" s="2687"/>
      <c r="AE401" s="2687"/>
      <c r="AF401" s="2688"/>
      <c r="AG401" s="2680" t="s">
        <v>2049</v>
      </c>
      <c r="AH401" s="2681"/>
      <c r="AI401" s="2681"/>
      <c r="AJ401" s="2681"/>
      <c r="AK401" s="2682"/>
      <c r="AL401" s="2680" t="s">
        <v>2048</v>
      </c>
      <c r="AM401" s="2681"/>
      <c r="AN401" s="2681"/>
      <c r="AO401" s="2682"/>
      <c r="AP401" s="2680" t="s">
        <v>2047</v>
      </c>
      <c r="AQ401" s="2681"/>
      <c r="AR401" s="2681"/>
      <c r="AS401" s="2682"/>
      <c r="AT401" s="2711" t="s">
        <v>2046</v>
      </c>
      <c r="AU401" s="2681"/>
      <c r="AV401" s="2681"/>
      <c r="AW401" s="2681"/>
      <c r="AX401" s="2682"/>
      <c r="AY401" s="2680" t="s">
        <v>2045</v>
      </c>
      <c r="AZ401" s="2681"/>
      <c r="BA401" s="2681"/>
      <c r="BB401" s="2682"/>
      <c r="BC401" s="321"/>
      <c r="BD401" s="48"/>
      <c r="BE401" s="48"/>
      <c r="BF401" s="48"/>
      <c r="BG401" s="48"/>
      <c r="BH401" s="48"/>
      <c r="BI401" s="48"/>
      <c r="BJ401" s="48"/>
      <c r="BK401" s="48"/>
    </row>
    <row r="402" spans="1:72" ht="13.5" thickBot="1" x14ac:dyDescent="0.25">
      <c r="A402" s="2684"/>
      <c r="B402" s="2678"/>
      <c r="C402" s="330">
        <v>4</v>
      </c>
      <c r="D402" s="327">
        <v>11</v>
      </c>
      <c r="E402" s="326">
        <v>18</v>
      </c>
      <c r="F402" s="325">
        <v>25</v>
      </c>
      <c r="G402" s="335">
        <v>1</v>
      </c>
      <c r="H402" s="334">
        <v>8</v>
      </c>
      <c r="I402" s="332">
        <v>15</v>
      </c>
      <c r="J402" s="325">
        <v>22</v>
      </c>
      <c r="K402" s="301">
        <v>1</v>
      </c>
      <c r="L402" s="334">
        <v>8</v>
      </c>
      <c r="M402" s="326">
        <v>15</v>
      </c>
      <c r="N402" s="333">
        <v>22</v>
      </c>
      <c r="O402" s="331">
        <v>29</v>
      </c>
      <c r="P402" s="300">
        <v>5</v>
      </c>
      <c r="Q402" s="326">
        <v>12</v>
      </c>
      <c r="R402" s="329">
        <v>19</v>
      </c>
      <c r="S402" s="331">
        <v>26</v>
      </c>
      <c r="T402" s="300">
        <v>3</v>
      </c>
      <c r="U402" s="332">
        <v>10</v>
      </c>
      <c r="V402" s="329">
        <v>17</v>
      </c>
      <c r="W402" s="326">
        <v>24</v>
      </c>
      <c r="X402" s="325">
        <v>31</v>
      </c>
      <c r="Y402" s="330">
        <v>7</v>
      </c>
      <c r="Z402" s="329">
        <v>14</v>
      </c>
      <c r="AA402" s="326">
        <v>21</v>
      </c>
      <c r="AB402" s="325">
        <v>28</v>
      </c>
      <c r="AC402" s="301">
        <v>4</v>
      </c>
      <c r="AD402" s="329">
        <v>11</v>
      </c>
      <c r="AE402" s="326">
        <v>18</v>
      </c>
      <c r="AF402" s="325">
        <v>25</v>
      </c>
      <c r="AG402" s="301">
        <v>2</v>
      </c>
      <c r="AH402" s="327">
        <v>9</v>
      </c>
      <c r="AI402" s="326">
        <v>16</v>
      </c>
      <c r="AJ402" s="329">
        <v>23</v>
      </c>
      <c r="AK402" s="331">
        <v>30</v>
      </c>
      <c r="AL402" s="300">
        <v>6</v>
      </c>
      <c r="AM402" s="332">
        <v>13</v>
      </c>
      <c r="AN402" s="329">
        <v>20</v>
      </c>
      <c r="AO402" s="331">
        <v>27</v>
      </c>
      <c r="AP402" s="300">
        <v>4</v>
      </c>
      <c r="AQ402" s="332">
        <v>11</v>
      </c>
      <c r="AR402" s="329">
        <v>18</v>
      </c>
      <c r="AS402" s="331">
        <v>25</v>
      </c>
      <c r="AT402" s="300">
        <v>1</v>
      </c>
      <c r="AU402" s="330">
        <v>8</v>
      </c>
      <c r="AV402" s="329">
        <v>15</v>
      </c>
      <c r="AW402" s="328">
        <v>22</v>
      </c>
      <c r="AX402" s="325">
        <v>29</v>
      </c>
      <c r="AY402" s="301">
        <v>6</v>
      </c>
      <c r="AZ402" s="327">
        <v>13</v>
      </c>
      <c r="BA402" s="326">
        <v>20</v>
      </c>
      <c r="BB402" s="325">
        <v>27</v>
      </c>
      <c r="BC402" s="179"/>
      <c r="BD402" s="48"/>
      <c r="BE402" s="48"/>
      <c r="BF402" s="320"/>
      <c r="BG402" s="307">
        <v>2007</v>
      </c>
      <c r="BH402" s="307">
        <v>2008</v>
      </c>
      <c r="BI402" s="307">
        <v>2009</v>
      </c>
      <c r="BJ402" s="307">
        <v>2010</v>
      </c>
      <c r="BK402" s="307">
        <v>2011</v>
      </c>
      <c r="BM402" s="38" t="s">
        <v>829</v>
      </c>
      <c r="BO402" s="282"/>
      <c r="BP402" s="271">
        <v>2007</v>
      </c>
      <c r="BQ402" s="271">
        <v>2008</v>
      </c>
      <c r="BR402" s="271">
        <v>2009</v>
      </c>
      <c r="BS402" s="271">
        <v>2010</v>
      </c>
      <c r="BT402" s="271">
        <v>2011</v>
      </c>
    </row>
    <row r="403" spans="1:72" x14ac:dyDescent="0.2">
      <c r="A403" s="2690" t="s">
        <v>1908</v>
      </c>
      <c r="B403" s="2103" t="s">
        <v>2213</v>
      </c>
      <c r="C403" s="386" t="s">
        <v>2030</v>
      </c>
      <c r="D403" s="387" t="s">
        <v>2030</v>
      </c>
      <c r="E403" s="387" t="s">
        <v>2030</v>
      </c>
      <c r="F403" s="388" t="s">
        <v>2030</v>
      </c>
      <c r="G403" s="492" t="s">
        <v>2030</v>
      </c>
      <c r="H403" s="387" t="s">
        <v>2030</v>
      </c>
      <c r="I403" s="387" t="s">
        <v>2030</v>
      </c>
      <c r="J403" s="388" t="s">
        <v>2030</v>
      </c>
      <c r="K403" s="386" t="s">
        <v>2030</v>
      </c>
      <c r="L403" s="389" t="s">
        <v>2030</v>
      </c>
      <c r="M403" s="387" t="s">
        <v>2030</v>
      </c>
      <c r="N403" s="387" t="s">
        <v>2030</v>
      </c>
      <c r="O403" s="388" t="s">
        <v>2030</v>
      </c>
      <c r="P403" s="492" t="s">
        <v>2030</v>
      </c>
      <c r="Q403" s="387" t="s">
        <v>2030</v>
      </c>
      <c r="R403" s="387" t="s">
        <v>2030</v>
      </c>
      <c r="S403" s="493" t="s">
        <v>2030</v>
      </c>
      <c r="T403" s="386" t="s">
        <v>2030</v>
      </c>
      <c r="U403" s="386" t="s">
        <v>2030</v>
      </c>
      <c r="V403" s="387" t="s">
        <v>2030</v>
      </c>
      <c r="W403" s="387" t="s">
        <v>2030</v>
      </c>
      <c r="X403" s="388" t="s">
        <v>2030</v>
      </c>
      <c r="Y403" s="386" t="s">
        <v>2030</v>
      </c>
      <c r="Z403" s="387" t="s">
        <v>2030</v>
      </c>
      <c r="AA403" s="387" t="s">
        <v>2030</v>
      </c>
      <c r="AB403" s="388" t="s">
        <v>2063</v>
      </c>
      <c r="AC403" s="492" t="s">
        <v>2063</v>
      </c>
      <c r="AD403" s="387" t="s">
        <v>2063</v>
      </c>
      <c r="AE403" s="387" t="s">
        <v>2063</v>
      </c>
      <c r="AF403" s="388" t="s">
        <v>2063</v>
      </c>
      <c r="AG403" s="386" t="s">
        <v>2063</v>
      </c>
      <c r="AH403" s="389" t="s">
        <v>2063</v>
      </c>
      <c r="AI403" s="387" t="s">
        <v>2030</v>
      </c>
      <c r="AJ403" s="391" t="s">
        <v>2030</v>
      </c>
      <c r="AK403" s="390" t="s">
        <v>2030</v>
      </c>
      <c r="AL403" s="386" t="s">
        <v>2030</v>
      </c>
      <c r="AM403" s="389" t="s">
        <v>2030</v>
      </c>
      <c r="AN403" s="391" t="s">
        <v>2030</v>
      </c>
      <c r="AO403" s="390" t="s">
        <v>2030</v>
      </c>
      <c r="AP403" s="386" t="s">
        <v>2030</v>
      </c>
      <c r="AQ403" s="389" t="s">
        <v>2030</v>
      </c>
      <c r="AR403" s="387" t="s">
        <v>2030</v>
      </c>
      <c r="AS403" s="388" t="s">
        <v>2030</v>
      </c>
      <c r="AT403" s="386" t="s">
        <v>2030</v>
      </c>
      <c r="AU403" s="389" t="s">
        <v>2030</v>
      </c>
      <c r="AV403" s="387" t="s">
        <v>2030</v>
      </c>
      <c r="AW403" s="387" t="s">
        <v>2030</v>
      </c>
      <c r="AX403" s="388" t="s">
        <v>2030</v>
      </c>
      <c r="AY403" s="494" t="s">
        <v>2030</v>
      </c>
      <c r="AZ403" s="451" t="s">
        <v>2030</v>
      </c>
      <c r="BA403" s="451" t="s">
        <v>2030</v>
      </c>
      <c r="BB403" s="462" t="s">
        <v>2030</v>
      </c>
      <c r="BC403" s="2662" t="s">
        <v>829</v>
      </c>
      <c r="BD403" s="2665" t="s">
        <v>1908</v>
      </c>
      <c r="BE403" s="2666"/>
      <c r="BF403" s="306" t="s">
        <v>2038</v>
      </c>
      <c r="BG403" s="304"/>
      <c r="BH403" s="304"/>
      <c r="BI403" s="42">
        <f>COUNTIFS($C$403:$BB$428,$BE$398)</f>
        <v>1207</v>
      </c>
      <c r="BJ403" s="42"/>
      <c r="BK403" s="175"/>
      <c r="BO403" s="280" t="s">
        <v>2038</v>
      </c>
      <c r="BP403" s="268"/>
      <c r="BQ403" s="515"/>
      <c r="BR403" s="268">
        <f>BI403+BI407+BI412+BI416</f>
        <v>3831</v>
      </c>
      <c r="BS403" s="268">
        <f>BJ403+BJ407+BJ412+BJ416</f>
        <v>0</v>
      </c>
      <c r="BT403" s="516"/>
    </row>
    <row r="404" spans="1:72" x14ac:dyDescent="0.2">
      <c r="A404" s="2691"/>
      <c r="B404" s="2078" t="s">
        <v>2212</v>
      </c>
      <c r="C404" s="395" t="s">
        <v>2030</v>
      </c>
      <c r="D404" s="396" t="s">
        <v>2030</v>
      </c>
      <c r="E404" s="396" t="s">
        <v>2030</v>
      </c>
      <c r="F404" s="397" t="s">
        <v>2030</v>
      </c>
      <c r="G404" s="395" t="s">
        <v>2030</v>
      </c>
      <c r="H404" s="396" t="s">
        <v>2030</v>
      </c>
      <c r="I404" s="396" t="s">
        <v>2030</v>
      </c>
      <c r="J404" s="397" t="s">
        <v>2030</v>
      </c>
      <c r="K404" s="395" t="s">
        <v>2030</v>
      </c>
      <c r="L404" s="396" t="s">
        <v>2030</v>
      </c>
      <c r="M404" s="396" t="s">
        <v>2030</v>
      </c>
      <c r="N404" s="396" t="s">
        <v>2030</v>
      </c>
      <c r="O404" s="397" t="s">
        <v>2030</v>
      </c>
      <c r="P404" s="395" t="s">
        <v>2030</v>
      </c>
      <c r="Q404" s="396" t="s">
        <v>2030</v>
      </c>
      <c r="R404" s="396" t="s">
        <v>2030</v>
      </c>
      <c r="S404" s="397" t="s">
        <v>2030</v>
      </c>
      <c r="T404" s="395" t="s">
        <v>2030</v>
      </c>
      <c r="U404" s="398" t="s">
        <v>2180</v>
      </c>
      <c r="V404" s="396" t="s">
        <v>2030</v>
      </c>
      <c r="W404" s="396" t="s">
        <v>2030</v>
      </c>
      <c r="X404" s="397" t="s">
        <v>2030</v>
      </c>
      <c r="Y404" s="395" t="s">
        <v>2030</v>
      </c>
      <c r="Z404" s="396" t="s">
        <v>2030</v>
      </c>
      <c r="AA404" s="396" t="s">
        <v>2030</v>
      </c>
      <c r="AB404" s="397" t="s">
        <v>2030</v>
      </c>
      <c r="AC404" s="395" t="s">
        <v>2030</v>
      </c>
      <c r="AD404" s="425" t="s">
        <v>2030</v>
      </c>
      <c r="AE404" s="423" t="s">
        <v>2030</v>
      </c>
      <c r="AF404" s="424" t="s">
        <v>2030</v>
      </c>
      <c r="AG404" s="422" t="s">
        <v>2030</v>
      </c>
      <c r="AH404" s="425" t="s">
        <v>2030</v>
      </c>
      <c r="AI404" s="423" t="s">
        <v>2030</v>
      </c>
      <c r="AJ404" s="423" t="s">
        <v>2030</v>
      </c>
      <c r="AK404" s="424" t="s">
        <v>2030</v>
      </c>
      <c r="AL404" s="395" t="s">
        <v>2030</v>
      </c>
      <c r="AM404" s="425" t="s">
        <v>2030</v>
      </c>
      <c r="AN404" s="423" t="s">
        <v>2030</v>
      </c>
      <c r="AO404" s="424" t="s">
        <v>2030</v>
      </c>
      <c r="AP404" s="422" t="s">
        <v>2030</v>
      </c>
      <c r="AQ404" s="425" t="s">
        <v>2030</v>
      </c>
      <c r="AR404" s="423" t="s">
        <v>2030</v>
      </c>
      <c r="AS404" s="424" t="s">
        <v>2030</v>
      </c>
      <c r="AT404" s="422" t="s">
        <v>2030</v>
      </c>
      <c r="AU404" s="398" t="s">
        <v>2030</v>
      </c>
      <c r="AV404" s="423" t="s">
        <v>2030</v>
      </c>
      <c r="AW404" s="423" t="s">
        <v>2030</v>
      </c>
      <c r="AX404" s="424" t="s">
        <v>2030</v>
      </c>
      <c r="AY404" s="395" t="s">
        <v>2030</v>
      </c>
      <c r="AZ404" s="398" t="s">
        <v>2030</v>
      </c>
      <c r="BA404" s="398" t="s">
        <v>2030</v>
      </c>
      <c r="BB404" s="397" t="s">
        <v>2030</v>
      </c>
      <c r="BC404" s="2663"/>
      <c r="BD404" s="319"/>
      <c r="BE404" s="48"/>
      <c r="BF404" s="305" t="s">
        <v>2037</v>
      </c>
      <c r="BG404" s="304"/>
      <c r="BH404" s="304"/>
      <c r="BI404" s="42">
        <f>COUNTIFS($C$403:$BB$428,$BF$398)</f>
        <v>143</v>
      </c>
      <c r="BJ404" s="42"/>
      <c r="BK404" s="175"/>
      <c r="BO404" s="269" t="s">
        <v>2037</v>
      </c>
      <c r="BP404" s="268"/>
      <c r="BQ404" s="515"/>
      <c r="BR404" s="268">
        <f>+BI404+BI408+BI413+BI417</f>
        <v>483</v>
      </c>
      <c r="BS404" s="268">
        <f>+BJ404+BJ408+BJ413+BJ417</f>
        <v>0</v>
      </c>
      <c r="BT404" s="516"/>
    </row>
    <row r="405" spans="1:72" x14ac:dyDescent="0.2">
      <c r="A405" s="2691"/>
      <c r="B405" s="2079" t="s">
        <v>2211</v>
      </c>
      <c r="C405" s="400" t="s">
        <v>2030</v>
      </c>
      <c r="D405" s="401" t="s">
        <v>2030</v>
      </c>
      <c r="E405" s="401" t="s">
        <v>2030</v>
      </c>
      <c r="F405" s="402" t="s">
        <v>2030</v>
      </c>
      <c r="G405" s="400" t="s">
        <v>2030</v>
      </c>
      <c r="H405" s="401" t="s">
        <v>2030</v>
      </c>
      <c r="I405" s="401" t="s">
        <v>2030</v>
      </c>
      <c r="J405" s="402" t="s">
        <v>2030</v>
      </c>
      <c r="K405" s="400" t="s">
        <v>2030</v>
      </c>
      <c r="L405" s="401" t="s">
        <v>2030</v>
      </c>
      <c r="M405" s="401" t="s">
        <v>2030</v>
      </c>
      <c r="N405" s="401" t="s">
        <v>2030</v>
      </c>
      <c r="O405" s="402" t="s">
        <v>2030</v>
      </c>
      <c r="P405" s="400" t="s">
        <v>2030</v>
      </c>
      <c r="Q405" s="401" t="s">
        <v>2030</v>
      </c>
      <c r="R405" s="401" t="s">
        <v>2030</v>
      </c>
      <c r="S405" s="402" t="s">
        <v>2030</v>
      </c>
      <c r="T405" s="400" t="s">
        <v>2030</v>
      </c>
      <c r="U405" s="403" t="s">
        <v>2030</v>
      </c>
      <c r="V405" s="401" t="s">
        <v>2030</v>
      </c>
      <c r="W405" s="401" t="s">
        <v>2030</v>
      </c>
      <c r="X405" s="402" t="s">
        <v>2030</v>
      </c>
      <c r="Y405" s="400" t="s">
        <v>2030</v>
      </c>
      <c r="Z405" s="401" t="s">
        <v>2030</v>
      </c>
      <c r="AA405" s="401" t="s">
        <v>2030</v>
      </c>
      <c r="AB405" s="402" t="s">
        <v>2030</v>
      </c>
      <c r="AC405" s="400" t="s">
        <v>2030</v>
      </c>
      <c r="AD405" s="446" t="s">
        <v>2030</v>
      </c>
      <c r="AE405" s="447" t="s">
        <v>2030</v>
      </c>
      <c r="AF405" s="448" t="s">
        <v>2030</v>
      </c>
      <c r="AG405" s="445" t="s">
        <v>2030</v>
      </c>
      <c r="AH405" s="446" t="s">
        <v>2030</v>
      </c>
      <c r="AI405" s="447" t="s">
        <v>2030</v>
      </c>
      <c r="AJ405" s="447" t="s">
        <v>2030</v>
      </c>
      <c r="AK405" s="448" t="s">
        <v>2030</v>
      </c>
      <c r="AL405" s="400" t="s">
        <v>2030</v>
      </c>
      <c r="AM405" s="446" t="s">
        <v>2030</v>
      </c>
      <c r="AN405" s="447" t="s">
        <v>2030</v>
      </c>
      <c r="AO405" s="448" t="s">
        <v>2030</v>
      </c>
      <c r="AP405" s="445" t="s">
        <v>2030</v>
      </c>
      <c r="AQ405" s="446" t="s">
        <v>2030</v>
      </c>
      <c r="AR405" s="447" t="s">
        <v>2030</v>
      </c>
      <c r="AS405" s="448" t="s">
        <v>2030</v>
      </c>
      <c r="AT405" s="445" t="s">
        <v>2030</v>
      </c>
      <c r="AU405" s="403" t="s">
        <v>2030</v>
      </c>
      <c r="AV405" s="447" t="s">
        <v>2030</v>
      </c>
      <c r="AW405" s="447" t="s">
        <v>2030</v>
      </c>
      <c r="AX405" s="448" t="s">
        <v>2030</v>
      </c>
      <c r="AY405" s="450" t="s">
        <v>2030</v>
      </c>
      <c r="AZ405" s="451" t="s">
        <v>2030</v>
      </c>
      <c r="BA405" s="451" t="s">
        <v>2030</v>
      </c>
      <c r="BB405" s="495" t="s">
        <v>2030</v>
      </c>
      <c r="BC405" s="2663"/>
      <c r="BD405" s="319"/>
      <c r="BE405" s="48"/>
      <c r="BF405" s="48" t="s">
        <v>2257</v>
      </c>
      <c r="BG405" s="48"/>
      <c r="BH405" s="48"/>
      <c r="BI405" s="42">
        <f>COUNTIFS($C$403:$BB$428,$BG$398)</f>
        <v>2</v>
      </c>
      <c r="BJ405" s="42"/>
      <c r="BK405" s="48"/>
      <c r="BR405" s="41">
        <f>BI405+BI409+BI414+BI418</f>
        <v>2</v>
      </c>
      <c r="BS405" s="41">
        <f>BJ405+BJ409+BJ414+BJ418</f>
        <v>0</v>
      </c>
    </row>
    <row r="406" spans="1:72" x14ac:dyDescent="0.2">
      <c r="A406" s="2691"/>
      <c r="B406" s="2078" t="s">
        <v>2210</v>
      </c>
      <c r="C406" s="395" t="s">
        <v>2030</v>
      </c>
      <c r="D406" s="396" t="s">
        <v>2030</v>
      </c>
      <c r="E406" s="396" t="s">
        <v>2030</v>
      </c>
      <c r="F406" s="397" t="s">
        <v>2030</v>
      </c>
      <c r="G406" s="395" t="s">
        <v>2030</v>
      </c>
      <c r="H406" s="396" t="s">
        <v>2030</v>
      </c>
      <c r="I406" s="396" t="s">
        <v>2030</v>
      </c>
      <c r="J406" s="397" t="s">
        <v>2030</v>
      </c>
      <c r="K406" s="395" t="s">
        <v>2030</v>
      </c>
      <c r="L406" s="396" t="s">
        <v>2030</v>
      </c>
      <c r="M406" s="396" t="s">
        <v>2030</v>
      </c>
      <c r="N406" s="396" t="s">
        <v>2030</v>
      </c>
      <c r="O406" s="397" t="s">
        <v>2030</v>
      </c>
      <c r="P406" s="395" t="s">
        <v>2030</v>
      </c>
      <c r="Q406" s="396" t="s">
        <v>2030</v>
      </c>
      <c r="R406" s="396" t="s">
        <v>2030</v>
      </c>
      <c r="S406" s="397" t="s">
        <v>2030</v>
      </c>
      <c r="T406" s="395" t="s">
        <v>2030</v>
      </c>
      <c r="U406" s="398" t="s">
        <v>2030</v>
      </c>
      <c r="V406" s="396" t="s">
        <v>2030</v>
      </c>
      <c r="W406" s="396" t="s">
        <v>2030</v>
      </c>
      <c r="X406" s="397" t="s">
        <v>2030</v>
      </c>
      <c r="Y406" s="395" t="s">
        <v>2030</v>
      </c>
      <c r="Z406" s="396" t="s">
        <v>2030</v>
      </c>
      <c r="AA406" s="396" t="s">
        <v>2030</v>
      </c>
      <c r="AB406" s="397" t="s">
        <v>2030</v>
      </c>
      <c r="AC406" s="395" t="s">
        <v>2030</v>
      </c>
      <c r="AD406" s="396" t="s">
        <v>2030</v>
      </c>
      <c r="AE406" s="396" t="s">
        <v>2030</v>
      </c>
      <c r="AF406" s="397" t="s">
        <v>2030</v>
      </c>
      <c r="AG406" s="422" t="s">
        <v>2030</v>
      </c>
      <c r="AH406" s="425" t="s">
        <v>2030</v>
      </c>
      <c r="AI406" s="423" t="s">
        <v>2030</v>
      </c>
      <c r="AJ406" s="423" t="s">
        <v>2030</v>
      </c>
      <c r="AK406" s="424" t="s">
        <v>2030</v>
      </c>
      <c r="AL406" s="395" t="s">
        <v>2030</v>
      </c>
      <c r="AM406" s="425" t="s">
        <v>2030</v>
      </c>
      <c r="AN406" s="423" t="s">
        <v>2030</v>
      </c>
      <c r="AO406" s="424" t="s">
        <v>2030</v>
      </c>
      <c r="AP406" s="422" t="s">
        <v>2030</v>
      </c>
      <c r="AQ406" s="425" t="s">
        <v>2030</v>
      </c>
      <c r="AR406" s="423" t="s">
        <v>2030</v>
      </c>
      <c r="AS406" s="424" t="s">
        <v>2030</v>
      </c>
      <c r="AT406" s="422" t="s">
        <v>2030</v>
      </c>
      <c r="AU406" s="398" t="s">
        <v>2030</v>
      </c>
      <c r="AV406" s="423" t="s">
        <v>2030</v>
      </c>
      <c r="AW406" s="423" t="s">
        <v>2030</v>
      </c>
      <c r="AX406" s="424" t="s">
        <v>2030</v>
      </c>
      <c r="AY406" s="395" t="s">
        <v>2030</v>
      </c>
      <c r="AZ406" s="398" t="s">
        <v>2030</v>
      </c>
      <c r="BA406" s="398" t="s">
        <v>2030</v>
      </c>
      <c r="BB406" s="453" t="s">
        <v>2030</v>
      </c>
      <c r="BC406" s="2663"/>
      <c r="BD406" s="2665" t="s">
        <v>1911</v>
      </c>
      <c r="BE406" s="2666"/>
      <c r="BF406" s="308"/>
      <c r="BG406" s="307">
        <v>2007</v>
      </c>
      <c r="BH406" s="307">
        <v>2008</v>
      </c>
      <c r="BI406" s="307">
        <v>2009</v>
      </c>
      <c r="BJ406" s="307">
        <v>2010</v>
      </c>
      <c r="BK406" s="307">
        <v>2011</v>
      </c>
    </row>
    <row r="407" spans="1:72" x14ac:dyDescent="0.2">
      <c r="A407" s="2691"/>
      <c r="B407" s="2079" t="s">
        <v>2209</v>
      </c>
      <c r="C407" s="400" t="s">
        <v>2063</v>
      </c>
      <c r="D407" s="401" t="s">
        <v>2063</v>
      </c>
      <c r="E407" s="401" t="s">
        <v>2063</v>
      </c>
      <c r="F407" s="402" t="s">
        <v>2063</v>
      </c>
      <c r="G407" s="400" t="s">
        <v>2063</v>
      </c>
      <c r="H407" s="401" t="s">
        <v>2063</v>
      </c>
      <c r="I407" s="401" t="s">
        <v>2063</v>
      </c>
      <c r="J407" s="408" t="s">
        <v>2063</v>
      </c>
      <c r="K407" s="444" t="s">
        <v>2030</v>
      </c>
      <c r="L407" s="407" t="s">
        <v>2030</v>
      </c>
      <c r="M407" s="407" t="s">
        <v>2030</v>
      </c>
      <c r="N407" s="401" t="s">
        <v>2030</v>
      </c>
      <c r="O407" s="402" t="s">
        <v>2030</v>
      </c>
      <c r="P407" s="400" t="s">
        <v>2030</v>
      </c>
      <c r="Q407" s="407" t="s">
        <v>2030</v>
      </c>
      <c r="R407" s="407" t="s">
        <v>2030</v>
      </c>
      <c r="S407" s="408" t="s">
        <v>2030</v>
      </c>
      <c r="T407" s="444" t="s">
        <v>2063</v>
      </c>
      <c r="U407" s="409" t="s">
        <v>2063</v>
      </c>
      <c r="V407" s="407" t="s">
        <v>2063</v>
      </c>
      <c r="W407" s="401" t="s">
        <v>2063</v>
      </c>
      <c r="X407" s="402" t="s">
        <v>2063</v>
      </c>
      <c r="Y407" s="400" t="s">
        <v>2030</v>
      </c>
      <c r="Z407" s="401" t="s">
        <v>2030</v>
      </c>
      <c r="AA407" s="401" t="s">
        <v>2030</v>
      </c>
      <c r="AB407" s="402" t="s">
        <v>2063</v>
      </c>
      <c r="AC407" s="400" t="s">
        <v>2030</v>
      </c>
      <c r="AD407" s="401" t="s">
        <v>2063</v>
      </c>
      <c r="AE407" s="401" t="s">
        <v>2063</v>
      </c>
      <c r="AF407" s="402" t="s">
        <v>2063</v>
      </c>
      <c r="AG407" s="445" t="s">
        <v>2063</v>
      </c>
      <c r="AH407" s="446" t="s">
        <v>2063</v>
      </c>
      <c r="AI407" s="447" t="s">
        <v>2063</v>
      </c>
      <c r="AJ407" s="447" t="s">
        <v>2063</v>
      </c>
      <c r="AK407" s="448" t="s">
        <v>2030</v>
      </c>
      <c r="AL407" s="400" t="s">
        <v>2030</v>
      </c>
      <c r="AM407" s="446" t="s">
        <v>2030</v>
      </c>
      <c r="AN407" s="447" t="s">
        <v>2030</v>
      </c>
      <c r="AO407" s="448" t="s">
        <v>2030</v>
      </c>
      <c r="AP407" s="445" t="s">
        <v>2030</v>
      </c>
      <c r="AQ407" s="446" t="s">
        <v>2030</v>
      </c>
      <c r="AR407" s="447" t="s">
        <v>2030</v>
      </c>
      <c r="AS407" s="448" t="s">
        <v>2030</v>
      </c>
      <c r="AT407" s="445" t="s">
        <v>2030</v>
      </c>
      <c r="AU407" s="403" t="s">
        <v>2030</v>
      </c>
      <c r="AV407" s="447" t="s">
        <v>2030</v>
      </c>
      <c r="AW407" s="447" t="s">
        <v>2030</v>
      </c>
      <c r="AX407" s="448" t="s">
        <v>2030</v>
      </c>
      <c r="AY407" s="450" t="s">
        <v>2030</v>
      </c>
      <c r="AZ407" s="451" t="s">
        <v>2030</v>
      </c>
      <c r="BA407" s="451" t="s">
        <v>2030</v>
      </c>
      <c r="BB407" s="495" t="s">
        <v>2030</v>
      </c>
      <c r="BC407" s="2663"/>
      <c r="BD407" s="319"/>
      <c r="BE407" s="48"/>
      <c r="BF407" s="306" t="s">
        <v>2038</v>
      </c>
      <c r="BG407" s="304"/>
      <c r="BH407" s="304"/>
      <c r="BI407" s="42">
        <f>COUNTIFS($C$432:$BB$446,$BE$398)</f>
        <v>702</v>
      </c>
      <c r="BJ407" s="42"/>
      <c r="BK407" s="175"/>
    </row>
    <row r="408" spans="1:72" x14ac:dyDescent="0.2">
      <c r="A408" s="2691"/>
      <c r="B408" s="2078" t="s">
        <v>2208</v>
      </c>
      <c r="C408" s="395" t="s">
        <v>2030</v>
      </c>
      <c r="D408" s="396" t="s">
        <v>2030</v>
      </c>
      <c r="E408" s="396" t="s">
        <v>2030</v>
      </c>
      <c r="F408" s="397" t="s">
        <v>2030</v>
      </c>
      <c r="G408" s="395" t="s">
        <v>2030</v>
      </c>
      <c r="H408" s="396" t="s">
        <v>2030</v>
      </c>
      <c r="I408" s="396" t="s">
        <v>2030</v>
      </c>
      <c r="J408" s="397" t="s">
        <v>2030</v>
      </c>
      <c r="K408" s="395" t="s">
        <v>2030</v>
      </c>
      <c r="L408" s="396" t="s">
        <v>2030</v>
      </c>
      <c r="M408" s="396" t="s">
        <v>2030</v>
      </c>
      <c r="N408" s="396" t="s">
        <v>2030</v>
      </c>
      <c r="O408" s="397" t="s">
        <v>2030</v>
      </c>
      <c r="P408" s="395" t="s">
        <v>2030</v>
      </c>
      <c r="Q408" s="396" t="s">
        <v>2030</v>
      </c>
      <c r="R408" s="396" t="s">
        <v>2030</v>
      </c>
      <c r="S408" s="397" t="s">
        <v>2030</v>
      </c>
      <c r="T408" s="395" t="s">
        <v>2030</v>
      </c>
      <c r="U408" s="398" t="s">
        <v>2030</v>
      </c>
      <c r="V408" s="396" t="s">
        <v>2030</v>
      </c>
      <c r="W408" s="396" t="s">
        <v>2030</v>
      </c>
      <c r="X408" s="397" t="s">
        <v>2030</v>
      </c>
      <c r="Y408" s="395" t="s">
        <v>2030</v>
      </c>
      <c r="Z408" s="396" t="s">
        <v>2030</v>
      </c>
      <c r="AA408" s="396" t="s">
        <v>2030</v>
      </c>
      <c r="AB408" s="397" t="s">
        <v>2030</v>
      </c>
      <c r="AC408" s="395" t="s">
        <v>2030</v>
      </c>
      <c r="AD408" s="396" t="s">
        <v>2030</v>
      </c>
      <c r="AE408" s="396" t="s">
        <v>2030</v>
      </c>
      <c r="AF408" s="397" t="s">
        <v>2030</v>
      </c>
      <c r="AG408" s="422" t="s">
        <v>2030</v>
      </c>
      <c r="AH408" s="425" t="s">
        <v>2030</v>
      </c>
      <c r="AI408" s="423" t="s">
        <v>2030</v>
      </c>
      <c r="AJ408" s="423" t="s">
        <v>2030</v>
      </c>
      <c r="AK408" s="424" t="s">
        <v>2030</v>
      </c>
      <c r="AL408" s="395" t="s">
        <v>2030</v>
      </c>
      <c r="AM408" s="425" t="s">
        <v>2030</v>
      </c>
      <c r="AN408" s="423" t="s">
        <v>2030</v>
      </c>
      <c r="AO408" s="424" t="s">
        <v>2030</v>
      </c>
      <c r="AP408" s="422" t="s">
        <v>2030</v>
      </c>
      <c r="AQ408" s="425" t="s">
        <v>2030</v>
      </c>
      <c r="AR408" s="423" t="s">
        <v>2030</v>
      </c>
      <c r="AS408" s="424" t="s">
        <v>2030</v>
      </c>
      <c r="AT408" s="422" t="s">
        <v>2030</v>
      </c>
      <c r="AU408" s="398" t="s">
        <v>2030</v>
      </c>
      <c r="AV408" s="423" t="s">
        <v>2030</v>
      </c>
      <c r="AW408" s="423" t="s">
        <v>2030</v>
      </c>
      <c r="AX408" s="424" t="s">
        <v>2030</v>
      </c>
      <c r="AY408" s="395" t="s">
        <v>2030</v>
      </c>
      <c r="AZ408" s="398" t="s">
        <v>2030</v>
      </c>
      <c r="BA408" s="398" t="s">
        <v>2030</v>
      </c>
      <c r="BB408" s="453" t="s">
        <v>2030</v>
      </c>
      <c r="BC408" s="2663"/>
      <c r="BD408" s="319"/>
      <c r="BE408" s="48"/>
      <c r="BF408" s="305" t="s">
        <v>2037</v>
      </c>
      <c r="BG408" s="304"/>
      <c r="BH408" s="304"/>
      <c r="BI408" s="42">
        <f>COUNTIFS($C$432:$BB$446,$BF$398)</f>
        <v>78</v>
      </c>
      <c r="BJ408" s="42"/>
      <c r="BK408" s="175"/>
    </row>
    <row r="409" spans="1:72" x14ac:dyDescent="0.2">
      <c r="A409" s="2691"/>
      <c r="B409" s="2079" t="s">
        <v>2207</v>
      </c>
      <c r="C409" s="400" t="s">
        <v>2030</v>
      </c>
      <c r="D409" s="401" t="s">
        <v>2030</v>
      </c>
      <c r="E409" s="401" t="s">
        <v>2030</v>
      </c>
      <c r="F409" s="402" t="s">
        <v>2030</v>
      </c>
      <c r="G409" s="400" t="s">
        <v>2030</v>
      </c>
      <c r="H409" s="401" t="s">
        <v>2030</v>
      </c>
      <c r="I409" s="401" t="s">
        <v>2030</v>
      </c>
      <c r="J409" s="408" t="s">
        <v>2030</v>
      </c>
      <c r="K409" s="444" t="s">
        <v>2030</v>
      </c>
      <c r="L409" s="407" t="s">
        <v>2030</v>
      </c>
      <c r="M409" s="407" t="s">
        <v>2030</v>
      </c>
      <c r="N409" s="401" t="s">
        <v>2030</v>
      </c>
      <c r="O409" s="402" t="s">
        <v>2030</v>
      </c>
      <c r="P409" s="400" t="s">
        <v>2030</v>
      </c>
      <c r="Q409" s="407" t="s">
        <v>2030</v>
      </c>
      <c r="R409" s="407" t="s">
        <v>2030</v>
      </c>
      <c r="S409" s="408" t="s">
        <v>2030</v>
      </c>
      <c r="T409" s="444" t="s">
        <v>2030</v>
      </c>
      <c r="U409" s="409" t="s">
        <v>2030</v>
      </c>
      <c r="V409" s="407" t="s">
        <v>2030</v>
      </c>
      <c r="W409" s="401" t="s">
        <v>2030</v>
      </c>
      <c r="X409" s="402" t="s">
        <v>2030</v>
      </c>
      <c r="Y409" s="400" t="s">
        <v>2030</v>
      </c>
      <c r="Z409" s="401" t="s">
        <v>2030</v>
      </c>
      <c r="AA409" s="401" t="s">
        <v>2030</v>
      </c>
      <c r="AB409" s="402" t="s">
        <v>2030</v>
      </c>
      <c r="AC409" s="400" t="s">
        <v>2030</v>
      </c>
      <c r="AD409" s="401" t="s">
        <v>2030</v>
      </c>
      <c r="AE409" s="401" t="s">
        <v>2030</v>
      </c>
      <c r="AF409" s="402" t="s">
        <v>2030</v>
      </c>
      <c r="AG409" s="445" t="s">
        <v>2030</v>
      </c>
      <c r="AH409" s="446" t="s">
        <v>2030</v>
      </c>
      <c r="AI409" s="447" t="s">
        <v>2030</v>
      </c>
      <c r="AJ409" s="454" t="s">
        <v>2030</v>
      </c>
      <c r="AK409" s="455" t="s">
        <v>2030</v>
      </c>
      <c r="AL409" s="400" t="s">
        <v>2030</v>
      </c>
      <c r="AM409" s="446" t="s">
        <v>2030</v>
      </c>
      <c r="AN409" s="447" t="s">
        <v>2030</v>
      </c>
      <c r="AO409" s="448" t="s">
        <v>2030</v>
      </c>
      <c r="AP409" s="445" t="s">
        <v>2030</v>
      </c>
      <c r="AQ409" s="446" t="s">
        <v>2030</v>
      </c>
      <c r="AR409" s="447" t="s">
        <v>2030</v>
      </c>
      <c r="AS409" s="448" t="s">
        <v>2030</v>
      </c>
      <c r="AT409" s="445" t="s">
        <v>2030</v>
      </c>
      <c r="AU409" s="403" t="s">
        <v>2030</v>
      </c>
      <c r="AV409" s="447" t="s">
        <v>2030</v>
      </c>
      <c r="AW409" s="447" t="s">
        <v>2030</v>
      </c>
      <c r="AX409" s="448" t="s">
        <v>2030</v>
      </c>
      <c r="AY409" s="450" t="s">
        <v>2030</v>
      </c>
      <c r="AZ409" s="451" t="s">
        <v>2030</v>
      </c>
      <c r="BA409" s="451" t="s">
        <v>2030</v>
      </c>
      <c r="BB409" s="495" t="s">
        <v>2030</v>
      </c>
      <c r="BC409" s="2663"/>
      <c r="BD409" s="319"/>
      <c r="BE409" s="48"/>
      <c r="BF409" s="48"/>
      <c r="BG409" s="48"/>
      <c r="BH409" s="48"/>
      <c r="BI409" s="42">
        <f>COUNTIFS($C$432:$BB$446,$BG$398)</f>
        <v>0</v>
      </c>
      <c r="BJ409" s="42"/>
      <c r="BK409" s="48"/>
    </row>
    <row r="410" spans="1:72" x14ac:dyDescent="0.2">
      <c r="A410" s="2691"/>
      <c r="B410" s="2078" t="s">
        <v>2206</v>
      </c>
      <c r="C410" s="395" t="s">
        <v>2030</v>
      </c>
      <c r="D410" s="396" t="s">
        <v>2063</v>
      </c>
      <c r="E410" s="396" t="s">
        <v>2063</v>
      </c>
      <c r="F410" s="397" t="s">
        <v>2063</v>
      </c>
      <c r="G410" s="395" t="s">
        <v>2063</v>
      </c>
      <c r="H410" s="396" t="s">
        <v>2030</v>
      </c>
      <c r="I410" s="396" t="s">
        <v>2030</v>
      </c>
      <c r="J410" s="397" t="s">
        <v>2030</v>
      </c>
      <c r="K410" s="395" t="s">
        <v>2030</v>
      </c>
      <c r="L410" s="396" t="s">
        <v>2030</v>
      </c>
      <c r="M410" s="396" t="s">
        <v>2030</v>
      </c>
      <c r="N410" s="396" t="s">
        <v>2030</v>
      </c>
      <c r="O410" s="397" t="s">
        <v>2030</v>
      </c>
      <c r="P410" s="395" t="s">
        <v>2030</v>
      </c>
      <c r="Q410" s="396" t="s">
        <v>2030</v>
      </c>
      <c r="R410" s="396" t="s">
        <v>2030</v>
      </c>
      <c r="S410" s="397" t="s">
        <v>2030</v>
      </c>
      <c r="T410" s="395" t="s">
        <v>2030</v>
      </c>
      <c r="U410" s="398" t="s">
        <v>2030</v>
      </c>
      <c r="V410" s="396" t="s">
        <v>2030</v>
      </c>
      <c r="W410" s="396" t="s">
        <v>2030</v>
      </c>
      <c r="X410" s="397" t="s">
        <v>2030</v>
      </c>
      <c r="Y410" s="395" t="s">
        <v>2030</v>
      </c>
      <c r="Z410" s="396" t="s">
        <v>2030</v>
      </c>
      <c r="AA410" s="396" t="s">
        <v>2030</v>
      </c>
      <c r="AB410" s="397" t="s">
        <v>2030</v>
      </c>
      <c r="AC410" s="395" t="s">
        <v>2030</v>
      </c>
      <c r="AD410" s="396" t="s">
        <v>2030</v>
      </c>
      <c r="AE410" s="396" t="s">
        <v>2030</v>
      </c>
      <c r="AF410" s="397" t="s">
        <v>2030</v>
      </c>
      <c r="AG410" s="422" t="s">
        <v>2030</v>
      </c>
      <c r="AH410" s="425" t="s">
        <v>2030</v>
      </c>
      <c r="AI410" s="423" t="s">
        <v>2030</v>
      </c>
      <c r="AJ410" s="423" t="s">
        <v>2030</v>
      </c>
      <c r="AK410" s="424" t="s">
        <v>2030</v>
      </c>
      <c r="AL410" s="395" t="s">
        <v>2030</v>
      </c>
      <c r="AM410" s="425" t="s">
        <v>2030</v>
      </c>
      <c r="AN410" s="423" t="s">
        <v>2030</v>
      </c>
      <c r="AO410" s="424" t="s">
        <v>2030</v>
      </c>
      <c r="AP410" s="422" t="s">
        <v>2030</v>
      </c>
      <c r="AQ410" s="425" t="s">
        <v>2030</v>
      </c>
      <c r="AR410" s="423" t="s">
        <v>2030</v>
      </c>
      <c r="AS410" s="424" t="s">
        <v>2030</v>
      </c>
      <c r="AT410" s="422" t="s">
        <v>2030</v>
      </c>
      <c r="AU410" s="398" t="s">
        <v>2030</v>
      </c>
      <c r="AV410" s="423" t="s">
        <v>2030</v>
      </c>
      <c r="AW410" s="423" t="s">
        <v>2030</v>
      </c>
      <c r="AX410" s="424" t="s">
        <v>2030</v>
      </c>
      <c r="AY410" s="395" t="s">
        <v>2030</v>
      </c>
      <c r="AZ410" s="398" t="s">
        <v>2030</v>
      </c>
      <c r="BA410" s="396" t="s">
        <v>2030</v>
      </c>
      <c r="BB410" s="397" t="s">
        <v>2030</v>
      </c>
      <c r="BC410" s="2663"/>
      <c r="BD410" s="319"/>
      <c r="BE410" s="48"/>
      <c r="BF410" s="48"/>
      <c r="BG410" s="48"/>
      <c r="BH410" s="48"/>
      <c r="BI410" s="48"/>
      <c r="BJ410" s="48"/>
      <c r="BK410" s="48"/>
    </row>
    <row r="411" spans="1:72" x14ac:dyDescent="0.2">
      <c r="A411" s="2691"/>
      <c r="B411" s="2079" t="s">
        <v>2205</v>
      </c>
      <c r="C411" s="400" t="s">
        <v>2063</v>
      </c>
      <c r="D411" s="401" t="s">
        <v>2063</v>
      </c>
      <c r="E411" s="401" t="s">
        <v>2063</v>
      </c>
      <c r="F411" s="402" t="s">
        <v>2063</v>
      </c>
      <c r="G411" s="400" t="s">
        <v>2063</v>
      </c>
      <c r="H411" s="401" t="s">
        <v>2063</v>
      </c>
      <c r="I411" s="401" t="s">
        <v>2063</v>
      </c>
      <c r="J411" s="408" t="s">
        <v>2063</v>
      </c>
      <c r="K411" s="444" t="s">
        <v>2030</v>
      </c>
      <c r="L411" s="407" t="s">
        <v>2030</v>
      </c>
      <c r="M411" s="407" t="s">
        <v>2030</v>
      </c>
      <c r="N411" s="407" t="s">
        <v>2030</v>
      </c>
      <c r="O411" s="408" t="s">
        <v>2030</v>
      </c>
      <c r="P411" s="444" t="s">
        <v>2030</v>
      </c>
      <c r="Q411" s="407" t="s">
        <v>2030</v>
      </c>
      <c r="R411" s="407" t="s">
        <v>2030</v>
      </c>
      <c r="S411" s="408" t="s">
        <v>2030</v>
      </c>
      <c r="T411" s="444" t="s">
        <v>2030</v>
      </c>
      <c r="U411" s="409" t="s">
        <v>2030</v>
      </c>
      <c r="V411" s="407" t="s">
        <v>2030</v>
      </c>
      <c r="W411" s="407" t="s">
        <v>2030</v>
      </c>
      <c r="X411" s="408" t="s">
        <v>2030</v>
      </c>
      <c r="Y411" s="400" t="s">
        <v>2030</v>
      </c>
      <c r="Z411" s="401" t="s">
        <v>2030</v>
      </c>
      <c r="AA411" s="401" t="s">
        <v>2030</v>
      </c>
      <c r="AB411" s="402" t="s">
        <v>2030</v>
      </c>
      <c r="AC411" s="444" t="s">
        <v>2030</v>
      </c>
      <c r="AD411" s="407" t="s">
        <v>2030</v>
      </c>
      <c r="AE411" s="407" t="s">
        <v>2030</v>
      </c>
      <c r="AF411" s="408" t="s">
        <v>2063</v>
      </c>
      <c r="AG411" s="496" t="s">
        <v>2030</v>
      </c>
      <c r="AH411" s="497" t="s">
        <v>2030</v>
      </c>
      <c r="AI411" s="454" t="s">
        <v>2030</v>
      </c>
      <c r="AJ411" s="447" t="s">
        <v>2063</v>
      </c>
      <c r="AK411" s="448" t="s">
        <v>2030</v>
      </c>
      <c r="AL411" s="400" t="s">
        <v>2030</v>
      </c>
      <c r="AM411" s="446" t="s">
        <v>2030</v>
      </c>
      <c r="AN411" s="447" t="s">
        <v>2030</v>
      </c>
      <c r="AO411" s="448" t="s">
        <v>2030</v>
      </c>
      <c r="AP411" s="496" t="s">
        <v>2030</v>
      </c>
      <c r="AQ411" s="497" t="s">
        <v>2030</v>
      </c>
      <c r="AR411" s="454" t="s">
        <v>2030</v>
      </c>
      <c r="AS411" s="455" t="s">
        <v>2030</v>
      </c>
      <c r="AT411" s="445" t="s">
        <v>2030</v>
      </c>
      <c r="AU411" s="403" t="s">
        <v>2030</v>
      </c>
      <c r="AV411" s="447" t="s">
        <v>2030</v>
      </c>
      <c r="AW411" s="447" t="s">
        <v>2030</v>
      </c>
      <c r="AX411" s="448" t="s">
        <v>2030</v>
      </c>
      <c r="AY411" s="450" t="s">
        <v>2030</v>
      </c>
      <c r="AZ411" s="451" t="s">
        <v>2030</v>
      </c>
      <c r="BA411" s="456" t="s">
        <v>2030</v>
      </c>
      <c r="BB411" s="462" t="s">
        <v>2030</v>
      </c>
      <c r="BC411" s="2663"/>
      <c r="BD411" s="2665" t="s">
        <v>1909</v>
      </c>
      <c r="BE411" s="2666"/>
      <c r="BF411" s="308"/>
      <c r="BG411" s="307">
        <v>2007</v>
      </c>
      <c r="BH411" s="307">
        <v>2008</v>
      </c>
      <c r="BI411" s="307">
        <v>2009</v>
      </c>
      <c r="BJ411" s="307">
        <v>2010</v>
      </c>
      <c r="BK411" s="307">
        <v>2011</v>
      </c>
    </row>
    <row r="412" spans="1:72" x14ac:dyDescent="0.2">
      <c r="A412" s="2691"/>
      <c r="B412" s="2078" t="s">
        <v>2204</v>
      </c>
      <c r="C412" s="395" t="s">
        <v>2063</v>
      </c>
      <c r="D412" s="396" t="s">
        <v>2063</v>
      </c>
      <c r="E412" s="396" t="s">
        <v>2063</v>
      </c>
      <c r="F412" s="397" t="s">
        <v>2063</v>
      </c>
      <c r="G412" s="395" t="s">
        <v>2063</v>
      </c>
      <c r="H412" s="396" t="s">
        <v>2063</v>
      </c>
      <c r="I412" s="396" t="s">
        <v>2063</v>
      </c>
      <c r="J412" s="397" t="s">
        <v>2063</v>
      </c>
      <c r="K412" s="395" t="s">
        <v>2063</v>
      </c>
      <c r="L412" s="396" t="s">
        <v>2063</v>
      </c>
      <c r="M412" s="396" t="s">
        <v>2063</v>
      </c>
      <c r="N412" s="396" t="s">
        <v>2063</v>
      </c>
      <c r="O412" s="397" t="s">
        <v>2063</v>
      </c>
      <c r="P412" s="395" t="s">
        <v>2063</v>
      </c>
      <c r="Q412" s="396" t="s">
        <v>2063</v>
      </c>
      <c r="R412" s="396" t="s">
        <v>2063</v>
      </c>
      <c r="S412" s="397" t="s">
        <v>2030</v>
      </c>
      <c r="T412" s="395" t="s">
        <v>2030</v>
      </c>
      <c r="U412" s="398" t="s">
        <v>2030</v>
      </c>
      <c r="V412" s="396" t="s">
        <v>2030</v>
      </c>
      <c r="W412" s="396" t="s">
        <v>2030</v>
      </c>
      <c r="X412" s="397" t="s">
        <v>2030</v>
      </c>
      <c r="Y412" s="395" t="s">
        <v>2030</v>
      </c>
      <c r="Z412" s="396" t="s">
        <v>2030</v>
      </c>
      <c r="AA412" s="396" t="s">
        <v>2030</v>
      </c>
      <c r="AB412" s="397" t="s">
        <v>2030</v>
      </c>
      <c r="AC412" s="395" t="s">
        <v>2030</v>
      </c>
      <c r="AD412" s="396" t="s">
        <v>2063</v>
      </c>
      <c r="AE412" s="396" t="s">
        <v>2063</v>
      </c>
      <c r="AF412" s="397" t="s">
        <v>2063</v>
      </c>
      <c r="AG412" s="422" t="s">
        <v>2063</v>
      </c>
      <c r="AH412" s="425" t="s">
        <v>2063</v>
      </c>
      <c r="AI412" s="423" t="s">
        <v>2063</v>
      </c>
      <c r="AJ412" s="423" t="s">
        <v>2063</v>
      </c>
      <c r="AK412" s="424" t="s">
        <v>2063</v>
      </c>
      <c r="AL412" s="395" t="s">
        <v>2063</v>
      </c>
      <c r="AM412" s="425" t="s">
        <v>2063</v>
      </c>
      <c r="AN412" s="423" t="s">
        <v>2063</v>
      </c>
      <c r="AO412" s="424" t="s">
        <v>2030</v>
      </c>
      <c r="AP412" s="422" t="s">
        <v>2030</v>
      </c>
      <c r="AQ412" s="425" t="s">
        <v>2063</v>
      </c>
      <c r="AR412" s="423" t="s">
        <v>2063</v>
      </c>
      <c r="AS412" s="424" t="s">
        <v>2063</v>
      </c>
      <c r="AT412" s="422" t="s">
        <v>2063</v>
      </c>
      <c r="AU412" s="398" t="s">
        <v>2063</v>
      </c>
      <c r="AV412" s="423" t="s">
        <v>2063</v>
      </c>
      <c r="AW412" s="423" t="s">
        <v>2063</v>
      </c>
      <c r="AX412" s="424" t="s">
        <v>2063</v>
      </c>
      <c r="AY412" s="395" t="s">
        <v>2063</v>
      </c>
      <c r="AZ412" s="425" t="s">
        <v>2063</v>
      </c>
      <c r="BA412" s="425" t="s">
        <v>2063</v>
      </c>
      <c r="BB412" s="440" t="s">
        <v>2063</v>
      </c>
      <c r="BC412" s="2663"/>
      <c r="BD412" s="48"/>
      <c r="BE412" s="48"/>
      <c r="BF412" s="306" t="s">
        <v>2038</v>
      </c>
      <c r="BG412" s="304"/>
      <c r="BH412" s="304"/>
      <c r="BI412" s="42">
        <f>COUNTIFS($C$450:$BB$478,$BE$398)</f>
        <v>1374</v>
      </c>
      <c r="BJ412" s="42"/>
      <c r="BK412" s="175"/>
    </row>
    <row r="413" spans="1:72" x14ac:dyDescent="0.2">
      <c r="A413" s="2691"/>
      <c r="B413" s="2079" t="s">
        <v>2203</v>
      </c>
      <c r="C413" s="400" t="s">
        <v>2030</v>
      </c>
      <c r="D413" s="401" t="s">
        <v>2030</v>
      </c>
      <c r="E413" s="401" t="s">
        <v>2030</v>
      </c>
      <c r="F413" s="402" t="s">
        <v>2030</v>
      </c>
      <c r="G413" s="400" t="s">
        <v>2030</v>
      </c>
      <c r="H413" s="401" t="s">
        <v>2030</v>
      </c>
      <c r="I413" s="401" t="s">
        <v>2030</v>
      </c>
      <c r="J413" s="408" t="s">
        <v>2030</v>
      </c>
      <c r="K413" s="444" t="s">
        <v>2030</v>
      </c>
      <c r="L413" s="407" t="s">
        <v>2030</v>
      </c>
      <c r="M413" s="407" t="s">
        <v>2030</v>
      </c>
      <c r="N413" s="407" t="s">
        <v>2030</v>
      </c>
      <c r="O413" s="408" t="s">
        <v>2030</v>
      </c>
      <c r="P413" s="444" t="s">
        <v>2030</v>
      </c>
      <c r="Q413" s="407" t="s">
        <v>2030</v>
      </c>
      <c r="R413" s="407" t="s">
        <v>2030</v>
      </c>
      <c r="S413" s="408" t="s">
        <v>2030</v>
      </c>
      <c r="T413" s="444" t="s">
        <v>2030</v>
      </c>
      <c r="U413" s="409" t="s">
        <v>2030</v>
      </c>
      <c r="V413" s="407" t="s">
        <v>2030</v>
      </c>
      <c r="W413" s="407" t="s">
        <v>2030</v>
      </c>
      <c r="X413" s="408" t="s">
        <v>2030</v>
      </c>
      <c r="Y413" s="400" t="s">
        <v>2030</v>
      </c>
      <c r="Z413" s="401" t="s">
        <v>2030</v>
      </c>
      <c r="AA413" s="401" t="s">
        <v>2030</v>
      </c>
      <c r="AB413" s="402" t="s">
        <v>2030</v>
      </c>
      <c r="AC413" s="400" t="s">
        <v>2030</v>
      </c>
      <c r="AD413" s="401" t="s">
        <v>2030</v>
      </c>
      <c r="AE413" s="401" t="s">
        <v>2030</v>
      </c>
      <c r="AF413" s="402" t="s">
        <v>2030</v>
      </c>
      <c r="AG413" s="445" t="s">
        <v>2030</v>
      </c>
      <c r="AH413" s="446" t="s">
        <v>2030</v>
      </c>
      <c r="AI413" s="447" t="s">
        <v>2030</v>
      </c>
      <c r="AJ413" s="447" t="s">
        <v>2030</v>
      </c>
      <c r="AK413" s="448" t="s">
        <v>2030</v>
      </c>
      <c r="AL413" s="400" t="s">
        <v>2030</v>
      </c>
      <c r="AM413" s="446" t="s">
        <v>2030</v>
      </c>
      <c r="AN413" s="447" t="s">
        <v>2030</v>
      </c>
      <c r="AO413" s="448" t="s">
        <v>2030</v>
      </c>
      <c r="AP413" s="445" t="s">
        <v>2030</v>
      </c>
      <c r="AQ413" s="446" t="s">
        <v>2030</v>
      </c>
      <c r="AR413" s="447" t="s">
        <v>2030</v>
      </c>
      <c r="AS413" s="448" t="s">
        <v>2030</v>
      </c>
      <c r="AT413" s="445" t="s">
        <v>2030</v>
      </c>
      <c r="AU413" s="403" t="s">
        <v>2030</v>
      </c>
      <c r="AV413" s="447" t="s">
        <v>2030</v>
      </c>
      <c r="AW413" s="447" t="s">
        <v>2030</v>
      </c>
      <c r="AX413" s="448" t="s">
        <v>2030</v>
      </c>
      <c r="AY413" s="450" t="s">
        <v>2030</v>
      </c>
      <c r="AZ413" s="451" t="s">
        <v>2030</v>
      </c>
      <c r="BA413" s="451" t="s">
        <v>2030</v>
      </c>
      <c r="BB413" s="495" t="s">
        <v>2030</v>
      </c>
      <c r="BC413" s="2663"/>
      <c r="BD413" s="48"/>
      <c r="BE413" s="48"/>
      <c r="BF413" s="305" t="s">
        <v>2037</v>
      </c>
      <c r="BG413" s="304"/>
      <c r="BH413" s="304"/>
      <c r="BI413" s="42">
        <f>COUNTIFS($C$450:$BB$478,$BF$398)</f>
        <v>134</v>
      </c>
      <c r="BJ413" s="42"/>
      <c r="BK413" s="175"/>
    </row>
    <row r="414" spans="1:72" x14ac:dyDescent="0.2">
      <c r="A414" s="2691"/>
      <c r="B414" s="2078" t="s">
        <v>2202</v>
      </c>
      <c r="C414" s="395" t="s">
        <v>2030</v>
      </c>
      <c r="D414" s="396" t="s">
        <v>2030</v>
      </c>
      <c r="E414" s="396" t="s">
        <v>2030</v>
      </c>
      <c r="F414" s="397" t="s">
        <v>2030</v>
      </c>
      <c r="G414" s="395" t="s">
        <v>2030</v>
      </c>
      <c r="H414" s="396" t="s">
        <v>2030</v>
      </c>
      <c r="I414" s="396" t="s">
        <v>2030</v>
      </c>
      <c r="J414" s="397" t="s">
        <v>2030</v>
      </c>
      <c r="K414" s="395" t="s">
        <v>2030</v>
      </c>
      <c r="L414" s="396" t="s">
        <v>2030</v>
      </c>
      <c r="M414" s="396" t="s">
        <v>2030</v>
      </c>
      <c r="N414" s="396" t="s">
        <v>2030</v>
      </c>
      <c r="O414" s="397" t="s">
        <v>2030</v>
      </c>
      <c r="P414" s="395" t="s">
        <v>2030</v>
      </c>
      <c r="Q414" s="396" t="s">
        <v>2030</v>
      </c>
      <c r="R414" s="396" t="s">
        <v>2030</v>
      </c>
      <c r="S414" s="397" t="s">
        <v>2030</v>
      </c>
      <c r="T414" s="395" t="s">
        <v>2030</v>
      </c>
      <c r="U414" s="398" t="s">
        <v>2030</v>
      </c>
      <c r="V414" s="396" t="s">
        <v>2030</v>
      </c>
      <c r="W414" s="396" t="s">
        <v>2030</v>
      </c>
      <c r="X414" s="397" t="s">
        <v>2030</v>
      </c>
      <c r="Y414" s="395" t="s">
        <v>2030</v>
      </c>
      <c r="Z414" s="396" t="s">
        <v>2030</v>
      </c>
      <c r="AA414" s="396" t="s">
        <v>2030</v>
      </c>
      <c r="AB414" s="397" t="s">
        <v>2030</v>
      </c>
      <c r="AC414" s="395" t="s">
        <v>2030</v>
      </c>
      <c r="AD414" s="396" t="s">
        <v>2030</v>
      </c>
      <c r="AE414" s="396" t="s">
        <v>2030</v>
      </c>
      <c r="AF414" s="397" t="s">
        <v>2030</v>
      </c>
      <c r="AG414" s="422" t="s">
        <v>2030</v>
      </c>
      <c r="AH414" s="425" t="s">
        <v>2030</v>
      </c>
      <c r="AI414" s="423" t="s">
        <v>2030</v>
      </c>
      <c r="AJ414" s="423" t="s">
        <v>2030</v>
      </c>
      <c r="AK414" s="424" t="s">
        <v>2030</v>
      </c>
      <c r="AL414" s="395" t="s">
        <v>2030</v>
      </c>
      <c r="AM414" s="425" t="s">
        <v>2030</v>
      </c>
      <c r="AN414" s="423" t="s">
        <v>2030</v>
      </c>
      <c r="AO414" s="424" t="s">
        <v>2030</v>
      </c>
      <c r="AP414" s="422" t="s">
        <v>2030</v>
      </c>
      <c r="AQ414" s="425" t="s">
        <v>2030</v>
      </c>
      <c r="AR414" s="423" t="s">
        <v>2030</v>
      </c>
      <c r="AS414" s="424" t="s">
        <v>2030</v>
      </c>
      <c r="AT414" s="422" t="s">
        <v>2030</v>
      </c>
      <c r="AU414" s="398" t="s">
        <v>2030</v>
      </c>
      <c r="AV414" s="423" t="s">
        <v>2030</v>
      </c>
      <c r="AW414" s="423" t="s">
        <v>2030</v>
      </c>
      <c r="AX414" s="424" t="s">
        <v>2030</v>
      </c>
      <c r="AY414" s="395" t="s">
        <v>2030</v>
      </c>
      <c r="AZ414" s="398" t="s">
        <v>2030</v>
      </c>
      <c r="BA414" s="398" t="s">
        <v>2030</v>
      </c>
      <c r="BB414" s="453" t="s">
        <v>2030</v>
      </c>
      <c r="BC414" s="2663"/>
      <c r="BD414" s="48"/>
      <c r="BE414" s="48"/>
      <c r="BF414" s="48"/>
      <c r="BG414" s="48"/>
      <c r="BH414" s="48"/>
      <c r="BI414" s="42">
        <f>COUNTIFS($C$450:$BB$478,$BG$398)</f>
        <v>0</v>
      </c>
      <c r="BJ414" s="42"/>
      <c r="BK414" s="48"/>
    </row>
    <row r="415" spans="1:72" x14ac:dyDescent="0.2">
      <c r="A415" s="2691"/>
      <c r="B415" s="2079" t="s">
        <v>2134</v>
      </c>
      <c r="C415" s="400" t="s">
        <v>2030</v>
      </c>
      <c r="D415" s="401" t="s">
        <v>2030</v>
      </c>
      <c r="E415" s="401" t="s">
        <v>2030</v>
      </c>
      <c r="F415" s="402" t="s">
        <v>2030</v>
      </c>
      <c r="G415" s="400" t="s">
        <v>2030</v>
      </c>
      <c r="H415" s="401" t="s">
        <v>2030</v>
      </c>
      <c r="I415" s="401" t="s">
        <v>2030</v>
      </c>
      <c r="J415" s="408" t="s">
        <v>2030</v>
      </c>
      <c r="K415" s="444" t="s">
        <v>2030</v>
      </c>
      <c r="L415" s="407" t="s">
        <v>2030</v>
      </c>
      <c r="M415" s="407" t="s">
        <v>2030</v>
      </c>
      <c r="N415" s="407" t="s">
        <v>2030</v>
      </c>
      <c r="O415" s="408" t="s">
        <v>2030</v>
      </c>
      <c r="P415" s="444" t="s">
        <v>2030</v>
      </c>
      <c r="Q415" s="407" t="s">
        <v>2030</v>
      </c>
      <c r="R415" s="407" t="s">
        <v>2030</v>
      </c>
      <c r="S415" s="408" t="s">
        <v>2030</v>
      </c>
      <c r="T415" s="444" t="s">
        <v>2030</v>
      </c>
      <c r="U415" s="409" t="s">
        <v>2030</v>
      </c>
      <c r="V415" s="407" t="s">
        <v>2030</v>
      </c>
      <c r="W415" s="407" t="s">
        <v>2030</v>
      </c>
      <c r="X415" s="408" t="s">
        <v>2030</v>
      </c>
      <c r="Y415" s="400" t="s">
        <v>2030</v>
      </c>
      <c r="Z415" s="401" t="s">
        <v>2030</v>
      </c>
      <c r="AA415" s="401" t="s">
        <v>2030</v>
      </c>
      <c r="AB415" s="402" t="s">
        <v>2030</v>
      </c>
      <c r="AC415" s="400" t="s">
        <v>2030</v>
      </c>
      <c r="AD415" s="401" t="s">
        <v>2030</v>
      </c>
      <c r="AE415" s="401" t="s">
        <v>2030</v>
      </c>
      <c r="AF415" s="402" t="s">
        <v>2030</v>
      </c>
      <c r="AG415" s="445" t="s">
        <v>2030</v>
      </c>
      <c r="AH415" s="446" t="s">
        <v>2030</v>
      </c>
      <c r="AI415" s="447" t="s">
        <v>2030</v>
      </c>
      <c r="AJ415" s="447" t="s">
        <v>2030</v>
      </c>
      <c r="AK415" s="448" t="s">
        <v>2030</v>
      </c>
      <c r="AL415" s="400" t="s">
        <v>2030</v>
      </c>
      <c r="AM415" s="446" t="s">
        <v>2030</v>
      </c>
      <c r="AN415" s="447" t="s">
        <v>2030</v>
      </c>
      <c r="AO415" s="448" t="s">
        <v>2030</v>
      </c>
      <c r="AP415" s="445" t="s">
        <v>2030</v>
      </c>
      <c r="AQ415" s="446" t="s">
        <v>2030</v>
      </c>
      <c r="AR415" s="447" t="s">
        <v>2030</v>
      </c>
      <c r="AS415" s="448" t="s">
        <v>2030</v>
      </c>
      <c r="AT415" s="445" t="s">
        <v>2030</v>
      </c>
      <c r="AU415" s="403" t="s">
        <v>2030</v>
      </c>
      <c r="AV415" s="447" t="s">
        <v>2030</v>
      </c>
      <c r="AW415" s="447" t="s">
        <v>2030</v>
      </c>
      <c r="AX415" s="448" t="s">
        <v>2030</v>
      </c>
      <c r="AY415" s="450" t="s">
        <v>2030</v>
      </c>
      <c r="AZ415" s="451" t="s">
        <v>2030</v>
      </c>
      <c r="BA415" s="451" t="s">
        <v>2030</v>
      </c>
      <c r="BB415" s="495" t="s">
        <v>2030</v>
      </c>
      <c r="BC415" s="2663"/>
      <c r="BD415" s="2659" t="s">
        <v>1910</v>
      </c>
      <c r="BE415" s="2660"/>
      <c r="BF415" s="308"/>
      <c r="BG415" s="307">
        <v>2007</v>
      </c>
      <c r="BH415" s="307">
        <v>2008</v>
      </c>
      <c r="BI415" s="307">
        <v>2009</v>
      </c>
      <c r="BJ415" s="307">
        <v>2010</v>
      </c>
      <c r="BK415" s="307">
        <v>2011</v>
      </c>
    </row>
    <row r="416" spans="1:72" x14ac:dyDescent="0.2">
      <c r="A416" s="2691"/>
      <c r="B416" s="2078" t="s">
        <v>2201</v>
      </c>
      <c r="C416" s="395" t="s">
        <v>2063</v>
      </c>
      <c r="D416" s="396" t="s">
        <v>2063</v>
      </c>
      <c r="E416" s="396" t="s">
        <v>2063</v>
      </c>
      <c r="F416" s="397" t="s">
        <v>2063</v>
      </c>
      <c r="G416" s="395" t="s">
        <v>2030</v>
      </c>
      <c r="H416" s="396" t="s">
        <v>2030</v>
      </c>
      <c r="I416" s="396" t="s">
        <v>2030</v>
      </c>
      <c r="J416" s="397" t="s">
        <v>2030</v>
      </c>
      <c r="K416" s="395" t="s">
        <v>2030</v>
      </c>
      <c r="L416" s="396" t="s">
        <v>2030</v>
      </c>
      <c r="M416" s="396" t="s">
        <v>2030</v>
      </c>
      <c r="N416" s="396" t="s">
        <v>2030</v>
      </c>
      <c r="O416" s="397" t="s">
        <v>2030</v>
      </c>
      <c r="P416" s="395" t="s">
        <v>2030</v>
      </c>
      <c r="Q416" s="396" t="s">
        <v>2030</v>
      </c>
      <c r="R416" s="396" t="s">
        <v>2030</v>
      </c>
      <c r="S416" s="397" t="s">
        <v>2030</v>
      </c>
      <c r="T416" s="395" t="s">
        <v>2030</v>
      </c>
      <c r="U416" s="398" t="s">
        <v>2030</v>
      </c>
      <c r="V416" s="396" t="s">
        <v>2030</v>
      </c>
      <c r="W416" s="396" t="s">
        <v>2030</v>
      </c>
      <c r="X416" s="397" t="s">
        <v>2030</v>
      </c>
      <c r="Y416" s="395" t="s">
        <v>2030</v>
      </c>
      <c r="Z416" s="396" t="s">
        <v>2030</v>
      </c>
      <c r="AA416" s="396" t="s">
        <v>2030</v>
      </c>
      <c r="AB416" s="397" t="s">
        <v>2030</v>
      </c>
      <c r="AC416" s="395" t="s">
        <v>2030</v>
      </c>
      <c r="AD416" s="396" t="s">
        <v>2030</v>
      </c>
      <c r="AE416" s="396" t="s">
        <v>2030</v>
      </c>
      <c r="AF416" s="397" t="s">
        <v>2030</v>
      </c>
      <c r="AG416" s="422" t="s">
        <v>2030</v>
      </c>
      <c r="AH416" s="425" t="s">
        <v>2030</v>
      </c>
      <c r="AI416" s="423" t="s">
        <v>2030</v>
      </c>
      <c r="AJ416" s="423" t="s">
        <v>2030</v>
      </c>
      <c r="AK416" s="424" t="s">
        <v>2030</v>
      </c>
      <c r="AL416" s="395" t="s">
        <v>2030</v>
      </c>
      <c r="AM416" s="425" t="s">
        <v>2030</v>
      </c>
      <c r="AN416" s="423" t="s">
        <v>2030</v>
      </c>
      <c r="AO416" s="424" t="s">
        <v>2030</v>
      </c>
      <c r="AP416" s="422" t="s">
        <v>2030</v>
      </c>
      <c r="AQ416" s="425" t="s">
        <v>2030</v>
      </c>
      <c r="AR416" s="423" t="s">
        <v>2030</v>
      </c>
      <c r="AS416" s="424" t="s">
        <v>2030</v>
      </c>
      <c r="AT416" s="422" t="s">
        <v>2030</v>
      </c>
      <c r="AU416" s="398" t="s">
        <v>2030</v>
      </c>
      <c r="AV416" s="423" t="s">
        <v>2030</v>
      </c>
      <c r="AW416" s="423" t="s">
        <v>2030</v>
      </c>
      <c r="AX416" s="424" t="s">
        <v>2030</v>
      </c>
      <c r="AY416" s="395" t="s">
        <v>2030</v>
      </c>
      <c r="AZ416" s="398" t="s">
        <v>2030</v>
      </c>
      <c r="BA416" s="398" t="s">
        <v>2030</v>
      </c>
      <c r="BB416" s="453" t="s">
        <v>2030</v>
      </c>
      <c r="BC416" s="2663"/>
      <c r="BD416" s="48"/>
      <c r="BE416" s="48"/>
      <c r="BF416" s="306" t="s">
        <v>2038</v>
      </c>
      <c r="BG416" s="304"/>
      <c r="BH416" s="304"/>
      <c r="BI416" s="42">
        <f>COUNTIFS($C$482:$BB$494,$BE$398)</f>
        <v>548</v>
      </c>
      <c r="BJ416" s="42"/>
      <c r="BK416" s="175"/>
    </row>
    <row r="417" spans="1:72" x14ac:dyDescent="0.2">
      <c r="A417" s="2691"/>
      <c r="B417" s="2079" t="s">
        <v>2200</v>
      </c>
      <c r="C417" s="400" t="s">
        <v>2030</v>
      </c>
      <c r="D417" s="401" t="s">
        <v>2030</v>
      </c>
      <c r="E417" s="401" t="s">
        <v>2030</v>
      </c>
      <c r="F417" s="402" t="s">
        <v>2030</v>
      </c>
      <c r="G417" s="400" t="s">
        <v>2030</v>
      </c>
      <c r="H417" s="401" t="s">
        <v>2030</v>
      </c>
      <c r="I417" s="401" t="s">
        <v>2030</v>
      </c>
      <c r="J417" s="408" t="s">
        <v>2030</v>
      </c>
      <c r="K417" s="444" t="s">
        <v>2030</v>
      </c>
      <c r="L417" s="407" t="s">
        <v>2030</v>
      </c>
      <c r="M417" s="407" t="s">
        <v>2030</v>
      </c>
      <c r="N417" s="407" t="s">
        <v>2030</v>
      </c>
      <c r="O417" s="408" t="s">
        <v>2030</v>
      </c>
      <c r="P417" s="444" t="s">
        <v>2030</v>
      </c>
      <c r="Q417" s="407" t="s">
        <v>2030</v>
      </c>
      <c r="R417" s="407" t="s">
        <v>2030</v>
      </c>
      <c r="S417" s="408" t="s">
        <v>2030</v>
      </c>
      <c r="T417" s="444" t="s">
        <v>2030</v>
      </c>
      <c r="U417" s="409" t="s">
        <v>2030</v>
      </c>
      <c r="V417" s="407" t="s">
        <v>2030</v>
      </c>
      <c r="W417" s="407" t="s">
        <v>2030</v>
      </c>
      <c r="X417" s="408" t="s">
        <v>2030</v>
      </c>
      <c r="Y417" s="400" t="s">
        <v>2030</v>
      </c>
      <c r="Z417" s="401" t="s">
        <v>2030</v>
      </c>
      <c r="AA417" s="401" t="s">
        <v>2030</v>
      </c>
      <c r="AB417" s="402" t="s">
        <v>2030</v>
      </c>
      <c r="AC417" s="400" t="s">
        <v>2030</v>
      </c>
      <c r="AD417" s="401" t="s">
        <v>2030</v>
      </c>
      <c r="AE417" s="401" t="s">
        <v>2030</v>
      </c>
      <c r="AF417" s="402" t="s">
        <v>2030</v>
      </c>
      <c r="AG417" s="445" t="s">
        <v>2030</v>
      </c>
      <c r="AH417" s="446" t="s">
        <v>2030</v>
      </c>
      <c r="AI417" s="447" t="s">
        <v>2030</v>
      </c>
      <c r="AJ417" s="447" t="s">
        <v>2030</v>
      </c>
      <c r="AK417" s="448" t="s">
        <v>2030</v>
      </c>
      <c r="AL417" s="400" t="s">
        <v>2030</v>
      </c>
      <c r="AM417" s="446" t="s">
        <v>2030</v>
      </c>
      <c r="AN417" s="447" t="s">
        <v>2030</v>
      </c>
      <c r="AO417" s="448" t="s">
        <v>2030</v>
      </c>
      <c r="AP417" s="445" t="s">
        <v>2030</v>
      </c>
      <c r="AQ417" s="446" t="s">
        <v>2030</v>
      </c>
      <c r="AR417" s="447" t="s">
        <v>2030</v>
      </c>
      <c r="AS417" s="448" t="s">
        <v>2030</v>
      </c>
      <c r="AT417" s="445" t="s">
        <v>2030</v>
      </c>
      <c r="AU417" s="403" t="s">
        <v>2030</v>
      </c>
      <c r="AV417" s="447" t="s">
        <v>2030</v>
      </c>
      <c r="AW417" s="447" t="s">
        <v>2030</v>
      </c>
      <c r="AX417" s="448" t="s">
        <v>2030</v>
      </c>
      <c r="AY417" s="450" t="s">
        <v>2030</v>
      </c>
      <c r="AZ417" s="451" t="s">
        <v>2030</v>
      </c>
      <c r="BA417" s="451" t="s">
        <v>2030</v>
      </c>
      <c r="BB417" s="495" t="s">
        <v>2030</v>
      </c>
      <c r="BC417" s="2664"/>
      <c r="BD417" s="48"/>
      <c r="BE417" s="48"/>
      <c r="BF417" s="305" t="s">
        <v>2037</v>
      </c>
      <c r="BG417" s="304"/>
      <c r="BH417" s="304"/>
      <c r="BI417" s="42">
        <f>COUNTIFS($C$482:$BB$494,$BF$398)</f>
        <v>128</v>
      </c>
      <c r="BJ417" s="42"/>
      <c r="BK417" s="175"/>
    </row>
    <row r="418" spans="1:72" x14ac:dyDescent="0.2">
      <c r="A418" s="2691"/>
      <c r="B418" s="2078" t="s">
        <v>2199</v>
      </c>
      <c r="C418" s="395" t="s">
        <v>2030</v>
      </c>
      <c r="D418" s="396" t="s">
        <v>2030</v>
      </c>
      <c r="E418" s="396" t="s">
        <v>2030</v>
      </c>
      <c r="F418" s="397" t="s">
        <v>2030</v>
      </c>
      <c r="G418" s="395" t="s">
        <v>2030</v>
      </c>
      <c r="H418" s="396" t="s">
        <v>2030</v>
      </c>
      <c r="I418" s="396" t="s">
        <v>2063</v>
      </c>
      <c r="J418" s="397" t="s">
        <v>2030</v>
      </c>
      <c r="K418" s="395" t="s">
        <v>2030</v>
      </c>
      <c r="L418" s="396" t="s">
        <v>2030</v>
      </c>
      <c r="M418" s="396" t="s">
        <v>2030</v>
      </c>
      <c r="N418" s="396" t="s">
        <v>2030</v>
      </c>
      <c r="O418" s="397" t="s">
        <v>2030</v>
      </c>
      <c r="P418" s="395" t="s">
        <v>2030</v>
      </c>
      <c r="Q418" s="396" t="s">
        <v>2030</v>
      </c>
      <c r="R418" s="396" t="s">
        <v>2030</v>
      </c>
      <c r="S418" s="397" t="s">
        <v>2030</v>
      </c>
      <c r="T418" s="395" t="s">
        <v>2030</v>
      </c>
      <c r="U418" s="398" t="s">
        <v>2030</v>
      </c>
      <c r="V418" s="396" t="s">
        <v>2030</v>
      </c>
      <c r="W418" s="396" t="s">
        <v>2030</v>
      </c>
      <c r="X418" s="397" t="s">
        <v>2030</v>
      </c>
      <c r="Y418" s="395" t="s">
        <v>2030</v>
      </c>
      <c r="Z418" s="396" t="s">
        <v>2030</v>
      </c>
      <c r="AA418" s="396" t="s">
        <v>2030</v>
      </c>
      <c r="AB418" s="397" t="s">
        <v>2030</v>
      </c>
      <c r="AC418" s="395" t="s">
        <v>2030</v>
      </c>
      <c r="AD418" s="396" t="s">
        <v>2063</v>
      </c>
      <c r="AE418" s="396" t="s">
        <v>2063</v>
      </c>
      <c r="AF418" s="397" t="s">
        <v>2063</v>
      </c>
      <c r="AG418" s="422" t="s">
        <v>2063</v>
      </c>
      <c r="AH418" s="425" t="s">
        <v>2063</v>
      </c>
      <c r="AI418" s="423" t="s">
        <v>2030</v>
      </c>
      <c r="AJ418" s="423" t="s">
        <v>2030</v>
      </c>
      <c r="AK418" s="424" t="s">
        <v>2030</v>
      </c>
      <c r="AL418" s="395" t="s">
        <v>2030</v>
      </c>
      <c r="AM418" s="425" t="s">
        <v>2030</v>
      </c>
      <c r="AN418" s="423" t="s">
        <v>2030</v>
      </c>
      <c r="AO418" s="424" t="s">
        <v>2030</v>
      </c>
      <c r="AP418" s="422" t="s">
        <v>2030</v>
      </c>
      <c r="AQ418" s="425" t="s">
        <v>2030</v>
      </c>
      <c r="AR418" s="423" t="s">
        <v>2030</v>
      </c>
      <c r="AS418" s="424" t="s">
        <v>2063</v>
      </c>
      <c r="AT418" s="422" t="s">
        <v>2063</v>
      </c>
      <c r="AU418" s="398" t="s">
        <v>2063</v>
      </c>
      <c r="AV418" s="423" t="s">
        <v>2063</v>
      </c>
      <c r="AW418" s="423" t="s">
        <v>2063</v>
      </c>
      <c r="AX418" s="424" t="s">
        <v>2030</v>
      </c>
      <c r="AY418" s="395" t="s">
        <v>2030</v>
      </c>
      <c r="AZ418" s="425" t="s">
        <v>2030</v>
      </c>
      <c r="BA418" s="423" t="s">
        <v>2063</v>
      </c>
      <c r="BB418" s="424" t="s">
        <v>2063</v>
      </c>
      <c r="BC418" s="318"/>
      <c r="BD418" s="48"/>
      <c r="BE418" s="48"/>
      <c r="BF418" s="48"/>
      <c r="BG418" s="48"/>
      <c r="BH418" s="48"/>
      <c r="BI418" s="42">
        <f>COUNTIFS($C$482:$BB$494,$BG$398)</f>
        <v>0</v>
      </c>
      <c r="BJ418" s="42"/>
      <c r="BK418" s="48"/>
    </row>
    <row r="419" spans="1:72" x14ac:dyDescent="0.2">
      <c r="A419" s="2691"/>
      <c r="B419" s="2079" t="s">
        <v>2198</v>
      </c>
      <c r="C419" s="400" t="s">
        <v>2063</v>
      </c>
      <c r="D419" s="401" t="s">
        <v>2063</v>
      </c>
      <c r="E419" s="401" t="s">
        <v>2030</v>
      </c>
      <c r="F419" s="402" t="s">
        <v>2063</v>
      </c>
      <c r="G419" s="400" t="s">
        <v>2063</v>
      </c>
      <c r="H419" s="401" t="s">
        <v>2063</v>
      </c>
      <c r="I419" s="401" t="s">
        <v>2063</v>
      </c>
      <c r="J419" s="408" t="s">
        <v>2063</v>
      </c>
      <c r="K419" s="444" t="s">
        <v>2063</v>
      </c>
      <c r="L419" s="407" t="s">
        <v>2030</v>
      </c>
      <c r="M419" s="407" t="s">
        <v>2030</v>
      </c>
      <c r="N419" s="407" t="s">
        <v>2030</v>
      </c>
      <c r="O419" s="408" t="s">
        <v>2030</v>
      </c>
      <c r="P419" s="444" t="s">
        <v>2030</v>
      </c>
      <c r="Q419" s="407" t="s">
        <v>2030</v>
      </c>
      <c r="R419" s="407" t="s">
        <v>2030</v>
      </c>
      <c r="S419" s="408" t="s">
        <v>2063</v>
      </c>
      <c r="T419" s="444" t="s">
        <v>2063</v>
      </c>
      <c r="U419" s="409" t="s">
        <v>2063</v>
      </c>
      <c r="V419" s="407" t="s">
        <v>2063</v>
      </c>
      <c r="W419" s="407" t="s">
        <v>2063</v>
      </c>
      <c r="X419" s="408" t="s">
        <v>2030</v>
      </c>
      <c r="Y419" s="444" t="s">
        <v>2030</v>
      </c>
      <c r="Z419" s="407" t="s">
        <v>2030</v>
      </c>
      <c r="AA419" s="407" t="s">
        <v>2030</v>
      </c>
      <c r="AB419" s="402" t="s">
        <v>2030</v>
      </c>
      <c r="AC419" s="400" t="s">
        <v>2030</v>
      </c>
      <c r="AD419" s="401" t="s">
        <v>2030</v>
      </c>
      <c r="AE419" s="401" t="s">
        <v>2063</v>
      </c>
      <c r="AF419" s="402" t="s">
        <v>2063</v>
      </c>
      <c r="AG419" s="445" t="s">
        <v>2063</v>
      </c>
      <c r="AH419" s="446" t="s">
        <v>2063</v>
      </c>
      <c r="AI419" s="447" t="s">
        <v>2063</v>
      </c>
      <c r="AJ419" s="454" t="s">
        <v>2030</v>
      </c>
      <c r="AK419" s="455" t="s">
        <v>2030</v>
      </c>
      <c r="AL419" s="400" t="s">
        <v>2030</v>
      </c>
      <c r="AM419" s="446" t="s">
        <v>2030</v>
      </c>
      <c r="AN419" s="454" t="s">
        <v>2063</v>
      </c>
      <c r="AO419" s="455" t="s">
        <v>2063</v>
      </c>
      <c r="AP419" s="444" t="s">
        <v>2063</v>
      </c>
      <c r="AQ419" s="409" t="s">
        <v>2063</v>
      </c>
      <c r="AR419" s="407" t="s">
        <v>2063</v>
      </c>
      <c r="AS419" s="448" t="s">
        <v>2063</v>
      </c>
      <c r="AT419" s="445" t="s">
        <v>2063</v>
      </c>
      <c r="AU419" s="403" t="s">
        <v>2063</v>
      </c>
      <c r="AV419" s="447" t="s">
        <v>2063</v>
      </c>
      <c r="AW419" s="447" t="s">
        <v>2063</v>
      </c>
      <c r="AX419" s="455" t="s">
        <v>2063</v>
      </c>
      <c r="AY419" s="450" t="s">
        <v>2063</v>
      </c>
      <c r="AZ419" s="451" t="s">
        <v>2063</v>
      </c>
      <c r="BA419" s="456" t="s">
        <v>2063</v>
      </c>
      <c r="BB419" s="462" t="s">
        <v>2063</v>
      </c>
      <c r="BC419" s="318"/>
      <c r="BD419" s="48"/>
      <c r="BE419" s="48"/>
      <c r="BF419" s="48"/>
      <c r="BG419" s="48"/>
      <c r="BH419" s="48"/>
      <c r="BI419" s="48"/>
      <c r="BJ419" s="48"/>
      <c r="BK419" s="48"/>
    </row>
    <row r="420" spans="1:72" x14ac:dyDescent="0.2">
      <c r="A420" s="2691"/>
      <c r="B420" s="2078" t="s">
        <v>2197</v>
      </c>
      <c r="C420" s="395" t="s">
        <v>2030</v>
      </c>
      <c r="D420" s="396" t="s">
        <v>2030</v>
      </c>
      <c r="E420" s="396" t="s">
        <v>2030</v>
      </c>
      <c r="F420" s="397" t="s">
        <v>2030</v>
      </c>
      <c r="G420" s="395" t="s">
        <v>2030</v>
      </c>
      <c r="H420" s="396" t="s">
        <v>2030</v>
      </c>
      <c r="I420" s="396" t="s">
        <v>2030</v>
      </c>
      <c r="J420" s="397" t="s">
        <v>2030</v>
      </c>
      <c r="K420" s="395" t="s">
        <v>2030</v>
      </c>
      <c r="L420" s="396" t="s">
        <v>2030</v>
      </c>
      <c r="M420" s="396" t="s">
        <v>2030</v>
      </c>
      <c r="N420" s="396" t="s">
        <v>2030</v>
      </c>
      <c r="O420" s="397" t="s">
        <v>2030</v>
      </c>
      <c r="P420" s="395" t="s">
        <v>2030</v>
      </c>
      <c r="Q420" s="396" t="s">
        <v>2030</v>
      </c>
      <c r="R420" s="396" t="s">
        <v>2030</v>
      </c>
      <c r="S420" s="397" t="s">
        <v>2030</v>
      </c>
      <c r="T420" s="395" t="s">
        <v>2030</v>
      </c>
      <c r="U420" s="398" t="s">
        <v>2030</v>
      </c>
      <c r="V420" s="396" t="s">
        <v>2030</v>
      </c>
      <c r="W420" s="396" t="s">
        <v>2030</v>
      </c>
      <c r="X420" s="397" t="s">
        <v>2030</v>
      </c>
      <c r="Y420" s="395" t="s">
        <v>2030</v>
      </c>
      <c r="Z420" s="396" t="s">
        <v>2030</v>
      </c>
      <c r="AA420" s="396" t="s">
        <v>2030</v>
      </c>
      <c r="AB420" s="397" t="s">
        <v>2030</v>
      </c>
      <c r="AC420" s="395" t="s">
        <v>2030</v>
      </c>
      <c r="AD420" s="396" t="s">
        <v>2030</v>
      </c>
      <c r="AE420" s="396" t="s">
        <v>2030</v>
      </c>
      <c r="AF420" s="397" t="s">
        <v>2030</v>
      </c>
      <c r="AG420" s="422" t="s">
        <v>2030</v>
      </c>
      <c r="AH420" s="425" t="s">
        <v>2030</v>
      </c>
      <c r="AI420" s="423" t="s">
        <v>2030</v>
      </c>
      <c r="AJ420" s="423" t="s">
        <v>2030</v>
      </c>
      <c r="AK420" s="424" t="s">
        <v>2030</v>
      </c>
      <c r="AL420" s="395" t="s">
        <v>2030</v>
      </c>
      <c r="AM420" s="425" t="s">
        <v>2030</v>
      </c>
      <c r="AN420" s="423" t="s">
        <v>2030</v>
      </c>
      <c r="AO420" s="424" t="s">
        <v>2030</v>
      </c>
      <c r="AP420" s="422" t="s">
        <v>2030</v>
      </c>
      <c r="AQ420" s="425" t="s">
        <v>2030</v>
      </c>
      <c r="AR420" s="423" t="s">
        <v>2030</v>
      </c>
      <c r="AS420" s="424" t="s">
        <v>2030</v>
      </c>
      <c r="AT420" s="422" t="s">
        <v>2030</v>
      </c>
      <c r="AU420" s="398" t="s">
        <v>2030</v>
      </c>
      <c r="AV420" s="423" t="s">
        <v>2030</v>
      </c>
      <c r="AW420" s="423" t="s">
        <v>2030</v>
      </c>
      <c r="AX420" s="424" t="s">
        <v>2030</v>
      </c>
      <c r="AY420" s="395" t="s">
        <v>2030</v>
      </c>
      <c r="AZ420" s="425" t="s">
        <v>2030</v>
      </c>
      <c r="BA420" s="423" t="s">
        <v>2030</v>
      </c>
      <c r="BB420" s="424" t="s">
        <v>2030</v>
      </c>
      <c r="BC420" s="318"/>
      <c r="BD420" s="48"/>
      <c r="BE420" s="48"/>
      <c r="BF420" s="48"/>
      <c r="BG420" s="48"/>
      <c r="BH420" s="48"/>
      <c r="BI420" s="48"/>
      <c r="BJ420" s="48"/>
      <c r="BK420" s="48"/>
    </row>
    <row r="421" spans="1:72" x14ac:dyDescent="0.2">
      <c r="A421" s="2691"/>
      <c r="B421" s="2079" t="s">
        <v>2196</v>
      </c>
      <c r="C421" s="400" t="s">
        <v>2030</v>
      </c>
      <c r="D421" s="401" t="s">
        <v>2030</v>
      </c>
      <c r="E421" s="401" t="s">
        <v>2030</v>
      </c>
      <c r="F421" s="402" t="s">
        <v>2030</v>
      </c>
      <c r="G421" s="400" t="s">
        <v>2030</v>
      </c>
      <c r="H421" s="401" t="s">
        <v>2030</v>
      </c>
      <c r="I421" s="401" t="s">
        <v>2030</v>
      </c>
      <c r="J421" s="402" t="s">
        <v>2030</v>
      </c>
      <c r="K421" s="400" t="s">
        <v>2030</v>
      </c>
      <c r="L421" s="401" t="s">
        <v>2030</v>
      </c>
      <c r="M421" s="401" t="s">
        <v>2030</v>
      </c>
      <c r="N421" s="401" t="s">
        <v>2030</v>
      </c>
      <c r="O421" s="402" t="s">
        <v>2030</v>
      </c>
      <c r="P421" s="400" t="s">
        <v>2030</v>
      </c>
      <c r="Q421" s="401" t="s">
        <v>2030</v>
      </c>
      <c r="R421" s="401" t="s">
        <v>2030</v>
      </c>
      <c r="S421" s="402" t="s">
        <v>2030</v>
      </c>
      <c r="T421" s="400" t="s">
        <v>2030</v>
      </c>
      <c r="U421" s="403" t="s">
        <v>2030</v>
      </c>
      <c r="V421" s="401" t="s">
        <v>2030</v>
      </c>
      <c r="W421" s="401" t="s">
        <v>2030</v>
      </c>
      <c r="X421" s="402" t="s">
        <v>2030</v>
      </c>
      <c r="Y421" s="400" t="s">
        <v>2030</v>
      </c>
      <c r="Z421" s="401" t="s">
        <v>2030</v>
      </c>
      <c r="AA421" s="401" t="s">
        <v>2030</v>
      </c>
      <c r="AB421" s="402" t="s">
        <v>2030</v>
      </c>
      <c r="AC421" s="400" t="s">
        <v>2030</v>
      </c>
      <c r="AD421" s="401" t="s">
        <v>2030</v>
      </c>
      <c r="AE421" s="401" t="s">
        <v>2030</v>
      </c>
      <c r="AF421" s="402" t="s">
        <v>2063</v>
      </c>
      <c r="AG421" s="445" t="s">
        <v>2063</v>
      </c>
      <c r="AH421" s="446" t="s">
        <v>2063</v>
      </c>
      <c r="AI421" s="447" t="s">
        <v>2063</v>
      </c>
      <c r="AJ421" s="447" t="s">
        <v>2030</v>
      </c>
      <c r="AK421" s="448" t="s">
        <v>2030</v>
      </c>
      <c r="AL421" s="400" t="s">
        <v>2030</v>
      </c>
      <c r="AM421" s="446" t="s">
        <v>2030</v>
      </c>
      <c r="AN421" s="447" t="s">
        <v>2030</v>
      </c>
      <c r="AO421" s="448" t="s">
        <v>2030</v>
      </c>
      <c r="AP421" s="445" t="s">
        <v>2030</v>
      </c>
      <c r="AQ421" s="446" t="s">
        <v>2030</v>
      </c>
      <c r="AR421" s="447" t="s">
        <v>2030</v>
      </c>
      <c r="AS421" s="448" t="s">
        <v>2030</v>
      </c>
      <c r="AT421" s="445" t="s">
        <v>2030</v>
      </c>
      <c r="AU421" s="403" t="s">
        <v>2030</v>
      </c>
      <c r="AV421" s="447" t="s">
        <v>2030</v>
      </c>
      <c r="AW421" s="447" t="s">
        <v>2030</v>
      </c>
      <c r="AX421" s="448" t="s">
        <v>2030</v>
      </c>
      <c r="AY421" s="450" t="s">
        <v>2030</v>
      </c>
      <c r="AZ421" s="404" t="s">
        <v>2030</v>
      </c>
      <c r="BA421" s="405" t="s">
        <v>2030</v>
      </c>
      <c r="BB421" s="462" t="s">
        <v>2030</v>
      </c>
      <c r="BC421" s="318"/>
      <c r="BD421" s="48"/>
      <c r="BE421" s="48"/>
      <c r="BF421" s="48"/>
      <c r="BG421" s="48"/>
      <c r="BH421" s="48"/>
      <c r="BI421" s="48"/>
      <c r="BJ421" s="48"/>
      <c r="BK421" s="48"/>
    </row>
    <row r="422" spans="1:72" x14ac:dyDescent="0.2">
      <c r="A422" s="2691"/>
      <c r="B422" s="2078" t="s">
        <v>2195</v>
      </c>
      <c r="C422" s="395" t="s">
        <v>2030</v>
      </c>
      <c r="D422" s="396" t="s">
        <v>2030</v>
      </c>
      <c r="E422" s="396" t="s">
        <v>2030</v>
      </c>
      <c r="F422" s="397" t="s">
        <v>2030</v>
      </c>
      <c r="G422" s="395" t="s">
        <v>2030</v>
      </c>
      <c r="H422" s="396" t="s">
        <v>2030</v>
      </c>
      <c r="I422" s="396" t="s">
        <v>2030</v>
      </c>
      <c r="J422" s="397" t="s">
        <v>2030</v>
      </c>
      <c r="K422" s="395" t="s">
        <v>2030</v>
      </c>
      <c r="L422" s="396" t="s">
        <v>2030</v>
      </c>
      <c r="M422" s="396" t="s">
        <v>2030</v>
      </c>
      <c r="N422" s="396" t="s">
        <v>2030</v>
      </c>
      <c r="O422" s="397" t="s">
        <v>2030</v>
      </c>
      <c r="P422" s="395" t="s">
        <v>2030</v>
      </c>
      <c r="Q422" s="396" t="s">
        <v>2030</v>
      </c>
      <c r="R422" s="396" t="s">
        <v>2030</v>
      </c>
      <c r="S422" s="397" t="s">
        <v>2030</v>
      </c>
      <c r="T422" s="395" t="s">
        <v>2030</v>
      </c>
      <c r="U422" s="398" t="s">
        <v>2030</v>
      </c>
      <c r="V422" s="396" t="s">
        <v>2030</v>
      </c>
      <c r="W422" s="396" t="s">
        <v>2030</v>
      </c>
      <c r="X422" s="397" t="s">
        <v>2030</v>
      </c>
      <c r="Y422" s="395" t="s">
        <v>2030</v>
      </c>
      <c r="Z422" s="396" t="s">
        <v>2030</v>
      </c>
      <c r="AA422" s="396" t="s">
        <v>2030</v>
      </c>
      <c r="AB422" s="397" t="s">
        <v>2030</v>
      </c>
      <c r="AC422" s="395" t="s">
        <v>2030</v>
      </c>
      <c r="AD422" s="396" t="s">
        <v>2030</v>
      </c>
      <c r="AE422" s="396" t="s">
        <v>2030</v>
      </c>
      <c r="AF422" s="397" t="s">
        <v>2030</v>
      </c>
      <c r="AG422" s="422" t="s">
        <v>2030</v>
      </c>
      <c r="AH422" s="425" t="s">
        <v>2030</v>
      </c>
      <c r="AI422" s="423" t="s">
        <v>2030</v>
      </c>
      <c r="AJ422" s="423" t="s">
        <v>2030</v>
      </c>
      <c r="AK422" s="424" t="s">
        <v>2030</v>
      </c>
      <c r="AL422" s="395" t="s">
        <v>2030</v>
      </c>
      <c r="AM422" s="425" t="s">
        <v>2030</v>
      </c>
      <c r="AN422" s="423" t="s">
        <v>2030</v>
      </c>
      <c r="AO422" s="424" t="s">
        <v>2030</v>
      </c>
      <c r="AP422" s="422" t="s">
        <v>2030</v>
      </c>
      <c r="AQ422" s="425" t="s">
        <v>2030</v>
      </c>
      <c r="AR422" s="423" t="s">
        <v>2030</v>
      </c>
      <c r="AS422" s="424" t="s">
        <v>2030</v>
      </c>
      <c r="AT422" s="422" t="s">
        <v>2030</v>
      </c>
      <c r="AU422" s="398" t="s">
        <v>2030</v>
      </c>
      <c r="AV422" s="423" t="s">
        <v>2030</v>
      </c>
      <c r="AW422" s="423" t="s">
        <v>2030</v>
      </c>
      <c r="AX422" s="424" t="s">
        <v>2030</v>
      </c>
      <c r="AY422" s="395" t="s">
        <v>2030</v>
      </c>
      <c r="AZ422" s="425" t="s">
        <v>2030</v>
      </c>
      <c r="BA422" s="423" t="s">
        <v>2030</v>
      </c>
      <c r="BB422" s="424" t="s">
        <v>2030</v>
      </c>
      <c r="BC422" s="2667" t="s">
        <v>803</v>
      </c>
      <c r="BD422" s="2659" t="s">
        <v>1693</v>
      </c>
      <c r="BE422" s="2660"/>
      <c r="BF422" s="308"/>
      <c r="BG422" s="307">
        <v>2007</v>
      </c>
      <c r="BH422" s="307">
        <v>2008</v>
      </c>
      <c r="BI422" s="307">
        <v>2009</v>
      </c>
      <c r="BJ422" s="307">
        <v>2010</v>
      </c>
      <c r="BK422" s="307">
        <v>2011</v>
      </c>
      <c r="BM422" s="38" t="s">
        <v>803</v>
      </c>
      <c r="BO422" s="282"/>
      <c r="BP422" s="271">
        <v>2007</v>
      </c>
      <c r="BQ422" s="271">
        <v>2008</v>
      </c>
      <c r="BR422" s="271">
        <v>2009</v>
      </c>
      <c r="BS422" s="271">
        <v>2010</v>
      </c>
      <c r="BT422" s="271">
        <v>2011</v>
      </c>
    </row>
    <row r="423" spans="1:72" x14ac:dyDescent="0.2">
      <c r="A423" s="2691"/>
      <c r="B423" s="2079" t="s">
        <v>2194</v>
      </c>
      <c r="C423" s="400" t="s">
        <v>2030</v>
      </c>
      <c r="D423" s="401" t="s">
        <v>2030</v>
      </c>
      <c r="E423" s="401" t="s">
        <v>2030</v>
      </c>
      <c r="F423" s="402" t="s">
        <v>2030</v>
      </c>
      <c r="G423" s="400" t="s">
        <v>2030</v>
      </c>
      <c r="H423" s="401" t="s">
        <v>2030</v>
      </c>
      <c r="I423" s="401" t="s">
        <v>2030</v>
      </c>
      <c r="J423" s="402" t="s">
        <v>2030</v>
      </c>
      <c r="K423" s="400" t="s">
        <v>2030</v>
      </c>
      <c r="L423" s="401" t="s">
        <v>2030</v>
      </c>
      <c r="M423" s="401" t="s">
        <v>2030</v>
      </c>
      <c r="N423" s="401" t="s">
        <v>2030</v>
      </c>
      <c r="O423" s="402" t="s">
        <v>2030</v>
      </c>
      <c r="P423" s="400" t="s">
        <v>2030</v>
      </c>
      <c r="Q423" s="401" t="s">
        <v>2030</v>
      </c>
      <c r="R423" s="401" t="s">
        <v>2030</v>
      </c>
      <c r="S423" s="402" t="s">
        <v>2030</v>
      </c>
      <c r="T423" s="400" t="s">
        <v>2030</v>
      </c>
      <c r="U423" s="403" t="s">
        <v>2030</v>
      </c>
      <c r="V423" s="401" t="s">
        <v>2030</v>
      </c>
      <c r="W423" s="401" t="s">
        <v>2030</v>
      </c>
      <c r="X423" s="402" t="s">
        <v>2030</v>
      </c>
      <c r="Y423" s="400" t="s">
        <v>2030</v>
      </c>
      <c r="Z423" s="401" t="s">
        <v>2030</v>
      </c>
      <c r="AA423" s="401" t="s">
        <v>2030</v>
      </c>
      <c r="AB423" s="402" t="s">
        <v>2063</v>
      </c>
      <c r="AC423" s="400" t="s">
        <v>2030</v>
      </c>
      <c r="AD423" s="401" t="s">
        <v>2063</v>
      </c>
      <c r="AE423" s="401" t="s">
        <v>2063</v>
      </c>
      <c r="AF423" s="448" t="s">
        <v>2063</v>
      </c>
      <c r="AG423" s="445" t="s">
        <v>2063</v>
      </c>
      <c r="AH423" s="446" t="s">
        <v>2063</v>
      </c>
      <c r="AI423" s="447" t="s">
        <v>2063</v>
      </c>
      <c r="AJ423" s="447" t="s">
        <v>2063</v>
      </c>
      <c r="AK423" s="448" t="s">
        <v>2030</v>
      </c>
      <c r="AL423" s="400" t="s">
        <v>2030</v>
      </c>
      <c r="AM423" s="446" t="s">
        <v>2030</v>
      </c>
      <c r="AN423" s="447" t="s">
        <v>2030</v>
      </c>
      <c r="AO423" s="448" t="s">
        <v>2030</v>
      </c>
      <c r="AP423" s="445" t="s">
        <v>2030</v>
      </c>
      <c r="AQ423" s="446" t="s">
        <v>2030</v>
      </c>
      <c r="AR423" s="447" t="s">
        <v>2030</v>
      </c>
      <c r="AS423" s="448" t="s">
        <v>2030</v>
      </c>
      <c r="AT423" s="445" t="s">
        <v>2030</v>
      </c>
      <c r="AU423" s="403" t="s">
        <v>2030</v>
      </c>
      <c r="AV423" s="447" t="s">
        <v>2030</v>
      </c>
      <c r="AW423" s="447" t="s">
        <v>2030</v>
      </c>
      <c r="AX423" s="448" t="s">
        <v>2030</v>
      </c>
      <c r="AY423" s="450" t="s">
        <v>2030</v>
      </c>
      <c r="AZ423" s="451" t="s">
        <v>2030</v>
      </c>
      <c r="BA423" s="456" t="s">
        <v>2030</v>
      </c>
      <c r="BB423" s="462" t="s">
        <v>2030</v>
      </c>
      <c r="BC423" s="2668"/>
      <c r="BD423" s="48"/>
      <c r="BE423" s="48"/>
      <c r="BF423" s="306" t="s">
        <v>2038</v>
      </c>
      <c r="BG423" s="304"/>
      <c r="BH423" s="304"/>
      <c r="BI423" s="42">
        <f>COUNTIFS($C$498:$BB$506,$BE$398)</f>
        <v>464</v>
      </c>
      <c r="BJ423" s="42"/>
      <c r="BK423" s="175"/>
      <c r="BO423" s="280" t="s">
        <v>2038</v>
      </c>
      <c r="BP423" s="268"/>
      <c r="BQ423" s="268"/>
      <c r="BR423" s="268">
        <f t="shared" ref="BR423:BS425" si="0">BI423+BI431+BI440+BI448+BI456+BI463+BI472+BI478+BI483</f>
        <v>2506</v>
      </c>
      <c r="BS423" s="268">
        <f t="shared" si="0"/>
        <v>0</v>
      </c>
      <c r="BT423" s="268"/>
    </row>
    <row r="424" spans="1:72" x14ac:dyDescent="0.2">
      <c r="A424" s="2691"/>
      <c r="B424" s="2078" t="s">
        <v>2193</v>
      </c>
      <c r="C424" s="395" t="s">
        <v>2030</v>
      </c>
      <c r="D424" s="396" t="s">
        <v>2030</v>
      </c>
      <c r="E424" s="396" t="s">
        <v>2030</v>
      </c>
      <c r="F424" s="397" t="s">
        <v>2030</v>
      </c>
      <c r="G424" s="395" t="s">
        <v>2030</v>
      </c>
      <c r="H424" s="396" t="s">
        <v>2030</v>
      </c>
      <c r="I424" s="396" t="s">
        <v>2030</v>
      </c>
      <c r="J424" s="397" t="s">
        <v>2030</v>
      </c>
      <c r="K424" s="395" t="s">
        <v>2030</v>
      </c>
      <c r="L424" s="396" t="s">
        <v>2030</v>
      </c>
      <c r="M424" s="396" t="s">
        <v>2030</v>
      </c>
      <c r="N424" s="396" t="s">
        <v>2030</v>
      </c>
      <c r="O424" s="397" t="s">
        <v>2030</v>
      </c>
      <c r="P424" s="395" t="s">
        <v>2030</v>
      </c>
      <c r="Q424" s="396" t="s">
        <v>2030</v>
      </c>
      <c r="R424" s="396" t="s">
        <v>2030</v>
      </c>
      <c r="S424" s="397" t="s">
        <v>2030</v>
      </c>
      <c r="T424" s="395" t="s">
        <v>2030</v>
      </c>
      <c r="U424" s="398" t="s">
        <v>2030</v>
      </c>
      <c r="V424" s="396" t="s">
        <v>2030</v>
      </c>
      <c r="W424" s="396" t="s">
        <v>2030</v>
      </c>
      <c r="X424" s="397" t="s">
        <v>2030</v>
      </c>
      <c r="Y424" s="395" t="s">
        <v>2030</v>
      </c>
      <c r="Z424" s="396" t="s">
        <v>2030</v>
      </c>
      <c r="AA424" s="396" t="s">
        <v>2030</v>
      </c>
      <c r="AB424" s="397" t="s">
        <v>2030</v>
      </c>
      <c r="AC424" s="395" t="s">
        <v>2030</v>
      </c>
      <c r="AD424" s="396" t="s">
        <v>2030</v>
      </c>
      <c r="AE424" s="396" t="s">
        <v>2030</v>
      </c>
      <c r="AF424" s="424" t="s">
        <v>2030</v>
      </c>
      <c r="AG424" s="422" t="s">
        <v>2030</v>
      </c>
      <c r="AH424" s="425" t="s">
        <v>2030</v>
      </c>
      <c r="AI424" s="423" t="s">
        <v>2030</v>
      </c>
      <c r="AJ424" s="423" t="s">
        <v>2030</v>
      </c>
      <c r="AK424" s="424" t="s">
        <v>2030</v>
      </c>
      <c r="AL424" s="395" t="s">
        <v>2030</v>
      </c>
      <c r="AM424" s="425" t="s">
        <v>2030</v>
      </c>
      <c r="AN424" s="423" t="s">
        <v>2030</v>
      </c>
      <c r="AO424" s="424" t="s">
        <v>2030</v>
      </c>
      <c r="AP424" s="422" t="s">
        <v>2030</v>
      </c>
      <c r="AQ424" s="425" t="s">
        <v>2030</v>
      </c>
      <c r="AR424" s="423" t="s">
        <v>2030</v>
      </c>
      <c r="AS424" s="424" t="s">
        <v>2030</v>
      </c>
      <c r="AT424" s="422" t="s">
        <v>2030</v>
      </c>
      <c r="AU424" s="398" t="s">
        <v>2030</v>
      </c>
      <c r="AV424" s="423" t="s">
        <v>2030</v>
      </c>
      <c r="AW424" s="423" t="s">
        <v>2030</v>
      </c>
      <c r="AX424" s="424" t="s">
        <v>2030</v>
      </c>
      <c r="AY424" s="395" t="s">
        <v>2030</v>
      </c>
      <c r="AZ424" s="425" t="s">
        <v>2030</v>
      </c>
      <c r="BA424" s="423" t="s">
        <v>2030</v>
      </c>
      <c r="BB424" s="424" t="s">
        <v>2030</v>
      </c>
      <c r="BC424" s="2668"/>
      <c r="BD424" s="48"/>
      <c r="BE424" s="48"/>
      <c r="BF424" s="305" t="s">
        <v>2037</v>
      </c>
      <c r="BG424" s="304"/>
      <c r="BH424" s="304"/>
      <c r="BI424" s="42">
        <f>COUNTIFS($C$498:$BB$506,$BF$398)</f>
        <v>4</v>
      </c>
      <c r="BJ424" s="42"/>
      <c r="BK424" s="175"/>
      <c r="BO424" s="269" t="s">
        <v>2037</v>
      </c>
      <c r="BP424" s="268"/>
      <c r="BQ424" s="268"/>
      <c r="BR424" s="268">
        <f t="shared" si="0"/>
        <v>978</v>
      </c>
      <c r="BS424" s="268">
        <f t="shared" si="0"/>
        <v>0</v>
      </c>
      <c r="BT424" s="268"/>
    </row>
    <row r="425" spans="1:72" x14ac:dyDescent="0.2">
      <c r="A425" s="2691"/>
      <c r="B425" s="2079" t="s">
        <v>2192</v>
      </c>
      <c r="C425" s="400" t="s">
        <v>2030</v>
      </c>
      <c r="D425" s="401" t="s">
        <v>2030</v>
      </c>
      <c r="E425" s="401" t="s">
        <v>2030</v>
      </c>
      <c r="F425" s="402" t="s">
        <v>2030</v>
      </c>
      <c r="G425" s="400" t="s">
        <v>2030</v>
      </c>
      <c r="H425" s="401" t="s">
        <v>2030</v>
      </c>
      <c r="I425" s="401" t="s">
        <v>2030</v>
      </c>
      <c r="J425" s="402" t="s">
        <v>2030</v>
      </c>
      <c r="K425" s="400" t="s">
        <v>2030</v>
      </c>
      <c r="L425" s="401" t="s">
        <v>2030</v>
      </c>
      <c r="M425" s="401" t="s">
        <v>2030</v>
      </c>
      <c r="N425" s="401" t="s">
        <v>2030</v>
      </c>
      <c r="O425" s="402" t="s">
        <v>2030</v>
      </c>
      <c r="P425" s="400" t="s">
        <v>2030</v>
      </c>
      <c r="Q425" s="401" t="s">
        <v>2030</v>
      </c>
      <c r="R425" s="401" t="s">
        <v>2030</v>
      </c>
      <c r="S425" s="402" t="s">
        <v>2030</v>
      </c>
      <c r="T425" s="400" t="s">
        <v>2030</v>
      </c>
      <c r="U425" s="403" t="s">
        <v>2030</v>
      </c>
      <c r="V425" s="401" t="s">
        <v>2030</v>
      </c>
      <c r="W425" s="401" t="s">
        <v>2030</v>
      </c>
      <c r="X425" s="402" t="s">
        <v>2030</v>
      </c>
      <c r="Y425" s="400" t="s">
        <v>2030</v>
      </c>
      <c r="Z425" s="401" t="s">
        <v>2030</v>
      </c>
      <c r="AA425" s="401" t="s">
        <v>2030</v>
      </c>
      <c r="AB425" s="402" t="s">
        <v>2030</v>
      </c>
      <c r="AC425" s="400" t="s">
        <v>2030</v>
      </c>
      <c r="AD425" s="401" t="s">
        <v>2030</v>
      </c>
      <c r="AE425" s="401" t="s">
        <v>2030</v>
      </c>
      <c r="AF425" s="448" t="s">
        <v>2030</v>
      </c>
      <c r="AG425" s="445" t="s">
        <v>2030</v>
      </c>
      <c r="AH425" s="446" t="s">
        <v>2030</v>
      </c>
      <c r="AI425" s="447" t="s">
        <v>2030</v>
      </c>
      <c r="AJ425" s="447" t="s">
        <v>2030</v>
      </c>
      <c r="AK425" s="448" t="s">
        <v>2030</v>
      </c>
      <c r="AL425" s="400" t="s">
        <v>2030</v>
      </c>
      <c r="AM425" s="446" t="s">
        <v>2030</v>
      </c>
      <c r="AN425" s="447" t="s">
        <v>2030</v>
      </c>
      <c r="AO425" s="448" t="s">
        <v>2030</v>
      </c>
      <c r="AP425" s="445" t="s">
        <v>2030</v>
      </c>
      <c r="AQ425" s="446" t="s">
        <v>2030</v>
      </c>
      <c r="AR425" s="447" t="s">
        <v>2030</v>
      </c>
      <c r="AS425" s="448" t="s">
        <v>2030</v>
      </c>
      <c r="AT425" s="445" t="s">
        <v>2030</v>
      </c>
      <c r="AU425" s="403" t="s">
        <v>2030</v>
      </c>
      <c r="AV425" s="447" t="s">
        <v>2030</v>
      </c>
      <c r="AW425" s="447" t="s">
        <v>2030</v>
      </c>
      <c r="AX425" s="448" t="s">
        <v>2030</v>
      </c>
      <c r="AY425" s="450" t="s">
        <v>2030</v>
      </c>
      <c r="AZ425" s="451" t="s">
        <v>2030</v>
      </c>
      <c r="BA425" s="456" t="s">
        <v>2030</v>
      </c>
      <c r="BB425" s="462" t="s">
        <v>2030</v>
      </c>
      <c r="BC425" s="2668"/>
      <c r="BD425" s="48"/>
      <c r="BE425" s="48"/>
      <c r="BF425" s="48"/>
      <c r="BG425" s="48"/>
      <c r="BH425" s="48"/>
      <c r="BI425" s="42">
        <f>COUNTIFS($C$498:$BB$506,$BG$398)</f>
        <v>0</v>
      </c>
      <c r="BJ425" s="42"/>
      <c r="BK425" s="48"/>
      <c r="BR425" s="268">
        <f t="shared" si="0"/>
        <v>0</v>
      </c>
      <c r="BS425" s="268">
        <f t="shared" si="0"/>
        <v>0</v>
      </c>
    </row>
    <row r="426" spans="1:72" x14ac:dyDescent="0.2">
      <c r="A426" s="2691"/>
      <c r="B426" s="2078" t="s">
        <v>2191</v>
      </c>
      <c r="C426" s="395" t="s">
        <v>2030</v>
      </c>
      <c r="D426" s="396" t="s">
        <v>2030</v>
      </c>
      <c r="E426" s="396" t="s">
        <v>2030</v>
      </c>
      <c r="F426" s="397" t="s">
        <v>2030</v>
      </c>
      <c r="G426" s="395" t="s">
        <v>2030</v>
      </c>
      <c r="H426" s="396" t="s">
        <v>2030</v>
      </c>
      <c r="I426" s="396" t="s">
        <v>2030</v>
      </c>
      <c r="J426" s="397" t="s">
        <v>2030</v>
      </c>
      <c r="K426" s="395" t="s">
        <v>2030</v>
      </c>
      <c r="L426" s="396" t="s">
        <v>2030</v>
      </c>
      <c r="M426" s="396" t="s">
        <v>2030</v>
      </c>
      <c r="N426" s="396" t="s">
        <v>2030</v>
      </c>
      <c r="O426" s="397" t="s">
        <v>2030</v>
      </c>
      <c r="P426" s="395" t="s">
        <v>2030</v>
      </c>
      <c r="Q426" s="396" t="s">
        <v>2030</v>
      </c>
      <c r="R426" s="396" t="s">
        <v>2030</v>
      </c>
      <c r="S426" s="397" t="s">
        <v>2030</v>
      </c>
      <c r="T426" s="395" t="s">
        <v>2030</v>
      </c>
      <c r="U426" s="398" t="s">
        <v>2030</v>
      </c>
      <c r="V426" s="396" t="s">
        <v>2030</v>
      </c>
      <c r="W426" s="396" t="s">
        <v>2030</v>
      </c>
      <c r="X426" s="397" t="s">
        <v>2030</v>
      </c>
      <c r="Y426" s="395" t="s">
        <v>2030</v>
      </c>
      <c r="Z426" s="396" t="s">
        <v>2030</v>
      </c>
      <c r="AA426" s="396" t="s">
        <v>2030</v>
      </c>
      <c r="AB426" s="397" t="s">
        <v>2030</v>
      </c>
      <c r="AC426" s="395" t="s">
        <v>2030</v>
      </c>
      <c r="AD426" s="396" t="s">
        <v>2030</v>
      </c>
      <c r="AE426" s="396" t="s">
        <v>2030</v>
      </c>
      <c r="AF426" s="424" t="s">
        <v>2030</v>
      </c>
      <c r="AG426" s="422" t="s">
        <v>2030</v>
      </c>
      <c r="AH426" s="425" t="s">
        <v>2030</v>
      </c>
      <c r="AI426" s="423" t="s">
        <v>2030</v>
      </c>
      <c r="AJ426" s="423" t="s">
        <v>2030</v>
      </c>
      <c r="AK426" s="424" t="s">
        <v>2030</v>
      </c>
      <c r="AL426" s="395" t="s">
        <v>2030</v>
      </c>
      <c r="AM426" s="425" t="s">
        <v>2030</v>
      </c>
      <c r="AN426" s="423" t="s">
        <v>2030</v>
      </c>
      <c r="AO426" s="424" t="s">
        <v>2030</v>
      </c>
      <c r="AP426" s="422" t="s">
        <v>2030</v>
      </c>
      <c r="AQ426" s="425" t="s">
        <v>2030</v>
      </c>
      <c r="AR426" s="423" t="s">
        <v>2030</v>
      </c>
      <c r="AS426" s="424" t="s">
        <v>2030</v>
      </c>
      <c r="AT426" s="422" t="s">
        <v>2030</v>
      </c>
      <c r="AU426" s="398" t="s">
        <v>2030</v>
      </c>
      <c r="AV426" s="423" t="s">
        <v>2030</v>
      </c>
      <c r="AW426" s="423" t="s">
        <v>2030</v>
      </c>
      <c r="AX426" s="424" t="s">
        <v>2030</v>
      </c>
      <c r="AY426" s="395" t="s">
        <v>2030</v>
      </c>
      <c r="AZ426" s="425" t="s">
        <v>2030</v>
      </c>
      <c r="BA426" s="423" t="s">
        <v>2030</v>
      </c>
      <c r="BB426" s="424" t="s">
        <v>2030</v>
      </c>
      <c r="BC426" s="2668"/>
      <c r="BD426" s="48"/>
      <c r="BE426" s="48"/>
      <c r="BF426" s="48"/>
      <c r="BG426" s="48"/>
      <c r="BH426" s="48"/>
      <c r="BI426" s="48"/>
      <c r="BJ426" s="48"/>
      <c r="BK426" s="48"/>
      <c r="BR426" s="514"/>
    </row>
    <row r="427" spans="1:72" x14ac:dyDescent="0.2">
      <c r="A427" s="2691"/>
      <c r="B427" s="2079" t="s">
        <v>2190</v>
      </c>
      <c r="C427" s="400" t="s">
        <v>2030</v>
      </c>
      <c r="D427" s="401" t="s">
        <v>2030</v>
      </c>
      <c r="E427" s="401" t="s">
        <v>2030</v>
      </c>
      <c r="F427" s="402" t="s">
        <v>2030</v>
      </c>
      <c r="G427" s="400" t="s">
        <v>2030</v>
      </c>
      <c r="H427" s="401" t="s">
        <v>2030</v>
      </c>
      <c r="I427" s="401" t="s">
        <v>2030</v>
      </c>
      <c r="J427" s="402" t="s">
        <v>2030</v>
      </c>
      <c r="K427" s="400" t="s">
        <v>2030</v>
      </c>
      <c r="L427" s="401" t="s">
        <v>2030</v>
      </c>
      <c r="M427" s="401" t="s">
        <v>2030</v>
      </c>
      <c r="N427" s="401" t="s">
        <v>2030</v>
      </c>
      <c r="O427" s="402" t="s">
        <v>2030</v>
      </c>
      <c r="P427" s="400" t="s">
        <v>2030</v>
      </c>
      <c r="Q427" s="401" t="s">
        <v>2030</v>
      </c>
      <c r="R427" s="401" t="s">
        <v>2030</v>
      </c>
      <c r="S427" s="402" t="s">
        <v>2030</v>
      </c>
      <c r="T427" s="400" t="s">
        <v>2030</v>
      </c>
      <c r="U427" s="403" t="s">
        <v>2030</v>
      </c>
      <c r="V427" s="401" t="s">
        <v>2030</v>
      </c>
      <c r="W427" s="401" t="s">
        <v>2030</v>
      </c>
      <c r="X427" s="402" t="s">
        <v>2030</v>
      </c>
      <c r="Y427" s="400" t="s">
        <v>2030</v>
      </c>
      <c r="Z427" s="401" t="s">
        <v>2030</v>
      </c>
      <c r="AA427" s="401" t="s">
        <v>2030</v>
      </c>
      <c r="AB427" s="402" t="s">
        <v>2030</v>
      </c>
      <c r="AC427" s="400" t="s">
        <v>2030</v>
      </c>
      <c r="AD427" s="401" t="s">
        <v>2030</v>
      </c>
      <c r="AE427" s="401" t="s">
        <v>2030</v>
      </c>
      <c r="AF427" s="448" t="s">
        <v>2030</v>
      </c>
      <c r="AG427" s="445" t="s">
        <v>2030</v>
      </c>
      <c r="AH427" s="446" t="s">
        <v>2030</v>
      </c>
      <c r="AI427" s="447" t="s">
        <v>2030</v>
      </c>
      <c r="AJ427" s="447" t="s">
        <v>2030</v>
      </c>
      <c r="AK427" s="448" t="s">
        <v>2030</v>
      </c>
      <c r="AL427" s="400" t="s">
        <v>2030</v>
      </c>
      <c r="AM427" s="446" t="s">
        <v>2030</v>
      </c>
      <c r="AN427" s="447" t="s">
        <v>2030</v>
      </c>
      <c r="AO427" s="448" t="s">
        <v>2030</v>
      </c>
      <c r="AP427" s="445" t="s">
        <v>2030</v>
      </c>
      <c r="AQ427" s="446" t="s">
        <v>2030</v>
      </c>
      <c r="AR427" s="447" t="s">
        <v>2030</v>
      </c>
      <c r="AS427" s="448" t="s">
        <v>2030</v>
      </c>
      <c r="AT427" s="445" t="s">
        <v>2030</v>
      </c>
      <c r="AU427" s="403" t="s">
        <v>2030</v>
      </c>
      <c r="AV427" s="447" t="s">
        <v>2030</v>
      </c>
      <c r="AW427" s="447" t="s">
        <v>2030</v>
      </c>
      <c r="AX427" s="448" t="s">
        <v>2030</v>
      </c>
      <c r="AY427" s="450" t="s">
        <v>2030</v>
      </c>
      <c r="AZ427" s="451" t="s">
        <v>2030</v>
      </c>
      <c r="BA427" s="456" t="s">
        <v>2030</v>
      </c>
      <c r="BB427" s="462" t="s">
        <v>2030</v>
      </c>
      <c r="BC427" s="2668"/>
      <c r="BD427" s="48"/>
      <c r="BE427" s="48"/>
      <c r="BF427" s="48"/>
      <c r="BG427" s="48"/>
      <c r="BH427" s="48"/>
      <c r="BI427" s="48"/>
      <c r="BJ427" s="48"/>
      <c r="BK427" s="48"/>
    </row>
    <row r="428" spans="1:72" ht="13.5" thickBot="1" x14ac:dyDescent="0.25">
      <c r="A428" s="2692"/>
      <c r="B428" s="2104" t="s">
        <v>2189</v>
      </c>
      <c r="C428" s="412" t="s">
        <v>2030</v>
      </c>
      <c r="D428" s="413" t="s">
        <v>2030</v>
      </c>
      <c r="E428" s="413" t="s">
        <v>2030</v>
      </c>
      <c r="F428" s="414" t="s">
        <v>2030</v>
      </c>
      <c r="G428" s="412" t="s">
        <v>2030</v>
      </c>
      <c r="H428" s="413" t="s">
        <v>2030</v>
      </c>
      <c r="I428" s="413" t="s">
        <v>2030</v>
      </c>
      <c r="J428" s="414" t="s">
        <v>2030</v>
      </c>
      <c r="K428" s="461" t="s">
        <v>2030</v>
      </c>
      <c r="L428" s="413" t="s">
        <v>2030</v>
      </c>
      <c r="M428" s="413" t="s">
        <v>2030</v>
      </c>
      <c r="N428" s="413" t="s">
        <v>2030</v>
      </c>
      <c r="O428" s="414" t="s">
        <v>2030</v>
      </c>
      <c r="P428" s="461" t="s">
        <v>2030</v>
      </c>
      <c r="Q428" s="413" t="s">
        <v>2030</v>
      </c>
      <c r="R428" s="413" t="s">
        <v>2030</v>
      </c>
      <c r="S428" s="414" t="s">
        <v>2030</v>
      </c>
      <c r="T428" s="412" t="s">
        <v>2030</v>
      </c>
      <c r="U428" s="415" t="s">
        <v>2180</v>
      </c>
      <c r="V428" s="413" t="s">
        <v>2030</v>
      </c>
      <c r="W428" s="413" t="s">
        <v>2030</v>
      </c>
      <c r="X428" s="414" t="s">
        <v>2030</v>
      </c>
      <c r="Y428" s="412" t="s">
        <v>2030</v>
      </c>
      <c r="Z428" s="413" t="s">
        <v>2030</v>
      </c>
      <c r="AA428" s="413" t="s">
        <v>2030</v>
      </c>
      <c r="AB428" s="414" t="s">
        <v>2030</v>
      </c>
      <c r="AC428" s="461" t="s">
        <v>2030</v>
      </c>
      <c r="AD428" s="413" t="s">
        <v>2030</v>
      </c>
      <c r="AE428" s="413" t="s">
        <v>2030</v>
      </c>
      <c r="AF428" s="414" t="s">
        <v>2030</v>
      </c>
      <c r="AG428" s="412" t="s">
        <v>2030</v>
      </c>
      <c r="AH428" s="415" t="s">
        <v>2030</v>
      </c>
      <c r="AI428" s="413" t="s">
        <v>2030</v>
      </c>
      <c r="AJ428" s="413" t="s">
        <v>2030</v>
      </c>
      <c r="AK428" s="414" t="s">
        <v>2030</v>
      </c>
      <c r="AL428" s="412" t="s">
        <v>2030</v>
      </c>
      <c r="AM428" s="415" t="s">
        <v>2030</v>
      </c>
      <c r="AN428" s="413" t="s">
        <v>2030</v>
      </c>
      <c r="AO428" s="414" t="s">
        <v>2030</v>
      </c>
      <c r="AP428" s="412" t="s">
        <v>2030</v>
      </c>
      <c r="AQ428" s="415" t="s">
        <v>2030</v>
      </c>
      <c r="AR428" s="413" t="s">
        <v>2030</v>
      </c>
      <c r="AS428" s="414" t="s">
        <v>2030</v>
      </c>
      <c r="AT428" s="412" t="s">
        <v>2030</v>
      </c>
      <c r="AU428" s="415" t="s">
        <v>2030</v>
      </c>
      <c r="AV428" s="413" t="s">
        <v>2030</v>
      </c>
      <c r="AW428" s="413" t="s">
        <v>2030</v>
      </c>
      <c r="AX428" s="414" t="s">
        <v>2030</v>
      </c>
      <c r="AY428" s="412" t="s">
        <v>2030</v>
      </c>
      <c r="AZ428" s="415" t="s">
        <v>2030</v>
      </c>
      <c r="BA428" s="413" t="s">
        <v>2030</v>
      </c>
      <c r="BB428" s="414" t="s">
        <v>2030</v>
      </c>
      <c r="BC428" s="2668"/>
      <c r="BD428" s="48"/>
      <c r="BE428" s="48"/>
      <c r="BF428" s="48"/>
      <c r="BG428" s="48"/>
      <c r="BH428" s="48"/>
      <c r="BI428" s="48"/>
      <c r="BJ428" s="48"/>
      <c r="BK428" s="48"/>
    </row>
    <row r="429" spans="1:72" ht="13.5" thickBot="1" x14ac:dyDescent="0.25">
      <c r="A429" s="48"/>
      <c r="B429" s="2072"/>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c r="AA429" s="169"/>
      <c r="AB429" s="169"/>
      <c r="AC429" s="169"/>
      <c r="AD429" s="169"/>
      <c r="AE429" s="169"/>
      <c r="AF429" s="169"/>
      <c r="AG429" s="169"/>
      <c r="AH429" s="169"/>
      <c r="AI429" s="169"/>
      <c r="AJ429" s="169"/>
      <c r="AK429" s="169"/>
      <c r="AL429" s="169"/>
      <c r="AM429" s="169"/>
      <c r="AN429" s="169"/>
      <c r="AO429" s="169"/>
      <c r="AP429" s="169"/>
      <c r="AQ429" s="169"/>
      <c r="AR429" s="169"/>
      <c r="AS429" s="169"/>
      <c r="AT429" s="169"/>
      <c r="AU429" s="169"/>
      <c r="AV429" s="169"/>
      <c r="AW429" s="169"/>
      <c r="AX429" s="169"/>
      <c r="AY429" s="169"/>
      <c r="AZ429" s="169"/>
      <c r="BA429" s="169"/>
      <c r="BB429" s="169"/>
      <c r="BC429" s="2668"/>
      <c r="BD429" s="48"/>
      <c r="BE429" s="48"/>
      <c r="BF429" s="48"/>
      <c r="BG429" s="48"/>
      <c r="BH429" s="48"/>
      <c r="BI429" s="48"/>
      <c r="BJ429" s="48"/>
      <c r="BK429" s="48"/>
    </row>
    <row r="430" spans="1:72" ht="13.5" thickBot="1" x14ac:dyDescent="0.25">
      <c r="A430" s="2683" t="s">
        <v>450</v>
      </c>
      <c r="B430" s="2677" t="s">
        <v>672</v>
      </c>
      <c r="C430" s="2670" t="s">
        <v>2056</v>
      </c>
      <c r="D430" s="2673"/>
      <c r="E430" s="2673"/>
      <c r="F430" s="2674"/>
      <c r="G430" s="2679" t="s">
        <v>2062</v>
      </c>
      <c r="H430" s="2673"/>
      <c r="I430" s="2673"/>
      <c r="J430" s="2674"/>
      <c r="K430" s="2679" t="s">
        <v>2061</v>
      </c>
      <c r="L430" s="2673"/>
      <c r="M430" s="2673"/>
      <c r="N430" s="2673"/>
      <c r="O430" s="2674"/>
      <c r="P430" s="2670" t="s">
        <v>2053</v>
      </c>
      <c r="Q430" s="2673"/>
      <c r="R430" s="2673"/>
      <c r="S430" s="2674"/>
      <c r="T430" s="2670" t="s">
        <v>2052</v>
      </c>
      <c r="U430" s="2673"/>
      <c r="V430" s="2673"/>
      <c r="W430" s="2673"/>
      <c r="X430" s="2674"/>
      <c r="Y430" s="2676" t="s">
        <v>2051</v>
      </c>
      <c r="Z430" s="2671"/>
      <c r="AA430" s="2671"/>
      <c r="AB430" s="2672"/>
      <c r="AC430" s="2670" t="s">
        <v>2050</v>
      </c>
      <c r="AD430" s="2671"/>
      <c r="AE430" s="2671"/>
      <c r="AF430" s="2672"/>
      <c r="AG430" s="2670" t="s">
        <v>2049</v>
      </c>
      <c r="AH430" s="2673"/>
      <c r="AI430" s="2673"/>
      <c r="AJ430" s="2673"/>
      <c r="AK430" s="2674"/>
      <c r="AL430" s="2670" t="s">
        <v>2048</v>
      </c>
      <c r="AM430" s="2673"/>
      <c r="AN430" s="2673"/>
      <c r="AO430" s="2674"/>
      <c r="AP430" s="2670" t="s">
        <v>2047</v>
      </c>
      <c r="AQ430" s="2673"/>
      <c r="AR430" s="2673"/>
      <c r="AS430" s="2674"/>
      <c r="AT430" s="2689" t="s">
        <v>2046</v>
      </c>
      <c r="AU430" s="2673"/>
      <c r="AV430" s="2673"/>
      <c r="AW430" s="2673"/>
      <c r="AX430" s="2674"/>
      <c r="AY430" s="2670" t="s">
        <v>2045</v>
      </c>
      <c r="AZ430" s="2673"/>
      <c r="BA430" s="2673"/>
      <c r="BB430" s="2674"/>
      <c r="BC430" s="2668"/>
      <c r="BD430" s="2659" t="s">
        <v>1690</v>
      </c>
      <c r="BE430" s="2660"/>
      <c r="BF430" s="308"/>
      <c r="BG430" s="307">
        <v>2007</v>
      </c>
      <c r="BH430" s="307">
        <v>2008</v>
      </c>
      <c r="BI430" s="307">
        <v>2009</v>
      </c>
      <c r="BJ430" s="307">
        <v>2010</v>
      </c>
      <c r="BK430" s="307">
        <v>2011</v>
      </c>
    </row>
    <row r="431" spans="1:72" ht="13.5" thickBot="1" x14ac:dyDescent="0.25">
      <c r="A431" s="2684"/>
      <c r="B431" s="2678"/>
      <c r="C431" s="498">
        <v>4</v>
      </c>
      <c r="D431" s="499">
        <v>11</v>
      </c>
      <c r="E431" s="500">
        <v>18</v>
      </c>
      <c r="F431" s="501">
        <v>25</v>
      </c>
      <c r="G431" s="502">
        <v>1</v>
      </c>
      <c r="H431" s="503">
        <v>8</v>
      </c>
      <c r="I431" s="504">
        <v>15</v>
      </c>
      <c r="J431" s="501">
        <v>22</v>
      </c>
      <c r="K431" s="417">
        <v>1</v>
      </c>
      <c r="L431" s="503">
        <v>8</v>
      </c>
      <c r="M431" s="500">
        <v>15</v>
      </c>
      <c r="N431" s="505">
        <v>22</v>
      </c>
      <c r="O431" s="506">
        <v>29</v>
      </c>
      <c r="P431" s="418">
        <v>5</v>
      </c>
      <c r="Q431" s="500">
        <v>12</v>
      </c>
      <c r="R431" s="507">
        <v>19</v>
      </c>
      <c r="S431" s="506">
        <v>26</v>
      </c>
      <c r="T431" s="418">
        <v>3</v>
      </c>
      <c r="U431" s="504">
        <v>10</v>
      </c>
      <c r="V431" s="507">
        <v>17</v>
      </c>
      <c r="W431" s="500">
        <v>24</v>
      </c>
      <c r="X431" s="501">
        <v>31</v>
      </c>
      <c r="Y431" s="498">
        <v>7</v>
      </c>
      <c r="Z431" s="507">
        <v>14</v>
      </c>
      <c r="AA431" s="500">
        <v>21</v>
      </c>
      <c r="AB431" s="501">
        <v>28</v>
      </c>
      <c r="AC431" s="417">
        <v>4</v>
      </c>
      <c r="AD431" s="507">
        <v>11</v>
      </c>
      <c r="AE431" s="500">
        <v>18</v>
      </c>
      <c r="AF431" s="501">
        <v>25</v>
      </c>
      <c r="AG431" s="417">
        <v>2</v>
      </c>
      <c r="AH431" s="499">
        <v>9</v>
      </c>
      <c r="AI431" s="500">
        <v>16</v>
      </c>
      <c r="AJ431" s="507">
        <v>23</v>
      </c>
      <c r="AK431" s="506">
        <v>30</v>
      </c>
      <c r="AL431" s="418">
        <v>6</v>
      </c>
      <c r="AM431" s="504">
        <v>13</v>
      </c>
      <c r="AN431" s="507">
        <v>20</v>
      </c>
      <c r="AO431" s="506">
        <v>27</v>
      </c>
      <c r="AP431" s="418">
        <v>4</v>
      </c>
      <c r="AQ431" s="504">
        <v>11</v>
      </c>
      <c r="AR431" s="507">
        <v>18</v>
      </c>
      <c r="AS431" s="506">
        <v>25</v>
      </c>
      <c r="AT431" s="418">
        <v>1</v>
      </c>
      <c r="AU431" s="498">
        <v>8</v>
      </c>
      <c r="AV431" s="507">
        <v>15</v>
      </c>
      <c r="AW431" s="508">
        <v>22</v>
      </c>
      <c r="AX431" s="501">
        <v>29</v>
      </c>
      <c r="AY431" s="417">
        <v>6</v>
      </c>
      <c r="AZ431" s="499">
        <v>13</v>
      </c>
      <c r="BA431" s="500">
        <v>20</v>
      </c>
      <c r="BB431" s="501">
        <v>27</v>
      </c>
      <c r="BC431" s="2668"/>
      <c r="BD431" s="48"/>
      <c r="BE431" s="48"/>
      <c r="BF431" s="306" t="s">
        <v>2038</v>
      </c>
      <c r="BG431" s="304"/>
      <c r="BH431" s="304"/>
      <c r="BI431" s="42">
        <f>COUNTIFS($C$510:$BB$520,$BE$398)</f>
        <v>508</v>
      </c>
      <c r="BJ431" s="42"/>
      <c r="BK431" s="175"/>
    </row>
    <row r="432" spans="1:72" x14ac:dyDescent="0.2">
      <c r="A432" s="2690" t="s">
        <v>1911</v>
      </c>
      <c r="B432" s="2077" t="s">
        <v>2188</v>
      </c>
      <c r="C432" s="395" t="s">
        <v>2030</v>
      </c>
      <c r="D432" s="396" t="s">
        <v>2063</v>
      </c>
      <c r="E432" s="396" t="s">
        <v>2063</v>
      </c>
      <c r="F432" s="397" t="s">
        <v>2063</v>
      </c>
      <c r="G432" s="395" t="s">
        <v>2063</v>
      </c>
      <c r="H432" s="396" t="s">
        <v>2063</v>
      </c>
      <c r="I432" s="396" t="s">
        <v>2063</v>
      </c>
      <c r="J432" s="397" t="s">
        <v>2063</v>
      </c>
      <c r="K432" s="395" t="s">
        <v>2063</v>
      </c>
      <c r="L432" s="396" t="s">
        <v>2030</v>
      </c>
      <c r="M432" s="396" t="s">
        <v>2030</v>
      </c>
      <c r="N432" s="396" t="s">
        <v>2030</v>
      </c>
      <c r="O432" s="397" t="s">
        <v>2030</v>
      </c>
      <c r="P432" s="395" t="s">
        <v>2030</v>
      </c>
      <c r="Q432" s="396" t="s">
        <v>2030</v>
      </c>
      <c r="R432" s="396" t="s">
        <v>2030</v>
      </c>
      <c r="S432" s="397" t="s">
        <v>2030</v>
      </c>
      <c r="T432" s="395" t="s">
        <v>2030</v>
      </c>
      <c r="U432" s="395" t="s">
        <v>2030</v>
      </c>
      <c r="V432" s="396" t="s">
        <v>2030</v>
      </c>
      <c r="W432" s="396" t="s">
        <v>2063</v>
      </c>
      <c r="X432" s="397" t="s">
        <v>2063</v>
      </c>
      <c r="Y432" s="395" t="s">
        <v>2063</v>
      </c>
      <c r="Z432" s="396" t="s">
        <v>2063</v>
      </c>
      <c r="AA432" s="396" t="s">
        <v>2063</v>
      </c>
      <c r="AB432" s="397" t="s">
        <v>2063</v>
      </c>
      <c r="AC432" s="395" t="s">
        <v>2063</v>
      </c>
      <c r="AD432" s="396" t="s">
        <v>2063</v>
      </c>
      <c r="AE432" s="396" t="s">
        <v>2063</v>
      </c>
      <c r="AF432" s="397" t="s">
        <v>2063</v>
      </c>
      <c r="AG432" s="422" t="s">
        <v>2063</v>
      </c>
      <c r="AH432" s="425" t="s">
        <v>2063</v>
      </c>
      <c r="AI432" s="423" t="s">
        <v>2063</v>
      </c>
      <c r="AJ432" s="423" t="s">
        <v>2063</v>
      </c>
      <c r="AK432" s="424" t="s">
        <v>2030</v>
      </c>
      <c r="AL432" s="395" t="s">
        <v>2030</v>
      </c>
      <c r="AM432" s="425" t="s">
        <v>2030</v>
      </c>
      <c r="AN432" s="423" t="s">
        <v>2030</v>
      </c>
      <c r="AO432" s="424" t="s">
        <v>2030</v>
      </c>
      <c r="AP432" s="422" t="s">
        <v>2030</v>
      </c>
      <c r="AQ432" s="425" t="s">
        <v>2063</v>
      </c>
      <c r="AR432" s="423" t="s">
        <v>2063</v>
      </c>
      <c r="AS432" s="424" t="s">
        <v>2063</v>
      </c>
      <c r="AT432" s="422" t="s">
        <v>2063</v>
      </c>
      <c r="AU432" s="398" t="s">
        <v>2063</v>
      </c>
      <c r="AV432" s="423" t="s">
        <v>2063</v>
      </c>
      <c r="AW432" s="423" t="s">
        <v>2063</v>
      </c>
      <c r="AX432" s="424" t="s">
        <v>2030</v>
      </c>
      <c r="AY432" s="422" t="s">
        <v>2030</v>
      </c>
      <c r="AZ432" s="425" t="s">
        <v>2030</v>
      </c>
      <c r="BA432" s="425" t="s">
        <v>2030</v>
      </c>
      <c r="BB432" s="440" t="s">
        <v>2030</v>
      </c>
      <c r="BC432" s="2668"/>
      <c r="BD432" s="48"/>
      <c r="BE432" s="48"/>
      <c r="BF432" s="305" t="s">
        <v>2037</v>
      </c>
      <c r="BG432" s="304"/>
      <c r="BH432" s="304"/>
      <c r="BI432" s="42">
        <f>COUNTIFS($C$510:$BB$520,$BF$398)</f>
        <v>64</v>
      </c>
      <c r="BJ432" s="42"/>
      <c r="BK432" s="175"/>
    </row>
    <row r="433" spans="1:63" x14ac:dyDescent="0.2">
      <c r="A433" s="2691"/>
      <c r="B433" s="2078" t="s">
        <v>2187</v>
      </c>
      <c r="C433" s="400" t="s">
        <v>2030</v>
      </c>
      <c r="D433" s="401" t="s">
        <v>2030</v>
      </c>
      <c r="E433" s="401" t="s">
        <v>2030</v>
      </c>
      <c r="F433" s="402" t="s">
        <v>2030</v>
      </c>
      <c r="G433" s="400" t="s">
        <v>2030</v>
      </c>
      <c r="H433" s="401" t="s">
        <v>2030</v>
      </c>
      <c r="I433" s="401" t="s">
        <v>2030</v>
      </c>
      <c r="J433" s="408" t="s">
        <v>2030</v>
      </c>
      <c r="K433" s="444" t="s">
        <v>2030</v>
      </c>
      <c r="L433" s="407" t="s">
        <v>2030</v>
      </c>
      <c r="M433" s="407" t="s">
        <v>2030</v>
      </c>
      <c r="N433" s="407" t="s">
        <v>2030</v>
      </c>
      <c r="O433" s="408" t="s">
        <v>2030</v>
      </c>
      <c r="P433" s="444" t="s">
        <v>2030</v>
      </c>
      <c r="Q433" s="407" t="s">
        <v>2030</v>
      </c>
      <c r="R433" s="407" t="s">
        <v>2030</v>
      </c>
      <c r="S433" s="408" t="s">
        <v>2030</v>
      </c>
      <c r="T433" s="444" t="s">
        <v>2030</v>
      </c>
      <c r="U433" s="409" t="s">
        <v>2030</v>
      </c>
      <c r="V433" s="407" t="s">
        <v>2030</v>
      </c>
      <c r="W433" s="407" t="s">
        <v>2030</v>
      </c>
      <c r="X433" s="408" t="s">
        <v>2030</v>
      </c>
      <c r="Y433" s="400" t="s">
        <v>2030</v>
      </c>
      <c r="Z433" s="401" t="s">
        <v>2030</v>
      </c>
      <c r="AA433" s="401" t="s">
        <v>2030</v>
      </c>
      <c r="AB433" s="402" t="s">
        <v>2030</v>
      </c>
      <c r="AC433" s="400" t="s">
        <v>2030</v>
      </c>
      <c r="AD433" s="401" t="s">
        <v>2030</v>
      </c>
      <c r="AE433" s="401" t="s">
        <v>2030</v>
      </c>
      <c r="AF433" s="402" t="s">
        <v>2030</v>
      </c>
      <c r="AG433" s="445" t="s">
        <v>2030</v>
      </c>
      <c r="AH433" s="446" t="s">
        <v>2030</v>
      </c>
      <c r="AI433" s="447" t="s">
        <v>2030</v>
      </c>
      <c r="AJ433" s="447" t="s">
        <v>2030</v>
      </c>
      <c r="AK433" s="448" t="s">
        <v>2030</v>
      </c>
      <c r="AL433" s="400" t="s">
        <v>2030</v>
      </c>
      <c r="AM433" s="446" t="s">
        <v>2030</v>
      </c>
      <c r="AN433" s="447" t="s">
        <v>2030</v>
      </c>
      <c r="AO433" s="448" t="s">
        <v>2030</v>
      </c>
      <c r="AP433" s="445" t="s">
        <v>2030</v>
      </c>
      <c r="AQ433" s="446" t="s">
        <v>2030</v>
      </c>
      <c r="AR433" s="447" t="s">
        <v>2030</v>
      </c>
      <c r="AS433" s="448" t="s">
        <v>2030</v>
      </c>
      <c r="AT433" s="445" t="s">
        <v>2030</v>
      </c>
      <c r="AU433" s="403" t="s">
        <v>2030</v>
      </c>
      <c r="AV433" s="447" t="s">
        <v>2030</v>
      </c>
      <c r="AW433" s="447" t="s">
        <v>2030</v>
      </c>
      <c r="AX433" s="448" t="s">
        <v>2030</v>
      </c>
      <c r="AY433" s="450" t="s">
        <v>2030</v>
      </c>
      <c r="AZ433" s="451" t="s">
        <v>2030</v>
      </c>
      <c r="BA433" s="451" t="s">
        <v>2030</v>
      </c>
      <c r="BB433" s="495" t="s">
        <v>2030</v>
      </c>
      <c r="BC433" s="2668"/>
      <c r="BD433" s="48"/>
      <c r="BE433" s="48"/>
      <c r="BF433" s="48"/>
      <c r="BG433" s="48"/>
      <c r="BH433" s="48"/>
      <c r="BI433" s="42">
        <f>COUNTIFS($C$510:$BB$520,$BG$398)</f>
        <v>0</v>
      </c>
      <c r="BJ433" s="42"/>
      <c r="BK433" s="48"/>
    </row>
    <row r="434" spans="1:63" x14ac:dyDescent="0.2">
      <c r="A434" s="2691"/>
      <c r="B434" s="2079" t="s">
        <v>2186</v>
      </c>
      <c r="C434" s="395" t="s">
        <v>2030</v>
      </c>
      <c r="D434" s="396" t="s">
        <v>2030</v>
      </c>
      <c r="E434" s="396" t="s">
        <v>2030</v>
      </c>
      <c r="F434" s="397" t="s">
        <v>2030</v>
      </c>
      <c r="G434" s="395" t="s">
        <v>2030</v>
      </c>
      <c r="H434" s="396" t="s">
        <v>2030</v>
      </c>
      <c r="I434" s="396" t="s">
        <v>2030</v>
      </c>
      <c r="J434" s="397" t="s">
        <v>2030</v>
      </c>
      <c r="K434" s="395" t="s">
        <v>2030</v>
      </c>
      <c r="L434" s="396" t="s">
        <v>2030</v>
      </c>
      <c r="M434" s="396" t="s">
        <v>2030</v>
      </c>
      <c r="N434" s="396" t="s">
        <v>2030</v>
      </c>
      <c r="O434" s="397" t="s">
        <v>2030</v>
      </c>
      <c r="P434" s="395" t="s">
        <v>2030</v>
      </c>
      <c r="Q434" s="396" t="s">
        <v>2030</v>
      </c>
      <c r="R434" s="396" t="s">
        <v>2030</v>
      </c>
      <c r="S434" s="397" t="s">
        <v>2030</v>
      </c>
      <c r="T434" s="395" t="s">
        <v>2030</v>
      </c>
      <c r="U434" s="398" t="s">
        <v>2030</v>
      </c>
      <c r="V434" s="396" t="s">
        <v>2030</v>
      </c>
      <c r="W434" s="396" t="s">
        <v>2030</v>
      </c>
      <c r="X434" s="397" t="s">
        <v>2030</v>
      </c>
      <c r="Y434" s="395" t="s">
        <v>2030</v>
      </c>
      <c r="Z434" s="396" t="s">
        <v>2030</v>
      </c>
      <c r="AA434" s="396" t="s">
        <v>2030</v>
      </c>
      <c r="AB434" s="397" t="s">
        <v>2063</v>
      </c>
      <c r="AC434" s="395" t="s">
        <v>2063</v>
      </c>
      <c r="AD434" s="396" t="s">
        <v>2030</v>
      </c>
      <c r="AE434" s="396" t="s">
        <v>2030</v>
      </c>
      <c r="AF434" s="397" t="s">
        <v>2030</v>
      </c>
      <c r="AG434" s="422" t="s">
        <v>2030</v>
      </c>
      <c r="AH434" s="425" t="s">
        <v>2030</v>
      </c>
      <c r="AI434" s="423" t="s">
        <v>2030</v>
      </c>
      <c r="AJ434" s="423" t="s">
        <v>2030</v>
      </c>
      <c r="AK434" s="424" t="s">
        <v>2030</v>
      </c>
      <c r="AL434" s="395" t="s">
        <v>2030</v>
      </c>
      <c r="AM434" s="425" t="s">
        <v>2030</v>
      </c>
      <c r="AN434" s="423" t="s">
        <v>2030</v>
      </c>
      <c r="AO434" s="424" t="s">
        <v>2030</v>
      </c>
      <c r="AP434" s="422" t="s">
        <v>2030</v>
      </c>
      <c r="AQ434" s="425" t="s">
        <v>2030</v>
      </c>
      <c r="AR434" s="423" t="s">
        <v>2030</v>
      </c>
      <c r="AS434" s="424" t="s">
        <v>2030</v>
      </c>
      <c r="AT434" s="422" t="s">
        <v>2030</v>
      </c>
      <c r="AU434" s="398" t="s">
        <v>2030</v>
      </c>
      <c r="AV434" s="423" t="s">
        <v>2030</v>
      </c>
      <c r="AW434" s="423" t="s">
        <v>2030</v>
      </c>
      <c r="AX434" s="424" t="s">
        <v>2030</v>
      </c>
      <c r="AY434" s="395" t="s">
        <v>2030</v>
      </c>
      <c r="AZ434" s="398" t="s">
        <v>2030</v>
      </c>
      <c r="BA434" s="398" t="s">
        <v>2030</v>
      </c>
      <c r="BB434" s="453" t="s">
        <v>2030</v>
      </c>
      <c r="BC434" s="2668"/>
      <c r="BD434" s="48"/>
      <c r="BE434" s="48"/>
      <c r="BF434" s="48"/>
      <c r="BG434" s="48"/>
      <c r="BH434" s="48"/>
      <c r="BI434" s="48"/>
      <c r="BJ434" s="48"/>
      <c r="BK434" s="48"/>
    </row>
    <row r="435" spans="1:63" x14ac:dyDescent="0.2">
      <c r="A435" s="2691"/>
      <c r="B435" s="2078" t="s">
        <v>2185</v>
      </c>
      <c r="C435" s="400" t="s">
        <v>2030</v>
      </c>
      <c r="D435" s="401" t="s">
        <v>2063</v>
      </c>
      <c r="E435" s="401" t="s">
        <v>2063</v>
      </c>
      <c r="F435" s="402" t="s">
        <v>2063</v>
      </c>
      <c r="G435" s="400" t="s">
        <v>2063</v>
      </c>
      <c r="H435" s="401" t="s">
        <v>2063</v>
      </c>
      <c r="I435" s="401" t="s">
        <v>2030</v>
      </c>
      <c r="J435" s="408" t="s">
        <v>2030</v>
      </c>
      <c r="K435" s="444" t="s">
        <v>2030</v>
      </c>
      <c r="L435" s="407" t="s">
        <v>2030</v>
      </c>
      <c r="M435" s="407" t="s">
        <v>2030</v>
      </c>
      <c r="N435" s="407" t="s">
        <v>2063</v>
      </c>
      <c r="O435" s="408" t="s">
        <v>2030</v>
      </c>
      <c r="P435" s="444" t="s">
        <v>2030</v>
      </c>
      <c r="Q435" s="407" t="s">
        <v>2030</v>
      </c>
      <c r="R435" s="407" t="s">
        <v>2030</v>
      </c>
      <c r="S435" s="408" t="s">
        <v>2030</v>
      </c>
      <c r="T435" s="444" t="s">
        <v>2030</v>
      </c>
      <c r="U435" s="409" t="s">
        <v>2030</v>
      </c>
      <c r="V435" s="407" t="s">
        <v>2030</v>
      </c>
      <c r="W435" s="407" t="s">
        <v>2030</v>
      </c>
      <c r="X435" s="408" t="s">
        <v>2030</v>
      </c>
      <c r="Y435" s="400" t="s">
        <v>2030</v>
      </c>
      <c r="Z435" s="401" t="s">
        <v>2030</v>
      </c>
      <c r="AA435" s="401" t="s">
        <v>2030</v>
      </c>
      <c r="AB435" s="402" t="s">
        <v>2063</v>
      </c>
      <c r="AC435" s="400" t="s">
        <v>2030</v>
      </c>
      <c r="AD435" s="401" t="s">
        <v>2030</v>
      </c>
      <c r="AE435" s="401" t="s">
        <v>2030</v>
      </c>
      <c r="AF435" s="402" t="s">
        <v>2063</v>
      </c>
      <c r="AG435" s="445" t="s">
        <v>2030</v>
      </c>
      <c r="AH435" s="446" t="s">
        <v>2030</v>
      </c>
      <c r="AI435" s="447" t="s">
        <v>2030</v>
      </c>
      <c r="AJ435" s="447" t="s">
        <v>2030</v>
      </c>
      <c r="AK435" s="448" t="s">
        <v>2030</v>
      </c>
      <c r="AL435" s="400" t="s">
        <v>2030</v>
      </c>
      <c r="AM435" s="446" t="s">
        <v>2063</v>
      </c>
      <c r="AN435" s="447" t="s">
        <v>2030</v>
      </c>
      <c r="AO435" s="448" t="s">
        <v>2030</v>
      </c>
      <c r="AP435" s="445" t="s">
        <v>2030</v>
      </c>
      <c r="AQ435" s="446" t="s">
        <v>2030</v>
      </c>
      <c r="AR435" s="447" t="s">
        <v>2030</v>
      </c>
      <c r="AS435" s="448" t="s">
        <v>2030</v>
      </c>
      <c r="AT435" s="445" t="s">
        <v>2030</v>
      </c>
      <c r="AU435" s="403" t="s">
        <v>2030</v>
      </c>
      <c r="AV435" s="447" t="s">
        <v>2030</v>
      </c>
      <c r="AW435" s="447" t="s">
        <v>2030</v>
      </c>
      <c r="AX435" s="448" t="s">
        <v>2030</v>
      </c>
      <c r="AY435" s="450" t="s">
        <v>2030</v>
      </c>
      <c r="AZ435" s="451" t="s">
        <v>2063</v>
      </c>
      <c r="BA435" s="451" t="s">
        <v>2063</v>
      </c>
      <c r="BB435" s="495" t="s">
        <v>2063</v>
      </c>
      <c r="BC435" s="2668"/>
      <c r="BD435" s="48"/>
      <c r="BE435" s="48"/>
      <c r="BF435" s="48"/>
      <c r="BG435" s="48"/>
      <c r="BH435" s="48"/>
      <c r="BI435" s="48"/>
      <c r="BJ435" s="48"/>
      <c r="BK435" s="48"/>
    </row>
    <row r="436" spans="1:63" x14ac:dyDescent="0.2">
      <c r="A436" s="2691"/>
      <c r="B436" s="2079" t="s">
        <v>2184</v>
      </c>
      <c r="C436" s="395" t="s">
        <v>2030</v>
      </c>
      <c r="D436" s="396" t="s">
        <v>2030</v>
      </c>
      <c r="E436" s="396" t="s">
        <v>2030</v>
      </c>
      <c r="F436" s="397" t="s">
        <v>2030</v>
      </c>
      <c r="G436" s="395" t="s">
        <v>2030</v>
      </c>
      <c r="H436" s="396" t="s">
        <v>2030</v>
      </c>
      <c r="I436" s="396" t="s">
        <v>2030</v>
      </c>
      <c r="J436" s="397" t="s">
        <v>2030</v>
      </c>
      <c r="K436" s="395" t="s">
        <v>2030</v>
      </c>
      <c r="L436" s="396" t="s">
        <v>2030</v>
      </c>
      <c r="M436" s="396" t="s">
        <v>2030</v>
      </c>
      <c r="N436" s="396" t="s">
        <v>2030</v>
      </c>
      <c r="O436" s="397" t="s">
        <v>2030</v>
      </c>
      <c r="P436" s="395" t="s">
        <v>2030</v>
      </c>
      <c r="Q436" s="396" t="s">
        <v>2030</v>
      </c>
      <c r="R436" s="396" t="s">
        <v>2030</v>
      </c>
      <c r="S436" s="397" t="s">
        <v>2030</v>
      </c>
      <c r="T436" s="395" t="s">
        <v>2030</v>
      </c>
      <c r="U436" s="398" t="s">
        <v>2030</v>
      </c>
      <c r="V436" s="396" t="s">
        <v>2030</v>
      </c>
      <c r="W436" s="396" t="s">
        <v>2030</v>
      </c>
      <c r="X436" s="397" t="s">
        <v>2030</v>
      </c>
      <c r="Y436" s="395" t="s">
        <v>2030</v>
      </c>
      <c r="Z436" s="396" t="s">
        <v>2030</v>
      </c>
      <c r="AA436" s="396" t="s">
        <v>2030</v>
      </c>
      <c r="AB436" s="397" t="s">
        <v>2030</v>
      </c>
      <c r="AC436" s="395" t="s">
        <v>2030</v>
      </c>
      <c r="AD436" s="396" t="s">
        <v>2030</v>
      </c>
      <c r="AE436" s="396" t="s">
        <v>2030</v>
      </c>
      <c r="AF436" s="397" t="s">
        <v>2030</v>
      </c>
      <c r="AG436" s="422" t="s">
        <v>2030</v>
      </c>
      <c r="AH436" s="425" t="s">
        <v>2030</v>
      </c>
      <c r="AI436" s="423" t="s">
        <v>2030</v>
      </c>
      <c r="AJ436" s="423" t="s">
        <v>2030</v>
      </c>
      <c r="AK436" s="424" t="s">
        <v>2030</v>
      </c>
      <c r="AL436" s="395" t="s">
        <v>2030</v>
      </c>
      <c r="AM436" s="425" t="s">
        <v>2030</v>
      </c>
      <c r="AN436" s="423" t="s">
        <v>2030</v>
      </c>
      <c r="AO436" s="424" t="s">
        <v>2030</v>
      </c>
      <c r="AP436" s="422" t="s">
        <v>2030</v>
      </c>
      <c r="AQ436" s="425" t="s">
        <v>2030</v>
      </c>
      <c r="AR436" s="423" t="s">
        <v>2030</v>
      </c>
      <c r="AS436" s="424" t="s">
        <v>2030</v>
      </c>
      <c r="AT436" s="422" t="s">
        <v>2030</v>
      </c>
      <c r="AU436" s="398" t="s">
        <v>2030</v>
      </c>
      <c r="AV436" s="423" t="s">
        <v>2030</v>
      </c>
      <c r="AW436" s="423" t="s">
        <v>2030</v>
      </c>
      <c r="AX436" s="424" t="s">
        <v>2030</v>
      </c>
      <c r="AY436" s="395" t="s">
        <v>2030</v>
      </c>
      <c r="AZ436" s="425" t="s">
        <v>2030</v>
      </c>
      <c r="BA436" s="423" t="s">
        <v>2030</v>
      </c>
      <c r="BB436" s="424" t="s">
        <v>2030</v>
      </c>
      <c r="BC436" s="2668"/>
      <c r="BD436" s="48"/>
      <c r="BE436" s="48"/>
      <c r="BF436" s="48"/>
      <c r="BG436" s="48"/>
      <c r="BH436" s="48"/>
      <c r="BI436" s="48"/>
      <c r="BJ436" s="48"/>
      <c r="BK436" s="48"/>
    </row>
    <row r="437" spans="1:63" x14ac:dyDescent="0.2">
      <c r="A437" s="2691"/>
      <c r="B437" s="2078" t="s">
        <v>2183</v>
      </c>
      <c r="C437" s="400" t="s">
        <v>2030</v>
      </c>
      <c r="D437" s="401" t="s">
        <v>2030</v>
      </c>
      <c r="E437" s="401" t="s">
        <v>2030</v>
      </c>
      <c r="F437" s="402" t="s">
        <v>2030</v>
      </c>
      <c r="G437" s="400" t="s">
        <v>2030</v>
      </c>
      <c r="H437" s="401" t="s">
        <v>2030</v>
      </c>
      <c r="I437" s="401" t="s">
        <v>2030</v>
      </c>
      <c r="J437" s="408" t="s">
        <v>2030</v>
      </c>
      <c r="K437" s="444" t="s">
        <v>2030</v>
      </c>
      <c r="L437" s="407" t="s">
        <v>2030</v>
      </c>
      <c r="M437" s="407" t="s">
        <v>2030</v>
      </c>
      <c r="N437" s="407" t="s">
        <v>2030</v>
      </c>
      <c r="O437" s="408" t="s">
        <v>2030</v>
      </c>
      <c r="P437" s="444" t="s">
        <v>2030</v>
      </c>
      <c r="Q437" s="407" t="s">
        <v>2030</v>
      </c>
      <c r="R437" s="407" t="s">
        <v>2030</v>
      </c>
      <c r="S437" s="408" t="s">
        <v>2030</v>
      </c>
      <c r="T437" s="444" t="s">
        <v>2030</v>
      </c>
      <c r="U437" s="409" t="s">
        <v>2030</v>
      </c>
      <c r="V437" s="407" t="s">
        <v>2030</v>
      </c>
      <c r="W437" s="407" t="s">
        <v>2030</v>
      </c>
      <c r="X437" s="408" t="s">
        <v>2030</v>
      </c>
      <c r="Y437" s="444" t="s">
        <v>2030</v>
      </c>
      <c r="Z437" s="407" t="s">
        <v>2030</v>
      </c>
      <c r="AA437" s="407" t="s">
        <v>2030</v>
      </c>
      <c r="AB437" s="402" t="s">
        <v>2030</v>
      </c>
      <c r="AC437" s="400" t="s">
        <v>2030</v>
      </c>
      <c r="AD437" s="401" t="s">
        <v>2030</v>
      </c>
      <c r="AE437" s="401" t="s">
        <v>2030</v>
      </c>
      <c r="AF437" s="402" t="s">
        <v>2030</v>
      </c>
      <c r="AG437" s="445" t="s">
        <v>2030</v>
      </c>
      <c r="AH437" s="446" t="s">
        <v>2030</v>
      </c>
      <c r="AI437" s="447" t="s">
        <v>2030</v>
      </c>
      <c r="AJ437" s="454" t="s">
        <v>2030</v>
      </c>
      <c r="AK437" s="455" t="s">
        <v>2030</v>
      </c>
      <c r="AL437" s="400" t="s">
        <v>2030</v>
      </c>
      <c r="AM437" s="446" t="s">
        <v>2030</v>
      </c>
      <c r="AN437" s="454" t="s">
        <v>2030</v>
      </c>
      <c r="AO437" s="455" t="s">
        <v>2030</v>
      </c>
      <c r="AP437" s="444" t="s">
        <v>2030</v>
      </c>
      <c r="AQ437" s="409" t="s">
        <v>2030</v>
      </c>
      <c r="AR437" s="407" t="s">
        <v>2030</v>
      </c>
      <c r="AS437" s="448" t="s">
        <v>2030</v>
      </c>
      <c r="AT437" s="445" t="s">
        <v>2030</v>
      </c>
      <c r="AU437" s="403" t="s">
        <v>2030</v>
      </c>
      <c r="AV437" s="447" t="s">
        <v>2030</v>
      </c>
      <c r="AW437" s="447" t="s">
        <v>2030</v>
      </c>
      <c r="AX437" s="455" t="s">
        <v>2030</v>
      </c>
      <c r="AY437" s="450" t="s">
        <v>2030</v>
      </c>
      <c r="AZ437" s="451" t="s">
        <v>2030</v>
      </c>
      <c r="BA437" s="456" t="s">
        <v>2030</v>
      </c>
      <c r="BB437" s="462" t="s">
        <v>2030</v>
      </c>
      <c r="BC437" s="2668"/>
      <c r="BD437" s="48"/>
      <c r="BE437" s="48"/>
      <c r="BF437" s="48"/>
      <c r="BG437" s="48"/>
      <c r="BH437" s="48"/>
      <c r="BI437" s="48"/>
      <c r="BJ437" s="48"/>
      <c r="BK437" s="48"/>
    </row>
    <row r="438" spans="1:63" x14ac:dyDescent="0.2">
      <c r="A438" s="2691"/>
      <c r="B438" s="2079" t="s">
        <v>2182</v>
      </c>
      <c r="C438" s="395" t="s">
        <v>2030</v>
      </c>
      <c r="D438" s="396" t="s">
        <v>2030</v>
      </c>
      <c r="E438" s="396" t="s">
        <v>2030</v>
      </c>
      <c r="F438" s="397" t="s">
        <v>2030</v>
      </c>
      <c r="G438" s="395" t="s">
        <v>2030</v>
      </c>
      <c r="H438" s="396" t="s">
        <v>2030</v>
      </c>
      <c r="I438" s="396" t="s">
        <v>2030</v>
      </c>
      <c r="J438" s="397" t="s">
        <v>2030</v>
      </c>
      <c r="K438" s="395" t="s">
        <v>2030</v>
      </c>
      <c r="L438" s="396" t="s">
        <v>2030</v>
      </c>
      <c r="M438" s="396" t="s">
        <v>2030</v>
      </c>
      <c r="N438" s="396" t="s">
        <v>2030</v>
      </c>
      <c r="O438" s="397" t="s">
        <v>2030</v>
      </c>
      <c r="P438" s="395" t="s">
        <v>2030</v>
      </c>
      <c r="Q438" s="396" t="s">
        <v>2030</v>
      </c>
      <c r="R438" s="396" t="s">
        <v>2030</v>
      </c>
      <c r="S438" s="397" t="s">
        <v>2030</v>
      </c>
      <c r="T438" s="395" t="s">
        <v>2030</v>
      </c>
      <c r="U438" s="398" t="s">
        <v>2030</v>
      </c>
      <c r="V438" s="396" t="s">
        <v>2030</v>
      </c>
      <c r="W438" s="396" t="s">
        <v>2030</v>
      </c>
      <c r="X438" s="397" t="s">
        <v>2030</v>
      </c>
      <c r="Y438" s="395" t="s">
        <v>2030</v>
      </c>
      <c r="Z438" s="396" t="s">
        <v>2030</v>
      </c>
      <c r="AA438" s="396" t="s">
        <v>2030</v>
      </c>
      <c r="AB438" s="397" t="s">
        <v>2030</v>
      </c>
      <c r="AC438" s="395" t="s">
        <v>2030</v>
      </c>
      <c r="AD438" s="396" t="s">
        <v>2030</v>
      </c>
      <c r="AE438" s="396" t="s">
        <v>2030</v>
      </c>
      <c r="AF438" s="397" t="s">
        <v>2030</v>
      </c>
      <c r="AG438" s="422" t="s">
        <v>2030</v>
      </c>
      <c r="AH438" s="425" t="s">
        <v>2030</v>
      </c>
      <c r="AI438" s="423" t="s">
        <v>2030</v>
      </c>
      <c r="AJ438" s="423" t="s">
        <v>2030</v>
      </c>
      <c r="AK438" s="424" t="s">
        <v>2030</v>
      </c>
      <c r="AL438" s="395" t="s">
        <v>2030</v>
      </c>
      <c r="AM438" s="425" t="s">
        <v>2030</v>
      </c>
      <c r="AN438" s="423" t="s">
        <v>2030</v>
      </c>
      <c r="AO438" s="424" t="s">
        <v>2030</v>
      </c>
      <c r="AP438" s="422" t="s">
        <v>2030</v>
      </c>
      <c r="AQ438" s="425" t="s">
        <v>2030</v>
      </c>
      <c r="AR438" s="423" t="s">
        <v>2030</v>
      </c>
      <c r="AS438" s="424" t="s">
        <v>2030</v>
      </c>
      <c r="AT438" s="422" t="s">
        <v>2030</v>
      </c>
      <c r="AU438" s="398" t="s">
        <v>2030</v>
      </c>
      <c r="AV438" s="423" t="s">
        <v>2030</v>
      </c>
      <c r="AW438" s="423" t="s">
        <v>2030</v>
      </c>
      <c r="AX438" s="424" t="s">
        <v>2030</v>
      </c>
      <c r="AY438" s="395" t="s">
        <v>2030</v>
      </c>
      <c r="AZ438" s="425" t="s">
        <v>2030</v>
      </c>
      <c r="BA438" s="423" t="s">
        <v>2030</v>
      </c>
      <c r="BB438" s="424" t="s">
        <v>2030</v>
      </c>
      <c r="BC438" s="2668"/>
      <c r="BD438" s="48"/>
      <c r="BE438" s="48"/>
      <c r="BF438" s="48"/>
      <c r="BG438" s="48"/>
      <c r="BH438" s="48"/>
      <c r="BI438" s="48"/>
      <c r="BJ438" s="48"/>
      <c r="BK438" s="48"/>
    </row>
    <row r="439" spans="1:63" x14ac:dyDescent="0.2">
      <c r="A439" s="2691"/>
      <c r="B439" s="2078" t="s">
        <v>2181</v>
      </c>
      <c r="C439" s="400" t="s">
        <v>2030</v>
      </c>
      <c r="D439" s="401" t="s">
        <v>2030</v>
      </c>
      <c r="E439" s="401" t="s">
        <v>2063</v>
      </c>
      <c r="F439" s="402" t="s">
        <v>2063</v>
      </c>
      <c r="G439" s="400" t="s">
        <v>2063</v>
      </c>
      <c r="H439" s="401" t="s">
        <v>2030</v>
      </c>
      <c r="I439" s="401" t="s">
        <v>2030</v>
      </c>
      <c r="J439" s="402" t="s">
        <v>2030</v>
      </c>
      <c r="K439" s="400" t="s">
        <v>2030</v>
      </c>
      <c r="L439" s="401" t="s">
        <v>2030</v>
      </c>
      <c r="M439" s="401" t="s">
        <v>2030</v>
      </c>
      <c r="N439" s="401" t="s">
        <v>2030</v>
      </c>
      <c r="O439" s="402" t="s">
        <v>2030</v>
      </c>
      <c r="P439" s="400" t="s">
        <v>2030</v>
      </c>
      <c r="Q439" s="401" t="s">
        <v>2030</v>
      </c>
      <c r="R439" s="401" t="s">
        <v>2030</v>
      </c>
      <c r="S439" s="402" t="s">
        <v>2030</v>
      </c>
      <c r="T439" s="400" t="s">
        <v>2030</v>
      </c>
      <c r="U439" s="403" t="s">
        <v>2030</v>
      </c>
      <c r="V439" s="401" t="s">
        <v>2030</v>
      </c>
      <c r="W439" s="401" t="s">
        <v>2030</v>
      </c>
      <c r="X439" s="402" t="s">
        <v>2030</v>
      </c>
      <c r="Y439" s="400" t="s">
        <v>2030</v>
      </c>
      <c r="Z439" s="401" t="s">
        <v>2030</v>
      </c>
      <c r="AA439" s="401" t="s">
        <v>2030</v>
      </c>
      <c r="AB439" s="402" t="s">
        <v>2030</v>
      </c>
      <c r="AC439" s="400" t="s">
        <v>2030</v>
      </c>
      <c r="AD439" s="401" t="s">
        <v>2030</v>
      </c>
      <c r="AE439" s="401" t="s">
        <v>2030</v>
      </c>
      <c r="AF439" s="402" t="s">
        <v>2030</v>
      </c>
      <c r="AG439" s="445" t="s">
        <v>2030</v>
      </c>
      <c r="AH439" s="446" t="s">
        <v>2030</v>
      </c>
      <c r="AI439" s="447" t="s">
        <v>2030</v>
      </c>
      <c r="AJ439" s="447" t="s">
        <v>2030</v>
      </c>
      <c r="AK439" s="448" t="s">
        <v>2030</v>
      </c>
      <c r="AL439" s="400" t="s">
        <v>2030</v>
      </c>
      <c r="AM439" s="446" t="s">
        <v>2030</v>
      </c>
      <c r="AN439" s="447" t="s">
        <v>2030</v>
      </c>
      <c r="AO439" s="448" t="s">
        <v>2030</v>
      </c>
      <c r="AP439" s="445" t="s">
        <v>2030</v>
      </c>
      <c r="AQ439" s="446" t="s">
        <v>2030</v>
      </c>
      <c r="AR439" s="447" t="s">
        <v>2030</v>
      </c>
      <c r="AS439" s="448" t="s">
        <v>2030</v>
      </c>
      <c r="AT439" s="445" t="s">
        <v>2030</v>
      </c>
      <c r="AU439" s="403" t="s">
        <v>2030</v>
      </c>
      <c r="AV439" s="447" t="s">
        <v>2030</v>
      </c>
      <c r="AW439" s="447" t="s">
        <v>2030</v>
      </c>
      <c r="AX439" s="448" t="s">
        <v>2030</v>
      </c>
      <c r="AY439" s="450" t="s">
        <v>2030</v>
      </c>
      <c r="AZ439" s="404" t="s">
        <v>2030</v>
      </c>
      <c r="BA439" s="405" t="s">
        <v>2030</v>
      </c>
      <c r="BB439" s="462" t="s">
        <v>2030</v>
      </c>
      <c r="BC439" s="2668"/>
      <c r="BD439" s="2659" t="s">
        <v>1685</v>
      </c>
      <c r="BE439" s="2660"/>
      <c r="BF439" s="308"/>
      <c r="BG439" s="307">
        <v>2007</v>
      </c>
      <c r="BH439" s="307">
        <v>2008</v>
      </c>
      <c r="BI439" s="307">
        <v>2009</v>
      </c>
      <c r="BJ439" s="307">
        <v>2010</v>
      </c>
      <c r="BK439" s="307">
        <v>2011</v>
      </c>
    </row>
    <row r="440" spans="1:63" x14ac:dyDescent="0.2">
      <c r="A440" s="2691"/>
      <c r="B440" s="2079" t="s">
        <v>2179</v>
      </c>
      <c r="C440" s="395" t="s">
        <v>2030</v>
      </c>
      <c r="D440" s="396" t="s">
        <v>2030</v>
      </c>
      <c r="E440" s="396" t="s">
        <v>2030</v>
      </c>
      <c r="F440" s="397" t="s">
        <v>2030</v>
      </c>
      <c r="G440" s="395" t="s">
        <v>2030</v>
      </c>
      <c r="H440" s="396" t="s">
        <v>2030</v>
      </c>
      <c r="I440" s="396" t="s">
        <v>2030</v>
      </c>
      <c r="J440" s="397" t="s">
        <v>2030</v>
      </c>
      <c r="K440" s="395" t="s">
        <v>2030</v>
      </c>
      <c r="L440" s="396" t="s">
        <v>2030</v>
      </c>
      <c r="M440" s="396" t="s">
        <v>2030</v>
      </c>
      <c r="N440" s="396" t="s">
        <v>2030</v>
      </c>
      <c r="O440" s="397" t="s">
        <v>2030</v>
      </c>
      <c r="P440" s="395" t="s">
        <v>2030</v>
      </c>
      <c r="Q440" s="396" t="s">
        <v>2030</v>
      </c>
      <c r="R440" s="396" t="s">
        <v>2030</v>
      </c>
      <c r="S440" s="397" t="s">
        <v>2030</v>
      </c>
      <c r="T440" s="395" t="s">
        <v>2030</v>
      </c>
      <c r="U440" s="398" t="s">
        <v>2030</v>
      </c>
      <c r="V440" s="396" t="s">
        <v>2030</v>
      </c>
      <c r="W440" s="396" t="s">
        <v>2030</v>
      </c>
      <c r="X440" s="397" t="s">
        <v>2030</v>
      </c>
      <c r="Y440" s="395" t="s">
        <v>2030</v>
      </c>
      <c r="Z440" s="396" t="s">
        <v>2030</v>
      </c>
      <c r="AA440" s="396" t="s">
        <v>2030</v>
      </c>
      <c r="AB440" s="397" t="s">
        <v>2030</v>
      </c>
      <c r="AC440" s="395" t="s">
        <v>2030</v>
      </c>
      <c r="AD440" s="396" t="s">
        <v>2030</v>
      </c>
      <c r="AE440" s="396" t="s">
        <v>2030</v>
      </c>
      <c r="AF440" s="397" t="s">
        <v>2030</v>
      </c>
      <c r="AG440" s="422" t="s">
        <v>2030</v>
      </c>
      <c r="AH440" s="425" t="s">
        <v>2030</v>
      </c>
      <c r="AI440" s="423" t="s">
        <v>2030</v>
      </c>
      <c r="AJ440" s="423" t="s">
        <v>2030</v>
      </c>
      <c r="AK440" s="424" t="s">
        <v>2030</v>
      </c>
      <c r="AL440" s="395" t="s">
        <v>2030</v>
      </c>
      <c r="AM440" s="425" t="s">
        <v>2030</v>
      </c>
      <c r="AN440" s="423" t="s">
        <v>2030</v>
      </c>
      <c r="AO440" s="424" t="s">
        <v>2030</v>
      </c>
      <c r="AP440" s="422" t="s">
        <v>2030</v>
      </c>
      <c r="AQ440" s="425" t="s">
        <v>2030</v>
      </c>
      <c r="AR440" s="423" t="s">
        <v>2030</v>
      </c>
      <c r="AS440" s="424" t="s">
        <v>2030</v>
      </c>
      <c r="AT440" s="422" t="s">
        <v>2030</v>
      </c>
      <c r="AU440" s="398" t="s">
        <v>2030</v>
      </c>
      <c r="AV440" s="423" t="s">
        <v>2030</v>
      </c>
      <c r="AW440" s="423" t="s">
        <v>2030</v>
      </c>
      <c r="AX440" s="424" t="s">
        <v>2030</v>
      </c>
      <c r="AY440" s="395" t="s">
        <v>2030</v>
      </c>
      <c r="AZ440" s="425" t="s">
        <v>2030</v>
      </c>
      <c r="BA440" s="423" t="s">
        <v>2030</v>
      </c>
      <c r="BB440" s="424" t="s">
        <v>2030</v>
      </c>
      <c r="BC440" s="2668"/>
      <c r="BD440" s="48"/>
      <c r="BE440" s="48"/>
      <c r="BF440" s="306" t="s">
        <v>2038</v>
      </c>
      <c r="BG440" s="304"/>
      <c r="BH440" s="304"/>
      <c r="BI440" s="42">
        <f>COUNTIFS($C$524:$BB$530,$BE$398)</f>
        <v>188</v>
      </c>
      <c r="BJ440" s="42"/>
      <c r="BK440" s="175"/>
    </row>
    <row r="441" spans="1:63" x14ac:dyDescent="0.2">
      <c r="A441" s="2691"/>
      <c r="B441" s="2078" t="s">
        <v>2178</v>
      </c>
      <c r="C441" s="400" t="s">
        <v>2063</v>
      </c>
      <c r="D441" s="401" t="s">
        <v>2063</v>
      </c>
      <c r="E441" s="401" t="s">
        <v>2063</v>
      </c>
      <c r="F441" s="402" t="s">
        <v>2063</v>
      </c>
      <c r="G441" s="400" t="s">
        <v>2063</v>
      </c>
      <c r="H441" s="401" t="s">
        <v>2030</v>
      </c>
      <c r="I441" s="401" t="s">
        <v>2030</v>
      </c>
      <c r="J441" s="402" t="s">
        <v>2030</v>
      </c>
      <c r="K441" s="400" t="s">
        <v>2030</v>
      </c>
      <c r="L441" s="401" t="s">
        <v>2030</v>
      </c>
      <c r="M441" s="401" t="s">
        <v>2030</v>
      </c>
      <c r="N441" s="401" t="s">
        <v>2030</v>
      </c>
      <c r="O441" s="402" t="s">
        <v>2030</v>
      </c>
      <c r="P441" s="400" t="s">
        <v>2030</v>
      </c>
      <c r="Q441" s="401" t="s">
        <v>2030</v>
      </c>
      <c r="R441" s="401" t="s">
        <v>2030</v>
      </c>
      <c r="S441" s="402" t="s">
        <v>2030</v>
      </c>
      <c r="T441" s="400" t="s">
        <v>2030</v>
      </c>
      <c r="U441" s="403" t="s">
        <v>2030</v>
      </c>
      <c r="V441" s="401" t="s">
        <v>2030</v>
      </c>
      <c r="W441" s="401" t="s">
        <v>2030</v>
      </c>
      <c r="X441" s="402" t="s">
        <v>2030</v>
      </c>
      <c r="Y441" s="400" t="s">
        <v>2030</v>
      </c>
      <c r="Z441" s="401" t="s">
        <v>2030</v>
      </c>
      <c r="AA441" s="401" t="s">
        <v>2030</v>
      </c>
      <c r="AB441" s="402" t="s">
        <v>2030</v>
      </c>
      <c r="AC441" s="400" t="s">
        <v>2030</v>
      </c>
      <c r="AD441" s="401" t="s">
        <v>2030</v>
      </c>
      <c r="AE441" s="401" t="s">
        <v>2030</v>
      </c>
      <c r="AF441" s="448" t="s">
        <v>2030</v>
      </c>
      <c r="AG441" s="445" t="s">
        <v>2030</v>
      </c>
      <c r="AH441" s="446" t="s">
        <v>2030</v>
      </c>
      <c r="AI441" s="447" t="s">
        <v>2030</v>
      </c>
      <c r="AJ441" s="447" t="s">
        <v>2030</v>
      </c>
      <c r="AK441" s="448" t="s">
        <v>2030</v>
      </c>
      <c r="AL441" s="400" t="s">
        <v>2030</v>
      </c>
      <c r="AM441" s="446" t="s">
        <v>2030</v>
      </c>
      <c r="AN441" s="447" t="s">
        <v>2030</v>
      </c>
      <c r="AO441" s="448" t="s">
        <v>2030</v>
      </c>
      <c r="AP441" s="445" t="s">
        <v>2030</v>
      </c>
      <c r="AQ441" s="446" t="s">
        <v>2030</v>
      </c>
      <c r="AR441" s="447" t="s">
        <v>2030</v>
      </c>
      <c r="AS441" s="448" t="s">
        <v>2030</v>
      </c>
      <c r="AT441" s="445" t="s">
        <v>2030</v>
      </c>
      <c r="AU441" s="403" t="s">
        <v>2030</v>
      </c>
      <c r="AV441" s="447" t="s">
        <v>2030</v>
      </c>
      <c r="AW441" s="447" t="s">
        <v>2030</v>
      </c>
      <c r="AX441" s="448" t="s">
        <v>2030</v>
      </c>
      <c r="AY441" s="450" t="s">
        <v>2030</v>
      </c>
      <c r="AZ441" s="451" t="s">
        <v>2030</v>
      </c>
      <c r="BA441" s="456" t="s">
        <v>2030</v>
      </c>
      <c r="BB441" s="462" t="s">
        <v>2030</v>
      </c>
      <c r="BC441" s="2668"/>
      <c r="BD441" s="48"/>
      <c r="BE441" s="48"/>
      <c r="BF441" s="305" t="s">
        <v>2037</v>
      </c>
      <c r="BG441" s="304"/>
      <c r="BH441" s="304"/>
      <c r="BI441" s="42">
        <f>COUNTIFS($C$524:$BB$530,$BF$398)</f>
        <v>176</v>
      </c>
      <c r="BJ441" s="42"/>
      <c r="BK441" s="175"/>
    </row>
    <row r="442" spans="1:63" x14ac:dyDescent="0.2">
      <c r="A442" s="2691"/>
      <c r="B442" s="2079" t="s">
        <v>2066</v>
      </c>
      <c r="C442" s="395" t="s">
        <v>2030</v>
      </c>
      <c r="D442" s="396" t="s">
        <v>2030</v>
      </c>
      <c r="E442" s="396" t="s">
        <v>2030</v>
      </c>
      <c r="F442" s="397" t="s">
        <v>2030</v>
      </c>
      <c r="G442" s="395" t="s">
        <v>2030</v>
      </c>
      <c r="H442" s="396" t="s">
        <v>2030</v>
      </c>
      <c r="I442" s="396" t="s">
        <v>2063</v>
      </c>
      <c r="J442" s="397" t="s">
        <v>2063</v>
      </c>
      <c r="K442" s="395" t="s">
        <v>2030</v>
      </c>
      <c r="L442" s="396" t="s">
        <v>2030</v>
      </c>
      <c r="M442" s="396" t="s">
        <v>2030</v>
      </c>
      <c r="N442" s="396" t="s">
        <v>2030</v>
      </c>
      <c r="O442" s="397" t="s">
        <v>2030</v>
      </c>
      <c r="P442" s="395" t="s">
        <v>2030</v>
      </c>
      <c r="Q442" s="396" t="s">
        <v>2030</v>
      </c>
      <c r="R442" s="396" t="s">
        <v>2030</v>
      </c>
      <c r="S442" s="397" t="s">
        <v>2030</v>
      </c>
      <c r="T442" s="395" t="s">
        <v>2030</v>
      </c>
      <c r="U442" s="398" t="s">
        <v>2030</v>
      </c>
      <c r="V442" s="396" t="s">
        <v>2030</v>
      </c>
      <c r="W442" s="396" t="s">
        <v>2030</v>
      </c>
      <c r="X442" s="397" t="s">
        <v>2030</v>
      </c>
      <c r="Y442" s="395" t="s">
        <v>2030</v>
      </c>
      <c r="Z442" s="396" t="s">
        <v>2030</v>
      </c>
      <c r="AA442" s="396" t="s">
        <v>2030</v>
      </c>
      <c r="AB442" s="397" t="s">
        <v>2030</v>
      </c>
      <c r="AC442" s="395" t="s">
        <v>2030</v>
      </c>
      <c r="AD442" s="396" t="s">
        <v>2030</v>
      </c>
      <c r="AE442" s="396" t="s">
        <v>2030</v>
      </c>
      <c r="AF442" s="424" t="s">
        <v>2030</v>
      </c>
      <c r="AG442" s="422" t="s">
        <v>2030</v>
      </c>
      <c r="AH442" s="425" t="s">
        <v>2030</v>
      </c>
      <c r="AI442" s="423" t="s">
        <v>2030</v>
      </c>
      <c r="AJ442" s="423" t="s">
        <v>2030</v>
      </c>
      <c r="AK442" s="424" t="s">
        <v>2030</v>
      </c>
      <c r="AL442" s="395" t="s">
        <v>2030</v>
      </c>
      <c r="AM442" s="425" t="s">
        <v>2030</v>
      </c>
      <c r="AN442" s="423" t="s">
        <v>2030</v>
      </c>
      <c r="AO442" s="424" t="s">
        <v>2030</v>
      </c>
      <c r="AP442" s="422" t="s">
        <v>2030</v>
      </c>
      <c r="AQ442" s="425" t="s">
        <v>2030</v>
      </c>
      <c r="AR442" s="423" t="s">
        <v>2030</v>
      </c>
      <c r="AS442" s="424" t="s">
        <v>2030</v>
      </c>
      <c r="AT442" s="422" t="s">
        <v>2030</v>
      </c>
      <c r="AU442" s="398" t="s">
        <v>2030</v>
      </c>
      <c r="AV442" s="423" t="s">
        <v>2030</v>
      </c>
      <c r="AW442" s="423" t="s">
        <v>2030</v>
      </c>
      <c r="AX442" s="424" t="s">
        <v>2030</v>
      </c>
      <c r="AY442" s="395" t="s">
        <v>2030</v>
      </c>
      <c r="AZ442" s="425" t="s">
        <v>2030</v>
      </c>
      <c r="BA442" s="423" t="s">
        <v>2030</v>
      </c>
      <c r="BB442" s="424" t="s">
        <v>2030</v>
      </c>
      <c r="BC442" s="2668"/>
      <c r="BD442" s="48"/>
      <c r="BE442" s="48"/>
      <c r="BF442" s="48"/>
      <c r="BG442" s="48"/>
      <c r="BH442" s="48"/>
      <c r="BI442" s="42">
        <f>COUNTIFS($C$524:$BB$530,$BG$398)</f>
        <v>0</v>
      </c>
      <c r="BJ442" s="42"/>
      <c r="BK442" s="48"/>
    </row>
    <row r="443" spans="1:63" x14ac:dyDescent="0.2">
      <c r="A443" s="2691"/>
      <c r="B443" s="2078" t="s">
        <v>2177</v>
      </c>
      <c r="C443" s="400" t="s">
        <v>2030</v>
      </c>
      <c r="D443" s="401" t="s">
        <v>2063</v>
      </c>
      <c r="E443" s="401" t="s">
        <v>2063</v>
      </c>
      <c r="F443" s="402" t="s">
        <v>2063</v>
      </c>
      <c r="G443" s="400" t="s">
        <v>2063</v>
      </c>
      <c r="H443" s="401" t="s">
        <v>2030</v>
      </c>
      <c r="I443" s="401" t="s">
        <v>2063</v>
      </c>
      <c r="J443" s="402" t="s">
        <v>2030</v>
      </c>
      <c r="K443" s="400" t="s">
        <v>2030</v>
      </c>
      <c r="L443" s="401" t="s">
        <v>2030</v>
      </c>
      <c r="M443" s="401" t="s">
        <v>2030</v>
      </c>
      <c r="N443" s="401" t="s">
        <v>2030</v>
      </c>
      <c r="O443" s="402" t="s">
        <v>2030</v>
      </c>
      <c r="P443" s="400" t="s">
        <v>2030</v>
      </c>
      <c r="Q443" s="401" t="s">
        <v>2030</v>
      </c>
      <c r="R443" s="401" t="s">
        <v>2030</v>
      </c>
      <c r="S443" s="402" t="s">
        <v>2030</v>
      </c>
      <c r="T443" s="400" t="s">
        <v>2030</v>
      </c>
      <c r="U443" s="403" t="s">
        <v>2030</v>
      </c>
      <c r="V443" s="401" t="s">
        <v>2030</v>
      </c>
      <c r="W443" s="401" t="s">
        <v>2030</v>
      </c>
      <c r="X443" s="402" t="s">
        <v>2030</v>
      </c>
      <c r="Y443" s="400" t="s">
        <v>2030</v>
      </c>
      <c r="Z443" s="401" t="s">
        <v>2030</v>
      </c>
      <c r="AA443" s="401" t="s">
        <v>2030</v>
      </c>
      <c r="AB443" s="402" t="s">
        <v>2030</v>
      </c>
      <c r="AC443" s="400" t="s">
        <v>2030</v>
      </c>
      <c r="AD443" s="401" t="s">
        <v>2063</v>
      </c>
      <c r="AE443" s="401" t="s">
        <v>2063</v>
      </c>
      <c r="AF443" s="448" t="s">
        <v>2063</v>
      </c>
      <c r="AG443" s="445" t="s">
        <v>2063</v>
      </c>
      <c r="AH443" s="446" t="s">
        <v>2063</v>
      </c>
      <c r="AI443" s="447" t="s">
        <v>2030</v>
      </c>
      <c r="AJ443" s="447" t="s">
        <v>2063</v>
      </c>
      <c r="AK443" s="448" t="s">
        <v>2030</v>
      </c>
      <c r="AL443" s="400" t="s">
        <v>2030</v>
      </c>
      <c r="AM443" s="446" t="s">
        <v>2030</v>
      </c>
      <c r="AN443" s="447" t="s">
        <v>2030</v>
      </c>
      <c r="AO443" s="448" t="s">
        <v>2030</v>
      </c>
      <c r="AP443" s="445" t="s">
        <v>2030</v>
      </c>
      <c r="AQ443" s="446" t="s">
        <v>2030</v>
      </c>
      <c r="AR443" s="447" t="s">
        <v>2063</v>
      </c>
      <c r="AS443" s="448" t="s">
        <v>2063</v>
      </c>
      <c r="AT443" s="445" t="s">
        <v>2063</v>
      </c>
      <c r="AU443" s="403" t="s">
        <v>2063</v>
      </c>
      <c r="AV443" s="447" t="s">
        <v>2030</v>
      </c>
      <c r="AW443" s="447" t="s">
        <v>2030</v>
      </c>
      <c r="AX443" s="448" t="s">
        <v>2030</v>
      </c>
      <c r="AY443" s="450" t="s">
        <v>2063</v>
      </c>
      <c r="AZ443" s="451" t="s">
        <v>2063</v>
      </c>
      <c r="BA443" s="456" t="s">
        <v>2063</v>
      </c>
      <c r="BB443" s="462" t="s">
        <v>2063</v>
      </c>
      <c r="BC443" s="2668"/>
      <c r="BD443" s="48"/>
      <c r="BE443" s="48"/>
      <c r="BF443" s="48"/>
      <c r="BG443" s="48"/>
      <c r="BH443" s="48"/>
      <c r="BI443" s="48"/>
      <c r="BJ443" s="48"/>
      <c r="BK443" s="48"/>
    </row>
    <row r="444" spans="1:63" x14ac:dyDescent="0.2">
      <c r="A444" s="2691"/>
      <c r="B444" s="2079" t="s">
        <v>2176</v>
      </c>
      <c r="C444" s="395" t="s">
        <v>2030</v>
      </c>
      <c r="D444" s="396" t="s">
        <v>2030</v>
      </c>
      <c r="E444" s="396" t="s">
        <v>2030</v>
      </c>
      <c r="F444" s="397" t="s">
        <v>2030</v>
      </c>
      <c r="G444" s="395" t="s">
        <v>2030</v>
      </c>
      <c r="H444" s="396" t="s">
        <v>2030</v>
      </c>
      <c r="I444" s="396" t="s">
        <v>2030</v>
      </c>
      <c r="J444" s="397" t="s">
        <v>2030</v>
      </c>
      <c r="K444" s="395" t="s">
        <v>2030</v>
      </c>
      <c r="L444" s="396" t="s">
        <v>2030</v>
      </c>
      <c r="M444" s="396" t="s">
        <v>2030</v>
      </c>
      <c r="N444" s="396" t="s">
        <v>2030</v>
      </c>
      <c r="O444" s="397" t="s">
        <v>2030</v>
      </c>
      <c r="P444" s="395" t="s">
        <v>2030</v>
      </c>
      <c r="Q444" s="396" t="s">
        <v>2030</v>
      </c>
      <c r="R444" s="396" t="s">
        <v>2030</v>
      </c>
      <c r="S444" s="397" t="s">
        <v>2030</v>
      </c>
      <c r="T444" s="395" t="s">
        <v>2030</v>
      </c>
      <c r="U444" s="398" t="s">
        <v>2030</v>
      </c>
      <c r="V444" s="396" t="s">
        <v>2030</v>
      </c>
      <c r="W444" s="396" t="s">
        <v>2030</v>
      </c>
      <c r="X444" s="397" t="s">
        <v>2030</v>
      </c>
      <c r="Y444" s="395" t="s">
        <v>2030</v>
      </c>
      <c r="Z444" s="396" t="s">
        <v>2030</v>
      </c>
      <c r="AA444" s="396" t="s">
        <v>2030</v>
      </c>
      <c r="AB444" s="397" t="s">
        <v>2030</v>
      </c>
      <c r="AC444" s="395" t="s">
        <v>2030</v>
      </c>
      <c r="AD444" s="396" t="s">
        <v>2030</v>
      </c>
      <c r="AE444" s="396" t="s">
        <v>2030</v>
      </c>
      <c r="AF444" s="424" t="s">
        <v>2030</v>
      </c>
      <c r="AG444" s="422" t="s">
        <v>2030</v>
      </c>
      <c r="AH444" s="425" t="s">
        <v>2030</v>
      </c>
      <c r="AI444" s="423" t="s">
        <v>2030</v>
      </c>
      <c r="AJ444" s="423" t="s">
        <v>2030</v>
      </c>
      <c r="AK444" s="424" t="s">
        <v>2030</v>
      </c>
      <c r="AL444" s="395" t="s">
        <v>2030</v>
      </c>
      <c r="AM444" s="425" t="s">
        <v>2030</v>
      </c>
      <c r="AN444" s="423" t="s">
        <v>2030</v>
      </c>
      <c r="AO444" s="424" t="s">
        <v>2030</v>
      </c>
      <c r="AP444" s="422" t="s">
        <v>2030</v>
      </c>
      <c r="AQ444" s="425" t="s">
        <v>2030</v>
      </c>
      <c r="AR444" s="423" t="s">
        <v>2030</v>
      </c>
      <c r="AS444" s="424" t="s">
        <v>2030</v>
      </c>
      <c r="AT444" s="422" t="s">
        <v>2030</v>
      </c>
      <c r="AU444" s="398" t="s">
        <v>2030</v>
      </c>
      <c r="AV444" s="423" t="s">
        <v>2030</v>
      </c>
      <c r="AW444" s="423" t="s">
        <v>2030</v>
      </c>
      <c r="AX444" s="424" t="s">
        <v>2030</v>
      </c>
      <c r="AY444" s="395" t="s">
        <v>2030</v>
      </c>
      <c r="AZ444" s="425" t="s">
        <v>2030</v>
      </c>
      <c r="BA444" s="423" t="s">
        <v>2030</v>
      </c>
      <c r="BB444" s="424" t="s">
        <v>2030</v>
      </c>
      <c r="BC444" s="2668"/>
      <c r="BD444" s="48"/>
      <c r="BE444" s="48"/>
      <c r="BF444" s="48"/>
      <c r="BG444" s="48"/>
      <c r="BH444" s="48"/>
      <c r="BI444" s="48"/>
      <c r="BJ444" s="48"/>
      <c r="BK444" s="48"/>
    </row>
    <row r="445" spans="1:63" x14ac:dyDescent="0.2">
      <c r="A445" s="2691"/>
      <c r="B445" s="2078" t="s">
        <v>2175</v>
      </c>
      <c r="C445" s="400" t="s">
        <v>2030</v>
      </c>
      <c r="D445" s="401" t="s">
        <v>2030</v>
      </c>
      <c r="E445" s="401" t="s">
        <v>2030</v>
      </c>
      <c r="F445" s="402" t="s">
        <v>2030</v>
      </c>
      <c r="G445" s="400" t="s">
        <v>2030</v>
      </c>
      <c r="H445" s="401" t="s">
        <v>2030</v>
      </c>
      <c r="I445" s="401" t="s">
        <v>2030</v>
      </c>
      <c r="J445" s="402" t="s">
        <v>2030</v>
      </c>
      <c r="K445" s="400" t="s">
        <v>2030</v>
      </c>
      <c r="L445" s="401" t="s">
        <v>2030</v>
      </c>
      <c r="M445" s="401" t="s">
        <v>2030</v>
      </c>
      <c r="N445" s="401" t="s">
        <v>2030</v>
      </c>
      <c r="O445" s="402" t="s">
        <v>2030</v>
      </c>
      <c r="P445" s="400" t="s">
        <v>2030</v>
      </c>
      <c r="Q445" s="401" t="s">
        <v>2030</v>
      </c>
      <c r="R445" s="401" t="s">
        <v>2030</v>
      </c>
      <c r="S445" s="402" t="s">
        <v>2030</v>
      </c>
      <c r="T445" s="400" t="s">
        <v>2030</v>
      </c>
      <c r="U445" s="403" t="s">
        <v>2030</v>
      </c>
      <c r="V445" s="401" t="s">
        <v>2030</v>
      </c>
      <c r="W445" s="401" t="s">
        <v>2030</v>
      </c>
      <c r="X445" s="402" t="s">
        <v>2030</v>
      </c>
      <c r="Y445" s="400" t="s">
        <v>2030</v>
      </c>
      <c r="Z445" s="401" t="s">
        <v>2030</v>
      </c>
      <c r="AA445" s="401" t="s">
        <v>2030</v>
      </c>
      <c r="AB445" s="402" t="s">
        <v>2030</v>
      </c>
      <c r="AC445" s="400" t="s">
        <v>2030</v>
      </c>
      <c r="AD445" s="401" t="s">
        <v>2030</v>
      </c>
      <c r="AE445" s="401" t="s">
        <v>2030</v>
      </c>
      <c r="AF445" s="448" t="s">
        <v>2030</v>
      </c>
      <c r="AG445" s="445" t="s">
        <v>2030</v>
      </c>
      <c r="AH445" s="446" t="s">
        <v>2030</v>
      </c>
      <c r="AI445" s="447" t="s">
        <v>2030</v>
      </c>
      <c r="AJ445" s="447" t="s">
        <v>2030</v>
      </c>
      <c r="AK445" s="448" t="s">
        <v>2030</v>
      </c>
      <c r="AL445" s="400" t="s">
        <v>2030</v>
      </c>
      <c r="AM445" s="446" t="s">
        <v>2030</v>
      </c>
      <c r="AN445" s="447" t="s">
        <v>2030</v>
      </c>
      <c r="AO445" s="448" t="s">
        <v>2030</v>
      </c>
      <c r="AP445" s="445" t="s">
        <v>2030</v>
      </c>
      <c r="AQ445" s="446" t="s">
        <v>2030</v>
      </c>
      <c r="AR445" s="447" t="s">
        <v>2030</v>
      </c>
      <c r="AS445" s="448" t="s">
        <v>2030</v>
      </c>
      <c r="AT445" s="445" t="s">
        <v>2030</v>
      </c>
      <c r="AU445" s="403" t="s">
        <v>2030</v>
      </c>
      <c r="AV445" s="447" t="s">
        <v>2030</v>
      </c>
      <c r="AW445" s="447" t="s">
        <v>2030</v>
      </c>
      <c r="AX445" s="448" t="s">
        <v>2030</v>
      </c>
      <c r="AY445" s="450" t="s">
        <v>2030</v>
      </c>
      <c r="AZ445" s="451" t="s">
        <v>2030</v>
      </c>
      <c r="BA445" s="456" t="s">
        <v>2030</v>
      </c>
      <c r="BB445" s="462" t="s">
        <v>2030</v>
      </c>
      <c r="BC445" s="2668"/>
      <c r="BD445" s="48"/>
      <c r="BE445" s="48"/>
      <c r="BF445" s="48"/>
      <c r="BG445" s="48"/>
      <c r="BH445" s="48"/>
      <c r="BI445" s="48"/>
      <c r="BJ445" s="48"/>
      <c r="BK445" s="48"/>
    </row>
    <row r="446" spans="1:63" ht="13.5" thickBot="1" x14ac:dyDescent="0.25">
      <c r="A446" s="2692"/>
      <c r="B446" s="2105" t="s">
        <v>2174</v>
      </c>
      <c r="C446" s="412" t="s">
        <v>2030</v>
      </c>
      <c r="D446" s="413" t="s">
        <v>2030</v>
      </c>
      <c r="E446" s="413" t="s">
        <v>2063</v>
      </c>
      <c r="F446" s="414" t="s">
        <v>2063</v>
      </c>
      <c r="G446" s="412" t="s">
        <v>2063</v>
      </c>
      <c r="H446" s="413" t="s">
        <v>2063</v>
      </c>
      <c r="I446" s="413" t="s">
        <v>2063</v>
      </c>
      <c r="J446" s="414" t="s">
        <v>2063</v>
      </c>
      <c r="K446" s="461" t="s">
        <v>2030</v>
      </c>
      <c r="L446" s="413" t="s">
        <v>2030</v>
      </c>
      <c r="M446" s="413" t="s">
        <v>2030</v>
      </c>
      <c r="N446" s="413" t="s">
        <v>2030</v>
      </c>
      <c r="O446" s="414" t="s">
        <v>2030</v>
      </c>
      <c r="P446" s="461" t="s">
        <v>2030</v>
      </c>
      <c r="Q446" s="413" t="s">
        <v>2030</v>
      </c>
      <c r="R446" s="413" t="s">
        <v>2030</v>
      </c>
      <c r="S446" s="414" t="s">
        <v>2030</v>
      </c>
      <c r="T446" s="412" t="s">
        <v>2030</v>
      </c>
      <c r="U446" s="415" t="s">
        <v>2030</v>
      </c>
      <c r="V446" s="413" t="s">
        <v>2030</v>
      </c>
      <c r="W446" s="413" t="s">
        <v>2030</v>
      </c>
      <c r="X446" s="414" t="s">
        <v>2030</v>
      </c>
      <c r="Y446" s="412" t="s">
        <v>2030</v>
      </c>
      <c r="Z446" s="413" t="s">
        <v>2030</v>
      </c>
      <c r="AA446" s="413" t="s">
        <v>2030</v>
      </c>
      <c r="AB446" s="414" t="s">
        <v>2030</v>
      </c>
      <c r="AC446" s="461" t="s">
        <v>2030</v>
      </c>
      <c r="AD446" s="413" t="s">
        <v>2030</v>
      </c>
      <c r="AE446" s="413" t="s">
        <v>2030</v>
      </c>
      <c r="AF446" s="414" t="s">
        <v>2030</v>
      </c>
      <c r="AG446" s="412" t="s">
        <v>2030</v>
      </c>
      <c r="AH446" s="415" t="s">
        <v>2030</v>
      </c>
      <c r="AI446" s="413" t="s">
        <v>2030</v>
      </c>
      <c r="AJ446" s="413" t="s">
        <v>2030</v>
      </c>
      <c r="AK446" s="414" t="s">
        <v>2030</v>
      </c>
      <c r="AL446" s="412" t="s">
        <v>2030</v>
      </c>
      <c r="AM446" s="415" t="s">
        <v>2030</v>
      </c>
      <c r="AN446" s="413" t="s">
        <v>2030</v>
      </c>
      <c r="AO446" s="414" t="s">
        <v>2030</v>
      </c>
      <c r="AP446" s="412" t="s">
        <v>2030</v>
      </c>
      <c r="AQ446" s="415" t="s">
        <v>2030</v>
      </c>
      <c r="AR446" s="413" t="s">
        <v>2030</v>
      </c>
      <c r="AS446" s="414" t="s">
        <v>2030</v>
      </c>
      <c r="AT446" s="412" t="s">
        <v>2030</v>
      </c>
      <c r="AU446" s="415" t="s">
        <v>2030</v>
      </c>
      <c r="AV446" s="413" t="s">
        <v>2030</v>
      </c>
      <c r="AW446" s="413" t="s">
        <v>2030</v>
      </c>
      <c r="AX446" s="414" t="s">
        <v>2030</v>
      </c>
      <c r="AY446" s="412" t="s">
        <v>2030</v>
      </c>
      <c r="AZ446" s="415" t="s">
        <v>2030</v>
      </c>
      <c r="BA446" s="413" t="s">
        <v>2030</v>
      </c>
      <c r="BB446" s="414" t="s">
        <v>2030</v>
      </c>
      <c r="BC446" s="2668"/>
      <c r="BD446" s="48"/>
      <c r="BE446" s="48"/>
      <c r="BF446" s="48"/>
      <c r="BG446" s="48"/>
      <c r="BH446" s="48"/>
      <c r="BI446" s="48"/>
      <c r="BJ446" s="48"/>
      <c r="BK446" s="48"/>
    </row>
    <row r="447" spans="1:63" ht="13.5" thickBot="1" x14ac:dyDescent="0.25">
      <c r="A447" s="48"/>
      <c r="B447" s="2072"/>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c r="AA447" s="169"/>
      <c r="AB447" s="169"/>
      <c r="AC447" s="169"/>
      <c r="AD447" s="169"/>
      <c r="AE447" s="169"/>
      <c r="AF447" s="169"/>
      <c r="AG447" s="169"/>
      <c r="AH447" s="169"/>
      <c r="AI447" s="169"/>
      <c r="AJ447" s="169"/>
      <c r="AK447" s="169"/>
      <c r="AL447" s="169"/>
      <c r="AM447" s="169"/>
      <c r="AN447" s="169"/>
      <c r="AO447" s="169"/>
      <c r="AP447" s="169"/>
      <c r="AQ447" s="169"/>
      <c r="AR447" s="169"/>
      <c r="AS447" s="169"/>
      <c r="AT447" s="169"/>
      <c r="AU447" s="169"/>
      <c r="AV447" s="169"/>
      <c r="AW447" s="169"/>
      <c r="AX447" s="169"/>
      <c r="AY447" s="169"/>
      <c r="AZ447" s="169"/>
      <c r="BA447" s="169"/>
      <c r="BB447" s="169"/>
      <c r="BC447" s="2668"/>
      <c r="BD447" s="2659" t="s">
        <v>1684</v>
      </c>
      <c r="BE447" s="2660"/>
      <c r="BF447" s="308"/>
      <c r="BG447" s="307">
        <v>2007</v>
      </c>
      <c r="BH447" s="307">
        <v>2008</v>
      </c>
      <c r="BI447" s="307">
        <v>2009</v>
      </c>
      <c r="BJ447" s="307">
        <v>2010</v>
      </c>
      <c r="BK447" s="307">
        <v>2011</v>
      </c>
    </row>
    <row r="448" spans="1:63" ht="13.5" thickBot="1" x14ac:dyDescent="0.25">
      <c r="A448" s="2683" t="s">
        <v>450</v>
      </c>
      <c r="B448" s="2677" t="s">
        <v>672</v>
      </c>
      <c r="C448" s="2670" t="s">
        <v>2056</v>
      </c>
      <c r="D448" s="2673"/>
      <c r="E448" s="2673"/>
      <c r="F448" s="2674"/>
      <c r="G448" s="2679" t="s">
        <v>2062</v>
      </c>
      <c r="H448" s="2673"/>
      <c r="I448" s="2673"/>
      <c r="J448" s="2674"/>
      <c r="K448" s="2679" t="s">
        <v>2061</v>
      </c>
      <c r="L448" s="2673"/>
      <c r="M448" s="2673"/>
      <c r="N448" s="2673"/>
      <c r="O448" s="2674"/>
      <c r="P448" s="2670" t="s">
        <v>2053</v>
      </c>
      <c r="Q448" s="2673"/>
      <c r="R448" s="2673"/>
      <c r="S448" s="2674"/>
      <c r="T448" s="2670" t="s">
        <v>2052</v>
      </c>
      <c r="U448" s="2673"/>
      <c r="V448" s="2673"/>
      <c r="W448" s="2673"/>
      <c r="X448" s="2674"/>
      <c r="Y448" s="2676" t="s">
        <v>2051</v>
      </c>
      <c r="Z448" s="2671"/>
      <c r="AA448" s="2671"/>
      <c r="AB448" s="2672"/>
      <c r="AC448" s="2670" t="s">
        <v>2050</v>
      </c>
      <c r="AD448" s="2671"/>
      <c r="AE448" s="2671"/>
      <c r="AF448" s="2672"/>
      <c r="AG448" s="2670" t="s">
        <v>2049</v>
      </c>
      <c r="AH448" s="2673"/>
      <c r="AI448" s="2673"/>
      <c r="AJ448" s="2673"/>
      <c r="AK448" s="2674"/>
      <c r="AL448" s="2670" t="s">
        <v>2048</v>
      </c>
      <c r="AM448" s="2673"/>
      <c r="AN448" s="2673"/>
      <c r="AO448" s="2674"/>
      <c r="AP448" s="2670" t="s">
        <v>2047</v>
      </c>
      <c r="AQ448" s="2673"/>
      <c r="AR448" s="2673"/>
      <c r="AS448" s="2674"/>
      <c r="AT448" s="2689" t="s">
        <v>2046</v>
      </c>
      <c r="AU448" s="2673"/>
      <c r="AV448" s="2673"/>
      <c r="AW448" s="2673"/>
      <c r="AX448" s="2674"/>
      <c r="AY448" s="2670" t="s">
        <v>2045</v>
      </c>
      <c r="AZ448" s="2673"/>
      <c r="BA448" s="2673"/>
      <c r="BB448" s="2674"/>
      <c r="BC448" s="2668"/>
      <c r="BD448" s="48"/>
      <c r="BE448" s="48"/>
      <c r="BF448" s="306" t="s">
        <v>2038</v>
      </c>
      <c r="BG448" s="304"/>
      <c r="BH448" s="304"/>
      <c r="BI448" s="42">
        <f>COUNTIFS($C$534:$BB$538,$BE$398)</f>
        <v>102</v>
      </c>
      <c r="BJ448" s="42"/>
      <c r="BK448" s="175"/>
    </row>
    <row r="449" spans="1:63" ht="13.5" thickBot="1" x14ac:dyDescent="0.25">
      <c r="A449" s="2684"/>
      <c r="B449" s="2678"/>
      <c r="C449" s="498">
        <v>4</v>
      </c>
      <c r="D449" s="499">
        <v>11</v>
      </c>
      <c r="E449" s="500">
        <v>18</v>
      </c>
      <c r="F449" s="501">
        <v>25</v>
      </c>
      <c r="G449" s="502">
        <v>1</v>
      </c>
      <c r="H449" s="503">
        <v>8</v>
      </c>
      <c r="I449" s="504">
        <v>15</v>
      </c>
      <c r="J449" s="501">
        <v>22</v>
      </c>
      <c r="K449" s="417">
        <v>1</v>
      </c>
      <c r="L449" s="503">
        <v>8</v>
      </c>
      <c r="M449" s="500">
        <v>15</v>
      </c>
      <c r="N449" s="505">
        <v>22</v>
      </c>
      <c r="O449" s="506">
        <v>29</v>
      </c>
      <c r="P449" s="418">
        <v>5</v>
      </c>
      <c r="Q449" s="500">
        <v>12</v>
      </c>
      <c r="R449" s="507">
        <v>19</v>
      </c>
      <c r="S449" s="506">
        <v>26</v>
      </c>
      <c r="T449" s="418">
        <v>3</v>
      </c>
      <c r="U449" s="504">
        <v>10</v>
      </c>
      <c r="V449" s="507">
        <v>17</v>
      </c>
      <c r="W449" s="500">
        <v>24</v>
      </c>
      <c r="X449" s="501">
        <v>31</v>
      </c>
      <c r="Y449" s="498">
        <v>7</v>
      </c>
      <c r="Z449" s="507">
        <v>14</v>
      </c>
      <c r="AA449" s="500">
        <v>21</v>
      </c>
      <c r="AB449" s="501">
        <v>28</v>
      </c>
      <c r="AC449" s="417">
        <v>4</v>
      </c>
      <c r="AD449" s="507">
        <v>11</v>
      </c>
      <c r="AE449" s="500">
        <v>18</v>
      </c>
      <c r="AF449" s="501">
        <v>25</v>
      </c>
      <c r="AG449" s="417">
        <v>2</v>
      </c>
      <c r="AH449" s="499">
        <v>9</v>
      </c>
      <c r="AI449" s="500">
        <v>16</v>
      </c>
      <c r="AJ449" s="507">
        <v>23</v>
      </c>
      <c r="AK449" s="506">
        <v>30</v>
      </c>
      <c r="AL449" s="418">
        <v>6</v>
      </c>
      <c r="AM449" s="504">
        <v>13</v>
      </c>
      <c r="AN449" s="507">
        <v>20</v>
      </c>
      <c r="AO449" s="506">
        <v>27</v>
      </c>
      <c r="AP449" s="418">
        <v>4</v>
      </c>
      <c r="AQ449" s="504">
        <v>11</v>
      </c>
      <c r="AR449" s="507">
        <v>18</v>
      </c>
      <c r="AS449" s="506">
        <v>25</v>
      </c>
      <c r="AT449" s="418">
        <v>1</v>
      </c>
      <c r="AU449" s="498">
        <v>8</v>
      </c>
      <c r="AV449" s="507">
        <v>15</v>
      </c>
      <c r="AW449" s="508">
        <v>22</v>
      </c>
      <c r="AX449" s="501">
        <v>29</v>
      </c>
      <c r="AY449" s="417">
        <v>6</v>
      </c>
      <c r="AZ449" s="499">
        <v>13</v>
      </c>
      <c r="BA449" s="500">
        <v>20</v>
      </c>
      <c r="BB449" s="501">
        <v>27</v>
      </c>
      <c r="BC449" s="2668"/>
      <c r="BD449" s="48"/>
      <c r="BE449" s="48"/>
      <c r="BF449" s="305" t="s">
        <v>2037</v>
      </c>
      <c r="BG449" s="304"/>
      <c r="BH449" s="304"/>
      <c r="BI449" s="42">
        <f>COUNTIFS($C$534:$BB$538,$BF$398)</f>
        <v>158</v>
      </c>
      <c r="BJ449" s="42"/>
      <c r="BK449" s="175"/>
    </row>
    <row r="450" spans="1:63" x14ac:dyDescent="0.2">
      <c r="A450" s="2690" t="s">
        <v>1909</v>
      </c>
      <c r="B450" s="2077" t="s">
        <v>2068</v>
      </c>
      <c r="C450" s="395" t="s">
        <v>2030</v>
      </c>
      <c r="D450" s="396" t="s">
        <v>2030</v>
      </c>
      <c r="E450" s="396" t="s">
        <v>2030</v>
      </c>
      <c r="F450" s="397" t="s">
        <v>2030</v>
      </c>
      <c r="G450" s="395" t="s">
        <v>2030</v>
      </c>
      <c r="H450" s="396" t="s">
        <v>2030</v>
      </c>
      <c r="I450" s="396" t="s">
        <v>2063</v>
      </c>
      <c r="J450" s="397" t="s">
        <v>2030</v>
      </c>
      <c r="K450" s="395" t="s">
        <v>2063</v>
      </c>
      <c r="L450" s="396" t="s">
        <v>2063</v>
      </c>
      <c r="M450" s="396" t="s">
        <v>2063</v>
      </c>
      <c r="N450" s="396" t="s">
        <v>2030</v>
      </c>
      <c r="O450" s="397" t="s">
        <v>2030</v>
      </c>
      <c r="P450" s="395" t="s">
        <v>2030</v>
      </c>
      <c r="Q450" s="396" t="s">
        <v>2030</v>
      </c>
      <c r="R450" s="396" t="s">
        <v>2030</v>
      </c>
      <c r="S450" s="397" t="s">
        <v>2030</v>
      </c>
      <c r="T450" s="395" t="s">
        <v>2030</v>
      </c>
      <c r="U450" s="395" t="s">
        <v>2030</v>
      </c>
      <c r="V450" s="396" t="s">
        <v>2030</v>
      </c>
      <c r="W450" s="396" t="s">
        <v>2030</v>
      </c>
      <c r="X450" s="397" t="s">
        <v>2030</v>
      </c>
      <c r="Y450" s="395" t="s">
        <v>2030</v>
      </c>
      <c r="Z450" s="396" t="s">
        <v>2030</v>
      </c>
      <c r="AA450" s="396" t="s">
        <v>2030</v>
      </c>
      <c r="AB450" s="397" t="s">
        <v>2030</v>
      </c>
      <c r="AC450" s="395" t="s">
        <v>2030</v>
      </c>
      <c r="AD450" s="396" t="s">
        <v>2063</v>
      </c>
      <c r="AE450" s="396" t="s">
        <v>2030</v>
      </c>
      <c r="AF450" s="397" t="s">
        <v>2030</v>
      </c>
      <c r="AG450" s="422" t="s">
        <v>2030</v>
      </c>
      <c r="AH450" s="425" t="s">
        <v>2030</v>
      </c>
      <c r="AI450" s="423" t="s">
        <v>2030</v>
      </c>
      <c r="AJ450" s="423" t="s">
        <v>2030</v>
      </c>
      <c r="AK450" s="424" t="s">
        <v>2030</v>
      </c>
      <c r="AL450" s="395" t="s">
        <v>2030</v>
      </c>
      <c r="AM450" s="425" t="s">
        <v>2063</v>
      </c>
      <c r="AN450" s="423" t="s">
        <v>2063</v>
      </c>
      <c r="AO450" s="424" t="s">
        <v>2030</v>
      </c>
      <c r="AP450" s="422" t="s">
        <v>2030</v>
      </c>
      <c r="AQ450" s="425" t="s">
        <v>2030</v>
      </c>
      <c r="AR450" s="423" t="s">
        <v>2030</v>
      </c>
      <c r="AS450" s="424" t="s">
        <v>2030</v>
      </c>
      <c r="AT450" s="422" t="s">
        <v>2030</v>
      </c>
      <c r="AU450" s="398" t="s">
        <v>2030</v>
      </c>
      <c r="AV450" s="423" t="s">
        <v>2030</v>
      </c>
      <c r="AW450" s="423" t="s">
        <v>2030</v>
      </c>
      <c r="AX450" s="424" t="s">
        <v>2030</v>
      </c>
      <c r="AY450" s="395" t="s">
        <v>2030</v>
      </c>
      <c r="AZ450" s="425" t="s">
        <v>2063</v>
      </c>
      <c r="BA450" s="423" t="s">
        <v>2030</v>
      </c>
      <c r="BB450" s="424" t="s">
        <v>2030</v>
      </c>
      <c r="BC450" s="2668"/>
      <c r="BD450" s="48"/>
      <c r="BE450" s="48"/>
      <c r="BF450" s="48"/>
      <c r="BG450" s="48"/>
      <c r="BH450" s="48"/>
      <c r="BI450" s="42">
        <f>COUNTIFS($C$534:$BB$538,$BG$398)</f>
        <v>0</v>
      </c>
      <c r="BJ450" s="42"/>
      <c r="BK450" s="48"/>
    </row>
    <row r="451" spans="1:63" x14ac:dyDescent="0.2">
      <c r="A451" s="2691"/>
      <c r="B451" s="2078" t="s">
        <v>2173</v>
      </c>
      <c r="C451" s="400" t="s">
        <v>2030</v>
      </c>
      <c r="D451" s="401" t="s">
        <v>2030</v>
      </c>
      <c r="E451" s="401" t="s">
        <v>2030</v>
      </c>
      <c r="F451" s="402" t="s">
        <v>2030</v>
      </c>
      <c r="G451" s="400" t="s">
        <v>2030</v>
      </c>
      <c r="H451" s="401" t="s">
        <v>2030</v>
      </c>
      <c r="I451" s="401" t="s">
        <v>2063</v>
      </c>
      <c r="J451" s="402" t="s">
        <v>2030</v>
      </c>
      <c r="K451" s="400" t="s">
        <v>2030</v>
      </c>
      <c r="L451" s="401" t="s">
        <v>2030</v>
      </c>
      <c r="M451" s="401" t="s">
        <v>2030</v>
      </c>
      <c r="N451" s="401" t="s">
        <v>2030</v>
      </c>
      <c r="O451" s="402" t="s">
        <v>2030</v>
      </c>
      <c r="P451" s="400" t="s">
        <v>2030</v>
      </c>
      <c r="Q451" s="401" t="s">
        <v>2030</v>
      </c>
      <c r="R451" s="401" t="s">
        <v>2030</v>
      </c>
      <c r="S451" s="402" t="s">
        <v>2030</v>
      </c>
      <c r="T451" s="400" t="s">
        <v>2030</v>
      </c>
      <c r="U451" s="403" t="s">
        <v>2030</v>
      </c>
      <c r="V451" s="401" t="s">
        <v>2030</v>
      </c>
      <c r="W451" s="401" t="s">
        <v>2030</v>
      </c>
      <c r="X451" s="402" t="s">
        <v>2030</v>
      </c>
      <c r="Y451" s="400" t="s">
        <v>2030</v>
      </c>
      <c r="Z451" s="401" t="s">
        <v>2030</v>
      </c>
      <c r="AA451" s="401" t="s">
        <v>2030</v>
      </c>
      <c r="AB451" s="402" t="s">
        <v>2030</v>
      </c>
      <c r="AC451" s="400" t="s">
        <v>2030</v>
      </c>
      <c r="AD451" s="401" t="s">
        <v>2030</v>
      </c>
      <c r="AE451" s="401" t="s">
        <v>2030</v>
      </c>
      <c r="AF451" s="402" t="s">
        <v>2030</v>
      </c>
      <c r="AG451" s="445" t="s">
        <v>2030</v>
      </c>
      <c r="AH451" s="446" t="s">
        <v>2030</v>
      </c>
      <c r="AI451" s="447" t="s">
        <v>2030</v>
      </c>
      <c r="AJ451" s="447" t="s">
        <v>2030</v>
      </c>
      <c r="AK451" s="448" t="s">
        <v>2030</v>
      </c>
      <c r="AL451" s="400" t="s">
        <v>2030</v>
      </c>
      <c r="AM451" s="446" t="s">
        <v>2030</v>
      </c>
      <c r="AN451" s="447" t="s">
        <v>2030</v>
      </c>
      <c r="AO451" s="448" t="s">
        <v>2030</v>
      </c>
      <c r="AP451" s="445" t="s">
        <v>2030</v>
      </c>
      <c r="AQ451" s="446" t="s">
        <v>2030</v>
      </c>
      <c r="AR451" s="447" t="s">
        <v>2030</v>
      </c>
      <c r="AS451" s="448" t="s">
        <v>2030</v>
      </c>
      <c r="AT451" s="445" t="s">
        <v>2030</v>
      </c>
      <c r="AU451" s="403" t="s">
        <v>2030</v>
      </c>
      <c r="AV451" s="447" t="s">
        <v>2030</v>
      </c>
      <c r="AW451" s="447" t="s">
        <v>2030</v>
      </c>
      <c r="AX451" s="448" t="s">
        <v>2030</v>
      </c>
      <c r="AY451" s="450" t="s">
        <v>2030</v>
      </c>
      <c r="AZ451" s="404" t="s">
        <v>2030</v>
      </c>
      <c r="BA451" s="405" t="s">
        <v>2030</v>
      </c>
      <c r="BB451" s="462" t="s">
        <v>2030</v>
      </c>
      <c r="BC451" s="2668"/>
      <c r="BD451" s="48"/>
      <c r="BE451" s="48"/>
      <c r="BF451" s="48"/>
      <c r="BG451" s="48"/>
      <c r="BH451" s="48"/>
      <c r="BI451" s="48"/>
      <c r="BJ451" s="48"/>
      <c r="BK451" s="48"/>
    </row>
    <row r="452" spans="1:63" x14ac:dyDescent="0.2">
      <c r="A452" s="2691"/>
      <c r="B452" s="2079" t="s">
        <v>2172</v>
      </c>
      <c r="C452" s="395" t="s">
        <v>2030</v>
      </c>
      <c r="D452" s="396" t="s">
        <v>2063</v>
      </c>
      <c r="E452" s="396" t="s">
        <v>2030</v>
      </c>
      <c r="F452" s="397" t="s">
        <v>2030</v>
      </c>
      <c r="G452" s="395" t="s">
        <v>2030</v>
      </c>
      <c r="H452" s="396" t="s">
        <v>2030</v>
      </c>
      <c r="I452" s="396" t="s">
        <v>2063</v>
      </c>
      <c r="J452" s="397" t="s">
        <v>2030</v>
      </c>
      <c r="K452" s="395" t="s">
        <v>2030</v>
      </c>
      <c r="L452" s="396" t="s">
        <v>2030</v>
      </c>
      <c r="M452" s="396" t="s">
        <v>2030</v>
      </c>
      <c r="N452" s="396" t="s">
        <v>2030</v>
      </c>
      <c r="O452" s="397" t="s">
        <v>2030</v>
      </c>
      <c r="P452" s="395" t="s">
        <v>2030</v>
      </c>
      <c r="Q452" s="396" t="s">
        <v>2030</v>
      </c>
      <c r="R452" s="396" t="s">
        <v>2030</v>
      </c>
      <c r="S452" s="397" t="s">
        <v>2030</v>
      </c>
      <c r="T452" s="395" t="s">
        <v>2030</v>
      </c>
      <c r="U452" s="398" t="s">
        <v>2030</v>
      </c>
      <c r="V452" s="396" t="s">
        <v>2030</v>
      </c>
      <c r="W452" s="396" t="s">
        <v>2030</v>
      </c>
      <c r="X452" s="397" t="s">
        <v>2030</v>
      </c>
      <c r="Y452" s="395" t="s">
        <v>2030</v>
      </c>
      <c r="Z452" s="396" t="s">
        <v>2030</v>
      </c>
      <c r="AA452" s="396" t="s">
        <v>2030</v>
      </c>
      <c r="AB452" s="397" t="s">
        <v>2030</v>
      </c>
      <c r="AC452" s="395" t="s">
        <v>2030</v>
      </c>
      <c r="AD452" s="396" t="s">
        <v>2063</v>
      </c>
      <c r="AE452" s="396" t="s">
        <v>2063</v>
      </c>
      <c r="AF452" s="397" t="s">
        <v>2063</v>
      </c>
      <c r="AG452" s="395" t="s">
        <v>2063</v>
      </c>
      <c r="AH452" s="398" t="s">
        <v>2063</v>
      </c>
      <c r="AI452" s="396" t="s">
        <v>2030</v>
      </c>
      <c r="AJ452" s="396" t="s">
        <v>2063</v>
      </c>
      <c r="AK452" s="397" t="s">
        <v>2063</v>
      </c>
      <c r="AL452" s="395" t="s">
        <v>2063</v>
      </c>
      <c r="AM452" s="398" t="s">
        <v>2063</v>
      </c>
      <c r="AN452" s="396" t="s">
        <v>2063</v>
      </c>
      <c r="AO452" s="397" t="s">
        <v>2030</v>
      </c>
      <c r="AP452" s="395" t="s">
        <v>2030</v>
      </c>
      <c r="AQ452" s="398" t="s">
        <v>2030</v>
      </c>
      <c r="AR452" s="396" t="s">
        <v>2030</v>
      </c>
      <c r="AS452" s="397" t="s">
        <v>2030</v>
      </c>
      <c r="AT452" s="395" t="s">
        <v>2030</v>
      </c>
      <c r="AU452" s="398" t="s">
        <v>2030</v>
      </c>
      <c r="AV452" s="396" t="s">
        <v>2030</v>
      </c>
      <c r="AW452" s="396" t="s">
        <v>2030</v>
      </c>
      <c r="AX452" s="397" t="s">
        <v>2030</v>
      </c>
      <c r="AY452" s="395" t="s">
        <v>2063</v>
      </c>
      <c r="AZ452" s="398" t="s">
        <v>2063</v>
      </c>
      <c r="BA452" s="396" t="s">
        <v>2063</v>
      </c>
      <c r="BB452" s="397" t="s">
        <v>2063</v>
      </c>
      <c r="BC452" s="2668"/>
      <c r="BD452" s="48"/>
      <c r="BE452" s="48"/>
      <c r="BF452" s="48"/>
      <c r="BG452" s="48"/>
      <c r="BH452" s="48"/>
      <c r="BI452" s="48"/>
      <c r="BJ452" s="48"/>
      <c r="BK452" s="48"/>
    </row>
    <row r="453" spans="1:63" x14ac:dyDescent="0.2">
      <c r="A453" s="2691"/>
      <c r="B453" s="2078" t="s">
        <v>2171</v>
      </c>
      <c r="C453" s="445" t="s">
        <v>2063</v>
      </c>
      <c r="D453" s="447" t="s">
        <v>2063</v>
      </c>
      <c r="E453" s="447" t="s">
        <v>2063</v>
      </c>
      <c r="F453" s="448" t="s">
        <v>2063</v>
      </c>
      <c r="G453" s="509" t="s">
        <v>2030</v>
      </c>
      <c r="H453" s="447" t="s">
        <v>2030</v>
      </c>
      <c r="I453" s="447" t="s">
        <v>2063</v>
      </c>
      <c r="J453" s="448" t="s">
        <v>2030</v>
      </c>
      <c r="K453" s="445" t="s">
        <v>2030</v>
      </c>
      <c r="L453" s="446" t="s">
        <v>2030</v>
      </c>
      <c r="M453" s="447" t="s">
        <v>2030</v>
      </c>
      <c r="N453" s="447" t="s">
        <v>2030</v>
      </c>
      <c r="O453" s="448" t="s">
        <v>2030</v>
      </c>
      <c r="P453" s="509" t="s">
        <v>2030</v>
      </c>
      <c r="Q453" s="447" t="s">
        <v>2030</v>
      </c>
      <c r="R453" s="447" t="s">
        <v>2030</v>
      </c>
      <c r="S453" s="493" t="s">
        <v>2030</v>
      </c>
      <c r="T453" s="445" t="s">
        <v>2030</v>
      </c>
      <c r="U453" s="446" t="s">
        <v>2030</v>
      </c>
      <c r="V453" s="447" t="s">
        <v>2030</v>
      </c>
      <c r="W453" s="447" t="s">
        <v>2030</v>
      </c>
      <c r="X453" s="448" t="s">
        <v>2030</v>
      </c>
      <c r="Y453" s="445" t="s">
        <v>2030</v>
      </c>
      <c r="Z453" s="447" t="s">
        <v>2030</v>
      </c>
      <c r="AA453" s="447" t="s">
        <v>2030</v>
      </c>
      <c r="AB453" s="448" t="s">
        <v>2030</v>
      </c>
      <c r="AC453" s="509" t="s">
        <v>2030</v>
      </c>
      <c r="AD453" s="447" t="s">
        <v>2030</v>
      </c>
      <c r="AE453" s="447" t="s">
        <v>2030</v>
      </c>
      <c r="AF453" s="448" t="s">
        <v>2030</v>
      </c>
      <c r="AG453" s="445" t="s">
        <v>2030</v>
      </c>
      <c r="AH453" s="446" t="s">
        <v>2030</v>
      </c>
      <c r="AI453" s="447" t="s">
        <v>2030</v>
      </c>
      <c r="AJ453" s="454" t="s">
        <v>2030</v>
      </c>
      <c r="AK453" s="455" t="s">
        <v>2030</v>
      </c>
      <c r="AL453" s="445" t="s">
        <v>2030</v>
      </c>
      <c r="AM453" s="446" t="s">
        <v>2030</v>
      </c>
      <c r="AN453" s="454" t="s">
        <v>2030</v>
      </c>
      <c r="AO453" s="455" t="s">
        <v>2030</v>
      </c>
      <c r="AP453" s="445" t="s">
        <v>2030</v>
      </c>
      <c r="AQ453" s="446" t="s">
        <v>2030</v>
      </c>
      <c r="AR453" s="447" t="s">
        <v>2030</v>
      </c>
      <c r="AS453" s="448" t="s">
        <v>2030</v>
      </c>
      <c r="AT453" s="445" t="s">
        <v>2030</v>
      </c>
      <c r="AU453" s="446" t="s">
        <v>2030</v>
      </c>
      <c r="AV453" s="447" t="s">
        <v>2030</v>
      </c>
      <c r="AW453" s="447" t="s">
        <v>2030</v>
      </c>
      <c r="AX453" s="448" t="s">
        <v>2063</v>
      </c>
      <c r="AY453" s="494" t="s">
        <v>2063</v>
      </c>
      <c r="AZ453" s="451" t="s">
        <v>2063</v>
      </c>
      <c r="BA453" s="451" t="s">
        <v>2063</v>
      </c>
      <c r="BB453" s="462" t="s">
        <v>2063</v>
      </c>
      <c r="BC453" s="2668"/>
      <c r="BD453" s="48"/>
      <c r="BE453" s="48"/>
      <c r="BF453" s="48"/>
      <c r="BG453" s="48"/>
      <c r="BH453" s="48"/>
      <c r="BI453" s="48"/>
      <c r="BJ453" s="48"/>
      <c r="BK453" s="48"/>
    </row>
    <row r="454" spans="1:63" x14ac:dyDescent="0.2">
      <c r="A454" s="2691"/>
      <c r="B454" s="2079" t="s">
        <v>2170</v>
      </c>
      <c r="C454" s="395" t="s">
        <v>2063</v>
      </c>
      <c r="D454" s="396" t="s">
        <v>2063</v>
      </c>
      <c r="E454" s="396" t="s">
        <v>2063</v>
      </c>
      <c r="F454" s="397" t="s">
        <v>2063</v>
      </c>
      <c r="G454" s="395" t="s">
        <v>2063</v>
      </c>
      <c r="H454" s="396" t="s">
        <v>2063</v>
      </c>
      <c r="I454" s="396" t="s">
        <v>2063</v>
      </c>
      <c r="J454" s="397" t="s">
        <v>2063</v>
      </c>
      <c r="K454" s="395" t="s">
        <v>2063</v>
      </c>
      <c r="L454" s="396" t="s">
        <v>2063</v>
      </c>
      <c r="M454" s="396" t="s">
        <v>2030</v>
      </c>
      <c r="N454" s="396" t="s">
        <v>2030</v>
      </c>
      <c r="O454" s="397" t="s">
        <v>2030</v>
      </c>
      <c r="P454" s="395" t="s">
        <v>2030</v>
      </c>
      <c r="Q454" s="396" t="s">
        <v>2063</v>
      </c>
      <c r="R454" s="396" t="s">
        <v>2063</v>
      </c>
      <c r="S454" s="397" t="s">
        <v>2063</v>
      </c>
      <c r="T454" s="395" t="s">
        <v>2063</v>
      </c>
      <c r="U454" s="398" t="s">
        <v>2063</v>
      </c>
      <c r="V454" s="396" t="s">
        <v>2030</v>
      </c>
      <c r="W454" s="396" t="s">
        <v>2030</v>
      </c>
      <c r="X454" s="397" t="s">
        <v>2030</v>
      </c>
      <c r="Y454" s="395" t="s">
        <v>2030</v>
      </c>
      <c r="Z454" s="396" t="s">
        <v>2030</v>
      </c>
      <c r="AA454" s="396" t="s">
        <v>2030</v>
      </c>
      <c r="AB454" s="397" t="s">
        <v>2030</v>
      </c>
      <c r="AC454" s="395" t="s">
        <v>2063</v>
      </c>
      <c r="AD454" s="425" t="s">
        <v>2063</v>
      </c>
      <c r="AE454" s="423" t="s">
        <v>2063</v>
      </c>
      <c r="AF454" s="424" t="s">
        <v>2063</v>
      </c>
      <c r="AG454" s="422" t="s">
        <v>2063</v>
      </c>
      <c r="AH454" s="425" t="s">
        <v>2063</v>
      </c>
      <c r="AI454" s="423" t="s">
        <v>2030</v>
      </c>
      <c r="AJ454" s="423" t="s">
        <v>2063</v>
      </c>
      <c r="AK454" s="424" t="s">
        <v>2030</v>
      </c>
      <c r="AL454" s="395" t="s">
        <v>2030</v>
      </c>
      <c r="AM454" s="425" t="s">
        <v>2030</v>
      </c>
      <c r="AN454" s="423" t="s">
        <v>2030</v>
      </c>
      <c r="AO454" s="424" t="s">
        <v>2030</v>
      </c>
      <c r="AP454" s="422" t="s">
        <v>2030</v>
      </c>
      <c r="AQ454" s="425" t="s">
        <v>2030</v>
      </c>
      <c r="AR454" s="423" t="s">
        <v>2030</v>
      </c>
      <c r="AS454" s="424" t="s">
        <v>2030</v>
      </c>
      <c r="AT454" s="422" t="s">
        <v>2030</v>
      </c>
      <c r="AU454" s="398" t="s">
        <v>2030</v>
      </c>
      <c r="AV454" s="423" t="s">
        <v>2063</v>
      </c>
      <c r="AW454" s="423" t="s">
        <v>2063</v>
      </c>
      <c r="AX454" s="424" t="s">
        <v>2063</v>
      </c>
      <c r="AY454" s="395" t="s">
        <v>2063</v>
      </c>
      <c r="AZ454" s="398" t="s">
        <v>2063</v>
      </c>
      <c r="BA454" s="398" t="s">
        <v>2063</v>
      </c>
      <c r="BB454" s="397" t="s">
        <v>2063</v>
      </c>
      <c r="BC454" s="2668"/>
      <c r="BD454" s="48"/>
      <c r="BE454" s="48"/>
      <c r="BF454" s="48"/>
      <c r="BG454" s="48"/>
      <c r="BH454" s="48"/>
      <c r="BI454" s="48"/>
      <c r="BJ454" s="48"/>
      <c r="BK454" s="48"/>
    </row>
    <row r="455" spans="1:63" x14ac:dyDescent="0.2">
      <c r="A455" s="2691"/>
      <c r="B455" s="2078" t="s">
        <v>2169</v>
      </c>
      <c r="C455" s="400" t="s">
        <v>2030</v>
      </c>
      <c r="D455" s="401" t="s">
        <v>2063</v>
      </c>
      <c r="E455" s="401" t="s">
        <v>2063</v>
      </c>
      <c r="F455" s="402" t="s">
        <v>2030</v>
      </c>
      <c r="G455" s="400" t="s">
        <v>2030</v>
      </c>
      <c r="H455" s="401" t="s">
        <v>2030</v>
      </c>
      <c r="I455" s="401" t="s">
        <v>2063</v>
      </c>
      <c r="J455" s="402" t="s">
        <v>2030</v>
      </c>
      <c r="K455" s="400" t="s">
        <v>2030</v>
      </c>
      <c r="L455" s="401" t="s">
        <v>2030</v>
      </c>
      <c r="M455" s="401" t="s">
        <v>2030</v>
      </c>
      <c r="N455" s="401" t="s">
        <v>2030</v>
      </c>
      <c r="O455" s="402" t="s">
        <v>2030</v>
      </c>
      <c r="P455" s="400" t="s">
        <v>2030</v>
      </c>
      <c r="Q455" s="401" t="s">
        <v>2030</v>
      </c>
      <c r="R455" s="401" t="s">
        <v>2030</v>
      </c>
      <c r="S455" s="402" t="s">
        <v>2030</v>
      </c>
      <c r="T455" s="400" t="s">
        <v>2030</v>
      </c>
      <c r="U455" s="403" t="s">
        <v>2030</v>
      </c>
      <c r="V455" s="401" t="s">
        <v>2030</v>
      </c>
      <c r="W455" s="401" t="s">
        <v>2030</v>
      </c>
      <c r="X455" s="402" t="s">
        <v>2030</v>
      </c>
      <c r="Y455" s="400" t="s">
        <v>2030</v>
      </c>
      <c r="Z455" s="401" t="s">
        <v>2030</v>
      </c>
      <c r="AA455" s="401" t="s">
        <v>2030</v>
      </c>
      <c r="AB455" s="402" t="s">
        <v>2030</v>
      </c>
      <c r="AC455" s="400" t="s">
        <v>2063</v>
      </c>
      <c r="AD455" s="446" t="s">
        <v>2063</v>
      </c>
      <c r="AE455" s="447" t="s">
        <v>2063</v>
      </c>
      <c r="AF455" s="448" t="s">
        <v>2063</v>
      </c>
      <c r="AG455" s="445" t="s">
        <v>2063</v>
      </c>
      <c r="AH455" s="446" t="s">
        <v>2030</v>
      </c>
      <c r="AI455" s="447" t="s">
        <v>2030</v>
      </c>
      <c r="AJ455" s="447" t="s">
        <v>2030</v>
      </c>
      <c r="AK455" s="448" t="s">
        <v>2030</v>
      </c>
      <c r="AL455" s="400" t="s">
        <v>2030</v>
      </c>
      <c r="AM455" s="446" t="s">
        <v>2030</v>
      </c>
      <c r="AN455" s="447" t="s">
        <v>2030</v>
      </c>
      <c r="AO455" s="448" t="s">
        <v>2030</v>
      </c>
      <c r="AP455" s="445" t="s">
        <v>2030</v>
      </c>
      <c r="AQ455" s="446" t="s">
        <v>2030</v>
      </c>
      <c r="AR455" s="447" t="s">
        <v>2030</v>
      </c>
      <c r="AS455" s="448" t="s">
        <v>2030</v>
      </c>
      <c r="AT455" s="445" t="s">
        <v>2030</v>
      </c>
      <c r="AU455" s="403" t="s">
        <v>2030</v>
      </c>
      <c r="AV455" s="447" t="s">
        <v>2063</v>
      </c>
      <c r="AW455" s="447" t="s">
        <v>2063</v>
      </c>
      <c r="AX455" s="448" t="s">
        <v>2063</v>
      </c>
      <c r="AY455" s="450" t="s">
        <v>2063</v>
      </c>
      <c r="AZ455" s="451" t="s">
        <v>2063</v>
      </c>
      <c r="BA455" s="451" t="s">
        <v>2063</v>
      </c>
      <c r="BB455" s="495" t="s">
        <v>2030</v>
      </c>
      <c r="BC455" s="2668"/>
      <c r="BD455" s="2659" t="s">
        <v>1686</v>
      </c>
      <c r="BE455" s="2660"/>
      <c r="BF455" s="308"/>
      <c r="BG455" s="307">
        <v>2007</v>
      </c>
      <c r="BH455" s="307">
        <v>2008</v>
      </c>
      <c r="BI455" s="307">
        <v>2009</v>
      </c>
      <c r="BJ455" s="307">
        <v>2010</v>
      </c>
      <c r="BK455" s="307">
        <v>2011</v>
      </c>
    </row>
    <row r="456" spans="1:63" x14ac:dyDescent="0.2">
      <c r="A456" s="2691"/>
      <c r="B456" s="2079" t="s">
        <v>2168</v>
      </c>
      <c r="C456" s="395" t="s">
        <v>2030</v>
      </c>
      <c r="D456" s="396" t="s">
        <v>2063</v>
      </c>
      <c r="E456" s="396" t="s">
        <v>2063</v>
      </c>
      <c r="F456" s="397" t="s">
        <v>2063</v>
      </c>
      <c r="G456" s="395" t="s">
        <v>2063</v>
      </c>
      <c r="H456" s="396" t="s">
        <v>2063</v>
      </c>
      <c r="I456" s="396" t="s">
        <v>2063</v>
      </c>
      <c r="J456" s="397" t="s">
        <v>2063</v>
      </c>
      <c r="K456" s="395" t="s">
        <v>2030</v>
      </c>
      <c r="L456" s="396" t="s">
        <v>2030</v>
      </c>
      <c r="M456" s="396" t="s">
        <v>2030</v>
      </c>
      <c r="N456" s="396" t="s">
        <v>2030</v>
      </c>
      <c r="O456" s="397" t="s">
        <v>2030</v>
      </c>
      <c r="P456" s="395" t="s">
        <v>2030</v>
      </c>
      <c r="Q456" s="396" t="s">
        <v>2030</v>
      </c>
      <c r="R456" s="396" t="s">
        <v>2030</v>
      </c>
      <c r="S456" s="397" t="s">
        <v>2030</v>
      </c>
      <c r="T456" s="395" t="s">
        <v>2063</v>
      </c>
      <c r="U456" s="398" t="s">
        <v>2063</v>
      </c>
      <c r="V456" s="396" t="s">
        <v>2030</v>
      </c>
      <c r="W456" s="396" t="s">
        <v>2030</v>
      </c>
      <c r="X456" s="397" t="s">
        <v>2030</v>
      </c>
      <c r="Y456" s="395" t="s">
        <v>2030</v>
      </c>
      <c r="Z456" s="396" t="s">
        <v>2030</v>
      </c>
      <c r="AA456" s="396" t="s">
        <v>2030</v>
      </c>
      <c r="AB456" s="397" t="s">
        <v>2030</v>
      </c>
      <c r="AC456" s="395" t="s">
        <v>2063</v>
      </c>
      <c r="AD456" s="396" t="s">
        <v>2063</v>
      </c>
      <c r="AE456" s="396" t="s">
        <v>2063</v>
      </c>
      <c r="AF456" s="397" t="s">
        <v>2063</v>
      </c>
      <c r="AG456" s="422" t="s">
        <v>2063</v>
      </c>
      <c r="AH456" s="425" t="s">
        <v>2030</v>
      </c>
      <c r="AI456" s="423" t="s">
        <v>2030</v>
      </c>
      <c r="AJ456" s="423" t="s">
        <v>2030</v>
      </c>
      <c r="AK456" s="424" t="s">
        <v>2030</v>
      </c>
      <c r="AL456" s="395" t="s">
        <v>2030</v>
      </c>
      <c r="AM456" s="425" t="s">
        <v>2030</v>
      </c>
      <c r="AN456" s="423" t="s">
        <v>2030</v>
      </c>
      <c r="AO456" s="424" t="s">
        <v>2030</v>
      </c>
      <c r="AP456" s="422" t="s">
        <v>2030</v>
      </c>
      <c r="AQ456" s="425" t="s">
        <v>2030</v>
      </c>
      <c r="AR456" s="423" t="s">
        <v>2030</v>
      </c>
      <c r="AS456" s="424" t="s">
        <v>2030</v>
      </c>
      <c r="AT456" s="422" t="s">
        <v>2030</v>
      </c>
      <c r="AU456" s="398" t="s">
        <v>2030</v>
      </c>
      <c r="AV456" s="423" t="s">
        <v>2063</v>
      </c>
      <c r="AW456" s="423" t="s">
        <v>2063</v>
      </c>
      <c r="AX456" s="424" t="s">
        <v>2063</v>
      </c>
      <c r="AY456" s="395" t="s">
        <v>2063</v>
      </c>
      <c r="AZ456" s="398" t="s">
        <v>2063</v>
      </c>
      <c r="BA456" s="398" t="s">
        <v>2063</v>
      </c>
      <c r="BB456" s="453" t="s">
        <v>2063</v>
      </c>
      <c r="BC456" s="2668"/>
      <c r="BD456" s="48"/>
      <c r="BE456" s="48"/>
      <c r="BF456" s="306" t="s">
        <v>2038</v>
      </c>
      <c r="BG456" s="304"/>
      <c r="BH456" s="304"/>
      <c r="BI456" s="42">
        <f>COUNTIFS($C$542:$BB$553,$BE$398)</f>
        <v>316</v>
      </c>
      <c r="BJ456" s="42"/>
      <c r="BK456" s="175"/>
    </row>
    <row r="457" spans="1:63" x14ac:dyDescent="0.2">
      <c r="A457" s="2691"/>
      <c r="B457" s="2078" t="s">
        <v>2167</v>
      </c>
      <c r="C457" s="400" t="s">
        <v>2030</v>
      </c>
      <c r="D457" s="401" t="s">
        <v>2030</v>
      </c>
      <c r="E457" s="401" t="s">
        <v>2063</v>
      </c>
      <c r="F457" s="402" t="s">
        <v>2063</v>
      </c>
      <c r="G457" s="400" t="s">
        <v>2030</v>
      </c>
      <c r="H457" s="401" t="s">
        <v>2030</v>
      </c>
      <c r="I457" s="401" t="s">
        <v>2030</v>
      </c>
      <c r="J457" s="408" t="s">
        <v>2030</v>
      </c>
      <c r="K457" s="444" t="s">
        <v>2063</v>
      </c>
      <c r="L457" s="407" t="s">
        <v>2063</v>
      </c>
      <c r="M457" s="407" t="s">
        <v>2063</v>
      </c>
      <c r="N457" s="401" t="s">
        <v>2063</v>
      </c>
      <c r="O457" s="402" t="s">
        <v>2030</v>
      </c>
      <c r="P457" s="400" t="s">
        <v>2030</v>
      </c>
      <c r="Q457" s="407" t="s">
        <v>2030</v>
      </c>
      <c r="R457" s="407" t="s">
        <v>2030</v>
      </c>
      <c r="S457" s="408" t="s">
        <v>2030</v>
      </c>
      <c r="T457" s="444" t="s">
        <v>2030</v>
      </c>
      <c r="U457" s="409" t="s">
        <v>2030</v>
      </c>
      <c r="V457" s="407" t="s">
        <v>2030</v>
      </c>
      <c r="W457" s="401" t="s">
        <v>2030</v>
      </c>
      <c r="X457" s="402" t="s">
        <v>2030</v>
      </c>
      <c r="Y457" s="400" t="s">
        <v>2030</v>
      </c>
      <c r="Z457" s="401" t="s">
        <v>2030</v>
      </c>
      <c r="AA457" s="401" t="s">
        <v>2030</v>
      </c>
      <c r="AB457" s="402" t="s">
        <v>2030</v>
      </c>
      <c r="AC457" s="400" t="s">
        <v>2030</v>
      </c>
      <c r="AD457" s="401" t="s">
        <v>2063</v>
      </c>
      <c r="AE457" s="401" t="s">
        <v>2063</v>
      </c>
      <c r="AF457" s="402" t="s">
        <v>2063</v>
      </c>
      <c r="AG457" s="445" t="s">
        <v>2030</v>
      </c>
      <c r="AH457" s="446" t="s">
        <v>2030</v>
      </c>
      <c r="AI457" s="447" t="s">
        <v>2030</v>
      </c>
      <c r="AJ457" s="447" t="s">
        <v>2030</v>
      </c>
      <c r="AK457" s="448" t="s">
        <v>2030</v>
      </c>
      <c r="AL457" s="400" t="s">
        <v>2030</v>
      </c>
      <c r="AM457" s="446" t="s">
        <v>2030</v>
      </c>
      <c r="AN457" s="447" t="s">
        <v>2030</v>
      </c>
      <c r="AO457" s="448" t="s">
        <v>2030</v>
      </c>
      <c r="AP457" s="445" t="s">
        <v>2030</v>
      </c>
      <c r="AQ457" s="446" t="s">
        <v>2030</v>
      </c>
      <c r="AR457" s="447" t="s">
        <v>2030</v>
      </c>
      <c r="AS457" s="448" t="s">
        <v>2030</v>
      </c>
      <c r="AT457" s="445" t="s">
        <v>2030</v>
      </c>
      <c r="AU457" s="403" t="s">
        <v>2030</v>
      </c>
      <c r="AV457" s="447" t="s">
        <v>2063</v>
      </c>
      <c r="AW457" s="447" t="s">
        <v>2030</v>
      </c>
      <c r="AX457" s="448" t="s">
        <v>2030</v>
      </c>
      <c r="AY457" s="450" t="s">
        <v>2030</v>
      </c>
      <c r="AZ457" s="451" t="s">
        <v>2063</v>
      </c>
      <c r="BA457" s="451" t="s">
        <v>2030</v>
      </c>
      <c r="BB457" s="495" t="s">
        <v>2030</v>
      </c>
      <c r="BC457" s="2668"/>
      <c r="BD457" s="48"/>
      <c r="BE457" s="48"/>
      <c r="BF457" s="305" t="s">
        <v>2037</v>
      </c>
      <c r="BG457" s="304"/>
      <c r="BH457" s="304"/>
      <c r="BI457" s="42">
        <f>COUNTIFS($C$542:$BB$553,$BF$398)</f>
        <v>308</v>
      </c>
      <c r="BJ457" s="42"/>
      <c r="BK457" s="175"/>
    </row>
    <row r="458" spans="1:63" x14ac:dyDescent="0.2">
      <c r="A458" s="2691"/>
      <c r="B458" s="2079" t="s">
        <v>2166</v>
      </c>
      <c r="C458" s="395" t="s">
        <v>2030</v>
      </c>
      <c r="D458" s="396" t="s">
        <v>2030</v>
      </c>
      <c r="E458" s="396" t="s">
        <v>2063</v>
      </c>
      <c r="F458" s="397" t="s">
        <v>2063</v>
      </c>
      <c r="G458" s="395" t="s">
        <v>2063</v>
      </c>
      <c r="H458" s="396" t="s">
        <v>2030</v>
      </c>
      <c r="I458" s="396" t="s">
        <v>2030</v>
      </c>
      <c r="J458" s="397" t="s">
        <v>2030</v>
      </c>
      <c r="K458" s="395" t="s">
        <v>2030</v>
      </c>
      <c r="L458" s="396" t="s">
        <v>2030</v>
      </c>
      <c r="M458" s="396" t="s">
        <v>2030</v>
      </c>
      <c r="N458" s="396" t="s">
        <v>2030</v>
      </c>
      <c r="O458" s="397" t="s">
        <v>2030</v>
      </c>
      <c r="P458" s="395" t="s">
        <v>2030</v>
      </c>
      <c r="Q458" s="396" t="s">
        <v>2030</v>
      </c>
      <c r="R458" s="396" t="s">
        <v>2030</v>
      </c>
      <c r="S458" s="397" t="s">
        <v>2030</v>
      </c>
      <c r="T458" s="395" t="s">
        <v>2030</v>
      </c>
      <c r="U458" s="398" t="s">
        <v>2030</v>
      </c>
      <c r="V458" s="396" t="s">
        <v>2030</v>
      </c>
      <c r="W458" s="396" t="s">
        <v>2030</v>
      </c>
      <c r="X458" s="397" t="s">
        <v>2030</v>
      </c>
      <c r="Y458" s="395" t="s">
        <v>2030</v>
      </c>
      <c r="Z458" s="396" t="s">
        <v>2030</v>
      </c>
      <c r="AA458" s="396" t="s">
        <v>2030</v>
      </c>
      <c r="AB458" s="397" t="s">
        <v>2030</v>
      </c>
      <c r="AC458" s="395" t="s">
        <v>2030</v>
      </c>
      <c r="AD458" s="396" t="s">
        <v>2030</v>
      </c>
      <c r="AE458" s="396" t="s">
        <v>2030</v>
      </c>
      <c r="AF458" s="397" t="s">
        <v>2030</v>
      </c>
      <c r="AG458" s="422" t="s">
        <v>2030</v>
      </c>
      <c r="AH458" s="425" t="s">
        <v>2030</v>
      </c>
      <c r="AI458" s="423" t="s">
        <v>2030</v>
      </c>
      <c r="AJ458" s="423" t="s">
        <v>2030</v>
      </c>
      <c r="AK458" s="424" t="s">
        <v>2030</v>
      </c>
      <c r="AL458" s="395" t="s">
        <v>2030</v>
      </c>
      <c r="AM458" s="425" t="s">
        <v>2030</v>
      </c>
      <c r="AN458" s="423" t="s">
        <v>2030</v>
      </c>
      <c r="AO458" s="424" t="s">
        <v>2030</v>
      </c>
      <c r="AP458" s="422" t="s">
        <v>2030</v>
      </c>
      <c r="AQ458" s="425" t="s">
        <v>2030</v>
      </c>
      <c r="AR458" s="423" t="s">
        <v>2030</v>
      </c>
      <c r="AS458" s="424" t="s">
        <v>2030</v>
      </c>
      <c r="AT458" s="422" t="s">
        <v>2030</v>
      </c>
      <c r="AU458" s="398" t="s">
        <v>2030</v>
      </c>
      <c r="AV458" s="423" t="s">
        <v>2030</v>
      </c>
      <c r="AW458" s="423" t="s">
        <v>2030</v>
      </c>
      <c r="AX458" s="424" t="s">
        <v>2030</v>
      </c>
      <c r="AY458" s="395" t="s">
        <v>2030</v>
      </c>
      <c r="AZ458" s="398" t="s">
        <v>2030</v>
      </c>
      <c r="BA458" s="398" t="s">
        <v>2030</v>
      </c>
      <c r="BB458" s="453" t="s">
        <v>2030</v>
      </c>
      <c r="BC458" s="2668"/>
      <c r="BD458" s="48"/>
      <c r="BE458" s="48"/>
      <c r="BF458" s="48"/>
      <c r="BG458" s="48"/>
      <c r="BH458" s="48"/>
      <c r="BI458" s="42">
        <f>COUNTIFS($C$542:$BB$553,$BG$398)</f>
        <v>0</v>
      </c>
      <c r="BJ458" s="42"/>
      <c r="BK458" s="48"/>
    </row>
    <row r="459" spans="1:63" x14ac:dyDescent="0.2">
      <c r="A459" s="2691"/>
      <c r="B459" s="2078" t="s">
        <v>2165</v>
      </c>
      <c r="C459" s="400" t="s">
        <v>2030</v>
      </c>
      <c r="D459" s="401" t="s">
        <v>2030</v>
      </c>
      <c r="E459" s="401" t="s">
        <v>2030</v>
      </c>
      <c r="F459" s="402" t="s">
        <v>2030</v>
      </c>
      <c r="G459" s="400" t="s">
        <v>2030</v>
      </c>
      <c r="H459" s="401" t="s">
        <v>2030</v>
      </c>
      <c r="I459" s="401" t="s">
        <v>2030</v>
      </c>
      <c r="J459" s="408" t="s">
        <v>2030</v>
      </c>
      <c r="K459" s="444" t="s">
        <v>2030</v>
      </c>
      <c r="L459" s="407" t="s">
        <v>2030</v>
      </c>
      <c r="M459" s="407" t="s">
        <v>2030</v>
      </c>
      <c r="N459" s="401" t="s">
        <v>2030</v>
      </c>
      <c r="O459" s="402" t="s">
        <v>2030</v>
      </c>
      <c r="P459" s="400" t="s">
        <v>2030</v>
      </c>
      <c r="Q459" s="407" t="s">
        <v>2030</v>
      </c>
      <c r="R459" s="407" t="s">
        <v>2030</v>
      </c>
      <c r="S459" s="408" t="s">
        <v>2030</v>
      </c>
      <c r="T459" s="444" t="s">
        <v>2030</v>
      </c>
      <c r="U459" s="409" t="s">
        <v>2030</v>
      </c>
      <c r="V459" s="407" t="s">
        <v>2030</v>
      </c>
      <c r="W459" s="401" t="s">
        <v>2030</v>
      </c>
      <c r="X459" s="402" t="s">
        <v>2030</v>
      </c>
      <c r="Y459" s="400" t="s">
        <v>2030</v>
      </c>
      <c r="Z459" s="401" t="s">
        <v>2030</v>
      </c>
      <c r="AA459" s="401" t="s">
        <v>2030</v>
      </c>
      <c r="AB459" s="402" t="s">
        <v>2030</v>
      </c>
      <c r="AC459" s="400" t="s">
        <v>2030</v>
      </c>
      <c r="AD459" s="401" t="s">
        <v>2030</v>
      </c>
      <c r="AE459" s="401" t="s">
        <v>2030</v>
      </c>
      <c r="AF459" s="402" t="s">
        <v>2030</v>
      </c>
      <c r="AG459" s="445" t="s">
        <v>2030</v>
      </c>
      <c r="AH459" s="446" t="s">
        <v>2030</v>
      </c>
      <c r="AI459" s="447" t="s">
        <v>2030</v>
      </c>
      <c r="AJ459" s="454" t="s">
        <v>2030</v>
      </c>
      <c r="AK459" s="455" t="s">
        <v>2030</v>
      </c>
      <c r="AL459" s="400" t="s">
        <v>2030</v>
      </c>
      <c r="AM459" s="446" t="s">
        <v>2030</v>
      </c>
      <c r="AN459" s="447" t="s">
        <v>2030</v>
      </c>
      <c r="AO459" s="448" t="s">
        <v>2030</v>
      </c>
      <c r="AP459" s="445" t="s">
        <v>2030</v>
      </c>
      <c r="AQ459" s="446" t="s">
        <v>2030</v>
      </c>
      <c r="AR459" s="447" t="s">
        <v>2030</v>
      </c>
      <c r="AS459" s="448" t="s">
        <v>2030</v>
      </c>
      <c r="AT459" s="445" t="s">
        <v>2030</v>
      </c>
      <c r="AU459" s="403" t="s">
        <v>2030</v>
      </c>
      <c r="AV459" s="447" t="s">
        <v>2030</v>
      </c>
      <c r="AW459" s="447" t="s">
        <v>2030</v>
      </c>
      <c r="AX459" s="448" t="s">
        <v>2030</v>
      </c>
      <c r="AY459" s="450" t="s">
        <v>2030</v>
      </c>
      <c r="AZ459" s="451" t="s">
        <v>2030</v>
      </c>
      <c r="BA459" s="451" t="s">
        <v>2030</v>
      </c>
      <c r="BB459" s="495" t="s">
        <v>2030</v>
      </c>
      <c r="BC459" s="2668"/>
      <c r="BD459" s="48"/>
      <c r="BE459" s="48"/>
      <c r="BF459" s="48"/>
      <c r="BG459" s="48"/>
      <c r="BH459" s="48"/>
      <c r="BI459" s="48"/>
      <c r="BJ459" s="48"/>
      <c r="BK459" s="48"/>
    </row>
    <row r="460" spans="1:63" x14ac:dyDescent="0.2">
      <c r="A460" s="2691"/>
      <c r="B460" s="2079" t="s">
        <v>2164</v>
      </c>
      <c r="C460" s="395" t="s">
        <v>2030</v>
      </c>
      <c r="D460" s="396" t="s">
        <v>2030</v>
      </c>
      <c r="E460" s="396" t="s">
        <v>2030</v>
      </c>
      <c r="F460" s="397" t="s">
        <v>2030</v>
      </c>
      <c r="G460" s="395" t="s">
        <v>2030</v>
      </c>
      <c r="H460" s="396" t="s">
        <v>2030</v>
      </c>
      <c r="I460" s="396" t="s">
        <v>2030</v>
      </c>
      <c r="J460" s="397" t="s">
        <v>2030</v>
      </c>
      <c r="K460" s="395" t="s">
        <v>2030</v>
      </c>
      <c r="L460" s="396" t="s">
        <v>2030</v>
      </c>
      <c r="M460" s="396" t="s">
        <v>2030</v>
      </c>
      <c r="N460" s="396" t="s">
        <v>2030</v>
      </c>
      <c r="O460" s="397" t="s">
        <v>2030</v>
      </c>
      <c r="P460" s="395" t="s">
        <v>2030</v>
      </c>
      <c r="Q460" s="396" t="s">
        <v>2030</v>
      </c>
      <c r="R460" s="396" t="s">
        <v>2030</v>
      </c>
      <c r="S460" s="397" t="s">
        <v>2030</v>
      </c>
      <c r="T460" s="395" t="s">
        <v>2030</v>
      </c>
      <c r="U460" s="398" t="s">
        <v>2030</v>
      </c>
      <c r="V460" s="396" t="s">
        <v>2030</v>
      </c>
      <c r="W460" s="396" t="s">
        <v>2030</v>
      </c>
      <c r="X460" s="397" t="s">
        <v>2030</v>
      </c>
      <c r="Y460" s="395" t="s">
        <v>2030</v>
      </c>
      <c r="Z460" s="396" t="s">
        <v>2030</v>
      </c>
      <c r="AA460" s="396" t="s">
        <v>2030</v>
      </c>
      <c r="AB460" s="397" t="s">
        <v>2030</v>
      </c>
      <c r="AC460" s="395" t="s">
        <v>2030</v>
      </c>
      <c r="AD460" s="396" t="s">
        <v>2030</v>
      </c>
      <c r="AE460" s="396" t="s">
        <v>2030</v>
      </c>
      <c r="AF460" s="397" t="s">
        <v>2030</v>
      </c>
      <c r="AG460" s="422" t="s">
        <v>2030</v>
      </c>
      <c r="AH460" s="425" t="s">
        <v>2030</v>
      </c>
      <c r="AI460" s="423" t="s">
        <v>2030</v>
      </c>
      <c r="AJ460" s="423" t="s">
        <v>2030</v>
      </c>
      <c r="AK460" s="424" t="s">
        <v>2030</v>
      </c>
      <c r="AL460" s="395" t="s">
        <v>2030</v>
      </c>
      <c r="AM460" s="425" t="s">
        <v>2030</v>
      </c>
      <c r="AN460" s="423" t="s">
        <v>2030</v>
      </c>
      <c r="AO460" s="424" t="s">
        <v>2030</v>
      </c>
      <c r="AP460" s="422" t="s">
        <v>2030</v>
      </c>
      <c r="AQ460" s="425" t="s">
        <v>2030</v>
      </c>
      <c r="AR460" s="423" t="s">
        <v>2030</v>
      </c>
      <c r="AS460" s="424" t="s">
        <v>2030</v>
      </c>
      <c r="AT460" s="422" t="s">
        <v>2030</v>
      </c>
      <c r="AU460" s="398" t="s">
        <v>2030</v>
      </c>
      <c r="AV460" s="423" t="s">
        <v>2030</v>
      </c>
      <c r="AW460" s="423" t="s">
        <v>2030</v>
      </c>
      <c r="AX460" s="424" t="s">
        <v>2030</v>
      </c>
      <c r="AY460" s="395" t="s">
        <v>2030</v>
      </c>
      <c r="AZ460" s="398" t="s">
        <v>2030</v>
      </c>
      <c r="BA460" s="396" t="s">
        <v>2030</v>
      </c>
      <c r="BB460" s="397" t="s">
        <v>2030</v>
      </c>
      <c r="BC460" s="2668"/>
      <c r="BD460" s="48"/>
      <c r="BE460" s="48"/>
      <c r="BF460" s="48"/>
      <c r="BG460" s="48"/>
      <c r="BH460" s="48"/>
      <c r="BI460" s="48"/>
      <c r="BJ460" s="48"/>
      <c r="BK460" s="48"/>
    </row>
    <row r="461" spans="1:63" x14ac:dyDescent="0.2">
      <c r="A461" s="2691"/>
      <c r="B461" s="2078" t="s">
        <v>2163</v>
      </c>
      <c r="C461" s="400" t="s">
        <v>2030</v>
      </c>
      <c r="D461" s="401" t="s">
        <v>2030</v>
      </c>
      <c r="E461" s="401" t="s">
        <v>2030</v>
      </c>
      <c r="F461" s="402" t="s">
        <v>2030</v>
      </c>
      <c r="G461" s="400" t="s">
        <v>2030</v>
      </c>
      <c r="H461" s="401" t="s">
        <v>2030</v>
      </c>
      <c r="I461" s="401" t="s">
        <v>2030</v>
      </c>
      <c r="J461" s="408" t="s">
        <v>2030</v>
      </c>
      <c r="K461" s="444" t="s">
        <v>2030</v>
      </c>
      <c r="L461" s="407" t="s">
        <v>2030</v>
      </c>
      <c r="M461" s="407" t="s">
        <v>2030</v>
      </c>
      <c r="N461" s="407" t="s">
        <v>2030</v>
      </c>
      <c r="O461" s="408" t="s">
        <v>2030</v>
      </c>
      <c r="P461" s="444" t="s">
        <v>2030</v>
      </c>
      <c r="Q461" s="407" t="s">
        <v>2030</v>
      </c>
      <c r="R461" s="407" t="s">
        <v>2030</v>
      </c>
      <c r="S461" s="408" t="s">
        <v>2030</v>
      </c>
      <c r="T461" s="444" t="s">
        <v>2030</v>
      </c>
      <c r="U461" s="409" t="s">
        <v>2030</v>
      </c>
      <c r="V461" s="407" t="s">
        <v>2030</v>
      </c>
      <c r="W461" s="407" t="s">
        <v>2030</v>
      </c>
      <c r="X461" s="408" t="s">
        <v>2030</v>
      </c>
      <c r="Y461" s="400" t="s">
        <v>2030</v>
      </c>
      <c r="Z461" s="401" t="s">
        <v>2030</v>
      </c>
      <c r="AA461" s="401" t="s">
        <v>2030</v>
      </c>
      <c r="AB461" s="402" t="s">
        <v>2030</v>
      </c>
      <c r="AC461" s="444" t="s">
        <v>2030</v>
      </c>
      <c r="AD461" s="407" t="s">
        <v>2030</v>
      </c>
      <c r="AE461" s="407" t="s">
        <v>2030</v>
      </c>
      <c r="AF461" s="408" t="s">
        <v>2030</v>
      </c>
      <c r="AG461" s="496" t="s">
        <v>2030</v>
      </c>
      <c r="AH461" s="497" t="s">
        <v>2030</v>
      </c>
      <c r="AI461" s="454" t="s">
        <v>2030</v>
      </c>
      <c r="AJ461" s="447" t="s">
        <v>2030</v>
      </c>
      <c r="AK461" s="448" t="s">
        <v>2030</v>
      </c>
      <c r="AL461" s="400" t="s">
        <v>2030</v>
      </c>
      <c r="AM461" s="446" t="s">
        <v>2030</v>
      </c>
      <c r="AN461" s="447" t="s">
        <v>2030</v>
      </c>
      <c r="AO461" s="448" t="s">
        <v>2030</v>
      </c>
      <c r="AP461" s="496" t="s">
        <v>2030</v>
      </c>
      <c r="AQ461" s="497" t="s">
        <v>2030</v>
      </c>
      <c r="AR461" s="454" t="s">
        <v>2030</v>
      </c>
      <c r="AS461" s="455" t="s">
        <v>2030</v>
      </c>
      <c r="AT461" s="445" t="s">
        <v>2030</v>
      </c>
      <c r="AU461" s="403" t="s">
        <v>2030</v>
      </c>
      <c r="AV461" s="447" t="s">
        <v>2030</v>
      </c>
      <c r="AW461" s="447" t="s">
        <v>2030</v>
      </c>
      <c r="AX461" s="448" t="s">
        <v>2030</v>
      </c>
      <c r="AY461" s="450" t="s">
        <v>2030</v>
      </c>
      <c r="AZ461" s="451" t="s">
        <v>2030</v>
      </c>
      <c r="BA461" s="456" t="s">
        <v>2030</v>
      </c>
      <c r="BB461" s="462" t="s">
        <v>2030</v>
      </c>
      <c r="BC461" s="2668"/>
      <c r="BD461" s="48"/>
      <c r="BE461" s="48"/>
      <c r="BF461" s="48"/>
      <c r="BG461" s="48"/>
      <c r="BH461" s="48"/>
      <c r="BI461" s="48"/>
      <c r="BJ461" s="48"/>
      <c r="BK461" s="48"/>
    </row>
    <row r="462" spans="1:63" x14ac:dyDescent="0.2">
      <c r="A462" s="2691"/>
      <c r="B462" s="2079" t="s">
        <v>2162</v>
      </c>
      <c r="C462" s="395" t="s">
        <v>2030</v>
      </c>
      <c r="D462" s="396" t="s">
        <v>2030</v>
      </c>
      <c r="E462" s="396" t="s">
        <v>2030</v>
      </c>
      <c r="F462" s="397" t="s">
        <v>2030</v>
      </c>
      <c r="G462" s="395" t="s">
        <v>2030</v>
      </c>
      <c r="H462" s="396" t="s">
        <v>2030</v>
      </c>
      <c r="I462" s="396" t="s">
        <v>2030</v>
      </c>
      <c r="J462" s="397" t="s">
        <v>2030</v>
      </c>
      <c r="K462" s="395" t="s">
        <v>2030</v>
      </c>
      <c r="L462" s="396" t="s">
        <v>2030</v>
      </c>
      <c r="M462" s="396" t="s">
        <v>2030</v>
      </c>
      <c r="N462" s="396" t="s">
        <v>2030</v>
      </c>
      <c r="O462" s="397" t="s">
        <v>2030</v>
      </c>
      <c r="P462" s="395" t="s">
        <v>2030</v>
      </c>
      <c r="Q462" s="396" t="s">
        <v>2030</v>
      </c>
      <c r="R462" s="396" t="s">
        <v>2030</v>
      </c>
      <c r="S462" s="397" t="s">
        <v>2030</v>
      </c>
      <c r="T462" s="395" t="s">
        <v>2030</v>
      </c>
      <c r="U462" s="398" t="s">
        <v>2030</v>
      </c>
      <c r="V462" s="396" t="s">
        <v>2030</v>
      </c>
      <c r="W462" s="396" t="s">
        <v>2030</v>
      </c>
      <c r="X462" s="397" t="s">
        <v>2030</v>
      </c>
      <c r="Y462" s="395" t="s">
        <v>2030</v>
      </c>
      <c r="Z462" s="396" t="s">
        <v>2030</v>
      </c>
      <c r="AA462" s="396" t="s">
        <v>2030</v>
      </c>
      <c r="AB462" s="397" t="s">
        <v>2030</v>
      </c>
      <c r="AC462" s="395" t="s">
        <v>2030</v>
      </c>
      <c r="AD462" s="396" t="s">
        <v>2030</v>
      </c>
      <c r="AE462" s="396" t="s">
        <v>2030</v>
      </c>
      <c r="AF462" s="397" t="s">
        <v>2030</v>
      </c>
      <c r="AG462" s="422" t="s">
        <v>2030</v>
      </c>
      <c r="AH462" s="425" t="s">
        <v>2030</v>
      </c>
      <c r="AI462" s="423" t="s">
        <v>2030</v>
      </c>
      <c r="AJ462" s="423" t="s">
        <v>2030</v>
      </c>
      <c r="AK462" s="424" t="s">
        <v>2030</v>
      </c>
      <c r="AL462" s="395" t="s">
        <v>2030</v>
      </c>
      <c r="AM462" s="425" t="s">
        <v>2030</v>
      </c>
      <c r="AN462" s="423" t="s">
        <v>2030</v>
      </c>
      <c r="AO462" s="424" t="s">
        <v>2030</v>
      </c>
      <c r="AP462" s="422" t="s">
        <v>2030</v>
      </c>
      <c r="AQ462" s="425" t="s">
        <v>2063</v>
      </c>
      <c r="AR462" s="423" t="s">
        <v>2063</v>
      </c>
      <c r="AS462" s="424" t="s">
        <v>2063</v>
      </c>
      <c r="AT462" s="422" t="s">
        <v>2030</v>
      </c>
      <c r="AU462" s="398" t="s">
        <v>2030</v>
      </c>
      <c r="AV462" s="423" t="s">
        <v>2030</v>
      </c>
      <c r="AW462" s="423" t="s">
        <v>2030</v>
      </c>
      <c r="AX462" s="424" t="s">
        <v>2030</v>
      </c>
      <c r="AY462" s="395" t="s">
        <v>2030</v>
      </c>
      <c r="AZ462" s="425" t="s">
        <v>2030</v>
      </c>
      <c r="BA462" s="425" t="s">
        <v>2030</v>
      </c>
      <c r="BB462" s="440" t="s">
        <v>2030</v>
      </c>
      <c r="BC462" s="2668"/>
      <c r="BD462" s="2659" t="s">
        <v>1688</v>
      </c>
      <c r="BE462" s="2660"/>
      <c r="BF462" s="308"/>
      <c r="BG462" s="307">
        <v>2007</v>
      </c>
      <c r="BH462" s="307">
        <v>2008</v>
      </c>
      <c r="BI462" s="307">
        <v>2009</v>
      </c>
      <c r="BJ462" s="307">
        <v>2010</v>
      </c>
      <c r="BK462" s="307">
        <v>2011</v>
      </c>
    </row>
    <row r="463" spans="1:63" x14ac:dyDescent="0.2">
      <c r="A463" s="2691"/>
      <c r="B463" s="2078" t="s">
        <v>2161</v>
      </c>
      <c r="C463" s="400" t="s">
        <v>2030</v>
      </c>
      <c r="D463" s="401" t="s">
        <v>2030</v>
      </c>
      <c r="E463" s="401" t="s">
        <v>2030</v>
      </c>
      <c r="F463" s="402" t="s">
        <v>2030</v>
      </c>
      <c r="G463" s="400" t="s">
        <v>2030</v>
      </c>
      <c r="H463" s="401" t="s">
        <v>2030</v>
      </c>
      <c r="I463" s="401" t="s">
        <v>2030</v>
      </c>
      <c r="J463" s="408" t="s">
        <v>2030</v>
      </c>
      <c r="K463" s="444" t="s">
        <v>2030</v>
      </c>
      <c r="L463" s="407" t="s">
        <v>2030</v>
      </c>
      <c r="M463" s="407" t="s">
        <v>2030</v>
      </c>
      <c r="N463" s="407" t="s">
        <v>2030</v>
      </c>
      <c r="O463" s="408" t="s">
        <v>2030</v>
      </c>
      <c r="P463" s="444" t="s">
        <v>2030</v>
      </c>
      <c r="Q463" s="407" t="s">
        <v>2030</v>
      </c>
      <c r="R463" s="407" t="s">
        <v>2030</v>
      </c>
      <c r="S463" s="408" t="s">
        <v>2030</v>
      </c>
      <c r="T463" s="444" t="s">
        <v>2030</v>
      </c>
      <c r="U463" s="409" t="s">
        <v>2030</v>
      </c>
      <c r="V463" s="407" t="s">
        <v>2030</v>
      </c>
      <c r="W463" s="407" t="s">
        <v>2030</v>
      </c>
      <c r="X463" s="408" t="s">
        <v>2030</v>
      </c>
      <c r="Y463" s="400" t="s">
        <v>2030</v>
      </c>
      <c r="Z463" s="401" t="s">
        <v>2030</v>
      </c>
      <c r="AA463" s="401" t="s">
        <v>2030</v>
      </c>
      <c r="AB463" s="402" t="s">
        <v>2030</v>
      </c>
      <c r="AC463" s="400" t="s">
        <v>2030</v>
      </c>
      <c r="AD463" s="401" t="s">
        <v>2030</v>
      </c>
      <c r="AE463" s="401" t="s">
        <v>2030</v>
      </c>
      <c r="AF463" s="402" t="s">
        <v>2030</v>
      </c>
      <c r="AG463" s="445" t="s">
        <v>2030</v>
      </c>
      <c r="AH463" s="446" t="s">
        <v>2030</v>
      </c>
      <c r="AI463" s="447" t="s">
        <v>2030</v>
      </c>
      <c r="AJ463" s="447" t="s">
        <v>2030</v>
      </c>
      <c r="AK463" s="448" t="s">
        <v>2030</v>
      </c>
      <c r="AL463" s="400" t="s">
        <v>2030</v>
      </c>
      <c r="AM463" s="446" t="s">
        <v>2030</v>
      </c>
      <c r="AN463" s="447" t="s">
        <v>2030</v>
      </c>
      <c r="AO463" s="448" t="s">
        <v>2030</v>
      </c>
      <c r="AP463" s="445" t="s">
        <v>2030</v>
      </c>
      <c r="AQ463" s="446" t="s">
        <v>2030</v>
      </c>
      <c r="AR463" s="447" t="s">
        <v>2030</v>
      </c>
      <c r="AS463" s="448" t="s">
        <v>2030</v>
      </c>
      <c r="AT463" s="445" t="s">
        <v>2030</v>
      </c>
      <c r="AU463" s="403" t="s">
        <v>2030</v>
      </c>
      <c r="AV463" s="447" t="s">
        <v>2030</v>
      </c>
      <c r="AW463" s="447" t="s">
        <v>2030</v>
      </c>
      <c r="AX463" s="448" t="s">
        <v>2030</v>
      </c>
      <c r="AY463" s="450" t="s">
        <v>2030</v>
      </c>
      <c r="AZ463" s="451" t="s">
        <v>2030</v>
      </c>
      <c r="BA463" s="451" t="s">
        <v>2030</v>
      </c>
      <c r="BB463" s="495" t="s">
        <v>2030</v>
      </c>
      <c r="BC463" s="2668"/>
      <c r="BD463" s="48"/>
      <c r="BE463" s="48"/>
      <c r="BF463" s="306" t="s">
        <v>2038</v>
      </c>
      <c r="BG463" s="304"/>
      <c r="BH463" s="304"/>
      <c r="BI463" s="42">
        <f>COUNTIFS($C$557:$BB$562,$BE$398)</f>
        <v>221</v>
      </c>
      <c r="BJ463" s="42"/>
      <c r="BK463" s="175"/>
    </row>
    <row r="464" spans="1:63" x14ac:dyDescent="0.2">
      <c r="A464" s="2691"/>
      <c r="B464" s="2079" t="s">
        <v>2160</v>
      </c>
      <c r="C464" s="395" t="s">
        <v>2030</v>
      </c>
      <c r="D464" s="396" t="s">
        <v>2030</v>
      </c>
      <c r="E464" s="396" t="s">
        <v>2030</v>
      </c>
      <c r="F464" s="397" t="s">
        <v>2030</v>
      </c>
      <c r="G464" s="395" t="s">
        <v>2030</v>
      </c>
      <c r="H464" s="396" t="s">
        <v>2030</v>
      </c>
      <c r="I464" s="396" t="s">
        <v>2030</v>
      </c>
      <c r="J464" s="397" t="s">
        <v>2030</v>
      </c>
      <c r="K464" s="395" t="s">
        <v>2030</v>
      </c>
      <c r="L464" s="396" t="s">
        <v>2030</v>
      </c>
      <c r="M464" s="396" t="s">
        <v>2030</v>
      </c>
      <c r="N464" s="396" t="s">
        <v>2030</v>
      </c>
      <c r="O464" s="397" t="s">
        <v>2030</v>
      </c>
      <c r="P464" s="395" t="s">
        <v>2030</v>
      </c>
      <c r="Q464" s="396" t="s">
        <v>2030</v>
      </c>
      <c r="R464" s="396" t="s">
        <v>2030</v>
      </c>
      <c r="S464" s="397" t="s">
        <v>2030</v>
      </c>
      <c r="T464" s="395" t="s">
        <v>2030</v>
      </c>
      <c r="U464" s="398" t="s">
        <v>2030</v>
      </c>
      <c r="V464" s="396" t="s">
        <v>2030</v>
      </c>
      <c r="W464" s="396" t="s">
        <v>2030</v>
      </c>
      <c r="X464" s="397" t="s">
        <v>2030</v>
      </c>
      <c r="Y464" s="395" t="s">
        <v>2030</v>
      </c>
      <c r="Z464" s="396" t="s">
        <v>2030</v>
      </c>
      <c r="AA464" s="396" t="s">
        <v>2030</v>
      </c>
      <c r="AB464" s="397" t="s">
        <v>2030</v>
      </c>
      <c r="AC464" s="395" t="s">
        <v>2030</v>
      </c>
      <c r="AD464" s="396" t="s">
        <v>2030</v>
      </c>
      <c r="AE464" s="396" t="s">
        <v>2063</v>
      </c>
      <c r="AF464" s="397" t="s">
        <v>2063</v>
      </c>
      <c r="AG464" s="422" t="s">
        <v>2063</v>
      </c>
      <c r="AH464" s="425" t="s">
        <v>2063</v>
      </c>
      <c r="AI464" s="423" t="s">
        <v>2030</v>
      </c>
      <c r="AJ464" s="423" t="s">
        <v>2030</v>
      </c>
      <c r="AK464" s="424" t="s">
        <v>2030</v>
      </c>
      <c r="AL464" s="395" t="s">
        <v>2030</v>
      </c>
      <c r="AM464" s="425" t="s">
        <v>2030</v>
      </c>
      <c r="AN464" s="423" t="s">
        <v>2030</v>
      </c>
      <c r="AO464" s="424" t="s">
        <v>2030</v>
      </c>
      <c r="AP464" s="422" t="s">
        <v>2030</v>
      </c>
      <c r="AQ464" s="425" t="s">
        <v>2030</v>
      </c>
      <c r="AR464" s="423" t="s">
        <v>2030</v>
      </c>
      <c r="AS464" s="424" t="s">
        <v>2030</v>
      </c>
      <c r="AT464" s="422" t="s">
        <v>2030</v>
      </c>
      <c r="AU464" s="398" t="s">
        <v>2030</v>
      </c>
      <c r="AV464" s="423" t="s">
        <v>2030</v>
      </c>
      <c r="AW464" s="423" t="s">
        <v>2030</v>
      </c>
      <c r="AX464" s="424" t="s">
        <v>2030</v>
      </c>
      <c r="AY464" s="395" t="s">
        <v>2030</v>
      </c>
      <c r="AZ464" s="398" t="s">
        <v>2030</v>
      </c>
      <c r="BA464" s="398" t="s">
        <v>2030</v>
      </c>
      <c r="BB464" s="453" t="s">
        <v>2030</v>
      </c>
      <c r="BC464" s="2668"/>
      <c r="BD464" s="48"/>
      <c r="BE464" s="48"/>
      <c r="BF464" s="305" t="s">
        <v>2037</v>
      </c>
      <c r="BG464" s="304"/>
      <c r="BH464" s="304"/>
      <c r="BI464" s="42">
        <f>COUNTIFS($C$557:$BB$562,$BF$398)</f>
        <v>91</v>
      </c>
      <c r="BJ464" s="42"/>
      <c r="BK464" s="175"/>
    </row>
    <row r="465" spans="1:63" x14ac:dyDescent="0.2">
      <c r="A465" s="2691"/>
      <c r="B465" s="2078" t="s">
        <v>2159</v>
      </c>
      <c r="C465" s="400" t="s">
        <v>2030</v>
      </c>
      <c r="D465" s="401" t="s">
        <v>2030</v>
      </c>
      <c r="E465" s="401" t="s">
        <v>2030</v>
      </c>
      <c r="F465" s="402" t="s">
        <v>2030</v>
      </c>
      <c r="G465" s="400" t="s">
        <v>2030</v>
      </c>
      <c r="H465" s="401" t="s">
        <v>2030</v>
      </c>
      <c r="I465" s="401" t="s">
        <v>2030</v>
      </c>
      <c r="J465" s="408" t="s">
        <v>2030</v>
      </c>
      <c r="K465" s="444" t="s">
        <v>2030</v>
      </c>
      <c r="L465" s="407" t="s">
        <v>2030</v>
      </c>
      <c r="M465" s="407" t="s">
        <v>2030</v>
      </c>
      <c r="N465" s="407" t="s">
        <v>2030</v>
      </c>
      <c r="O465" s="408" t="s">
        <v>2030</v>
      </c>
      <c r="P465" s="444" t="s">
        <v>2030</v>
      </c>
      <c r="Q465" s="407" t="s">
        <v>2030</v>
      </c>
      <c r="R465" s="407" t="s">
        <v>2030</v>
      </c>
      <c r="S465" s="408" t="s">
        <v>2030</v>
      </c>
      <c r="T465" s="444" t="s">
        <v>2030</v>
      </c>
      <c r="U465" s="409" t="s">
        <v>2030</v>
      </c>
      <c r="V465" s="407" t="s">
        <v>2030</v>
      </c>
      <c r="W465" s="407" t="s">
        <v>2030</v>
      </c>
      <c r="X465" s="408" t="s">
        <v>2030</v>
      </c>
      <c r="Y465" s="400" t="s">
        <v>2030</v>
      </c>
      <c r="Z465" s="401" t="s">
        <v>2030</v>
      </c>
      <c r="AA465" s="401" t="s">
        <v>2030</v>
      </c>
      <c r="AB465" s="402" t="s">
        <v>2030</v>
      </c>
      <c r="AC465" s="400" t="s">
        <v>2030</v>
      </c>
      <c r="AD465" s="401" t="s">
        <v>2030</v>
      </c>
      <c r="AE465" s="401" t="s">
        <v>2030</v>
      </c>
      <c r="AF465" s="402" t="s">
        <v>2030</v>
      </c>
      <c r="AG465" s="445" t="s">
        <v>2030</v>
      </c>
      <c r="AH465" s="446" t="s">
        <v>2030</v>
      </c>
      <c r="AI465" s="447" t="s">
        <v>2030</v>
      </c>
      <c r="AJ465" s="447" t="s">
        <v>2030</v>
      </c>
      <c r="AK465" s="448" t="s">
        <v>2030</v>
      </c>
      <c r="AL465" s="400" t="s">
        <v>2030</v>
      </c>
      <c r="AM465" s="446" t="s">
        <v>2030</v>
      </c>
      <c r="AN465" s="447" t="s">
        <v>2030</v>
      </c>
      <c r="AO465" s="448" t="s">
        <v>2030</v>
      </c>
      <c r="AP465" s="445" t="s">
        <v>2030</v>
      </c>
      <c r="AQ465" s="446" t="s">
        <v>2030</v>
      </c>
      <c r="AR465" s="447" t="s">
        <v>2030</v>
      </c>
      <c r="AS465" s="448" t="s">
        <v>2030</v>
      </c>
      <c r="AT465" s="445" t="s">
        <v>2030</v>
      </c>
      <c r="AU465" s="403" t="s">
        <v>2030</v>
      </c>
      <c r="AV465" s="447" t="s">
        <v>2030</v>
      </c>
      <c r="AW465" s="447" t="s">
        <v>2030</v>
      </c>
      <c r="AX465" s="448" t="s">
        <v>2030</v>
      </c>
      <c r="AY465" s="450" t="s">
        <v>2030</v>
      </c>
      <c r="AZ465" s="451" t="s">
        <v>2030</v>
      </c>
      <c r="BA465" s="451" t="s">
        <v>2030</v>
      </c>
      <c r="BB465" s="495" t="s">
        <v>2030</v>
      </c>
      <c r="BC465" s="2668"/>
      <c r="BD465" s="48"/>
      <c r="BE465" s="48"/>
      <c r="BF465" s="48"/>
      <c r="BG465" s="48"/>
      <c r="BH465" s="48"/>
      <c r="BI465" s="42">
        <f>COUNTIFS($C$557:$BB$562,$BG$398)</f>
        <v>0</v>
      </c>
      <c r="BJ465" s="42"/>
      <c r="BK465" s="48"/>
    </row>
    <row r="466" spans="1:63" x14ac:dyDescent="0.2">
      <c r="A466" s="2691"/>
      <c r="B466" s="2079" t="s">
        <v>2158</v>
      </c>
      <c r="C466" s="395" t="s">
        <v>2030</v>
      </c>
      <c r="D466" s="396" t="s">
        <v>2030</v>
      </c>
      <c r="E466" s="396" t="s">
        <v>2030</v>
      </c>
      <c r="F466" s="397" t="s">
        <v>2030</v>
      </c>
      <c r="G466" s="395" t="s">
        <v>2030</v>
      </c>
      <c r="H466" s="396" t="s">
        <v>2030</v>
      </c>
      <c r="I466" s="396" t="s">
        <v>2030</v>
      </c>
      <c r="J466" s="397" t="s">
        <v>2030</v>
      </c>
      <c r="K466" s="395" t="s">
        <v>2030</v>
      </c>
      <c r="L466" s="396" t="s">
        <v>2030</v>
      </c>
      <c r="M466" s="396" t="s">
        <v>2030</v>
      </c>
      <c r="N466" s="396" t="s">
        <v>2030</v>
      </c>
      <c r="O466" s="397" t="s">
        <v>2030</v>
      </c>
      <c r="P466" s="395" t="s">
        <v>2030</v>
      </c>
      <c r="Q466" s="396" t="s">
        <v>2030</v>
      </c>
      <c r="R466" s="396" t="s">
        <v>2030</v>
      </c>
      <c r="S466" s="397" t="s">
        <v>2030</v>
      </c>
      <c r="T466" s="395" t="s">
        <v>2030</v>
      </c>
      <c r="U466" s="398" t="s">
        <v>2030</v>
      </c>
      <c r="V466" s="396" t="s">
        <v>2030</v>
      </c>
      <c r="W466" s="396" t="s">
        <v>2030</v>
      </c>
      <c r="X466" s="397" t="s">
        <v>2030</v>
      </c>
      <c r="Y466" s="395" t="s">
        <v>2030</v>
      </c>
      <c r="Z466" s="396" t="s">
        <v>2030</v>
      </c>
      <c r="AA466" s="396" t="s">
        <v>2030</v>
      </c>
      <c r="AB466" s="397" t="s">
        <v>2030</v>
      </c>
      <c r="AC466" s="395" t="s">
        <v>2030</v>
      </c>
      <c r="AD466" s="396" t="s">
        <v>2030</v>
      </c>
      <c r="AE466" s="396" t="s">
        <v>2063</v>
      </c>
      <c r="AF466" s="397" t="s">
        <v>2063</v>
      </c>
      <c r="AG466" s="422" t="s">
        <v>2030</v>
      </c>
      <c r="AH466" s="425" t="s">
        <v>2030</v>
      </c>
      <c r="AI466" s="423" t="s">
        <v>2030</v>
      </c>
      <c r="AJ466" s="423" t="s">
        <v>2030</v>
      </c>
      <c r="AK466" s="424" t="s">
        <v>2030</v>
      </c>
      <c r="AL466" s="395" t="s">
        <v>2030</v>
      </c>
      <c r="AM466" s="425" t="s">
        <v>2030</v>
      </c>
      <c r="AN466" s="423" t="s">
        <v>2030</v>
      </c>
      <c r="AO466" s="424" t="s">
        <v>2030</v>
      </c>
      <c r="AP466" s="422" t="s">
        <v>2030</v>
      </c>
      <c r="AQ466" s="425" t="s">
        <v>2030</v>
      </c>
      <c r="AR466" s="423" t="s">
        <v>2030</v>
      </c>
      <c r="AS466" s="424" t="s">
        <v>2030</v>
      </c>
      <c r="AT466" s="422" t="s">
        <v>2030</v>
      </c>
      <c r="AU466" s="398" t="s">
        <v>2030</v>
      </c>
      <c r="AV466" s="423" t="s">
        <v>2030</v>
      </c>
      <c r="AW466" s="423" t="s">
        <v>2030</v>
      </c>
      <c r="AX466" s="424" t="s">
        <v>2030</v>
      </c>
      <c r="AY466" s="395" t="s">
        <v>2030</v>
      </c>
      <c r="AZ466" s="398" t="s">
        <v>2030</v>
      </c>
      <c r="BA466" s="398" t="s">
        <v>2030</v>
      </c>
      <c r="BB466" s="453" t="s">
        <v>2030</v>
      </c>
      <c r="BC466" s="2668"/>
      <c r="BD466" s="48"/>
      <c r="BE466" s="48"/>
      <c r="BF466" s="48"/>
      <c r="BG466" s="48"/>
      <c r="BH466" s="48"/>
      <c r="BI466" s="48"/>
      <c r="BJ466" s="48"/>
      <c r="BK466" s="48"/>
    </row>
    <row r="467" spans="1:63" x14ac:dyDescent="0.2">
      <c r="A467" s="2691"/>
      <c r="B467" s="2078" t="s">
        <v>2157</v>
      </c>
      <c r="C467" s="400" t="s">
        <v>2030</v>
      </c>
      <c r="D467" s="401" t="s">
        <v>2030</v>
      </c>
      <c r="E467" s="401" t="s">
        <v>2030</v>
      </c>
      <c r="F467" s="402" t="s">
        <v>2030</v>
      </c>
      <c r="G467" s="400" t="s">
        <v>2030</v>
      </c>
      <c r="H467" s="401" t="s">
        <v>2030</v>
      </c>
      <c r="I467" s="401" t="s">
        <v>2030</v>
      </c>
      <c r="J467" s="408" t="s">
        <v>2030</v>
      </c>
      <c r="K467" s="444" t="s">
        <v>2030</v>
      </c>
      <c r="L467" s="407" t="s">
        <v>2030</v>
      </c>
      <c r="M467" s="407" t="s">
        <v>2030</v>
      </c>
      <c r="N467" s="407" t="s">
        <v>2030</v>
      </c>
      <c r="O467" s="408" t="s">
        <v>2030</v>
      </c>
      <c r="P467" s="444" t="s">
        <v>2030</v>
      </c>
      <c r="Q467" s="407" t="s">
        <v>2030</v>
      </c>
      <c r="R467" s="407" t="s">
        <v>2030</v>
      </c>
      <c r="S467" s="408" t="s">
        <v>2030</v>
      </c>
      <c r="T467" s="444" t="s">
        <v>2030</v>
      </c>
      <c r="U467" s="409" t="s">
        <v>2030</v>
      </c>
      <c r="V467" s="407" t="s">
        <v>2030</v>
      </c>
      <c r="W467" s="407" t="s">
        <v>2030</v>
      </c>
      <c r="X467" s="408" t="s">
        <v>2030</v>
      </c>
      <c r="Y467" s="400" t="s">
        <v>2030</v>
      </c>
      <c r="Z467" s="401" t="s">
        <v>2030</v>
      </c>
      <c r="AA467" s="401" t="s">
        <v>2030</v>
      </c>
      <c r="AB467" s="402" t="s">
        <v>2030</v>
      </c>
      <c r="AC467" s="400" t="s">
        <v>2030</v>
      </c>
      <c r="AD467" s="401" t="s">
        <v>2030</v>
      </c>
      <c r="AE467" s="401" t="s">
        <v>2030</v>
      </c>
      <c r="AF467" s="402" t="s">
        <v>2030</v>
      </c>
      <c r="AG467" s="445" t="s">
        <v>2030</v>
      </c>
      <c r="AH467" s="446" t="s">
        <v>2030</v>
      </c>
      <c r="AI467" s="447" t="s">
        <v>2030</v>
      </c>
      <c r="AJ467" s="447" t="s">
        <v>2030</v>
      </c>
      <c r="AK467" s="448" t="s">
        <v>2030</v>
      </c>
      <c r="AL467" s="400" t="s">
        <v>2030</v>
      </c>
      <c r="AM467" s="446" t="s">
        <v>2030</v>
      </c>
      <c r="AN467" s="447" t="s">
        <v>2030</v>
      </c>
      <c r="AO467" s="448" t="s">
        <v>2030</v>
      </c>
      <c r="AP467" s="445" t="s">
        <v>2030</v>
      </c>
      <c r="AQ467" s="446" t="s">
        <v>2030</v>
      </c>
      <c r="AR467" s="447" t="s">
        <v>2030</v>
      </c>
      <c r="AS467" s="448" t="s">
        <v>2030</v>
      </c>
      <c r="AT467" s="445" t="s">
        <v>2030</v>
      </c>
      <c r="AU467" s="403" t="s">
        <v>2030</v>
      </c>
      <c r="AV467" s="447" t="s">
        <v>2030</v>
      </c>
      <c r="AW467" s="447" t="s">
        <v>2030</v>
      </c>
      <c r="AX467" s="448" t="s">
        <v>2030</v>
      </c>
      <c r="AY467" s="450" t="s">
        <v>2030</v>
      </c>
      <c r="AZ467" s="451" t="s">
        <v>2030</v>
      </c>
      <c r="BA467" s="451" t="s">
        <v>2030</v>
      </c>
      <c r="BB467" s="495" t="s">
        <v>2030</v>
      </c>
      <c r="BC467" s="2668"/>
      <c r="BD467" s="48"/>
      <c r="BE467" s="48"/>
      <c r="BF467" s="48"/>
      <c r="BG467" s="48"/>
      <c r="BH467" s="48"/>
      <c r="BI467" s="48"/>
      <c r="BJ467" s="48"/>
      <c r="BK467" s="48"/>
    </row>
    <row r="468" spans="1:63" x14ac:dyDescent="0.2">
      <c r="A468" s="2691"/>
      <c r="B468" s="2080" t="s">
        <v>2156</v>
      </c>
      <c r="C468" s="395" t="s">
        <v>2030</v>
      </c>
      <c r="D468" s="396" t="s">
        <v>2030</v>
      </c>
      <c r="E468" s="396" t="s">
        <v>2030</v>
      </c>
      <c r="F468" s="397" t="s">
        <v>2030</v>
      </c>
      <c r="G468" s="395" t="s">
        <v>2030</v>
      </c>
      <c r="H468" s="396" t="s">
        <v>2030</v>
      </c>
      <c r="I468" s="396" t="s">
        <v>2030</v>
      </c>
      <c r="J468" s="397" t="s">
        <v>2030</v>
      </c>
      <c r="K468" s="395" t="s">
        <v>2030</v>
      </c>
      <c r="L468" s="396" t="s">
        <v>2030</v>
      </c>
      <c r="M468" s="396" t="s">
        <v>2030</v>
      </c>
      <c r="N468" s="396" t="s">
        <v>2030</v>
      </c>
      <c r="O468" s="397" t="s">
        <v>2030</v>
      </c>
      <c r="P468" s="395" t="s">
        <v>2030</v>
      </c>
      <c r="Q468" s="396" t="s">
        <v>2030</v>
      </c>
      <c r="R468" s="396" t="s">
        <v>2030</v>
      </c>
      <c r="S468" s="397" t="s">
        <v>2030</v>
      </c>
      <c r="T468" s="395" t="s">
        <v>2030</v>
      </c>
      <c r="U468" s="398" t="s">
        <v>2030</v>
      </c>
      <c r="V468" s="396" t="s">
        <v>2030</v>
      </c>
      <c r="W468" s="396" t="s">
        <v>2030</v>
      </c>
      <c r="X468" s="397" t="s">
        <v>2030</v>
      </c>
      <c r="Y468" s="395" t="s">
        <v>2030</v>
      </c>
      <c r="Z468" s="396" t="s">
        <v>2030</v>
      </c>
      <c r="AA468" s="396" t="s">
        <v>2030</v>
      </c>
      <c r="AB468" s="397" t="s">
        <v>2030</v>
      </c>
      <c r="AC468" s="395" t="s">
        <v>2030</v>
      </c>
      <c r="AD468" s="396" t="s">
        <v>2030</v>
      </c>
      <c r="AE468" s="396" t="s">
        <v>2030</v>
      </c>
      <c r="AF468" s="397" t="s">
        <v>2030</v>
      </c>
      <c r="AG468" s="422" t="s">
        <v>2030</v>
      </c>
      <c r="AH468" s="425" t="s">
        <v>2030</v>
      </c>
      <c r="AI468" s="423" t="s">
        <v>2030</v>
      </c>
      <c r="AJ468" s="423" t="s">
        <v>2030</v>
      </c>
      <c r="AK468" s="424" t="s">
        <v>2030</v>
      </c>
      <c r="AL468" s="395" t="s">
        <v>2030</v>
      </c>
      <c r="AM468" s="425" t="s">
        <v>2030</v>
      </c>
      <c r="AN468" s="423" t="s">
        <v>2030</v>
      </c>
      <c r="AO468" s="424" t="s">
        <v>2030</v>
      </c>
      <c r="AP468" s="422" t="s">
        <v>2030</v>
      </c>
      <c r="AQ468" s="425" t="s">
        <v>2030</v>
      </c>
      <c r="AR468" s="423" t="s">
        <v>2030</v>
      </c>
      <c r="AS468" s="424" t="s">
        <v>2030</v>
      </c>
      <c r="AT468" s="422" t="s">
        <v>2030</v>
      </c>
      <c r="AU468" s="398" t="s">
        <v>2030</v>
      </c>
      <c r="AV468" s="423" t="s">
        <v>2030</v>
      </c>
      <c r="AW468" s="423" t="s">
        <v>2030</v>
      </c>
      <c r="AX468" s="424" t="s">
        <v>2030</v>
      </c>
      <c r="AY468" s="395" t="s">
        <v>2030</v>
      </c>
      <c r="AZ468" s="425" t="s">
        <v>2030</v>
      </c>
      <c r="BA468" s="423" t="s">
        <v>2030</v>
      </c>
      <c r="BB468" s="424" t="s">
        <v>2030</v>
      </c>
      <c r="BC468" s="2668"/>
      <c r="BD468" s="48"/>
      <c r="BE468" s="48"/>
      <c r="BF468" s="48"/>
      <c r="BG468" s="48"/>
      <c r="BH468" s="48"/>
      <c r="BI468" s="48"/>
      <c r="BJ468" s="48"/>
      <c r="BK468" s="48"/>
    </row>
    <row r="469" spans="1:63" x14ac:dyDescent="0.2">
      <c r="A469" s="2691"/>
      <c r="B469" s="2078" t="s">
        <v>2155</v>
      </c>
      <c r="C469" s="400" t="s">
        <v>2030</v>
      </c>
      <c r="D469" s="401" t="s">
        <v>2030</v>
      </c>
      <c r="E469" s="401" t="s">
        <v>2030</v>
      </c>
      <c r="F469" s="402" t="s">
        <v>2030</v>
      </c>
      <c r="G469" s="400" t="s">
        <v>2030</v>
      </c>
      <c r="H469" s="401" t="s">
        <v>2030</v>
      </c>
      <c r="I469" s="401" t="s">
        <v>2030</v>
      </c>
      <c r="J469" s="408" t="s">
        <v>2030</v>
      </c>
      <c r="K469" s="444" t="s">
        <v>2030</v>
      </c>
      <c r="L469" s="407" t="s">
        <v>2030</v>
      </c>
      <c r="M469" s="407" t="s">
        <v>2030</v>
      </c>
      <c r="N469" s="407" t="s">
        <v>2030</v>
      </c>
      <c r="O469" s="408" t="s">
        <v>2030</v>
      </c>
      <c r="P469" s="444" t="s">
        <v>2030</v>
      </c>
      <c r="Q469" s="407" t="s">
        <v>2030</v>
      </c>
      <c r="R469" s="407" t="s">
        <v>2030</v>
      </c>
      <c r="S469" s="408" t="s">
        <v>2030</v>
      </c>
      <c r="T469" s="444" t="s">
        <v>2030</v>
      </c>
      <c r="U469" s="409" t="s">
        <v>2030</v>
      </c>
      <c r="V469" s="407" t="s">
        <v>2030</v>
      </c>
      <c r="W469" s="407" t="s">
        <v>2030</v>
      </c>
      <c r="X469" s="408" t="s">
        <v>2030</v>
      </c>
      <c r="Y469" s="444" t="s">
        <v>2030</v>
      </c>
      <c r="Z469" s="407" t="s">
        <v>2030</v>
      </c>
      <c r="AA469" s="407" t="s">
        <v>2030</v>
      </c>
      <c r="AB469" s="402" t="s">
        <v>2030</v>
      </c>
      <c r="AC469" s="400" t="s">
        <v>2030</v>
      </c>
      <c r="AD469" s="401" t="s">
        <v>2030</v>
      </c>
      <c r="AE469" s="401" t="s">
        <v>2030</v>
      </c>
      <c r="AF469" s="402" t="s">
        <v>2030</v>
      </c>
      <c r="AG469" s="445" t="s">
        <v>2030</v>
      </c>
      <c r="AH469" s="446" t="s">
        <v>2030</v>
      </c>
      <c r="AI469" s="447" t="s">
        <v>2030</v>
      </c>
      <c r="AJ469" s="454" t="s">
        <v>2030</v>
      </c>
      <c r="AK469" s="455" t="s">
        <v>2030</v>
      </c>
      <c r="AL469" s="400" t="s">
        <v>2030</v>
      </c>
      <c r="AM469" s="446" t="s">
        <v>2030</v>
      </c>
      <c r="AN469" s="454" t="s">
        <v>2030</v>
      </c>
      <c r="AO469" s="455" t="s">
        <v>2030</v>
      </c>
      <c r="AP469" s="444" t="s">
        <v>2030</v>
      </c>
      <c r="AQ469" s="409" t="s">
        <v>2030</v>
      </c>
      <c r="AR469" s="407" t="s">
        <v>2030</v>
      </c>
      <c r="AS469" s="448" t="s">
        <v>2030</v>
      </c>
      <c r="AT469" s="445" t="s">
        <v>2030</v>
      </c>
      <c r="AU469" s="403" t="s">
        <v>2030</v>
      </c>
      <c r="AV469" s="447" t="s">
        <v>2030</v>
      </c>
      <c r="AW469" s="447" t="s">
        <v>2030</v>
      </c>
      <c r="AX469" s="455" t="s">
        <v>2030</v>
      </c>
      <c r="AY469" s="450" t="s">
        <v>2030</v>
      </c>
      <c r="AZ469" s="451" t="s">
        <v>2030</v>
      </c>
      <c r="BA469" s="456" t="s">
        <v>2030</v>
      </c>
      <c r="BB469" s="462" t="s">
        <v>2030</v>
      </c>
      <c r="BC469" s="2668"/>
      <c r="BD469" s="48"/>
      <c r="BE469" s="48"/>
      <c r="BF469" s="48"/>
      <c r="BG469" s="48"/>
      <c r="BH469" s="48"/>
      <c r="BI469" s="48"/>
      <c r="BJ469" s="48"/>
      <c r="BK469" s="48"/>
    </row>
    <row r="470" spans="1:63" x14ac:dyDescent="0.2">
      <c r="A470" s="2691"/>
      <c r="B470" s="2080" t="s">
        <v>2154</v>
      </c>
      <c r="C470" s="395" t="s">
        <v>2030</v>
      </c>
      <c r="D470" s="396" t="s">
        <v>2030</v>
      </c>
      <c r="E470" s="396" t="s">
        <v>2030</v>
      </c>
      <c r="F470" s="397" t="s">
        <v>2030</v>
      </c>
      <c r="G470" s="395" t="s">
        <v>2030</v>
      </c>
      <c r="H470" s="396" t="s">
        <v>2030</v>
      </c>
      <c r="I470" s="396" t="s">
        <v>2030</v>
      </c>
      <c r="J470" s="397" t="s">
        <v>2030</v>
      </c>
      <c r="K470" s="395" t="s">
        <v>2030</v>
      </c>
      <c r="L470" s="396" t="s">
        <v>2030</v>
      </c>
      <c r="M470" s="396" t="s">
        <v>2030</v>
      </c>
      <c r="N470" s="396" t="s">
        <v>2030</v>
      </c>
      <c r="O470" s="397" t="s">
        <v>2030</v>
      </c>
      <c r="P470" s="395" t="s">
        <v>2030</v>
      </c>
      <c r="Q470" s="396" t="s">
        <v>2030</v>
      </c>
      <c r="R470" s="396" t="s">
        <v>2030</v>
      </c>
      <c r="S470" s="397" t="s">
        <v>2030</v>
      </c>
      <c r="T470" s="395" t="s">
        <v>2030</v>
      </c>
      <c r="U470" s="398" t="s">
        <v>2030</v>
      </c>
      <c r="V470" s="396" t="s">
        <v>2030</v>
      </c>
      <c r="W470" s="396" t="s">
        <v>2030</v>
      </c>
      <c r="X470" s="397" t="s">
        <v>2030</v>
      </c>
      <c r="Y470" s="395" t="s">
        <v>2030</v>
      </c>
      <c r="Z470" s="396" t="s">
        <v>2030</v>
      </c>
      <c r="AA470" s="396" t="s">
        <v>2030</v>
      </c>
      <c r="AB470" s="397" t="s">
        <v>2030</v>
      </c>
      <c r="AC470" s="395" t="s">
        <v>2030</v>
      </c>
      <c r="AD470" s="396" t="s">
        <v>2063</v>
      </c>
      <c r="AE470" s="396" t="s">
        <v>2063</v>
      </c>
      <c r="AF470" s="397" t="s">
        <v>2063</v>
      </c>
      <c r="AG470" s="422" t="s">
        <v>2063</v>
      </c>
      <c r="AH470" s="425" t="s">
        <v>2063</v>
      </c>
      <c r="AI470" s="423" t="s">
        <v>2063</v>
      </c>
      <c r="AJ470" s="423" t="s">
        <v>2030</v>
      </c>
      <c r="AK470" s="424" t="s">
        <v>2030</v>
      </c>
      <c r="AL470" s="395" t="s">
        <v>2030</v>
      </c>
      <c r="AM470" s="425" t="s">
        <v>2030</v>
      </c>
      <c r="AN470" s="423" t="s">
        <v>2030</v>
      </c>
      <c r="AO470" s="424" t="s">
        <v>2030</v>
      </c>
      <c r="AP470" s="422" t="s">
        <v>2030</v>
      </c>
      <c r="AQ470" s="425" t="s">
        <v>2030</v>
      </c>
      <c r="AR470" s="423" t="s">
        <v>2030</v>
      </c>
      <c r="AS470" s="424" t="s">
        <v>2030</v>
      </c>
      <c r="AT470" s="422" t="s">
        <v>2030</v>
      </c>
      <c r="AU470" s="398" t="s">
        <v>2030</v>
      </c>
      <c r="AV470" s="423" t="s">
        <v>2030</v>
      </c>
      <c r="AW470" s="423" t="s">
        <v>2030</v>
      </c>
      <c r="AX470" s="424" t="s">
        <v>2030</v>
      </c>
      <c r="AY470" s="395" t="s">
        <v>2030</v>
      </c>
      <c r="AZ470" s="425" t="s">
        <v>2063</v>
      </c>
      <c r="BA470" s="423" t="s">
        <v>2030</v>
      </c>
      <c r="BB470" s="424" t="s">
        <v>2030</v>
      </c>
      <c r="BC470" s="2668"/>
      <c r="BD470" s="48"/>
      <c r="BE470" s="48"/>
      <c r="BF470" s="48"/>
      <c r="BG470" s="48"/>
      <c r="BH470" s="48"/>
      <c r="BI470" s="48"/>
      <c r="BJ470" s="48"/>
      <c r="BK470" s="48"/>
    </row>
    <row r="471" spans="1:63" x14ac:dyDescent="0.2">
      <c r="A471" s="2691"/>
      <c r="B471" s="2078" t="s">
        <v>2153</v>
      </c>
      <c r="C471" s="400" t="s">
        <v>2030</v>
      </c>
      <c r="D471" s="401" t="s">
        <v>2030</v>
      </c>
      <c r="E471" s="401" t="s">
        <v>2030</v>
      </c>
      <c r="F471" s="402" t="s">
        <v>2030</v>
      </c>
      <c r="G471" s="400" t="s">
        <v>2030</v>
      </c>
      <c r="H471" s="401" t="s">
        <v>2030</v>
      </c>
      <c r="I471" s="401" t="s">
        <v>2030</v>
      </c>
      <c r="J471" s="402" t="s">
        <v>2030</v>
      </c>
      <c r="K471" s="400" t="s">
        <v>2030</v>
      </c>
      <c r="L471" s="401" t="s">
        <v>2030</v>
      </c>
      <c r="M471" s="401" t="s">
        <v>2030</v>
      </c>
      <c r="N471" s="401" t="s">
        <v>2030</v>
      </c>
      <c r="O471" s="402" t="s">
        <v>2030</v>
      </c>
      <c r="P471" s="400" t="s">
        <v>2030</v>
      </c>
      <c r="Q471" s="401" t="s">
        <v>2030</v>
      </c>
      <c r="R471" s="401" t="s">
        <v>2030</v>
      </c>
      <c r="S471" s="402" t="s">
        <v>2030</v>
      </c>
      <c r="T471" s="400" t="s">
        <v>2030</v>
      </c>
      <c r="U471" s="403" t="s">
        <v>2030</v>
      </c>
      <c r="V471" s="401" t="s">
        <v>2030</v>
      </c>
      <c r="W471" s="401" t="s">
        <v>2030</v>
      </c>
      <c r="X471" s="402" t="s">
        <v>2030</v>
      </c>
      <c r="Y471" s="400" t="s">
        <v>2030</v>
      </c>
      <c r="Z471" s="401" t="s">
        <v>2030</v>
      </c>
      <c r="AA471" s="401" t="s">
        <v>2030</v>
      </c>
      <c r="AB471" s="402" t="s">
        <v>2030</v>
      </c>
      <c r="AC471" s="400" t="s">
        <v>2030</v>
      </c>
      <c r="AD471" s="401" t="s">
        <v>2030</v>
      </c>
      <c r="AE471" s="401" t="s">
        <v>2030</v>
      </c>
      <c r="AF471" s="402" t="s">
        <v>2030</v>
      </c>
      <c r="AG471" s="445" t="s">
        <v>2030</v>
      </c>
      <c r="AH471" s="446" t="s">
        <v>2030</v>
      </c>
      <c r="AI471" s="447" t="s">
        <v>2030</v>
      </c>
      <c r="AJ471" s="447" t="s">
        <v>2030</v>
      </c>
      <c r="AK471" s="448" t="s">
        <v>2030</v>
      </c>
      <c r="AL471" s="400" t="s">
        <v>2030</v>
      </c>
      <c r="AM471" s="446" t="s">
        <v>2030</v>
      </c>
      <c r="AN471" s="447" t="s">
        <v>2030</v>
      </c>
      <c r="AO471" s="448" t="s">
        <v>2030</v>
      </c>
      <c r="AP471" s="445" t="s">
        <v>2030</v>
      </c>
      <c r="AQ471" s="446" t="s">
        <v>2030</v>
      </c>
      <c r="AR471" s="447" t="s">
        <v>2030</v>
      </c>
      <c r="AS471" s="448" t="s">
        <v>2030</v>
      </c>
      <c r="AT471" s="445" t="s">
        <v>2030</v>
      </c>
      <c r="AU471" s="403" t="s">
        <v>2030</v>
      </c>
      <c r="AV471" s="447" t="s">
        <v>2030</v>
      </c>
      <c r="AW471" s="447" t="s">
        <v>2030</v>
      </c>
      <c r="AX471" s="448" t="s">
        <v>2030</v>
      </c>
      <c r="AY471" s="450" t="s">
        <v>2030</v>
      </c>
      <c r="AZ471" s="404" t="s">
        <v>2030</v>
      </c>
      <c r="BA471" s="405" t="s">
        <v>2030</v>
      </c>
      <c r="BB471" s="462" t="s">
        <v>2030</v>
      </c>
      <c r="BC471" s="2668"/>
      <c r="BD471" s="2659" t="s">
        <v>2041</v>
      </c>
      <c r="BE471" s="2660"/>
      <c r="BF471" s="308"/>
      <c r="BG471" s="307">
        <v>2007</v>
      </c>
      <c r="BH471" s="307">
        <v>2008</v>
      </c>
      <c r="BI471" s="307">
        <v>2009</v>
      </c>
      <c r="BJ471" s="307">
        <v>2010</v>
      </c>
      <c r="BK471" s="307">
        <v>2011</v>
      </c>
    </row>
    <row r="472" spans="1:63" x14ac:dyDescent="0.2">
      <c r="A472" s="2691"/>
      <c r="B472" s="2080" t="s">
        <v>2152</v>
      </c>
      <c r="C472" s="395" t="s">
        <v>2030</v>
      </c>
      <c r="D472" s="396" t="s">
        <v>2030</v>
      </c>
      <c r="E472" s="396" t="s">
        <v>2030</v>
      </c>
      <c r="F472" s="397" t="s">
        <v>2030</v>
      </c>
      <c r="G472" s="395" t="s">
        <v>2030</v>
      </c>
      <c r="H472" s="396" t="s">
        <v>2030</v>
      </c>
      <c r="I472" s="396" t="s">
        <v>2030</v>
      </c>
      <c r="J472" s="397" t="s">
        <v>2030</v>
      </c>
      <c r="K472" s="395" t="s">
        <v>2030</v>
      </c>
      <c r="L472" s="396" t="s">
        <v>2030</v>
      </c>
      <c r="M472" s="396" t="s">
        <v>2030</v>
      </c>
      <c r="N472" s="396" t="s">
        <v>2030</v>
      </c>
      <c r="O472" s="397" t="s">
        <v>2030</v>
      </c>
      <c r="P472" s="395" t="s">
        <v>2030</v>
      </c>
      <c r="Q472" s="396" t="s">
        <v>2030</v>
      </c>
      <c r="R472" s="396" t="s">
        <v>2030</v>
      </c>
      <c r="S472" s="397" t="s">
        <v>2030</v>
      </c>
      <c r="T472" s="395" t="s">
        <v>2030</v>
      </c>
      <c r="U472" s="398" t="s">
        <v>2030</v>
      </c>
      <c r="V472" s="396" t="s">
        <v>2030</v>
      </c>
      <c r="W472" s="396" t="s">
        <v>2030</v>
      </c>
      <c r="X472" s="397" t="s">
        <v>2030</v>
      </c>
      <c r="Y472" s="395" t="s">
        <v>2030</v>
      </c>
      <c r="Z472" s="396" t="s">
        <v>2030</v>
      </c>
      <c r="AA472" s="396" t="s">
        <v>2030</v>
      </c>
      <c r="AB472" s="397" t="s">
        <v>2030</v>
      </c>
      <c r="AC472" s="395" t="s">
        <v>2030</v>
      </c>
      <c r="AD472" s="396" t="s">
        <v>2030</v>
      </c>
      <c r="AE472" s="396" t="s">
        <v>2030</v>
      </c>
      <c r="AF472" s="397" t="s">
        <v>2030</v>
      </c>
      <c r="AG472" s="422" t="s">
        <v>2030</v>
      </c>
      <c r="AH472" s="425" t="s">
        <v>2030</v>
      </c>
      <c r="AI472" s="423" t="s">
        <v>2030</v>
      </c>
      <c r="AJ472" s="423" t="s">
        <v>2030</v>
      </c>
      <c r="AK472" s="424" t="s">
        <v>2030</v>
      </c>
      <c r="AL472" s="395" t="s">
        <v>2030</v>
      </c>
      <c r="AM472" s="425" t="s">
        <v>2030</v>
      </c>
      <c r="AN472" s="423" t="s">
        <v>2030</v>
      </c>
      <c r="AO472" s="424" t="s">
        <v>2030</v>
      </c>
      <c r="AP472" s="422" t="s">
        <v>2030</v>
      </c>
      <c r="AQ472" s="425" t="s">
        <v>2030</v>
      </c>
      <c r="AR472" s="423" t="s">
        <v>2030</v>
      </c>
      <c r="AS472" s="424" t="s">
        <v>2030</v>
      </c>
      <c r="AT472" s="422" t="s">
        <v>2030</v>
      </c>
      <c r="AU472" s="398" t="s">
        <v>2030</v>
      </c>
      <c r="AV472" s="423" t="s">
        <v>2030</v>
      </c>
      <c r="AW472" s="423" t="s">
        <v>2030</v>
      </c>
      <c r="AX472" s="424" t="s">
        <v>2030</v>
      </c>
      <c r="AY472" s="395" t="s">
        <v>2030</v>
      </c>
      <c r="AZ472" s="425" t="s">
        <v>2030</v>
      </c>
      <c r="BA472" s="423" t="s">
        <v>2030</v>
      </c>
      <c r="BB472" s="424" t="s">
        <v>2030</v>
      </c>
      <c r="BC472" s="2668"/>
      <c r="BD472" s="48"/>
      <c r="BE472" s="48"/>
      <c r="BF472" s="306" t="s">
        <v>2038</v>
      </c>
      <c r="BG472" s="304"/>
      <c r="BH472" s="304"/>
      <c r="BI472" s="42">
        <f>COUNTIFS($C$566:$BB$575,$BE$398)</f>
        <v>406</v>
      </c>
      <c r="BJ472" s="42"/>
      <c r="BK472" s="175"/>
    </row>
    <row r="473" spans="1:63" x14ac:dyDescent="0.2">
      <c r="A473" s="2691"/>
      <c r="B473" s="2078" t="s">
        <v>2151</v>
      </c>
      <c r="C473" s="400" t="s">
        <v>2030</v>
      </c>
      <c r="D473" s="401" t="s">
        <v>2030</v>
      </c>
      <c r="E473" s="401" t="s">
        <v>2030</v>
      </c>
      <c r="F473" s="402" t="s">
        <v>2030</v>
      </c>
      <c r="G473" s="400" t="s">
        <v>2030</v>
      </c>
      <c r="H473" s="401" t="s">
        <v>2030</v>
      </c>
      <c r="I473" s="401" t="s">
        <v>2030</v>
      </c>
      <c r="J473" s="402" t="s">
        <v>2030</v>
      </c>
      <c r="K473" s="400" t="s">
        <v>2030</v>
      </c>
      <c r="L473" s="401" t="s">
        <v>2030</v>
      </c>
      <c r="M473" s="401" t="s">
        <v>2030</v>
      </c>
      <c r="N473" s="401" t="s">
        <v>2030</v>
      </c>
      <c r="O473" s="402" t="s">
        <v>2030</v>
      </c>
      <c r="P473" s="400" t="s">
        <v>2030</v>
      </c>
      <c r="Q473" s="401" t="s">
        <v>2030</v>
      </c>
      <c r="R473" s="401" t="s">
        <v>2030</v>
      </c>
      <c r="S473" s="402" t="s">
        <v>2030</v>
      </c>
      <c r="T473" s="400" t="s">
        <v>2030</v>
      </c>
      <c r="U473" s="403" t="s">
        <v>2030</v>
      </c>
      <c r="V473" s="401" t="s">
        <v>2030</v>
      </c>
      <c r="W473" s="401" t="s">
        <v>2030</v>
      </c>
      <c r="X473" s="402" t="s">
        <v>2030</v>
      </c>
      <c r="Y473" s="400" t="s">
        <v>2030</v>
      </c>
      <c r="Z473" s="401" t="s">
        <v>2030</v>
      </c>
      <c r="AA473" s="401" t="s">
        <v>2030</v>
      </c>
      <c r="AB473" s="402" t="s">
        <v>2030</v>
      </c>
      <c r="AC473" s="400" t="s">
        <v>2030</v>
      </c>
      <c r="AD473" s="401" t="s">
        <v>2030</v>
      </c>
      <c r="AE473" s="401" t="s">
        <v>2030</v>
      </c>
      <c r="AF473" s="448" t="s">
        <v>2030</v>
      </c>
      <c r="AG473" s="445" t="s">
        <v>2030</v>
      </c>
      <c r="AH473" s="446" t="s">
        <v>2030</v>
      </c>
      <c r="AI473" s="447" t="s">
        <v>2030</v>
      </c>
      <c r="AJ473" s="447" t="s">
        <v>2030</v>
      </c>
      <c r="AK473" s="448" t="s">
        <v>2030</v>
      </c>
      <c r="AL473" s="400" t="s">
        <v>2030</v>
      </c>
      <c r="AM473" s="446" t="s">
        <v>2030</v>
      </c>
      <c r="AN473" s="447" t="s">
        <v>2030</v>
      </c>
      <c r="AO473" s="448" t="s">
        <v>2030</v>
      </c>
      <c r="AP473" s="445" t="s">
        <v>2030</v>
      </c>
      <c r="AQ473" s="446" t="s">
        <v>2030</v>
      </c>
      <c r="AR473" s="447" t="s">
        <v>2030</v>
      </c>
      <c r="AS473" s="448" t="s">
        <v>2030</v>
      </c>
      <c r="AT473" s="445" t="s">
        <v>2030</v>
      </c>
      <c r="AU473" s="403" t="s">
        <v>2030</v>
      </c>
      <c r="AV473" s="447" t="s">
        <v>2030</v>
      </c>
      <c r="AW473" s="447" t="s">
        <v>2030</v>
      </c>
      <c r="AX473" s="448" t="s">
        <v>2030</v>
      </c>
      <c r="AY473" s="450" t="s">
        <v>2030</v>
      </c>
      <c r="AZ473" s="451" t="s">
        <v>2030</v>
      </c>
      <c r="BA473" s="456" t="s">
        <v>2030</v>
      </c>
      <c r="BB473" s="462" t="s">
        <v>2030</v>
      </c>
      <c r="BC473" s="2668"/>
      <c r="BD473" s="48"/>
      <c r="BE473" s="48"/>
      <c r="BF473" s="305" t="s">
        <v>2037</v>
      </c>
      <c r="BG473" s="304"/>
      <c r="BH473" s="304"/>
      <c r="BI473" s="42">
        <f>COUNTIFS($C$566:$BB$575,$BF$398)</f>
        <v>114</v>
      </c>
      <c r="BJ473" s="42"/>
      <c r="BK473" s="175"/>
    </row>
    <row r="474" spans="1:63" x14ac:dyDescent="0.2">
      <c r="A474" s="2691"/>
      <c r="B474" s="2080" t="s">
        <v>2150</v>
      </c>
      <c r="C474" s="395" t="s">
        <v>2030</v>
      </c>
      <c r="D474" s="396" t="s">
        <v>2030</v>
      </c>
      <c r="E474" s="396" t="s">
        <v>2030</v>
      </c>
      <c r="F474" s="397" t="s">
        <v>2063</v>
      </c>
      <c r="G474" s="395" t="s">
        <v>2063</v>
      </c>
      <c r="H474" s="396" t="s">
        <v>2030</v>
      </c>
      <c r="I474" s="396" t="s">
        <v>2030</v>
      </c>
      <c r="J474" s="397" t="s">
        <v>2030</v>
      </c>
      <c r="K474" s="395" t="s">
        <v>2030</v>
      </c>
      <c r="L474" s="396" t="s">
        <v>2030</v>
      </c>
      <c r="M474" s="396" t="s">
        <v>2030</v>
      </c>
      <c r="N474" s="396" t="s">
        <v>2030</v>
      </c>
      <c r="O474" s="397" t="s">
        <v>2030</v>
      </c>
      <c r="P474" s="395" t="s">
        <v>2030</v>
      </c>
      <c r="Q474" s="396" t="s">
        <v>2030</v>
      </c>
      <c r="R474" s="396" t="s">
        <v>2030</v>
      </c>
      <c r="S474" s="397" t="s">
        <v>2030</v>
      </c>
      <c r="T474" s="395" t="s">
        <v>2030</v>
      </c>
      <c r="U474" s="398" t="s">
        <v>2030</v>
      </c>
      <c r="V474" s="396" t="s">
        <v>2030</v>
      </c>
      <c r="W474" s="396" t="s">
        <v>2030</v>
      </c>
      <c r="X474" s="397" t="s">
        <v>2030</v>
      </c>
      <c r="Y474" s="395" t="s">
        <v>2030</v>
      </c>
      <c r="Z474" s="396" t="s">
        <v>2030</v>
      </c>
      <c r="AA474" s="396" t="s">
        <v>2030</v>
      </c>
      <c r="AB474" s="397" t="s">
        <v>2030</v>
      </c>
      <c r="AC474" s="395" t="s">
        <v>2030</v>
      </c>
      <c r="AD474" s="396" t="s">
        <v>2030</v>
      </c>
      <c r="AE474" s="396" t="s">
        <v>2030</v>
      </c>
      <c r="AF474" s="424" t="s">
        <v>2030</v>
      </c>
      <c r="AG474" s="422" t="s">
        <v>2030</v>
      </c>
      <c r="AH474" s="425" t="s">
        <v>2030</v>
      </c>
      <c r="AI474" s="423" t="s">
        <v>2030</v>
      </c>
      <c r="AJ474" s="423" t="s">
        <v>2030</v>
      </c>
      <c r="AK474" s="424" t="s">
        <v>2030</v>
      </c>
      <c r="AL474" s="395" t="s">
        <v>2030</v>
      </c>
      <c r="AM474" s="425" t="s">
        <v>2030</v>
      </c>
      <c r="AN474" s="423" t="s">
        <v>2030</v>
      </c>
      <c r="AO474" s="424" t="s">
        <v>2030</v>
      </c>
      <c r="AP474" s="422" t="s">
        <v>2030</v>
      </c>
      <c r="AQ474" s="425" t="s">
        <v>2030</v>
      </c>
      <c r="AR474" s="423" t="s">
        <v>2030</v>
      </c>
      <c r="AS474" s="424" t="s">
        <v>2030</v>
      </c>
      <c r="AT474" s="422" t="s">
        <v>2030</v>
      </c>
      <c r="AU474" s="398" t="s">
        <v>2030</v>
      </c>
      <c r="AV474" s="423" t="s">
        <v>2030</v>
      </c>
      <c r="AW474" s="423" t="s">
        <v>2030</v>
      </c>
      <c r="AX474" s="424" t="s">
        <v>2030</v>
      </c>
      <c r="AY474" s="395" t="s">
        <v>2030</v>
      </c>
      <c r="AZ474" s="425" t="s">
        <v>2030</v>
      </c>
      <c r="BA474" s="423" t="s">
        <v>2030</v>
      </c>
      <c r="BB474" s="424" t="s">
        <v>2030</v>
      </c>
      <c r="BC474" s="2668"/>
      <c r="BD474" s="48"/>
      <c r="BE474" s="48"/>
      <c r="BF474" s="48"/>
      <c r="BG474" s="48"/>
      <c r="BH474" s="48"/>
      <c r="BI474" s="42">
        <f>COUNTIFS($C$566:$BB$575,$BG$398)</f>
        <v>0</v>
      </c>
      <c r="BJ474" s="42"/>
      <c r="BK474" s="48"/>
    </row>
    <row r="475" spans="1:63" x14ac:dyDescent="0.2">
      <c r="A475" s="2691"/>
      <c r="B475" s="2078" t="s">
        <v>2149</v>
      </c>
      <c r="C475" s="400" t="s">
        <v>2030</v>
      </c>
      <c r="D475" s="401" t="s">
        <v>2030</v>
      </c>
      <c r="E475" s="401" t="s">
        <v>2030</v>
      </c>
      <c r="F475" s="402" t="s">
        <v>2030</v>
      </c>
      <c r="G475" s="400" t="s">
        <v>2030</v>
      </c>
      <c r="H475" s="401" t="s">
        <v>2030</v>
      </c>
      <c r="I475" s="401" t="s">
        <v>2030</v>
      </c>
      <c r="J475" s="402" t="s">
        <v>2030</v>
      </c>
      <c r="K475" s="400" t="s">
        <v>2030</v>
      </c>
      <c r="L475" s="401" t="s">
        <v>2030</v>
      </c>
      <c r="M475" s="401" t="s">
        <v>2030</v>
      </c>
      <c r="N475" s="401" t="s">
        <v>2030</v>
      </c>
      <c r="O475" s="402" t="s">
        <v>2030</v>
      </c>
      <c r="P475" s="400" t="s">
        <v>2030</v>
      </c>
      <c r="Q475" s="401" t="s">
        <v>2030</v>
      </c>
      <c r="R475" s="401" t="s">
        <v>2030</v>
      </c>
      <c r="S475" s="402" t="s">
        <v>2030</v>
      </c>
      <c r="T475" s="400" t="s">
        <v>2030</v>
      </c>
      <c r="U475" s="403" t="s">
        <v>2030</v>
      </c>
      <c r="V475" s="401" t="s">
        <v>2030</v>
      </c>
      <c r="W475" s="401" t="s">
        <v>2030</v>
      </c>
      <c r="X475" s="402" t="s">
        <v>2030</v>
      </c>
      <c r="Y475" s="400" t="s">
        <v>2030</v>
      </c>
      <c r="Z475" s="401" t="s">
        <v>2030</v>
      </c>
      <c r="AA475" s="401" t="s">
        <v>2030</v>
      </c>
      <c r="AB475" s="402" t="s">
        <v>2030</v>
      </c>
      <c r="AC475" s="400" t="s">
        <v>2030</v>
      </c>
      <c r="AD475" s="401" t="s">
        <v>2030</v>
      </c>
      <c r="AE475" s="401" t="s">
        <v>2030</v>
      </c>
      <c r="AF475" s="448" t="s">
        <v>2030</v>
      </c>
      <c r="AG475" s="445" t="s">
        <v>2030</v>
      </c>
      <c r="AH475" s="446" t="s">
        <v>2030</v>
      </c>
      <c r="AI475" s="447" t="s">
        <v>2030</v>
      </c>
      <c r="AJ475" s="447" t="s">
        <v>2030</v>
      </c>
      <c r="AK475" s="448" t="s">
        <v>2030</v>
      </c>
      <c r="AL475" s="400" t="s">
        <v>2030</v>
      </c>
      <c r="AM475" s="446" t="s">
        <v>2030</v>
      </c>
      <c r="AN475" s="447" t="s">
        <v>2030</v>
      </c>
      <c r="AO475" s="448" t="s">
        <v>2030</v>
      </c>
      <c r="AP475" s="445" t="s">
        <v>2030</v>
      </c>
      <c r="AQ475" s="446" t="s">
        <v>2030</v>
      </c>
      <c r="AR475" s="447" t="s">
        <v>2030</v>
      </c>
      <c r="AS475" s="448" t="s">
        <v>2030</v>
      </c>
      <c r="AT475" s="445" t="s">
        <v>2030</v>
      </c>
      <c r="AU475" s="403" t="s">
        <v>2030</v>
      </c>
      <c r="AV475" s="447" t="s">
        <v>2030</v>
      </c>
      <c r="AW475" s="447" t="s">
        <v>2030</v>
      </c>
      <c r="AX475" s="448" t="s">
        <v>2030</v>
      </c>
      <c r="AY475" s="450" t="s">
        <v>2030</v>
      </c>
      <c r="AZ475" s="451" t="s">
        <v>2063</v>
      </c>
      <c r="BA475" s="456" t="s">
        <v>2030</v>
      </c>
      <c r="BB475" s="462" t="s">
        <v>2030</v>
      </c>
      <c r="BC475" s="2668"/>
      <c r="BD475" s="48"/>
      <c r="BE475" s="48"/>
      <c r="BF475" s="48"/>
      <c r="BG475" s="48"/>
      <c r="BH475" s="48"/>
      <c r="BI475" s="48"/>
      <c r="BJ475" s="48"/>
      <c r="BK475" s="48"/>
    </row>
    <row r="476" spans="1:63" x14ac:dyDescent="0.2">
      <c r="A476" s="2691"/>
      <c r="B476" s="2080" t="s">
        <v>2148</v>
      </c>
      <c r="C476" s="395" t="s">
        <v>2030</v>
      </c>
      <c r="D476" s="396" t="s">
        <v>2030</v>
      </c>
      <c r="E476" s="396" t="s">
        <v>2030</v>
      </c>
      <c r="F476" s="397" t="s">
        <v>2030</v>
      </c>
      <c r="G476" s="395" t="s">
        <v>2030</v>
      </c>
      <c r="H476" s="396" t="s">
        <v>2030</v>
      </c>
      <c r="I476" s="396" t="s">
        <v>2030</v>
      </c>
      <c r="J476" s="397" t="s">
        <v>2030</v>
      </c>
      <c r="K476" s="395" t="s">
        <v>2030</v>
      </c>
      <c r="L476" s="396" t="s">
        <v>2030</v>
      </c>
      <c r="M476" s="396" t="s">
        <v>2030</v>
      </c>
      <c r="N476" s="396" t="s">
        <v>2030</v>
      </c>
      <c r="O476" s="397" t="s">
        <v>2030</v>
      </c>
      <c r="P476" s="395" t="s">
        <v>2030</v>
      </c>
      <c r="Q476" s="396" t="s">
        <v>2030</v>
      </c>
      <c r="R476" s="396" t="s">
        <v>2030</v>
      </c>
      <c r="S476" s="397" t="s">
        <v>2030</v>
      </c>
      <c r="T476" s="395" t="s">
        <v>2030</v>
      </c>
      <c r="U476" s="398" t="s">
        <v>2030</v>
      </c>
      <c r="V476" s="396" t="s">
        <v>2030</v>
      </c>
      <c r="W476" s="396" t="s">
        <v>2030</v>
      </c>
      <c r="X476" s="397" t="s">
        <v>2030</v>
      </c>
      <c r="Y476" s="395" t="s">
        <v>2030</v>
      </c>
      <c r="Z476" s="396" t="s">
        <v>2030</v>
      </c>
      <c r="AA476" s="396" t="s">
        <v>2030</v>
      </c>
      <c r="AB476" s="397" t="s">
        <v>2030</v>
      </c>
      <c r="AC476" s="395" t="s">
        <v>2030</v>
      </c>
      <c r="AD476" s="396" t="s">
        <v>2030</v>
      </c>
      <c r="AE476" s="396" t="s">
        <v>2030</v>
      </c>
      <c r="AF476" s="424" t="s">
        <v>2030</v>
      </c>
      <c r="AG476" s="422" t="s">
        <v>2030</v>
      </c>
      <c r="AH476" s="425" t="s">
        <v>2030</v>
      </c>
      <c r="AI476" s="423" t="s">
        <v>2030</v>
      </c>
      <c r="AJ476" s="423" t="s">
        <v>2030</v>
      </c>
      <c r="AK476" s="424" t="s">
        <v>2030</v>
      </c>
      <c r="AL476" s="395" t="s">
        <v>2030</v>
      </c>
      <c r="AM476" s="425" t="s">
        <v>2030</v>
      </c>
      <c r="AN476" s="423" t="s">
        <v>2030</v>
      </c>
      <c r="AO476" s="424" t="s">
        <v>2030</v>
      </c>
      <c r="AP476" s="422" t="s">
        <v>2030</v>
      </c>
      <c r="AQ476" s="425" t="s">
        <v>2030</v>
      </c>
      <c r="AR476" s="423" t="s">
        <v>2030</v>
      </c>
      <c r="AS476" s="424" t="s">
        <v>2030</v>
      </c>
      <c r="AT476" s="422" t="s">
        <v>2030</v>
      </c>
      <c r="AU476" s="398" t="s">
        <v>2030</v>
      </c>
      <c r="AV476" s="423" t="s">
        <v>2030</v>
      </c>
      <c r="AW476" s="423" t="s">
        <v>2030</v>
      </c>
      <c r="AX476" s="424" t="s">
        <v>2030</v>
      </c>
      <c r="AY476" s="395" t="s">
        <v>2030</v>
      </c>
      <c r="AZ476" s="425" t="s">
        <v>2030</v>
      </c>
      <c r="BA476" s="423" t="s">
        <v>2030</v>
      </c>
      <c r="BB476" s="424" t="s">
        <v>2030</v>
      </c>
      <c r="BC476" s="2668"/>
      <c r="BD476" s="48"/>
      <c r="BE476" s="48"/>
      <c r="BF476" s="48"/>
      <c r="BG476" s="48"/>
      <c r="BH476" s="48"/>
      <c r="BI476" s="48"/>
      <c r="BJ476" s="48"/>
      <c r="BK476" s="48"/>
    </row>
    <row r="477" spans="1:63" x14ac:dyDescent="0.2">
      <c r="A477" s="2691"/>
      <c r="B477" s="2078" t="s">
        <v>2147</v>
      </c>
      <c r="C477" s="400" t="s">
        <v>2063</v>
      </c>
      <c r="D477" s="401" t="s">
        <v>2063</v>
      </c>
      <c r="E477" s="401" t="s">
        <v>2030</v>
      </c>
      <c r="F477" s="402" t="s">
        <v>2030</v>
      </c>
      <c r="G477" s="400" t="s">
        <v>2030</v>
      </c>
      <c r="H477" s="401" t="s">
        <v>2030</v>
      </c>
      <c r="I477" s="401" t="s">
        <v>2030</v>
      </c>
      <c r="J477" s="402" t="s">
        <v>2030</v>
      </c>
      <c r="K477" s="400" t="s">
        <v>2030</v>
      </c>
      <c r="L477" s="401" t="s">
        <v>2030</v>
      </c>
      <c r="M477" s="401" t="s">
        <v>2030</v>
      </c>
      <c r="N477" s="401" t="s">
        <v>2030</v>
      </c>
      <c r="O477" s="402" t="s">
        <v>2030</v>
      </c>
      <c r="P477" s="400" t="s">
        <v>2030</v>
      </c>
      <c r="Q477" s="401" t="s">
        <v>2030</v>
      </c>
      <c r="R477" s="401" t="s">
        <v>2030</v>
      </c>
      <c r="S477" s="402" t="s">
        <v>2030</v>
      </c>
      <c r="T477" s="400" t="s">
        <v>2030</v>
      </c>
      <c r="U477" s="403" t="s">
        <v>2030</v>
      </c>
      <c r="V477" s="401" t="s">
        <v>2030</v>
      </c>
      <c r="W477" s="401" t="s">
        <v>2030</v>
      </c>
      <c r="X477" s="402" t="s">
        <v>2030</v>
      </c>
      <c r="Y477" s="400" t="s">
        <v>2030</v>
      </c>
      <c r="Z477" s="401" t="s">
        <v>2030</v>
      </c>
      <c r="AA477" s="401" t="s">
        <v>2030</v>
      </c>
      <c r="AB477" s="402" t="s">
        <v>2030</v>
      </c>
      <c r="AC477" s="400" t="s">
        <v>2030</v>
      </c>
      <c r="AD477" s="401" t="s">
        <v>2030</v>
      </c>
      <c r="AE477" s="401" t="s">
        <v>2030</v>
      </c>
      <c r="AF477" s="448" t="s">
        <v>2030</v>
      </c>
      <c r="AG477" s="445" t="s">
        <v>2030</v>
      </c>
      <c r="AH477" s="446" t="s">
        <v>2030</v>
      </c>
      <c r="AI477" s="447" t="s">
        <v>2030</v>
      </c>
      <c r="AJ477" s="447" t="s">
        <v>2030</v>
      </c>
      <c r="AK477" s="448" t="s">
        <v>2030</v>
      </c>
      <c r="AL477" s="400" t="s">
        <v>2030</v>
      </c>
      <c r="AM477" s="446" t="s">
        <v>2030</v>
      </c>
      <c r="AN477" s="447" t="s">
        <v>2030</v>
      </c>
      <c r="AO477" s="448" t="s">
        <v>2030</v>
      </c>
      <c r="AP477" s="445" t="s">
        <v>2030</v>
      </c>
      <c r="AQ477" s="446" t="s">
        <v>2030</v>
      </c>
      <c r="AR477" s="447" t="s">
        <v>2030</v>
      </c>
      <c r="AS477" s="448" t="s">
        <v>2030</v>
      </c>
      <c r="AT477" s="445" t="s">
        <v>2030</v>
      </c>
      <c r="AU477" s="403" t="s">
        <v>2030</v>
      </c>
      <c r="AV477" s="447" t="s">
        <v>2030</v>
      </c>
      <c r="AW477" s="447" t="s">
        <v>2030</v>
      </c>
      <c r="AX477" s="448" t="s">
        <v>2030</v>
      </c>
      <c r="AY477" s="450" t="s">
        <v>2030</v>
      </c>
      <c r="AZ477" s="451" t="s">
        <v>2030</v>
      </c>
      <c r="BA477" s="456" t="s">
        <v>2030</v>
      </c>
      <c r="BB477" s="462" t="s">
        <v>2030</v>
      </c>
      <c r="BC477" s="2668"/>
      <c r="BD477" s="48"/>
      <c r="BE477" s="48"/>
      <c r="BF477" s="308"/>
      <c r="BG477" s="307">
        <v>2007</v>
      </c>
      <c r="BH477" s="307">
        <v>2008</v>
      </c>
      <c r="BI477" s="307">
        <v>2009</v>
      </c>
      <c r="BJ477" s="307">
        <v>2010</v>
      </c>
      <c r="BK477" s="307">
        <v>2011</v>
      </c>
    </row>
    <row r="478" spans="1:63" ht="13.5" thickBot="1" x14ac:dyDescent="0.25">
      <c r="A478" s="2692"/>
      <c r="B478" s="2082" t="s">
        <v>2146</v>
      </c>
      <c r="C478" s="412" t="s">
        <v>2030</v>
      </c>
      <c r="D478" s="413" t="s">
        <v>2030</v>
      </c>
      <c r="E478" s="413" t="s">
        <v>2030</v>
      </c>
      <c r="F478" s="414" t="s">
        <v>2030</v>
      </c>
      <c r="G478" s="412" t="s">
        <v>2030</v>
      </c>
      <c r="H478" s="413" t="s">
        <v>2030</v>
      </c>
      <c r="I478" s="413" t="s">
        <v>2030</v>
      </c>
      <c r="J478" s="414" t="s">
        <v>2030</v>
      </c>
      <c r="K478" s="461" t="s">
        <v>2030</v>
      </c>
      <c r="L478" s="413" t="s">
        <v>2030</v>
      </c>
      <c r="M478" s="413" t="s">
        <v>2030</v>
      </c>
      <c r="N478" s="413" t="s">
        <v>2030</v>
      </c>
      <c r="O478" s="414" t="s">
        <v>2030</v>
      </c>
      <c r="P478" s="461" t="s">
        <v>2030</v>
      </c>
      <c r="Q478" s="413" t="s">
        <v>2030</v>
      </c>
      <c r="R478" s="413" t="s">
        <v>2030</v>
      </c>
      <c r="S478" s="414" t="s">
        <v>2030</v>
      </c>
      <c r="T478" s="412" t="s">
        <v>2030</v>
      </c>
      <c r="U478" s="415" t="s">
        <v>2030</v>
      </c>
      <c r="V478" s="413" t="s">
        <v>2030</v>
      </c>
      <c r="W478" s="413" t="s">
        <v>2030</v>
      </c>
      <c r="X478" s="414" t="s">
        <v>2030</v>
      </c>
      <c r="Y478" s="412" t="s">
        <v>2030</v>
      </c>
      <c r="Z478" s="413" t="s">
        <v>2030</v>
      </c>
      <c r="AA478" s="413" t="s">
        <v>2030</v>
      </c>
      <c r="AB478" s="414" t="s">
        <v>2030</v>
      </c>
      <c r="AC478" s="461" t="s">
        <v>2030</v>
      </c>
      <c r="AD478" s="413" t="s">
        <v>2030</v>
      </c>
      <c r="AE478" s="413" t="s">
        <v>2030</v>
      </c>
      <c r="AF478" s="414" t="s">
        <v>2030</v>
      </c>
      <c r="AG478" s="412" t="s">
        <v>2030</v>
      </c>
      <c r="AH478" s="415" t="s">
        <v>2030</v>
      </c>
      <c r="AI478" s="413" t="s">
        <v>2030</v>
      </c>
      <c r="AJ478" s="413" t="s">
        <v>2030</v>
      </c>
      <c r="AK478" s="414" t="s">
        <v>2030</v>
      </c>
      <c r="AL478" s="412" t="s">
        <v>2030</v>
      </c>
      <c r="AM478" s="415" t="s">
        <v>2030</v>
      </c>
      <c r="AN478" s="413" t="s">
        <v>2030</v>
      </c>
      <c r="AO478" s="414" t="s">
        <v>2030</v>
      </c>
      <c r="AP478" s="412" t="s">
        <v>2030</v>
      </c>
      <c r="AQ478" s="415" t="s">
        <v>2030</v>
      </c>
      <c r="AR478" s="413" t="s">
        <v>2030</v>
      </c>
      <c r="AS478" s="414" t="s">
        <v>2030</v>
      </c>
      <c r="AT478" s="412" t="s">
        <v>2030</v>
      </c>
      <c r="AU478" s="415" t="s">
        <v>2030</v>
      </c>
      <c r="AV478" s="413" t="s">
        <v>2030</v>
      </c>
      <c r="AW478" s="413" t="s">
        <v>2030</v>
      </c>
      <c r="AX478" s="414" t="s">
        <v>2030</v>
      </c>
      <c r="AY478" s="412" t="s">
        <v>2030</v>
      </c>
      <c r="AZ478" s="415" t="s">
        <v>2030</v>
      </c>
      <c r="BA478" s="413" t="s">
        <v>2030</v>
      </c>
      <c r="BB478" s="414" t="s">
        <v>2030</v>
      </c>
      <c r="BC478" s="2668"/>
      <c r="BD478" s="2659" t="s">
        <v>2040</v>
      </c>
      <c r="BE478" s="2660"/>
      <c r="BF478" s="306" t="s">
        <v>2038</v>
      </c>
      <c r="BG478" s="304"/>
      <c r="BH478" s="304"/>
      <c r="BI478" s="42">
        <f>COUNTIFS($C$579:$BB$584,$BE$398)</f>
        <v>249</v>
      </c>
      <c r="BJ478" s="42"/>
      <c r="BK478" s="175"/>
    </row>
    <row r="479" spans="1:63" ht="13.5" thickBot="1" x14ac:dyDescent="0.25">
      <c r="A479" s="48"/>
      <c r="B479" s="2072"/>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c r="AQ479" s="169"/>
      <c r="AR479" s="169"/>
      <c r="AS479" s="169"/>
      <c r="AT479" s="169"/>
      <c r="AU479" s="169"/>
      <c r="AV479" s="169"/>
      <c r="AW479" s="169"/>
      <c r="AX479" s="169"/>
      <c r="AY479" s="169"/>
      <c r="AZ479" s="169"/>
      <c r="BA479" s="169"/>
      <c r="BB479" s="169"/>
      <c r="BC479" s="2668"/>
      <c r="BD479" s="48"/>
      <c r="BE479" s="48"/>
      <c r="BF479" s="305" t="s">
        <v>2037</v>
      </c>
      <c r="BG479" s="304"/>
      <c r="BH479" s="304"/>
      <c r="BI479" s="42">
        <f>COUNTIFS($C$579:$BB$584,$BF$398)</f>
        <v>63</v>
      </c>
      <c r="BJ479" s="42"/>
      <c r="BK479" s="175"/>
    </row>
    <row r="480" spans="1:63" ht="13.5" thickBot="1" x14ac:dyDescent="0.25">
      <c r="A480" s="2683" t="s">
        <v>450</v>
      </c>
      <c r="B480" s="2677" t="s">
        <v>672</v>
      </c>
      <c r="C480" s="2670" t="s">
        <v>2056</v>
      </c>
      <c r="D480" s="2673"/>
      <c r="E480" s="2673"/>
      <c r="F480" s="2674"/>
      <c r="G480" s="2679" t="s">
        <v>2062</v>
      </c>
      <c r="H480" s="2673"/>
      <c r="I480" s="2673"/>
      <c r="J480" s="2674"/>
      <c r="K480" s="2679" t="s">
        <v>2061</v>
      </c>
      <c r="L480" s="2673"/>
      <c r="M480" s="2673"/>
      <c r="N480" s="2673"/>
      <c r="O480" s="2674"/>
      <c r="P480" s="2670" t="s">
        <v>2053</v>
      </c>
      <c r="Q480" s="2673"/>
      <c r="R480" s="2673"/>
      <c r="S480" s="2674"/>
      <c r="T480" s="2670" t="s">
        <v>2052</v>
      </c>
      <c r="U480" s="2673"/>
      <c r="V480" s="2673"/>
      <c r="W480" s="2673"/>
      <c r="X480" s="2674"/>
      <c r="Y480" s="2676" t="s">
        <v>2051</v>
      </c>
      <c r="Z480" s="2671"/>
      <c r="AA480" s="2671"/>
      <c r="AB480" s="2672"/>
      <c r="AC480" s="2670" t="s">
        <v>2050</v>
      </c>
      <c r="AD480" s="2671"/>
      <c r="AE480" s="2671"/>
      <c r="AF480" s="2672"/>
      <c r="AG480" s="2670" t="s">
        <v>2049</v>
      </c>
      <c r="AH480" s="2673"/>
      <c r="AI480" s="2673"/>
      <c r="AJ480" s="2673"/>
      <c r="AK480" s="2674"/>
      <c r="AL480" s="2670" t="s">
        <v>2048</v>
      </c>
      <c r="AM480" s="2673"/>
      <c r="AN480" s="2673"/>
      <c r="AO480" s="2674"/>
      <c r="AP480" s="2670" t="s">
        <v>2047</v>
      </c>
      <c r="AQ480" s="2673"/>
      <c r="AR480" s="2673"/>
      <c r="AS480" s="2674"/>
      <c r="AT480" s="2689" t="s">
        <v>2046</v>
      </c>
      <c r="AU480" s="2673"/>
      <c r="AV480" s="2673"/>
      <c r="AW480" s="2673"/>
      <c r="AX480" s="2674"/>
      <c r="AY480" s="2670" t="s">
        <v>2045</v>
      </c>
      <c r="AZ480" s="2673"/>
      <c r="BA480" s="2673"/>
      <c r="BB480" s="2674"/>
      <c r="BC480" s="2668"/>
      <c r="BD480" s="48"/>
      <c r="BE480" s="48"/>
      <c r="BF480" s="48"/>
      <c r="BG480" s="48"/>
      <c r="BH480" s="48"/>
      <c r="BI480" s="42">
        <f>COUNTIFS($C$579:$BB$584,$BG$398)</f>
        <v>0</v>
      </c>
      <c r="BJ480" s="42"/>
      <c r="BK480" s="48"/>
    </row>
    <row r="481" spans="1:72" ht="13.5" thickBot="1" x14ac:dyDescent="0.25">
      <c r="A481" s="2684"/>
      <c r="B481" s="2678"/>
      <c r="C481" s="498">
        <v>4</v>
      </c>
      <c r="D481" s="499">
        <v>11</v>
      </c>
      <c r="E481" s="500">
        <v>18</v>
      </c>
      <c r="F481" s="501">
        <v>25</v>
      </c>
      <c r="G481" s="502">
        <v>1</v>
      </c>
      <c r="H481" s="503">
        <v>8</v>
      </c>
      <c r="I481" s="504">
        <v>15</v>
      </c>
      <c r="J481" s="501">
        <v>22</v>
      </c>
      <c r="K481" s="417">
        <v>1</v>
      </c>
      <c r="L481" s="503">
        <v>8</v>
      </c>
      <c r="M481" s="500">
        <v>15</v>
      </c>
      <c r="N481" s="505">
        <v>22</v>
      </c>
      <c r="O481" s="506">
        <v>29</v>
      </c>
      <c r="P481" s="418">
        <v>5</v>
      </c>
      <c r="Q481" s="500">
        <v>12</v>
      </c>
      <c r="R481" s="507">
        <v>19</v>
      </c>
      <c r="S481" s="506">
        <v>26</v>
      </c>
      <c r="T481" s="418">
        <v>3</v>
      </c>
      <c r="U481" s="504">
        <v>10</v>
      </c>
      <c r="V481" s="507">
        <v>17</v>
      </c>
      <c r="W481" s="500">
        <v>24</v>
      </c>
      <c r="X481" s="501">
        <v>31</v>
      </c>
      <c r="Y481" s="498">
        <v>7</v>
      </c>
      <c r="Z481" s="507">
        <v>14</v>
      </c>
      <c r="AA481" s="500">
        <v>21</v>
      </c>
      <c r="AB481" s="501">
        <v>28</v>
      </c>
      <c r="AC481" s="417">
        <v>4</v>
      </c>
      <c r="AD481" s="507">
        <v>11</v>
      </c>
      <c r="AE481" s="500">
        <v>18</v>
      </c>
      <c r="AF481" s="501">
        <v>25</v>
      </c>
      <c r="AG481" s="417">
        <v>2</v>
      </c>
      <c r="AH481" s="499">
        <v>9</v>
      </c>
      <c r="AI481" s="500">
        <v>16</v>
      </c>
      <c r="AJ481" s="507">
        <v>23</v>
      </c>
      <c r="AK481" s="506">
        <v>30</v>
      </c>
      <c r="AL481" s="418">
        <v>6</v>
      </c>
      <c r="AM481" s="504">
        <v>13</v>
      </c>
      <c r="AN481" s="507">
        <v>20</v>
      </c>
      <c r="AO481" s="506">
        <v>27</v>
      </c>
      <c r="AP481" s="418">
        <v>4</v>
      </c>
      <c r="AQ481" s="504">
        <v>11</v>
      </c>
      <c r="AR481" s="507">
        <v>18</v>
      </c>
      <c r="AS481" s="506">
        <v>25</v>
      </c>
      <c r="AT481" s="418">
        <v>1</v>
      </c>
      <c r="AU481" s="498">
        <v>8</v>
      </c>
      <c r="AV481" s="507">
        <v>15</v>
      </c>
      <c r="AW481" s="508">
        <v>22</v>
      </c>
      <c r="AX481" s="501">
        <v>29</v>
      </c>
      <c r="AY481" s="417">
        <v>6</v>
      </c>
      <c r="AZ481" s="499">
        <v>13</v>
      </c>
      <c r="BA481" s="500">
        <v>20</v>
      </c>
      <c r="BB481" s="501">
        <v>27</v>
      </c>
      <c r="BC481" s="2668"/>
      <c r="BD481" s="48"/>
      <c r="BE481" s="48"/>
      <c r="BF481" s="48"/>
      <c r="BG481" s="48"/>
      <c r="BH481" s="48"/>
      <c r="BI481" s="48"/>
      <c r="BJ481" s="48"/>
      <c r="BK481" s="48"/>
    </row>
    <row r="482" spans="1:72" x14ac:dyDescent="0.2">
      <c r="A482" s="2690" t="s">
        <v>1910</v>
      </c>
      <c r="B482" s="2077" t="s">
        <v>2145</v>
      </c>
      <c r="C482" s="395" t="s">
        <v>2063</v>
      </c>
      <c r="D482" s="396" t="s">
        <v>2063</v>
      </c>
      <c r="E482" s="396" t="s">
        <v>2063</v>
      </c>
      <c r="F482" s="397" t="s">
        <v>2063</v>
      </c>
      <c r="G482" s="395" t="s">
        <v>2063</v>
      </c>
      <c r="H482" s="396" t="s">
        <v>2030</v>
      </c>
      <c r="I482" s="396" t="s">
        <v>2063</v>
      </c>
      <c r="J482" s="397" t="s">
        <v>2063</v>
      </c>
      <c r="K482" s="395" t="s">
        <v>2030</v>
      </c>
      <c r="L482" s="396" t="s">
        <v>2030</v>
      </c>
      <c r="M482" s="396" t="s">
        <v>2030</v>
      </c>
      <c r="N482" s="396" t="s">
        <v>2030</v>
      </c>
      <c r="O482" s="397" t="s">
        <v>2030</v>
      </c>
      <c r="P482" s="395" t="s">
        <v>2030</v>
      </c>
      <c r="Q482" s="396" t="s">
        <v>2030</v>
      </c>
      <c r="R482" s="396" t="s">
        <v>2030</v>
      </c>
      <c r="S482" s="397" t="s">
        <v>2030</v>
      </c>
      <c r="T482" s="395" t="s">
        <v>2030</v>
      </c>
      <c r="U482" s="398" t="s">
        <v>2030</v>
      </c>
      <c r="V482" s="396" t="s">
        <v>2030</v>
      </c>
      <c r="W482" s="396" t="s">
        <v>2030</v>
      </c>
      <c r="X482" s="397" t="s">
        <v>2030</v>
      </c>
      <c r="Y482" s="395" t="s">
        <v>2030</v>
      </c>
      <c r="Z482" s="396" t="s">
        <v>2030</v>
      </c>
      <c r="AA482" s="396" t="s">
        <v>2030</v>
      </c>
      <c r="AB482" s="397" t="s">
        <v>2063</v>
      </c>
      <c r="AC482" s="395" t="s">
        <v>2030</v>
      </c>
      <c r="AD482" s="396" t="s">
        <v>2030</v>
      </c>
      <c r="AE482" s="396" t="s">
        <v>2030</v>
      </c>
      <c r="AF482" s="397" t="s">
        <v>2063</v>
      </c>
      <c r="AG482" s="422" t="s">
        <v>2030</v>
      </c>
      <c r="AH482" s="425" t="s">
        <v>2030</v>
      </c>
      <c r="AI482" s="423" t="s">
        <v>2030</v>
      </c>
      <c r="AJ482" s="423" t="s">
        <v>2030</v>
      </c>
      <c r="AK482" s="424" t="s">
        <v>2030</v>
      </c>
      <c r="AL482" s="395" t="s">
        <v>2030</v>
      </c>
      <c r="AM482" s="425" t="s">
        <v>2030</v>
      </c>
      <c r="AN482" s="423" t="s">
        <v>2030</v>
      </c>
      <c r="AO482" s="424" t="s">
        <v>2030</v>
      </c>
      <c r="AP482" s="422" t="s">
        <v>2030</v>
      </c>
      <c r="AQ482" s="425" t="s">
        <v>2030</v>
      </c>
      <c r="AR482" s="423" t="s">
        <v>2030</v>
      </c>
      <c r="AS482" s="424" t="s">
        <v>2030</v>
      </c>
      <c r="AT482" s="422" t="s">
        <v>2030</v>
      </c>
      <c r="AU482" s="398" t="s">
        <v>2030</v>
      </c>
      <c r="AV482" s="423" t="s">
        <v>2030</v>
      </c>
      <c r="AW482" s="423" t="s">
        <v>2030</v>
      </c>
      <c r="AX482" s="424" t="s">
        <v>2030</v>
      </c>
      <c r="AY482" s="395" t="s">
        <v>2030</v>
      </c>
      <c r="AZ482" s="398" t="s">
        <v>2030</v>
      </c>
      <c r="BA482" s="398" t="s">
        <v>2030</v>
      </c>
      <c r="BB482" s="453" t="s">
        <v>2030</v>
      </c>
      <c r="BC482" s="2668"/>
      <c r="BD482" s="2661" t="s">
        <v>1692</v>
      </c>
      <c r="BE482" s="2660"/>
      <c r="BF482" s="308"/>
      <c r="BG482" s="307">
        <v>2007</v>
      </c>
      <c r="BH482" s="307">
        <v>2008</v>
      </c>
      <c r="BI482" s="307">
        <v>2009</v>
      </c>
      <c r="BJ482" s="307">
        <v>2010</v>
      </c>
      <c r="BK482" s="307">
        <v>2011</v>
      </c>
    </row>
    <row r="483" spans="1:72" x14ac:dyDescent="0.2">
      <c r="A483" s="2691"/>
      <c r="B483" s="2078" t="s">
        <v>2144</v>
      </c>
      <c r="C483" s="400" t="s">
        <v>2063</v>
      </c>
      <c r="D483" s="401" t="s">
        <v>2063</v>
      </c>
      <c r="E483" s="401" t="s">
        <v>2063</v>
      </c>
      <c r="F483" s="402" t="s">
        <v>2063</v>
      </c>
      <c r="G483" s="400" t="s">
        <v>2063</v>
      </c>
      <c r="H483" s="401" t="s">
        <v>2030</v>
      </c>
      <c r="I483" s="401" t="s">
        <v>2063</v>
      </c>
      <c r="J483" s="408" t="s">
        <v>2063</v>
      </c>
      <c r="K483" s="444" t="s">
        <v>2030</v>
      </c>
      <c r="L483" s="407" t="s">
        <v>2030</v>
      </c>
      <c r="M483" s="407" t="s">
        <v>2030</v>
      </c>
      <c r="N483" s="407" t="s">
        <v>2030</v>
      </c>
      <c r="O483" s="408" t="s">
        <v>2030</v>
      </c>
      <c r="P483" s="444" t="s">
        <v>2030</v>
      </c>
      <c r="Q483" s="407" t="s">
        <v>2030</v>
      </c>
      <c r="R483" s="407" t="s">
        <v>2030</v>
      </c>
      <c r="S483" s="408" t="s">
        <v>2063</v>
      </c>
      <c r="T483" s="444" t="s">
        <v>2063</v>
      </c>
      <c r="U483" s="409" t="s">
        <v>2063</v>
      </c>
      <c r="V483" s="407" t="s">
        <v>2063</v>
      </c>
      <c r="W483" s="407" t="s">
        <v>2063</v>
      </c>
      <c r="X483" s="408" t="s">
        <v>2030</v>
      </c>
      <c r="Y483" s="400" t="s">
        <v>2030</v>
      </c>
      <c r="Z483" s="401" t="s">
        <v>2030</v>
      </c>
      <c r="AA483" s="401" t="s">
        <v>2030</v>
      </c>
      <c r="AB483" s="402" t="s">
        <v>2030</v>
      </c>
      <c r="AC483" s="400" t="s">
        <v>2030</v>
      </c>
      <c r="AD483" s="401" t="s">
        <v>2030</v>
      </c>
      <c r="AE483" s="401" t="s">
        <v>2030</v>
      </c>
      <c r="AF483" s="402" t="s">
        <v>2030</v>
      </c>
      <c r="AG483" s="445" t="s">
        <v>2030</v>
      </c>
      <c r="AH483" s="446" t="s">
        <v>2030</v>
      </c>
      <c r="AI483" s="447" t="s">
        <v>2030</v>
      </c>
      <c r="AJ483" s="447" t="s">
        <v>2030</v>
      </c>
      <c r="AK483" s="448" t="s">
        <v>2030</v>
      </c>
      <c r="AL483" s="400" t="s">
        <v>2030</v>
      </c>
      <c r="AM483" s="446" t="s">
        <v>2030</v>
      </c>
      <c r="AN483" s="447" t="s">
        <v>2030</v>
      </c>
      <c r="AO483" s="448" t="s">
        <v>2030</v>
      </c>
      <c r="AP483" s="445" t="s">
        <v>2030</v>
      </c>
      <c r="AQ483" s="446" t="s">
        <v>2063</v>
      </c>
      <c r="AR483" s="447" t="s">
        <v>2063</v>
      </c>
      <c r="AS483" s="448" t="s">
        <v>2063</v>
      </c>
      <c r="AT483" s="445" t="s">
        <v>2063</v>
      </c>
      <c r="AU483" s="403" t="s">
        <v>2063</v>
      </c>
      <c r="AV483" s="447" t="s">
        <v>2030</v>
      </c>
      <c r="AW483" s="447" t="s">
        <v>2063</v>
      </c>
      <c r="AX483" s="448" t="s">
        <v>2063</v>
      </c>
      <c r="AY483" s="450" t="s">
        <v>2030</v>
      </c>
      <c r="AZ483" s="451" t="s">
        <v>2030</v>
      </c>
      <c r="BA483" s="451" t="s">
        <v>2030</v>
      </c>
      <c r="BB483" s="495" t="s">
        <v>2030</v>
      </c>
      <c r="BC483" s="2668"/>
      <c r="BD483" s="48"/>
      <c r="BE483" s="48"/>
      <c r="BF483" s="306" t="s">
        <v>2038</v>
      </c>
      <c r="BG483" s="304"/>
      <c r="BH483" s="304"/>
      <c r="BI483" s="42">
        <f>COUNTIFS($C$588:$BB$588,$BE$398)</f>
        <v>52</v>
      </c>
      <c r="BJ483" s="42"/>
      <c r="BK483" s="175"/>
    </row>
    <row r="484" spans="1:72" x14ac:dyDescent="0.2">
      <c r="A484" s="2691"/>
      <c r="B484" s="2079" t="s">
        <v>2143</v>
      </c>
      <c r="C484" s="395" t="s">
        <v>2030</v>
      </c>
      <c r="D484" s="396" t="s">
        <v>2030</v>
      </c>
      <c r="E484" s="396" t="s">
        <v>2030</v>
      </c>
      <c r="F484" s="397" t="s">
        <v>2030</v>
      </c>
      <c r="G484" s="395" t="s">
        <v>2030</v>
      </c>
      <c r="H484" s="396" t="s">
        <v>2030</v>
      </c>
      <c r="I484" s="396" t="s">
        <v>2030</v>
      </c>
      <c r="J484" s="397" t="s">
        <v>2030</v>
      </c>
      <c r="K484" s="395" t="s">
        <v>2030</v>
      </c>
      <c r="L484" s="396" t="s">
        <v>2030</v>
      </c>
      <c r="M484" s="396" t="s">
        <v>2030</v>
      </c>
      <c r="N484" s="396" t="s">
        <v>2030</v>
      </c>
      <c r="O484" s="397" t="s">
        <v>2030</v>
      </c>
      <c r="P484" s="395" t="s">
        <v>2030</v>
      </c>
      <c r="Q484" s="396" t="s">
        <v>2030</v>
      </c>
      <c r="R484" s="396" t="s">
        <v>2030</v>
      </c>
      <c r="S484" s="397" t="s">
        <v>2030</v>
      </c>
      <c r="T484" s="395" t="s">
        <v>2030</v>
      </c>
      <c r="U484" s="398" t="s">
        <v>2030</v>
      </c>
      <c r="V484" s="396" t="s">
        <v>2030</v>
      </c>
      <c r="W484" s="396" t="s">
        <v>2030</v>
      </c>
      <c r="X484" s="397" t="s">
        <v>2030</v>
      </c>
      <c r="Y484" s="395" t="s">
        <v>2030</v>
      </c>
      <c r="Z484" s="396" t="s">
        <v>2030</v>
      </c>
      <c r="AA484" s="396" t="s">
        <v>2030</v>
      </c>
      <c r="AB484" s="397" t="s">
        <v>2030</v>
      </c>
      <c r="AC484" s="395" t="s">
        <v>2030</v>
      </c>
      <c r="AD484" s="396" t="s">
        <v>2030</v>
      </c>
      <c r="AE484" s="396" t="s">
        <v>2030</v>
      </c>
      <c r="AF484" s="397" t="s">
        <v>2030</v>
      </c>
      <c r="AG484" s="422" t="s">
        <v>2030</v>
      </c>
      <c r="AH484" s="425" t="s">
        <v>2030</v>
      </c>
      <c r="AI484" s="423" t="s">
        <v>2030</v>
      </c>
      <c r="AJ484" s="423" t="s">
        <v>2030</v>
      </c>
      <c r="AK484" s="424" t="s">
        <v>2030</v>
      </c>
      <c r="AL484" s="395" t="s">
        <v>2030</v>
      </c>
      <c r="AM484" s="425" t="s">
        <v>2030</v>
      </c>
      <c r="AN484" s="423" t="s">
        <v>2030</v>
      </c>
      <c r="AO484" s="424" t="s">
        <v>2030</v>
      </c>
      <c r="AP484" s="422" t="s">
        <v>2030</v>
      </c>
      <c r="AQ484" s="425" t="s">
        <v>2030</v>
      </c>
      <c r="AR484" s="423" t="s">
        <v>2030</v>
      </c>
      <c r="AS484" s="424" t="s">
        <v>2030</v>
      </c>
      <c r="AT484" s="422" t="s">
        <v>2030</v>
      </c>
      <c r="AU484" s="398" t="s">
        <v>2030</v>
      </c>
      <c r="AV484" s="423" t="s">
        <v>2030</v>
      </c>
      <c r="AW484" s="423" t="s">
        <v>2030</v>
      </c>
      <c r="AX484" s="424" t="s">
        <v>2030</v>
      </c>
      <c r="AY484" s="395" t="s">
        <v>2030</v>
      </c>
      <c r="AZ484" s="425" t="s">
        <v>2030</v>
      </c>
      <c r="BA484" s="423" t="s">
        <v>2030</v>
      </c>
      <c r="BB484" s="424" t="s">
        <v>2030</v>
      </c>
      <c r="BC484" s="2669"/>
      <c r="BD484" s="48"/>
      <c r="BE484" s="48"/>
      <c r="BF484" s="305" t="s">
        <v>2037</v>
      </c>
      <c r="BG484" s="304"/>
      <c r="BH484" s="304"/>
      <c r="BI484" s="42">
        <f>COUNTIFS($C$588:$BB$588,$BF$398)</f>
        <v>0</v>
      </c>
      <c r="BJ484" s="42"/>
      <c r="BK484" s="175"/>
    </row>
    <row r="485" spans="1:72" x14ac:dyDescent="0.2">
      <c r="A485" s="2691"/>
      <c r="B485" s="2078" t="s">
        <v>2142</v>
      </c>
      <c r="C485" s="400" t="s">
        <v>2063</v>
      </c>
      <c r="D485" s="401" t="s">
        <v>2030</v>
      </c>
      <c r="E485" s="401" t="s">
        <v>2063</v>
      </c>
      <c r="F485" s="402" t="s">
        <v>2063</v>
      </c>
      <c r="G485" s="400" t="s">
        <v>2030</v>
      </c>
      <c r="H485" s="401" t="s">
        <v>2030</v>
      </c>
      <c r="I485" s="401" t="s">
        <v>2030</v>
      </c>
      <c r="J485" s="408" t="s">
        <v>2063</v>
      </c>
      <c r="K485" s="444" t="s">
        <v>2030</v>
      </c>
      <c r="L485" s="407" t="s">
        <v>2030</v>
      </c>
      <c r="M485" s="407" t="s">
        <v>2030</v>
      </c>
      <c r="N485" s="407" t="s">
        <v>2030</v>
      </c>
      <c r="O485" s="408" t="s">
        <v>2030</v>
      </c>
      <c r="P485" s="444" t="s">
        <v>2030</v>
      </c>
      <c r="Q485" s="407" t="s">
        <v>2030</v>
      </c>
      <c r="R485" s="407" t="s">
        <v>2030</v>
      </c>
      <c r="S485" s="408" t="s">
        <v>2030</v>
      </c>
      <c r="T485" s="444" t="s">
        <v>2030</v>
      </c>
      <c r="U485" s="409" t="s">
        <v>2030</v>
      </c>
      <c r="V485" s="407" t="s">
        <v>2030</v>
      </c>
      <c r="W485" s="407" t="s">
        <v>2030</v>
      </c>
      <c r="X485" s="408" t="s">
        <v>2030</v>
      </c>
      <c r="Y485" s="444" t="s">
        <v>2030</v>
      </c>
      <c r="Z485" s="407" t="s">
        <v>2030</v>
      </c>
      <c r="AA485" s="407" t="s">
        <v>2030</v>
      </c>
      <c r="AB485" s="402" t="s">
        <v>2030</v>
      </c>
      <c r="AC485" s="400" t="s">
        <v>2030</v>
      </c>
      <c r="AD485" s="401" t="s">
        <v>2063</v>
      </c>
      <c r="AE485" s="401" t="s">
        <v>2063</v>
      </c>
      <c r="AF485" s="402" t="s">
        <v>2063</v>
      </c>
      <c r="AG485" s="445" t="s">
        <v>2063</v>
      </c>
      <c r="AH485" s="446" t="s">
        <v>2063</v>
      </c>
      <c r="AI485" s="447" t="s">
        <v>2030</v>
      </c>
      <c r="AJ485" s="454" t="s">
        <v>2030</v>
      </c>
      <c r="AK485" s="455" t="s">
        <v>2030</v>
      </c>
      <c r="AL485" s="400" t="s">
        <v>2030</v>
      </c>
      <c r="AM485" s="446" t="s">
        <v>2030</v>
      </c>
      <c r="AN485" s="454" t="s">
        <v>2030</v>
      </c>
      <c r="AO485" s="455" t="s">
        <v>2030</v>
      </c>
      <c r="AP485" s="444" t="s">
        <v>2030</v>
      </c>
      <c r="AQ485" s="409" t="s">
        <v>2030</v>
      </c>
      <c r="AR485" s="407" t="s">
        <v>2030</v>
      </c>
      <c r="AS485" s="448" t="s">
        <v>2030</v>
      </c>
      <c r="AT485" s="445" t="s">
        <v>2030</v>
      </c>
      <c r="AU485" s="403" t="s">
        <v>2030</v>
      </c>
      <c r="AV485" s="447" t="s">
        <v>2030</v>
      </c>
      <c r="AW485" s="447" t="s">
        <v>2030</v>
      </c>
      <c r="AX485" s="455" t="s">
        <v>2030</v>
      </c>
      <c r="AY485" s="450" t="s">
        <v>2030</v>
      </c>
      <c r="AZ485" s="451" t="s">
        <v>2063</v>
      </c>
      <c r="BA485" s="456" t="s">
        <v>2063</v>
      </c>
      <c r="BB485" s="462" t="s">
        <v>2063</v>
      </c>
      <c r="BC485" s="313"/>
      <c r="BD485" s="48"/>
      <c r="BE485" s="48"/>
      <c r="BF485" s="312"/>
      <c r="BG485" s="311"/>
      <c r="BH485" s="311"/>
      <c r="BI485" s="42">
        <f>COUNTIFS($C$588:$BB$588,$BG$398)</f>
        <v>0</v>
      </c>
      <c r="BJ485" s="42"/>
      <c r="BK485" s="310"/>
    </row>
    <row r="486" spans="1:72" x14ac:dyDescent="0.2">
      <c r="A486" s="2691"/>
      <c r="B486" s="2080" t="s">
        <v>2141</v>
      </c>
      <c r="C486" s="400" t="s">
        <v>2063</v>
      </c>
      <c r="D486" s="401" t="s">
        <v>2063</v>
      </c>
      <c r="E486" s="401" t="s">
        <v>2063</v>
      </c>
      <c r="F486" s="402" t="s">
        <v>2063</v>
      </c>
      <c r="G486" s="400" t="s">
        <v>2030</v>
      </c>
      <c r="H486" s="401" t="s">
        <v>2030</v>
      </c>
      <c r="I486" s="401" t="s">
        <v>2063</v>
      </c>
      <c r="J486" s="408" t="s">
        <v>2063</v>
      </c>
      <c r="K486" s="444" t="s">
        <v>2030</v>
      </c>
      <c r="L486" s="407" t="s">
        <v>2030</v>
      </c>
      <c r="M486" s="407" t="s">
        <v>2030</v>
      </c>
      <c r="N486" s="407" t="s">
        <v>2030</v>
      </c>
      <c r="O486" s="408" t="s">
        <v>2030</v>
      </c>
      <c r="P486" s="444" t="s">
        <v>2030</v>
      </c>
      <c r="Q486" s="407" t="s">
        <v>2063</v>
      </c>
      <c r="R486" s="407" t="s">
        <v>2063</v>
      </c>
      <c r="S486" s="408" t="s">
        <v>2063</v>
      </c>
      <c r="T486" s="444" t="s">
        <v>2063</v>
      </c>
      <c r="U486" s="409" t="s">
        <v>2063</v>
      </c>
      <c r="V486" s="407" t="s">
        <v>2030</v>
      </c>
      <c r="W486" s="407" t="s">
        <v>2030</v>
      </c>
      <c r="X486" s="408" t="s">
        <v>2030</v>
      </c>
      <c r="Y486" s="444" t="s">
        <v>2030</v>
      </c>
      <c r="Z486" s="407" t="s">
        <v>2030</v>
      </c>
      <c r="AA486" s="407" t="s">
        <v>2030</v>
      </c>
      <c r="AB486" s="402" t="s">
        <v>2030</v>
      </c>
      <c r="AC486" s="400" t="s">
        <v>2030</v>
      </c>
      <c r="AD486" s="401" t="s">
        <v>2063</v>
      </c>
      <c r="AE486" s="401" t="s">
        <v>2063</v>
      </c>
      <c r="AF486" s="402" t="s">
        <v>2063</v>
      </c>
      <c r="AG486" s="445" t="s">
        <v>2063</v>
      </c>
      <c r="AH486" s="446" t="s">
        <v>2063</v>
      </c>
      <c r="AI486" s="447" t="s">
        <v>2030</v>
      </c>
      <c r="AJ486" s="454" t="s">
        <v>2030</v>
      </c>
      <c r="AK486" s="455" t="s">
        <v>2030</v>
      </c>
      <c r="AL486" s="400" t="s">
        <v>2030</v>
      </c>
      <c r="AM486" s="446" t="s">
        <v>2030</v>
      </c>
      <c r="AN486" s="454" t="s">
        <v>2030</v>
      </c>
      <c r="AO486" s="455" t="s">
        <v>2030</v>
      </c>
      <c r="AP486" s="444" t="s">
        <v>2030</v>
      </c>
      <c r="AQ486" s="409" t="s">
        <v>2030</v>
      </c>
      <c r="AR486" s="407" t="s">
        <v>2030</v>
      </c>
      <c r="AS486" s="448" t="s">
        <v>2030</v>
      </c>
      <c r="AT486" s="445" t="s">
        <v>2030</v>
      </c>
      <c r="AU486" s="403" t="s">
        <v>2030</v>
      </c>
      <c r="AV486" s="447" t="s">
        <v>2063</v>
      </c>
      <c r="AW486" s="447" t="s">
        <v>2063</v>
      </c>
      <c r="AX486" s="455" t="s">
        <v>2063</v>
      </c>
      <c r="AY486" s="450" t="s">
        <v>2063</v>
      </c>
      <c r="AZ486" s="451" t="s">
        <v>2063</v>
      </c>
      <c r="BA486" s="456" t="s">
        <v>2063</v>
      </c>
      <c r="BB486" s="462" t="s">
        <v>2063</v>
      </c>
      <c r="BC486" s="313"/>
      <c r="BD486" s="48"/>
      <c r="BE486" s="48"/>
      <c r="BF486" s="312"/>
      <c r="BG486" s="311"/>
      <c r="BH486" s="311"/>
      <c r="BI486" s="311"/>
      <c r="BJ486" s="311"/>
      <c r="BK486" s="310"/>
      <c r="BL486" s="311"/>
    </row>
    <row r="487" spans="1:72" x14ac:dyDescent="0.2">
      <c r="A487" s="2691"/>
      <c r="B487" s="2078" t="s">
        <v>2140</v>
      </c>
      <c r="C487" s="395" t="s">
        <v>2030</v>
      </c>
      <c r="D487" s="396" t="s">
        <v>2030</v>
      </c>
      <c r="E487" s="396" t="s">
        <v>2030</v>
      </c>
      <c r="F487" s="397" t="s">
        <v>2030</v>
      </c>
      <c r="G487" s="395" t="s">
        <v>2030</v>
      </c>
      <c r="H487" s="396" t="s">
        <v>2030</v>
      </c>
      <c r="I487" s="396" t="s">
        <v>2030</v>
      </c>
      <c r="J487" s="397" t="s">
        <v>2030</v>
      </c>
      <c r="K487" s="395" t="s">
        <v>2030</v>
      </c>
      <c r="L487" s="396" t="s">
        <v>2030</v>
      </c>
      <c r="M487" s="396" t="s">
        <v>2030</v>
      </c>
      <c r="N487" s="396" t="s">
        <v>2030</v>
      </c>
      <c r="O487" s="397" t="s">
        <v>2030</v>
      </c>
      <c r="P487" s="395" t="s">
        <v>2030</v>
      </c>
      <c r="Q487" s="396" t="s">
        <v>2030</v>
      </c>
      <c r="R487" s="396" t="s">
        <v>2030</v>
      </c>
      <c r="S487" s="397" t="s">
        <v>2030</v>
      </c>
      <c r="T487" s="395" t="s">
        <v>2030</v>
      </c>
      <c r="U487" s="398" t="s">
        <v>2030</v>
      </c>
      <c r="V487" s="396" t="s">
        <v>2030</v>
      </c>
      <c r="W487" s="396" t="s">
        <v>2030</v>
      </c>
      <c r="X487" s="397" t="s">
        <v>2030</v>
      </c>
      <c r="Y487" s="395" t="s">
        <v>2030</v>
      </c>
      <c r="Z487" s="396" t="s">
        <v>2030</v>
      </c>
      <c r="AA487" s="396" t="s">
        <v>2030</v>
      </c>
      <c r="AB487" s="397" t="s">
        <v>2030</v>
      </c>
      <c r="AC487" s="395" t="s">
        <v>2030</v>
      </c>
      <c r="AD487" s="396" t="s">
        <v>2030</v>
      </c>
      <c r="AE487" s="396" t="s">
        <v>2030</v>
      </c>
      <c r="AF487" s="397" t="s">
        <v>2030</v>
      </c>
      <c r="AG487" s="422" t="s">
        <v>2030</v>
      </c>
      <c r="AH487" s="425" t="s">
        <v>2030</v>
      </c>
      <c r="AI487" s="423" t="s">
        <v>2030</v>
      </c>
      <c r="AJ487" s="423" t="s">
        <v>2030</v>
      </c>
      <c r="AK487" s="424" t="s">
        <v>2030</v>
      </c>
      <c r="AL487" s="395" t="s">
        <v>2030</v>
      </c>
      <c r="AM487" s="425" t="s">
        <v>2030</v>
      </c>
      <c r="AN487" s="423" t="s">
        <v>2030</v>
      </c>
      <c r="AO487" s="424" t="s">
        <v>2030</v>
      </c>
      <c r="AP487" s="422" t="s">
        <v>2030</v>
      </c>
      <c r="AQ487" s="425" t="s">
        <v>2030</v>
      </c>
      <c r="AR487" s="423" t="s">
        <v>2030</v>
      </c>
      <c r="AS487" s="424" t="s">
        <v>2030</v>
      </c>
      <c r="AT487" s="422" t="s">
        <v>2030</v>
      </c>
      <c r="AU487" s="398" t="s">
        <v>2030</v>
      </c>
      <c r="AV487" s="423" t="s">
        <v>2030</v>
      </c>
      <c r="AW487" s="423" t="s">
        <v>2030</v>
      </c>
      <c r="AX487" s="424" t="s">
        <v>2030</v>
      </c>
      <c r="AY487" s="395" t="s">
        <v>2030</v>
      </c>
      <c r="AZ487" s="425" t="s">
        <v>2030</v>
      </c>
      <c r="BA487" s="423" t="s">
        <v>2030</v>
      </c>
      <c r="BB487" s="424" t="s">
        <v>2030</v>
      </c>
      <c r="BC487" s="2524" t="s">
        <v>2039</v>
      </c>
      <c r="BD487" s="2659" t="s">
        <v>1502</v>
      </c>
      <c r="BE487" s="2660"/>
      <c r="BF487" s="308"/>
      <c r="BG487" s="307">
        <v>2007</v>
      </c>
      <c r="BH487" s="307">
        <v>2008</v>
      </c>
      <c r="BI487" s="307">
        <v>2009</v>
      </c>
      <c r="BJ487" s="307">
        <v>2010</v>
      </c>
      <c r="BK487" s="307">
        <v>2011</v>
      </c>
      <c r="BL487" s="311"/>
      <c r="BM487" s="38" t="s">
        <v>786</v>
      </c>
      <c r="BO487" s="282"/>
      <c r="BP487" s="271">
        <v>2007</v>
      </c>
      <c r="BQ487" s="271">
        <v>2008</v>
      </c>
      <c r="BR487" s="271">
        <v>2009</v>
      </c>
      <c r="BS487" s="271">
        <v>2010</v>
      </c>
      <c r="BT487" s="271">
        <v>2011</v>
      </c>
    </row>
    <row r="488" spans="1:72" x14ac:dyDescent="0.2">
      <c r="A488" s="2691"/>
      <c r="B488" s="2081" t="s">
        <v>2139</v>
      </c>
      <c r="C488" s="400" t="s">
        <v>2063</v>
      </c>
      <c r="D488" s="401" t="s">
        <v>2063</v>
      </c>
      <c r="E488" s="401" t="s">
        <v>2063</v>
      </c>
      <c r="F488" s="402" t="s">
        <v>2063</v>
      </c>
      <c r="G488" s="400" t="s">
        <v>2063</v>
      </c>
      <c r="H488" s="401" t="s">
        <v>2030</v>
      </c>
      <c r="I488" s="401" t="s">
        <v>2030</v>
      </c>
      <c r="J488" s="402" t="s">
        <v>2030</v>
      </c>
      <c r="K488" s="400" t="s">
        <v>2030</v>
      </c>
      <c r="L488" s="401" t="s">
        <v>2030</v>
      </c>
      <c r="M488" s="401" t="s">
        <v>2030</v>
      </c>
      <c r="N488" s="401" t="s">
        <v>2030</v>
      </c>
      <c r="O488" s="402" t="s">
        <v>2030</v>
      </c>
      <c r="P488" s="400" t="s">
        <v>2030</v>
      </c>
      <c r="Q488" s="401" t="s">
        <v>2030</v>
      </c>
      <c r="R488" s="401" t="s">
        <v>2030</v>
      </c>
      <c r="S488" s="402" t="s">
        <v>2030</v>
      </c>
      <c r="T488" s="400" t="s">
        <v>2030</v>
      </c>
      <c r="U488" s="403" t="s">
        <v>2063</v>
      </c>
      <c r="V488" s="401" t="s">
        <v>2030</v>
      </c>
      <c r="W488" s="401" t="s">
        <v>2030</v>
      </c>
      <c r="X488" s="402" t="s">
        <v>2030</v>
      </c>
      <c r="Y488" s="400" t="s">
        <v>2030</v>
      </c>
      <c r="Z488" s="401" t="s">
        <v>2030</v>
      </c>
      <c r="AA488" s="401" t="s">
        <v>2030</v>
      </c>
      <c r="AB488" s="402" t="s">
        <v>2030</v>
      </c>
      <c r="AC488" s="400" t="s">
        <v>2063</v>
      </c>
      <c r="AD488" s="401" t="s">
        <v>2063</v>
      </c>
      <c r="AE488" s="401" t="s">
        <v>2063</v>
      </c>
      <c r="AF488" s="402" t="s">
        <v>2063</v>
      </c>
      <c r="AG488" s="445" t="s">
        <v>2063</v>
      </c>
      <c r="AH488" s="446" t="s">
        <v>2063</v>
      </c>
      <c r="AI488" s="447" t="s">
        <v>2030</v>
      </c>
      <c r="AJ488" s="447" t="s">
        <v>2030</v>
      </c>
      <c r="AK488" s="448" t="s">
        <v>2030</v>
      </c>
      <c r="AL488" s="400" t="s">
        <v>2030</v>
      </c>
      <c r="AM488" s="446" t="s">
        <v>2030</v>
      </c>
      <c r="AN488" s="447" t="s">
        <v>2030</v>
      </c>
      <c r="AO488" s="448" t="s">
        <v>2030</v>
      </c>
      <c r="AP488" s="445" t="s">
        <v>2030</v>
      </c>
      <c r="AQ488" s="446" t="s">
        <v>2030</v>
      </c>
      <c r="AR488" s="447" t="s">
        <v>2063</v>
      </c>
      <c r="AS488" s="448" t="s">
        <v>2063</v>
      </c>
      <c r="AT488" s="445" t="s">
        <v>2063</v>
      </c>
      <c r="AU488" s="403" t="s">
        <v>2030</v>
      </c>
      <c r="AV488" s="447" t="s">
        <v>2030</v>
      </c>
      <c r="AW488" s="447" t="s">
        <v>2030</v>
      </c>
      <c r="AX488" s="448" t="s">
        <v>2030</v>
      </c>
      <c r="AY488" s="450" t="s">
        <v>2030</v>
      </c>
      <c r="AZ488" s="404" t="s">
        <v>2063</v>
      </c>
      <c r="BA488" s="405" t="s">
        <v>2063</v>
      </c>
      <c r="BB488" s="462" t="s">
        <v>2063</v>
      </c>
      <c r="BC488" s="2525"/>
      <c r="BD488" s="48"/>
      <c r="BE488" s="48"/>
      <c r="BF488" s="306" t="s">
        <v>2038</v>
      </c>
      <c r="BG488" s="304"/>
      <c r="BH488" s="304"/>
      <c r="BI488" s="42">
        <f>COUNTIFS($C$592:$BB$593,$BE$398)</f>
        <v>104</v>
      </c>
      <c r="BJ488" s="42"/>
      <c r="BK488" s="36"/>
      <c r="BL488" s="311"/>
      <c r="BO488" s="280" t="s">
        <v>2038</v>
      </c>
      <c r="BP488" s="268"/>
      <c r="BQ488" s="268"/>
      <c r="BR488" s="268">
        <f t="shared" ref="BR488:BS490" si="1">BI488+BI497</f>
        <v>254</v>
      </c>
      <c r="BS488" s="268">
        <f t="shared" si="1"/>
        <v>0</v>
      </c>
      <c r="BT488" s="268">
        <f>BK524+BK531</f>
        <v>0</v>
      </c>
    </row>
    <row r="489" spans="1:72" x14ac:dyDescent="0.2">
      <c r="A489" s="2691"/>
      <c r="B489" s="2078" t="s">
        <v>2138</v>
      </c>
      <c r="C489" s="395" t="s">
        <v>2063</v>
      </c>
      <c r="D489" s="396" t="s">
        <v>2063</v>
      </c>
      <c r="E489" s="396" t="s">
        <v>2063</v>
      </c>
      <c r="F489" s="397" t="s">
        <v>2063</v>
      </c>
      <c r="G489" s="395" t="s">
        <v>2030</v>
      </c>
      <c r="H489" s="396" t="s">
        <v>2030</v>
      </c>
      <c r="I489" s="396" t="s">
        <v>2030</v>
      </c>
      <c r="J489" s="397" t="s">
        <v>2030</v>
      </c>
      <c r="K489" s="395" t="s">
        <v>2030</v>
      </c>
      <c r="L489" s="396" t="s">
        <v>2030</v>
      </c>
      <c r="M489" s="396" t="s">
        <v>2030</v>
      </c>
      <c r="N489" s="396" t="s">
        <v>2030</v>
      </c>
      <c r="O489" s="397" t="s">
        <v>2030</v>
      </c>
      <c r="P489" s="395" t="s">
        <v>2030</v>
      </c>
      <c r="Q489" s="396" t="s">
        <v>2030</v>
      </c>
      <c r="R489" s="396" t="s">
        <v>2030</v>
      </c>
      <c r="S489" s="397" t="s">
        <v>2030</v>
      </c>
      <c r="T489" s="395" t="s">
        <v>2030</v>
      </c>
      <c r="U489" s="398" t="s">
        <v>2030</v>
      </c>
      <c r="V489" s="396" t="s">
        <v>2030</v>
      </c>
      <c r="W489" s="396" t="s">
        <v>2030</v>
      </c>
      <c r="X489" s="397" t="s">
        <v>2030</v>
      </c>
      <c r="Y489" s="395" t="s">
        <v>2030</v>
      </c>
      <c r="Z489" s="396" t="s">
        <v>2030</v>
      </c>
      <c r="AA489" s="396" t="s">
        <v>2030</v>
      </c>
      <c r="AB489" s="397" t="s">
        <v>2030</v>
      </c>
      <c r="AC489" s="395" t="s">
        <v>2030</v>
      </c>
      <c r="AD489" s="396" t="s">
        <v>2063</v>
      </c>
      <c r="AE489" s="396" t="s">
        <v>2063</v>
      </c>
      <c r="AF489" s="397" t="s">
        <v>2063</v>
      </c>
      <c r="AG489" s="422" t="s">
        <v>2063</v>
      </c>
      <c r="AH489" s="425" t="s">
        <v>2063</v>
      </c>
      <c r="AI489" s="423" t="s">
        <v>2030</v>
      </c>
      <c r="AJ489" s="423" t="s">
        <v>2030</v>
      </c>
      <c r="AK489" s="424" t="s">
        <v>2030</v>
      </c>
      <c r="AL489" s="395" t="s">
        <v>2030</v>
      </c>
      <c r="AM489" s="425" t="s">
        <v>2030</v>
      </c>
      <c r="AN489" s="423" t="s">
        <v>2030</v>
      </c>
      <c r="AO489" s="424" t="s">
        <v>2030</v>
      </c>
      <c r="AP489" s="422" t="s">
        <v>2030</v>
      </c>
      <c r="AQ489" s="425" t="s">
        <v>2063</v>
      </c>
      <c r="AR489" s="423" t="s">
        <v>2063</v>
      </c>
      <c r="AS489" s="424" t="s">
        <v>2063</v>
      </c>
      <c r="AT489" s="422" t="s">
        <v>2063</v>
      </c>
      <c r="AU489" s="398" t="s">
        <v>2063</v>
      </c>
      <c r="AV489" s="423" t="s">
        <v>2030</v>
      </c>
      <c r="AW489" s="423" t="s">
        <v>2030</v>
      </c>
      <c r="AX489" s="424" t="s">
        <v>2030</v>
      </c>
      <c r="AY489" s="395" t="s">
        <v>2030</v>
      </c>
      <c r="AZ489" s="425" t="s">
        <v>2030</v>
      </c>
      <c r="BA489" s="423" t="s">
        <v>2030</v>
      </c>
      <c r="BB489" s="424" t="s">
        <v>2030</v>
      </c>
      <c r="BC489" s="2525"/>
      <c r="BD489" s="48"/>
      <c r="BE489" s="48"/>
      <c r="BF489" s="305" t="s">
        <v>2037</v>
      </c>
      <c r="BG489" s="304"/>
      <c r="BH489" s="304"/>
      <c r="BI489" s="42">
        <f>COUNTIFS($C$592:$BB$593,$BF$398)</f>
        <v>0</v>
      </c>
      <c r="BJ489" s="42"/>
      <c r="BK489" s="36"/>
      <c r="BL489" s="311"/>
      <c r="BO489" s="269" t="s">
        <v>2037</v>
      </c>
      <c r="BP489" s="268"/>
      <c r="BQ489" s="268"/>
      <c r="BR489" s="268">
        <f t="shared" si="1"/>
        <v>6</v>
      </c>
      <c r="BS489" s="268">
        <f t="shared" si="1"/>
        <v>0</v>
      </c>
      <c r="BT489" s="268">
        <f>BK525+BK532</f>
        <v>0</v>
      </c>
    </row>
    <row r="490" spans="1:72" x14ac:dyDescent="0.2">
      <c r="A490" s="2691"/>
      <c r="B490" s="2080" t="s">
        <v>2137</v>
      </c>
      <c r="C490" s="400" t="s">
        <v>2030</v>
      </c>
      <c r="D490" s="401" t="s">
        <v>2030</v>
      </c>
      <c r="E490" s="401" t="s">
        <v>2063</v>
      </c>
      <c r="F490" s="402" t="s">
        <v>2063</v>
      </c>
      <c r="G490" s="400" t="s">
        <v>2063</v>
      </c>
      <c r="H490" s="401" t="s">
        <v>2063</v>
      </c>
      <c r="I490" s="401" t="s">
        <v>2063</v>
      </c>
      <c r="J490" s="402" t="s">
        <v>2063</v>
      </c>
      <c r="K490" s="400" t="s">
        <v>2030</v>
      </c>
      <c r="L490" s="401" t="s">
        <v>2030</v>
      </c>
      <c r="M490" s="401" t="s">
        <v>2030</v>
      </c>
      <c r="N490" s="401" t="s">
        <v>2030</v>
      </c>
      <c r="O490" s="402" t="s">
        <v>2030</v>
      </c>
      <c r="P490" s="400" t="s">
        <v>2030</v>
      </c>
      <c r="Q490" s="401" t="s">
        <v>2030</v>
      </c>
      <c r="R490" s="401" t="s">
        <v>2030</v>
      </c>
      <c r="S490" s="402" t="s">
        <v>2030</v>
      </c>
      <c r="T490" s="400" t="s">
        <v>2030</v>
      </c>
      <c r="U490" s="403" t="s">
        <v>2030</v>
      </c>
      <c r="V490" s="401" t="s">
        <v>2030</v>
      </c>
      <c r="W490" s="401" t="s">
        <v>2030</v>
      </c>
      <c r="X490" s="402" t="s">
        <v>2030</v>
      </c>
      <c r="Y490" s="400" t="s">
        <v>2030</v>
      </c>
      <c r="Z490" s="401" t="s">
        <v>2030</v>
      </c>
      <c r="AA490" s="401" t="s">
        <v>2063</v>
      </c>
      <c r="AB490" s="402" t="s">
        <v>2063</v>
      </c>
      <c r="AC490" s="400" t="s">
        <v>2063</v>
      </c>
      <c r="AD490" s="401" t="s">
        <v>2063</v>
      </c>
      <c r="AE490" s="401" t="s">
        <v>2063</v>
      </c>
      <c r="AF490" s="448" t="s">
        <v>2063</v>
      </c>
      <c r="AG490" s="445" t="s">
        <v>2063</v>
      </c>
      <c r="AH490" s="446" t="s">
        <v>2063</v>
      </c>
      <c r="AI490" s="447" t="s">
        <v>2030</v>
      </c>
      <c r="AJ490" s="447" t="s">
        <v>2030</v>
      </c>
      <c r="AK490" s="448" t="s">
        <v>2030</v>
      </c>
      <c r="AL490" s="400" t="s">
        <v>2030</v>
      </c>
      <c r="AM490" s="446" t="s">
        <v>2030</v>
      </c>
      <c r="AN490" s="447" t="s">
        <v>2030</v>
      </c>
      <c r="AO490" s="448" t="s">
        <v>2030</v>
      </c>
      <c r="AP490" s="445" t="s">
        <v>2030</v>
      </c>
      <c r="AQ490" s="446" t="s">
        <v>2030</v>
      </c>
      <c r="AR490" s="447" t="s">
        <v>2030</v>
      </c>
      <c r="AS490" s="448" t="s">
        <v>2030</v>
      </c>
      <c r="AT490" s="445" t="s">
        <v>2030</v>
      </c>
      <c r="AU490" s="403" t="s">
        <v>2030</v>
      </c>
      <c r="AV490" s="447" t="s">
        <v>2030</v>
      </c>
      <c r="AW490" s="447" t="s">
        <v>2030</v>
      </c>
      <c r="AX490" s="448" t="s">
        <v>2030</v>
      </c>
      <c r="AY490" s="450" t="s">
        <v>2030</v>
      </c>
      <c r="AZ490" s="451" t="s">
        <v>2063</v>
      </c>
      <c r="BA490" s="456" t="s">
        <v>2063</v>
      </c>
      <c r="BB490" s="462" t="s">
        <v>2063</v>
      </c>
      <c r="BC490" s="2525"/>
      <c r="BD490" s="48"/>
      <c r="BE490" s="48"/>
      <c r="BF490" s="48"/>
      <c r="BG490" s="48"/>
      <c r="BH490" s="48"/>
      <c r="BI490" s="42">
        <f>COUNTIFS($C$592:$BB$593,$BG$398)</f>
        <v>0</v>
      </c>
      <c r="BJ490" s="42"/>
      <c r="BK490" s="158"/>
      <c r="BL490" s="311"/>
      <c r="BR490" s="268">
        <f t="shared" si="1"/>
        <v>0</v>
      </c>
      <c r="BS490" s="268">
        <f t="shared" si="1"/>
        <v>0</v>
      </c>
    </row>
    <row r="491" spans="1:72" x14ac:dyDescent="0.2">
      <c r="A491" s="2691"/>
      <c r="B491" s="2078" t="s">
        <v>2136</v>
      </c>
      <c r="C491" s="400" t="s">
        <v>2030</v>
      </c>
      <c r="D491" s="401" t="s">
        <v>2030</v>
      </c>
      <c r="E491" s="401" t="s">
        <v>2030</v>
      </c>
      <c r="F491" s="402" t="s">
        <v>2030</v>
      </c>
      <c r="G491" s="400" t="s">
        <v>2030</v>
      </c>
      <c r="H491" s="401" t="s">
        <v>2030</v>
      </c>
      <c r="I491" s="401" t="s">
        <v>2030</v>
      </c>
      <c r="J491" s="402" t="s">
        <v>2030</v>
      </c>
      <c r="K491" s="400" t="s">
        <v>2030</v>
      </c>
      <c r="L491" s="401" t="s">
        <v>2030</v>
      </c>
      <c r="M491" s="401" t="s">
        <v>2030</v>
      </c>
      <c r="N491" s="401" t="s">
        <v>2030</v>
      </c>
      <c r="O491" s="402" t="s">
        <v>2030</v>
      </c>
      <c r="P491" s="400" t="s">
        <v>2030</v>
      </c>
      <c r="Q491" s="401" t="s">
        <v>2030</v>
      </c>
      <c r="R491" s="401" t="s">
        <v>2030</v>
      </c>
      <c r="S491" s="402" t="s">
        <v>2030</v>
      </c>
      <c r="T491" s="400" t="s">
        <v>2030</v>
      </c>
      <c r="U491" s="403" t="s">
        <v>2030</v>
      </c>
      <c r="V491" s="401" t="s">
        <v>2030</v>
      </c>
      <c r="W491" s="401" t="s">
        <v>2030</v>
      </c>
      <c r="X491" s="402" t="s">
        <v>2030</v>
      </c>
      <c r="Y491" s="400" t="s">
        <v>2030</v>
      </c>
      <c r="Z491" s="401" t="s">
        <v>2030</v>
      </c>
      <c r="AA491" s="401" t="s">
        <v>2030</v>
      </c>
      <c r="AB491" s="402" t="s">
        <v>2030</v>
      </c>
      <c r="AC491" s="400" t="s">
        <v>2030</v>
      </c>
      <c r="AD491" s="401" t="s">
        <v>2063</v>
      </c>
      <c r="AE491" s="401" t="s">
        <v>2063</v>
      </c>
      <c r="AF491" s="448" t="s">
        <v>2063</v>
      </c>
      <c r="AG491" s="445" t="s">
        <v>2030</v>
      </c>
      <c r="AH491" s="446" t="s">
        <v>2030</v>
      </c>
      <c r="AI491" s="447" t="s">
        <v>2030</v>
      </c>
      <c r="AJ491" s="447" t="s">
        <v>2030</v>
      </c>
      <c r="AK491" s="448" t="s">
        <v>2030</v>
      </c>
      <c r="AL491" s="400" t="s">
        <v>2030</v>
      </c>
      <c r="AM491" s="446" t="s">
        <v>2030</v>
      </c>
      <c r="AN491" s="447" t="s">
        <v>2030</v>
      </c>
      <c r="AO491" s="448" t="s">
        <v>2030</v>
      </c>
      <c r="AP491" s="445" t="s">
        <v>2030</v>
      </c>
      <c r="AQ491" s="446" t="s">
        <v>2030</v>
      </c>
      <c r="AR491" s="447" t="s">
        <v>2030</v>
      </c>
      <c r="AS491" s="448" t="s">
        <v>2030</v>
      </c>
      <c r="AT491" s="445" t="s">
        <v>2030</v>
      </c>
      <c r="AU491" s="403" t="s">
        <v>2030</v>
      </c>
      <c r="AV491" s="447" t="s">
        <v>2030</v>
      </c>
      <c r="AW491" s="447" t="s">
        <v>2030</v>
      </c>
      <c r="AX491" s="448" t="s">
        <v>2030</v>
      </c>
      <c r="AY491" s="450" t="s">
        <v>2030</v>
      </c>
      <c r="AZ491" s="451" t="s">
        <v>2030</v>
      </c>
      <c r="BA491" s="456" t="s">
        <v>2030</v>
      </c>
      <c r="BB491" s="462" t="s">
        <v>2030</v>
      </c>
      <c r="BC491" s="2525"/>
      <c r="BD491" s="48"/>
      <c r="BE491" s="48"/>
      <c r="BF491" s="48"/>
      <c r="BG491" s="48"/>
      <c r="BH491" s="48"/>
      <c r="BI491" s="48"/>
      <c r="BJ491" s="48"/>
      <c r="BK491" s="158"/>
      <c r="BL491" s="311"/>
    </row>
    <row r="492" spans="1:72" x14ac:dyDescent="0.2">
      <c r="A492" s="2691"/>
      <c r="B492" s="2080" t="s">
        <v>2135</v>
      </c>
      <c r="C492" s="395" t="s">
        <v>2030</v>
      </c>
      <c r="D492" s="396" t="s">
        <v>2030</v>
      </c>
      <c r="E492" s="396" t="s">
        <v>2030</v>
      </c>
      <c r="F492" s="397" t="s">
        <v>2030</v>
      </c>
      <c r="G492" s="395" t="s">
        <v>2030</v>
      </c>
      <c r="H492" s="396" t="s">
        <v>2030</v>
      </c>
      <c r="I492" s="396" t="s">
        <v>2030</v>
      </c>
      <c r="J492" s="397" t="s">
        <v>2030</v>
      </c>
      <c r="K492" s="395" t="s">
        <v>2030</v>
      </c>
      <c r="L492" s="396" t="s">
        <v>2030</v>
      </c>
      <c r="M492" s="396" t="s">
        <v>2030</v>
      </c>
      <c r="N492" s="396" t="s">
        <v>2030</v>
      </c>
      <c r="O492" s="397" t="s">
        <v>2030</v>
      </c>
      <c r="P492" s="395" t="s">
        <v>2030</v>
      </c>
      <c r="Q492" s="396" t="s">
        <v>2030</v>
      </c>
      <c r="R492" s="396" t="s">
        <v>2030</v>
      </c>
      <c r="S492" s="397" t="s">
        <v>2030</v>
      </c>
      <c r="T492" s="395" t="s">
        <v>2030</v>
      </c>
      <c r="U492" s="398" t="s">
        <v>2030</v>
      </c>
      <c r="V492" s="396" t="s">
        <v>2030</v>
      </c>
      <c r="W492" s="396" t="s">
        <v>2030</v>
      </c>
      <c r="X492" s="397" t="s">
        <v>2030</v>
      </c>
      <c r="Y492" s="395" t="s">
        <v>2030</v>
      </c>
      <c r="Z492" s="396" t="s">
        <v>2030</v>
      </c>
      <c r="AA492" s="396" t="s">
        <v>2030</v>
      </c>
      <c r="AB492" s="397" t="s">
        <v>2030</v>
      </c>
      <c r="AC492" s="395" t="s">
        <v>2030</v>
      </c>
      <c r="AD492" s="396" t="s">
        <v>2063</v>
      </c>
      <c r="AE492" s="396" t="s">
        <v>2063</v>
      </c>
      <c r="AF492" s="424" t="s">
        <v>2063</v>
      </c>
      <c r="AG492" s="422" t="s">
        <v>2030</v>
      </c>
      <c r="AH492" s="425" t="s">
        <v>2030</v>
      </c>
      <c r="AI492" s="423" t="s">
        <v>2030</v>
      </c>
      <c r="AJ492" s="423" t="s">
        <v>2030</v>
      </c>
      <c r="AK492" s="424" t="s">
        <v>2030</v>
      </c>
      <c r="AL492" s="395" t="s">
        <v>2030</v>
      </c>
      <c r="AM492" s="425" t="s">
        <v>2030</v>
      </c>
      <c r="AN492" s="423" t="s">
        <v>2030</v>
      </c>
      <c r="AO492" s="424" t="s">
        <v>2030</v>
      </c>
      <c r="AP492" s="422" t="s">
        <v>2030</v>
      </c>
      <c r="AQ492" s="425" t="s">
        <v>2030</v>
      </c>
      <c r="AR492" s="423" t="s">
        <v>2030</v>
      </c>
      <c r="AS492" s="424" t="s">
        <v>2030</v>
      </c>
      <c r="AT492" s="422" t="s">
        <v>2030</v>
      </c>
      <c r="AU492" s="398" t="s">
        <v>2030</v>
      </c>
      <c r="AV492" s="423" t="s">
        <v>2030</v>
      </c>
      <c r="AW492" s="423" t="s">
        <v>2030</v>
      </c>
      <c r="AX492" s="424" t="s">
        <v>2030</v>
      </c>
      <c r="AY492" s="395" t="s">
        <v>2030</v>
      </c>
      <c r="AZ492" s="425" t="s">
        <v>2030</v>
      </c>
      <c r="BA492" s="423" t="s">
        <v>2030</v>
      </c>
      <c r="BB492" s="424" t="s">
        <v>2063</v>
      </c>
      <c r="BC492" s="2525"/>
      <c r="BD492" s="48"/>
      <c r="BE492" s="48"/>
      <c r="BF492" s="48"/>
      <c r="BG492" s="48"/>
      <c r="BH492" s="48"/>
      <c r="BI492" s="48"/>
      <c r="BJ492" s="48"/>
      <c r="BK492" s="158"/>
      <c r="BL492" s="311"/>
    </row>
    <row r="493" spans="1:72" x14ac:dyDescent="0.2">
      <c r="A493" s="2691"/>
      <c r="B493" s="2078" t="s">
        <v>2134</v>
      </c>
      <c r="C493" s="400" t="s">
        <v>2030</v>
      </c>
      <c r="D493" s="401" t="s">
        <v>2030</v>
      </c>
      <c r="E493" s="401" t="s">
        <v>2030</v>
      </c>
      <c r="F493" s="402" t="s">
        <v>2030</v>
      </c>
      <c r="G493" s="400" t="s">
        <v>2030</v>
      </c>
      <c r="H493" s="401" t="s">
        <v>2030</v>
      </c>
      <c r="I493" s="401" t="s">
        <v>2030</v>
      </c>
      <c r="J493" s="402" t="s">
        <v>2030</v>
      </c>
      <c r="K493" s="400" t="s">
        <v>2030</v>
      </c>
      <c r="L493" s="401" t="s">
        <v>2030</v>
      </c>
      <c r="M493" s="401" t="s">
        <v>2030</v>
      </c>
      <c r="N493" s="401" t="s">
        <v>2030</v>
      </c>
      <c r="O493" s="402" t="s">
        <v>2030</v>
      </c>
      <c r="P493" s="400" t="s">
        <v>2030</v>
      </c>
      <c r="Q493" s="401" t="s">
        <v>2030</v>
      </c>
      <c r="R493" s="401" t="s">
        <v>2030</v>
      </c>
      <c r="S493" s="402" t="s">
        <v>2030</v>
      </c>
      <c r="T493" s="400" t="s">
        <v>2030</v>
      </c>
      <c r="U493" s="403" t="s">
        <v>2030</v>
      </c>
      <c r="V493" s="401" t="s">
        <v>2030</v>
      </c>
      <c r="W493" s="401" t="s">
        <v>2030</v>
      </c>
      <c r="X493" s="402" t="s">
        <v>2030</v>
      </c>
      <c r="Y493" s="400" t="s">
        <v>2030</v>
      </c>
      <c r="Z493" s="401" t="s">
        <v>2030</v>
      </c>
      <c r="AA493" s="401" t="s">
        <v>2030</v>
      </c>
      <c r="AB493" s="402" t="s">
        <v>2030</v>
      </c>
      <c r="AC493" s="400" t="s">
        <v>2030</v>
      </c>
      <c r="AD493" s="401" t="s">
        <v>2063</v>
      </c>
      <c r="AE493" s="401" t="s">
        <v>2063</v>
      </c>
      <c r="AF493" s="448" t="s">
        <v>2063</v>
      </c>
      <c r="AG493" s="445" t="s">
        <v>2030</v>
      </c>
      <c r="AH493" s="446" t="s">
        <v>2030</v>
      </c>
      <c r="AI493" s="447" t="s">
        <v>2030</v>
      </c>
      <c r="AJ493" s="447" t="s">
        <v>2030</v>
      </c>
      <c r="AK493" s="448" t="s">
        <v>2030</v>
      </c>
      <c r="AL493" s="400" t="s">
        <v>2030</v>
      </c>
      <c r="AM493" s="446" t="s">
        <v>2030</v>
      </c>
      <c r="AN493" s="447" t="s">
        <v>2030</v>
      </c>
      <c r="AO493" s="448" t="s">
        <v>2030</v>
      </c>
      <c r="AP493" s="445" t="s">
        <v>2030</v>
      </c>
      <c r="AQ493" s="446" t="s">
        <v>2030</v>
      </c>
      <c r="AR493" s="447" t="s">
        <v>2030</v>
      </c>
      <c r="AS493" s="448" t="s">
        <v>2030</v>
      </c>
      <c r="AT493" s="445" t="s">
        <v>2030</v>
      </c>
      <c r="AU493" s="403" t="s">
        <v>2030</v>
      </c>
      <c r="AV493" s="447" t="s">
        <v>2030</v>
      </c>
      <c r="AW493" s="447" t="s">
        <v>2030</v>
      </c>
      <c r="AX493" s="448" t="s">
        <v>2030</v>
      </c>
      <c r="AY493" s="450" t="s">
        <v>2063</v>
      </c>
      <c r="AZ493" s="451" t="s">
        <v>2063</v>
      </c>
      <c r="BA493" s="456" t="s">
        <v>2063</v>
      </c>
      <c r="BB493" s="462" t="s">
        <v>2030</v>
      </c>
      <c r="BC493" s="2525"/>
      <c r="BD493" s="48"/>
      <c r="BE493" s="48"/>
      <c r="BF493" s="48"/>
      <c r="BG493" s="48"/>
      <c r="BH493" s="48"/>
      <c r="BI493" s="48"/>
      <c r="BJ493" s="48"/>
      <c r="BK493" s="158"/>
      <c r="BL493" s="311"/>
    </row>
    <row r="494" spans="1:72" ht="13.5" thickBot="1" x14ac:dyDescent="0.25">
      <c r="A494" s="2692"/>
      <c r="B494" s="2082" t="s">
        <v>2133</v>
      </c>
      <c r="C494" s="412" t="s">
        <v>2030</v>
      </c>
      <c r="D494" s="413" t="s">
        <v>2030</v>
      </c>
      <c r="E494" s="413" t="s">
        <v>2030</v>
      </c>
      <c r="F494" s="414" t="s">
        <v>2030</v>
      </c>
      <c r="G494" s="412" t="s">
        <v>2030</v>
      </c>
      <c r="H494" s="413" t="s">
        <v>2030</v>
      </c>
      <c r="I494" s="413" t="s">
        <v>2030</v>
      </c>
      <c r="J494" s="414" t="s">
        <v>2030</v>
      </c>
      <c r="K494" s="461" t="s">
        <v>2030</v>
      </c>
      <c r="L494" s="413" t="s">
        <v>2030</v>
      </c>
      <c r="M494" s="413" t="s">
        <v>2030</v>
      </c>
      <c r="N494" s="413" t="s">
        <v>2030</v>
      </c>
      <c r="O494" s="414" t="s">
        <v>2030</v>
      </c>
      <c r="P494" s="461" t="s">
        <v>2030</v>
      </c>
      <c r="Q494" s="413" t="s">
        <v>2030</v>
      </c>
      <c r="R494" s="413" t="s">
        <v>2030</v>
      </c>
      <c r="S494" s="414" t="s">
        <v>2030</v>
      </c>
      <c r="T494" s="412" t="s">
        <v>2030</v>
      </c>
      <c r="U494" s="415" t="s">
        <v>2030</v>
      </c>
      <c r="V494" s="413" t="s">
        <v>2030</v>
      </c>
      <c r="W494" s="413" t="s">
        <v>2030</v>
      </c>
      <c r="X494" s="414" t="s">
        <v>2030</v>
      </c>
      <c r="Y494" s="412" t="s">
        <v>2030</v>
      </c>
      <c r="Z494" s="413" t="s">
        <v>2030</v>
      </c>
      <c r="AA494" s="413" t="s">
        <v>2030</v>
      </c>
      <c r="AB494" s="414" t="s">
        <v>2030</v>
      </c>
      <c r="AC494" s="461" t="s">
        <v>2030</v>
      </c>
      <c r="AD494" s="413" t="s">
        <v>2063</v>
      </c>
      <c r="AE494" s="413" t="s">
        <v>2063</v>
      </c>
      <c r="AF494" s="414" t="s">
        <v>2063</v>
      </c>
      <c r="AG494" s="412" t="s">
        <v>2030</v>
      </c>
      <c r="AH494" s="415" t="s">
        <v>2030</v>
      </c>
      <c r="AI494" s="413" t="s">
        <v>2030</v>
      </c>
      <c r="AJ494" s="413" t="s">
        <v>2030</v>
      </c>
      <c r="AK494" s="414" t="s">
        <v>2030</v>
      </c>
      <c r="AL494" s="412" t="s">
        <v>2030</v>
      </c>
      <c r="AM494" s="415" t="s">
        <v>2030</v>
      </c>
      <c r="AN494" s="413" t="s">
        <v>2030</v>
      </c>
      <c r="AO494" s="414" t="s">
        <v>2030</v>
      </c>
      <c r="AP494" s="412" t="s">
        <v>2030</v>
      </c>
      <c r="AQ494" s="415" t="s">
        <v>2030</v>
      </c>
      <c r="AR494" s="413" t="s">
        <v>2030</v>
      </c>
      <c r="AS494" s="414" t="s">
        <v>2030</v>
      </c>
      <c r="AT494" s="412" t="s">
        <v>2030</v>
      </c>
      <c r="AU494" s="415" t="s">
        <v>2030</v>
      </c>
      <c r="AV494" s="413" t="s">
        <v>2030</v>
      </c>
      <c r="AW494" s="413" t="s">
        <v>2030</v>
      </c>
      <c r="AX494" s="414" t="s">
        <v>2030</v>
      </c>
      <c r="AY494" s="412" t="s">
        <v>2030</v>
      </c>
      <c r="AZ494" s="415" t="s">
        <v>2030</v>
      </c>
      <c r="BA494" s="413" t="s">
        <v>2030</v>
      </c>
      <c r="BB494" s="414" t="s">
        <v>2030</v>
      </c>
      <c r="BC494" s="2525"/>
      <c r="BD494" s="48"/>
      <c r="BE494" s="48"/>
      <c r="BF494" s="48"/>
      <c r="BG494" s="48"/>
      <c r="BH494" s="48"/>
      <c r="BI494" s="48"/>
      <c r="BJ494" s="48"/>
      <c r="BK494" s="158"/>
      <c r="BL494" s="311"/>
    </row>
    <row r="495" spans="1:72" ht="13.5" thickBot="1" x14ac:dyDescent="0.25">
      <c r="A495" s="34"/>
      <c r="B495" s="1931"/>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c r="AA495" s="169"/>
      <c r="AB495" s="169"/>
      <c r="AC495" s="169"/>
      <c r="AD495" s="169"/>
      <c r="AE495" s="169"/>
      <c r="AF495" s="169"/>
      <c r="AG495" s="169"/>
      <c r="AH495" s="169"/>
      <c r="AI495" s="169"/>
      <c r="AJ495" s="169"/>
      <c r="AK495" s="169"/>
      <c r="AL495" s="169"/>
      <c r="AM495" s="169"/>
      <c r="AN495" s="169"/>
      <c r="AO495" s="169"/>
      <c r="AP495" s="169"/>
      <c r="AQ495" s="169"/>
      <c r="AR495" s="169"/>
      <c r="AS495" s="169"/>
      <c r="AT495" s="169"/>
      <c r="AU495" s="169"/>
      <c r="AV495" s="169"/>
      <c r="AW495" s="169"/>
      <c r="AX495" s="169"/>
      <c r="AY495" s="169"/>
      <c r="AZ495" s="169"/>
      <c r="BA495" s="169"/>
      <c r="BB495" s="169"/>
      <c r="BC495" s="2525"/>
      <c r="BD495" s="48"/>
      <c r="BE495" s="48"/>
      <c r="BF495" s="48"/>
      <c r="BG495" s="48"/>
      <c r="BH495" s="48"/>
      <c r="BI495" s="48"/>
      <c r="BJ495" s="48"/>
      <c r="BK495" s="158"/>
      <c r="BL495" s="311"/>
    </row>
    <row r="496" spans="1:72" ht="13.5" thickBot="1" x14ac:dyDescent="0.25">
      <c r="A496" s="2683" t="s">
        <v>450</v>
      </c>
      <c r="B496" s="2693" t="s">
        <v>672</v>
      </c>
      <c r="C496" s="2670" t="s">
        <v>2056</v>
      </c>
      <c r="D496" s="2673"/>
      <c r="E496" s="2673"/>
      <c r="F496" s="2674"/>
      <c r="G496" s="2679" t="s">
        <v>2062</v>
      </c>
      <c r="H496" s="2673"/>
      <c r="I496" s="2673"/>
      <c r="J496" s="2674"/>
      <c r="K496" s="2679" t="s">
        <v>2061</v>
      </c>
      <c r="L496" s="2673"/>
      <c r="M496" s="2673"/>
      <c r="N496" s="2673"/>
      <c r="O496" s="2674"/>
      <c r="P496" s="2670" t="s">
        <v>2053</v>
      </c>
      <c r="Q496" s="2673"/>
      <c r="R496" s="2673"/>
      <c r="S496" s="2674"/>
      <c r="T496" s="2670" t="s">
        <v>2052</v>
      </c>
      <c r="U496" s="2673"/>
      <c r="V496" s="2673"/>
      <c r="W496" s="2673"/>
      <c r="X496" s="2674"/>
      <c r="Y496" s="2676" t="s">
        <v>2051</v>
      </c>
      <c r="Z496" s="2671"/>
      <c r="AA496" s="2671"/>
      <c r="AB496" s="2672"/>
      <c r="AC496" s="2670" t="s">
        <v>2050</v>
      </c>
      <c r="AD496" s="2671"/>
      <c r="AE496" s="2671"/>
      <c r="AF496" s="2672"/>
      <c r="AG496" s="2670" t="s">
        <v>2049</v>
      </c>
      <c r="AH496" s="2673"/>
      <c r="AI496" s="2673"/>
      <c r="AJ496" s="2673"/>
      <c r="AK496" s="2674"/>
      <c r="AL496" s="2670" t="s">
        <v>2048</v>
      </c>
      <c r="AM496" s="2673"/>
      <c r="AN496" s="2673"/>
      <c r="AO496" s="2674"/>
      <c r="AP496" s="2670" t="s">
        <v>2047</v>
      </c>
      <c r="AQ496" s="2673"/>
      <c r="AR496" s="2673"/>
      <c r="AS496" s="2674"/>
      <c r="AT496" s="2689" t="s">
        <v>2046</v>
      </c>
      <c r="AU496" s="2673"/>
      <c r="AV496" s="2673"/>
      <c r="AW496" s="2673"/>
      <c r="AX496" s="2674"/>
      <c r="AY496" s="2670" t="s">
        <v>2045</v>
      </c>
      <c r="AZ496" s="2673"/>
      <c r="BA496" s="2673"/>
      <c r="BB496" s="2674"/>
      <c r="BC496" s="2525"/>
      <c r="BD496" s="2659" t="s">
        <v>1501</v>
      </c>
      <c r="BE496" s="2660"/>
      <c r="BF496" s="308"/>
      <c r="BG496" s="307">
        <v>2007</v>
      </c>
      <c r="BH496" s="307">
        <v>2008</v>
      </c>
      <c r="BI496" s="307">
        <v>2009</v>
      </c>
      <c r="BJ496" s="307">
        <v>2010</v>
      </c>
      <c r="BK496" s="307">
        <v>2011</v>
      </c>
      <c r="BL496" s="311"/>
    </row>
    <row r="497" spans="1:64" ht="13.5" thickBot="1" x14ac:dyDescent="0.25">
      <c r="A497" s="2684"/>
      <c r="B497" s="2694"/>
      <c r="C497" s="498">
        <v>4</v>
      </c>
      <c r="D497" s="499">
        <v>11</v>
      </c>
      <c r="E497" s="500">
        <v>18</v>
      </c>
      <c r="F497" s="501">
        <v>25</v>
      </c>
      <c r="G497" s="502">
        <v>1</v>
      </c>
      <c r="H497" s="503">
        <v>8</v>
      </c>
      <c r="I497" s="504">
        <v>15</v>
      </c>
      <c r="J497" s="501">
        <v>22</v>
      </c>
      <c r="K497" s="417">
        <v>1</v>
      </c>
      <c r="L497" s="503">
        <v>8</v>
      </c>
      <c r="M497" s="500">
        <v>15</v>
      </c>
      <c r="N497" s="505">
        <v>22</v>
      </c>
      <c r="O497" s="506">
        <v>29</v>
      </c>
      <c r="P497" s="418">
        <v>5</v>
      </c>
      <c r="Q497" s="500">
        <v>12</v>
      </c>
      <c r="R497" s="507">
        <v>19</v>
      </c>
      <c r="S497" s="506">
        <v>26</v>
      </c>
      <c r="T497" s="418">
        <v>3</v>
      </c>
      <c r="U497" s="504">
        <v>10</v>
      </c>
      <c r="V497" s="507">
        <v>17</v>
      </c>
      <c r="W497" s="500">
        <v>24</v>
      </c>
      <c r="X497" s="501">
        <v>31</v>
      </c>
      <c r="Y497" s="498">
        <v>7</v>
      </c>
      <c r="Z497" s="507">
        <v>14</v>
      </c>
      <c r="AA497" s="500">
        <v>21</v>
      </c>
      <c r="AB497" s="501">
        <v>28</v>
      </c>
      <c r="AC497" s="417">
        <v>4</v>
      </c>
      <c r="AD497" s="507">
        <v>11</v>
      </c>
      <c r="AE497" s="500">
        <v>18</v>
      </c>
      <c r="AF497" s="501">
        <v>25</v>
      </c>
      <c r="AG497" s="417">
        <v>2</v>
      </c>
      <c r="AH497" s="499">
        <v>9</v>
      </c>
      <c r="AI497" s="500">
        <v>16</v>
      </c>
      <c r="AJ497" s="507">
        <v>23</v>
      </c>
      <c r="AK497" s="506">
        <v>30</v>
      </c>
      <c r="AL497" s="418">
        <v>6</v>
      </c>
      <c r="AM497" s="504">
        <v>13</v>
      </c>
      <c r="AN497" s="507">
        <v>20</v>
      </c>
      <c r="AO497" s="506">
        <v>27</v>
      </c>
      <c r="AP497" s="418">
        <v>4</v>
      </c>
      <c r="AQ497" s="504">
        <v>11</v>
      </c>
      <c r="AR497" s="507">
        <v>18</v>
      </c>
      <c r="AS497" s="506">
        <v>25</v>
      </c>
      <c r="AT497" s="418">
        <v>1</v>
      </c>
      <c r="AU497" s="498">
        <v>8</v>
      </c>
      <c r="AV497" s="507">
        <v>15</v>
      </c>
      <c r="AW497" s="508">
        <v>22</v>
      </c>
      <c r="AX497" s="501">
        <v>29</v>
      </c>
      <c r="AY497" s="417">
        <v>6</v>
      </c>
      <c r="AZ497" s="499">
        <v>13</v>
      </c>
      <c r="BA497" s="500">
        <v>20</v>
      </c>
      <c r="BB497" s="501">
        <v>27</v>
      </c>
      <c r="BC497" s="2525"/>
      <c r="BD497" s="48"/>
      <c r="BE497" s="48"/>
      <c r="BF497" s="306" t="s">
        <v>2038</v>
      </c>
      <c r="BG497" s="304"/>
      <c r="BH497" s="304"/>
      <c r="BI497" s="42">
        <f>COUNTIFS($C$597:$BB$599,$BE$398)</f>
        <v>150</v>
      </c>
      <c r="BJ497" s="42"/>
      <c r="BK497" s="36"/>
      <c r="BL497" s="311"/>
    </row>
    <row r="498" spans="1:64" x14ac:dyDescent="0.2">
      <c r="A498" s="2695" t="s">
        <v>1693</v>
      </c>
      <c r="B498" s="2083" t="s">
        <v>2132</v>
      </c>
      <c r="C498" s="395" t="s">
        <v>2030</v>
      </c>
      <c r="D498" s="396" t="s">
        <v>2030</v>
      </c>
      <c r="E498" s="396" t="s">
        <v>2030</v>
      </c>
      <c r="F498" s="397" t="s">
        <v>2030</v>
      </c>
      <c r="G498" s="395" t="s">
        <v>2030</v>
      </c>
      <c r="H498" s="396" t="s">
        <v>2030</v>
      </c>
      <c r="I498" s="396" t="s">
        <v>2030</v>
      </c>
      <c r="J498" s="397" t="s">
        <v>2030</v>
      </c>
      <c r="K498" s="395" t="s">
        <v>2030</v>
      </c>
      <c r="L498" s="396" t="s">
        <v>2030</v>
      </c>
      <c r="M498" s="396" t="s">
        <v>2030</v>
      </c>
      <c r="N498" s="396" t="s">
        <v>2030</v>
      </c>
      <c r="O498" s="397" t="s">
        <v>2030</v>
      </c>
      <c r="P498" s="395" t="s">
        <v>2030</v>
      </c>
      <c r="Q498" s="396" t="s">
        <v>2030</v>
      </c>
      <c r="R498" s="396" t="s">
        <v>2030</v>
      </c>
      <c r="S498" s="397" t="s">
        <v>2030</v>
      </c>
      <c r="T498" s="395" t="s">
        <v>2030</v>
      </c>
      <c r="U498" s="398" t="s">
        <v>2030</v>
      </c>
      <c r="V498" s="396" t="s">
        <v>2030</v>
      </c>
      <c r="W498" s="396" t="s">
        <v>2030</v>
      </c>
      <c r="X498" s="397" t="s">
        <v>2030</v>
      </c>
      <c r="Y498" s="395" t="s">
        <v>2030</v>
      </c>
      <c r="Z498" s="396" t="s">
        <v>2030</v>
      </c>
      <c r="AA498" s="396" t="s">
        <v>2030</v>
      </c>
      <c r="AB498" s="397" t="s">
        <v>2030</v>
      </c>
      <c r="AC498" s="395" t="s">
        <v>2030</v>
      </c>
      <c r="AD498" s="396" t="s">
        <v>2030</v>
      </c>
      <c r="AE498" s="396" t="s">
        <v>2030</v>
      </c>
      <c r="AF498" s="397" t="s">
        <v>2030</v>
      </c>
      <c r="AG498" s="422" t="s">
        <v>2030</v>
      </c>
      <c r="AH498" s="425" t="s">
        <v>2030</v>
      </c>
      <c r="AI498" s="423" t="s">
        <v>2030</v>
      </c>
      <c r="AJ498" s="423" t="s">
        <v>2030</v>
      </c>
      <c r="AK498" s="424" t="s">
        <v>2030</v>
      </c>
      <c r="AL498" s="395" t="s">
        <v>2030</v>
      </c>
      <c r="AM498" s="425" t="s">
        <v>2030</v>
      </c>
      <c r="AN498" s="423" t="s">
        <v>2030</v>
      </c>
      <c r="AO498" s="424" t="s">
        <v>2030</v>
      </c>
      <c r="AP498" s="422" t="s">
        <v>2030</v>
      </c>
      <c r="AQ498" s="425" t="s">
        <v>2030</v>
      </c>
      <c r="AR498" s="423" t="s">
        <v>2030</v>
      </c>
      <c r="AS498" s="424" t="s">
        <v>2030</v>
      </c>
      <c r="AT498" s="422" t="s">
        <v>2030</v>
      </c>
      <c r="AU498" s="398" t="s">
        <v>2030</v>
      </c>
      <c r="AV498" s="423" t="s">
        <v>2030</v>
      </c>
      <c r="AW498" s="423" t="s">
        <v>2030</v>
      </c>
      <c r="AX498" s="424" t="s">
        <v>2030</v>
      </c>
      <c r="AY498" s="395" t="s">
        <v>2030</v>
      </c>
      <c r="AZ498" s="425" t="s">
        <v>2030</v>
      </c>
      <c r="BA498" s="423" t="s">
        <v>2030</v>
      </c>
      <c r="BB498" s="424" t="s">
        <v>2030</v>
      </c>
      <c r="BC498" s="2526"/>
      <c r="BD498" s="48"/>
      <c r="BE498" s="48"/>
      <c r="BF498" s="305" t="s">
        <v>2037</v>
      </c>
      <c r="BG498" s="304"/>
      <c r="BH498" s="304"/>
      <c r="BI498" s="42">
        <f>COUNTIFS($C$597:$BB$599,$BF$398)</f>
        <v>6</v>
      </c>
      <c r="BJ498" s="42"/>
      <c r="BK498" s="36"/>
      <c r="BL498" s="311"/>
    </row>
    <row r="499" spans="1:64" x14ac:dyDescent="0.2">
      <c r="A499" s="2696"/>
      <c r="B499" s="2084" t="s">
        <v>2131</v>
      </c>
      <c r="C499" s="400" t="s">
        <v>2030</v>
      </c>
      <c r="D499" s="401" t="s">
        <v>2030</v>
      </c>
      <c r="E499" s="401" t="s">
        <v>2030</v>
      </c>
      <c r="F499" s="402" t="s">
        <v>2030</v>
      </c>
      <c r="G499" s="400" t="s">
        <v>2030</v>
      </c>
      <c r="H499" s="401" t="s">
        <v>2030</v>
      </c>
      <c r="I499" s="401" t="s">
        <v>2030</v>
      </c>
      <c r="J499" s="402" t="s">
        <v>2030</v>
      </c>
      <c r="K499" s="400" t="s">
        <v>2030</v>
      </c>
      <c r="L499" s="401" t="s">
        <v>2030</v>
      </c>
      <c r="M499" s="401" t="s">
        <v>2030</v>
      </c>
      <c r="N499" s="401" t="s">
        <v>2030</v>
      </c>
      <c r="O499" s="402" t="s">
        <v>2030</v>
      </c>
      <c r="P499" s="400" t="s">
        <v>2030</v>
      </c>
      <c r="Q499" s="401" t="s">
        <v>2030</v>
      </c>
      <c r="R499" s="401" t="s">
        <v>2030</v>
      </c>
      <c r="S499" s="402" t="s">
        <v>2030</v>
      </c>
      <c r="T499" s="400" t="s">
        <v>2030</v>
      </c>
      <c r="U499" s="403" t="s">
        <v>2030</v>
      </c>
      <c r="V499" s="401" t="s">
        <v>2030</v>
      </c>
      <c r="W499" s="401" t="s">
        <v>2030</v>
      </c>
      <c r="X499" s="402" t="s">
        <v>2030</v>
      </c>
      <c r="Y499" s="400" t="s">
        <v>2030</v>
      </c>
      <c r="Z499" s="401" t="s">
        <v>2030</v>
      </c>
      <c r="AA499" s="401" t="s">
        <v>2030</v>
      </c>
      <c r="AB499" s="402" t="s">
        <v>2030</v>
      </c>
      <c r="AC499" s="400" t="s">
        <v>2030</v>
      </c>
      <c r="AD499" s="401" t="s">
        <v>2030</v>
      </c>
      <c r="AE499" s="401" t="s">
        <v>2030</v>
      </c>
      <c r="AF499" s="402" t="s">
        <v>2030</v>
      </c>
      <c r="AG499" s="445" t="s">
        <v>2030</v>
      </c>
      <c r="AH499" s="446" t="s">
        <v>2030</v>
      </c>
      <c r="AI499" s="447" t="s">
        <v>2030</v>
      </c>
      <c r="AJ499" s="447" t="s">
        <v>2030</v>
      </c>
      <c r="AK499" s="448" t="s">
        <v>2030</v>
      </c>
      <c r="AL499" s="400" t="s">
        <v>2030</v>
      </c>
      <c r="AM499" s="446" t="s">
        <v>2030</v>
      </c>
      <c r="AN499" s="447" t="s">
        <v>2030</v>
      </c>
      <c r="AO499" s="448" t="s">
        <v>2030</v>
      </c>
      <c r="AP499" s="445" t="s">
        <v>2030</v>
      </c>
      <c r="AQ499" s="446" t="s">
        <v>2030</v>
      </c>
      <c r="AR499" s="447" t="s">
        <v>2030</v>
      </c>
      <c r="AS499" s="448" t="s">
        <v>2030</v>
      </c>
      <c r="AT499" s="445" t="s">
        <v>2030</v>
      </c>
      <c r="AU499" s="403" t="s">
        <v>2030</v>
      </c>
      <c r="AV499" s="447" t="s">
        <v>2030</v>
      </c>
      <c r="AW499" s="447" t="s">
        <v>2030</v>
      </c>
      <c r="AX499" s="448" t="s">
        <v>2030</v>
      </c>
      <c r="AY499" s="450" t="s">
        <v>2030</v>
      </c>
      <c r="AZ499" s="404" t="s">
        <v>2030</v>
      </c>
      <c r="BA499" s="405" t="s">
        <v>2030</v>
      </c>
      <c r="BB499" s="462" t="s">
        <v>2030</v>
      </c>
      <c r="BI499" s="42">
        <f>COUNTIFS($C$597:$BB$599,$BG$398)</f>
        <v>0</v>
      </c>
      <c r="BJ499" s="42"/>
      <c r="BL499" s="311"/>
    </row>
    <row r="500" spans="1:64" x14ac:dyDescent="0.2">
      <c r="A500" s="2696"/>
      <c r="B500" s="2085" t="s">
        <v>2130</v>
      </c>
      <c r="C500" s="395" t="s">
        <v>2030</v>
      </c>
      <c r="D500" s="396" t="s">
        <v>2030</v>
      </c>
      <c r="E500" s="396" t="s">
        <v>2030</v>
      </c>
      <c r="F500" s="397" t="s">
        <v>2030</v>
      </c>
      <c r="G500" s="395" t="s">
        <v>2030</v>
      </c>
      <c r="H500" s="396" t="s">
        <v>2030</v>
      </c>
      <c r="I500" s="396" t="s">
        <v>2030</v>
      </c>
      <c r="J500" s="397" t="s">
        <v>2030</v>
      </c>
      <c r="K500" s="395" t="s">
        <v>2030</v>
      </c>
      <c r="L500" s="396" t="s">
        <v>2030</v>
      </c>
      <c r="M500" s="396" t="s">
        <v>2030</v>
      </c>
      <c r="N500" s="396" t="s">
        <v>2030</v>
      </c>
      <c r="O500" s="397" t="s">
        <v>2030</v>
      </c>
      <c r="P500" s="395" t="s">
        <v>2030</v>
      </c>
      <c r="Q500" s="396" t="s">
        <v>2030</v>
      </c>
      <c r="R500" s="396" t="s">
        <v>2030</v>
      </c>
      <c r="S500" s="397" t="s">
        <v>2030</v>
      </c>
      <c r="T500" s="395" t="s">
        <v>2030</v>
      </c>
      <c r="U500" s="398" t="s">
        <v>2030</v>
      </c>
      <c r="V500" s="396" t="s">
        <v>2030</v>
      </c>
      <c r="W500" s="396" t="s">
        <v>2030</v>
      </c>
      <c r="X500" s="397" t="s">
        <v>2030</v>
      </c>
      <c r="Y500" s="395" t="s">
        <v>2030</v>
      </c>
      <c r="Z500" s="396" t="s">
        <v>2030</v>
      </c>
      <c r="AA500" s="396" t="s">
        <v>2030</v>
      </c>
      <c r="AB500" s="397" t="s">
        <v>2030</v>
      </c>
      <c r="AC500" s="395" t="s">
        <v>2030</v>
      </c>
      <c r="AD500" s="396" t="s">
        <v>2030</v>
      </c>
      <c r="AE500" s="396" t="s">
        <v>2030</v>
      </c>
      <c r="AF500" s="397" t="s">
        <v>2030</v>
      </c>
      <c r="AG500" s="422" t="s">
        <v>2030</v>
      </c>
      <c r="AH500" s="425" t="s">
        <v>2030</v>
      </c>
      <c r="AI500" s="423" t="s">
        <v>2030</v>
      </c>
      <c r="AJ500" s="423" t="s">
        <v>2030</v>
      </c>
      <c r="AK500" s="424" t="s">
        <v>2030</v>
      </c>
      <c r="AL500" s="395" t="s">
        <v>2030</v>
      </c>
      <c r="AM500" s="425" t="s">
        <v>2030</v>
      </c>
      <c r="AN500" s="423" t="s">
        <v>2030</v>
      </c>
      <c r="AO500" s="424" t="s">
        <v>2030</v>
      </c>
      <c r="AP500" s="422" t="s">
        <v>2030</v>
      </c>
      <c r="AQ500" s="425" t="s">
        <v>2030</v>
      </c>
      <c r="AR500" s="423" t="s">
        <v>2030</v>
      </c>
      <c r="AS500" s="424" t="s">
        <v>2030</v>
      </c>
      <c r="AT500" s="422" t="s">
        <v>2030</v>
      </c>
      <c r="AU500" s="398" t="s">
        <v>2030</v>
      </c>
      <c r="AV500" s="423" t="s">
        <v>2030</v>
      </c>
      <c r="AW500" s="423" t="s">
        <v>2030</v>
      </c>
      <c r="AX500" s="424" t="s">
        <v>2030</v>
      </c>
      <c r="AY500" s="395" t="s">
        <v>2030</v>
      </c>
      <c r="AZ500" s="425" t="s">
        <v>2030</v>
      </c>
      <c r="BA500" s="423" t="s">
        <v>2030</v>
      </c>
      <c r="BB500" s="424" t="s">
        <v>2030</v>
      </c>
      <c r="BL500" s="311"/>
    </row>
    <row r="501" spans="1:64" x14ac:dyDescent="0.2">
      <c r="A501" s="2696"/>
      <c r="B501" s="2084" t="s">
        <v>2129</v>
      </c>
      <c r="C501" s="400" t="s">
        <v>2030</v>
      </c>
      <c r="D501" s="401" t="s">
        <v>2030</v>
      </c>
      <c r="E501" s="401" t="s">
        <v>2030</v>
      </c>
      <c r="F501" s="402" t="s">
        <v>2030</v>
      </c>
      <c r="G501" s="400" t="s">
        <v>2030</v>
      </c>
      <c r="H501" s="401" t="s">
        <v>2030</v>
      </c>
      <c r="I501" s="401" t="s">
        <v>2030</v>
      </c>
      <c r="J501" s="402" t="s">
        <v>2030</v>
      </c>
      <c r="K501" s="400" t="s">
        <v>2030</v>
      </c>
      <c r="L501" s="401" t="s">
        <v>2030</v>
      </c>
      <c r="M501" s="401" t="s">
        <v>2030</v>
      </c>
      <c r="N501" s="401" t="s">
        <v>2030</v>
      </c>
      <c r="O501" s="402" t="s">
        <v>2030</v>
      </c>
      <c r="P501" s="400" t="s">
        <v>2030</v>
      </c>
      <c r="Q501" s="401" t="s">
        <v>2030</v>
      </c>
      <c r="R501" s="401" t="s">
        <v>2030</v>
      </c>
      <c r="S501" s="402" t="s">
        <v>2030</v>
      </c>
      <c r="T501" s="400" t="s">
        <v>2030</v>
      </c>
      <c r="U501" s="403" t="s">
        <v>2030</v>
      </c>
      <c r="V501" s="401" t="s">
        <v>2030</v>
      </c>
      <c r="W501" s="401" t="s">
        <v>2030</v>
      </c>
      <c r="X501" s="402" t="s">
        <v>2030</v>
      </c>
      <c r="Y501" s="400" t="s">
        <v>2030</v>
      </c>
      <c r="Z501" s="401" t="s">
        <v>2030</v>
      </c>
      <c r="AA501" s="401" t="s">
        <v>2030</v>
      </c>
      <c r="AB501" s="402" t="s">
        <v>2030</v>
      </c>
      <c r="AC501" s="400" t="s">
        <v>2030</v>
      </c>
      <c r="AD501" s="401" t="s">
        <v>2030</v>
      </c>
      <c r="AE501" s="401" t="s">
        <v>2030</v>
      </c>
      <c r="AF501" s="448" t="s">
        <v>2030</v>
      </c>
      <c r="AG501" s="445" t="s">
        <v>2030</v>
      </c>
      <c r="AH501" s="446" t="s">
        <v>2030</v>
      </c>
      <c r="AI501" s="447" t="s">
        <v>2030</v>
      </c>
      <c r="AJ501" s="447" t="s">
        <v>2030</v>
      </c>
      <c r="AK501" s="448" t="s">
        <v>2030</v>
      </c>
      <c r="AL501" s="400" t="s">
        <v>2030</v>
      </c>
      <c r="AM501" s="446" t="s">
        <v>2030</v>
      </c>
      <c r="AN501" s="447" t="s">
        <v>2030</v>
      </c>
      <c r="AO501" s="448" t="s">
        <v>2030</v>
      </c>
      <c r="AP501" s="445" t="s">
        <v>2030</v>
      </c>
      <c r="AQ501" s="446" t="s">
        <v>2030</v>
      </c>
      <c r="AR501" s="447" t="s">
        <v>2030</v>
      </c>
      <c r="AS501" s="448" t="s">
        <v>2030</v>
      </c>
      <c r="AT501" s="445" t="s">
        <v>2030</v>
      </c>
      <c r="AU501" s="403" t="s">
        <v>2030</v>
      </c>
      <c r="AV501" s="447" t="s">
        <v>2030</v>
      </c>
      <c r="AW501" s="447" t="s">
        <v>2030</v>
      </c>
      <c r="AX501" s="448" t="s">
        <v>2030</v>
      </c>
      <c r="AY501" s="450" t="s">
        <v>2030</v>
      </c>
      <c r="AZ501" s="451" t="s">
        <v>2030</v>
      </c>
      <c r="BA501" s="456" t="s">
        <v>2030</v>
      </c>
      <c r="BB501" s="462" t="s">
        <v>2030</v>
      </c>
      <c r="BL501" s="311"/>
    </row>
    <row r="502" spans="1:64" x14ac:dyDescent="0.2">
      <c r="A502" s="2696"/>
      <c r="B502" s="2086" t="s">
        <v>2128</v>
      </c>
      <c r="C502" s="395" t="s">
        <v>2030</v>
      </c>
      <c r="D502" s="396" t="s">
        <v>2030</v>
      </c>
      <c r="E502" s="396" t="s">
        <v>2030</v>
      </c>
      <c r="F502" s="397" t="s">
        <v>2030</v>
      </c>
      <c r="G502" s="395" t="s">
        <v>2030</v>
      </c>
      <c r="H502" s="396" t="s">
        <v>2030</v>
      </c>
      <c r="I502" s="396" t="s">
        <v>2030</v>
      </c>
      <c r="J502" s="397" t="s">
        <v>2030</v>
      </c>
      <c r="K502" s="395" t="s">
        <v>2030</v>
      </c>
      <c r="L502" s="396" t="s">
        <v>2030</v>
      </c>
      <c r="M502" s="396" t="s">
        <v>2030</v>
      </c>
      <c r="N502" s="396" t="s">
        <v>2030</v>
      </c>
      <c r="O502" s="397" t="s">
        <v>2030</v>
      </c>
      <c r="P502" s="395" t="s">
        <v>2030</v>
      </c>
      <c r="Q502" s="396" t="s">
        <v>2030</v>
      </c>
      <c r="R502" s="396" t="s">
        <v>2030</v>
      </c>
      <c r="S502" s="397" t="s">
        <v>2030</v>
      </c>
      <c r="T502" s="395" t="s">
        <v>2030</v>
      </c>
      <c r="U502" s="398" t="s">
        <v>2030</v>
      </c>
      <c r="V502" s="396" t="s">
        <v>2030</v>
      </c>
      <c r="W502" s="396" t="s">
        <v>2030</v>
      </c>
      <c r="X502" s="397" t="s">
        <v>2030</v>
      </c>
      <c r="Y502" s="395" t="s">
        <v>2030</v>
      </c>
      <c r="Z502" s="396" t="s">
        <v>2030</v>
      </c>
      <c r="AA502" s="396" t="s">
        <v>2030</v>
      </c>
      <c r="AB502" s="397" t="s">
        <v>2030</v>
      </c>
      <c r="AC502" s="395" t="s">
        <v>2030</v>
      </c>
      <c r="AD502" s="396" t="s">
        <v>2030</v>
      </c>
      <c r="AE502" s="396" t="s">
        <v>2030</v>
      </c>
      <c r="AF502" s="424" t="s">
        <v>2030</v>
      </c>
      <c r="AG502" s="422" t="s">
        <v>2030</v>
      </c>
      <c r="AH502" s="425" t="s">
        <v>2030</v>
      </c>
      <c r="AI502" s="423" t="s">
        <v>2030</v>
      </c>
      <c r="AJ502" s="423" t="s">
        <v>2030</v>
      </c>
      <c r="AK502" s="424" t="s">
        <v>2030</v>
      </c>
      <c r="AL502" s="395" t="s">
        <v>2030</v>
      </c>
      <c r="AM502" s="425" t="s">
        <v>2030</v>
      </c>
      <c r="AN502" s="423" t="s">
        <v>2030</v>
      </c>
      <c r="AO502" s="424" t="s">
        <v>2030</v>
      </c>
      <c r="AP502" s="422" t="s">
        <v>2030</v>
      </c>
      <c r="AQ502" s="425" t="s">
        <v>2030</v>
      </c>
      <c r="AR502" s="423" t="s">
        <v>2030</v>
      </c>
      <c r="AS502" s="424" t="s">
        <v>2030</v>
      </c>
      <c r="AT502" s="422" t="s">
        <v>2030</v>
      </c>
      <c r="AU502" s="398" t="s">
        <v>2030</v>
      </c>
      <c r="AV502" s="423" t="s">
        <v>2030</v>
      </c>
      <c r="AW502" s="423" t="s">
        <v>2030</v>
      </c>
      <c r="AX502" s="424" t="s">
        <v>2030</v>
      </c>
      <c r="AY502" s="395" t="s">
        <v>2030</v>
      </c>
      <c r="AZ502" s="425" t="s">
        <v>2030</v>
      </c>
      <c r="BA502" s="423" t="s">
        <v>2030</v>
      </c>
      <c r="BB502" s="424" t="s">
        <v>2030</v>
      </c>
      <c r="BL502" s="311"/>
    </row>
    <row r="503" spans="1:64" x14ac:dyDescent="0.2">
      <c r="A503" s="2696"/>
      <c r="B503" s="2084" t="s">
        <v>2127</v>
      </c>
      <c r="C503" s="400" t="s">
        <v>2030</v>
      </c>
      <c r="D503" s="401" t="s">
        <v>2030</v>
      </c>
      <c r="E503" s="401" t="s">
        <v>2030</v>
      </c>
      <c r="F503" s="402" t="s">
        <v>2030</v>
      </c>
      <c r="G503" s="400" t="s">
        <v>2030</v>
      </c>
      <c r="H503" s="401" t="s">
        <v>2030</v>
      </c>
      <c r="I503" s="401" t="s">
        <v>2030</v>
      </c>
      <c r="J503" s="402" t="s">
        <v>2030</v>
      </c>
      <c r="K503" s="400" t="s">
        <v>2030</v>
      </c>
      <c r="L503" s="401" t="s">
        <v>2030</v>
      </c>
      <c r="M503" s="401" t="s">
        <v>2030</v>
      </c>
      <c r="N503" s="401" t="s">
        <v>2030</v>
      </c>
      <c r="O503" s="402" t="s">
        <v>2030</v>
      </c>
      <c r="P503" s="400" t="s">
        <v>2030</v>
      </c>
      <c r="Q503" s="401" t="s">
        <v>2030</v>
      </c>
      <c r="R503" s="401" t="s">
        <v>2030</v>
      </c>
      <c r="S503" s="402" t="s">
        <v>2030</v>
      </c>
      <c r="T503" s="400" t="s">
        <v>2030</v>
      </c>
      <c r="U503" s="403" t="s">
        <v>2030</v>
      </c>
      <c r="V503" s="401" t="s">
        <v>2030</v>
      </c>
      <c r="W503" s="401" t="s">
        <v>2030</v>
      </c>
      <c r="X503" s="402" t="s">
        <v>2030</v>
      </c>
      <c r="Y503" s="400" t="s">
        <v>2030</v>
      </c>
      <c r="Z503" s="401" t="s">
        <v>2030</v>
      </c>
      <c r="AA503" s="401" t="s">
        <v>2030</v>
      </c>
      <c r="AB503" s="402" t="s">
        <v>2030</v>
      </c>
      <c r="AC503" s="400" t="s">
        <v>2030</v>
      </c>
      <c r="AD503" s="401" t="s">
        <v>2030</v>
      </c>
      <c r="AE503" s="401" t="s">
        <v>2030</v>
      </c>
      <c r="AF503" s="448" t="s">
        <v>2030</v>
      </c>
      <c r="AG503" s="445" t="s">
        <v>2030</v>
      </c>
      <c r="AH503" s="446" t="s">
        <v>2030</v>
      </c>
      <c r="AI503" s="447" t="s">
        <v>2030</v>
      </c>
      <c r="AJ503" s="447" t="s">
        <v>2030</v>
      </c>
      <c r="AK503" s="448" t="s">
        <v>2030</v>
      </c>
      <c r="AL503" s="400" t="s">
        <v>2030</v>
      </c>
      <c r="AM503" s="446" t="s">
        <v>2030</v>
      </c>
      <c r="AN503" s="447" t="s">
        <v>2030</v>
      </c>
      <c r="AO503" s="448" t="s">
        <v>2030</v>
      </c>
      <c r="AP503" s="445" t="s">
        <v>2030</v>
      </c>
      <c r="AQ503" s="446" t="s">
        <v>2030</v>
      </c>
      <c r="AR503" s="447" t="s">
        <v>2030</v>
      </c>
      <c r="AS503" s="448" t="s">
        <v>2030</v>
      </c>
      <c r="AT503" s="445" t="s">
        <v>2030</v>
      </c>
      <c r="AU503" s="403" t="s">
        <v>2030</v>
      </c>
      <c r="AV503" s="447" t="s">
        <v>2030</v>
      </c>
      <c r="AW503" s="447" t="s">
        <v>2030</v>
      </c>
      <c r="AX503" s="448" t="s">
        <v>2030</v>
      </c>
      <c r="AY503" s="450" t="s">
        <v>2030</v>
      </c>
      <c r="AZ503" s="451" t="s">
        <v>2030</v>
      </c>
      <c r="BA503" s="456" t="s">
        <v>2030</v>
      </c>
      <c r="BB503" s="462" t="s">
        <v>2030</v>
      </c>
      <c r="BL503" s="311"/>
    </row>
    <row r="504" spans="1:64" x14ac:dyDescent="0.2">
      <c r="A504" s="2696"/>
      <c r="B504" s="2086" t="s">
        <v>2126</v>
      </c>
      <c r="C504" s="395" t="s">
        <v>2030</v>
      </c>
      <c r="D504" s="396" t="s">
        <v>2030</v>
      </c>
      <c r="E504" s="396" t="s">
        <v>2030</v>
      </c>
      <c r="F504" s="397" t="s">
        <v>2030</v>
      </c>
      <c r="G504" s="395" t="s">
        <v>2030</v>
      </c>
      <c r="H504" s="396" t="s">
        <v>2030</v>
      </c>
      <c r="I504" s="396" t="s">
        <v>2030</v>
      </c>
      <c r="J504" s="397" t="s">
        <v>2030</v>
      </c>
      <c r="K504" s="395" t="s">
        <v>2030</v>
      </c>
      <c r="L504" s="396" t="s">
        <v>2030</v>
      </c>
      <c r="M504" s="396" t="s">
        <v>2030</v>
      </c>
      <c r="N504" s="396" t="s">
        <v>2030</v>
      </c>
      <c r="O504" s="397" t="s">
        <v>2030</v>
      </c>
      <c r="P504" s="395" t="s">
        <v>2030</v>
      </c>
      <c r="Q504" s="396" t="s">
        <v>2030</v>
      </c>
      <c r="R504" s="396" t="s">
        <v>2030</v>
      </c>
      <c r="S504" s="397" t="s">
        <v>2030</v>
      </c>
      <c r="T504" s="395" t="s">
        <v>2030</v>
      </c>
      <c r="U504" s="398" t="s">
        <v>2030</v>
      </c>
      <c r="V504" s="396" t="s">
        <v>2030</v>
      </c>
      <c r="W504" s="396" t="s">
        <v>2030</v>
      </c>
      <c r="X504" s="397" t="s">
        <v>2030</v>
      </c>
      <c r="Y504" s="395" t="s">
        <v>2030</v>
      </c>
      <c r="Z504" s="396" t="s">
        <v>2030</v>
      </c>
      <c r="AA504" s="396" t="s">
        <v>2030</v>
      </c>
      <c r="AB504" s="397" t="s">
        <v>2030</v>
      </c>
      <c r="AC504" s="395" t="s">
        <v>2030</v>
      </c>
      <c r="AD504" s="396" t="s">
        <v>2030</v>
      </c>
      <c r="AE504" s="396" t="s">
        <v>2030</v>
      </c>
      <c r="AF504" s="424" t="s">
        <v>2030</v>
      </c>
      <c r="AG504" s="422" t="s">
        <v>2030</v>
      </c>
      <c r="AH504" s="425" t="s">
        <v>2030</v>
      </c>
      <c r="AI504" s="423" t="s">
        <v>2030</v>
      </c>
      <c r="AJ504" s="423" t="s">
        <v>2030</v>
      </c>
      <c r="AK504" s="424" t="s">
        <v>2030</v>
      </c>
      <c r="AL504" s="395" t="s">
        <v>2030</v>
      </c>
      <c r="AM504" s="425" t="s">
        <v>2030</v>
      </c>
      <c r="AN504" s="423" t="s">
        <v>2030</v>
      </c>
      <c r="AO504" s="424" t="s">
        <v>2030</v>
      </c>
      <c r="AP504" s="422" t="s">
        <v>2030</v>
      </c>
      <c r="AQ504" s="425" t="s">
        <v>2030</v>
      </c>
      <c r="AR504" s="423" t="s">
        <v>2030</v>
      </c>
      <c r="AS504" s="424" t="s">
        <v>2030</v>
      </c>
      <c r="AT504" s="422" t="s">
        <v>2030</v>
      </c>
      <c r="AU504" s="398" t="s">
        <v>2030</v>
      </c>
      <c r="AV504" s="423" t="s">
        <v>2030</v>
      </c>
      <c r="AW504" s="423" t="s">
        <v>2030</v>
      </c>
      <c r="AX504" s="424" t="s">
        <v>2030</v>
      </c>
      <c r="AY504" s="395" t="s">
        <v>2030</v>
      </c>
      <c r="AZ504" s="425" t="s">
        <v>2030</v>
      </c>
      <c r="BA504" s="423" t="s">
        <v>2030</v>
      </c>
      <c r="BB504" s="424" t="s">
        <v>2030</v>
      </c>
      <c r="BL504" s="311"/>
    </row>
    <row r="505" spans="1:64" x14ac:dyDescent="0.2">
      <c r="A505" s="2696"/>
      <c r="B505" s="2084" t="s">
        <v>2125</v>
      </c>
      <c r="C505" s="400" t="s">
        <v>2030</v>
      </c>
      <c r="D505" s="401" t="s">
        <v>2030</v>
      </c>
      <c r="E505" s="401" t="s">
        <v>2030</v>
      </c>
      <c r="F505" s="402" t="s">
        <v>2030</v>
      </c>
      <c r="G505" s="400" t="s">
        <v>2030</v>
      </c>
      <c r="H505" s="401" t="s">
        <v>2030</v>
      </c>
      <c r="I505" s="401" t="s">
        <v>2030</v>
      </c>
      <c r="J505" s="402" t="s">
        <v>2030</v>
      </c>
      <c r="K505" s="400" t="s">
        <v>2030</v>
      </c>
      <c r="L505" s="401" t="s">
        <v>2030</v>
      </c>
      <c r="M505" s="401" t="s">
        <v>2030</v>
      </c>
      <c r="N505" s="401" t="s">
        <v>2030</v>
      </c>
      <c r="O505" s="402" t="s">
        <v>2030</v>
      </c>
      <c r="P505" s="400" t="s">
        <v>2030</v>
      </c>
      <c r="Q505" s="401" t="s">
        <v>2030</v>
      </c>
      <c r="R505" s="401" t="s">
        <v>2030</v>
      </c>
      <c r="S505" s="402" t="s">
        <v>2030</v>
      </c>
      <c r="T505" s="400" t="s">
        <v>2030</v>
      </c>
      <c r="U505" s="403" t="s">
        <v>2030</v>
      </c>
      <c r="V505" s="401" t="s">
        <v>2030</v>
      </c>
      <c r="W505" s="401" t="s">
        <v>2030</v>
      </c>
      <c r="X505" s="402" t="s">
        <v>2030</v>
      </c>
      <c r="Y505" s="400" t="s">
        <v>2030</v>
      </c>
      <c r="Z505" s="401" t="s">
        <v>2030</v>
      </c>
      <c r="AA505" s="401" t="s">
        <v>2030</v>
      </c>
      <c r="AB505" s="402" t="s">
        <v>2030</v>
      </c>
      <c r="AC505" s="400" t="s">
        <v>2030</v>
      </c>
      <c r="AD505" s="401" t="s">
        <v>2030</v>
      </c>
      <c r="AE505" s="401" t="s">
        <v>2030</v>
      </c>
      <c r="AF505" s="448" t="s">
        <v>2030</v>
      </c>
      <c r="AG505" s="445" t="s">
        <v>2030</v>
      </c>
      <c r="AH505" s="446" t="s">
        <v>2030</v>
      </c>
      <c r="AI505" s="447" t="s">
        <v>2030</v>
      </c>
      <c r="AJ505" s="447" t="s">
        <v>2030</v>
      </c>
      <c r="AK505" s="448" t="s">
        <v>2030</v>
      </c>
      <c r="AL505" s="400" t="s">
        <v>2030</v>
      </c>
      <c r="AM505" s="446" t="s">
        <v>2030</v>
      </c>
      <c r="AN505" s="447" t="s">
        <v>2030</v>
      </c>
      <c r="AO505" s="448" t="s">
        <v>2030</v>
      </c>
      <c r="AP505" s="445" t="s">
        <v>2030</v>
      </c>
      <c r="AQ505" s="446" t="s">
        <v>2030</v>
      </c>
      <c r="AR505" s="447" t="s">
        <v>2030</v>
      </c>
      <c r="AS505" s="448" t="s">
        <v>2030</v>
      </c>
      <c r="AT505" s="445" t="s">
        <v>2030</v>
      </c>
      <c r="AU505" s="403" t="s">
        <v>2030</v>
      </c>
      <c r="AV505" s="447" t="s">
        <v>2030</v>
      </c>
      <c r="AW505" s="447" t="s">
        <v>2030</v>
      </c>
      <c r="AX505" s="448" t="s">
        <v>2030</v>
      </c>
      <c r="AY505" s="450" t="s">
        <v>2030</v>
      </c>
      <c r="AZ505" s="451" t="s">
        <v>2030</v>
      </c>
      <c r="BA505" s="456" t="s">
        <v>2030</v>
      </c>
      <c r="BB505" s="462" t="s">
        <v>2030</v>
      </c>
      <c r="BL505" s="311"/>
    </row>
    <row r="506" spans="1:64" ht="13.5" thickBot="1" x14ac:dyDescent="0.25">
      <c r="A506" s="2697"/>
      <c r="B506" s="2087" t="s">
        <v>2124</v>
      </c>
      <c r="C506" s="412" t="s">
        <v>2030</v>
      </c>
      <c r="D506" s="413" t="s">
        <v>2030</v>
      </c>
      <c r="E506" s="413" t="s">
        <v>2030</v>
      </c>
      <c r="F506" s="414" t="s">
        <v>2030</v>
      </c>
      <c r="G506" s="412" t="s">
        <v>2030</v>
      </c>
      <c r="H506" s="413" t="s">
        <v>2030</v>
      </c>
      <c r="I506" s="413" t="s">
        <v>2030</v>
      </c>
      <c r="J506" s="414" t="s">
        <v>2030</v>
      </c>
      <c r="K506" s="461" t="s">
        <v>2030</v>
      </c>
      <c r="L506" s="413" t="s">
        <v>2030</v>
      </c>
      <c r="M506" s="413" t="s">
        <v>2030</v>
      </c>
      <c r="N506" s="413" t="s">
        <v>2030</v>
      </c>
      <c r="O506" s="414" t="s">
        <v>2030</v>
      </c>
      <c r="P506" s="461" t="s">
        <v>2030</v>
      </c>
      <c r="Q506" s="413" t="s">
        <v>2030</v>
      </c>
      <c r="R506" s="413" t="s">
        <v>2030</v>
      </c>
      <c r="S506" s="414" t="s">
        <v>2030</v>
      </c>
      <c r="T506" s="412" t="s">
        <v>2030</v>
      </c>
      <c r="U506" s="415" t="s">
        <v>2030</v>
      </c>
      <c r="V506" s="413" t="s">
        <v>2030</v>
      </c>
      <c r="W506" s="413" t="s">
        <v>2030</v>
      </c>
      <c r="X506" s="414" t="s">
        <v>2030</v>
      </c>
      <c r="Y506" s="412" t="s">
        <v>2030</v>
      </c>
      <c r="Z506" s="413" t="s">
        <v>2030</v>
      </c>
      <c r="AA506" s="413" t="s">
        <v>2030</v>
      </c>
      <c r="AB506" s="414" t="s">
        <v>2030</v>
      </c>
      <c r="AC506" s="461" t="s">
        <v>2030</v>
      </c>
      <c r="AD506" s="413" t="s">
        <v>2030</v>
      </c>
      <c r="AE506" s="413" t="s">
        <v>2030</v>
      </c>
      <c r="AF506" s="414" t="s">
        <v>2063</v>
      </c>
      <c r="AG506" s="412" t="s">
        <v>2063</v>
      </c>
      <c r="AH506" s="415" t="s">
        <v>2063</v>
      </c>
      <c r="AI506" s="413" t="s">
        <v>2063</v>
      </c>
      <c r="AJ506" s="413" t="s">
        <v>2030</v>
      </c>
      <c r="AK506" s="414" t="s">
        <v>2030</v>
      </c>
      <c r="AL506" s="412" t="s">
        <v>2030</v>
      </c>
      <c r="AM506" s="415" t="s">
        <v>2030</v>
      </c>
      <c r="AN506" s="413" t="s">
        <v>2030</v>
      </c>
      <c r="AO506" s="414" t="s">
        <v>2030</v>
      </c>
      <c r="AP506" s="412" t="s">
        <v>2030</v>
      </c>
      <c r="AQ506" s="415" t="s">
        <v>2030</v>
      </c>
      <c r="AR506" s="413" t="s">
        <v>2030</v>
      </c>
      <c r="AS506" s="414" t="s">
        <v>2030</v>
      </c>
      <c r="AT506" s="412" t="s">
        <v>2030</v>
      </c>
      <c r="AU506" s="415" t="s">
        <v>2030</v>
      </c>
      <c r="AV506" s="413" t="s">
        <v>2030</v>
      </c>
      <c r="AW506" s="413" t="s">
        <v>2030</v>
      </c>
      <c r="AX506" s="414" t="s">
        <v>2030</v>
      </c>
      <c r="AY506" s="412" t="s">
        <v>2030</v>
      </c>
      <c r="AZ506" s="415" t="s">
        <v>2030</v>
      </c>
      <c r="BA506" s="413" t="s">
        <v>2030</v>
      </c>
      <c r="BB506" s="414" t="s">
        <v>2030</v>
      </c>
      <c r="BL506" s="311"/>
    </row>
    <row r="507" spans="1:64" ht="13.5" thickBot="1" x14ac:dyDescent="0.25">
      <c r="A507" s="48"/>
      <c r="B507" s="2072"/>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c r="AA507" s="169"/>
      <c r="AB507" s="169"/>
      <c r="AC507" s="169"/>
      <c r="AD507" s="169"/>
      <c r="AE507" s="169"/>
      <c r="AF507" s="169"/>
      <c r="AG507" s="169"/>
      <c r="AH507" s="169"/>
      <c r="AI507" s="169"/>
      <c r="AJ507" s="169"/>
      <c r="AK507" s="169"/>
      <c r="AL507" s="169"/>
      <c r="AM507" s="169"/>
      <c r="AN507" s="169"/>
      <c r="AO507" s="169"/>
      <c r="AP507" s="169"/>
      <c r="AQ507" s="169"/>
      <c r="AR507" s="169"/>
      <c r="AS507" s="169"/>
      <c r="AT507" s="169"/>
      <c r="AU507" s="169"/>
      <c r="AV507" s="169"/>
      <c r="AW507" s="169"/>
      <c r="AX507" s="169"/>
      <c r="AY507" s="169"/>
      <c r="AZ507" s="169"/>
      <c r="BA507" s="169"/>
      <c r="BB507" s="169"/>
      <c r="BL507" s="311"/>
    </row>
    <row r="508" spans="1:64" ht="13.5" thickBot="1" x14ac:dyDescent="0.25">
      <c r="A508" s="2683" t="s">
        <v>450</v>
      </c>
      <c r="B508" s="2693" t="s">
        <v>672</v>
      </c>
      <c r="C508" s="2670" t="s">
        <v>2056</v>
      </c>
      <c r="D508" s="2673"/>
      <c r="E508" s="2673"/>
      <c r="F508" s="2674"/>
      <c r="G508" s="2679" t="s">
        <v>2062</v>
      </c>
      <c r="H508" s="2673"/>
      <c r="I508" s="2673"/>
      <c r="J508" s="2674"/>
      <c r="K508" s="2679" t="s">
        <v>2061</v>
      </c>
      <c r="L508" s="2673"/>
      <c r="M508" s="2673"/>
      <c r="N508" s="2673"/>
      <c r="O508" s="2674"/>
      <c r="P508" s="2670" t="s">
        <v>2053</v>
      </c>
      <c r="Q508" s="2673"/>
      <c r="R508" s="2673"/>
      <c r="S508" s="2674"/>
      <c r="T508" s="2670" t="s">
        <v>2052</v>
      </c>
      <c r="U508" s="2673"/>
      <c r="V508" s="2673"/>
      <c r="W508" s="2673"/>
      <c r="X508" s="2674"/>
      <c r="Y508" s="2676" t="s">
        <v>2051</v>
      </c>
      <c r="Z508" s="2671"/>
      <c r="AA508" s="2671"/>
      <c r="AB508" s="2672"/>
      <c r="AC508" s="2670" t="s">
        <v>2050</v>
      </c>
      <c r="AD508" s="2671"/>
      <c r="AE508" s="2671"/>
      <c r="AF508" s="2672"/>
      <c r="AG508" s="2670" t="s">
        <v>2049</v>
      </c>
      <c r="AH508" s="2673"/>
      <c r="AI508" s="2673"/>
      <c r="AJ508" s="2673"/>
      <c r="AK508" s="2674"/>
      <c r="AL508" s="2670" t="s">
        <v>2048</v>
      </c>
      <c r="AM508" s="2673"/>
      <c r="AN508" s="2673"/>
      <c r="AO508" s="2674"/>
      <c r="AP508" s="2670" t="s">
        <v>2047</v>
      </c>
      <c r="AQ508" s="2673"/>
      <c r="AR508" s="2673"/>
      <c r="AS508" s="2674"/>
      <c r="AT508" s="2689" t="s">
        <v>2046</v>
      </c>
      <c r="AU508" s="2673"/>
      <c r="AV508" s="2673"/>
      <c r="AW508" s="2673"/>
      <c r="AX508" s="2674"/>
      <c r="AY508" s="2670" t="s">
        <v>2045</v>
      </c>
      <c r="AZ508" s="2673"/>
      <c r="BA508" s="2673"/>
      <c r="BB508" s="2674"/>
      <c r="BL508" s="311"/>
    </row>
    <row r="509" spans="1:64" ht="13.5" thickBot="1" x14ac:dyDescent="0.25">
      <c r="A509" s="2684"/>
      <c r="B509" s="2694"/>
      <c r="C509" s="498">
        <v>4</v>
      </c>
      <c r="D509" s="499">
        <v>11</v>
      </c>
      <c r="E509" s="500">
        <v>18</v>
      </c>
      <c r="F509" s="501">
        <v>25</v>
      </c>
      <c r="G509" s="502">
        <v>1</v>
      </c>
      <c r="H509" s="503">
        <v>8</v>
      </c>
      <c r="I509" s="504">
        <v>15</v>
      </c>
      <c r="J509" s="501">
        <v>22</v>
      </c>
      <c r="K509" s="417">
        <v>1</v>
      </c>
      <c r="L509" s="503">
        <v>8</v>
      </c>
      <c r="M509" s="500">
        <v>15</v>
      </c>
      <c r="N509" s="505">
        <v>22</v>
      </c>
      <c r="O509" s="506">
        <v>29</v>
      </c>
      <c r="P509" s="418">
        <v>5</v>
      </c>
      <c r="Q509" s="500">
        <v>12</v>
      </c>
      <c r="R509" s="507">
        <v>19</v>
      </c>
      <c r="S509" s="506">
        <v>26</v>
      </c>
      <c r="T509" s="418">
        <v>3</v>
      </c>
      <c r="U509" s="504">
        <v>10</v>
      </c>
      <c r="V509" s="507">
        <v>17</v>
      </c>
      <c r="W509" s="500">
        <v>24</v>
      </c>
      <c r="X509" s="501">
        <v>31</v>
      </c>
      <c r="Y509" s="498">
        <v>7</v>
      </c>
      <c r="Z509" s="507">
        <v>14</v>
      </c>
      <c r="AA509" s="500">
        <v>21</v>
      </c>
      <c r="AB509" s="501">
        <v>28</v>
      </c>
      <c r="AC509" s="417">
        <v>4</v>
      </c>
      <c r="AD509" s="507">
        <v>11</v>
      </c>
      <c r="AE509" s="500">
        <v>18</v>
      </c>
      <c r="AF509" s="501">
        <v>25</v>
      </c>
      <c r="AG509" s="417">
        <v>2</v>
      </c>
      <c r="AH509" s="499">
        <v>9</v>
      </c>
      <c r="AI509" s="500">
        <v>16</v>
      </c>
      <c r="AJ509" s="507">
        <v>23</v>
      </c>
      <c r="AK509" s="506">
        <v>30</v>
      </c>
      <c r="AL509" s="418">
        <v>6</v>
      </c>
      <c r="AM509" s="504">
        <v>13</v>
      </c>
      <c r="AN509" s="507">
        <v>20</v>
      </c>
      <c r="AO509" s="506">
        <v>27</v>
      </c>
      <c r="AP509" s="418">
        <v>4</v>
      </c>
      <c r="AQ509" s="504">
        <v>11</v>
      </c>
      <c r="AR509" s="507">
        <v>18</v>
      </c>
      <c r="AS509" s="506">
        <v>25</v>
      </c>
      <c r="AT509" s="418">
        <v>1</v>
      </c>
      <c r="AU509" s="498">
        <v>8</v>
      </c>
      <c r="AV509" s="507">
        <v>15</v>
      </c>
      <c r="AW509" s="508">
        <v>22</v>
      </c>
      <c r="AX509" s="501">
        <v>29</v>
      </c>
      <c r="AY509" s="417">
        <v>6</v>
      </c>
      <c r="AZ509" s="499">
        <v>13</v>
      </c>
      <c r="BA509" s="500">
        <v>20</v>
      </c>
      <c r="BB509" s="501">
        <v>27</v>
      </c>
      <c r="BL509" s="311"/>
    </row>
    <row r="510" spans="1:64" x14ac:dyDescent="0.2">
      <c r="A510" s="2695" t="s">
        <v>1690</v>
      </c>
      <c r="B510" s="2083" t="s">
        <v>2123</v>
      </c>
      <c r="C510" s="395" t="s">
        <v>2063</v>
      </c>
      <c r="D510" s="396" t="s">
        <v>2063</v>
      </c>
      <c r="E510" s="396" t="s">
        <v>2063</v>
      </c>
      <c r="F510" s="397" t="s">
        <v>2063</v>
      </c>
      <c r="G510" s="395" t="s">
        <v>2063</v>
      </c>
      <c r="H510" s="396" t="s">
        <v>2063</v>
      </c>
      <c r="I510" s="396" t="s">
        <v>2063</v>
      </c>
      <c r="J510" s="397" t="s">
        <v>2063</v>
      </c>
      <c r="K510" s="395" t="s">
        <v>2063</v>
      </c>
      <c r="L510" s="396" t="s">
        <v>2063</v>
      </c>
      <c r="M510" s="396" t="s">
        <v>2063</v>
      </c>
      <c r="N510" s="396" t="s">
        <v>2063</v>
      </c>
      <c r="O510" s="397" t="s">
        <v>2063</v>
      </c>
      <c r="P510" s="395" t="s">
        <v>2063</v>
      </c>
      <c r="Q510" s="396" t="s">
        <v>2063</v>
      </c>
      <c r="R510" s="396" t="s">
        <v>2063</v>
      </c>
      <c r="S510" s="397" t="s">
        <v>2063</v>
      </c>
      <c r="T510" s="395" t="s">
        <v>2063</v>
      </c>
      <c r="U510" s="398" t="s">
        <v>2063</v>
      </c>
      <c r="V510" s="396" t="s">
        <v>2063</v>
      </c>
      <c r="W510" s="396" t="s">
        <v>2063</v>
      </c>
      <c r="X510" s="397" t="s">
        <v>2063</v>
      </c>
      <c r="Y510" s="395" t="s">
        <v>2063</v>
      </c>
      <c r="Z510" s="396" t="s">
        <v>2063</v>
      </c>
      <c r="AA510" s="396" t="s">
        <v>2063</v>
      </c>
      <c r="AB510" s="397" t="s">
        <v>2063</v>
      </c>
      <c r="AC510" s="395" t="s">
        <v>2063</v>
      </c>
      <c r="AD510" s="396" t="s">
        <v>2063</v>
      </c>
      <c r="AE510" s="396" t="s">
        <v>2063</v>
      </c>
      <c r="AF510" s="424" t="s">
        <v>2063</v>
      </c>
      <c r="AG510" s="422" t="s">
        <v>2063</v>
      </c>
      <c r="AH510" s="425" t="s">
        <v>2063</v>
      </c>
      <c r="AI510" s="423" t="s">
        <v>2063</v>
      </c>
      <c r="AJ510" s="423" t="s">
        <v>2063</v>
      </c>
      <c r="AK510" s="424" t="s">
        <v>2063</v>
      </c>
      <c r="AL510" s="395" t="s">
        <v>2063</v>
      </c>
      <c r="AM510" s="425" t="s">
        <v>2063</v>
      </c>
      <c r="AN510" s="423" t="s">
        <v>2063</v>
      </c>
      <c r="AO510" s="424" t="s">
        <v>2063</v>
      </c>
      <c r="AP510" s="422" t="s">
        <v>2063</v>
      </c>
      <c r="AQ510" s="425" t="s">
        <v>2063</v>
      </c>
      <c r="AR510" s="423" t="s">
        <v>2063</v>
      </c>
      <c r="AS510" s="424" t="s">
        <v>2063</v>
      </c>
      <c r="AT510" s="422" t="s">
        <v>2063</v>
      </c>
      <c r="AU510" s="398" t="s">
        <v>2063</v>
      </c>
      <c r="AV510" s="423" t="s">
        <v>2063</v>
      </c>
      <c r="AW510" s="423" t="s">
        <v>2063</v>
      </c>
      <c r="AX510" s="424" t="s">
        <v>2063</v>
      </c>
      <c r="AY510" s="395" t="s">
        <v>2063</v>
      </c>
      <c r="AZ510" s="425" t="s">
        <v>2063</v>
      </c>
      <c r="BA510" s="423" t="s">
        <v>2063</v>
      </c>
      <c r="BB510" s="424" t="s">
        <v>2063</v>
      </c>
      <c r="BL510" s="311"/>
    </row>
    <row r="511" spans="1:64" x14ac:dyDescent="0.2">
      <c r="A511" s="2696"/>
      <c r="B511" s="2084" t="s">
        <v>2122</v>
      </c>
      <c r="C511" s="400" t="s">
        <v>2030</v>
      </c>
      <c r="D511" s="401" t="s">
        <v>2030</v>
      </c>
      <c r="E511" s="401" t="s">
        <v>2030</v>
      </c>
      <c r="F511" s="402" t="s">
        <v>2030</v>
      </c>
      <c r="G511" s="400" t="s">
        <v>2030</v>
      </c>
      <c r="H511" s="401" t="s">
        <v>2030</v>
      </c>
      <c r="I511" s="401" t="s">
        <v>2030</v>
      </c>
      <c r="J511" s="402" t="s">
        <v>2030</v>
      </c>
      <c r="K511" s="400" t="s">
        <v>2030</v>
      </c>
      <c r="L511" s="401" t="s">
        <v>2030</v>
      </c>
      <c r="M511" s="401" t="s">
        <v>2030</v>
      </c>
      <c r="N511" s="401" t="s">
        <v>2030</v>
      </c>
      <c r="O511" s="402" t="s">
        <v>2030</v>
      </c>
      <c r="P511" s="400" t="s">
        <v>2030</v>
      </c>
      <c r="Q511" s="401" t="s">
        <v>2030</v>
      </c>
      <c r="R511" s="401" t="s">
        <v>2030</v>
      </c>
      <c r="S511" s="402" t="s">
        <v>2030</v>
      </c>
      <c r="T511" s="400" t="s">
        <v>2030</v>
      </c>
      <c r="U511" s="403" t="s">
        <v>2030</v>
      </c>
      <c r="V511" s="401" t="s">
        <v>2030</v>
      </c>
      <c r="W511" s="401" t="s">
        <v>2030</v>
      </c>
      <c r="X511" s="402" t="s">
        <v>2030</v>
      </c>
      <c r="Y511" s="400" t="s">
        <v>2030</v>
      </c>
      <c r="Z511" s="401" t="s">
        <v>2030</v>
      </c>
      <c r="AA511" s="401" t="s">
        <v>2030</v>
      </c>
      <c r="AB511" s="402" t="s">
        <v>2030</v>
      </c>
      <c r="AC511" s="400" t="s">
        <v>2030</v>
      </c>
      <c r="AD511" s="401" t="s">
        <v>2030</v>
      </c>
      <c r="AE511" s="401" t="s">
        <v>2030</v>
      </c>
      <c r="AF511" s="448" t="s">
        <v>2030</v>
      </c>
      <c r="AG511" s="445" t="s">
        <v>2030</v>
      </c>
      <c r="AH511" s="446" t="s">
        <v>2030</v>
      </c>
      <c r="AI511" s="447" t="s">
        <v>2030</v>
      </c>
      <c r="AJ511" s="447" t="s">
        <v>2030</v>
      </c>
      <c r="AK511" s="448" t="s">
        <v>2030</v>
      </c>
      <c r="AL511" s="400" t="s">
        <v>2030</v>
      </c>
      <c r="AM511" s="446" t="s">
        <v>2030</v>
      </c>
      <c r="AN511" s="447" t="s">
        <v>2030</v>
      </c>
      <c r="AO511" s="448" t="s">
        <v>2030</v>
      </c>
      <c r="AP511" s="445" t="s">
        <v>2030</v>
      </c>
      <c r="AQ511" s="446" t="s">
        <v>2030</v>
      </c>
      <c r="AR511" s="447" t="s">
        <v>2030</v>
      </c>
      <c r="AS511" s="448" t="s">
        <v>2030</v>
      </c>
      <c r="AT511" s="445" t="s">
        <v>2030</v>
      </c>
      <c r="AU511" s="403" t="s">
        <v>2030</v>
      </c>
      <c r="AV511" s="447" t="s">
        <v>2030</v>
      </c>
      <c r="AW511" s="447" t="s">
        <v>2030</v>
      </c>
      <c r="AX511" s="448" t="s">
        <v>2030</v>
      </c>
      <c r="AY511" s="450" t="s">
        <v>2030</v>
      </c>
      <c r="AZ511" s="451" t="s">
        <v>2063</v>
      </c>
      <c r="BA511" s="456" t="s">
        <v>2030</v>
      </c>
      <c r="BB511" s="462" t="s">
        <v>2030</v>
      </c>
      <c r="BL511" s="311"/>
    </row>
    <row r="512" spans="1:64" x14ac:dyDescent="0.2">
      <c r="A512" s="2696"/>
      <c r="B512" s="2085" t="s">
        <v>2121</v>
      </c>
      <c r="C512" s="395" t="s">
        <v>2030</v>
      </c>
      <c r="D512" s="396" t="s">
        <v>2030</v>
      </c>
      <c r="E512" s="396" t="s">
        <v>2030</v>
      </c>
      <c r="F512" s="397" t="s">
        <v>2030</v>
      </c>
      <c r="G512" s="395" t="s">
        <v>2030</v>
      </c>
      <c r="H512" s="396" t="s">
        <v>2030</v>
      </c>
      <c r="I512" s="396" t="s">
        <v>2030</v>
      </c>
      <c r="J512" s="397" t="s">
        <v>2030</v>
      </c>
      <c r="K512" s="395" t="s">
        <v>2030</v>
      </c>
      <c r="L512" s="396" t="s">
        <v>2030</v>
      </c>
      <c r="M512" s="396" t="s">
        <v>2030</v>
      </c>
      <c r="N512" s="396" t="s">
        <v>2030</v>
      </c>
      <c r="O512" s="397" t="s">
        <v>2030</v>
      </c>
      <c r="P512" s="395" t="s">
        <v>2030</v>
      </c>
      <c r="Q512" s="396" t="s">
        <v>2030</v>
      </c>
      <c r="R512" s="396" t="s">
        <v>2030</v>
      </c>
      <c r="S512" s="397" t="s">
        <v>2030</v>
      </c>
      <c r="T512" s="395" t="s">
        <v>2030</v>
      </c>
      <c r="U512" s="398" t="s">
        <v>2030</v>
      </c>
      <c r="V512" s="396" t="s">
        <v>2030</v>
      </c>
      <c r="W512" s="396" t="s">
        <v>2030</v>
      </c>
      <c r="X512" s="397" t="s">
        <v>2030</v>
      </c>
      <c r="Y512" s="395" t="s">
        <v>2030</v>
      </c>
      <c r="Z512" s="396" t="s">
        <v>2030</v>
      </c>
      <c r="AA512" s="396" t="s">
        <v>2030</v>
      </c>
      <c r="AB512" s="397" t="s">
        <v>2030</v>
      </c>
      <c r="AC512" s="395" t="s">
        <v>2030</v>
      </c>
      <c r="AD512" s="396" t="s">
        <v>2030</v>
      </c>
      <c r="AE512" s="396" t="s">
        <v>2030</v>
      </c>
      <c r="AF512" s="397" t="s">
        <v>2030</v>
      </c>
      <c r="AG512" s="422" t="s">
        <v>2030</v>
      </c>
      <c r="AH512" s="425" t="s">
        <v>2030</v>
      </c>
      <c r="AI512" s="423" t="s">
        <v>2030</v>
      </c>
      <c r="AJ512" s="423" t="s">
        <v>2030</v>
      </c>
      <c r="AK512" s="424" t="s">
        <v>2030</v>
      </c>
      <c r="AL512" s="395" t="s">
        <v>2030</v>
      </c>
      <c r="AM512" s="425" t="s">
        <v>2030</v>
      </c>
      <c r="AN512" s="423" t="s">
        <v>2030</v>
      </c>
      <c r="AO512" s="424" t="s">
        <v>2030</v>
      </c>
      <c r="AP512" s="422" t="s">
        <v>2030</v>
      </c>
      <c r="AQ512" s="425" t="s">
        <v>2030</v>
      </c>
      <c r="AR512" s="423" t="s">
        <v>2030</v>
      </c>
      <c r="AS512" s="424" t="s">
        <v>2030</v>
      </c>
      <c r="AT512" s="422" t="s">
        <v>2030</v>
      </c>
      <c r="AU512" s="398" t="s">
        <v>2030</v>
      </c>
      <c r="AV512" s="423" t="s">
        <v>2030</v>
      </c>
      <c r="AW512" s="423" t="s">
        <v>2030</v>
      </c>
      <c r="AX512" s="424" t="s">
        <v>2030</v>
      </c>
      <c r="AY512" s="395" t="s">
        <v>2030</v>
      </c>
      <c r="AZ512" s="425" t="s">
        <v>2063</v>
      </c>
      <c r="BA512" s="423" t="s">
        <v>2030</v>
      </c>
      <c r="BB512" s="424" t="s">
        <v>2030</v>
      </c>
      <c r="BL512" s="311"/>
    </row>
    <row r="513" spans="1:64" x14ac:dyDescent="0.2">
      <c r="A513" s="2696"/>
      <c r="B513" s="2084" t="s">
        <v>2120</v>
      </c>
      <c r="C513" s="400" t="s">
        <v>2030</v>
      </c>
      <c r="D513" s="401" t="s">
        <v>2030</v>
      </c>
      <c r="E513" s="401" t="s">
        <v>2030</v>
      </c>
      <c r="F513" s="402" t="s">
        <v>2030</v>
      </c>
      <c r="G513" s="400" t="s">
        <v>2030</v>
      </c>
      <c r="H513" s="401" t="s">
        <v>2030</v>
      </c>
      <c r="I513" s="401" t="s">
        <v>2030</v>
      </c>
      <c r="J513" s="402" t="s">
        <v>2030</v>
      </c>
      <c r="K513" s="400" t="s">
        <v>2030</v>
      </c>
      <c r="L513" s="401" t="s">
        <v>2030</v>
      </c>
      <c r="M513" s="401" t="s">
        <v>2030</v>
      </c>
      <c r="N513" s="401" t="s">
        <v>2030</v>
      </c>
      <c r="O513" s="402" t="s">
        <v>2030</v>
      </c>
      <c r="P513" s="400" t="s">
        <v>2030</v>
      </c>
      <c r="Q513" s="401" t="s">
        <v>2030</v>
      </c>
      <c r="R513" s="401" t="s">
        <v>2030</v>
      </c>
      <c r="S513" s="402" t="s">
        <v>2030</v>
      </c>
      <c r="T513" s="400" t="s">
        <v>2030</v>
      </c>
      <c r="U513" s="403" t="s">
        <v>2030</v>
      </c>
      <c r="V513" s="401" t="s">
        <v>2030</v>
      </c>
      <c r="W513" s="401" t="s">
        <v>2030</v>
      </c>
      <c r="X513" s="402" t="s">
        <v>2030</v>
      </c>
      <c r="Y513" s="400" t="s">
        <v>2030</v>
      </c>
      <c r="Z513" s="401" t="s">
        <v>2030</v>
      </c>
      <c r="AA513" s="401" t="s">
        <v>2030</v>
      </c>
      <c r="AB513" s="402" t="s">
        <v>2030</v>
      </c>
      <c r="AC513" s="400" t="s">
        <v>2030</v>
      </c>
      <c r="AD513" s="401" t="s">
        <v>2030</v>
      </c>
      <c r="AE513" s="401" t="s">
        <v>2030</v>
      </c>
      <c r="AF513" s="402" t="s">
        <v>2030</v>
      </c>
      <c r="AG513" s="445" t="s">
        <v>2030</v>
      </c>
      <c r="AH513" s="446" t="s">
        <v>2030</v>
      </c>
      <c r="AI513" s="447" t="s">
        <v>2030</v>
      </c>
      <c r="AJ513" s="447" t="s">
        <v>2030</v>
      </c>
      <c r="AK513" s="448" t="s">
        <v>2030</v>
      </c>
      <c r="AL513" s="400" t="s">
        <v>2030</v>
      </c>
      <c r="AM513" s="446" t="s">
        <v>2030</v>
      </c>
      <c r="AN513" s="447" t="s">
        <v>2030</v>
      </c>
      <c r="AO513" s="448" t="s">
        <v>2030</v>
      </c>
      <c r="AP513" s="445" t="s">
        <v>2030</v>
      </c>
      <c r="AQ513" s="446" t="s">
        <v>2030</v>
      </c>
      <c r="AR513" s="447" t="s">
        <v>2030</v>
      </c>
      <c r="AS513" s="448" t="s">
        <v>2030</v>
      </c>
      <c r="AT513" s="445" t="s">
        <v>2030</v>
      </c>
      <c r="AU513" s="403" t="s">
        <v>2030</v>
      </c>
      <c r="AV513" s="447" t="s">
        <v>2030</v>
      </c>
      <c r="AW513" s="447" t="s">
        <v>2030</v>
      </c>
      <c r="AX513" s="448" t="s">
        <v>2030</v>
      </c>
      <c r="AY513" s="450" t="s">
        <v>2030</v>
      </c>
      <c r="AZ513" s="404" t="s">
        <v>2063</v>
      </c>
      <c r="BA513" s="405" t="s">
        <v>2030</v>
      </c>
      <c r="BB513" s="462" t="s">
        <v>2030</v>
      </c>
      <c r="BL513" s="311"/>
    </row>
    <row r="514" spans="1:64" x14ac:dyDescent="0.2">
      <c r="A514" s="2696"/>
      <c r="B514" s="2085" t="s">
        <v>2119</v>
      </c>
      <c r="C514" s="395" t="s">
        <v>2030</v>
      </c>
      <c r="D514" s="396" t="s">
        <v>2030</v>
      </c>
      <c r="E514" s="396" t="s">
        <v>2030</v>
      </c>
      <c r="F514" s="397" t="s">
        <v>2030</v>
      </c>
      <c r="G514" s="395" t="s">
        <v>2030</v>
      </c>
      <c r="H514" s="396" t="s">
        <v>2030</v>
      </c>
      <c r="I514" s="396" t="s">
        <v>2030</v>
      </c>
      <c r="J514" s="397" t="s">
        <v>2030</v>
      </c>
      <c r="K514" s="395" t="s">
        <v>2030</v>
      </c>
      <c r="L514" s="396" t="s">
        <v>2030</v>
      </c>
      <c r="M514" s="396" t="s">
        <v>2030</v>
      </c>
      <c r="N514" s="396" t="s">
        <v>2030</v>
      </c>
      <c r="O514" s="397" t="s">
        <v>2030</v>
      </c>
      <c r="P514" s="395" t="s">
        <v>2030</v>
      </c>
      <c r="Q514" s="396" t="s">
        <v>2030</v>
      </c>
      <c r="R514" s="396" t="s">
        <v>2030</v>
      </c>
      <c r="S514" s="397" t="s">
        <v>2030</v>
      </c>
      <c r="T514" s="395" t="s">
        <v>2030</v>
      </c>
      <c r="U514" s="398" t="s">
        <v>2030</v>
      </c>
      <c r="V514" s="396" t="s">
        <v>2030</v>
      </c>
      <c r="W514" s="396" t="s">
        <v>2030</v>
      </c>
      <c r="X514" s="397" t="s">
        <v>2030</v>
      </c>
      <c r="Y514" s="395" t="s">
        <v>2030</v>
      </c>
      <c r="Z514" s="396" t="s">
        <v>2030</v>
      </c>
      <c r="AA514" s="396" t="s">
        <v>2030</v>
      </c>
      <c r="AB514" s="397" t="s">
        <v>2030</v>
      </c>
      <c r="AC514" s="395" t="s">
        <v>2030</v>
      </c>
      <c r="AD514" s="396" t="s">
        <v>2030</v>
      </c>
      <c r="AE514" s="396" t="s">
        <v>2030</v>
      </c>
      <c r="AF514" s="397" t="s">
        <v>2030</v>
      </c>
      <c r="AG514" s="422" t="s">
        <v>2030</v>
      </c>
      <c r="AH514" s="425" t="s">
        <v>2030</v>
      </c>
      <c r="AI514" s="423" t="s">
        <v>2030</v>
      </c>
      <c r="AJ514" s="423" t="s">
        <v>2030</v>
      </c>
      <c r="AK514" s="424" t="s">
        <v>2030</v>
      </c>
      <c r="AL514" s="395" t="s">
        <v>2030</v>
      </c>
      <c r="AM514" s="425" t="s">
        <v>2030</v>
      </c>
      <c r="AN514" s="423" t="s">
        <v>2030</v>
      </c>
      <c r="AO514" s="424" t="s">
        <v>2030</v>
      </c>
      <c r="AP514" s="422" t="s">
        <v>2030</v>
      </c>
      <c r="AQ514" s="425" t="s">
        <v>2030</v>
      </c>
      <c r="AR514" s="423" t="s">
        <v>2030</v>
      </c>
      <c r="AS514" s="424" t="s">
        <v>2030</v>
      </c>
      <c r="AT514" s="422" t="s">
        <v>2030</v>
      </c>
      <c r="AU514" s="398" t="s">
        <v>2030</v>
      </c>
      <c r="AV514" s="423" t="s">
        <v>2030</v>
      </c>
      <c r="AW514" s="423" t="s">
        <v>2030</v>
      </c>
      <c r="AX514" s="424" t="s">
        <v>2063</v>
      </c>
      <c r="AY514" s="395" t="s">
        <v>2063</v>
      </c>
      <c r="AZ514" s="425" t="s">
        <v>2063</v>
      </c>
      <c r="BA514" s="423" t="s">
        <v>2063</v>
      </c>
      <c r="BB514" s="424" t="s">
        <v>2063</v>
      </c>
      <c r="BL514" s="311"/>
    </row>
    <row r="515" spans="1:64" x14ac:dyDescent="0.2">
      <c r="A515" s="2696"/>
      <c r="B515" s="2084" t="s">
        <v>2118</v>
      </c>
      <c r="C515" s="400" t="s">
        <v>2030</v>
      </c>
      <c r="D515" s="401" t="s">
        <v>2030</v>
      </c>
      <c r="E515" s="401" t="s">
        <v>2030</v>
      </c>
      <c r="F515" s="402" t="s">
        <v>2030</v>
      </c>
      <c r="G515" s="400" t="s">
        <v>2030</v>
      </c>
      <c r="H515" s="401" t="s">
        <v>2030</v>
      </c>
      <c r="I515" s="401" t="s">
        <v>2030</v>
      </c>
      <c r="J515" s="402" t="s">
        <v>2030</v>
      </c>
      <c r="K515" s="400" t="s">
        <v>2030</v>
      </c>
      <c r="L515" s="401" t="s">
        <v>2030</v>
      </c>
      <c r="M515" s="401" t="s">
        <v>2030</v>
      </c>
      <c r="N515" s="401" t="s">
        <v>2030</v>
      </c>
      <c r="O515" s="402" t="s">
        <v>2030</v>
      </c>
      <c r="P515" s="400" t="s">
        <v>2030</v>
      </c>
      <c r="Q515" s="401" t="s">
        <v>2030</v>
      </c>
      <c r="R515" s="401" t="s">
        <v>2030</v>
      </c>
      <c r="S515" s="402" t="s">
        <v>2030</v>
      </c>
      <c r="T515" s="400" t="s">
        <v>2030</v>
      </c>
      <c r="U515" s="403" t="s">
        <v>2030</v>
      </c>
      <c r="V515" s="401" t="s">
        <v>2030</v>
      </c>
      <c r="W515" s="401" t="s">
        <v>2030</v>
      </c>
      <c r="X515" s="402" t="s">
        <v>2030</v>
      </c>
      <c r="Y515" s="400" t="s">
        <v>2030</v>
      </c>
      <c r="Z515" s="401" t="s">
        <v>2030</v>
      </c>
      <c r="AA515" s="401" t="s">
        <v>2030</v>
      </c>
      <c r="AB515" s="402" t="s">
        <v>2030</v>
      </c>
      <c r="AC515" s="400" t="s">
        <v>2030</v>
      </c>
      <c r="AD515" s="401" t="s">
        <v>2030</v>
      </c>
      <c r="AE515" s="401" t="s">
        <v>2030</v>
      </c>
      <c r="AF515" s="448" t="s">
        <v>2030</v>
      </c>
      <c r="AG515" s="445" t="s">
        <v>2030</v>
      </c>
      <c r="AH515" s="446" t="s">
        <v>2030</v>
      </c>
      <c r="AI515" s="447" t="s">
        <v>2030</v>
      </c>
      <c r="AJ515" s="447" t="s">
        <v>2030</v>
      </c>
      <c r="AK515" s="448" t="s">
        <v>2030</v>
      </c>
      <c r="AL515" s="400" t="s">
        <v>2030</v>
      </c>
      <c r="AM515" s="446" t="s">
        <v>2030</v>
      </c>
      <c r="AN515" s="447" t="s">
        <v>2030</v>
      </c>
      <c r="AO515" s="448" t="s">
        <v>2030</v>
      </c>
      <c r="AP515" s="445" t="s">
        <v>2030</v>
      </c>
      <c r="AQ515" s="446" t="s">
        <v>2030</v>
      </c>
      <c r="AR515" s="447" t="s">
        <v>2030</v>
      </c>
      <c r="AS515" s="448" t="s">
        <v>2030</v>
      </c>
      <c r="AT515" s="445" t="s">
        <v>2030</v>
      </c>
      <c r="AU515" s="403" t="s">
        <v>2030</v>
      </c>
      <c r="AV515" s="447" t="s">
        <v>2030</v>
      </c>
      <c r="AW515" s="447" t="s">
        <v>2030</v>
      </c>
      <c r="AX515" s="448" t="s">
        <v>2030</v>
      </c>
      <c r="AY515" s="450" t="s">
        <v>2030</v>
      </c>
      <c r="AZ515" s="451" t="s">
        <v>2063</v>
      </c>
      <c r="BA515" s="456" t="s">
        <v>2030</v>
      </c>
      <c r="BB515" s="462" t="s">
        <v>2030</v>
      </c>
      <c r="BL515" s="311"/>
    </row>
    <row r="516" spans="1:64" x14ac:dyDescent="0.2">
      <c r="A516" s="2696"/>
      <c r="B516" s="2085" t="s">
        <v>2117</v>
      </c>
      <c r="C516" s="395" t="s">
        <v>2030</v>
      </c>
      <c r="D516" s="396" t="s">
        <v>2030</v>
      </c>
      <c r="E516" s="396" t="s">
        <v>2030</v>
      </c>
      <c r="F516" s="397" t="s">
        <v>2030</v>
      </c>
      <c r="G516" s="395" t="s">
        <v>2030</v>
      </c>
      <c r="H516" s="396" t="s">
        <v>2030</v>
      </c>
      <c r="I516" s="396" t="s">
        <v>2030</v>
      </c>
      <c r="J516" s="397" t="s">
        <v>2030</v>
      </c>
      <c r="K516" s="395" t="s">
        <v>2030</v>
      </c>
      <c r="L516" s="396" t="s">
        <v>2030</v>
      </c>
      <c r="M516" s="396" t="s">
        <v>2030</v>
      </c>
      <c r="N516" s="396" t="s">
        <v>2030</v>
      </c>
      <c r="O516" s="397" t="s">
        <v>2030</v>
      </c>
      <c r="P516" s="395" t="s">
        <v>2030</v>
      </c>
      <c r="Q516" s="396" t="s">
        <v>2030</v>
      </c>
      <c r="R516" s="396" t="s">
        <v>2030</v>
      </c>
      <c r="S516" s="397" t="s">
        <v>2030</v>
      </c>
      <c r="T516" s="395" t="s">
        <v>2030</v>
      </c>
      <c r="U516" s="398" t="s">
        <v>2030</v>
      </c>
      <c r="V516" s="396" t="s">
        <v>2030</v>
      </c>
      <c r="W516" s="396" t="s">
        <v>2030</v>
      </c>
      <c r="X516" s="397" t="s">
        <v>2030</v>
      </c>
      <c r="Y516" s="395" t="s">
        <v>2030</v>
      </c>
      <c r="Z516" s="396" t="s">
        <v>2030</v>
      </c>
      <c r="AA516" s="396" t="s">
        <v>2030</v>
      </c>
      <c r="AB516" s="397" t="s">
        <v>2030</v>
      </c>
      <c r="AC516" s="395" t="s">
        <v>2030</v>
      </c>
      <c r="AD516" s="396" t="s">
        <v>2030</v>
      </c>
      <c r="AE516" s="396" t="s">
        <v>2030</v>
      </c>
      <c r="AF516" s="424" t="s">
        <v>2030</v>
      </c>
      <c r="AG516" s="422" t="s">
        <v>2030</v>
      </c>
      <c r="AH516" s="425" t="s">
        <v>2030</v>
      </c>
      <c r="AI516" s="423" t="s">
        <v>2030</v>
      </c>
      <c r="AJ516" s="423" t="s">
        <v>2030</v>
      </c>
      <c r="AK516" s="424" t="s">
        <v>2030</v>
      </c>
      <c r="AL516" s="395" t="s">
        <v>2030</v>
      </c>
      <c r="AM516" s="425" t="s">
        <v>2030</v>
      </c>
      <c r="AN516" s="423" t="s">
        <v>2030</v>
      </c>
      <c r="AO516" s="424" t="s">
        <v>2030</v>
      </c>
      <c r="AP516" s="422" t="s">
        <v>2030</v>
      </c>
      <c r="AQ516" s="425" t="s">
        <v>2030</v>
      </c>
      <c r="AR516" s="423" t="s">
        <v>2030</v>
      </c>
      <c r="AS516" s="424" t="s">
        <v>2030</v>
      </c>
      <c r="AT516" s="422" t="s">
        <v>2030</v>
      </c>
      <c r="AU516" s="398" t="s">
        <v>2030</v>
      </c>
      <c r="AV516" s="423" t="s">
        <v>2030</v>
      </c>
      <c r="AW516" s="423" t="s">
        <v>2030</v>
      </c>
      <c r="AX516" s="424" t="s">
        <v>2030</v>
      </c>
      <c r="AY516" s="395" t="s">
        <v>2030</v>
      </c>
      <c r="AZ516" s="425" t="s">
        <v>2030</v>
      </c>
      <c r="BA516" s="423" t="s">
        <v>2030</v>
      </c>
      <c r="BB516" s="424" t="s">
        <v>2030</v>
      </c>
    </row>
    <row r="517" spans="1:64" x14ac:dyDescent="0.2">
      <c r="A517" s="2696"/>
      <c r="B517" s="2084" t="s">
        <v>2116</v>
      </c>
      <c r="C517" s="400" t="s">
        <v>2030</v>
      </c>
      <c r="D517" s="401" t="s">
        <v>2030</v>
      </c>
      <c r="E517" s="401" t="s">
        <v>2030</v>
      </c>
      <c r="F517" s="402" t="s">
        <v>2030</v>
      </c>
      <c r="G517" s="400" t="s">
        <v>2030</v>
      </c>
      <c r="H517" s="401" t="s">
        <v>2030</v>
      </c>
      <c r="I517" s="401" t="s">
        <v>2030</v>
      </c>
      <c r="J517" s="402" t="s">
        <v>2030</v>
      </c>
      <c r="K517" s="400" t="s">
        <v>2030</v>
      </c>
      <c r="L517" s="401" t="s">
        <v>2030</v>
      </c>
      <c r="M517" s="401" t="s">
        <v>2030</v>
      </c>
      <c r="N517" s="401" t="s">
        <v>2030</v>
      </c>
      <c r="O517" s="402" t="s">
        <v>2030</v>
      </c>
      <c r="P517" s="400" t="s">
        <v>2030</v>
      </c>
      <c r="Q517" s="401" t="s">
        <v>2030</v>
      </c>
      <c r="R517" s="401" t="s">
        <v>2030</v>
      </c>
      <c r="S517" s="402" t="s">
        <v>2030</v>
      </c>
      <c r="T517" s="400" t="s">
        <v>2030</v>
      </c>
      <c r="U517" s="403" t="s">
        <v>2030</v>
      </c>
      <c r="V517" s="401" t="s">
        <v>2030</v>
      </c>
      <c r="W517" s="401" t="s">
        <v>2030</v>
      </c>
      <c r="X517" s="402" t="s">
        <v>2030</v>
      </c>
      <c r="Y517" s="400" t="s">
        <v>2030</v>
      </c>
      <c r="Z517" s="401" t="s">
        <v>2030</v>
      </c>
      <c r="AA517" s="401" t="s">
        <v>2030</v>
      </c>
      <c r="AB517" s="402" t="s">
        <v>2030</v>
      </c>
      <c r="AC517" s="400" t="s">
        <v>2030</v>
      </c>
      <c r="AD517" s="401" t="s">
        <v>2030</v>
      </c>
      <c r="AE517" s="401" t="s">
        <v>2030</v>
      </c>
      <c r="AF517" s="448" t="s">
        <v>2030</v>
      </c>
      <c r="AG517" s="445" t="s">
        <v>2030</v>
      </c>
      <c r="AH517" s="446" t="s">
        <v>2030</v>
      </c>
      <c r="AI517" s="447" t="s">
        <v>2030</v>
      </c>
      <c r="AJ517" s="447" t="s">
        <v>2030</v>
      </c>
      <c r="AK517" s="448" t="s">
        <v>2030</v>
      </c>
      <c r="AL517" s="400" t="s">
        <v>2030</v>
      </c>
      <c r="AM517" s="446" t="s">
        <v>2030</v>
      </c>
      <c r="AN517" s="447" t="s">
        <v>2030</v>
      </c>
      <c r="AO517" s="448" t="s">
        <v>2030</v>
      </c>
      <c r="AP517" s="445" t="s">
        <v>2030</v>
      </c>
      <c r="AQ517" s="446" t="s">
        <v>2030</v>
      </c>
      <c r="AR517" s="447" t="s">
        <v>2030</v>
      </c>
      <c r="AS517" s="448" t="s">
        <v>2030</v>
      </c>
      <c r="AT517" s="445" t="s">
        <v>2030</v>
      </c>
      <c r="AU517" s="403" t="s">
        <v>2030</v>
      </c>
      <c r="AV517" s="447" t="s">
        <v>2030</v>
      </c>
      <c r="AW517" s="447" t="s">
        <v>2030</v>
      </c>
      <c r="AX517" s="448" t="s">
        <v>2030</v>
      </c>
      <c r="AY517" s="450" t="s">
        <v>2030</v>
      </c>
      <c r="AZ517" s="451" t="s">
        <v>2030</v>
      </c>
      <c r="BA517" s="456" t="s">
        <v>2030</v>
      </c>
      <c r="BB517" s="462" t="s">
        <v>2030</v>
      </c>
    </row>
    <row r="518" spans="1:64" x14ac:dyDescent="0.2">
      <c r="A518" s="2696"/>
      <c r="B518" s="2085" t="s">
        <v>2115</v>
      </c>
      <c r="C518" s="395" t="s">
        <v>2030</v>
      </c>
      <c r="D518" s="396" t="s">
        <v>2030</v>
      </c>
      <c r="E518" s="396" t="s">
        <v>2030</v>
      </c>
      <c r="F518" s="397" t="s">
        <v>2030</v>
      </c>
      <c r="G518" s="395" t="s">
        <v>2030</v>
      </c>
      <c r="H518" s="396" t="s">
        <v>2030</v>
      </c>
      <c r="I518" s="396" t="s">
        <v>2030</v>
      </c>
      <c r="J518" s="397" t="s">
        <v>2030</v>
      </c>
      <c r="K518" s="395" t="s">
        <v>2030</v>
      </c>
      <c r="L518" s="396" t="s">
        <v>2030</v>
      </c>
      <c r="M518" s="396" t="s">
        <v>2030</v>
      </c>
      <c r="N518" s="396" t="s">
        <v>2030</v>
      </c>
      <c r="O518" s="397" t="s">
        <v>2030</v>
      </c>
      <c r="P518" s="395" t="s">
        <v>2030</v>
      </c>
      <c r="Q518" s="396" t="s">
        <v>2030</v>
      </c>
      <c r="R518" s="396" t="s">
        <v>2030</v>
      </c>
      <c r="S518" s="397" t="s">
        <v>2030</v>
      </c>
      <c r="T518" s="395" t="s">
        <v>2030</v>
      </c>
      <c r="U518" s="398" t="s">
        <v>2030</v>
      </c>
      <c r="V518" s="396" t="s">
        <v>2030</v>
      </c>
      <c r="W518" s="396" t="s">
        <v>2030</v>
      </c>
      <c r="X518" s="397" t="s">
        <v>2030</v>
      </c>
      <c r="Y518" s="395" t="s">
        <v>2030</v>
      </c>
      <c r="Z518" s="396" t="s">
        <v>2030</v>
      </c>
      <c r="AA518" s="396" t="s">
        <v>2030</v>
      </c>
      <c r="AB518" s="397" t="s">
        <v>2030</v>
      </c>
      <c r="AC518" s="395" t="s">
        <v>2030</v>
      </c>
      <c r="AD518" s="396" t="s">
        <v>2030</v>
      </c>
      <c r="AE518" s="396" t="s">
        <v>2030</v>
      </c>
      <c r="AF518" s="424" t="s">
        <v>2030</v>
      </c>
      <c r="AG518" s="422" t="s">
        <v>2030</v>
      </c>
      <c r="AH518" s="425" t="s">
        <v>2030</v>
      </c>
      <c r="AI518" s="423" t="s">
        <v>2030</v>
      </c>
      <c r="AJ518" s="423" t="s">
        <v>2030</v>
      </c>
      <c r="AK518" s="424" t="s">
        <v>2030</v>
      </c>
      <c r="AL518" s="395" t="s">
        <v>2030</v>
      </c>
      <c r="AM518" s="425" t="s">
        <v>2030</v>
      </c>
      <c r="AN518" s="423" t="s">
        <v>2030</v>
      </c>
      <c r="AO518" s="424" t="s">
        <v>2030</v>
      </c>
      <c r="AP518" s="422" t="s">
        <v>2030</v>
      </c>
      <c r="AQ518" s="425" t="s">
        <v>2030</v>
      </c>
      <c r="AR518" s="423" t="s">
        <v>2030</v>
      </c>
      <c r="AS518" s="424" t="s">
        <v>2030</v>
      </c>
      <c r="AT518" s="422" t="s">
        <v>2030</v>
      </c>
      <c r="AU518" s="398" t="s">
        <v>2030</v>
      </c>
      <c r="AV518" s="423" t="s">
        <v>2030</v>
      </c>
      <c r="AW518" s="423" t="s">
        <v>2030</v>
      </c>
      <c r="AX518" s="424" t="s">
        <v>2030</v>
      </c>
      <c r="AY518" s="395" t="s">
        <v>2030</v>
      </c>
      <c r="AZ518" s="425" t="s">
        <v>2030</v>
      </c>
      <c r="BA518" s="423" t="s">
        <v>2030</v>
      </c>
      <c r="BB518" s="424" t="s">
        <v>2030</v>
      </c>
    </row>
    <row r="519" spans="1:64" x14ac:dyDescent="0.2">
      <c r="A519" s="2696"/>
      <c r="B519" s="2084" t="s">
        <v>2114</v>
      </c>
      <c r="C519" s="400" t="s">
        <v>2030</v>
      </c>
      <c r="D519" s="401" t="s">
        <v>2030</v>
      </c>
      <c r="E519" s="401" t="s">
        <v>2030</v>
      </c>
      <c r="F519" s="402" t="s">
        <v>2063</v>
      </c>
      <c r="G519" s="400" t="s">
        <v>2030</v>
      </c>
      <c r="H519" s="401" t="s">
        <v>2030</v>
      </c>
      <c r="I519" s="401" t="s">
        <v>2030</v>
      </c>
      <c r="J519" s="402" t="s">
        <v>2030</v>
      </c>
      <c r="K519" s="400" t="s">
        <v>2030</v>
      </c>
      <c r="L519" s="401" t="s">
        <v>2030</v>
      </c>
      <c r="M519" s="401" t="s">
        <v>2030</v>
      </c>
      <c r="N519" s="401" t="s">
        <v>2030</v>
      </c>
      <c r="O519" s="402" t="s">
        <v>2030</v>
      </c>
      <c r="P519" s="400" t="s">
        <v>2030</v>
      </c>
      <c r="Q519" s="401" t="s">
        <v>2030</v>
      </c>
      <c r="R519" s="401" t="s">
        <v>2030</v>
      </c>
      <c r="S519" s="402" t="s">
        <v>2030</v>
      </c>
      <c r="T519" s="400" t="s">
        <v>2030</v>
      </c>
      <c r="U519" s="403" t="s">
        <v>2030</v>
      </c>
      <c r="V519" s="401" t="s">
        <v>2030</v>
      </c>
      <c r="W519" s="401" t="s">
        <v>2030</v>
      </c>
      <c r="X519" s="402" t="s">
        <v>2030</v>
      </c>
      <c r="Y519" s="400" t="s">
        <v>2030</v>
      </c>
      <c r="Z519" s="401" t="s">
        <v>2030</v>
      </c>
      <c r="AA519" s="401" t="s">
        <v>2030</v>
      </c>
      <c r="AB519" s="402" t="s">
        <v>2030</v>
      </c>
      <c r="AC519" s="400" t="s">
        <v>2030</v>
      </c>
      <c r="AD519" s="401" t="s">
        <v>2030</v>
      </c>
      <c r="AE519" s="401" t="s">
        <v>2030</v>
      </c>
      <c r="AF519" s="448" t="s">
        <v>2030</v>
      </c>
      <c r="AG519" s="445" t="s">
        <v>2030</v>
      </c>
      <c r="AH519" s="446" t="s">
        <v>2030</v>
      </c>
      <c r="AI519" s="447" t="s">
        <v>2030</v>
      </c>
      <c r="AJ519" s="447" t="s">
        <v>2030</v>
      </c>
      <c r="AK519" s="448" t="s">
        <v>2030</v>
      </c>
      <c r="AL519" s="400" t="s">
        <v>2030</v>
      </c>
      <c r="AM519" s="446" t="s">
        <v>2030</v>
      </c>
      <c r="AN519" s="447" t="s">
        <v>2030</v>
      </c>
      <c r="AO519" s="448" t="s">
        <v>2030</v>
      </c>
      <c r="AP519" s="445" t="s">
        <v>2030</v>
      </c>
      <c r="AQ519" s="446" t="s">
        <v>2030</v>
      </c>
      <c r="AR519" s="447" t="s">
        <v>2030</v>
      </c>
      <c r="AS519" s="448" t="s">
        <v>2030</v>
      </c>
      <c r="AT519" s="445" t="s">
        <v>2030</v>
      </c>
      <c r="AU519" s="403" t="s">
        <v>2030</v>
      </c>
      <c r="AV519" s="447" t="s">
        <v>2030</v>
      </c>
      <c r="AW519" s="447" t="s">
        <v>2030</v>
      </c>
      <c r="AX519" s="448" t="s">
        <v>2030</v>
      </c>
      <c r="AY519" s="450" t="s">
        <v>2030</v>
      </c>
      <c r="AZ519" s="451" t="s">
        <v>2063</v>
      </c>
      <c r="BA519" s="456" t="s">
        <v>2030</v>
      </c>
      <c r="BB519" s="462" t="s">
        <v>2030</v>
      </c>
    </row>
    <row r="520" spans="1:64" ht="13.5" thickBot="1" x14ac:dyDescent="0.25">
      <c r="A520" s="2697"/>
      <c r="B520" s="2106" t="s">
        <v>2113</v>
      </c>
      <c r="C520" s="412" t="s">
        <v>2030</v>
      </c>
      <c r="D520" s="413" t="s">
        <v>2030</v>
      </c>
      <c r="E520" s="413" t="s">
        <v>2030</v>
      </c>
      <c r="F520" s="414" t="s">
        <v>2030</v>
      </c>
      <c r="G520" s="412" t="s">
        <v>2030</v>
      </c>
      <c r="H520" s="413" t="s">
        <v>2030</v>
      </c>
      <c r="I520" s="413" t="s">
        <v>2030</v>
      </c>
      <c r="J520" s="414" t="s">
        <v>2030</v>
      </c>
      <c r="K520" s="461" t="s">
        <v>2030</v>
      </c>
      <c r="L520" s="413" t="s">
        <v>2030</v>
      </c>
      <c r="M520" s="413" t="s">
        <v>2030</v>
      </c>
      <c r="N520" s="413" t="s">
        <v>2030</v>
      </c>
      <c r="O520" s="414" t="s">
        <v>2030</v>
      </c>
      <c r="P520" s="461" t="s">
        <v>2030</v>
      </c>
      <c r="Q520" s="413" t="s">
        <v>2030</v>
      </c>
      <c r="R520" s="413" t="s">
        <v>2030</v>
      </c>
      <c r="S520" s="414" t="s">
        <v>2030</v>
      </c>
      <c r="T520" s="412" t="s">
        <v>2030</v>
      </c>
      <c r="U520" s="415" t="s">
        <v>2030</v>
      </c>
      <c r="V520" s="413" t="s">
        <v>2030</v>
      </c>
      <c r="W520" s="413" t="s">
        <v>2030</v>
      </c>
      <c r="X520" s="414" t="s">
        <v>2030</v>
      </c>
      <c r="Y520" s="412" t="s">
        <v>2030</v>
      </c>
      <c r="Z520" s="413" t="s">
        <v>2030</v>
      </c>
      <c r="AA520" s="413" t="s">
        <v>2030</v>
      </c>
      <c r="AB520" s="414" t="s">
        <v>2030</v>
      </c>
      <c r="AC520" s="461" t="s">
        <v>2030</v>
      </c>
      <c r="AD520" s="413" t="s">
        <v>2030</v>
      </c>
      <c r="AE520" s="413" t="s">
        <v>2030</v>
      </c>
      <c r="AF520" s="414" t="s">
        <v>2030</v>
      </c>
      <c r="AG520" s="412" t="s">
        <v>2030</v>
      </c>
      <c r="AH520" s="415" t="s">
        <v>2030</v>
      </c>
      <c r="AI520" s="413" t="s">
        <v>2030</v>
      </c>
      <c r="AJ520" s="413" t="s">
        <v>2030</v>
      </c>
      <c r="AK520" s="414" t="s">
        <v>2030</v>
      </c>
      <c r="AL520" s="412" t="s">
        <v>2030</v>
      </c>
      <c r="AM520" s="415" t="s">
        <v>2030</v>
      </c>
      <c r="AN520" s="413" t="s">
        <v>2030</v>
      </c>
      <c r="AO520" s="414" t="s">
        <v>2030</v>
      </c>
      <c r="AP520" s="412" t="s">
        <v>2030</v>
      </c>
      <c r="AQ520" s="415" t="s">
        <v>2030</v>
      </c>
      <c r="AR520" s="413" t="s">
        <v>2030</v>
      </c>
      <c r="AS520" s="414" t="s">
        <v>2030</v>
      </c>
      <c r="AT520" s="412" t="s">
        <v>2030</v>
      </c>
      <c r="AU520" s="415" t="s">
        <v>2030</v>
      </c>
      <c r="AV520" s="413" t="s">
        <v>2030</v>
      </c>
      <c r="AW520" s="413" t="s">
        <v>2030</v>
      </c>
      <c r="AX520" s="414" t="s">
        <v>2030</v>
      </c>
      <c r="AY520" s="412" t="s">
        <v>2030</v>
      </c>
      <c r="AZ520" s="415" t="s">
        <v>2063</v>
      </c>
      <c r="BA520" s="413" t="s">
        <v>2030</v>
      </c>
      <c r="BB520" s="414" t="s">
        <v>2030</v>
      </c>
    </row>
    <row r="521" spans="1:64" ht="13.5" thickBot="1" x14ac:dyDescent="0.25">
      <c r="A521" s="48"/>
      <c r="B521" s="2072"/>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c r="AA521" s="169"/>
      <c r="AB521" s="169"/>
      <c r="AC521" s="169"/>
      <c r="AD521" s="169"/>
      <c r="AE521" s="169"/>
      <c r="AF521" s="169"/>
      <c r="AG521" s="169"/>
      <c r="AH521" s="169"/>
      <c r="AI521" s="169"/>
      <c r="AJ521" s="169"/>
      <c r="AK521" s="169"/>
      <c r="AL521" s="169"/>
      <c r="AM521" s="169"/>
      <c r="AN521" s="169"/>
      <c r="AO521" s="169"/>
      <c r="AP521" s="169"/>
      <c r="AQ521" s="169"/>
      <c r="AR521" s="169"/>
      <c r="AS521" s="169"/>
      <c r="AT521" s="169"/>
      <c r="AU521" s="169"/>
      <c r="AV521" s="169"/>
      <c r="AW521" s="169"/>
      <c r="AX521" s="169"/>
      <c r="AY521" s="169"/>
      <c r="AZ521" s="169"/>
      <c r="BA521" s="169"/>
      <c r="BB521" s="169"/>
    </row>
    <row r="522" spans="1:64" ht="13.5" thickBot="1" x14ac:dyDescent="0.25">
      <c r="A522" s="2683" t="s">
        <v>450</v>
      </c>
      <c r="B522" s="2693" t="s">
        <v>672</v>
      </c>
      <c r="C522" s="2670" t="s">
        <v>2056</v>
      </c>
      <c r="D522" s="2673"/>
      <c r="E522" s="2673"/>
      <c r="F522" s="2674"/>
      <c r="G522" s="2679" t="s">
        <v>2062</v>
      </c>
      <c r="H522" s="2673"/>
      <c r="I522" s="2673"/>
      <c r="J522" s="2674"/>
      <c r="K522" s="2679" t="s">
        <v>2061</v>
      </c>
      <c r="L522" s="2673"/>
      <c r="M522" s="2673"/>
      <c r="N522" s="2673"/>
      <c r="O522" s="2674"/>
      <c r="P522" s="2670" t="s">
        <v>2053</v>
      </c>
      <c r="Q522" s="2673"/>
      <c r="R522" s="2673"/>
      <c r="S522" s="2674"/>
      <c r="T522" s="2670" t="s">
        <v>2052</v>
      </c>
      <c r="U522" s="2673"/>
      <c r="V522" s="2673"/>
      <c r="W522" s="2673"/>
      <c r="X522" s="2674"/>
      <c r="Y522" s="2676" t="s">
        <v>2051</v>
      </c>
      <c r="Z522" s="2671"/>
      <c r="AA522" s="2671"/>
      <c r="AB522" s="2672"/>
      <c r="AC522" s="2670" t="s">
        <v>2050</v>
      </c>
      <c r="AD522" s="2671"/>
      <c r="AE522" s="2671"/>
      <c r="AF522" s="2672"/>
      <c r="AG522" s="2670" t="s">
        <v>2049</v>
      </c>
      <c r="AH522" s="2673"/>
      <c r="AI522" s="2673"/>
      <c r="AJ522" s="2673"/>
      <c r="AK522" s="2674"/>
      <c r="AL522" s="2670" t="s">
        <v>2048</v>
      </c>
      <c r="AM522" s="2673"/>
      <c r="AN522" s="2673"/>
      <c r="AO522" s="2674"/>
      <c r="AP522" s="2670" t="s">
        <v>2047</v>
      </c>
      <c r="AQ522" s="2673"/>
      <c r="AR522" s="2673"/>
      <c r="AS522" s="2674"/>
      <c r="AT522" s="2689" t="s">
        <v>2046</v>
      </c>
      <c r="AU522" s="2673"/>
      <c r="AV522" s="2673"/>
      <c r="AW522" s="2673"/>
      <c r="AX522" s="2674"/>
      <c r="AY522" s="2670" t="s">
        <v>2045</v>
      </c>
      <c r="AZ522" s="2673"/>
      <c r="BA522" s="2673"/>
      <c r="BB522" s="2674"/>
    </row>
    <row r="523" spans="1:64" ht="13.5" thickBot="1" x14ac:dyDescent="0.25">
      <c r="A523" s="2684"/>
      <c r="B523" s="2694"/>
      <c r="C523" s="498">
        <v>4</v>
      </c>
      <c r="D523" s="499">
        <v>11</v>
      </c>
      <c r="E523" s="500">
        <v>18</v>
      </c>
      <c r="F523" s="501">
        <v>25</v>
      </c>
      <c r="G523" s="502">
        <v>1</v>
      </c>
      <c r="H523" s="503">
        <v>8</v>
      </c>
      <c r="I523" s="504">
        <v>15</v>
      </c>
      <c r="J523" s="501">
        <v>22</v>
      </c>
      <c r="K523" s="417">
        <v>1</v>
      </c>
      <c r="L523" s="503">
        <v>8</v>
      </c>
      <c r="M523" s="500">
        <v>15</v>
      </c>
      <c r="N523" s="505">
        <v>22</v>
      </c>
      <c r="O523" s="506">
        <v>29</v>
      </c>
      <c r="P523" s="418">
        <v>5</v>
      </c>
      <c r="Q523" s="500">
        <v>12</v>
      </c>
      <c r="R523" s="507">
        <v>19</v>
      </c>
      <c r="S523" s="506">
        <v>26</v>
      </c>
      <c r="T523" s="418">
        <v>3</v>
      </c>
      <c r="U523" s="504">
        <v>10</v>
      </c>
      <c r="V523" s="507">
        <v>17</v>
      </c>
      <c r="W523" s="500">
        <v>24</v>
      </c>
      <c r="X523" s="501">
        <v>31</v>
      </c>
      <c r="Y523" s="498">
        <v>7</v>
      </c>
      <c r="Z523" s="507">
        <v>14</v>
      </c>
      <c r="AA523" s="500">
        <v>21</v>
      </c>
      <c r="AB523" s="501">
        <v>28</v>
      </c>
      <c r="AC523" s="417">
        <v>4</v>
      </c>
      <c r="AD523" s="507">
        <v>11</v>
      </c>
      <c r="AE523" s="500">
        <v>18</v>
      </c>
      <c r="AF523" s="501">
        <v>25</v>
      </c>
      <c r="AG523" s="417">
        <v>2</v>
      </c>
      <c r="AH523" s="499">
        <v>9</v>
      </c>
      <c r="AI523" s="500">
        <v>16</v>
      </c>
      <c r="AJ523" s="507">
        <v>23</v>
      </c>
      <c r="AK523" s="506">
        <v>30</v>
      </c>
      <c r="AL523" s="418">
        <v>6</v>
      </c>
      <c r="AM523" s="504">
        <v>13</v>
      </c>
      <c r="AN523" s="507">
        <v>20</v>
      </c>
      <c r="AO523" s="506">
        <v>27</v>
      </c>
      <c r="AP523" s="418">
        <v>4</v>
      </c>
      <c r="AQ523" s="504">
        <v>11</v>
      </c>
      <c r="AR523" s="507">
        <v>18</v>
      </c>
      <c r="AS523" s="506">
        <v>25</v>
      </c>
      <c r="AT523" s="418">
        <v>1</v>
      </c>
      <c r="AU523" s="498">
        <v>8</v>
      </c>
      <c r="AV523" s="507">
        <v>15</v>
      </c>
      <c r="AW523" s="508">
        <v>22</v>
      </c>
      <c r="AX523" s="501">
        <v>29</v>
      </c>
      <c r="AY523" s="417">
        <v>6</v>
      </c>
      <c r="AZ523" s="499">
        <v>13</v>
      </c>
      <c r="BA523" s="500">
        <v>20</v>
      </c>
      <c r="BB523" s="501">
        <v>27</v>
      </c>
    </row>
    <row r="524" spans="1:64" x14ac:dyDescent="0.2">
      <c r="A524" s="2695" t="s">
        <v>1685</v>
      </c>
      <c r="B524" s="2083" t="s">
        <v>2111</v>
      </c>
      <c r="C524" s="395" t="s">
        <v>2063</v>
      </c>
      <c r="D524" s="396" t="s">
        <v>2063</v>
      </c>
      <c r="E524" s="396" t="s">
        <v>2063</v>
      </c>
      <c r="F524" s="397" t="s">
        <v>2063</v>
      </c>
      <c r="G524" s="395" t="s">
        <v>2063</v>
      </c>
      <c r="H524" s="396" t="s">
        <v>2030</v>
      </c>
      <c r="I524" s="396" t="s">
        <v>2030</v>
      </c>
      <c r="J524" s="397" t="s">
        <v>2030</v>
      </c>
      <c r="K524" s="395" t="s">
        <v>2030</v>
      </c>
      <c r="L524" s="396" t="s">
        <v>2063</v>
      </c>
      <c r="M524" s="396" t="s">
        <v>2030</v>
      </c>
      <c r="N524" s="396" t="s">
        <v>2030</v>
      </c>
      <c r="O524" s="397" t="s">
        <v>2030</v>
      </c>
      <c r="P524" s="396" t="s">
        <v>2030</v>
      </c>
      <c r="Q524" s="433" t="s">
        <v>2030</v>
      </c>
      <c r="R524" s="433" t="s">
        <v>2030</v>
      </c>
      <c r="S524" s="397" t="s">
        <v>2063</v>
      </c>
      <c r="T524" s="395" t="s">
        <v>2063</v>
      </c>
      <c r="U524" s="398" t="s">
        <v>2063</v>
      </c>
      <c r="V524" s="396" t="s">
        <v>2063</v>
      </c>
      <c r="W524" s="396" t="s">
        <v>2030</v>
      </c>
      <c r="X524" s="397" t="s">
        <v>2063</v>
      </c>
      <c r="Y524" s="395" t="s">
        <v>2063</v>
      </c>
      <c r="Z524" s="396" t="s">
        <v>2063</v>
      </c>
      <c r="AA524" s="396" t="s">
        <v>2063</v>
      </c>
      <c r="AB524" s="397" t="s">
        <v>2030</v>
      </c>
      <c r="AC524" s="395" t="s">
        <v>2063</v>
      </c>
      <c r="AD524" s="396" t="s">
        <v>2063</v>
      </c>
      <c r="AE524" s="396" t="s">
        <v>2063</v>
      </c>
      <c r="AF524" s="397" t="s">
        <v>2063</v>
      </c>
      <c r="AG524" s="422" t="s">
        <v>2063</v>
      </c>
      <c r="AH524" s="425" t="s">
        <v>2030</v>
      </c>
      <c r="AI524" s="423" t="s">
        <v>2030</v>
      </c>
      <c r="AJ524" s="423" t="s">
        <v>2030</v>
      </c>
      <c r="AK524" s="424" t="s">
        <v>2063</v>
      </c>
      <c r="AL524" s="395" t="s">
        <v>2030</v>
      </c>
      <c r="AM524" s="425" t="s">
        <v>2063</v>
      </c>
      <c r="AN524" s="423" t="s">
        <v>2030</v>
      </c>
      <c r="AO524" s="424" t="s">
        <v>2030</v>
      </c>
      <c r="AP524" s="422" t="s">
        <v>2030</v>
      </c>
      <c r="AQ524" s="425" t="s">
        <v>2030</v>
      </c>
      <c r="AR524" s="423" t="s">
        <v>2030</v>
      </c>
      <c r="AS524" s="424" t="s">
        <v>2030</v>
      </c>
      <c r="AT524" s="422" t="s">
        <v>2030</v>
      </c>
      <c r="AU524" s="398" t="s">
        <v>2063</v>
      </c>
      <c r="AV524" s="423" t="s">
        <v>2030</v>
      </c>
      <c r="AW524" s="423" t="s">
        <v>2030</v>
      </c>
      <c r="AX524" s="424" t="s">
        <v>2063</v>
      </c>
      <c r="AY524" s="395" t="s">
        <v>2030</v>
      </c>
      <c r="AZ524" s="425" t="s">
        <v>2063</v>
      </c>
      <c r="BA524" s="423" t="s">
        <v>2030</v>
      </c>
      <c r="BB524" s="424" t="s">
        <v>2030</v>
      </c>
    </row>
    <row r="525" spans="1:64" x14ac:dyDescent="0.2">
      <c r="A525" s="2696"/>
      <c r="B525" s="2084" t="s">
        <v>2110</v>
      </c>
      <c r="C525" s="400" t="s">
        <v>2063</v>
      </c>
      <c r="D525" s="401" t="s">
        <v>2063</v>
      </c>
      <c r="E525" s="401" t="s">
        <v>2063</v>
      </c>
      <c r="F525" s="402" t="s">
        <v>2063</v>
      </c>
      <c r="G525" s="400" t="s">
        <v>2030</v>
      </c>
      <c r="H525" s="401" t="s">
        <v>2030</v>
      </c>
      <c r="I525" s="401" t="s">
        <v>2030</v>
      </c>
      <c r="J525" s="402" t="s">
        <v>2030</v>
      </c>
      <c r="K525" s="400" t="s">
        <v>2030</v>
      </c>
      <c r="L525" s="401" t="s">
        <v>2063</v>
      </c>
      <c r="M525" s="401" t="s">
        <v>2063</v>
      </c>
      <c r="N525" s="401" t="s">
        <v>2030</v>
      </c>
      <c r="O525" s="402" t="s">
        <v>2030</v>
      </c>
      <c r="P525" s="401" t="s">
        <v>2030</v>
      </c>
      <c r="Q525" s="401" t="s">
        <v>2030</v>
      </c>
      <c r="R525" s="401" t="s">
        <v>2063</v>
      </c>
      <c r="S525" s="402" t="s">
        <v>2063</v>
      </c>
      <c r="T525" s="400" t="s">
        <v>2063</v>
      </c>
      <c r="U525" s="403" t="s">
        <v>2063</v>
      </c>
      <c r="V525" s="401" t="s">
        <v>2030</v>
      </c>
      <c r="W525" s="401" t="s">
        <v>2030</v>
      </c>
      <c r="X525" s="402" t="s">
        <v>2063</v>
      </c>
      <c r="Y525" s="400" t="s">
        <v>2030</v>
      </c>
      <c r="Z525" s="401" t="s">
        <v>2030</v>
      </c>
      <c r="AA525" s="401" t="s">
        <v>2030</v>
      </c>
      <c r="AB525" s="402" t="s">
        <v>2030</v>
      </c>
      <c r="AC525" s="400" t="s">
        <v>2063</v>
      </c>
      <c r="AD525" s="401" t="s">
        <v>2063</v>
      </c>
      <c r="AE525" s="401" t="s">
        <v>2063</v>
      </c>
      <c r="AF525" s="448" t="s">
        <v>2063</v>
      </c>
      <c r="AG525" s="445" t="s">
        <v>2063</v>
      </c>
      <c r="AH525" s="446" t="s">
        <v>2030</v>
      </c>
      <c r="AI525" s="447" t="s">
        <v>2030</v>
      </c>
      <c r="AJ525" s="447" t="s">
        <v>2030</v>
      </c>
      <c r="AK525" s="448" t="s">
        <v>2030</v>
      </c>
      <c r="AL525" s="400" t="s">
        <v>2030</v>
      </c>
      <c r="AM525" s="446" t="s">
        <v>2063</v>
      </c>
      <c r="AN525" s="447" t="s">
        <v>2063</v>
      </c>
      <c r="AO525" s="448" t="s">
        <v>2030</v>
      </c>
      <c r="AP525" s="445" t="s">
        <v>2030</v>
      </c>
      <c r="AQ525" s="446" t="s">
        <v>2030</v>
      </c>
      <c r="AR525" s="447" t="s">
        <v>2030</v>
      </c>
      <c r="AS525" s="448" t="s">
        <v>2030</v>
      </c>
      <c r="AT525" s="445" t="s">
        <v>2030</v>
      </c>
      <c r="AU525" s="403" t="s">
        <v>2063</v>
      </c>
      <c r="AV525" s="447" t="s">
        <v>2063</v>
      </c>
      <c r="AW525" s="447" t="s">
        <v>2063</v>
      </c>
      <c r="AX525" s="448" t="s">
        <v>2063</v>
      </c>
      <c r="AY525" s="450" t="s">
        <v>2030</v>
      </c>
      <c r="AZ525" s="451" t="s">
        <v>2063</v>
      </c>
      <c r="BA525" s="456" t="s">
        <v>2063</v>
      </c>
      <c r="BB525" s="462" t="s">
        <v>2030</v>
      </c>
    </row>
    <row r="526" spans="1:64" x14ac:dyDescent="0.2">
      <c r="A526" s="2696"/>
      <c r="B526" s="2086" t="s">
        <v>2109</v>
      </c>
      <c r="C526" s="395" t="s">
        <v>2063</v>
      </c>
      <c r="D526" s="396" t="s">
        <v>2063</v>
      </c>
      <c r="E526" s="396" t="s">
        <v>2063</v>
      </c>
      <c r="F526" s="397" t="s">
        <v>2063</v>
      </c>
      <c r="G526" s="395" t="s">
        <v>2030</v>
      </c>
      <c r="H526" s="396" t="s">
        <v>2030</v>
      </c>
      <c r="I526" s="396" t="s">
        <v>2030</v>
      </c>
      <c r="J526" s="397" t="s">
        <v>2030</v>
      </c>
      <c r="K526" s="395" t="s">
        <v>2030</v>
      </c>
      <c r="L526" s="396" t="s">
        <v>2063</v>
      </c>
      <c r="M526" s="396" t="s">
        <v>2063</v>
      </c>
      <c r="N526" s="396" t="s">
        <v>2030</v>
      </c>
      <c r="O526" s="397" t="s">
        <v>2030</v>
      </c>
      <c r="P526" s="396" t="s">
        <v>2030</v>
      </c>
      <c r="Q526" s="396" t="s">
        <v>2030</v>
      </c>
      <c r="R526" s="396" t="s">
        <v>2030</v>
      </c>
      <c r="S526" s="397" t="s">
        <v>2063</v>
      </c>
      <c r="T526" s="395" t="s">
        <v>2063</v>
      </c>
      <c r="U526" s="398" t="s">
        <v>2063</v>
      </c>
      <c r="V526" s="396" t="s">
        <v>2030</v>
      </c>
      <c r="W526" s="396" t="s">
        <v>2030</v>
      </c>
      <c r="X526" s="397" t="s">
        <v>2063</v>
      </c>
      <c r="Y526" s="395" t="s">
        <v>2063</v>
      </c>
      <c r="Z526" s="396" t="s">
        <v>2063</v>
      </c>
      <c r="AA526" s="396" t="s">
        <v>2063</v>
      </c>
      <c r="AB526" s="397" t="s">
        <v>2063</v>
      </c>
      <c r="AC526" s="395" t="s">
        <v>2063</v>
      </c>
      <c r="AD526" s="396" t="s">
        <v>2063</v>
      </c>
      <c r="AE526" s="396" t="s">
        <v>2063</v>
      </c>
      <c r="AF526" s="424" t="s">
        <v>2063</v>
      </c>
      <c r="AG526" s="422" t="s">
        <v>2063</v>
      </c>
      <c r="AH526" s="425" t="s">
        <v>2030</v>
      </c>
      <c r="AI526" s="423" t="s">
        <v>2030</v>
      </c>
      <c r="AJ526" s="423" t="s">
        <v>2030</v>
      </c>
      <c r="AK526" s="424" t="s">
        <v>2063</v>
      </c>
      <c r="AL526" s="395" t="s">
        <v>2030</v>
      </c>
      <c r="AM526" s="425" t="s">
        <v>2063</v>
      </c>
      <c r="AN526" s="423" t="s">
        <v>2063</v>
      </c>
      <c r="AO526" s="424" t="s">
        <v>2030</v>
      </c>
      <c r="AP526" s="422" t="s">
        <v>2030</v>
      </c>
      <c r="AQ526" s="425" t="s">
        <v>2030</v>
      </c>
      <c r="AR526" s="423" t="s">
        <v>2030</v>
      </c>
      <c r="AS526" s="424" t="s">
        <v>2030</v>
      </c>
      <c r="AT526" s="422" t="s">
        <v>2030</v>
      </c>
      <c r="AU526" s="398" t="s">
        <v>2063</v>
      </c>
      <c r="AV526" s="423" t="s">
        <v>2030</v>
      </c>
      <c r="AW526" s="423" t="s">
        <v>2030</v>
      </c>
      <c r="AX526" s="424" t="s">
        <v>2030</v>
      </c>
      <c r="AY526" s="395" t="s">
        <v>2063</v>
      </c>
      <c r="AZ526" s="425" t="s">
        <v>2063</v>
      </c>
      <c r="BA526" s="423" t="s">
        <v>2063</v>
      </c>
      <c r="BB526" s="424" t="s">
        <v>2030</v>
      </c>
    </row>
    <row r="527" spans="1:64" x14ac:dyDescent="0.2">
      <c r="A527" s="2696"/>
      <c r="B527" s="2084" t="s">
        <v>2098</v>
      </c>
      <c r="C527" s="400" t="s">
        <v>2063</v>
      </c>
      <c r="D527" s="401" t="s">
        <v>2063</v>
      </c>
      <c r="E527" s="401" t="s">
        <v>2063</v>
      </c>
      <c r="F527" s="402" t="s">
        <v>2063</v>
      </c>
      <c r="G527" s="400" t="s">
        <v>2063</v>
      </c>
      <c r="H527" s="401" t="s">
        <v>2030</v>
      </c>
      <c r="I527" s="401" t="s">
        <v>2030</v>
      </c>
      <c r="J527" s="402" t="s">
        <v>2030</v>
      </c>
      <c r="K527" s="400" t="s">
        <v>2030</v>
      </c>
      <c r="L527" s="401" t="s">
        <v>2063</v>
      </c>
      <c r="M527" s="401" t="s">
        <v>2063</v>
      </c>
      <c r="N527" s="401" t="s">
        <v>2030</v>
      </c>
      <c r="O527" s="402" t="s">
        <v>2030</v>
      </c>
      <c r="P527" s="401" t="s">
        <v>2030</v>
      </c>
      <c r="Q527" s="401" t="s">
        <v>2030</v>
      </c>
      <c r="R527" s="401" t="s">
        <v>2030</v>
      </c>
      <c r="S527" s="402" t="s">
        <v>2063</v>
      </c>
      <c r="T527" s="400" t="s">
        <v>2063</v>
      </c>
      <c r="U527" s="403" t="s">
        <v>2030</v>
      </c>
      <c r="V527" s="401" t="s">
        <v>2030</v>
      </c>
      <c r="W527" s="401" t="s">
        <v>2063</v>
      </c>
      <c r="X527" s="402" t="s">
        <v>2063</v>
      </c>
      <c r="Y527" s="400" t="s">
        <v>2063</v>
      </c>
      <c r="Z527" s="401" t="s">
        <v>2063</v>
      </c>
      <c r="AA527" s="401" t="s">
        <v>2063</v>
      </c>
      <c r="AB527" s="402" t="s">
        <v>2063</v>
      </c>
      <c r="AC527" s="400" t="s">
        <v>2063</v>
      </c>
      <c r="AD527" s="401" t="s">
        <v>2063</v>
      </c>
      <c r="AE527" s="401" t="s">
        <v>2063</v>
      </c>
      <c r="AF527" s="448" t="s">
        <v>2063</v>
      </c>
      <c r="AG527" s="445" t="s">
        <v>2063</v>
      </c>
      <c r="AH527" s="446" t="s">
        <v>2030</v>
      </c>
      <c r="AI527" s="447" t="s">
        <v>2030</v>
      </c>
      <c r="AJ527" s="447" t="s">
        <v>2030</v>
      </c>
      <c r="AK527" s="448" t="s">
        <v>2030</v>
      </c>
      <c r="AL527" s="400" t="s">
        <v>2030</v>
      </c>
      <c r="AM527" s="446" t="s">
        <v>2063</v>
      </c>
      <c r="AN527" s="447" t="s">
        <v>2063</v>
      </c>
      <c r="AO527" s="448" t="s">
        <v>2030</v>
      </c>
      <c r="AP527" s="445" t="s">
        <v>2030</v>
      </c>
      <c r="AQ527" s="446" t="s">
        <v>2030</v>
      </c>
      <c r="AR527" s="447" t="s">
        <v>2030</v>
      </c>
      <c r="AS527" s="448" t="s">
        <v>2030</v>
      </c>
      <c r="AT527" s="445" t="s">
        <v>2030</v>
      </c>
      <c r="AU527" s="403" t="s">
        <v>2063</v>
      </c>
      <c r="AV527" s="447" t="s">
        <v>2030</v>
      </c>
      <c r="AW527" s="447" t="s">
        <v>2030</v>
      </c>
      <c r="AX527" s="448" t="s">
        <v>2063</v>
      </c>
      <c r="AY527" s="450" t="s">
        <v>2030</v>
      </c>
      <c r="AZ527" s="451" t="s">
        <v>2063</v>
      </c>
      <c r="BA527" s="456" t="s">
        <v>2030</v>
      </c>
      <c r="BB527" s="462" t="s">
        <v>2030</v>
      </c>
    </row>
    <row r="528" spans="1:64" x14ac:dyDescent="0.2">
      <c r="A528" s="2696"/>
      <c r="B528" s="2086" t="s">
        <v>2108</v>
      </c>
      <c r="C528" s="395" t="s">
        <v>2063</v>
      </c>
      <c r="D528" s="396" t="s">
        <v>2063</v>
      </c>
      <c r="E528" s="396" t="s">
        <v>2063</v>
      </c>
      <c r="F528" s="397" t="s">
        <v>2063</v>
      </c>
      <c r="G528" s="395" t="s">
        <v>2063</v>
      </c>
      <c r="H528" s="396" t="s">
        <v>2030</v>
      </c>
      <c r="I528" s="396" t="s">
        <v>2030</v>
      </c>
      <c r="J528" s="397" t="s">
        <v>2030</v>
      </c>
      <c r="K528" s="395" t="s">
        <v>2030</v>
      </c>
      <c r="L528" s="396" t="s">
        <v>2030</v>
      </c>
      <c r="M528" s="396" t="s">
        <v>2030</v>
      </c>
      <c r="N528" s="396" t="s">
        <v>2030</v>
      </c>
      <c r="O528" s="397" t="s">
        <v>2030</v>
      </c>
      <c r="P528" s="396" t="s">
        <v>2030</v>
      </c>
      <c r="Q528" s="396" t="s">
        <v>2030</v>
      </c>
      <c r="R528" s="396" t="s">
        <v>2030</v>
      </c>
      <c r="S528" s="397" t="s">
        <v>2063</v>
      </c>
      <c r="T528" s="395" t="s">
        <v>2063</v>
      </c>
      <c r="U528" s="398" t="s">
        <v>2030</v>
      </c>
      <c r="V528" s="396" t="s">
        <v>2030</v>
      </c>
      <c r="W528" s="396" t="s">
        <v>2063</v>
      </c>
      <c r="X528" s="397" t="s">
        <v>2063</v>
      </c>
      <c r="Y528" s="395" t="s">
        <v>2063</v>
      </c>
      <c r="Z528" s="396" t="s">
        <v>2063</v>
      </c>
      <c r="AA528" s="396" t="s">
        <v>2063</v>
      </c>
      <c r="AB528" s="397" t="s">
        <v>2063</v>
      </c>
      <c r="AC528" s="395" t="s">
        <v>2063</v>
      </c>
      <c r="AD528" s="396" t="s">
        <v>2063</v>
      </c>
      <c r="AE528" s="396" t="s">
        <v>2063</v>
      </c>
      <c r="AF528" s="424" t="s">
        <v>2063</v>
      </c>
      <c r="AG528" s="422" t="s">
        <v>2063</v>
      </c>
      <c r="AH528" s="425" t="s">
        <v>2030</v>
      </c>
      <c r="AI528" s="423" t="s">
        <v>2030</v>
      </c>
      <c r="AJ528" s="423" t="s">
        <v>2030</v>
      </c>
      <c r="AK528" s="424" t="s">
        <v>2063</v>
      </c>
      <c r="AL528" s="395" t="s">
        <v>2030</v>
      </c>
      <c r="AM528" s="425" t="s">
        <v>2063</v>
      </c>
      <c r="AN528" s="423" t="s">
        <v>2063</v>
      </c>
      <c r="AO528" s="424" t="s">
        <v>2030</v>
      </c>
      <c r="AP528" s="422" t="s">
        <v>2030</v>
      </c>
      <c r="AQ528" s="425" t="s">
        <v>2030</v>
      </c>
      <c r="AR528" s="423" t="s">
        <v>2063</v>
      </c>
      <c r="AS528" s="424" t="s">
        <v>2030</v>
      </c>
      <c r="AT528" s="422" t="s">
        <v>2030</v>
      </c>
      <c r="AU528" s="398" t="s">
        <v>2063</v>
      </c>
      <c r="AV528" s="423" t="s">
        <v>2063</v>
      </c>
      <c r="AW528" s="423" t="s">
        <v>2063</v>
      </c>
      <c r="AX528" s="424" t="s">
        <v>2063</v>
      </c>
      <c r="AY528" s="395" t="s">
        <v>2030</v>
      </c>
      <c r="AZ528" s="425" t="s">
        <v>2063</v>
      </c>
      <c r="BA528" s="423" t="s">
        <v>2030</v>
      </c>
      <c r="BB528" s="424" t="s">
        <v>2030</v>
      </c>
    </row>
    <row r="529" spans="1:54" x14ac:dyDescent="0.2">
      <c r="A529" s="2696"/>
      <c r="B529" s="2084" t="s">
        <v>2107</v>
      </c>
      <c r="C529" s="400" t="s">
        <v>2063</v>
      </c>
      <c r="D529" s="401" t="s">
        <v>2063</v>
      </c>
      <c r="E529" s="401" t="s">
        <v>2063</v>
      </c>
      <c r="F529" s="402" t="s">
        <v>2063</v>
      </c>
      <c r="G529" s="400" t="s">
        <v>2063</v>
      </c>
      <c r="H529" s="401" t="s">
        <v>2030</v>
      </c>
      <c r="I529" s="401" t="s">
        <v>2030</v>
      </c>
      <c r="J529" s="402" t="s">
        <v>2030</v>
      </c>
      <c r="K529" s="400" t="s">
        <v>2030</v>
      </c>
      <c r="L529" s="401" t="s">
        <v>2030</v>
      </c>
      <c r="M529" s="401" t="s">
        <v>2030</v>
      </c>
      <c r="N529" s="401" t="s">
        <v>2030</v>
      </c>
      <c r="O529" s="402" t="s">
        <v>2030</v>
      </c>
      <c r="P529" s="401" t="s">
        <v>2030</v>
      </c>
      <c r="Q529" s="401" t="s">
        <v>2030</v>
      </c>
      <c r="R529" s="401" t="s">
        <v>2030</v>
      </c>
      <c r="S529" s="402" t="s">
        <v>2063</v>
      </c>
      <c r="T529" s="400" t="s">
        <v>2063</v>
      </c>
      <c r="U529" s="403" t="s">
        <v>2030</v>
      </c>
      <c r="V529" s="401" t="s">
        <v>2030</v>
      </c>
      <c r="W529" s="401" t="s">
        <v>2030</v>
      </c>
      <c r="X529" s="402" t="s">
        <v>2063</v>
      </c>
      <c r="Y529" s="400" t="s">
        <v>2030</v>
      </c>
      <c r="Z529" s="401" t="s">
        <v>2063</v>
      </c>
      <c r="AA529" s="401" t="s">
        <v>2063</v>
      </c>
      <c r="AB529" s="402" t="s">
        <v>2063</v>
      </c>
      <c r="AC529" s="400" t="s">
        <v>2063</v>
      </c>
      <c r="AD529" s="401" t="s">
        <v>2063</v>
      </c>
      <c r="AE529" s="401" t="s">
        <v>2063</v>
      </c>
      <c r="AF529" s="448" t="s">
        <v>2063</v>
      </c>
      <c r="AG529" s="445" t="s">
        <v>2063</v>
      </c>
      <c r="AH529" s="446" t="s">
        <v>2030</v>
      </c>
      <c r="AI529" s="447" t="s">
        <v>2030</v>
      </c>
      <c r="AJ529" s="447" t="s">
        <v>2030</v>
      </c>
      <c r="AK529" s="448" t="s">
        <v>2030</v>
      </c>
      <c r="AL529" s="400" t="s">
        <v>2030</v>
      </c>
      <c r="AM529" s="446" t="s">
        <v>2063</v>
      </c>
      <c r="AN529" s="447" t="s">
        <v>2063</v>
      </c>
      <c r="AO529" s="448" t="s">
        <v>2030</v>
      </c>
      <c r="AP529" s="445" t="s">
        <v>2030</v>
      </c>
      <c r="AQ529" s="446" t="s">
        <v>2030</v>
      </c>
      <c r="AR529" s="447" t="s">
        <v>2063</v>
      </c>
      <c r="AS529" s="448" t="s">
        <v>2030</v>
      </c>
      <c r="AT529" s="445" t="s">
        <v>2030</v>
      </c>
      <c r="AU529" s="403" t="s">
        <v>2063</v>
      </c>
      <c r="AV529" s="447" t="s">
        <v>2063</v>
      </c>
      <c r="AW529" s="447" t="s">
        <v>2063</v>
      </c>
      <c r="AX529" s="448" t="s">
        <v>2063</v>
      </c>
      <c r="AY529" s="450" t="s">
        <v>2030</v>
      </c>
      <c r="AZ529" s="451" t="s">
        <v>2063</v>
      </c>
      <c r="BA529" s="456" t="s">
        <v>2063</v>
      </c>
      <c r="BB529" s="462" t="s">
        <v>2063</v>
      </c>
    </row>
    <row r="530" spans="1:54" ht="13.5" thickBot="1" x14ac:dyDescent="0.25">
      <c r="A530" s="2697"/>
      <c r="B530" s="2106" t="s">
        <v>2106</v>
      </c>
      <c r="C530" s="412" t="s">
        <v>2063</v>
      </c>
      <c r="D530" s="413" t="s">
        <v>2063</v>
      </c>
      <c r="E530" s="413" t="s">
        <v>2063</v>
      </c>
      <c r="F530" s="414" t="s">
        <v>2063</v>
      </c>
      <c r="G530" s="412" t="s">
        <v>2063</v>
      </c>
      <c r="H530" s="413" t="s">
        <v>2030</v>
      </c>
      <c r="I530" s="413" t="s">
        <v>2030</v>
      </c>
      <c r="J530" s="414" t="s">
        <v>2030</v>
      </c>
      <c r="K530" s="461" t="s">
        <v>2030</v>
      </c>
      <c r="L530" s="413" t="s">
        <v>2063</v>
      </c>
      <c r="M530" s="413" t="s">
        <v>2030</v>
      </c>
      <c r="N530" s="413" t="s">
        <v>2030</v>
      </c>
      <c r="O530" s="414" t="s">
        <v>2030</v>
      </c>
      <c r="P530" s="413" t="s">
        <v>2030</v>
      </c>
      <c r="Q530" s="413" t="s">
        <v>2030</v>
      </c>
      <c r="R530" s="413" t="s">
        <v>2030</v>
      </c>
      <c r="S530" s="414" t="s">
        <v>2030</v>
      </c>
      <c r="T530" s="412" t="s">
        <v>2030</v>
      </c>
      <c r="U530" s="415" t="s">
        <v>2063</v>
      </c>
      <c r="V530" s="413" t="s">
        <v>2030</v>
      </c>
      <c r="W530" s="413" t="s">
        <v>2030</v>
      </c>
      <c r="X530" s="414" t="s">
        <v>2063</v>
      </c>
      <c r="Y530" s="412" t="s">
        <v>2030</v>
      </c>
      <c r="Z530" s="413" t="s">
        <v>2063</v>
      </c>
      <c r="AA530" s="413" t="s">
        <v>2063</v>
      </c>
      <c r="AB530" s="414" t="s">
        <v>2030</v>
      </c>
      <c r="AC530" s="461" t="s">
        <v>2030</v>
      </c>
      <c r="AD530" s="413" t="s">
        <v>2063</v>
      </c>
      <c r="AE530" s="413" t="s">
        <v>2063</v>
      </c>
      <c r="AF530" s="414" t="s">
        <v>2063</v>
      </c>
      <c r="AG530" s="412" t="s">
        <v>2063</v>
      </c>
      <c r="AH530" s="415" t="s">
        <v>2030</v>
      </c>
      <c r="AI530" s="413" t="s">
        <v>2030</v>
      </c>
      <c r="AJ530" s="413" t="s">
        <v>2030</v>
      </c>
      <c r="AK530" s="414" t="s">
        <v>2063</v>
      </c>
      <c r="AL530" s="412" t="s">
        <v>2030</v>
      </c>
      <c r="AM530" s="415" t="s">
        <v>2063</v>
      </c>
      <c r="AN530" s="413" t="s">
        <v>2030</v>
      </c>
      <c r="AO530" s="414" t="s">
        <v>2030</v>
      </c>
      <c r="AP530" s="412" t="s">
        <v>2030</v>
      </c>
      <c r="AQ530" s="415" t="s">
        <v>2030</v>
      </c>
      <c r="AR530" s="413" t="s">
        <v>2063</v>
      </c>
      <c r="AS530" s="414" t="s">
        <v>2030</v>
      </c>
      <c r="AT530" s="412" t="s">
        <v>2030</v>
      </c>
      <c r="AU530" s="415" t="s">
        <v>2063</v>
      </c>
      <c r="AV530" s="413" t="s">
        <v>2063</v>
      </c>
      <c r="AW530" s="413" t="s">
        <v>2063</v>
      </c>
      <c r="AX530" s="414" t="s">
        <v>2063</v>
      </c>
      <c r="AY530" s="412" t="s">
        <v>2030</v>
      </c>
      <c r="AZ530" s="415" t="s">
        <v>2063</v>
      </c>
      <c r="BA530" s="413" t="s">
        <v>2063</v>
      </c>
      <c r="BB530" s="414" t="s">
        <v>2063</v>
      </c>
    </row>
    <row r="531" spans="1:54" ht="13.5" thickBot="1" x14ac:dyDescent="0.25">
      <c r="A531" s="48"/>
      <c r="B531" s="2072"/>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c r="AA531" s="169"/>
      <c r="AB531" s="169"/>
      <c r="AC531" s="169"/>
      <c r="AD531" s="169"/>
      <c r="AE531" s="169"/>
      <c r="AF531" s="169"/>
      <c r="AG531" s="169"/>
      <c r="AH531" s="169"/>
      <c r="AI531" s="169"/>
      <c r="AJ531" s="169"/>
      <c r="AK531" s="169"/>
      <c r="AL531" s="169"/>
      <c r="AM531" s="169"/>
      <c r="AN531" s="169">
        <v>0</v>
      </c>
      <c r="AO531" s="169"/>
      <c r="AP531" s="169"/>
      <c r="AQ531" s="169"/>
      <c r="AR531" s="169"/>
      <c r="AS531" s="169"/>
      <c r="AT531" s="169"/>
      <c r="AU531" s="169"/>
      <c r="AV531" s="169"/>
      <c r="AW531" s="169"/>
      <c r="AX531" s="169"/>
      <c r="AY531" s="169"/>
      <c r="AZ531" s="169"/>
      <c r="BA531" s="169"/>
      <c r="BB531" s="169"/>
    </row>
    <row r="532" spans="1:54" ht="13.5" thickBot="1" x14ac:dyDescent="0.25">
      <c r="A532" s="2683" t="s">
        <v>450</v>
      </c>
      <c r="B532" s="2693" t="s">
        <v>672</v>
      </c>
      <c r="C532" s="2670" t="s">
        <v>2056</v>
      </c>
      <c r="D532" s="2673"/>
      <c r="E532" s="2673"/>
      <c r="F532" s="2674"/>
      <c r="G532" s="2679" t="s">
        <v>2062</v>
      </c>
      <c r="H532" s="2673"/>
      <c r="I532" s="2673"/>
      <c r="J532" s="2674"/>
      <c r="K532" s="2679" t="s">
        <v>2061</v>
      </c>
      <c r="L532" s="2673"/>
      <c r="M532" s="2673"/>
      <c r="N532" s="2673"/>
      <c r="O532" s="2674"/>
      <c r="P532" s="2670" t="s">
        <v>2053</v>
      </c>
      <c r="Q532" s="2673"/>
      <c r="R532" s="2673"/>
      <c r="S532" s="2674"/>
      <c r="T532" s="2670" t="s">
        <v>2052</v>
      </c>
      <c r="U532" s="2673"/>
      <c r="V532" s="2673"/>
      <c r="W532" s="2673"/>
      <c r="X532" s="2674"/>
      <c r="Y532" s="2676" t="s">
        <v>2051</v>
      </c>
      <c r="Z532" s="2671"/>
      <c r="AA532" s="2671"/>
      <c r="AB532" s="2672"/>
      <c r="AC532" s="2670" t="s">
        <v>2050</v>
      </c>
      <c r="AD532" s="2671"/>
      <c r="AE532" s="2671"/>
      <c r="AF532" s="2672"/>
      <c r="AG532" s="2670" t="s">
        <v>2049</v>
      </c>
      <c r="AH532" s="2673"/>
      <c r="AI532" s="2673"/>
      <c r="AJ532" s="2673"/>
      <c r="AK532" s="2674"/>
      <c r="AL532" s="2670" t="s">
        <v>2048</v>
      </c>
      <c r="AM532" s="2673"/>
      <c r="AN532" s="2673"/>
      <c r="AO532" s="2674"/>
      <c r="AP532" s="2670" t="s">
        <v>2047</v>
      </c>
      <c r="AQ532" s="2673"/>
      <c r="AR532" s="2673"/>
      <c r="AS532" s="2674"/>
      <c r="AT532" s="2689" t="s">
        <v>2046</v>
      </c>
      <c r="AU532" s="2673"/>
      <c r="AV532" s="2673"/>
      <c r="AW532" s="2673"/>
      <c r="AX532" s="2674"/>
      <c r="AY532" s="2670" t="s">
        <v>2045</v>
      </c>
      <c r="AZ532" s="2673"/>
      <c r="BA532" s="2673"/>
      <c r="BB532" s="2674"/>
    </row>
    <row r="533" spans="1:54" ht="13.5" thickBot="1" x14ac:dyDescent="0.25">
      <c r="A533" s="2684"/>
      <c r="B533" s="2694"/>
      <c r="C533" s="498">
        <v>4</v>
      </c>
      <c r="D533" s="499">
        <v>11</v>
      </c>
      <c r="E533" s="500">
        <v>18</v>
      </c>
      <c r="F533" s="501">
        <v>25</v>
      </c>
      <c r="G533" s="502">
        <v>1</v>
      </c>
      <c r="H533" s="503">
        <v>8</v>
      </c>
      <c r="I533" s="504">
        <v>15</v>
      </c>
      <c r="J533" s="501">
        <v>22</v>
      </c>
      <c r="K533" s="417">
        <v>1</v>
      </c>
      <c r="L533" s="503">
        <v>8</v>
      </c>
      <c r="M533" s="500">
        <v>15</v>
      </c>
      <c r="N533" s="505">
        <v>22</v>
      </c>
      <c r="O533" s="506">
        <v>29</v>
      </c>
      <c r="P533" s="418">
        <v>5</v>
      </c>
      <c r="Q533" s="500">
        <v>12</v>
      </c>
      <c r="R533" s="507">
        <v>19</v>
      </c>
      <c r="S533" s="506">
        <v>26</v>
      </c>
      <c r="T533" s="418">
        <v>3</v>
      </c>
      <c r="U533" s="504">
        <v>10</v>
      </c>
      <c r="V533" s="507">
        <v>17</v>
      </c>
      <c r="W533" s="500">
        <v>24</v>
      </c>
      <c r="X533" s="501">
        <v>31</v>
      </c>
      <c r="Y533" s="498">
        <v>7</v>
      </c>
      <c r="Z533" s="507">
        <v>14</v>
      </c>
      <c r="AA533" s="500">
        <v>21</v>
      </c>
      <c r="AB533" s="501">
        <v>28</v>
      </c>
      <c r="AC533" s="417">
        <v>4</v>
      </c>
      <c r="AD533" s="507">
        <v>11</v>
      </c>
      <c r="AE533" s="500">
        <v>18</v>
      </c>
      <c r="AF533" s="501">
        <v>25</v>
      </c>
      <c r="AG533" s="417">
        <v>2</v>
      </c>
      <c r="AH533" s="499">
        <v>9</v>
      </c>
      <c r="AI533" s="500">
        <v>16</v>
      </c>
      <c r="AJ533" s="507">
        <v>23</v>
      </c>
      <c r="AK533" s="506">
        <v>30</v>
      </c>
      <c r="AL533" s="418">
        <v>6</v>
      </c>
      <c r="AM533" s="504">
        <v>13</v>
      </c>
      <c r="AN533" s="507">
        <v>20</v>
      </c>
      <c r="AO533" s="506">
        <v>27</v>
      </c>
      <c r="AP533" s="418">
        <v>4</v>
      </c>
      <c r="AQ533" s="504">
        <v>11</v>
      </c>
      <c r="AR533" s="507">
        <v>18</v>
      </c>
      <c r="AS533" s="506">
        <v>25</v>
      </c>
      <c r="AT533" s="418">
        <v>1</v>
      </c>
      <c r="AU533" s="498">
        <v>8</v>
      </c>
      <c r="AV533" s="507">
        <v>15</v>
      </c>
      <c r="AW533" s="508">
        <v>22</v>
      </c>
      <c r="AX533" s="501">
        <v>29</v>
      </c>
      <c r="AY533" s="417">
        <v>6</v>
      </c>
      <c r="AZ533" s="499">
        <v>13</v>
      </c>
      <c r="BA533" s="500">
        <v>20</v>
      </c>
      <c r="BB533" s="501">
        <v>27</v>
      </c>
    </row>
    <row r="534" spans="1:54" x14ac:dyDescent="0.2">
      <c r="A534" s="2698" t="s">
        <v>1684</v>
      </c>
      <c r="B534" s="2083" t="s">
        <v>2105</v>
      </c>
      <c r="C534" s="395" t="s">
        <v>2030</v>
      </c>
      <c r="D534" s="396" t="s">
        <v>2030</v>
      </c>
      <c r="E534" s="396" t="s">
        <v>2030</v>
      </c>
      <c r="F534" s="397" t="s">
        <v>2030</v>
      </c>
      <c r="G534" s="395" t="s">
        <v>2030</v>
      </c>
      <c r="H534" s="396" t="s">
        <v>2030</v>
      </c>
      <c r="I534" s="396" t="s">
        <v>2030</v>
      </c>
      <c r="J534" s="397" t="s">
        <v>2030</v>
      </c>
      <c r="K534" s="395" t="s">
        <v>2030</v>
      </c>
      <c r="L534" s="396" t="s">
        <v>2030</v>
      </c>
      <c r="M534" s="396" t="s">
        <v>2030</v>
      </c>
      <c r="N534" s="396" t="s">
        <v>2030</v>
      </c>
      <c r="O534" s="397" t="s">
        <v>2030</v>
      </c>
      <c r="P534" s="395" t="s">
        <v>2030</v>
      </c>
      <c r="Q534" s="396" t="s">
        <v>2030</v>
      </c>
      <c r="R534" s="396" t="s">
        <v>2030</v>
      </c>
      <c r="S534" s="397" t="s">
        <v>2030</v>
      </c>
      <c r="T534" s="395" t="s">
        <v>2030</v>
      </c>
      <c r="U534" s="398" t="s">
        <v>2030</v>
      </c>
      <c r="V534" s="396" t="s">
        <v>2030</v>
      </c>
      <c r="W534" s="396" t="s">
        <v>2030</v>
      </c>
      <c r="X534" s="397" t="s">
        <v>2030</v>
      </c>
      <c r="Y534" s="395" t="s">
        <v>2030</v>
      </c>
      <c r="Z534" s="396" t="s">
        <v>2030</v>
      </c>
      <c r="AA534" s="396" t="s">
        <v>2063</v>
      </c>
      <c r="AB534" s="397" t="s">
        <v>2063</v>
      </c>
      <c r="AC534" s="395" t="s">
        <v>2063</v>
      </c>
      <c r="AD534" s="396" t="s">
        <v>2063</v>
      </c>
      <c r="AE534" s="396" t="s">
        <v>2063</v>
      </c>
      <c r="AF534" s="424" t="s">
        <v>2063</v>
      </c>
      <c r="AG534" s="422" t="s">
        <v>2063</v>
      </c>
      <c r="AH534" s="425" t="s">
        <v>2063</v>
      </c>
      <c r="AI534" s="423" t="s">
        <v>2063</v>
      </c>
      <c r="AJ534" s="423" t="s">
        <v>2063</v>
      </c>
      <c r="AK534" s="424" t="s">
        <v>2063</v>
      </c>
      <c r="AL534" s="395" t="s">
        <v>2063</v>
      </c>
      <c r="AM534" s="425" t="s">
        <v>2063</v>
      </c>
      <c r="AN534" s="423" t="s">
        <v>2063</v>
      </c>
      <c r="AO534" s="424" t="s">
        <v>2030</v>
      </c>
      <c r="AP534" s="422" t="s">
        <v>2063</v>
      </c>
      <c r="AQ534" s="425" t="s">
        <v>2030</v>
      </c>
      <c r="AR534" s="423" t="s">
        <v>2063</v>
      </c>
      <c r="AS534" s="424" t="s">
        <v>2063</v>
      </c>
      <c r="AT534" s="422" t="s">
        <v>2063</v>
      </c>
      <c r="AU534" s="398" t="s">
        <v>2063</v>
      </c>
      <c r="AV534" s="423" t="s">
        <v>2063</v>
      </c>
      <c r="AW534" s="423" t="s">
        <v>2063</v>
      </c>
      <c r="AX534" s="424" t="s">
        <v>2063</v>
      </c>
      <c r="AY534" s="395" t="s">
        <v>2063</v>
      </c>
      <c r="AZ534" s="425" t="s">
        <v>2063</v>
      </c>
      <c r="BA534" s="423" t="s">
        <v>2063</v>
      </c>
      <c r="BB534" s="424" t="s">
        <v>2063</v>
      </c>
    </row>
    <row r="535" spans="1:54" x14ac:dyDescent="0.2">
      <c r="A535" s="2699"/>
      <c r="B535" s="2084" t="s">
        <v>2104</v>
      </c>
      <c r="C535" s="400" t="s">
        <v>2063</v>
      </c>
      <c r="D535" s="401" t="s">
        <v>2063</v>
      </c>
      <c r="E535" s="401" t="s">
        <v>2030</v>
      </c>
      <c r="F535" s="402" t="s">
        <v>2063</v>
      </c>
      <c r="G535" s="400" t="s">
        <v>2030</v>
      </c>
      <c r="H535" s="401" t="s">
        <v>2030</v>
      </c>
      <c r="I535" s="401" t="s">
        <v>2030</v>
      </c>
      <c r="J535" s="402" t="s">
        <v>2030</v>
      </c>
      <c r="K535" s="400" t="s">
        <v>2030</v>
      </c>
      <c r="L535" s="401" t="s">
        <v>2030</v>
      </c>
      <c r="M535" s="401" t="s">
        <v>2030</v>
      </c>
      <c r="N535" s="401" t="s">
        <v>2030</v>
      </c>
      <c r="O535" s="402" t="s">
        <v>2030</v>
      </c>
      <c r="P535" s="400" t="s">
        <v>2030</v>
      </c>
      <c r="Q535" s="401" t="s">
        <v>2030</v>
      </c>
      <c r="R535" s="401" t="s">
        <v>2030</v>
      </c>
      <c r="S535" s="402" t="s">
        <v>2030</v>
      </c>
      <c r="T535" s="400" t="s">
        <v>2030</v>
      </c>
      <c r="U535" s="403" t="s">
        <v>2030</v>
      </c>
      <c r="V535" s="401" t="s">
        <v>2030</v>
      </c>
      <c r="W535" s="401" t="s">
        <v>2030</v>
      </c>
      <c r="X535" s="402" t="s">
        <v>2063</v>
      </c>
      <c r="Y535" s="400" t="s">
        <v>2030</v>
      </c>
      <c r="Z535" s="401" t="s">
        <v>2030</v>
      </c>
      <c r="AA535" s="401" t="s">
        <v>2030</v>
      </c>
      <c r="AB535" s="402" t="s">
        <v>2030</v>
      </c>
      <c r="AC535" s="400" t="s">
        <v>2030</v>
      </c>
      <c r="AD535" s="401" t="s">
        <v>2063</v>
      </c>
      <c r="AE535" s="401" t="s">
        <v>2030</v>
      </c>
      <c r="AF535" s="448" t="s">
        <v>2063</v>
      </c>
      <c r="AG535" s="445" t="s">
        <v>2063</v>
      </c>
      <c r="AH535" s="446" t="s">
        <v>2063</v>
      </c>
      <c r="AI535" s="447" t="s">
        <v>2063</v>
      </c>
      <c r="AJ535" s="447" t="s">
        <v>2063</v>
      </c>
      <c r="AK535" s="448" t="s">
        <v>2063</v>
      </c>
      <c r="AL535" s="400" t="s">
        <v>2063</v>
      </c>
      <c r="AM535" s="446" t="s">
        <v>2063</v>
      </c>
      <c r="AN535" s="447" t="s">
        <v>2063</v>
      </c>
      <c r="AO535" s="448" t="s">
        <v>2063</v>
      </c>
      <c r="AP535" s="445" t="s">
        <v>2063</v>
      </c>
      <c r="AQ535" s="446" t="s">
        <v>2030</v>
      </c>
      <c r="AR535" s="447" t="s">
        <v>2030</v>
      </c>
      <c r="AS535" s="448" t="s">
        <v>2030</v>
      </c>
      <c r="AT535" s="445" t="s">
        <v>2030</v>
      </c>
      <c r="AU535" s="403" t="s">
        <v>2030</v>
      </c>
      <c r="AV535" s="447" t="s">
        <v>2030</v>
      </c>
      <c r="AW535" s="447" t="s">
        <v>2030</v>
      </c>
      <c r="AX535" s="448" t="s">
        <v>2030</v>
      </c>
      <c r="AY535" s="450" t="s">
        <v>2030</v>
      </c>
      <c r="AZ535" s="451" t="s">
        <v>2063</v>
      </c>
      <c r="BA535" s="456" t="s">
        <v>2063</v>
      </c>
      <c r="BB535" s="462" t="s">
        <v>2063</v>
      </c>
    </row>
    <row r="536" spans="1:54" x14ac:dyDescent="0.2">
      <c r="A536" s="2699"/>
      <c r="B536" s="2085" t="s">
        <v>2103</v>
      </c>
      <c r="C536" s="395" t="s">
        <v>2030</v>
      </c>
      <c r="D536" s="396" t="s">
        <v>2030</v>
      </c>
      <c r="E536" s="396" t="s">
        <v>2030</v>
      </c>
      <c r="F536" s="397" t="s">
        <v>2030</v>
      </c>
      <c r="G536" s="395" t="s">
        <v>2030</v>
      </c>
      <c r="H536" s="396" t="s">
        <v>2030</v>
      </c>
      <c r="I536" s="396" t="s">
        <v>2030</v>
      </c>
      <c r="J536" s="397" t="s">
        <v>2030</v>
      </c>
      <c r="K536" s="395" t="s">
        <v>2030</v>
      </c>
      <c r="L536" s="396" t="s">
        <v>2030</v>
      </c>
      <c r="M536" s="396" t="s">
        <v>2030</v>
      </c>
      <c r="N536" s="396" t="s">
        <v>2030</v>
      </c>
      <c r="O536" s="397" t="s">
        <v>2030</v>
      </c>
      <c r="P536" s="395" t="s">
        <v>2030</v>
      </c>
      <c r="Q536" s="396" t="s">
        <v>2030</v>
      </c>
      <c r="R536" s="396" t="s">
        <v>2030</v>
      </c>
      <c r="S536" s="397" t="s">
        <v>2030</v>
      </c>
      <c r="T536" s="395" t="s">
        <v>2030</v>
      </c>
      <c r="U536" s="398" t="s">
        <v>2030</v>
      </c>
      <c r="V536" s="396" t="s">
        <v>2030</v>
      </c>
      <c r="W536" s="396" t="s">
        <v>2030</v>
      </c>
      <c r="X536" s="397" t="s">
        <v>2030</v>
      </c>
      <c r="Y536" s="395" t="s">
        <v>2030</v>
      </c>
      <c r="Z536" s="396" t="s">
        <v>2030</v>
      </c>
      <c r="AA536" s="396" t="s">
        <v>2030</v>
      </c>
      <c r="AB536" s="397" t="s">
        <v>2030</v>
      </c>
      <c r="AC536" s="395" t="s">
        <v>2030</v>
      </c>
      <c r="AD536" s="396" t="s">
        <v>2063</v>
      </c>
      <c r="AE536" s="396" t="s">
        <v>2030</v>
      </c>
      <c r="AF536" s="424" t="s">
        <v>2063</v>
      </c>
      <c r="AG536" s="422" t="s">
        <v>2063</v>
      </c>
      <c r="AH536" s="425" t="s">
        <v>2063</v>
      </c>
      <c r="AI536" s="423" t="s">
        <v>2063</v>
      </c>
      <c r="AJ536" s="423" t="s">
        <v>2063</v>
      </c>
      <c r="AK536" s="424" t="s">
        <v>2030</v>
      </c>
      <c r="AL536" s="395" t="s">
        <v>2063</v>
      </c>
      <c r="AM536" s="425" t="s">
        <v>2030</v>
      </c>
      <c r="AN536" s="423" t="s">
        <v>2030</v>
      </c>
      <c r="AO536" s="424" t="s">
        <v>2030</v>
      </c>
      <c r="AP536" s="422" t="s">
        <v>2030</v>
      </c>
      <c r="AQ536" s="425" t="s">
        <v>2030</v>
      </c>
      <c r="AR536" s="423" t="s">
        <v>2030</v>
      </c>
      <c r="AS536" s="424" t="s">
        <v>2030</v>
      </c>
      <c r="AT536" s="422" t="s">
        <v>2063</v>
      </c>
      <c r="AU536" s="398" t="s">
        <v>2063</v>
      </c>
      <c r="AV536" s="423" t="s">
        <v>2030</v>
      </c>
      <c r="AW536" s="423" t="s">
        <v>2030</v>
      </c>
      <c r="AX536" s="424" t="s">
        <v>2030</v>
      </c>
      <c r="AY536" s="395" t="s">
        <v>2030</v>
      </c>
      <c r="AZ536" s="425" t="s">
        <v>2030</v>
      </c>
      <c r="BA536" s="423" t="s">
        <v>2030</v>
      </c>
      <c r="BB536" s="424" t="s">
        <v>2030</v>
      </c>
    </row>
    <row r="537" spans="1:54" x14ac:dyDescent="0.2">
      <c r="A537" s="2699"/>
      <c r="B537" s="2084" t="s">
        <v>2102</v>
      </c>
      <c r="C537" s="400" t="s">
        <v>2063</v>
      </c>
      <c r="D537" s="401" t="s">
        <v>2063</v>
      </c>
      <c r="E537" s="401" t="s">
        <v>2063</v>
      </c>
      <c r="F537" s="402" t="s">
        <v>2063</v>
      </c>
      <c r="G537" s="400" t="s">
        <v>2063</v>
      </c>
      <c r="H537" s="401" t="s">
        <v>2063</v>
      </c>
      <c r="I537" s="401" t="s">
        <v>2063</v>
      </c>
      <c r="J537" s="402" t="s">
        <v>2063</v>
      </c>
      <c r="K537" s="400" t="s">
        <v>2063</v>
      </c>
      <c r="L537" s="401" t="s">
        <v>2063</v>
      </c>
      <c r="M537" s="401" t="s">
        <v>2063</v>
      </c>
      <c r="N537" s="401" t="s">
        <v>2063</v>
      </c>
      <c r="O537" s="402" t="s">
        <v>2063</v>
      </c>
      <c r="P537" s="400" t="s">
        <v>2063</v>
      </c>
      <c r="Q537" s="401" t="s">
        <v>2063</v>
      </c>
      <c r="R537" s="401" t="s">
        <v>2063</v>
      </c>
      <c r="S537" s="402" t="s">
        <v>2063</v>
      </c>
      <c r="T537" s="400" t="s">
        <v>2063</v>
      </c>
      <c r="U537" s="403" t="s">
        <v>2063</v>
      </c>
      <c r="V537" s="401" t="s">
        <v>2063</v>
      </c>
      <c r="W537" s="401" t="s">
        <v>2063</v>
      </c>
      <c r="X537" s="402" t="s">
        <v>2063</v>
      </c>
      <c r="Y537" s="400" t="s">
        <v>2063</v>
      </c>
      <c r="Z537" s="401" t="s">
        <v>2063</v>
      </c>
      <c r="AA537" s="401" t="s">
        <v>2063</v>
      </c>
      <c r="AB537" s="402" t="s">
        <v>2063</v>
      </c>
      <c r="AC537" s="400" t="s">
        <v>2063</v>
      </c>
      <c r="AD537" s="401" t="s">
        <v>2063</v>
      </c>
      <c r="AE537" s="401" t="s">
        <v>2063</v>
      </c>
      <c r="AF537" s="448" t="s">
        <v>2063</v>
      </c>
      <c r="AG537" s="445" t="s">
        <v>2063</v>
      </c>
      <c r="AH537" s="446" t="s">
        <v>2063</v>
      </c>
      <c r="AI537" s="447" t="s">
        <v>2063</v>
      </c>
      <c r="AJ537" s="447" t="s">
        <v>2063</v>
      </c>
      <c r="AK537" s="448" t="s">
        <v>2063</v>
      </c>
      <c r="AL537" s="400" t="s">
        <v>2063</v>
      </c>
      <c r="AM537" s="446" t="s">
        <v>2063</v>
      </c>
      <c r="AN537" s="447" t="s">
        <v>2063</v>
      </c>
      <c r="AO537" s="448" t="s">
        <v>2063</v>
      </c>
      <c r="AP537" s="445" t="s">
        <v>2063</v>
      </c>
      <c r="AQ537" s="446" t="s">
        <v>2063</v>
      </c>
      <c r="AR537" s="447" t="s">
        <v>2063</v>
      </c>
      <c r="AS537" s="448" t="s">
        <v>2063</v>
      </c>
      <c r="AT537" s="445" t="s">
        <v>2063</v>
      </c>
      <c r="AU537" s="403" t="s">
        <v>2063</v>
      </c>
      <c r="AV537" s="447" t="s">
        <v>2063</v>
      </c>
      <c r="AW537" s="447" t="s">
        <v>2063</v>
      </c>
      <c r="AX537" s="448" t="s">
        <v>2063</v>
      </c>
      <c r="AY537" s="450" t="s">
        <v>2063</v>
      </c>
      <c r="AZ537" s="451" t="s">
        <v>2063</v>
      </c>
      <c r="BA537" s="456" t="s">
        <v>2063</v>
      </c>
      <c r="BB537" s="462" t="s">
        <v>2063</v>
      </c>
    </row>
    <row r="538" spans="1:54" ht="13.5" thickBot="1" x14ac:dyDescent="0.25">
      <c r="A538" s="2700"/>
      <c r="B538" s="2107" t="s">
        <v>2101</v>
      </c>
      <c r="C538" s="412" t="s">
        <v>2063</v>
      </c>
      <c r="D538" s="413" t="s">
        <v>2063</v>
      </c>
      <c r="E538" s="413" t="s">
        <v>2063</v>
      </c>
      <c r="F538" s="414" t="s">
        <v>2063</v>
      </c>
      <c r="G538" s="412" t="s">
        <v>2063</v>
      </c>
      <c r="H538" s="413" t="s">
        <v>2063</v>
      </c>
      <c r="I538" s="413" t="s">
        <v>2063</v>
      </c>
      <c r="J538" s="414" t="s">
        <v>2063</v>
      </c>
      <c r="K538" s="461" t="s">
        <v>2063</v>
      </c>
      <c r="L538" s="413" t="s">
        <v>2063</v>
      </c>
      <c r="M538" s="413" t="s">
        <v>2063</v>
      </c>
      <c r="N538" s="413" t="s">
        <v>2063</v>
      </c>
      <c r="O538" s="414" t="s">
        <v>2063</v>
      </c>
      <c r="P538" s="461" t="s">
        <v>2063</v>
      </c>
      <c r="Q538" s="413" t="s">
        <v>2063</v>
      </c>
      <c r="R538" s="413" t="s">
        <v>2063</v>
      </c>
      <c r="S538" s="414" t="s">
        <v>2063</v>
      </c>
      <c r="T538" s="412" t="s">
        <v>2063</v>
      </c>
      <c r="U538" s="415" t="s">
        <v>2063</v>
      </c>
      <c r="V538" s="413" t="s">
        <v>2063</v>
      </c>
      <c r="W538" s="413" t="s">
        <v>2063</v>
      </c>
      <c r="X538" s="414" t="s">
        <v>2063</v>
      </c>
      <c r="Y538" s="412" t="s">
        <v>2063</v>
      </c>
      <c r="Z538" s="413" t="s">
        <v>2063</v>
      </c>
      <c r="AA538" s="413" t="s">
        <v>2063</v>
      </c>
      <c r="AB538" s="414" t="s">
        <v>2063</v>
      </c>
      <c r="AC538" s="461" t="s">
        <v>2063</v>
      </c>
      <c r="AD538" s="413" t="s">
        <v>2063</v>
      </c>
      <c r="AE538" s="413" t="s">
        <v>2063</v>
      </c>
      <c r="AF538" s="414" t="s">
        <v>2063</v>
      </c>
      <c r="AG538" s="412" t="s">
        <v>2063</v>
      </c>
      <c r="AH538" s="415" t="s">
        <v>2063</v>
      </c>
      <c r="AI538" s="413" t="s">
        <v>2063</v>
      </c>
      <c r="AJ538" s="413" t="s">
        <v>2063</v>
      </c>
      <c r="AK538" s="414" t="s">
        <v>2063</v>
      </c>
      <c r="AL538" s="412" t="s">
        <v>2063</v>
      </c>
      <c r="AM538" s="415" t="s">
        <v>2063</v>
      </c>
      <c r="AN538" s="413" t="s">
        <v>2063</v>
      </c>
      <c r="AO538" s="414" t="s">
        <v>2063</v>
      </c>
      <c r="AP538" s="412" t="s">
        <v>2063</v>
      </c>
      <c r="AQ538" s="415" t="s">
        <v>2063</v>
      </c>
      <c r="AR538" s="413" t="s">
        <v>2063</v>
      </c>
      <c r="AS538" s="414" t="s">
        <v>2063</v>
      </c>
      <c r="AT538" s="412" t="s">
        <v>2063</v>
      </c>
      <c r="AU538" s="415" t="s">
        <v>2063</v>
      </c>
      <c r="AV538" s="413" t="s">
        <v>2063</v>
      </c>
      <c r="AW538" s="413" t="s">
        <v>2063</v>
      </c>
      <c r="AX538" s="414" t="s">
        <v>2063</v>
      </c>
      <c r="AY538" s="412" t="s">
        <v>2063</v>
      </c>
      <c r="AZ538" s="415" t="s">
        <v>2063</v>
      </c>
      <c r="BA538" s="413" t="s">
        <v>2063</v>
      </c>
      <c r="BB538" s="414" t="s">
        <v>2063</v>
      </c>
    </row>
    <row r="539" spans="1:54" ht="13.5" thickBot="1" x14ac:dyDescent="0.25">
      <c r="A539" s="48"/>
      <c r="B539" s="2072"/>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c r="AA539" s="169"/>
      <c r="AB539" s="169"/>
      <c r="AC539" s="169"/>
      <c r="AD539" s="169"/>
      <c r="AE539" s="169"/>
      <c r="AF539" s="169"/>
      <c r="AG539" s="169"/>
      <c r="AH539" s="180"/>
      <c r="AI539" s="180"/>
      <c r="AJ539" s="180"/>
      <c r="AK539" s="180"/>
      <c r="AL539" s="438"/>
      <c r="AM539" s="438"/>
      <c r="AN539" s="438"/>
      <c r="AO539" s="438"/>
      <c r="AP539" s="180"/>
      <c r="AQ539" s="180"/>
      <c r="AR539" s="180"/>
      <c r="AS539" s="180"/>
      <c r="AT539" s="180"/>
      <c r="AU539" s="180"/>
      <c r="AV539" s="180"/>
      <c r="AW539" s="180"/>
      <c r="AX539" s="180"/>
      <c r="AY539" s="438"/>
      <c r="AZ539" s="169"/>
      <c r="BA539" s="169"/>
      <c r="BB539" s="169"/>
    </row>
    <row r="540" spans="1:54" ht="13.5" thickBot="1" x14ac:dyDescent="0.25">
      <c r="A540" s="2683" t="s">
        <v>450</v>
      </c>
      <c r="B540" s="2693" t="s">
        <v>672</v>
      </c>
      <c r="C540" s="2670" t="s">
        <v>2056</v>
      </c>
      <c r="D540" s="2673"/>
      <c r="E540" s="2673"/>
      <c r="F540" s="2674"/>
      <c r="G540" s="2679" t="s">
        <v>2062</v>
      </c>
      <c r="H540" s="2673"/>
      <c r="I540" s="2673"/>
      <c r="J540" s="2674"/>
      <c r="K540" s="2679" t="s">
        <v>2061</v>
      </c>
      <c r="L540" s="2673"/>
      <c r="M540" s="2673"/>
      <c r="N540" s="2673"/>
      <c r="O540" s="2674"/>
      <c r="P540" s="2670" t="s">
        <v>2053</v>
      </c>
      <c r="Q540" s="2673"/>
      <c r="R540" s="2673"/>
      <c r="S540" s="2674"/>
      <c r="T540" s="2670" t="s">
        <v>2052</v>
      </c>
      <c r="U540" s="2673"/>
      <c r="V540" s="2673"/>
      <c r="W540" s="2673"/>
      <c r="X540" s="2674"/>
      <c r="Y540" s="2676" t="s">
        <v>2051</v>
      </c>
      <c r="Z540" s="2671"/>
      <c r="AA540" s="2671"/>
      <c r="AB540" s="2672"/>
      <c r="AC540" s="2670" t="s">
        <v>2050</v>
      </c>
      <c r="AD540" s="2671"/>
      <c r="AE540" s="2671"/>
      <c r="AF540" s="2672"/>
      <c r="AG540" s="2670" t="s">
        <v>2049</v>
      </c>
      <c r="AH540" s="2673"/>
      <c r="AI540" s="2673"/>
      <c r="AJ540" s="2673"/>
      <c r="AK540" s="2674"/>
      <c r="AL540" s="2670" t="s">
        <v>2048</v>
      </c>
      <c r="AM540" s="2673"/>
      <c r="AN540" s="2673"/>
      <c r="AO540" s="2674"/>
      <c r="AP540" s="2670" t="s">
        <v>2047</v>
      </c>
      <c r="AQ540" s="2673"/>
      <c r="AR540" s="2673"/>
      <c r="AS540" s="2674"/>
      <c r="AT540" s="2689" t="s">
        <v>2046</v>
      </c>
      <c r="AU540" s="2673"/>
      <c r="AV540" s="2673"/>
      <c r="AW540" s="2673"/>
      <c r="AX540" s="2674"/>
      <c r="AY540" s="2670" t="s">
        <v>2045</v>
      </c>
      <c r="AZ540" s="2673"/>
      <c r="BA540" s="2673"/>
      <c r="BB540" s="2674"/>
    </row>
    <row r="541" spans="1:54" ht="13.5" thickBot="1" x14ac:dyDescent="0.25">
      <c r="A541" s="2684"/>
      <c r="B541" s="2694"/>
      <c r="C541" s="498">
        <v>4</v>
      </c>
      <c r="D541" s="499">
        <v>11</v>
      </c>
      <c r="E541" s="500">
        <v>18</v>
      </c>
      <c r="F541" s="501">
        <v>25</v>
      </c>
      <c r="G541" s="502">
        <v>1</v>
      </c>
      <c r="H541" s="503">
        <v>8</v>
      </c>
      <c r="I541" s="504">
        <v>15</v>
      </c>
      <c r="J541" s="501">
        <v>22</v>
      </c>
      <c r="K541" s="417">
        <v>1</v>
      </c>
      <c r="L541" s="503">
        <v>8</v>
      </c>
      <c r="M541" s="500">
        <v>15</v>
      </c>
      <c r="N541" s="505">
        <v>22</v>
      </c>
      <c r="O541" s="506">
        <v>29</v>
      </c>
      <c r="P541" s="418">
        <v>5</v>
      </c>
      <c r="Q541" s="500">
        <v>12</v>
      </c>
      <c r="R541" s="507">
        <v>19</v>
      </c>
      <c r="S541" s="506">
        <v>26</v>
      </c>
      <c r="T541" s="418">
        <v>3</v>
      </c>
      <c r="U541" s="504">
        <v>10</v>
      </c>
      <c r="V541" s="507">
        <v>17</v>
      </c>
      <c r="W541" s="500">
        <v>24</v>
      </c>
      <c r="X541" s="501">
        <v>31</v>
      </c>
      <c r="Y541" s="498">
        <v>7</v>
      </c>
      <c r="Z541" s="507">
        <v>14</v>
      </c>
      <c r="AA541" s="500">
        <v>21</v>
      </c>
      <c r="AB541" s="501">
        <v>28</v>
      </c>
      <c r="AC541" s="417">
        <v>4</v>
      </c>
      <c r="AD541" s="507">
        <v>11</v>
      </c>
      <c r="AE541" s="500">
        <v>18</v>
      </c>
      <c r="AF541" s="501">
        <v>25</v>
      </c>
      <c r="AG541" s="417">
        <v>2</v>
      </c>
      <c r="AH541" s="499">
        <v>9</v>
      </c>
      <c r="AI541" s="500">
        <v>16</v>
      </c>
      <c r="AJ541" s="507">
        <v>23</v>
      </c>
      <c r="AK541" s="506">
        <v>30</v>
      </c>
      <c r="AL541" s="418">
        <v>6</v>
      </c>
      <c r="AM541" s="504">
        <v>13</v>
      </c>
      <c r="AN541" s="507">
        <v>20</v>
      </c>
      <c r="AO541" s="506">
        <v>27</v>
      </c>
      <c r="AP541" s="418">
        <v>4</v>
      </c>
      <c r="AQ541" s="504">
        <v>11</v>
      </c>
      <c r="AR541" s="507">
        <v>18</v>
      </c>
      <c r="AS541" s="506">
        <v>25</v>
      </c>
      <c r="AT541" s="418">
        <v>1</v>
      </c>
      <c r="AU541" s="498">
        <v>8</v>
      </c>
      <c r="AV541" s="507">
        <v>15</v>
      </c>
      <c r="AW541" s="508">
        <v>22</v>
      </c>
      <c r="AX541" s="501">
        <v>29</v>
      </c>
      <c r="AY541" s="417">
        <v>6</v>
      </c>
      <c r="AZ541" s="499">
        <v>13</v>
      </c>
      <c r="BA541" s="500">
        <v>20</v>
      </c>
      <c r="BB541" s="501">
        <v>27</v>
      </c>
    </row>
    <row r="542" spans="1:54" x14ac:dyDescent="0.2">
      <c r="A542" s="2698" t="s">
        <v>1686</v>
      </c>
      <c r="B542" s="2083" t="s">
        <v>2099</v>
      </c>
      <c r="C542" s="400" t="s">
        <v>2063</v>
      </c>
      <c r="D542" s="401" t="s">
        <v>2063</v>
      </c>
      <c r="E542" s="401" t="s">
        <v>2063</v>
      </c>
      <c r="F542" s="402" t="s">
        <v>2030</v>
      </c>
      <c r="G542" s="400" t="s">
        <v>2030</v>
      </c>
      <c r="H542" s="401" t="s">
        <v>2030</v>
      </c>
      <c r="I542" s="401" t="s">
        <v>2030</v>
      </c>
      <c r="J542" s="402" t="s">
        <v>2030</v>
      </c>
      <c r="K542" s="400" t="s">
        <v>2030</v>
      </c>
      <c r="L542" s="401" t="s">
        <v>2030</v>
      </c>
      <c r="M542" s="401" t="s">
        <v>2030</v>
      </c>
      <c r="N542" s="401" t="s">
        <v>2030</v>
      </c>
      <c r="O542" s="402" t="s">
        <v>2030</v>
      </c>
      <c r="P542" s="400" t="s">
        <v>2030</v>
      </c>
      <c r="Q542" s="401" t="s">
        <v>2030</v>
      </c>
      <c r="R542" s="401" t="s">
        <v>2030</v>
      </c>
      <c r="S542" s="402" t="s">
        <v>2030</v>
      </c>
      <c r="T542" s="400" t="s">
        <v>2030</v>
      </c>
      <c r="U542" s="403" t="s">
        <v>2030</v>
      </c>
      <c r="V542" s="401" t="s">
        <v>2030</v>
      </c>
      <c r="W542" s="401" t="s">
        <v>2030</v>
      </c>
      <c r="X542" s="402" t="s">
        <v>2030</v>
      </c>
      <c r="Y542" s="400" t="s">
        <v>2030</v>
      </c>
      <c r="Z542" s="401" t="s">
        <v>2030</v>
      </c>
      <c r="AA542" s="401" t="s">
        <v>2030</v>
      </c>
      <c r="AB542" s="402" t="s">
        <v>2030</v>
      </c>
      <c r="AC542" s="400" t="s">
        <v>2030</v>
      </c>
      <c r="AD542" s="401" t="s">
        <v>2030</v>
      </c>
      <c r="AE542" s="401" t="s">
        <v>2063</v>
      </c>
      <c r="AF542" s="448" t="s">
        <v>2063</v>
      </c>
      <c r="AG542" s="445" t="s">
        <v>2063</v>
      </c>
      <c r="AH542" s="446" t="s">
        <v>2063</v>
      </c>
      <c r="AI542" s="447" t="s">
        <v>2063</v>
      </c>
      <c r="AJ542" s="447" t="s">
        <v>2063</v>
      </c>
      <c r="AK542" s="448" t="s">
        <v>2063</v>
      </c>
      <c r="AL542" s="400" t="s">
        <v>2063</v>
      </c>
      <c r="AM542" s="446" t="s">
        <v>2030</v>
      </c>
      <c r="AN542" s="447" t="s">
        <v>2030</v>
      </c>
      <c r="AO542" s="448" t="s">
        <v>2030</v>
      </c>
      <c r="AP542" s="445" t="s">
        <v>2030</v>
      </c>
      <c r="AQ542" s="446" t="s">
        <v>2030</v>
      </c>
      <c r="AR542" s="447" t="s">
        <v>2030</v>
      </c>
      <c r="AS542" s="448" t="s">
        <v>2030</v>
      </c>
      <c r="AT542" s="445" t="s">
        <v>2030</v>
      </c>
      <c r="AU542" s="403" t="s">
        <v>2030</v>
      </c>
      <c r="AV542" s="447" t="s">
        <v>2030</v>
      </c>
      <c r="AW542" s="447" t="s">
        <v>2030</v>
      </c>
      <c r="AX542" s="448" t="s">
        <v>2030</v>
      </c>
      <c r="AY542" s="450" t="s">
        <v>2030</v>
      </c>
      <c r="AZ542" s="451" t="s">
        <v>2030</v>
      </c>
      <c r="BA542" s="456" t="s">
        <v>2030</v>
      </c>
      <c r="BB542" s="462" t="s">
        <v>2030</v>
      </c>
    </row>
    <row r="543" spans="1:54" x14ac:dyDescent="0.2">
      <c r="A543" s="2699"/>
      <c r="B543" s="2084" t="s">
        <v>2098</v>
      </c>
      <c r="C543" s="395" t="s">
        <v>2030</v>
      </c>
      <c r="D543" s="396" t="s">
        <v>2063</v>
      </c>
      <c r="E543" s="396" t="s">
        <v>2063</v>
      </c>
      <c r="F543" s="397" t="s">
        <v>2063</v>
      </c>
      <c r="G543" s="395" t="s">
        <v>2063</v>
      </c>
      <c r="H543" s="396" t="s">
        <v>2063</v>
      </c>
      <c r="I543" s="396" t="s">
        <v>2063</v>
      </c>
      <c r="J543" s="397" t="s">
        <v>2063</v>
      </c>
      <c r="K543" s="395" t="s">
        <v>2030</v>
      </c>
      <c r="L543" s="396" t="s">
        <v>2030</v>
      </c>
      <c r="M543" s="396" t="s">
        <v>2030</v>
      </c>
      <c r="N543" s="396" t="s">
        <v>2030</v>
      </c>
      <c r="O543" s="397" t="s">
        <v>2030</v>
      </c>
      <c r="P543" s="395" t="s">
        <v>2030</v>
      </c>
      <c r="Q543" s="396" t="s">
        <v>2030</v>
      </c>
      <c r="R543" s="396" t="s">
        <v>2030</v>
      </c>
      <c r="S543" s="397" t="s">
        <v>2030</v>
      </c>
      <c r="T543" s="395" t="s">
        <v>2030</v>
      </c>
      <c r="U543" s="398" t="s">
        <v>2030</v>
      </c>
      <c r="V543" s="396" t="s">
        <v>2030</v>
      </c>
      <c r="W543" s="396" t="s">
        <v>2030</v>
      </c>
      <c r="X543" s="397" t="s">
        <v>2030</v>
      </c>
      <c r="Y543" s="395" t="s">
        <v>2030</v>
      </c>
      <c r="Z543" s="396" t="s">
        <v>2030</v>
      </c>
      <c r="AA543" s="396" t="s">
        <v>2030</v>
      </c>
      <c r="AB543" s="397" t="s">
        <v>2030</v>
      </c>
      <c r="AC543" s="395" t="s">
        <v>2030</v>
      </c>
      <c r="AD543" s="396" t="s">
        <v>2063</v>
      </c>
      <c r="AE543" s="396" t="s">
        <v>2063</v>
      </c>
      <c r="AF543" s="424" t="s">
        <v>2063</v>
      </c>
      <c r="AG543" s="422" t="s">
        <v>2063</v>
      </c>
      <c r="AH543" s="425" t="s">
        <v>2063</v>
      </c>
      <c r="AI543" s="423" t="s">
        <v>2030</v>
      </c>
      <c r="AJ543" s="423" t="s">
        <v>2030</v>
      </c>
      <c r="AK543" s="424" t="s">
        <v>2030</v>
      </c>
      <c r="AL543" s="395" t="s">
        <v>2063</v>
      </c>
      <c r="AM543" s="425" t="s">
        <v>2030</v>
      </c>
      <c r="AN543" s="423" t="s">
        <v>2063</v>
      </c>
      <c r="AO543" s="424" t="s">
        <v>2063</v>
      </c>
      <c r="AP543" s="422" t="s">
        <v>2063</v>
      </c>
      <c r="AQ543" s="425" t="s">
        <v>2030</v>
      </c>
      <c r="AR543" s="423" t="s">
        <v>2030</v>
      </c>
      <c r="AS543" s="424" t="s">
        <v>2030</v>
      </c>
      <c r="AT543" s="422" t="s">
        <v>2030</v>
      </c>
      <c r="AU543" s="398" t="s">
        <v>2030</v>
      </c>
      <c r="AV543" s="423" t="s">
        <v>2030</v>
      </c>
      <c r="AW543" s="423" t="s">
        <v>2030</v>
      </c>
      <c r="AX543" s="424" t="s">
        <v>2030</v>
      </c>
      <c r="AY543" s="395" t="s">
        <v>2030</v>
      </c>
      <c r="AZ543" s="425" t="s">
        <v>2030</v>
      </c>
      <c r="BA543" s="423" t="s">
        <v>2030</v>
      </c>
      <c r="BB543" s="424" t="s">
        <v>2063</v>
      </c>
    </row>
    <row r="544" spans="1:54" x14ac:dyDescent="0.2">
      <c r="A544" s="2699"/>
      <c r="B544" s="2085" t="s">
        <v>2097</v>
      </c>
      <c r="C544" s="400" t="s">
        <v>2030</v>
      </c>
      <c r="D544" s="401" t="s">
        <v>2063</v>
      </c>
      <c r="E544" s="401" t="s">
        <v>2063</v>
      </c>
      <c r="F544" s="402" t="s">
        <v>2063</v>
      </c>
      <c r="G544" s="400" t="s">
        <v>2063</v>
      </c>
      <c r="H544" s="401" t="s">
        <v>2030</v>
      </c>
      <c r="I544" s="401" t="s">
        <v>2030</v>
      </c>
      <c r="J544" s="402" t="s">
        <v>2030</v>
      </c>
      <c r="K544" s="400" t="s">
        <v>2030</v>
      </c>
      <c r="L544" s="401" t="s">
        <v>2030</v>
      </c>
      <c r="M544" s="401" t="s">
        <v>2030</v>
      </c>
      <c r="N544" s="401" t="s">
        <v>2030</v>
      </c>
      <c r="O544" s="402" t="s">
        <v>2030</v>
      </c>
      <c r="P544" s="395" t="s">
        <v>2030</v>
      </c>
      <c r="Q544" s="401" t="s">
        <v>2030</v>
      </c>
      <c r="R544" s="401" t="s">
        <v>2030</v>
      </c>
      <c r="S544" s="402" t="s">
        <v>2030</v>
      </c>
      <c r="T544" s="400" t="s">
        <v>2030</v>
      </c>
      <c r="U544" s="403" t="s">
        <v>2030</v>
      </c>
      <c r="V544" s="401" t="s">
        <v>2030</v>
      </c>
      <c r="W544" s="401" t="s">
        <v>2030</v>
      </c>
      <c r="X544" s="402" t="s">
        <v>2030</v>
      </c>
      <c r="Y544" s="400" t="s">
        <v>2030</v>
      </c>
      <c r="Z544" s="401" t="s">
        <v>2030</v>
      </c>
      <c r="AA544" s="401" t="s">
        <v>2030</v>
      </c>
      <c r="AB544" s="402" t="s">
        <v>2030</v>
      </c>
      <c r="AC544" s="400" t="s">
        <v>2030</v>
      </c>
      <c r="AD544" s="401" t="s">
        <v>2063</v>
      </c>
      <c r="AE544" s="401" t="s">
        <v>2063</v>
      </c>
      <c r="AF544" s="448" t="s">
        <v>2063</v>
      </c>
      <c r="AG544" s="445" t="s">
        <v>2063</v>
      </c>
      <c r="AH544" s="446" t="s">
        <v>2063</v>
      </c>
      <c r="AI544" s="447" t="s">
        <v>2063</v>
      </c>
      <c r="AJ544" s="447" t="s">
        <v>2030</v>
      </c>
      <c r="AK544" s="448" t="s">
        <v>2030</v>
      </c>
      <c r="AL544" s="400" t="s">
        <v>2063</v>
      </c>
      <c r="AM544" s="446" t="s">
        <v>2030</v>
      </c>
      <c r="AN544" s="447" t="s">
        <v>2030</v>
      </c>
      <c r="AO544" s="448" t="s">
        <v>2030</v>
      </c>
      <c r="AP544" s="445" t="s">
        <v>2030</v>
      </c>
      <c r="AQ544" s="446" t="s">
        <v>2030</v>
      </c>
      <c r="AR544" s="447" t="s">
        <v>2030</v>
      </c>
      <c r="AS544" s="448" t="s">
        <v>2030</v>
      </c>
      <c r="AT544" s="445" t="s">
        <v>2030</v>
      </c>
      <c r="AU544" s="403" t="s">
        <v>2030</v>
      </c>
      <c r="AV544" s="447" t="s">
        <v>2030</v>
      </c>
      <c r="AW544" s="447" t="s">
        <v>2030</v>
      </c>
      <c r="AX544" s="448" t="s">
        <v>2030</v>
      </c>
      <c r="AY544" s="450" t="s">
        <v>2030</v>
      </c>
      <c r="AZ544" s="451" t="s">
        <v>2063</v>
      </c>
      <c r="BA544" s="456" t="s">
        <v>2063</v>
      </c>
      <c r="BB544" s="462" t="s">
        <v>2063</v>
      </c>
    </row>
    <row r="545" spans="1:54" x14ac:dyDescent="0.2">
      <c r="A545" s="2699"/>
      <c r="B545" s="2084" t="s">
        <v>2096</v>
      </c>
      <c r="C545" s="395" t="s">
        <v>2030</v>
      </c>
      <c r="D545" s="396" t="s">
        <v>2063</v>
      </c>
      <c r="E545" s="396" t="s">
        <v>2063</v>
      </c>
      <c r="F545" s="397" t="s">
        <v>2063</v>
      </c>
      <c r="G545" s="395" t="s">
        <v>2063</v>
      </c>
      <c r="H545" s="396" t="s">
        <v>2030</v>
      </c>
      <c r="I545" s="396" t="s">
        <v>2030</v>
      </c>
      <c r="J545" s="397" t="s">
        <v>2030</v>
      </c>
      <c r="K545" s="395" t="s">
        <v>2030</v>
      </c>
      <c r="L545" s="396" t="s">
        <v>2030</v>
      </c>
      <c r="M545" s="396" t="s">
        <v>2030</v>
      </c>
      <c r="N545" s="396" t="s">
        <v>2063</v>
      </c>
      <c r="O545" s="397" t="s">
        <v>2063</v>
      </c>
      <c r="P545" s="395" t="s">
        <v>2063</v>
      </c>
      <c r="Q545" s="396" t="s">
        <v>2063</v>
      </c>
      <c r="R545" s="396" t="s">
        <v>2063</v>
      </c>
      <c r="S545" s="397" t="s">
        <v>2030</v>
      </c>
      <c r="T545" s="395" t="s">
        <v>2030</v>
      </c>
      <c r="U545" s="398" t="s">
        <v>2030</v>
      </c>
      <c r="V545" s="396" t="s">
        <v>2030</v>
      </c>
      <c r="W545" s="396" t="s">
        <v>2030</v>
      </c>
      <c r="X545" s="397" t="s">
        <v>2030</v>
      </c>
      <c r="Y545" s="395" t="s">
        <v>2030</v>
      </c>
      <c r="Z545" s="396" t="s">
        <v>2030</v>
      </c>
      <c r="AA545" s="396" t="s">
        <v>2030</v>
      </c>
      <c r="AB545" s="397" t="s">
        <v>2030</v>
      </c>
      <c r="AC545" s="395" t="s">
        <v>2030</v>
      </c>
      <c r="AD545" s="396" t="s">
        <v>2063</v>
      </c>
      <c r="AE545" s="396" t="s">
        <v>2063</v>
      </c>
      <c r="AF545" s="397" t="s">
        <v>2063</v>
      </c>
      <c r="AG545" s="422" t="s">
        <v>2063</v>
      </c>
      <c r="AH545" s="425" t="s">
        <v>2063</v>
      </c>
      <c r="AI545" s="423" t="s">
        <v>2063</v>
      </c>
      <c r="AJ545" s="423" t="s">
        <v>2030</v>
      </c>
      <c r="AK545" s="424" t="s">
        <v>2030</v>
      </c>
      <c r="AL545" s="395" t="s">
        <v>2063</v>
      </c>
      <c r="AM545" s="425" t="s">
        <v>2030</v>
      </c>
      <c r="AN545" s="423" t="s">
        <v>2030</v>
      </c>
      <c r="AO545" s="424" t="s">
        <v>2030</v>
      </c>
      <c r="AP545" s="422" t="s">
        <v>2063</v>
      </c>
      <c r="AQ545" s="425" t="s">
        <v>2030</v>
      </c>
      <c r="AR545" s="423" t="s">
        <v>2030</v>
      </c>
      <c r="AS545" s="424" t="s">
        <v>2030</v>
      </c>
      <c r="AT545" s="422" t="s">
        <v>2063</v>
      </c>
      <c r="AU545" s="398" t="s">
        <v>2030</v>
      </c>
      <c r="AV545" s="423" t="s">
        <v>2030</v>
      </c>
      <c r="AW545" s="423" t="s">
        <v>2030</v>
      </c>
      <c r="AX545" s="424" t="s">
        <v>2063</v>
      </c>
      <c r="AY545" s="395" t="s">
        <v>2030</v>
      </c>
      <c r="AZ545" s="425" t="s">
        <v>2063</v>
      </c>
      <c r="BA545" s="423" t="s">
        <v>2063</v>
      </c>
      <c r="BB545" s="424" t="s">
        <v>2063</v>
      </c>
    </row>
    <row r="546" spans="1:54" x14ac:dyDescent="0.2">
      <c r="A546" s="2699"/>
      <c r="B546" s="2085" t="s">
        <v>2095</v>
      </c>
      <c r="C546" s="400" t="s">
        <v>2030</v>
      </c>
      <c r="D546" s="401" t="s">
        <v>2030</v>
      </c>
      <c r="E546" s="401" t="s">
        <v>2030</v>
      </c>
      <c r="F546" s="402" t="s">
        <v>2030</v>
      </c>
      <c r="G546" s="400" t="s">
        <v>2030</v>
      </c>
      <c r="H546" s="401" t="s">
        <v>2030</v>
      </c>
      <c r="I546" s="401" t="s">
        <v>2030</v>
      </c>
      <c r="J546" s="402" t="s">
        <v>2030</v>
      </c>
      <c r="K546" s="400" t="s">
        <v>2030</v>
      </c>
      <c r="L546" s="401" t="s">
        <v>2030</v>
      </c>
      <c r="M546" s="401" t="s">
        <v>2030</v>
      </c>
      <c r="N546" s="401" t="s">
        <v>2030</v>
      </c>
      <c r="O546" s="402" t="s">
        <v>2030</v>
      </c>
      <c r="P546" s="400" t="s">
        <v>2030</v>
      </c>
      <c r="Q546" s="401" t="s">
        <v>2030</v>
      </c>
      <c r="R546" s="401" t="s">
        <v>2030</v>
      </c>
      <c r="S546" s="402" t="s">
        <v>2030</v>
      </c>
      <c r="T546" s="400" t="s">
        <v>2030</v>
      </c>
      <c r="U546" s="403" t="s">
        <v>2030</v>
      </c>
      <c r="V546" s="401" t="s">
        <v>2030</v>
      </c>
      <c r="W546" s="401" t="s">
        <v>2030</v>
      </c>
      <c r="X546" s="402" t="s">
        <v>2030</v>
      </c>
      <c r="Y546" s="400" t="s">
        <v>2030</v>
      </c>
      <c r="Z546" s="401" t="s">
        <v>2030</v>
      </c>
      <c r="AA546" s="401" t="s">
        <v>2030</v>
      </c>
      <c r="AB546" s="402" t="s">
        <v>2030</v>
      </c>
      <c r="AC546" s="400" t="s">
        <v>2030</v>
      </c>
      <c r="AD546" s="401" t="s">
        <v>2063</v>
      </c>
      <c r="AE546" s="401" t="s">
        <v>2063</v>
      </c>
      <c r="AF546" s="402" t="s">
        <v>2063</v>
      </c>
      <c r="AG546" s="445" t="s">
        <v>2063</v>
      </c>
      <c r="AH546" s="446" t="s">
        <v>2063</v>
      </c>
      <c r="AI546" s="447" t="s">
        <v>2063</v>
      </c>
      <c r="AJ546" s="447" t="s">
        <v>2030</v>
      </c>
      <c r="AK546" s="448" t="s">
        <v>2030</v>
      </c>
      <c r="AL546" s="400" t="s">
        <v>2063</v>
      </c>
      <c r="AM546" s="446" t="s">
        <v>2030</v>
      </c>
      <c r="AN546" s="447" t="s">
        <v>2063</v>
      </c>
      <c r="AO546" s="448" t="s">
        <v>2063</v>
      </c>
      <c r="AP546" s="445" t="s">
        <v>2063</v>
      </c>
      <c r="AQ546" s="446" t="s">
        <v>2063</v>
      </c>
      <c r="AR546" s="447" t="s">
        <v>2063</v>
      </c>
      <c r="AS546" s="448" t="s">
        <v>2063</v>
      </c>
      <c r="AT546" s="445" t="s">
        <v>2063</v>
      </c>
      <c r="AU546" s="403" t="s">
        <v>2063</v>
      </c>
      <c r="AV546" s="447" t="s">
        <v>2063</v>
      </c>
      <c r="AW546" s="447" t="s">
        <v>2063</v>
      </c>
      <c r="AX546" s="448" t="s">
        <v>2030</v>
      </c>
      <c r="AY546" s="450" t="s">
        <v>2030</v>
      </c>
      <c r="AZ546" s="404" t="s">
        <v>2063</v>
      </c>
      <c r="BA546" s="405" t="s">
        <v>2063</v>
      </c>
      <c r="BB546" s="462" t="s">
        <v>2030</v>
      </c>
    </row>
    <row r="547" spans="1:54" x14ac:dyDescent="0.2">
      <c r="A547" s="2699"/>
      <c r="B547" s="2084" t="s">
        <v>2094</v>
      </c>
      <c r="C547" s="395" t="s">
        <v>2030</v>
      </c>
      <c r="D547" s="396" t="s">
        <v>2030</v>
      </c>
      <c r="E547" s="396" t="s">
        <v>2030</v>
      </c>
      <c r="F547" s="397" t="s">
        <v>2030</v>
      </c>
      <c r="G547" s="395" t="s">
        <v>2030</v>
      </c>
      <c r="H547" s="396" t="s">
        <v>2030</v>
      </c>
      <c r="I547" s="396" t="s">
        <v>2030</v>
      </c>
      <c r="J547" s="397" t="s">
        <v>2030</v>
      </c>
      <c r="K547" s="395" t="s">
        <v>2030</v>
      </c>
      <c r="L547" s="396" t="s">
        <v>2030</v>
      </c>
      <c r="M547" s="396" t="s">
        <v>2030</v>
      </c>
      <c r="N547" s="396" t="s">
        <v>2030</v>
      </c>
      <c r="O547" s="397" t="s">
        <v>2030</v>
      </c>
      <c r="P547" s="395" t="s">
        <v>2030</v>
      </c>
      <c r="Q547" s="396" t="s">
        <v>2030</v>
      </c>
      <c r="R547" s="396" t="s">
        <v>2030</v>
      </c>
      <c r="S547" s="397" t="s">
        <v>2030</v>
      </c>
      <c r="T547" s="395" t="s">
        <v>2030</v>
      </c>
      <c r="U547" s="398" t="s">
        <v>2030</v>
      </c>
      <c r="V547" s="396" t="s">
        <v>2030</v>
      </c>
      <c r="W547" s="396" t="s">
        <v>2030</v>
      </c>
      <c r="X547" s="397" t="s">
        <v>2030</v>
      </c>
      <c r="Y547" s="395" t="s">
        <v>2030</v>
      </c>
      <c r="Z547" s="396" t="s">
        <v>2030</v>
      </c>
      <c r="AA547" s="396" t="s">
        <v>2030</v>
      </c>
      <c r="AB547" s="397" t="s">
        <v>2030</v>
      </c>
      <c r="AC547" s="395" t="s">
        <v>2030</v>
      </c>
      <c r="AD547" s="396" t="s">
        <v>2063</v>
      </c>
      <c r="AE547" s="396" t="s">
        <v>2063</v>
      </c>
      <c r="AF547" s="397" t="s">
        <v>2063</v>
      </c>
      <c r="AG547" s="422" t="s">
        <v>2063</v>
      </c>
      <c r="AH547" s="425" t="s">
        <v>2063</v>
      </c>
      <c r="AI547" s="423" t="s">
        <v>2063</v>
      </c>
      <c r="AJ547" s="423" t="s">
        <v>2063</v>
      </c>
      <c r="AK547" s="424" t="s">
        <v>2030</v>
      </c>
      <c r="AL547" s="395" t="s">
        <v>2063</v>
      </c>
      <c r="AM547" s="425" t="s">
        <v>2030</v>
      </c>
      <c r="AN547" s="423" t="s">
        <v>2030</v>
      </c>
      <c r="AO547" s="424" t="s">
        <v>2030</v>
      </c>
      <c r="AP547" s="422" t="s">
        <v>2030</v>
      </c>
      <c r="AQ547" s="425" t="s">
        <v>2030</v>
      </c>
      <c r="AR547" s="423" t="s">
        <v>2030</v>
      </c>
      <c r="AS547" s="424" t="s">
        <v>2030</v>
      </c>
      <c r="AT547" s="422" t="s">
        <v>2030</v>
      </c>
      <c r="AU547" s="398" t="s">
        <v>2030</v>
      </c>
      <c r="AV547" s="423" t="s">
        <v>2063</v>
      </c>
      <c r="AW547" s="423" t="s">
        <v>2063</v>
      </c>
      <c r="AX547" s="424" t="s">
        <v>2063</v>
      </c>
      <c r="AY547" s="395" t="s">
        <v>2063</v>
      </c>
      <c r="AZ547" s="425" t="s">
        <v>2063</v>
      </c>
      <c r="BA547" s="423" t="s">
        <v>2063</v>
      </c>
      <c r="BB547" s="424" t="s">
        <v>2030</v>
      </c>
    </row>
    <row r="548" spans="1:54" x14ac:dyDescent="0.2">
      <c r="A548" s="2699"/>
      <c r="B548" s="2085" t="s">
        <v>2093</v>
      </c>
      <c r="C548" s="400" t="s">
        <v>2030</v>
      </c>
      <c r="D548" s="401" t="s">
        <v>2030</v>
      </c>
      <c r="E548" s="401" t="s">
        <v>2030</v>
      </c>
      <c r="F548" s="402" t="s">
        <v>2063</v>
      </c>
      <c r="G548" s="400" t="s">
        <v>2063</v>
      </c>
      <c r="H548" s="401" t="s">
        <v>2030</v>
      </c>
      <c r="I548" s="401" t="s">
        <v>2063</v>
      </c>
      <c r="J548" s="402" t="s">
        <v>2063</v>
      </c>
      <c r="K548" s="400" t="s">
        <v>2063</v>
      </c>
      <c r="L548" s="401" t="s">
        <v>2063</v>
      </c>
      <c r="M548" s="401" t="s">
        <v>2063</v>
      </c>
      <c r="N548" s="401" t="s">
        <v>2063</v>
      </c>
      <c r="O548" s="402" t="s">
        <v>2030</v>
      </c>
      <c r="P548" s="400" t="s">
        <v>2063</v>
      </c>
      <c r="Q548" s="401" t="s">
        <v>2063</v>
      </c>
      <c r="R548" s="401" t="s">
        <v>2063</v>
      </c>
      <c r="S548" s="402" t="s">
        <v>2063</v>
      </c>
      <c r="T548" s="400" t="s">
        <v>2063</v>
      </c>
      <c r="U548" s="403" t="s">
        <v>2063</v>
      </c>
      <c r="V548" s="401" t="s">
        <v>2030</v>
      </c>
      <c r="W548" s="401" t="s">
        <v>2030</v>
      </c>
      <c r="X548" s="402" t="s">
        <v>2030</v>
      </c>
      <c r="Y548" s="400" t="s">
        <v>2030</v>
      </c>
      <c r="Z548" s="401" t="s">
        <v>2030</v>
      </c>
      <c r="AA548" s="401" t="s">
        <v>2030</v>
      </c>
      <c r="AB548" s="402" t="s">
        <v>2030</v>
      </c>
      <c r="AC548" s="400" t="s">
        <v>2030</v>
      </c>
      <c r="AD548" s="401" t="s">
        <v>2063</v>
      </c>
      <c r="AE548" s="401" t="s">
        <v>2063</v>
      </c>
      <c r="AF548" s="448" t="s">
        <v>2063</v>
      </c>
      <c r="AG548" s="445" t="s">
        <v>2063</v>
      </c>
      <c r="AH548" s="446" t="s">
        <v>2063</v>
      </c>
      <c r="AI548" s="447" t="s">
        <v>2063</v>
      </c>
      <c r="AJ548" s="447" t="s">
        <v>2030</v>
      </c>
      <c r="AK548" s="448" t="s">
        <v>2030</v>
      </c>
      <c r="AL548" s="400" t="s">
        <v>2063</v>
      </c>
      <c r="AM548" s="446" t="s">
        <v>2030</v>
      </c>
      <c r="AN548" s="447" t="s">
        <v>2063</v>
      </c>
      <c r="AO548" s="448" t="s">
        <v>2063</v>
      </c>
      <c r="AP548" s="445" t="s">
        <v>2063</v>
      </c>
      <c r="AQ548" s="446" t="s">
        <v>2030</v>
      </c>
      <c r="AR548" s="447" t="s">
        <v>2030</v>
      </c>
      <c r="AS548" s="448" t="s">
        <v>2030</v>
      </c>
      <c r="AT548" s="445" t="s">
        <v>2030</v>
      </c>
      <c r="AU548" s="403" t="s">
        <v>2030</v>
      </c>
      <c r="AV548" s="447" t="s">
        <v>2030</v>
      </c>
      <c r="AW548" s="447" t="s">
        <v>2030</v>
      </c>
      <c r="AX548" s="448" t="s">
        <v>2063</v>
      </c>
      <c r="AY548" s="450" t="s">
        <v>2030</v>
      </c>
      <c r="AZ548" s="451" t="s">
        <v>2063</v>
      </c>
      <c r="BA548" s="456" t="s">
        <v>2063</v>
      </c>
      <c r="BB548" s="462" t="s">
        <v>2063</v>
      </c>
    </row>
    <row r="549" spans="1:54" x14ac:dyDescent="0.2">
      <c r="A549" s="2699"/>
      <c r="B549" s="2084" t="s">
        <v>2092</v>
      </c>
      <c r="C549" s="395" t="s">
        <v>2030</v>
      </c>
      <c r="D549" s="396" t="s">
        <v>2030</v>
      </c>
      <c r="E549" s="396" t="s">
        <v>2030</v>
      </c>
      <c r="F549" s="397" t="s">
        <v>2063</v>
      </c>
      <c r="G549" s="395" t="s">
        <v>2063</v>
      </c>
      <c r="H549" s="396" t="s">
        <v>2030</v>
      </c>
      <c r="I549" s="396" t="s">
        <v>2063</v>
      </c>
      <c r="J549" s="397" t="s">
        <v>2063</v>
      </c>
      <c r="K549" s="395" t="s">
        <v>2063</v>
      </c>
      <c r="L549" s="396" t="s">
        <v>2063</v>
      </c>
      <c r="M549" s="396" t="s">
        <v>2063</v>
      </c>
      <c r="N549" s="396" t="s">
        <v>2063</v>
      </c>
      <c r="O549" s="397" t="s">
        <v>2063</v>
      </c>
      <c r="P549" s="395" t="s">
        <v>2063</v>
      </c>
      <c r="Q549" s="396" t="s">
        <v>2063</v>
      </c>
      <c r="R549" s="396" t="s">
        <v>2063</v>
      </c>
      <c r="S549" s="397" t="s">
        <v>2063</v>
      </c>
      <c r="T549" s="395" t="s">
        <v>2063</v>
      </c>
      <c r="U549" s="398" t="s">
        <v>2063</v>
      </c>
      <c r="V549" s="396" t="s">
        <v>2063</v>
      </c>
      <c r="W549" s="396" t="s">
        <v>2030</v>
      </c>
      <c r="X549" s="397" t="s">
        <v>2063</v>
      </c>
      <c r="Y549" s="395" t="s">
        <v>2063</v>
      </c>
      <c r="Z549" s="396" t="s">
        <v>2063</v>
      </c>
      <c r="AA549" s="396" t="s">
        <v>2063</v>
      </c>
      <c r="AB549" s="397" t="s">
        <v>2063</v>
      </c>
      <c r="AC549" s="395" t="s">
        <v>2063</v>
      </c>
      <c r="AD549" s="396" t="s">
        <v>2063</v>
      </c>
      <c r="AE549" s="396" t="s">
        <v>2063</v>
      </c>
      <c r="AF549" s="424" t="s">
        <v>2063</v>
      </c>
      <c r="AG549" s="422" t="s">
        <v>2063</v>
      </c>
      <c r="AH549" s="425" t="s">
        <v>2063</v>
      </c>
      <c r="AI549" s="423" t="s">
        <v>2063</v>
      </c>
      <c r="AJ549" s="423" t="s">
        <v>2063</v>
      </c>
      <c r="AK549" s="424" t="s">
        <v>2063</v>
      </c>
      <c r="AL549" s="395" t="s">
        <v>2063</v>
      </c>
      <c r="AM549" s="425" t="s">
        <v>2030</v>
      </c>
      <c r="AN549" s="423" t="s">
        <v>2063</v>
      </c>
      <c r="AO549" s="424" t="s">
        <v>2063</v>
      </c>
      <c r="AP549" s="422" t="s">
        <v>2063</v>
      </c>
      <c r="AQ549" s="425" t="s">
        <v>2063</v>
      </c>
      <c r="AR549" s="423" t="s">
        <v>2063</v>
      </c>
      <c r="AS549" s="424" t="s">
        <v>2063</v>
      </c>
      <c r="AT549" s="422" t="s">
        <v>2063</v>
      </c>
      <c r="AU549" s="398" t="s">
        <v>2063</v>
      </c>
      <c r="AV549" s="423" t="s">
        <v>2063</v>
      </c>
      <c r="AW549" s="423" t="s">
        <v>2063</v>
      </c>
      <c r="AX549" s="424" t="s">
        <v>2063</v>
      </c>
      <c r="AY549" s="395" t="s">
        <v>2063</v>
      </c>
      <c r="AZ549" s="425" t="s">
        <v>2063</v>
      </c>
      <c r="BA549" s="423" t="s">
        <v>2063</v>
      </c>
      <c r="BB549" s="424" t="s">
        <v>2063</v>
      </c>
    </row>
    <row r="550" spans="1:54" x14ac:dyDescent="0.2">
      <c r="A550" s="2699"/>
      <c r="B550" s="2085" t="s">
        <v>2091</v>
      </c>
      <c r="C550" s="400" t="s">
        <v>2030</v>
      </c>
      <c r="D550" s="401" t="s">
        <v>2030</v>
      </c>
      <c r="E550" s="401" t="s">
        <v>2030</v>
      </c>
      <c r="F550" s="402" t="s">
        <v>2030</v>
      </c>
      <c r="G550" s="400" t="s">
        <v>2030</v>
      </c>
      <c r="H550" s="401" t="s">
        <v>2030</v>
      </c>
      <c r="I550" s="401" t="s">
        <v>2030</v>
      </c>
      <c r="J550" s="402" t="s">
        <v>2030</v>
      </c>
      <c r="K550" s="400" t="s">
        <v>2030</v>
      </c>
      <c r="L550" s="401" t="s">
        <v>2030</v>
      </c>
      <c r="M550" s="401" t="s">
        <v>2030</v>
      </c>
      <c r="N550" s="401" t="s">
        <v>2030</v>
      </c>
      <c r="O550" s="402" t="s">
        <v>2030</v>
      </c>
      <c r="P550" s="400" t="s">
        <v>2030</v>
      </c>
      <c r="Q550" s="401" t="s">
        <v>2030</v>
      </c>
      <c r="R550" s="401" t="s">
        <v>2030</v>
      </c>
      <c r="S550" s="402" t="s">
        <v>2030</v>
      </c>
      <c r="T550" s="400" t="s">
        <v>2030</v>
      </c>
      <c r="U550" s="403" t="s">
        <v>2030</v>
      </c>
      <c r="V550" s="401" t="s">
        <v>2030</v>
      </c>
      <c r="W550" s="401" t="s">
        <v>2030</v>
      </c>
      <c r="X550" s="402" t="s">
        <v>2030</v>
      </c>
      <c r="Y550" s="400" t="s">
        <v>2030</v>
      </c>
      <c r="Z550" s="401" t="s">
        <v>2030</v>
      </c>
      <c r="AA550" s="401" t="s">
        <v>2030</v>
      </c>
      <c r="AB550" s="402" t="s">
        <v>2063</v>
      </c>
      <c r="AC550" s="400" t="s">
        <v>2063</v>
      </c>
      <c r="AD550" s="401" t="s">
        <v>2063</v>
      </c>
      <c r="AE550" s="401" t="s">
        <v>2063</v>
      </c>
      <c r="AF550" s="448" t="s">
        <v>2063</v>
      </c>
      <c r="AG550" s="445" t="s">
        <v>2063</v>
      </c>
      <c r="AH550" s="446" t="s">
        <v>2063</v>
      </c>
      <c r="AI550" s="447" t="s">
        <v>2063</v>
      </c>
      <c r="AJ550" s="447" t="s">
        <v>2030</v>
      </c>
      <c r="AK550" s="448" t="s">
        <v>2030</v>
      </c>
      <c r="AL550" s="400" t="s">
        <v>2063</v>
      </c>
      <c r="AM550" s="446" t="s">
        <v>2063</v>
      </c>
      <c r="AN550" s="447" t="s">
        <v>2063</v>
      </c>
      <c r="AO550" s="448" t="s">
        <v>2063</v>
      </c>
      <c r="AP550" s="445" t="s">
        <v>2063</v>
      </c>
      <c r="AQ550" s="446" t="s">
        <v>2063</v>
      </c>
      <c r="AR550" s="447" t="s">
        <v>2063</v>
      </c>
      <c r="AS550" s="448" t="s">
        <v>2063</v>
      </c>
      <c r="AT550" s="445" t="s">
        <v>2063</v>
      </c>
      <c r="AU550" s="403" t="s">
        <v>2063</v>
      </c>
      <c r="AV550" s="447" t="s">
        <v>2063</v>
      </c>
      <c r="AW550" s="447" t="s">
        <v>2063</v>
      </c>
      <c r="AX550" s="448" t="s">
        <v>2063</v>
      </c>
      <c r="AY550" s="450" t="s">
        <v>2063</v>
      </c>
      <c r="AZ550" s="451" t="s">
        <v>2063</v>
      </c>
      <c r="BA550" s="456" t="s">
        <v>2063</v>
      </c>
      <c r="BB550" s="462" t="s">
        <v>2063</v>
      </c>
    </row>
    <row r="551" spans="1:54" x14ac:dyDescent="0.2">
      <c r="A551" s="2699"/>
      <c r="B551" s="2084" t="s">
        <v>2090</v>
      </c>
      <c r="C551" s="395" t="s">
        <v>2030</v>
      </c>
      <c r="D551" s="396" t="s">
        <v>2063</v>
      </c>
      <c r="E551" s="396" t="s">
        <v>2063</v>
      </c>
      <c r="F551" s="397" t="s">
        <v>2063</v>
      </c>
      <c r="G551" s="395" t="s">
        <v>2063</v>
      </c>
      <c r="H551" s="396" t="s">
        <v>2063</v>
      </c>
      <c r="I551" s="396" t="s">
        <v>2063</v>
      </c>
      <c r="J551" s="397" t="s">
        <v>2063</v>
      </c>
      <c r="K551" s="395" t="s">
        <v>2063</v>
      </c>
      <c r="L551" s="396" t="s">
        <v>2030</v>
      </c>
      <c r="M551" s="396" t="s">
        <v>2030</v>
      </c>
      <c r="N551" s="396" t="s">
        <v>2063</v>
      </c>
      <c r="O551" s="397" t="s">
        <v>2063</v>
      </c>
      <c r="P551" s="395" t="s">
        <v>2063</v>
      </c>
      <c r="Q551" s="396" t="s">
        <v>2063</v>
      </c>
      <c r="R551" s="396" t="s">
        <v>2063</v>
      </c>
      <c r="S551" s="397" t="s">
        <v>2063</v>
      </c>
      <c r="T551" s="395" t="s">
        <v>2063</v>
      </c>
      <c r="U551" s="398" t="s">
        <v>2063</v>
      </c>
      <c r="V551" s="396" t="s">
        <v>2063</v>
      </c>
      <c r="W551" s="396" t="s">
        <v>2063</v>
      </c>
      <c r="X551" s="397" t="s">
        <v>2063</v>
      </c>
      <c r="Y551" s="395" t="s">
        <v>2030</v>
      </c>
      <c r="Z551" s="396" t="s">
        <v>2063</v>
      </c>
      <c r="AA551" s="396" t="s">
        <v>2030</v>
      </c>
      <c r="AB551" s="397" t="s">
        <v>2030</v>
      </c>
      <c r="AC551" s="395" t="s">
        <v>2030</v>
      </c>
      <c r="AD551" s="396" t="s">
        <v>2063</v>
      </c>
      <c r="AE551" s="396" t="s">
        <v>2063</v>
      </c>
      <c r="AF551" s="424" t="s">
        <v>2063</v>
      </c>
      <c r="AG551" s="422" t="s">
        <v>2063</v>
      </c>
      <c r="AH551" s="425" t="s">
        <v>2063</v>
      </c>
      <c r="AI551" s="423" t="s">
        <v>2063</v>
      </c>
      <c r="AJ551" s="423" t="s">
        <v>2063</v>
      </c>
      <c r="AK551" s="424" t="s">
        <v>2063</v>
      </c>
      <c r="AL551" s="395" t="s">
        <v>2063</v>
      </c>
      <c r="AM551" s="425" t="s">
        <v>2063</v>
      </c>
      <c r="AN551" s="423" t="s">
        <v>2063</v>
      </c>
      <c r="AO551" s="424" t="s">
        <v>2063</v>
      </c>
      <c r="AP551" s="422" t="s">
        <v>2063</v>
      </c>
      <c r="AQ551" s="425" t="s">
        <v>2063</v>
      </c>
      <c r="AR551" s="423" t="s">
        <v>2063</v>
      </c>
      <c r="AS551" s="424" t="s">
        <v>2063</v>
      </c>
      <c r="AT551" s="422" t="s">
        <v>2063</v>
      </c>
      <c r="AU551" s="398" t="s">
        <v>2063</v>
      </c>
      <c r="AV551" s="423" t="s">
        <v>2063</v>
      </c>
      <c r="AW551" s="423" t="s">
        <v>2063</v>
      </c>
      <c r="AX551" s="424" t="s">
        <v>2063</v>
      </c>
      <c r="AY551" s="395" t="s">
        <v>2063</v>
      </c>
      <c r="AZ551" s="425" t="s">
        <v>2063</v>
      </c>
      <c r="BA551" s="423" t="s">
        <v>2063</v>
      </c>
      <c r="BB551" s="424" t="s">
        <v>2063</v>
      </c>
    </row>
    <row r="552" spans="1:54" x14ac:dyDescent="0.2">
      <c r="A552" s="2699"/>
      <c r="B552" s="2085" t="s">
        <v>2089</v>
      </c>
      <c r="C552" s="400" t="s">
        <v>2063</v>
      </c>
      <c r="D552" s="401" t="s">
        <v>2063</v>
      </c>
      <c r="E552" s="401" t="s">
        <v>2063</v>
      </c>
      <c r="F552" s="402" t="s">
        <v>2063</v>
      </c>
      <c r="G552" s="400" t="s">
        <v>2063</v>
      </c>
      <c r="H552" s="401" t="s">
        <v>2063</v>
      </c>
      <c r="I552" s="401" t="s">
        <v>2063</v>
      </c>
      <c r="J552" s="402" t="s">
        <v>2063</v>
      </c>
      <c r="K552" s="400" t="s">
        <v>2030</v>
      </c>
      <c r="L552" s="401" t="s">
        <v>2030</v>
      </c>
      <c r="M552" s="401" t="s">
        <v>2063</v>
      </c>
      <c r="N552" s="401" t="s">
        <v>2063</v>
      </c>
      <c r="O552" s="402" t="s">
        <v>2063</v>
      </c>
      <c r="P552" s="400" t="s">
        <v>2063</v>
      </c>
      <c r="Q552" s="401" t="s">
        <v>2063</v>
      </c>
      <c r="R552" s="401" t="s">
        <v>2063</v>
      </c>
      <c r="S552" s="402" t="s">
        <v>2063</v>
      </c>
      <c r="T552" s="400" t="s">
        <v>2063</v>
      </c>
      <c r="U552" s="403" t="s">
        <v>2063</v>
      </c>
      <c r="V552" s="401" t="s">
        <v>2063</v>
      </c>
      <c r="W552" s="401" t="s">
        <v>2030</v>
      </c>
      <c r="X552" s="402" t="s">
        <v>2030</v>
      </c>
      <c r="Y552" s="400" t="s">
        <v>2030</v>
      </c>
      <c r="Z552" s="401" t="s">
        <v>2030</v>
      </c>
      <c r="AA552" s="401" t="s">
        <v>2030</v>
      </c>
      <c r="AB552" s="402" t="s">
        <v>2030</v>
      </c>
      <c r="AC552" s="400" t="s">
        <v>2030</v>
      </c>
      <c r="AD552" s="401" t="s">
        <v>2030</v>
      </c>
      <c r="AE552" s="401" t="s">
        <v>2063</v>
      </c>
      <c r="AF552" s="448" t="s">
        <v>2063</v>
      </c>
      <c r="AG552" s="445" t="s">
        <v>2063</v>
      </c>
      <c r="AH552" s="446" t="s">
        <v>2063</v>
      </c>
      <c r="AI552" s="447" t="s">
        <v>2063</v>
      </c>
      <c r="AJ552" s="447" t="s">
        <v>2030</v>
      </c>
      <c r="AK552" s="448" t="s">
        <v>2030</v>
      </c>
      <c r="AL552" s="400" t="s">
        <v>2063</v>
      </c>
      <c r="AM552" s="446" t="s">
        <v>2030</v>
      </c>
      <c r="AN552" s="447" t="s">
        <v>2063</v>
      </c>
      <c r="AO552" s="448" t="s">
        <v>2063</v>
      </c>
      <c r="AP552" s="445" t="s">
        <v>2063</v>
      </c>
      <c r="AQ552" s="446" t="s">
        <v>2063</v>
      </c>
      <c r="AR552" s="447" t="s">
        <v>2063</v>
      </c>
      <c r="AS552" s="448" t="s">
        <v>2030</v>
      </c>
      <c r="AT552" s="445" t="s">
        <v>2030</v>
      </c>
      <c r="AU552" s="403" t="s">
        <v>2063</v>
      </c>
      <c r="AV552" s="447" t="s">
        <v>2063</v>
      </c>
      <c r="AW552" s="447" t="s">
        <v>2063</v>
      </c>
      <c r="AX552" s="448" t="s">
        <v>2063</v>
      </c>
      <c r="AY552" s="450" t="s">
        <v>2063</v>
      </c>
      <c r="AZ552" s="451" t="s">
        <v>2063</v>
      </c>
      <c r="BA552" s="456" t="s">
        <v>2063</v>
      </c>
      <c r="BB552" s="462" t="s">
        <v>2063</v>
      </c>
    </row>
    <row r="553" spans="1:54" ht="13.5" thickBot="1" x14ac:dyDescent="0.25">
      <c r="A553" s="2700"/>
      <c r="B553" s="2108" t="s">
        <v>2088</v>
      </c>
      <c r="C553" s="412" t="s">
        <v>2030</v>
      </c>
      <c r="D553" s="413" t="s">
        <v>2063</v>
      </c>
      <c r="E553" s="413" t="s">
        <v>2063</v>
      </c>
      <c r="F553" s="414" t="s">
        <v>2063</v>
      </c>
      <c r="G553" s="412" t="s">
        <v>2063</v>
      </c>
      <c r="H553" s="413" t="s">
        <v>2063</v>
      </c>
      <c r="I553" s="413" t="s">
        <v>2063</v>
      </c>
      <c r="J553" s="414" t="s">
        <v>2063</v>
      </c>
      <c r="K553" s="461" t="s">
        <v>2063</v>
      </c>
      <c r="L553" s="413" t="s">
        <v>2063</v>
      </c>
      <c r="M553" s="413" t="s">
        <v>2063</v>
      </c>
      <c r="N553" s="413" t="s">
        <v>2063</v>
      </c>
      <c r="O553" s="414" t="s">
        <v>2030</v>
      </c>
      <c r="P553" s="461" t="s">
        <v>2030</v>
      </c>
      <c r="Q553" s="413" t="s">
        <v>2030</v>
      </c>
      <c r="R553" s="413" t="s">
        <v>2030</v>
      </c>
      <c r="S553" s="414" t="s">
        <v>2030</v>
      </c>
      <c r="T553" s="412" t="s">
        <v>2030</v>
      </c>
      <c r="U553" s="415" t="s">
        <v>2030</v>
      </c>
      <c r="V553" s="413" t="s">
        <v>2030</v>
      </c>
      <c r="W553" s="413" t="s">
        <v>2030</v>
      </c>
      <c r="X553" s="414" t="s">
        <v>2030</v>
      </c>
      <c r="Y553" s="412" t="s">
        <v>2030</v>
      </c>
      <c r="Z553" s="413" t="s">
        <v>2030</v>
      </c>
      <c r="AA553" s="413" t="s">
        <v>2030</v>
      </c>
      <c r="AB553" s="414" t="s">
        <v>2030</v>
      </c>
      <c r="AC553" s="461" t="s">
        <v>2030</v>
      </c>
      <c r="AD553" s="413" t="s">
        <v>2063</v>
      </c>
      <c r="AE553" s="413" t="s">
        <v>2063</v>
      </c>
      <c r="AF553" s="414" t="s">
        <v>2063</v>
      </c>
      <c r="AG553" s="412" t="s">
        <v>2063</v>
      </c>
      <c r="AH553" s="415" t="s">
        <v>2063</v>
      </c>
      <c r="AI553" s="413" t="s">
        <v>2063</v>
      </c>
      <c r="AJ553" s="413" t="s">
        <v>2030</v>
      </c>
      <c r="AK553" s="414" t="s">
        <v>2030</v>
      </c>
      <c r="AL553" s="412" t="s">
        <v>2063</v>
      </c>
      <c r="AM553" s="415" t="s">
        <v>2030</v>
      </c>
      <c r="AN553" s="413" t="s">
        <v>2063</v>
      </c>
      <c r="AO553" s="414" t="s">
        <v>2063</v>
      </c>
      <c r="AP553" s="412" t="s">
        <v>2063</v>
      </c>
      <c r="AQ553" s="415" t="s">
        <v>2030</v>
      </c>
      <c r="AR553" s="413" t="s">
        <v>2030</v>
      </c>
      <c r="AS553" s="414" t="s">
        <v>2030</v>
      </c>
      <c r="AT553" s="412" t="s">
        <v>2063</v>
      </c>
      <c r="AU553" s="415" t="s">
        <v>2063</v>
      </c>
      <c r="AV553" s="413" t="s">
        <v>2063</v>
      </c>
      <c r="AW553" s="413" t="s">
        <v>2063</v>
      </c>
      <c r="AX553" s="414" t="s">
        <v>2063</v>
      </c>
      <c r="AY553" s="412" t="s">
        <v>2063</v>
      </c>
      <c r="AZ553" s="415" t="s">
        <v>2063</v>
      </c>
      <c r="BA553" s="413" t="s">
        <v>2063</v>
      </c>
      <c r="BB553" s="414" t="s">
        <v>2063</v>
      </c>
    </row>
    <row r="554" spans="1:54" ht="13.5" thickBot="1" x14ac:dyDescent="0.25">
      <c r="A554" s="302"/>
      <c r="B554" s="2072"/>
      <c r="C554" s="169"/>
      <c r="D554" s="169"/>
      <c r="E554" s="169"/>
      <c r="F554" s="510"/>
      <c r="G554" s="169"/>
      <c r="H554" s="169"/>
      <c r="I554" s="169"/>
      <c r="J554" s="169"/>
      <c r="K554" s="169"/>
      <c r="L554" s="169"/>
      <c r="M554" s="169"/>
      <c r="N554" s="169"/>
      <c r="O554" s="169"/>
      <c r="P554" s="169"/>
      <c r="Q554" s="169"/>
      <c r="R554" s="169"/>
      <c r="S554" s="169"/>
      <c r="T554" s="169"/>
      <c r="U554" s="169"/>
      <c r="V554" s="169"/>
      <c r="W554" s="169"/>
      <c r="X554" s="169"/>
      <c r="Y554" s="169"/>
      <c r="Z554" s="169"/>
      <c r="AA554" s="169"/>
      <c r="AB554" s="169"/>
      <c r="AC554" s="169"/>
      <c r="AD554" s="169"/>
      <c r="AE554" s="169"/>
      <c r="AF554" s="169"/>
      <c r="AG554" s="169"/>
      <c r="AH554" s="180"/>
      <c r="AI554" s="180"/>
      <c r="AJ554" s="180"/>
      <c r="AK554" s="180"/>
      <c r="AL554" s="438"/>
      <c r="AM554" s="438"/>
      <c r="AN554" s="438"/>
      <c r="AO554" s="438"/>
      <c r="AP554" s="180"/>
      <c r="AQ554" s="180"/>
      <c r="AR554" s="180"/>
      <c r="AS554" s="180"/>
      <c r="AT554" s="180"/>
      <c r="AU554" s="180"/>
      <c r="AV554" s="180"/>
      <c r="AW554" s="180"/>
      <c r="AX554" s="180"/>
      <c r="AY554" s="438"/>
      <c r="AZ554" s="169"/>
      <c r="BA554" s="169"/>
      <c r="BB554" s="169"/>
    </row>
    <row r="555" spans="1:54" ht="13.5" thickBot="1" x14ac:dyDescent="0.25">
      <c r="A555" s="2683" t="s">
        <v>450</v>
      </c>
      <c r="B555" s="2693" t="s">
        <v>672</v>
      </c>
      <c r="C555" s="2670" t="s">
        <v>2056</v>
      </c>
      <c r="D555" s="2673"/>
      <c r="E555" s="2673"/>
      <c r="F555" s="2674"/>
      <c r="G555" s="2679" t="s">
        <v>2062</v>
      </c>
      <c r="H555" s="2673"/>
      <c r="I555" s="2673"/>
      <c r="J555" s="2674"/>
      <c r="K555" s="2679" t="s">
        <v>2061</v>
      </c>
      <c r="L555" s="2673"/>
      <c r="M555" s="2673"/>
      <c r="N555" s="2673"/>
      <c r="O555" s="2674"/>
      <c r="P555" s="2670" t="s">
        <v>2053</v>
      </c>
      <c r="Q555" s="2673"/>
      <c r="R555" s="2673"/>
      <c r="S555" s="2674"/>
      <c r="T555" s="2670" t="s">
        <v>2052</v>
      </c>
      <c r="U555" s="2673"/>
      <c r="V555" s="2673"/>
      <c r="W555" s="2673"/>
      <c r="X555" s="2674"/>
      <c r="Y555" s="2676" t="s">
        <v>2051</v>
      </c>
      <c r="Z555" s="2671"/>
      <c r="AA555" s="2671"/>
      <c r="AB555" s="2672"/>
      <c r="AC555" s="2670" t="s">
        <v>2050</v>
      </c>
      <c r="AD555" s="2671"/>
      <c r="AE555" s="2671"/>
      <c r="AF555" s="2672"/>
      <c r="AG555" s="2670" t="s">
        <v>2049</v>
      </c>
      <c r="AH555" s="2673"/>
      <c r="AI555" s="2673"/>
      <c r="AJ555" s="2673"/>
      <c r="AK555" s="2674"/>
      <c r="AL555" s="2670" t="s">
        <v>2048</v>
      </c>
      <c r="AM555" s="2673"/>
      <c r="AN555" s="2673"/>
      <c r="AO555" s="2674"/>
      <c r="AP555" s="2670" t="s">
        <v>2047</v>
      </c>
      <c r="AQ555" s="2673"/>
      <c r="AR555" s="2673"/>
      <c r="AS555" s="2674"/>
      <c r="AT555" s="2689" t="s">
        <v>2046</v>
      </c>
      <c r="AU555" s="2673"/>
      <c r="AV555" s="2673"/>
      <c r="AW555" s="2673"/>
      <c r="AX555" s="2674"/>
      <c r="AY555" s="2670" t="s">
        <v>2045</v>
      </c>
      <c r="AZ555" s="2673"/>
      <c r="BA555" s="2673"/>
      <c r="BB555" s="2674"/>
    </row>
    <row r="556" spans="1:54" ht="13.5" thickBot="1" x14ac:dyDescent="0.25">
      <c r="A556" s="2684"/>
      <c r="B556" s="2694"/>
      <c r="C556" s="498">
        <v>4</v>
      </c>
      <c r="D556" s="499">
        <v>11</v>
      </c>
      <c r="E556" s="500">
        <v>18</v>
      </c>
      <c r="F556" s="501">
        <v>25</v>
      </c>
      <c r="G556" s="502">
        <v>1</v>
      </c>
      <c r="H556" s="503">
        <v>8</v>
      </c>
      <c r="I556" s="504">
        <v>15</v>
      </c>
      <c r="J556" s="501">
        <v>22</v>
      </c>
      <c r="K556" s="417">
        <v>1</v>
      </c>
      <c r="L556" s="503">
        <v>8</v>
      </c>
      <c r="M556" s="500">
        <v>15</v>
      </c>
      <c r="N556" s="505">
        <v>22</v>
      </c>
      <c r="O556" s="506">
        <v>29</v>
      </c>
      <c r="P556" s="418">
        <v>5</v>
      </c>
      <c r="Q556" s="500">
        <v>12</v>
      </c>
      <c r="R556" s="507">
        <v>19</v>
      </c>
      <c r="S556" s="506">
        <v>26</v>
      </c>
      <c r="T556" s="418">
        <v>3</v>
      </c>
      <c r="U556" s="504">
        <v>10</v>
      </c>
      <c r="V556" s="507">
        <v>17</v>
      </c>
      <c r="W556" s="500">
        <v>24</v>
      </c>
      <c r="X556" s="501">
        <v>31</v>
      </c>
      <c r="Y556" s="498">
        <v>7</v>
      </c>
      <c r="Z556" s="507">
        <v>14</v>
      </c>
      <c r="AA556" s="500">
        <v>21</v>
      </c>
      <c r="AB556" s="501">
        <v>28</v>
      </c>
      <c r="AC556" s="417">
        <v>4</v>
      </c>
      <c r="AD556" s="507">
        <v>11</v>
      </c>
      <c r="AE556" s="500">
        <v>18</v>
      </c>
      <c r="AF556" s="501">
        <v>25</v>
      </c>
      <c r="AG556" s="417">
        <v>2</v>
      </c>
      <c r="AH556" s="499">
        <v>9</v>
      </c>
      <c r="AI556" s="500">
        <v>16</v>
      </c>
      <c r="AJ556" s="507">
        <v>23</v>
      </c>
      <c r="AK556" s="506">
        <v>30</v>
      </c>
      <c r="AL556" s="418">
        <v>6</v>
      </c>
      <c r="AM556" s="504">
        <v>13</v>
      </c>
      <c r="AN556" s="507">
        <v>20</v>
      </c>
      <c r="AO556" s="506">
        <v>27</v>
      </c>
      <c r="AP556" s="418">
        <v>4</v>
      </c>
      <c r="AQ556" s="504">
        <v>11</v>
      </c>
      <c r="AR556" s="507">
        <v>18</v>
      </c>
      <c r="AS556" s="506">
        <v>25</v>
      </c>
      <c r="AT556" s="418">
        <v>1</v>
      </c>
      <c r="AU556" s="498">
        <v>8</v>
      </c>
      <c r="AV556" s="507">
        <v>15</v>
      </c>
      <c r="AW556" s="508">
        <v>22</v>
      </c>
      <c r="AX556" s="501">
        <v>29</v>
      </c>
      <c r="AY556" s="417">
        <v>6</v>
      </c>
      <c r="AZ556" s="499">
        <v>13</v>
      </c>
      <c r="BA556" s="500">
        <v>20</v>
      </c>
      <c r="BB556" s="501">
        <v>27</v>
      </c>
    </row>
    <row r="557" spans="1:54" x14ac:dyDescent="0.2">
      <c r="A557" s="2698" t="s">
        <v>1688</v>
      </c>
      <c r="B557" s="2083" t="s">
        <v>2087</v>
      </c>
      <c r="C557" s="400" t="s">
        <v>2030</v>
      </c>
      <c r="D557" s="401" t="s">
        <v>2063</v>
      </c>
      <c r="E557" s="401" t="s">
        <v>2063</v>
      </c>
      <c r="F557" s="402" t="s">
        <v>2063</v>
      </c>
      <c r="G557" s="400" t="s">
        <v>2063</v>
      </c>
      <c r="H557" s="401" t="s">
        <v>2030</v>
      </c>
      <c r="I557" s="401" t="s">
        <v>2030</v>
      </c>
      <c r="J557" s="402" t="s">
        <v>2030</v>
      </c>
      <c r="K557" s="400" t="s">
        <v>2030</v>
      </c>
      <c r="L557" s="401" t="s">
        <v>2030</v>
      </c>
      <c r="M557" s="401" t="s">
        <v>2030</v>
      </c>
      <c r="N557" s="401" t="s">
        <v>2030</v>
      </c>
      <c r="O557" s="402" t="s">
        <v>2030</v>
      </c>
      <c r="P557" s="400" t="s">
        <v>2030</v>
      </c>
      <c r="Q557" s="401" t="s">
        <v>2030</v>
      </c>
      <c r="R557" s="401" t="s">
        <v>2030</v>
      </c>
      <c r="S557" s="402" t="s">
        <v>2030</v>
      </c>
      <c r="T557" s="400" t="s">
        <v>2030</v>
      </c>
      <c r="U557" s="403" t="s">
        <v>2030</v>
      </c>
      <c r="V557" s="401" t="s">
        <v>2030</v>
      </c>
      <c r="W557" s="401" t="s">
        <v>2030</v>
      </c>
      <c r="X557" s="402" t="s">
        <v>2030</v>
      </c>
      <c r="Y557" s="400" t="s">
        <v>2030</v>
      </c>
      <c r="Z557" s="401" t="s">
        <v>2030</v>
      </c>
      <c r="AA557" s="401" t="s">
        <v>2030</v>
      </c>
      <c r="AB557" s="402" t="s">
        <v>2030</v>
      </c>
      <c r="AC557" s="400" t="s">
        <v>2030</v>
      </c>
      <c r="AD557" s="401" t="s">
        <v>2030</v>
      </c>
      <c r="AE557" s="401" t="s">
        <v>2063</v>
      </c>
      <c r="AF557" s="448" t="s">
        <v>2063</v>
      </c>
      <c r="AG557" s="445" t="s">
        <v>2063</v>
      </c>
      <c r="AH557" s="446" t="s">
        <v>2063</v>
      </c>
      <c r="AI557" s="447" t="s">
        <v>2063</v>
      </c>
      <c r="AJ557" s="447" t="s">
        <v>2030</v>
      </c>
      <c r="AK557" s="448" t="s">
        <v>2030</v>
      </c>
      <c r="AL557" s="400" t="s">
        <v>2030</v>
      </c>
      <c r="AM557" s="446" t="s">
        <v>2030</v>
      </c>
      <c r="AN557" s="447" t="s">
        <v>2030</v>
      </c>
      <c r="AO557" s="448" t="s">
        <v>2030</v>
      </c>
      <c r="AP557" s="445" t="s">
        <v>2030</v>
      </c>
      <c r="AQ557" s="446" t="s">
        <v>2030</v>
      </c>
      <c r="AR557" s="447" t="s">
        <v>2030</v>
      </c>
      <c r="AS557" s="448" t="s">
        <v>2030</v>
      </c>
      <c r="AT557" s="445" t="s">
        <v>2030</v>
      </c>
      <c r="AU557" s="403" t="s">
        <v>2030</v>
      </c>
      <c r="AV557" s="447" t="s">
        <v>2030</v>
      </c>
      <c r="AW557" s="447" t="s">
        <v>2030</v>
      </c>
      <c r="AX557" s="448" t="s">
        <v>2030</v>
      </c>
      <c r="AY557" s="450" t="s">
        <v>2030</v>
      </c>
      <c r="AZ557" s="451" t="s">
        <v>2063</v>
      </c>
      <c r="BA557" s="456" t="s">
        <v>2063</v>
      </c>
      <c r="BB557" s="462" t="s">
        <v>2063</v>
      </c>
    </row>
    <row r="558" spans="1:54" x14ac:dyDescent="0.2">
      <c r="A558" s="2699"/>
      <c r="B558" s="2084" t="s">
        <v>2086</v>
      </c>
      <c r="C558" s="395" t="s">
        <v>2030</v>
      </c>
      <c r="D558" s="396" t="s">
        <v>2063</v>
      </c>
      <c r="E558" s="396" t="s">
        <v>2063</v>
      </c>
      <c r="F558" s="397" t="s">
        <v>2063</v>
      </c>
      <c r="G558" s="395" t="s">
        <v>2063</v>
      </c>
      <c r="H558" s="396" t="s">
        <v>2030</v>
      </c>
      <c r="I558" s="396" t="s">
        <v>2030</v>
      </c>
      <c r="J558" s="397" t="s">
        <v>2030</v>
      </c>
      <c r="K558" s="395" t="s">
        <v>2063</v>
      </c>
      <c r="L558" s="396" t="s">
        <v>2063</v>
      </c>
      <c r="M558" s="396" t="s">
        <v>2063</v>
      </c>
      <c r="N558" s="396" t="s">
        <v>2063</v>
      </c>
      <c r="O558" s="397" t="s">
        <v>2030</v>
      </c>
      <c r="P558" s="395" t="s">
        <v>2030</v>
      </c>
      <c r="Q558" s="396" t="s">
        <v>2030</v>
      </c>
      <c r="R558" s="396" t="s">
        <v>2030</v>
      </c>
      <c r="S558" s="397" t="s">
        <v>2030</v>
      </c>
      <c r="T558" s="395" t="s">
        <v>2030</v>
      </c>
      <c r="U558" s="398" t="s">
        <v>2030</v>
      </c>
      <c r="V558" s="396" t="s">
        <v>2030</v>
      </c>
      <c r="W558" s="396" t="s">
        <v>2030</v>
      </c>
      <c r="X558" s="397" t="s">
        <v>2030</v>
      </c>
      <c r="Y558" s="395" t="s">
        <v>2030</v>
      </c>
      <c r="Z558" s="396" t="s">
        <v>2030</v>
      </c>
      <c r="AA558" s="396" t="s">
        <v>2030</v>
      </c>
      <c r="AB558" s="397" t="s">
        <v>2030</v>
      </c>
      <c r="AC558" s="395" t="s">
        <v>2030</v>
      </c>
      <c r="AD558" s="396" t="s">
        <v>2030</v>
      </c>
      <c r="AE558" s="396" t="s">
        <v>2063</v>
      </c>
      <c r="AF558" s="424" t="s">
        <v>2063</v>
      </c>
      <c r="AG558" s="422" t="s">
        <v>2063</v>
      </c>
      <c r="AH558" s="425" t="s">
        <v>2063</v>
      </c>
      <c r="AI558" s="423" t="s">
        <v>2063</v>
      </c>
      <c r="AJ558" s="423" t="s">
        <v>2030</v>
      </c>
      <c r="AK558" s="424" t="s">
        <v>2030</v>
      </c>
      <c r="AL558" s="395" t="s">
        <v>2030</v>
      </c>
      <c r="AM558" s="425" t="s">
        <v>2030</v>
      </c>
      <c r="AN558" s="423" t="s">
        <v>2030</v>
      </c>
      <c r="AO558" s="424" t="s">
        <v>2030</v>
      </c>
      <c r="AP558" s="422" t="s">
        <v>2030</v>
      </c>
      <c r="AQ558" s="425" t="s">
        <v>2030</v>
      </c>
      <c r="AR558" s="423" t="s">
        <v>2030</v>
      </c>
      <c r="AS558" s="424" t="s">
        <v>2030</v>
      </c>
      <c r="AT558" s="422" t="s">
        <v>2030</v>
      </c>
      <c r="AU558" s="398" t="s">
        <v>2030</v>
      </c>
      <c r="AV558" s="423" t="s">
        <v>2030</v>
      </c>
      <c r="AW558" s="423" t="s">
        <v>2030</v>
      </c>
      <c r="AX558" s="424" t="s">
        <v>2030</v>
      </c>
      <c r="AY558" s="395" t="s">
        <v>2030</v>
      </c>
      <c r="AZ558" s="425" t="s">
        <v>2063</v>
      </c>
      <c r="BA558" s="423" t="s">
        <v>2063</v>
      </c>
      <c r="BB558" s="424" t="s">
        <v>2030</v>
      </c>
    </row>
    <row r="559" spans="1:54" x14ac:dyDescent="0.2">
      <c r="A559" s="2699"/>
      <c r="B559" s="2086" t="s">
        <v>2085</v>
      </c>
      <c r="C559" s="400" t="s">
        <v>2030</v>
      </c>
      <c r="D559" s="401" t="s">
        <v>2063</v>
      </c>
      <c r="E559" s="401" t="s">
        <v>2063</v>
      </c>
      <c r="F559" s="402" t="s">
        <v>2063</v>
      </c>
      <c r="G559" s="400" t="s">
        <v>2063</v>
      </c>
      <c r="H559" s="401" t="s">
        <v>2063</v>
      </c>
      <c r="I559" s="401" t="s">
        <v>2063</v>
      </c>
      <c r="J559" s="402" t="s">
        <v>2063</v>
      </c>
      <c r="K559" s="400" t="s">
        <v>2063</v>
      </c>
      <c r="L559" s="401" t="s">
        <v>2063</v>
      </c>
      <c r="M559" s="401" t="s">
        <v>2063</v>
      </c>
      <c r="N559" s="401" t="s">
        <v>2063</v>
      </c>
      <c r="O559" s="402" t="s">
        <v>2063</v>
      </c>
      <c r="P559" s="400" t="s">
        <v>2063</v>
      </c>
      <c r="Q559" s="401" t="s">
        <v>2063</v>
      </c>
      <c r="R559" s="401" t="s">
        <v>2063</v>
      </c>
      <c r="S559" s="402" t="s">
        <v>2063</v>
      </c>
      <c r="T559" s="400" t="s">
        <v>2030</v>
      </c>
      <c r="U559" s="403" t="s">
        <v>2030</v>
      </c>
      <c r="V559" s="401" t="s">
        <v>2030</v>
      </c>
      <c r="W559" s="401" t="s">
        <v>2030</v>
      </c>
      <c r="X559" s="402" t="s">
        <v>2030</v>
      </c>
      <c r="Y559" s="400" t="s">
        <v>2030</v>
      </c>
      <c r="Z559" s="401" t="s">
        <v>2030</v>
      </c>
      <c r="AA559" s="401" t="s">
        <v>2030</v>
      </c>
      <c r="AB559" s="402" t="s">
        <v>2030</v>
      </c>
      <c r="AC559" s="400" t="s">
        <v>2030</v>
      </c>
      <c r="AD559" s="401" t="s">
        <v>2030</v>
      </c>
      <c r="AE559" s="401" t="s">
        <v>2063</v>
      </c>
      <c r="AF559" s="448" t="s">
        <v>2063</v>
      </c>
      <c r="AG559" s="445" t="s">
        <v>2063</v>
      </c>
      <c r="AH559" s="446" t="s">
        <v>2063</v>
      </c>
      <c r="AI559" s="447" t="s">
        <v>2063</v>
      </c>
      <c r="AJ559" s="447" t="s">
        <v>2030</v>
      </c>
      <c r="AK559" s="448" t="s">
        <v>2030</v>
      </c>
      <c r="AL559" s="400" t="s">
        <v>2030</v>
      </c>
      <c r="AM559" s="446" t="s">
        <v>2030</v>
      </c>
      <c r="AN559" s="447" t="s">
        <v>2030</v>
      </c>
      <c r="AO559" s="448" t="s">
        <v>2030</v>
      </c>
      <c r="AP559" s="445" t="s">
        <v>2030</v>
      </c>
      <c r="AQ559" s="446" t="s">
        <v>2030</v>
      </c>
      <c r="AR559" s="447" t="s">
        <v>2030</v>
      </c>
      <c r="AS559" s="448" t="s">
        <v>2030</v>
      </c>
      <c r="AT559" s="445" t="s">
        <v>2030</v>
      </c>
      <c r="AU559" s="403" t="s">
        <v>2030</v>
      </c>
      <c r="AV559" s="447" t="s">
        <v>2030</v>
      </c>
      <c r="AW559" s="447" t="s">
        <v>2030</v>
      </c>
      <c r="AX559" s="448" t="s">
        <v>2030</v>
      </c>
      <c r="AY559" s="450" t="s">
        <v>2030</v>
      </c>
      <c r="AZ559" s="451" t="s">
        <v>2063</v>
      </c>
      <c r="BA559" s="456" t="s">
        <v>2063</v>
      </c>
      <c r="BB559" s="462" t="s">
        <v>2030</v>
      </c>
    </row>
    <row r="560" spans="1:54" x14ac:dyDescent="0.2">
      <c r="A560" s="2699"/>
      <c r="B560" s="2084" t="s">
        <v>2084</v>
      </c>
      <c r="C560" s="395" t="s">
        <v>2063</v>
      </c>
      <c r="D560" s="396" t="s">
        <v>2063</v>
      </c>
      <c r="E560" s="396" t="s">
        <v>2063</v>
      </c>
      <c r="F560" s="397" t="s">
        <v>2063</v>
      </c>
      <c r="G560" s="395" t="s">
        <v>2063</v>
      </c>
      <c r="H560" s="396" t="s">
        <v>2030</v>
      </c>
      <c r="I560" s="396" t="s">
        <v>2063</v>
      </c>
      <c r="J560" s="397" t="s">
        <v>2063</v>
      </c>
      <c r="K560" s="395" t="s">
        <v>2063</v>
      </c>
      <c r="L560" s="396" t="s">
        <v>2063</v>
      </c>
      <c r="M560" s="396" t="s">
        <v>2063</v>
      </c>
      <c r="N560" s="396" t="s">
        <v>2063</v>
      </c>
      <c r="O560" s="397" t="s">
        <v>2030</v>
      </c>
      <c r="P560" s="395" t="s">
        <v>2030</v>
      </c>
      <c r="Q560" s="396" t="s">
        <v>2030</v>
      </c>
      <c r="R560" s="396" t="s">
        <v>2030</v>
      </c>
      <c r="S560" s="397" t="s">
        <v>2030</v>
      </c>
      <c r="T560" s="395" t="s">
        <v>2030</v>
      </c>
      <c r="U560" s="398" t="s">
        <v>2030</v>
      </c>
      <c r="V560" s="396" t="s">
        <v>2030</v>
      </c>
      <c r="W560" s="396" t="s">
        <v>2030</v>
      </c>
      <c r="X560" s="397" t="s">
        <v>2030</v>
      </c>
      <c r="Y560" s="395" t="s">
        <v>2030</v>
      </c>
      <c r="Z560" s="396" t="s">
        <v>2030</v>
      </c>
      <c r="AA560" s="396" t="s">
        <v>2030</v>
      </c>
      <c r="AB560" s="397" t="s">
        <v>2030</v>
      </c>
      <c r="AC560" s="395" t="s">
        <v>2030</v>
      </c>
      <c r="AD560" s="396" t="s">
        <v>2030</v>
      </c>
      <c r="AE560" s="396" t="s">
        <v>2063</v>
      </c>
      <c r="AF560" s="424" t="s">
        <v>2063</v>
      </c>
      <c r="AG560" s="422" t="s">
        <v>2063</v>
      </c>
      <c r="AH560" s="425" t="s">
        <v>2063</v>
      </c>
      <c r="AI560" s="423" t="s">
        <v>2063</v>
      </c>
      <c r="AJ560" s="423" t="s">
        <v>2030</v>
      </c>
      <c r="AK560" s="424" t="s">
        <v>2030</v>
      </c>
      <c r="AL560" s="395" t="s">
        <v>2030</v>
      </c>
      <c r="AM560" s="425" t="s">
        <v>2030</v>
      </c>
      <c r="AN560" s="423" t="s">
        <v>2030</v>
      </c>
      <c r="AO560" s="424" t="s">
        <v>2030</v>
      </c>
      <c r="AP560" s="422" t="s">
        <v>2030</v>
      </c>
      <c r="AQ560" s="425" t="s">
        <v>2030</v>
      </c>
      <c r="AR560" s="423" t="s">
        <v>2030</v>
      </c>
      <c r="AS560" s="424" t="s">
        <v>2030</v>
      </c>
      <c r="AT560" s="422" t="s">
        <v>2030</v>
      </c>
      <c r="AU560" s="398" t="s">
        <v>2030</v>
      </c>
      <c r="AV560" s="423" t="s">
        <v>2030</v>
      </c>
      <c r="AW560" s="423" t="s">
        <v>2030</v>
      </c>
      <c r="AX560" s="424" t="s">
        <v>2030</v>
      </c>
      <c r="AY560" s="395" t="s">
        <v>2030</v>
      </c>
      <c r="AZ560" s="425" t="s">
        <v>2063</v>
      </c>
      <c r="BA560" s="423" t="s">
        <v>2063</v>
      </c>
      <c r="BB560" s="424" t="s">
        <v>2030</v>
      </c>
    </row>
    <row r="561" spans="1:54" x14ac:dyDescent="0.2">
      <c r="A561" s="2699"/>
      <c r="B561" s="2086" t="s">
        <v>2083</v>
      </c>
      <c r="C561" s="400" t="s">
        <v>2030</v>
      </c>
      <c r="D561" s="401" t="s">
        <v>2063</v>
      </c>
      <c r="E561" s="401" t="s">
        <v>2063</v>
      </c>
      <c r="F561" s="402" t="s">
        <v>2063</v>
      </c>
      <c r="G561" s="400" t="s">
        <v>2063</v>
      </c>
      <c r="H561" s="401" t="s">
        <v>2030</v>
      </c>
      <c r="I561" s="401" t="s">
        <v>2030</v>
      </c>
      <c r="J561" s="402" t="s">
        <v>2030</v>
      </c>
      <c r="K561" s="400" t="s">
        <v>2030</v>
      </c>
      <c r="L561" s="401" t="s">
        <v>2030</v>
      </c>
      <c r="M561" s="401" t="s">
        <v>2030</v>
      </c>
      <c r="N561" s="401" t="s">
        <v>2030</v>
      </c>
      <c r="O561" s="402" t="s">
        <v>2030</v>
      </c>
      <c r="P561" s="400" t="s">
        <v>2030</v>
      </c>
      <c r="Q561" s="401" t="s">
        <v>2030</v>
      </c>
      <c r="R561" s="401" t="s">
        <v>2030</v>
      </c>
      <c r="S561" s="402" t="s">
        <v>2030</v>
      </c>
      <c r="T561" s="400" t="s">
        <v>2030</v>
      </c>
      <c r="U561" s="403" t="s">
        <v>2030</v>
      </c>
      <c r="V561" s="401" t="s">
        <v>2030</v>
      </c>
      <c r="W561" s="401" t="s">
        <v>2030</v>
      </c>
      <c r="X561" s="402" t="s">
        <v>2030</v>
      </c>
      <c r="Y561" s="400" t="s">
        <v>2030</v>
      </c>
      <c r="Z561" s="401" t="s">
        <v>2030</v>
      </c>
      <c r="AA561" s="401" t="s">
        <v>2030</v>
      </c>
      <c r="AB561" s="402" t="s">
        <v>2030</v>
      </c>
      <c r="AC561" s="400" t="s">
        <v>2030</v>
      </c>
      <c r="AD561" s="401" t="s">
        <v>2030</v>
      </c>
      <c r="AE561" s="401" t="s">
        <v>2063</v>
      </c>
      <c r="AF561" s="448" t="s">
        <v>2063</v>
      </c>
      <c r="AG561" s="445" t="s">
        <v>2063</v>
      </c>
      <c r="AH561" s="446" t="s">
        <v>2063</v>
      </c>
      <c r="AI561" s="447" t="s">
        <v>2063</v>
      </c>
      <c r="AJ561" s="447" t="s">
        <v>2030</v>
      </c>
      <c r="AK561" s="448" t="s">
        <v>2030</v>
      </c>
      <c r="AL561" s="400" t="s">
        <v>2030</v>
      </c>
      <c r="AM561" s="446" t="s">
        <v>2030</v>
      </c>
      <c r="AN561" s="447" t="s">
        <v>2030</v>
      </c>
      <c r="AO561" s="448" t="s">
        <v>2030</v>
      </c>
      <c r="AP561" s="445" t="s">
        <v>2030</v>
      </c>
      <c r="AQ561" s="446" t="s">
        <v>2030</v>
      </c>
      <c r="AR561" s="447" t="s">
        <v>2030</v>
      </c>
      <c r="AS561" s="448" t="s">
        <v>2030</v>
      </c>
      <c r="AT561" s="445" t="s">
        <v>2030</v>
      </c>
      <c r="AU561" s="403" t="s">
        <v>2030</v>
      </c>
      <c r="AV561" s="447" t="s">
        <v>2030</v>
      </c>
      <c r="AW561" s="447" t="s">
        <v>2030</v>
      </c>
      <c r="AX561" s="448" t="s">
        <v>2030</v>
      </c>
      <c r="AY561" s="450" t="s">
        <v>2030</v>
      </c>
      <c r="AZ561" s="451" t="s">
        <v>2063</v>
      </c>
      <c r="BA561" s="456" t="s">
        <v>2063</v>
      </c>
      <c r="BB561" s="462" t="s">
        <v>2063</v>
      </c>
    </row>
    <row r="562" spans="1:54" ht="13.5" thickBot="1" x14ac:dyDescent="0.25">
      <c r="A562" s="2700"/>
      <c r="B562" s="2108" t="s">
        <v>2082</v>
      </c>
      <c r="C562" s="412" t="s">
        <v>2063</v>
      </c>
      <c r="D562" s="413" t="s">
        <v>2063</v>
      </c>
      <c r="E562" s="413" t="s">
        <v>2063</v>
      </c>
      <c r="F562" s="414" t="s">
        <v>2063</v>
      </c>
      <c r="G562" s="412" t="s">
        <v>2063</v>
      </c>
      <c r="H562" s="413" t="s">
        <v>2030</v>
      </c>
      <c r="I562" s="413" t="s">
        <v>2030</v>
      </c>
      <c r="J562" s="414" t="s">
        <v>2030</v>
      </c>
      <c r="K562" s="461" t="s">
        <v>2030</v>
      </c>
      <c r="L562" s="413" t="s">
        <v>2030</v>
      </c>
      <c r="M562" s="413" t="s">
        <v>2030</v>
      </c>
      <c r="N562" s="413" t="s">
        <v>2030</v>
      </c>
      <c r="O562" s="414" t="s">
        <v>2030</v>
      </c>
      <c r="P562" s="461" t="s">
        <v>2030</v>
      </c>
      <c r="Q562" s="413" t="s">
        <v>2030</v>
      </c>
      <c r="R562" s="413" t="s">
        <v>2030</v>
      </c>
      <c r="S562" s="414" t="s">
        <v>2030</v>
      </c>
      <c r="T562" s="412" t="s">
        <v>2030</v>
      </c>
      <c r="U562" s="415" t="s">
        <v>2030</v>
      </c>
      <c r="V562" s="413" t="s">
        <v>2030</v>
      </c>
      <c r="W562" s="413" t="s">
        <v>2030</v>
      </c>
      <c r="X562" s="414" t="s">
        <v>2030</v>
      </c>
      <c r="Y562" s="412" t="s">
        <v>2030</v>
      </c>
      <c r="Z562" s="413" t="s">
        <v>2030</v>
      </c>
      <c r="AA562" s="413" t="s">
        <v>2030</v>
      </c>
      <c r="AB562" s="414" t="s">
        <v>2030</v>
      </c>
      <c r="AC562" s="461" t="s">
        <v>2030</v>
      </c>
      <c r="AD562" s="413" t="s">
        <v>2063</v>
      </c>
      <c r="AE562" s="413" t="s">
        <v>2063</v>
      </c>
      <c r="AF562" s="414" t="s">
        <v>2063</v>
      </c>
      <c r="AG562" s="412" t="s">
        <v>2063</v>
      </c>
      <c r="AH562" s="415" t="s">
        <v>2063</v>
      </c>
      <c r="AI562" s="413" t="s">
        <v>2063</v>
      </c>
      <c r="AJ562" s="413" t="s">
        <v>2030</v>
      </c>
      <c r="AK562" s="414" t="s">
        <v>2030</v>
      </c>
      <c r="AL562" s="412" t="s">
        <v>2030</v>
      </c>
      <c r="AM562" s="415" t="s">
        <v>2030</v>
      </c>
      <c r="AN562" s="413" t="s">
        <v>2030</v>
      </c>
      <c r="AO562" s="414" t="s">
        <v>2030</v>
      </c>
      <c r="AP562" s="412" t="s">
        <v>2030</v>
      </c>
      <c r="AQ562" s="415" t="s">
        <v>2030</v>
      </c>
      <c r="AR562" s="413" t="s">
        <v>2030</v>
      </c>
      <c r="AS562" s="414" t="s">
        <v>2030</v>
      </c>
      <c r="AT562" s="412" t="s">
        <v>2030</v>
      </c>
      <c r="AU562" s="415" t="s">
        <v>2030</v>
      </c>
      <c r="AV562" s="413" t="s">
        <v>2030</v>
      </c>
      <c r="AW562" s="413" t="s">
        <v>2030</v>
      </c>
      <c r="AX562" s="414" t="s">
        <v>2030</v>
      </c>
      <c r="AY562" s="412" t="s">
        <v>2030</v>
      </c>
      <c r="AZ562" s="415" t="s">
        <v>2030</v>
      </c>
      <c r="BA562" s="413" t="s">
        <v>2030</v>
      </c>
      <c r="BB562" s="414" t="s">
        <v>2030</v>
      </c>
    </row>
    <row r="563" spans="1:54" ht="13.5" thickBot="1" x14ac:dyDescent="0.25">
      <c r="A563" s="302"/>
      <c r="B563" s="2072"/>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c r="AA563" s="169"/>
      <c r="AB563" s="169"/>
      <c r="AC563" s="169"/>
      <c r="AD563" s="169"/>
      <c r="AE563" s="169"/>
      <c r="AF563" s="169"/>
      <c r="AG563" s="169"/>
      <c r="AH563" s="169"/>
      <c r="AI563" s="169"/>
      <c r="AJ563" s="169"/>
      <c r="AK563" s="169"/>
      <c r="AL563" s="438"/>
      <c r="AM563" s="438"/>
      <c r="AN563" s="438"/>
      <c r="AO563" s="438"/>
      <c r="AP563" s="180"/>
      <c r="AQ563" s="180"/>
      <c r="AR563" s="180"/>
      <c r="AS563" s="180"/>
      <c r="AT563" s="180"/>
      <c r="AU563" s="180"/>
      <c r="AV563" s="180"/>
      <c r="AW563" s="180"/>
      <c r="AX563" s="180"/>
      <c r="AY563" s="438"/>
      <c r="AZ563" s="169"/>
      <c r="BA563" s="169"/>
      <c r="BB563" s="169"/>
    </row>
    <row r="564" spans="1:54" ht="13.5" thickBot="1" x14ac:dyDescent="0.25">
      <c r="A564" s="2683" t="s">
        <v>450</v>
      </c>
      <c r="B564" s="2693" t="s">
        <v>672</v>
      </c>
      <c r="C564" s="2670" t="s">
        <v>2056</v>
      </c>
      <c r="D564" s="2673"/>
      <c r="E564" s="2673"/>
      <c r="F564" s="2674"/>
      <c r="G564" s="2679" t="s">
        <v>2062</v>
      </c>
      <c r="H564" s="2673"/>
      <c r="I564" s="2673"/>
      <c r="J564" s="2674"/>
      <c r="K564" s="2679" t="s">
        <v>2061</v>
      </c>
      <c r="L564" s="2673"/>
      <c r="M564" s="2673"/>
      <c r="N564" s="2673"/>
      <c r="O564" s="2674"/>
      <c r="P564" s="2670" t="s">
        <v>2053</v>
      </c>
      <c r="Q564" s="2673"/>
      <c r="R564" s="2673"/>
      <c r="S564" s="2674"/>
      <c r="T564" s="2670" t="s">
        <v>2052</v>
      </c>
      <c r="U564" s="2673"/>
      <c r="V564" s="2673"/>
      <c r="W564" s="2673"/>
      <c r="X564" s="2674"/>
      <c r="Y564" s="2676" t="s">
        <v>2051</v>
      </c>
      <c r="Z564" s="2671"/>
      <c r="AA564" s="2671"/>
      <c r="AB564" s="2672"/>
      <c r="AC564" s="2670" t="s">
        <v>2050</v>
      </c>
      <c r="AD564" s="2671"/>
      <c r="AE564" s="2671"/>
      <c r="AF564" s="2672"/>
      <c r="AG564" s="2670" t="s">
        <v>2049</v>
      </c>
      <c r="AH564" s="2673"/>
      <c r="AI564" s="2673"/>
      <c r="AJ564" s="2673"/>
      <c r="AK564" s="2674"/>
      <c r="AL564" s="2670" t="s">
        <v>2048</v>
      </c>
      <c r="AM564" s="2673"/>
      <c r="AN564" s="2673"/>
      <c r="AO564" s="2674"/>
      <c r="AP564" s="2670" t="s">
        <v>2047</v>
      </c>
      <c r="AQ564" s="2673"/>
      <c r="AR564" s="2673"/>
      <c r="AS564" s="2674"/>
      <c r="AT564" s="2689" t="s">
        <v>2046</v>
      </c>
      <c r="AU564" s="2673"/>
      <c r="AV564" s="2673"/>
      <c r="AW564" s="2673"/>
      <c r="AX564" s="2674"/>
      <c r="AY564" s="2670" t="s">
        <v>2045</v>
      </c>
      <c r="AZ564" s="2673"/>
      <c r="BA564" s="2673"/>
      <c r="BB564" s="2674"/>
    </row>
    <row r="565" spans="1:54" ht="13.5" thickBot="1" x14ac:dyDescent="0.25">
      <c r="A565" s="2684"/>
      <c r="B565" s="2694"/>
      <c r="C565" s="498">
        <v>4</v>
      </c>
      <c r="D565" s="499">
        <v>11</v>
      </c>
      <c r="E565" s="500">
        <v>18</v>
      </c>
      <c r="F565" s="501">
        <v>25</v>
      </c>
      <c r="G565" s="502">
        <v>1</v>
      </c>
      <c r="H565" s="503">
        <v>8</v>
      </c>
      <c r="I565" s="504">
        <v>15</v>
      </c>
      <c r="J565" s="501">
        <v>22</v>
      </c>
      <c r="K565" s="417">
        <v>1</v>
      </c>
      <c r="L565" s="503">
        <v>8</v>
      </c>
      <c r="M565" s="500">
        <v>15</v>
      </c>
      <c r="N565" s="505">
        <v>22</v>
      </c>
      <c r="O565" s="506">
        <v>29</v>
      </c>
      <c r="P565" s="418">
        <v>5</v>
      </c>
      <c r="Q565" s="500">
        <v>12</v>
      </c>
      <c r="R565" s="507">
        <v>19</v>
      </c>
      <c r="S565" s="506">
        <v>26</v>
      </c>
      <c r="T565" s="418">
        <v>3</v>
      </c>
      <c r="U565" s="504">
        <v>10</v>
      </c>
      <c r="V565" s="507">
        <v>17</v>
      </c>
      <c r="W565" s="500">
        <v>24</v>
      </c>
      <c r="X565" s="501">
        <v>31</v>
      </c>
      <c r="Y565" s="498">
        <v>7</v>
      </c>
      <c r="Z565" s="507">
        <v>14</v>
      </c>
      <c r="AA565" s="500">
        <v>21</v>
      </c>
      <c r="AB565" s="501">
        <v>28</v>
      </c>
      <c r="AC565" s="417">
        <v>4</v>
      </c>
      <c r="AD565" s="507">
        <v>11</v>
      </c>
      <c r="AE565" s="500">
        <v>18</v>
      </c>
      <c r="AF565" s="501">
        <v>25</v>
      </c>
      <c r="AG565" s="417">
        <v>2</v>
      </c>
      <c r="AH565" s="499">
        <v>9</v>
      </c>
      <c r="AI565" s="500">
        <v>16</v>
      </c>
      <c r="AJ565" s="507">
        <v>23</v>
      </c>
      <c r="AK565" s="506">
        <v>30</v>
      </c>
      <c r="AL565" s="418">
        <v>6</v>
      </c>
      <c r="AM565" s="504">
        <v>13</v>
      </c>
      <c r="AN565" s="507">
        <v>20</v>
      </c>
      <c r="AO565" s="506">
        <v>27</v>
      </c>
      <c r="AP565" s="418">
        <v>4</v>
      </c>
      <c r="AQ565" s="504">
        <v>11</v>
      </c>
      <c r="AR565" s="507">
        <v>18</v>
      </c>
      <c r="AS565" s="506">
        <v>25</v>
      </c>
      <c r="AT565" s="418">
        <v>1</v>
      </c>
      <c r="AU565" s="498">
        <v>8</v>
      </c>
      <c r="AV565" s="507">
        <v>15</v>
      </c>
      <c r="AW565" s="508">
        <v>22</v>
      </c>
      <c r="AX565" s="501">
        <v>29</v>
      </c>
      <c r="AY565" s="417">
        <v>6</v>
      </c>
      <c r="AZ565" s="499">
        <v>13</v>
      </c>
      <c r="BA565" s="500">
        <v>20</v>
      </c>
      <c r="BB565" s="501">
        <v>27</v>
      </c>
    </row>
    <row r="566" spans="1:54" x14ac:dyDescent="0.2">
      <c r="A566" s="2698" t="s">
        <v>1689</v>
      </c>
      <c r="B566" s="2083" t="s">
        <v>2081</v>
      </c>
      <c r="C566" s="400" t="s">
        <v>2030</v>
      </c>
      <c r="D566" s="401" t="s">
        <v>2063</v>
      </c>
      <c r="E566" s="401" t="s">
        <v>2063</v>
      </c>
      <c r="F566" s="402" t="s">
        <v>2063</v>
      </c>
      <c r="G566" s="400" t="s">
        <v>2063</v>
      </c>
      <c r="H566" s="401" t="s">
        <v>2030</v>
      </c>
      <c r="I566" s="401" t="s">
        <v>2030</v>
      </c>
      <c r="J566" s="402" t="s">
        <v>2030</v>
      </c>
      <c r="K566" s="400" t="s">
        <v>2030</v>
      </c>
      <c r="L566" s="401" t="s">
        <v>2030</v>
      </c>
      <c r="M566" s="401" t="s">
        <v>2030</v>
      </c>
      <c r="N566" s="401" t="s">
        <v>2030</v>
      </c>
      <c r="O566" s="402" t="s">
        <v>2030</v>
      </c>
      <c r="P566" s="400" t="s">
        <v>2030</v>
      </c>
      <c r="Q566" s="401" t="s">
        <v>2030</v>
      </c>
      <c r="R566" s="401" t="s">
        <v>2030</v>
      </c>
      <c r="S566" s="402" t="s">
        <v>2030</v>
      </c>
      <c r="T566" s="400" t="s">
        <v>2030</v>
      </c>
      <c r="U566" s="403" t="s">
        <v>2030</v>
      </c>
      <c r="V566" s="401" t="s">
        <v>2030</v>
      </c>
      <c r="W566" s="401" t="s">
        <v>2030</v>
      </c>
      <c r="X566" s="402" t="s">
        <v>2030</v>
      </c>
      <c r="Y566" s="400" t="s">
        <v>2030</v>
      </c>
      <c r="Z566" s="401" t="s">
        <v>2030</v>
      </c>
      <c r="AA566" s="401" t="s">
        <v>2030</v>
      </c>
      <c r="AB566" s="402" t="s">
        <v>2030</v>
      </c>
      <c r="AC566" s="400" t="s">
        <v>2030</v>
      </c>
      <c r="AD566" s="401" t="s">
        <v>2030</v>
      </c>
      <c r="AE566" s="401" t="s">
        <v>2063</v>
      </c>
      <c r="AF566" s="448" t="s">
        <v>2063</v>
      </c>
      <c r="AG566" s="445" t="s">
        <v>2063</v>
      </c>
      <c r="AH566" s="446" t="s">
        <v>2063</v>
      </c>
      <c r="AI566" s="447" t="s">
        <v>2063</v>
      </c>
      <c r="AJ566" s="447" t="s">
        <v>2030</v>
      </c>
      <c r="AK566" s="448" t="s">
        <v>2030</v>
      </c>
      <c r="AL566" s="400" t="s">
        <v>2030</v>
      </c>
      <c r="AM566" s="446" t="s">
        <v>2030</v>
      </c>
      <c r="AN566" s="447" t="s">
        <v>2063</v>
      </c>
      <c r="AO566" s="448" t="s">
        <v>2063</v>
      </c>
      <c r="AP566" s="445" t="s">
        <v>2063</v>
      </c>
      <c r="AQ566" s="446" t="s">
        <v>2030</v>
      </c>
      <c r="AR566" s="447" t="s">
        <v>2030</v>
      </c>
      <c r="AS566" s="448" t="s">
        <v>2030</v>
      </c>
      <c r="AT566" s="445" t="s">
        <v>2030</v>
      </c>
      <c r="AU566" s="403" t="s">
        <v>2030</v>
      </c>
      <c r="AV566" s="447" t="s">
        <v>2030</v>
      </c>
      <c r="AW566" s="447" t="s">
        <v>2030</v>
      </c>
      <c r="AX566" s="448" t="s">
        <v>2030</v>
      </c>
      <c r="AY566" s="450" t="s">
        <v>2030</v>
      </c>
      <c r="AZ566" s="451" t="s">
        <v>2030</v>
      </c>
      <c r="BA566" s="456" t="s">
        <v>2030</v>
      </c>
      <c r="BB566" s="462" t="s">
        <v>2030</v>
      </c>
    </row>
    <row r="567" spans="1:54" x14ac:dyDescent="0.2">
      <c r="A567" s="2699"/>
      <c r="B567" s="2084" t="s">
        <v>2080</v>
      </c>
      <c r="C567" s="395" t="s">
        <v>2030</v>
      </c>
      <c r="D567" s="396" t="s">
        <v>2063</v>
      </c>
      <c r="E567" s="396" t="s">
        <v>2063</v>
      </c>
      <c r="F567" s="397" t="s">
        <v>2063</v>
      </c>
      <c r="G567" s="395" t="s">
        <v>2063</v>
      </c>
      <c r="H567" s="396" t="s">
        <v>2030</v>
      </c>
      <c r="I567" s="396" t="s">
        <v>2030</v>
      </c>
      <c r="J567" s="397" t="s">
        <v>2030</v>
      </c>
      <c r="K567" s="395" t="s">
        <v>2030</v>
      </c>
      <c r="L567" s="396" t="s">
        <v>2030</v>
      </c>
      <c r="M567" s="396" t="s">
        <v>2030</v>
      </c>
      <c r="N567" s="396" t="s">
        <v>2030</v>
      </c>
      <c r="O567" s="397" t="s">
        <v>2030</v>
      </c>
      <c r="P567" s="395" t="s">
        <v>2030</v>
      </c>
      <c r="Q567" s="396" t="s">
        <v>2030</v>
      </c>
      <c r="R567" s="396" t="s">
        <v>2030</v>
      </c>
      <c r="S567" s="397" t="s">
        <v>2030</v>
      </c>
      <c r="T567" s="395" t="s">
        <v>2030</v>
      </c>
      <c r="U567" s="398" t="s">
        <v>2030</v>
      </c>
      <c r="V567" s="396" t="s">
        <v>2030</v>
      </c>
      <c r="W567" s="396" t="s">
        <v>2030</v>
      </c>
      <c r="X567" s="397" t="s">
        <v>2030</v>
      </c>
      <c r="Y567" s="395" t="s">
        <v>2030</v>
      </c>
      <c r="Z567" s="396" t="s">
        <v>2030</v>
      </c>
      <c r="AA567" s="396" t="s">
        <v>2030</v>
      </c>
      <c r="AB567" s="397" t="s">
        <v>2030</v>
      </c>
      <c r="AC567" s="395" t="s">
        <v>2030</v>
      </c>
      <c r="AD567" s="396" t="s">
        <v>2030</v>
      </c>
      <c r="AE567" s="396" t="s">
        <v>2063</v>
      </c>
      <c r="AF567" s="397" t="s">
        <v>2063</v>
      </c>
      <c r="AG567" s="422" t="s">
        <v>2063</v>
      </c>
      <c r="AH567" s="425" t="s">
        <v>2063</v>
      </c>
      <c r="AI567" s="423" t="s">
        <v>2063</v>
      </c>
      <c r="AJ567" s="423" t="s">
        <v>2030</v>
      </c>
      <c r="AK567" s="424" t="s">
        <v>2030</v>
      </c>
      <c r="AL567" s="395" t="s">
        <v>2030</v>
      </c>
      <c r="AM567" s="425" t="s">
        <v>2030</v>
      </c>
      <c r="AN567" s="423" t="s">
        <v>2063</v>
      </c>
      <c r="AO567" s="424" t="s">
        <v>2063</v>
      </c>
      <c r="AP567" s="422" t="s">
        <v>2063</v>
      </c>
      <c r="AQ567" s="425" t="s">
        <v>2030</v>
      </c>
      <c r="AR567" s="423" t="s">
        <v>2030</v>
      </c>
      <c r="AS567" s="424" t="s">
        <v>2030</v>
      </c>
      <c r="AT567" s="422" t="s">
        <v>2030</v>
      </c>
      <c r="AU567" s="398" t="s">
        <v>2030</v>
      </c>
      <c r="AV567" s="423" t="s">
        <v>2030</v>
      </c>
      <c r="AW567" s="423" t="s">
        <v>2030</v>
      </c>
      <c r="AX567" s="424" t="s">
        <v>2030</v>
      </c>
      <c r="AY567" s="395" t="s">
        <v>2030</v>
      </c>
      <c r="AZ567" s="425" t="s">
        <v>2030</v>
      </c>
      <c r="BA567" s="423" t="s">
        <v>2030</v>
      </c>
      <c r="BB567" s="424" t="s">
        <v>2030</v>
      </c>
    </row>
    <row r="568" spans="1:54" x14ac:dyDescent="0.2">
      <c r="A568" s="2699"/>
      <c r="B568" s="2085" t="s">
        <v>2079</v>
      </c>
      <c r="C568" s="400" t="s">
        <v>2030</v>
      </c>
      <c r="D568" s="401" t="s">
        <v>2063</v>
      </c>
      <c r="E568" s="401" t="s">
        <v>2063</v>
      </c>
      <c r="F568" s="402" t="s">
        <v>2063</v>
      </c>
      <c r="G568" s="400" t="s">
        <v>2063</v>
      </c>
      <c r="H568" s="401" t="s">
        <v>2030</v>
      </c>
      <c r="I568" s="401" t="s">
        <v>2030</v>
      </c>
      <c r="J568" s="402" t="s">
        <v>2030</v>
      </c>
      <c r="K568" s="400" t="s">
        <v>2030</v>
      </c>
      <c r="L568" s="401" t="s">
        <v>2030</v>
      </c>
      <c r="M568" s="401" t="s">
        <v>2030</v>
      </c>
      <c r="N568" s="401" t="s">
        <v>2030</v>
      </c>
      <c r="O568" s="402" t="s">
        <v>2030</v>
      </c>
      <c r="P568" s="400" t="s">
        <v>2030</v>
      </c>
      <c r="Q568" s="401" t="s">
        <v>2030</v>
      </c>
      <c r="R568" s="401" t="s">
        <v>2030</v>
      </c>
      <c r="S568" s="402" t="s">
        <v>2030</v>
      </c>
      <c r="T568" s="400" t="s">
        <v>2030</v>
      </c>
      <c r="U568" s="403" t="s">
        <v>2030</v>
      </c>
      <c r="V568" s="401" t="s">
        <v>2030</v>
      </c>
      <c r="W568" s="401" t="s">
        <v>2030</v>
      </c>
      <c r="X568" s="402" t="s">
        <v>2030</v>
      </c>
      <c r="Y568" s="400" t="s">
        <v>2030</v>
      </c>
      <c r="Z568" s="401" t="s">
        <v>2030</v>
      </c>
      <c r="AA568" s="401" t="s">
        <v>2030</v>
      </c>
      <c r="AB568" s="402" t="s">
        <v>2030</v>
      </c>
      <c r="AC568" s="400" t="s">
        <v>2030</v>
      </c>
      <c r="AD568" s="401" t="s">
        <v>2030</v>
      </c>
      <c r="AE568" s="401" t="s">
        <v>2063</v>
      </c>
      <c r="AF568" s="402" t="s">
        <v>2063</v>
      </c>
      <c r="AG568" s="445" t="s">
        <v>2063</v>
      </c>
      <c r="AH568" s="446" t="s">
        <v>2063</v>
      </c>
      <c r="AI568" s="447" t="s">
        <v>2063</v>
      </c>
      <c r="AJ568" s="447" t="s">
        <v>2030</v>
      </c>
      <c r="AK568" s="448" t="s">
        <v>2030</v>
      </c>
      <c r="AL568" s="400" t="s">
        <v>2030</v>
      </c>
      <c r="AM568" s="446" t="s">
        <v>2030</v>
      </c>
      <c r="AN568" s="447" t="s">
        <v>2063</v>
      </c>
      <c r="AO568" s="448" t="s">
        <v>2063</v>
      </c>
      <c r="AP568" s="445" t="s">
        <v>2063</v>
      </c>
      <c r="AQ568" s="446" t="s">
        <v>2030</v>
      </c>
      <c r="AR568" s="447" t="s">
        <v>2030</v>
      </c>
      <c r="AS568" s="448" t="s">
        <v>2030</v>
      </c>
      <c r="AT568" s="445" t="s">
        <v>2030</v>
      </c>
      <c r="AU568" s="403" t="s">
        <v>2030</v>
      </c>
      <c r="AV568" s="447" t="s">
        <v>2030</v>
      </c>
      <c r="AW568" s="447" t="s">
        <v>2030</v>
      </c>
      <c r="AX568" s="448" t="s">
        <v>2030</v>
      </c>
      <c r="AY568" s="450" t="s">
        <v>2030</v>
      </c>
      <c r="AZ568" s="404" t="s">
        <v>2030</v>
      </c>
      <c r="BA568" s="405" t="s">
        <v>2030</v>
      </c>
      <c r="BB568" s="462" t="s">
        <v>2030</v>
      </c>
    </row>
    <row r="569" spans="1:54" x14ac:dyDescent="0.2">
      <c r="A569" s="2699"/>
      <c r="B569" s="2084" t="s">
        <v>2066</v>
      </c>
      <c r="C569" s="395" t="s">
        <v>2063</v>
      </c>
      <c r="D569" s="396" t="s">
        <v>2063</v>
      </c>
      <c r="E569" s="396" t="s">
        <v>2063</v>
      </c>
      <c r="F569" s="397" t="s">
        <v>2063</v>
      </c>
      <c r="G569" s="395" t="s">
        <v>2063</v>
      </c>
      <c r="H569" s="396" t="s">
        <v>2063</v>
      </c>
      <c r="I569" s="396" t="s">
        <v>2063</v>
      </c>
      <c r="J569" s="397" t="s">
        <v>2063</v>
      </c>
      <c r="K569" s="395" t="s">
        <v>2063</v>
      </c>
      <c r="L569" s="396" t="s">
        <v>2063</v>
      </c>
      <c r="M569" s="396" t="s">
        <v>2063</v>
      </c>
      <c r="N569" s="396" t="s">
        <v>2030</v>
      </c>
      <c r="O569" s="397" t="s">
        <v>2030</v>
      </c>
      <c r="P569" s="395" t="s">
        <v>2030</v>
      </c>
      <c r="Q569" s="396" t="s">
        <v>2030</v>
      </c>
      <c r="R569" s="396" t="s">
        <v>2030</v>
      </c>
      <c r="S569" s="397" t="s">
        <v>2030</v>
      </c>
      <c r="T569" s="395" t="s">
        <v>2030</v>
      </c>
      <c r="U569" s="398" t="s">
        <v>2030</v>
      </c>
      <c r="V569" s="396" t="s">
        <v>2030</v>
      </c>
      <c r="W569" s="396" t="s">
        <v>2030</v>
      </c>
      <c r="X569" s="397" t="s">
        <v>2030</v>
      </c>
      <c r="Y569" s="395" t="s">
        <v>2030</v>
      </c>
      <c r="Z569" s="396" t="s">
        <v>2030</v>
      </c>
      <c r="AA569" s="396" t="s">
        <v>2030</v>
      </c>
      <c r="AB569" s="397" t="s">
        <v>2030</v>
      </c>
      <c r="AC569" s="395" t="s">
        <v>2030</v>
      </c>
      <c r="AD569" s="396" t="s">
        <v>2063</v>
      </c>
      <c r="AE569" s="396" t="s">
        <v>2030</v>
      </c>
      <c r="AF569" s="397" t="s">
        <v>2063</v>
      </c>
      <c r="AG569" s="422" t="s">
        <v>2063</v>
      </c>
      <c r="AH569" s="425" t="s">
        <v>2063</v>
      </c>
      <c r="AI569" s="423" t="s">
        <v>2030</v>
      </c>
      <c r="AJ569" s="423" t="s">
        <v>2030</v>
      </c>
      <c r="AK569" s="424" t="s">
        <v>2030</v>
      </c>
      <c r="AL569" s="395" t="s">
        <v>2030</v>
      </c>
      <c r="AM569" s="425" t="s">
        <v>2030</v>
      </c>
      <c r="AN569" s="423" t="s">
        <v>2063</v>
      </c>
      <c r="AO569" s="424" t="s">
        <v>2063</v>
      </c>
      <c r="AP569" s="422" t="s">
        <v>2063</v>
      </c>
      <c r="AQ569" s="425" t="s">
        <v>2030</v>
      </c>
      <c r="AR569" s="423" t="s">
        <v>2063</v>
      </c>
      <c r="AS569" s="424" t="s">
        <v>2030</v>
      </c>
      <c r="AT569" s="422" t="s">
        <v>2030</v>
      </c>
      <c r="AU569" s="398" t="s">
        <v>2030</v>
      </c>
      <c r="AV569" s="423" t="s">
        <v>2030</v>
      </c>
      <c r="AW569" s="423" t="s">
        <v>2030</v>
      </c>
      <c r="AX569" s="424" t="s">
        <v>2030</v>
      </c>
      <c r="AY569" s="395" t="s">
        <v>2030</v>
      </c>
      <c r="AZ569" s="425" t="s">
        <v>2030</v>
      </c>
      <c r="BA569" s="423" t="s">
        <v>2030</v>
      </c>
      <c r="BB569" s="424" t="s">
        <v>2030</v>
      </c>
    </row>
    <row r="570" spans="1:54" x14ac:dyDescent="0.2">
      <c r="A570" s="2699"/>
      <c r="B570" s="2085" t="s">
        <v>2078</v>
      </c>
      <c r="C570" s="400" t="s">
        <v>2030</v>
      </c>
      <c r="D570" s="401" t="s">
        <v>2030</v>
      </c>
      <c r="E570" s="401" t="s">
        <v>2030</v>
      </c>
      <c r="F570" s="402" t="s">
        <v>2030</v>
      </c>
      <c r="G570" s="400" t="s">
        <v>2030</v>
      </c>
      <c r="H570" s="401" t="s">
        <v>2030</v>
      </c>
      <c r="I570" s="401" t="s">
        <v>2030</v>
      </c>
      <c r="J570" s="402" t="s">
        <v>2030</v>
      </c>
      <c r="K570" s="400" t="s">
        <v>2030</v>
      </c>
      <c r="L570" s="401" t="s">
        <v>2030</v>
      </c>
      <c r="M570" s="401" t="s">
        <v>2030</v>
      </c>
      <c r="N570" s="401" t="s">
        <v>2030</v>
      </c>
      <c r="O570" s="402" t="s">
        <v>2030</v>
      </c>
      <c r="P570" s="400" t="s">
        <v>2030</v>
      </c>
      <c r="Q570" s="401" t="s">
        <v>2030</v>
      </c>
      <c r="R570" s="401" t="s">
        <v>2030</v>
      </c>
      <c r="S570" s="402" t="s">
        <v>2030</v>
      </c>
      <c r="T570" s="400" t="s">
        <v>2030</v>
      </c>
      <c r="U570" s="403" t="s">
        <v>2030</v>
      </c>
      <c r="V570" s="401" t="s">
        <v>2030</v>
      </c>
      <c r="W570" s="401" t="s">
        <v>2030</v>
      </c>
      <c r="X570" s="402" t="s">
        <v>2030</v>
      </c>
      <c r="Y570" s="400" t="s">
        <v>2030</v>
      </c>
      <c r="Z570" s="401" t="s">
        <v>2030</v>
      </c>
      <c r="AA570" s="401" t="s">
        <v>2030</v>
      </c>
      <c r="AB570" s="402" t="s">
        <v>2030</v>
      </c>
      <c r="AC570" s="400" t="s">
        <v>2030</v>
      </c>
      <c r="AD570" s="401" t="s">
        <v>2030</v>
      </c>
      <c r="AE570" s="401" t="s">
        <v>2030</v>
      </c>
      <c r="AF570" s="448" t="s">
        <v>2063</v>
      </c>
      <c r="AG570" s="445" t="s">
        <v>2063</v>
      </c>
      <c r="AH570" s="446" t="s">
        <v>2063</v>
      </c>
      <c r="AI570" s="447" t="s">
        <v>2030</v>
      </c>
      <c r="AJ570" s="447" t="s">
        <v>2030</v>
      </c>
      <c r="AK570" s="448" t="s">
        <v>2030</v>
      </c>
      <c r="AL570" s="400" t="s">
        <v>2030</v>
      </c>
      <c r="AM570" s="446" t="s">
        <v>2030</v>
      </c>
      <c r="AN570" s="447" t="s">
        <v>2063</v>
      </c>
      <c r="AO570" s="448" t="s">
        <v>2063</v>
      </c>
      <c r="AP570" s="445" t="s">
        <v>2063</v>
      </c>
      <c r="AQ570" s="446" t="s">
        <v>2030</v>
      </c>
      <c r="AR570" s="447" t="s">
        <v>2063</v>
      </c>
      <c r="AS570" s="448" t="s">
        <v>2030</v>
      </c>
      <c r="AT570" s="445" t="s">
        <v>2030</v>
      </c>
      <c r="AU570" s="403" t="s">
        <v>2030</v>
      </c>
      <c r="AV570" s="447" t="s">
        <v>2030</v>
      </c>
      <c r="AW570" s="447" t="s">
        <v>2030</v>
      </c>
      <c r="AX570" s="448" t="s">
        <v>2030</v>
      </c>
      <c r="AY570" s="450" t="s">
        <v>2030</v>
      </c>
      <c r="AZ570" s="451" t="s">
        <v>2030</v>
      </c>
      <c r="BA570" s="456" t="s">
        <v>2030</v>
      </c>
      <c r="BB570" s="462" t="s">
        <v>2030</v>
      </c>
    </row>
    <row r="571" spans="1:54" x14ac:dyDescent="0.2">
      <c r="A571" s="2699"/>
      <c r="B571" s="2084" t="s">
        <v>2077</v>
      </c>
      <c r="C571" s="395" t="s">
        <v>2030</v>
      </c>
      <c r="D571" s="396" t="s">
        <v>2063</v>
      </c>
      <c r="E571" s="396" t="s">
        <v>2063</v>
      </c>
      <c r="F571" s="397" t="s">
        <v>2063</v>
      </c>
      <c r="G571" s="395" t="s">
        <v>2063</v>
      </c>
      <c r="H571" s="396" t="s">
        <v>2030</v>
      </c>
      <c r="I571" s="396" t="s">
        <v>2030</v>
      </c>
      <c r="J571" s="397" t="s">
        <v>2030</v>
      </c>
      <c r="K571" s="395" t="s">
        <v>2030</v>
      </c>
      <c r="L571" s="396" t="s">
        <v>2030</v>
      </c>
      <c r="M571" s="396" t="s">
        <v>2030</v>
      </c>
      <c r="N571" s="396" t="s">
        <v>2030</v>
      </c>
      <c r="O571" s="397" t="s">
        <v>2030</v>
      </c>
      <c r="P571" s="395" t="s">
        <v>2030</v>
      </c>
      <c r="Q571" s="396" t="s">
        <v>2030</v>
      </c>
      <c r="R571" s="396" t="s">
        <v>2030</v>
      </c>
      <c r="S571" s="397" t="s">
        <v>2030</v>
      </c>
      <c r="T571" s="395" t="s">
        <v>2030</v>
      </c>
      <c r="U571" s="398" t="s">
        <v>2030</v>
      </c>
      <c r="V571" s="396" t="s">
        <v>2030</v>
      </c>
      <c r="W571" s="396" t="s">
        <v>2030</v>
      </c>
      <c r="X571" s="397" t="s">
        <v>2030</v>
      </c>
      <c r="Y571" s="395" t="s">
        <v>2030</v>
      </c>
      <c r="Z571" s="396" t="s">
        <v>2030</v>
      </c>
      <c r="AA571" s="396" t="s">
        <v>2030</v>
      </c>
      <c r="AB571" s="397" t="s">
        <v>2030</v>
      </c>
      <c r="AC571" s="395" t="s">
        <v>2030</v>
      </c>
      <c r="AD571" s="396" t="s">
        <v>2030</v>
      </c>
      <c r="AE571" s="396" t="s">
        <v>2063</v>
      </c>
      <c r="AF571" s="424" t="s">
        <v>2063</v>
      </c>
      <c r="AG571" s="422" t="s">
        <v>2063</v>
      </c>
      <c r="AH571" s="425" t="s">
        <v>2063</v>
      </c>
      <c r="AI571" s="423" t="s">
        <v>2063</v>
      </c>
      <c r="AJ571" s="423" t="s">
        <v>2030</v>
      </c>
      <c r="AK571" s="424" t="s">
        <v>2030</v>
      </c>
      <c r="AL571" s="395" t="s">
        <v>2030</v>
      </c>
      <c r="AM571" s="425" t="s">
        <v>2030</v>
      </c>
      <c r="AN571" s="423" t="s">
        <v>2063</v>
      </c>
      <c r="AO571" s="424" t="s">
        <v>2063</v>
      </c>
      <c r="AP571" s="422" t="s">
        <v>2063</v>
      </c>
      <c r="AQ571" s="425" t="s">
        <v>2030</v>
      </c>
      <c r="AR571" s="423" t="s">
        <v>2030</v>
      </c>
      <c r="AS571" s="424" t="s">
        <v>2030</v>
      </c>
      <c r="AT571" s="422" t="s">
        <v>2030</v>
      </c>
      <c r="AU571" s="398" t="s">
        <v>2030</v>
      </c>
      <c r="AV571" s="423" t="s">
        <v>2030</v>
      </c>
      <c r="AW571" s="423" t="s">
        <v>2030</v>
      </c>
      <c r="AX571" s="424" t="s">
        <v>2030</v>
      </c>
      <c r="AY571" s="395" t="s">
        <v>2030</v>
      </c>
      <c r="AZ571" s="425" t="s">
        <v>2030</v>
      </c>
      <c r="BA571" s="423" t="s">
        <v>2030</v>
      </c>
      <c r="BB571" s="424" t="s">
        <v>2030</v>
      </c>
    </row>
    <row r="572" spans="1:54" x14ac:dyDescent="0.2">
      <c r="A572" s="2699"/>
      <c r="B572" s="2086" t="s">
        <v>2076</v>
      </c>
      <c r="C572" s="400" t="s">
        <v>2063</v>
      </c>
      <c r="D572" s="401" t="s">
        <v>2063</v>
      </c>
      <c r="E572" s="401" t="s">
        <v>2030</v>
      </c>
      <c r="F572" s="402" t="s">
        <v>2030</v>
      </c>
      <c r="G572" s="400" t="s">
        <v>2030</v>
      </c>
      <c r="H572" s="401" t="s">
        <v>2030</v>
      </c>
      <c r="I572" s="401" t="s">
        <v>2030</v>
      </c>
      <c r="J572" s="402" t="s">
        <v>2030</v>
      </c>
      <c r="K572" s="400" t="s">
        <v>2030</v>
      </c>
      <c r="L572" s="401" t="s">
        <v>2030</v>
      </c>
      <c r="M572" s="401" t="s">
        <v>2030</v>
      </c>
      <c r="N572" s="401" t="s">
        <v>2030</v>
      </c>
      <c r="O572" s="402" t="s">
        <v>2030</v>
      </c>
      <c r="P572" s="400" t="s">
        <v>2030</v>
      </c>
      <c r="Q572" s="401" t="s">
        <v>2030</v>
      </c>
      <c r="R572" s="401" t="s">
        <v>2030</v>
      </c>
      <c r="S572" s="402" t="s">
        <v>2030</v>
      </c>
      <c r="T572" s="400" t="s">
        <v>2030</v>
      </c>
      <c r="U572" s="403" t="s">
        <v>2030</v>
      </c>
      <c r="V572" s="401" t="s">
        <v>2030</v>
      </c>
      <c r="W572" s="401" t="s">
        <v>2030</v>
      </c>
      <c r="X572" s="402" t="s">
        <v>2030</v>
      </c>
      <c r="Y572" s="400" t="s">
        <v>2030</v>
      </c>
      <c r="Z572" s="401" t="s">
        <v>2030</v>
      </c>
      <c r="AA572" s="401" t="s">
        <v>2030</v>
      </c>
      <c r="AB572" s="402" t="s">
        <v>2030</v>
      </c>
      <c r="AC572" s="400" t="s">
        <v>2030</v>
      </c>
      <c r="AD572" s="401" t="s">
        <v>2030</v>
      </c>
      <c r="AE572" s="401" t="s">
        <v>2030</v>
      </c>
      <c r="AF572" s="448" t="s">
        <v>2063</v>
      </c>
      <c r="AG572" s="445" t="s">
        <v>2063</v>
      </c>
      <c r="AH572" s="446" t="s">
        <v>2063</v>
      </c>
      <c r="AI572" s="447" t="s">
        <v>2030</v>
      </c>
      <c r="AJ572" s="447" t="s">
        <v>2030</v>
      </c>
      <c r="AK572" s="448" t="s">
        <v>2030</v>
      </c>
      <c r="AL572" s="400" t="s">
        <v>2030</v>
      </c>
      <c r="AM572" s="446" t="s">
        <v>2030</v>
      </c>
      <c r="AN572" s="447" t="s">
        <v>2030</v>
      </c>
      <c r="AO572" s="448" t="s">
        <v>2030</v>
      </c>
      <c r="AP572" s="445" t="s">
        <v>2030</v>
      </c>
      <c r="AQ572" s="446" t="s">
        <v>2030</v>
      </c>
      <c r="AR572" s="447" t="s">
        <v>2030</v>
      </c>
      <c r="AS572" s="448" t="s">
        <v>2030</v>
      </c>
      <c r="AT572" s="445" t="s">
        <v>2030</v>
      </c>
      <c r="AU572" s="403" t="s">
        <v>2030</v>
      </c>
      <c r="AV572" s="447" t="s">
        <v>2030</v>
      </c>
      <c r="AW572" s="447" t="s">
        <v>2030</v>
      </c>
      <c r="AX572" s="448" t="s">
        <v>2030</v>
      </c>
      <c r="AY572" s="450" t="s">
        <v>2030</v>
      </c>
      <c r="AZ572" s="451" t="s">
        <v>2030</v>
      </c>
      <c r="BA572" s="456" t="s">
        <v>2030</v>
      </c>
      <c r="BB572" s="462" t="s">
        <v>2030</v>
      </c>
    </row>
    <row r="573" spans="1:54" x14ac:dyDescent="0.2">
      <c r="A573" s="2699"/>
      <c r="B573" s="2084" t="s">
        <v>2075</v>
      </c>
      <c r="C573" s="395" t="s">
        <v>2063</v>
      </c>
      <c r="D573" s="396" t="s">
        <v>2063</v>
      </c>
      <c r="E573" s="396" t="s">
        <v>2030</v>
      </c>
      <c r="F573" s="397" t="s">
        <v>2030</v>
      </c>
      <c r="G573" s="395" t="s">
        <v>2030</v>
      </c>
      <c r="H573" s="396" t="s">
        <v>2030</v>
      </c>
      <c r="I573" s="396" t="s">
        <v>2030</v>
      </c>
      <c r="J573" s="397" t="s">
        <v>2030</v>
      </c>
      <c r="K573" s="395" t="s">
        <v>2030</v>
      </c>
      <c r="L573" s="396" t="s">
        <v>2030</v>
      </c>
      <c r="M573" s="396" t="s">
        <v>2030</v>
      </c>
      <c r="N573" s="396" t="s">
        <v>2030</v>
      </c>
      <c r="O573" s="397" t="s">
        <v>2030</v>
      </c>
      <c r="P573" s="395" t="s">
        <v>2030</v>
      </c>
      <c r="Q573" s="396" t="s">
        <v>2030</v>
      </c>
      <c r="R573" s="396" t="s">
        <v>2030</v>
      </c>
      <c r="S573" s="397" t="s">
        <v>2030</v>
      </c>
      <c r="T573" s="395" t="s">
        <v>2030</v>
      </c>
      <c r="U573" s="398" t="s">
        <v>2030</v>
      </c>
      <c r="V573" s="396" t="s">
        <v>2030</v>
      </c>
      <c r="W573" s="396" t="s">
        <v>2030</v>
      </c>
      <c r="X573" s="397" t="s">
        <v>2030</v>
      </c>
      <c r="Y573" s="395" t="s">
        <v>2030</v>
      </c>
      <c r="Z573" s="396" t="s">
        <v>2030</v>
      </c>
      <c r="AA573" s="396" t="s">
        <v>2030</v>
      </c>
      <c r="AB573" s="397" t="s">
        <v>2030</v>
      </c>
      <c r="AC573" s="395" t="s">
        <v>2030</v>
      </c>
      <c r="AD573" s="396" t="s">
        <v>2030</v>
      </c>
      <c r="AE573" s="396" t="s">
        <v>2063</v>
      </c>
      <c r="AF573" s="424" t="s">
        <v>2063</v>
      </c>
      <c r="AG573" s="422" t="s">
        <v>2063</v>
      </c>
      <c r="AH573" s="425" t="s">
        <v>2063</v>
      </c>
      <c r="AI573" s="423" t="s">
        <v>2063</v>
      </c>
      <c r="AJ573" s="423" t="s">
        <v>2030</v>
      </c>
      <c r="AK573" s="424" t="s">
        <v>2030</v>
      </c>
      <c r="AL573" s="395" t="s">
        <v>2030</v>
      </c>
      <c r="AM573" s="425" t="s">
        <v>2030</v>
      </c>
      <c r="AN573" s="423" t="s">
        <v>2063</v>
      </c>
      <c r="AO573" s="424" t="s">
        <v>2063</v>
      </c>
      <c r="AP573" s="422" t="s">
        <v>2063</v>
      </c>
      <c r="AQ573" s="425" t="s">
        <v>2030</v>
      </c>
      <c r="AR573" s="423" t="s">
        <v>2030</v>
      </c>
      <c r="AS573" s="424" t="s">
        <v>2030</v>
      </c>
      <c r="AT573" s="422" t="s">
        <v>2030</v>
      </c>
      <c r="AU573" s="398" t="s">
        <v>2030</v>
      </c>
      <c r="AV573" s="423" t="s">
        <v>2030</v>
      </c>
      <c r="AW573" s="423" t="s">
        <v>2030</v>
      </c>
      <c r="AX573" s="424" t="s">
        <v>2030</v>
      </c>
      <c r="AY573" s="395" t="s">
        <v>2030</v>
      </c>
      <c r="AZ573" s="425" t="s">
        <v>2030</v>
      </c>
      <c r="BA573" s="423" t="s">
        <v>2030</v>
      </c>
      <c r="BB573" s="424" t="s">
        <v>2030</v>
      </c>
    </row>
    <row r="574" spans="1:54" x14ac:dyDescent="0.2">
      <c r="A574" s="2699"/>
      <c r="B574" s="2085" t="s">
        <v>2074</v>
      </c>
      <c r="C574" s="400" t="s">
        <v>2063</v>
      </c>
      <c r="D574" s="401" t="s">
        <v>2063</v>
      </c>
      <c r="E574" s="401" t="s">
        <v>2030</v>
      </c>
      <c r="F574" s="402" t="s">
        <v>2030</v>
      </c>
      <c r="G574" s="400" t="s">
        <v>2030</v>
      </c>
      <c r="H574" s="401" t="s">
        <v>2030</v>
      </c>
      <c r="I574" s="401" t="s">
        <v>2030</v>
      </c>
      <c r="J574" s="402" t="s">
        <v>2030</v>
      </c>
      <c r="K574" s="400" t="s">
        <v>2030</v>
      </c>
      <c r="L574" s="401" t="s">
        <v>2030</v>
      </c>
      <c r="M574" s="401" t="s">
        <v>2030</v>
      </c>
      <c r="N574" s="401" t="s">
        <v>2030</v>
      </c>
      <c r="O574" s="402" t="s">
        <v>2030</v>
      </c>
      <c r="P574" s="400" t="s">
        <v>2030</v>
      </c>
      <c r="Q574" s="401" t="s">
        <v>2030</v>
      </c>
      <c r="R574" s="401" t="s">
        <v>2030</v>
      </c>
      <c r="S574" s="402" t="s">
        <v>2030</v>
      </c>
      <c r="T574" s="400" t="s">
        <v>2030</v>
      </c>
      <c r="U574" s="403" t="s">
        <v>2030</v>
      </c>
      <c r="V574" s="401" t="s">
        <v>2030</v>
      </c>
      <c r="W574" s="401" t="s">
        <v>2030</v>
      </c>
      <c r="X574" s="402" t="s">
        <v>2030</v>
      </c>
      <c r="Y574" s="400" t="s">
        <v>2030</v>
      </c>
      <c r="Z574" s="401" t="s">
        <v>2030</v>
      </c>
      <c r="AA574" s="401" t="s">
        <v>2030</v>
      </c>
      <c r="AB574" s="402" t="s">
        <v>2030</v>
      </c>
      <c r="AC574" s="400" t="s">
        <v>2030</v>
      </c>
      <c r="AD574" s="401" t="s">
        <v>2063</v>
      </c>
      <c r="AE574" s="401" t="s">
        <v>2063</v>
      </c>
      <c r="AF574" s="448" t="s">
        <v>2063</v>
      </c>
      <c r="AG574" s="445" t="s">
        <v>2063</v>
      </c>
      <c r="AH574" s="446" t="s">
        <v>2063</v>
      </c>
      <c r="AI574" s="447" t="s">
        <v>2063</v>
      </c>
      <c r="AJ574" s="447" t="s">
        <v>2030</v>
      </c>
      <c r="AK574" s="448" t="s">
        <v>2030</v>
      </c>
      <c r="AL574" s="400" t="s">
        <v>2030</v>
      </c>
      <c r="AM574" s="446" t="s">
        <v>2030</v>
      </c>
      <c r="AN574" s="447" t="s">
        <v>2063</v>
      </c>
      <c r="AO574" s="448" t="s">
        <v>2063</v>
      </c>
      <c r="AP574" s="445" t="s">
        <v>2063</v>
      </c>
      <c r="AQ574" s="446" t="s">
        <v>2030</v>
      </c>
      <c r="AR574" s="447" t="s">
        <v>2063</v>
      </c>
      <c r="AS574" s="448" t="s">
        <v>2030</v>
      </c>
      <c r="AT574" s="445" t="s">
        <v>2030</v>
      </c>
      <c r="AU574" s="403" t="s">
        <v>2030</v>
      </c>
      <c r="AV574" s="447" t="s">
        <v>2030</v>
      </c>
      <c r="AW574" s="447" t="s">
        <v>2030</v>
      </c>
      <c r="AX574" s="448" t="s">
        <v>2030</v>
      </c>
      <c r="AY574" s="450" t="s">
        <v>2030</v>
      </c>
      <c r="AZ574" s="451" t="s">
        <v>2030</v>
      </c>
      <c r="BA574" s="456" t="s">
        <v>2030</v>
      </c>
      <c r="BB574" s="462" t="s">
        <v>2030</v>
      </c>
    </row>
    <row r="575" spans="1:54" ht="13.5" thickBot="1" x14ac:dyDescent="0.25">
      <c r="A575" s="2700"/>
      <c r="B575" s="2108" t="s">
        <v>2073</v>
      </c>
      <c r="C575" s="412" t="s">
        <v>2063</v>
      </c>
      <c r="D575" s="413" t="s">
        <v>2063</v>
      </c>
      <c r="E575" s="413" t="s">
        <v>2063</v>
      </c>
      <c r="F575" s="414" t="s">
        <v>2063</v>
      </c>
      <c r="G575" s="412" t="s">
        <v>2063</v>
      </c>
      <c r="H575" s="413" t="s">
        <v>2030</v>
      </c>
      <c r="I575" s="413" t="s">
        <v>2030</v>
      </c>
      <c r="J575" s="414" t="s">
        <v>2030</v>
      </c>
      <c r="K575" s="461" t="s">
        <v>2030</v>
      </c>
      <c r="L575" s="413" t="s">
        <v>2030</v>
      </c>
      <c r="M575" s="413" t="s">
        <v>2030</v>
      </c>
      <c r="N575" s="413" t="s">
        <v>2030</v>
      </c>
      <c r="O575" s="414" t="s">
        <v>2030</v>
      </c>
      <c r="P575" s="461" t="s">
        <v>2030</v>
      </c>
      <c r="Q575" s="413" t="s">
        <v>2030</v>
      </c>
      <c r="R575" s="413" t="s">
        <v>2030</v>
      </c>
      <c r="S575" s="414" t="s">
        <v>2030</v>
      </c>
      <c r="T575" s="412" t="s">
        <v>2030</v>
      </c>
      <c r="U575" s="415" t="s">
        <v>2030</v>
      </c>
      <c r="V575" s="413" t="s">
        <v>2030</v>
      </c>
      <c r="W575" s="413" t="s">
        <v>2030</v>
      </c>
      <c r="X575" s="414" t="s">
        <v>2030</v>
      </c>
      <c r="Y575" s="412" t="s">
        <v>2030</v>
      </c>
      <c r="Z575" s="413" t="s">
        <v>2030</v>
      </c>
      <c r="AA575" s="413" t="s">
        <v>2030</v>
      </c>
      <c r="AB575" s="414" t="s">
        <v>2030</v>
      </c>
      <c r="AC575" s="461" t="s">
        <v>2030</v>
      </c>
      <c r="AD575" s="413" t="s">
        <v>2030</v>
      </c>
      <c r="AE575" s="413" t="s">
        <v>2063</v>
      </c>
      <c r="AF575" s="414" t="s">
        <v>2063</v>
      </c>
      <c r="AG575" s="412" t="s">
        <v>2063</v>
      </c>
      <c r="AH575" s="415" t="s">
        <v>2063</v>
      </c>
      <c r="AI575" s="413" t="s">
        <v>2063</v>
      </c>
      <c r="AJ575" s="413" t="s">
        <v>2030</v>
      </c>
      <c r="AK575" s="414" t="s">
        <v>2030</v>
      </c>
      <c r="AL575" s="412" t="s">
        <v>2030</v>
      </c>
      <c r="AM575" s="415" t="s">
        <v>2030</v>
      </c>
      <c r="AN575" s="413" t="s">
        <v>2063</v>
      </c>
      <c r="AO575" s="414" t="s">
        <v>2063</v>
      </c>
      <c r="AP575" s="412" t="s">
        <v>2063</v>
      </c>
      <c r="AQ575" s="415" t="s">
        <v>2030</v>
      </c>
      <c r="AR575" s="413" t="s">
        <v>2030</v>
      </c>
      <c r="AS575" s="414" t="s">
        <v>2030</v>
      </c>
      <c r="AT575" s="412" t="s">
        <v>2030</v>
      </c>
      <c r="AU575" s="415" t="s">
        <v>2030</v>
      </c>
      <c r="AV575" s="413" t="s">
        <v>2030</v>
      </c>
      <c r="AW575" s="413" t="s">
        <v>2030</v>
      </c>
      <c r="AX575" s="414" t="s">
        <v>2030</v>
      </c>
      <c r="AY575" s="412" t="s">
        <v>2030</v>
      </c>
      <c r="AZ575" s="415" t="s">
        <v>2030</v>
      </c>
      <c r="BA575" s="413" t="s">
        <v>2030</v>
      </c>
      <c r="BB575" s="414" t="s">
        <v>2030</v>
      </c>
    </row>
    <row r="576" spans="1:54" ht="13.5" thickBot="1" x14ac:dyDescent="0.25">
      <c r="A576" s="302"/>
      <c r="B576" s="2072"/>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c r="AA576" s="169"/>
      <c r="AB576" s="169"/>
      <c r="AC576" s="169"/>
      <c r="AD576" s="169"/>
      <c r="AE576" s="169"/>
      <c r="AF576" s="169"/>
      <c r="AG576" s="169"/>
      <c r="AH576" s="180"/>
      <c r="AI576" s="180"/>
      <c r="AJ576" s="180"/>
      <c r="AK576" s="180"/>
      <c r="AL576" s="438"/>
      <c r="AM576" s="438"/>
      <c r="AN576" s="438"/>
      <c r="AO576" s="438"/>
      <c r="AP576" s="180"/>
      <c r="AQ576" s="180"/>
      <c r="AR576" s="180"/>
      <c r="AS576" s="180"/>
      <c r="AT576" s="180"/>
      <c r="AU576" s="180"/>
      <c r="AV576" s="180"/>
      <c r="AW576" s="180"/>
      <c r="AX576" s="180"/>
      <c r="AY576" s="438"/>
      <c r="AZ576" s="169"/>
      <c r="BA576" s="169"/>
      <c r="BB576" s="169"/>
    </row>
    <row r="577" spans="1:54" ht="13.5" thickBot="1" x14ac:dyDescent="0.25">
      <c r="A577" s="2683" t="s">
        <v>450</v>
      </c>
      <c r="B577" s="2693" t="s">
        <v>672</v>
      </c>
      <c r="C577" s="2670" t="s">
        <v>2056</v>
      </c>
      <c r="D577" s="2701"/>
      <c r="E577" s="2701"/>
      <c r="F577" s="2702"/>
      <c r="G577" s="2679" t="s">
        <v>2062</v>
      </c>
      <c r="H577" s="2703"/>
      <c r="I577" s="2703"/>
      <c r="J577" s="2704"/>
      <c r="K577" s="2679" t="s">
        <v>2061</v>
      </c>
      <c r="L577" s="2703"/>
      <c r="M577" s="2703"/>
      <c r="N577" s="2703"/>
      <c r="O577" s="2704"/>
      <c r="P577" s="2670" t="s">
        <v>2053</v>
      </c>
      <c r="Q577" s="2701"/>
      <c r="R577" s="2701"/>
      <c r="S577" s="2702"/>
      <c r="T577" s="2670" t="s">
        <v>2052</v>
      </c>
      <c r="U577" s="2701"/>
      <c r="V577" s="2701"/>
      <c r="W577" s="2701"/>
      <c r="X577" s="2702"/>
      <c r="Y577" s="2676" t="s">
        <v>2051</v>
      </c>
      <c r="Z577" s="2705"/>
      <c r="AA577" s="2705"/>
      <c r="AB577" s="2706"/>
      <c r="AC577" s="2670" t="s">
        <v>2050</v>
      </c>
      <c r="AD577" s="2701"/>
      <c r="AE577" s="2701"/>
      <c r="AF577" s="2702"/>
      <c r="AG577" s="2670" t="s">
        <v>2049</v>
      </c>
      <c r="AH577" s="2701"/>
      <c r="AI577" s="2701"/>
      <c r="AJ577" s="2701"/>
      <c r="AK577" s="2702"/>
      <c r="AL577" s="2670" t="s">
        <v>2048</v>
      </c>
      <c r="AM577" s="2701"/>
      <c r="AN577" s="2701"/>
      <c r="AO577" s="2702"/>
      <c r="AP577" s="2670" t="s">
        <v>2047</v>
      </c>
      <c r="AQ577" s="2701"/>
      <c r="AR577" s="2701"/>
      <c r="AS577" s="2702"/>
      <c r="AT577" s="2689" t="s">
        <v>2046</v>
      </c>
      <c r="AU577" s="2707"/>
      <c r="AV577" s="2707"/>
      <c r="AW577" s="2707"/>
      <c r="AX577" s="2708"/>
      <c r="AY577" s="2670" t="s">
        <v>2045</v>
      </c>
      <c r="AZ577" s="2701"/>
      <c r="BA577" s="2701"/>
      <c r="BB577" s="2702"/>
    </row>
    <row r="578" spans="1:54" ht="13.5" thickBot="1" x14ac:dyDescent="0.25">
      <c r="A578" s="2684"/>
      <c r="B578" s="2694"/>
      <c r="C578" s="498">
        <v>4</v>
      </c>
      <c r="D578" s="499">
        <v>11</v>
      </c>
      <c r="E578" s="500">
        <v>18</v>
      </c>
      <c r="F578" s="501">
        <v>25</v>
      </c>
      <c r="G578" s="502">
        <v>1</v>
      </c>
      <c r="H578" s="503">
        <v>8</v>
      </c>
      <c r="I578" s="504">
        <v>15</v>
      </c>
      <c r="J578" s="501">
        <v>22</v>
      </c>
      <c r="K578" s="417">
        <v>1</v>
      </c>
      <c r="L578" s="503">
        <v>8</v>
      </c>
      <c r="M578" s="500">
        <v>15</v>
      </c>
      <c r="N578" s="505">
        <v>22</v>
      </c>
      <c r="O578" s="506">
        <v>29</v>
      </c>
      <c r="P578" s="418">
        <v>5</v>
      </c>
      <c r="Q578" s="500">
        <v>12</v>
      </c>
      <c r="R578" s="507">
        <v>19</v>
      </c>
      <c r="S578" s="506">
        <v>26</v>
      </c>
      <c r="T578" s="418">
        <v>3</v>
      </c>
      <c r="U578" s="504">
        <v>10</v>
      </c>
      <c r="V578" s="507">
        <v>17</v>
      </c>
      <c r="W578" s="500">
        <v>24</v>
      </c>
      <c r="X578" s="501">
        <v>31</v>
      </c>
      <c r="Y578" s="498">
        <v>7</v>
      </c>
      <c r="Z578" s="507">
        <v>14</v>
      </c>
      <c r="AA578" s="500">
        <v>21</v>
      </c>
      <c r="AB578" s="501">
        <v>28</v>
      </c>
      <c r="AC578" s="417">
        <v>4</v>
      </c>
      <c r="AD578" s="507">
        <v>11</v>
      </c>
      <c r="AE578" s="500">
        <v>18</v>
      </c>
      <c r="AF578" s="501">
        <v>25</v>
      </c>
      <c r="AG578" s="417">
        <v>2</v>
      </c>
      <c r="AH578" s="499">
        <v>9</v>
      </c>
      <c r="AI578" s="500">
        <v>16</v>
      </c>
      <c r="AJ578" s="507">
        <v>23</v>
      </c>
      <c r="AK578" s="506">
        <v>30</v>
      </c>
      <c r="AL578" s="418">
        <v>6</v>
      </c>
      <c r="AM578" s="504">
        <v>13</v>
      </c>
      <c r="AN578" s="507">
        <v>20</v>
      </c>
      <c r="AO578" s="506">
        <v>27</v>
      </c>
      <c r="AP578" s="418">
        <v>4</v>
      </c>
      <c r="AQ578" s="504">
        <v>11</v>
      </c>
      <c r="AR578" s="507">
        <v>18</v>
      </c>
      <c r="AS578" s="506">
        <v>25</v>
      </c>
      <c r="AT578" s="418">
        <v>1</v>
      </c>
      <c r="AU578" s="498">
        <v>8</v>
      </c>
      <c r="AV578" s="507">
        <v>15</v>
      </c>
      <c r="AW578" s="508">
        <v>22</v>
      </c>
      <c r="AX578" s="501">
        <v>29</v>
      </c>
      <c r="AY578" s="417">
        <v>6</v>
      </c>
      <c r="AZ578" s="499">
        <v>13</v>
      </c>
      <c r="BA578" s="500">
        <v>20</v>
      </c>
      <c r="BB578" s="501">
        <v>27</v>
      </c>
    </row>
    <row r="579" spans="1:54" x14ac:dyDescent="0.2">
      <c r="A579" s="2698" t="s">
        <v>1687</v>
      </c>
      <c r="B579" s="2083" t="s">
        <v>2072</v>
      </c>
      <c r="C579" s="400" t="s">
        <v>2030</v>
      </c>
      <c r="D579" s="401" t="s">
        <v>2063</v>
      </c>
      <c r="E579" s="401" t="s">
        <v>2063</v>
      </c>
      <c r="F579" s="402" t="s">
        <v>2063</v>
      </c>
      <c r="G579" s="400" t="s">
        <v>2063</v>
      </c>
      <c r="H579" s="401" t="s">
        <v>2030</v>
      </c>
      <c r="I579" s="401" t="s">
        <v>2030</v>
      </c>
      <c r="J579" s="402" t="s">
        <v>2030</v>
      </c>
      <c r="K579" s="400" t="s">
        <v>2030</v>
      </c>
      <c r="L579" s="401" t="s">
        <v>2030</v>
      </c>
      <c r="M579" s="401" t="s">
        <v>2030</v>
      </c>
      <c r="N579" s="401" t="s">
        <v>2030</v>
      </c>
      <c r="O579" s="402" t="s">
        <v>2030</v>
      </c>
      <c r="P579" s="400" t="s">
        <v>2030</v>
      </c>
      <c r="Q579" s="401" t="s">
        <v>2030</v>
      </c>
      <c r="R579" s="401" t="s">
        <v>2030</v>
      </c>
      <c r="S579" s="402" t="s">
        <v>2030</v>
      </c>
      <c r="T579" s="400" t="s">
        <v>2030</v>
      </c>
      <c r="U579" s="403" t="s">
        <v>2030</v>
      </c>
      <c r="V579" s="401" t="s">
        <v>2030</v>
      </c>
      <c r="W579" s="401" t="s">
        <v>2030</v>
      </c>
      <c r="X579" s="402" t="s">
        <v>2030</v>
      </c>
      <c r="Y579" s="400" t="s">
        <v>2030</v>
      </c>
      <c r="Z579" s="401" t="s">
        <v>2030</v>
      </c>
      <c r="AA579" s="401" t="s">
        <v>2030</v>
      </c>
      <c r="AB579" s="402" t="s">
        <v>2030</v>
      </c>
      <c r="AC579" s="400" t="s">
        <v>2030</v>
      </c>
      <c r="AD579" s="401" t="s">
        <v>2030</v>
      </c>
      <c r="AE579" s="401" t="s">
        <v>2063</v>
      </c>
      <c r="AF579" s="448" t="s">
        <v>2063</v>
      </c>
      <c r="AG579" s="445" t="s">
        <v>2063</v>
      </c>
      <c r="AH579" s="446" t="s">
        <v>2063</v>
      </c>
      <c r="AI579" s="447" t="s">
        <v>2063</v>
      </c>
      <c r="AJ579" s="447" t="s">
        <v>2030</v>
      </c>
      <c r="AK579" s="448" t="s">
        <v>2030</v>
      </c>
      <c r="AL579" s="400" t="s">
        <v>2030</v>
      </c>
      <c r="AM579" s="446" t="s">
        <v>2030</v>
      </c>
      <c r="AN579" s="447" t="s">
        <v>2063</v>
      </c>
      <c r="AO579" s="448" t="s">
        <v>2063</v>
      </c>
      <c r="AP579" s="445" t="s">
        <v>2063</v>
      </c>
      <c r="AQ579" s="446" t="s">
        <v>2030</v>
      </c>
      <c r="AR579" s="447" t="s">
        <v>2030</v>
      </c>
      <c r="AS579" s="448" t="s">
        <v>2030</v>
      </c>
      <c r="AT579" s="445" t="s">
        <v>2030</v>
      </c>
      <c r="AU579" s="403" t="s">
        <v>2030</v>
      </c>
      <c r="AV579" s="447" t="s">
        <v>2030</v>
      </c>
      <c r="AW579" s="447" t="s">
        <v>2030</v>
      </c>
      <c r="AX579" s="448" t="s">
        <v>2030</v>
      </c>
      <c r="AY579" s="450" t="s">
        <v>2030</v>
      </c>
      <c r="AZ579" s="451" t="s">
        <v>2030</v>
      </c>
      <c r="BA579" s="456" t="s">
        <v>2030</v>
      </c>
      <c r="BB579" s="462" t="s">
        <v>2030</v>
      </c>
    </row>
    <row r="580" spans="1:54" x14ac:dyDescent="0.2">
      <c r="A580" s="2699"/>
      <c r="B580" s="2084" t="s">
        <v>2071</v>
      </c>
      <c r="C580" s="395" t="s">
        <v>2063</v>
      </c>
      <c r="D580" s="396" t="s">
        <v>2063</v>
      </c>
      <c r="E580" s="396" t="s">
        <v>2063</v>
      </c>
      <c r="F580" s="397" t="s">
        <v>2063</v>
      </c>
      <c r="G580" s="395" t="s">
        <v>2063</v>
      </c>
      <c r="H580" s="396" t="s">
        <v>2030</v>
      </c>
      <c r="I580" s="396" t="s">
        <v>2030</v>
      </c>
      <c r="J580" s="397" t="s">
        <v>2030</v>
      </c>
      <c r="K580" s="395" t="s">
        <v>2063</v>
      </c>
      <c r="L580" s="396" t="s">
        <v>2063</v>
      </c>
      <c r="M580" s="396" t="s">
        <v>2063</v>
      </c>
      <c r="N580" s="396" t="s">
        <v>2030</v>
      </c>
      <c r="O580" s="397" t="s">
        <v>2030</v>
      </c>
      <c r="P580" s="395" t="s">
        <v>2030</v>
      </c>
      <c r="Q580" s="396" t="s">
        <v>2030</v>
      </c>
      <c r="R580" s="396" t="s">
        <v>2030</v>
      </c>
      <c r="S580" s="397" t="s">
        <v>2030</v>
      </c>
      <c r="T580" s="395" t="s">
        <v>2030</v>
      </c>
      <c r="U580" s="398" t="s">
        <v>2030</v>
      </c>
      <c r="V580" s="396" t="s">
        <v>2030</v>
      </c>
      <c r="W580" s="396" t="s">
        <v>2030</v>
      </c>
      <c r="X580" s="397" t="s">
        <v>2030</v>
      </c>
      <c r="Y580" s="395" t="s">
        <v>2030</v>
      </c>
      <c r="Z580" s="396" t="s">
        <v>2030</v>
      </c>
      <c r="AA580" s="396" t="s">
        <v>2030</v>
      </c>
      <c r="AB580" s="397" t="s">
        <v>2030</v>
      </c>
      <c r="AC580" s="395" t="s">
        <v>2030</v>
      </c>
      <c r="AD580" s="396" t="s">
        <v>2030</v>
      </c>
      <c r="AE580" s="396" t="s">
        <v>2063</v>
      </c>
      <c r="AF580" s="424" t="s">
        <v>2063</v>
      </c>
      <c r="AG580" s="422" t="s">
        <v>2063</v>
      </c>
      <c r="AH580" s="425" t="s">
        <v>2063</v>
      </c>
      <c r="AI580" s="423" t="s">
        <v>2030</v>
      </c>
      <c r="AJ580" s="423" t="s">
        <v>2030</v>
      </c>
      <c r="AK580" s="424" t="s">
        <v>2030</v>
      </c>
      <c r="AL580" s="395" t="s">
        <v>2030</v>
      </c>
      <c r="AM580" s="425" t="s">
        <v>2030</v>
      </c>
      <c r="AN580" s="423" t="s">
        <v>2063</v>
      </c>
      <c r="AO580" s="424" t="s">
        <v>2063</v>
      </c>
      <c r="AP580" s="422" t="s">
        <v>2063</v>
      </c>
      <c r="AQ580" s="425" t="s">
        <v>2030</v>
      </c>
      <c r="AR580" s="423" t="s">
        <v>2030</v>
      </c>
      <c r="AS580" s="424" t="s">
        <v>2030</v>
      </c>
      <c r="AT580" s="422" t="s">
        <v>2030</v>
      </c>
      <c r="AU580" s="398" t="s">
        <v>2030</v>
      </c>
      <c r="AV580" s="423" t="s">
        <v>2030</v>
      </c>
      <c r="AW580" s="423" t="s">
        <v>2030</v>
      </c>
      <c r="AX580" s="424" t="s">
        <v>2030</v>
      </c>
      <c r="AY580" s="395" t="s">
        <v>2030</v>
      </c>
      <c r="AZ580" s="425" t="s">
        <v>2030</v>
      </c>
      <c r="BA580" s="423" t="s">
        <v>2030</v>
      </c>
      <c r="BB580" s="424" t="s">
        <v>2030</v>
      </c>
    </row>
    <row r="581" spans="1:54" x14ac:dyDescent="0.2">
      <c r="A581" s="2699"/>
      <c r="B581" s="2085" t="s">
        <v>2070</v>
      </c>
      <c r="C581" s="400" t="s">
        <v>2063</v>
      </c>
      <c r="D581" s="401" t="s">
        <v>2063</v>
      </c>
      <c r="E581" s="401" t="s">
        <v>2063</v>
      </c>
      <c r="F581" s="402" t="s">
        <v>2063</v>
      </c>
      <c r="G581" s="400" t="s">
        <v>2063</v>
      </c>
      <c r="H581" s="401" t="s">
        <v>2030</v>
      </c>
      <c r="I581" s="401" t="s">
        <v>2063</v>
      </c>
      <c r="J581" s="402" t="s">
        <v>2030</v>
      </c>
      <c r="K581" s="400" t="s">
        <v>2030</v>
      </c>
      <c r="L581" s="401" t="s">
        <v>2030</v>
      </c>
      <c r="M581" s="401" t="s">
        <v>2030</v>
      </c>
      <c r="N581" s="401" t="s">
        <v>2030</v>
      </c>
      <c r="O581" s="402" t="s">
        <v>2030</v>
      </c>
      <c r="P581" s="400" t="s">
        <v>2030</v>
      </c>
      <c r="Q581" s="401" t="s">
        <v>2030</v>
      </c>
      <c r="R581" s="401" t="s">
        <v>2030</v>
      </c>
      <c r="S581" s="402" t="s">
        <v>2030</v>
      </c>
      <c r="T581" s="400" t="s">
        <v>2030</v>
      </c>
      <c r="U581" s="403" t="s">
        <v>2030</v>
      </c>
      <c r="V581" s="401" t="s">
        <v>2030</v>
      </c>
      <c r="W581" s="401" t="s">
        <v>2030</v>
      </c>
      <c r="X581" s="402" t="s">
        <v>2030</v>
      </c>
      <c r="Y581" s="400" t="s">
        <v>2030</v>
      </c>
      <c r="Z581" s="401" t="s">
        <v>2030</v>
      </c>
      <c r="AA581" s="401" t="s">
        <v>2030</v>
      </c>
      <c r="AB581" s="402" t="s">
        <v>2030</v>
      </c>
      <c r="AC581" s="400" t="s">
        <v>2030</v>
      </c>
      <c r="AD581" s="401" t="s">
        <v>2030</v>
      </c>
      <c r="AE581" s="401" t="s">
        <v>2030</v>
      </c>
      <c r="AF581" s="448" t="s">
        <v>2063</v>
      </c>
      <c r="AG581" s="445" t="s">
        <v>2063</v>
      </c>
      <c r="AH581" s="446" t="s">
        <v>2063</v>
      </c>
      <c r="AI581" s="447" t="s">
        <v>2030</v>
      </c>
      <c r="AJ581" s="447" t="s">
        <v>2030</v>
      </c>
      <c r="AK581" s="448" t="s">
        <v>2030</v>
      </c>
      <c r="AL581" s="400" t="s">
        <v>2030</v>
      </c>
      <c r="AM581" s="446" t="s">
        <v>2030</v>
      </c>
      <c r="AN581" s="447" t="s">
        <v>2063</v>
      </c>
      <c r="AO581" s="448" t="s">
        <v>2063</v>
      </c>
      <c r="AP581" s="445" t="s">
        <v>2063</v>
      </c>
      <c r="AQ581" s="446" t="s">
        <v>2030</v>
      </c>
      <c r="AR581" s="447" t="s">
        <v>2030</v>
      </c>
      <c r="AS581" s="448" t="s">
        <v>2030</v>
      </c>
      <c r="AT581" s="445" t="s">
        <v>2030</v>
      </c>
      <c r="AU581" s="403" t="s">
        <v>2030</v>
      </c>
      <c r="AV581" s="447" t="s">
        <v>2030</v>
      </c>
      <c r="AW581" s="447" t="s">
        <v>2030</v>
      </c>
      <c r="AX581" s="448" t="s">
        <v>2030</v>
      </c>
      <c r="AY581" s="450" t="s">
        <v>2030</v>
      </c>
      <c r="AZ581" s="451" t="s">
        <v>2030</v>
      </c>
      <c r="BA581" s="456" t="s">
        <v>2030</v>
      </c>
      <c r="BB581" s="462" t="s">
        <v>2030</v>
      </c>
    </row>
    <row r="582" spans="1:54" x14ac:dyDescent="0.2">
      <c r="A582" s="2699"/>
      <c r="B582" s="2084" t="s">
        <v>2069</v>
      </c>
      <c r="C582" s="395" t="s">
        <v>2063</v>
      </c>
      <c r="D582" s="396" t="s">
        <v>2063</v>
      </c>
      <c r="E582" s="396" t="s">
        <v>2030</v>
      </c>
      <c r="F582" s="397" t="s">
        <v>2030</v>
      </c>
      <c r="G582" s="395" t="s">
        <v>2063</v>
      </c>
      <c r="H582" s="396" t="s">
        <v>2030</v>
      </c>
      <c r="I582" s="396" t="s">
        <v>2063</v>
      </c>
      <c r="J582" s="397" t="s">
        <v>2063</v>
      </c>
      <c r="K582" s="395" t="s">
        <v>2063</v>
      </c>
      <c r="L582" s="396" t="s">
        <v>2063</v>
      </c>
      <c r="M582" s="396" t="s">
        <v>2063</v>
      </c>
      <c r="N582" s="396" t="s">
        <v>2030</v>
      </c>
      <c r="O582" s="397" t="s">
        <v>2030</v>
      </c>
      <c r="P582" s="395" t="s">
        <v>2030</v>
      </c>
      <c r="Q582" s="396" t="s">
        <v>2030</v>
      </c>
      <c r="R582" s="396" t="s">
        <v>2030</v>
      </c>
      <c r="S582" s="397" t="s">
        <v>2030</v>
      </c>
      <c r="T582" s="395" t="s">
        <v>2030</v>
      </c>
      <c r="U582" s="398" t="s">
        <v>2030</v>
      </c>
      <c r="V582" s="396" t="s">
        <v>2030</v>
      </c>
      <c r="W582" s="396" t="s">
        <v>2030</v>
      </c>
      <c r="X582" s="397" t="s">
        <v>2030</v>
      </c>
      <c r="Y582" s="395" t="s">
        <v>2030</v>
      </c>
      <c r="Z582" s="396" t="s">
        <v>2030</v>
      </c>
      <c r="AA582" s="396" t="s">
        <v>2030</v>
      </c>
      <c r="AB582" s="397" t="s">
        <v>2030</v>
      </c>
      <c r="AC582" s="395" t="s">
        <v>2030</v>
      </c>
      <c r="AD582" s="396" t="s">
        <v>2030</v>
      </c>
      <c r="AE582" s="396" t="s">
        <v>2030</v>
      </c>
      <c r="AF582" s="424" t="s">
        <v>2063</v>
      </c>
      <c r="AG582" s="422" t="s">
        <v>2063</v>
      </c>
      <c r="AH582" s="425" t="s">
        <v>2063</v>
      </c>
      <c r="AI582" s="423" t="s">
        <v>2030</v>
      </c>
      <c r="AJ582" s="423" t="s">
        <v>2030</v>
      </c>
      <c r="AK582" s="424" t="s">
        <v>2030</v>
      </c>
      <c r="AL582" s="395" t="s">
        <v>2030</v>
      </c>
      <c r="AM582" s="425" t="s">
        <v>2030</v>
      </c>
      <c r="AN582" s="423" t="s">
        <v>2063</v>
      </c>
      <c r="AO582" s="424" t="s">
        <v>2063</v>
      </c>
      <c r="AP582" s="422" t="s">
        <v>2063</v>
      </c>
      <c r="AQ582" s="425" t="s">
        <v>2030</v>
      </c>
      <c r="AR582" s="423" t="s">
        <v>2063</v>
      </c>
      <c r="AS582" s="424" t="s">
        <v>2030</v>
      </c>
      <c r="AT582" s="422" t="s">
        <v>2030</v>
      </c>
      <c r="AU582" s="398" t="s">
        <v>2030</v>
      </c>
      <c r="AV582" s="423" t="s">
        <v>2030</v>
      </c>
      <c r="AW582" s="423" t="s">
        <v>2030</v>
      </c>
      <c r="AX582" s="424" t="s">
        <v>2030</v>
      </c>
      <c r="AY582" s="395" t="s">
        <v>2030</v>
      </c>
      <c r="AZ582" s="425" t="s">
        <v>2030</v>
      </c>
      <c r="BA582" s="423" t="s">
        <v>2030</v>
      </c>
      <c r="BB582" s="424" t="s">
        <v>2030</v>
      </c>
    </row>
    <row r="583" spans="1:54" x14ac:dyDescent="0.2">
      <c r="A583" s="2699"/>
      <c r="B583" s="2085" t="s">
        <v>2068</v>
      </c>
      <c r="C583" s="400" t="s">
        <v>2030</v>
      </c>
      <c r="D583" s="401" t="s">
        <v>2030</v>
      </c>
      <c r="E583" s="401" t="s">
        <v>2030</v>
      </c>
      <c r="F583" s="402" t="s">
        <v>2030</v>
      </c>
      <c r="G583" s="400" t="s">
        <v>2030</v>
      </c>
      <c r="H583" s="401" t="s">
        <v>2030</v>
      </c>
      <c r="I583" s="401" t="s">
        <v>2030</v>
      </c>
      <c r="J583" s="402" t="s">
        <v>2030</v>
      </c>
      <c r="K583" s="400" t="s">
        <v>2030</v>
      </c>
      <c r="L583" s="401" t="s">
        <v>2030</v>
      </c>
      <c r="M583" s="401" t="s">
        <v>2030</v>
      </c>
      <c r="N583" s="401" t="s">
        <v>2030</v>
      </c>
      <c r="O583" s="402" t="s">
        <v>2030</v>
      </c>
      <c r="P583" s="400" t="s">
        <v>2030</v>
      </c>
      <c r="Q583" s="401" t="s">
        <v>2030</v>
      </c>
      <c r="R583" s="401" t="s">
        <v>2030</v>
      </c>
      <c r="S583" s="402" t="s">
        <v>2030</v>
      </c>
      <c r="T583" s="400" t="s">
        <v>2030</v>
      </c>
      <c r="U583" s="403" t="s">
        <v>2030</v>
      </c>
      <c r="V583" s="401" t="s">
        <v>2030</v>
      </c>
      <c r="W583" s="401" t="s">
        <v>2030</v>
      </c>
      <c r="X583" s="402" t="s">
        <v>2030</v>
      </c>
      <c r="Y583" s="400" t="s">
        <v>2030</v>
      </c>
      <c r="Z583" s="401" t="s">
        <v>2030</v>
      </c>
      <c r="AA583" s="401" t="s">
        <v>2030</v>
      </c>
      <c r="AB583" s="402" t="s">
        <v>2030</v>
      </c>
      <c r="AC583" s="400" t="s">
        <v>2030</v>
      </c>
      <c r="AD583" s="401" t="s">
        <v>2030</v>
      </c>
      <c r="AE583" s="401" t="s">
        <v>2063</v>
      </c>
      <c r="AF583" s="448" t="s">
        <v>2063</v>
      </c>
      <c r="AG583" s="445" t="s">
        <v>2063</v>
      </c>
      <c r="AH583" s="446" t="s">
        <v>2063</v>
      </c>
      <c r="AI583" s="447" t="s">
        <v>2063</v>
      </c>
      <c r="AJ583" s="447" t="s">
        <v>2030</v>
      </c>
      <c r="AK583" s="448" t="s">
        <v>2030</v>
      </c>
      <c r="AL583" s="400" t="s">
        <v>2030</v>
      </c>
      <c r="AM583" s="446" t="s">
        <v>2030</v>
      </c>
      <c r="AN583" s="447" t="s">
        <v>2030</v>
      </c>
      <c r="AO583" s="448" t="s">
        <v>2030</v>
      </c>
      <c r="AP583" s="445" t="s">
        <v>2030</v>
      </c>
      <c r="AQ583" s="446" t="s">
        <v>2030</v>
      </c>
      <c r="AR583" s="447" t="s">
        <v>2030</v>
      </c>
      <c r="AS583" s="448" t="s">
        <v>2030</v>
      </c>
      <c r="AT583" s="445" t="s">
        <v>2030</v>
      </c>
      <c r="AU583" s="403" t="s">
        <v>2030</v>
      </c>
      <c r="AV583" s="447" t="s">
        <v>2030</v>
      </c>
      <c r="AW583" s="447" t="s">
        <v>2030</v>
      </c>
      <c r="AX583" s="448" t="s">
        <v>2030</v>
      </c>
      <c r="AY583" s="450" t="s">
        <v>2030</v>
      </c>
      <c r="AZ583" s="451" t="s">
        <v>2030</v>
      </c>
      <c r="BA583" s="456" t="s">
        <v>2030</v>
      </c>
      <c r="BB583" s="462" t="s">
        <v>2030</v>
      </c>
    </row>
    <row r="584" spans="1:54" ht="13.5" thickBot="1" x14ac:dyDescent="0.25">
      <c r="A584" s="2700"/>
      <c r="B584" s="2108" t="s">
        <v>2067</v>
      </c>
      <c r="C584" s="412" t="s">
        <v>2030</v>
      </c>
      <c r="D584" s="413" t="s">
        <v>2030</v>
      </c>
      <c r="E584" s="413" t="s">
        <v>2030</v>
      </c>
      <c r="F584" s="414" t="s">
        <v>2030</v>
      </c>
      <c r="G584" s="412" t="s">
        <v>2030</v>
      </c>
      <c r="H584" s="413" t="s">
        <v>2030</v>
      </c>
      <c r="I584" s="413" t="s">
        <v>2030</v>
      </c>
      <c r="J584" s="414" t="s">
        <v>2063</v>
      </c>
      <c r="K584" s="461" t="s">
        <v>2063</v>
      </c>
      <c r="L584" s="413" t="s">
        <v>2063</v>
      </c>
      <c r="M584" s="413" t="s">
        <v>2063</v>
      </c>
      <c r="N584" s="413" t="s">
        <v>2030</v>
      </c>
      <c r="O584" s="414" t="s">
        <v>2030</v>
      </c>
      <c r="P584" s="461" t="s">
        <v>2030</v>
      </c>
      <c r="Q584" s="413" t="s">
        <v>2030</v>
      </c>
      <c r="R584" s="413" t="s">
        <v>2030</v>
      </c>
      <c r="S584" s="414" t="s">
        <v>2030</v>
      </c>
      <c r="T584" s="412" t="s">
        <v>2030</v>
      </c>
      <c r="U584" s="415" t="s">
        <v>2030</v>
      </c>
      <c r="V584" s="413" t="s">
        <v>2030</v>
      </c>
      <c r="W584" s="413" t="s">
        <v>2030</v>
      </c>
      <c r="X584" s="414" t="s">
        <v>2030</v>
      </c>
      <c r="Y584" s="412" t="s">
        <v>2030</v>
      </c>
      <c r="Z584" s="413" t="s">
        <v>2030</v>
      </c>
      <c r="AA584" s="413" t="s">
        <v>2030</v>
      </c>
      <c r="AB584" s="414" t="s">
        <v>2030</v>
      </c>
      <c r="AC584" s="461" t="s">
        <v>2030</v>
      </c>
      <c r="AD584" s="413" t="s">
        <v>2030</v>
      </c>
      <c r="AE584" s="413" t="s">
        <v>2030</v>
      </c>
      <c r="AF584" s="414" t="s">
        <v>2030</v>
      </c>
      <c r="AG584" s="412" t="s">
        <v>2030</v>
      </c>
      <c r="AH584" s="415" t="s">
        <v>2030</v>
      </c>
      <c r="AI584" s="413" t="s">
        <v>2030</v>
      </c>
      <c r="AJ584" s="413" t="s">
        <v>2030</v>
      </c>
      <c r="AK584" s="414" t="s">
        <v>2030</v>
      </c>
      <c r="AL584" s="412" t="s">
        <v>2030</v>
      </c>
      <c r="AM584" s="415" t="s">
        <v>2030</v>
      </c>
      <c r="AN584" s="413" t="s">
        <v>2030</v>
      </c>
      <c r="AO584" s="414" t="s">
        <v>2030</v>
      </c>
      <c r="AP584" s="412" t="s">
        <v>2030</v>
      </c>
      <c r="AQ584" s="415" t="s">
        <v>2030</v>
      </c>
      <c r="AR584" s="413" t="s">
        <v>2030</v>
      </c>
      <c r="AS584" s="414" t="s">
        <v>2030</v>
      </c>
      <c r="AT584" s="412" t="s">
        <v>2030</v>
      </c>
      <c r="AU584" s="415" t="s">
        <v>2030</v>
      </c>
      <c r="AV584" s="413" t="s">
        <v>2030</v>
      </c>
      <c r="AW584" s="413" t="s">
        <v>2030</v>
      </c>
      <c r="AX584" s="414" t="s">
        <v>2030</v>
      </c>
      <c r="AY584" s="412" t="s">
        <v>2030</v>
      </c>
      <c r="AZ584" s="415" t="s">
        <v>2030</v>
      </c>
      <c r="BA584" s="413" t="s">
        <v>2030</v>
      </c>
      <c r="BB584" s="414" t="s">
        <v>2030</v>
      </c>
    </row>
    <row r="585" spans="1:54" ht="13.5" thickBot="1" x14ac:dyDescent="0.25">
      <c r="A585" s="34"/>
      <c r="B585" s="1931"/>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c r="AA585" s="169"/>
      <c r="AB585" s="169"/>
      <c r="AC585" s="169"/>
      <c r="AD585" s="169"/>
      <c r="AE585" s="169"/>
      <c r="AF585" s="169"/>
      <c r="AG585" s="169"/>
      <c r="AH585" s="169"/>
      <c r="AI585" s="169"/>
      <c r="AJ585" s="169"/>
      <c r="AK585" s="169"/>
      <c r="AL585" s="169"/>
      <c r="AM585" s="169"/>
      <c r="AN585" s="169"/>
      <c r="AO585" s="169"/>
      <c r="AP585" s="169"/>
      <c r="AQ585" s="169"/>
      <c r="AR585" s="169"/>
      <c r="AS585" s="169"/>
      <c r="AT585" s="169"/>
      <c r="AU585" s="169"/>
      <c r="AV585" s="169"/>
      <c r="AW585" s="169"/>
      <c r="AX585" s="169"/>
      <c r="AY585" s="169"/>
      <c r="AZ585" s="169"/>
      <c r="BA585" s="169"/>
      <c r="BB585" s="169"/>
    </row>
    <row r="586" spans="1:54" ht="13.5" thickBot="1" x14ac:dyDescent="0.25">
      <c r="A586" s="2683" t="s">
        <v>450</v>
      </c>
      <c r="B586" s="2693" t="s">
        <v>672</v>
      </c>
      <c r="C586" s="2670" t="s">
        <v>2056</v>
      </c>
      <c r="D586" s="2701"/>
      <c r="E586" s="2701"/>
      <c r="F586" s="2702"/>
      <c r="G586" s="2679" t="s">
        <v>2062</v>
      </c>
      <c r="H586" s="2703"/>
      <c r="I586" s="2703"/>
      <c r="J586" s="2704"/>
      <c r="K586" s="2679" t="s">
        <v>2061</v>
      </c>
      <c r="L586" s="2703"/>
      <c r="M586" s="2703"/>
      <c r="N586" s="2703"/>
      <c r="O586" s="2704"/>
      <c r="P586" s="2670" t="s">
        <v>2053</v>
      </c>
      <c r="Q586" s="2701"/>
      <c r="R586" s="2701"/>
      <c r="S586" s="2702"/>
      <c r="T586" s="2670" t="s">
        <v>2052</v>
      </c>
      <c r="U586" s="2701"/>
      <c r="V586" s="2701"/>
      <c r="W586" s="2701"/>
      <c r="X586" s="2702"/>
      <c r="Y586" s="2676" t="s">
        <v>2051</v>
      </c>
      <c r="Z586" s="2705"/>
      <c r="AA586" s="2705"/>
      <c r="AB586" s="2706"/>
      <c r="AC586" s="2670" t="s">
        <v>2050</v>
      </c>
      <c r="AD586" s="2701"/>
      <c r="AE586" s="2701"/>
      <c r="AF586" s="2702"/>
      <c r="AG586" s="2670" t="s">
        <v>2049</v>
      </c>
      <c r="AH586" s="2701"/>
      <c r="AI586" s="2701"/>
      <c r="AJ586" s="2701"/>
      <c r="AK586" s="2702"/>
      <c r="AL586" s="2670" t="s">
        <v>2048</v>
      </c>
      <c r="AM586" s="2701"/>
      <c r="AN586" s="2701"/>
      <c r="AO586" s="2702"/>
      <c r="AP586" s="2670" t="s">
        <v>2047</v>
      </c>
      <c r="AQ586" s="2701"/>
      <c r="AR586" s="2701"/>
      <c r="AS586" s="2702"/>
      <c r="AT586" s="2689" t="s">
        <v>2046</v>
      </c>
      <c r="AU586" s="2707"/>
      <c r="AV586" s="2707"/>
      <c r="AW586" s="2707"/>
      <c r="AX586" s="2708"/>
      <c r="AY586" s="2670" t="s">
        <v>2045</v>
      </c>
      <c r="AZ586" s="2701"/>
      <c r="BA586" s="2701"/>
      <c r="BB586" s="2702"/>
    </row>
    <row r="587" spans="1:54" ht="13.5" thickBot="1" x14ac:dyDescent="0.25">
      <c r="A587" s="2684"/>
      <c r="B587" s="2694"/>
      <c r="C587" s="498">
        <v>4</v>
      </c>
      <c r="D587" s="499">
        <v>11</v>
      </c>
      <c r="E587" s="500">
        <v>18</v>
      </c>
      <c r="F587" s="501">
        <v>25</v>
      </c>
      <c r="G587" s="502">
        <v>1</v>
      </c>
      <c r="H587" s="503">
        <v>8</v>
      </c>
      <c r="I587" s="504">
        <v>15</v>
      </c>
      <c r="J587" s="501">
        <v>22</v>
      </c>
      <c r="K587" s="417">
        <v>1</v>
      </c>
      <c r="L587" s="503">
        <v>8</v>
      </c>
      <c r="M587" s="500">
        <v>15</v>
      </c>
      <c r="N587" s="505">
        <v>22</v>
      </c>
      <c r="O587" s="506">
        <v>29</v>
      </c>
      <c r="P587" s="418">
        <v>5</v>
      </c>
      <c r="Q587" s="500">
        <v>12</v>
      </c>
      <c r="R587" s="507">
        <v>19</v>
      </c>
      <c r="S587" s="506">
        <v>26</v>
      </c>
      <c r="T587" s="418">
        <v>3</v>
      </c>
      <c r="U587" s="504">
        <v>10</v>
      </c>
      <c r="V587" s="507">
        <v>17</v>
      </c>
      <c r="W587" s="500">
        <v>24</v>
      </c>
      <c r="X587" s="501">
        <v>31</v>
      </c>
      <c r="Y587" s="498">
        <v>7</v>
      </c>
      <c r="Z587" s="507">
        <v>14</v>
      </c>
      <c r="AA587" s="500">
        <v>21</v>
      </c>
      <c r="AB587" s="501">
        <v>28</v>
      </c>
      <c r="AC587" s="417">
        <v>4</v>
      </c>
      <c r="AD587" s="507">
        <v>11</v>
      </c>
      <c r="AE587" s="500">
        <v>18</v>
      </c>
      <c r="AF587" s="501">
        <v>25</v>
      </c>
      <c r="AG587" s="417">
        <v>2</v>
      </c>
      <c r="AH587" s="499">
        <v>9</v>
      </c>
      <c r="AI587" s="500">
        <v>16</v>
      </c>
      <c r="AJ587" s="507">
        <v>23</v>
      </c>
      <c r="AK587" s="506">
        <v>30</v>
      </c>
      <c r="AL587" s="418">
        <v>6</v>
      </c>
      <c r="AM587" s="504">
        <v>13</v>
      </c>
      <c r="AN587" s="507">
        <v>20</v>
      </c>
      <c r="AO587" s="506">
        <v>27</v>
      </c>
      <c r="AP587" s="418">
        <v>4</v>
      </c>
      <c r="AQ587" s="504">
        <v>11</v>
      </c>
      <c r="AR587" s="507">
        <v>18</v>
      </c>
      <c r="AS587" s="506">
        <v>25</v>
      </c>
      <c r="AT587" s="418">
        <v>1</v>
      </c>
      <c r="AU587" s="498">
        <v>8</v>
      </c>
      <c r="AV587" s="507">
        <v>15</v>
      </c>
      <c r="AW587" s="508">
        <v>22</v>
      </c>
      <c r="AX587" s="501">
        <v>29</v>
      </c>
      <c r="AY587" s="417">
        <v>6</v>
      </c>
      <c r="AZ587" s="499">
        <v>13</v>
      </c>
      <c r="BA587" s="500">
        <v>20</v>
      </c>
      <c r="BB587" s="501">
        <v>27</v>
      </c>
    </row>
    <row r="588" spans="1:54" ht="13.5" thickBot="1" x14ac:dyDescent="0.25">
      <c r="A588" s="299" t="s">
        <v>1692</v>
      </c>
      <c r="B588" s="2109" t="s">
        <v>2033</v>
      </c>
      <c r="C588" s="412" t="s">
        <v>2030</v>
      </c>
      <c r="D588" s="413" t="s">
        <v>2030</v>
      </c>
      <c r="E588" s="413" t="s">
        <v>2030</v>
      </c>
      <c r="F588" s="414" t="s">
        <v>2030</v>
      </c>
      <c r="G588" s="412" t="s">
        <v>2030</v>
      </c>
      <c r="H588" s="413" t="s">
        <v>2030</v>
      </c>
      <c r="I588" s="413" t="s">
        <v>2030</v>
      </c>
      <c r="J588" s="414" t="s">
        <v>2030</v>
      </c>
      <c r="K588" s="461" t="s">
        <v>2030</v>
      </c>
      <c r="L588" s="413" t="s">
        <v>2030</v>
      </c>
      <c r="M588" s="413" t="s">
        <v>2030</v>
      </c>
      <c r="N588" s="413" t="s">
        <v>2030</v>
      </c>
      <c r="O588" s="414" t="s">
        <v>2030</v>
      </c>
      <c r="P588" s="461" t="s">
        <v>2030</v>
      </c>
      <c r="Q588" s="413" t="s">
        <v>2030</v>
      </c>
      <c r="R588" s="413" t="s">
        <v>2030</v>
      </c>
      <c r="S588" s="414" t="s">
        <v>2030</v>
      </c>
      <c r="T588" s="412" t="s">
        <v>2030</v>
      </c>
      <c r="U588" s="415" t="s">
        <v>2030</v>
      </c>
      <c r="V588" s="413" t="s">
        <v>2030</v>
      </c>
      <c r="W588" s="413" t="s">
        <v>2030</v>
      </c>
      <c r="X588" s="414" t="s">
        <v>2030</v>
      </c>
      <c r="Y588" s="412" t="s">
        <v>2030</v>
      </c>
      <c r="Z588" s="413" t="s">
        <v>2030</v>
      </c>
      <c r="AA588" s="413" t="s">
        <v>2030</v>
      </c>
      <c r="AB588" s="414" t="s">
        <v>2030</v>
      </c>
      <c r="AC588" s="461" t="s">
        <v>2030</v>
      </c>
      <c r="AD588" s="413" t="s">
        <v>2030</v>
      </c>
      <c r="AE588" s="413" t="s">
        <v>2030</v>
      </c>
      <c r="AF588" s="414" t="s">
        <v>2030</v>
      </c>
      <c r="AG588" s="412" t="s">
        <v>2030</v>
      </c>
      <c r="AH588" s="415" t="s">
        <v>2030</v>
      </c>
      <c r="AI588" s="413" t="s">
        <v>2030</v>
      </c>
      <c r="AJ588" s="413" t="s">
        <v>2030</v>
      </c>
      <c r="AK588" s="414" t="s">
        <v>2030</v>
      </c>
      <c r="AL588" s="412" t="s">
        <v>2030</v>
      </c>
      <c r="AM588" s="415" t="s">
        <v>2030</v>
      </c>
      <c r="AN588" s="413" t="s">
        <v>2030</v>
      </c>
      <c r="AO588" s="414" t="s">
        <v>2030</v>
      </c>
      <c r="AP588" s="412" t="s">
        <v>2030</v>
      </c>
      <c r="AQ588" s="415" t="s">
        <v>2030</v>
      </c>
      <c r="AR588" s="413" t="s">
        <v>2030</v>
      </c>
      <c r="AS588" s="414" t="s">
        <v>2030</v>
      </c>
      <c r="AT588" s="412" t="s">
        <v>2030</v>
      </c>
      <c r="AU588" s="415" t="s">
        <v>2030</v>
      </c>
      <c r="AV588" s="413" t="s">
        <v>2030</v>
      </c>
      <c r="AW588" s="413" t="s">
        <v>2030</v>
      </c>
      <c r="AX588" s="414" t="s">
        <v>2030</v>
      </c>
      <c r="AY588" s="412" t="s">
        <v>2030</v>
      </c>
      <c r="AZ588" s="415" t="s">
        <v>2030</v>
      </c>
      <c r="BA588" s="413" t="s">
        <v>2030</v>
      </c>
      <c r="BB588" s="414" t="s">
        <v>2030</v>
      </c>
    </row>
    <row r="589" spans="1:54" ht="13.5" thickBot="1" x14ac:dyDescent="0.25">
      <c r="A589" s="34"/>
      <c r="B589" s="1931"/>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c r="AA589" s="169"/>
      <c r="AB589" s="169"/>
      <c r="AC589" s="169"/>
      <c r="AD589" s="169"/>
      <c r="AE589" s="169"/>
      <c r="AF589" s="169"/>
      <c r="AG589" s="169"/>
      <c r="AH589" s="169"/>
      <c r="AI589" s="169"/>
      <c r="AJ589" s="169"/>
      <c r="AK589" s="169"/>
      <c r="AL589" s="169"/>
      <c r="AM589" s="169"/>
      <c r="AN589" s="169"/>
      <c r="AO589" s="169"/>
      <c r="AP589" s="169"/>
      <c r="AQ589" s="169"/>
      <c r="AR589" s="169"/>
      <c r="AS589" s="169"/>
      <c r="AT589" s="169"/>
      <c r="AU589" s="169"/>
      <c r="AV589" s="169"/>
      <c r="AW589" s="169"/>
      <c r="AX589" s="169"/>
      <c r="AY589" s="169"/>
      <c r="AZ589" s="169"/>
      <c r="BA589" s="169"/>
      <c r="BB589" s="169"/>
    </row>
    <row r="590" spans="1:54" ht="13.5" thickBot="1" x14ac:dyDescent="0.25">
      <c r="A590" s="2683" t="s">
        <v>450</v>
      </c>
      <c r="B590" s="2693" t="s">
        <v>672</v>
      </c>
      <c r="C590" s="2670" t="s">
        <v>2056</v>
      </c>
      <c r="D590" s="2701"/>
      <c r="E590" s="2701"/>
      <c r="F590" s="2702"/>
      <c r="G590" s="2679" t="s">
        <v>2062</v>
      </c>
      <c r="H590" s="2703"/>
      <c r="I590" s="2703"/>
      <c r="J590" s="2704"/>
      <c r="K590" s="2679" t="s">
        <v>2061</v>
      </c>
      <c r="L590" s="2703"/>
      <c r="M590" s="2703"/>
      <c r="N590" s="2703"/>
      <c r="O590" s="2704"/>
      <c r="P590" s="2670" t="s">
        <v>2053</v>
      </c>
      <c r="Q590" s="2701"/>
      <c r="R590" s="2701"/>
      <c r="S590" s="2702"/>
      <c r="T590" s="2670" t="s">
        <v>2052</v>
      </c>
      <c r="U590" s="2701"/>
      <c r="V590" s="2701"/>
      <c r="W590" s="2701"/>
      <c r="X590" s="2702"/>
      <c r="Y590" s="2676" t="s">
        <v>2051</v>
      </c>
      <c r="Z590" s="2705"/>
      <c r="AA590" s="2705"/>
      <c r="AB590" s="2706"/>
      <c r="AC590" s="2670" t="s">
        <v>2050</v>
      </c>
      <c r="AD590" s="2701"/>
      <c r="AE590" s="2701"/>
      <c r="AF590" s="2702"/>
      <c r="AG590" s="2670" t="s">
        <v>2049</v>
      </c>
      <c r="AH590" s="2701"/>
      <c r="AI590" s="2701"/>
      <c r="AJ590" s="2701"/>
      <c r="AK590" s="2702"/>
      <c r="AL590" s="2670" t="s">
        <v>2048</v>
      </c>
      <c r="AM590" s="2701"/>
      <c r="AN590" s="2701"/>
      <c r="AO590" s="2702"/>
      <c r="AP590" s="2670" t="s">
        <v>2047</v>
      </c>
      <c r="AQ590" s="2701"/>
      <c r="AR590" s="2701"/>
      <c r="AS590" s="2702"/>
      <c r="AT590" s="2689" t="s">
        <v>2046</v>
      </c>
      <c r="AU590" s="2707"/>
      <c r="AV590" s="2707"/>
      <c r="AW590" s="2707"/>
      <c r="AX590" s="2708"/>
      <c r="AY590" s="2670" t="s">
        <v>2045</v>
      </c>
      <c r="AZ590" s="2701"/>
      <c r="BA590" s="2701"/>
      <c r="BB590" s="2702"/>
    </row>
    <row r="591" spans="1:54" ht="13.5" thickBot="1" x14ac:dyDescent="0.25">
      <c r="A591" s="2684"/>
      <c r="B591" s="2694"/>
      <c r="C591" s="498">
        <v>4</v>
      </c>
      <c r="D591" s="499">
        <v>11</v>
      </c>
      <c r="E591" s="500">
        <v>18</v>
      </c>
      <c r="F591" s="501">
        <v>25</v>
      </c>
      <c r="G591" s="502">
        <v>1</v>
      </c>
      <c r="H591" s="503">
        <v>8</v>
      </c>
      <c r="I591" s="504">
        <v>15</v>
      </c>
      <c r="J591" s="501">
        <v>22</v>
      </c>
      <c r="K591" s="417">
        <v>1</v>
      </c>
      <c r="L591" s="503">
        <v>8</v>
      </c>
      <c r="M591" s="500">
        <v>15</v>
      </c>
      <c r="N591" s="505">
        <v>22</v>
      </c>
      <c r="O591" s="506">
        <v>29</v>
      </c>
      <c r="P591" s="418">
        <v>5</v>
      </c>
      <c r="Q591" s="500">
        <v>12</v>
      </c>
      <c r="R591" s="507">
        <v>19</v>
      </c>
      <c r="S591" s="506">
        <v>26</v>
      </c>
      <c r="T591" s="418">
        <v>3</v>
      </c>
      <c r="U591" s="504">
        <v>10</v>
      </c>
      <c r="V591" s="507">
        <v>17</v>
      </c>
      <c r="W591" s="500">
        <v>24</v>
      </c>
      <c r="X591" s="501">
        <v>31</v>
      </c>
      <c r="Y591" s="498">
        <v>7</v>
      </c>
      <c r="Z591" s="507">
        <v>14</v>
      </c>
      <c r="AA591" s="500">
        <v>21</v>
      </c>
      <c r="AB591" s="501">
        <v>28</v>
      </c>
      <c r="AC591" s="417">
        <v>4</v>
      </c>
      <c r="AD591" s="507">
        <v>11</v>
      </c>
      <c r="AE591" s="500">
        <v>18</v>
      </c>
      <c r="AF591" s="501">
        <v>25</v>
      </c>
      <c r="AG591" s="417">
        <v>2</v>
      </c>
      <c r="AH591" s="499">
        <v>9</v>
      </c>
      <c r="AI591" s="500">
        <v>16</v>
      </c>
      <c r="AJ591" s="507">
        <v>23</v>
      </c>
      <c r="AK591" s="506">
        <v>30</v>
      </c>
      <c r="AL591" s="418">
        <v>6</v>
      </c>
      <c r="AM591" s="504">
        <v>13</v>
      </c>
      <c r="AN591" s="507">
        <v>20</v>
      </c>
      <c r="AO591" s="506">
        <v>27</v>
      </c>
      <c r="AP591" s="418">
        <v>4</v>
      </c>
      <c r="AQ591" s="504">
        <v>11</v>
      </c>
      <c r="AR591" s="507">
        <v>18</v>
      </c>
      <c r="AS591" s="506">
        <v>25</v>
      </c>
      <c r="AT591" s="418">
        <v>1</v>
      </c>
      <c r="AU591" s="498">
        <v>8</v>
      </c>
      <c r="AV591" s="507">
        <v>15</v>
      </c>
      <c r="AW591" s="508">
        <v>22</v>
      </c>
      <c r="AX591" s="501">
        <v>29</v>
      </c>
      <c r="AY591" s="417">
        <v>6</v>
      </c>
      <c r="AZ591" s="499">
        <v>13</v>
      </c>
      <c r="BA591" s="500">
        <v>20</v>
      </c>
      <c r="BB591" s="501">
        <v>27</v>
      </c>
    </row>
    <row r="592" spans="1:54" x14ac:dyDescent="0.2">
      <c r="A592" s="2698" t="s">
        <v>1502</v>
      </c>
      <c r="B592" s="2083" t="s">
        <v>2032</v>
      </c>
      <c r="C592" s="400" t="s">
        <v>2030</v>
      </c>
      <c r="D592" s="401" t="s">
        <v>2030</v>
      </c>
      <c r="E592" s="401" t="s">
        <v>2030</v>
      </c>
      <c r="F592" s="402" t="s">
        <v>2030</v>
      </c>
      <c r="G592" s="400" t="s">
        <v>2030</v>
      </c>
      <c r="H592" s="401" t="s">
        <v>2030</v>
      </c>
      <c r="I592" s="401" t="s">
        <v>2030</v>
      </c>
      <c r="J592" s="402" t="s">
        <v>2030</v>
      </c>
      <c r="K592" s="400" t="s">
        <v>2030</v>
      </c>
      <c r="L592" s="401" t="s">
        <v>2030</v>
      </c>
      <c r="M592" s="401" t="s">
        <v>2030</v>
      </c>
      <c r="N592" s="401" t="s">
        <v>2030</v>
      </c>
      <c r="O592" s="402" t="s">
        <v>2030</v>
      </c>
      <c r="P592" s="400" t="s">
        <v>2030</v>
      </c>
      <c r="Q592" s="401" t="s">
        <v>2030</v>
      </c>
      <c r="R592" s="401" t="s">
        <v>2030</v>
      </c>
      <c r="S592" s="402" t="s">
        <v>2030</v>
      </c>
      <c r="T592" s="400" t="s">
        <v>2030</v>
      </c>
      <c r="U592" s="403" t="s">
        <v>2030</v>
      </c>
      <c r="V592" s="401" t="s">
        <v>2030</v>
      </c>
      <c r="W592" s="401" t="s">
        <v>2030</v>
      </c>
      <c r="X592" s="402" t="s">
        <v>2030</v>
      </c>
      <c r="Y592" s="400" t="s">
        <v>2030</v>
      </c>
      <c r="Z592" s="401" t="s">
        <v>2030</v>
      </c>
      <c r="AA592" s="401" t="s">
        <v>2030</v>
      </c>
      <c r="AB592" s="402" t="s">
        <v>2030</v>
      </c>
      <c r="AC592" s="400" t="s">
        <v>2030</v>
      </c>
      <c r="AD592" s="401" t="s">
        <v>2030</v>
      </c>
      <c r="AE592" s="401" t="s">
        <v>2030</v>
      </c>
      <c r="AF592" s="448" t="s">
        <v>2030</v>
      </c>
      <c r="AG592" s="445" t="s">
        <v>2030</v>
      </c>
      <c r="AH592" s="446" t="s">
        <v>2030</v>
      </c>
      <c r="AI592" s="447" t="s">
        <v>2030</v>
      </c>
      <c r="AJ592" s="447" t="s">
        <v>2030</v>
      </c>
      <c r="AK592" s="448" t="s">
        <v>2030</v>
      </c>
      <c r="AL592" s="400" t="s">
        <v>2030</v>
      </c>
      <c r="AM592" s="446" t="s">
        <v>2030</v>
      </c>
      <c r="AN592" s="447" t="s">
        <v>2030</v>
      </c>
      <c r="AO592" s="448" t="s">
        <v>2030</v>
      </c>
      <c r="AP592" s="445" t="s">
        <v>2030</v>
      </c>
      <c r="AQ592" s="446" t="s">
        <v>2030</v>
      </c>
      <c r="AR592" s="447" t="s">
        <v>2030</v>
      </c>
      <c r="AS592" s="448" t="s">
        <v>2030</v>
      </c>
      <c r="AT592" s="445" t="s">
        <v>2030</v>
      </c>
      <c r="AU592" s="403" t="s">
        <v>2030</v>
      </c>
      <c r="AV592" s="447" t="s">
        <v>2030</v>
      </c>
      <c r="AW592" s="447" t="s">
        <v>2030</v>
      </c>
      <c r="AX592" s="448" t="s">
        <v>2030</v>
      </c>
      <c r="AY592" s="450" t="s">
        <v>2030</v>
      </c>
      <c r="AZ592" s="451" t="s">
        <v>2030</v>
      </c>
      <c r="BA592" s="456" t="s">
        <v>2030</v>
      </c>
      <c r="BB592" s="462" t="s">
        <v>2030</v>
      </c>
    </row>
    <row r="593" spans="1:73" ht="13.5" thickBot="1" x14ac:dyDescent="0.25">
      <c r="A593" s="2700"/>
      <c r="B593" s="2108" t="s">
        <v>2031</v>
      </c>
      <c r="C593" s="412" t="s">
        <v>2030</v>
      </c>
      <c r="D593" s="413" t="s">
        <v>2030</v>
      </c>
      <c r="E593" s="413" t="s">
        <v>2030</v>
      </c>
      <c r="F593" s="414" t="s">
        <v>2030</v>
      </c>
      <c r="G593" s="412" t="s">
        <v>2030</v>
      </c>
      <c r="H593" s="413" t="s">
        <v>2030</v>
      </c>
      <c r="I593" s="413" t="s">
        <v>2030</v>
      </c>
      <c r="J593" s="414" t="s">
        <v>2030</v>
      </c>
      <c r="K593" s="461" t="s">
        <v>2030</v>
      </c>
      <c r="L593" s="413" t="s">
        <v>2030</v>
      </c>
      <c r="M593" s="413" t="s">
        <v>2030</v>
      </c>
      <c r="N593" s="413" t="s">
        <v>2030</v>
      </c>
      <c r="O593" s="414" t="s">
        <v>2030</v>
      </c>
      <c r="P593" s="461" t="s">
        <v>2030</v>
      </c>
      <c r="Q593" s="413" t="s">
        <v>2030</v>
      </c>
      <c r="R593" s="413" t="s">
        <v>2030</v>
      </c>
      <c r="S593" s="414" t="s">
        <v>2030</v>
      </c>
      <c r="T593" s="412" t="s">
        <v>2030</v>
      </c>
      <c r="U593" s="415" t="s">
        <v>2030</v>
      </c>
      <c r="V593" s="413" t="s">
        <v>2030</v>
      </c>
      <c r="W593" s="413" t="s">
        <v>2030</v>
      </c>
      <c r="X593" s="414" t="s">
        <v>2030</v>
      </c>
      <c r="Y593" s="412" t="s">
        <v>2030</v>
      </c>
      <c r="Z593" s="413" t="s">
        <v>2030</v>
      </c>
      <c r="AA593" s="413" t="s">
        <v>2030</v>
      </c>
      <c r="AB593" s="414" t="s">
        <v>2030</v>
      </c>
      <c r="AC593" s="461" t="s">
        <v>2030</v>
      </c>
      <c r="AD593" s="413" t="s">
        <v>2030</v>
      </c>
      <c r="AE593" s="413" t="s">
        <v>2030</v>
      </c>
      <c r="AF593" s="414" t="s">
        <v>2030</v>
      </c>
      <c r="AG593" s="412" t="s">
        <v>2030</v>
      </c>
      <c r="AH593" s="415" t="s">
        <v>2030</v>
      </c>
      <c r="AI593" s="413" t="s">
        <v>2030</v>
      </c>
      <c r="AJ593" s="413" t="s">
        <v>2030</v>
      </c>
      <c r="AK593" s="414" t="s">
        <v>2030</v>
      </c>
      <c r="AL593" s="412" t="s">
        <v>2030</v>
      </c>
      <c r="AM593" s="415" t="s">
        <v>2030</v>
      </c>
      <c r="AN593" s="413" t="s">
        <v>2030</v>
      </c>
      <c r="AO593" s="414" t="s">
        <v>2030</v>
      </c>
      <c r="AP593" s="412" t="s">
        <v>2030</v>
      </c>
      <c r="AQ593" s="415" t="s">
        <v>2030</v>
      </c>
      <c r="AR593" s="413" t="s">
        <v>2030</v>
      </c>
      <c r="AS593" s="414" t="s">
        <v>2030</v>
      </c>
      <c r="AT593" s="412" t="s">
        <v>2030</v>
      </c>
      <c r="AU593" s="415" t="s">
        <v>2030</v>
      </c>
      <c r="AV593" s="413" t="s">
        <v>2030</v>
      </c>
      <c r="AW593" s="413" t="s">
        <v>2030</v>
      </c>
      <c r="AX593" s="414" t="s">
        <v>2030</v>
      </c>
      <c r="AY593" s="412" t="s">
        <v>2030</v>
      </c>
      <c r="AZ593" s="415" t="s">
        <v>2030</v>
      </c>
      <c r="BA593" s="413" t="s">
        <v>2030</v>
      </c>
      <c r="BB593" s="414" t="s">
        <v>2030</v>
      </c>
    </row>
    <row r="594" spans="1:73" ht="13.5" thickBot="1" x14ac:dyDescent="0.25">
      <c r="A594" s="302"/>
      <c r="B594" s="2072"/>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c r="AA594" s="169"/>
      <c r="AB594" s="169"/>
      <c r="AC594" s="169"/>
      <c r="AD594" s="169"/>
      <c r="AE594" s="169"/>
      <c r="AF594" s="169"/>
      <c r="AG594" s="169"/>
      <c r="AH594" s="180"/>
      <c r="AI594" s="180"/>
      <c r="AJ594" s="180"/>
      <c r="AK594" s="180"/>
      <c r="AL594" s="438"/>
      <c r="AM594" s="180"/>
      <c r="AN594" s="180"/>
      <c r="AO594" s="180"/>
      <c r="AP594" s="180"/>
      <c r="AQ594" s="180"/>
      <c r="AR594" s="180"/>
      <c r="AS594" s="180"/>
      <c r="AT594" s="180"/>
      <c r="AU594" s="180"/>
      <c r="AV594" s="180"/>
      <c r="AW594" s="180"/>
      <c r="AX594" s="180"/>
      <c r="AY594" s="438"/>
      <c r="AZ594" s="169"/>
      <c r="BA594" s="169"/>
      <c r="BB594" s="169"/>
    </row>
    <row r="595" spans="1:73" ht="13.5" thickBot="1" x14ac:dyDescent="0.25">
      <c r="A595" s="2683" t="s">
        <v>450</v>
      </c>
      <c r="B595" s="2693" t="s">
        <v>672</v>
      </c>
      <c r="C595" s="2670" t="s">
        <v>2056</v>
      </c>
      <c r="D595" s="2701"/>
      <c r="E595" s="2701"/>
      <c r="F595" s="2702"/>
      <c r="G595" s="2679" t="s">
        <v>2062</v>
      </c>
      <c r="H595" s="2703"/>
      <c r="I595" s="2703"/>
      <c r="J595" s="2704"/>
      <c r="K595" s="2679" t="s">
        <v>2061</v>
      </c>
      <c r="L595" s="2703"/>
      <c r="M595" s="2703"/>
      <c r="N595" s="2703"/>
      <c r="O595" s="2704"/>
      <c r="P595" s="2670" t="s">
        <v>2053</v>
      </c>
      <c r="Q595" s="2701"/>
      <c r="R595" s="2701"/>
      <c r="S595" s="2702"/>
      <c r="T595" s="2670" t="s">
        <v>2052</v>
      </c>
      <c r="U595" s="2701"/>
      <c r="V595" s="2701"/>
      <c r="W595" s="2701"/>
      <c r="X595" s="2702"/>
      <c r="Y595" s="2676" t="s">
        <v>2051</v>
      </c>
      <c r="Z595" s="2705"/>
      <c r="AA595" s="2705"/>
      <c r="AB595" s="2706"/>
      <c r="AC595" s="2670" t="s">
        <v>2050</v>
      </c>
      <c r="AD595" s="2701"/>
      <c r="AE595" s="2701"/>
      <c r="AF595" s="2702"/>
      <c r="AG595" s="2670" t="s">
        <v>2049</v>
      </c>
      <c r="AH595" s="2701"/>
      <c r="AI595" s="2701"/>
      <c r="AJ595" s="2701"/>
      <c r="AK595" s="2702"/>
      <c r="AL595" s="2670" t="s">
        <v>2048</v>
      </c>
      <c r="AM595" s="2701"/>
      <c r="AN595" s="2701"/>
      <c r="AO595" s="2702"/>
      <c r="AP595" s="2670" t="s">
        <v>2047</v>
      </c>
      <c r="AQ595" s="2701"/>
      <c r="AR595" s="2701"/>
      <c r="AS595" s="2702"/>
      <c r="AT595" s="2689" t="s">
        <v>2046</v>
      </c>
      <c r="AU595" s="2707"/>
      <c r="AV595" s="2707"/>
      <c r="AW595" s="2707"/>
      <c r="AX595" s="2708"/>
      <c r="AY595" s="2670" t="s">
        <v>2045</v>
      </c>
      <c r="AZ595" s="2701"/>
      <c r="BA595" s="2701"/>
      <c r="BB595" s="2702"/>
    </row>
    <row r="596" spans="1:73" ht="13.5" thickBot="1" x14ac:dyDescent="0.25">
      <c r="A596" s="2684"/>
      <c r="B596" s="2694"/>
      <c r="C596" s="498">
        <v>4</v>
      </c>
      <c r="D596" s="499">
        <v>11</v>
      </c>
      <c r="E596" s="500">
        <v>18</v>
      </c>
      <c r="F596" s="501">
        <v>25</v>
      </c>
      <c r="G596" s="502">
        <v>1</v>
      </c>
      <c r="H596" s="503">
        <v>8</v>
      </c>
      <c r="I596" s="504">
        <v>15</v>
      </c>
      <c r="J596" s="501">
        <v>22</v>
      </c>
      <c r="K596" s="417">
        <v>1</v>
      </c>
      <c r="L596" s="503">
        <v>8</v>
      </c>
      <c r="M596" s="500">
        <v>15</v>
      </c>
      <c r="N596" s="505">
        <v>22</v>
      </c>
      <c r="O596" s="506">
        <v>29</v>
      </c>
      <c r="P596" s="418">
        <v>5</v>
      </c>
      <c r="Q596" s="500">
        <v>12</v>
      </c>
      <c r="R596" s="507">
        <v>19</v>
      </c>
      <c r="S596" s="506">
        <v>26</v>
      </c>
      <c r="T596" s="418">
        <v>3</v>
      </c>
      <c r="U596" s="504">
        <v>10</v>
      </c>
      <c r="V596" s="507">
        <v>17</v>
      </c>
      <c r="W596" s="500">
        <v>24</v>
      </c>
      <c r="X596" s="501">
        <v>31</v>
      </c>
      <c r="Y596" s="498">
        <v>7</v>
      </c>
      <c r="Z596" s="507">
        <v>14</v>
      </c>
      <c r="AA596" s="500">
        <v>21</v>
      </c>
      <c r="AB596" s="501">
        <v>28</v>
      </c>
      <c r="AC596" s="417">
        <v>4</v>
      </c>
      <c r="AD596" s="507">
        <v>11</v>
      </c>
      <c r="AE596" s="500">
        <v>18</v>
      </c>
      <c r="AF596" s="501">
        <v>25</v>
      </c>
      <c r="AG596" s="417">
        <v>2</v>
      </c>
      <c r="AH596" s="499">
        <v>9</v>
      </c>
      <c r="AI596" s="500">
        <v>16</v>
      </c>
      <c r="AJ596" s="507">
        <v>23</v>
      </c>
      <c r="AK596" s="506">
        <v>30</v>
      </c>
      <c r="AL596" s="418">
        <v>6</v>
      </c>
      <c r="AM596" s="504">
        <v>13</v>
      </c>
      <c r="AN596" s="507">
        <v>20</v>
      </c>
      <c r="AO596" s="506">
        <v>27</v>
      </c>
      <c r="AP596" s="418">
        <v>4</v>
      </c>
      <c r="AQ596" s="504">
        <v>11</v>
      </c>
      <c r="AR596" s="507">
        <v>18</v>
      </c>
      <c r="AS596" s="506">
        <v>25</v>
      </c>
      <c r="AT596" s="418">
        <v>1</v>
      </c>
      <c r="AU596" s="498">
        <v>8</v>
      </c>
      <c r="AV596" s="507">
        <v>15</v>
      </c>
      <c r="AW596" s="508">
        <v>22</v>
      </c>
      <c r="AX596" s="501">
        <v>29</v>
      </c>
      <c r="AY596" s="417">
        <v>6</v>
      </c>
      <c r="AZ596" s="499">
        <v>13</v>
      </c>
      <c r="BA596" s="500">
        <v>20</v>
      </c>
      <c r="BB596" s="501">
        <v>27</v>
      </c>
    </row>
    <row r="597" spans="1:73" x14ac:dyDescent="0.2">
      <c r="A597" s="2698" t="s">
        <v>1501</v>
      </c>
      <c r="B597" s="2083" t="s">
        <v>2066</v>
      </c>
      <c r="C597" s="395" t="s">
        <v>2030</v>
      </c>
      <c r="D597" s="396" t="s">
        <v>2030</v>
      </c>
      <c r="E597" s="396" t="s">
        <v>2063</v>
      </c>
      <c r="F597" s="397" t="s">
        <v>2063</v>
      </c>
      <c r="G597" s="395" t="s">
        <v>2063</v>
      </c>
      <c r="H597" s="396" t="s">
        <v>2030</v>
      </c>
      <c r="I597" s="396" t="s">
        <v>2030</v>
      </c>
      <c r="J597" s="397" t="s">
        <v>2030</v>
      </c>
      <c r="K597" s="395" t="s">
        <v>2030</v>
      </c>
      <c r="L597" s="396" t="s">
        <v>2030</v>
      </c>
      <c r="M597" s="396" t="s">
        <v>2030</v>
      </c>
      <c r="N597" s="396" t="s">
        <v>2030</v>
      </c>
      <c r="O597" s="397" t="s">
        <v>2030</v>
      </c>
      <c r="P597" s="395" t="s">
        <v>2030</v>
      </c>
      <c r="Q597" s="396" t="s">
        <v>2030</v>
      </c>
      <c r="R597" s="396" t="s">
        <v>2030</v>
      </c>
      <c r="S597" s="397" t="s">
        <v>2030</v>
      </c>
      <c r="T597" s="395" t="s">
        <v>2030</v>
      </c>
      <c r="U597" s="398" t="s">
        <v>2030</v>
      </c>
      <c r="V597" s="396" t="s">
        <v>2030</v>
      </c>
      <c r="W597" s="396" t="s">
        <v>2030</v>
      </c>
      <c r="X597" s="397" t="s">
        <v>2030</v>
      </c>
      <c r="Y597" s="395" t="s">
        <v>2030</v>
      </c>
      <c r="Z597" s="396" t="s">
        <v>2030</v>
      </c>
      <c r="AA597" s="396" t="s">
        <v>2030</v>
      </c>
      <c r="AB597" s="397" t="s">
        <v>2030</v>
      </c>
      <c r="AC597" s="395" t="s">
        <v>2030</v>
      </c>
      <c r="AD597" s="396" t="s">
        <v>2030</v>
      </c>
      <c r="AE597" s="396" t="s">
        <v>2030</v>
      </c>
      <c r="AF597" s="424" t="s">
        <v>2030</v>
      </c>
      <c r="AG597" s="422" t="s">
        <v>2030</v>
      </c>
      <c r="AH597" s="425" t="s">
        <v>2030</v>
      </c>
      <c r="AI597" s="423" t="s">
        <v>2030</v>
      </c>
      <c r="AJ597" s="423" t="s">
        <v>2030</v>
      </c>
      <c r="AK597" s="424" t="s">
        <v>2030</v>
      </c>
      <c r="AL597" s="395" t="s">
        <v>2030</v>
      </c>
      <c r="AM597" s="425" t="s">
        <v>2030</v>
      </c>
      <c r="AN597" s="423" t="s">
        <v>2030</v>
      </c>
      <c r="AO597" s="424" t="s">
        <v>2030</v>
      </c>
      <c r="AP597" s="422" t="s">
        <v>2030</v>
      </c>
      <c r="AQ597" s="425" t="s">
        <v>2030</v>
      </c>
      <c r="AR597" s="423" t="s">
        <v>2030</v>
      </c>
      <c r="AS597" s="424" t="s">
        <v>2030</v>
      </c>
      <c r="AT597" s="422" t="s">
        <v>2030</v>
      </c>
      <c r="AU597" s="398" t="s">
        <v>2030</v>
      </c>
      <c r="AV597" s="423" t="s">
        <v>2030</v>
      </c>
      <c r="AW597" s="423" t="s">
        <v>2030</v>
      </c>
      <c r="AX597" s="424" t="s">
        <v>2030</v>
      </c>
      <c r="AY597" s="395" t="s">
        <v>2030</v>
      </c>
      <c r="AZ597" s="425" t="s">
        <v>2030</v>
      </c>
      <c r="BA597" s="423" t="s">
        <v>2030</v>
      </c>
      <c r="BB597" s="424" t="s">
        <v>2030</v>
      </c>
    </row>
    <row r="598" spans="1:73" x14ac:dyDescent="0.2">
      <c r="A598" s="2699"/>
      <c r="B598" s="2084" t="s">
        <v>2065</v>
      </c>
      <c r="C598" s="400" t="s">
        <v>2030</v>
      </c>
      <c r="D598" s="401" t="s">
        <v>2030</v>
      </c>
      <c r="E598" s="401" t="s">
        <v>2030</v>
      </c>
      <c r="F598" s="402" t="s">
        <v>2030</v>
      </c>
      <c r="G598" s="400" t="s">
        <v>2030</v>
      </c>
      <c r="H598" s="401" t="s">
        <v>2030</v>
      </c>
      <c r="I598" s="401" t="s">
        <v>2030</v>
      </c>
      <c r="J598" s="402" t="s">
        <v>2030</v>
      </c>
      <c r="K598" s="400" t="s">
        <v>2030</v>
      </c>
      <c r="L598" s="401" t="s">
        <v>2030</v>
      </c>
      <c r="M598" s="401" t="s">
        <v>2030</v>
      </c>
      <c r="N598" s="401" t="s">
        <v>2030</v>
      </c>
      <c r="O598" s="402" t="s">
        <v>2030</v>
      </c>
      <c r="P598" s="400" t="s">
        <v>2030</v>
      </c>
      <c r="Q598" s="401" t="s">
        <v>2030</v>
      </c>
      <c r="R598" s="401" t="s">
        <v>2030</v>
      </c>
      <c r="S598" s="402" t="s">
        <v>2030</v>
      </c>
      <c r="T598" s="400" t="s">
        <v>2030</v>
      </c>
      <c r="U598" s="403" t="s">
        <v>2030</v>
      </c>
      <c r="V598" s="401" t="s">
        <v>2030</v>
      </c>
      <c r="W598" s="401" t="s">
        <v>2030</v>
      </c>
      <c r="X598" s="402" t="s">
        <v>2030</v>
      </c>
      <c r="Y598" s="400" t="s">
        <v>2030</v>
      </c>
      <c r="Z598" s="401" t="s">
        <v>2030</v>
      </c>
      <c r="AA598" s="401" t="s">
        <v>2030</v>
      </c>
      <c r="AB598" s="402" t="s">
        <v>2030</v>
      </c>
      <c r="AC598" s="400" t="s">
        <v>2030</v>
      </c>
      <c r="AD598" s="401" t="s">
        <v>2030</v>
      </c>
      <c r="AE598" s="401" t="s">
        <v>2030</v>
      </c>
      <c r="AF598" s="448" t="s">
        <v>2030</v>
      </c>
      <c r="AG598" s="445" t="s">
        <v>2030</v>
      </c>
      <c r="AH598" s="446" t="s">
        <v>2030</v>
      </c>
      <c r="AI598" s="447" t="s">
        <v>2030</v>
      </c>
      <c r="AJ598" s="447" t="s">
        <v>2030</v>
      </c>
      <c r="AK598" s="448" t="s">
        <v>2030</v>
      </c>
      <c r="AL598" s="400" t="s">
        <v>2030</v>
      </c>
      <c r="AM598" s="446" t="s">
        <v>2030</v>
      </c>
      <c r="AN598" s="447" t="s">
        <v>2030</v>
      </c>
      <c r="AO598" s="448" t="s">
        <v>2030</v>
      </c>
      <c r="AP598" s="445" t="s">
        <v>2030</v>
      </c>
      <c r="AQ598" s="446" t="s">
        <v>2030</v>
      </c>
      <c r="AR598" s="447" t="s">
        <v>2030</v>
      </c>
      <c r="AS598" s="448" t="s">
        <v>2030</v>
      </c>
      <c r="AT598" s="445" t="s">
        <v>2030</v>
      </c>
      <c r="AU598" s="403" t="s">
        <v>2030</v>
      </c>
      <c r="AV598" s="447" t="s">
        <v>2030</v>
      </c>
      <c r="AW598" s="447" t="s">
        <v>2030</v>
      </c>
      <c r="AX598" s="448" t="s">
        <v>2030</v>
      </c>
      <c r="AY598" s="450" t="s">
        <v>2030</v>
      </c>
      <c r="AZ598" s="451" t="s">
        <v>2030</v>
      </c>
      <c r="BA598" s="456" t="s">
        <v>2030</v>
      </c>
      <c r="BB598" s="462" t="s">
        <v>2030</v>
      </c>
    </row>
    <row r="599" spans="1:73" ht="13.5" thickBot="1" x14ac:dyDescent="0.25">
      <c r="A599" s="2700"/>
      <c r="B599" s="2087" t="s">
        <v>2064</v>
      </c>
      <c r="C599" s="412" t="s">
        <v>2030</v>
      </c>
      <c r="D599" s="413" t="s">
        <v>2030</v>
      </c>
      <c r="E599" s="413" t="s">
        <v>2063</v>
      </c>
      <c r="F599" s="414" t="s">
        <v>2063</v>
      </c>
      <c r="G599" s="412" t="s">
        <v>2063</v>
      </c>
      <c r="H599" s="413" t="s">
        <v>2030</v>
      </c>
      <c r="I599" s="413" t="s">
        <v>2030</v>
      </c>
      <c r="J599" s="414" t="s">
        <v>2030</v>
      </c>
      <c r="K599" s="461" t="s">
        <v>2030</v>
      </c>
      <c r="L599" s="413" t="s">
        <v>2030</v>
      </c>
      <c r="M599" s="413" t="s">
        <v>2030</v>
      </c>
      <c r="N599" s="413" t="s">
        <v>2030</v>
      </c>
      <c r="O599" s="414" t="s">
        <v>2030</v>
      </c>
      <c r="P599" s="461" t="s">
        <v>2030</v>
      </c>
      <c r="Q599" s="413" t="s">
        <v>2030</v>
      </c>
      <c r="R599" s="413" t="s">
        <v>2030</v>
      </c>
      <c r="S599" s="414" t="s">
        <v>2030</v>
      </c>
      <c r="T599" s="412" t="s">
        <v>2030</v>
      </c>
      <c r="U599" s="415" t="s">
        <v>2030</v>
      </c>
      <c r="V599" s="413" t="s">
        <v>2030</v>
      </c>
      <c r="W599" s="413" t="s">
        <v>2030</v>
      </c>
      <c r="X599" s="414" t="s">
        <v>2030</v>
      </c>
      <c r="Y599" s="412" t="s">
        <v>2030</v>
      </c>
      <c r="Z599" s="413" t="s">
        <v>2030</v>
      </c>
      <c r="AA599" s="413" t="s">
        <v>2030</v>
      </c>
      <c r="AB599" s="414" t="s">
        <v>2030</v>
      </c>
      <c r="AC599" s="461" t="s">
        <v>2030</v>
      </c>
      <c r="AD599" s="413" t="s">
        <v>2030</v>
      </c>
      <c r="AE599" s="413" t="s">
        <v>2030</v>
      </c>
      <c r="AF599" s="414" t="s">
        <v>2030</v>
      </c>
      <c r="AG599" s="412" t="s">
        <v>2030</v>
      </c>
      <c r="AH599" s="415" t="s">
        <v>2030</v>
      </c>
      <c r="AI599" s="413" t="s">
        <v>2030</v>
      </c>
      <c r="AJ599" s="413" t="s">
        <v>2030</v>
      </c>
      <c r="AK599" s="414" t="s">
        <v>2030</v>
      </c>
      <c r="AL599" s="412" t="s">
        <v>2030</v>
      </c>
      <c r="AM599" s="415" t="s">
        <v>2030</v>
      </c>
      <c r="AN599" s="413" t="s">
        <v>2030</v>
      </c>
      <c r="AO599" s="414" t="s">
        <v>2030</v>
      </c>
      <c r="AP599" s="412" t="s">
        <v>2030</v>
      </c>
      <c r="AQ599" s="415" t="s">
        <v>2030</v>
      </c>
      <c r="AR599" s="413" t="s">
        <v>2030</v>
      </c>
      <c r="AS599" s="414" t="s">
        <v>2030</v>
      </c>
      <c r="AT599" s="412" t="s">
        <v>2030</v>
      </c>
      <c r="AU599" s="415" t="s">
        <v>2030</v>
      </c>
      <c r="AV599" s="413" t="s">
        <v>2030</v>
      </c>
      <c r="AW599" s="413" t="s">
        <v>2030</v>
      </c>
      <c r="AX599" s="414" t="s">
        <v>2030</v>
      </c>
      <c r="AY599" s="412" t="s">
        <v>2030</v>
      </c>
      <c r="AZ599" s="415" t="s">
        <v>2030</v>
      </c>
      <c r="BA599" s="413" t="s">
        <v>2030</v>
      </c>
      <c r="BB599" s="414" t="s">
        <v>2030</v>
      </c>
    </row>
    <row r="600" spans="1:73" x14ac:dyDescent="0.2">
      <c r="A600" s="34"/>
      <c r="B600" s="1931"/>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c r="AA600" s="169"/>
      <c r="AB600" s="169"/>
      <c r="AC600" s="169"/>
      <c r="AD600" s="169"/>
      <c r="AE600" s="169"/>
      <c r="AF600" s="169"/>
      <c r="AG600" s="169"/>
      <c r="AH600" s="169"/>
      <c r="AI600" s="169"/>
      <c r="AJ600" s="169"/>
      <c r="AK600" s="169"/>
      <c r="AL600" s="169"/>
      <c r="AM600" s="169"/>
      <c r="AN600" s="169"/>
      <c r="AO600" s="169"/>
      <c r="AP600" s="169"/>
      <c r="AQ600" s="169"/>
      <c r="AR600" s="169"/>
      <c r="AS600" s="169"/>
      <c r="AT600" s="169"/>
      <c r="AU600" s="169"/>
      <c r="AV600" s="169"/>
      <c r="AW600" s="169"/>
      <c r="AX600" s="169"/>
      <c r="AY600" s="169"/>
      <c r="AZ600" s="169"/>
      <c r="BA600" s="169"/>
      <c r="BB600" s="169"/>
    </row>
    <row r="601" spans="1:73" x14ac:dyDescent="0.2">
      <c r="A601" s="34"/>
      <c r="B601" s="1931"/>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c r="AA601" s="169"/>
      <c r="AB601" s="169"/>
      <c r="AC601" s="169"/>
      <c r="AD601" s="169"/>
      <c r="AE601" s="169"/>
      <c r="AF601" s="169"/>
      <c r="AG601" s="169"/>
      <c r="AH601" s="169"/>
      <c r="AI601" s="169"/>
      <c r="AJ601" s="169"/>
      <c r="AK601" s="169"/>
      <c r="AL601" s="169"/>
      <c r="AM601" s="169"/>
      <c r="AN601" s="169"/>
      <c r="AO601" s="169"/>
      <c r="AP601" s="169"/>
      <c r="AQ601" s="169"/>
      <c r="AR601" s="169"/>
      <c r="AS601" s="169"/>
      <c r="AT601" s="169"/>
      <c r="AU601" s="169"/>
      <c r="AV601" s="169"/>
      <c r="AW601" s="169"/>
      <c r="AX601" s="169"/>
      <c r="AY601" s="169"/>
      <c r="AZ601" s="169"/>
      <c r="BA601" s="169"/>
      <c r="BB601" s="169"/>
    </row>
    <row r="602" spans="1:73" s="1660" customFormat="1" x14ac:dyDescent="0.2">
      <c r="B602" s="2110"/>
      <c r="C602" s="1661"/>
      <c r="D602" s="1661"/>
      <c r="E602" s="1661"/>
      <c r="F602" s="1661"/>
      <c r="G602" s="1661"/>
      <c r="H602" s="1661"/>
      <c r="I602" s="1661"/>
      <c r="J602" s="1661"/>
      <c r="K602" s="1661"/>
      <c r="L602" s="1661"/>
      <c r="M602" s="1661"/>
      <c r="N602" s="1661"/>
      <c r="O602" s="1661"/>
      <c r="P602" s="1661"/>
      <c r="Q602" s="1661"/>
      <c r="R602" s="1661"/>
      <c r="S602" s="1661"/>
      <c r="T602" s="1661"/>
      <c r="U602" s="1661"/>
      <c r="V602" s="1661"/>
      <c r="W602" s="1661"/>
      <c r="X602" s="1661"/>
      <c r="Y602" s="1661"/>
      <c r="Z602" s="1661"/>
      <c r="AA602" s="1661"/>
      <c r="AB602" s="1661"/>
      <c r="AC602" s="1661"/>
      <c r="AD602" s="1661"/>
      <c r="AE602" s="1661"/>
      <c r="AF602" s="1661"/>
      <c r="AG602" s="1661"/>
      <c r="AH602" s="1661"/>
      <c r="AI602" s="1661"/>
      <c r="AJ602" s="1661"/>
      <c r="AK602" s="1661"/>
      <c r="AL602" s="1661"/>
      <c r="AM602" s="1661"/>
      <c r="AN602" s="1661"/>
      <c r="AO602" s="1661"/>
      <c r="AP602" s="1661"/>
      <c r="AQ602" s="1661"/>
      <c r="AR602" s="1661"/>
      <c r="AS602" s="1661"/>
      <c r="AT602" s="1661"/>
      <c r="AU602" s="1661"/>
      <c r="AV602" s="1661"/>
      <c r="AW602" s="1661"/>
      <c r="AX602" s="1661"/>
      <c r="AY602" s="1661"/>
      <c r="AZ602" s="1661"/>
      <c r="BA602" s="1661"/>
      <c r="BB602" s="1661"/>
    </row>
    <row r="603" spans="1:73" ht="13.5" thickBot="1" x14ac:dyDescent="0.25">
      <c r="A603" s="34"/>
      <c r="B603" s="1931"/>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c r="AA603" s="169"/>
      <c r="AB603" s="169"/>
      <c r="AC603" s="169"/>
      <c r="AD603" s="169"/>
      <c r="AE603" s="169"/>
      <c r="AF603" s="169"/>
      <c r="AG603" s="169"/>
      <c r="AH603" s="169"/>
      <c r="AI603" s="169"/>
      <c r="AJ603" s="169"/>
      <c r="AK603" s="169"/>
      <c r="AL603" s="169"/>
      <c r="AM603" s="169"/>
      <c r="AN603" s="169"/>
      <c r="AO603" s="169"/>
      <c r="AP603" s="169"/>
      <c r="AQ603" s="169"/>
      <c r="AR603" s="169"/>
      <c r="AS603" s="169"/>
      <c r="AT603" s="169"/>
      <c r="AU603" s="169"/>
      <c r="AV603" s="169"/>
      <c r="AW603" s="169"/>
      <c r="AX603" s="169"/>
      <c r="AY603" s="169"/>
      <c r="AZ603" s="169"/>
      <c r="BA603" s="169"/>
      <c r="BB603" s="169"/>
    </row>
    <row r="604" spans="1:73" x14ac:dyDescent="0.2">
      <c r="A604" s="518"/>
      <c r="B604" s="2650" t="s">
        <v>2903</v>
      </c>
      <c r="C604" s="2650"/>
      <c r="D604" s="2650"/>
      <c r="E604" s="2650"/>
      <c r="F604" s="2650"/>
      <c r="G604" s="2650"/>
      <c r="H604" s="2650"/>
      <c r="I604" s="2650"/>
      <c r="J604" s="2650"/>
      <c r="K604" s="518"/>
      <c r="L604" s="518"/>
      <c r="M604" s="518"/>
      <c r="N604" s="518"/>
      <c r="O604" s="518"/>
      <c r="P604" s="518"/>
      <c r="Q604" s="518"/>
      <c r="R604" s="518"/>
      <c r="S604" s="518"/>
      <c r="T604" s="518"/>
      <c r="U604" s="518"/>
      <c r="V604" s="518"/>
      <c r="W604" s="518"/>
      <c r="X604" s="518"/>
      <c r="Y604" s="518"/>
      <c r="Z604" s="518"/>
      <c r="AA604" s="518"/>
      <c r="AB604" s="518"/>
      <c r="AC604" s="518"/>
      <c r="AD604" s="518"/>
      <c r="AE604" s="518"/>
      <c r="AF604" s="518"/>
      <c r="AG604" s="518"/>
      <c r="AH604" s="518"/>
      <c r="AI604" s="518"/>
      <c r="AJ604" s="518"/>
      <c r="AK604" s="518"/>
      <c r="AL604" s="518"/>
      <c r="AM604" s="518"/>
      <c r="AN604" s="518"/>
      <c r="AO604" s="518"/>
      <c r="AP604" s="518"/>
      <c r="AQ604" s="518"/>
      <c r="AR604" s="518"/>
      <c r="AS604" s="518"/>
      <c r="AT604" s="518"/>
      <c r="AU604" s="518"/>
      <c r="AV604" s="518"/>
      <c r="AW604" s="518"/>
      <c r="AX604" s="518"/>
      <c r="AY604" s="518"/>
      <c r="AZ604" s="518"/>
      <c r="BA604" s="518"/>
      <c r="BB604" s="518"/>
      <c r="BC604" s="518"/>
      <c r="BD604" s="511" t="s">
        <v>2255</v>
      </c>
      <c r="BE604" s="387" t="s">
        <v>2030</v>
      </c>
      <c r="BF604" s="406" t="s">
        <v>2063</v>
      </c>
      <c r="BG604" s="396" t="s">
        <v>2180</v>
      </c>
    </row>
    <row r="605" spans="1:73" ht="13.5" thickBot="1" x14ac:dyDescent="0.25">
      <c r="A605" s="518"/>
      <c r="B605" s="2111"/>
      <c r="C605" s="518"/>
      <c r="D605" s="518"/>
      <c r="E605" s="518"/>
      <c r="F605" s="518"/>
      <c r="G605" s="518"/>
      <c r="H605" s="518"/>
      <c r="I605" s="518"/>
      <c r="J605" s="518"/>
      <c r="K605" s="518"/>
      <c r="L605" s="518"/>
      <c r="M605" s="518"/>
      <c r="N605" s="518"/>
      <c r="O605" s="518"/>
      <c r="P605" s="518"/>
      <c r="Q605" s="518"/>
      <c r="R605" s="518"/>
      <c r="S605" s="518"/>
      <c r="T605" s="518"/>
      <c r="U605" s="518"/>
      <c r="V605" s="518"/>
      <c r="W605" s="518"/>
      <c r="X605" s="518"/>
      <c r="Y605" s="518"/>
      <c r="Z605" s="518"/>
      <c r="AA605" s="518"/>
      <c r="AB605" s="518"/>
      <c r="AC605" s="518"/>
      <c r="AD605" s="518"/>
      <c r="AE605" s="518"/>
      <c r="AF605" s="518"/>
      <c r="AG605" s="518"/>
      <c r="AH605" s="518"/>
      <c r="AI605" s="518"/>
      <c r="AJ605" s="518"/>
      <c r="AK605" s="518"/>
      <c r="AL605" s="518"/>
      <c r="AM605" s="518"/>
      <c r="AN605" s="518"/>
      <c r="AO605" s="518"/>
      <c r="AP605" s="518"/>
      <c r="AQ605" s="518"/>
      <c r="AR605" s="518"/>
      <c r="AS605" s="518"/>
      <c r="AT605" s="518"/>
      <c r="AU605" s="518"/>
      <c r="AV605" s="518"/>
      <c r="AW605" s="518"/>
      <c r="AX605" s="518"/>
      <c r="AY605" s="518"/>
      <c r="AZ605" s="518"/>
      <c r="BA605" s="518"/>
      <c r="BB605" s="518"/>
      <c r="BC605" s="518"/>
    </row>
    <row r="606" spans="1:73" ht="13.5" thickBot="1" x14ac:dyDescent="0.25">
      <c r="A606" s="2589" t="s">
        <v>450</v>
      </c>
      <c r="B606" s="2654" t="s">
        <v>672</v>
      </c>
      <c r="C606" s="2586" t="s">
        <v>2056</v>
      </c>
      <c r="D606" s="2587"/>
      <c r="E606" s="2587"/>
      <c r="F606" s="2587"/>
      <c r="G606" s="2587"/>
      <c r="H606" s="2598" t="s">
        <v>2062</v>
      </c>
      <c r="I606" s="2599"/>
      <c r="J606" s="2600"/>
      <c r="K606" s="2601"/>
      <c r="L606" s="2602" t="s">
        <v>2061</v>
      </c>
      <c r="M606" s="2603"/>
      <c r="N606" s="2603"/>
      <c r="O606" s="2603"/>
      <c r="P606" s="2604"/>
      <c r="Q606" s="2586" t="s">
        <v>2053</v>
      </c>
      <c r="R606" s="2587"/>
      <c r="S606" s="2587"/>
      <c r="T606" s="2588"/>
      <c r="U606" s="2586" t="s">
        <v>2052</v>
      </c>
      <c r="V606" s="2587"/>
      <c r="W606" s="2587"/>
      <c r="X606" s="2588"/>
      <c r="Y606" s="2605" t="s">
        <v>2051</v>
      </c>
      <c r="Z606" s="2606"/>
      <c r="AA606" s="2606"/>
      <c r="AB606" s="2606"/>
      <c r="AC606" s="2607"/>
      <c r="AD606" s="2586" t="s">
        <v>2050</v>
      </c>
      <c r="AE606" s="2587"/>
      <c r="AF606" s="2587"/>
      <c r="AG606" s="2588"/>
      <c r="AH606" s="2586" t="s">
        <v>2049</v>
      </c>
      <c r="AI606" s="2587"/>
      <c r="AJ606" s="2587"/>
      <c r="AK606" s="2587"/>
      <c r="AL606" s="2588"/>
      <c r="AM606" s="2586" t="s">
        <v>2048</v>
      </c>
      <c r="AN606" s="2587"/>
      <c r="AO606" s="2587"/>
      <c r="AP606" s="519"/>
      <c r="AQ606" s="2586" t="s">
        <v>2047</v>
      </c>
      <c r="AR606" s="2587"/>
      <c r="AS606" s="2587"/>
      <c r="AT606" s="2588"/>
      <c r="AU606" s="2593" t="s">
        <v>2046</v>
      </c>
      <c r="AV606" s="2594"/>
      <c r="AW606" s="2594"/>
      <c r="AX606" s="2594"/>
      <c r="AY606" s="2595"/>
      <c r="AZ606" s="2586" t="s">
        <v>2045</v>
      </c>
      <c r="BA606" s="2587"/>
      <c r="BB606" s="2587"/>
      <c r="BC606" s="2588"/>
      <c r="BD606" s="158"/>
      <c r="BE606" s="158"/>
      <c r="BF606" s="158"/>
      <c r="BG606" s="322"/>
      <c r="BH606" s="322"/>
      <c r="BI606" s="322"/>
      <c r="BJ606" s="322"/>
      <c r="BK606" s="322"/>
      <c r="BL606" s="322"/>
    </row>
    <row r="607" spans="1:73" ht="13.5" thickBot="1" x14ac:dyDescent="0.25">
      <c r="A607" s="2590"/>
      <c r="B607" s="2655"/>
      <c r="C607" s="520">
        <v>2</v>
      </c>
      <c r="D607" s="521">
        <v>6</v>
      </c>
      <c r="E607" s="522">
        <v>13</v>
      </c>
      <c r="F607" s="523">
        <v>20</v>
      </c>
      <c r="G607" s="524">
        <v>27</v>
      </c>
      <c r="H607" s="525">
        <v>3</v>
      </c>
      <c r="I607" s="526">
        <v>10</v>
      </c>
      <c r="J607" s="523">
        <v>17</v>
      </c>
      <c r="K607" s="527">
        <v>24</v>
      </c>
      <c r="L607" s="525">
        <v>2</v>
      </c>
      <c r="M607" s="522">
        <v>9</v>
      </c>
      <c r="N607" s="528">
        <v>16</v>
      </c>
      <c r="O607" s="529">
        <v>23</v>
      </c>
      <c r="P607" s="530">
        <v>30</v>
      </c>
      <c r="Q607" s="522">
        <v>6</v>
      </c>
      <c r="R607" s="523">
        <v>13</v>
      </c>
      <c r="S607" s="529">
        <v>20</v>
      </c>
      <c r="T607" s="530">
        <v>27</v>
      </c>
      <c r="U607" s="526">
        <v>4</v>
      </c>
      <c r="V607" s="523">
        <v>11</v>
      </c>
      <c r="W607" s="522">
        <v>18</v>
      </c>
      <c r="X607" s="530">
        <v>25</v>
      </c>
      <c r="Y607" s="526">
        <v>1</v>
      </c>
      <c r="Z607" s="523">
        <v>8</v>
      </c>
      <c r="AA607" s="522">
        <v>15</v>
      </c>
      <c r="AB607" s="528">
        <v>22</v>
      </c>
      <c r="AC607" s="527">
        <v>29</v>
      </c>
      <c r="AD607" s="523">
        <v>6</v>
      </c>
      <c r="AE607" s="522">
        <v>13</v>
      </c>
      <c r="AF607" s="528">
        <v>20</v>
      </c>
      <c r="AG607" s="527">
        <v>27</v>
      </c>
      <c r="AH607" s="521">
        <v>3</v>
      </c>
      <c r="AI607" s="522">
        <v>10</v>
      </c>
      <c r="AJ607" s="523">
        <v>17</v>
      </c>
      <c r="AK607" s="522">
        <v>24</v>
      </c>
      <c r="AL607" s="531">
        <v>31</v>
      </c>
      <c r="AM607" s="526">
        <v>7</v>
      </c>
      <c r="AN607" s="523">
        <v>14</v>
      </c>
      <c r="AO607" s="522">
        <v>21</v>
      </c>
      <c r="AP607" s="531">
        <v>28</v>
      </c>
      <c r="AQ607" s="526">
        <v>5</v>
      </c>
      <c r="AR607" s="523">
        <v>12</v>
      </c>
      <c r="AS607" s="529">
        <v>19</v>
      </c>
      <c r="AT607" s="530">
        <v>26</v>
      </c>
      <c r="AU607" s="520">
        <v>2</v>
      </c>
      <c r="AV607" s="523">
        <v>9</v>
      </c>
      <c r="AW607" s="529">
        <v>16</v>
      </c>
      <c r="AX607" s="523">
        <v>23</v>
      </c>
      <c r="AY607" s="532">
        <v>30</v>
      </c>
      <c r="AZ607" s="521">
        <v>7</v>
      </c>
      <c r="BA607" s="522">
        <v>14</v>
      </c>
      <c r="BB607" s="523">
        <v>21</v>
      </c>
      <c r="BC607" s="533">
        <v>28</v>
      </c>
      <c r="BD607" s="321"/>
      <c r="BE607" s="48"/>
      <c r="BF607" s="48"/>
      <c r="BG607" s="48"/>
      <c r="BH607" s="48"/>
      <c r="BI607" s="48"/>
      <c r="BJ607" s="48"/>
      <c r="BK607" s="48"/>
      <c r="BL607" s="48"/>
    </row>
    <row r="608" spans="1:73" x14ac:dyDescent="0.2">
      <c r="A608" s="2608" t="s">
        <v>1908</v>
      </c>
      <c r="B608" s="2112" t="s">
        <v>2213</v>
      </c>
      <c r="C608" s="534" t="s">
        <v>2030</v>
      </c>
      <c r="D608" s="535" t="s">
        <v>2030</v>
      </c>
      <c r="E608" s="535" t="s">
        <v>2030</v>
      </c>
      <c r="F608" s="535" t="s">
        <v>2030</v>
      </c>
      <c r="G608" s="536" t="s">
        <v>2030</v>
      </c>
      <c r="H608" s="534" t="s">
        <v>2030</v>
      </c>
      <c r="I608" s="535" t="s">
        <v>2030</v>
      </c>
      <c r="J608" s="535" t="s">
        <v>2030</v>
      </c>
      <c r="K608" s="536" t="s">
        <v>2030</v>
      </c>
      <c r="L608" s="534" t="s">
        <v>2030</v>
      </c>
      <c r="M608" s="535" t="s">
        <v>2030</v>
      </c>
      <c r="N608" s="535" t="s">
        <v>2030</v>
      </c>
      <c r="O608" s="537" t="s">
        <v>2030</v>
      </c>
      <c r="P608" s="536" t="s">
        <v>2030</v>
      </c>
      <c r="Q608" s="538" t="s">
        <v>2030</v>
      </c>
      <c r="R608" s="535" t="s">
        <v>2030</v>
      </c>
      <c r="S608" s="539" t="s">
        <v>2030</v>
      </c>
      <c r="T608" s="536" t="s">
        <v>2030</v>
      </c>
      <c r="U608" s="535" t="s">
        <v>2030</v>
      </c>
      <c r="V608" s="535" t="s">
        <v>2030</v>
      </c>
      <c r="W608" s="535" t="s">
        <v>2030</v>
      </c>
      <c r="X608" s="536" t="s">
        <v>2030</v>
      </c>
      <c r="Y608" s="535" t="s">
        <v>2030</v>
      </c>
      <c r="Z608" s="535" t="s">
        <v>2030</v>
      </c>
      <c r="AA608" s="535" t="s">
        <v>2030</v>
      </c>
      <c r="AB608" s="537" t="s">
        <v>2030</v>
      </c>
      <c r="AC608" s="536" t="s">
        <v>2030</v>
      </c>
      <c r="AD608" s="538" t="s">
        <v>2030</v>
      </c>
      <c r="AE608" s="535" t="s">
        <v>2030</v>
      </c>
      <c r="AF608" s="535" t="s">
        <v>2030</v>
      </c>
      <c r="AG608" s="535" t="s">
        <v>2030</v>
      </c>
      <c r="AH608" s="534" t="s">
        <v>2030</v>
      </c>
      <c r="AI608" s="535" t="s">
        <v>2030</v>
      </c>
      <c r="AJ608" s="540" t="s">
        <v>2030</v>
      </c>
      <c r="AK608" s="541" t="s">
        <v>2030</v>
      </c>
      <c r="AL608" s="536" t="s">
        <v>2030</v>
      </c>
      <c r="AM608" s="538" t="s">
        <v>2030</v>
      </c>
      <c r="AN608" s="540" t="s">
        <v>2030</v>
      </c>
      <c r="AO608" s="540" t="s">
        <v>2030</v>
      </c>
      <c r="AP608" s="542" t="s">
        <v>2030</v>
      </c>
      <c r="AQ608" s="538" t="s">
        <v>2030</v>
      </c>
      <c r="AR608" s="535" t="s">
        <v>2030</v>
      </c>
      <c r="AS608" s="535" t="s">
        <v>2063</v>
      </c>
      <c r="AT608" s="537" t="s">
        <v>2030</v>
      </c>
      <c r="AU608" s="534" t="s">
        <v>2030</v>
      </c>
      <c r="AV608" s="535" t="s">
        <v>2030</v>
      </c>
      <c r="AW608" s="535" t="s">
        <v>2030</v>
      </c>
      <c r="AX608" s="537" t="s">
        <v>2030</v>
      </c>
      <c r="AY608" s="543" t="s">
        <v>2030</v>
      </c>
      <c r="AZ608" s="544" t="s">
        <v>2030</v>
      </c>
      <c r="BA608" s="544" t="s">
        <v>2030</v>
      </c>
      <c r="BB608" s="545" t="s">
        <v>2030</v>
      </c>
      <c r="BC608" s="543" t="s">
        <v>2030</v>
      </c>
      <c r="BD608" s="179"/>
      <c r="BE608" s="48"/>
      <c r="BF608" s="48"/>
      <c r="BG608" s="320"/>
      <c r="BH608" s="307">
        <v>2007</v>
      </c>
      <c r="BI608" s="307">
        <v>2008</v>
      </c>
      <c r="BJ608" s="307">
        <v>2009</v>
      </c>
      <c r="BK608" s="307">
        <v>2010</v>
      </c>
      <c r="BL608" s="307">
        <v>2011</v>
      </c>
      <c r="BN608" s="38" t="s">
        <v>829</v>
      </c>
      <c r="BP608" s="282"/>
      <c r="BQ608" s="271">
        <v>2007</v>
      </c>
      <c r="BR608" s="271">
        <v>2008</v>
      </c>
      <c r="BS608" s="271">
        <v>2009</v>
      </c>
      <c r="BT608" s="271">
        <v>2010</v>
      </c>
      <c r="BU608" s="271">
        <v>2011</v>
      </c>
    </row>
    <row r="609" spans="1:73" x14ac:dyDescent="0.2">
      <c r="A609" s="2609"/>
      <c r="B609" s="2113" t="s">
        <v>2212</v>
      </c>
      <c r="C609" s="546" t="s">
        <v>2030</v>
      </c>
      <c r="D609" s="547" t="s">
        <v>2030</v>
      </c>
      <c r="E609" s="547" t="s">
        <v>2030</v>
      </c>
      <c r="F609" s="547" t="s">
        <v>2030</v>
      </c>
      <c r="G609" s="548" t="s">
        <v>2030</v>
      </c>
      <c r="H609" s="546" t="s">
        <v>2030</v>
      </c>
      <c r="I609" s="547" t="s">
        <v>2030</v>
      </c>
      <c r="J609" s="547" t="s">
        <v>2030</v>
      </c>
      <c r="K609" s="548" t="s">
        <v>2030</v>
      </c>
      <c r="L609" s="549" t="s">
        <v>2030</v>
      </c>
      <c r="M609" s="550" t="s">
        <v>2030</v>
      </c>
      <c r="N609" s="550" t="s">
        <v>2030</v>
      </c>
      <c r="O609" s="551" t="s">
        <v>2030</v>
      </c>
      <c r="P609" s="548" t="s">
        <v>2030</v>
      </c>
      <c r="Q609" s="552" t="s">
        <v>2030</v>
      </c>
      <c r="R609" s="550" t="s">
        <v>2030</v>
      </c>
      <c r="S609" s="550" t="s">
        <v>2030</v>
      </c>
      <c r="T609" s="553" t="s">
        <v>2030</v>
      </c>
      <c r="U609" s="550" t="s">
        <v>2030</v>
      </c>
      <c r="V609" s="550" t="s">
        <v>2030</v>
      </c>
      <c r="W609" s="550" t="s">
        <v>2030</v>
      </c>
      <c r="X609" s="553" t="s">
        <v>2030</v>
      </c>
      <c r="Y609" s="550" t="s">
        <v>2030</v>
      </c>
      <c r="Z609" s="550" t="s">
        <v>2030</v>
      </c>
      <c r="AA609" s="550" t="s">
        <v>2030</v>
      </c>
      <c r="AB609" s="551" t="s">
        <v>2030</v>
      </c>
      <c r="AC609" s="548" t="s">
        <v>2030</v>
      </c>
      <c r="AD609" s="552" t="s">
        <v>2030</v>
      </c>
      <c r="AE609" s="550" t="s">
        <v>2030</v>
      </c>
      <c r="AF609" s="550" t="s">
        <v>2030</v>
      </c>
      <c r="AG609" s="550" t="s">
        <v>2030</v>
      </c>
      <c r="AH609" s="549" t="s">
        <v>2030</v>
      </c>
      <c r="AI609" s="550" t="s">
        <v>2030</v>
      </c>
      <c r="AJ609" s="550" t="s">
        <v>2030</v>
      </c>
      <c r="AK609" s="551" t="s">
        <v>2030</v>
      </c>
      <c r="AL609" s="548" t="s">
        <v>2030</v>
      </c>
      <c r="AM609" s="552" t="s">
        <v>2030</v>
      </c>
      <c r="AN609" s="550" t="s">
        <v>2030</v>
      </c>
      <c r="AO609" s="550" t="s">
        <v>2030</v>
      </c>
      <c r="AP609" s="554" t="s">
        <v>2030</v>
      </c>
      <c r="AQ609" s="552" t="s">
        <v>2030</v>
      </c>
      <c r="AR609" s="550" t="s">
        <v>2030</v>
      </c>
      <c r="AS609" s="550" t="s">
        <v>2030</v>
      </c>
      <c r="AT609" s="551" t="s">
        <v>2030</v>
      </c>
      <c r="AU609" s="546" t="s">
        <v>2030</v>
      </c>
      <c r="AV609" s="550" t="s">
        <v>2030</v>
      </c>
      <c r="AW609" s="550" t="s">
        <v>2030</v>
      </c>
      <c r="AX609" s="551" t="s">
        <v>2030</v>
      </c>
      <c r="AY609" s="548" t="s">
        <v>2030</v>
      </c>
      <c r="AZ609" s="555" t="s">
        <v>2030</v>
      </c>
      <c r="BA609" s="555" t="s">
        <v>2030</v>
      </c>
      <c r="BB609" s="556" t="s">
        <v>2030</v>
      </c>
      <c r="BC609" s="548" t="s">
        <v>2030</v>
      </c>
      <c r="BD609" s="2662" t="s">
        <v>829</v>
      </c>
      <c r="BE609" s="2665" t="s">
        <v>1908</v>
      </c>
      <c r="BF609" s="2666"/>
      <c r="BG609" s="306" t="s">
        <v>2038</v>
      </c>
      <c r="BH609" s="304"/>
      <c r="BI609" s="42">
        <f>COUNTIFS($C$608:$BC$633,$BE$604)</f>
        <v>1233</v>
      </c>
      <c r="BJ609" s="42"/>
      <c r="BK609" s="42"/>
      <c r="BL609" s="175"/>
      <c r="BP609" s="280" t="s">
        <v>2038</v>
      </c>
      <c r="BQ609" s="268"/>
      <c r="BR609" s="268">
        <f>BI609+BI613+BI618+BI622</f>
        <v>3791</v>
      </c>
      <c r="BS609" s="268">
        <f>BJ609+BJ613+BJ618+BJ622</f>
        <v>0</v>
      </c>
      <c r="BT609" s="268">
        <f>BK609+BK613+BK618+BK622</f>
        <v>0</v>
      </c>
      <c r="BU609" s="516"/>
    </row>
    <row r="610" spans="1:73" x14ac:dyDescent="0.2">
      <c r="A610" s="2609"/>
      <c r="B610" s="2114" t="s">
        <v>2211</v>
      </c>
      <c r="C610" s="557" t="s">
        <v>2030</v>
      </c>
      <c r="D610" s="558" t="s">
        <v>2030</v>
      </c>
      <c r="E610" s="558" t="s">
        <v>2030</v>
      </c>
      <c r="F610" s="558" t="s">
        <v>2030</v>
      </c>
      <c r="G610" s="559" t="s">
        <v>2030</v>
      </c>
      <c r="H610" s="557" t="s">
        <v>2030</v>
      </c>
      <c r="I610" s="558" t="s">
        <v>2030</v>
      </c>
      <c r="J610" s="558" t="s">
        <v>2030</v>
      </c>
      <c r="K610" s="559" t="s">
        <v>2030</v>
      </c>
      <c r="L610" s="560" t="s">
        <v>2030</v>
      </c>
      <c r="M610" s="561" t="s">
        <v>2030</v>
      </c>
      <c r="N610" s="561" t="s">
        <v>2030</v>
      </c>
      <c r="O610" s="562" t="s">
        <v>2030</v>
      </c>
      <c r="P610" s="559" t="s">
        <v>2030</v>
      </c>
      <c r="Q610" s="563" t="s">
        <v>2030</v>
      </c>
      <c r="R610" s="561" t="s">
        <v>2030</v>
      </c>
      <c r="S610" s="561" t="s">
        <v>2030</v>
      </c>
      <c r="T610" s="564" t="s">
        <v>2030</v>
      </c>
      <c r="U610" s="561" t="s">
        <v>2030</v>
      </c>
      <c r="V610" s="561" t="s">
        <v>2030</v>
      </c>
      <c r="W610" s="561" t="s">
        <v>2030</v>
      </c>
      <c r="X610" s="564" t="s">
        <v>2030</v>
      </c>
      <c r="Y610" s="561" t="s">
        <v>2030</v>
      </c>
      <c r="Z610" s="561" t="s">
        <v>2030</v>
      </c>
      <c r="AA610" s="561" t="s">
        <v>2030</v>
      </c>
      <c r="AB610" s="562" t="s">
        <v>2030</v>
      </c>
      <c r="AC610" s="559" t="s">
        <v>2030</v>
      </c>
      <c r="AD610" s="563" t="s">
        <v>2030</v>
      </c>
      <c r="AE610" s="561" t="s">
        <v>2030</v>
      </c>
      <c r="AF610" s="561" t="s">
        <v>2030</v>
      </c>
      <c r="AG610" s="561" t="s">
        <v>2030</v>
      </c>
      <c r="AH610" s="560" t="s">
        <v>2030</v>
      </c>
      <c r="AI610" s="561" t="s">
        <v>2030</v>
      </c>
      <c r="AJ610" s="561" t="s">
        <v>2030</v>
      </c>
      <c r="AK610" s="562" t="s">
        <v>2030</v>
      </c>
      <c r="AL610" s="559" t="s">
        <v>2030</v>
      </c>
      <c r="AM610" s="563" t="s">
        <v>2030</v>
      </c>
      <c r="AN610" s="561" t="s">
        <v>2030</v>
      </c>
      <c r="AO610" s="561" t="s">
        <v>2030</v>
      </c>
      <c r="AP610" s="565" t="s">
        <v>2030</v>
      </c>
      <c r="AQ610" s="563" t="s">
        <v>2030</v>
      </c>
      <c r="AR610" s="561" t="s">
        <v>2030</v>
      </c>
      <c r="AS610" s="561" t="s">
        <v>2030</v>
      </c>
      <c r="AT610" s="562" t="s">
        <v>2030</v>
      </c>
      <c r="AU610" s="557" t="s">
        <v>2030</v>
      </c>
      <c r="AV610" s="561" t="s">
        <v>2030</v>
      </c>
      <c r="AW610" s="561" t="s">
        <v>2030</v>
      </c>
      <c r="AX610" s="562" t="s">
        <v>2030</v>
      </c>
      <c r="AY610" s="566" t="s">
        <v>2030</v>
      </c>
      <c r="AZ610" s="567" t="s">
        <v>2030</v>
      </c>
      <c r="BA610" s="567" t="s">
        <v>2030</v>
      </c>
      <c r="BB610" s="568" t="s">
        <v>2030</v>
      </c>
      <c r="BC610" s="569" t="s">
        <v>2030</v>
      </c>
      <c r="BD610" s="2663"/>
      <c r="BE610" s="319"/>
      <c r="BF610" s="48"/>
      <c r="BG610" s="305" t="s">
        <v>2037</v>
      </c>
      <c r="BH610" s="304"/>
      <c r="BI610" s="42">
        <f>COUNTIFS($C$608:$BC$633,$BF$604)</f>
        <v>145</v>
      </c>
      <c r="BJ610" s="42"/>
      <c r="BK610" s="42"/>
      <c r="BL610" s="175"/>
      <c r="BP610" s="269" t="s">
        <v>2037</v>
      </c>
      <c r="BQ610" s="268"/>
      <c r="BR610" s="268">
        <f>+BI610+BI614+BI619+BI623</f>
        <v>608</v>
      </c>
      <c r="BS610" s="268">
        <f>+BJ610+BJ614+BJ619+BJ623</f>
        <v>0</v>
      </c>
      <c r="BT610" s="268">
        <f>+BK610+BK614+BK619+BK623</f>
        <v>0</v>
      </c>
      <c r="BU610" s="516"/>
    </row>
    <row r="611" spans="1:73" x14ac:dyDescent="0.2">
      <c r="A611" s="2609"/>
      <c r="B611" s="2113" t="s">
        <v>2210</v>
      </c>
      <c r="C611" s="546" t="s">
        <v>2030</v>
      </c>
      <c r="D611" s="547" t="s">
        <v>2030</v>
      </c>
      <c r="E611" s="547" t="s">
        <v>2030</v>
      </c>
      <c r="F611" s="547" t="s">
        <v>2030</v>
      </c>
      <c r="G611" s="548" t="s">
        <v>2030</v>
      </c>
      <c r="H611" s="546" t="s">
        <v>2030</v>
      </c>
      <c r="I611" s="547" t="s">
        <v>2030</v>
      </c>
      <c r="J611" s="547" t="s">
        <v>2030</v>
      </c>
      <c r="K611" s="548" t="s">
        <v>2030</v>
      </c>
      <c r="L611" s="549" t="s">
        <v>2030</v>
      </c>
      <c r="M611" s="550" t="s">
        <v>2030</v>
      </c>
      <c r="N611" s="550" t="s">
        <v>2030</v>
      </c>
      <c r="O611" s="551" t="s">
        <v>2030</v>
      </c>
      <c r="P611" s="548" t="s">
        <v>2063</v>
      </c>
      <c r="Q611" s="552" t="s">
        <v>2063</v>
      </c>
      <c r="R611" s="550" t="s">
        <v>2063</v>
      </c>
      <c r="S611" s="550" t="s">
        <v>2030</v>
      </c>
      <c r="T611" s="553" t="s">
        <v>2030</v>
      </c>
      <c r="U611" s="550" t="s">
        <v>2030</v>
      </c>
      <c r="V611" s="550" t="s">
        <v>2030</v>
      </c>
      <c r="W611" s="550" t="s">
        <v>2030</v>
      </c>
      <c r="X611" s="553" t="s">
        <v>2030</v>
      </c>
      <c r="Y611" s="550" t="s">
        <v>2030</v>
      </c>
      <c r="Z611" s="550" t="s">
        <v>2030</v>
      </c>
      <c r="AA611" s="550" t="s">
        <v>2030</v>
      </c>
      <c r="AB611" s="551" t="s">
        <v>2030</v>
      </c>
      <c r="AC611" s="548" t="s">
        <v>2030</v>
      </c>
      <c r="AD611" s="552" t="s">
        <v>2030</v>
      </c>
      <c r="AE611" s="550" t="s">
        <v>2030</v>
      </c>
      <c r="AF611" s="550" t="s">
        <v>2030</v>
      </c>
      <c r="AG611" s="550" t="s">
        <v>2030</v>
      </c>
      <c r="AH611" s="549" t="s">
        <v>2030</v>
      </c>
      <c r="AI611" s="550" t="s">
        <v>2030</v>
      </c>
      <c r="AJ611" s="550" t="s">
        <v>2030</v>
      </c>
      <c r="AK611" s="551" t="s">
        <v>2030</v>
      </c>
      <c r="AL611" s="548" t="s">
        <v>2030</v>
      </c>
      <c r="AM611" s="552" t="s">
        <v>2030</v>
      </c>
      <c r="AN611" s="550" t="s">
        <v>2030</v>
      </c>
      <c r="AO611" s="550" t="s">
        <v>2030</v>
      </c>
      <c r="AP611" s="554" t="s">
        <v>2030</v>
      </c>
      <c r="AQ611" s="552" t="s">
        <v>2030</v>
      </c>
      <c r="AR611" s="550" t="s">
        <v>2030</v>
      </c>
      <c r="AS611" s="550" t="s">
        <v>2030</v>
      </c>
      <c r="AT611" s="551" t="s">
        <v>2030</v>
      </c>
      <c r="AU611" s="546" t="s">
        <v>2030</v>
      </c>
      <c r="AV611" s="550" t="s">
        <v>2030</v>
      </c>
      <c r="AW611" s="550" t="s">
        <v>2030</v>
      </c>
      <c r="AX611" s="551" t="s">
        <v>2030</v>
      </c>
      <c r="AY611" s="548" t="s">
        <v>2030</v>
      </c>
      <c r="AZ611" s="555" t="s">
        <v>2030</v>
      </c>
      <c r="BA611" s="555" t="s">
        <v>2030</v>
      </c>
      <c r="BB611" s="556" t="s">
        <v>2030</v>
      </c>
      <c r="BC611" s="548" t="s">
        <v>2030</v>
      </c>
      <c r="BD611" s="2663"/>
      <c r="BE611" s="319"/>
      <c r="BF611" s="48"/>
      <c r="BG611" s="48" t="s">
        <v>2257</v>
      </c>
      <c r="BH611" s="48"/>
      <c r="BI611" s="42">
        <f>COUNTIFS($C$608:$BC$633,$BG$604)</f>
        <v>0</v>
      </c>
      <c r="BJ611" s="42"/>
      <c r="BK611" s="42"/>
      <c r="BL611" s="48"/>
      <c r="BR611" s="41">
        <f>BI611+BI615+BI620+BI624</f>
        <v>0</v>
      </c>
      <c r="BS611" s="41">
        <f>BJ611+BJ615+BJ620+BJ624</f>
        <v>0</v>
      </c>
      <c r="BT611" s="41">
        <f>BK611+BK615+BK620+BK624</f>
        <v>0</v>
      </c>
    </row>
    <row r="612" spans="1:73" x14ac:dyDescent="0.2">
      <c r="A612" s="2609"/>
      <c r="B612" s="2114" t="s">
        <v>2209</v>
      </c>
      <c r="C612" s="557" t="s">
        <v>2030</v>
      </c>
      <c r="D612" s="558" t="s">
        <v>2063</v>
      </c>
      <c r="E612" s="558" t="s">
        <v>2063</v>
      </c>
      <c r="F612" s="558" t="s">
        <v>2063</v>
      </c>
      <c r="G612" s="559" t="s">
        <v>2063</v>
      </c>
      <c r="H612" s="557" t="s">
        <v>2063</v>
      </c>
      <c r="I612" s="558" t="s">
        <v>2063</v>
      </c>
      <c r="J612" s="570" t="s">
        <v>2063</v>
      </c>
      <c r="K612" s="571" t="s">
        <v>2063</v>
      </c>
      <c r="L612" s="572" t="s">
        <v>2063</v>
      </c>
      <c r="M612" s="573" t="s">
        <v>2030</v>
      </c>
      <c r="N612" s="561" t="s">
        <v>2063</v>
      </c>
      <c r="O612" s="562" t="s">
        <v>2063</v>
      </c>
      <c r="P612" s="559" t="s">
        <v>2063</v>
      </c>
      <c r="Q612" s="539" t="s">
        <v>2063</v>
      </c>
      <c r="R612" s="573" t="s">
        <v>2063</v>
      </c>
      <c r="S612" s="573" t="s">
        <v>2030</v>
      </c>
      <c r="T612" s="574" t="s">
        <v>2030</v>
      </c>
      <c r="U612" s="573" t="s">
        <v>2030</v>
      </c>
      <c r="V612" s="561" t="s">
        <v>2030</v>
      </c>
      <c r="W612" s="561" t="s">
        <v>2030</v>
      </c>
      <c r="X612" s="564" t="s">
        <v>2030</v>
      </c>
      <c r="Y612" s="561" t="s">
        <v>2063</v>
      </c>
      <c r="Z612" s="561" t="s">
        <v>2030</v>
      </c>
      <c r="AA612" s="561" t="s">
        <v>2030</v>
      </c>
      <c r="AB612" s="562" t="s">
        <v>2030</v>
      </c>
      <c r="AC612" s="559" t="s">
        <v>2030</v>
      </c>
      <c r="AD612" s="563" t="s">
        <v>2030</v>
      </c>
      <c r="AE612" s="561" t="s">
        <v>2030</v>
      </c>
      <c r="AF612" s="561" t="s">
        <v>2030</v>
      </c>
      <c r="AG612" s="561" t="s">
        <v>2030</v>
      </c>
      <c r="AH612" s="560" t="s">
        <v>2030</v>
      </c>
      <c r="AI612" s="561" t="s">
        <v>2063</v>
      </c>
      <c r="AJ612" s="561" t="s">
        <v>2030</v>
      </c>
      <c r="AK612" s="562" t="s">
        <v>2030</v>
      </c>
      <c r="AL612" s="559" t="s">
        <v>2030</v>
      </c>
      <c r="AM612" s="563" t="s">
        <v>2030</v>
      </c>
      <c r="AN612" s="561" t="s">
        <v>2030</v>
      </c>
      <c r="AO612" s="561" t="s">
        <v>2030</v>
      </c>
      <c r="AP612" s="565" t="s">
        <v>2063</v>
      </c>
      <c r="AQ612" s="563" t="s">
        <v>2063</v>
      </c>
      <c r="AR612" s="561" t="s">
        <v>2063</v>
      </c>
      <c r="AS612" s="561" t="s">
        <v>2063</v>
      </c>
      <c r="AT612" s="562" t="s">
        <v>2063</v>
      </c>
      <c r="AU612" s="557" t="s">
        <v>2030</v>
      </c>
      <c r="AV612" s="561" t="s">
        <v>2030</v>
      </c>
      <c r="AW612" s="561" t="s">
        <v>2030</v>
      </c>
      <c r="AX612" s="562" t="s">
        <v>2030</v>
      </c>
      <c r="AY612" s="566" t="s">
        <v>2030</v>
      </c>
      <c r="AZ612" s="567" t="s">
        <v>2030</v>
      </c>
      <c r="BA612" s="567" t="s">
        <v>2030</v>
      </c>
      <c r="BB612" s="568" t="s">
        <v>2063</v>
      </c>
      <c r="BC612" s="569" t="s">
        <v>2063</v>
      </c>
      <c r="BD612" s="2663"/>
      <c r="BE612" s="2665" t="s">
        <v>1911</v>
      </c>
      <c r="BF612" s="2666"/>
      <c r="BG612" s="308"/>
      <c r="BH612" s="307">
        <v>2007</v>
      </c>
      <c r="BI612" s="307">
        <v>2008</v>
      </c>
      <c r="BJ612" s="307">
        <v>2009</v>
      </c>
      <c r="BK612" s="307">
        <v>2010</v>
      </c>
      <c r="BL612" s="307">
        <v>2011</v>
      </c>
      <c r="BR612" s="514"/>
    </row>
    <row r="613" spans="1:73" x14ac:dyDescent="0.2">
      <c r="A613" s="2609"/>
      <c r="B613" s="2113" t="s">
        <v>2208</v>
      </c>
      <c r="C613" s="546" t="s">
        <v>2030</v>
      </c>
      <c r="D613" s="547" t="s">
        <v>2030</v>
      </c>
      <c r="E613" s="547" t="s">
        <v>2030</v>
      </c>
      <c r="F613" s="547" t="s">
        <v>2030</v>
      </c>
      <c r="G613" s="548" t="s">
        <v>2030</v>
      </c>
      <c r="H613" s="546" t="s">
        <v>2030</v>
      </c>
      <c r="I613" s="547" t="s">
        <v>2030</v>
      </c>
      <c r="J613" s="547" t="s">
        <v>2030</v>
      </c>
      <c r="K613" s="548" t="s">
        <v>2030</v>
      </c>
      <c r="L613" s="549" t="s">
        <v>2030</v>
      </c>
      <c r="M613" s="550" t="s">
        <v>2030</v>
      </c>
      <c r="N613" s="550" t="s">
        <v>2030</v>
      </c>
      <c r="O613" s="551" t="s">
        <v>2030</v>
      </c>
      <c r="P613" s="548" t="s">
        <v>2030</v>
      </c>
      <c r="Q613" s="552" t="s">
        <v>2030</v>
      </c>
      <c r="R613" s="550" t="s">
        <v>2030</v>
      </c>
      <c r="S613" s="550" t="s">
        <v>2030</v>
      </c>
      <c r="T613" s="553" t="s">
        <v>2030</v>
      </c>
      <c r="U613" s="550" t="s">
        <v>2030</v>
      </c>
      <c r="V613" s="550" t="s">
        <v>2030</v>
      </c>
      <c r="W613" s="550" t="s">
        <v>2030</v>
      </c>
      <c r="X613" s="553" t="s">
        <v>2030</v>
      </c>
      <c r="Y613" s="550" t="s">
        <v>2030</v>
      </c>
      <c r="Z613" s="550" t="s">
        <v>2030</v>
      </c>
      <c r="AA613" s="550" t="s">
        <v>2030</v>
      </c>
      <c r="AB613" s="551" t="s">
        <v>2030</v>
      </c>
      <c r="AC613" s="548" t="s">
        <v>2030</v>
      </c>
      <c r="AD613" s="552" t="s">
        <v>2030</v>
      </c>
      <c r="AE613" s="550" t="s">
        <v>2030</v>
      </c>
      <c r="AF613" s="550" t="s">
        <v>2030</v>
      </c>
      <c r="AG613" s="550" t="s">
        <v>2030</v>
      </c>
      <c r="AH613" s="549" t="s">
        <v>2030</v>
      </c>
      <c r="AI613" s="550" t="s">
        <v>2030</v>
      </c>
      <c r="AJ613" s="550" t="s">
        <v>2030</v>
      </c>
      <c r="AK613" s="551" t="s">
        <v>2030</v>
      </c>
      <c r="AL613" s="548" t="s">
        <v>2030</v>
      </c>
      <c r="AM613" s="552" t="s">
        <v>2030</v>
      </c>
      <c r="AN613" s="550" t="s">
        <v>2030</v>
      </c>
      <c r="AO613" s="550" t="s">
        <v>2030</v>
      </c>
      <c r="AP613" s="554" t="s">
        <v>2030</v>
      </c>
      <c r="AQ613" s="552" t="s">
        <v>2030</v>
      </c>
      <c r="AR613" s="550" t="s">
        <v>2030</v>
      </c>
      <c r="AS613" s="550" t="s">
        <v>2030</v>
      </c>
      <c r="AT613" s="551" t="s">
        <v>2030</v>
      </c>
      <c r="AU613" s="546" t="s">
        <v>2030</v>
      </c>
      <c r="AV613" s="550" t="s">
        <v>2030</v>
      </c>
      <c r="AW613" s="550" t="s">
        <v>2030</v>
      </c>
      <c r="AX613" s="551" t="s">
        <v>2030</v>
      </c>
      <c r="AY613" s="548" t="s">
        <v>2030</v>
      </c>
      <c r="AZ613" s="555" t="s">
        <v>2030</v>
      </c>
      <c r="BA613" s="555" t="s">
        <v>2030</v>
      </c>
      <c r="BB613" s="556" t="s">
        <v>2030</v>
      </c>
      <c r="BC613" s="548" t="s">
        <v>2030</v>
      </c>
      <c r="BD613" s="2663"/>
      <c r="BE613" s="319"/>
      <c r="BF613" s="48"/>
      <c r="BG613" s="306" t="s">
        <v>2038</v>
      </c>
      <c r="BH613" s="304"/>
      <c r="BI613" s="42">
        <f>COUNTIFS($C$637:$BC$651,$BE$604)</f>
        <v>703</v>
      </c>
      <c r="BJ613" s="42"/>
      <c r="BK613" s="42"/>
      <c r="BL613" s="175"/>
    </row>
    <row r="614" spans="1:73" x14ac:dyDescent="0.2">
      <c r="A614" s="2609"/>
      <c r="B614" s="2114" t="s">
        <v>2207</v>
      </c>
      <c r="C614" s="557" t="s">
        <v>2030</v>
      </c>
      <c r="D614" s="558" t="s">
        <v>2030</v>
      </c>
      <c r="E614" s="558" t="s">
        <v>2030</v>
      </c>
      <c r="F614" s="558" t="s">
        <v>2030</v>
      </c>
      <c r="G614" s="559" t="s">
        <v>2030</v>
      </c>
      <c r="H614" s="557" t="s">
        <v>2030</v>
      </c>
      <c r="I614" s="558" t="s">
        <v>2030</v>
      </c>
      <c r="J614" s="570" t="s">
        <v>2030</v>
      </c>
      <c r="K614" s="571" t="s">
        <v>2030</v>
      </c>
      <c r="L614" s="572" t="s">
        <v>2030</v>
      </c>
      <c r="M614" s="573" t="s">
        <v>2030</v>
      </c>
      <c r="N614" s="561" t="s">
        <v>2030</v>
      </c>
      <c r="O614" s="562" t="s">
        <v>2030</v>
      </c>
      <c r="P614" s="559" t="s">
        <v>2030</v>
      </c>
      <c r="Q614" s="539" t="s">
        <v>2030</v>
      </c>
      <c r="R614" s="573" t="s">
        <v>2030</v>
      </c>
      <c r="S614" s="573" t="s">
        <v>2030</v>
      </c>
      <c r="T614" s="574" t="s">
        <v>2030</v>
      </c>
      <c r="U614" s="573" t="s">
        <v>2030</v>
      </c>
      <c r="V614" s="561" t="s">
        <v>2030</v>
      </c>
      <c r="W614" s="561" t="s">
        <v>2030</v>
      </c>
      <c r="X614" s="564" t="s">
        <v>2030</v>
      </c>
      <c r="Y614" s="561" t="s">
        <v>2030</v>
      </c>
      <c r="Z614" s="561" t="s">
        <v>2030</v>
      </c>
      <c r="AA614" s="561" t="s">
        <v>2030</v>
      </c>
      <c r="AB614" s="562" t="s">
        <v>2030</v>
      </c>
      <c r="AC614" s="559" t="s">
        <v>2030</v>
      </c>
      <c r="AD614" s="563" t="s">
        <v>2030</v>
      </c>
      <c r="AE614" s="561" t="s">
        <v>2030</v>
      </c>
      <c r="AF614" s="561" t="s">
        <v>2030</v>
      </c>
      <c r="AG614" s="561" t="s">
        <v>2030</v>
      </c>
      <c r="AH614" s="560" t="s">
        <v>2030</v>
      </c>
      <c r="AI614" s="561" t="s">
        <v>2030</v>
      </c>
      <c r="AJ614" s="573" t="s">
        <v>2030</v>
      </c>
      <c r="AK614" s="575" t="s">
        <v>2030</v>
      </c>
      <c r="AL614" s="559" t="s">
        <v>2030</v>
      </c>
      <c r="AM614" s="563" t="s">
        <v>2030</v>
      </c>
      <c r="AN614" s="561" t="s">
        <v>2030</v>
      </c>
      <c r="AO614" s="561" t="s">
        <v>2030</v>
      </c>
      <c r="AP614" s="565" t="s">
        <v>2030</v>
      </c>
      <c r="AQ614" s="563" t="s">
        <v>2030</v>
      </c>
      <c r="AR614" s="561" t="s">
        <v>2030</v>
      </c>
      <c r="AS614" s="561" t="s">
        <v>2030</v>
      </c>
      <c r="AT614" s="562" t="s">
        <v>2030</v>
      </c>
      <c r="AU614" s="557" t="s">
        <v>2030</v>
      </c>
      <c r="AV614" s="561" t="s">
        <v>2030</v>
      </c>
      <c r="AW614" s="561" t="s">
        <v>2030</v>
      </c>
      <c r="AX614" s="562" t="s">
        <v>2030</v>
      </c>
      <c r="AY614" s="566" t="s">
        <v>2030</v>
      </c>
      <c r="AZ614" s="567" t="s">
        <v>2030</v>
      </c>
      <c r="BA614" s="567" t="s">
        <v>2030</v>
      </c>
      <c r="BB614" s="568" t="s">
        <v>2030</v>
      </c>
      <c r="BC614" s="569" t="s">
        <v>2030</v>
      </c>
      <c r="BD614" s="2663"/>
      <c r="BE614" s="319"/>
      <c r="BF614" s="48"/>
      <c r="BG614" s="305" t="s">
        <v>2037</v>
      </c>
      <c r="BH614" s="304"/>
      <c r="BI614" s="42">
        <f>COUNTIFS($C$637:$BC$651,$BF$604)</f>
        <v>92</v>
      </c>
      <c r="BJ614" s="42"/>
      <c r="BK614" s="42"/>
      <c r="BL614" s="175"/>
    </row>
    <row r="615" spans="1:73" x14ac:dyDescent="0.2">
      <c r="A615" s="2609"/>
      <c r="B615" s="2113" t="s">
        <v>2206</v>
      </c>
      <c r="C615" s="546" t="s">
        <v>2030</v>
      </c>
      <c r="D615" s="547" t="s">
        <v>2030</v>
      </c>
      <c r="E615" s="547" t="s">
        <v>2063</v>
      </c>
      <c r="F615" s="547" t="s">
        <v>2030</v>
      </c>
      <c r="G615" s="548" t="s">
        <v>2030</v>
      </c>
      <c r="H615" s="546" t="s">
        <v>2030</v>
      </c>
      <c r="I615" s="547" t="s">
        <v>2030</v>
      </c>
      <c r="J615" s="547" t="s">
        <v>2030</v>
      </c>
      <c r="K615" s="548" t="s">
        <v>2030</v>
      </c>
      <c r="L615" s="549" t="s">
        <v>2030</v>
      </c>
      <c r="M615" s="550" t="s">
        <v>2030</v>
      </c>
      <c r="N615" s="550" t="s">
        <v>2030</v>
      </c>
      <c r="O615" s="551" t="s">
        <v>2030</v>
      </c>
      <c r="P615" s="548" t="s">
        <v>2030</v>
      </c>
      <c r="Q615" s="552" t="s">
        <v>2030</v>
      </c>
      <c r="R615" s="550" t="s">
        <v>2030</v>
      </c>
      <c r="S615" s="550" t="s">
        <v>2030</v>
      </c>
      <c r="T615" s="553" t="s">
        <v>2030</v>
      </c>
      <c r="U615" s="550" t="s">
        <v>2030</v>
      </c>
      <c r="V615" s="550" t="s">
        <v>2030</v>
      </c>
      <c r="W615" s="550" t="s">
        <v>2030</v>
      </c>
      <c r="X615" s="553" t="s">
        <v>2030</v>
      </c>
      <c r="Y615" s="550" t="s">
        <v>2030</v>
      </c>
      <c r="Z615" s="550" t="s">
        <v>2030</v>
      </c>
      <c r="AA615" s="550" t="s">
        <v>2030</v>
      </c>
      <c r="AB615" s="551" t="s">
        <v>2030</v>
      </c>
      <c r="AC615" s="548" t="s">
        <v>2030</v>
      </c>
      <c r="AD615" s="552" t="s">
        <v>2030</v>
      </c>
      <c r="AE615" s="550" t="s">
        <v>2030</v>
      </c>
      <c r="AF615" s="550" t="s">
        <v>2030</v>
      </c>
      <c r="AG615" s="550" t="s">
        <v>2030</v>
      </c>
      <c r="AH615" s="549" t="s">
        <v>2030</v>
      </c>
      <c r="AI615" s="550" t="s">
        <v>2030</v>
      </c>
      <c r="AJ615" s="550" t="s">
        <v>2030</v>
      </c>
      <c r="AK615" s="551" t="s">
        <v>2063</v>
      </c>
      <c r="AL615" s="548" t="s">
        <v>2063</v>
      </c>
      <c r="AM615" s="552" t="s">
        <v>2063</v>
      </c>
      <c r="AN615" s="550" t="s">
        <v>2063</v>
      </c>
      <c r="AO615" s="550" t="s">
        <v>2063</v>
      </c>
      <c r="AP615" s="554" t="s">
        <v>2063</v>
      </c>
      <c r="AQ615" s="552" t="s">
        <v>2063</v>
      </c>
      <c r="AR615" s="550" t="s">
        <v>2063</v>
      </c>
      <c r="AS615" s="550" t="s">
        <v>2063</v>
      </c>
      <c r="AT615" s="551" t="s">
        <v>2063</v>
      </c>
      <c r="AU615" s="546" t="s">
        <v>2030</v>
      </c>
      <c r="AV615" s="550" t="s">
        <v>2030</v>
      </c>
      <c r="AW615" s="550" t="s">
        <v>2030</v>
      </c>
      <c r="AX615" s="551" t="s">
        <v>2030</v>
      </c>
      <c r="AY615" s="548" t="s">
        <v>2030</v>
      </c>
      <c r="AZ615" s="555" t="s">
        <v>2030</v>
      </c>
      <c r="BA615" s="547" t="s">
        <v>2030</v>
      </c>
      <c r="BB615" s="576" t="s">
        <v>2030</v>
      </c>
      <c r="BC615" s="553" t="s">
        <v>2030</v>
      </c>
      <c r="BD615" s="2663"/>
      <c r="BE615" s="319"/>
      <c r="BF615" s="48"/>
      <c r="BG615" s="48"/>
      <c r="BH615" s="48"/>
      <c r="BI615" s="42">
        <f>COUNTIFS($C$637:$BC$651,$BG$604)</f>
        <v>0</v>
      </c>
      <c r="BJ615" s="42"/>
      <c r="BK615" s="42"/>
      <c r="BL615" s="48"/>
    </row>
    <row r="616" spans="1:73" x14ac:dyDescent="0.2">
      <c r="A616" s="2609"/>
      <c r="B616" s="2114" t="s">
        <v>2205</v>
      </c>
      <c r="C616" s="557" t="s">
        <v>2030</v>
      </c>
      <c r="D616" s="558" t="s">
        <v>2030</v>
      </c>
      <c r="E616" s="558" t="s">
        <v>2030</v>
      </c>
      <c r="F616" s="558" t="s">
        <v>2030</v>
      </c>
      <c r="G616" s="559" t="s">
        <v>2030</v>
      </c>
      <c r="H616" s="557" t="s">
        <v>2030</v>
      </c>
      <c r="I616" s="558" t="s">
        <v>2063</v>
      </c>
      <c r="J616" s="570" t="s">
        <v>2063</v>
      </c>
      <c r="K616" s="571" t="s">
        <v>2063</v>
      </c>
      <c r="L616" s="572" t="s">
        <v>2063</v>
      </c>
      <c r="M616" s="573" t="s">
        <v>2063</v>
      </c>
      <c r="N616" s="573" t="s">
        <v>2030</v>
      </c>
      <c r="O616" s="575" t="s">
        <v>2063</v>
      </c>
      <c r="P616" s="571" t="s">
        <v>2030</v>
      </c>
      <c r="Q616" s="539" t="s">
        <v>2030</v>
      </c>
      <c r="R616" s="573" t="s">
        <v>2030</v>
      </c>
      <c r="S616" s="573" t="s">
        <v>2030</v>
      </c>
      <c r="T616" s="574" t="s">
        <v>2030</v>
      </c>
      <c r="U616" s="573" t="s">
        <v>2030</v>
      </c>
      <c r="V616" s="561" t="s">
        <v>2030</v>
      </c>
      <c r="W616" s="561" t="s">
        <v>2030</v>
      </c>
      <c r="X616" s="564" t="s">
        <v>2030</v>
      </c>
      <c r="Y616" s="561" t="s">
        <v>2030</v>
      </c>
      <c r="Z616" s="561" t="s">
        <v>2030</v>
      </c>
      <c r="AA616" s="561" t="s">
        <v>2030</v>
      </c>
      <c r="AB616" s="562" t="s">
        <v>2030</v>
      </c>
      <c r="AC616" s="571" t="s">
        <v>2030</v>
      </c>
      <c r="AD616" s="539" t="s">
        <v>2030</v>
      </c>
      <c r="AE616" s="573" t="s">
        <v>2030</v>
      </c>
      <c r="AF616" s="573" t="s">
        <v>2030</v>
      </c>
      <c r="AG616" s="573" t="s">
        <v>2030</v>
      </c>
      <c r="AH616" s="572" t="s">
        <v>2030</v>
      </c>
      <c r="AI616" s="573" t="s">
        <v>2063</v>
      </c>
      <c r="AJ616" s="561" t="s">
        <v>2063</v>
      </c>
      <c r="AK616" s="562" t="s">
        <v>2063</v>
      </c>
      <c r="AL616" s="559" t="s">
        <v>2063</v>
      </c>
      <c r="AM616" s="563" t="s">
        <v>2030</v>
      </c>
      <c r="AN616" s="561" t="s">
        <v>2063</v>
      </c>
      <c r="AO616" s="561" t="s">
        <v>2030</v>
      </c>
      <c r="AP616" s="577" t="s">
        <v>2063</v>
      </c>
      <c r="AQ616" s="539" t="s">
        <v>2063</v>
      </c>
      <c r="AR616" s="573" t="s">
        <v>2063</v>
      </c>
      <c r="AS616" s="573" t="s">
        <v>2063</v>
      </c>
      <c r="AT616" s="562" t="s">
        <v>2063</v>
      </c>
      <c r="AU616" s="557" t="s">
        <v>2030</v>
      </c>
      <c r="AV616" s="561" t="s">
        <v>2030</v>
      </c>
      <c r="AW616" s="561" t="s">
        <v>2030</v>
      </c>
      <c r="AX616" s="562" t="s">
        <v>2063</v>
      </c>
      <c r="AY616" s="566" t="s">
        <v>2063</v>
      </c>
      <c r="AZ616" s="567" t="s">
        <v>2063</v>
      </c>
      <c r="BA616" s="578" t="s">
        <v>2063</v>
      </c>
      <c r="BB616" s="579" t="s">
        <v>2063</v>
      </c>
      <c r="BC616" s="569" t="s">
        <v>2063</v>
      </c>
      <c r="BD616" s="2663"/>
      <c r="BE616" s="319"/>
      <c r="BF616" s="48"/>
      <c r="BG616" s="48"/>
      <c r="BH616" s="48"/>
      <c r="BI616" s="48"/>
      <c r="BJ616" s="48"/>
      <c r="BK616" s="48"/>
      <c r="BL616" s="48"/>
    </row>
    <row r="617" spans="1:73" x14ac:dyDescent="0.2">
      <c r="A617" s="2609"/>
      <c r="B617" s="2113" t="s">
        <v>2204</v>
      </c>
      <c r="C617" s="546" t="s">
        <v>2063</v>
      </c>
      <c r="D617" s="547" t="s">
        <v>2063</v>
      </c>
      <c r="E617" s="547" t="s">
        <v>2063</v>
      </c>
      <c r="F617" s="547" t="s">
        <v>2063</v>
      </c>
      <c r="G617" s="548" t="s">
        <v>2063</v>
      </c>
      <c r="H617" s="546" t="s">
        <v>2063</v>
      </c>
      <c r="I617" s="547" t="s">
        <v>2063</v>
      </c>
      <c r="J617" s="547" t="s">
        <v>2063</v>
      </c>
      <c r="K617" s="548" t="s">
        <v>2063</v>
      </c>
      <c r="L617" s="549" t="s">
        <v>2063</v>
      </c>
      <c r="M617" s="550" t="s">
        <v>2063</v>
      </c>
      <c r="N617" s="550" t="s">
        <v>2063</v>
      </c>
      <c r="O617" s="551" t="s">
        <v>2063</v>
      </c>
      <c r="P617" s="548" t="s">
        <v>2063</v>
      </c>
      <c r="Q617" s="552" t="s">
        <v>2063</v>
      </c>
      <c r="R617" s="550" t="s">
        <v>2063</v>
      </c>
      <c r="S617" s="550" t="s">
        <v>2063</v>
      </c>
      <c r="T617" s="553" t="s">
        <v>2063</v>
      </c>
      <c r="U617" s="550" t="s">
        <v>2063</v>
      </c>
      <c r="V617" s="550" t="s">
        <v>2030</v>
      </c>
      <c r="W617" s="550" t="s">
        <v>2030</v>
      </c>
      <c r="X617" s="553" t="s">
        <v>2030</v>
      </c>
      <c r="Y617" s="550" t="s">
        <v>2030</v>
      </c>
      <c r="Z617" s="550" t="s">
        <v>2030</v>
      </c>
      <c r="AA617" s="550" t="s">
        <v>2030</v>
      </c>
      <c r="AB617" s="551" t="s">
        <v>2063</v>
      </c>
      <c r="AC617" s="548" t="s">
        <v>2063</v>
      </c>
      <c r="AD617" s="552" t="s">
        <v>2063</v>
      </c>
      <c r="AE617" s="550" t="s">
        <v>2063</v>
      </c>
      <c r="AF617" s="550" t="s">
        <v>2063</v>
      </c>
      <c r="AG617" s="550" t="s">
        <v>2030</v>
      </c>
      <c r="AH617" s="549" t="s">
        <v>2030</v>
      </c>
      <c r="AI617" s="550" t="s">
        <v>2030</v>
      </c>
      <c r="AJ617" s="550" t="s">
        <v>2030</v>
      </c>
      <c r="AK617" s="551" t="s">
        <v>2063</v>
      </c>
      <c r="AL617" s="548" t="s">
        <v>2063</v>
      </c>
      <c r="AM617" s="552" t="s">
        <v>2063</v>
      </c>
      <c r="AN617" s="550" t="s">
        <v>2063</v>
      </c>
      <c r="AO617" s="550" t="s">
        <v>2063</v>
      </c>
      <c r="AP617" s="554" t="s">
        <v>2063</v>
      </c>
      <c r="AQ617" s="552" t="s">
        <v>2063</v>
      </c>
      <c r="AR617" s="550" t="s">
        <v>2063</v>
      </c>
      <c r="AS617" s="550" t="s">
        <v>2063</v>
      </c>
      <c r="AT617" s="551" t="s">
        <v>2063</v>
      </c>
      <c r="AU617" s="546" t="s">
        <v>2063</v>
      </c>
      <c r="AV617" s="550" t="s">
        <v>2063</v>
      </c>
      <c r="AW617" s="550" t="s">
        <v>2063</v>
      </c>
      <c r="AX617" s="551" t="s">
        <v>2063</v>
      </c>
      <c r="AY617" s="548" t="s">
        <v>2063</v>
      </c>
      <c r="AZ617" s="552" t="s">
        <v>2063</v>
      </c>
      <c r="BA617" s="552" t="s">
        <v>2063</v>
      </c>
      <c r="BB617" s="580" t="s">
        <v>2063</v>
      </c>
      <c r="BC617" s="553" t="s">
        <v>2063</v>
      </c>
      <c r="BD617" s="2663"/>
      <c r="BE617" s="2665" t="s">
        <v>1909</v>
      </c>
      <c r="BF617" s="2666"/>
      <c r="BG617" s="308"/>
      <c r="BH617" s="307">
        <v>2007</v>
      </c>
      <c r="BI617" s="307">
        <v>2008</v>
      </c>
      <c r="BJ617" s="307">
        <v>2009</v>
      </c>
      <c r="BK617" s="307">
        <v>2010</v>
      </c>
      <c r="BL617" s="307">
        <v>2011</v>
      </c>
    </row>
    <row r="618" spans="1:73" x14ac:dyDescent="0.2">
      <c r="A618" s="2609"/>
      <c r="B618" s="2114" t="s">
        <v>2203</v>
      </c>
      <c r="C618" s="557" t="s">
        <v>2030</v>
      </c>
      <c r="D618" s="558" t="s">
        <v>2030</v>
      </c>
      <c r="E618" s="558" t="s">
        <v>2030</v>
      </c>
      <c r="F618" s="558" t="s">
        <v>2030</v>
      </c>
      <c r="G618" s="559" t="s">
        <v>2030</v>
      </c>
      <c r="H618" s="557" t="s">
        <v>2030</v>
      </c>
      <c r="I618" s="558" t="s">
        <v>2030</v>
      </c>
      <c r="J618" s="570" t="s">
        <v>2030</v>
      </c>
      <c r="K618" s="571" t="s">
        <v>2030</v>
      </c>
      <c r="L618" s="572" t="s">
        <v>2030</v>
      </c>
      <c r="M618" s="573" t="s">
        <v>2030</v>
      </c>
      <c r="N618" s="573" t="s">
        <v>2030</v>
      </c>
      <c r="O618" s="575" t="s">
        <v>2030</v>
      </c>
      <c r="P618" s="571" t="s">
        <v>2030</v>
      </c>
      <c r="Q618" s="539" t="s">
        <v>2030</v>
      </c>
      <c r="R618" s="573" t="s">
        <v>2030</v>
      </c>
      <c r="S618" s="573" t="s">
        <v>2030</v>
      </c>
      <c r="T618" s="574" t="s">
        <v>2030</v>
      </c>
      <c r="U618" s="573" t="s">
        <v>2030</v>
      </c>
      <c r="V618" s="561" t="s">
        <v>2030</v>
      </c>
      <c r="W618" s="561" t="s">
        <v>2030</v>
      </c>
      <c r="X618" s="564" t="s">
        <v>2030</v>
      </c>
      <c r="Y618" s="561" t="s">
        <v>2030</v>
      </c>
      <c r="Z618" s="561" t="s">
        <v>2030</v>
      </c>
      <c r="AA618" s="561" t="s">
        <v>2030</v>
      </c>
      <c r="AB618" s="562" t="s">
        <v>2030</v>
      </c>
      <c r="AC618" s="559" t="s">
        <v>2030</v>
      </c>
      <c r="AD618" s="563" t="s">
        <v>2030</v>
      </c>
      <c r="AE618" s="561" t="s">
        <v>2030</v>
      </c>
      <c r="AF618" s="561" t="s">
        <v>2030</v>
      </c>
      <c r="AG618" s="561" t="s">
        <v>2030</v>
      </c>
      <c r="AH618" s="560" t="s">
        <v>2030</v>
      </c>
      <c r="AI618" s="561" t="s">
        <v>2030</v>
      </c>
      <c r="AJ618" s="561" t="s">
        <v>2030</v>
      </c>
      <c r="AK618" s="562" t="s">
        <v>2030</v>
      </c>
      <c r="AL618" s="559" t="s">
        <v>2030</v>
      </c>
      <c r="AM618" s="563" t="s">
        <v>2030</v>
      </c>
      <c r="AN618" s="561" t="s">
        <v>2030</v>
      </c>
      <c r="AO618" s="561" t="s">
        <v>2030</v>
      </c>
      <c r="AP618" s="565" t="s">
        <v>2030</v>
      </c>
      <c r="AQ618" s="563" t="s">
        <v>2030</v>
      </c>
      <c r="AR618" s="561" t="s">
        <v>2030</v>
      </c>
      <c r="AS618" s="561" t="s">
        <v>2030</v>
      </c>
      <c r="AT618" s="562" t="s">
        <v>2030</v>
      </c>
      <c r="AU618" s="557" t="s">
        <v>2030</v>
      </c>
      <c r="AV618" s="561" t="s">
        <v>2030</v>
      </c>
      <c r="AW618" s="561" t="s">
        <v>2030</v>
      </c>
      <c r="AX618" s="562" t="s">
        <v>2030</v>
      </c>
      <c r="AY618" s="566" t="s">
        <v>2030</v>
      </c>
      <c r="AZ618" s="567" t="s">
        <v>2030</v>
      </c>
      <c r="BA618" s="567" t="s">
        <v>2030</v>
      </c>
      <c r="BB618" s="568" t="s">
        <v>2030</v>
      </c>
      <c r="BC618" s="569" t="s">
        <v>2030</v>
      </c>
      <c r="BD618" s="2663"/>
      <c r="BE618" s="48"/>
      <c r="BF618" s="48"/>
      <c r="BG618" s="306" t="s">
        <v>2038</v>
      </c>
      <c r="BH618" s="304"/>
      <c r="BI618" s="42">
        <f>COUNTIFS($C$655:$BC$683,$BE$604)</f>
        <v>1336</v>
      </c>
      <c r="BJ618" s="42"/>
      <c r="BK618" s="42"/>
      <c r="BL618" s="175"/>
    </row>
    <row r="619" spans="1:73" x14ac:dyDescent="0.2">
      <c r="A619" s="2609"/>
      <c r="B619" s="2113" t="s">
        <v>2202</v>
      </c>
      <c r="C619" s="546" t="s">
        <v>2030</v>
      </c>
      <c r="D619" s="547" t="s">
        <v>2030</v>
      </c>
      <c r="E619" s="547" t="s">
        <v>2030</v>
      </c>
      <c r="F619" s="547" t="s">
        <v>2030</v>
      </c>
      <c r="G619" s="548" t="s">
        <v>2030</v>
      </c>
      <c r="H619" s="546" t="s">
        <v>2030</v>
      </c>
      <c r="I619" s="547" t="s">
        <v>2030</v>
      </c>
      <c r="J619" s="547" t="s">
        <v>2030</v>
      </c>
      <c r="K619" s="548" t="s">
        <v>2030</v>
      </c>
      <c r="L619" s="549" t="s">
        <v>2030</v>
      </c>
      <c r="M619" s="550" t="s">
        <v>2030</v>
      </c>
      <c r="N619" s="550" t="s">
        <v>2030</v>
      </c>
      <c r="O619" s="551" t="s">
        <v>2030</v>
      </c>
      <c r="P619" s="548" t="s">
        <v>2030</v>
      </c>
      <c r="Q619" s="552" t="s">
        <v>2030</v>
      </c>
      <c r="R619" s="550" t="s">
        <v>2030</v>
      </c>
      <c r="S619" s="550" t="s">
        <v>2030</v>
      </c>
      <c r="T619" s="553" t="s">
        <v>2030</v>
      </c>
      <c r="U619" s="550" t="s">
        <v>2030</v>
      </c>
      <c r="V619" s="550" t="s">
        <v>2030</v>
      </c>
      <c r="W619" s="550" t="s">
        <v>2030</v>
      </c>
      <c r="X619" s="553" t="s">
        <v>2030</v>
      </c>
      <c r="Y619" s="550" t="s">
        <v>2030</v>
      </c>
      <c r="Z619" s="550" t="s">
        <v>2030</v>
      </c>
      <c r="AA619" s="550" t="s">
        <v>2030</v>
      </c>
      <c r="AB619" s="551" t="s">
        <v>2030</v>
      </c>
      <c r="AC619" s="548" t="s">
        <v>2030</v>
      </c>
      <c r="AD619" s="552" t="s">
        <v>2030</v>
      </c>
      <c r="AE619" s="550" t="s">
        <v>2030</v>
      </c>
      <c r="AF619" s="550" t="s">
        <v>2030</v>
      </c>
      <c r="AG619" s="550" t="s">
        <v>2030</v>
      </c>
      <c r="AH619" s="549" t="s">
        <v>2030</v>
      </c>
      <c r="AI619" s="550" t="s">
        <v>2030</v>
      </c>
      <c r="AJ619" s="550" t="s">
        <v>2030</v>
      </c>
      <c r="AK619" s="551" t="s">
        <v>2030</v>
      </c>
      <c r="AL619" s="548" t="s">
        <v>2030</v>
      </c>
      <c r="AM619" s="552" t="s">
        <v>2030</v>
      </c>
      <c r="AN619" s="550" t="s">
        <v>2030</v>
      </c>
      <c r="AO619" s="550" t="s">
        <v>2030</v>
      </c>
      <c r="AP619" s="554" t="s">
        <v>2030</v>
      </c>
      <c r="AQ619" s="552" t="s">
        <v>2030</v>
      </c>
      <c r="AR619" s="550" t="s">
        <v>2030</v>
      </c>
      <c r="AS619" s="550" t="s">
        <v>2030</v>
      </c>
      <c r="AT619" s="551" t="s">
        <v>2030</v>
      </c>
      <c r="AU619" s="546" t="s">
        <v>2030</v>
      </c>
      <c r="AV619" s="550" t="s">
        <v>2030</v>
      </c>
      <c r="AW619" s="550" t="s">
        <v>2030</v>
      </c>
      <c r="AX619" s="551" t="s">
        <v>2030</v>
      </c>
      <c r="AY619" s="548" t="s">
        <v>2030</v>
      </c>
      <c r="AZ619" s="555" t="s">
        <v>2030</v>
      </c>
      <c r="BA619" s="555" t="s">
        <v>2030</v>
      </c>
      <c r="BB619" s="556" t="s">
        <v>2030</v>
      </c>
      <c r="BC619" s="548" t="s">
        <v>2030</v>
      </c>
      <c r="BD619" s="2663"/>
      <c r="BE619" s="48"/>
      <c r="BF619" s="48"/>
      <c r="BG619" s="305" t="s">
        <v>2037</v>
      </c>
      <c r="BH619" s="304"/>
      <c r="BI619" s="42">
        <f>COUNTIFS($C$655:$BC$683,$BF$604)</f>
        <v>201</v>
      </c>
      <c r="BJ619" s="42"/>
      <c r="BK619" s="42"/>
      <c r="BL619" s="175"/>
    </row>
    <row r="620" spans="1:73" x14ac:dyDescent="0.2">
      <c r="A620" s="2609"/>
      <c r="B620" s="2114" t="s">
        <v>2134</v>
      </c>
      <c r="C620" s="557" t="s">
        <v>2030</v>
      </c>
      <c r="D620" s="558" t="s">
        <v>2030</v>
      </c>
      <c r="E620" s="558" t="s">
        <v>2030</v>
      </c>
      <c r="F620" s="558" t="s">
        <v>2030</v>
      </c>
      <c r="G620" s="559" t="s">
        <v>2030</v>
      </c>
      <c r="H620" s="557" t="s">
        <v>2030</v>
      </c>
      <c r="I620" s="558" t="s">
        <v>2030</v>
      </c>
      <c r="J620" s="570" t="s">
        <v>2030</v>
      </c>
      <c r="K620" s="571" t="s">
        <v>2030</v>
      </c>
      <c r="L620" s="572" t="s">
        <v>2030</v>
      </c>
      <c r="M620" s="573" t="s">
        <v>2030</v>
      </c>
      <c r="N620" s="573" t="s">
        <v>2030</v>
      </c>
      <c r="O620" s="575" t="s">
        <v>2030</v>
      </c>
      <c r="P620" s="571" t="s">
        <v>2030</v>
      </c>
      <c r="Q620" s="539" t="s">
        <v>2030</v>
      </c>
      <c r="R620" s="573" t="s">
        <v>2030</v>
      </c>
      <c r="S620" s="573" t="s">
        <v>2030</v>
      </c>
      <c r="T620" s="574" t="s">
        <v>2030</v>
      </c>
      <c r="U620" s="573" t="s">
        <v>2030</v>
      </c>
      <c r="V620" s="561" t="s">
        <v>2030</v>
      </c>
      <c r="W620" s="561" t="s">
        <v>2030</v>
      </c>
      <c r="X620" s="564" t="s">
        <v>2030</v>
      </c>
      <c r="Y620" s="561" t="s">
        <v>2030</v>
      </c>
      <c r="Z620" s="561" t="s">
        <v>2030</v>
      </c>
      <c r="AA620" s="561" t="s">
        <v>2030</v>
      </c>
      <c r="AB620" s="562" t="s">
        <v>2030</v>
      </c>
      <c r="AC620" s="559" t="s">
        <v>2030</v>
      </c>
      <c r="AD620" s="563" t="s">
        <v>2030</v>
      </c>
      <c r="AE620" s="561" t="s">
        <v>2030</v>
      </c>
      <c r="AF620" s="561" t="s">
        <v>2030</v>
      </c>
      <c r="AG620" s="561" t="s">
        <v>2030</v>
      </c>
      <c r="AH620" s="560" t="s">
        <v>2030</v>
      </c>
      <c r="AI620" s="561" t="s">
        <v>2030</v>
      </c>
      <c r="AJ620" s="561" t="s">
        <v>2030</v>
      </c>
      <c r="AK620" s="562" t="s">
        <v>2030</v>
      </c>
      <c r="AL620" s="559" t="s">
        <v>2030</v>
      </c>
      <c r="AM620" s="563" t="s">
        <v>2030</v>
      </c>
      <c r="AN620" s="561" t="s">
        <v>2030</v>
      </c>
      <c r="AO620" s="561" t="s">
        <v>2030</v>
      </c>
      <c r="AP620" s="565" t="s">
        <v>2030</v>
      </c>
      <c r="AQ620" s="563" t="s">
        <v>2030</v>
      </c>
      <c r="AR620" s="561" t="s">
        <v>2030</v>
      </c>
      <c r="AS620" s="561" t="s">
        <v>2030</v>
      </c>
      <c r="AT620" s="562" t="s">
        <v>2030</v>
      </c>
      <c r="AU620" s="557" t="s">
        <v>2030</v>
      </c>
      <c r="AV620" s="561" t="s">
        <v>2030</v>
      </c>
      <c r="AW620" s="561" t="s">
        <v>2030</v>
      </c>
      <c r="AX620" s="562" t="s">
        <v>2030</v>
      </c>
      <c r="AY620" s="566" t="s">
        <v>2030</v>
      </c>
      <c r="AZ620" s="567" t="s">
        <v>2030</v>
      </c>
      <c r="BA620" s="567" t="s">
        <v>2030</v>
      </c>
      <c r="BB620" s="568" t="s">
        <v>2030</v>
      </c>
      <c r="BC620" s="569" t="s">
        <v>2030</v>
      </c>
      <c r="BD620" s="2663"/>
      <c r="BE620" s="48"/>
      <c r="BF620" s="48"/>
      <c r="BG620" s="48"/>
      <c r="BH620" s="48"/>
      <c r="BI620" s="42">
        <f>COUNTIFS($C$655:$BC$683,$BG$604)</f>
        <v>0</v>
      </c>
      <c r="BJ620" s="42"/>
      <c r="BK620" s="42"/>
      <c r="BL620" s="48"/>
    </row>
    <row r="621" spans="1:73" x14ac:dyDescent="0.2">
      <c r="A621" s="2609"/>
      <c r="B621" s="2113" t="s">
        <v>2201</v>
      </c>
      <c r="C621" s="546" t="s">
        <v>2030</v>
      </c>
      <c r="D621" s="547" t="s">
        <v>2030</v>
      </c>
      <c r="E621" s="547" t="s">
        <v>2030</v>
      </c>
      <c r="F621" s="547" t="s">
        <v>2030</v>
      </c>
      <c r="G621" s="548" t="s">
        <v>2030</v>
      </c>
      <c r="H621" s="546" t="s">
        <v>2030</v>
      </c>
      <c r="I621" s="547" t="s">
        <v>2030</v>
      </c>
      <c r="J621" s="547" t="s">
        <v>2030</v>
      </c>
      <c r="K621" s="548" t="s">
        <v>2030</v>
      </c>
      <c r="L621" s="549" t="s">
        <v>2030</v>
      </c>
      <c r="M621" s="550" t="s">
        <v>2030</v>
      </c>
      <c r="N621" s="550" t="s">
        <v>2030</v>
      </c>
      <c r="O621" s="551" t="s">
        <v>2030</v>
      </c>
      <c r="P621" s="548" t="s">
        <v>2030</v>
      </c>
      <c r="Q621" s="552" t="s">
        <v>2030</v>
      </c>
      <c r="R621" s="550" t="s">
        <v>2030</v>
      </c>
      <c r="S621" s="550" t="s">
        <v>2030</v>
      </c>
      <c r="T621" s="553" t="s">
        <v>2030</v>
      </c>
      <c r="U621" s="550" t="s">
        <v>2030</v>
      </c>
      <c r="V621" s="550" t="s">
        <v>2030</v>
      </c>
      <c r="W621" s="550" t="s">
        <v>2030</v>
      </c>
      <c r="X621" s="553" t="s">
        <v>2030</v>
      </c>
      <c r="Y621" s="550" t="s">
        <v>2030</v>
      </c>
      <c r="Z621" s="550" t="s">
        <v>2030</v>
      </c>
      <c r="AA621" s="550" t="s">
        <v>2030</v>
      </c>
      <c r="AB621" s="551" t="s">
        <v>2030</v>
      </c>
      <c r="AC621" s="548" t="s">
        <v>2030</v>
      </c>
      <c r="AD621" s="552" t="s">
        <v>2030</v>
      </c>
      <c r="AE621" s="550" t="s">
        <v>2030</v>
      </c>
      <c r="AF621" s="550" t="s">
        <v>2030</v>
      </c>
      <c r="AG621" s="550" t="s">
        <v>2030</v>
      </c>
      <c r="AH621" s="549" t="s">
        <v>2030</v>
      </c>
      <c r="AI621" s="550" t="s">
        <v>2030</v>
      </c>
      <c r="AJ621" s="550" t="s">
        <v>2030</v>
      </c>
      <c r="AK621" s="551" t="s">
        <v>2030</v>
      </c>
      <c r="AL621" s="548" t="s">
        <v>2030</v>
      </c>
      <c r="AM621" s="552" t="s">
        <v>2030</v>
      </c>
      <c r="AN621" s="550" t="s">
        <v>2030</v>
      </c>
      <c r="AO621" s="550" t="s">
        <v>2030</v>
      </c>
      <c r="AP621" s="554" t="s">
        <v>2030</v>
      </c>
      <c r="AQ621" s="552" t="s">
        <v>2030</v>
      </c>
      <c r="AR621" s="550" t="s">
        <v>2030</v>
      </c>
      <c r="AS621" s="550" t="s">
        <v>2030</v>
      </c>
      <c r="AT621" s="551" t="s">
        <v>2030</v>
      </c>
      <c r="AU621" s="546" t="s">
        <v>2030</v>
      </c>
      <c r="AV621" s="550" t="s">
        <v>2030</v>
      </c>
      <c r="AW621" s="550" t="s">
        <v>2030</v>
      </c>
      <c r="AX621" s="551" t="s">
        <v>2030</v>
      </c>
      <c r="AY621" s="548" t="s">
        <v>2030</v>
      </c>
      <c r="AZ621" s="555" t="s">
        <v>2030</v>
      </c>
      <c r="BA621" s="555" t="s">
        <v>2030</v>
      </c>
      <c r="BB621" s="556" t="s">
        <v>2030</v>
      </c>
      <c r="BC621" s="548" t="s">
        <v>2030</v>
      </c>
      <c r="BD621" s="2663"/>
      <c r="BE621" s="2659" t="s">
        <v>1910</v>
      </c>
      <c r="BF621" s="2660"/>
      <c r="BG621" s="308"/>
      <c r="BH621" s="307">
        <v>2007</v>
      </c>
      <c r="BI621" s="307">
        <v>2008</v>
      </c>
      <c r="BJ621" s="307">
        <v>2009</v>
      </c>
      <c r="BK621" s="307">
        <v>2010</v>
      </c>
      <c r="BL621" s="307">
        <v>2011</v>
      </c>
    </row>
    <row r="622" spans="1:73" x14ac:dyDescent="0.2">
      <c r="A622" s="2609"/>
      <c r="B622" s="2114" t="s">
        <v>2200</v>
      </c>
      <c r="C622" s="557" t="s">
        <v>2030</v>
      </c>
      <c r="D622" s="558" t="s">
        <v>2030</v>
      </c>
      <c r="E622" s="558" t="s">
        <v>2063</v>
      </c>
      <c r="F622" s="558" t="s">
        <v>2030</v>
      </c>
      <c r="G622" s="559" t="s">
        <v>2030</v>
      </c>
      <c r="H622" s="557" t="s">
        <v>2030</v>
      </c>
      <c r="I622" s="558" t="s">
        <v>2030</v>
      </c>
      <c r="J622" s="570" t="s">
        <v>2030</v>
      </c>
      <c r="K622" s="571" t="s">
        <v>2030</v>
      </c>
      <c r="L622" s="572" t="s">
        <v>2030</v>
      </c>
      <c r="M622" s="573" t="s">
        <v>2030</v>
      </c>
      <c r="N622" s="573" t="s">
        <v>2030</v>
      </c>
      <c r="O622" s="575" t="s">
        <v>2030</v>
      </c>
      <c r="P622" s="571" t="s">
        <v>2030</v>
      </c>
      <c r="Q622" s="539" t="s">
        <v>2030</v>
      </c>
      <c r="R622" s="573" t="s">
        <v>2030</v>
      </c>
      <c r="S622" s="573" t="s">
        <v>2030</v>
      </c>
      <c r="T622" s="574" t="s">
        <v>2030</v>
      </c>
      <c r="U622" s="573" t="s">
        <v>2030</v>
      </c>
      <c r="V622" s="561" t="s">
        <v>2030</v>
      </c>
      <c r="W622" s="561" t="s">
        <v>2030</v>
      </c>
      <c r="X622" s="564" t="s">
        <v>2030</v>
      </c>
      <c r="Y622" s="561" t="s">
        <v>2030</v>
      </c>
      <c r="Z622" s="561" t="s">
        <v>2030</v>
      </c>
      <c r="AA622" s="561" t="s">
        <v>2030</v>
      </c>
      <c r="AB622" s="562" t="s">
        <v>2030</v>
      </c>
      <c r="AC622" s="559" t="s">
        <v>2030</v>
      </c>
      <c r="AD622" s="563" t="s">
        <v>2030</v>
      </c>
      <c r="AE622" s="561" t="s">
        <v>2030</v>
      </c>
      <c r="AF622" s="561" t="s">
        <v>2030</v>
      </c>
      <c r="AG622" s="561" t="s">
        <v>2030</v>
      </c>
      <c r="AH622" s="560" t="s">
        <v>2030</v>
      </c>
      <c r="AI622" s="561" t="s">
        <v>2030</v>
      </c>
      <c r="AJ622" s="561" t="s">
        <v>2030</v>
      </c>
      <c r="AK622" s="562" t="s">
        <v>2030</v>
      </c>
      <c r="AL622" s="559" t="s">
        <v>2030</v>
      </c>
      <c r="AM622" s="563" t="s">
        <v>2030</v>
      </c>
      <c r="AN622" s="561" t="s">
        <v>2030</v>
      </c>
      <c r="AO622" s="561" t="s">
        <v>2030</v>
      </c>
      <c r="AP622" s="565" t="s">
        <v>2030</v>
      </c>
      <c r="AQ622" s="563" t="s">
        <v>2030</v>
      </c>
      <c r="AR622" s="561" t="s">
        <v>2030</v>
      </c>
      <c r="AS622" s="561" t="s">
        <v>2030</v>
      </c>
      <c r="AT622" s="562" t="s">
        <v>2030</v>
      </c>
      <c r="AU622" s="557" t="s">
        <v>2030</v>
      </c>
      <c r="AV622" s="561" t="s">
        <v>2030</v>
      </c>
      <c r="AW622" s="561" t="s">
        <v>2030</v>
      </c>
      <c r="AX622" s="562" t="s">
        <v>2030</v>
      </c>
      <c r="AY622" s="566" t="s">
        <v>2030</v>
      </c>
      <c r="AZ622" s="567" t="s">
        <v>2030</v>
      </c>
      <c r="BA622" s="567" t="s">
        <v>2030</v>
      </c>
      <c r="BB622" s="568" t="s">
        <v>2030</v>
      </c>
      <c r="BC622" s="569" t="s">
        <v>2030</v>
      </c>
      <c r="BD622" s="2663"/>
      <c r="BE622" s="48"/>
      <c r="BF622" s="48"/>
      <c r="BG622" s="306" t="s">
        <v>2038</v>
      </c>
      <c r="BH622" s="304"/>
      <c r="BI622" s="42">
        <f>COUNTIFS($C$687:$BC$699,$BE$604)</f>
        <v>519</v>
      </c>
      <c r="BJ622" s="42"/>
      <c r="BK622" s="42"/>
      <c r="BL622" s="175"/>
    </row>
    <row r="623" spans="1:73" x14ac:dyDescent="0.2">
      <c r="A623" s="2609"/>
      <c r="B623" s="2113" t="s">
        <v>2199</v>
      </c>
      <c r="C623" s="546" t="s">
        <v>2030</v>
      </c>
      <c r="D623" s="547" t="s">
        <v>2030</v>
      </c>
      <c r="E623" s="547" t="s">
        <v>2063</v>
      </c>
      <c r="F623" s="547" t="s">
        <v>2063</v>
      </c>
      <c r="G623" s="548" t="s">
        <v>2063</v>
      </c>
      <c r="H623" s="546" t="s">
        <v>2063</v>
      </c>
      <c r="I623" s="547" t="s">
        <v>2030</v>
      </c>
      <c r="J623" s="547" t="s">
        <v>2030</v>
      </c>
      <c r="K623" s="548" t="s">
        <v>2030</v>
      </c>
      <c r="L623" s="549" t="s">
        <v>2030</v>
      </c>
      <c r="M623" s="550" t="s">
        <v>2030</v>
      </c>
      <c r="N623" s="550" t="s">
        <v>2030</v>
      </c>
      <c r="O623" s="551" t="s">
        <v>2063</v>
      </c>
      <c r="P623" s="548" t="s">
        <v>2063</v>
      </c>
      <c r="Q623" s="552" t="s">
        <v>2063</v>
      </c>
      <c r="R623" s="550" t="s">
        <v>2063</v>
      </c>
      <c r="S623" s="550" t="s">
        <v>2063</v>
      </c>
      <c r="T623" s="553" t="s">
        <v>2030</v>
      </c>
      <c r="U623" s="550" t="s">
        <v>2030</v>
      </c>
      <c r="V623" s="550" t="s">
        <v>2030</v>
      </c>
      <c r="W623" s="550" t="s">
        <v>2030</v>
      </c>
      <c r="X623" s="553" t="s">
        <v>2030</v>
      </c>
      <c r="Y623" s="550" t="s">
        <v>2030</v>
      </c>
      <c r="Z623" s="550" t="s">
        <v>2030</v>
      </c>
      <c r="AA623" s="550" t="s">
        <v>2030</v>
      </c>
      <c r="AB623" s="551" t="s">
        <v>2030</v>
      </c>
      <c r="AC623" s="548" t="s">
        <v>2030</v>
      </c>
      <c r="AD623" s="552" t="s">
        <v>2030</v>
      </c>
      <c r="AE623" s="550" t="s">
        <v>2030</v>
      </c>
      <c r="AF623" s="550" t="s">
        <v>2030</v>
      </c>
      <c r="AG623" s="550" t="s">
        <v>2030</v>
      </c>
      <c r="AH623" s="549" t="s">
        <v>2030</v>
      </c>
      <c r="AI623" s="550" t="s">
        <v>2030</v>
      </c>
      <c r="AJ623" s="550" t="s">
        <v>2030</v>
      </c>
      <c r="AK623" s="551" t="s">
        <v>2030</v>
      </c>
      <c r="AL623" s="548" t="s">
        <v>2030</v>
      </c>
      <c r="AM623" s="552" t="s">
        <v>2030</v>
      </c>
      <c r="AN623" s="550" t="s">
        <v>2063</v>
      </c>
      <c r="AO623" s="550" t="s">
        <v>2030</v>
      </c>
      <c r="AP623" s="554" t="s">
        <v>2030</v>
      </c>
      <c r="AQ623" s="552" t="s">
        <v>2030</v>
      </c>
      <c r="AR623" s="550" t="s">
        <v>2030</v>
      </c>
      <c r="AS623" s="550" t="s">
        <v>2063</v>
      </c>
      <c r="AT623" s="551" t="s">
        <v>2030</v>
      </c>
      <c r="AU623" s="546" t="s">
        <v>2063</v>
      </c>
      <c r="AV623" s="550" t="s">
        <v>2063</v>
      </c>
      <c r="AW623" s="550" t="s">
        <v>2063</v>
      </c>
      <c r="AX623" s="551" t="s">
        <v>2030</v>
      </c>
      <c r="AY623" s="548" t="s">
        <v>2030</v>
      </c>
      <c r="AZ623" s="552" t="s">
        <v>2030</v>
      </c>
      <c r="BA623" s="550" t="s">
        <v>2030</v>
      </c>
      <c r="BB623" s="551" t="s">
        <v>2030</v>
      </c>
      <c r="BC623" s="553" t="s">
        <v>2030</v>
      </c>
      <c r="BD623" s="2664"/>
      <c r="BE623" s="48"/>
      <c r="BF623" s="48"/>
      <c r="BG623" s="305" t="s">
        <v>2037</v>
      </c>
      <c r="BH623" s="304"/>
      <c r="BI623" s="42">
        <f>COUNTIFS($C$687:$BC$699,$BF$604)</f>
        <v>170</v>
      </c>
      <c r="BJ623" s="42"/>
      <c r="BK623" s="42"/>
      <c r="BL623" s="175"/>
    </row>
    <row r="624" spans="1:73" x14ac:dyDescent="0.2">
      <c r="A624" s="2609"/>
      <c r="B624" s="2114" t="s">
        <v>2198</v>
      </c>
      <c r="C624" s="557" t="s">
        <v>2030</v>
      </c>
      <c r="D624" s="558" t="s">
        <v>2063</v>
      </c>
      <c r="E624" s="558" t="s">
        <v>2030</v>
      </c>
      <c r="F624" s="558" t="s">
        <v>2030</v>
      </c>
      <c r="G624" s="559" t="s">
        <v>2030</v>
      </c>
      <c r="H624" s="557" t="s">
        <v>2063</v>
      </c>
      <c r="I624" s="558" t="s">
        <v>2030</v>
      </c>
      <c r="J624" s="570" t="s">
        <v>2030</v>
      </c>
      <c r="K624" s="571" t="s">
        <v>2063</v>
      </c>
      <c r="L624" s="572" t="s">
        <v>2063</v>
      </c>
      <c r="M624" s="573" t="s">
        <v>2030</v>
      </c>
      <c r="N624" s="573" t="s">
        <v>2063</v>
      </c>
      <c r="O624" s="575" t="s">
        <v>2063</v>
      </c>
      <c r="P624" s="571" t="s">
        <v>2063</v>
      </c>
      <c r="Q624" s="539" t="s">
        <v>2063</v>
      </c>
      <c r="R624" s="573" t="s">
        <v>2063</v>
      </c>
      <c r="S624" s="573" t="s">
        <v>2063</v>
      </c>
      <c r="T624" s="574" t="s">
        <v>2030</v>
      </c>
      <c r="U624" s="573" t="s">
        <v>2030</v>
      </c>
      <c r="V624" s="573" t="s">
        <v>2030</v>
      </c>
      <c r="W624" s="573" t="s">
        <v>2030</v>
      </c>
      <c r="X624" s="574" t="s">
        <v>2030</v>
      </c>
      <c r="Y624" s="573" t="s">
        <v>2030</v>
      </c>
      <c r="Z624" s="573" t="s">
        <v>2030</v>
      </c>
      <c r="AA624" s="573" t="s">
        <v>2030</v>
      </c>
      <c r="AB624" s="562" t="s">
        <v>2030</v>
      </c>
      <c r="AC624" s="559" t="s">
        <v>2030</v>
      </c>
      <c r="AD624" s="563" t="s">
        <v>2030</v>
      </c>
      <c r="AE624" s="561" t="s">
        <v>2030</v>
      </c>
      <c r="AF624" s="561" t="s">
        <v>2030</v>
      </c>
      <c r="AG624" s="561" t="s">
        <v>2030</v>
      </c>
      <c r="AH624" s="560" t="s">
        <v>2030</v>
      </c>
      <c r="AI624" s="561" t="s">
        <v>2063</v>
      </c>
      <c r="AJ624" s="573" t="s">
        <v>2063</v>
      </c>
      <c r="AK624" s="575" t="s">
        <v>2063</v>
      </c>
      <c r="AL624" s="559" t="s">
        <v>2063</v>
      </c>
      <c r="AM624" s="563" t="s">
        <v>2063</v>
      </c>
      <c r="AN624" s="573" t="s">
        <v>2063</v>
      </c>
      <c r="AO624" s="573" t="s">
        <v>2063</v>
      </c>
      <c r="AP624" s="581" t="s">
        <v>2030</v>
      </c>
      <c r="AQ624" s="582" t="s">
        <v>2030</v>
      </c>
      <c r="AR624" s="570" t="s">
        <v>2030</v>
      </c>
      <c r="AS624" s="561" t="s">
        <v>2063</v>
      </c>
      <c r="AT624" s="562" t="s">
        <v>2030</v>
      </c>
      <c r="AU624" s="557" t="s">
        <v>2063</v>
      </c>
      <c r="AV624" s="561" t="s">
        <v>2063</v>
      </c>
      <c r="AW624" s="561" t="s">
        <v>2063</v>
      </c>
      <c r="AX624" s="575" t="s">
        <v>2030</v>
      </c>
      <c r="AY624" s="566" t="s">
        <v>2030</v>
      </c>
      <c r="AZ624" s="567" t="s">
        <v>2030</v>
      </c>
      <c r="BA624" s="578" t="s">
        <v>2030</v>
      </c>
      <c r="BB624" s="579" t="s">
        <v>2030</v>
      </c>
      <c r="BC624" s="569" t="s">
        <v>2063</v>
      </c>
      <c r="BD624" s="318"/>
      <c r="BE624" s="48"/>
      <c r="BF624" s="48"/>
      <c r="BG624" s="48"/>
      <c r="BH624" s="48"/>
      <c r="BI624" s="42">
        <f>COUNTIFS($C$687:$BC$699,$BG$604)</f>
        <v>0</v>
      </c>
      <c r="BJ624" s="42"/>
      <c r="BK624" s="42"/>
      <c r="BL624" s="48"/>
    </row>
    <row r="625" spans="1:73" x14ac:dyDescent="0.2">
      <c r="A625" s="2609"/>
      <c r="B625" s="2113" t="s">
        <v>2197</v>
      </c>
      <c r="C625" s="546" t="s">
        <v>2030</v>
      </c>
      <c r="D625" s="547" t="s">
        <v>2030</v>
      </c>
      <c r="E625" s="547" t="s">
        <v>2030</v>
      </c>
      <c r="F625" s="547" t="s">
        <v>2030</v>
      </c>
      <c r="G625" s="548" t="s">
        <v>2030</v>
      </c>
      <c r="H625" s="546" t="s">
        <v>2030</v>
      </c>
      <c r="I625" s="547" t="s">
        <v>2030</v>
      </c>
      <c r="J625" s="547" t="s">
        <v>2030</v>
      </c>
      <c r="K625" s="548" t="s">
        <v>2030</v>
      </c>
      <c r="L625" s="549" t="s">
        <v>2030</v>
      </c>
      <c r="M625" s="550" t="s">
        <v>2030</v>
      </c>
      <c r="N625" s="550" t="s">
        <v>2030</v>
      </c>
      <c r="O625" s="551" t="s">
        <v>2030</v>
      </c>
      <c r="P625" s="548" t="s">
        <v>2030</v>
      </c>
      <c r="Q625" s="552" t="s">
        <v>2030</v>
      </c>
      <c r="R625" s="550" t="s">
        <v>2030</v>
      </c>
      <c r="S625" s="550" t="s">
        <v>2030</v>
      </c>
      <c r="T625" s="553" t="s">
        <v>2030</v>
      </c>
      <c r="U625" s="550" t="s">
        <v>2030</v>
      </c>
      <c r="V625" s="550" t="s">
        <v>2030</v>
      </c>
      <c r="W625" s="550" t="s">
        <v>2030</v>
      </c>
      <c r="X625" s="553" t="s">
        <v>2030</v>
      </c>
      <c r="Y625" s="550" t="s">
        <v>2030</v>
      </c>
      <c r="Z625" s="550" t="s">
        <v>2030</v>
      </c>
      <c r="AA625" s="550" t="s">
        <v>2030</v>
      </c>
      <c r="AB625" s="551" t="s">
        <v>2030</v>
      </c>
      <c r="AC625" s="548" t="s">
        <v>2030</v>
      </c>
      <c r="AD625" s="552" t="s">
        <v>2030</v>
      </c>
      <c r="AE625" s="550" t="s">
        <v>2030</v>
      </c>
      <c r="AF625" s="550" t="s">
        <v>2030</v>
      </c>
      <c r="AG625" s="550" t="s">
        <v>2030</v>
      </c>
      <c r="AH625" s="549" t="s">
        <v>2030</v>
      </c>
      <c r="AI625" s="550" t="s">
        <v>2030</v>
      </c>
      <c r="AJ625" s="550" t="s">
        <v>2030</v>
      </c>
      <c r="AK625" s="551" t="s">
        <v>2030</v>
      </c>
      <c r="AL625" s="548" t="s">
        <v>2030</v>
      </c>
      <c r="AM625" s="552" t="s">
        <v>2030</v>
      </c>
      <c r="AN625" s="550" t="s">
        <v>2030</v>
      </c>
      <c r="AO625" s="550" t="s">
        <v>2030</v>
      </c>
      <c r="AP625" s="554" t="s">
        <v>2030</v>
      </c>
      <c r="AQ625" s="552" t="s">
        <v>2030</v>
      </c>
      <c r="AR625" s="550" t="s">
        <v>2030</v>
      </c>
      <c r="AS625" s="550" t="s">
        <v>2030</v>
      </c>
      <c r="AT625" s="551" t="s">
        <v>2030</v>
      </c>
      <c r="AU625" s="546" t="s">
        <v>2030</v>
      </c>
      <c r="AV625" s="550" t="s">
        <v>2030</v>
      </c>
      <c r="AW625" s="550" t="s">
        <v>2030</v>
      </c>
      <c r="AX625" s="551" t="s">
        <v>2030</v>
      </c>
      <c r="AY625" s="548" t="s">
        <v>2030</v>
      </c>
      <c r="AZ625" s="552" t="s">
        <v>2030</v>
      </c>
      <c r="BA625" s="550" t="s">
        <v>2030</v>
      </c>
      <c r="BB625" s="551" t="s">
        <v>2030</v>
      </c>
      <c r="BC625" s="553" t="s">
        <v>2030</v>
      </c>
      <c r="BD625" s="318"/>
      <c r="BE625" s="48"/>
      <c r="BF625" s="48"/>
      <c r="BG625" s="48"/>
      <c r="BH625" s="48"/>
      <c r="BI625" s="48"/>
      <c r="BJ625" s="48"/>
      <c r="BK625" s="48"/>
      <c r="BL625" s="48"/>
    </row>
    <row r="626" spans="1:73" x14ac:dyDescent="0.2">
      <c r="A626" s="2609"/>
      <c r="B626" s="2114" t="s">
        <v>2196</v>
      </c>
      <c r="C626" s="557" t="s">
        <v>2030</v>
      </c>
      <c r="D626" s="558" t="s">
        <v>2030</v>
      </c>
      <c r="E626" s="558" t="s">
        <v>2030</v>
      </c>
      <c r="F626" s="558" t="s">
        <v>2030</v>
      </c>
      <c r="G626" s="559" t="s">
        <v>2030</v>
      </c>
      <c r="H626" s="557" t="s">
        <v>2030</v>
      </c>
      <c r="I626" s="558" t="s">
        <v>2030</v>
      </c>
      <c r="J626" s="558" t="s">
        <v>2030</v>
      </c>
      <c r="K626" s="559" t="s">
        <v>2030</v>
      </c>
      <c r="L626" s="560" t="s">
        <v>2030</v>
      </c>
      <c r="M626" s="561" t="s">
        <v>2030</v>
      </c>
      <c r="N626" s="561" t="s">
        <v>2030</v>
      </c>
      <c r="O626" s="562" t="s">
        <v>2030</v>
      </c>
      <c r="P626" s="559" t="s">
        <v>2030</v>
      </c>
      <c r="Q626" s="563" t="s">
        <v>2030</v>
      </c>
      <c r="R626" s="561" t="s">
        <v>2030</v>
      </c>
      <c r="S626" s="561" t="s">
        <v>2030</v>
      </c>
      <c r="T626" s="564" t="s">
        <v>2030</v>
      </c>
      <c r="U626" s="561" t="s">
        <v>2030</v>
      </c>
      <c r="V626" s="561" t="s">
        <v>2030</v>
      </c>
      <c r="W626" s="561" t="s">
        <v>2030</v>
      </c>
      <c r="X626" s="564" t="s">
        <v>2030</v>
      </c>
      <c r="Y626" s="561" t="s">
        <v>2030</v>
      </c>
      <c r="Z626" s="561" t="s">
        <v>2030</v>
      </c>
      <c r="AA626" s="561" t="s">
        <v>2030</v>
      </c>
      <c r="AB626" s="562" t="s">
        <v>2063</v>
      </c>
      <c r="AC626" s="559" t="s">
        <v>2063</v>
      </c>
      <c r="AD626" s="563" t="s">
        <v>2030</v>
      </c>
      <c r="AE626" s="561" t="s">
        <v>2030</v>
      </c>
      <c r="AF626" s="561" t="s">
        <v>2030</v>
      </c>
      <c r="AG626" s="561" t="s">
        <v>2030</v>
      </c>
      <c r="AH626" s="560" t="s">
        <v>2030</v>
      </c>
      <c r="AI626" s="561" t="s">
        <v>2030</v>
      </c>
      <c r="AJ626" s="561" t="s">
        <v>2030</v>
      </c>
      <c r="AK626" s="562" t="s">
        <v>2030</v>
      </c>
      <c r="AL626" s="559" t="s">
        <v>2030</v>
      </c>
      <c r="AM626" s="563" t="s">
        <v>2030</v>
      </c>
      <c r="AN626" s="561" t="s">
        <v>2030</v>
      </c>
      <c r="AO626" s="561" t="s">
        <v>2030</v>
      </c>
      <c r="AP626" s="565" t="s">
        <v>2030</v>
      </c>
      <c r="AQ626" s="563" t="s">
        <v>2030</v>
      </c>
      <c r="AR626" s="561" t="s">
        <v>2030</v>
      </c>
      <c r="AS626" s="561" t="s">
        <v>2030</v>
      </c>
      <c r="AT626" s="562" t="s">
        <v>2030</v>
      </c>
      <c r="AU626" s="557" t="s">
        <v>2030</v>
      </c>
      <c r="AV626" s="561" t="s">
        <v>2030</v>
      </c>
      <c r="AW626" s="561" t="s">
        <v>2030</v>
      </c>
      <c r="AX626" s="562" t="s">
        <v>2030</v>
      </c>
      <c r="AY626" s="566" t="s">
        <v>2030</v>
      </c>
      <c r="AZ626" s="583" t="s">
        <v>2030</v>
      </c>
      <c r="BA626" s="584" t="s">
        <v>2030</v>
      </c>
      <c r="BB626" s="579" t="s">
        <v>2030</v>
      </c>
      <c r="BC626" s="566" t="s">
        <v>2030</v>
      </c>
      <c r="BD626" s="318"/>
      <c r="BE626" s="48"/>
      <c r="BF626" s="48"/>
      <c r="BG626" s="48"/>
      <c r="BH626" s="48"/>
      <c r="BI626" s="48"/>
      <c r="BJ626" s="48"/>
      <c r="BK626" s="48"/>
      <c r="BL626" s="48"/>
    </row>
    <row r="627" spans="1:73" x14ac:dyDescent="0.2">
      <c r="A627" s="2609"/>
      <c r="B627" s="2113" t="s">
        <v>2195</v>
      </c>
      <c r="C627" s="546" t="s">
        <v>2030</v>
      </c>
      <c r="D627" s="547" t="s">
        <v>2030</v>
      </c>
      <c r="E627" s="547" t="s">
        <v>2030</v>
      </c>
      <c r="F627" s="547" t="s">
        <v>2030</v>
      </c>
      <c r="G627" s="548" t="s">
        <v>2030</v>
      </c>
      <c r="H627" s="546" t="s">
        <v>2030</v>
      </c>
      <c r="I627" s="547" t="s">
        <v>2030</v>
      </c>
      <c r="J627" s="547" t="s">
        <v>2030</v>
      </c>
      <c r="K627" s="548" t="s">
        <v>2030</v>
      </c>
      <c r="L627" s="549" t="s">
        <v>2030</v>
      </c>
      <c r="M627" s="550" t="s">
        <v>2030</v>
      </c>
      <c r="N627" s="550" t="s">
        <v>2030</v>
      </c>
      <c r="O627" s="551" t="s">
        <v>2030</v>
      </c>
      <c r="P627" s="548" t="s">
        <v>2030</v>
      </c>
      <c r="Q627" s="552" t="s">
        <v>2030</v>
      </c>
      <c r="R627" s="550" t="s">
        <v>2030</v>
      </c>
      <c r="S627" s="550" t="s">
        <v>2030</v>
      </c>
      <c r="T627" s="553" t="s">
        <v>2030</v>
      </c>
      <c r="U627" s="550" t="s">
        <v>2030</v>
      </c>
      <c r="V627" s="550" t="s">
        <v>2030</v>
      </c>
      <c r="W627" s="550" t="s">
        <v>2030</v>
      </c>
      <c r="X627" s="553" t="s">
        <v>2030</v>
      </c>
      <c r="Y627" s="550" t="s">
        <v>2030</v>
      </c>
      <c r="Z627" s="550" t="s">
        <v>2030</v>
      </c>
      <c r="AA627" s="550" t="s">
        <v>2030</v>
      </c>
      <c r="AB627" s="551" t="s">
        <v>2030</v>
      </c>
      <c r="AC627" s="548" t="s">
        <v>2030</v>
      </c>
      <c r="AD627" s="552" t="s">
        <v>2030</v>
      </c>
      <c r="AE627" s="550" t="s">
        <v>2030</v>
      </c>
      <c r="AF627" s="550" t="s">
        <v>2030</v>
      </c>
      <c r="AG627" s="550" t="s">
        <v>2030</v>
      </c>
      <c r="AH627" s="549" t="s">
        <v>2030</v>
      </c>
      <c r="AI627" s="550" t="s">
        <v>2030</v>
      </c>
      <c r="AJ627" s="550" t="s">
        <v>2030</v>
      </c>
      <c r="AK627" s="551" t="s">
        <v>2030</v>
      </c>
      <c r="AL627" s="548" t="s">
        <v>2030</v>
      </c>
      <c r="AM627" s="552" t="s">
        <v>2030</v>
      </c>
      <c r="AN627" s="550" t="s">
        <v>2030</v>
      </c>
      <c r="AO627" s="550" t="s">
        <v>2030</v>
      </c>
      <c r="AP627" s="554" t="s">
        <v>2030</v>
      </c>
      <c r="AQ627" s="552" t="s">
        <v>2030</v>
      </c>
      <c r="AR627" s="550" t="s">
        <v>2030</v>
      </c>
      <c r="AS627" s="550" t="s">
        <v>2030</v>
      </c>
      <c r="AT627" s="551" t="s">
        <v>2030</v>
      </c>
      <c r="AU627" s="546" t="s">
        <v>2030</v>
      </c>
      <c r="AV627" s="550" t="s">
        <v>2030</v>
      </c>
      <c r="AW627" s="550" t="s">
        <v>2030</v>
      </c>
      <c r="AX627" s="551" t="s">
        <v>2030</v>
      </c>
      <c r="AY627" s="548" t="s">
        <v>2030</v>
      </c>
      <c r="AZ627" s="552" t="s">
        <v>2030</v>
      </c>
      <c r="BA627" s="550" t="s">
        <v>2030</v>
      </c>
      <c r="BB627" s="551" t="s">
        <v>2030</v>
      </c>
      <c r="BC627" s="553" t="s">
        <v>2030</v>
      </c>
      <c r="BD627" s="318"/>
      <c r="BE627" s="48"/>
      <c r="BF627" s="48"/>
      <c r="BG627" s="48"/>
      <c r="BH627" s="48"/>
      <c r="BI627" s="48"/>
      <c r="BJ627" s="48"/>
      <c r="BK627" s="48"/>
      <c r="BL627" s="48"/>
    </row>
    <row r="628" spans="1:73" x14ac:dyDescent="0.2">
      <c r="A628" s="2609"/>
      <c r="B628" s="2114" t="s">
        <v>2194</v>
      </c>
      <c r="C628" s="557" t="s">
        <v>2030</v>
      </c>
      <c r="D628" s="558" t="s">
        <v>2030</v>
      </c>
      <c r="E628" s="558" t="s">
        <v>2030</v>
      </c>
      <c r="F628" s="558" t="s">
        <v>2030</v>
      </c>
      <c r="G628" s="559" t="s">
        <v>2030</v>
      </c>
      <c r="H628" s="557" t="s">
        <v>2030</v>
      </c>
      <c r="I628" s="558" t="s">
        <v>2030</v>
      </c>
      <c r="J628" s="558" t="s">
        <v>2030</v>
      </c>
      <c r="K628" s="559" t="s">
        <v>2030</v>
      </c>
      <c r="L628" s="560" t="s">
        <v>2030</v>
      </c>
      <c r="M628" s="561" t="s">
        <v>2030</v>
      </c>
      <c r="N628" s="561" t="s">
        <v>2030</v>
      </c>
      <c r="O628" s="562" t="s">
        <v>2030</v>
      </c>
      <c r="P628" s="559" t="s">
        <v>2063</v>
      </c>
      <c r="Q628" s="563" t="s">
        <v>2063</v>
      </c>
      <c r="R628" s="561" t="s">
        <v>2063</v>
      </c>
      <c r="S628" s="561" t="s">
        <v>2030</v>
      </c>
      <c r="T628" s="564" t="s">
        <v>2030</v>
      </c>
      <c r="U628" s="561" t="s">
        <v>2030</v>
      </c>
      <c r="V628" s="561" t="s">
        <v>2030</v>
      </c>
      <c r="W628" s="561" t="s">
        <v>2030</v>
      </c>
      <c r="X628" s="564" t="s">
        <v>2030</v>
      </c>
      <c r="Y628" s="561" t="s">
        <v>2030</v>
      </c>
      <c r="Z628" s="561" t="s">
        <v>2030</v>
      </c>
      <c r="AA628" s="561" t="s">
        <v>2030</v>
      </c>
      <c r="AB628" s="562" t="s">
        <v>2030</v>
      </c>
      <c r="AC628" s="559" t="s">
        <v>2030</v>
      </c>
      <c r="AD628" s="563" t="s">
        <v>2030</v>
      </c>
      <c r="AE628" s="561" t="s">
        <v>2030</v>
      </c>
      <c r="AF628" s="561" t="s">
        <v>2030</v>
      </c>
      <c r="AG628" s="561" t="s">
        <v>2030</v>
      </c>
      <c r="AH628" s="560" t="s">
        <v>2030</v>
      </c>
      <c r="AI628" s="561" t="s">
        <v>2030</v>
      </c>
      <c r="AJ628" s="561" t="s">
        <v>2030</v>
      </c>
      <c r="AK628" s="562" t="s">
        <v>2030</v>
      </c>
      <c r="AL628" s="559" t="s">
        <v>2030</v>
      </c>
      <c r="AM628" s="563" t="s">
        <v>2030</v>
      </c>
      <c r="AN628" s="561" t="s">
        <v>2030</v>
      </c>
      <c r="AO628" s="561" t="s">
        <v>2030</v>
      </c>
      <c r="AP628" s="565" t="s">
        <v>2030</v>
      </c>
      <c r="AQ628" s="563" t="s">
        <v>2030</v>
      </c>
      <c r="AR628" s="561" t="s">
        <v>2030</v>
      </c>
      <c r="AS628" s="561" t="s">
        <v>2030</v>
      </c>
      <c r="AT628" s="562" t="s">
        <v>2030</v>
      </c>
      <c r="AU628" s="557" t="s">
        <v>2030</v>
      </c>
      <c r="AV628" s="561" t="s">
        <v>2030</v>
      </c>
      <c r="AW628" s="561" t="s">
        <v>2030</v>
      </c>
      <c r="AX628" s="562" t="s">
        <v>2030</v>
      </c>
      <c r="AY628" s="566" t="s">
        <v>2030</v>
      </c>
      <c r="AZ628" s="567" t="s">
        <v>2030</v>
      </c>
      <c r="BA628" s="578" t="s">
        <v>2030</v>
      </c>
      <c r="BB628" s="579" t="s">
        <v>2030</v>
      </c>
      <c r="BC628" s="569" t="s">
        <v>2030</v>
      </c>
      <c r="BD628" s="2667" t="s">
        <v>803</v>
      </c>
      <c r="BE628" s="2659" t="s">
        <v>1693</v>
      </c>
      <c r="BF628" s="2660"/>
      <c r="BG628" s="308"/>
      <c r="BH628" s="307">
        <v>2007</v>
      </c>
      <c r="BI628" s="307">
        <v>2008</v>
      </c>
      <c r="BJ628" s="307">
        <v>2009</v>
      </c>
      <c r="BK628" s="307">
        <v>2010</v>
      </c>
      <c r="BL628" s="307">
        <v>2011</v>
      </c>
      <c r="BN628" s="38" t="s">
        <v>803</v>
      </c>
      <c r="BP628" s="282"/>
      <c r="BQ628" s="271">
        <v>2007</v>
      </c>
      <c r="BR628" s="271">
        <v>2008</v>
      </c>
      <c r="BS628" s="271">
        <v>2009</v>
      </c>
      <c r="BT628" s="271">
        <v>2010</v>
      </c>
      <c r="BU628" s="271">
        <v>2011</v>
      </c>
    </row>
    <row r="629" spans="1:73" x14ac:dyDescent="0.2">
      <c r="A629" s="2609"/>
      <c r="B629" s="2113" t="s">
        <v>2193</v>
      </c>
      <c r="C629" s="546" t="s">
        <v>2030</v>
      </c>
      <c r="D629" s="547" t="s">
        <v>2030</v>
      </c>
      <c r="E629" s="547" t="s">
        <v>2030</v>
      </c>
      <c r="F629" s="547" t="s">
        <v>2030</v>
      </c>
      <c r="G629" s="548" t="s">
        <v>2030</v>
      </c>
      <c r="H629" s="546" t="s">
        <v>2030</v>
      </c>
      <c r="I629" s="547" t="s">
        <v>2030</v>
      </c>
      <c r="J629" s="547" t="s">
        <v>2030</v>
      </c>
      <c r="K629" s="548" t="s">
        <v>2030</v>
      </c>
      <c r="L629" s="549" t="s">
        <v>2030</v>
      </c>
      <c r="M629" s="550" t="s">
        <v>2030</v>
      </c>
      <c r="N629" s="550" t="s">
        <v>2030</v>
      </c>
      <c r="O629" s="551" t="s">
        <v>2030</v>
      </c>
      <c r="P629" s="548" t="s">
        <v>2030</v>
      </c>
      <c r="Q629" s="552" t="s">
        <v>2030</v>
      </c>
      <c r="R629" s="550" t="s">
        <v>2030</v>
      </c>
      <c r="S629" s="550" t="s">
        <v>2030</v>
      </c>
      <c r="T629" s="553" t="s">
        <v>2030</v>
      </c>
      <c r="U629" s="550" t="s">
        <v>2030</v>
      </c>
      <c r="V629" s="550" t="s">
        <v>2030</v>
      </c>
      <c r="W629" s="550" t="s">
        <v>2030</v>
      </c>
      <c r="X629" s="553" t="s">
        <v>2030</v>
      </c>
      <c r="Y629" s="550" t="s">
        <v>2030</v>
      </c>
      <c r="Z629" s="550" t="s">
        <v>2030</v>
      </c>
      <c r="AA629" s="550" t="s">
        <v>2030</v>
      </c>
      <c r="AB629" s="551" t="s">
        <v>2030</v>
      </c>
      <c r="AC629" s="548" t="s">
        <v>2030</v>
      </c>
      <c r="AD629" s="552" t="s">
        <v>2030</v>
      </c>
      <c r="AE629" s="550" t="s">
        <v>2030</v>
      </c>
      <c r="AF629" s="550" t="s">
        <v>2030</v>
      </c>
      <c r="AG629" s="550" t="s">
        <v>2030</v>
      </c>
      <c r="AH629" s="549" t="s">
        <v>2030</v>
      </c>
      <c r="AI629" s="550" t="s">
        <v>2030</v>
      </c>
      <c r="AJ629" s="550" t="s">
        <v>2030</v>
      </c>
      <c r="AK629" s="551" t="s">
        <v>2030</v>
      </c>
      <c r="AL629" s="548" t="s">
        <v>2030</v>
      </c>
      <c r="AM629" s="552" t="s">
        <v>2030</v>
      </c>
      <c r="AN629" s="550" t="s">
        <v>2030</v>
      </c>
      <c r="AO629" s="550" t="s">
        <v>2030</v>
      </c>
      <c r="AP629" s="554" t="s">
        <v>2030</v>
      </c>
      <c r="AQ629" s="552" t="s">
        <v>2030</v>
      </c>
      <c r="AR629" s="550" t="s">
        <v>2030</v>
      </c>
      <c r="AS629" s="550" t="s">
        <v>2030</v>
      </c>
      <c r="AT629" s="551" t="s">
        <v>2030</v>
      </c>
      <c r="AU629" s="546" t="s">
        <v>2030</v>
      </c>
      <c r="AV629" s="550" t="s">
        <v>2030</v>
      </c>
      <c r="AW629" s="550" t="s">
        <v>2030</v>
      </c>
      <c r="AX629" s="551" t="s">
        <v>2030</v>
      </c>
      <c r="AY629" s="548" t="s">
        <v>2030</v>
      </c>
      <c r="AZ629" s="552" t="s">
        <v>2030</v>
      </c>
      <c r="BA629" s="550" t="s">
        <v>2030</v>
      </c>
      <c r="BB629" s="551" t="s">
        <v>2030</v>
      </c>
      <c r="BC629" s="553" t="s">
        <v>2030</v>
      </c>
      <c r="BD629" s="2668"/>
      <c r="BE629" s="48"/>
      <c r="BF629" s="48"/>
      <c r="BG629" s="306" t="s">
        <v>2038</v>
      </c>
      <c r="BH629" s="304"/>
      <c r="BI629" s="42">
        <f>COUNTIFS($C$703:$BC$711,$BE$604)</f>
        <v>425</v>
      </c>
      <c r="BJ629" s="42"/>
      <c r="BK629" s="42"/>
      <c r="BL629" s="175"/>
      <c r="BP629" s="280" t="s">
        <v>2038</v>
      </c>
      <c r="BQ629" s="268"/>
      <c r="BR629" s="268">
        <f t="shared" ref="BR629:BT631" si="2">BI629+BI637+BI646+BI654+BI662+BI669+BI678+BI684+BI689</f>
        <v>2426</v>
      </c>
      <c r="BS629" s="268">
        <f t="shared" si="2"/>
        <v>0</v>
      </c>
      <c r="BT629" s="268">
        <f t="shared" si="2"/>
        <v>0</v>
      </c>
      <c r="BU629" s="268"/>
    </row>
    <row r="630" spans="1:73" x14ac:dyDescent="0.2">
      <c r="A630" s="2609"/>
      <c r="B630" s="2114" t="s">
        <v>2192</v>
      </c>
      <c r="C630" s="557" t="s">
        <v>2030</v>
      </c>
      <c r="D630" s="558" t="s">
        <v>2030</v>
      </c>
      <c r="E630" s="558" t="s">
        <v>2030</v>
      </c>
      <c r="F630" s="558" t="s">
        <v>2030</v>
      </c>
      <c r="G630" s="559" t="s">
        <v>2030</v>
      </c>
      <c r="H630" s="557" t="s">
        <v>2030</v>
      </c>
      <c r="I630" s="558" t="s">
        <v>2030</v>
      </c>
      <c r="J630" s="558" t="s">
        <v>2030</v>
      </c>
      <c r="K630" s="559" t="s">
        <v>2030</v>
      </c>
      <c r="L630" s="560" t="s">
        <v>2030</v>
      </c>
      <c r="M630" s="561" t="s">
        <v>2030</v>
      </c>
      <c r="N630" s="561" t="s">
        <v>2030</v>
      </c>
      <c r="O630" s="562" t="s">
        <v>2030</v>
      </c>
      <c r="P630" s="559" t="s">
        <v>2030</v>
      </c>
      <c r="Q630" s="563" t="s">
        <v>2030</v>
      </c>
      <c r="R630" s="561" t="s">
        <v>2030</v>
      </c>
      <c r="S630" s="561" t="s">
        <v>2030</v>
      </c>
      <c r="T630" s="564" t="s">
        <v>2030</v>
      </c>
      <c r="U630" s="561" t="s">
        <v>2030</v>
      </c>
      <c r="V630" s="561" t="s">
        <v>2030</v>
      </c>
      <c r="W630" s="561" t="s">
        <v>2030</v>
      </c>
      <c r="X630" s="564" t="s">
        <v>2030</v>
      </c>
      <c r="Y630" s="561" t="s">
        <v>2030</v>
      </c>
      <c r="Z630" s="561" t="s">
        <v>2030</v>
      </c>
      <c r="AA630" s="561" t="s">
        <v>2030</v>
      </c>
      <c r="AB630" s="562" t="s">
        <v>2030</v>
      </c>
      <c r="AC630" s="559" t="s">
        <v>2030</v>
      </c>
      <c r="AD630" s="563" t="s">
        <v>2030</v>
      </c>
      <c r="AE630" s="561" t="s">
        <v>2030</v>
      </c>
      <c r="AF630" s="561" t="s">
        <v>2030</v>
      </c>
      <c r="AG630" s="561" t="s">
        <v>2030</v>
      </c>
      <c r="AH630" s="560" t="s">
        <v>2030</v>
      </c>
      <c r="AI630" s="561" t="s">
        <v>2030</v>
      </c>
      <c r="AJ630" s="561" t="s">
        <v>2030</v>
      </c>
      <c r="AK630" s="562" t="s">
        <v>2030</v>
      </c>
      <c r="AL630" s="559" t="s">
        <v>2030</v>
      </c>
      <c r="AM630" s="563" t="s">
        <v>2030</v>
      </c>
      <c r="AN630" s="561" t="s">
        <v>2030</v>
      </c>
      <c r="AO630" s="561" t="s">
        <v>2030</v>
      </c>
      <c r="AP630" s="565" t="s">
        <v>2030</v>
      </c>
      <c r="AQ630" s="563" t="s">
        <v>2030</v>
      </c>
      <c r="AR630" s="561" t="s">
        <v>2030</v>
      </c>
      <c r="AS630" s="561" t="s">
        <v>2030</v>
      </c>
      <c r="AT630" s="562" t="s">
        <v>2030</v>
      </c>
      <c r="AU630" s="557" t="s">
        <v>2030</v>
      </c>
      <c r="AV630" s="561" t="s">
        <v>2030</v>
      </c>
      <c r="AW630" s="561" t="s">
        <v>2030</v>
      </c>
      <c r="AX630" s="562" t="s">
        <v>2030</v>
      </c>
      <c r="AY630" s="566" t="s">
        <v>2030</v>
      </c>
      <c r="AZ630" s="567" t="s">
        <v>2030</v>
      </c>
      <c r="BA630" s="578" t="s">
        <v>2030</v>
      </c>
      <c r="BB630" s="579" t="s">
        <v>2030</v>
      </c>
      <c r="BC630" s="569" t="s">
        <v>2030</v>
      </c>
      <c r="BD630" s="2668"/>
      <c r="BE630" s="48"/>
      <c r="BF630" s="48"/>
      <c r="BG630" s="305" t="s">
        <v>2037</v>
      </c>
      <c r="BH630" s="304"/>
      <c r="BI630" s="42">
        <f>COUNTIFS($C$703:$BC$711,$BF$604)</f>
        <v>52</v>
      </c>
      <c r="BJ630" s="42"/>
      <c r="BK630" s="42"/>
      <c r="BL630" s="175"/>
      <c r="BP630" s="269" t="s">
        <v>2037</v>
      </c>
      <c r="BQ630" s="268"/>
      <c r="BR630" s="268">
        <f t="shared" si="2"/>
        <v>1125</v>
      </c>
      <c r="BS630" s="268">
        <f t="shared" si="2"/>
        <v>0</v>
      </c>
      <c r="BT630" s="268">
        <f t="shared" si="2"/>
        <v>0</v>
      </c>
      <c r="BU630" s="268"/>
    </row>
    <row r="631" spans="1:73" x14ac:dyDescent="0.2">
      <c r="A631" s="2609"/>
      <c r="B631" s="2113" t="s">
        <v>2191</v>
      </c>
      <c r="C631" s="546" t="s">
        <v>2030</v>
      </c>
      <c r="D631" s="547" t="s">
        <v>2030</v>
      </c>
      <c r="E631" s="547" t="s">
        <v>2030</v>
      </c>
      <c r="F631" s="547" t="s">
        <v>2030</v>
      </c>
      <c r="G631" s="548" t="s">
        <v>2030</v>
      </c>
      <c r="H631" s="546" t="s">
        <v>2030</v>
      </c>
      <c r="I631" s="547" t="s">
        <v>2030</v>
      </c>
      <c r="J631" s="547" t="s">
        <v>2030</v>
      </c>
      <c r="K631" s="548" t="s">
        <v>2030</v>
      </c>
      <c r="L631" s="549" t="s">
        <v>2030</v>
      </c>
      <c r="M631" s="550" t="s">
        <v>2030</v>
      </c>
      <c r="N631" s="550" t="s">
        <v>2030</v>
      </c>
      <c r="O631" s="551" t="s">
        <v>2030</v>
      </c>
      <c r="P631" s="548" t="s">
        <v>2030</v>
      </c>
      <c r="Q631" s="552" t="s">
        <v>2030</v>
      </c>
      <c r="R631" s="550" t="s">
        <v>2030</v>
      </c>
      <c r="S631" s="550" t="s">
        <v>2030</v>
      </c>
      <c r="T631" s="553" t="s">
        <v>2030</v>
      </c>
      <c r="U631" s="550" t="s">
        <v>2030</v>
      </c>
      <c r="V631" s="550" t="s">
        <v>2030</v>
      </c>
      <c r="W631" s="550" t="s">
        <v>2030</v>
      </c>
      <c r="X631" s="553" t="s">
        <v>2030</v>
      </c>
      <c r="Y631" s="550" t="s">
        <v>2030</v>
      </c>
      <c r="Z631" s="550" t="s">
        <v>2030</v>
      </c>
      <c r="AA631" s="550" t="s">
        <v>2030</v>
      </c>
      <c r="AB631" s="551" t="s">
        <v>2030</v>
      </c>
      <c r="AC631" s="548" t="s">
        <v>2030</v>
      </c>
      <c r="AD631" s="552" t="s">
        <v>2030</v>
      </c>
      <c r="AE631" s="550" t="s">
        <v>2030</v>
      </c>
      <c r="AF631" s="550" t="s">
        <v>2030</v>
      </c>
      <c r="AG631" s="550" t="s">
        <v>2030</v>
      </c>
      <c r="AH631" s="549" t="s">
        <v>2030</v>
      </c>
      <c r="AI631" s="550" t="s">
        <v>2030</v>
      </c>
      <c r="AJ631" s="550" t="s">
        <v>2030</v>
      </c>
      <c r="AK631" s="551" t="s">
        <v>2030</v>
      </c>
      <c r="AL631" s="548" t="s">
        <v>2030</v>
      </c>
      <c r="AM631" s="552" t="s">
        <v>2030</v>
      </c>
      <c r="AN631" s="550" t="s">
        <v>2030</v>
      </c>
      <c r="AO631" s="550" t="s">
        <v>2030</v>
      </c>
      <c r="AP631" s="554" t="s">
        <v>2030</v>
      </c>
      <c r="AQ631" s="552" t="s">
        <v>2030</v>
      </c>
      <c r="AR631" s="550" t="s">
        <v>2030</v>
      </c>
      <c r="AS631" s="550" t="s">
        <v>2030</v>
      </c>
      <c r="AT631" s="551" t="s">
        <v>2030</v>
      </c>
      <c r="AU631" s="546" t="s">
        <v>2030</v>
      </c>
      <c r="AV631" s="550" t="s">
        <v>2030</v>
      </c>
      <c r="AW631" s="550" t="s">
        <v>2030</v>
      </c>
      <c r="AX631" s="551" t="s">
        <v>2030</v>
      </c>
      <c r="AY631" s="548" t="s">
        <v>2030</v>
      </c>
      <c r="AZ631" s="552" t="s">
        <v>2030</v>
      </c>
      <c r="BA631" s="550" t="s">
        <v>2030</v>
      </c>
      <c r="BB631" s="551" t="s">
        <v>2030</v>
      </c>
      <c r="BC631" s="553" t="s">
        <v>2030</v>
      </c>
      <c r="BD631" s="2668"/>
      <c r="BE631" s="48"/>
      <c r="BF631" s="48"/>
      <c r="BG631" s="48"/>
      <c r="BH631" s="48"/>
      <c r="BI631" s="42">
        <f>COUNTIFS($C$703:$BC$711,$BG$604)</f>
        <v>0</v>
      </c>
      <c r="BJ631" s="42"/>
      <c r="BK631" s="42"/>
      <c r="BL631" s="48"/>
      <c r="BR631" s="268">
        <f t="shared" si="2"/>
        <v>0</v>
      </c>
      <c r="BS631" s="268">
        <f t="shared" si="2"/>
        <v>0</v>
      </c>
      <c r="BT631" s="268">
        <f t="shared" si="2"/>
        <v>0</v>
      </c>
    </row>
    <row r="632" spans="1:73" x14ac:dyDescent="0.2">
      <c r="A632" s="2609"/>
      <c r="B632" s="2114" t="s">
        <v>2190</v>
      </c>
      <c r="C632" s="557" t="s">
        <v>2030</v>
      </c>
      <c r="D632" s="558" t="s">
        <v>2030</v>
      </c>
      <c r="E632" s="558" t="s">
        <v>2030</v>
      </c>
      <c r="F632" s="558" t="s">
        <v>2030</v>
      </c>
      <c r="G632" s="559" t="s">
        <v>2030</v>
      </c>
      <c r="H632" s="557" t="s">
        <v>2030</v>
      </c>
      <c r="I632" s="558" t="s">
        <v>2030</v>
      </c>
      <c r="J632" s="558" t="s">
        <v>2030</v>
      </c>
      <c r="K632" s="559" t="s">
        <v>2030</v>
      </c>
      <c r="L632" s="560" t="s">
        <v>2030</v>
      </c>
      <c r="M632" s="561" t="s">
        <v>2030</v>
      </c>
      <c r="N632" s="561" t="s">
        <v>2030</v>
      </c>
      <c r="O632" s="562" t="s">
        <v>2030</v>
      </c>
      <c r="P632" s="559" t="s">
        <v>2030</v>
      </c>
      <c r="Q632" s="563" t="s">
        <v>2030</v>
      </c>
      <c r="R632" s="561" t="s">
        <v>2030</v>
      </c>
      <c r="S632" s="561" t="s">
        <v>2030</v>
      </c>
      <c r="T632" s="564" t="s">
        <v>2030</v>
      </c>
      <c r="U632" s="561" t="s">
        <v>2030</v>
      </c>
      <c r="V632" s="561" t="s">
        <v>2030</v>
      </c>
      <c r="W632" s="561" t="s">
        <v>2030</v>
      </c>
      <c r="X632" s="564" t="s">
        <v>2030</v>
      </c>
      <c r="Y632" s="561" t="s">
        <v>2030</v>
      </c>
      <c r="Z632" s="561" t="s">
        <v>2030</v>
      </c>
      <c r="AA632" s="561" t="s">
        <v>2030</v>
      </c>
      <c r="AB632" s="562" t="s">
        <v>2030</v>
      </c>
      <c r="AC632" s="559" t="s">
        <v>2030</v>
      </c>
      <c r="AD632" s="563" t="s">
        <v>2030</v>
      </c>
      <c r="AE632" s="561" t="s">
        <v>2030</v>
      </c>
      <c r="AF632" s="561" t="s">
        <v>2030</v>
      </c>
      <c r="AG632" s="561" t="s">
        <v>2030</v>
      </c>
      <c r="AH632" s="560" t="s">
        <v>2030</v>
      </c>
      <c r="AI632" s="561" t="s">
        <v>2030</v>
      </c>
      <c r="AJ632" s="561" t="s">
        <v>2030</v>
      </c>
      <c r="AK632" s="562" t="s">
        <v>2030</v>
      </c>
      <c r="AL632" s="559" t="s">
        <v>2030</v>
      </c>
      <c r="AM632" s="563" t="s">
        <v>2030</v>
      </c>
      <c r="AN632" s="561" t="s">
        <v>2030</v>
      </c>
      <c r="AO632" s="561" t="s">
        <v>2030</v>
      </c>
      <c r="AP632" s="565" t="s">
        <v>2030</v>
      </c>
      <c r="AQ632" s="563" t="s">
        <v>2030</v>
      </c>
      <c r="AR632" s="561" t="s">
        <v>2030</v>
      </c>
      <c r="AS632" s="561" t="s">
        <v>2030</v>
      </c>
      <c r="AT632" s="562" t="s">
        <v>2030</v>
      </c>
      <c r="AU632" s="557" t="s">
        <v>2030</v>
      </c>
      <c r="AV632" s="561" t="s">
        <v>2030</v>
      </c>
      <c r="AW632" s="561" t="s">
        <v>2030</v>
      </c>
      <c r="AX632" s="562" t="s">
        <v>2030</v>
      </c>
      <c r="AY632" s="566" t="s">
        <v>2030</v>
      </c>
      <c r="AZ632" s="567" t="s">
        <v>2030</v>
      </c>
      <c r="BA632" s="578" t="s">
        <v>2030</v>
      </c>
      <c r="BB632" s="579" t="s">
        <v>2030</v>
      </c>
      <c r="BC632" s="569" t="s">
        <v>2030</v>
      </c>
      <c r="BD632" s="2668"/>
      <c r="BE632" s="48"/>
      <c r="BF632" s="48"/>
      <c r="BG632" s="48"/>
      <c r="BH632" s="48"/>
      <c r="BI632" s="48"/>
      <c r="BJ632" s="48"/>
      <c r="BK632" s="48"/>
      <c r="BL632" s="48"/>
      <c r="BS632" s="514"/>
    </row>
    <row r="633" spans="1:73" ht="13.5" thickBot="1" x14ac:dyDescent="0.25">
      <c r="A633" s="2610"/>
      <c r="B633" s="2115" t="s">
        <v>2189</v>
      </c>
      <c r="C633" s="585" t="s">
        <v>2030</v>
      </c>
      <c r="D633" s="586" t="s">
        <v>2030</v>
      </c>
      <c r="E633" s="586" t="s">
        <v>2030</v>
      </c>
      <c r="F633" s="586" t="s">
        <v>2030</v>
      </c>
      <c r="G633" s="587" t="s">
        <v>2030</v>
      </c>
      <c r="H633" s="585" t="s">
        <v>2030</v>
      </c>
      <c r="I633" s="586" t="s">
        <v>2030</v>
      </c>
      <c r="J633" s="586" t="s">
        <v>2030</v>
      </c>
      <c r="K633" s="587" t="s">
        <v>2030</v>
      </c>
      <c r="L633" s="585" t="s">
        <v>2030</v>
      </c>
      <c r="M633" s="586" t="s">
        <v>2030</v>
      </c>
      <c r="N633" s="586" t="s">
        <v>2030</v>
      </c>
      <c r="O633" s="588" t="s">
        <v>2030</v>
      </c>
      <c r="P633" s="587" t="s">
        <v>2030</v>
      </c>
      <c r="Q633" s="589" t="s">
        <v>2030</v>
      </c>
      <c r="R633" s="586" t="s">
        <v>2030</v>
      </c>
      <c r="S633" s="586" t="s">
        <v>2030</v>
      </c>
      <c r="T633" s="587" t="s">
        <v>2030</v>
      </c>
      <c r="U633" s="586" t="s">
        <v>2030</v>
      </c>
      <c r="V633" s="586" t="s">
        <v>2030</v>
      </c>
      <c r="W633" s="586" t="s">
        <v>2030</v>
      </c>
      <c r="X633" s="587" t="s">
        <v>2030</v>
      </c>
      <c r="Y633" s="586" t="s">
        <v>2030</v>
      </c>
      <c r="Z633" s="586" t="s">
        <v>2030</v>
      </c>
      <c r="AA633" s="586" t="s">
        <v>2030</v>
      </c>
      <c r="AB633" s="588" t="s">
        <v>2030</v>
      </c>
      <c r="AC633" s="587" t="s">
        <v>2030</v>
      </c>
      <c r="AD633" s="589" t="s">
        <v>2030</v>
      </c>
      <c r="AE633" s="586" t="s">
        <v>2030</v>
      </c>
      <c r="AF633" s="586" t="s">
        <v>2030</v>
      </c>
      <c r="AG633" s="586" t="s">
        <v>2030</v>
      </c>
      <c r="AH633" s="585" t="s">
        <v>2030</v>
      </c>
      <c r="AI633" s="586" t="s">
        <v>2030</v>
      </c>
      <c r="AJ633" s="586" t="s">
        <v>2030</v>
      </c>
      <c r="AK633" s="588" t="s">
        <v>2030</v>
      </c>
      <c r="AL633" s="587" t="s">
        <v>2030</v>
      </c>
      <c r="AM633" s="589" t="s">
        <v>2030</v>
      </c>
      <c r="AN633" s="586" t="s">
        <v>2030</v>
      </c>
      <c r="AO633" s="586" t="s">
        <v>2030</v>
      </c>
      <c r="AP633" s="590" t="s">
        <v>2030</v>
      </c>
      <c r="AQ633" s="589" t="s">
        <v>2030</v>
      </c>
      <c r="AR633" s="586" t="s">
        <v>2030</v>
      </c>
      <c r="AS633" s="586" t="s">
        <v>2030</v>
      </c>
      <c r="AT633" s="588" t="s">
        <v>2030</v>
      </c>
      <c r="AU633" s="585" t="s">
        <v>2030</v>
      </c>
      <c r="AV633" s="586" t="s">
        <v>2030</v>
      </c>
      <c r="AW633" s="586" t="s">
        <v>2030</v>
      </c>
      <c r="AX633" s="588" t="s">
        <v>2030</v>
      </c>
      <c r="AY633" s="587" t="s">
        <v>2030</v>
      </c>
      <c r="AZ633" s="589" t="s">
        <v>2030</v>
      </c>
      <c r="BA633" s="586" t="s">
        <v>2030</v>
      </c>
      <c r="BB633" s="588" t="s">
        <v>2030</v>
      </c>
      <c r="BC633" s="587" t="s">
        <v>2030</v>
      </c>
      <c r="BD633" s="2668"/>
      <c r="BE633" s="48"/>
      <c r="BF633" s="48"/>
      <c r="BG633" s="48"/>
      <c r="BH633" s="48"/>
      <c r="BI633" s="48"/>
      <c r="BJ633" s="48"/>
      <c r="BK633" s="48"/>
      <c r="BL633" s="48"/>
    </row>
    <row r="634" spans="1:73" ht="13.5" thickBot="1" x14ac:dyDescent="0.25">
      <c r="A634" s="140"/>
      <c r="B634" s="128"/>
      <c r="C634" s="591"/>
      <c r="D634" s="591"/>
      <c r="E634" s="591"/>
      <c r="F634" s="591"/>
      <c r="G634" s="591"/>
      <c r="H634" s="591"/>
      <c r="I634" s="591"/>
      <c r="J634" s="591"/>
      <c r="K634" s="591"/>
      <c r="L634" s="591"/>
      <c r="M634" s="591"/>
      <c r="N634" s="591"/>
      <c r="O634" s="591"/>
      <c r="P634" s="591"/>
      <c r="Q634" s="591"/>
      <c r="R634" s="591"/>
      <c r="S634" s="591"/>
      <c r="T634" s="591"/>
      <c r="U634" s="591"/>
      <c r="V634" s="591"/>
      <c r="W634" s="591"/>
      <c r="X634" s="591"/>
      <c r="Y634" s="591"/>
      <c r="Z634" s="591"/>
      <c r="AA634" s="591"/>
      <c r="AB634" s="591"/>
      <c r="AC634" s="591"/>
      <c r="AD634" s="591"/>
      <c r="AE634" s="591"/>
      <c r="AF634" s="591"/>
      <c r="AG634" s="591"/>
      <c r="AH634" s="591"/>
      <c r="AI634" s="591"/>
      <c r="AJ634" s="591"/>
      <c r="AK634" s="591"/>
      <c r="AL634" s="591"/>
      <c r="AM634" s="591"/>
      <c r="AN634" s="591"/>
      <c r="AO634" s="591"/>
      <c r="AP634" s="591"/>
      <c r="AQ634" s="591"/>
      <c r="AR634" s="591"/>
      <c r="AS634" s="591"/>
      <c r="AT634" s="591"/>
      <c r="AU634" s="591"/>
      <c r="AV634" s="591"/>
      <c r="AW634" s="591"/>
      <c r="AX634" s="591"/>
      <c r="AY634" s="591"/>
      <c r="AZ634" s="591"/>
      <c r="BA634" s="591"/>
      <c r="BB634" s="591"/>
      <c r="BC634" s="591"/>
      <c r="BD634" s="2668"/>
      <c r="BE634" s="48"/>
      <c r="BF634" s="48"/>
      <c r="BG634" s="48"/>
      <c r="BH634" s="48"/>
      <c r="BI634" s="48"/>
      <c r="BJ634" s="48"/>
      <c r="BK634" s="48"/>
      <c r="BL634" s="48"/>
    </row>
    <row r="635" spans="1:73" ht="13.5" thickBot="1" x14ac:dyDescent="0.25">
      <c r="A635" s="2589" t="s">
        <v>450</v>
      </c>
      <c r="B635" s="2654" t="s">
        <v>672</v>
      </c>
      <c r="C635" s="2586" t="s">
        <v>2056</v>
      </c>
      <c r="D635" s="2587"/>
      <c r="E635" s="2587"/>
      <c r="F635" s="2587"/>
      <c r="G635" s="2588"/>
      <c r="H635" s="2599" t="s">
        <v>2062</v>
      </c>
      <c r="I635" s="2599"/>
      <c r="J635" s="2600"/>
      <c r="K635" s="2611"/>
      <c r="L635" s="2602" t="s">
        <v>2061</v>
      </c>
      <c r="M635" s="2603"/>
      <c r="N635" s="2603"/>
      <c r="O635" s="2603"/>
      <c r="P635" s="2604"/>
      <c r="Q635" s="2586" t="s">
        <v>2053</v>
      </c>
      <c r="R635" s="2587"/>
      <c r="S635" s="2587"/>
      <c r="T635" s="2588"/>
      <c r="U635" s="2586" t="s">
        <v>2052</v>
      </c>
      <c r="V635" s="2587"/>
      <c r="W635" s="2587"/>
      <c r="X635" s="2588"/>
      <c r="Y635" s="2605" t="s">
        <v>2051</v>
      </c>
      <c r="Z635" s="2606"/>
      <c r="AA635" s="2606"/>
      <c r="AB635" s="2606"/>
      <c r="AC635" s="2607"/>
      <c r="AD635" s="2586" t="s">
        <v>2050</v>
      </c>
      <c r="AE635" s="2587"/>
      <c r="AF635" s="2587"/>
      <c r="AG635" s="2588"/>
      <c r="AH635" s="2586" t="s">
        <v>2049</v>
      </c>
      <c r="AI635" s="2587"/>
      <c r="AJ635" s="2587"/>
      <c r="AK635" s="2587"/>
      <c r="AL635" s="2588"/>
      <c r="AM635" s="2586" t="s">
        <v>2048</v>
      </c>
      <c r="AN635" s="2587"/>
      <c r="AO635" s="2587"/>
      <c r="AP635" s="519"/>
      <c r="AQ635" s="2586" t="s">
        <v>2047</v>
      </c>
      <c r="AR635" s="2587"/>
      <c r="AS635" s="2587"/>
      <c r="AT635" s="2588"/>
      <c r="AU635" s="2593" t="s">
        <v>2046</v>
      </c>
      <c r="AV635" s="2594"/>
      <c r="AW635" s="2594"/>
      <c r="AX635" s="2594"/>
      <c r="AY635" s="2595"/>
      <c r="AZ635" s="2586" t="s">
        <v>2045</v>
      </c>
      <c r="BA635" s="2587"/>
      <c r="BB635" s="2587"/>
      <c r="BC635" s="2588"/>
      <c r="BD635" s="2668"/>
      <c r="BE635" s="48"/>
      <c r="BF635" s="48"/>
      <c r="BG635" s="48"/>
      <c r="BH635" s="48"/>
      <c r="BI635" s="48"/>
      <c r="BJ635" s="48"/>
      <c r="BK635" s="48"/>
      <c r="BL635" s="48"/>
    </row>
    <row r="636" spans="1:73" ht="13.5" thickBot="1" x14ac:dyDescent="0.25">
      <c r="A636" s="2590"/>
      <c r="B636" s="2655"/>
      <c r="C636" s="520">
        <v>2</v>
      </c>
      <c r="D636" s="521">
        <v>6</v>
      </c>
      <c r="E636" s="522">
        <v>13</v>
      </c>
      <c r="F636" s="523">
        <v>20</v>
      </c>
      <c r="G636" s="532">
        <v>27</v>
      </c>
      <c r="H636" s="521">
        <v>3</v>
      </c>
      <c r="I636" s="526">
        <v>10</v>
      </c>
      <c r="J636" s="523">
        <v>17</v>
      </c>
      <c r="K636" s="522">
        <v>24</v>
      </c>
      <c r="L636" s="525">
        <v>2</v>
      </c>
      <c r="M636" s="522">
        <v>9</v>
      </c>
      <c r="N636" s="528">
        <v>16</v>
      </c>
      <c r="O636" s="529">
        <v>23</v>
      </c>
      <c r="P636" s="530">
        <v>30</v>
      </c>
      <c r="Q636" s="522">
        <v>6</v>
      </c>
      <c r="R636" s="523">
        <v>13</v>
      </c>
      <c r="S636" s="529">
        <v>20</v>
      </c>
      <c r="T636" s="530">
        <v>27</v>
      </c>
      <c r="U636" s="526">
        <v>4</v>
      </c>
      <c r="V636" s="523">
        <v>11</v>
      </c>
      <c r="W636" s="522">
        <v>18</v>
      </c>
      <c r="X636" s="530">
        <v>25</v>
      </c>
      <c r="Y636" s="526">
        <v>1</v>
      </c>
      <c r="Z636" s="523">
        <v>8</v>
      </c>
      <c r="AA636" s="522">
        <v>15</v>
      </c>
      <c r="AB636" s="528">
        <v>22</v>
      </c>
      <c r="AC636" s="527">
        <v>29</v>
      </c>
      <c r="AD636" s="523">
        <v>6</v>
      </c>
      <c r="AE636" s="522">
        <v>13</v>
      </c>
      <c r="AF636" s="528">
        <v>20</v>
      </c>
      <c r="AG636" s="527">
        <v>27</v>
      </c>
      <c r="AH636" s="521">
        <v>3</v>
      </c>
      <c r="AI636" s="522">
        <v>10</v>
      </c>
      <c r="AJ636" s="523">
        <v>17</v>
      </c>
      <c r="AK636" s="522">
        <v>24</v>
      </c>
      <c r="AL636" s="531">
        <v>31</v>
      </c>
      <c r="AM636" s="526">
        <v>7</v>
      </c>
      <c r="AN636" s="523">
        <v>14</v>
      </c>
      <c r="AO636" s="522">
        <v>21</v>
      </c>
      <c r="AP636" s="531">
        <v>28</v>
      </c>
      <c r="AQ636" s="526">
        <v>5</v>
      </c>
      <c r="AR636" s="523">
        <v>12</v>
      </c>
      <c r="AS636" s="529">
        <v>19</v>
      </c>
      <c r="AT636" s="530">
        <v>26</v>
      </c>
      <c r="AU636" s="520">
        <v>2</v>
      </c>
      <c r="AV636" s="523">
        <v>9</v>
      </c>
      <c r="AW636" s="529">
        <v>16</v>
      </c>
      <c r="AX636" s="523">
        <v>23</v>
      </c>
      <c r="AY636" s="532">
        <v>30</v>
      </c>
      <c r="AZ636" s="521">
        <v>7</v>
      </c>
      <c r="BA636" s="522">
        <v>14</v>
      </c>
      <c r="BB636" s="523">
        <v>21</v>
      </c>
      <c r="BC636" s="533">
        <v>28</v>
      </c>
      <c r="BD636" s="2668"/>
      <c r="BE636" s="2659" t="s">
        <v>1690</v>
      </c>
      <c r="BF636" s="2660"/>
      <c r="BG636" s="308"/>
      <c r="BH636" s="307">
        <v>2007</v>
      </c>
      <c r="BI636" s="307">
        <v>2008</v>
      </c>
      <c r="BJ636" s="307">
        <v>2009</v>
      </c>
      <c r="BK636" s="307">
        <v>2010</v>
      </c>
      <c r="BL636" s="307">
        <v>2011</v>
      </c>
    </row>
    <row r="637" spans="1:73" x14ac:dyDescent="0.2">
      <c r="A637" s="2608" t="s">
        <v>1911</v>
      </c>
      <c r="B637" s="2116" t="s">
        <v>2188</v>
      </c>
      <c r="C637" s="534" t="s">
        <v>2030</v>
      </c>
      <c r="D637" s="535" t="s">
        <v>2030</v>
      </c>
      <c r="E637" s="535" t="s">
        <v>2030</v>
      </c>
      <c r="F637" s="535" t="s">
        <v>2030</v>
      </c>
      <c r="G637" s="536" t="s">
        <v>2030</v>
      </c>
      <c r="H637" s="534" t="s">
        <v>2030</v>
      </c>
      <c r="I637" s="535" t="s">
        <v>2030</v>
      </c>
      <c r="J637" s="540" t="s">
        <v>2030</v>
      </c>
      <c r="K637" s="592" t="s">
        <v>2030</v>
      </c>
      <c r="L637" s="593" t="s">
        <v>2030</v>
      </c>
      <c r="M637" s="535" t="s">
        <v>2030</v>
      </c>
      <c r="N637" s="535" t="s">
        <v>2030</v>
      </c>
      <c r="O637" s="537" t="s">
        <v>2030</v>
      </c>
      <c r="P637" s="536" t="s">
        <v>2063</v>
      </c>
      <c r="Q637" s="538" t="s">
        <v>2063</v>
      </c>
      <c r="R637" s="535" t="s">
        <v>2063</v>
      </c>
      <c r="S637" s="535" t="s">
        <v>2063</v>
      </c>
      <c r="T637" s="536" t="s">
        <v>2063</v>
      </c>
      <c r="U637" s="535" t="s">
        <v>2063</v>
      </c>
      <c r="V637" s="535" t="s">
        <v>2030</v>
      </c>
      <c r="W637" s="535" t="s">
        <v>2030</v>
      </c>
      <c r="X637" s="536" t="s">
        <v>2030</v>
      </c>
      <c r="Y637" s="535" t="s">
        <v>2030</v>
      </c>
      <c r="Z637" s="535" t="s">
        <v>2030</v>
      </c>
      <c r="AA637" s="535" t="s">
        <v>2030</v>
      </c>
      <c r="AB637" s="537" t="s">
        <v>2063</v>
      </c>
      <c r="AC637" s="536" t="s">
        <v>2063</v>
      </c>
      <c r="AD637" s="538" t="s">
        <v>2030</v>
      </c>
      <c r="AE637" s="535" t="s">
        <v>2030</v>
      </c>
      <c r="AF637" s="535" t="s">
        <v>2030</v>
      </c>
      <c r="AG637" s="592" t="s">
        <v>2030</v>
      </c>
      <c r="AH637" s="594" t="s">
        <v>2030</v>
      </c>
      <c r="AI637" s="540" t="s">
        <v>2030</v>
      </c>
      <c r="AJ637" s="535" t="s">
        <v>2030</v>
      </c>
      <c r="AK637" s="537" t="s">
        <v>2063</v>
      </c>
      <c r="AL637" s="536" t="s">
        <v>2063</v>
      </c>
      <c r="AM637" s="595" t="s">
        <v>2063</v>
      </c>
      <c r="AN637" s="540" t="s">
        <v>2030</v>
      </c>
      <c r="AO637" s="540" t="s">
        <v>2030</v>
      </c>
      <c r="AP637" s="596" t="s">
        <v>2030</v>
      </c>
      <c r="AQ637" s="595" t="s">
        <v>2030</v>
      </c>
      <c r="AR637" s="540" t="s">
        <v>2030</v>
      </c>
      <c r="AS637" s="540" t="s">
        <v>2030</v>
      </c>
      <c r="AT637" s="592" t="s">
        <v>2030</v>
      </c>
      <c r="AU637" s="534" t="s">
        <v>2030</v>
      </c>
      <c r="AV637" s="535" t="s">
        <v>2030</v>
      </c>
      <c r="AW637" s="535" t="s">
        <v>2030</v>
      </c>
      <c r="AX637" s="537" t="s">
        <v>2030</v>
      </c>
      <c r="AY637" s="543" t="s">
        <v>2030</v>
      </c>
      <c r="AZ637" s="544" t="s">
        <v>2030</v>
      </c>
      <c r="BA637" s="544" t="s">
        <v>2030</v>
      </c>
      <c r="BB637" s="545" t="s">
        <v>2030</v>
      </c>
      <c r="BC637" s="543" t="s">
        <v>2030</v>
      </c>
      <c r="BD637" s="2668"/>
      <c r="BE637" s="48"/>
      <c r="BF637" s="48"/>
      <c r="BG637" s="306" t="s">
        <v>2038</v>
      </c>
      <c r="BH637" s="304"/>
      <c r="BI637" s="42">
        <f>COUNTIFS($C$715:$BC$725,$BE$604)</f>
        <v>424</v>
      </c>
      <c r="BJ637" s="42"/>
      <c r="BK637" s="42"/>
      <c r="BL637" s="175"/>
    </row>
    <row r="638" spans="1:73" x14ac:dyDescent="0.2">
      <c r="A638" s="2609"/>
      <c r="B638" s="2113" t="s">
        <v>2187</v>
      </c>
      <c r="C638" s="546" t="s">
        <v>2030</v>
      </c>
      <c r="D638" s="547" t="s">
        <v>2030</v>
      </c>
      <c r="E638" s="547" t="s">
        <v>2030</v>
      </c>
      <c r="F638" s="547" t="s">
        <v>2030</v>
      </c>
      <c r="G638" s="548" t="s">
        <v>2030</v>
      </c>
      <c r="H638" s="546" t="s">
        <v>2030</v>
      </c>
      <c r="I638" s="547" t="s">
        <v>2030</v>
      </c>
      <c r="J638" s="547" t="s">
        <v>2030</v>
      </c>
      <c r="K638" s="548" t="s">
        <v>2030</v>
      </c>
      <c r="L638" s="597" t="s">
        <v>2030</v>
      </c>
      <c r="M638" s="547" t="s">
        <v>2030</v>
      </c>
      <c r="N638" s="547" t="s">
        <v>2030</v>
      </c>
      <c r="O638" s="576" t="s">
        <v>2030</v>
      </c>
      <c r="P638" s="548" t="s">
        <v>2030</v>
      </c>
      <c r="Q638" s="555" t="s">
        <v>2030</v>
      </c>
      <c r="R638" s="547" t="s">
        <v>2030</v>
      </c>
      <c r="S638" s="547" t="s">
        <v>2030</v>
      </c>
      <c r="T638" s="548" t="s">
        <v>2030</v>
      </c>
      <c r="U638" s="547" t="s">
        <v>2030</v>
      </c>
      <c r="V638" s="547" t="s">
        <v>2030</v>
      </c>
      <c r="W638" s="550" t="s">
        <v>2030</v>
      </c>
      <c r="X638" s="553" t="s">
        <v>2030</v>
      </c>
      <c r="Y638" s="547" t="s">
        <v>2030</v>
      </c>
      <c r="Z638" s="547" t="s">
        <v>2030</v>
      </c>
      <c r="AA638" s="547" t="s">
        <v>2030</v>
      </c>
      <c r="AB638" s="576" t="s">
        <v>2030</v>
      </c>
      <c r="AC638" s="548" t="s">
        <v>2030</v>
      </c>
      <c r="AD638" s="555" t="s">
        <v>2030</v>
      </c>
      <c r="AE638" s="547" t="s">
        <v>2030</v>
      </c>
      <c r="AF638" s="547" t="s">
        <v>2030</v>
      </c>
      <c r="AG638" s="548" t="s">
        <v>2030</v>
      </c>
      <c r="AH638" s="546" t="s">
        <v>2030</v>
      </c>
      <c r="AI638" s="547" t="s">
        <v>2030</v>
      </c>
      <c r="AJ638" s="547" t="s">
        <v>2030</v>
      </c>
      <c r="AK638" s="576" t="s">
        <v>2030</v>
      </c>
      <c r="AL638" s="548" t="s">
        <v>2030</v>
      </c>
      <c r="AM638" s="555" t="s">
        <v>2030</v>
      </c>
      <c r="AN638" s="547" t="s">
        <v>2030</v>
      </c>
      <c r="AO638" s="547" t="s">
        <v>2030</v>
      </c>
      <c r="AP638" s="598" t="s">
        <v>2030</v>
      </c>
      <c r="AQ638" s="555" t="s">
        <v>2030</v>
      </c>
      <c r="AR638" s="547" t="s">
        <v>2030</v>
      </c>
      <c r="AS638" s="547" t="s">
        <v>2030</v>
      </c>
      <c r="AT638" s="548" t="s">
        <v>2030</v>
      </c>
      <c r="AU638" s="546" t="s">
        <v>2030</v>
      </c>
      <c r="AV638" s="547" t="s">
        <v>2030</v>
      </c>
      <c r="AW638" s="547" t="s">
        <v>2030</v>
      </c>
      <c r="AX638" s="576" t="s">
        <v>2030</v>
      </c>
      <c r="AY638" s="548" t="s">
        <v>2030</v>
      </c>
      <c r="AZ638" s="555" t="s">
        <v>2030</v>
      </c>
      <c r="BA638" s="555" t="s">
        <v>2030</v>
      </c>
      <c r="BB638" s="556" t="s">
        <v>2030</v>
      </c>
      <c r="BC638" s="548" t="s">
        <v>2030</v>
      </c>
      <c r="BD638" s="2668"/>
      <c r="BE638" s="48"/>
      <c r="BF638" s="48"/>
      <c r="BG638" s="305" t="s">
        <v>2037</v>
      </c>
      <c r="BH638" s="304"/>
      <c r="BI638" s="42">
        <f>COUNTIFS($C$715:$BC$725,$BF$604)</f>
        <v>159</v>
      </c>
      <c r="BJ638" s="42"/>
      <c r="BK638" s="42"/>
      <c r="BL638" s="175"/>
    </row>
    <row r="639" spans="1:73" x14ac:dyDescent="0.2">
      <c r="A639" s="2609"/>
      <c r="B639" s="2114" t="s">
        <v>2186</v>
      </c>
      <c r="C639" s="557" t="s">
        <v>2030</v>
      </c>
      <c r="D639" s="558" t="s">
        <v>2030</v>
      </c>
      <c r="E639" s="558" t="s">
        <v>2030</v>
      </c>
      <c r="F639" s="558" t="s">
        <v>2030</v>
      </c>
      <c r="G639" s="559" t="s">
        <v>2030</v>
      </c>
      <c r="H639" s="557" t="s">
        <v>2030</v>
      </c>
      <c r="I639" s="558" t="s">
        <v>2030</v>
      </c>
      <c r="J639" s="558" t="s">
        <v>2030</v>
      </c>
      <c r="K639" s="559" t="s">
        <v>2030</v>
      </c>
      <c r="L639" s="599" t="s">
        <v>2030</v>
      </c>
      <c r="M639" s="558" t="s">
        <v>2030</v>
      </c>
      <c r="N639" s="558" t="s">
        <v>2030</v>
      </c>
      <c r="O639" s="600" t="s">
        <v>2030</v>
      </c>
      <c r="P639" s="559" t="s">
        <v>2030</v>
      </c>
      <c r="Q639" s="601" t="s">
        <v>2030</v>
      </c>
      <c r="R639" s="558" t="s">
        <v>2030</v>
      </c>
      <c r="S639" s="558" t="s">
        <v>2030</v>
      </c>
      <c r="T639" s="559" t="s">
        <v>2030</v>
      </c>
      <c r="U639" s="558" t="s">
        <v>2030</v>
      </c>
      <c r="V639" s="558" t="s">
        <v>2030</v>
      </c>
      <c r="W639" s="558" t="s">
        <v>2030</v>
      </c>
      <c r="X639" s="559" t="s">
        <v>2030</v>
      </c>
      <c r="Y639" s="558" t="s">
        <v>2030</v>
      </c>
      <c r="Z639" s="558" t="s">
        <v>2030</v>
      </c>
      <c r="AA639" s="558" t="s">
        <v>2030</v>
      </c>
      <c r="AB639" s="600" t="s">
        <v>2030</v>
      </c>
      <c r="AC639" s="559" t="s">
        <v>2030</v>
      </c>
      <c r="AD639" s="601" t="s">
        <v>2030</v>
      </c>
      <c r="AE639" s="558" t="s">
        <v>2030</v>
      </c>
      <c r="AF639" s="558" t="s">
        <v>2030</v>
      </c>
      <c r="AG639" s="559" t="s">
        <v>2030</v>
      </c>
      <c r="AH639" s="557" t="s">
        <v>2030</v>
      </c>
      <c r="AI639" s="558" t="s">
        <v>2030</v>
      </c>
      <c r="AJ639" s="558" t="s">
        <v>2030</v>
      </c>
      <c r="AK639" s="600" t="s">
        <v>2030</v>
      </c>
      <c r="AL639" s="559" t="s">
        <v>2030</v>
      </c>
      <c r="AM639" s="601" t="s">
        <v>2030</v>
      </c>
      <c r="AN639" s="570" t="s">
        <v>2030</v>
      </c>
      <c r="AO639" s="570" t="s">
        <v>2030</v>
      </c>
      <c r="AP639" s="602" t="s">
        <v>2030</v>
      </c>
      <c r="AQ639" s="601" t="s">
        <v>2030</v>
      </c>
      <c r="AR639" s="558" t="s">
        <v>2030</v>
      </c>
      <c r="AS639" s="558" t="s">
        <v>2030</v>
      </c>
      <c r="AT639" s="559" t="s">
        <v>2030</v>
      </c>
      <c r="AU639" s="557" t="s">
        <v>2030</v>
      </c>
      <c r="AV639" s="558" t="s">
        <v>2030</v>
      </c>
      <c r="AW639" s="558" t="s">
        <v>2030</v>
      </c>
      <c r="AX639" s="600" t="s">
        <v>2030</v>
      </c>
      <c r="AY639" s="566" t="s">
        <v>2030</v>
      </c>
      <c r="AZ639" s="567" t="s">
        <v>2030</v>
      </c>
      <c r="BA639" s="567" t="s">
        <v>2030</v>
      </c>
      <c r="BB639" s="568" t="s">
        <v>2030</v>
      </c>
      <c r="BC639" s="569" t="s">
        <v>2030</v>
      </c>
      <c r="BD639" s="2668"/>
      <c r="BE639" s="48"/>
      <c r="BF639" s="48"/>
      <c r="BG639" s="48"/>
      <c r="BH639" s="48"/>
      <c r="BI639" s="42">
        <f>COUNTIFS($C$715:$BC$725,$BG$604)</f>
        <v>0</v>
      </c>
      <c r="BJ639" s="42"/>
      <c r="BK639" s="42"/>
      <c r="BL639" s="48"/>
    </row>
    <row r="640" spans="1:73" x14ac:dyDescent="0.2">
      <c r="A640" s="2609"/>
      <c r="B640" s="2113" t="s">
        <v>2185</v>
      </c>
      <c r="C640" s="546" t="s">
        <v>2030</v>
      </c>
      <c r="D640" s="547" t="s">
        <v>2030</v>
      </c>
      <c r="E640" s="547" t="s">
        <v>2063</v>
      </c>
      <c r="F640" s="547" t="s">
        <v>2063</v>
      </c>
      <c r="G640" s="548" t="s">
        <v>2063</v>
      </c>
      <c r="H640" s="546" t="s">
        <v>2063</v>
      </c>
      <c r="I640" s="547" t="s">
        <v>2030</v>
      </c>
      <c r="J640" s="547" t="s">
        <v>2030</v>
      </c>
      <c r="K640" s="548" t="s">
        <v>2030</v>
      </c>
      <c r="L640" s="597" t="s">
        <v>2030</v>
      </c>
      <c r="M640" s="547" t="s">
        <v>2030</v>
      </c>
      <c r="N640" s="547" t="s">
        <v>2030</v>
      </c>
      <c r="O640" s="576" t="s">
        <v>2030</v>
      </c>
      <c r="P640" s="548" t="s">
        <v>2030</v>
      </c>
      <c r="Q640" s="555" t="s">
        <v>2063</v>
      </c>
      <c r="R640" s="547" t="s">
        <v>2063</v>
      </c>
      <c r="S640" s="547" t="s">
        <v>2030</v>
      </c>
      <c r="T640" s="548" t="s">
        <v>2030</v>
      </c>
      <c r="U640" s="547" t="s">
        <v>2030</v>
      </c>
      <c r="V640" s="547" t="s">
        <v>2030</v>
      </c>
      <c r="W640" s="547" t="s">
        <v>2030</v>
      </c>
      <c r="X640" s="548" t="s">
        <v>2030</v>
      </c>
      <c r="Y640" s="547" t="s">
        <v>2030</v>
      </c>
      <c r="Z640" s="547" t="s">
        <v>2030</v>
      </c>
      <c r="AA640" s="547" t="s">
        <v>2030</v>
      </c>
      <c r="AB640" s="576" t="s">
        <v>2030</v>
      </c>
      <c r="AC640" s="548" t="s">
        <v>2030</v>
      </c>
      <c r="AD640" s="555" t="s">
        <v>2030</v>
      </c>
      <c r="AE640" s="547" t="s">
        <v>2030</v>
      </c>
      <c r="AF640" s="547" t="s">
        <v>2030</v>
      </c>
      <c r="AG640" s="548" t="s">
        <v>2030</v>
      </c>
      <c r="AH640" s="546" t="s">
        <v>2030</v>
      </c>
      <c r="AI640" s="547" t="s">
        <v>2030</v>
      </c>
      <c r="AJ640" s="547" t="s">
        <v>2030</v>
      </c>
      <c r="AK640" s="576" t="s">
        <v>2030</v>
      </c>
      <c r="AL640" s="548" t="s">
        <v>2030</v>
      </c>
      <c r="AM640" s="555" t="s">
        <v>2030</v>
      </c>
      <c r="AN640" s="547" t="s">
        <v>2030</v>
      </c>
      <c r="AO640" s="547" t="s">
        <v>2030</v>
      </c>
      <c r="AP640" s="598" t="s">
        <v>2030</v>
      </c>
      <c r="AQ640" s="555" t="s">
        <v>2030</v>
      </c>
      <c r="AR640" s="547" t="s">
        <v>2030</v>
      </c>
      <c r="AS640" s="547" t="s">
        <v>2030</v>
      </c>
      <c r="AT640" s="548" t="s">
        <v>2030</v>
      </c>
      <c r="AU640" s="546" t="s">
        <v>2030</v>
      </c>
      <c r="AV640" s="547" t="s">
        <v>2030</v>
      </c>
      <c r="AW640" s="547" t="s">
        <v>2030</v>
      </c>
      <c r="AX640" s="576" t="s">
        <v>2030</v>
      </c>
      <c r="AY640" s="548" t="s">
        <v>2030</v>
      </c>
      <c r="AZ640" s="555" t="s">
        <v>2030</v>
      </c>
      <c r="BA640" s="555" t="s">
        <v>2030</v>
      </c>
      <c r="BB640" s="556" t="s">
        <v>2030</v>
      </c>
      <c r="BC640" s="548" t="s">
        <v>2030</v>
      </c>
      <c r="BD640" s="2668"/>
      <c r="BE640" s="48"/>
      <c r="BF640" s="48"/>
      <c r="BG640" s="48"/>
      <c r="BH640" s="48"/>
      <c r="BI640" s="48"/>
      <c r="BJ640" s="48"/>
      <c r="BK640" s="48"/>
      <c r="BL640" s="48"/>
    </row>
    <row r="641" spans="1:64" x14ac:dyDescent="0.2">
      <c r="A641" s="2609"/>
      <c r="B641" s="2114" t="s">
        <v>2184</v>
      </c>
      <c r="C641" s="557" t="s">
        <v>2030</v>
      </c>
      <c r="D641" s="558" t="s">
        <v>2030</v>
      </c>
      <c r="E641" s="558" t="s">
        <v>2030</v>
      </c>
      <c r="F641" s="558" t="s">
        <v>2030</v>
      </c>
      <c r="G641" s="559" t="s">
        <v>2030</v>
      </c>
      <c r="H641" s="557" t="s">
        <v>2030</v>
      </c>
      <c r="I641" s="558" t="s">
        <v>2030</v>
      </c>
      <c r="J641" s="558" t="s">
        <v>2030</v>
      </c>
      <c r="K641" s="559" t="s">
        <v>2030</v>
      </c>
      <c r="L641" s="599" t="s">
        <v>2030</v>
      </c>
      <c r="M641" s="558" t="s">
        <v>2030</v>
      </c>
      <c r="N641" s="558" t="s">
        <v>2030</v>
      </c>
      <c r="O641" s="600" t="s">
        <v>2030</v>
      </c>
      <c r="P641" s="559" t="s">
        <v>2030</v>
      </c>
      <c r="Q641" s="601" t="s">
        <v>2030</v>
      </c>
      <c r="R641" s="558" t="s">
        <v>2030</v>
      </c>
      <c r="S641" s="558" t="s">
        <v>2030</v>
      </c>
      <c r="T641" s="559" t="s">
        <v>2030</v>
      </c>
      <c r="U641" s="558" t="s">
        <v>2030</v>
      </c>
      <c r="V641" s="558" t="s">
        <v>2030</v>
      </c>
      <c r="W641" s="558" t="s">
        <v>2030</v>
      </c>
      <c r="X641" s="559" t="s">
        <v>2030</v>
      </c>
      <c r="Y641" s="558" t="s">
        <v>2030</v>
      </c>
      <c r="Z641" s="558" t="s">
        <v>2030</v>
      </c>
      <c r="AA641" s="558" t="s">
        <v>2030</v>
      </c>
      <c r="AB641" s="600" t="s">
        <v>2030</v>
      </c>
      <c r="AC641" s="559" t="s">
        <v>2030</v>
      </c>
      <c r="AD641" s="601" t="s">
        <v>2030</v>
      </c>
      <c r="AE641" s="558" t="s">
        <v>2030</v>
      </c>
      <c r="AF641" s="558" t="s">
        <v>2030</v>
      </c>
      <c r="AG641" s="559" t="s">
        <v>2030</v>
      </c>
      <c r="AH641" s="557" t="s">
        <v>2030</v>
      </c>
      <c r="AI641" s="558" t="s">
        <v>2030</v>
      </c>
      <c r="AJ641" s="558" t="s">
        <v>2030</v>
      </c>
      <c r="AK641" s="600" t="s">
        <v>2030</v>
      </c>
      <c r="AL641" s="559" t="s">
        <v>2030</v>
      </c>
      <c r="AM641" s="601" t="s">
        <v>2030</v>
      </c>
      <c r="AN641" s="558" t="s">
        <v>2030</v>
      </c>
      <c r="AO641" s="558" t="s">
        <v>2030</v>
      </c>
      <c r="AP641" s="602" t="s">
        <v>2030</v>
      </c>
      <c r="AQ641" s="601" t="s">
        <v>2030</v>
      </c>
      <c r="AR641" s="558" t="s">
        <v>2030</v>
      </c>
      <c r="AS641" s="558" t="s">
        <v>2030</v>
      </c>
      <c r="AT641" s="559" t="s">
        <v>2030</v>
      </c>
      <c r="AU641" s="557" t="s">
        <v>2030</v>
      </c>
      <c r="AV641" s="558" t="s">
        <v>2030</v>
      </c>
      <c r="AW641" s="558" t="s">
        <v>2030</v>
      </c>
      <c r="AX641" s="600" t="s">
        <v>2030</v>
      </c>
      <c r="AY641" s="566" t="s">
        <v>2030</v>
      </c>
      <c r="AZ641" s="567" t="s">
        <v>2030</v>
      </c>
      <c r="BA641" s="567" t="s">
        <v>2030</v>
      </c>
      <c r="BB641" s="568" t="s">
        <v>2030</v>
      </c>
      <c r="BC641" s="569" t="s">
        <v>2030</v>
      </c>
      <c r="BD641" s="2668"/>
      <c r="BE641" s="48"/>
      <c r="BF641" s="48"/>
      <c r="BG641" s="48"/>
      <c r="BH641" s="48"/>
      <c r="BI641" s="48"/>
      <c r="BJ641" s="48"/>
      <c r="BK641" s="48"/>
      <c r="BL641" s="48"/>
    </row>
    <row r="642" spans="1:64" x14ac:dyDescent="0.2">
      <c r="A642" s="2609"/>
      <c r="B642" s="2113" t="s">
        <v>2183</v>
      </c>
      <c r="C642" s="546" t="s">
        <v>2030</v>
      </c>
      <c r="D642" s="547" t="s">
        <v>2030</v>
      </c>
      <c r="E642" s="547" t="s">
        <v>2030</v>
      </c>
      <c r="F642" s="547" t="s">
        <v>2030</v>
      </c>
      <c r="G642" s="548" t="s">
        <v>2030</v>
      </c>
      <c r="H642" s="546" t="s">
        <v>2030</v>
      </c>
      <c r="I642" s="547" t="s">
        <v>2030</v>
      </c>
      <c r="J642" s="547" t="s">
        <v>2030</v>
      </c>
      <c r="K642" s="548" t="s">
        <v>2030</v>
      </c>
      <c r="L642" s="597" t="s">
        <v>2030</v>
      </c>
      <c r="M642" s="547" t="s">
        <v>2030</v>
      </c>
      <c r="N642" s="547" t="s">
        <v>2030</v>
      </c>
      <c r="O642" s="576" t="s">
        <v>2030</v>
      </c>
      <c r="P642" s="548" t="s">
        <v>2030</v>
      </c>
      <c r="Q642" s="555" t="s">
        <v>2030</v>
      </c>
      <c r="R642" s="547" t="s">
        <v>2030</v>
      </c>
      <c r="S642" s="547" t="s">
        <v>2030</v>
      </c>
      <c r="T642" s="548" t="s">
        <v>2030</v>
      </c>
      <c r="U642" s="547" t="s">
        <v>2030</v>
      </c>
      <c r="V642" s="547" t="s">
        <v>2030</v>
      </c>
      <c r="W642" s="547" t="s">
        <v>2030</v>
      </c>
      <c r="X642" s="548" t="s">
        <v>2030</v>
      </c>
      <c r="Y642" s="547" t="s">
        <v>2030</v>
      </c>
      <c r="Z642" s="547" t="s">
        <v>2030</v>
      </c>
      <c r="AA642" s="547" t="s">
        <v>2030</v>
      </c>
      <c r="AB642" s="576" t="s">
        <v>2030</v>
      </c>
      <c r="AC642" s="548" t="s">
        <v>2030</v>
      </c>
      <c r="AD642" s="555" t="s">
        <v>2030</v>
      </c>
      <c r="AE642" s="547" t="s">
        <v>2030</v>
      </c>
      <c r="AF642" s="547" t="s">
        <v>2030</v>
      </c>
      <c r="AG642" s="548" t="s">
        <v>2030</v>
      </c>
      <c r="AH642" s="546" t="s">
        <v>2030</v>
      </c>
      <c r="AI642" s="547" t="s">
        <v>2030</v>
      </c>
      <c r="AJ642" s="547" t="s">
        <v>2030</v>
      </c>
      <c r="AK642" s="576" t="s">
        <v>2030</v>
      </c>
      <c r="AL642" s="548" t="s">
        <v>2030</v>
      </c>
      <c r="AM642" s="555" t="s">
        <v>2030</v>
      </c>
      <c r="AN642" s="547" t="s">
        <v>2030</v>
      </c>
      <c r="AO642" s="547" t="s">
        <v>2030</v>
      </c>
      <c r="AP642" s="598" t="s">
        <v>2030</v>
      </c>
      <c r="AQ642" s="555" t="s">
        <v>2030</v>
      </c>
      <c r="AR642" s="547" t="s">
        <v>2030</v>
      </c>
      <c r="AS642" s="547" t="s">
        <v>2030</v>
      </c>
      <c r="AT642" s="548" t="s">
        <v>2030</v>
      </c>
      <c r="AU642" s="546" t="s">
        <v>2030</v>
      </c>
      <c r="AV642" s="547" t="s">
        <v>2030</v>
      </c>
      <c r="AW642" s="547" t="s">
        <v>2030</v>
      </c>
      <c r="AX642" s="576" t="s">
        <v>2030</v>
      </c>
      <c r="AY642" s="548" t="s">
        <v>2030</v>
      </c>
      <c r="AZ642" s="555" t="s">
        <v>2030</v>
      </c>
      <c r="BA642" s="555" t="s">
        <v>2030</v>
      </c>
      <c r="BB642" s="556" t="s">
        <v>2030</v>
      </c>
      <c r="BC642" s="548" t="s">
        <v>2030</v>
      </c>
      <c r="BD642" s="2668"/>
      <c r="BE642" s="48"/>
      <c r="BF642" s="48"/>
      <c r="BG642" s="48"/>
      <c r="BH642" s="48"/>
      <c r="BI642" s="48"/>
      <c r="BJ642" s="48"/>
      <c r="BK642" s="48"/>
      <c r="BL642" s="48"/>
    </row>
    <row r="643" spans="1:64" x14ac:dyDescent="0.2">
      <c r="A643" s="2609"/>
      <c r="B643" s="2114" t="s">
        <v>2182</v>
      </c>
      <c r="C643" s="557" t="s">
        <v>2030</v>
      </c>
      <c r="D643" s="558" t="s">
        <v>2030</v>
      </c>
      <c r="E643" s="558" t="s">
        <v>2030</v>
      </c>
      <c r="F643" s="558" t="s">
        <v>2030</v>
      </c>
      <c r="G643" s="559" t="s">
        <v>2030</v>
      </c>
      <c r="H643" s="557" t="s">
        <v>2030</v>
      </c>
      <c r="I643" s="558" t="s">
        <v>2030</v>
      </c>
      <c r="J643" s="558" t="s">
        <v>2030</v>
      </c>
      <c r="K643" s="559" t="s">
        <v>2030</v>
      </c>
      <c r="L643" s="599" t="s">
        <v>2030</v>
      </c>
      <c r="M643" s="558" t="s">
        <v>2030</v>
      </c>
      <c r="N643" s="558" t="s">
        <v>2030</v>
      </c>
      <c r="O643" s="600" t="s">
        <v>2030</v>
      </c>
      <c r="P643" s="559" t="s">
        <v>2030</v>
      </c>
      <c r="Q643" s="601" t="s">
        <v>2030</v>
      </c>
      <c r="R643" s="558" t="s">
        <v>2030</v>
      </c>
      <c r="S643" s="558" t="s">
        <v>2030</v>
      </c>
      <c r="T643" s="559" t="s">
        <v>2030</v>
      </c>
      <c r="U643" s="558" t="s">
        <v>2030</v>
      </c>
      <c r="V643" s="558" t="s">
        <v>2030</v>
      </c>
      <c r="W643" s="558" t="s">
        <v>2030</v>
      </c>
      <c r="X643" s="559" t="s">
        <v>2030</v>
      </c>
      <c r="Y643" s="558" t="s">
        <v>2030</v>
      </c>
      <c r="Z643" s="558" t="s">
        <v>2030</v>
      </c>
      <c r="AA643" s="558" t="s">
        <v>2030</v>
      </c>
      <c r="AB643" s="600" t="s">
        <v>2030</v>
      </c>
      <c r="AC643" s="559" t="s">
        <v>2030</v>
      </c>
      <c r="AD643" s="601" t="s">
        <v>2030</v>
      </c>
      <c r="AE643" s="558" t="s">
        <v>2030</v>
      </c>
      <c r="AF643" s="558" t="s">
        <v>2030</v>
      </c>
      <c r="AG643" s="559" t="s">
        <v>2030</v>
      </c>
      <c r="AH643" s="557" t="s">
        <v>2030</v>
      </c>
      <c r="AI643" s="558" t="s">
        <v>2030</v>
      </c>
      <c r="AJ643" s="558" t="s">
        <v>2030</v>
      </c>
      <c r="AK643" s="600" t="s">
        <v>2030</v>
      </c>
      <c r="AL643" s="559" t="s">
        <v>2030</v>
      </c>
      <c r="AM643" s="601" t="s">
        <v>2030</v>
      </c>
      <c r="AN643" s="558" t="s">
        <v>2030</v>
      </c>
      <c r="AO643" s="558" t="s">
        <v>2030</v>
      </c>
      <c r="AP643" s="602" t="s">
        <v>2030</v>
      </c>
      <c r="AQ643" s="601" t="s">
        <v>2030</v>
      </c>
      <c r="AR643" s="558" t="s">
        <v>2030</v>
      </c>
      <c r="AS643" s="558" t="s">
        <v>2030</v>
      </c>
      <c r="AT643" s="558" t="s">
        <v>2030</v>
      </c>
      <c r="AU643" s="557" t="s">
        <v>2030</v>
      </c>
      <c r="AV643" s="558" t="s">
        <v>2030</v>
      </c>
      <c r="AW643" s="558" t="s">
        <v>2030</v>
      </c>
      <c r="AX643" s="600" t="s">
        <v>2030</v>
      </c>
      <c r="AY643" s="566" t="s">
        <v>2030</v>
      </c>
      <c r="AZ643" s="567" t="s">
        <v>2030</v>
      </c>
      <c r="BA643" s="567" t="s">
        <v>2030</v>
      </c>
      <c r="BB643" s="568" t="s">
        <v>2030</v>
      </c>
      <c r="BC643" s="569" t="s">
        <v>2030</v>
      </c>
      <c r="BD643" s="2668"/>
      <c r="BE643" s="48"/>
      <c r="BF643" s="48"/>
      <c r="BG643" s="48"/>
      <c r="BH643" s="48"/>
      <c r="BI643" s="48"/>
      <c r="BJ643" s="48"/>
      <c r="BK643" s="48"/>
      <c r="BL643" s="48"/>
    </row>
    <row r="644" spans="1:64" x14ac:dyDescent="0.2">
      <c r="A644" s="2609"/>
      <c r="B644" s="2113" t="s">
        <v>2181</v>
      </c>
      <c r="C644" s="546" t="s">
        <v>2030</v>
      </c>
      <c r="D644" s="547" t="s">
        <v>2030</v>
      </c>
      <c r="E644" s="547" t="s">
        <v>2030</v>
      </c>
      <c r="F644" s="547" t="s">
        <v>2030</v>
      </c>
      <c r="G644" s="548" t="s">
        <v>2030</v>
      </c>
      <c r="H644" s="546" t="s">
        <v>2030</v>
      </c>
      <c r="I644" s="547" t="s">
        <v>2030</v>
      </c>
      <c r="J644" s="547" t="s">
        <v>2030</v>
      </c>
      <c r="K644" s="548" t="s">
        <v>2030</v>
      </c>
      <c r="L644" s="597" t="s">
        <v>2030</v>
      </c>
      <c r="M644" s="547" t="s">
        <v>2030</v>
      </c>
      <c r="N644" s="547" t="s">
        <v>2030</v>
      </c>
      <c r="O644" s="576" t="s">
        <v>2030</v>
      </c>
      <c r="P644" s="548" t="s">
        <v>2030</v>
      </c>
      <c r="Q644" s="555" t="s">
        <v>2030</v>
      </c>
      <c r="R644" s="547" t="s">
        <v>2030</v>
      </c>
      <c r="S644" s="547" t="s">
        <v>2030</v>
      </c>
      <c r="T644" s="548" t="s">
        <v>2030</v>
      </c>
      <c r="U644" s="547" t="s">
        <v>2030</v>
      </c>
      <c r="V644" s="547" t="s">
        <v>2030</v>
      </c>
      <c r="W644" s="547" t="s">
        <v>2030</v>
      </c>
      <c r="X644" s="548" t="s">
        <v>2030</v>
      </c>
      <c r="Y644" s="547" t="s">
        <v>2030</v>
      </c>
      <c r="Z644" s="547" t="s">
        <v>2030</v>
      </c>
      <c r="AA644" s="547" t="s">
        <v>2030</v>
      </c>
      <c r="AB644" s="576" t="s">
        <v>2030</v>
      </c>
      <c r="AC644" s="548" t="s">
        <v>2030</v>
      </c>
      <c r="AD644" s="555" t="s">
        <v>2030</v>
      </c>
      <c r="AE644" s="547" t="s">
        <v>2030</v>
      </c>
      <c r="AF644" s="547" t="s">
        <v>2030</v>
      </c>
      <c r="AG644" s="548" t="s">
        <v>2030</v>
      </c>
      <c r="AH644" s="546" t="s">
        <v>2030</v>
      </c>
      <c r="AI644" s="547" t="s">
        <v>2030</v>
      </c>
      <c r="AJ644" s="547" t="s">
        <v>2030</v>
      </c>
      <c r="AK644" s="576" t="s">
        <v>2030</v>
      </c>
      <c r="AL644" s="548" t="s">
        <v>2030</v>
      </c>
      <c r="AM644" s="555" t="s">
        <v>2030</v>
      </c>
      <c r="AN644" s="547" t="s">
        <v>2030</v>
      </c>
      <c r="AO644" s="547" t="s">
        <v>2030</v>
      </c>
      <c r="AP644" s="598" t="s">
        <v>2030</v>
      </c>
      <c r="AQ644" s="555" t="s">
        <v>2030</v>
      </c>
      <c r="AR644" s="547" t="s">
        <v>2030</v>
      </c>
      <c r="AS644" s="547" t="s">
        <v>2030</v>
      </c>
      <c r="AT644" s="547" t="s">
        <v>2030</v>
      </c>
      <c r="AU644" s="546" t="s">
        <v>2030</v>
      </c>
      <c r="AV644" s="547" t="s">
        <v>2030</v>
      </c>
      <c r="AW644" s="547" t="s">
        <v>2030</v>
      </c>
      <c r="AX644" s="576" t="s">
        <v>2030</v>
      </c>
      <c r="AY644" s="548" t="s">
        <v>2030</v>
      </c>
      <c r="AZ644" s="555" t="s">
        <v>2030</v>
      </c>
      <c r="BA644" s="547" t="s">
        <v>2030</v>
      </c>
      <c r="BB644" s="576" t="s">
        <v>2030</v>
      </c>
      <c r="BC644" s="553" t="s">
        <v>2030</v>
      </c>
      <c r="BD644" s="2668"/>
      <c r="BE644" s="48"/>
      <c r="BF644" s="48"/>
      <c r="BG644" s="48"/>
      <c r="BH644" s="48"/>
      <c r="BI644" s="48"/>
      <c r="BJ644" s="48"/>
      <c r="BK644" s="48"/>
      <c r="BL644" s="48"/>
    </row>
    <row r="645" spans="1:64" x14ac:dyDescent="0.2">
      <c r="A645" s="2609"/>
      <c r="B645" s="2114" t="s">
        <v>2179</v>
      </c>
      <c r="C645" s="557" t="s">
        <v>2030</v>
      </c>
      <c r="D645" s="558" t="s">
        <v>2030</v>
      </c>
      <c r="E645" s="558" t="s">
        <v>2030</v>
      </c>
      <c r="F645" s="558" t="s">
        <v>2030</v>
      </c>
      <c r="G645" s="559" t="s">
        <v>2030</v>
      </c>
      <c r="H645" s="557" t="s">
        <v>2030</v>
      </c>
      <c r="I645" s="558" t="s">
        <v>2030</v>
      </c>
      <c r="J645" s="558" t="s">
        <v>2030</v>
      </c>
      <c r="K645" s="559" t="s">
        <v>2030</v>
      </c>
      <c r="L645" s="599" t="s">
        <v>2030</v>
      </c>
      <c r="M645" s="558" t="s">
        <v>2030</v>
      </c>
      <c r="N645" s="558" t="s">
        <v>2030</v>
      </c>
      <c r="O645" s="600" t="s">
        <v>2030</v>
      </c>
      <c r="P645" s="559" t="s">
        <v>2030</v>
      </c>
      <c r="Q645" s="601" t="s">
        <v>2030</v>
      </c>
      <c r="R645" s="558" t="s">
        <v>2030</v>
      </c>
      <c r="S645" s="558" t="s">
        <v>2030</v>
      </c>
      <c r="T645" s="559" t="s">
        <v>2030</v>
      </c>
      <c r="U645" s="558" t="s">
        <v>2030</v>
      </c>
      <c r="V645" s="558" t="s">
        <v>2030</v>
      </c>
      <c r="W645" s="558" t="s">
        <v>2030</v>
      </c>
      <c r="X645" s="559" t="s">
        <v>2030</v>
      </c>
      <c r="Y645" s="558" t="s">
        <v>2030</v>
      </c>
      <c r="Z645" s="558" t="s">
        <v>2030</v>
      </c>
      <c r="AA645" s="558" t="s">
        <v>2030</v>
      </c>
      <c r="AB645" s="600" t="s">
        <v>2030</v>
      </c>
      <c r="AC645" s="559" t="s">
        <v>2030</v>
      </c>
      <c r="AD645" s="601" t="s">
        <v>2030</v>
      </c>
      <c r="AE645" s="558" t="s">
        <v>2030</v>
      </c>
      <c r="AF645" s="558" t="s">
        <v>2030</v>
      </c>
      <c r="AG645" s="559" t="s">
        <v>2030</v>
      </c>
      <c r="AH645" s="557" t="s">
        <v>2030</v>
      </c>
      <c r="AI645" s="558" t="s">
        <v>2030</v>
      </c>
      <c r="AJ645" s="558" t="s">
        <v>2030</v>
      </c>
      <c r="AK645" s="600" t="s">
        <v>2030</v>
      </c>
      <c r="AL645" s="559" t="s">
        <v>2030</v>
      </c>
      <c r="AM645" s="601" t="s">
        <v>2030</v>
      </c>
      <c r="AN645" s="558" t="s">
        <v>2030</v>
      </c>
      <c r="AO645" s="558" t="s">
        <v>2030</v>
      </c>
      <c r="AP645" s="602" t="s">
        <v>2030</v>
      </c>
      <c r="AQ645" s="601" t="s">
        <v>2030</v>
      </c>
      <c r="AR645" s="558" t="s">
        <v>2030</v>
      </c>
      <c r="AS645" s="558" t="s">
        <v>2030</v>
      </c>
      <c r="AT645" s="558" t="s">
        <v>2030</v>
      </c>
      <c r="AU645" s="557" t="s">
        <v>2030</v>
      </c>
      <c r="AV645" s="558" t="s">
        <v>2030</v>
      </c>
      <c r="AW645" s="558" t="s">
        <v>2030</v>
      </c>
      <c r="AX645" s="600" t="s">
        <v>2030</v>
      </c>
      <c r="AY645" s="566" t="s">
        <v>2030</v>
      </c>
      <c r="AZ645" s="567" t="s">
        <v>2030</v>
      </c>
      <c r="BA645" s="578" t="s">
        <v>2030</v>
      </c>
      <c r="BB645" s="579" t="s">
        <v>2030</v>
      </c>
      <c r="BC645" s="569" t="s">
        <v>2030</v>
      </c>
      <c r="BD645" s="2668"/>
      <c r="BE645" s="2659" t="s">
        <v>1685</v>
      </c>
      <c r="BF645" s="2660"/>
      <c r="BG645" s="308"/>
      <c r="BH645" s="307">
        <v>2007</v>
      </c>
      <c r="BI645" s="307">
        <v>2008</v>
      </c>
      <c r="BJ645" s="307">
        <v>2009</v>
      </c>
      <c r="BK645" s="307">
        <v>2010</v>
      </c>
      <c r="BL645" s="307">
        <v>2011</v>
      </c>
    </row>
    <row r="646" spans="1:64" x14ac:dyDescent="0.2">
      <c r="A646" s="2609"/>
      <c r="B646" s="2113" t="s">
        <v>2178</v>
      </c>
      <c r="C646" s="546" t="s">
        <v>2030</v>
      </c>
      <c r="D646" s="547" t="s">
        <v>2030</v>
      </c>
      <c r="E646" s="547" t="s">
        <v>2063</v>
      </c>
      <c r="F646" s="547" t="s">
        <v>2063</v>
      </c>
      <c r="G646" s="548" t="s">
        <v>2030</v>
      </c>
      <c r="H646" s="546" t="s">
        <v>2063</v>
      </c>
      <c r="I646" s="547" t="s">
        <v>2063</v>
      </c>
      <c r="J646" s="547" t="s">
        <v>2063</v>
      </c>
      <c r="K646" s="548" t="s">
        <v>2063</v>
      </c>
      <c r="L646" s="597" t="s">
        <v>2063</v>
      </c>
      <c r="M646" s="547" t="s">
        <v>2030</v>
      </c>
      <c r="N646" s="547" t="s">
        <v>2030</v>
      </c>
      <c r="O646" s="580" t="s">
        <v>2030</v>
      </c>
      <c r="P646" s="548" t="s">
        <v>2030</v>
      </c>
      <c r="Q646" s="552" t="s">
        <v>2063</v>
      </c>
      <c r="R646" s="552" t="s">
        <v>2063</v>
      </c>
      <c r="S646" s="552" t="s">
        <v>2063</v>
      </c>
      <c r="T646" s="548" t="s">
        <v>2030</v>
      </c>
      <c r="U646" s="547" t="s">
        <v>2030</v>
      </c>
      <c r="V646" s="547" t="s">
        <v>2030</v>
      </c>
      <c r="W646" s="547" t="s">
        <v>2030</v>
      </c>
      <c r="X646" s="548" t="s">
        <v>2030</v>
      </c>
      <c r="Y646" s="547" t="s">
        <v>2030</v>
      </c>
      <c r="Z646" s="547" t="s">
        <v>2030</v>
      </c>
      <c r="AA646" s="547" t="s">
        <v>2030</v>
      </c>
      <c r="AB646" s="576" t="s">
        <v>2030</v>
      </c>
      <c r="AC646" s="548" t="s">
        <v>2030</v>
      </c>
      <c r="AD646" s="555" t="s">
        <v>2030</v>
      </c>
      <c r="AE646" s="547" t="s">
        <v>2030</v>
      </c>
      <c r="AF646" s="547" t="s">
        <v>2030</v>
      </c>
      <c r="AG646" s="548" t="s">
        <v>2030</v>
      </c>
      <c r="AH646" s="546" t="s">
        <v>2030</v>
      </c>
      <c r="AI646" s="547" t="s">
        <v>2030</v>
      </c>
      <c r="AJ646" s="547" t="s">
        <v>2030</v>
      </c>
      <c r="AK646" s="576" t="s">
        <v>2030</v>
      </c>
      <c r="AL646" s="548" t="s">
        <v>2030</v>
      </c>
      <c r="AM646" s="555" t="s">
        <v>2030</v>
      </c>
      <c r="AN646" s="547" t="s">
        <v>2030</v>
      </c>
      <c r="AO646" s="547" t="s">
        <v>2030</v>
      </c>
      <c r="AP646" s="554" t="s">
        <v>2030</v>
      </c>
      <c r="AQ646" s="555" t="s">
        <v>2030</v>
      </c>
      <c r="AR646" s="547" t="s">
        <v>2030</v>
      </c>
      <c r="AS646" s="547" t="s">
        <v>2030</v>
      </c>
      <c r="AT646" s="547" t="s">
        <v>2030</v>
      </c>
      <c r="AU646" s="546" t="s">
        <v>2030</v>
      </c>
      <c r="AV646" s="547" t="s">
        <v>2030</v>
      </c>
      <c r="AW646" s="547" t="s">
        <v>2030</v>
      </c>
      <c r="AX646" s="576" t="s">
        <v>2030</v>
      </c>
      <c r="AY646" s="548" t="s">
        <v>2030</v>
      </c>
      <c r="AZ646" s="552" t="s">
        <v>2030</v>
      </c>
      <c r="BA646" s="552" t="s">
        <v>2030</v>
      </c>
      <c r="BB646" s="580" t="s">
        <v>2030</v>
      </c>
      <c r="BC646" s="553" t="s">
        <v>2030</v>
      </c>
      <c r="BD646" s="2668"/>
      <c r="BE646" s="48"/>
      <c r="BF646" s="48"/>
      <c r="BG646" s="306" t="s">
        <v>2038</v>
      </c>
      <c r="BH646" s="304"/>
      <c r="BI646" s="42">
        <f>COUNTIFS($C$729:$BC$735,$BE$604)</f>
        <v>181</v>
      </c>
      <c r="BJ646" s="42"/>
      <c r="BK646" s="42"/>
      <c r="BL646" s="175"/>
    </row>
    <row r="647" spans="1:64" x14ac:dyDescent="0.2">
      <c r="A647" s="2609"/>
      <c r="B647" s="2114" t="s">
        <v>2066</v>
      </c>
      <c r="C647" s="557" t="s">
        <v>2030</v>
      </c>
      <c r="D647" s="558" t="s">
        <v>2030</v>
      </c>
      <c r="E647" s="558" t="s">
        <v>2030</v>
      </c>
      <c r="F647" s="558" t="s">
        <v>2030</v>
      </c>
      <c r="G647" s="559" t="s">
        <v>2030</v>
      </c>
      <c r="H647" s="557" t="s">
        <v>2030</v>
      </c>
      <c r="I647" s="558" t="s">
        <v>2030</v>
      </c>
      <c r="J647" s="570" t="s">
        <v>2030</v>
      </c>
      <c r="K647" s="571" t="s">
        <v>2030</v>
      </c>
      <c r="L647" s="603" t="s">
        <v>2030</v>
      </c>
      <c r="M647" s="570" t="s">
        <v>2030</v>
      </c>
      <c r="N647" s="558" t="s">
        <v>2030</v>
      </c>
      <c r="O647" s="604" t="s">
        <v>2063</v>
      </c>
      <c r="P647" s="559" t="s">
        <v>2063</v>
      </c>
      <c r="Q647" s="582" t="s">
        <v>2063</v>
      </c>
      <c r="R647" s="570" t="s">
        <v>2063</v>
      </c>
      <c r="S647" s="570" t="s">
        <v>2063</v>
      </c>
      <c r="T647" s="559" t="s">
        <v>2030</v>
      </c>
      <c r="U647" s="558" t="s">
        <v>2030</v>
      </c>
      <c r="V647" s="558" t="s">
        <v>2030</v>
      </c>
      <c r="W647" s="558" t="s">
        <v>2030</v>
      </c>
      <c r="X647" s="559" t="s">
        <v>2030</v>
      </c>
      <c r="Y647" s="558" t="s">
        <v>2063</v>
      </c>
      <c r="Z647" s="558" t="s">
        <v>2030</v>
      </c>
      <c r="AA647" s="558" t="s">
        <v>2030</v>
      </c>
      <c r="AB647" s="600" t="s">
        <v>2030</v>
      </c>
      <c r="AC647" s="559" t="s">
        <v>2030</v>
      </c>
      <c r="AD647" s="601" t="s">
        <v>2030</v>
      </c>
      <c r="AE647" s="558" t="s">
        <v>2030</v>
      </c>
      <c r="AF647" s="558" t="s">
        <v>2030</v>
      </c>
      <c r="AG647" s="559" t="s">
        <v>2030</v>
      </c>
      <c r="AH647" s="557" t="s">
        <v>2063</v>
      </c>
      <c r="AI647" s="558" t="s">
        <v>2063</v>
      </c>
      <c r="AJ647" s="558" t="s">
        <v>2063</v>
      </c>
      <c r="AK647" s="600" t="s">
        <v>2063</v>
      </c>
      <c r="AL647" s="559" t="s">
        <v>2063</v>
      </c>
      <c r="AM647" s="601" t="s">
        <v>2063</v>
      </c>
      <c r="AN647" s="570" t="s">
        <v>2063</v>
      </c>
      <c r="AO647" s="570" t="s">
        <v>2063</v>
      </c>
      <c r="AP647" s="581" t="s">
        <v>2063</v>
      </c>
      <c r="AQ647" s="582" t="s">
        <v>2063</v>
      </c>
      <c r="AR647" s="570" t="s">
        <v>2063</v>
      </c>
      <c r="AS647" s="570" t="s">
        <v>2063</v>
      </c>
      <c r="AT647" s="570" t="s">
        <v>2063</v>
      </c>
      <c r="AU647" s="557" t="s">
        <v>2030</v>
      </c>
      <c r="AV647" s="558" t="s">
        <v>2030</v>
      </c>
      <c r="AW647" s="558" t="s">
        <v>2030</v>
      </c>
      <c r="AX647" s="600" t="s">
        <v>2030</v>
      </c>
      <c r="AY647" s="566" t="s">
        <v>2030</v>
      </c>
      <c r="AZ647" s="567" t="s">
        <v>2030</v>
      </c>
      <c r="BA647" s="567" t="s">
        <v>2030</v>
      </c>
      <c r="BB647" s="568" t="s">
        <v>2030</v>
      </c>
      <c r="BC647" s="569" t="s">
        <v>2030</v>
      </c>
      <c r="BD647" s="2668"/>
      <c r="BE647" s="48"/>
      <c r="BF647" s="48"/>
      <c r="BG647" s="305" t="s">
        <v>2037</v>
      </c>
      <c r="BH647" s="304"/>
      <c r="BI647" s="42">
        <f>COUNTIFS($C$729:$BC$735,$BF$604)</f>
        <v>190</v>
      </c>
      <c r="BJ647" s="42"/>
      <c r="BK647" s="42"/>
      <c r="BL647" s="175"/>
    </row>
    <row r="648" spans="1:64" x14ac:dyDescent="0.2">
      <c r="A648" s="2609"/>
      <c r="B648" s="2113" t="s">
        <v>2177</v>
      </c>
      <c r="C648" s="546" t="s">
        <v>2030</v>
      </c>
      <c r="D648" s="547" t="s">
        <v>2063</v>
      </c>
      <c r="E648" s="547" t="s">
        <v>2063</v>
      </c>
      <c r="F648" s="547" t="s">
        <v>2063</v>
      </c>
      <c r="G648" s="548" t="s">
        <v>2030</v>
      </c>
      <c r="H648" s="546" t="s">
        <v>2063</v>
      </c>
      <c r="I648" s="547" t="s">
        <v>2063</v>
      </c>
      <c r="J648" s="547" t="s">
        <v>2063</v>
      </c>
      <c r="K648" s="548" t="s">
        <v>2063</v>
      </c>
      <c r="L648" s="605" t="s">
        <v>2063</v>
      </c>
      <c r="M648" s="550" t="s">
        <v>2063</v>
      </c>
      <c r="N648" s="550" t="s">
        <v>2063</v>
      </c>
      <c r="O648" s="551" t="s">
        <v>2063</v>
      </c>
      <c r="P648" s="548" t="s">
        <v>2063</v>
      </c>
      <c r="Q648" s="552" t="s">
        <v>2063</v>
      </c>
      <c r="R648" s="550" t="s">
        <v>2063</v>
      </c>
      <c r="S648" s="550" t="s">
        <v>2063</v>
      </c>
      <c r="T648" s="548" t="s">
        <v>2063</v>
      </c>
      <c r="U648" s="547" t="s">
        <v>2063</v>
      </c>
      <c r="V648" s="547" t="s">
        <v>2030</v>
      </c>
      <c r="W648" s="547" t="s">
        <v>2030</v>
      </c>
      <c r="X648" s="548" t="s">
        <v>2030</v>
      </c>
      <c r="Y648" s="547" t="s">
        <v>2063</v>
      </c>
      <c r="Z648" s="547" t="s">
        <v>2030</v>
      </c>
      <c r="AA648" s="547" t="s">
        <v>2030</v>
      </c>
      <c r="AB648" s="576" t="s">
        <v>2030</v>
      </c>
      <c r="AC648" s="548" t="s">
        <v>2030</v>
      </c>
      <c r="AD648" s="555" t="s">
        <v>2030</v>
      </c>
      <c r="AE648" s="547" t="s">
        <v>2030</v>
      </c>
      <c r="AF648" s="547" t="s">
        <v>2030</v>
      </c>
      <c r="AG648" s="548" t="s">
        <v>2030</v>
      </c>
      <c r="AH648" s="549" t="s">
        <v>2030</v>
      </c>
      <c r="AI648" s="550" t="s">
        <v>2030</v>
      </c>
      <c r="AJ648" s="550" t="s">
        <v>2030</v>
      </c>
      <c r="AK648" s="551" t="s">
        <v>2063</v>
      </c>
      <c r="AL648" s="548" t="s">
        <v>2063</v>
      </c>
      <c r="AM648" s="555" t="s">
        <v>2063</v>
      </c>
      <c r="AN648" s="550" t="s">
        <v>2030</v>
      </c>
      <c r="AO648" s="550" t="s">
        <v>2030</v>
      </c>
      <c r="AP648" s="554" t="s">
        <v>2030</v>
      </c>
      <c r="AQ648" s="552" t="s">
        <v>2030</v>
      </c>
      <c r="AR648" s="550" t="s">
        <v>2030</v>
      </c>
      <c r="AS648" s="550" t="s">
        <v>2063</v>
      </c>
      <c r="AT648" s="550" t="s">
        <v>2063</v>
      </c>
      <c r="AU648" s="549" t="s">
        <v>2030</v>
      </c>
      <c r="AV648" s="550" t="s">
        <v>2030</v>
      </c>
      <c r="AW648" s="550" t="s">
        <v>2030</v>
      </c>
      <c r="AX648" s="551" t="s">
        <v>2030</v>
      </c>
      <c r="AY648" s="548" t="s">
        <v>2030</v>
      </c>
      <c r="AZ648" s="555" t="s">
        <v>2030</v>
      </c>
      <c r="BA648" s="555" t="s">
        <v>2030</v>
      </c>
      <c r="BB648" s="556" t="s">
        <v>2030</v>
      </c>
      <c r="BC648" s="548" t="s">
        <v>2030</v>
      </c>
      <c r="BD648" s="2668"/>
      <c r="BE648" s="48"/>
      <c r="BF648" s="48"/>
      <c r="BG648" s="48"/>
      <c r="BH648" s="48"/>
      <c r="BI648" s="42">
        <f>COUNTIFS($C$729:$BC$735,$BG$604)</f>
        <v>0</v>
      </c>
      <c r="BJ648" s="42"/>
      <c r="BK648" s="42"/>
      <c r="BL648" s="48"/>
    </row>
    <row r="649" spans="1:64" x14ac:dyDescent="0.2">
      <c r="A649" s="2609"/>
      <c r="B649" s="2114" t="s">
        <v>2176</v>
      </c>
      <c r="C649" s="557" t="s">
        <v>2030</v>
      </c>
      <c r="D649" s="558" t="s">
        <v>2030</v>
      </c>
      <c r="E649" s="558" t="s">
        <v>2030</v>
      </c>
      <c r="F649" s="558" t="s">
        <v>2030</v>
      </c>
      <c r="G649" s="559" t="s">
        <v>2030</v>
      </c>
      <c r="H649" s="557" t="s">
        <v>2030</v>
      </c>
      <c r="I649" s="558" t="s">
        <v>2030</v>
      </c>
      <c r="J649" s="558" t="s">
        <v>2030</v>
      </c>
      <c r="K649" s="571" t="s">
        <v>2030</v>
      </c>
      <c r="L649" s="606" t="s">
        <v>2030</v>
      </c>
      <c r="M649" s="573" t="s">
        <v>2030</v>
      </c>
      <c r="N649" s="558" t="s">
        <v>2030</v>
      </c>
      <c r="O649" s="575" t="s">
        <v>2030</v>
      </c>
      <c r="P649" s="559" t="s">
        <v>2030</v>
      </c>
      <c r="Q649" s="539" t="s">
        <v>2030</v>
      </c>
      <c r="R649" s="573" t="s">
        <v>2030</v>
      </c>
      <c r="S649" s="573" t="s">
        <v>2030</v>
      </c>
      <c r="T649" s="574" t="s">
        <v>2030</v>
      </c>
      <c r="U649" s="573" t="s">
        <v>2030</v>
      </c>
      <c r="V649" s="558" t="s">
        <v>2030</v>
      </c>
      <c r="W649" s="558" t="s">
        <v>2030</v>
      </c>
      <c r="X649" s="559" t="s">
        <v>2030</v>
      </c>
      <c r="Y649" s="558" t="s">
        <v>2030</v>
      </c>
      <c r="Z649" s="558" t="s">
        <v>2030</v>
      </c>
      <c r="AA649" s="558" t="s">
        <v>2030</v>
      </c>
      <c r="AB649" s="600" t="s">
        <v>2030</v>
      </c>
      <c r="AC649" s="559" t="s">
        <v>2030</v>
      </c>
      <c r="AD649" s="601" t="s">
        <v>2030</v>
      </c>
      <c r="AE649" s="558" t="s">
        <v>2030</v>
      </c>
      <c r="AF649" s="558" t="s">
        <v>2030</v>
      </c>
      <c r="AG649" s="559" t="s">
        <v>2030</v>
      </c>
      <c r="AH649" s="557" t="s">
        <v>2030</v>
      </c>
      <c r="AI649" s="558" t="s">
        <v>2030</v>
      </c>
      <c r="AJ649" s="558" t="s">
        <v>2030</v>
      </c>
      <c r="AK649" s="600" t="s">
        <v>2063</v>
      </c>
      <c r="AL649" s="559" t="s">
        <v>2063</v>
      </c>
      <c r="AM649" s="601" t="s">
        <v>2063</v>
      </c>
      <c r="AN649" s="558" t="s">
        <v>2030</v>
      </c>
      <c r="AO649" s="558" t="s">
        <v>2030</v>
      </c>
      <c r="AP649" s="602" t="s">
        <v>2030</v>
      </c>
      <c r="AQ649" s="601" t="s">
        <v>2030</v>
      </c>
      <c r="AR649" s="558" t="s">
        <v>2030</v>
      </c>
      <c r="AS649" s="558" t="s">
        <v>2063</v>
      </c>
      <c r="AT649" s="558" t="s">
        <v>2063</v>
      </c>
      <c r="AU649" s="557" t="s">
        <v>2063</v>
      </c>
      <c r="AV649" s="558" t="s">
        <v>2063</v>
      </c>
      <c r="AW649" s="558" t="s">
        <v>2063</v>
      </c>
      <c r="AX649" s="600" t="s">
        <v>2030</v>
      </c>
      <c r="AY649" s="566" t="s">
        <v>2030</v>
      </c>
      <c r="AZ649" s="567" t="s">
        <v>2030</v>
      </c>
      <c r="BA649" s="567" t="s">
        <v>2030</v>
      </c>
      <c r="BB649" s="568" t="s">
        <v>2030</v>
      </c>
      <c r="BC649" s="569" t="s">
        <v>2030</v>
      </c>
      <c r="BD649" s="2668"/>
      <c r="BE649" s="48"/>
      <c r="BF649" s="48"/>
      <c r="BG649" s="48"/>
      <c r="BH649" s="48"/>
      <c r="BI649" s="48"/>
      <c r="BJ649" s="48"/>
      <c r="BK649" s="48"/>
      <c r="BL649" s="48"/>
    </row>
    <row r="650" spans="1:64" x14ac:dyDescent="0.2">
      <c r="A650" s="2609"/>
      <c r="B650" s="2113" t="s">
        <v>2175</v>
      </c>
      <c r="C650" s="546" t="s">
        <v>2030</v>
      </c>
      <c r="D650" s="547" t="s">
        <v>2030</v>
      </c>
      <c r="E650" s="547" t="s">
        <v>2030</v>
      </c>
      <c r="F650" s="547" t="s">
        <v>2030</v>
      </c>
      <c r="G650" s="548" t="s">
        <v>2030</v>
      </c>
      <c r="H650" s="546" t="s">
        <v>2030</v>
      </c>
      <c r="I650" s="547" t="s">
        <v>2030</v>
      </c>
      <c r="J650" s="547" t="s">
        <v>2030</v>
      </c>
      <c r="K650" s="548" t="s">
        <v>2030</v>
      </c>
      <c r="L650" s="597" t="s">
        <v>2030</v>
      </c>
      <c r="M650" s="547" t="s">
        <v>2030</v>
      </c>
      <c r="N650" s="547" t="s">
        <v>2030</v>
      </c>
      <c r="O650" s="580" t="s">
        <v>2030</v>
      </c>
      <c r="P650" s="548" t="s">
        <v>2030</v>
      </c>
      <c r="Q650" s="552" t="s">
        <v>2030</v>
      </c>
      <c r="R650" s="550" t="s">
        <v>2030</v>
      </c>
      <c r="S650" s="550" t="s">
        <v>2063</v>
      </c>
      <c r="T650" s="553" t="s">
        <v>2030</v>
      </c>
      <c r="U650" s="550" t="s">
        <v>2030</v>
      </c>
      <c r="V650" s="547" t="s">
        <v>2030</v>
      </c>
      <c r="W650" s="547" t="s">
        <v>2030</v>
      </c>
      <c r="X650" s="548" t="s">
        <v>2030</v>
      </c>
      <c r="Y650" s="547" t="s">
        <v>2063</v>
      </c>
      <c r="Z650" s="547" t="s">
        <v>2030</v>
      </c>
      <c r="AA650" s="547" t="s">
        <v>2030</v>
      </c>
      <c r="AB650" s="576" t="s">
        <v>2030</v>
      </c>
      <c r="AC650" s="548" t="s">
        <v>2030</v>
      </c>
      <c r="AD650" s="555" t="s">
        <v>2030</v>
      </c>
      <c r="AE650" s="547" t="s">
        <v>2030</v>
      </c>
      <c r="AF650" s="547" t="s">
        <v>2030</v>
      </c>
      <c r="AG650" s="548" t="s">
        <v>2030</v>
      </c>
      <c r="AH650" s="546" t="s">
        <v>2030</v>
      </c>
      <c r="AI650" s="547" t="s">
        <v>2030</v>
      </c>
      <c r="AJ650" s="547" t="s">
        <v>2030</v>
      </c>
      <c r="AK650" s="576" t="s">
        <v>2030</v>
      </c>
      <c r="AL650" s="548" t="s">
        <v>2030</v>
      </c>
      <c r="AM650" s="555" t="s">
        <v>2030</v>
      </c>
      <c r="AN650" s="547" t="s">
        <v>2030</v>
      </c>
      <c r="AO650" s="547" t="s">
        <v>2030</v>
      </c>
      <c r="AP650" s="598" t="s">
        <v>2030</v>
      </c>
      <c r="AQ650" s="555" t="s">
        <v>2030</v>
      </c>
      <c r="AR650" s="547" t="s">
        <v>2030</v>
      </c>
      <c r="AS650" s="547" t="s">
        <v>2030</v>
      </c>
      <c r="AT650" s="547" t="s">
        <v>2030</v>
      </c>
      <c r="AU650" s="546" t="s">
        <v>2030</v>
      </c>
      <c r="AV650" s="547" t="s">
        <v>2030</v>
      </c>
      <c r="AW650" s="547" t="s">
        <v>2030</v>
      </c>
      <c r="AX650" s="576" t="s">
        <v>2030</v>
      </c>
      <c r="AY650" s="548" t="s">
        <v>2030</v>
      </c>
      <c r="AZ650" s="555" t="s">
        <v>2030</v>
      </c>
      <c r="BA650" s="555" t="s">
        <v>2030</v>
      </c>
      <c r="BB650" s="556" t="s">
        <v>2030</v>
      </c>
      <c r="BC650" s="548" t="s">
        <v>2030</v>
      </c>
      <c r="BD650" s="2668"/>
      <c r="BE650" s="48"/>
      <c r="BF650" s="48"/>
      <c r="BG650" s="48"/>
      <c r="BH650" s="48"/>
      <c r="BI650" s="48"/>
      <c r="BJ650" s="48"/>
      <c r="BK650" s="48"/>
      <c r="BL650" s="48"/>
    </row>
    <row r="651" spans="1:64" ht="13.5" thickBot="1" x14ac:dyDescent="0.25">
      <c r="A651" s="2610"/>
      <c r="B651" s="2117" t="s">
        <v>2174</v>
      </c>
      <c r="C651" s="607" t="s">
        <v>2030</v>
      </c>
      <c r="D651" s="608" t="s">
        <v>2030</v>
      </c>
      <c r="E651" s="608" t="s">
        <v>2030</v>
      </c>
      <c r="F651" s="608" t="s">
        <v>2030</v>
      </c>
      <c r="G651" s="609" t="s">
        <v>2030</v>
      </c>
      <c r="H651" s="607" t="s">
        <v>2030</v>
      </c>
      <c r="I651" s="608" t="s">
        <v>2030</v>
      </c>
      <c r="J651" s="608" t="s">
        <v>2030</v>
      </c>
      <c r="K651" s="609" t="s">
        <v>2030</v>
      </c>
      <c r="L651" s="610" t="s">
        <v>2030</v>
      </c>
      <c r="M651" s="608" t="s">
        <v>2030</v>
      </c>
      <c r="N651" s="608" t="s">
        <v>2063</v>
      </c>
      <c r="O651" s="611" t="s">
        <v>2063</v>
      </c>
      <c r="P651" s="609" t="s">
        <v>2030</v>
      </c>
      <c r="Q651" s="612" t="s">
        <v>2063</v>
      </c>
      <c r="R651" s="613" t="s">
        <v>2063</v>
      </c>
      <c r="S651" s="613" t="s">
        <v>2063</v>
      </c>
      <c r="T651" s="614" t="s">
        <v>2063</v>
      </c>
      <c r="U651" s="613" t="s">
        <v>2063</v>
      </c>
      <c r="V651" s="608" t="s">
        <v>2063</v>
      </c>
      <c r="W651" s="608" t="s">
        <v>2030</v>
      </c>
      <c r="X651" s="609" t="s">
        <v>2030</v>
      </c>
      <c r="Y651" s="608" t="s">
        <v>2030</v>
      </c>
      <c r="Z651" s="608" t="s">
        <v>2030</v>
      </c>
      <c r="AA651" s="608" t="s">
        <v>2030</v>
      </c>
      <c r="AB651" s="615" t="s">
        <v>2030</v>
      </c>
      <c r="AC651" s="609" t="s">
        <v>2030</v>
      </c>
      <c r="AD651" s="616" t="s">
        <v>2030</v>
      </c>
      <c r="AE651" s="608" t="s">
        <v>2030</v>
      </c>
      <c r="AF651" s="608" t="s">
        <v>2030</v>
      </c>
      <c r="AG651" s="609" t="s">
        <v>2030</v>
      </c>
      <c r="AH651" s="607" t="s">
        <v>2063</v>
      </c>
      <c r="AI651" s="608" t="s">
        <v>2063</v>
      </c>
      <c r="AJ651" s="608" t="s">
        <v>2063</v>
      </c>
      <c r="AK651" s="615" t="s">
        <v>2063</v>
      </c>
      <c r="AL651" s="609" t="s">
        <v>2063</v>
      </c>
      <c r="AM651" s="616" t="s">
        <v>2030</v>
      </c>
      <c r="AN651" s="608" t="s">
        <v>2030</v>
      </c>
      <c r="AO651" s="608" t="s">
        <v>2030</v>
      </c>
      <c r="AP651" s="617" t="s">
        <v>2030</v>
      </c>
      <c r="AQ651" s="616" t="s">
        <v>2030</v>
      </c>
      <c r="AR651" s="608" t="s">
        <v>2030</v>
      </c>
      <c r="AS651" s="608" t="s">
        <v>2030</v>
      </c>
      <c r="AT651" s="608" t="s">
        <v>2030</v>
      </c>
      <c r="AU651" s="607" t="s">
        <v>2030</v>
      </c>
      <c r="AV651" s="608" t="s">
        <v>2030</v>
      </c>
      <c r="AW651" s="608" t="s">
        <v>2030</v>
      </c>
      <c r="AX651" s="618" t="s">
        <v>2030</v>
      </c>
      <c r="AY651" s="619" t="s">
        <v>2030</v>
      </c>
      <c r="AZ651" s="620" t="s">
        <v>2030</v>
      </c>
      <c r="BA651" s="620" t="s">
        <v>2030</v>
      </c>
      <c r="BB651" s="621" t="s">
        <v>2030</v>
      </c>
      <c r="BC651" s="619" t="s">
        <v>2030</v>
      </c>
      <c r="BD651" s="2668"/>
      <c r="BE651" s="48"/>
      <c r="BF651" s="48"/>
      <c r="BG651" s="48"/>
      <c r="BH651" s="48"/>
      <c r="BI651" s="48"/>
      <c r="BJ651" s="48"/>
      <c r="BK651" s="48"/>
      <c r="BL651" s="48"/>
    </row>
    <row r="652" spans="1:64" ht="13.5" thickBot="1" x14ac:dyDescent="0.25">
      <c r="A652" s="140"/>
      <c r="B652" s="255"/>
      <c r="C652" s="591"/>
      <c r="D652" s="591"/>
      <c r="E652" s="591"/>
      <c r="F652" s="591"/>
      <c r="G652" s="591"/>
      <c r="H652" s="591"/>
      <c r="I652" s="591"/>
      <c r="J652" s="591"/>
      <c r="K652" s="591"/>
      <c r="L652" s="591"/>
      <c r="M652" s="591"/>
      <c r="N652" s="591"/>
      <c r="O652" s="623"/>
      <c r="P652" s="591"/>
      <c r="Q652" s="623"/>
      <c r="R652" s="623"/>
      <c r="S652" s="623"/>
      <c r="T652" s="623"/>
      <c r="U652" s="623"/>
      <c r="V652" s="591"/>
      <c r="W652" s="591"/>
      <c r="X652" s="591"/>
      <c r="Y652" s="591"/>
      <c r="Z652" s="591"/>
      <c r="AA652" s="591"/>
      <c r="AB652" s="591"/>
      <c r="AC652" s="591"/>
      <c r="AD652" s="591"/>
      <c r="AE652" s="591"/>
      <c r="AF652" s="591"/>
      <c r="AG652" s="591"/>
      <c r="AH652" s="591"/>
      <c r="AI652" s="591"/>
      <c r="AJ652" s="591"/>
      <c r="AK652" s="591"/>
      <c r="AL652" s="591"/>
      <c r="AM652" s="591"/>
      <c r="AN652" s="591"/>
      <c r="AO652" s="591"/>
      <c r="AP652" s="591"/>
      <c r="AQ652" s="591"/>
      <c r="AR652" s="591"/>
      <c r="AS652" s="591"/>
      <c r="AT652" s="591"/>
      <c r="AU652" s="591"/>
      <c r="AV652" s="591"/>
      <c r="AW652" s="591"/>
      <c r="AX652" s="623"/>
      <c r="AY652" s="624"/>
      <c r="AZ652" s="624"/>
      <c r="BA652" s="624"/>
      <c r="BB652" s="624"/>
      <c r="BC652" s="624"/>
      <c r="BD652" s="2668"/>
      <c r="BE652" s="48"/>
      <c r="BF652" s="48"/>
      <c r="BG652" s="48"/>
      <c r="BH652" s="48"/>
      <c r="BI652" s="48"/>
      <c r="BJ652" s="48"/>
      <c r="BK652" s="48"/>
      <c r="BL652" s="48"/>
    </row>
    <row r="653" spans="1:64" ht="13.5" thickBot="1" x14ac:dyDescent="0.25">
      <c r="A653" s="2589" t="s">
        <v>450</v>
      </c>
      <c r="B653" s="2654" t="s">
        <v>672</v>
      </c>
      <c r="C653" s="2586" t="s">
        <v>2056</v>
      </c>
      <c r="D653" s="2587"/>
      <c r="E653" s="2587"/>
      <c r="F653" s="2587"/>
      <c r="G653" s="2588"/>
      <c r="H653" s="2599" t="s">
        <v>2062</v>
      </c>
      <c r="I653" s="2599"/>
      <c r="J653" s="2600"/>
      <c r="K653" s="2611"/>
      <c r="L653" s="2602" t="s">
        <v>2061</v>
      </c>
      <c r="M653" s="2603"/>
      <c r="N653" s="2603"/>
      <c r="O653" s="2603"/>
      <c r="P653" s="2604"/>
      <c r="Q653" s="2586" t="s">
        <v>2053</v>
      </c>
      <c r="R653" s="2587"/>
      <c r="S653" s="2587"/>
      <c r="T653" s="2588"/>
      <c r="U653" s="2586" t="s">
        <v>2052</v>
      </c>
      <c r="V653" s="2587"/>
      <c r="W653" s="2587"/>
      <c r="X653" s="2588"/>
      <c r="Y653" s="2605" t="s">
        <v>2051</v>
      </c>
      <c r="Z653" s="2606"/>
      <c r="AA653" s="2606"/>
      <c r="AB653" s="2606"/>
      <c r="AC653" s="2607"/>
      <c r="AD653" s="2586" t="s">
        <v>2050</v>
      </c>
      <c r="AE653" s="2587"/>
      <c r="AF653" s="2587"/>
      <c r="AG653" s="2588"/>
      <c r="AH653" s="2586" t="s">
        <v>2049</v>
      </c>
      <c r="AI653" s="2587"/>
      <c r="AJ653" s="2587"/>
      <c r="AK653" s="2587"/>
      <c r="AL653" s="2588"/>
      <c r="AM653" s="2586" t="s">
        <v>2048</v>
      </c>
      <c r="AN653" s="2587"/>
      <c r="AO653" s="2587"/>
      <c r="AP653" s="519"/>
      <c r="AQ653" s="2586" t="s">
        <v>2047</v>
      </c>
      <c r="AR653" s="2587"/>
      <c r="AS653" s="2587"/>
      <c r="AT653" s="2588"/>
      <c r="AU653" s="2593" t="s">
        <v>2046</v>
      </c>
      <c r="AV653" s="2594"/>
      <c r="AW653" s="2594"/>
      <c r="AX653" s="2594"/>
      <c r="AY653" s="2595"/>
      <c r="AZ653" s="2586" t="s">
        <v>2045</v>
      </c>
      <c r="BA653" s="2587"/>
      <c r="BB653" s="2587"/>
      <c r="BC653" s="2588"/>
      <c r="BD653" s="2668"/>
      <c r="BE653" s="2659" t="s">
        <v>1684</v>
      </c>
      <c r="BF653" s="2660"/>
      <c r="BG653" s="308"/>
      <c r="BH653" s="307">
        <v>2007</v>
      </c>
      <c r="BI653" s="307">
        <v>2008</v>
      </c>
      <c r="BJ653" s="307">
        <v>2009</v>
      </c>
      <c r="BK653" s="307">
        <v>2010</v>
      </c>
      <c r="BL653" s="307">
        <v>2011</v>
      </c>
    </row>
    <row r="654" spans="1:64" ht="13.5" thickBot="1" x14ac:dyDescent="0.25">
      <c r="A654" s="2590"/>
      <c r="B654" s="2655"/>
      <c r="C654" s="520">
        <v>2</v>
      </c>
      <c r="D654" s="521">
        <v>6</v>
      </c>
      <c r="E654" s="522">
        <v>13</v>
      </c>
      <c r="F654" s="523">
        <v>20</v>
      </c>
      <c r="G654" s="532">
        <v>27</v>
      </c>
      <c r="H654" s="521">
        <v>3</v>
      </c>
      <c r="I654" s="526">
        <v>10</v>
      </c>
      <c r="J654" s="523">
        <v>17</v>
      </c>
      <c r="K654" s="522">
        <v>24</v>
      </c>
      <c r="L654" s="525">
        <v>2</v>
      </c>
      <c r="M654" s="522">
        <v>9</v>
      </c>
      <c r="N654" s="528">
        <v>16</v>
      </c>
      <c r="O654" s="529">
        <v>23</v>
      </c>
      <c r="P654" s="530">
        <v>30</v>
      </c>
      <c r="Q654" s="522">
        <v>6</v>
      </c>
      <c r="R654" s="523">
        <v>13</v>
      </c>
      <c r="S654" s="529">
        <v>20</v>
      </c>
      <c r="T654" s="530">
        <v>27</v>
      </c>
      <c r="U654" s="526">
        <v>4</v>
      </c>
      <c r="V654" s="523">
        <v>11</v>
      </c>
      <c r="W654" s="522">
        <v>18</v>
      </c>
      <c r="X654" s="530">
        <v>25</v>
      </c>
      <c r="Y654" s="526">
        <v>1</v>
      </c>
      <c r="Z654" s="523">
        <v>8</v>
      </c>
      <c r="AA654" s="522">
        <v>15</v>
      </c>
      <c r="AB654" s="528">
        <v>22</v>
      </c>
      <c r="AC654" s="527">
        <v>29</v>
      </c>
      <c r="AD654" s="523">
        <v>6</v>
      </c>
      <c r="AE654" s="522">
        <v>13</v>
      </c>
      <c r="AF654" s="528">
        <v>20</v>
      </c>
      <c r="AG654" s="527">
        <v>27</v>
      </c>
      <c r="AH654" s="521">
        <v>3</v>
      </c>
      <c r="AI654" s="522">
        <v>10</v>
      </c>
      <c r="AJ654" s="523">
        <v>17</v>
      </c>
      <c r="AK654" s="522">
        <v>24</v>
      </c>
      <c r="AL654" s="531">
        <v>31</v>
      </c>
      <c r="AM654" s="526">
        <v>7</v>
      </c>
      <c r="AN654" s="523">
        <v>14</v>
      </c>
      <c r="AO654" s="522">
        <v>21</v>
      </c>
      <c r="AP654" s="531">
        <v>28</v>
      </c>
      <c r="AQ654" s="526">
        <v>5</v>
      </c>
      <c r="AR654" s="523">
        <v>12</v>
      </c>
      <c r="AS654" s="529">
        <v>19</v>
      </c>
      <c r="AT654" s="530">
        <v>26</v>
      </c>
      <c r="AU654" s="520">
        <v>2</v>
      </c>
      <c r="AV654" s="523">
        <v>9</v>
      </c>
      <c r="AW654" s="529">
        <v>16</v>
      </c>
      <c r="AX654" s="523">
        <v>23</v>
      </c>
      <c r="AY654" s="532">
        <v>30</v>
      </c>
      <c r="AZ654" s="521">
        <v>7</v>
      </c>
      <c r="BA654" s="522">
        <v>14</v>
      </c>
      <c r="BB654" s="523">
        <v>21</v>
      </c>
      <c r="BC654" s="533">
        <v>28</v>
      </c>
      <c r="BD654" s="2668"/>
      <c r="BE654" s="48"/>
      <c r="BF654" s="48"/>
      <c r="BG654" s="306" t="s">
        <v>2038</v>
      </c>
      <c r="BH654" s="304"/>
      <c r="BI654" s="42">
        <f>COUNTIFS($C$739:$BC$743,$BE$604)</f>
        <v>103</v>
      </c>
      <c r="BJ654" s="42"/>
      <c r="BK654" s="42"/>
      <c r="BL654" s="175"/>
    </row>
    <row r="655" spans="1:64" x14ac:dyDescent="0.2">
      <c r="A655" s="2608" t="s">
        <v>1909</v>
      </c>
      <c r="B655" s="2116" t="s">
        <v>2068</v>
      </c>
      <c r="C655" s="534" t="s">
        <v>2030</v>
      </c>
      <c r="D655" s="535" t="s">
        <v>2030</v>
      </c>
      <c r="E655" s="535" t="s">
        <v>2030</v>
      </c>
      <c r="F655" s="535" t="s">
        <v>2030</v>
      </c>
      <c r="G655" s="536" t="s">
        <v>2030</v>
      </c>
      <c r="H655" s="534" t="s">
        <v>2030</v>
      </c>
      <c r="I655" s="535" t="s">
        <v>2030</v>
      </c>
      <c r="J655" s="540" t="s">
        <v>2030</v>
      </c>
      <c r="K655" s="592" t="s">
        <v>2030</v>
      </c>
      <c r="L655" s="534" t="s">
        <v>2030</v>
      </c>
      <c r="M655" s="535" t="s">
        <v>2030</v>
      </c>
      <c r="N655" s="535" t="s">
        <v>2030</v>
      </c>
      <c r="O655" s="537" t="s">
        <v>2030</v>
      </c>
      <c r="P655" s="536" t="s">
        <v>2030</v>
      </c>
      <c r="Q655" s="595" t="s">
        <v>2030</v>
      </c>
      <c r="R655" s="540" t="s">
        <v>2030</v>
      </c>
      <c r="S655" s="540" t="s">
        <v>2030</v>
      </c>
      <c r="T655" s="592" t="s">
        <v>2030</v>
      </c>
      <c r="U655" s="534" t="s">
        <v>2030</v>
      </c>
      <c r="V655" s="535" t="s">
        <v>2030</v>
      </c>
      <c r="W655" s="535" t="s">
        <v>2030</v>
      </c>
      <c r="X655" s="536" t="s">
        <v>2030</v>
      </c>
      <c r="Y655" s="535" t="s">
        <v>2030</v>
      </c>
      <c r="Z655" s="535" t="s">
        <v>2030</v>
      </c>
      <c r="AA655" s="535" t="s">
        <v>2030</v>
      </c>
      <c r="AB655" s="537" t="s">
        <v>2030</v>
      </c>
      <c r="AC655" s="592" t="s">
        <v>2030</v>
      </c>
      <c r="AD655" s="595" t="s">
        <v>2030</v>
      </c>
      <c r="AE655" s="535" t="s">
        <v>2030</v>
      </c>
      <c r="AF655" s="535" t="s">
        <v>2030</v>
      </c>
      <c r="AG655" s="535" t="s">
        <v>2030</v>
      </c>
      <c r="AH655" s="534" t="s">
        <v>2030</v>
      </c>
      <c r="AI655" s="535" t="s">
        <v>2030</v>
      </c>
      <c r="AJ655" s="535" t="s">
        <v>2030</v>
      </c>
      <c r="AK655" s="537" t="s">
        <v>2063</v>
      </c>
      <c r="AL655" s="536" t="s">
        <v>2063</v>
      </c>
      <c r="AM655" s="538" t="s">
        <v>2030</v>
      </c>
      <c r="AN655" s="535" t="s">
        <v>2030</v>
      </c>
      <c r="AO655" s="535" t="s">
        <v>2030</v>
      </c>
      <c r="AP655" s="542" t="s">
        <v>2030</v>
      </c>
      <c r="AQ655" s="538" t="s">
        <v>2030</v>
      </c>
      <c r="AR655" s="535" t="s">
        <v>2030</v>
      </c>
      <c r="AS655" s="535" t="s">
        <v>2030</v>
      </c>
      <c r="AT655" s="536" t="s">
        <v>2030</v>
      </c>
      <c r="AU655" s="534" t="s">
        <v>2030</v>
      </c>
      <c r="AV655" s="535" t="s">
        <v>2030</v>
      </c>
      <c r="AW655" s="535" t="s">
        <v>2030</v>
      </c>
      <c r="AX655" s="537" t="s">
        <v>2030</v>
      </c>
      <c r="AY655" s="543" t="s">
        <v>2030</v>
      </c>
      <c r="AZ655" s="544" t="s">
        <v>2030</v>
      </c>
      <c r="BA655" s="544" t="s">
        <v>2030</v>
      </c>
      <c r="BB655" s="545" t="s">
        <v>2030</v>
      </c>
      <c r="BC655" s="543" t="s">
        <v>2030</v>
      </c>
      <c r="BD655" s="2668"/>
      <c r="BE655" s="48"/>
      <c r="BF655" s="48"/>
      <c r="BG655" s="305" t="s">
        <v>2037</v>
      </c>
      <c r="BH655" s="304"/>
      <c r="BI655" s="42">
        <f>COUNTIFS($C$739:$BC$743,$BF$604)</f>
        <v>162</v>
      </c>
      <c r="BJ655" s="42"/>
      <c r="BK655" s="42"/>
      <c r="BL655" s="175"/>
    </row>
    <row r="656" spans="1:64" x14ac:dyDescent="0.2">
      <c r="A656" s="2609"/>
      <c r="B656" s="2113" t="s">
        <v>2173</v>
      </c>
      <c r="C656" s="546" t="s">
        <v>2030</v>
      </c>
      <c r="D656" s="547" t="s">
        <v>2030</v>
      </c>
      <c r="E656" s="547" t="s">
        <v>2030</v>
      </c>
      <c r="F656" s="547" t="s">
        <v>2030</v>
      </c>
      <c r="G656" s="548" t="s">
        <v>2030</v>
      </c>
      <c r="H656" s="546" t="s">
        <v>2030</v>
      </c>
      <c r="I656" s="547" t="s">
        <v>2063</v>
      </c>
      <c r="J656" s="547" t="s">
        <v>2030</v>
      </c>
      <c r="K656" s="548" t="s">
        <v>2030</v>
      </c>
      <c r="L656" s="549" t="s">
        <v>2030</v>
      </c>
      <c r="M656" s="550" t="s">
        <v>2030</v>
      </c>
      <c r="N656" s="550" t="s">
        <v>2030</v>
      </c>
      <c r="O656" s="551" t="s">
        <v>2030</v>
      </c>
      <c r="P656" s="548" t="s">
        <v>2030</v>
      </c>
      <c r="Q656" s="552" t="s">
        <v>2030</v>
      </c>
      <c r="R656" s="550" t="s">
        <v>2030</v>
      </c>
      <c r="S656" s="550" t="s">
        <v>2030</v>
      </c>
      <c r="T656" s="553" t="s">
        <v>2030</v>
      </c>
      <c r="U656" s="549" t="s">
        <v>2030</v>
      </c>
      <c r="V656" s="550" t="s">
        <v>2030</v>
      </c>
      <c r="W656" s="550" t="s">
        <v>2030</v>
      </c>
      <c r="X656" s="553" t="s">
        <v>2030</v>
      </c>
      <c r="Y656" s="550" t="s">
        <v>2030</v>
      </c>
      <c r="Z656" s="550" t="s">
        <v>2030</v>
      </c>
      <c r="AA656" s="550" t="s">
        <v>2030</v>
      </c>
      <c r="AB656" s="551" t="s">
        <v>2030</v>
      </c>
      <c r="AC656" s="548" t="s">
        <v>2030</v>
      </c>
      <c r="AD656" s="552" t="s">
        <v>2030</v>
      </c>
      <c r="AE656" s="550" t="s">
        <v>2030</v>
      </c>
      <c r="AF656" s="550" t="s">
        <v>2030</v>
      </c>
      <c r="AG656" s="550" t="s">
        <v>2030</v>
      </c>
      <c r="AH656" s="549" t="s">
        <v>2030</v>
      </c>
      <c r="AI656" s="550" t="s">
        <v>2030</v>
      </c>
      <c r="AJ656" s="550" t="s">
        <v>2030</v>
      </c>
      <c r="AK656" s="551" t="s">
        <v>2030</v>
      </c>
      <c r="AL656" s="548" t="s">
        <v>2030</v>
      </c>
      <c r="AM656" s="552" t="s">
        <v>2030</v>
      </c>
      <c r="AN656" s="550" t="s">
        <v>2030</v>
      </c>
      <c r="AO656" s="550" t="s">
        <v>2030</v>
      </c>
      <c r="AP656" s="554" t="s">
        <v>2030</v>
      </c>
      <c r="AQ656" s="552" t="s">
        <v>2030</v>
      </c>
      <c r="AR656" s="550" t="s">
        <v>2030</v>
      </c>
      <c r="AS656" s="550" t="s">
        <v>2030</v>
      </c>
      <c r="AT656" s="553" t="s">
        <v>2030</v>
      </c>
      <c r="AU656" s="549" t="s">
        <v>2030</v>
      </c>
      <c r="AV656" s="550" t="s">
        <v>2030</v>
      </c>
      <c r="AW656" s="550" t="s">
        <v>2030</v>
      </c>
      <c r="AX656" s="551" t="s">
        <v>2030</v>
      </c>
      <c r="AY656" s="548" t="s">
        <v>2030</v>
      </c>
      <c r="AZ656" s="555" t="s">
        <v>2030</v>
      </c>
      <c r="BA656" s="555" t="s">
        <v>2030</v>
      </c>
      <c r="BB656" s="556" t="s">
        <v>2030</v>
      </c>
      <c r="BC656" s="548" t="s">
        <v>2030</v>
      </c>
      <c r="BD656" s="2668"/>
      <c r="BE656" s="48"/>
      <c r="BF656" s="48"/>
      <c r="BG656" s="48"/>
      <c r="BH656" s="48"/>
      <c r="BI656" s="42">
        <f>COUNTIFS($C$739:$BC$743,$BG$604)</f>
        <v>0</v>
      </c>
      <c r="BJ656" s="42"/>
      <c r="BK656" s="42"/>
      <c r="BL656" s="48"/>
    </row>
    <row r="657" spans="1:64" x14ac:dyDescent="0.2">
      <c r="A657" s="2609"/>
      <c r="B657" s="2114" t="s">
        <v>2172</v>
      </c>
      <c r="C657" s="557" t="s">
        <v>2030</v>
      </c>
      <c r="D657" s="558" t="s">
        <v>2030</v>
      </c>
      <c r="E657" s="558" t="s">
        <v>2063</v>
      </c>
      <c r="F657" s="558" t="s">
        <v>2063</v>
      </c>
      <c r="G657" s="559" t="s">
        <v>2063</v>
      </c>
      <c r="H657" s="557" t="s">
        <v>2063</v>
      </c>
      <c r="I657" s="558" t="s">
        <v>2030</v>
      </c>
      <c r="J657" s="570" t="s">
        <v>2030</v>
      </c>
      <c r="K657" s="571" t="s">
        <v>2063</v>
      </c>
      <c r="L657" s="560" t="s">
        <v>2030</v>
      </c>
      <c r="M657" s="561" t="s">
        <v>2030</v>
      </c>
      <c r="N657" s="561" t="s">
        <v>2030</v>
      </c>
      <c r="O657" s="562" t="s">
        <v>2030</v>
      </c>
      <c r="P657" s="559" t="s">
        <v>2030</v>
      </c>
      <c r="Q657" s="563" t="s">
        <v>2063</v>
      </c>
      <c r="R657" s="561" t="s">
        <v>2063</v>
      </c>
      <c r="S657" s="573" t="s">
        <v>2063</v>
      </c>
      <c r="T657" s="574" t="s">
        <v>2063</v>
      </c>
      <c r="U657" s="625" t="s">
        <v>2063</v>
      </c>
      <c r="V657" s="570" t="s">
        <v>2063</v>
      </c>
      <c r="W657" s="570" t="s">
        <v>2030</v>
      </c>
      <c r="X657" s="571" t="s">
        <v>2063</v>
      </c>
      <c r="Y657" s="570" t="s">
        <v>2030</v>
      </c>
      <c r="Z657" s="570" t="s">
        <v>2030</v>
      </c>
      <c r="AA657" s="570" t="s">
        <v>2030</v>
      </c>
      <c r="AB657" s="604" t="s">
        <v>2030</v>
      </c>
      <c r="AC657" s="571" t="s">
        <v>2030</v>
      </c>
      <c r="AD657" s="563" t="s">
        <v>2030</v>
      </c>
      <c r="AE657" s="561" t="s">
        <v>2030</v>
      </c>
      <c r="AF657" s="561" t="s">
        <v>2030</v>
      </c>
      <c r="AG657" s="561" t="s">
        <v>2030</v>
      </c>
      <c r="AH657" s="560" t="s">
        <v>2030</v>
      </c>
      <c r="AI657" s="561" t="s">
        <v>2030</v>
      </c>
      <c r="AJ657" s="561" t="s">
        <v>2030</v>
      </c>
      <c r="AK657" s="562" t="s">
        <v>2063</v>
      </c>
      <c r="AL657" s="559" t="s">
        <v>2063</v>
      </c>
      <c r="AM657" s="563" t="s">
        <v>2063</v>
      </c>
      <c r="AN657" s="561" t="s">
        <v>2063</v>
      </c>
      <c r="AO657" s="561" t="s">
        <v>2063</v>
      </c>
      <c r="AP657" s="577" t="s">
        <v>2063</v>
      </c>
      <c r="AQ657" s="563" t="s">
        <v>2063</v>
      </c>
      <c r="AR657" s="561" t="s">
        <v>2063</v>
      </c>
      <c r="AS657" s="561" t="s">
        <v>2030</v>
      </c>
      <c r="AT657" s="564" t="s">
        <v>2030</v>
      </c>
      <c r="AU657" s="560" t="s">
        <v>2030</v>
      </c>
      <c r="AV657" s="561" t="s">
        <v>2030</v>
      </c>
      <c r="AW657" s="561" t="s">
        <v>2030</v>
      </c>
      <c r="AX657" s="562" t="s">
        <v>2030</v>
      </c>
      <c r="AY657" s="566" t="s">
        <v>2030</v>
      </c>
      <c r="AZ657" s="567" t="s">
        <v>2030</v>
      </c>
      <c r="BA657" s="567" t="s">
        <v>2030</v>
      </c>
      <c r="BB657" s="568" t="s">
        <v>2030</v>
      </c>
      <c r="BC657" s="569" t="s">
        <v>2030</v>
      </c>
      <c r="BD657" s="2668"/>
      <c r="BE657" s="48"/>
      <c r="BF657" s="48"/>
      <c r="BG657" s="48"/>
      <c r="BH657" s="48"/>
      <c r="BI657" s="48"/>
      <c r="BJ657" s="48"/>
      <c r="BK657" s="48"/>
      <c r="BL657" s="48"/>
    </row>
    <row r="658" spans="1:64" x14ac:dyDescent="0.2">
      <c r="A658" s="2609"/>
      <c r="B658" s="2113" t="s">
        <v>2171</v>
      </c>
      <c r="C658" s="546" t="s">
        <v>2030</v>
      </c>
      <c r="D658" s="547" t="s">
        <v>2030</v>
      </c>
      <c r="E658" s="547" t="s">
        <v>2030</v>
      </c>
      <c r="F658" s="547" t="s">
        <v>2063</v>
      </c>
      <c r="G658" s="548" t="s">
        <v>2030</v>
      </c>
      <c r="H658" s="546" t="s">
        <v>2030</v>
      </c>
      <c r="I658" s="547" t="s">
        <v>2030</v>
      </c>
      <c r="J658" s="547" t="s">
        <v>2030</v>
      </c>
      <c r="K658" s="548" t="s">
        <v>2030</v>
      </c>
      <c r="L658" s="549" t="s">
        <v>2030</v>
      </c>
      <c r="M658" s="550" t="s">
        <v>2030</v>
      </c>
      <c r="N658" s="550" t="s">
        <v>2030</v>
      </c>
      <c r="O658" s="551" t="s">
        <v>2030</v>
      </c>
      <c r="P658" s="548" t="s">
        <v>2030</v>
      </c>
      <c r="Q658" s="552" t="s">
        <v>2030</v>
      </c>
      <c r="R658" s="550" t="s">
        <v>2030</v>
      </c>
      <c r="S658" s="550" t="s">
        <v>2030</v>
      </c>
      <c r="T658" s="553" t="s">
        <v>2030</v>
      </c>
      <c r="U658" s="549" t="s">
        <v>2030</v>
      </c>
      <c r="V658" s="550" t="s">
        <v>2030</v>
      </c>
      <c r="W658" s="550" t="s">
        <v>2030</v>
      </c>
      <c r="X658" s="553" t="s">
        <v>2030</v>
      </c>
      <c r="Y658" s="550" t="s">
        <v>2030</v>
      </c>
      <c r="Z658" s="550" t="s">
        <v>2030</v>
      </c>
      <c r="AA658" s="550" t="s">
        <v>2030</v>
      </c>
      <c r="AB658" s="551" t="s">
        <v>2030</v>
      </c>
      <c r="AC658" s="548" t="s">
        <v>2030</v>
      </c>
      <c r="AD658" s="555" t="s">
        <v>2030</v>
      </c>
      <c r="AE658" s="550" t="s">
        <v>2030</v>
      </c>
      <c r="AF658" s="550" t="s">
        <v>2030</v>
      </c>
      <c r="AG658" s="550" t="s">
        <v>2030</v>
      </c>
      <c r="AH658" s="549" t="s">
        <v>2030</v>
      </c>
      <c r="AI658" s="550" t="s">
        <v>2030</v>
      </c>
      <c r="AJ658" s="550" t="s">
        <v>2030</v>
      </c>
      <c r="AK658" s="551" t="s">
        <v>2030</v>
      </c>
      <c r="AL658" s="548" t="s">
        <v>2030</v>
      </c>
      <c r="AM658" s="552" t="s">
        <v>2030</v>
      </c>
      <c r="AN658" s="550" t="s">
        <v>2030</v>
      </c>
      <c r="AO658" s="550" t="s">
        <v>2030</v>
      </c>
      <c r="AP658" s="554" t="s">
        <v>2030</v>
      </c>
      <c r="AQ658" s="552" t="s">
        <v>2030</v>
      </c>
      <c r="AR658" s="550" t="s">
        <v>2030</v>
      </c>
      <c r="AS658" s="550" t="s">
        <v>2030</v>
      </c>
      <c r="AT658" s="553" t="s">
        <v>2030</v>
      </c>
      <c r="AU658" s="549" t="s">
        <v>2030</v>
      </c>
      <c r="AV658" s="550" t="s">
        <v>2030</v>
      </c>
      <c r="AW658" s="550" t="s">
        <v>2030</v>
      </c>
      <c r="AX658" s="551" t="s">
        <v>2030</v>
      </c>
      <c r="AY658" s="548" t="s">
        <v>2030</v>
      </c>
      <c r="AZ658" s="555" t="s">
        <v>2030</v>
      </c>
      <c r="BA658" s="555" t="s">
        <v>2030</v>
      </c>
      <c r="BB658" s="556" t="s">
        <v>2030</v>
      </c>
      <c r="BC658" s="548" t="s">
        <v>2030</v>
      </c>
      <c r="BD658" s="2668"/>
      <c r="BE658" s="48"/>
      <c r="BF658" s="48"/>
      <c r="BG658" s="48"/>
      <c r="BH658" s="48"/>
      <c r="BI658" s="48"/>
      <c r="BJ658" s="48"/>
      <c r="BK658" s="48"/>
      <c r="BL658" s="48"/>
    </row>
    <row r="659" spans="1:64" x14ac:dyDescent="0.2">
      <c r="A659" s="2609"/>
      <c r="B659" s="2114" t="s">
        <v>2170</v>
      </c>
      <c r="C659" s="557" t="s">
        <v>2063</v>
      </c>
      <c r="D659" s="558" t="s">
        <v>2063</v>
      </c>
      <c r="E659" s="558" t="s">
        <v>2063</v>
      </c>
      <c r="F659" s="558" t="s">
        <v>2063</v>
      </c>
      <c r="G659" s="559" t="s">
        <v>2063</v>
      </c>
      <c r="H659" s="557" t="s">
        <v>2063</v>
      </c>
      <c r="I659" s="558" t="s">
        <v>2063</v>
      </c>
      <c r="J659" s="570" t="s">
        <v>2063</v>
      </c>
      <c r="K659" s="571" t="s">
        <v>2063</v>
      </c>
      <c r="L659" s="560" t="s">
        <v>2063</v>
      </c>
      <c r="M659" s="561" t="s">
        <v>2063</v>
      </c>
      <c r="N659" s="561" t="s">
        <v>2063</v>
      </c>
      <c r="O659" s="562" t="s">
        <v>2063</v>
      </c>
      <c r="P659" s="559" t="s">
        <v>2063</v>
      </c>
      <c r="Q659" s="563" t="s">
        <v>2063</v>
      </c>
      <c r="R659" s="561" t="s">
        <v>2063</v>
      </c>
      <c r="S659" s="573" t="s">
        <v>2063</v>
      </c>
      <c r="T659" s="564" t="s">
        <v>2063</v>
      </c>
      <c r="U659" s="560" t="s">
        <v>2063</v>
      </c>
      <c r="V659" s="561" t="s">
        <v>2063</v>
      </c>
      <c r="W659" s="561" t="s">
        <v>2030</v>
      </c>
      <c r="X659" s="564" t="s">
        <v>2030</v>
      </c>
      <c r="Y659" s="561" t="s">
        <v>2063</v>
      </c>
      <c r="Z659" s="570" t="s">
        <v>2063</v>
      </c>
      <c r="AA659" s="570" t="s">
        <v>2063</v>
      </c>
      <c r="AB659" s="604" t="s">
        <v>2063</v>
      </c>
      <c r="AC659" s="571" t="s">
        <v>2063</v>
      </c>
      <c r="AD659" s="539" t="s">
        <v>2030</v>
      </c>
      <c r="AE659" s="561" t="s">
        <v>2030</v>
      </c>
      <c r="AF659" s="561" t="s">
        <v>2030</v>
      </c>
      <c r="AG659" s="561" t="s">
        <v>2030</v>
      </c>
      <c r="AH659" s="560" t="s">
        <v>2030</v>
      </c>
      <c r="AI659" s="561" t="s">
        <v>2063</v>
      </c>
      <c r="AJ659" s="561" t="s">
        <v>2063</v>
      </c>
      <c r="AK659" s="562" t="s">
        <v>2063</v>
      </c>
      <c r="AL659" s="559" t="s">
        <v>2063</v>
      </c>
      <c r="AM659" s="563" t="s">
        <v>2063</v>
      </c>
      <c r="AN659" s="573" t="s">
        <v>2063</v>
      </c>
      <c r="AO659" s="573" t="s">
        <v>2063</v>
      </c>
      <c r="AP659" s="577" t="s">
        <v>2063</v>
      </c>
      <c r="AQ659" s="563" t="s">
        <v>2063</v>
      </c>
      <c r="AR659" s="561" t="s">
        <v>2063</v>
      </c>
      <c r="AS659" s="561" t="s">
        <v>2030</v>
      </c>
      <c r="AT659" s="564" t="s">
        <v>2030</v>
      </c>
      <c r="AU659" s="560" t="s">
        <v>2030</v>
      </c>
      <c r="AV659" s="561" t="s">
        <v>2030</v>
      </c>
      <c r="AW659" s="561" t="s">
        <v>2030</v>
      </c>
      <c r="AX659" s="562" t="s">
        <v>2030</v>
      </c>
      <c r="AY659" s="566" t="s">
        <v>2063</v>
      </c>
      <c r="AZ659" s="567" t="s">
        <v>2030</v>
      </c>
      <c r="BA659" s="567" t="s">
        <v>2030</v>
      </c>
      <c r="BB659" s="568" t="s">
        <v>2030</v>
      </c>
      <c r="BC659" s="569" t="s">
        <v>2063</v>
      </c>
      <c r="BD659" s="2668"/>
      <c r="BE659" s="48"/>
      <c r="BF659" s="48"/>
      <c r="BG659" s="48"/>
      <c r="BH659" s="48"/>
      <c r="BI659" s="48"/>
      <c r="BJ659" s="48"/>
      <c r="BK659" s="48"/>
      <c r="BL659" s="48"/>
    </row>
    <row r="660" spans="1:64" x14ac:dyDescent="0.2">
      <c r="A660" s="2609"/>
      <c r="B660" s="2113" t="s">
        <v>2169</v>
      </c>
      <c r="C660" s="546" t="s">
        <v>2030</v>
      </c>
      <c r="D660" s="547" t="s">
        <v>2030</v>
      </c>
      <c r="E660" s="547" t="s">
        <v>2030</v>
      </c>
      <c r="F660" s="547" t="s">
        <v>2063</v>
      </c>
      <c r="G660" s="548" t="s">
        <v>2063</v>
      </c>
      <c r="H660" s="546" t="s">
        <v>2063</v>
      </c>
      <c r="I660" s="547" t="s">
        <v>2063</v>
      </c>
      <c r="J660" s="547" t="s">
        <v>2030</v>
      </c>
      <c r="K660" s="548" t="s">
        <v>2030</v>
      </c>
      <c r="L660" s="549" t="s">
        <v>2030</v>
      </c>
      <c r="M660" s="550" t="s">
        <v>2030</v>
      </c>
      <c r="N660" s="550" t="s">
        <v>2063</v>
      </c>
      <c r="O660" s="551" t="s">
        <v>2063</v>
      </c>
      <c r="P660" s="548" t="s">
        <v>2030</v>
      </c>
      <c r="Q660" s="552" t="s">
        <v>2030</v>
      </c>
      <c r="R660" s="550" t="s">
        <v>2030</v>
      </c>
      <c r="S660" s="550" t="s">
        <v>2030</v>
      </c>
      <c r="T660" s="553" t="s">
        <v>2030</v>
      </c>
      <c r="U660" s="549" t="s">
        <v>2030</v>
      </c>
      <c r="V660" s="550" t="s">
        <v>2030</v>
      </c>
      <c r="W660" s="550" t="s">
        <v>2030</v>
      </c>
      <c r="X660" s="553" t="s">
        <v>2030</v>
      </c>
      <c r="Y660" s="550" t="s">
        <v>2030</v>
      </c>
      <c r="Z660" s="550" t="s">
        <v>2030</v>
      </c>
      <c r="AA660" s="550" t="s">
        <v>2030</v>
      </c>
      <c r="AB660" s="551" t="s">
        <v>2030</v>
      </c>
      <c r="AC660" s="548" t="s">
        <v>2030</v>
      </c>
      <c r="AD660" s="552" t="s">
        <v>2030</v>
      </c>
      <c r="AE660" s="550" t="s">
        <v>2030</v>
      </c>
      <c r="AF660" s="550" t="s">
        <v>2030</v>
      </c>
      <c r="AG660" s="550" t="s">
        <v>2030</v>
      </c>
      <c r="AH660" s="549" t="s">
        <v>2030</v>
      </c>
      <c r="AI660" s="550" t="s">
        <v>2063</v>
      </c>
      <c r="AJ660" s="550" t="s">
        <v>2063</v>
      </c>
      <c r="AK660" s="551" t="s">
        <v>2063</v>
      </c>
      <c r="AL660" s="548" t="s">
        <v>2063</v>
      </c>
      <c r="AM660" s="552" t="s">
        <v>2030</v>
      </c>
      <c r="AN660" s="550" t="s">
        <v>2063</v>
      </c>
      <c r="AO660" s="550" t="s">
        <v>2063</v>
      </c>
      <c r="AP660" s="554" t="s">
        <v>2063</v>
      </c>
      <c r="AQ660" s="552" t="s">
        <v>2063</v>
      </c>
      <c r="AR660" s="550" t="s">
        <v>2063</v>
      </c>
      <c r="AS660" s="550" t="s">
        <v>2063</v>
      </c>
      <c r="AT660" s="553" t="s">
        <v>2063</v>
      </c>
      <c r="AU660" s="549" t="s">
        <v>2030</v>
      </c>
      <c r="AV660" s="550" t="s">
        <v>2030</v>
      </c>
      <c r="AW660" s="550" t="s">
        <v>2030</v>
      </c>
      <c r="AX660" s="551" t="s">
        <v>2030</v>
      </c>
      <c r="AY660" s="548" t="s">
        <v>2063</v>
      </c>
      <c r="AZ660" s="555" t="s">
        <v>2030</v>
      </c>
      <c r="BA660" s="555" t="s">
        <v>2030</v>
      </c>
      <c r="BB660" s="556" t="s">
        <v>2030</v>
      </c>
      <c r="BC660" s="548" t="s">
        <v>2030</v>
      </c>
      <c r="BD660" s="2668"/>
      <c r="BE660" s="48"/>
      <c r="BF660" s="48"/>
      <c r="BG660" s="48"/>
      <c r="BH660" s="48"/>
      <c r="BI660" s="48"/>
      <c r="BJ660" s="48"/>
      <c r="BK660" s="48"/>
      <c r="BL660" s="48"/>
    </row>
    <row r="661" spans="1:64" x14ac:dyDescent="0.2">
      <c r="A661" s="2609"/>
      <c r="B661" s="2114" t="s">
        <v>2168</v>
      </c>
      <c r="C661" s="557" t="s">
        <v>2030</v>
      </c>
      <c r="D661" s="558" t="s">
        <v>2030</v>
      </c>
      <c r="E661" s="558" t="s">
        <v>2030</v>
      </c>
      <c r="F661" s="558" t="s">
        <v>2063</v>
      </c>
      <c r="G661" s="559" t="s">
        <v>2063</v>
      </c>
      <c r="H661" s="557" t="s">
        <v>2063</v>
      </c>
      <c r="I661" s="558" t="s">
        <v>2063</v>
      </c>
      <c r="J661" s="570" t="s">
        <v>2063</v>
      </c>
      <c r="K661" s="559" t="s">
        <v>2063</v>
      </c>
      <c r="L661" s="560" t="s">
        <v>2063</v>
      </c>
      <c r="M661" s="561" t="s">
        <v>2063</v>
      </c>
      <c r="N661" s="561" t="s">
        <v>2063</v>
      </c>
      <c r="O661" s="562" t="s">
        <v>2063</v>
      </c>
      <c r="P661" s="559" t="s">
        <v>2063</v>
      </c>
      <c r="Q661" s="539" t="s">
        <v>2063</v>
      </c>
      <c r="R661" s="561" t="s">
        <v>2063</v>
      </c>
      <c r="S661" s="561" t="s">
        <v>2063</v>
      </c>
      <c r="T661" s="564" t="s">
        <v>2063</v>
      </c>
      <c r="U661" s="560" t="s">
        <v>2063</v>
      </c>
      <c r="V661" s="561" t="s">
        <v>2063</v>
      </c>
      <c r="W661" s="561" t="s">
        <v>2030</v>
      </c>
      <c r="X661" s="564" t="s">
        <v>2030</v>
      </c>
      <c r="Y661" s="561" t="s">
        <v>2030</v>
      </c>
      <c r="Z661" s="561" t="s">
        <v>2030</v>
      </c>
      <c r="AA661" s="570" t="s">
        <v>2030</v>
      </c>
      <c r="AB661" s="604" t="s">
        <v>2030</v>
      </c>
      <c r="AC661" s="571" t="s">
        <v>2030</v>
      </c>
      <c r="AD661" s="539" t="s">
        <v>2030</v>
      </c>
      <c r="AE661" s="573" t="s">
        <v>2030</v>
      </c>
      <c r="AF661" s="561" t="s">
        <v>2030</v>
      </c>
      <c r="AG661" s="561" t="s">
        <v>2030</v>
      </c>
      <c r="AH661" s="560" t="s">
        <v>2063</v>
      </c>
      <c r="AI661" s="561" t="s">
        <v>2063</v>
      </c>
      <c r="AJ661" s="561" t="s">
        <v>2063</v>
      </c>
      <c r="AK661" s="562" t="s">
        <v>2063</v>
      </c>
      <c r="AL661" s="559" t="s">
        <v>2063</v>
      </c>
      <c r="AM661" s="563" t="s">
        <v>2063</v>
      </c>
      <c r="AN661" s="573" t="s">
        <v>2063</v>
      </c>
      <c r="AO661" s="573" t="s">
        <v>2063</v>
      </c>
      <c r="AP661" s="577" t="s">
        <v>2063</v>
      </c>
      <c r="AQ661" s="539" t="s">
        <v>2063</v>
      </c>
      <c r="AR661" s="573" t="s">
        <v>2063</v>
      </c>
      <c r="AS661" s="561" t="s">
        <v>2063</v>
      </c>
      <c r="AT661" s="564" t="s">
        <v>2063</v>
      </c>
      <c r="AU661" s="560" t="s">
        <v>2063</v>
      </c>
      <c r="AV661" s="561" t="s">
        <v>2063</v>
      </c>
      <c r="AW661" s="561" t="s">
        <v>2063</v>
      </c>
      <c r="AX661" s="562" t="s">
        <v>2063</v>
      </c>
      <c r="AY661" s="566" t="s">
        <v>2063</v>
      </c>
      <c r="AZ661" s="567" t="s">
        <v>2063</v>
      </c>
      <c r="BA661" s="567" t="s">
        <v>2030</v>
      </c>
      <c r="BB661" s="568" t="s">
        <v>2030</v>
      </c>
      <c r="BC661" s="569" t="s">
        <v>2030</v>
      </c>
      <c r="BD661" s="2668"/>
      <c r="BE661" s="2659" t="s">
        <v>1686</v>
      </c>
      <c r="BF661" s="2660"/>
      <c r="BG661" s="308"/>
      <c r="BH661" s="307">
        <v>2007</v>
      </c>
      <c r="BI661" s="307">
        <v>2008</v>
      </c>
      <c r="BJ661" s="307">
        <v>2009</v>
      </c>
      <c r="BK661" s="307">
        <v>2010</v>
      </c>
      <c r="BL661" s="307">
        <v>2011</v>
      </c>
    </row>
    <row r="662" spans="1:64" x14ac:dyDescent="0.2">
      <c r="A662" s="2609"/>
      <c r="B662" s="2113" t="s">
        <v>2167</v>
      </c>
      <c r="C662" s="546" t="s">
        <v>2030</v>
      </c>
      <c r="D662" s="547" t="s">
        <v>2030</v>
      </c>
      <c r="E662" s="547" t="s">
        <v>2030</v>
      </c>
      <c r="F662" s="547" t="s">
        <v>2030</v>
      </c>
      <c r="G662" s="548" t="s">
        <v>2030</v>
      </c>
      <c r="H662" s="546" t="s">
        <v>2030</v>
      </c>
      <c r="I662" s="547" t="s">
        <v>2063</v>
      </c>
      <c r="J662" s="547" t="s">
        <v>2063</v>
      </c>
      <c r="K662" s="548" t="s">
        <v>2063</v>
      </c>
      <c r="L662" s="549" t="s">
        <v>2063</v>
      </c>
      <c r="M662" s="550" t="s">
        <v>2063</v>
      </c>
      <c r="N662" s="550" t="s">
        <v>2030</v>
      </c>
      <c r="O662" s="551" t="s">
        <v>2030</v>
      </c>
      <c r="P662" s="548" t="s">
        <v>2030</v>
      </c>
      <c r="Q662" s="552" t="s">
        <v>2030</v>
      </c>
      <c r="R662" s="550" t="s">
        <v>2030</v>
      </c>
      <c r="S662" s="550" t="s">
        <v>2030</v>
      </c>
      <c r="T662" s="553" t="s">
        <v>2030</v>
      </c>
      <c r="U662" s="549" t="s">
        <v>2030</v>
      </c>
      <c r="V662" s="550" t="s">
        <v>2030</v>
      </c>
      <c r="W662" s="550" t="s">
        <v>2030</v>
      </c>
      <c r="X662" s="553" t="s">
        <v>2030</v>
      </c>
      <c r="Y662" s="550" t="s">
        <v>2030</v>
      </c>
      <c r="Z662" s="550" t="s">
        <v>2030</v>
      </c>
      <c r="AA662" s="550" t="s">
        <v>2030</v>
      </c>
      <c r="AB662" s="551" t="s">
        <v>2030</v>
      </c>
      <c r="AC662" s="548" t="s">
        <v>2030</v>
      </c>
      <c r="AD662" s="552" t="s">
        <v>2030</v>
      </c>
      <c r="AE662" s="550" t="s">
        <v>2030</v>
      </c>
      <c r="AF662" s="550" t="s">
        <v>2030</v>
      </c>
      <c r="AG662" s="550" t="s">
        <v>2030</v>
      </c>
      <c r="AH662" s="549" t="s">
        <v>2063</v>
      </c>
      <c r="AI662" s="550" t="s">
        <v>2063</v>
      </c>
      <c r="AJ662" s="550" t="s">
        <v>2063</v>
      </c>
      <c r="AK662" s="551" t="s">
        <v>2030</v>
      </c>
      <c r="AL662" s="548" t="s">
        <v>2030</v>
      </c>
      <c r="AM662" s="552" t="s">
        <v>2030</v>
      </c>
      <c r="AN662" s="550" t="s">
        <v>2030</v>
      </c>
      <c r="AO662" s="550" t="s">
        <v>2063</v>
      </c>
      <c r="AP662" s="554" t="s">
        <v>2063</v>
      </c>
      <c r="AQ662" s="552" t="s">
        <v>2063</v>
      </c>
      <c r="AR662" s="550" t="s">
        <v>2063</v>
      </c>
      <c r="AS662" s="550" t="s">
        <v>2030</v>
      </c>
      <c r="AT662" s="553" t="s">
        <v>2030</v>
      </c>
      <c r="AU662" s="549" t="s">
        <v>2030</v>
      </c>
      <c r="AV662" s="550" t="s">
        <v>2030</v>
      </c>
      <c r="AW662" s="550" t="s">
        <v>2030</v>
      </c>
      <c r="AX662" s="551" t="s">
        <v>2030</v>
      </c>
      <c r="AY662" s="548" t="s">
        <v>2030</v>
      </c>
      <c r="AZ662" s="555" t="s">
        <v>2030</v>
      </c>
      <c r="BA662" s="555" t="s">
        <v>2030</v>
      </c>
      <c r="BB662" s="556" t="s">
        <v>2030</v>
      </c>
      <c r="BC662" s="548" t="s">
        <v>2063</v>
      </c>
      <c r="BD662" s="2668"/>
      <c r="BE662" s="48"/>
      <c r="BF662" s="48"/>
      <c r="BG662" s="306" t="s">
        <v>2038</v>
      </c>
      <c r="BH662" s="304"/>
      <c r="BI662" s="42">
        <f>COUNTIFS($C$747:$BC$758,$BE$604)</f>
        <v>350</v>
      </c>
      <c r="BJ662" s="42"/>
      <c r="BK662" s="42"/>
      <c r="BL662" s="175"/>
    </row>
    <row r="663" spans="1:64" x14ac:dyDescent="0.2">
      <c r="A663" s="2609"/>
      <c r="B663" s="2114" t="s">
        <v>2166</v>
      </c>
      <c r="C663" s="557" t="s">
        <v>2030</v>
      </c>
      <c r="D663" s="558" t="s">
        <v>2030</v>
      </c>
      <c r="E663" s="558" t="s">
        <v>2030</v>
      </c>
      <c r="F663" s="558" t="s">
        <v>2063</v>
      </c>
      <c r="G663" s="559" t="s">
        <v>2063</v>
      </c>
      <c r="H663" s="557" t="s">
        <v>2063</v>
      </c>
      <c r="I663" s="558" t="s">
        <v>2030</v>
      </c>
      <c r="J663" s="558" t="s">
        <v>2030</v>
      </c>
      <c r="K663" s="559" t="s">
        <v>2030</v>
      </c>
      <c r="L663" s="560" t="s">
        <v>2030</v>
      </c>
      <c r="M663" s="561" t="s">
        <v>2063</v>
      </c>
      <c r="N663" s="561" t="s">
        <v>2063</v>
      </c>
      <c r="O663" s="562" t="s">
        <v>2063</v>
      </c>
      <c r="P663" s="559" t="s">
        <v>2030</v>
      </c>
      <c r="Q663" s="563" t="s">
        <v>2030</v>
      </c>
      <c r="R663" s="561" t="s">
        <v>2030</v>
      </c>
      <c r="S663" s="561" t="s">
        <v>2030</v>
      </c>
      <c r="T663" s="564" t="s">
        <v>2030</v>
      </c>
      <c r="U663" s="560" t="s">
        <v>2030</v>
      </c>
      <c r="V663" s="561" t="s">
        <v>2030</v>
      </c>
      <c r="W663" s="561" t="s">
        <v>2030</v>
      </c>
      <c r="X663" s="564" t="s">
        <v>2030</v>
      </c>
      <c r="Y663" s="561" t="s">
        <v>2030</v>
      </c>
      <c r="Z663" s="561" t="s">
        <v>2030</v>
      </c>
      <c r="AA663" s="561" t="s">
        <v>2030</v>
      </c>
      <c r="AB663" s="562" t="s">
        <v>2030</v>
      </c>
      <c r="AC663" s="559" t="s">
        <v>2030</v>
      </c>
      <c r="AD663" s="563" t="s">
        <v>2030</v>
      </c>
      <c r="AE663" s="561" t="s">
        <v>2030</v>
      </c>
      <c r="AF663" s="561" t="s">
        <v>2030</v>
      </c>
      <c r="AG663" s="561" t="s">
        <v>2030</v>
      </c>
      <c r="AH663" s="560" t="s">
        <v>2030</v>
      </c>
      <c r="AI663" s="561" t="s">
        <v>2030</v>
      </c>
      <c r="AJ663" s="561" t="s">
        <v>2030</v>
      </c>
      <c r="AK663" s="562" t="s">
        <v>2030</v>
      </c>
      <c r="AL663" s="559" t="s">
        <v>2030</v>
      </c>
      <c r="AM663" s="563" t="s">
        <v>2030</v>
      </c>
      <c r="AN663" s="561" t="s">
        <v>2030</v>
      </c>
      <c r="AO663" s="561" t="s">
        <v>2030</v>
      </c>
      <c r="AP663" s="565" t="s">
        <v>2030</v>
      </c>
      <c r="AQ663" s="563" t="s">
        <v>2030</v>
      </c>
      <c r="AR663" s="561" t="s">
        <v>2030</v>
      </c>
      <c r="AS663" s="561" t="s">
        <v>2030</v>
      </c>
      <c r="AT663" s="564" t="s">
        <v>2030</v>
      </c>
      <c r="AU663" s="560" t="s">
        <v>2030</v>
      </c>
      <c r="AV663" s="561" t="s">
        <v>2030</v>
      </c>
      <c r="AW663" s="561" t="s">
        <v>2030</v>
      </c>
      <c r="AX663" s="562" t="s">
        <v>2030</v>
      </c>
      <c r="AY663" s="566" t="s">
        <v>2030</v>
      </c>
      <c r="AZ663" s="567" t="s">
        <v>2030</v>
      </c>
      <c r="BA663" s="567" t="s">
        <v>2030</v>
      </c>
      <c r="BB663" s="568" t="s">
        <v>2030</v>
      </c>
      <c r="BC663" s="569" t="s">
        <v>2030</v>
      </c>
      <c r="BD663" s="2668"/>
      <c r="BE663" s="48"/>
      <c r="BF663" s="48"/>
      <c r="BG663" s="305" t="s">
        <v>2037</v>
      </c>
      <c r="BH663" s="304"/>
      <c r="BI663" s="42">
        <f>COUNTIFS($C$747:$BC$758,$BF$604)</f>
        <v>286</v>
      </c>
      <c r="BJ663" s="42"/>
      <c r="BK663" s="42"/>
      <c r="BL663" s="175"/>
    </row>
    <row r="664" spans="1:64" x14ac:dyDescent="0.2">
      <c r="A664" s="2609"/>
      <c r="B664" s="2113" t="s">
        <v>2165</v>
      </c>
      <c r="C664" s="546" t="s">
        <v>2030</v>
      </c>
      <c r="D664" s="547" t="s">
        <v>2030</v>
      </c>
      <c r="E664" s="547" t="s">
        <v>2030</v>
      </c>
      <c r="F664" s="547" t="s">
        <v>2030</v>
      </c>
      <c r="G664" s="548" t="s">
        <v>2030</v>
      </c>
      <c r="H664" s="546" t="s">
        <v>2030</v>
      </c>
      <c r="I664" s="547" t="s">
        <v>2030</v>
      </c>
      <c r="J664" s="547" t="s">
        <v>2030</v>
      </c>
      <c r="K664" s="548" t="s">
        <v>2030</v>
      </c>
      <c r="L664" s="549" t="s">
        <v>2030</v>
      </c>
      <c r="M664" s="550" t="s">
        <v>2030</v>
      </c>
      <c r="N664" s="550" t="s">
        <v>2030</v>
      </c>
      <c r="O664" s="551" t="s">
        <v>2030</v>
      </c>
      <c r="P664" s="548" t="s">
        <v>2030</v>
      </c>
      <c r="Q664" s="555" t="s">
        <v>2030</v>
      </c>
      <c r="R664" s="547" t="s">
        <v>2030</v>
      </c>
      <c r="S664" s="547" t="s">
        <v>2030</v>
      </c>
      <c r="T664" s="548" t="s">
        <v>2030</v>
      </c>
      <c r="U664" s="546" t="s">
        <v>2030</v>
      </c>
      <c r="V664" s="547" t="s">
        <v>2030</v>
      </c>
      <c r="W664" s="547" t="s">
        <v>2030</v>
      </c>
      <c r="X664" s="548" t="s">
        <v>2030</v>
      </c>
      <c r="Y664" s="547" t="s">
        <v>2030</v>
      </c>
      <c r="Z664" s="547" t="s">
        <v>2030</v>
      </c>
      <c r="AA664" s="547" t="s">
        <v>2030</v>
      </c>
      <c r="AB664" s="576" t="s">
        <v>2030</v>
      </c>
      <c r="AC664" s="548" t="s">
        <v>2030</v>
      </c>
      <c r="AD664" s="555" t="s">
        <v>2030</v>
      </c>
      <c r="AE664" s="547" t="s">
        <v>2030</v>
      </c>
      <c r="AF664" s="547" t="s">
        <v>2030</v>
      </c>
      <c r="AG664" s="547" t="s">
        <v>2030</v>
      </c>
      <c r="AH664" s="549" t="s">
        <v>2030</v>
      </c>
      <c r="AI664" s="547" t="s">
        <v>2030</v>
      </c>
      <c r="AJ664" s="547" t="s">
        <v>2030</v>
      </c>
      <c r="AK664" s="576" t="s">
        <v>2030</v>
      </c>
      <c r="AL664" s="548" t="s">
        <v>2030</v>
      </c>
      <c r="AM664" s="555" t="s">
        <v>2030</v>
      </c>
      <c r="AN664" s="547" t="s">
        <v>2030</v>
      </c>
      <c r="AO664" s="547" t="s">
        <v>2030</v>
      </c>
      <c r="AP664" s="598" t="s">
        <v>2030</v>
      </c>
      <c r="AQ664" s="555" t="s">
        <v>2030</v>
      </c>
      <c r="AR664" s="547" t="s">
        <v>2030</v>
      </c>
      <c r="AS664" s="550" t="s">
        <v>2030</v>
      </c>
      <c r="AT664" s="553" t="s">
        <v>2030</v>
      </c>
      <c r="AU664" s="549" t="s">
        <v>2030</v>
      </c>
      <c r="AV664" s="547" t="s">
        <v>2030</v>
      </c>
      <c r="AW664" s="547" t="s">
        <v>2030</v>
      </c>
      <c r="AX664" s="551" t="s">
        <v>2030</v>
      </c>
      <c r="AY664" s="548" t="s">
        <v>2030</v>
      </c>
      <c r="AZ664" s="555" t="s">
        <v>2030</v>
      </c>
      <c r="BA664" s="555" t="s">
        <v>2030</v>
      </c>
      <c r="BB664" s="556" t="s">
        <v>2030</v>
      </c>
      <c r="BC664" s="548" t="s">
        <v>2030</v>
      </c>
      <c r="BD664" s="2668"/>
      <c r="BE664" s="48"/>
      <c r="BF664" s="48"/>
      <c r="BG664" s="48"/>
      <c r="BH664" s="48"/>
      <c r="BI664" s="42">
        <f>COUNTIFS($C$747:$BC$758,$BG$604)</f>
        <v>0</v>
      </c>
      <c r="BJ664" s="42"/>
      <c r="BK664" s="42"/>
      <c r="BL664" s="48"/>
    </row>
    <row r="665" spans="1:64" x14ac:dyDescent="0.2">
      <c r="A665" s="2609"/>
      <c r="B665" s="2114" t="s">
        <v>2164</v>
      </c>
      <c r="C665" s="557" t="s">
        <v>2030</v>
      </c>
      <c r="D665" s="558" t="s">
        <v>2030</v>
      </c>
      <c r="E665" s="558" t="s">
        <v>2030</v>
      </c>
      <c r="F665" s="558" t="s">
        <v>2030</v>
      </c>
      <c r="G665" s="559" t="s">
        <v>2030</v>
      </c>
      <c r="H665" s="557" t="s">
        <v>2030</v>
      </c>
      <c r="I665" s="558" t="s">
        <v>2030</v>
      </c>
      <c r="J665" s="558" t="s">
        <v>2030</v>
      </c>
      <c r="K665" s="559" t="s">
        <v>2030</v>
      </c>
      <c r="L665" s="560" t="s">
        <v>2030</v>
      </c>
      <c r="M665" s="561" t="s">
        <v>2030</v>
      </c>
      <c r="N665" s="561" t="s">
        <v>2030</v>
      </c>
      <c r="O665" s="562" t="s">
        <v>2030</v>
      </c>
      <c r="P665" s="559" t="s">
        <v>2030</v>
      </c>
      <c r="Q665" s="563" t="s">
        <v>2030</v>
      </c>
      <c r="R665" s="561" t="s">
        <v>2030</v>
      </c>
      <c r="S665" s="561" t="s">
        <v>2030</v>
      </c>
      <c r="T665" s="564" t="s">
        <v>2030</v>
      </c>
      <c r="U665" s="560" t="s">
        <v>2030</v>
      </c>
      <c r="V665" s="561" t="s">
        <v>2030</v>
      </c>
      <c r="W665" s="561" t="s">
        <v>2030</v>
      </c>
      <c r="X665" s="564" t="s">
        <v>2030</v>
      </c>
      <c r="Y665" s="561" t="s">
        <v>2030</v>
      </c>
      <c r="Z665" s="561" t="s">
        <v>2030</v>
      </c>
      <c r="AA665" s="561" t="s">
        <v>2030</v>
      </c>
      <c r="AB665" s="562" t="s">
        <v>2030</v>
      </c>
      <c r="AC665" s="559" t="s">
        <v>2030</v>
      </c>
      <c r="AD665" s="563" t="s">
        <v>2030</v>
      </c>
      <c r="AE665" s="561" t="s">
        <v>2030</v>
      </c>
      <c r="AF665" s="561" t="s">
        <v>2030</v>
      </c>
      <c r="AG665" s="561" t="s">
        <v>2030</v>
      </c>
      <c r="AH665" s="560" t="s">
        <v>2030</v>
      </c>
      <c r="AI665" s="561" t="s">
        <v>2030</v>
      </c>
      <c r="AJ665" s="561" t="s">
        <v>2030</v>
      </c>
      <c r="AK665" s="562" t="s">
        <v>2030</v>
      </c>
      <c r="AL665" s="559" t="s">
        <v>2030</v>
      </c>
      <c r="AM665" s="563" t="s">
        <v>2030</v>
      </c>
      <c r="AN665" s="561" t="s">
        <v>2030</v>
      </c>
      <c r="AO665" s="561" t="s">
        <v>2030</v>
      </c>
      <c r="AP665" s="565" t="s">
        <v>2030</v>
      </c>
      <c r="AQ665" s="563" t="s">
        <v>2030</v>
      </c>
      <c r="AR665" s="561" t="s">
        <v>2030</v>
      </c>
      <c r="AS665" s="561" t="s">
        <v>2030</v>
      </c>
      <c r="AT665" s="564" t="s">
        <v>2030</v>
      </c>
      <c r="AU665" s="560" t="s">
        <v>2030</v>
      </c>
      <c r="AV665" s="561" t="s">
        <v>2030</v>
      </c>
      <c r="AW665" s="561" t="s">
        <v>2030</v>
      </c>
      <c r="AX665" s="562" t="s">
        <v>2030</v>
      </c>
      <c r="AY665" s="566" t="s">
        <v>2030</v>
      </c>
      <c r="AZ665" s="567" t="s">
        <v>2030</v>
      </c>
      <c r="BA665" s="567" t="s">
        <v>2030</v>
      </c>
      <c r="BB665" s="568" t="s">
        <v>2030</v>
      </c>
      <c r="BC665" s="569" t="s">
        <v>2030</v>
      </c>
      <c r="BD665" s="2668"/>
      <c r="BE665" s="48"/>
      <c r="BF665" s="48"/>
      <c r="BG665" s="48"/>
      <c r="BH665" s="48"/>
      <c r="BI665" s="48"/>
      <c r="BJ665" s="48"/>
      <c r="BK665" s="48"/>
      <c r="BL665" s="48"/>
    </row>
    <row r="666" spans="1:64" x14ac:dyDescent="0.2">
      <c r="A666" s="2609"/>
      <c r="B666" s="2113" t="s">
        <v>2163</v>
      </c>
      <c r="C666" s="546" t="s">
        <v>2030</v>
      </c>
      <c r="D666" s="547" t="s">
        <v>2030</v>
      </c>
      <c r="E666" s="547" t="s">
        <v>2030</v>
      </c>
      <c r="F666" s="547" t="s">
        <v>2030</v>
      </c>
      <c r="G666" s="548" t="s">
        <v>2030</v>
      </c>
      <c r="H666" s="546" t="s">
        <v>2030</v>
      </c>
      <c r="I666" s="547" t="s">
        <v>2030</v>
      </c>
      <c r="J666" s="547" t="s">
        <v>2030</v>
      </c>
      <c r="K666" s="548" t="s">
        <v>2030</v>
      </c>
      <c r="L666" s="549" t="s">
        <v>2030</v>
      </c>
      <c r="M666" s="550" t="s">
        <v>2030</v>
      </c>
      <c r="N666" s="550" t="s">
        <v>2030</v>
      </c>
      <c r="O666" s="551" t="s">
        <v>2030</v>
      </c>
      <c r="P666" s="548" t="s">
        <v>2030</v>
      </c>
      <c r="Q666" s="552" t="s">
        <v>2030</v>
      </c>
      <c r="R666" s="550" t="s">
        <v>2030</v>
      </c>
      <c r="S666" s="550" t="s">
        <v>2030</v>
      </c>
      <c r="T666" s="553" t="s">
        <v>2030</v>
      </c>
      <c r="U666" s="549" t="s">
        <v>2030</v>
      </c>
      <c r="V666" s="550" t="s">
        <v>2030</v>
      </c>
      <c r="W666" s="550" t="s">
        <v>2030</v>
      </c>
      <c r="X666" s="553" t="s">
        <v>2030</v>
      </c>
      <c r="Y666" s="550" t="s">
        <v>2030</v>
      </c>
      <c r="Z666" s="550" t="s">
        <v>2030</v>
      </c>
      <c r="AA666" s="550" t="s">
        <v>2030</v>
      </c>
      <c r="AB666" s="551" t="s">
        <v>2030</v>
      </c>
      <c r="AC666" s="548" t="s">
        <v>2030</v>
      </c>
      <c r="AD666" s="552" t="s">
        <v>2030</v>
      </c>
      <c r="AE666" s="550" t="s">
        <v>2030</v>
      </c>
      <c r="AF666" s="550" t="s">
        <v>2030</v>
      </c>
      <c r="AG666" s="550" t="s">
        <v>2030</v>
      </c>
      <c r="AH666" s="549" t="s">
        <v>2030</v>
      </c>
      <c r="AI666" s="550" t="s">
        <v>2030</v>
      </c>
      <c r="AJ666" s="550" t="s">
        <v>2030</v>
      </c>
      <c r="AK666" s="551" t="s">
        <v>2030</v>
      </c>
      <c r="AL666" s="548" t="s">
        <v>2030</v>
      </c>
      <c r="AM666" s="552" t="s">
        <v>2030</v>
      </c>
      <c r="AN666" s="550" t="s">
        <v>2030</v>
      </c>
      <c r="AO666" s="550" t="s">
        <v>2030</v>
      </c>
      <c r="AP666" s="554" t="s">
        <v>2030</v>
      </c>
      <c r="AQ666" s="552" t="s">
        <v>2030</v>
      </c>
      <c r="AR666" s="550" t="s">
        <v>2030</v>
      </c>
      <c r="AS666" s="550" t="s">
        <v>2030</v>
      </c>
      <c r="AT666" s="553" t="s">
        <v>2030</v>
      </c>
      <c r="AU666" s="549" t="s">
        <v>2030</v>
      </c>
      <c r="AV666" s="550" t="s">
        <v>2030</v>
      </c>
      <c r="AW666" s="550" t="s">
        <v>2030</v>
      </c>
      <c r="AX666" s="551" t="s">
        <v>2030</v>
      </c>
      <c r="AY666" s="548" t="s">
        <v>2030</v>
      </c>
      <c r="AZ666" s="555" t="s">
        <v>2030</v>
      </c>
      <c r="BA666" s="555" t="s">
        <v>2030</v>
      </c>
      <c r="BB666" s="556" t="s">
        <v>2030</v>
      </c>
      <c r="BC666" s="548" t="s">
        <v>2030</v>
      </c>
      <c r="BD666" s="2668"/>
      <c r="BE666" s="48"/>
      <c r="BF666" s="48"/>
      <c r="BG666" s="48"/>
      <c r="BH666" s="48"/>
      <c r="BI666" s="48"/>
      <c r="BJ666" s="48"/>
      <c r="BK666" s="48"/>
      <c r="BL666" s="48"/>
    </row>
    <row r="667" spans="1:64" x14ac:dyDescent="0.2">
      <c r="A667" s="2609"/>
      <c r="B667" s="2114" t="s">
        <v>2162</v>
      </c>
      <c r="C667" s="557" t="s">
        <v>2030</v>
      </c>
      <c r="D667" s="558" t="s">
        <v>2063</v>
      </c>
      <c r="E667" s="558" t="s">
        <v>2063</v>
      </c>
      <c r="F667" s="558" t="s">
        <v>2063</v>
      </c>
      <c r="G667" s="559" t="s">
        <v>2063</v>
      </c>
      <c r="H667" s="557" t="s">
        <v>2063</v>
      </c>
      <c r="I667" s="558" t="s">
        <v>2063</v>
      </c>
      <c r="J667" s="558" t="s">
        <v>2030</v>
      </c>
      <c r="K667" s="559" t="s">
        <v>2030</v>
      </c>
      <c r="L667" s="560" t="s">
        <v>2030</v>
      </c>
      <c r="M667" s="561" t="s">
        <v>2030</v>
      </c>
      <c r="N667" s="561" t="s">
        <v>2030</v>
      </c>
      <c r="O667" s="562" t="s">
        <v>2030</v>
      </c>
      <c r="P667" s="559" t="s">
        <v>2030</v>
      </c>
      <c r="Q667" s="563" t="s">
        <v>2030</v>
      </c>
      <c r="R667" s="561" t="s">
        <v>2030</v>
      </c>
      <c r="S667" s="561" t="s">
        <v>2030</v>
      </c>
      <c r="T667" s="564" t="s">
        <v>2030</v>
      </c>
      <c r="U667" s="560" t="s">
        <v>2030</v>
      </c>
      <c r="V667" s="561" t="s">
        <v>2030</v>
      </c>
      <c r="W667" s="561" t="s">
        <v>2030</v>
      </c>
      <c r="X667" s="564" t="s">
        <v>2030</v>
      </c>
      <c r="Y667" s="561" t="s">
        <v>2030</v>
      </c>
      <c r="Z667" s="561" t="s">
        <v>2030</v>
      </c>
      <c r="AA667" s="561" t="s">
        <v>2030</v>
      </c>
      <c r="AB667" s="562" t="s">
        <v>2030</v>
      </c>
      <c r="AC667" s="559" t="s">
        <v>2030</v>
      </c>
      <c r="AD667" s="563" t="s">
        <v>2030</v>
      </c>
      <c r="AE667" s="561" t="s">
        <v>2030</v>
      </c>
      <c r="AF667" s="561" t="s">
        <v>2030</v>
      </c>
      <c r="AG667" s="561" t="s">
        <v>2030</v>
      </c>
      <c r="AH667" s="560" t="s">
        <v>2030</v>
      </c>
      <c r="AI667" s="561" t="s">
        <v>2030</v>
      </c>
      <c r="AJ667" s="561" t="s">
        <v>2030</v>
      </c>
      <c r="AK667" s="562" t="s">
        <v>2030</v>
      </c>
      <c r="AL667" s="559" t="s">
        <v>2030</v>
      </c>
      <c r="AM667" s="563" t="s">
        <v>2030</v>
      </c>
      <c r="AN667" s="561" t="s">
        <v>2030</v>
      </c>
      <c r="AO667" s="561" t="s">
        <v>2030</v>
      </c>
      <c r="AP667" s="565" t="s">
        <v>2030</v>
      </c>
      <c r="AQ667" s="563" t="s">
        <v>2030</v>
      </c>
      <c r="AR667" s="561" t="s">
        <v>2030</v>
      </c>
      <c r="AS667" s="561" t="s">
        <v>2030</v>
      </c>
      <c r="AT667" s="564" t="s">
        <v>2030</v>
      </c>
      <c r="AU667" s="560" t="s">
        <v>2030</v>
      </c>
      <c r="AV667" s="561" t="s">
        <v>2030</v>
      </c>
      <c r="AW667" s="561" t="s">
        <v>2030</v>
      </c>
      <c r="AX667" s="562" t="s">
        <v>2030</v>
      </c>
      <c r="AY667" s="566" t="s">
        <v>2030</v>
      </c>
      <c r="AZ667" s="567" t="s">
        <v>2030</v>
      </c>
      <c r="BA667" s="567" t="s">
        <v>2030</v>
      </c>
      <c r="BB667" s="568" t="s">
        <v>2030</v>
      </c>
      <c r="BC667" s="569" t="s">
        <v>2030</v>
      </c>
      <c r="BD667" s="2668"/>
      <c r="BE667" s="48"/>
      <c r="BF667" s="48"/>
      <c r="BG667" s="48"/>
      <c r="BH667" s="48"/>
      <c r="BI667" s="48"/>
      <c r="BJ667" s="48"/>
      <c r="BK667" s="48"/>
      <c r="BL667" s="48"/>
    </row>
    <row r="668" spans="1:64" x14ac:dyDescent="0.2">
      <c r="A668" s="2609"/>
      <c r="B668" s="2113" t="s">
        <v>2161</v>
      </c>
      <c r="C668" s="546" t="s">
        <v>2030</v>
      </c>
      <c r="D668" s="547" t="s">
        <v>2030</v>
      </c>
      <c r="E668" s="547" t="s">
        <v>2030</v>
      </c>
      <c r="F668" s="547" t="s">
        <v>2030</v>
      </c>
      <c r="G668" s="548" t="s">
        <v>2030</v>
      </c>
      <c r="H668" s="546" t="s">
        <v>2030</v>
      </c>
      <c r="I668" s="547" t="s">
        <v>2030</v>
      </c>
      <c r="J668" s="547" t="s">
        <v>2030</v>
      </c>
      <c r="K668" s="548" t="s">
        <v>2030</v>
      </c>
      <c r="L668" s="549" t="s">
        <v>2030</v>
      </c>
      <c r="M668" s="550" t="s">
        <v>2030</v>
      </c>
      <c r="N668" s="550" t="s">
        <v>2030</v>
      </c>
      <c r="O668" s="551" t="s">
        <v>2030</v>
      </c>
      <c r="P668" s="548" t="s">
        <v>2030</v>
      </c>
      <c r="Q668" s="552" t="s">
        <v>2030</v>
      </c>
      <c r="R668" s="550" t="s">
        <v>2030</v>
      </c>
      <c r="S668" s="550" t="s">
        <v>2030</v>
      </c>
      <c r="T668" s="553" t="s">
        <v>2030</v>
      </c>
      <c r="U668" s="549" t="s">
        <v>2030</v>
      </c>
      <c r="V668" s="550" t="s">
        <v>2030</v>
      </c>
      <c r="W668" s="550" t="s">
        <v>2030</v>
      </c>
      <c r="X668" s="553" t="s">
        <v>2030</v>
      </c>
      <c r="Y668" s="550" t="s">
        <v>2030</v>
      </c>
      <c r="Z668" s="550" t="s">
        <v>2030</v>
      </c>
      <c r="AA668" s="550" t="s">
        <v>2030</v>
      </c>
      <c r="AB668" s="551" t="s">
        <v>2030</v>
      </c>
      <c r="AC668" s="548" t="s">
        <v>2030</v>
      </c>
      <c r="AD668" s="552" t="s">
        <v>2030</v>
      </c>
      <c r="AE668" s="550" t="s">
        <v>2030</v>
      </c>
      <c r="AF668" s="550" t="s">
        <v>2030</v>
      </c>
      <c r="AG668" s="550" t="s">
        <v>2030</v>
      </c>
      <c r="AH668" s="549" t="s">
        <v>2030</v>
      </c>
      <c r="AI668" s="550" t="s">
        <v>2030</v>
      </c>
      <c r="AJ668" s="550" t="s">
        <v>2030</v>
      </c>
      <c r="AK668" s="551" t="s">
        <v>2030</v>
      </c>
      <c r="AL668" s="548" t="s">
        <v>2030</v>
      </c>
      <c r="AM668" s="552" t="s">
        <v>2030</v>
      </c>
      <c r="AN668" s="550" t="s">
        <v>2030</v>
      </c>
      <c r="AO668" s="550" t="s">
        <v>2030</v>
      </c>
      <c r="AP668" s="554" t="s">
        <v>2030</v>
      </c>
      <c r="AQ668" s="552" t="s">
        <v>2030</v>
      </c>
      <c r="AR668" s="550" t="s">
        <v>2030</v>
      </c>
      <c r="AS668" s="550" t="s">
        <v>2030</v>
      </c>
      <c r="AT668" s="553" t="s">
        <v>2030</v>
      </c>
      <c r="AU668" s="549" t="s">
        <v>2030</v>
      </c>
      <c r="AV668" s="550" t="s">
        <v>2030</v>
      </c>
      <c r="AW668" s="550" t="s">
        <v>2030</v>
      </c>
      <c r="AX668" s="551" t="s">
        <v>2030</v>
      </c>
      <c r="AY668" s="548" t="s">
        <v>2030</v>
      </c>
      <c r="AZ668" s="555" t="s">
        <v>2030</v>
      </c>
      <c r="BA668" s="555" t="s">
        <v>2030</v>
      </c>
      <c r="BB668" s="556" t="s">
        <v>2030</v>
      </c>
      <c r="BC668" s="548" t="s">
        <v>2030</v>
      </c>
      <c r="BD668" s="2668"/>
      <c r="BE668" s="2659" t="s">
        <v>1688</v>
      </c>
      <c r="BF668" s="2660"/>
      <c r="BG668" s="308"/>
      <c r="BH668" s="307">
        <v>2007</v>
      </c>
      <c r="BI668" s="307">
        <v>2008</v>
      </c>
      <c r="BJ668" s="307">
        <v>2009</v>
      </c>
      <c r="BK668" s="307">
        <v>2010</v>
      </c>
      <c r="BL668" s="307">
        <v>2011</v>
      </c>
    </row>
    <row r="669" spans="1:64" x14ac:dyDescent="0.2">
      <c r="A669" s="2609"/>
      <c r="B669" s="2114" t="s">
        <v>2160</v>
      </c>
      <c r="C669" s="557" t="s">
        <v>2030</v>
      </c>
      <c r="D669" s="558" t="s">
        <v>2030</v>
      </c>
      <c r="E669" s="558" t="s">
        <v>2063</v>
      </c>
      <c r="F669" s="558" t="s">
        <v>2063</v>
      </c>
      <c r="G669" s="559" t="s">
        <v>2063</v>
      </c>
      <c r="H669" s="557" t="s">
        <v>2063</v>
      </c>
      <c r="I669" s="558" t="s">
        <v>2063</v>
      </c>
      <c r="J669" s="558" t="s">
        <v>2030</v>
      </c>
      <c r="K669" s="559" t="s">
        <v>2030</v>
      </c>
      <c r="L669" s="560" t="s">
        <v>2030</v>
      </c>
      <c r="M669" s="561" t="s">
        <v>2030</v>
      </c>
      <c r="N669" s="561" t="s">
        <v>2030</v>
      </c>
      <c r="O669" s="562" t="s">
        <v>2030</v>
      </c>
      <c r="P669" s="559" t="s">
        <v>2030</v>
      </c>
      <c r="Q669" s="563" t="s">
        <v>2030</v>
      </c>
      <c r="R669" s="561" t="s">
        <v>2030</v>
      </c>
      <c r="S669" s="561" t="s">
        <v>2030</v>
      </c>
      <c r="T669" s="564" t="s">
        <v>2030</v>
      </c>
      <c r="U669" s="560" t="s">
        <v>2030</v>
      </c>
      <c r="V669" s="561" t="s">
        <v>2030</v>
      </c>
      <c r="W669" s="561" t="s">
        <v>2030</v>
      </c>
      <c r="X669" s="564" t="s">
        <v>2030</v>
      </c>
      <c r="Y669" s="561" t="s">
        <v>2030</v>
      </c>
      <c r="Z669" s="561" t="s">
        <v>2030</v>
      </c>
      <c r="AA669" s="561" t="s">
        <v>2030</v>
      </c>
      <c r="AB669" s="562" t="s">
        <v>2030</v>
      </c>
      <c r="AC669" s="559" t="s">
        <v>2030</v>
      </c>
      <c r="AD669" s="563" t="s">
        <v>2030</v>
      </c>
      <c r="AE669" s="561" t="s">
        <v>2030</v>
      </c>
      <c r="AF669" s="561" t="s">
        <v>2030</v>
      </c>
      <c r="AG669" s="561" t="s">
        <v>2030</v>
      </c>
      <c r="AH669" s="560" t="s">
        <v>2030</v>
      </c>
      <c r="AI669" s="561" t="s">
        <v>2030</v>
      </c>
      <c r="AJ669" s="561" t="s">
        <v>2030</v>
      </c>
      <c r="AK669" s="562" t="s">
        <v>2030</v>
      </c>
      <c r="AL669" s="559" t="s">
        <v>2030</v>
      </c>
      <c r="AM669" s="563" t="s">
        <v>2030</v>
      </c>
      <c r="AN669" s="561" t="s">
        <v>2030</v>
      </c>
      <c r="AO669" s="561" t="s">
        <v>2030</v>
      </c>
      <c r="AP669" s="565" t="s">
        <v>2030</v>
      </c>
      <c r="AQ669" s="563" t="s">
        <v>2030</v>
      </c>
      <c r="AR669" s="561" t="s">
        <v>2030</v>
      </c>
      <c r="AS669" s="561" t="s">
        <v>2030</v>
      </c>
      <c r="AT669" s="564" t="s">
        <v>2030</v>
      </c>
      <c r="AU669" s="560" t="s">
        <v>2030</v>
      </c>
      <c r="AV669" s="561" t="s">
        <v>2030</v>
      </c>
      <c r="AW669" s="561" t="s">
        <v>2030</v>
      </c>
      <c r="AX669" s="562" t="s">
        <v>2030</v>
      </c>
      <c r="AY669" s="566" t="s">
        <v>2030</v>
      </c>
      <c r="AZ669" s="567" t="s">
        <v>2030</v>
      </c>
      <c r="BA669" s="567" t="s">
        <v>2030</v>
      </c>
      <c r="BB669" s="568" t="s">
        <v>2030</v>
      </c>
      <c r="BC669" s="569" t="s">
        <v>2030</v>
      </c>
      <c r="BD669" s="2668"/>
      <c r="BE669" s="48"/>
      <c r="BF669" s="48"/>
      <c r="BG669" s="306" t="s">
        <v>2038</v>
      </c>
      <c r="BH669" s="304"/>
      <c r="BI669" s="42">
        <f>COUNTIFS($C$762:$BC$767,$BE$604)</f>
        <v>211</v>
      </c>
      <c r="BJ669" s="42"/>
      <c r="BK669" s="42"/>
      <c r="BL669" s="175"/>
    </row>
    <row r="670" spans="1:64" x14ac:dyDescent="0.2">
      <c r="A670" s="2609"/>
      <c r="B670" s="2113" t="s">
        <v>2159</v>
      </c>
      <c r="C670" s="546" t="s">
        <v>2030</v>
      </c>
      <c r="D670" s="547" t="s">
        <v>2030</v>
      </c>
      <c r="E670" s="547" t="s">
        <v>2030</v>
      </c>
      <c r="F670" s="547" t="s">
        <v>2030</v>
      </c>
      <c r="G670" s="548" t="s">
        <v>2030</v>
      </c>
      <c r="H670" s="546" t="s">
        <v>2030</v>
      </c>
      <c r="I670" s="547" t="s">
        <v>2030</v>
      </c>
      <c r="J670" s="547" t="s">
        <v>2030</v>
      </c>
      <c r="K670" s="548" t="s">
        <v>2030</v>
      </c>
      <c r="L670" s="549" t="s">
        <v>2030</v>
      </c>
      <c r="M670" s="550" t="s">
        <v>2030</v>
      </c>
      <c r="N670" s="550" t="s">
        <v>2030</v>
      </c>
      <c r="O670" s="551" t="s">
        <v>2030</v>
      </c>
      <c r="P670" s="548" t="s">
        <v>2030</v>
      </c>
      <c r="Q670" s="552" t="s">
        <v>2030</v>
      </c>
      <c r="R670" s="550" t="s">
        <v>2030</v>
      </c>
      <c r="S670" s="550" t="s">
        <v>2030</v>
      </c>
      <c r="T670" s="553" t="s">
        <v>2030</v>
      </c>
      <c r="U670" s="549" t="s">
        <v>2030</v>
      </c>
      <c r="V670" s="550" t="s">
        <v>2030</v>
      </c>
      <c r="W670" s="550" t="s">
        <v>2030</v>
      </c>
      <c r="X670" s="553" t="s">
        <v>2030</v>
      </c>
      <c r="Y670" s="550" t="s">
        <v>2030</v>
      </c>
      <c r="Z670" s="550" t="s">
        <v>2030</v>
      </c>
      <c r="AA670" s="550" t="s">
        <v>2030</v>
      </c>
      <c r="AB670" s="551" t="s">
        <v>2030</v>
      </c>
      <c r="AC670" s="548" t="s">
        <v>2030</v>
      </c>
      <c r="AD670" s="552" t="s">
        <v>2030</v>
      </c>
      <c r="AE670" s="550" t="s">
        <v>2030</v>
      </c>
      <c r="AF670" s="550" t="s">
        <v>2030</v>
      </c>
      <c r="AG670" s="550" t="s">
        <v>2030</v>
      </c>
      <c r="AH670" s="549" t="s">
        <v>2030</v>
      </c>
      <c r="AI670" s="550" t="s">
        <v>2030</v>
      </c>
      <c r="AJ670" s="550" t="s">
        <v>2030</v>
      </c>
      <c r="AK670" s="551" t="s">
        <v>2030</v>
      </c>
      <c r="AL670" s="548" t="s">
        <v>2030</v>
      </c>
      <c r="AM670" s="552" t="s">
        <v>2030</v>
      </c>
      <c r="AN670" s="550" t="s">
        <v>2030</v>
      </c>
      <c r="AO670" s="550" t="s">
        <v>2030</v>
      </c>
      <c r="AP670" s="554" t="s">
        <v>2030</v>
      </c>
      <c r="AQ670" s="552" t="s">
        <v>2030</v>
      </c>
      <c r="AR670" s="550" t="s">
        <v>2030</v>
      </c>
      <c r="AS670" s="550" t="s">
        <v>2030</v>
      </c>
      <c r="AT670" s="553" t="s">
        <v>2030</v>
      </c>
      <c r="AU670" s="549" t="s">
        <v>2030</v>
      </c>
      <c r="AV670" s="550" t="s">
        <v>2030</v>
      </c>
      <c r="AW670" s="550" t="s">
        <v>2030</v>
      </c>
      <c r="AX670" s="551" t="s">
        <v>2030</v>
      </c>
      <c r="AY670" s="548" t="s">
        <v>2030</v>
      </c>
      <c r="AZ670" s="555" t="s">
        <v>2030</v>
      </c>
      <c r="BA670" s="555" t="s">
        <v>2030</v>
      </c>
      <c r="BB670" s="556" t="s">
        <v>2030</v>
      </c>
      <c r="BC670" s="548" t="s">
        <v>2030</v>
      </c>
      <c r="BD670" s="2668"/>
      <c r="BE670" s="48"/>
      <c r="BF670" s="48"/>
      <c r="BG670" s="305" t="s">
        <v>2037</v>
      </c>
      <c r="BH670" s="304"/>
      <c r="BI670" s="42">
        <f>COUNTIFS($C$762:$BC$767,$BF$604)</f>
        <v>107</v>
      </c>
      <c r="BJ670" s="42"/>
      <c r="BK670" s="42"/>
      <c r="BL670" s="175"/>
    </row>
    <row r="671" spans="1:64" x14ac:dyDescent="0.2">
      <c r="A671" s="2609"/>
      <c r="B671" s="2114" t="s">
        <v>2158</v>
      </c>
      <c r="C671" s="557" t="s">
        <v>2030</v>
      </c>
      <c r="D671" s="558" t="s">
        <v>2030</v>
      </c>
      <c r="E671" s="558" t="s">
        <v>2063</v>
      </c>
      <c r="F671" s="558" t="s">
        <v>2063</v>
      </c>
      <c r="G671" s="559" t="s">
        <v>2063</v>
      </c>
      <c r="H671" s="557" t="s">
        <v>2063</v>
      </c>
      <c r="I671" s="558" t="s">
        <v>2030</v>
      </c>
      <c r="J671" s="558" t="s">
        <v>2030</v>
      </c>
      <c r="K671" s="559" t="s">
        <v>2030</v>
      </c>
      <c r="L671" s="560" t="s">
        <v>2030</v>
      </c>
      <c r="M671" s="561" t="s">
        <v>2030</v>
      </c>
      <c r="N671" s="561" t="s">
        <v>2030</v>
      </c>
      <c r="O671" s="562" t="s">
        <v>2030</v>
      </c>
      <c r="P671" s="559" t="s">
        <v>2030</v>
      </c>
      <c r="Q671" s="563" t="s">
        <v>2030</v>
      </c>
      <c r="R671" s="561" t="s">
        <v>2030</v>
      </c>
      <c r="S671" s="561" t="s">
        <v>2030</v>
      </c>
      <c r="T671" s="564" t="s">
        <v>2030</v>
      </c>
      <c r="U671" s="560" t="s">
        <v>2030</v>
      </c>
      <c r="V671" s="561" t="s">
        <v>2030</v>
      </c>
      <c r="W671" s="561" t="s">
        <v>2030</v>
      </c>
      <c r="X671" s="564" t="s">
        <v>2030</v>
      </c>
      <c r="Y671" s="561" t="s">
        <v>2030</v>
      </c>
      <c r="Z671" s="561" t="s">
        <v>2030</v>
      </c>
      <c r="AA671" s="561" t="s">
        <v>2030</v>
      </c>
      <c r="AB671" s="562" t="s">
        <v>2030</v>
      </c>
      <c r="AC671" s="559" t="s">
        <v>2030</v>
      </c>
      <c r="AD671" s="563" t="s">
        <v>2030</v>
      </c>
      <c r="AE671" s="561" t="s">
        <v>2030</v>
      </c>
      <c r="AF671" s="561" t="s">
        <v>2030</v>
      </c>
      <c r="AG671" s="561" t="s">
        <v>2030</v>
      </c>
      <c r="AH671" s="560" t="s">
        <v>2030</v>
      </c>
      <c r="AI671" s="561" t="s">
        <v>2030</v>
      </c>
      <c r="AJ671" s="561" t="s">
        <v>2030</v>
      </c>
      <c r="AK671" s="562" t="s">
        <v>2030</v>
      </c>
      <c r="AL671" s="559" t="s">
        <v>2030</v>
      </c>
      <c r="AM671" s="563" t="s">
        <v>2030</v>
      </c>
      <c r="AN671" s="561" t="s">
        <v>2030</v>
      </c>
      <c r="AO671" s="561" t="s">
        <v>2030</v>
      </c>
      <c r="AP671" s="565" t="s">
        <v>2030</v>
      </c>
      <c r="AQ671" s="563" t="s">
        <v>2030</v>
      </c>
      <c r="AR671" s="561" t="s">
        <v>2030</v>
      </c>
      <c r="AS671" s="561" t="s">
        <v>2030</v>
      </c>
      <c r="AT671" s="564" t="s">
        <v>2030</v>
      </c>
      <c r="AU671" s="560" t="s">
        <v>2030</v>
      </c>
      <c r="AV671" s="561" t="s">
        <v>2030</v>
      </c>
      <c r="AW671" s="561" t="s">
        <v>2030</v>
      </c>
      <c r="AX671" s="562" t="s">
        <v>2030</v>
      </c>
      <c r="AY671" s="566" t="s">
        <v>2030</v>
      </c>
      <c r="AZ671" s="567" t="s">
        <v>2030</v>
      </c>
      <c r="BA671" s="567" t="s">
        <v>2030</v>
      </c>
      <c r="BB671" s="568" t="s">
        <v>2030</v>
      </c>
      <c r="BC671" s="569" t="s">
        <v>2030</v>
      </c>
      <c r="BD671" s="2668"/>
      <c r="BE671" s="48"/>
      <c r="BF671" s="48"/>
      <c r="BG671" s="48"/>
      <c r="BH671" s="48"/>
      <c r="BI671" s="42">
        <f>COUNTIFS($C$762:$BC$767,$BG$604)</f>
        <v>0</v>
      </c>
      <c r="BJ671" s="42"/>
      <c r="BK671" s="42"/>
      <c r="BL671" s="48"/>
    </row>
    <row r="672" spans="1:64" x14ac:dyDescent="0.2">
      <c r="A672" s="2609"/>
      <c r="B672" s="2113" t="s">
        <v>2157</v>
      </c>
      <c r="C672" s="546" t="s">
        <v>2030</v>
      </c>
      <c r="D672" s="547" t="s">
        <v>2030</v>
      </c>
      <c r="E672" s="547" t="s">
        <v>2030</v>
      </c>
      <c r="F672" s="547" t="s">
        <v>2030</v>
      </c>
      <c r="G672" s="548" t="s">
        <v>2030</v>
      </c>
      <c r="H672" s="546" t="s">
        <v>2030</v>
      </c>
      <c r="I672" s="547" t="s">
        <v>2030</v>
      </c>
      <c r="J672" s="547" t="s">
        <v>2030</v>
      </c>
      <c r="K672" s="548" t="s">
        <v>2030</v>
      </c>
      <c r="L672" s="549" t="s">
        <v>2030</v>
      </c>
      <c r="M672" s="550" t="s">
        <v>2030</v>
      </c>
      <c r="N672" s="550" t="s">
        <v>2030</v>
      </c>
      <c r="O672" s="551" t="s">
        <v>2030</v>
      </c>
      <c r="P672" s="548" t="s">
        <v>2030</v>
      </c>
      <c r="Q672" s="552" t="s">
        <v>2030</v>
      </c>
      <c r="R672" s="550" t="s">
        <v>2030</v>
      </c>
      <c r="S672" s="550" t="s">
        <v>2030</v>
      </c>
      <c r="T672" s="553" t="s">
        <v>2030</v>
      </c>
      <c r="U672" s="549" t="s">
        <v>2030</v>
      </c>
      <c r="V672" s="550" t="s">
        <v>2030</v>
      </c>
      <c r="W672" s="550" t="s">
        <v>2030</v>
      </c>
      <c r="X672" s="553" t="s">
        <v>2030</v>
      </c>
      <c r="Y672" s="550" t="s">
        <v>2030</v>
      </c>
      <c r="Z672" s="550" t="s">
        <v>2030</v>
      </c>
      <c r="AA672" s="550" t="s">
        <v>2030</v>
      </c>
      <c r="AB672" s="551" t="s">
        <v>2030</v>
      </c>
      <c r="AC672" s="548" t="s">
        <v>2030</v>
      </c>
      <c r="AD672" s="552" t="s">
        <v>2030</v>
      </c>
      <c r="AE672" s="550" t="s">
        <v>2030</v>
      </c>
      <c r="AF672" s="550" t="s">
        <v>2030</v>
      </c>
      <c r="AG672" s="550" t="s">
        <v>2030</v>
      </c>
      <c r="AH672" s="549" t="s">
        <v>2030</v>
      </c>
      <c r="AI672" s="550" t="s">
        <v>2030</v>
      </c>
      <c r="AJ672" s="550" t="s">
        <v>2030</v>
      </c>
      <c r="AK672" s="551" t="s">
        <v>2030</v>
      </c>
      <c r="AL672" s="548" t="s">
        <v>2030</v>
      </c>
      <c r="AM672" s="552" t="s">
        <v>2030</v>
      </c>
      <c r="AN672" s="550" t="s">
        <v>2030</v>
      </c>
      <c r="AO672" s="550" t="s">
        <v>2030</v>
      </c>
      <c r="AP672" s="554" t="s">
        <v>2030</v>
      </c>
      <c r="AQ672" s="552" t="s">
        <v>2030</v>
      </c>
      <c r="AR672" s="550" t="s">
        <v>2030</v>
      </c>
      <c r="AS672" s="550" t="s">
        <v>2030</v>
      </c>
      <c r="AT672" s="553" t="s">
        <v>2030</v>
      </c>
      <c r="AU672" s="549" t="s">
        <v>2030</v>
      </c>
      <c r="AV672" s="550" t="s">
        <v>2030</v>
      </c>
      <c r="AW672" s="550" t="s">
        <v>2030</v>
      </c>
      <c r="AX672" s="551" t="s">
        <v>2030</v>
      </c>
      <c r="AY672" s="548" t="s">
        <v>2030</v>
      </c>
      <c r="AZ672" s="555" t="s">
        <v>2030</v>
      </c>
      <c r="BA672" s="555" t="s">
        <v>2030</v>
      </c>
      <c r="BB672" s="556" t="s">
        <v>2030</v>
      </c>
      <c r="BC672" s="548" t="s">
        <v>2030</v>
      </c>
      <c r="BD672" s="2668"/>
      <c r="BE672" s="48"/>
      <c r="BF672" s="48"/>
      <c r="BG672" s="48"/>
      <c r="BH672" s="48"/>
      <c r="BI672" s="48"/>
      <c r="BJ672" s="48"/>
      <c r="BK672" s="48"/>
      <c r="BL672" s="48"/>
    </row>
    <row r="673" spans="1:64" x14ac:dyDescent="0.2">
      <c r="A673" s="2609"/>
      <c r="B673" s="2118" t="s">
        <v>2156</v>
      </c>
      <c r="C673" s="557" t="s">
        <v>2030</v>
      </c>
      <c r="D673" s="558" t="s">
        <v>2063</v>
      </c>
      <c r="E673" s="558" t="s">
        <v>2063</v>
      </c>
      <c r="F673" s="558" t="s">
        <v>2063</v>
      </c>
      <c r="G673" s="559" t="s">
        <v>2063</v>
      </c>
      <c r="H673" s="557" t="s">
        <v>2063</v>
      </c>
      <c r="I673" s="558" t="s">
        <v>2030</v>
      </c>
      <c r="J673" s="558" t="s">
        <v>2030</v>
      </c>
      <c r="K673" s="559" t="s">
        <v>2030</v>
      </c>
      <c r="L673" s="560" t="s">
        <v>2030</v>
      </c>
      <c r="M673" s="561" t="s">
        <v>2030</v>
      </c>
      <c r="N673" s="561" t="s">
        <v>2030</v>
      </c>
      <c r="O673" s="562" t="s">
        <v>2030</v>
      </c>
      <c r="P673" s="559" t="s">
        <v>2030</v>
      </c>
      <c r="Q673" s="563" t="s">
        <v>2030</v>
      </c>
      <c r="R673" s="561" t="s">
        <v>2030</v>
      </c>
      <c r="S673" s="561" t="s">
        <v>2030</v>
      </c>
      <c r="T673" s="564" t="s">
        <v>2030</v>
      </c>
      <c r="U673" s="560" t="s">
        <v>2030</v>
      </c>
      <c r="V673" s="561" t="s">
        <v>2030</v>
      </c>
      <c r="W673" s="561" t="s">
        <v>2030</v>
      </c>
      <c r="X673" s="564" t="s">
        <v>2030</v>
      </c>
      <c r="Y673" s="561" t="s">
        <v>2030</v>
      </c>
      <c r="Z673" s="561" t="s">
        <v>2030</v>
      </c>
      <c r="AA673" s="561" t="s">
        <v>2030</v>
      </c>
      <c r="AB673" s="562" t="s">
        <v>2030</v>
      </c>
      <c r="AC673" s="559" t="s">
        <v>2030</v>
      </c>
      <c r="AD673" s="563" t="s">
        <v>2030</v>
      </c>
      <c r="AE673" s="561" t="s">
        <v>2030</v>
      </c>
      <c r="AF673" s="561" t="s">
        <v>2030</v>
      </c>
      <c r="AG673" s="561" t="s">
        <v>2030</v>
      </c>
      <c r="AH673" s="560" t="s">
        <v>2030</v>
      </c>
      <c r="AI673" s="561" t="s">
        <v>2030</v>
      </c>
      <c r="AJ673" s="561" t="s">
        <v>2030</v>
      </c>
      <c r="AK673" s="562" t="s">
        <v>2030</v>
      </c>
      <c r="AL673" s="559" t="s">
        <v>2030</v>
      </c>
      <c r="AM673" s="563" t="s">
        <v>2030</v>
      </c>
      <c r="AN673" s="561" t="s">
        <v>2030</v>
      </c>
      <c r="AO673" s="561" t="s">
        <v>2030</v>
      </c>
      <c r="AP673" s="565" t="s">
        <v>2030</v>
      </c>
      <c r="AQ673" s="563" t="s">
        <v>2030</v>
      </c>
      <c r="AR673" s="561" t="s">
        <v>2030</v>
      </c>
      <c r="AS673" s="561" t="s">
        <v>2030</v>
      </c>
      <c r="AT673" s="564" t="s">
        <v>2030</v>
      </c>
      <c r="AU673" s="560" t="s">
        <v>2030</v>
      </c>
      <c r="AV673" s="561" t="s">
        <v>2030</v>
      </c>
      <c r="AW673" s="561" t="s">
        <v>2030</v>
      </c>
      <c r="AX673" s="562" t="s">
        <v>2030</v>
      </c>
      <c r="AY673" s="566" t="s">
        <v>2030</v>
      </c>
      <c r="AZ673" s="567" t="s">
        <v>2030</v>
      </c>
      <c r="BA673" s="567" t="s">
        <v>2030</v>
      </c>
      <c r="BB673" s="568" t="s">
        <v>2030</v>
      </c>
      <c r="BC673" s="569" t="s">
        <v>2030</v>
      </c>
      <c r="BD673" s="2668"/>
      <c r="BE673" s="48"/>
      <c r="BF673" s="48"/>
      <c r="BG673" s="48"/>
      <c r="BH673" s="48"/>
      <c r="BI673" s="48"/>
      <c r="BJ673" s="48"/>
      <c r="BK673" s="48"/>
      <c r="BL673" s="48"/>
    </row>
    <row r="674" spans="1:64" x14ac:dyDescent="0.2">
      <c r="A674" s="2609"/>
      <c r="B674" s="2113" t="s">
        <v>2155</v>
      </c>
      <c r="C674" s="546" t="s">
        <v>2030</v>
      </c>
      <c r="D674" s="547" t="s">
        <v>2030</v>
      </c>
      <c r="E674" s="547" t="s">
        <v>2030</v>
      </c>
      <c r="F674" s="547" t="s">
        <v>2030</v>
      </c>
      <c r="G674" s="548" t="s">
        <v>2030</v>
      </c>
      <c r="H674" s="546" t="s">
        <v>2030</v>
      </c>
      <c r="I674" s="547" t="s">
        <v>2030</v>
      </c>
      <c r="J674" s="547" t="s">
        <v>2030</v>
      </c>
      <c r="K674" s="548" t="s">
        <v>2030</v>
      </c>
      <c r="L674" s="549" t="s">
        <v>2030</v>
      </c>
      <c r="M674" s="550" t="s">
        <v>2030</v>
      </c>
      <c r="N674" s="550" t="s">
        <v>2030</v>
      </c>
      <c r="O674" s="551" t="s">
        <v>2030</v>
      </c>
      <c r="P674" s="548" t="s">
        <v>2030</v>
      </c>
      <c r="Q674" s="552" t="s">
        <v>2030</v>
      </c>
      <c r="R674" s="550" t="s">
        <v>2030</v>
      </c>
      <c r="S674" s="550" t="s">
        <v>2030</v>
      </c>
      <c r="T674" s="553" t="s">
        <v>2030</v>
      </c>
      <c r="U674" s="549" t="s">
        <v>2030</v>
      </c>
      <c r="V674" s="550" t="s">
        <v>2030</v>
      </c>
      <c r="W674" s="550" t="s">
        <v>2030</v>
      </c>
      <c r="X674" s="553" t="s">
        <v>2030</v>
      </c>
      <c r="Y674" s="550" t="s">
        <v>2030</v>
      </c>
      <c r="Z674" s="550" t="s">
        <v>2030</v>
      </c>
      <c r="AA674" s="550" t="s">
        <v>2030</v>
      </c>
      <c r="AB674" s="551" t="s">
        <v>2030</v>
      </c>
      <c r="AC674" s="548" t="s">
        <v>2030</v>
      </c>
      <c r="AD674" s="552" t="s">
        <v>2030</v>
      </c>
      <c r="AE674" s="550" t="s">
        <v>2030</v>
      </c>
      <c r="AF674" s="550" t="s">
        <v>2030</v>
      </c>
      <c r="AG674" s="550" t="s">
        <v>2030</v>
      </c>
      <c r="AH674" s="549" t="s">
        <v>2030</v>
      </c>
      <c r="AI674" s="550" t="s">
        <v>2030</v>
      </c>
      <c r="AJ674" s="550" t="s">
        <v>2030</v>
      </c>
      <c r="AK674" s="551" t="s">
        <v>2030</v>
      </c>
      <c r="AL674" s="548" t="s">
        <v>2030</v>
      </c>
      <c r="AM674" s="552" t="s">
        <v>2030</v>
      </c>
      <c r="AN674" s="550" t="s">
        <v>2030</v>
      </c>
      <c r="AO674" s="550" t="s">
        <v>2030</v>
      </c>
      <c r="AP674" s="554" t="s">
        <v>2030</v>
      </c>
      <c r="AQ674" s="552" t="s">
        <v>2030</v>
      </c>
      <c r="AR674" s="550" t="s">
        <v>2030</v>
      </c>
      <c r="AS674" s="550" t="s">
        <v>2030</v>
      </c>
      <c r="AT674" s="553" t="s">
        <v>2030</v>
      </c>
      <c r="AU674" s="549" t="s">
        <v>2030</v>
      </c>
      <c r="AV674" s="550" t="s">
        <v>2030</v>
      </c>
      <c r="AW674" s="550" t="s">
        <v>2030</v>
      </c>
      <c r="AX674" s="551" t="s">
        <v>2030</v>
      </c>
      <c r="AY674" s="548" t="s">
        <v>2030</v>
      </c>
      <c r="AZ674" s="555" t="s">
        <v>2030</v>
      </c>
      <c r="BA674" s="555" t="s">
        <v>2030</v>
      </c>
      <c r="BB674" s="556" t="s">
        <v>2030</v>
      </c>
      <c r="BC674" s="548" t="s">
        <v>2030</v>
      </c>
      <c r="BD674" s="2668"/>
      <c r="BE674" s="48"/>
      <c r="BF674" s="48"/>
      <c r="BG674" s="48"/>
      <c r="BH674" s="48"/>
      <c r="BI674" s="48"/>
      <c r="BJ674" s="48"/>
      <c r="BK674" s="48"/>
      <c r="BL674" s="48"/>
    </row>
    <row r="675" spans="1:64" x14ac:dyDescent="0.2">
      <c r="A675" s="2609"/>
      <c r="B675" s="2118" t="s">
        <v>2154</v>
      </c>
      <c r="C675" s="557" t="s">
        <v>2030</v>
      </c>
      <c r="D675" s="558" t="s">
        <v>2030</v>
      </c>
      <c r="E675" s="558" t="s">
        <v>2030</v>
      </c>
      <c r="F675" s="558" t="s">
        <v>2063</v>
      </c>
      <c r="G675" s="559" t="s">
        <v>2063</v>
      </c>
      <c r="H675" s="557" t="s">
        <v>2063</v>
      </c>
      <c r="I675" s="558" t="s">
        <v>2063</v>
      </c>
      <c r="J675" s="558" t="s">
        <v>2063</v>
      </c>
      <c r="K675" s="559" t="s">
        <v>2030</v>
      </c>
      <c r="L675" s="560" t="s">
        <v>2030</v>
      </c>
      <c r="M675" s="561" t="s">
        <v>2063</v>
      </c>
      <c r="N675" s="561" t="s">
        <v>2030</v>
      </c>
      <c r="O675" s="562" t="s">
        <v>2063</v>
      </c>
      <c r="P675" s="559" t="s">
        <v>2063</v>
      </c>
      <c r="Q675" s="563" t="s">
        <v>2063</v>
      </c>
      <c r="R675" s="561" t="s">
        <v>2030</v>
      </c>
      <c r="S675" s="561" t="s">
        <v>2030</v>
      </c>
      <c r="T675" s="564" t="s">
        <v>2030</v>
      </c>
      <c r="U675" s="560" t="s">
        <v>2030</v>
      </c>
      <c r="V675" s="561" t="s">
        <v>2030</v>
      </c>
      <c r="W675" s="561" t="s">
        <v>2030</v>
      </c>
      <c r="X675" s="564" t="s">
        <v>2030</v>
      </c>
      <c r="Y675" s="561" t="s">
        <v>2030</v>
      </c>
      <c r="Z675" s="561" t="s">
        <v>2030</v>
      </c>
      <c r="AA675" s="561" t="s">
        <v>2030</v>
      </c>
      <c r="AB675" s="562" t="s">
        <v>2030</v>
      </c>
      <c r="AC675" s="559" t="s">
        <v>2030</v>
      </c>
      <c r="AD675" s="563" t="s">
        <v>2030</v>
      </c>
      <c r="AE675" s="561" t="s">
        <v>2030</v>
      </c>
      <c r="AF675" s="561" t="s">
        <v>2030</v>
      </c>
      <c r="AG675" s="561" t="s">
        <v>2030</v>
      </c>
      <c r="AH675" s="560" t="s">
        <v>2030</v>
      </c>
      <c r="AI675" s="561" t="s">
        <v>2030</v>
      </c>
      <c r="AJ675" s="561" t="s">
        <v>2030</v>
      </c>
      <c r="AK675" s="562" t="s">
        <v>2030</v>
      </c>
      <c r="AL675" s="559" t="s">
        <v>2030</v>
      </c>
      <c r="AM675" s="563" t="s">
        <v>2030</v>
      </c>
      <c r="AN675" s="561" t="s">
        <v>2063</v>
      </c>
      <c r="AO675" s="561" t="s">
        <v>2063</v>
      </c>
      <c r="AP675" s="565" t="s">
        <v>2063</v>
      </c>
      <c r="AQ675" s="563" t="s">
        <v>2030</v>
      </c>
      <c r="AR675" s="561" t="s">
        <v>2030</v>
      </c>
      <c r="AS675" s="561" t="s">
        <v>2030</v>
      </c>
      <c r="AT675" s="564" t="s">
        <v>2030</v>
      </c>
      <c r="AU675" s="560" t="s">
        <v>2030</v>
      </c>
      <c r="AV675" s="561" t="s">
        <v>2030</v>
      </c>
      <c r="AW675" s="561" t="s">
        <v>2030</v>
      </c>
      <c r="AX675" s="562" t="s">
        <v>2030</v>
      </c>
      <c r="AY675" s="566" t="s">
        <v>2030</v>
      </c>
      <c r="AZ675" s="567" t="s">
        <v>2030</v>
      </c>
      <c r="BA675" s="567" t="s">
        <v>2030</v>
      </c>
      <c r="BB675" s="568" t="s">
        <v>2030</v>
      </c>
      <c r="BC675" s="569" t="s">
        <v>2030</v>
      </c>
      <c r="BD675" s="2668"/>
      <c r="BE675" s="48"/>
      <c r="BF675" s="48"/>
      <c r="BG675" s="48"/>
      <c r="BH675" s="48"/>
      <c r="BI675" s="48"/>
      <c r="BJ675" s="48"/>
      <c r="BK675" s="48"/>
      <c r="BL675" s="48"/>
    </row>
    <row r="676" spans="1:64" x14ac:dyDescent="0.2">
      <c r="A676" s="2609"/>
      <c r="B676" s="2113" t="s">
        <v>2153</v>
      </c>
      <c r="C676" s="546" t="s">
        <v>2030</v>
      </c>
      <c r="D676" s="547" t="s">
        <v>2030</v>
      </c>
      <c r="E676" s="547" t="s">
        <v>2030</v>
      </c>
      <c r="F676" s="547" t="s">
        <v>2030</v>
      </c>
      <c r="G676" s="548" t="s">
        <v>2030</v>
      </c>
      <c r="H676" s="546" t="s">
        <v>2030</v>
      </c>
      <c r="I676" s="547" t="s">
        <v>2030</v>
      </c>
      <c r="J676" s="547" t="s">
        <v>2030</v>
      </c>
      <c r="K676" s="548" t="s">
        <v>2030</v>
      </c>
      <c r="L676" s="549" t="s">
        <v>2030</v>
      </c>
      <c r="M676" s="550" t="s">
        <v>2030</v>
      </c>
      <c r="N676" s="550" t="s">
        <v>2030</v>
      </c>
      <c r="O676" s="551" t="s">
        <v>2030</v>
      </c>
      <c r="P676" s="548" t="s">
        <v>2030</v>
      </c>
      <c r="Q676" s="552" t="s">
        <v>2030</v>
      </c>
      <c r="R676" s="550" t="s">
        <v>2030</v>
      </c>
      <c r="S676" s="550" t="s">
        <v>2030</v>
      </c>
      <c r="T676" s="553" t="s">
        <v>2030</v>
      </c>
      <c r="U676" s="549" t="s">
        <v>2030</v>
      </c>
      <c r="V676" s="550" t="s">
        <v>2030</v>
      </c>
      <c r="W676" s="550" t="s">
        <v>2030</v>
      </c>
      <c r="X676" s="553" t="s">
        <v>2030</v>
      </c>
      <c r="Y676" s="550" t="s">
        <v>2030</v>
      </c>
      <c r="Z676" s="550" t="s">
        <v>2030</v>
      </c>
      <c r="AA676" s="550" t="s">
        <v>2030</v>
      </c>
      <c r="AB676" s="551" t="s">
        <v>2030</v>
      </c>
      <c r="AC676" s="548" t="s">
        <v>2030</v>
      </c>
      <c r="AD676" s="552" t="s">
        <v>2030</v>
      </c>
      <c r="AE676" s="550" t="s">
        <v>2030</v>
      </c>
      <c r="AF676" s="550" t="s">
        <v>2030</v>
      </c>
      <c r="AG676" s="550" t="s">
        <v>2030</v>
      </c>
      <c r="AH676" s="549" t="s">
        <v>2030</v>
      </c>
      <c r="AI676" s="550" t="s">
        <v>2030</v>
      </c>
      <c r="AJ676" s="550" t="s">
        <v>2030</v>
      </c>
      <c r="AK676" s="551" t="s">
        <v>2030</v>
      </c>
      <c r="AL676" s="548" t="s">
        <v>2030</v>
      </c>
      <c r="AM676" s="552" t="s">
        <v>2030</v>
      </c>
      <c r="AN676" s="550" t="s">
        <v>2030</v>
      </c>
      <c r="AO676" s="550" t="s">
        <v>2030</v>
      </c>
      <c r="AP676" s="554" t="s">
        <v>2030</v>
      </c>
      <c r="AQ676" s="552" t="s">
        <v>2030</v>
      </c>
      <c r="AR676" s="550" t="s">
        <v>2030</v>
      </c>
      <c r="AS676" s="550" t="s">
        <v>2030</v>
      </c>
      <c r="AT676" s="553" t="s">
        <v>2030</v>
      </c>
      <c r="AU676" s="549" t="s">
        <v>2030</v>
      </c>
      <c r="AV676" s="550" t="s">
        <v>2030</v>
      </c>
      <c r="AW676" s="550" t="s">
        <v>2030</v>
      </c>
      <c r="AX676" s="551" t="s">
        <v>2030</v>
      </c>
      <c r="AY676" s="548" t="s">
        <v>2030</v>
      </c>
      <c r="AZ676" s="555" t="s">
        <v>2030</v>
      </c>
      <c r="BA676" s="555" t="s">
        <v>2030</v>
      </c>
      <c r="BB676" s="556" t="s">
        <v>2030</v>
      </c>
      <c r="BC676" s="548" t="s">
        <v>2030</v>
      </c>
      <c r="BD676" s="2668"/>
      <c r="BE676" s="48"/>
      <c r="BF676" s="48"/>
      <c r="BG676" s="48"/>
      <c r="BH676" s="48"/>
      <c r="BI676" s="48"/>
      <c r="BJ676" s="48"/>
      <c r="BK676" s="48"/>
      <c r="BL676" s="48"/>
    </row>
    <row r="677" spans="1:64" x14ac:dyDescent="0.2">
      <c r="A677" s="2609"/>
      <c r="B677" s="2118" t="s">
        <v>2152</v>
      </c>
      <c r="C677" s="557" t="s">
        <v>2030</v>
      </c>
      <c r="D677" s="558" t="s">
        <v>2030</v>
      </c>
      <c r="E677" s="558" t="s">
        <v>2030</v>
      </c>
      <c r="F677" s="558" t="s">
        <v>2030</v>
      </c>
      <c r="G677" s="559" t="s">
        <v>2030</v>
      </c>
      <c r="H677" s="557" t="s">
        <v>2030</v>
      </c>
      <c r="I677" s="558" t="s">
        <v>2030</v>
      </c>
      <c r="J677" s="558" t="s">
        <v>2030</v>
      </c>
      <c r="K677" s="559" t="s">
        <v>2030</v>
      </c>
      <c r="L677" s="560" t="s">
        <v>2030</v>
      </c>
      <c r="M677" s="561" t="s">
        <v>2030</v>
      </c>
      <c r="N677" s="561" t="s">
        <v>2030</v>
      </c>
      <c r="O677" s="562" t="s">
        <v>2030</v>
      </c>
      <c r="P677" s="559" t="s">
        <v>2030</v>
      </c>
      <c r="Q677" s="563" t="s">
        <v>2030</v>
      </c>
      <c r="R677" s="561" t="s">
        <v>2030</v>
      </c>
      <c r="S677" s="561" t="s">
        <v>2030</v>
      </c>
      <c r="T677" s="564" t="s">
        <v>2030</v>
      </c>
      <c r="U677" s="560" t="s">
        <v>2030</v>
      </c>
      <c r="V677" s="561" t="s">
        <v>2030</v>
      </c>
      <c r="W677" s="561" t="s">
        <v>2030</v>
      </c>
      <c r="X677" s="564" t="s">
        <v>2030</v>
      </c>
      <c r="Y677" s="561" t="s">
        <v>2030</v>
      </c>
      <c r="Z677" s="561" t="s">
        <v>2030</v>
      </c>
      <c r="AA677" s="561" t="s">
        <v>2030</v>
      </c>
      <c r="AB677" s="562" t="s">
        <v>2030</v>
      </c>
      <c r="AC677" s="559" t="s">
        <v>2030</v>
      </c>
      <c r="AD677" s="563" t="s">
        <v>2030</v>
      </c>
      <c r="AE677" s="561" t="s">
        <v>2030</v>
      </c>
      <c r="AF677" s="561" t="s">
        <v>2030</v>
      </c>
      <c r="AG677" s="561" t="s">
        <v>2030</v>
      </c>
      <c r="AH677" s="560" t="s">
        <v>2030</v>
      </c>
      <c r="AI677" s="561" t="s">
        <v>2030</v>
      </c>
      <c r="AJ677" s="561" t="s">
        <v>2030</v>
      </c>
      <c r="AK677" s="562" t="s">
        <v>2030</v>
      </c>
      <c r="AL677" s="559" t="s">
        <v>2030</v>
      </c>
      <c r="AM677" s="563" t="s">
        <v>2030</v>
      </c>
      <c r="AN677" s="561" t="s">
        <v>2030</v>
      </c>
      <c r="AO677" s="561" t="s">
        <v>2030</v>
      </c>
      <c r="AP677" s="565" t="s">
        <v>2030</v>
      </c>
      <c r="AQ677" s="563" t="s">
        <v>2030</v>
      </c>
      <c r="AR677" s="561" t="s">
        <v>2030</v>
      </c>
      <c r="AS677" s="561" t="s">
        <v>2030</v>
      </c>
      <c r="AT677" s="564" t="s">
        <v>2030</v>
      </c>
      <c r="AU677" s="560" t="s">
        <v>2030</v>
      </c>
      <c r="AV677" s="561" t="s">
        <v>2030</v>
      </c>
      <c r="AW677" s="561" t="s">
        <v>2030</v>
      </c>
      <c r="AX677" s="562" t="s">
        <v>2030</v>
      </c>
      <c r="AY677" s="566" t="s">
        <v>2030</v>
      </c>
      <c r="AZ677" s="567" t="s">
        <v>2030</v>
      </c>
      <c r="BA677" s="567" t="s">
        <v>2030</v>
      </c>
      <c r="BB677" s="568" t="s">
        <v>2030</v>
      </c>
      <c r="BC677" s="569" t="s">
        <v>2030</v>
      </c>
      <c r="BD677" s="2668"/>
      <c r="BE677" s="2659" t="s">
        <v>2041</v>
      </c>
      <c r="BF677" s="2660"/>
      <c r="BG677" s="308"/>
      <c r="BH677" s="307">
        <v>2007</v>
      </c>
      <c r="BI677" s="307">
        <v>2008</v>
      </c>
      <c r="BJ677" s="307">
        <v>2009</v>
      </c>
      <c r="BK677" s="307">
        <v>2010</v>
      </c>
      <c r="BL677" s="307">
        <v>2011</v>
      </c>
    </row>
    <row r="678" spans="1:64" x14ac:dyDescent="0.2">
      <c r="A678" s="2609"/>
      <c r="B678" s="2113" t="s">
        <v>2151</v>
      </c>
      <c r="C678" s="546" t="s">
        <v>2030</v>
      </c>
      <c r="D678" s="547" t="s">
        <v>2030</v>
      </c>
      <c r="E678" s="547" t="s">
        <v>2030</v>
      </c>
      <c r="F678" s="547" t="s">
        <v>2030</v>
      </c>
      <c r="G678" s="548" t="s">
        <v>2030</v>
      </c>
      <c r="H678" s="546" t="s">
        <v>2030</v>
      </c>
      <c r="I678" s="547" t="s">
        <v>2030</v>
      </c>
      <c r="J678" s="547" t="s">
        <v>2030</v>
      </c>
      <c r="K678" s="548" t="s">
        <v>2030</v>
      </c>
      <c r="L678" s="549" t="s">
        <v>2030</v>
      </c>
      <c r="M678" s="550" t="s">
        <v>2030</v>
      </c>
      <c r="N678" s="550" t="s">
        <v>2030</v>
      </c>
      <c r="O678" s="551" t="s">
        <v>2030</v>
      </c>
      <c r="P678" s="548" t="s">
        <v>2030</v>
      </c>
      <c r="Q678" s="552" t="s">
        <v>2030</v>
      </c>
      <c r="R678" s="550" t="s">
        <v>2030</v>
      </c>
      <c r="S678" s="550" t="s">
        <v>2030</v>
      </c>
      <c r="T678" s="553" t="s">
        <v>2030</v>
      </c>
      <c r="U678" s="549" t="s">
        <v>2030</v>
      </c>
      <c r="V678" s="550" t="s">
        <v>2030</v>
      </c>
      <c r="W678" s="550" t="s">
        <v>2030</v>
      </c>
      <c r="X678" s="553" t="s">
        <v>2030</v>
      </c>
      <c r="Y678" s="550" t="s">
        <v>2030</v>
      </c>
      <c r="Z678" s="550" t="s">
        <v>2030</v>
      </c>
      <c r="AA678" s="550" t="s">
        <v>2030</v>
      </c>
      <c r="AB678" s="551" t="s">
        <v>2030</v>
      </c>
      <c r="AC678" s="548" t="s">
        <v>2030</v>
      </c>
      <c r="AD678" s="552" t="s">
        <v>2030</v>
      </c>
      <c r="AE678" s="550" t="s">
        <v>2030</v>
      </c>
      <c r="AF678" s="550" t="s">
        <v>2030</v>
      </c>
      <c r="AG678" s="550" t="s">
        <v>2030</v>
      </c>
      <c r="AH678" s="549" t="s">
        <v>2030</v>
      </c>
      <c r="AI678" s="550" t="s">
        <v>2030</v>
      </c>
      <c r="AJ678" s="550" t="s">
        <v>2030</v>
      </c>
      <c r="AK678" s="551" t="s">
        <v>2030</v>
      </c>
      <c r="AL678" s="548" t="s">
        <v>2030</v>
      </c>
      <c r="AM678" s="552" t="s">
        <v>2030</v>
      </c>
      <c r="AN678" s="550" t="s">
        <v>2030</v>
      </c>
      <c r="AO678" s="550" t="s">
        <v>2030</v>
      </c>
      <c r="AP678" s="554" t="s">
        <v>2030</v>
      </c>
      <c r="AQ678" s="552" t="s">
        <v>2030</v>
      </c>
      <c r="AR678" s="550" t="s">
        <v>2030</v>
      </c>
      <c r="AS678" s="550" t="s">
        <v>2030</v>
      </c>
      <c r="AT678" s="553" t="s">
        <v>2030</v>
      </c>
      <c r="AU678" s="549" t="s">
        <v>2030</v>
      </c>
      <c r="AV678" s="550" t="s">
        <v>2030</v>
      </c>
      <c r="AW678" s="550" t="s">
        <v>2030</v>
      </c>
      <c r="AX678" s="551" t="s">
        <v>2030</v>
      </c>
      <c r="AY678" s="548" t="s">
        <v>2030</v>
      </c>
      <c r="AZ678" s="555" t="s">
        <v>2030</v>
      </c>
      <c r="BA678" s="555" t="s">
        <v>2030</v>
      </c>
      <c r="BB678" s="556" t="s">
        <v>2030</v>
      </c>
      <c r="BC678" s="548" t="s">
        <v>2030</v>
      </c>
      <c r="BD678" s="2668"/>
      <c r="BE678" s="48"/>
      <c r="BF678" s="48"/>
      <c r="BG678" s="306" t="s">
        <v>2038</v>
      </c>
      <c r="BH678" s="304"/>
      <c r="BI678" s="42">
        <f>COUNTIFS($C$771:$BC$780,$BE$604)</f>
        <v>425</v>
      </c>
      <c r="BJ678" s="42"/>
      <c r="BK678" s="42"/>
      <c r="BL678" s="175"/>
    </row>
    <row r="679" spans="1:64" x14ac:dyDescent="0.2">
      <c r="A679" s="2609"/>
      <c r="B679" s="2118" t="s">
        <v>2150</v>
      </c>
      <c r="C679" s="557" t="s">
        <v>2030</v>
      </c>
      <c r="D679" s="558" t="s">
        <v>2063</v>
      </c>
      <c r="E679" s="558" t="s">
        <v>2063</v>
      </c>
      <c r="F679" s="558" t="s">
        <v>2063</v>
      </c>
      <c r="G679" s="559" t="s">
        <v>2063</v>
      </c>
      <c r="H679" s="557" t="s">
        <v>2063</v>
      </c>
      <c r="I679" s="558" t="s">
        <v>2063</v>
      </c>
      <c r="J679" s="558" t="s">
        <v>2063</v>
      </c>
      <c r="K679" s="559" t="s">
        <v>2063</v>
      </c>
      <c r="L679" s="560" t="s">
        <v>2063</v>
      </c>
      <c r="M679" s="561" t="s">
        <v>2063</v>
      </c>
      <c r="N679" s="561" t="s">
        <v>2030</v>
      </c>
      <c r="O679" s="562" t="s">
        <v>2063</v>
      </c>
      <c r="P679" s="559" t="s">
        <v>2063</v>
      </c>
      <c r="Q679" s="563" t="s">
        <v>2063</v>
      </c>
      <c r="R679" s="561" t="s">
        <v>2063</v>
      </c>
      <c r="S679" s="561" t="s">
        <v>2063</v>
      </c>
      <c r="T679" s="564" t="s">
        <v>2030</v>
      </c>
      <c r="U679" s="560" t="s">
        <v>2030</v>
      </c>
      <c r="V679" s="561" t="s">
        <v>2030</v>
      </c>
      <c r="W679" s="561" t="s">
        <v>2030</v>
      </c>
      <c r="X679" s="564" t="s">
        <v>2030</v>
      </c>
      <c r="Y679" s="561" t="s">
        <v>2030</v>
      </c>
      <c r="Z679" s="561" t="s">
        <v>2030</v>
      </c>
      <c r="AA679" s="561" t="s">
        <v>2030</v>
      </c>
      <c r="AB679" s="562" t="s">
        <v>2030</v>
      </c>
      <c r="AC679" s="559" t="s">
        <v>2030</v>
      </c>
      <c r="AD679" s="563" t="s">
        <v>2030</v>
      </c>
      <c r="AE679" s="561" t="s">
        <v>2030</v>
      </c>
      <c r="AF679" s="561" t="s">
        <v>2030</v>
      </c>
      <c r="AG679" s="561" t="s">
        <v>2030</v>
      </c>
      <c r="AH679" s="560" t="s">
        <v>2030</v>
      </c>
      <c r="AI679" s="561" t="s">
        <v>2030</v>
      </c>
      <c r="AJ679" s="561" t="s">
        <v>2030</v>
      </c>
      <c r="AK679" s="562" t="s">
        <v>2030</v>
      </c>
      <c r="AL679" s="559" t="s">
        <v>2030</v>
      </c>
      <c r="AM679" s="563" t="s">
        <v>2030</v>
      </c>
      <c r="AN679" s="561" t="s">
        <v>2063</v>
      </c>
      <c r="AO679" s="561" t="s">
        <v>2063</v>
      </c>
      <c r="AP679" s="565" t="s">
        <v>2063</v>
      </c>
      <c r="AQ679" s="563" t="s">
        <v>2063</v>
      </c>
      <c r="AR679" s="561" t="s">
        <v>2063</v>
      </c>
      <c r="AS679" s="561" t="s">
        <v>2030</v>
      </c>
      <c r="AT679" s="564" t="s">
        <v>2030</v>
      </c>
      <c r="AU679" s="560" t="s">
        <v>2030</v>
      </c>
      <c r="AV679" s="561" t="s">
        <v>2030</v>
      </c>
      <c r="AW679" s="561" t="s">
        <v>2030</v>
      </c>
      <c r="AX679" s="562" t="s">
        <v>2030</v>
      </c>
      <c r="AY679" s="566" t="s">
        <v>2030</v>
      </c>
      <c r="AZ679" s="567" t="s">
        <v>2030</v>
      </c>
      <c r="BA679" s="567" t="s">
        <v>2030</v>
      </c>
      <c r="BB679" s="568" t="s">
        <v>2030</v>
      </c>
      <c r="BC679" s="569" t="s">
        <v>2030</v>
      </c>
      <c r="BD679" s="2668"/>
      <c r="BE679" s="48"/>
      <c r="BF679" s="48"/>
      <c r="BG679" s="305" t="s">
        <v>2037</v>
      </c>
      <c r="BH679" s="304"/>
      <c r="BI679" s="42">
        <f>COUNTIFS($C$771:$BC$780,$BF$604)</f>
        <v>105</v>
      </c>
      <c r="BJ679" s="42"/>
      <c r="BK679" s="42"/>
      <c r="BL679" s="175"/>
    </row>
    <row r="680" spans="1:64" x14ac:dyDescent="0.2">
      <c r="A680" s="2609"/>
      <c r="B680" s="2113" t="s">
        <v>2149</v>
      </c>
      <c r="C680" s="546" t="s">
        <v>2030</v>
      </c>
      <c r="D680" s="547" t="s">
        <v>2030</v>
      </c>
      <c r="E680" s="547" t="s">
        <v>2063</v>
      </c>
      <c r="F680" s="547" t="s">
        <v>2063</v>
      </c>
      <c r="G680" s="548" t="s">
        <v>2063</v>
      </c>
      <c r="H680" s="546" t="s">
        <v>2030</v>
      </c>
      <c r="I680" s="547" t="s">
        <v>2030</v>
      </c>
      <c r="J680" s="547" t="s">
        <v>2030</v>
      </c>
      <c r="K680" s="548" t="s">
        <v>2030</v>
      </c>
      <c r="L680" s="549" t="s">
        <v>2030</v>
      </c>
      <c r="M680" s="550" t="s">
        <v>2030</v>
      </c>
      <c r="N680" s="550" t="s">
        <v>2030</v>
      </c>
      <c r="O680" s="551" t="s">
        <v>2030</v>
      </c>
      <c r="P680" s="548" t="s">
        <v>2030</v>
      </c>
      <c r="Q680" s="552" t="s">
        <v>2030</v>
      </c>
      <c r="R680" s="550" t="s">
        <v>2030</v>
      </c>
      <c r="S680" s="550" t="s">
        <v>2030</v>
      </c>
      <c r="T680" s="553" t="s">
        <v>2030</v>
      </c>
      <c r="U680" s="549" t="s">
        <v>2030</v>
      </c>
      <c r="V680" s="550" t="s">
        <v>2030</v>
      </c>
      <c r="W680" s="550" t="s">
        <v>2030</v>
      </c>
      <c r="X680" s="553" t="s">
        <v>2030</v>
      </c>
      <c r="Y680" s="550" t="s">
        <v>2030</v>
      </c>
      <c r="Z680" s="550" t="s">
        <v>2030</v>
      </c>
      <c r="AA680" s="550" t="s">
        <v>2030</v>
      </c>
      <c r="AB680" s="551" t="s">
        <v>2030</v>
      </c>
      <c r="AC680" s="548" t="s">
        <v>2030</v>
      </c>
      <c r="AD680" s="552" t="s">
        <v>2030</v>
      </c>
      <c r="AE680" s="550" t="s">
        <v>2030</v>
      </c>
      <c r="AF680" s="550" t="s">
        <v>2030</v>
      </c>
      <c r="AG680" s="550" t="s">
        <v>2030</v>
      </c>
      <c r="AH680" s="549" t="s">
        <v>2030</v>
      </c>
      <c r="AI680" s="550" t="s">
        <v>2030</v>
      </c>
      <c r="AJ680" s="550" t="s">
        <v>2030</v>
      </c>
      <c r="AK680" s="551" t="s">
        <v>2030</v>
      </c>
      <c r="AL680" s="548" t="s">
        <v>2030</v>
      </c>
      <c r="AM680" s="552" t="s">
        <v>2030</v>
      </c>
      <c r="AN680" s="550" t="s">
        <v>2030</v>
      </c>
      <c r="AO680" s="550" t="s">
        <v>2030</v>
      </c>
      <c r="AP680" s="554" t="s">
        <v>2030</v>
      </c>
      <c r="AQ680" s="552" t="s">
        <v>2030</v>
      </c>
      <c r="AR680" s="550" t="s">
        <v>2030</v>
      </c>
      <c r="AS680" s="550" t="s">
        <v>2030</v>
      </c>
      <c r="AT680" s="553" t="s">
        <v>2030</v>
      </c>
      <c r="AU680" s="549" t="s">
        <v>2030</v>
      </c>
      <c r="AV680" s="550" t="s">
        <v>2030</v>
      </c>
      <c r="AW680" s="550" t="s">
        <v>2030</v>
      </c>
      <c r="AX680" s="551" t="s">
        <v>2030</v>
      </c>
      <c r="AY680" s="548" t="s">
        <v>2030</v>
      </c>
      <c r="AZ680" s="555" t="s">
        <v>2030</v>
      </c>
      <c r="BA680" s="555" t="s">
        <v>2030</v>
      </c>
      <c r="BB680" s="556" t="s">
        <v>2030</v>
      </c>
      <c r="BC680" s="548" t="s">
        <v>2030</v>
      </c>
      <c r="BD680" s="2668"/>
      <c r="BE680" s="48"/>
      <c r="BF680" s="48"/>
      <c r="BG680" s="48"/>
      <c r="BH680" s="48"/>
      <c r="BI680" s="42">
        <f>COUNTIFS($C$771:$BC$780,$BG$604)</f>
        <v>0</v>
      </c>
      <c r="BJ680" s="42"/>
      <c r="BK680" s="42"/>
      <c r="BL680" s="48"/>
    </row>
    <row r="681" spans="1:64" x14ac:dyDescent="0.2">
      <c r="A681" s="2609"/>
      <c r="B681" s="2118" t="s">
        <v>2148</v>
      </c>
      <c r="C681" s="557" t="s">
        <v>2030</v>
      </c>
      <c r="D681" s="558" t="s">
        <v>2030</v>
      </c>
      <c r="E681" s="558" t="s">
        <v>2030</v>
      </c>
      <c r="F681" s="558" t="s">
        <v>2030</v>
      </c>
      <c r="G681" s="559" t="s">
        <v>2030</v>
      </c>
      <c r="H681" s="557" t="s">
        <v>2030</v>
      </c>
      <c r="I681" s="558" t="s">
        <v>2063</v>
      </c>
      <c r="J681" s="558" t="s">
        <v>2030</v>
      </c>
      <c r="K681" s="559" t="s">
        <v>2030</v>
      </c>
      <c r="L681" s="560" t="s">
        <v>2030</v>
      </c>
      <c r="M681" s="561" t="s">
        <v>2030</v>
      </c>
      <c r="N681" s="561" t="s">
        <v>2030</v>
      </c>
      <c r="O681" s="562" t="s">
        <v>2030</v>
      </c>
      <c r="P681" s="559" t="s">
        <v>2030</v>
      </c>
      <c r="Q681" s="563" t="s">
        <v>2030</v>
      </c>
      <c r="R681" s="561" t="s">
        <v>2030</v>
      </c>
      <c r="S681" s="561" t="s">
        <v>2030</v>
      </c>
      <c r="T681" s="564" t="s">
        <v>2030</v>
      </c>
      <c r="U681" s="560" t="s">
        <v>2030</v>
      </c>
      <c r="V681" s="561" t="s">
        <v>2030</v>
      </c>
      <c r="W681" s="561" t="s">
        <v>2030</v>
      </c>
      <c r="X681" s="564" t="s">
        <v>2030</v>
      </c>
      <c r="Y681" s="561" t="s">
        <v>2030</v>
      </c>
      <c r="Z681" s="561" t="s">
        <v>2030</v>
      </c>
      <c r="AA681" s="561" t="s">
        <v>2030</v>
      </c>
      <c r="AB681" s="562" t="s">
        <v>2030</v>
      </c>
      <c r="AC681" s="559" t="s">
        <v>2030</v>
      </c>
      <c r="AD681" s="563" t="s">
        <v>2030</v>
      </c>
      <c r="AE681" s="561" t="s">
        <v>2030</v>
      </c>
      <c r="AF681" s="561" t="s">
        <v>2030</v>
      </c>
      <c r="AG681" s="561" t="s">
        <v>2030</v>
      </c>
      <c r="AH681" s="560" t="s">
        <v>2030</v>
      </c>
      <c r="AI681" s="561" t="s">
        <v>2030</v>
      </c>
      <c r="AJ681" s="561" t="s">
        <v>2030</v>
      </c>
      <c r="AK681" s="562" t="s">
        <v>2030</v>
      </c>
      <c r="AL681" s="559" t="s">
        <v>2030</v>
      </c>
      <c r="AM681" s="563" t="s">
        <v>2030</v>
      </c>
      <c r="AN681" s="561" t="s">
        <v>2030</v>
      </c>
      <c r="AO681" s="561" t="s">
        <v>2030</v>
      </c>
      <c r="AP681" s="565" t="s">
        <v>2030</v>
      </c>
      <c r="AQ681" s="563" t="s">
        <v>2030</v>
      </c>
      <c r="AR681" s="561" t="s">
        <v>2030</v>
      </c>
      <c r="AS681" s="561" t="s">
        <v>2030</v>
      </c>
      <c r="AT681" s="564" t="s">
        <v>2030</v>
      </c>
      <c r="AU681" s="560" t="s">
        <v>2030</v>
      </c>
      <c r="AV681" s="561" t="s">
        <v>2030</v>
      </c>
      <c r="AW681" s="561" t="s">
        <v>2030</v>
      </c>
      <c r="AX681" s="562" t="s">
        <v>2030</v>
      </c>
      <c r="AY681" s="566" t="s">
        <v>2030</v>
      </c>
      <c r="AZ681" s="567" t="s">
        <v>2030</v>
      </c>
      <c r="BA681" s="567" t="s">
        <v>2030</v>
      </c>
      <c r="BB681" s="568" t="s">
        <v>2030</v>
      </c>
      <c r="BC681" s="569" t="s">
        <v>2030</v>
      </c>
      <c r="BD681" s="2668"/>
      <c r="BE681" s="48"/>
      <c r="BF681" s="48"/>
      <c r="BG681" s="48"/>
      <c r="BH681" s="48"/>
      <c r="BI681" s="48"/>
      <c r="BJ681" s="48"/>
      <c r="BK681" s="48"/>
      <c r="BL681" s="48"/>
    </row>
    <row r="682" spans="1:64" x14ac:dyDescent="0.2">
      <c r="A682" s="2609"/>
      <c r="B682" s="2113" t="s">
        <v>2147</v>
      </c>
      <c r="C682" s="546" t="s">
        <v>2030</v>
      </c>
      <c r="D682" s="547" t="s">
        <v>2063</v>
      </c>
      <c r="E682" s="547" t="s">
        <v>2063</v>
      </c>
      <c r="F682" s="547" t="s">
        <v>2063</v>
      </c>
      <c r="G682" s="548" t="s">
        <v>2063</v>
      </c>
      <c r="H682" s="546" t="s">
        <v>2063</v>
      </c>
      <c r="I682" s="547" t="s">
        <v>2063</v>
      </c>
      <c r="J682" s="547" t="s">
        <v>2030</v>
      </c>
      <c r="K682" s="548" t="s">
        <v>2030</v>
      </c>
      <c r="L682" s="549" t="s">
        <v>2030</v>
      </c>
      <c r="M682" s="550" t="s">
        <v>2030</v>
      </c>
      <c r="N682" s="550" t="s">
        <v>2030</v>
      </c>
      <c r="O682" s="551" t="s">
        <v>2030</v>
      </c>
      <c r="P682" s="548" t="s">
        <v>2030</v>
      </c>
      <c r="Q682" s="552" t="s">
        <v>2030</v>
      </c>
      <c r="R682" s="550" t="s">
        <v>2030</v>
      </c>
      <c r="S682" s="550" t="s">
        <v>2030</v>
      </c>
      <c r="T682" s="553" t="s">
        <v>2030</v>
      </c>
      <c r="U682" s="549" t="s">
        <v>2030</v>
      </c>
      <c r="V682" s="550" t="s">
        <v>2030</v>
      </c>
      <c r="W682" s="550" t="s">
        <v>2030</v>
      </c>
      <c r="X682" s="553" t="s">
        <v>2030</v>
      </c>
      <c r="Y682" s="550" t="s">
        <v>2030</v>
      </c>
      <c r="Z682" s="550" t="s">
        <v>2030</v>
      </c>
      <c r="AA682" s="550" t="s">
        <v>2030</v>
      </c>
      <c r="AB682" s="551" t="s">
        <v>2030</v>
      </c>
      <c r="AC682" s="548" t="s">
        <v>2030</v>
      </c>
      <c r="AD682" s="552" t="s">
        <v>2030</v>
      </c>
      <c r="AE682" s="550" t="s">
        <v>2030</v>
      </c>
      <c r="AF682" s="550" t="s">
        <v>2030</v>
      </c>
      <c r="AG682" s="550" t="s">
        <v>2030</v>
      </c>
      <c r="AH682" s="549" t="s">
        <v>2030</v>
      </c>
      <c r="AI682" s="550" t="s">
        <v>2030</v>
      </c>
      <c r="AJ682" s="550" t="s">
        <v>2030</v>
      </c>
      <c r="AK682" s="551" t="s">
        <v>2030</v>
      </c>
      <c r="AL682" s="548" t="s">
        <v>2030</v>
      </c>
      <c r="AM682" s="552" t="s">
        <v>2030</v>
      </c>
      <c r="AN682" s="550" t="s">
        <v>2030</v>
      </c>
      <c r="AO682" s="550" t="s">
        <v>2030</v>
      </c>
      <c r="AP682" s="554" t="s">
        <v>2030</v>
      </c>
      <c r="AQ682" s="552" t="s">
        <v>2030</v>
      </c>
      <c r="AR682" s="550" t="s">
        <v>2030</v>
      </c>
      <c r="AS682" s="550" t="s">
        <v>2030</v>
      </c>
      <c r="AT682" s="553" t="s">
        <v>2030</v>
      </c>
      <c r="AU682" s="549" t="s">
        <v>2063</v>
      </c>
      <c r="AV682" s="550" t="s">
        <v>2030</v>
      </c>
      <c r="AW682" s="550" t="s">
        <v>2030</v>
      </c>
      <c r="AX682" s="551" t="s">
        <v>2030</v>
      </c>
      <c r="AY682" s="548" t="s">
        <v>2030</v>
      </c>
      <c r="AZ682" s="555" t="s">
        <v>2030</v>
      </c>
      <c r="BA682" s="555" t="s">
        <v>2030</v>
      </c>
      <c r="BB682" s="556" t="s">
        <v>2030</v>
      </c>
      <c r="BC682" s="548" t="s">
        <v>2030</v>
      </c>
      <c r="BD682" s="2668"/>
      <c r="BE682" s="48"/>
      <c r="BF682" s="48"/>
      <c r="BG682" s="48"/>
      <c r="BH682" s="48"/>
      <c r="BI682" s="48"/>
      <c r="BJ682" s="48"/>
      <c r="BK682" s="48"/>
      <c r="BL682" s="48"/>
    </row>
    <row r="683" spans="1:64" ht="13.5" thickBot="1" x14ac:dyDescent="0.25">
      <c r="A683" s="2610"/>
      <c r="B683" s="2119" t="s">
        <v>2146</v>
      </c>
      <c r="C683" s="607" t="s">
        <v>2030</v>
      </c>
      <c r="D683" s="608" t="s">
        <v>2030</v>
      </c>
      <c r="E683" s="608" t="s">
        <v>2063</v>
      </c>
      <c r="F683" s="608" t="s">
        <v>2063</v>
      </c>
      <c r="G683" s="609" t="s">
        <v>2063</v>
      </c>
      <c r="H683" s="607" t="s">
        <v>2063</v>
      </c>
      <c r="I683" s="608" t="s">
        <v>2030</v>
      </c>
      <c r="J683" s="608" t="s">
        <v>2030</v>
      </c>
      <c r="K683" s="609" t="s">
        <v>2030</v>
      </c>
      <c r="L683" s="607" t="s">
        <v>2030</v>
      </c>
      <c r="M683" s="608" t="s">
        <v>2030</v>
      </c>
      <c r="N683" s="608" t="s">
        <v>2030</v>
      </c>
      <c r="O683" s="615" t="s">
        <v>2030</v>
      </c>
      <c r="P683" s="609" t="s">
        <v>2030</v>
      </c>
      <c r="Q683" s="626" t="s">
        <v>2030</v>
      </c>
      <c r="R683" s="627" t="s">
        <v>2030</v>
      </c>
      <c r="S683" s="627" t="s">
        <v>2030</v>
      </c>
      <c r="T683" s="628" t="s">
        <v>2030</v>
      </c>
      <c r="U683" s="629" t="s">
        <v>2030</v>
      </c>
      <c r="V683" s="627" t="s">
        <v>2030</v>
      </c>
      <c r="W683" s="627" t="s">
        <v>2030</v>
      </c>
      <c r="X683" s="628" t="s">
        <v>2030</v>
      </c>
      <c r="Y683" s="627" t="s">
        <v>2030</v>
      </c>
      <c r="Z683" s="627" t="s">
        <v>2030</v>
      </c>
      <c r="AA683" s="627" t="s">
        <v>2030</v>
      </c>
      <c r="AB683" s="630" t="s">
        <v>2030</v>
      </c>
      <c r="AC683" s="609" t="s">
        <v>2030</v>
      </c>
      <c r="AD683" s="626" t="s">
        <v>2030</v>
      </c>
      <c r="AE683" s="627" t="s">
        <v>2030</v>
      </c>
      <c r="AF683" s="627" t="s">
        <v>2030</v>
      </c>
      <c r="AG683" s="627" t="s">
        <v>2030</v>
      </c>
      <c r="AH683" s="607" t="s">
        <v>2030</v>
      </c>
      <c r="AI683" s="627" t="s">
        <v>2030</v>
      </c>
      <c r="AJ683" s="627" t="s">
        <v>2030</v>
      </c>
      <c r="AK683" s="630" t="s">
        <v>2030</v>
      </c>
      <c r="AL683" s="609" t="s">
        <v>2030</v>
      </c>
      <c r="AM683" s="626" t="s">
        <v>2030</v>
      </c>
      <c r="AN683" s="627" t="s">
        <v>2030</v>
      </c>
      <c r="AO683" s="627" t="s">
        <v>2030</v>
      </c>
      <c r="AP683" s="631" t="s">
        <v>2030</v>
      </c>
      <c r="AQ683" s="626" t="s">
        <v>2030</v>
      </c>
      <c r="AR683" s="627" t="s">
        <v>2030</v>
      </c>
      <c r="AS683" s="627" t="s">
        <v>2030</v>
      </c>
      <c r="AT683" s="628" t="s">
        <v>2030</v>
      </c>
      <c r="AU683" s="607" t="s">
        <v>2030</v>
      </c>
      <c r="AV683" s="627" t="s">
        <v>2030</v>
      </c>
      <c r="AW683" s="627" t="s">
        <v>2030</v>
      </c>
      <c r="AX683" s="630" t="s">
        <v>2030</v>
      </c>
      <c r="AY683" s="619" t="s">
        <v>2030</v>
      </c>
      <c r="AZ683" s="620" t="s">
        <v>2030</v>
      </c>
      <c r="BA683" s="620" t="s">
        <v>2030</v>
      </c>
      <c r="BB683" s="621" t="s">
        <v>2030</v>
      </c>
      <c r="BC683" s="619" t="s">
        <v>2030</v>
      </c>
      <c r="BD683" s="2668"/>
      <c r="BE683" s="48"/>
      <c r="BF683" s="48"/>
      <c r="BG683" s="308"/>
      <c r="BH683" s="307">
        <v>2007</v>
      </c>
      <c r="BI683" s="307">
        <v>2008</v>
      </c>
      <c r="BJ683" s="307">
        <v>2009</v>
      </c>
      <c r="BK683" s="307">
        <v>2010</v>
      </c>
      <c r="BL683" s="307">
        <v>2011</v>
      </c>
    </row>
    <row r="684" spans="1:64" ht="13.5" thickBot="1" x14ac:dyDescent="0.25">
      <c r="A684" s="140"/>
      <c r="B684" s="128"/>
      <c r="C684" s="591"/>
      <c r="D684" s="591"/>
      <c r="E684" s="591"/>
      <c r="F684" s="591"/>
      <c r="G684" s="591"/>
      <c r="H684" s="591"/>
      <c r="I684" s="591"/>
      <c r="J684" s="591"/>
      <c r="K684" s="591"/>
      <c r="L684" s="591"/>
      <c r="M684" s="591"/>
      <c r="N684" s="591"/>
      <c r="O684" s="591"/>
      <c r="P684" s="591"/>
      <c r="Q684" s="591"/>
      <c r="R684" s="591"/>
      <c r="S684" s="591"/>
      <c r="T684" s="591"/>
      <c r="U684" s="591"/>
      <c r="V684" s="591"/>
      <c r="W684" s="591"/>
      <c r="X684" s="591"/>
      <c r="Y684" s="591"/>
      <c r="Z684" s="591"/>
      <c r="AA684" s="591"/>
      <c r="AB684" s="591"/>
      <c r="AC684" s="591"/>
      <c r="AD684" s="591"/>
      <c r="AE684" s="591"/>
      <c r="AF684" s="591"/>
      <c r="AG684" s="591"/>
      <c r="AH684" s="591"/>
      <c r="AI684" s="591"/>
      <c r="AJ684" s="591"/>
      <c r="AK684" s="591"/>
      <c r="AL684" s="591"/>
      <c r="AM684" s="591"/>
      <c r="AN684" s="591"/>
      <c r="AO684" s="591"/>
      <c r="AP684" s="591"/>
      <c r="AQ684" s="591"/>
      <c r="AR684" s="591"/>
      <c r="AS684" s="591"/>
      <c r="AT684" s="591"/>
      <c r="AU684" s="591"/>
      <c r="AV684" s="591"/>
      <c r="AW684" s="591"/>
      <c r="AX684" s="591"/>
      <c r="AY684" s="624"/>
      <c r="AZ684" s="624"/>
      <c r="BA684" s="624"/>
      <c r="BB684" s="624"/>
      <c r="BC684" s="624"/>
      <c r="BD684" s="2668"/>
      <c r="BE684" s="2659" t="s">
        <v>2040</v>
      </c>
      <c r="BF684" s="2660"/>
      <c r="BG684" s="306" t="s">
        <v>2038</v>
      </c>
      <c r="BH684" s="304"/>
      <c r="BI684" s="42">
        <f>COUNTIFS($C$784:$BC$789,$BE$604)</f>
        <v>254</v>
      </c>
      <c r="BJ684" s="42"/>
      <c r="BK684" s="42"/>
      <c r="BL684" s="175"/>
    </row>
    <row r="685" spans="1:64" ht="13.5" thickBot="1" x14ac:dyDescent="0.25">
      <c r="A685" s="2589" t="s">
        <v>450</v>
      </c>
      <c r="B685" s="2654" t="s">
        <v>672</v>
      </c>
      <c r="C685" s="2586" t="s">
        <v>2056</v>
      </c>
      <c r="D685" s="2587"/>
      <c r="E685" s="2587"/>
      <c r="F685" s="2587"/>
      <c r="G685" s="2588"/>
      <c r="H685" s="2656" t="s">
        <v>2062</v>
      </c>
      <c r="I685" s="2657"/>
      <c r="J685" s="2657"/>
      <c r="K685" s="2658"/>
      <c r="L685" s="2602" t="s">
        <v>2061</v>
      </c>
      <c r="M685" s="2603"/>
      <c r="N685" s="2603"/>
      <c r="O685" s="2603"/>
      <c r="P685" s="2604"/>
      <c r="Q685" s="2586" t="s">
        <v>2053</v>
      </c>
      <c r="R685" s="2587"/>
      <c r="S685" s="2587"/>
      <c r="T685" s="2588"/>
      <c r="U685" s="2586" t="s">
        <v>2052</v>
      </c>
      <c r="V685" s="2587"/>
      <c r="W685" s="2587"/>
      <c r="X685" s="2588"/>
      <c r="Y685" s="2605" t="s">
        <v>2051</v>
      </c>
      <c r="Z685" s="2606"/>
      <c r="AA685" s="2606"/>
      <c r="AB685" s="2606"/>
      <c r="AC685" s="2607"/>
      <c r="AD685" s="2586" t="s">
        <v>2050</v>
      </c>
      <c r="AE685" s="2587"/>
      <c r="AF685" s="2587"/>
      <c r="AG685" s="2588"/>
      <c r="AH685" s="2586" t="s">
        <v>2049</v>
      </c>
      <c r="AI685" s="2587"/>
      <c r="AJ685" s="2587"/>
      <c r="AK685" s="2587"/>
      <c r="AL685" s="2588"/>
      <c r="AM685" s="2586" t="s">
        <v>2048</v>
      </c>
      <c r="AN685" s="2587"/>
      <c r="AO685" s="2587"/>
      <c r="AP685" s="519"/>
      <c r="AQ685" s="2586" t="s">
        <v>2047</v>
      </c>
      <c r="AR685" s="2587"/>
      <c r="AS685" s="2587"/>
      <c r="AT685" s="2588"/>
      <c r="AU685" s="2593" t="s">
        <v>2046</v>
      </c>
      <c r="AV685" s="2594"/>
      <c r="AW685" s="2594"/>
      <c r="AX685" s="2594"/>
      <c r="AY685" s="2595"/>
      <c r="AZ685" s="2586" t="s">
        <v>2045</v>
      </c>
      <c r="BA685" s="2587"/>
      <c r="BB685" s="2587"/>
      <c r="BC685" s="2588"/>
      <c r="BD685" s="2668"/>
      <c r="BE685" s="48"/>
      <c r="BF685" s="48"/>
      <c r="BG685" s="305" t="s">
        <v>2037</v>
      </c>
      <c r="BH685" s="304"/>
      <c r="BI685" s="42">
        <f>COUNTIFS($C$784:$BC$789,$BF$604)</f>
        <v>64</v>
      </c>
      <c r="BJ685" s="42"/>
      <c r="BK685" s="42"/>
      <c r="BL685" s="175"/>
    </row>
    <row r="686" spans="1:64" ht="13.5" thickBot="1" x14ac:dyDescent="0.25">
      <c r="A686" s="2590"/>
      <c r="B686" s="2655"/>
      <c r="C686" s="520">
        <v>2</v>
      </c>
      <c r="D686" s="521">
        <v>6</v>
      </c>
      <c r="E686" s="522">
        <v>13</v>
      </c>
      <c r="F686" s="523">
        <v>20</v>
      </c>
      <c r="G686" s="532">
        <v>27</v>
      </c>
      <c r="H686" s="632">
        <v>3</v>
      </c>
      <c r="I686" s="633">
        <v>10</v>
      </c>
      <c r="J686" s="632">
        <v>17</v>
      </c>
      <c r="K686" s="633">
        <v>24</v>
      </c>
      <c r="L686" s="525">
        <v>2</v>
      </c>
      <c r="M686" s="522">
        <v>9</v>
      </c>
      <c r="N686" s="528">
        <v>16</v>
      </c>
      <c r="O686" s="529">
        <v>23</v>
      </c>
      <c r="P686" s="530">
        <v>30</v>
      </c>
      <c r="Q686" s="522">
        <v>6</v>
      </c>
      <c r="R686" s="523">
        <v>13</v>
      </c>
      <c r="S686" s="529">
        <v>20</v>
      </c>
      <c r="T686" s="530">
        <v>27</v>
      </c>
      <c r="U686" s="526">
        <v>4</v>
      </c>
      <c r="V686" s="523">
        <v>11</v>
      </c>
      <c r="W686" s="522">
        <v>18</v>
      </c>
      <c r="X686" s="530">
        <v>25</v>
      </c>
      <c r="Y686" s="526">
        <v>1</v>
      </c>
      <c r="Z686" s="523">
        <v>8</v>
      </c>
      <c r="AA686" s="522">
        <v>15</v>
      </c>
      <c r="AB686" s="528">
        <v>22</v>
      </c>
      <c r="AC686" s="527">
        <v>29</v>
      </c>
      <c r="AD686" s="523">
        <v>6</v>
      </c>
      <c r="AE686" s="522">
        <v>13</v>
      </c>
      <c r="AF686" s="528">
        <v>20</v>
      </c>
      <c r="AG686" s="527">
        <v>27</v>
      </c>
      <c r="AH686" s="521">
        <v>3</v>
      </c>
      <c r="AI686" s="522">
        <v>10</v>
      </c>
      <c r="AJ686" s="523">
        <v>17</v>
      </c>
      <c r="AK686" s="522">
        <v>24</v>
      </c>
      <c r="AL686" s="531">
        <v>31</v>
      </c>
      <c r="AM686" s="526">
        <v>7</v>
      </c>
      <c r="AN686" s="523">
        <v>14</v>
      </c>
      <c r="AO686" s="522">
        <v>21</v>
      </c>
      <c r="AP686" s="531">
        <v>28</v>
      </c>
      <c r="AQ686" s="526">
        <v>5</v>
      </c>
      <c r="AR686" s="523">
        <v>12</v>
      </c>
      <c r="AS686" s="529">
        <v>19</v>
      </c>
      <c r="AT686" s="530">
        <v>26</v>
      </c>
      <c r="AU686" s="520">
        <v>2</v>
      </c>
      <c r="AV686" s="523">
        <v>9</v>
      </c>
      <c r="AW686" s="529">
        <v>16</v>
      </c>
      <c r="AX686" s="523">
        <v>23</v>
      </c>
      <c r="AY686" s="532">
        <v>30</v>
      </c>
      <c r="AZ686" s="521">
        <v>7</v>
      </c>
      <c r="BA686" s="522">
        <v>14</v>
      </c>
      <c r="BB686" s="523">
        <v>21</v>
      </c>
      <c r="BC686" s="533">
        <v>28</v>
      </c>
      <c r="BD686" s="2668"/>
      <c r="BE686" s="48"/>
      <c r="BF686" s="48"/>
      <c r="BG686" s="48"/>
      <c r="BH686" s="48"/>
      <c r="BI686" s="42">
        <f>COUNTIFS($C$784:$BC$789,$BG$604)</f>
        <v>0</v>
      </c>
      <c r="BJ686" s="42"/>
      <c r="BK686" s="42"/>
      <c r="BL686" s="48"/>
    </row>
    <row r="687" spans="1:64" x14ac:dyDescent="0.2">
      <c r="A687" s="2608" t="s">
        <v>1910</v>
      </c>
      <c r="B687" s="2116" t="s">
        <v>2145</v>
      </c>
      <c r="C687" s="534" t="s">
        <v>2030</v>
      </c>
      <c r="D687" s="535" t="s">
        <v>2030</v>
      </c>
      <c r="E687" s="535" t="s">
        <v>2063</v>
      </c>
      <c r="F687" s="535" t="s">
        <v>2063</v>
      </c>
      <c r="G687" s="536" t="s">
        <v>2063</v>
      </c>
      <c r="H687" s="534" t="s">
        <v>2063</v>
      </c>
      <c r="I687" s="535" t="s">
        <v>2063</v>
      </c>
      <c r="J687" s="540" t="s">
        <v>2063</v>
      </c>
      <c r="K687" s="592" t="s">
        <v>2063</v>
      </c>
      <c r="L687" s="634" t="s">
        <v>2063</v>
      </c>
      <c r="M687" s="540" t="s">
        <v>2063</v>
      </c>
      <c r="N687" s="540" t="s">
        <v>2063</v>
      </c>
      <c r="O687" s="541" t="s">
        <v>2063</v>
      </c>
      <c r="P687" s="592" t="s">
        <v>2063</v>
      </c>
      <c r="Q687" s="595" t="s">
        <v>2063</v>
      </c>
      <c r="R687" s="540" t="s">
        <v>2063</v>
      </c>
      <c r="S687" s="540" t="s">
        <v>2063</v>
      </c>
      <c r="T687" s="536" t="s">
        <v>2063</v>
      </c>
      <c r="U687" s="535" t="s">
        <v>2063</v>
      </c>
      <c r="V687" s="535" t="s">
        <v>2030</v>
      </c>
      <c r="W687" s="535" t="s">
        <v>2030</v>
      </c>
      <c r="X687" s="536" t="s">
        <v>2030</v>
      </c>
      <c r="Y687" s="535" t="s">
        <v>2063</v>
      </c>
      <c r="Z687" s="535" t="s">
        <v>2030</v>
      </c>
      <c r="AA687" s="535" t="s">
        <v>2030</v>
      </c>
      <c r="AB687" s="537" t="s">
        <v>2030</v>
      </c>
      <c r="AC687" s="536" t="s">
        <v>2030</v>
      </c>
      <c r="AD687" s="538" t="s">
        <v>2030</v>
      </c>
      <c r="AE687" s="535" t="s">
        <v>2030</v>
      </c>
      <c r="AF687" s="535" t="s">
        <v>2030</v>
      </c>
      <c r="AG687" s="535" t="s">
        <v>2030</v>
      </c>
      <c r="AH687" s="534" t="s">
        <v>2063</v>
      </c>
      <c r="AI687" s="535" t="s">
        <v>2063</v>
      </c>
      <c r="AJ687" s="535" t="s">
        <v>2063</v>
      </c>
      <c r="AK687" s="537" t="s">
        <v>2063</v>
      </c>
      <c r="AL687" s="536" t="s">
        <v>2063</v>
      </c>
      <c r="AM687" s="538" t="s">
        <v>2063</v>
      </c>
      <c r="AN687" s="535" t="s">
        <v>2030</v>
      </c>
      <c r="AO687" s="535" t="s">
        <v>2030</v>
      </c>
      <c r="AP687" s="542" t="s">
        <v>2030</v>
      </c>
      <c r="AQ687" s="538" t="s">
        <v>2030</v>
      </c>
      <c r="AR687" s="535" t="s">
        <v>2030</v>
      </c>
      <c r="AS687" s="535" t="s">
        <v>2030</v>
      </c>
      <c r="AT687" s="536" t="s">
        <v>2030</v>
      </c>
      <c r="AU687" s="594" t="s">
        <v>2030</v>
      </c>
      <c r="AV687" s="540" t="s">
        <v>2030</v>
      </c>
      <c r="AW687" s="540" t="s">
        <v>2030</v>
      </c>
      <c r="AX687" s="541" t="s">
        <v>2030</v>
      </c>
      <c r="AY687" s="543" t="s">
        <v>2030</v>
      </c>
      <c r="AZ687" s="567" t="s">
        <v>2030</v>
      </c>
      <c r="BA687" s="567" t="s">
        <v>2030</v>
      </c>
      <c r="BB687" s="568" t="s">
        <v>2030</v>
      </c>
      <c r="BC687" s="569" t="s">
        <v>2063</v>
      </c>
      <c r="BD687" s="2668"/>
      <c r="BE687" s="48"/>
      <c r="BF687" s="48"/>
      <c r="BG687" s="48"/>
      <c r="BH687" s="48"/>
      <c r="BI687" s="48"/>
      <c r="BJ687" s="48"/>
      <c r="BK687" s="48"/>
      <c r="BL687" s="48"/>
    </row>
    <row r="688" spans="1:64" x14ac:dyDescent="0.2">
      <c r="A688" s="2609"/>
      <c r="B688" s="2113" t="s">
        <v>2144</v>
      </c>
      <c r="C688" s="546" t="s">
        <v>2030</v>
      </c>
      <c r="D688" s="547" t="s">
        <v>2030</v>
      </c>
      <c r="E688" s="547" t="s">
        <v>2030</v>
      </c>
      <c r="F688" s="547" t="s">
        <v>2030</v>
      </c>
      <c r="G688" s="548" t="s">
        <v>2063</v>
      </c>
      <c r="H688" s="546" t="s">
        <v>2063</v>
      </c>
      <c r="I688" s="547" t="s">
        <v>2030</v>
      </c>
      <c r="J688" s="547" t="s">
        <v>2030</v>
      </c>
      <c r="K688" s="548" t="s">
        <v>2030</v>
      </c>
      <c r="L688" s="605" t="s">
        <v>2030</v>
      </c>
      <c r="M688" s="550" t="s">
        <v>2030</v>
      </c>
      <c r="N688" s="550" t="s">
        <v>2063</v>
      </c>
      <c r="O688" s="551" t="s">
        <v>2063</v>
      </c>
      <c r="P688" s="548" t="s">
        <v>2063</v>
      </c>
      <c r="Q688" s="555" t="s">
        <v>2063</v>
      </c>
      <c r="R688" s="547" t="s">
        <v>2063</v>
      </c>
      <c r="S688" s="547" t="s">
        <v>2063</v>
      </c>
      <c r="T688" s="548" t="s">
        <v>2063</v>
      </c>
      <c r="U688" s="547" t="s">
        <v>2063</v>
      </c>
      <c r="V688" s="547" t="s">
        <v>2063</v>
      </c>
      <c r="W688" s="547" t="s">
        <v>2030</v>
      </c>
      <c r="X688" s="553" t="s">
        <v>2030</v>
      </c>
      <c r="Y688" s="550" t="s">
        <v>2063</v>
      </c>
      <c r="Z688" s="550" t="s">
        <v>2030</v>
      </c>
      <c r="AA688" s="550" t="s">
        <v>2030</v>
      </c>
      <c r="AB688" s="551" t="s">
        <v>2030</v>
      </c>
      <c r="AC688" s="548" t="s">
        <v>2030</v>
      </c>
      <c r="AD688" s="552" t="s">
        <v>2030</v>
      </c>
      <c r="AE688" s="550" t="s">
        <v>2030</v>
      </c>
      <c r="AF688" s="550" t="s">
        <v>2030</v>
      </c>
      <c r="AG688" s="550" t="s">
        <v>2030</v>
      </c>
      <c r="AH688" s="549" t="s">
        <v>2030</v>
      </c>
      <c r="AI688" s="550" t="s">
        <v>2063</v>
      </c>
      <c r="AJ688" s="550" t="s">
        <v>2063</v>
      </c>
      <c r="AK688" s="551" t="s">
        <v>2063</v>
      </c>
      <c r="AL688" s="548" t="s">
        <v>2063</v>
      </c>
      <c r="AM688" s="552" t="s">
        <v>2063</v>
      </c>
      <c r="AN688" s="547" t="s">
        <v>2030</v>
      </c>
      <c r="AO688" s="547" t="s">
        <v>2030</v>
      </c>
      <c r="AP688" s="598" t="s">
        <v>2030</v>
      </c>
      <c r="AQ688" s="555" t="s">
        <v>2030</v>
      </c>
      <c r="AR688" s="547" t="s">
        <v>2030</v>
      </c>
      <c r="AS688" s="550" t="s">
        <v>2030</v>
      </c>
      <c r="AT688" s="553" t="s">
        <v>2030</v>
      </c>
      <c r="AU688" s="549" t="s">
        <v>2030</v>
      </c>
      <c r="AV688" s="550" t="s">
        <v>2030</v>
      </c>
      <c r="AW688" s="550" t="s">
        <v>2030</v>
      </c>
      <c r="AX688" s="551" t="s">
        <v>2030</v>
      </c>
      <c r="AY688" s="548" t="s">
        <v>2030</v>
      </c>
      <c r="AZ688" s="555" t="s">
        <v>2063</v>
      </c>
      <c r="BA688" s="555" t="s">
        <v>2063</v>
      </c>
      <c r="BB688" s="556" t="s">
        <v>2063</v>
      </c>
      <c r="BC688" s="548" t="s">
        <v>2063</v>
      </c>
      <c r="BD688" s="2668"/>
      <c r="BE688" s="2661" t="s">
        <v>1692</v>
      </c>
      <c r="BF688" s="2660"/>
      <c r="BG688" s="308"/>
      <c r="BH688" s="307">
        <v>2007</v>
      </c>
      <c r="BI688" s="307">
        <v>2008</v>
      </c>
      <c r="BJ688" s="307">
        <v>2009</v>
      </c>
      <c r="BK688" s="307">
        <v>2010</v>
      </c>
      <c r="BL688" s="307">
        <v>2011</v>
      </c>
    </row>
    <row r="689" spans="1:73" x14ac:dyDescent="0.2">
      <c r="A689" s="2609"/>
      <c r="B689" s="2114" t="s">
        <v>2143</v>
      </c>
      <c r="C689" s="557" t="s">
        <v>2030</v>
      </c>
      <c r="D689" s="558" t="s">
        <v>2030</v>
      </c>
      <c r="E689" s="558" t="s">
        <v>2030</v>
      </c>
      <c r="F689" s="558" t="s">
        <v>2030</v>
      </c>
      <c r="G689" s="559" t="s">
        <v>2030</v>
      </c>
      <c r="H689" s="557" t="s">
        <v>2030</v>
      </c>
      <c r="I689" s="558" t="s">
        <v>2063</v>
      </c>
      <c r="J689" s="558" t="s">
        <v>2063</v>
      </c>
      <c r="K689" s="559" t="s">
        <v>2063</v>
      </c>
      <c r="L689" s="635" t="s">
        <v>2063</v>
      </c>
      <c r="M689" s="561" t="s">
        <v>2030</v>
      </c>
      <c r="N689" s="561" t="s">
        <v>2030</v>
      </c>
      <c r="O689" s="562" t="s">
        <v>2030</v>
      </c>
      <c r="P689" s="559" t="s">
        <v>2063</v>
      </c>
      <c r="Q689" s="582" t="s">
        <v>2063</v>
      </c>
      <c r="R689" s="558" t="s">
        <v>2063</v>
      </c>
      <c r="S689" s="558" t="s">
        <v>2063</v>
      </c>
      <c r="T689" s="559" t="s">
        <v>2063</v>
      </c>
      <c r="U689" s="558" t="s">
        <v>2063</v>
      </c>
      <c r="V689" s="558" t="s">
        <v>2030</v>
      </c>
      <c r="W689" s="558" t="s">
        <v>2030</v>
      </c>
      <c r="X689" s="564" t="s">
        <v>2030</v>
      </c>
      <c r="Y689" s="561" t="s">
        <v>2063</v>
      </c>
      <c r="Z689" s="561" t="s">
        <v>2030</v>
      </c>
      <c r="AA689" s="561" t="s">
        <v>2030</v>
      </c>
      <c r="AB689" s="562" t="s">
        <v>2030</v>
      </c>
      <c r="AC689" s="559" t="s">
        <v>2030</v>
      </c>
      <c r="AD689" s="563" t="s">
        <v>2030</v>
      </c>
      <c r="AE689" s="561" t="s">
        <v>2030</v>
      </c>
      <c r="AF689" s="561" t="s">
        <v>2030</v>
      </c>
      <c r="AG689" s="561" t="s">
        <v>2030</v>
      </c>
      <c r="AH689" s="560" t="s">
        <v>2030</v>
      </c>
      <c r="AI689" s="561" t="s">
        <v>2030</v>
      </c>
      <c r="AJ689" s="561" t="s">
        <v>2030</v>
      </c>
      <c r="AK689" s="562" t="s">
        <v>2030</v>
      </c>
      <c r="AL689" s="559" t="s">
        <v>2030</v>
      </c>
      <c r="AM689" s="563" t="s">
        <v>2030</v>
      </c>
      <c r="AN689" s="561" t="s">
        <v>2030</v>
      </c>
      <c r="AO689" s="561" t="s">
        <v>2030</v>
      </c>
      <c r="AP689" s="565" t="s">
        <v>2030</v>
      </c>
      <c r="AQ689" s="563" t="s">
        <v>2030</v>
      </c>
      <c r="AR689" s="561" t="s">
        <v>2030</v>
      </c>
      <c r="AS689" s="561" t="s">
        <v>2030</v>
      </c>
      <c r="AT689" s="564" t="s">
        <v>2030</v>
      </c>
      <c r="AU689" s="560" t="s">
        <v>2030</v>
      </c>
      <c r="AV689" s="561" t="s">
        <v>2030</v>
      </c>
      <c r="AW689" s="561" t="s">
        <v>2030</v>
      </c>
      <c r="AX689" s="562" t="s">
        <v>2030</v>
      </c>
      <c r="AY689" s="566" t="s">
        <v>2030</v>
      </c>
      <c r="AZ689" s="567" t="s">
        <v>2030</v>
      </c>
      <c r="BA689" s="567" t="s">
        <v>2030</v>
      </c>
      <c r="BB689" s="568" t="s">
        <v>2030</v>
      </c>
      <c r="BC689" s="569" t="s">
        <v>2030</v>
      </c>
      <c r="BD689" s="2668"/>
      <c r="BE689" s="48"/>
      <c r="BF689" s="48"/>
      <c r="BG689" s="306" t="s">
        <v>2038</v>
      </c>
      <c r="BH689" s="304"/>
      <c r="BI689" s="42">
        <f>COUNTIFS($C$793:$BC$793,$BE$604)</f>
        <v>53</v>
      </c>
      <c r="BJ689" s="42"/>
      <c r="BK689" s="42"/>
      <c r="BL689" s="175"/>
    </row>
    <row r="690" spans="1:73" x14ac:dyDescent="0.2">
      <c r="A690" s="2609"/>
      <c r="B690" s="2113" t="s">
        <v>2142</v>
      </c>
      <c r="C690" s="546" t="s">
        <v>2030</v>
      </c>
      <c r="D690" s="547" t="s">
        <v>2030</v>
      </c>
      <c r="E690" s="547" t="s">
        <v>2063</v>
      </c>
      <c r="F690" s="547" t="s">
        <v>2030</v>
      </c>
      <c r="G690" s="548" t="s">
        <v>2030</v>
      </c>
      <c r="H690" s="546" t="s">
        <v>2030</v>
      </c>
      <c r="I690" s="547" t="s">
        <v>2030</v>
      </c>
      <c r="J690" s="547" t="s">
        <v>2030</v>
      </c>
      <c r="K690" s="548" t="s">
        <v>2030</v>
      </c>
      <c r="L690" s="605" t="s">
        <v>2030</v>
      </c>
      <c r="M690" s="550" t="s">
        <v>2030</v>
      </c>
      <c r="N690" s="550" t="s">
        <v>2030</v>
      </c>
      <c r="O690" s="551" t="s">
        <v>2063</v>
      </c>
      <c r="P690" s="548" t="s">
        <v>2063</v>
      </c>
      <c r="Q690" s="555" t="s">
        <v>2063</v>
      </c>
      <c r="R690" s="547" t="s">
        <v>2063</v>
      </c>
      <c r="S690" s="547" t="s">
        <v>2063</v>
      </c>
      <c r="T690" s="553" t="s">
        <v>2030</v>
      </c>
      <c r="U690" s="550" t="s">
        <v>2030</v>
      </c>
      <c r="V690" s="550" t="s">
        <v>2030</v>
      </c>
      <c r="W690" s="550" t="s">
        <v>2030</v>
      </c>
      <c r="X690" s="553" t="s">
        <v>2030</v>
      </c>
      <c r="Y690" s="550" t="s">
        <v>2030</v>
      </c>
      <c r="Z690" s="550" t="s">
        <v>2030</v>
      </c>
      <c r="AA690" s="550" t="s">
        <v>2030</v>
      </c>
      <c r="AB690" s="551" t="s">
        <v>2030</v>
      </c>
      <c r="AC690" s="548" t="s">
        <v>2030</v>
      </c>
      <c r="AD690" s="552" t="s">
        <v>2030</v>
      </c>
      <c r="AE690" s="550" t="s">
        <v>2030</v>
      </c>
      <c r="AF690" s="550" t="s">
        <v>2030</v>
      </c>
      <c r="AG690" s="550" t="s">
        <v>2030</v>
      </c>
      <c r="AH690" s="549" t="s">
        <v>2030</v>
      </c>
      <c r="AI690" s="550" t="s">
        <v>2030</v>
      </c>
      <c r="AJ690" s="550" t="s">
        <v>2030</v>
      </c>
      <c r="AK690" s="551" t="s">
        <v>2030</v>
      </c>
      <c r="AL690" s="548" t="s">
        <v>2030</v>
      </c>
      <c r="AM690" s="552" t="s">
        <v>2030</v>
      </c>
      <c r="AN690" s="550" t="s">
        <v>2030</v>
      </c>
      <c r="AO690" s="550" t="s">
        <v>2030</v>
      </c>
      <c r="AP690" s="554" t="s">
        <v>2030</v>
      </c>
      <c r="AQ690" s="552" t="s">
        <v>2030</v>
      </c>
      <c r="AR690" s="550" t="s">
        <v>2063</v>
      </c>
      <c r="AS690" s="550" t="s">
        <v>2063</v>
      </c>
      <c r="AT690" s="553" t="s">
        <v>2063</v>
      </c>
      <c r="AU690" s="549" t="s">
        <v>2063</v>
      </c>
      <c r="AV690" s="550" t="s">
        <v>2063</v>
      </c>
      <c r="AW690" s="550" t="s">
        <v>2063</v>
      </c>
      <c r="AX690" s="551" t="s">
        <v>2063</v>
      </c>
      <c r="AY690" s="548" t="s">
        <v>2030</v>
      </c>
      <c r="AZ690" s="555" t="s">
        <v>2030</v>
      </c>
      <c r="BA690" s="555" t="s">
        <v>2030</v>
      </c>
      <c r="BB690" s="556" t="s">
        <v>2030</v>
      </c>
      <c r="BC690" s="548" t="s">
        <v>2030</v>
      </c>
      <c r="BD690" s="2669"/>
      <c r="BE690" s="48"/>
      <c r="BF690" s="48"/>
      <c r="BG690" s="305" t="s">
        <v>2037</v>
      </c>
      <c r="BH690" s="304"/>
      <c r="BI690" s="42">
        <f>COUNTIFS($C$793:$BC$793,$BF$604)</f>
        <v>0</v>
      </c>
      <c r="BJ690" s="42"/>
      <c r="BK690" s="42"/>
      <c r="BL690" s="175"/>
    </row>
    <row r="691" spans="1:73" x14ac:dyDescent="0.2">
      <c r="A691" s="2609"/>
      <c r="B691" s="2118" t="s">
        <v>2141</v>
      </c>
      <c r="C691" s="557" t="s">
        <v>2030</v>
      </c>
      <c r="D691" s="558" t="s">
        <v>2063</v>
      </c>
      <c r="E691" s="558" t="s">
        <v>2063</v>
      </c>
      <c r="F691" s="558" t="s">
        <v>2030</v>
      </c>
      <c r="G691" s="559" t="s">
        <v>2063</v>
      </c>
      <c r="H691" s="557" t="s">
        <v>2063</v>
      </c>
      <c r="I691" s="558" t="s">
        <v>2063</v>
      </c>
      <c r="J691" s="558" t="s">
        <v>2063</v>
      </c>
      <c r="K691" s="559" t="s">
        <v>2030</v>
      </c>
      <c r="L691" s="635" t="s">
        <v>2030</v>
      </c>
      <c r="M691" s="561" t="s">
        <v>2030</v>
      </c>
      <c r="N691" s="561" t="s">
        <v>2063</v>
      </c>
      <c r="O691" s="562" t="s">
        <v>2063</v>
      </c>
      <c r="P691" s="559" t="s">
        <v>2063</v>
      </c>
      <c r="Q691" s="601" t="s">
        <v>2063</v>
      </c>
      <c r="R691" s="558" t="s">
        <v>2063</v>
      </c>
      <c r="S691" s="558" t="s">
        <v>2063</v>
      </c>
      <c r="T691" s="564" t="s">
        <v>2063</v>
      </c>
      <c r="U691" s="561" t="s">
        <v>2063</v>
      </c>
      <c r="V691" s="561" t="s">
        <v>2030</v>
      </c>
      <c r="W691" s="561" t="s">
        <v>2030</v>
      </c>
      <c r="X691" s="564" t="s">
        <v>2030</v>
      </c>
      <c r="Y691" s="561" t="s">
        <v>2063</v>
      </c>
      <c r="Z691" s="561" t="s">
        <v>2030</v>
      </c>
      <c r="AA691" s="561" t="s">
        <v>2030</v>
      </c>
      <c r="AB691" s="562" t="s">
        <v>2030</v>
      </c>
      <c r="AC691" s="559" t="s">
        <v>2030</v>
      </c>
      <c r="AD691" s="563" t="s">
        <v>2030</v>
      </c>
      <c r="AE691" s="561" t="s">
        <v>2030</v>
      </c>
      <c r="AF691" s="561" t="s">
        <v>2030</v>
      </c>
      <c r="AG691" s="561" t="s">
        <v>2030</v>
      </c>
      <c r="AH691" s="560" t="s">
        <v>2030</v>
      </c>
      <c r="AI691" s="561" t="s">
        <v>2030</v>
      </c>
      <c r="AJ691" s="561" t="s">
        <v>2030</v>
      </c>
      <c r="AK691" s="562" t="s">
        <v>2030</v>
      </c>
      <c r="AL691" s="559" t="s">
        <v>2063</v>
      </c>
      <c r="AM691" s="563" t="s">
        <v>2063</v>
      </c>
      <c r="AN691" s="570" t="s">
        <v>2030</v>
      </c>
      <c r="AO691" s="570" t="s">
        <v>2030</v>
      </c>
      <c r="AP691" s="602" t="s">
        <v>2030</v>
      </c>
      <c r="AQ691" s="601" t="s">
        <v>2030</v>
      </c>
      <c r="AR691" s="561" t="s">
        <v>2030</v>
      </c>
      <c r="AS691" s="561" t="s">
        <v>2063</v>
      </c>
      <c r="AT691" s="564" t="s">
        <v>2063</v>
      </c>
      <c r="AU691" s="560" t="s">
        <v>2063</v>
      </c>
      <c r="AV691" s="561" t="s">
        <v>2030</v>
      </c>
      <c r="AW691" s="561" t="s">
        <v>2030</v>
      </c>
      <c r="AX691" s="604" t="s">
        <v>2030</v>
      </c>
      <c r="AY691" s="559" t="s">
        <v>2030</v>
      </c>
      <c r="AZ691" s="563" t="s">
        <v>2030</v>
      </c>
      <c r="BA691" s="563" t="s">
        <v>2030</v>
      </c>
      <c r="BB691" s="636" t="s">
        <v>2030</v>
      </c>
      <c r="BC691" s="564" t="s">
        <v>2030</v>
      </c>
      <c r="BD691" s="313"/>
      <c r="BE691" s="48"/>
      <c r="BF691" s="48"/>
      <c r="BG691" s="312"/>
      <c r="BH691" s="311"/>
      <c r="BI691" s="42">
        <f>COUNTIFS($C$793:$BC$793,$BG$604)</f>
        <v>0</v>
      </c>
      <c r="BJ691" s="42"/>
      <c r="BK691" s="42"/>
      <c r="BL691" s="310"/>
    </row>
    <row r="692" spans="1:73" x14ac:dyDescent="0.2">
      <c r="A692" s="2609"/>
      <c r="B692" s="2113" t="s">
        <v>2140</v>
      </c>
      <c r="C692" s="546" t="s">
        <v>2030</v>
      </c>
      <c r="D692" s="547" t="s">
        <v>2030</v>
      </c>
      <c r="E692" s="547" t="s">
        <v>2030</v>
      </c>
      <c r="F692" s="547" t="s">
        <v>2030</v>
      </c>
      <c r="G692" s="548" t="s">
        <v>2030</v>
      </c>
      <c r="H692" s="546" t="s">
        <v>2030</v>
      </c>
      <c r="I692" s="547" t="s">
        <v>2030</v>
      </c>
      <c r="J692" s="547" t="s">
        <v>2030</v>
      </c>
      <c r="K692" s="548" t="s">
        <v>2030</v>
      </c>
      <c r="L692" s="605" t="s">
        <v>2030</v>
      </c>
      <c r="M692" s="550" t="s">
        <v>2030</v>
      </c>
      <c r="N692" s="550" t="s">
        <v>2030</v>
      </c>
      <c r="O692" s="551" t="s">
        <v>2030</v>
      </c>
      <c r="P692" s="548" t="s">
        <v>2063</v>
      </c>
      <c r="Q692" s="555" t="s">
        <v>2030</v>
      </c>
      <c r="R692" s="547" t="s">
        <v>2030</v>
      </c>
      <c r="S692" s="547" t="s">
        <v>2030</v>
      </c>
      <c r="T692" s="553" t="s">
        <v>2030</v>
      </c>
      <c r="U692" s="550" t="s">
        <v>2030</v>
      </c>
      <c r="V692" s="550" t="s">
        <v>2030</v>
      </c>
      <c r="W692" s="550" t="s">
        <v>2030</v>
      </c>
      <c r="X692" s="553" t="s">
        <v>2030</v>
      </c>
      <c r="Y692" s="550" t="s">
        <v>2030</v>
      </c>
      <c r="Z692" s="550" t="s">
        <v>2030</v>
      </c>
      <c r="AA692" s="550" t="s">
        <v>2030</v>
      </c>
      <c r="AB692" s="551" t="s">
        <v>2030</v>
      </c>
      <c r="AC692" s="548" t="s">
        <v>2030</v>
      </c>
      <c r="AD692" s="552" t="s">
        <v>2030</v>
      </c>
      <c r="AE692" s="550" t="s">
        <v>2030</v>
      </c>
      <c r="AF692" s="550" t="s">
        <v>2030</v>
      </c>
      <c r="AG692" s="550" t="s">
        <v>2030</v>
      </c>
      <c r="AH692" s="549" t="s">
        <v>2030</v>
      </c>
      <c r="AI692" s="550" t="s">
        <v>2030</v>
      </c>
      <c r="AJ692" s="550" t="s">
        <v>2030</v>
      </c>
      <c r="AK692" s="551" t="s">
        <v>2030</v>
      </c>
      <c r="AL692" s="548" t="s">
        <v>2030</v>
      </c>
      <c r="AM692" s="552" t="s">
        <v>2030</v>
      </c>
      <c r="AN692" s="547" t="s">
        <v>2030</v>
      </c>
      <c r="AO692" s="547" t="s">
        <v>2030</v>
      </c>
      <c r="AP692" s="554" t="s">
        <v>2030</v>
      </c>
      <c r="AQ692" s="552" t="s">
        <v>2030</v>
      </c>
      <c r="AR692" s="550" t="s">
        <v>2030</v>
      </c>
      <c r="AS692" s="550" t="s">
        <v>2030</v>
      </c>
      <c r="AT692" s="553" t="s">
        <v>2030</v>
      </c>
      <c r="AU692" s="549" t="s">
        <v>2030</v>
      </c>
      <c r="AV692" s="550" t="s">
        <v>2030</v>
      </c>
      <c r="AW692" s="550" t="s">
        <v>2030</v>
      </c>
      <c r="AX692" s="551" t="s">
        <v>2030</v>
      </c>
      <c r="AY692" s="548" t="s">
        <v>2030</v>
      </c>
      <c r="AZ692" s="552" t="s">
        <v>2030</v>
      </c>
      <c r="BA692" s="552" t="s">
        <v>2030</v>
      </c>
      <c r="BB692" s="580" t="s">
        <v>2030</v>
      </c>
      <c r="BC692" s="553" t="s">
        <v>2030</v>
      </c>
      <c r="BD692" s="313"/>
      <c r="BE692" s="48"/>
      <c r="BF692" s="48"/>
      <c r="BG692" s="312"/>
      <c r="BH692" s="311"/>
      <c r="BI692" s="311"/>
      <c r="BJ692" s="311"/>
      <c r="BK692" s="311"/>
      <c r="BL692" s="310"/>
      <c r="BM692" s="311"/>
    </row>
    <row r="693" spans="1:73" x14ac:dyDescent="0.2">
      <c r="A693" s="2609"/>
      <c r="B693" s="2120" t="s">
        <v>2139</v>
      </c>
      <c r="C693" s="557" t="s">
        <v>2030</v>
      </c>
      <c r="D693" s="558" t="s">
        <v>2063</v>
      </c>
      <c r="E693" s="558" t="s">
        <v>2030</v>
      </c>
      <c r="F693" s="558" t="s">
        <v>2063</v>
      </c>
      <c r="G693" s="559" t="s">
        <v>2063</v>
      </c>
      <c r="H693" s="557" t="s">
        <v>2063</v>
      </c>
      <c r="I693" s="558" t="s">
        <v>2030</v>
      </c>
      <c r="J693" s="558" t="s">
        <v>2030</v>
      </c>
      <c r="K693" s="559" t="s">
        <v>2030</v>
      </c>
      <c r="L693" s="635" t="s">
        <v>2030</v>
      </c>
      <c r="M693" s="561" t="s">
        <v>2030</v>
      </c>
      <c r="N693" s="561" t="s">
        <v>2030</v>
      </c>
      <c r="O693" s="562" t="s">
        <v>2030</v>
      </c>
      <c r="P693" s="559" t="s">
        <v>2063</v>
      </c>
      <c r="Q693" s="601" t="s">
        <v>2063</v>
      </c>
      <c r="R693" s="558" t="s">
        <v>2063</v>
      </c>
      <c r="S693" s="558" t="s">
        <v>2063</v>
      </c>
      <c r="T693" s="564" t="s">
        <v>2063</v>
      </c>
      <c r="U693" s="561" t="s">
        <v>2063</v>
      </c>
      <c r="V693" s="561" t="s">
        <v>2063</v>
      </c>
      <c r="W693" s="561" t="s">
        <v>2063</v>
      </c>
      <c r="X693" s="564" t="s">
        <v>2030</v>
      </c>
      <c r="Y693" s="561" t="s">
        <v>2030</v>
      </c>
      <c r="Z693" s="561" t="s">
        <v>2030</v>
      </c>
      <c r="AA693" s="561" t="s">
        <v>2030</v>
      </c>
      <c r="AB693" s="562" t="s">
        <v>2030</v>
      </c>
      <c r="AC693" s="559" t="s">
        <v>2030</v>
      </c>
      <c r="AD693" s="563" t="s">
        <v>2030</v>
      </c>
      <c r="AE693" s="561" t="s">
        <v>2030</v>
      </c>
      <c r="AF693" s="561" t="s">
        <v>2030</v>
      </c>
      <c r="AG693" s="561" t="s">
        <v>2030</v>
      </c>
      <c r="AH693" s="560" t="s">
        <v>2030</v>
      </c>
      <c r="AI693" s="561" t="s">
        <v>2063</v>
      </c>
      <c r="AJ693" s="561" t="s">
        <v>2063</v>
      </c>
      <c r="AK693" s="562" t="s">
        <v>2063</v>
      </c>
      <c r="AL693" s="559" t="s">
        <v>2063</v>
      </c>
      <c r="AM693" s="563" t="s">
        <v>2063</v>
      </c>
      <c r="AN693" s="558" t="s">
        <v>2063</v>
      </c>
      <c r="AO693" s="558" t="s">
        <v>2063</v>
      </c>
      <c r="AP693" s="602" t="s">
        <v>2063</v>
      </c>
      <c r="AQ693" s="601" t="s">
        <v>2063</v>
      </c>
      <c r="AR693" s="558" t="s">
        <v>2063</v>
      </c>
      <c r="AS693" s="561" t="s">
        <v>2063</v>
      </c>
      <c r="AT693" s="564" t="s">
        <v>2063</v>
      </c>
      <c r="AU693" s="560" t="s">
        <v>2063</v>
      </c>
      <c r="AV693" s="561" t="s">
        <v>2030</v>
      </c>
      <c r="AW693" s="561" t="s">
        <v>2030</v>
      </c>
      <c r="AX693" s="562" t="s">
        <v>2030</v>
      </c>
      <c r="AY693" s="559" t="s">
        <v>2030</v>
      </c>
      <c r="AZ693" s="601" t="s">
        <v>2030</v>
      </c>
      <c r="BA693" s="601" t="s">
        <v>2030</v>
      </c>
      <c r="BB693" s="637" t="s">
        <v>2030</v>
      </c>
      <c r="BC693" s="600" t="s">
        <v>2030</v>
      </c>
      <c r="BD693" s="2524" t="s">
        <v>2039</v>
      </c>
      <c r="BE693" s="2659" t="s">
        <v>1502</v>
      </c>
      <c r="BF693" s="2660"/>
      <c r="BG693" s="308"/>
      <c r="BH693" s="307">
        <v>2007</v>
      </c>
      <c r="BI693" s="307">
        <v>2008</v>
      </c>
      <c r="BJ693" s="307">
        <v>2009</v>
      </c>
      <c r="BK693" s="307">
        <v>2010</v>
      </c>
      <c r="BL693" s="307">
        <v>2011</v>
      </c>
      <c r="BM693" s="311"/>
      <c r="BN693" s="38" t="s">
        <v>786</v>
      </c>
      <c r="BP693" s="282"/>
      <c r="BQ693" s="271">
        <v>2007</v>
      </c>
      <c r="BR693" s="271">
        <v>2008</v>
      </c>
      <c r="BS693" s="271">
        <v>2009</v>
      </c>
      <c r="BT693" s="271">
        <v>2010</v>
      </c>
      <c r="BU693" s="271">
        <v>2011</v>
      </c>
    </row>
    <row r="694" spans="1:73" x14ac:dyDescent="0.2">
      <c r="A694" s="2609"/>
      <c r="B694" s="2113" t="s">
        <v>2138</v>
      </c>
      <c r="C694" s="546" t="s">
        <v>2030</v>
      </c>
      <c r="D694" s="547" t="s">
        <v>2030</v>
      </c>
      <c r="E694" s="547" t="s">
        <v>2030</v>
      </c>
      <c r="F694" s="547" t="s">
        <v>2063</v>
      </c>
      <c r="G694" s="548" t="s">
        <v>2063</v>
      </c>
      <c r="H694" s="546" t="s">
        <v>2063</v>
      </c>
      <c r="I694" s="547" t="s">
        <v>2030</v>
      </c>
      <c r="J694" s="547" t="s">
        <v>2030</v>
      </c>
      <c r="K694" s="548" t="s">
        <v>2030</v>
      </c>
      <c r="L694" s="597" t="s">
        <v>2030</v>
      </c>
      <c r="M694" s="547" t="s">
        <v>2030</v>
      </c>
      <c r="N694" s="547" t="s">
        <v>2030</v>
      </c>
      <c r="O694" s="576" t="s">
        <v>2030</v>
      </c>
      <c r="P694" s="548" t="s">
        <v>2063</v>
      </c>
      <c r="Q694" s="555" t="s">
        <v>2030</v>
      </c>
      <c r="R694" s="547" t="s">
        <v>2030</v>
      </c>
      <c r="S694" s="547" t="s">
        <v>2063</v>
      </c>
      <c r="T694" s="553" t="s">
        <v>2063</v>
      </c>
      <c r="U694" s="550" t="s">
        <v>2063</v>
      </c>
      <c r="V694" s="550" t="s">
        <v>2030</v>
      </c>
      <c r="W694" s="550" t="s">
        <v>2030</v>
      </c>
      <c r="X694" s="553" t="s">
        <v>2030</v>
      </c>
      <c r="Y694" s="550" t="s">
        <v>2030</v>
      </c>
      <c r="Z694" s="550" t="s">
        <v>2030</v>
      </c>
      <c r="AA694" s="550" t="s">
        <v>2030</v>
      </c>
      <c r="AB694" s="551" t="s">
        <v>2030</v>
      </c>
      <c r="AC694" s="548" t="s">
        <v>2030</v>
      </c>
      <c r="AD694" s="552" t="s">
        <v>2030</v>
      </c>
      <c r="AE694" s="550" t="s">
        <v>2030</v>
      </c>
      <c r="AF694" s="550" t="s">
        <v>2030</v>
      </c>
      <c r="AG694" s="550" t="s">
        <v>2030</v>
      </c>
      <c r="AH694" s="549" t="s">
        <v>2030</v>
      </c>
      <c r="AI694" s="550" t="s">
        <v>2063</v>
      </c>
      <c r="AJ694" s="550" t="s">
        <v>2063</v>
      </c>
      <c r="AK694" s="551" t="s">
        <v>2063</v>
      </c>
      <c r="AL694" s="548" t="s">
        <v>2063</v>
      </c>
      <c r="AM694" s="555" t="s">
        <v>2063</v>
      </c>
      <c r="AN694" s="547" t="s">
        <v>2063</v>
      </c>
      <c r="AO694" s="547" t="s">
        <v>2063</v>
      </c>
      <c r="AP694" s="598" t="s">
        <v>2063</v>
      </c>
      <c r="AQ694" s="555" t="s">
        <v>2030</v>
      </c>
      <c r="AR694" s="550" t="s">
        <v>2030</v>
      </c>
      <c r="AS694" s="550" t="s">
        <v>2030</v>
      </c>
      <c r="AT694" s="553" t="s">
        <v>2030</v>
      </c>
      <c r="AU694" s="549" t="s">
        <v>2030</v>
      </c>
      <c r="AV694" s="550" t="s">
        <v>2030</v>
      </c>
      <c r="AW694" s="550" t="s">
        <v>2030</v>
      </c>
      <c r="AX694" s="551" t="s">
        <v>2030</v>
      </c>
      <c r="AY694" s="548" t="s">
        <v>2030</v>
      </c>
      <c r="AZ694" s="552" t="s">
        <v>2030</v>
      </c>
      <c r="BA694" s="552" t="s">
        <v>2030</v>
      </c>
      <c r="BB694" s="580" t="s">
        <v>2030</v>
      </c>
      <c r="BC694" s="551" t="s">
        <v>2030</v>
      </c>
      <c r="BD694" s="2525"/>
      <c r="BE694" s="48"/>
      <c r="BF694" s="48"/>
      <c r="BG694" s="306" t="s">
        <v>2038</v>
      </c>
      <c r="BH694" s="304"/>
      <c r="BI694" s="42">
        <f>COUNTIFS('I05A '!$C$797:$BC$798,$BE$604)</f>
        <v>106</v>
      </c>
      <c r="BJ694" s="42"/>
      <c r="BK694" s="42"/>
      <c r="BL694" s="36"/>
      <c r="BM694" s="311"/>
      <c r="BP694" s="280" t="s">
        <v>2038</v>
      </c>
      <c r="BQ694" s="268"/>
      <c r="BR694" s="268">
        <f t="shared" ref="BR694:BT696" si="3">BI694+BI703</f>
        <v>265</v>
      </c>
      <c r="BS694" s="268">
        <f t="shared" si="3"/>
        <v>0</v>
      </c>
      <c r="BT694" s="268">
        <f t="shared" si="3"/>
        <v>0</v>
      </c>
      <c r="BU694" s="268">
        <f>BL730+BL737</f>
        <v>0</v>
      </c>
    </row>
    <row r="695" spans="1:73" x14ac:dyDescent="0.2">
      <c r="A695" s="2609"/>
      <c r="B695" s="2118" t="s">
        <v>2137</v>
      </c>
      <c r="C695" s="557" t="s">
        <v>2030</v>
      </c>
      <c r="D695" s="558" t="s">
        <v>2030</v>
      </c>
      <c r="E695" s="558" t="s">
        <v>2030</v>
      </c>
      <c r="F695" s="558" t="s">
        <v>2063</v>
      </c>
      <c r="G695" s="559" t="s">
        <v>2030</v>
      </c>
      <c r="H695" s="557" t="s">
        <v>2030</v>
      </c>
      <c r="I695" s="558" t="s">
        <v>2063</v>
      </c>
      <c r="J695" s="558" t="s">
        <v>2063</v>
      </c>
      <c r="K695" s="559" t="s">
        <v>2030</v>
      </c>
      <c r="L695" s="635" t="s">
        <v>2030</v>
      </c>
      <c r="M695" s="561" t="s">
        <v>2030</v>
      </c>
      <c r="N695" s="561" t="s">
        <v>2030</v>
      </c>
      <c r="O695" s="562" t="s">
        <v>2030</v>
      </c>
      <c r="P695" s="559" t="s">
        <v>2063</v>
      </c>
      <c r="Q695" s="601" t="s">
        <v>2030</v>
      </c>
      <c r="R695" s="558" t="s">
        <v>2030</v>
      </c>
      <c r="S695" s="558" t="s">
        <v>2030</v>
      </c>
      <c r="T695" s="564" t="s">
        <v>2030</v>
      </c>
      <c r="U695" s="561" t="s">
        <v>2030</v>
      </c>
      <c r="V695" s="561" t="s">
        <v>2030</v>
      </c>
      <c r="W695" s="561" t="s">
        <v>2030</v>
      </c>
      <c r="X695" s="564" t="s">
        <v>2030</v>
      </c>
      <c r="Y695" s="561" t="s">
        <v>2030</v>
      </c>
      <c r="Z695" s="561" t="s">
        <v>2030</v>
      </c>
      <c r="AA695" s="561" t="s">
        <v>2030</v>
      </c>
      <c r="AB695" s="562" t="s">
        <v>2030</v>
      </c>
      <c r="AC695" s="559" t="s">
        <v>2030</v>
      </c>
      <c r="AD695" s="563" t="s">
        <v>2030</v>
      </c>
      <c r="AE695" s="561" t="s">
        <v>2030</v>
      </c>
      <c r="AF695" s="561" t="s">
        <v>2030</v>
      </c>
      <c r="AG695" s="561" t="s">
        <v>2030</v>
      </c>
      <c r="AH695" s="560" t="s">
        <v>2030</v>
      </c>
      <c r="AI695" s="561" t="s">
        <v>2063</v>
      </c>
      <c r="AJ695" s="561" t="s">
        <v>2063</v>
      </c>
      <c r="AK695" s="562" t="s">
        <v>2063</v>
      </c>
      <c r="AL695" s="559" t="s">
        <v>2063</v>
      </c>
      <c r="AM695" s="563" t="s">
        <v>2030</v>
      </c>
      <c r="AN695" s="561" t="s">
        <v>2030</v>
      </c>
      <c r="AO695" s="561" t="s">
        <v>2030</v>
      </c>
      <c r="AP695" s="565" t="s">
        <v>2030</v>
      </c>
      <c r="AQ695" s="563" t="s">
        <v>2030</v>
      </c>
      <c r="AR695" s="561" t="s">
        <v>2030</v>
      </c>
      <c r="AS695" s="561" t="s">
        <v>2030</v>
      </c>
      <c r="AT695" s="564" t="s">
        <v>2030</v>
      </c>
      <c r="AU695" s="560" t="s">
        <v>2030</v>
      </c>
      <c r="AV695" s="561" t="s">
        <v>2030</v>
      </c>
      <c r="AW695" s="561" t="s">
        <v>2030</v>
      </c>
      <c r="AX695" s="562" t="s">
        <v>2030</v>
      </c>
      <c r="AY695" s="559" t="s">
        <v>2030</v>
      </c>
      <c r="AZ695" s="601" t="s">
        <v>2030</v>
      </c>
      <c r="BA695" s="601" t="s">
        <v>2030</v>
      </c>
      <c r="BB695" s="637" t="s">
        <v>2030</v>
      </c>
      <c r="BC695" s="600" t="s">
        <v>2030</v>
      </c>
      <c r="BD695" s="2525"/>
      <c r="BE695" s="48"/>
      <c r="BF695" s="48"/>
      <c r="BG695" s="305" t="s">
        <v>2037</v>
      </c>
      <c r="BH695" s="304"/>
      <c r="BI695" s="42">
        <f>COUNTIFS('I05A '!$C$797:$BC$798,$BF$604)</f>
        <v>0</v>
      </c>
      <c r="BJ695" s="42"/>
      <c r="BK695" s="42"/>
      <c r="BL695" s="36"/>
      <c r="BM695" s="311"/>
      <c r="BP695" s="269" t="s">
        <v>2037</v>
      </c>
      <c r="BQ695" s="268"/>
      <c r="BR695" s="268">
        <f t="shared" si="3"/>
        <v>0</v>
      </c>
      <c r="BS695" s="268">
        <f t="shared" si="3"/>
        <v>0</v>
      </c>
      <c r="BT695" s="268">
        <f t="shared" si="3"/>
        <v>0</v>
      </c>
      <c r="BU695" s="268">
        <f>BL731+BL738</f>
        <v>0</v>
      </c>
    </row>
    <row r="696" spans="1:73" x14ac:dyDescent="0.2">
      <c r="A696" s="2609"/>
      <c r="B696" s="2113" t="s">
        <v>2136</v>
      </c>
      <c r="C696" s="546" t="s">
        <v>2030</v>
      </c>
      <c r="D696" s="547" t="s">
        <v>2030</v>
      </c>
      <c r="E696" s="547" t="s">
        <v>2030</v>
      </c>
      <c r="F696" s="547" t="s">
        <v>2030</v>
      </c>
      <c r="G696" s="548" t="s">
        <v>2030</v>
      </c>
      <c r="H696" s="546" t="s">
        <v>2030</v>
      </c>
      <c r="I696" s="547" t="s">
        <v>2030</v>
      </c>
      <c r="J696" s="547" t="s">
        <v>2030</v>
      </c>
      <c r="K696" s="548" t="s">
        <v>2063</v>
      </c>
      <c r="L696" s="605" t="s">
        <v>2063</v>
      </c>
      <c r="M696" s="547" t="s">
        <v>2063</v>
      </c>
      <c r="N696" s="550" t="s">
        <v>2030</v>
      </c>
      <c r="O696" s="576" t="s">
        <v>2063</v>
      </c>
      <c r="P696" s="548" t="s">
        <v>2063</v>
      </c>
      <c r="Q696" s="555" t="s">
        <v>2063</v>
      </c>
      <c r="R696" s="547" t="s">
        <v>2063</v>
      </c>
      <c r="S696" s="547" t="s">
        <v>2063</v>
      </c>
      <c r="T696" s="553" t="s">
        <v>2063</v>
      </c>
      <c r="U696" s="550" t="s">
        <v>2063</v>
      </c>
      <c r="V696" s="550" t="s">
        <v>2030</v>
      </c>
      <c r="W696" s="550" t="s">
        <v>2030</v>
      </c>
      <c r="X696" s="553" t="s">
        <v>2030</v>
      </c>
      <c r="Y696" s="550" t="s">
        <v>2063</v>
      </c>
      <c r="Z696" s="550" t="s">
        <v>2030</v>
      </c>
      <c r="AA696" s="550" t="s">
        <v>2030</v>
      </c>
      <c r="AB696" s="551" t="s">
        <v>2030</v>
      </c>
      <c r="AC696" s="548" t="s">
        <v>2030</v>
      </c>
      <c r="AD696" s="552" t="s">
        <v>2030</v>
      </c>
      <c r="AE696" s="550" t="s">
        <v>2030</v>
      </c>
      <c r="AF696" s="550" t="s">
        <v>2030</v>
      </c>
      <c r="AG696" s="550" t="s">
        <v>2030</v>
      </c>
      <c r="AH696" s="549" t="s">
        <v>2030</v>
      </c>
      <c r="AI696" s="550" t="s">
        <v>2030</v>
      </c>
      <c r="AJ696" s="550" t="s">
        <v>2030</v>
      </c>
      <c r="AK696" s="551" t="s">
        <v>2030</v>
      </c>
      <c r="AL696" s="548" t="s">
        <v>2030</v>
      </c>
      <c r="AM696" s="552" t="s">
        <v>2030</v>
      </c>
      <c r="AN696" s="550" t="s">
        <v>2063</v>
      </c>
      <c r="AO696" s="550" t="s">
        <v>2030</v>
      </c>
      <c r="AP696" s="554" t="s">
        <v>2030</v>
      </c>
      <c r="AQ696" s="552" t="s">
        <v>2030</v>
      </c>
      <c r="AR696" s="550" t="s">
        <v>2030</v>
      </c>
      <c r="AS696" s="550" t="s">
        <v>2063</v>
      </c>
      <c r="AT696" s="553" t="s">
        <v>2030</v>
      </c>
      <c r="AU696" s="549" t="s">
        <v>2030</v>
      </c>
      <c r="AV696" s="550" t="s">
        <v>2030</v>
      </c>
      <c r="AW696" s="550" t="s">
        <v>2030</v>
      </c>
      <c r="AX696" s="551" t="s">
        <v>2030</v>
      </c>
      <c r="AY696" s="548" t="s">
        <v>2030</v>
      </c>
      <c r="AZ696" s="552" t="s">
        <v>2030</v>
      </c>
      <c r="BA696" s="552" t="s">
        <v>2030</v>
      </c>
      <c r="BB696" s="580" t="s">
        <v>2030</v>
      </c>
      <c r="BC696" s="551" t="s">
        <v>2030</v>
      </c>
      <c r="BD696" s="2525"/>
      <c r="BE696" s="48"/>
      <c r="BF696" s="48"/>
      <c r="BG696" s="48"/>
      <c r="BH696" s="48"/>
      <c r="BI696" s="42">
        <f>COUNTIFS('I05A '!$C$797:$BC$798,$BG$604)</f>
        <v>0</v>
      </c>
      <c r="BJ696" s="42"/>
      <c r="BK696" s="42"/>
      <c r="BL696" s="158"/>
      <c r="BM696" s="311"/>
      <c r="BR696" s="268">
        <f t="shared" si="3"/>
        <v>0</v>
      </c>
      <c r="BS696" s="268">
        <f t="shared" si="3"/>
        <v>0</v>
      </c>
      <c r="BT696" s="268">
        <f t="shared" si="3"/>
        <v>0</v>
      </c>
    </row>
    <row r="697" spans="1:73" x14ac:dyDescent="0.2">
      <c r="A697" s="2609"/>
      <c r="B697" s="2118" t="s">
        <v>2135</v>
      </c>
      <c r="C697" s="557" t="s">
        <v>2030</v>
      </c>
      <c r="D697" s="558" t="s">
        <v>2063</v>
      </c>
      <c r="E697" s="558" t="s">
        <v>2030</v>
      </c>
      <c r="F697" s="558" t="s">
        <v>2063</v>
      </c>
      <c r="G697" s="559" t="s">
        <v>2063</v>
      </c>
      <c r="H697" s="557" t="s">
        <v>2063</v>
      </c>
      <c r="I697" s="558" t="s">
        <v>2030</v>
      </c>
      <c r="J697" s="558" t="s">
        <v>2030</v>
      </c>
      <c r="K697" s="559" t="s">
        <v>2030</v>
      </c>
      <c r="L697" s="560" t="s">
        <v>2030</v>
      </c>
      <c r="M697" s="561" t="s">
        <v>2030</v>
      </c>
      <c r="N697" s="561" t="s">
        <v>2030</v>
      </c>
      <c r="O697" s="562" t="s">
        <v>2063</v>
      </c>
      <c r="P697" s="559" t="s">
        <v>2063</v>
      </c>
      <c r="Q697" s="563" t="s">
        <v>2063</v>
      </c>
      <c r="R697" s="561" t="s">
        <v>2063</v>
      </c>
      <c r="S697" s="561" t="s">
        <v>2063</v>
      </c>
      <c r="T697" s="564" t="s">
        <v>2030</v>
      </c>
      <c r="U697" s="560" t="s">
        <v>2030</v>
      </c>
      <c r="V697" s="561" t="s">
        <v>2030</v>
      </c>
      <c r="W697" s="561" t="s">
        <v>2030</v>
      </c>
      <c r="X697" s="564" t="s">
        <v>2030</v>
      </c>
      <c r="Y697" s="561" t="s">
        <v>2030</v>
      </c>
      <c r="Z697" s="561" t="s">
        <v>2030</v>
      </c>
      <c r="AA697" s="561" t="s">
        <v>2030</v>
      </c>
      <c r="AB697" s="562" t="s">
        <v>2030</v>
      </c>
      <c r="AC697" s="559" t="s">
        <v>2030</v>
      </c>
      <c r="AD697" s="563" t="s">
        <v>2030</v>
      </c>
      <c r="AE697" s="561" t="s">
        <v>2030</v>
      </c>
      <c r="AF697" s="561" t="s">
        <v>2030</v>
      </c>
      <c r="AG697" s="561" t="s">
        <v>2030</v>
      </c>
      <c r="AH697" s="560" t="s">
        <v>2030</v>
      </c>
      <c r="AI697" s="561" t="s">
        <v>2063</v>
      </c>
      <c r="AJ697" s="561" t="s">
        <v>2063</v>
      </c>
      <c r="AK697" s="562" t="s">
        <v>2063</v>
      </c>
      <c r="AL697" s="559" t="s">
        <v>2063</v>
      </c>
      <c r="AM697" s="563" t="s">
        <v>2030</v>
      </c>
      <c r="AN697" s="561" t="s">
        <v>2030</v>
      </c>
      <c r="AO697" s="561" t="s">
        <v>2030</v>
      </c>
      <c r="AP697" s="565" t="s">
        <v>2030</v>
      </c>
      <c r="AQ697" s="563" t="s">
        <v>2030</v>
      </c>
      <c r="AR697" s="561" t="s">
        <v>2030</v>
      </c>
      <c r="AS697" s="561" t="s">
        <v>2030</v>
      </c>
      <c r="AT697" s="564" t="s">
        <v>2030</v>
      </c>
      <c r="AU697" s="560" t="s">
        <v>2030</v>
      </c>
      <c r="AV697" s="561" t="s">
        <v>2030</v>
      </c>
      <c r="AW697" s="561" t="s">
        <v>2030</v>
      </c>
      <c r="AX697" s="562" t="s">
        <v>2030</v>
      </c>
      <c r="AY697" s="566" t="s">
        <v>2030</v>
      </c>
      <c r="AZ697" s="567" t="s">
        <v>2030</v>
      </c>
      <c r="BA697" s="567" t="s">
        <v>2030</v>
      </c>
      <c r="BB697" s="568" t="s">
        <v>2030</v>
      </c>
      <c r="BC697" s="579" t="s">
        <v>2030</v>
      </c>
      <c r="BD697" s="2525"/>
      <c r="BE697" s="48"/>
      <c r="BF697" s="48"/>
      <c r="BG697" s="48"/>
      <c r="BH697" s="48"/>
      <c r="BI697" s="48"/>
      <c r="BJ697" s="48"/>
      <c r="BK697" s="48"/>
      <c r="BL697" s="158"/>
      <c r="BM697" s="311"/>
    </row>
    <row r="698" spans="1:73" x14ac:dyDescent="0.2">
      <c r="A698" s="2609"/>
      <c r="B698" s="2113" t="s">
        <v>2134</v>
      </c>
      <c r="C698" s="546" t="s">
        <v>2030</v>
      </c>
      <c r="D698" s="547" t="s">
        <v>2030</v>
      </c>
      <c r="E698" s="547" t="s">
        <v>2030</v>
      </c>
      <c r="F698" s="547" t="s">
        <v>2030</v>
      </c>
      <c r="G698" s="548" t="s">
        <v>2030</v>
      </c>
      <c r="H698" s="546" t="s">
        <v>2030</v>
      </c>
      <c r="I698" s="547" t="s">
        <v>2063</v>
      </c>
      <c r="J698" s="547" t="s">
        <v>2063</v>
      </c>
      <c r="K698" s="548" t="s">
        <v>2063</v>
      </c>
      <c r="L698" s="549" t="s">
        <v>2063</v>
      </c>
      <c r="M698" s="550" t="s">
        <v>2063</v>
      </c>
      <c r="N698" s="550" t="s">
        <v>2030</v>
      </c>
      <c r="O698" s="551" t="s">
        <v>2030</v>
      </c>
      <c r="P698" s="548" t="s">
        <v>2030</v>
      </c>
      <c r="Q698" s="552" t="s">
        <v>2030</v>
      </c>
      <c r="R698" s="550" t="s">
        <v>2030</v>
      </c>
      <c r="S698" s="550" t="s">
        <v>2030</v>
      </c>
      <c r="T698" s="553" t="s">
        <v>2030</v>
      </c>
      <c r="U698" s="549" t="s">
        <v>2030</v>
      </c>
      <c r="V698" s="550" t="s">
        <v>2030</v>
      </c>
      <c r="W698" s="550" t="s">
        <v>2030</v>
      </c>
      <c r="X698" s="553" t="s">
        <v>2030</v>
      </c>
      <c r="Y698" s="550" t="s">
        <v>2030</v>
      </c>
      <c r="Z698" s="550" t="s">
        <v>2030</v>
      </c>
      <c r="AA698" s="550" t="s">
        <v>2030</v>
      </c>
      <c r="AB698" s="551" t="s">
        <v>2030</v>
      </c>
      <c r="AC698" s="548" t="s">
        <v>2030</v>
      </c>
      <c r="AD698" s="552" t="s">
        <v>2030</v>
      </c>
      <c r="AE698" s="550" t="s">
        <v>2030</v>
      </c>
      <c r="AF698" s="550" t="s">
        <v>2030</v>
      </c>
      <c r="AG698" s="550" t="s">
        <v>2030</v>
      </c>
      <c r="AH698" s="549" t="s">
        <v>2030</v>
      </c>
      <c r="AI698" s="550" t="s">
        <v>2030</v>
      </c>
      <c r="AJ698" s="550" t="s">
        <v>2030</v>
      </c>
      <c r="AK698" s="551" t="s">
        <v>2030</v>
      </c>
      <c r="AL698" s="548" t="s">
        <v>2030</v>
      </c>
      <c r="AM698" s="552" t="s">
        <v>2030</v>
      </c>
      <c r="AN698" s="550" t="s">
        <v>2030</v>
      </c>
      <c r="AO698" s="550" t="s">
        <v>2030</v>
      </c>
      <c r="AP698" s="554" t="s">
        <v>2030</v>
      </c>
      <c r="AQ698" s="552" t="s">
        <v>2030</v>
      </c>
      <c r="AR698" s="550" t="s">
        <v>2030</v>
      </c>
      <c r="AS698" s="550" t="s">
        <v>2030</v>
      </c>
      <c r="AT698" s="553" t="s">
        <v>2030</v>
      </c>
      <c r="AU698" s="549" t="s">
        <v>2030</v>
      </c>
      <c r="AV698" s="550" t="s">
        <v>2030</v>
      </c>
      <c r="AW698" s="550" t="s">
        <v>2030</v>
      </c>
      <c r="AX698" s="551" t="s">
        <v>2030</v>
      </c>
      <c r="AY698" s="548" t="s">
        <v>2030</v>
      </c>
      <c r="AZ698" s="555" t="s">
        <v>2030</v>
      </c>
      <c r="BA698" s="555" t="s">
        <v>2030</v>
      </c>
      <c r="BB698" s="556" t="s">
        <v>2030</v>
      </c>
      <c r="BC698" s="576" t="s">
        <v>2030</v>
      </c>
      <c r="BD698" s="2525"/>
      <c r="BE698" s="48"/>
      <c r="BF698" s="48"/>
      <c r="BG698" s="48"/>
      <c r="BH698" s="48"/>
      <c r="BI698" s="48"/>
      <c r="BJ698" s="48"/>
      <c r="BK698" s="48"/>
      <c r="BL698" s="158"/>
      <c r="BM698" s="311"/>
    </row>
    <row r="699" spans="1:73" ht="13.5" thickBot="1" x14ac:dyDescent="0.25">
      <c r="A699" s="2610"/>
      <c r="B699" s="2119" t="s">
        <v>2133</v>
      </c>
      <c r="C699" s="607" t="s">
        <v>2030</v>
      </c>
      <c r="D699" s="608" t="s">
        <v>2030</v>
      </c>
      <c r="E699" s="608" t="s">
        <v>2030</v>
      </c>
      <c r="F699" s="608" t="s">
        <v>2030</v>
      </c>
      <c r="G699" s="609" t="s">
        <v>2030</v>
      </c>
      <c r="H699" s="607" t="s">
        <v>2030</v>
      </c>
      <c r="I699" s="608" t="s">
        <v>2030</v>
      </c>
      <c r="J699" s="608" t="s">
        <v>2030</v>
      </c>
      <c r="K699" s="609" t="s">
        <v>2030</v>
      </c>
      <c r="L699" s="607" t="s">
        <v>2030</v>
      </c>
      <c r="M699" s="608" t="s">
        <v>2030</v>
      </c>
      <c r="N699" s="608" t="s">
        <v>2030</v>
      </c>
      <c r="O699" s="615" t="s">
        <v>2030</v>
      </c>
      <c r="P699" s="609" t="s">
        <v>2030</v>
      </c>
      <c r="Q699" s="626" t="s">
        <v>2030</v>
      </c>
      <c r="R699" s="627" t="s">
        <v>2030</v>
      </c>
      <c r="S699" s="627" t="s">
        <v>2030</v>
      </c>
      <c r="T699" s="628" t="s">
        <v>2030</v>
      </c>
      <c r="U699" s="629" t="s">
        <v>2030</v>
      </c>
      <c r="V699" s="627" t="s">
        <v>2030</v>
      </c>
      <c r="W699" s="627" t="s">
        <v>2030</v>
      </c>
      <c r="X699" s="628" t="s">
        <v>2030</v>
      </c>
      <c r="Y699" s="627" t="s">
        <v>2030</v>
      </c>
      <c r="Z699" s="627" t="s">
        <v>2030</v>
      </c>
      <c r="AA699" s="627" t="s">
        <v>2030</v>
      </c>
      <c r="AB699" s="630" t="s">
        <v>2030</v>
      </c>
      <c r="AC699" s="609" t="s">
        <v>2030</v>
      </c>
      <c r="AD699" s="626" t="s">
        <v>2030</v>
      </c>
      <c r="AE699" s="627" t="s">
        <v>2030</v>
      </c>
      <c r="AF699" s="627" t="s">
        <v>2030</v>
      </c>
      <c r="AG699" s="627" t="s">
        <v>2030</v>
      </c>
      <c r="AH699" s="607" t="s">
        <v>2030</v>
      </c>
      <c r="AI699" s="627" t="s">
        <v>2030</v>
      </c>
      <c r="AJ699" s="627" t="s">
        <v>2030</v>
      </c>
      <c r="AK699" s="630" t="s">
        <v>2030</v>
      </c>
      <c r="AL699" s="609" t="s">
        <v>2030</v>
      </c>
      <c r="AM699" s="626" t="s">
        <v>2030</v>
      </c>
      <c r="AN699" s="627" t="s">
        <v>2030</v>
      </c>
      <c r="AO699" s="627" t="s">
        <v>2030</v>
      </c>
      <c r="AP699" s="631" t="s">
        <v>2030</v>
      </c>
      <c r="AQ699" s="626" t="s">
        <v>2030</v>
      </c>
      <c r="AR699" s="627" t="s">
        <v>2030</v>
      </c>
      <c r="AS699" s="627" t="s">
        <v>2030</v>
      </c>
      <c r="AT699" s="628" t="s">
        <v>2030</v>
      </c>
      <c r="AU699" s="607" t="s">
        <v>2030</v>
      </c>
      <c r="AV699" s="627" t="s">
        <v>2030</v>
      </c>
      <c r="AW699" s="627" t="s">
        <v>2030</v>
      </c>
      <c r="AX699" s="630" t="s">
        <v>2030</v>
      </c>
      <c r="AY699" s="619" t="s">
        <v>2030</v>
      </c>
      <c r="AZ699" s="620" t="s">
        <v>2030</v>
      </c>
      <c r="BA699" s="620" t="s">
        <v>2030</v>
      </c>
      <c r="BB699" s="621" t="s">
        <v>2030</v>
      </c>
      <c r="BC699" s="638" t="s">
        <v>2030</v>
      </c>
      <c r="BD699" s="2525"/>
      <c r="BE699" s="48"/>
      <c r="BF699" s="48"/>
      <c r="BG699" s="48"/>
      <c r="BH699" s="48"/>
      <c r="BI699" s="48"/>
      <c r="BJ699" s="48"/>
      <c r="BK699" s="48"/>
      <c r="BL699" s="158"/>
      <c r="BM699" s="311"/>
    </row>
    <row r="700" spans="1:73" ht="15.75" thickBot="1" x14ac:dyDescent="0.3">
      <c r="A700"/>
      <c r="B700" s="1676"/>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s="2525"/>
      <c r="BE700" s="48"/>
      <c r="BF700" s="48"/>
      <c r="BG700" s="48"/>
      <c r="BH700" s="48"/>
      <c r="BI700" s="48"/>
      <c r="BJ700" s="48"/>
      <c r="BK700" s="48"/>
      <c r="BL700" s="158"/>
      <c r="BM700" s="311"/>
    </row>
    <row r="701" spans="1:73" ht="13.5" thickBot="1" x14ac:dyDescent="0.25">
      <c r="A701" s="2589" t="s">
        <v>450</v>
      </c>
      <c r="B701" s="2591" t="s">
        <v>672</v>
      </c>
      <c r="C701" s="2586" t="s">
        <v>2056</v>
      </c>
      <c r="D701" s="2587"/>
      <c r="E701" s="2587"/>
      <c r="F701" s="2587"/>
      <c r="G701" s="2588"/>
      <c r="H701" s="2599" t="s">
        <v>2062</v>
      </c>
      <c r="I701" s="2599"/>
      <c r="J701" s="2600"/>
      <c r="K701" s="2611"/>
      <c r="L701" s="2602" t="s">
        <v>2061</v>
      </c>
      <c r="M701" s="2603"/>
      <c r="N701" s="2603"/>
      <c r="O701" s="2603"/>
      <c r="P701" s="2604"/>
      <c r="Q701" s="2586" t="s">
        <v>2053</v>
      </c>
      <c r="R701" s="2587"/>
      <c r="S701" s="2587"/>
      <c r="T701" s="2588"/>
      <c r="U701" s="2586" t="s">
        <v>2052</v>
      </c>
      <c r="V701" s="2587"/>
      <c r="W701" s="2587"/>
      <c r="X701" s="2588"/>
      <c r="Y701" s="2605" t="s">
        <v>2051</v>
      </c>
      <c r="Z701" s="2606"/>
      <c r="AA701" s="2606"/>
      <c r="AB701" s="2606"/>
      <c r="AC701" s="2607"/>
      <c r="AD701" s="2586" t="s">
        <v>2050</v>
      </c>
      <c r="AE701" s="2587"/>
      <c r="AF701" s="2587"/>
      <c r="AG701" s="2588"/>
      <c r="AH701" s="2586" t="s">
        <v>2049</v>
      </c>
      <c r="AI701" s="2587"/>
      <c r="AJ701" s="2587"/>
      <c r="AK701" s="2587"/>
      <c r="AL701" s="2588"/>
      <c r="AM701" s="2586" t="s">
        <v>2048</v>
      </c>
      <c r="AN701" s="2587"/>
      <c r="AO701" s="2587"/>
      <c r="AP701" s="519"/>
      <c r="AQ701" s="2586" t="s">
        <v>2047</v>
      </c>
      <c r="AR701" s="2587"/>
      <c r="AS701" s="2587"/>
      <c r="AT701" s="2588"/>
      <c r="AU701" s="2593" t="s">
        <v>2046</v>
      </c>
      <c r="AV701" s="2594"/>
      <c r="AW701" s="2594"/>
      <c r="AX701" s="2594"/>
      <c r="AY701" s="2595"/>
      <c r="AZ701" s="2586" t="s">
        <v>2045</v>
      </c>
      <c r="BA701" s="2587"/>
      <c r="BB701" s="2587"/>
      <c r="BC701" s="2587"/>
      <c r="BD701" s="2525"/>
      <c r="BE701" s="48"/>
      <c r="BF701" s="48"/>
      <c r="BG701" s="48"/>
      <c r="BH701" s="48"/>
      <c r="BI701" s="48"/>
      <c r="BJ701" s="48"/>
      <c r="BK701" s="48"/>
      <c r="BL701" s="158"/>
      <c r="BM701" s="311"/>
    </row>
    <row r="702" spans="1:73" ht="13.5" thickBot="1" x14ac:dyDescent="0.25">
      <c r="A702" s="2590"/>
      <c r="B702" s="2592"/>
      <c r="C702" s="520">
        <v>2</v>
      </c>
      <c r="D702" s="521">
        <v>6</v>
      </c>
      <c r="E702" s="522">
        <v>13</v>
      </c>
      <c r="F702" s="523">
        <v>20</v>
      </c>
      <c r="G702" s="532">
        <v>27</v>
      </c>
      <c r="H702" s="521">
        <v>3</v>
      </c>
      <c r="I702" s="526">
        <v>10</v>
      </c>
      <c r="J702" s="523">
        <v>17</v>
      </c>
      <c r="K702" s="522">
        <v>24</v>
      </c>
      <c r="L702" s="525">
        <v>2</v>
      </c>
      <c r="M702" s="522">
        <v>9</v>
      </c>
      <c r="N702" s="528">
        <v>16</v>
      </c>
      <c r="O702" s="529">
        <v>23</v>
      </c>
      <c r="P702" s="530">
        <v>30</v>
      </c>
      <c r="Q702" s="522">
        <v>6</v>
      </c>
      <c r="R702" s="523">
        <v>13</v>
      </c>
      <c r="S702" s="529">
        <v>20</v>
      </c>
      <c r="T702" s="530">
        <v>27</v>
      </c>
      <c r="U702" s="526">
        <v>4</v>
      </c>
      <c r="V702" s="523">
        <v>11</v>
      </c>
      <c r="W702" s="522">
        <v>18</v>
      </c>
      <c r="X702" s="530">
        <v>25</v>
      </c>
      <c r="Y702" s="526">
        <v>1</v>
      </c>
      <c r="Z702" s="523">
        <v>8</v>
      </c>
      <c r="AA702" s="522">
        <v>15</v>
      </c>
      <c r="AB702" s="528">
        <v>22</v>
      </c>
      <c r="AC702" s="527">
        <v>29</v>
      </c>
      <c r="AD702" s="523">
        <v>6</v>
      </c>
      <c r="AE702" s="522">
        <v>13</v>
      </c>
      <c r="AF702" s="528">
        <v>20</v>
      </c>
      <c r="AG702" s="527">
        <v>27</v>
      </c>
      <c r="AH702" s="521">
        <v>3</v>
      </c>
      <c r="AI702" s="522">
        <v>10</v>
      </c>
      <c r="AJ702" s="523">
        <v>17</v>
      </c>
      <c r="AK702" s="522">
        <v>24</v>
      </c>
      <c r="AL702" s="531">
        <v>31</v>
      </c>
      <c r="AM702" s="526">
        <v>7</v>
      </c>
      <c r="AN702" s="523">
        <v>14</v>
      </c>
      <c r="AO702" s="522">
        <v>21</v>
      </c>
      <c r="AP702" s="531">
        <v>28</v>
      </c>
      <c r="AQ702" s="526">
        <v>5</v>
      </c>
      <c r="AR702" s="523">
        <v>12</v>
      </c>
      <c r="AS702" s="529">
        <v>19</v>
      </c>
      <c r="AT702" s="530">
        <v>26</v>
      </c>
      <c r="AU702" s="520">
        <v>2</v>
      </c>
      <c r="AV702" s="523">
        <v>9</v>
      </c>
      <c r="AW702" s="529">
        <v>16</v>
      </c>
      <c r="AX702" s="523">
        <v>23</v>
      </c>
      <c r="AY702" s="532">
        <v>30</v>
      </c>
      <c r="AZ702" s="521">
        <v>7</v>
      </c>
      <c r="BA702" s="522">
        <v>14</v>
      </c>
      <c r="BB702" s="523">
        <v>21</v>
      </c>
      <c r="BC702" s="639">
        <v>28</v>
      </c>
      <c r="BD702" s="2525"/>
      <c r="BE702" s="2659" t="s">
        <v>1501</v>
      </c>
      <c r="BF702" s="2660"/>
      <c r="BG702" s="308"/>
      <c r="BH702" s="307">
        <v>2007</v>
      </c>
      <c r="BI702" s="307">
        <v>2008</v>
      </c>
      <c r="BJ702" s="307">
        <v>2009</v>
      </c>
      <c r="BK702" s="307">
        <v>2010</v>
      </c>
      <c r="BL702" s="307">
        <v>2011</v>
      </c>
      <c r="BM702" s="311"/>
    </row>
    <row r="703" spans="1:73" x14ac:dyDescent="0.2">
      <c r="A703" s="2630" t="s">
        <v>1693</v>
      </c>
      <c r="B703" s="2121" t="s">
        <v>2132</v>
      </c>
      <c r="C703" s="534" t="s">
        <v>2030</v>
      </c>
      <c r="D703" s="535" t="s">
        <v>2030</v>
      </c>
      <c r="E703" s="535" t="s">
        <v>2030</v>
      </c>
      <c r="F703" s="535" t="s">
        <v>2030</v>
      </c>
      <c r="G703" s="536" t="s">
        <v>2030</v>
      </c>
      <c r="H703" s="534" t="s">
        <v>2030</v>
      </c>
      <c r="I703" s="535" t="s">
        <v>2030</v>
      </c>
      <c r="J703" s="535" t="s">
        <v>2030</v>
      </c>
      <c r="K703" s="536" t="s">
        <v>2030</v>
      </c>
      <c r="L703" s="593" t="s">
        <v>2030</v>
      </c>
      <c r="M703" s="535" t="s">
        <v>2030</v>
      </c>
      <c r="N703" s="535" t="s">
        <v>2030</v>
      </c>
      <c r="O703" s="535" t="s">
        <v>2030</v>
      </c>
      <c r="P703" s="536" t="s">
        <v>2030</v>
      </c>
      <c r="Q703" s="595" t="s">
        <v>2030</v>
      </c>
      <c r="R703" s="540" t="s">
        <v>2030</v>
      </c>
      <c r="S703" s="540" t="s">
        <v>2030</v>
      </c>
      <c r="T703" s="536" t="s">
        <v>2030</v>
      </c>
      <c r="U703" s="535" t="s">
        <v>2030</v>
      </c>
      <c r="V703" s="535" t="s">
        <v>2030</v>
      </c>
      <c r="W703" s="535" t="s">
        <v>2030</v>
      </c>
      <c r="X703" s="536" t="s">
        <v>2030</v>
      </c>
      <c r="Y703" s="534" t="s">
        <v>2030</v>
      </c>
      <c r="Z703" s="535" t="s">
        <v>2030</v>
      </c>
      <c r="AA703" s="535" t="s">
        <v>2030</v>
      </c>
      <c r="AB703" s="535" t="s">
        <v>2030</v>
      </c>
      <c r="AC703" s="536" t="s">
        <v>2030</v>
      </c>
      <c r="AD703" s="595" t="s">
        <v>2030</v>
      </c>
      <c r="AE703" s="535" t="s">
        <v>2030</v>
      </c>
      <c r="AF703" s="535" t="s">
        <v>2030</v>
      </c>
      <c r="AG703" s="536" t="s">
        <v>2030</v>
      </c>
      <c r="AH703" s="534" t="s">
        <v>2030</v>
      </c>
      <c r="AI703" s="535" t="s">
        <v>2030</v>
      </c>
      <c r="AJ703" s="535" t="s">
        <v>2030</v>
      </c>
      <c r="AK703" s="537" t="s">
        <v>2030</v>
      </c>
      <c r="AL703" s="536" t="s">
        <v>2030</v>
      </c>
      <c r="AM703" s="538" t="s">
        <v>2030</v>
      </c>
      <c r="AN703" s="535" t="s">
        <v>2030</v>
      </c>
      <c r="AO703" s="535" t="s">
        <v>2030</v>
      </c>
      <c r="AP703" s="542" t="s">
        <v>2030</v>
      </c>
      <c r="AQ703" s="538" t="s">
        <v>2063</v>
      </c>
      <c r="AR703" s="535" t="s">
        <v>2063</v>
      </c>
      <c r="AS703" s="535" t="s">
        <v>2030</v>
      </c>
      <c r="AT703" s="536" t="s">
        <v>2030</v>
      </c>
      <c r="AU703" s="534" t="s">
        <v>2030</v>
      </c>
      <c r="AV703" s="535" t="s">
        <v>2030</v>
      </c>
      <c r="AW703" s="535" t="s">
        <v>2030</v>
      </c>
      <c r="AX703" s="537" t="s">
        <v>2030</v>
      </c>
      <c r="AY703" s="543" t="s">
        <v>2030</v>
      </c>
      <c r="AZ703" s="567" t="s">
        <v>2030</v>
      </c>
      <c r="BA703" s="567" t="s">
        <v>2030</v>
      </c>
      <c r="BB703" s="568" t="s">
        <v>2030</v>
      </c>
      <c r="BC703" s="640" t="s">
        <v>2030</v>
      </c>
      <c r="BD703" s="2525"/>
      <c r="BE703" s="48"/>
      <c r="BF703" s="48"/>
      <c r="BG703" s="306" t="s">
        <v>2038</v>
      </c>
      <c r="BH703" s="304"/>
      <c r="BI703" s="42">
        <f>COUNTIFS('I05A '!$C$803:$BC$805,$BE$604)</f>
        <v>159</v>
      </c>
      <c r="BJ703" s="42"/>
      <c r="BK703" s="42"/>
      <c r="BL703" s="36"/>
      <c r="BM703" s="311"/>
    </row>
    <row r="704" spans="1:73" x14ac:dyDescent="0.2">
      <c r="A704" s="2631"/>
      <c r="B704" s="2122" t="s">
        <v>2131</v>
      </c>
      <c r="C704" s="546" t="s">
        <v>2030</v>
      </c>
      <c r="D704" s="547" t="s">
        <v>2030</v>
      </c>
      <c r="E704" s="547" t="s">
        <v>2063</v>
      </c>
      <c r="F704" s="547" t="s">
        <v>2063</v>
      </c>
      <c r="G704" s="548" t="s">
        <v>2063</v>
      </c>
      <c r="H704" s="546" t="s">
        <v>2063</v>
      </c>
      <c r="I704" s="547" t="s">
        <v>2030</v>
      </c>
      <c r="J704" s="547" t="s">
        <v>2030</v>
      </c>
      <c r="K704" s="548" t="s">
        <v>2030</v>
      </c>
      <c r="L704" s="597" t="s">
        <v>2030</v>
      </c>
      <c r="M704" s="547" t="s">
        <v>2030</v>
      </c>
      <c r="N704" s="547" t="s">
        <v>2030</v>
      </c>
      <c r="O704" s="547" t="s">
        <v>2030</v>
      </c>
      <c r="P704" s="548" t="s">
        <v>2030</v>
      </c>
      <c r="Q704" s="555" t="s">
        <v>2030</v>
      </c>
      <c r="R704" s="547" t="s">
        <v>2030</v>
      </c>
      <c r="S704" s="547" t="s">
        <v>2030</v>
      </c>
      <c r="T704" s="548" t="s">
        <v>2030</v>
      </c>
      <c r="U704" s="547" t="s">
        <v>2030</v>
      </c>
      <c r="V704" s="547" t="s">
        <v>2030</v>
      </c>
      <c r="W704" s="547" t="s">
        <v>2030</v>
      </c>
      <c r="X704" s="548" t="s">
        <v>2030</v>
      </c>
      <c r="Y704" s="546" t="s">
        <v>2030</v>
      </c>
      <c r="Z704" s="547" t="s">
        <v>2030</v>
      </c>
      <c r="AA704" s="547" t="s">
        <v>2030</v>
      </c>
      <c r="AB704" s="547" t="s">
        <v>2030</v>
      </c>
      <c r="AC704" s="548" t="s">
        <v>2030</v>
      </c>
      <c r="AD704" s="555" t="s">
        <v>2030</v>
      </c>
      <c r="AE704" s="547" t="s">
        <v>2030</v>
      </c>
      <c r="AF704" s="547" t="s">
        <v>2030</v>
      </c>
      <c r="AG704" s="548" t="s">
        <v>2030</v>
      </c>
      <c r="AH704" s="546" t="s">
        <v>2030</v>
      </c>
      <c r="AI704" s="547" t="s">
        <v>2030</v>
      </c>
      <c r="AJ704" s="547" t="s">
        <v>2030</v>
      </c>
      <c r="AK704" s="576" t="s">
        <v>2030</v>
      </c>
      <c r="AL704" s="548" t="s">
        <v>2030</v>
      </c>
      <c r="AM704" s="555" t="s">
        <v>2030</v>
      </c>
      <c r="AN704" s="547" t="s">
        <v>2030</v>
      </c>
      <c r="AO704" s="547" t="s">
        <v>2030</v>
      </c>
      <c r="AP704" s="598" t="s">
        <v>2030</v>
      </c>
      <c r="AQ704" s="555" t="s">
        <v>2063</v>
      </c>
      <c r="AR704" s="547" t="s">
        <v>2063</v>
      </c>
      <c r="AS704" s="547" t="s">
        <v>2030</v>
      </c>
      <c r="AT704" s="548" t="s">
        <v>2030</v>
      </c>
      <c r="AU704" s="546" t="s">
        <v>2030</v>
      </c>
      <c r="AV704" s="547" t="s">
        <v>2030</v>
      </c>
      <c r="AW704" s="547" t="s">
        <v>2030</v>
      </c>
      <c r="AX704" s="576" t="s">
        <v>2030</v>
      </c>
      <c r="AY704" s="548" t="s">
        <v>2030</v>
      </c>
      <c r="AZ704" s="555" t="s">
        <v>2030</v>
      </c>
      <c r="BA704" s="555" t="s">
        <v>2030</v>
      </c>
      <c r="BB704" s="556" t="s">
        <v>2030</v>
      </c>
      <c r="BC704" s="641" t="s">
        <v>2030</v>
      </c>
      <c r="BD704" s="2526"/>
      <c r="BE704" s="48"/>
      <c r="BF704" s="48"/>
      <c r="BG704" s="305" t="s">
        <v>2037</v>
      </c>
      <c r="BH704" s="304"/>
      <c r="BI704" s="42">
        <f>COUNTIFS('I05A '!$C$803:$BC$805,$BF$604)</f>
        <v>0</v>
      </c>
      <c r="BJ704" s="42"/>
      <c r="BK704" s="42"/>
      <c r="BL704" s="36"/>
      <c r="BM704" s="311"/>
    </row>
    <row r="705" spans="1:65" x14ac:dyDescent="0.2">
      <c r="A705" s="2631"/>
      <c r="B705" s="2123" t="s">
        <v>2130</v>
      </c>
      <c r="C705" s="557" t="s">
        <v>2030</v>
      </c>
      <c r="D705" s="558" t="s">
        <v>2030</v>
      </c>
      <c r="E705" s="558" t="s">
        <v>2030</v>
      </c>
      <c r="F705" s="558" t="s">
        <v>2030</v>
      </c>
      <c r="G705" s="559" t="s">
        <v>2030</v>
      </c>
      <c r="H705" s="557" t="s">
        <v>2030</v>
      </c>
      <c r="I705" s="558" t="s">
        <v>2030</v>
      </c>
      <c r="J705" s="558" t="s">
        <v>2030</v>
      </c>
      <c r="K705" s="559" t="s">
        <v>2030</v>
      </c>
      <c r="L705" s="599" t="s">
        <v>2030</v>
      </c>
      <c r="M705" s="558" t="s">
        <v>2030</v>
      </c>
      <c r="N705" s="558" t="s">
        <v>2030</v>
      </c>
      <c r="O705" s="558" t="s">
        <v>2030</v>
      </c>
      <c r="P705" s="559" t="s">
        <v>2030</v>
      </c>
      <c r="Q705" s="601" t="s">
        <v>2030</v>
      </c>
      <c r="R705" s="558" t="s">
        <v>2030</v>
      </c>
      <c r="S705" s="558" t="s">
        <v>2030</v>
      </c>
      <c r="T705" s="559" t="s">
        <v>2030</v>
      </c>
      <c r="U705" s="558" t="s">
        <v>2030</v>
      </c>
      <c r="V705" s="558" t="s">
        <v>2030</v>
      </c>
      <c r="W705" s="558" t="s">
        <v>2030</v>
      </c>
      <c r="X705" s="559" t="s">
        <v>2030</v>
      </c>
      <c r="Y705" s="557" t="s">
        <v>2030</v>
      </c>
      <c r="Z705" s="558" t="s">
        <v>2030</v>
      </c>
      <c r="AA705" s="558" t="s">
        <v>2030</v>
      </c>
      <c r="AB705" s="558" t="s">
        <v>2030</v>
      </c>
      <c r="AC705" s="559" t="s">
        <v>2030</v>
      </c>
      <c r="AD705" s="601" t="s">
        <v>2030</v>
      </c>
      <c r="AE705" s="558" t="s">
        <v>2030</v>
      </c>
      <c r="AF705" s="558" t="s">
        <v>2030</v>
      </c>
      <c r="AG705" s="574" t="s">
        <v>2030</v>
      </c>
      <c r="AH705" s="572" t="s">
        <v>2030</v>
      </c>
      <c r="AI705" s="558" t="s">
        <v>2030</v>
      </c>
      <c r="AJ705" s="558" t="s">
        <v>2030</v>
      </c>
      <c r="AK705" s="600" t="s">
        <v>2030</v>
      </c>
      <c r="AL705" s="559" t="s">
        <v>2030</v>
      </c>
      <c r="AM705" s="601" t="s">
        <v>2030</v>
      </c>
      <c r="AN705" s="558" t="s">
        <v>2030</v>
      </c>
      <c r="AO705" s="558" t="s">
        <v>2030</v>
      </c>
      <c r="AP705" s="565" t="s">
        <v>2030</v>
      </c>
      <c r="AQ705" s="563" t="s">
        <v>2063</v>
      </c>
      <c r="AR705" s="561" t="s">
        <v>2063</v>
      </c>
      <c r="AS705" s="558" t="s">
        <v>2030</v>
      </c>
      <c r="AT705" s="559" t="s">
        <v>2030</v>
      </c>
      <c r="AU705" s="557" t="s">
        <v>2030</v>
      </c>
      <c r="AV705" s="561" t="s">
        <v>2030</v>
      </c>
      <c r="AW705" s="558" t="s">
        <v>2030</v>
      </c>
      <c r="AX705" s="600" t="s">
        <v>2030</v>
      </c>
      <c r="AY705" s="566" t="s">
        <v>2030</v>
      </c>
      <c r="AZ705" s="567" t="s">
        <v>2030</v>
      </c>
      <c r="BA705" s="567" t="s">
        <v>2030</v>
      </c>
      <c r="BB705" s="568" t="s">
        <v>2030</v>
      </c>
      <c r="BC705" s="569" t="s">
        <v>2030</v>
      </c>
      <c r="BI705" s="42">
        <f>COUNTIFS('I05A '!$C$803:$BC$805,$BG$604)</f>
        <v>0</v>
      </c>
      <c r="BJ705" s="42"/>
      <c r="BK705" s="42"/>
      <c r="BM705" s="311"/>
    </row>
    <row r="706" spans="1:65" x14ac:dyDescent="0.2">
      <c r="A706" s="2631"/>
      <c r="B706" s="2122" t="s">
        <v>2129</v>
      </c>
      <c r="C706" s="546" t="s">
        <v>2030</v>
      </c>
      <c r="D706" s="547" t="s">
        <v>2030</v>
      </c>
      <c r="E706" s="547" t="s">
        <v>2030</v>
      </c>
      <c r="F706" s="547" t="s">
        <v>2030</v>
      </c>
      <c r="G706" s="548" t="s">
        <v>2030</v>
      </c>
      <c r="H706" s="546" t="s">
        <v>2030</v>
      </c>
      <c r="I706" s="547" t="s">
        <v>2030</v>
      </c>
      <c r="J706" s="547" t="s">
        <v>2030</v>
      </c>
      <c r="K706" s="548" t="s">
        <v>2030</v>
      </c>
      <c r="L706" s="597" t="s">
        <v>2030</v>
      </c>
      <c r="M706" s="547" t="s">
        <v>2030</v>
      </c>
      <c r="N706" s="547" t="s">
        <v>2030</v>
      </c>
      <c r="O706" s="547" t="s">
        <v>2030</v>
      </c>
      <c r="P706" s="548" t="s">
        <v>2030</v>
      </c>
      <c r="Q706" s="555" t="s">
        <v>2030</v>
      </c>
      <c r="R706" s="547" t="s">
        <v>2030</v>
      </c>
      <c r="S706" s="547" t="s">
        <v>2030</v>
      </c>
      <c r="T706" s="548" t="s">
        <v>2030</v>
      </c>
      <c r="U706" s="547" t="s">
        <v>2030</v>
      </c>
      <c r="V706" s="547" t="s">
        <v>2030</v>
      </c>
      <c r="W706" s="547" t="s">
        <v>2030</v>
      </c>
      <c r="X706" s="548" t="s">
        <v>2030</v>
      </c>
      <c r="Y706" s="546" t="s">
        <v>2030</v>
      </c>
      <c r="Z706" s="547" t="s">
        <v>2030</v>
      </c>
      <c r="AA706" s="547" t="s">
        <v>2030</v>
      </c>
      <c r="AB706" s="547" t="s">
        <v>2030</v>
      </c>
      <c r="AC706" s="548" t="s">
        <v>2030</v>
      </c>
      <c r="AD706" s="555" t="s">
        <v>2030</v>
      </c>
      <c r="AE706" s="547" t="s">
        <v>2030</v>
      </c>
      <c r="AF706" s="547" t="s">
        <v>2030</v>
      </c>
      <c r="AG706" s="553" t="s">
        <v>2030</v>
      </c>
      <c r="AH706" s="549" t="s">
        <v>2030</v>
      </c>
      <c r="AI706" s="547" t="s">
        <v>2030</v>
      </c>
      <c r="AJ706" s="547" t="s">
        <v>2030</v>
      </c>
      <c r="AK706" s="576" t="s">
        <v>2030</v>
      </c>
      <c r="AL706" s="548" t="s">
        <v>2030</v>
      </c>
      <c r="AM706" s="555" t="s">
        <v>2030</v>
      </c>
      <c r="AN706" s="547" t="s">
        <v>2030</v>
      </c>
      <c r="AO706" s="547" t="s">
        <v>2030</v>
      </c>
      <c r="AP706" s="554" t="s">
        <v>2030</v>
      </c>
      <c r="AQ706" s="552" t="s">
        <v>2030</v>
      </c>
      <c r="AR706" s="550" t="s">
        <v>2030</v>
      </c>
      <c r="AS706" s="547" t="s">
        <v>2063</v>
      </c>
      <c r="AT706" s="548" t="s">
        <v>2063</v>
      </c>
      <c r="AU706" s="546" t="s">
        <v>2063</v>
      </c>
      <c r="AV706" s="550" t="s">
        <v>2030</v>
      </c>
      <c r="AW706" s="547" t="s">
        <v>2030</v>
      </c>
      <c r="AX706" s="576" t="s">
        <v>2030</v>
      </c>
      <c r="AY706" s="548" t="s">
        <v>2030</v>
      </c>
      <c r="AZ706" s="555" t="s">
        <v>2030</v>
      </c>
      <c r="BA706" s="555" t="s">
        <v>2030</v>
      </c>
      <c r="BB706" s="556" t="s">
        <v>2030</v>
      </c>
      <c r="BC706" s="548" t="s">
        <v>2030</v>
      </c>
      <c r="BM706" s="311"/>
    </row>
    <row r="707" spans="1:65" x14ac:dyDescent="0.2">
      <c r="A707" s="2631"/>
      <c r="B707" s="2124" t="s">
        <v>2128</v>
      </c>
      <c r="C707" s="557" t="s">
        <v>2030</v>
      </c>
      <c r="D707" s="558" t="s">
        <v>2030</v>
      </c>
      <c r="E707" s="558" t="s">
        <v>2030</v>
      </c>
      <c r="F707" s="558" t="s">
        <v>2030</v>
      </c>
      <c r="G707" s="559" t="s">
        <v>2030</v>
      </c>
      <c r="H707" s="557" t="s">
        <v>2030</v>
      </c>
      <c r="I707" s="558" t="s">
        <v>2030</v>
      </c>
      <c r="J707" s="558" t="s">
        <v>2030</v>
      </c>
      <c r="K707" s="559" t="s">
        <v>2030</v>
      </c>
      <c r="L707" s="599" t="s">
        <v>2030</v>
      </c>
      <c r="M707" s="558" t="s">
        <v>2030</v>
      </c>
      <c r="N707" s="558" t="s">
        <v>2030</v>
      </c>
      <c r="O707" s="558" t="s">
        <v>2030</v>
      </c>
      <c r="P707" s="559" t="s">
        <v>2030</v>
      </c>
      <c r="Q707" s="601" t="s">
        <v>2030</v>
      </c>
      <c r="R707" s="558" t="s">
        <v>2030</v>
      </c>
      <c r="S707" s="558" t="s">
        <v>2030</v>
      </c>
      <c r="T707" s="559" t="s">
        <v>2030</v>
      </c>
      <c r="U707" s="558" t="s">
        <v>2030</v>
      </c>
      <c r="V707" s="558" t="s">
        <v>2030</v>
      </c>
      <c r="W707" s="558" t="s">
        <v>2030</v>
      </c>
      <c r="X707" s="559" t="s">
        <v>2030</v>
      </c>
      <c r="Y707" s="557" t="s">
        <v>2030</v>
      </c>
      <c r="Z707" s="558" t="s">
        <v>2030</v>
      </c>
      <c r="AA707" s="558" t="s">
        <v>2030</v>
      </c>
      <c r="AB707" s="558" t="s">
        <v>2030</v>
      </c>
      <c r="AC707" s="559" t="s">
        <v>2030</v>
      </c>
      <c r="AD707" s="539" t="s">
        <v>2030</v>
      </c>
      <c r="AE707" s="558" t="s">
        <v>2030</v>
      </c>
      <c r="AF707" s="558" t="s">
        <v>2030</v>
      </c>
      <c r="AG707" s="564" t="s">
        <v>2030</v>
      </c>
      <c r="AH707" s="560" t="s">
        <v>2030</v>
      </c>
      <c r="AI707" s="558" t="s">
        <v>2030</v>
      </c>
      <c r="AJ707" s="558" t="s">
        <v>2030</v>
      </c>
      <c r="AK707" s="600" t="s">
        <v>2030</v>
      </c>
      <c r="AL707" s="559" t="s">
        <v>2030</v>
      </c>
      <c r="AM707" s="601" t="s">
        <v>2030</v>
      </c>
      <c r="AN707" s="558" t="s">
        <v>2030</v>
      </c>
      <c r="AO707" s="558" t="s">
        <v>2030</v>
      </c>
      <c r="AP707" s="565" t="s">
        <v>2030</v>
      </c>
      <c r="AQ707" s="563" t="s">
        <v>2030</v>
      </c>
      <c r="AR707" s="561" t="s">
        <v>2030</v>
      </c>
      <c r="AS707" s="558" t="s">
        <v>2063</v>
      </c>
      <c r="AT707" s="559" t="s">
        <v>2063</v>
      </c>
      <c r="AU707" s="557" t="s">
        <v>2063</v>
      </c>
      <c r="AV707" s="561" t="s">
        <v>2030</v>
      </c>
      <c r="AW707" s="558" t="s">
        <v>2030</v>
      </c>
      <c r="AX707" s="600" t="s">
        <v>2030</v>
      </c>
      <c r="AY707" s="566" t="s">
        <v>2030</v>
      </c>
      <c r="AZ707" s="567" t="s">
        <v>2030</v>
      </c>
      <c r="BA707" s="567" t="s">
        <v>2030</v>
      </c>
      <c r="BB707" s="568" t="s">
        <v>2030</v>
      </c>
      <c r="BC707" s="569" t="s">
        <v>2030</v>
      </c>
      <c r="BM707" s="311"/>
    </row>
    <row r="708" spans="1:65" x14ac:dyDescent="0.2">
      <c r="A708" s="2631"/>
      <c r="B708" s="2122" t="s">
        <v>2127</v>
      </c>
      <c r="C708" s="546" t="s">
        <v>2030</v>
      </c>
      <c r="D708" s="547" t="s">
        <v>2030</v>
      </c>
      <c r="E708" s="547" t="s">
        <v>2063</v>
      </c>
      <c r="F708" s="547" t="s">
        <v>2063</v>
      </c>
      <c r="G708" s="548" t="s">
        <v>2063</v>
      </c>
      <c r="H708" s="546" t="s">
        <v>2063</v>
      </c>
      <c r="I708" s="547" t="s">
        <v>2030</v>
      </c>
      <c r="J708" s="547" t="s">
        <v>2030</v>
      </c>
      <c r="K708" s="548" t="s">
        <v>2030</v>
      </c>
      <c r="L708" s="597" t="s">
        <v>2030</v>
      </c>
      <c r="M708" s="547" t="s">
        <v>2030</v>
      </c>
      <c r="N708" s="547" t="s">
        <v>2030</v>
      </c>
      <c r="O708" s="547" t="s">
        <v>2030</v>
      </c>
      <c r="P708" s="548" t="s">
        <v>2030</v>
      </c>
      <c r="Q708" s="555" t="s">
        <v>2030</v>
      </c>
      <c r="R708" s="547" t="s">
        <v>2030</v>
      </c>
      <c r="S708" s="547" t="s">
        <v>2030</v>
      </c>
      <c r="T708" s="548" t="s">
        <v>2030</v>
      </c>
      <c r="U708" s="547" t="s">
        <v>2030</v>
      </c>
      <c r="V708" s="547" t="s">
        <v>2030</v>
      </c>
      <c r="W708" s="547" t="s">
        <v>2030</v>
      </c>
      <c r="X708" s="548" t="s">
        <v>2030</v>
      </c>
      <c r="Y708" s="546" t="s">
        <v>2030</v>
      </c>
      <c r="Z708" s="547" t="s">
        <v>2030</v>
      </c>
      <c r="AA708" s="547" t="s">
        <v>2030</v>
      </c>
      <c r="AB708" s="547" t="s">
        <v>2030</v>
      </c>
      <c r="AC708" s="548" t="s">
        <v>2030</v>
      </c>
      <c r="AD708" s="555" t="s">
        <v>2030</v>
      </c>
      <c r="AE708" s="547" t="s">
        <v>2030</v>
      </c>
      <c r="AF708" s="547" t="s">
        <v>2030</v>
      </c>
      <c r="AG708" s="548" t="s">
        <v>2030</v>
      </c>
      <c r="AH708" s="546" t="s">
        <v>2030</v>
      </c>
      <c r="AI708" s="547" t="s">
        <v>2030</v>
      </c>
      <c r="AJ708" s="547" t="s">
        <v>2030</v>
      </c>
      <c r="AK708" s="576" t="s">
        <v>2030</v>
      </c>
      <c r="AL708" s="548" t="s">
        <v>2030</v>
      </c>
      <c r="AM708" s="555" t="s">
        <v>2030</v>
      </c>
      <c r="AN708" s="547" t="s">
        <v>2030</v>
      </c>
      <c r="AO708" s="547" t="s">
        <v>2030</v>
      </c>
      <c r="AP708" s="598" t="s">
        <v>2030</v>
      </c>
      <c r="AQ708" s="555" t="s">
        <v>2030</v>
      </c>
      <c r="AR708" s="547" t="s">
        <v>2030</v>
      </c>
      <c r="AS708" s="547" t="s">
        <v>2063</v>
      </c>
      <c r="AT708" s="548" t="s">
        <v>2063</v>
      </c>
      <c r="AU708" s="546" t="s">
        <v>2063</v>
      </c>
      <c r="AV708" s="547" t="s">
        <v>2030</v>
      </c>
      <c r="AW708" s="547" t="s">
        <v>2030</v>
      </c>
      <c r="AX708" s="576" t="s">
        <v>2030</v>
      </c>
      <c r="AY708" s="548" t="s">
        <v>2030</v>
      </c>
      <c r="AZ708" s="555" t="s">
        <v>2030</v>
      </c>
      <c r="BA708" s="555" t="s">
        <v>2030</v>
      </c>
      <c r="BB708" s="556" t="s">
        <v>2030</v>
      </c>
      <c r="BC708" s="548" t="s">
        <v>2030</v>
      </c>
      <c r="BM708" s="311"/>
    </row>
    <row r="709" spans="1:65" x14ac:dyDescent="0.2">
      <c r="A709" s="2631"/>
      <c r="B709" s="2124" t="s">
        <v>2126</v>
      </c>
      <c r="C709" s="557" t="s">
        <v>2030</v>
      </c>
      <c r="D709" s="558" t="s">
        <v>2030</v>
      </c>
      <c r="E709" s="558" t="s">
        <v>2063</v>
      </c>
      <c r="F709" s="558" t="s">
        <v>2063</v>
      </c>
      <c r="G709" s="559" t="s">
        <v>2030</v>
      </c>
      <c r="H709" s="557" t="s">
        <v>2030</v>
      </c>
      <c r="I709" s="558" t="s">
        <v>2030</v>
      </c>
      <c r="J709" s="558" t="s">
        <v>2030</v>
      </c>
      <c r="K709" s="559" t="s">
        <v>2063</v>
      </c>
      <c r="L709" s="599" t="s">
        <v>2030</v>
      </c>
      <c r="M709" s="558" t="s">
        <v>2030</v>
      </c>
      <c r="N709" s="558" t="s">
        <v>2030</v>
      </c>
      <c r="O709" s="558" t="s">
        <v>2030</v>
      </c>
      <c r="P709" s="559" t="s">
        <v>2030</v>
      </c>
      <c r="Q709" s="601" t="s">
        <v>2030</v>
      </c>
      <c r="R709" s="558" t="s">
        <v>2030</v>
      </c>
      <c r="S709" s="558" t="s">
        <v>2030</v>
      </c>
      <c r="T709" s="559" t="s">
        <v>2030</v>
      </c>
      <c r="U709" s="558" t="s">
        <v>2030</v>
      </c>
      <c r="V709" s="558" t="s">
        <v>2030</v>
      </c>
      <c r="W709" s="558" t="s">
        <v>2030</v>
      </c>
      <c r="X709" s="559" t="s">
        <v>2030</v>
      </c>
      <c r="Y709" s="557" t="s">
        <v>2030</v>
      </c>
      <c r="Z709" s="558" t="s">
        <v>2030</v>
      </c>
      <c r="AA709" s="558" t="s">
        <v>2030</v>
      </c>
      <c r="AB709" s="558" t="s">
        <v>2030</v>
      </c>
      <c r="AC709" s="559" t="s">
        <v>2030</v>
      </c>
      <c r="AD709" s="601" t="s">
        <v>2030</v>
      </c>
      <c r="AE709" s="558" t="s">
        <v>2030</v>
      </c>
      <c r="AF709" s="558" t="s">
        <v>2030</v>
      </c>
      <c r="AG709" s="574" t="s">
        <v>2030</v>
      </c>
      <c r="AH709" s="572" t="s">
        <v>2030</v>
      </c>
      <c r="AI709" s="600" t="s">
        <v>2030</v>
      </c>
      <c r="AJ709" s="570" t="s">
        <v>2030</v>
      </c>
      <c r="AK709" s="604" t="s">
        <v>2030</v>
      </c>
      <c r="AL709" s="571" t="s">
        <v>2030</v>
      </c>
      <c r="AM709" s="582" t="s">
        <v>2030</v>
      </c>
      <c r="AN709" s="570" t="s">
        <v>2030</v>
      </c>
      <c r="AO709" s="570" t="s">
        <v>2030</v>
      </c>
      <c r="AP709" s="565" t="s">
        <v>2030</v>
      </c>
      <c r="AQ709" s="563" t="s">
        <v>2063</v>
      </c>
      <c r="AR709" s="561" t="s">
        <v>2063</v>
      </c>
      <c r="AS709" s="558" t="s">
        <v>2063</v>
      </c>
      <c r="AT709" s="559" t="s">
        <v>2063</v>
      </c>
      <c r="AU709" s="557" t="s">
        <v>2063</v>
      </c>
      <c r="AV709" s="561" t="s">
        <v>2030</v>
      </c>
      <c r="AW709" s="558" t="s">
        <v>2030</v>
      </c>
      <c r="AX709" s="600" t="s">
        <v>2030</v>
      </c>
      <c r="AY709" s="566" t="s">
        <v>2030</v>
      </c>
      <c r="AZ709" s="567" t="s">
        <v>2030</v>
      </c>
      <c r="BA709" s="567" t="s">
        <v>2030</v>
      </c>
      <c r="BB709" s="568" t="s">
        <v>2030</v>
      </c>
      <c r="BC709" s="569" t="s">
        <v>2030</v>
      </c>
      <c r="BM709" s="311"/>
    </row>
    <row r="710" spans="1:65" x14ac:dyDescent="0.2">
      <c r="A710" s="2631"/>
      <c r="B710" s="2122" t="s">
        <v>2125</v>
      </c>
      <c r="C710" s="546" t="s">
        <v>2030</v>
      </c>
      <c r="D710" s="547" t="s">
        <v>2030</v>
      </c>
      <c r="E710" s="547" t="s">
        <v>2063</v>
      </c>
      <c r="F710" s="547" t="s">
        <v>2063</v>
      </c>
      <c r="G710" s="548" t="s">
        <v>2063</v>
      </c>
      <c r="H710" s="546" t="s">
        <v>2063</v>
      </c>
      <c r="I710" s="547" t="s">
        <v>2063</v>
      </c>
      <c r="J710" s="547" t="s">
        <v>2030</v>
      </c>
      <c r="K710" s="548" t="s">
        <v>2030</v>
      </c>
      <c r="L710" s="597" t="s">
        <v>2030</v>
      </c>
      <c r="M710" s="547" t="s">
        <v>2030</v>
      </c>
      <c r="N710" s="547" t="s">
        <v>2030</v>
      </c>
      <c r="O710" s="547" t="s">
        <v>2030</v>
      </c>
      <c r="P710" s="548" t="s">
        <v>2030</v>
      </c>
      <c r="Q710" s="555" t="s">
        <v>2030</v>
      </c>
      <c r="R710" s="547" t="s">
        <v>2030</v>
      </c>
      <c r="S710" s="547" t="s">
        <v>2030</v>
      </c>
      <c r="T710" s="548" t="s">
        <v>2030</v>
      </c>
      <c r="U710" s="547" t="s">
        <v>2030</v>
      </c>
      <c r="V710" s="547" t="s">
        <v>2030</v>
      </c>
      <c r="W710" s="547" t="s">
        <v>2030</v>
      </c>
      <c r="X710" s="548" t="s">
        <v>2030</v>
      </c>
      <c r="Y710" s="546" t="s">
        <v>2030</v>
      </c>
      <c r="Z710" s="547" t="s">
        <v>2030</v>
      </c>
      <c r="AA710" s="547" t="s">
        <v>2030</v>
      </c>
      <c r="AB710" s="547" t="s">
        <v>2030</v>
      </c>
      <c r="AC710" s="548" t="s">
        <v>2030</v>
      </c>
      <c r="AD710" s="555" t="s">
        <v>2030</v>
      </c>
      <c r="AE710" s="547" t="s">
        <v>2030</v>
      </c>
      <c r="AF710" s="547" t="s">
        <v>2030</v>
      </c>
      <c r="AG710" s="548" t="s">
        <v>2030</v>
      </c>
      <c r="AH710" s="546" t="s">
        <v>2030</v>
      </c>
      <c r="AI710" s="576" t="s">
        <v>2030</v>
      </c>
      <c r="AJ710" s="547" t="s">
        <v>2030</v>
      </c>
      <c r="AK710" s="576" t="s">
        <v>2030</v>
      </c>
      <c r="AL710" s="548" t="s">
        <v>2030</v>
      </c>
      <c r="AM710" s="555" t="s">
        <v>2030</v>
      </c>
      <c r="AN710" s="547" t="s">
        <v>2030</v>
      </c>
      <c r="AO710" s="547" t="s">
        <v>2030</v>
      </c>
      <c r="AP710" s="598" t="s">
        <v>2030</v>
      </c>
      <c r="AQ710" s="555" t="s">
        <v>2063</v>
      </c>
      <c r="AR710" s="547" t="s">
        <v>2063</v>
      </c>
      <c r="AS710" s="547" t="s">
        <v>2063</v>
      </c>
      <c r="AT710" s="548" t="s">
        <v>2063</v>
      </c>
      <c r="AU710" s="546" t="s">
        <v>2063</v>
      </c>
      <c r="AV710" s="547" t="s">
        <v>2030</v>
      </c>
      <c r="AW710" s="547" t="s">
        <v>2030</v>
      </c>
      <c r="AX710" s="576" t="s">
        <v>2030</v>
      </c>
      <c r="AY710" s="548" t="s">
        <v>2030</v>
      </c>
      <c r="AZ710" s="555" t="s">
        <v>2030</v>
      </c>
      <c r="BA710" s="555" t="s">
        <v>2030</v>
      </c>
      <c r="BB710" s="556" t="s">
        <v>2030</v>
      </c>
      <c r="BC710" s="548" t="s">
        <v>2030</v>
      </c>
      <c r="BM710" s="311"/>
    </row>
    <row r="711" spans="1:65" ht="13.5" thickBot="1" x14ac:dyDescent="0.25">
      <c r="A711" s="2632"/>
      <c r="B711" s="2125" t="s">
        <v>2124</v>
      </c>
      <c r="C711" s="607" t="s">
        <v>2030</v>
      </c>
      <c r="D711" s="608" t="s">
        <v>2030</v>
      </c>
      <c r="E711" s="608" t="s">
        <v>2063</v>
      </c>
      <c r="F711" s="608" t="s">
        <v>2063</v>
      </c>
      <c r="G711" s="609" t="s">
        <v>2063</v>
      </c>
      <c r="H711" s="607" t="s">
        <v>2063</v>
      </c>
      <c r="I711" s="608" t="s">
        <v>2063</v>
      </c>
      <c r="J711" s="608" t="s">
        <v>2030</v>
      </c>
      <c r="K711" s="609" t="s">
        <v>2063</v>
      </c>
      <c r="L711" s="610" t="s">
        <v>2030</v>
      </c>
      <c r="M711" s="608" t="s">
        <v>2030</v>
      </c>
      <c r="N711" s="608" t="s">
        <v>2030</v>
      </c>
      <c r="O711" s="608" t="s">
        <v>2030</v>
      </c>
      <c r="P711" s="609" t="s">
        <v>2030</v>
      </c>
      <c r="Q711" s="616" t="s">
        <v>2030</v>
      </c>
      <c r="R711" s="608" t="s">
        <v>2030</v>
      </c>
      <c r="S711" s="608" t="s">
        <v>2030</v>
      </c>
      <c r="T711" s="609" t="s">
        <v>2030</v>
      </c>
      <c r="U711" s="608" t="s">
        <v>2030</v>
      </c>
      <c r="V711" s="608" t="s">
        <v>2030</v>
      </c>
      <c r="W711" s="608" t="s">
        <v>2030</v>
      </c>
      <c r="X711" s="609" t="s">
        <v>2030</v>
      </c>
      <c r="Y711" s="607" t="s">
        <v>2030</v>
      </c>
      <c r="Z711" s="608" t="s">
        <v>2030</v>
      </c>
      <c r="AA711" s="608" t="s">
        <v>2030</v>
      </c>
      <c r="AB711" s="608" t="s">
        <v>2030</v>
      </c>
      <c r="AC711" s="609" t="s">
        <v>2030</v>
      </c>
      <c r="AD711" s="616" t="s">
        <v>2030</v>
      </c>
      <c r="AE711" s="608" t="s">
        <v>2030</v>
      </c>
      <c r="AF711" s="608" t="s">
        <v>2030</v>
      </c>
      <c r="AG711" s="642" t="s">
        <v>2030</v>
      </c>
      <c r="AH711" s="643" t="s">
        <v>2030</v>
      </c>
      <c r="AI711" s="615" t="s">
        <v>2030</v>
      </c>
      <c r="AJ711" s="644" t="s">
        <v>2030</v>
      </c>
      <c r="AK711" s="611" t="s">
        <v>2030</v>
      </c>
      <c r="AL711" s="642" t="s">
        <v>2030</v>
      </c>
      <c r="AM711" s="645" t="s">
        <v>2030</v>
      </c>
      <c r="AN711" s="644" t="s">
        <v>2030</v>
      </c>
      <c r="AO711" s="644" t="s">
        <v>2030</v>
      </c>
      <c r="AP711" s="646" t="s">
        <v>2030</v>
      </c>
      <c r="AQ711" s="616" t="s">
        <v>2063</v>
      </c>
      <c r="AR711" s="644" t="s">
        <v>2063</v>
      </c>
      <c r="AS711" s="608" t="s">
        <v>2063</v>
      </c>
      <c r="AT711" s="609" t="s">
        <v>2063</v>
      </c>
      <c r="AU711" s="607" t="s">
        <v>2063</v>
      </c>
      <c r="AV711" s="644" t="s">
        <v>2030</v>
      </c>
      <c r="AW711" s="608" t="s">
        <v>2030</v>
      </c>
      <c r="AX711" s="615" t="s">
        <v>2030</v>
      </c>
      <c r="AY711" s="619" t="s">
        <v>2030</v>
      </c>
      <c r="AZ711" s="647" t="s">
        <v>2030</v>
      </c>
      <c r="BA711" s="647" t="s">
        <v>2030</v>
      </c>
      <c r="BB711" s="648" t="s">
        <v>2030</v>
      </c>
      <c r="BC711" s="649" t="s">
        <v>2030</v>
      </c>
      <c r="BM711" s="311"/>
    </row>
    <row r="712" spans="1:65" ht="13.5" thickBot="1" x14ac:dyDescent="0.25">
      <c r="A712" s="140"/>
      <c r="B712" s="255"/>
      <c r="C712" s="591"/>
      <c r="D712" s="591"/>
      <c r="E712" s="591"/>
      <c r="F712" s="591"/>
      <c r="G712" s="591"/>
      <c r="H712" s="591"/>
      <c r="I712" s="591"/>
      <c r="J712" s="591"/>
      <c r="K712" s="591"/>
      <c r="L712" s="591"/>
      <c r="M712" s="591"/>
      <c r="N712" s="591"/>
      <c r="O712" s="591"/>
      <c r="P712" s="591"/>
      <c r="Q712" s="591"/>
      <c r="R712" s="591"/>
      <c r="S712" s="591"/>
      <c r="T712" s="591"/>
      <c r="U712" s="591"/>
      <c r="V712" s="591"/>
      <c r="W712" s="591"/>
      <c r="X712" s="591"/>
      <c r="Y712" s="591"/>
      <c r="Z712" s="591"/>
      <c r="AA712" s="591"/>
      <c r="AB712" s="591"/>
      <c r="AC712" s="591"/>
      <c r="AD712" s="591"/>
      <c r="AE712" s="591"/>
      <c r="AF712" s="591"/>
      <c r="AG712" s="623"/>
      <c r="AH712" s="623"/>
      <c r="AI712" s="591"/>
      <c r="AJ712" s="623"/>
      <c r="AK712" s="623"/>
      <c r="AL712" s="623"/>
      <c r="AM712" s="623"/>
      <c r="AN712" s="623"/>
      <c r="AO712" s="623"/>
      <c r="AP712" s="623"/>
      <c r="AQ712" s="591"/>
      <c r="AR712" s="623"/>
      <c r="AS712" s="591"/>
      <c r="AT712" s="591"/>
      <c r="AU712" s="591"/>
      <c r="AV712" s="623"/>
      <c r="AW712" s="591"/>
      <c r="AX712" s="591"/>
      <c r="AY712" s="624"/>
      <c r="AZ712" s="624"/>
      <c r="BA712" s="624"/>
      <c r="BB712" s="624"/>
      <c r="BC712" s="624"/>
      <c r="BM712" s="311"/>
    </row>
    <row r="713" spans="1:65" ht="13.5" thickBot="1" x14ac:dyDescent="0.25">
      <c r="A713" s="2589" t="s">
        <v>450</v>
      </c>
      <c r="B713" s="2591" t="s">
        <v>672</v>
      </c>
      <c r="C713" s="2586" t="s">
        <v>2056</v>
      </c>
      <c r="D713" s="2587"/>
      <c r="E713" s="2587"/>
      <c r="F713" s="2587"/>
      <c r="G713" s="2588"/>
      <c r="H713" s="2599" t="s">
        <v>2062</v>
      </c>
      <c r="I713" s="2599"/>
      <c r="J713" s="2600"/>
      <c r="K713" s="2611"/>
      <c r="L713" s="2602" t="s">
        <v>2061</v>
      </c>
      <c r="M713" s="2603"/>
      <c r="N713" s="2603"/>
      <c r="O713" s="2603"/>
      <c r="P713" s="2604"/>
      <c r="Q713" s="2586" t="s">
        <v>2053</v>
      </c>
      <c r="R713" s="2587"/>
      <c r="S713" s="2587"/>
      <c r="T713" s="2588"/>
      <c r="U713" s="2586" t="s">
        <v>2052</v>
      </c>
      <c r="V713" s="2587"/>
      <c r="W713" s="2587"/>
      <c r="X713" s="2588"/>
      <c r="Y713" s="2605" t="s">
        <v>2051</v>
      </c>
      <c r="Z713" s="2606"/>
      <c r="AA713" s="2606"/>
      <c r="AB713" s="2606"/>
      <c r="AC713" s="2607"/>
      <c r="AD713" s="2586" t="s">
        <v>2050</v>
      </c>
      <c r="AE713" s="2587"/>
      <c r="AF713" s="2587"/>
      <c r="AG713" s="2588"/>
      <c r="AH713" s="2586" t="s">
        <v>2049</v>
      </c>
      <c r="AI713" s="2587"/>
      <c r="AJ713" s="2587"/>
      <c r="AK713" s="2587"/>
      <c r="AL713" s="2588"/>
      <c r="AM713" s="2586" t="s">
        <v>2048</v>
      </c>
      <c r="AN713" s="2587"/>
      <c r="AO713" s="2587"/>
      <c r="AP713" s="519"/>
      <c r="AQ713" s="2586" t="s">
        <v>2047</v>
      </c>
      <c r="AR713" s="2587"/>
      <c r="AS713" s="2587"/>
      <c r="AT713" s="2588"/>
      <c r="AU713" s="2593" t="s">
        <v>2046</v>
      </c>
      <c r="AV713" s="2594"/>
      <c r="AW713" s="2594"/>
      <c r="AX713" s="2594"/>
      <c r="AY713" s="2595"/>
      <c r="AZ713" s="2586" t="s">
        <v>2045</v>
      </c>
      <c r="BA713" s="2587"/>
      <c r="BB713" s="2587"/>
      <c r="BC713" s="2588"/>
      <c r="BM713" s="311"/>
    </row>
    <row r="714" spans="1:65" ht="13.5" thickBot="1" x14ac:dyDescent="0.25">
      <c r="A714" s="2590"/>
      <c r="B714" s="2592"/>
      <c r="C714" s="520">
        <v>2</v>
      </c>
      <c r="D714" s="521">
        <v>6</v>
      </c>
      <c r="E714" s="522">
        <v>13</v>
      </c>
      <c r="F714" s="523">
        <v>20</v>
      </c>
      <c r="G714" s="532">
        <v>27</v>
      </c>
      <c r="H714" s="521">
        <v>3</v>
      </c>
      <c r="I714" s="526">
        <v>10</v>
      </c>
      <c r="J714" s="523">
        <v>17</v>
      </c>
      <c r="K714" s="522">
        <v>24</v>
      </c>
      <c r="L714" s="525">
        <v>2</v>
      </c>
      <c r="M714" s="522">
        <v>9</v>
      </c>
      <c r="N714" s="528">
        <v>16</v>
      </c>
      <c r="O714" s="529">
        <v>23</v>
      </c>
      <c r="P714" s="530">
        <v>30</v>
      </c>
      <c r="Q714" s="522">
        <v>6</v>
      </c>
      <c r="R714" s="523">
        <v>13</v>
      </c>
      <c r="S714" s="529">
        <v>20</v>
      </c>
      <c r="T714" s="530">
        <v>27</v>
      </c>
      <c r="U714" s="526">
        <v>4</v>
      </c>
      <c r="V714" s="523">
        <v>11</v>
      </c>
      <c r="W714" s="522">
        <v>18</v>
      </c>
      <c r="X714" s="530">
        <v>25</v>
      </c>
      <c r="Y714" s="526">
        <v>1</v>
      </c>
      <c r="Z714" s="523">
        <v>8</v>
      </c>
      <c r="AA714" s="522">
        <v>15</v>
      </c>
      <c r="AB714" s="528">
        <v>22</v>
      </c>
      <c r="AC714" s="527">
        <v>29</v>
      </c>
      <c r="AD714" s="523">
        <v>6</v>
      </c>
      <c r="AE714" s="522">
        <v>13</v>
      </c>
      <c r="AF714" s="528">
        <v>20</v>
      </c>
      <c r="AG714" s="527">
        <v>27</v>
      </c>
      <c r="AH714" s="521">
        <v>3</v>
      </c>
      <c r="AI714" s="522">
        <v>10</v>
      </c>
      <c r="AJ714" s="523">
        <v>17</v>
      </c>
      <c r="AK714" s="522">
        <v>24</v>
      </c>
      <c r="AL714" s="531">
        <v>31</v>
      </c>
      <c r="AM714" s="526">
        <v>7</v>
      </c>
      <c r="AN714" s="523">
        <v>14</v>
      </c>
      <c r="AO714" s="522">
        <v>21</v>
      </c>
      <c r="AP714" s="531">
        <v>28</v>
      </c>
      <c r="AQ714" s="526">
        <v>5</v>
      </c>
      <c r="AR714" s="523">
        <v>12</v>
      </c>
      <c r="AS714" s="529">
        <v>19</v>
      </c>
      <c r="AT714" s="530">
        <v>26</v>
      </c>
      <c r="AU714" s="520">
        <v>2</v>
      </c>
      <c r="AV714" s="523">
        <v>9</v>
      </c>
      <c r="AW714" s="529">
        <v>16</v>
      </c>
      <c r="AX714" s="523">
        <v>23</v>
      </c>
      <c r="AY714" s="532">
        <v>30</v>
      </c>
      <c r="AZ714" s="521">
        <v>7</v>
      </c>
      <c r="BA714" s="522">
        <v>14</v>
      </c>
      <c r="BB714" s="523">
        <v>21</v>
      </c>
      <c r="BC714" s="533">
        <v>28</v>
      </c>
      <c r="BM714" s="311"/>
    </row>
    <row r="715" spans="1:65" x14ac:dyDescent="0.2">
      <c r="A715" s="2630" t="s">
        <v>1690</v>
      </c>
      <c r="B715" s="2121" t="s">
        <v>2123</v>
      </c>
      <c r="C715" s="534" t="s">
        <v>2063</v>
      </c>
      <c r="D715" s="535" t="s">
        <v>2063</v>
      </c>
      <c r="E715" s="535" t="s">
        <v>2063</v>
      </c>
      <c r="F715" s="535" t="s">
        <v>2063</v>
      </c>
      <c r="G715" s="536" t="s">
        <v>2063</v>
      </c>
      <c r="H715" s="534" t="s">
        <v>2063</v>
      </c>
      <c r="I715" s="535" t="s">
        <v>2063</v>
      </c>
      <c r="J715" s="540" t="s">
        <v>2063</v>
      </c>
      <c r="K715" s="592" t="s">
        <v>2063</v>
      </c>
      <c r="L715" s="634" t="s">
        <v>2063</v>
      </c>
      <c r="M715" s="540" t="s">
        <v>2063</v>
      </c>
      <c r="N715" s="540" t="s">
        <v>2063</v>
      </c>
      <c r="O715" s="541" t="s">
        <v>2063</v>
      </c>
      <c r="P715" s="592" t="s">
        <v>2063</v>
      </c>
      <c r="Q715" s="595" t="s">
        <v>2063</v>
      </c>
      <c r="R715" s="540" t="s">
        <v>2063</v>
      </c>
      <c r="S715" s="540" t="s">
        <v>2063</v>
      </c>
      <c r="T715" s="592" t="s">
        <v>2063</v>
      </c>
      <c r="U715" s="540" t="s">
        <v>2063</v>
      </c>
      <c r="V715" s="540" t="s">
        <v>2063</v>
      </c>
      <c r="W715" s="540" t="s">
        <v>2063</v>
      </c>
      <c r="X715" s="592" t="s">
        <v>2063</v>
      </c>
      <c r="Y715" s="540" t="s">
        <v>2063</v>
      </c>
      <c r="Z715" s="540" t="s">
        <v>2063</v>
      </c>
      <c r="AA715" s="540" t="s">
        <v>2063</v>
      </c>
      <c r="AB715" s="541" t="s">
        <v>2063</v>
      </c>
      <c r="AC715" s="592" t="s">
        <v>2063</v>
      </c>
      <c r="AD715" s="595" t="s">
        <v>2063</v>
      </c>
      <c r="AE715" s="540" t="s">
        <v>2063</v>
      </c>
      <c r="AF715" s="540" t="s">
        <v>2063</v>
      </c>
      <c r="AG715" s="540" t="s">
        <v>2063</v>
      </c>
      <c r="AH715" s="594" t="s">
        <v>2063</v>
      </c>
      <c r="AI715" s="540" t="s">
        <v>2063</v>
      </c>
      <c r="AJ715" s="540" t="s">
        <v>2063</v>
      </c>
      <c r="AK715" s="541" t="s">
        <v>2063</v>
      </c>
      <c r="AL715" s="592" t="s">
        <v>2063</v>
      </c>
      <c r="AM715" s="595" t="s">
        <v>2063</v>
      </c>
      <c r="AN715" s="540" t="s">
        <v>2063</v>
      </c>
      <c r="AO715" s="540" t="s">
        <v>2063</v>
      </c>
      <c r="AP715" s="596" t="s">
        <v>2063</v>
      </c>
      <c r="AQ715" s="595" t="s">
        <v>2063</v>
      </c>
      <c r="AR715" s="540" t="s">
        <v>2063</v>
      </c>
      <c r="AS715" s="540" t="s">
        <v>2063</v>
      </c>
      <c r="AT715" s="592" t="s">
        <v>2063</v>
      </c>
      <c r="AU715" s="540" t="s">
        <v>2063</v>
      </c>
      <c r="AV715" s="540" t="s">
        <v>2063</v>
      </c>
      <c r="AW715" s="540" t="s">
        <v>2063</v>
      </c>
      <c r="AX715" s="541" t="s">
        <v>2063</v>
      </c>
      <c r="AY715" s="543" t="s">
        <v>2063</v>
      </c>
      <c r="AZ715" s="567" t="s">
        <v>2030</v>
      </c>
      <c r="BA715" s="567" t="s">
        <v>2030</v>
      </c>
      <c r="BB715" s="568" t="s">
        <v>2030</v>
      </c>
      <c r="BC715" s="569" t="s">
        <v>2030</v>
      </c>
      <c r="BM715" s="311"/>
    </row>
    <row r="716" spans="1:65" x14ac:dyDescent="0.2">
      <c r="A716" s="2631"/>
      <c r="B716" s="2122" t="s">
        <v>2122</v>
      </c>
      <c r="C716" s="546" t="s">
        <v>2030</v>
      </c>
      <c r="D716" s="547" t="s">
        <v>2063</v>
      </c>
      <c r="E716" s="547" t="s">
        <v>2063</v>
      </c>
      <c r="F716" s="547" t="s">
        <v>2063</v>
      </c>
      <c r="G716" s="548" t="s">
        <v>2063</v>
      </c>
      <c r="H716" s="546" t="s">
        <v>2063</v>
      </c>
      <c r="I716" s="547" t="s">
        <v>2030</v>
      </c>
      <c r="J716" s="547" t="s">
        <v>2030</v>
      </c>
      <c r="K716" s="548" t="s">
        <v>2030</v>
      </c>
      <c r="L716" s="597" t="s">
        <v>2030</v>
      </c>
      <c r="M716" s="547" t="s">
        <v>2030</v>
      </c>
      <c r="N716" s="547" t="s">
        <v>2030</v>
      </c>
      <c r="O716" s="576" t="s">
        <v>2030</v>
      </c>
      <c r="P716" s="548" t="s">
        <v>2030</v>
      </c>
      <c r="Q716" s="555" t="s">
        <v>2030</v>
      </c>
      <c r="R716" s="547" t="s">
        <v>2030</v>
      </c>
      <c r="S716" s="547" t="s">
        <v>2030</v>
      </c>
      <c r="T716" s="548" t="s">
        <v>2030</v>
      </c>
      <c r="U716" s="547" t="s">
        <v>2030</v>
      </c>
      <c r="V716" s="547" t="s">
        <v>2030</v>
      </c>
      <c r="W716" s="547" t="s">
        <v>2030</v>
      </c>
      <c r="X716" s="548" t="s">
        <v>2030</v>
      </c>
      <c r="Y716" s="547" t="s">
        <v>2030</v>
      </c>
      <c r="Z716" s="547" t="s">
        <v>2030</v>
      </c>
      <c r="AA716" s="547" t="s">
        <v>2030</v>
      </c>
      <c r="AB716" s="576" t="s">
        <v>2030</v>
      </c>
      <c r="AC716" s="548" t="s">
        <v>2030</v>
      </c>
      <c r="AD716" s="555" t="s">
        <v>2030</v>
      </c>
      <c r="AE716" s="547" t="s">
        <v>2030</v>
      </c>
      <c r="AF716" s="547" t="s">
        <v>2030</v>
      </c>
      <c r="AG716" s="547" t="s">
        <v>2030</v>
      </c>
      <c r="AH716" s="546" t="s">
        <v>2030</v>
      </c>
      <c r="AI716" s="547" t="s">
        <v>2030</v>
      </c>
      <c r="AJ716" s="547" t="s">
        <v>2030</v>
      </c>
      <c r="AK716" s="576" t="s">
        <v>2030</v>
      </c>
      <c r="AL716" s="548" t="s">
        <v>2030</v>
      </c>
      <c r="AM716" s="555" t="s">
        <v>2030</v>
      </c>
      <c r="AN716" s="547" t="s">
        <v>2030</v>
      </c>
      <c r="AO716" s="547" t="s">
        <v>2030</v>
      </c>
      <c r="AP716" s="598" t="s">
        <v>2063</v>
      </c>
      <c r="AQ716" s="555" t="s">
        <v>2063</v>
      </c>
      <c r="AR716" s="547" t="s">
        <v>2063</v>
      </c>
      <c r="AS716" s="547" t="s">
        <v>2063</v>
      </c>
      <c r="AT716" s="548" t="s">
        <v>2063</v>
      </c>
      <c r="AU716" s="547" t="s">
        <v>2030</v>
      </c>
      <c r="AV716" s="547" t="s">
        <v>2030</v>
      </c>
      <c r="AW716" s="547" t="s">
        <v>2030</v>
      </c>
      <c r="AX716" s="576" t="s">
        <v>2030</v>
      </c>
      <c r="AY716" s="548" t="s">
        <v>2030</v>
      </c>
      <c r="AZ716" s="555" t="s">
        <v>2030</v>
      </c>
      <c r="BA716" s="555" t="s">
        <v>2030</v>
      </c>
      <c r="BB716" s="556" t="s">
        <v>2030</v>
      </c>
      <c r="BC716" s="548" t="s">
        <v>2030</v>
      </c>
      <c r="BM716" s="311"/>
    </row>
    <row r="717" spans="1:65" x14ac:dyDescent="0.2">
      <c r="A717" s="2631"/>
      <c r="B717" s="2123" t="s">
        <v>2121</v>
      </c>
      <c r="C717" s="557" t="s">
        <v>2030</v>
      </c>
      <c r="D717" s="558" t="s">
        <v>2063</v>
      </c>
      <c r="E717" s="558" t="s">
        <v>2063</v>
      </c>
      <c r="F717" s="558" t="s">
        <v>2063</v>
      </c>
      <c r="G717" s="559" t="s">
        <v>2063</v>
      </c>
      <c r="H717" s="557" t="s">
        <v>2063</v>
      </c>
      <c r="I717" s="558" t="s">
        <v>2063</v>
      </c>
      <c r="J717" s="558" t="s">
        <v>2030</v>
      </c>
      <c r="K717" s="559" t="s">
        <v>2030</v>
      </c>
      <c r="L717" s="599" t="s">
        <v>2030</v>
      </c>
      <c r="M717" s="558" t="s">
        <v>2030</v>
      </c>
      <c r="N717" s="558" t="s">
        <v>2030</v>
      </c>
      <c r="O717" s="600" t="s">
        <v>2030</v>
      </c>
      <c r="P717" s="559" t="s">
        <v>2030</v>
      </c>
      <c r="Q717" s="601" t="s">
        <v>2030</v>
      </c>
      <c r="R717" s="558" t="s">
        <v>2030</v>
      </c>
      <c r="S717" s="558" t="s">
        <v>2030</v>
      </c>
      <c r="T717" s="559" t="s">
        <v>2030</v>
      </c>
      <c r="U717" s="558" t="s">
        <v>2030</v>
      </c>
      <c r="V717" s="558" t="s">
        <v>2030</v>
      </c>
      <c r="W717" s="558" t="s">
        <v>2030</v>
      </c>
      <c r="X717" s="559" t="s">
        <v>2030</v>
      </c>
      <c r="Y717" s="558" t="s">
        <v>2063</v>
      </c>
      <c r="Z717" s="558" t="s">
        <v>2030</v>
      </c>
      <c r="AA717" s="558" t="s">
        <v>2030</v>
      </c>
      <c r="AB717" s="600" t="s">
        <v>2030</v>
      </c>
      <c r="AC717" s="559" t="s">
        <v>2030</v>
      </c>
      <c r="AD717" s="539" t="s">
        <v>2030</v>
      </c>
      <c r="AE717" s="558" t="s">
        <v>2030</v>
      </c>
      <c r="AF717" s="558" t="s">
        <v>2030</v>
      </c>
      <c r="AG717" s="558" t="s">
        <v>2030</v>
      </c>
      <c r="AH717" s="557" t="s">
        <v>2030</v>
      </c>
      <c r="AI717" s="558" t="s">
        <v>2030</v>
      </c>
      <c r="AJ717" s="558" t="s">
        <v>2030</v>
      </c>
      <c r="AK717" s="600" t="s">
        <v>2030</v>
      </c>
      <c r="AL717" s="571" t="s">
        <v>2030</v>
      </c>
      <c r="AM717" s="539" t="s">
        <v>2030</v>
      </c>
      <c r="AN717" s="573" t="s">
        <v>2030</v>
      </c>
      <c r="AO717" s="573" t="s">
        <v>2030</v>
      </c>
      <c r="AP717" s="577" t="s">
        <v>2063</v>
      </c>
      <c r="AQ717" s="601" t="s">
        <v>2063</v>
      </c>
      <c r="AR717" s="573" t="s">
        <v>2063</v>
      </c>
      <c r="AS717" s="558" t="s">
        <v>2063</v>
      </c>
      <c r="AT717" s="559" t="s">
        <v>2063</v>
      </c>
      <c r="AU717" s="558" t="s">
        <v>2030</v>
      </c>
      <c r="AV717" s="558" t="s">
        <v>2030</v>
      </c>
      <c r="AW717" s="558" t="s">
        <v>2030</v>
      </c>
      <c r="AX717" s="600" t="s">
        <v>2030</v>
      </c>
      <c r="AY717" s="566" t="s">
        <v>2030</v>
      </c>
      <c r="AZ717" s="567" t="s">
        <v>2030</v>
      </c>
      <c r="BA717" s="567" t="s">
        <v>2030</v>
      </c>
      <c r="BB717" s="568" t="s">
        <v>2030</v>
      </c>
      <c r="BC717" s="569" t="s">
        <v>2030</v>
      </c>
      <c r="BM717" s="311"/>
    </row>
    <row r="718" spans="1:65" x14ac:dyDescent="0.2">
      <c r="A718" s="2631"/>
      <c r="B718" s="2122" t="s">
        <v>2120</v>
      </c>
      <c r="C718" s="546" t="s">
        <v>2030</v>
      </c>
      <c r="D718" s="547" t="s">
        <v>2063</v>
      </c>
      <c r="E718" s="547" t="s">
        <v>2063</v>
      </c>
      <c r="F718" s="547" t="s">
        <v>2063</v>
      </c>
      <c r="G718" s="548" t="s">
        <v>2063</v>
      </c>
      <c r="H718" s="546" t="s">
        <v>2063</v>
      </c>
      <c r="I718" s="547" t="s">
        <v>2063</v>
      </c>
      <c r="J718" s="547" t="s">
        <v>2030</v>
      </c>
      <c r="K718" s="548" t="s">
        <v>2030</v>
      </c>
      <c r="L718" s="597" t="s">
        <v>2030</v>
      </c>
      <c r="M718" s="547" t="s">
        <v>2030</v>
      </c>
      <c r="N718" s="547" t="s">
        <v>2030</v>
      </c>
      <c r="O718" s="576" t="s">
        <v>2030</v>
      </c>
      <c r="P718" s="548" t="s">
        <v>2030</v>
      </c>
      <c r="Q718" s="555" t="s">
        <v>2030</v>
      </c>
      <c r="R718" s="547" t="s">
        <v>2030</v>
      </c>
      <c r="S718" s="547" t="s">
        <v>2030</v>
      </c>
      <c r="T718" s="548" t="s">
        <v>2030</v>
      </c>
      <c r="U718" s="547" t="s">
        <v>2030</v>
      </c>
      <c r="V718" s="547" t="s">
        <v>2030</v>
      </c>
      <c r="W718" s="547" t="s">
        <v>2030</v>
      </c>
      <c r="X718" s="548" t="s">
        <v>2030</v>
      </c>
      <c r="Y718" s="547" t="s">
        <v>2030</v>
      </c>
      <c r="Z718" s="547" t="s">
        <v>2030</v>
      </c>
      <c r="AA718" s="547" t="s">
        <v>2030</v>
      </c>
      <c r="AB718" s="576" t="s">
        <v>2030</v>
      </c>
      <c r="AC718" s="548" t="s">
        <v>2030</v>
      </c>
      <c r="AD718" s="555" t="s">
        <v>2030</v>
      </c>
      <c r="AE718" s="547" t="s">
        <v>2030</v>
      </c>
      <c r="AF718" s="547" t="s">
        <v>2030</v>
      </c>
      <c r="AG718" s="547" t="s">
        <v>2030</v>
      </c>
      <c r="AH718" s="546" t="s">
        <v>2030</v>
      </c>
      <c r="AI718" s="547" t="s">
        <v>2030</v>
      </c>
      <c r="AJ718" s="547" t="s">
        <v>2030</v>
      </c>
      <c r="AK718" s="576" t="s">
        <v>2030</v>
      </c>
      <c r="AL718" s="548" t="s">
        <v>2030</v>
      </c>
      <c r="AM718" s="555" t="s">
        <v>2030</v>
      </c>
      <c r="AN718" s="547" t="s">
        <v>2030</v>
      </c>
      <c r="AO718" s="547" t="s">
        <v>2030</v>
      </c>
      <c r="AP718" s="598" t="s">
        <v>2063</v>
      </c>
      <c r="AQ718" s="555" t="s">
        <v>2063</v>
      </c>
      <c r="AR718" s="547" t="s">
        <v>2063</v>
      </c>
      <c r="AS718" s="547" t="s">
        <v>2063</v>
      </c>
      <c r="AT718" s="548" t="s">
        <v>2063</v>
      </c>
      <c r="AU718" s="547" t="s">
        <v>2063</v>
      </c>
      <c r="AV718" s="547" t="s">
        <v>2030</v>
      </c>
      <c r="AW718" s="547" t="s">
        <v>2030</v>
      </c>
      <c r="AX718" s="576" t="s">
        <v>2030</v>
      </c>
      <c r="AY718" s="548" t="s">
        <v>2030</v>
      </c>
      <c r="AZ718" s="555" t="s">
        <v>2030</v>
      </c>
      <c r="BA718" s="555" t="s">
        <v>2030</v>
      </c>
      <c r="BB718" s="556" t="s">
        <v>2030</v>
      </c>
      <c r="BC718" s="548" t="s">
        <v>2030</v>
      </c>
      <c r="BM718" s="311"/>
    </row>
    <row r="719" spans="1:65" x14ac:dyDescent="0.2">
      <c r="A719" s="2631"/>
      <c r="B719" s="2123" t="s">
        <v>2119</v>
      </c>
      <c r="C719" s="557" t="s">
        <v>2030</v>
      </c>
      <c r="D719" s="558" t="s">
        <v>2063</v>
      </c>
      <c r="E719" s="558" t="s">
        <v>2063</v>
      </c>
      <c r="F719" s="558" t="s">
        <v>2063</v>
      </c>
      <c r="G719" s="559" t="s">
        <v>2063</v>
      </c>
      <c r="H719" s="557" t="s">
        <v>2063</v>
      </c>
      <c r="I719" s="558" t="s">
        <v>2063</v>
      </c>
      <c r="J719" s="558" t="s">
        <v>2030</v>
      </c>
      <c r="K719" s="559" t="s">
        <v>2030</v>
      </c>
      <c r="L719" s="599" t="s">
        <v>2030</v>
      </c>
      <c r="M719" s="558" t="s">
        <v>2030</v>
      </c>
      <c r="N719" s="558" t="s">
        <v>2030</v>
      </c>
      <c r="O719" s="600" t="s">
        <v>2030</v>
      </c>
      <c r="P719" s="559" t="s">
        <v>2030</v>
      </c>
      <c r="Q719" s="601" t="s">
        <v>2030</v>
      </c>
      <c r="R719" s="558" t="s">
        <v>2030</v>
      </c>
      <c r="S719" s="558" t="s">
        <v>2030</v>
      </c>
      <c r="T719" s="559" t="s">
        <v>2030</v>
      </c>
      <c r="U719" s="558" t="s">
        <v>2030</v>
      </c>
      <c r="V719" s="558" t="s">
        <v>2030</v>
      </c>
      <c r="W719" s="558" t="s">
        <v>2030</v>
      </c>
      <c r="X719" s="559" t="s">
        <v>2030</v>
      </c>
      <c r="Y719" s="558" t="s">
        <v>2030</v>
      </c>
      <c r="Z719" s="558" t="s">
        <v>2030</v>
      </c>
      <c r="AA719" s="558" t="s">
        <v>2030</v>
      </c>
      <c r="AB719" s="600" t="s">
        <v>2030</v>
      </c>
      <c r="AC719" s="559" t="s">
        <v>2030</v>
      </c>
      <c r="AD719" s="601" t="s">
        <v>2030</v>
      </c>
      <c r="AE719" s="558" t="s">
        <v>2030</v>
      </c>
      <c r="AF719" s="558" t="s">
        <v>2030</v>
      </c>
      <c r="AG719" s="558" t="s">
        <v>2030</v>
      </c>
      <c r="AH719" s="557" t="s">
        <v>2030</v>
      </c>
      <c r="AI719" s="558" t="s">
        <v>2030</v>
      </c>
      <c r="AJ719" s="570" t="s">
        <v>2030</v>
      </c>
      <c r="AK719" s="600" t="s">
        <v>2030</v>
      </c>
      <c r="AL719" s="571" t="s">
        <v>2030</v>
      </c>
      <c r="AM719" s="539" t="s">
        <v>2030</v>
      </c>
      <c r="AN719" s="573" t="s">
        <v>2030</v>
      </c>
      <c r="AO719" s="573" t="s">
        <v>2030</v>
      </c>
      <c r="AP719" s="577" t="s">
        <v>2063</v>
      </c>
      <c r="AQ719" s="601" t="s">
        <v>2063</v>
      </c>
      <c r="AR719" s="558" t="s">
        <v>2063</v>
      </c>
      <c r="AS719" s="558" t="s">
        <v>2063</v>
      </c>
      <c r="AT719" s="559" t="s">
        <v>2063</v>
      </c>
      <c r="AU719" s="558" t="s">
        <v>2063</v>
      </c>
      <c r="AV719" s="558" t="s">
        <v>2030</v>
      </c>
      <c r="AW719" s="558" t="s">
        <v>2030</v>
      </c>
      <c r="AX719" s="600" t="s">
        <v>2030</v>
      </c>
      <c r="AY719" s="566" t="s">
        <v>2030</v>
      </c>
      <c r="AZ719" s="567" t="s">
        <v>2030</v>
      </c>
      <c r="BA719" s="567" t="s">
        <v>2030</v>
      </c>
      <c r="BB719" s="568" t="s">
        <v>2030</v>
      </c>
      <c r="BC719" s="569" t="s">
        <v>2030</v>
      </c>
      <c r="BM719" s="311"/>
    </row>
    <row r="720" spans="1:65" x14ac:dyDescent="0.2">
      <c r="A720" s="2631"/>
      <c r="B720" s="2122" t="s">
        <v>2118</v>
      </c>
      <c r="C720" s="546" t="s">
        <v>2030</v>
      </c>
      <c r="D720" s="547" t="s">
        <v>2030</v>
      </c>
      <c r="E720" s="547" t="s">
        <v>2063</v>
      </c>
      <c r="F720" s="547" t="s">
        <v>2063</v>
      </c>
      <c r="G720" s="548" t="s">
        <v>2063</v>
      </c>
      <c r="H720" s="546" t="s">
        <v>2063</v>
      </c>
      <c r="I720" s="547" t="s">
        <v>2063</v>
      </c>
      <c r="J720" s="547" t="s">
        <v>2030</v>
      </c>
      <c r="K720" s="548" t="s">
        <v>2030</v>
      </c>
      <c r="L720" s="597" t="s">
        <v>2030</v>
      </c>
      <c r="M720" s="547" t="s">
        <v>2030</v>
      </c>
      <c r="N720" s="547" t="s">
        <v>2030</v>
      </c>
      <c r="O720" s="576" t="s">
        <v>2030</v>
      </c>
      <c r="P720" s="548" t="s">
        <v>2030</v>
      </c>
      <c r="Q720" s="555" t="s">
        <v>2030</v>
      </c>
      <c r="R720" s="547" t="s">
        <v>2030</v>
      </c>
      <c r="S720" s="547" t="s">
        <v>2030</v>
      </c>
      <c r="T720" s="548" t="s">
        <v>2030</v>
      </c>
      <c r="U720" s="547" t="s">
        <v>2030</v>
      </c>
      <c r="V720" s="547" t="s">
        <v>2030</v>
      </c>
      <c r="W720" s="547" t="s">
        <v>2030</v>
      </c>
      <c r="X720" s="548" t="s">
        <v>2030</v>
      </c>
      <c r="Y720" s="547" t="s">
        <v>2030</v>
      </c>
      <c r="Z720" s="547" t="s">
        <v>2030</v>
      </c>
      <c r="AA720" s="547" t="s">
        <v>2030</v>
      </c>
      <c r="AB720" s="576" t="s">
        <v>2030</v>
      </c>
      <c r="AC720" s="548" t="s">
        <v>2030</v>
      </c>
      <c r="AD720" s="555" t="s">
        <v>2030</v>
      </c>
      <c r="AE720" s="547" t="s">
        <v>2030</v>
      </c>
      <c r="AF720" s="547" t="s">
        <v>2030</v>
      </c>
      <c r="AG720" s="547" t="s">
        <v>2030</v>
      </c>
      <c r="AH720" s="546" t="s">
        <v>2030</v>
      </c>
      <c r="AI720" s="547" t="s">
        <v>2030</v>
      </c>
      <c r="AJ720" s="547" t="s">
        <v>2030</v>
      </c>
      <c r="AK720" s="576" t="s">
        <v>2030</v>
      </c>
      <c r="AL720" s="548" t="s">
        <v>2030</v>
      </c>
      <c r="AM720" s="555" t="s">
        <v>2030</v>
      </c>
      <c r="AN720" s="547" t="s">
        <v>2030</v>
      </c>
      <c r="AO720" s="547" t="s">
        <v>2030</v>
      </c>
      <c r="AP720" s="598" t="s">
        <v>2063</v>
      </c>
      <c r="AQ720" s="555" t="s">
        <v>2063</v>
      </c>
      <c r="AR720" s="547" t="s">
        <v>2063</v>
      </c>
      <c r="AS720" s="547" t="s">
        <v>2063</v>
      </c>
      <c r="AT720" s="548" t="s">
        <v>2063</v>
      </c>
      <c r="AU720" s="547" t="s">
        <v>2063</v>
      </c>
      <c r="AV720" s="547" t="s">
        <v>2030</v>
      </c>
      <c r="AW720" s="547" t="s">
        <v>2030</v>
      </c>
      <c r="AX720" s="576" t="s">
        <v>2030</v>
      </c>
      <c r="AY720" s="548" t="s">
        <v>2030</v>
      </c>
      <c r="AZ720" s="555" t="s">
        <v>2030</v>
      </c>
      <c r="BA720" s="555" t="s">
        <v>2030</v>
      </c>
      <c r="BB720" s="556" t="s">
        <v>2030</v>
      </c>
      <c r="BC720" s="548" t="s">
        <v>2030</v>
      </c>
      <c r="BM720" s="311"/>
    </row>
    <row r="721" spans="1:65" x14ac:dyDescent="0.2">
      <c r="A721" s="2631"/>
      <c r="B721" s="2123" t="s">
        <v>2117</v>
      </c>
      <c r="C721" s="557" t="s">
        <v>2030</v>
      </c>
      <c r="D721" s="558" t="s">
        <v>2030</v>
      </c>
      <c r="E721" s="558" t="s">
        <v>2063</v>
      </c>
      <c r="F721" s="558" t="s">
        <v>2063</v>
      </c>
      <c r="G721" s="559" t="s">
        <v>2030</v>
      </c>
      <c r="H721" s="557" t="s">
        <v>2030</v>
      </c>
      <c r="I721" s="558" t="s">
        <v>2030</v>
      </c>
      <c r="J721" s="558" t="s">
        <v>2030</v>
      </c>
      <c r="K721" s="559" t="s">
        <v>2030</v>
      </c>
      <c r="L721" s="599" t="s">
        <v>2030</v>
      </c>
      <c r="M721" s="558" t="s">
        <v>2030</v>
      </c>
      <c r="N721" s="558" t="s">
        <v>2030</v>
      </c>
      <c r="O721" s="600" t="s">
        <v>2030</v>
      </c>
      <c r="P721" s="559" t="s">
        <v>2030</v>
      </c>
      <c r="Q721" s="601" t="s">
        <v>2030</v>
      </c>
      <c r="R721" s="558" t="s">
        <v>2030</v>
      </c>
      <c r="S721" s="558" t="s">
        <v>2030</v>
      </c>
      <c r="T721" s="559" t="s">
        <v>2030</v>
      </c>
      <c r="U721" s="558" t="s">
        <v>2030</v>
      </c>
      <c r="V721" s="558" t="s">
        <v>2030</v>
      </c>
      <c r="W721" s="558" t="s">
        <v>2030</v>
      </c>
      <c r="X721" s="559" t="s">
        <v>2030</v>
      </c>
      <c r="Y721" s="558" t="s">
        <v>2030</v>
      </c>
      <c r="Z721" s="558" t="s">
        <v>2030</v>
      </c>
      <c r="AA721" s="558" t="s">
        <v>2030</v>
      </c>
      <c r="AB721" s="600" t="s">
        <v>2030</v>
      </c>
      <c r="AC721" s="559" t="s">
        <v>2030</v>
      </c>
      <c r="AD721" s="539" t="s">
        <v>2030</v>
      </c>
      <c r="AE721" s="558" t="s">
        <v>2030</v>
      </c>
      <c r="AF721" s="558" t="s">
        <v>2030</v>
      </c>
      <c r="AG721" s="558" t="s">
        <v>2030</v>
      </c>
      <c r="AH721" s="557" t="s">
        <v>2030</v>
      </c>
      <c r="AI721" s="558" t="s">
        <v>2030</v>
      </c>
      <c r="AJ721" s="570" t="s">
        <v>2030</v>
      </c>
      <c r="AK721" s="600" t="s">
        <v>2030</v>
      </c>
      <c r="AL721" s="571" t="s">
        <v>2030</v>
      </c>
      <c r="AM721" s="539" t="s">
        <v>2030</v>
      </c>
      <c r="AN721" s="573" t="s">
        <v>2030</v>
      </c>
      <c r="AO721" s="573" t="s">
        <v>2030</v>
      </c>
      <c r="AP721" s="577" t="s">
        <v>2063</v>
      </c>
      <c r="AQ721" s="601" t="s">
        <v>2063</v>
      </c>
      <c r="AR721" s="558" t="s">
        <v>2063</v>
      </c>
      <c r="AS721" s="558" t="s">
        <v>2063</v>
      </c>
      <c r="AT721" s="559" t="s">
        <v>2063</v>
      </c>
      <c r="AU721" s="558" t="s">
        <v>2063</v>
      </c>
      <c r="AV721" s="558" t="s">
        <v>2063</v>
      </c>
      <c r="AW721" s="558" t="s">
        <v>2030</v>
      </c>
      <c r="AX721" s="600" t="s">
        <v>2030</v>
      </c>
      <c r="AY721" s="566" t="s">
        <v>2030</v>
      </c>
      <c r="AZ721" s="567" t="s">
        <v>2030</v>
      </c>
      <c r="BA721" s="567" t="s">
        <v>2030</v>
      </c>
      <c r="BB721" s="568" t="s">
        <v>2030</v>
      </c>
      <c r="BC721" s="569" t="s">
        <v>2030</v>
      </c>
      <c r="BM721" s="311"/>
    </row>
    <row r="722" spans="1:65" x14ac:dyDescent="0.2">
      <c r="A722" s="2631"/>
      <c r="B722" s="2122" t="s">
        <v>2116</v>
      </c>
      <c r="C722" s="546" t="s">
        <v>2030</v>
      </c>
      <c r="D722" s="547" t="s">
        <v>2030</v>
      </c>
      <c r="E722" s="547" t="s">
        <v>2030</v>
      </c>
      <c r="F722" s="547" t="s">
        <v>2063</v>
      </c>
      <c r="G722" s="548" t="s">
        <v>2063</v>
      </c>
      <c r="H722" s="546" t="s">
        <v>2063</v>
      </c>
      <c r="I722" s="547" t="s">
        <v>2063</v>
      </c>
      <c r="J722" s="547" t="s">
        <v>2030</v>
      </c>
      <c r="K722" s="548" t="s">
        <v>2030</v>
      </c>
      <c r="L722" s="597" t="s">
        <v>2030</v>
      </c>
      <c r="M722" s="547" t="s">
        <v>2030</v>
      </c>
      <c r="N722" s="547" t="s">
        <v>2030</v>
      </c>
      <c r="O722" s="576" t="s">
        <v>2030</v>
      </c>
      <c r="P722" s="548" t="s">
        <v>2030</v>
      </c>
      <c r="Q722" s="555" t="s">
        <v>2030</v>
      </c>
      <c r="R722" s="547" t="s">
        <v>2030</v>
      </c>
      <c r="S722" s="547" t="s">
        <v>2030</v>
      </c>
      <c r="T722" s="548" t="s">
        <v>2030</v>
      </c>
      <c r="U722" s="547" t="s">
        <v>2030</v>
      </c>
      <c r="V722" s="547" t="s">
        <v>2030</v>
      </c>
      <c r="W722" s="547" t="s">
        <v>2030</v>
      </c>
      <c r="X722" s="548" t="s">
        <v>2030</v>
      </c>
      <c r="Y722" s="547" t="s">
        <v>2030</v>
      </c>
      <c r="Z722" s="547" t="s">
        <v>2030</v>
      </c>
      <c r="AA722" s="547" t="s">
        <v>2030</v>
      </c>
      <c r="AB722" s="576" t="s">
        <v>2030</v>
      </c>
      <c r="AC722" s="548" t="s">
        <v>2030</v>
      </c>
      <c r="AD722" s="555" t="s">
        <v>2030</v>
      </c>
      <c r="AE722" s="547" t="s">
        <v>2030</v>
      </c>
      <c r="AF722" s="547" t="s">
        <v>2030</v>
      </c>
      <c r="AG722" s="547" t="s">
        <v>2030</v>
      </c>
      <c r="AH722" s="546" t="s">
        <v>2030</v>
      </c>
      <c r="AI722" s="547" t="s">
        <v>2030</v>
      </c>
      <c r="AJ722" s="547" t="s">
        <v>2030</v>
      </c>
      <c r="AK722" s="576" t="s">
        <v>2030</v>
      </c>
      <c r="AL722" s="548" t="s">
        <v>2030</v>
      </c>
      <c r="AM722" s="555" t="s">
        <v>2030</v>
      </c>
      <c r="AN722" s="547" t="s">
        <v>2030</v>
      </c>
      <c r="AO722" s="547" t="s">
        <v>2030</v>
      </c>
      <c r="AP722" s="598" t="s">
        <v>2030</v>
      </c>
      <c r="AQ722" s="555" t="s">
        <v>2063</v>
      </c>
      <c r="AR722" s="547" t="s">
        <v>2063</v>
      </c>
      <c r="AS722" s="547" t="s">
        <v>2063</v>
      </c>
      <c r="AT722" s="548" t="s">
        <v>2063</v>
      </c>
      <c r="AU722" s="547" t="s">
        <v>2063</v>
      </c>
      <c r="AV722" s="547" t="s">
        <v>2030</v>
      </c>
      <c r="AW722" s="547" t="s">
        <v>2030</v>
      </c>
      <c r="AX722" s="576" t="s">
        <v>2030</v>
      </c>
      <c r="AY722" s="548" t="s">
        <v>2030</v>
      </c>
      <c r="AZ722" s="555" t="s">
        <v>2030</v>
      </c>
      <c r="BA722" s="555" t="s">
        <v>2030</v>
      </c>
      <c r="BB722" s="556" t="s">
        <v>2030</v>
      </c>
      <c r="BC722" s="548" t="s">
        <v>2030</v>
      </c>
    </row>
    <row r="723" spans="1:65" x14ac:dyDescent="0.2">
      <c r="A723" s="2631"/>
      <c r="B723" s="2123" t="s">
        <v>2115</v>
      </c>
      <c r="C723" s="650" t="s">
        <v>2063</v>
      </c>
      <c r="D723" s="558" t="s">
        <v>2030</v>
      </c>
      <c r="E723" s="558" t="s">
        <v>2063</v>
      </c>
      <c r="F723" s="558" t="s">
        <v>2063</v>
      </c>
      <c r="G723" s="559" t="s">
        <v>2063</v>
      </c>
      <c r="H723" s="557" t="s">
        <v>2063</v>
      </c>
      <c r="I723" s="558" t="s">
        <v>2030</v>
      </c>
      <c r="J723" s="558" t="s">
        <v>2030</v>
      </c>
      <c r="K723" s="559" t="s">
        <v>2030</v>
      </c>
      <c r="L723" s="599" t="s">
        <v>2030</v>
      </c>
      <c r="M723" s="558" t="s">
        <v>2030</v>
      </c>
      <c r="N723" s="558" t="s">
        <v>2030</v>
      </c>
      <c r="O723" s="600" t="s">
        <v>2030</v>
      </c>
      <c r="P723" s="559" t="s">
        <v>2030</v>
      </c>
      <c r="Q723" s="601" t="s">
        <v>2030</v>
      </c>
      <c r="R723" s="558" t="s">
        <v>2030</v>
      </c>
      <c r="S723" s="558" t="s">
        <v>2030</v>
      </c>
      <c r="T723" s="559" t="s">
        <v>2030</v>
      </c>
      <c r="U723" s="558" t="s">
        <v>2030</v>
      </c>
      <c r="V723" s="558" t="s">
        <v>2030</v>
      </c>
      <c r="W723" s="558" t="s">
        <v>2030</v>
      </c>
      <c r="X723" s="559" t="s">
        <v>2030</v>
      </c>
      <c r="Y723" s="558" t="s">
        <v>2030</v>
      </c>
      <c r="Z723" s="558" t="s">
        <v>2030</v>
      </c>
      <c r="AA723" s="558" t="s">
        <v>2030</v>
      </c>
      <c r="AB723" s="600" t="s">
        <v>2030</v>
      </c>
      <c r="AC723" s="559" t="s">
        <v>2030</v>
      </c>
      <c r="AD723" s="601" t="s">
        <v>2030</v>
      </c>
      <c r="AE723" s="558" t="s">
        <v>2030</v>
      </c>
      <c r="AF723" s="558" t="s">
        <v>2030</v>
      </c>
      <c r="AG723" s="558" t="s">
        <v>2030</v>
      </c>
      <c r="AH723" s="557" t="s">
        <v>2030</v>
      </c>
      <c r="AI723" s="558" t="s">
        <v>2030</v>
      </c>
      <c r="AJ723" s="570" t="s">
        <v>2030</v>
      </c>
      <c r="AK723" s="600" t="s">
        <v>2030</v>
      </c>
      <c r="AL723" s="571" t="s">
        <v>2030</v>
      </c>
      <c r="AM723" s="539" t="s">
        <v>2030</v>
      </c>
      <c r="AN723" s="573" t="s">
        <v>2030</v>
      </c>
      <c r="AO723" s="573" t="s">
        <v>2030</v>
      </c>
      <c r="AP723" s="602" t="s">
        <v>2030</v>
      </c>
      <c r="AQ723" s="601" t="s">
        <v>2063</v>
      </c>
      <c r="AR723" s="558" t="s">
        <v>2063</v>
      </c>
      <c r="AS723" s="558" t="s">
        <v>2063</v>
      </c>
      <c r="AT723" s="559" t="s">
        <v>2063</v>
      </c>
      <c r="AU723" s="558" t="s">
        <v>2063</v>
      </c>
      <c r="AV723" s="558" t="s">
        <v>2030</v>
      </c>
      <c r="AW723" s="558" t="s">
        <v>2030</v>
      </c>
      <c r="AX723" s="600" t="s">
        <v>2030</v>
      </c>
      <c r="AY723" s="566" t="s">
        <v>2030</v>
      </c>
      <c r="AZ723" s="567" t="s">
        <v>2030</v>
      </c>
      <c r="BA723" s="567" t="s">
        <v>2030</v>
      </c>
      <c r="BB723" s="568" t="s">
        <v>2030</v>
      </c>
      <c r="BC723" s="569" t="s">
        <v>2030</v>
      </c>
    </row>
    <row r="724" spans="1:65" x14ac:dyDescent="0.2">
      <c r="A724" s="2631"/>
      <c r="B724" s="2122" t="s">
        <v>2114</v>
      </c>
      <c r="C724" s="546" t="s">
        <v>2030</v>
      </c>
      <c r="D724" s="547" t="s">
        <v>2030</v>
      </c>
      <c r="E724" s="547" t="s">
        <v>2063</v>
      </c>
      <c r="F724" s="547" t="s">
        <v>2063</v>
      </c>
      <c r="G724" s="548" t="s">
        <v>2063</v>
      </c>
      <c r="H724" s="546" t="s">
        <v>2063</v>
      </c>
      <c r="I724" s="547" t="s">
        <v>2063</v>
      </c>
      <c r="J724" s="547" t="s">
        <v>2030</v>
      </c>
      <c r="K724" s="548" t="s">
        <v>2030</v>
      </c>
      <c r="L724" s="597" t="s">
        <v>2030</v>
      </c>
      <c r="M724" s="547" t="s">
        <v>2030</v>
      </c>
      <c r="N724" s="547" t="s">
        <v>2030</v>
      </c>
      <c r="O724" s="576" t="s">
        <v>2030</v>
      </c>
      <c r="P724" s="548" t="s">
        <v>2030</v>
      </c>
      <c r="Q724" s="555" t="s">
        <v>2030</v>
      </c>
      <c r="R724" s="547" t="s">
        <v>2030</v>
      </c>
      <c r="S724" s="547" t="s">
        <v>2030</v>
      </c>
      <c r="T724" s="548" t="s">
        <v>2030</v>
      </c>
      <c r="U724" s="547" t="s">
        <v>2030</v>
      </c>
      <c r="V724" s="547" t="s">
        <v>2030</v>
      </c>
      <c r="W724" s="547" t="s">
        <v>2030</v>
      </c>
      <c r="X724" s="548" t="s">
        <v>2030</v>
      </c>
      <c r="Y724" s="547" t="s">
        <v>2030</v>
      </c>
      <c r="Z724" s="547" t="s">
        <v>2030</v>
      </c>
      <c r="AA724" s="547" t="s">
        <v>2030</v>
      </c>
      <c r="AB724" s="576" t="s">
        <v>2063</v>
      </c>
      <c r="AC724" s="548" t="s">
        <v>2063</v>
      </c>
      <c r="AD724" s="555" t="s">
        <v>2030</v>
      </c>
      <c r="AE724" s="547" t="s">
        <v>2030</v>
      </c>
      <c r="AF724" s="547" t="s">
        <v>2030</v>
      </c>
      <c r="AG724" s="547" t="s">
        <v>2030</v>
      </c>
      <c r="AH724" s="546" t="s">
        <v>2030</v>
      </c>
      <c r="AI724" s="547" t="s">
        <v>2030</v>
      </c>
      <c r="AJ724" s="547" t="s">
        <v>2030</v>
      </c>
      <c r="AK724" s="576" t="s">
        <v>2030</v>
      </c>
      <c r="AL724" s="548" t="s">
        <v>2030</v>
      </c>
      <c r="AM724" s="555" t="s">
        <v>2030</v>
      </c>
      <c r="AN724" s="547" t="s">
        <v>2030</v>
      </c>
      <c r="AO724" s="547" t="s">
        <v>2030</v>
      </c>
      <c r="AP724" s="598" t="s">
        <v>2063</v>
      </c>
      <c r="AQ724" s="555" t="s">
        <v>2063</v>
      </c>
      <c r="AR724" s="547" t="s">
        <v>2063</v>
      </c>
      <c r="AS724" s="547" t="s">
        <v>2063</v>
      </c>
      <c r="AT724" s="548" t="s">
        <v>2063</v>
      </c>
      <c r="AU724" s="547" t="s">
        <v>2063</v>
      </c>
      <c r="AV724" s="547" t="s">
        <v>2030</v>
      </c>
      <c r="AW724" s="547" t="s">
        <v>2030</v>
      </c>
      <c r="AX724" s="576" t="s">
        <v>2030</v>
      </c>
      <c r="AY724" s="548" t="s">
        <v>2030</v>
      </c>
      <c r="AZ724" s="555" t="s">
        <v>2030</v>
      </c>
      <c r="BA724" s="555" t="s">
        <v>2030</v>
      </c>
      <c r="BB724" s="556" t="s">
        <v>2030</v>
      </c>
      <c r="BC724" s="548" t="s">
        <v>2030</v>
      </c>
    </row>
    <row r="725" spans="1:65" ht="13.5" thickBot="1" x14ac:dyDescent="0.25">
      <c r="A725" s="2632"/>
      <c r="B725" s="2126" t="s">
        <v>2113</v>
      </c>
      <c r="C725" s="607" t="s">
        <v>2030</v>
      </c>
      <c r="D725" s="608" t="s">
        <v>2030</v>
      </c>
      <c r="E725" s="608" t="s">
        <v>2063</v>
      </c>
      <c r="F725" s="608" t="s">
        <v>2063</v>
      </c>
      <c r="G725" s="609" t="s">
        <v>2063</v>
      </c>
      <c r="H725" s="607" t="s">
        <v>2063</v>
      </c>
      <c r="I725" s="608" t="s">
        <v>2063</v>
      </c>
      <c r="J725" s="608" t="s">
        <v>2030</v>
      </c>
      <c r="K725" s="609" t="s">
        <v>2030</v>
      </c>
      <c r="L725" s="610" t="s">
        <v>2030</v>
      </c>
      <c r="M725" s="608" t="s">
        <v>2030</v>
      </c>
      <c r="N725" s="608" t="s">
        <v>2030</v>
      </c>
      <c r="O725" s="615" t="s">
        <v>2030</v>
      </c>
      <c r="P725" s="609" t="s">
        <v>2030</v>
      </c>
      <c r="Q725" s="616" t="s">
        <v>2030</v>
      </c>
      <c r="R725" s="608" t="s">
        <v>2030</v>
      </c>
      <c r="S725" s="608" t="s">
        <v>2030</v>
      </c>
      <c r="T725" s="609" t="s">
        <v>2030</v>
      </c>
      <c r="U725" s="608" t="s">
        <v>2030</v>
      </c>
      <c r="V725" s="608" t="s">
        <v>2030</v>
      </c>
      <c r="W725" s="608" t="s">
        <v>2030</v>
      </c>
      <c r="X725" s="609" t="s">
        <v>2030</v>
      </c>
      <c r="Y725" s="608" t="s">
        <v>2030</v>
      </c>
      <c r="Z725" s="608" t="s">
        <v>2030</v>
      </c>
      <c r="AA725" s="608" t="s">
        <v>2030</v>
      </c>
      <c r="AB725" s="615" t="s">
        <v>2063</v>
      </c>
      <c r="AC725" s="609" t="s">
        <v>2063</v>
      </c>
      <c r="AD725" s="616" t="s">
        <v>2030</v>
      </c>
      <c r="AE725" s="608" t="s">
        <v>2030</v>
      </c>
      <c r="AF725" s="608" t="s">
        <v>2030</v>
      </c>
      <c r="AG725" s="608" t="s">
        <v>2030</v>
      </c>
      <c r="AH725" s="607" t="s">
        <v>2030</v>
      </c>
      <c r="AI725" s="608" t="s">
        <v>2030</v>
      </c>
      <c r="AJ725" s="608" t="s">
        <v>2030</v>
      </c>
      <c r="AK725" s="615" t="s">
        <v>2030</v>
      </c>
      <c r="AL725" s="642" t="s">
        <v>2030</v>
      </c>
      <c r="AM725" s="645" t="s">
        <v>2030</v>
      </c>
      <c r="AN725" s="644" t="s">
        <v>2030</v>
      </c>
      <c r="AO725" s="615" t="s">
        <v>2030</v>
      </c>
      <c r="AP725" s="617" t="s">
        <v>2030</v>
      </c>
      <c r="AQ725" s="616" t="s">
        <v>2063</v>
      </c>
      <c r="AR725" s="608" t="s">
        <v>2063</v>
      </c>
      <c r="AS725" s="608" t="s">
        <v>2063</v>
      </c>
      <c r="AT725" s="609" t="s">
        <v>2063</v>
      </c>
      <c r="AU725" s="608" t="s">
        <v>2063</v>
      </c>
      <c r="AV725" s="608" t="s">
        <v>2030</v>
      </c>
      <c r="AW725" s="608" t="s">
        <v>2030</v>
      </c>
      <c r="AX725" s="615" t="s">
        <v>2030</v>
      </c>
      <c r="AY725" s="619" t="s">
        <v>2030</v>
      </c>
      <c r="AZ725" s="647" t="s">
        <v>2030</v>
      </c>
      <c r="BA725" s="647" t="s">
        <v>2030</v>
      </c>
      <c r="BB725" s="648" t="s">
        <v>2030</v>
      </c>
      <c r="BC725" s="649" t="s">
        <v>2030</v>
      </c>
    </row>
    <row r="726" spans="1:65" ht="13.5" thickBot="1" x14ac:dyDescent="0.25">
      <c r="A726" s="140"/>
      <c r="B726" s="128"/>
      <c r="C726" s="651" t="s">
        <v>2063</v>
      </c>
      <c r="D726" s="652" t="s">
        <v>2214</v>
      </c>
      <c r="E726" s="652"/>
      <c r="F726" s="653"/>
      <c r="G726" s="653"/>
      <c r="H726" s="653"/>
      <c r="I726" s="653"/>
      <c r="J726" s="654"/>
      <c r="K726" s="653"/>
      <c r="L726" s="653"/>
      <c r="M726" s="655"/>
      <c r="N726" s="591"/>
      <c r="O726" s="591"/>
      <c r="P726" s="591"/>
      <c r="Q726" s="591"/>
      <c r="R726" s="591"/>
      <c r="S726" s="591"/>
      <c r="T726" s="591"/>
      <c r="U726" s="591"/>
      <c r="V726" s="591"/>
      <c r="W726" s="591"/>
      <c r="X726" s="591"/>
      <c r="Y726" s="591"/>
      <c r="Z726" s="591"/>
      <c r="AA726" s="591"/>
      <c r="AB726" s="591"/>
      <c r="AC726" s="591"/>
      <c r="AD726" s="591"/>
      <c r="AE726" s="591"/>
      <c r="AF726" s="591"/>
      <c r="AG726" s="591"/>
      <c r="AH726" s="591"/>
      <c r="AI726" s="591"/>
      <c r="AJ726" s="591"/>
      <c r="AK726" s="591"/>
      <c r="AL726" s="623"/>
      <c r="AM726" s="623"/>
      <c r="AN726" s="623"/>
      <c r="AO726" s="591"/>
      <c r="AP726" s="591"/>
      <c r="AQ726" s="591"/>
      <c r="AR726" s="591"/>
      <c r="AS726" s="591"/>
      <c r="AT726" s="591"/>
      <c r="AU726" s="591"/>
      <c r="AV726" s="591"/>
      <c r="AW726" s="591"/>
      <c r="AX726" s="591"/>
      <c r="AY726" s="624"/>
      <c r="AZ726" s="624"/>
      <c r="BA726" s="624"/>
      <c r="BB726" s="624"/>
      <c r="BC726" s="624"/>
    </row>
    <row r="727" spans="1:65" ht="13.5" thickBot="1" x14ac:dyDescent="0.25">
      <c r="A727" s="2589" t="s">
        <v>450</v>
      </c>
      <c r="B727" s="2591" t="s">
        <v>672</v>
      </c>
      <c r="C727" s="2586" t="s">
        <v>2056</v>
      </c>
      <c r="D727" s="2587"/>
      <c r="E727" s="2587"/>
      <c r="F727" s="2587"/>
      <c r="G727" s="2588"/>
      <c r="H727" s="2651" t="s">
        <v>2062</v>
      </c>
      <c r="I727" s="2652"/>
      <c r="J727" s="2652"/>
      <c r="K727" s="2653"/>
      <c r="L727" s="2602" t="s">
        <v>2061</v>
      </c>
      <c r="M727" s="2603"/>
      <c r="N727" s="2603"/>
      <c r="O727" s="2603"/>
      <c r="P727" s="2604"/>
      <c r="Q727" s="2586" t="s">
        <v>2053</v>
      </c>
      <c r="R727" s="2587"/>
      <c r="S727" s="2587"/>
      <c r="T727" s="2588"/>
      <c r="U727" s="2586" t="s">
        <v>2052</v>
      </c>
      <c r="V727" s="2587"/>
      <c r="W727" s="2587"/>
      <c r="X727" s="2588"/>
      <c r="Y727" s="2605" t="s">
        <v>2051</v>
      </c>
      <c r="Z727" s="2606"/>
      <c r="AA727" s="2606"/>
      <c r="AB727" s="2606"/>
      <c r="AC727" s="2607"/>
      <c r="AD727" s="2586" t="s">
        <v>2050</v>
      </c>
      <c r="AE727" s="2587"/>
      <c r="AF727" s="2587"/>
      <c r="AG727" s="2588"/>
      <c r="AH727" s="2586" t="s">
        <v>2049</v>
      </c>
      <c r="AI727" s="2587"/>
      <c r="AJ727" s="2587"/>
      <c r="AK727" s="2587"/>
      <c r="AL727" s="2588"/>
      <c r="AM727" s="2586" t="s">
        <v>2048</v>
      </c>
      <c r="AN727" s="2587"/>
      <c r="AO727" s="2587"/>
      <c r="AP727" s="519"/>
      <c r="AQ727" s="2586" t="s">
        <v>2047</v>
      </c>
      <c r="AR727" s="2587"/>
      <c r="AS727" s="2587"/>
      <c r="AT727" s="2588"/>
      <c r="AU727" s="2593" t="s">
        <v>2046</v>
      </c>
      <c r="AV727" s="2594"/>
      <c r="AW727" s="2594"/>
      <c r="AX727" s="2594"/>
      <c r="AY727" s="2595"/>
      <c r="AZ727" s="2586" t="s">
        <v>2045</v>
      </c>
      <c r="BA727" s="2587"/>
      <c r="BB727" s="2587"/>
      <c r="BC727" s="2588"/>
    </row>
    <row r="728" spans="1:65" ht="13.5" thickBot="1" x14ac:dyDescent="0.25">
      <c r="A728" s="2590"/>
      <c r="B728" s="2592"/>
      <c r="C728" s="520">
        <v>2</v>
      </c>
      <c r="D728" s="521">
        <v>6</v>
      </c>
      <c r="E728" s="522">
        <v>13</v>
      </c>
      <c r="F728" s="523">
        <v>20</v>
      </c>
      <c r="G728" s="532">
        <v>27</v>
      </c>
      <c r="H728" s="656">
        <v>3</v>
      </c>
      <c r="I728" s="657">
        <v>10</v>
      </c>
      <c r="J728" s="658">
        <v>17</v>
      </c>
      <c r="K728" s="659">
        <v>24</v>
      </c>
      <c r="L728" s="525">
        <v>2</v>
      </c>
      <c r="M728" s="522">
        <v>9</v>
      </c>
      <c r="N728" s="528">
        <v>16</v>
      </c>
      <c r="O728" s="529">
        <v>23</v>
      </c>
      <c r="P728" s="530">
        <v>30</v>
      </c>
      <c r="Q728" s="522">
        <v>6</v>
      </c>
      <c r="R728" s="523">
        <v>13</v>
      </c>
      <c r="S728" s="529">
        <v>20</v>
      </c>
      <c r="T728" s="530">
        <v>27</v>
      </c>
      <c r="U728" s="526">
        <v>4</v>
      </c>
      <c r="V728" s="523">
        <v>11</v>
      </c>
      <c r="W728" s="522">
        <v>18</v>
      </c>
      <c r="X728" s="530">
        <v>25</v>
      </c>
      <c r="Y728" s="526">
        <v>1</v>
      </c>
      <c r="Z728" s="523">
        <v>8</v>
      </c>
      <c r="AA728" s="522">
        <v>15</v>
      </c>
      <c r="AB728" s="528">
        <v>22</v>
      </c>
      <c r="AC728" s="527">
        <v>29</v>
      </c>
      <c r="AD728" s="523">
        <v>6</v>
      </c>
      <c r="AE728" s="522">
        <v>13</v>
      </c>
      <c r="AF728" s="528">
        <v>20</v>
      </c>
      <c r="AG728" s="527">
        <v>27</v>
      </c>
      <c r="AH728" s="521">
        <v>3</v>
      </c>
      <c r="AI728" s="522">
        <v>10</v>
      </c>
      <c r="AJ728" s="523">
        <v>17</v>
      </c>
      <c r="AK728" s="522">
        <v>24</v>
      </c>
      <c r="AL728" s="531">
        <v>31</v>
      </c>
      <c r="AM728" s="526">
        <v>7</v>
      </c>
      <c r="AN728" s="523">
        <v>14</v>
      </c>
      <c r="AO728" s="522">
        <v>21</v>
      </c>
      <c r="AP728" s="531">
        <v>28</v>
      </c>
      <c r="AQ728" s="526">
        <v>5</v>
      </c>
      <c r="AR728" s="523">
        <v>12</v>
      </c>
      <c r="AS728" s="529">
        <v>19</v>
      </c>
      <c r="AT728" s="530">
        <v>26</v>
      </c>
      <c r="AU728" s="520">
        <v>2</v>
      </c>
      <c r="AV728" s="523">
        <v>9</v>
      </c>
      <c r="AW728" s="529">
        <v>16</v>
      </c>
      <c r="AX728" s="523">
        <v>23</v>
      </c>
      <c r="AY728" s="532">
        <v>30</v>
      </c>
      <c r="AZ728" s="521">
        <v>7</v>
      </c>
      <c r="BA728" s="522">
        <v>14</v>
      </c>
      <c r="BB728" s="523">
        <v>21</v>
      </c>
      <c r="BC728" s="533">
        <v>28</v>
      </c>
    </row>
    <row r="729" spans="1:65" x14ac:dyDescent="0.2">
      <c r="A729" s="2630" t="s">
        <v>1685</v>
      </c>
      <c r="B729" s="2121" t="s">
        <v>2111</v>
      </c>
      <c r="C729" s="534" t="s">
        <v>2030</v>
      </c>
      <c r="D729" s="535" t="s">
        <v>2030</v>
      </c>
      <c r="E729" s="535" t="s">
        <v>2030</v>
      </c>
      <c r="F729" s="535" t="s">
        <v>2063</v>
      </c>
      <c r="G729" s="536" t="s">
        <v>2063</v>
      </c>
      <c r="H729" s="534" t="s">
        <v>2063</v>
      </c>
      <c r="I729" s="535" t="s">
        <v>2063</v>
      </c>
      <c r="J729" s="535" t="s">
        <v>2030</v>
      </c>
      <c r="K729" s="536" t="s">
        <v>2063</v>
      </c>
      <c r="L729" s="634" t="s">
        <v>2063</v>
      </c>
      <c r="M729" s="634" t="s">
        <v>2030</v>
      </c>
      <c r="N729" s="535" t="s">
        <v>2030</v>
      </c>
      <c r="O729" s="575" t="s">
        <v>2063</v>
      </c>
      <c r="P729" s="592" t="s">
        <v>2063</v>
      </c>
      <c r="Q729" s="538" t="s">
        <v>2030</v>
      </c>
      <c r="R729" s="575" t="s">
        <v>2063</v>
      </c>
      <c r="S729" s="575" t="s">
        <v>2063</v>
      </c>
      <c r="T729" s="536" t="s">
        <v>2063</v>
      </c>
      <c r="U729" s="535" t="s">
        <v>2030</v>
      </c>
      <c r="V729" s="575" t="s">
        <v>2030</v>
      </c>
      <c r="W729" s="541" t="s">
        <v>2063</v>
      </c>
      <c r="X729" s="592" t="s">
        <v>2063</v>
      </c>
      <c r="Y729" s="540" t="s">
        <v>2063</v>
      </c>
      <c r="Z729" s="540" t="s">
        <v>2063</v>
      </c>
      <c r="AA729" s="540" t="s">
        <v>2030</v>
      </c>
      <c r="AB729" s="541" t="s">
        <v>2063</v>
      </c>
      <c r="AC729" s="592" t="s">
        <v>2063</v>
      </c>
      <c r="AD729" s="660" t="s">
        <v>2063</v>
      </c>
      <c r="AE729" s="535" t="s">
        <v>2063</v>
      </c>
      <c r="AF729" s="535" t="s">
        <v>2030</v>
      </c>
      <c r="AG729" s="535" t="s">
        <v>2030</v>
      </c>
      <c r="AH729" s="634" t="s">
        <v>2030</v>
      </c>
      <c r="AI729" s="540" t="s">
        <v>2063</v>
      </c>
      <c r="AJ729" s="540" t="s">
        <v>2063</v>
      </c>
      <c r="AK729" s="541" t="s">
        <v>2030</v>
      </c>
      <c r="AL729" s="592" t="s">
        <v>2063</v>
      </c>
      <c r="AM729" s="595" t="s">
        <v>2063</v>
      </c>
      <c r="AN729" s="535" t="s">
        <v>2063</v>
      </c>
      <c r="AO729" s="535" t="s">
        <v>2063</v>
      </c>
      <c r="AP729" s="592" t="s">
        <v>2063</v>
      </c>
      <c r="AQ729" s="595" t="s">
        <v>2063</v>
      </c>
      <c r="AR729" s="540" t="s">
        <v>2063</v>
      </c>
      <c r="AS729" s="540" t="s">
        <v>2063</v>
      </c>
      <c r="AT729" s="536" t="s">
        <v>2063</v>
      </c>
      <c r="AU729" s="534" t="s">
        <v>2030</v>
      </c>
      <c r="AV729" s="540" t="s">
        <v>2030</v>
      </c>
      <c r="AW729" s="540" t="s">
        <v>2063</v>
      </c>
      <c r="AX729" s="541" t="s">
        <v>2063</v>
      </c>
      <c r="AY729" s="543" t="s">
        <v>2030</v>
      </c>
      <c r="AZ729" s="567" t="s">
        <v>2030</v>
      </c>
      <c r="BA729" s="567" t="s">
        <v>2030</v>
      </c>
      <c r="BB729" s="568" t="s">
        <v>2030</v>
      </c>
      <c r="BC729" s="569" t="s">
        <v>2030</v>
      </c>
    </row>
    <row r="730" spans="1:65" x14ac:dyDescent="0.2">
      <c r="A730" s="2631"/>
      <c r="B730" s="2122" t="s">
        <v>2110</v>
      </c>
      <c r="C730" s="546" t="s">
        <v>2030</v>
      </c>
      <c r="D730" s="547" t="s">
        <v>2030</v>
      </c>
      <c r="E730" s="547" t="s">
        <v>2063</v>
      </c>
      <c r="F730" s="547" t="s">
        <v>2063</v>
      </c>
      <c r="G730" s="548" t="s">
        <v>2063</v>
      </c>
      <c r="H730" s="546" t="s">
        <v>2063</v>
      </c>
      <c r="I730" s="547" t="s">
        <v>2030</v>
      </c>
      <c r="J730" s="547" t="s">
        <v>2030</v>
      </c>
      <c r="K730" s="548" t="s">
        <v>2030</v>
      </c>
      <c r="L730" s="597" t="s">
        <v>2063</v>
      </c>
      <c r="M730" s="547" t="s">
        <v>2030</v>
      </c>
      <c r="N730" s="547" t="s">
        <v>2030</v>
      </c>
      <c r="O730" s="576" t="s">
        <v>2063</v>
      </c>
      <c r="P730" s="548" t="s">
        <v>2063</v>
      </c>
      <c r="Q730" s="555" t="s">
        <v>2063</v>
      </c>
      <c r="R730" s="576" t="s">
        <v>2063</v>
      </c>
      <c r="S730" s="576" t="s">
        <v>2063</v>
      </c>
      <c r="T730" s="548" t="s">
        <v>2063</v>
      </c>
      <c r="U730" s="547" t="s">
        <v>2063</v>
      </c>
      <c r="V730" s="576" t="s">
        <v>2063</v>
      </c>
      <c r="W730" s="576" t="s">
        <v>2030</v>
      </c>
      <c r="X730" s="548" t="s">
        <v>2030</v>
      </c>
      <c r="Y730" s="547" t="s">
        <v>2063</v>
      </c>
      <c r="Z730" s="547" t="s">
        <v>2063</v>
      </c>
      <c r="AA730" s="547" t="s">
        <v>2063</v>
      </c>
      <c r="AB730" s="576" t="s">
        <v>2030</v>
      </c>
      <c r="AC730" s="548" t="s">
        <v>2063</v>
      </c>
      <c r="AD730" s="556" t="s">
        <v>2063</v>
      </c>
      <c r="AE730" s="547" t="s">
        <v>2030</v>
      </c>
      <c r="AF730" s="547" t="s">
        <v>2030</v>
      </c>
      <c r="AG730" s="547" t="s">
        <v>2030</v>
      </c>
      <c r="AH730" s="597" t="s">
        <v>2030</v>
      </c>
      <c r="AI730" s="547" t="s">
        <v>2063</v>
      </c>
      <c r="AJ730" s="547" t="s">
        <v>2063</v>
      </c>
      <c r="AK730" s="576" t="s">
        <v>2030</v>
      </c>
      <c r="AL730" s="548" t="s">
        <v>2030</v>
      </c>
      <c r="AM730" s="555" t="s">
        <v>2063</v>
      </c>
      <c r="AN730" s="547" t="s">
        <v>2063</v>
      </c>
      <c r="AO730" s="547" t="s">
        <v>2063</v>
      </c>
      <c r="AP730" s="598" t="s">
        <v>2030</v>
      </c>
      <c r="AQ730" s="555" t="s">
        <v>2063</v>
      </c>
      <c r="AR730" s="547" t="s">
        <v>2063</v>
      </c>
      <c r="AS730" s="547" t="s">
        <v>2030</v>
      </c>
      <c r="AT730" s="548" t="s">
        <v>2030</v>
      </c>
      <c r="AU730" s="546" t="s">
        <v>2030</v>
      </c>
      <c r="AV730" s="547" t="s">
        <v>2030</v>
      </c>
      <c r="AW730" s="547" t="s">
        <v>2030</v>
      </c>
      <c r="AX730" s="576" t="s">
        <v>2063</v>
      </c>
      <c r="AY730" s="548" t="s">
        <v>2030</v>
      </c>
      <c r="AZ730" s="555" t="s">
        <v>2030</v>
      </c>
      <c r="BA730" s="555" t="s">
        <v>2030</v>
      </c>
      <c r="BB730" s="556" t="s">
        <v>2030</v>
      </c>
      <c r="BC730" s="548" t="s">
        <v>2030</v>
      </c>
    </row>
    <row r="731" spans="1:65" x14ac:dyDescent="0.2">
      <c r="A731" s="2631"/>
      <c r="B731" s="2124" t="s">
        <v>2109</v>
      </c>
      <c r="C731" s="557" t="s">
        <v>2030</v>
      </c>
      <c r="D731" s="558" t="s">
        <v>2030</v>
      </c>
      <c r="E731" s="558" t="s">
        <v>2030</v>
      </c>
      <c r="F731" s="558" t="s">
        <v>2063</v>
      </c>
      <c r="G731" s="559" t="s">
        <v>2063</v>
      </c>
      <c r="H731" s="557" t="s">
        <v>2063</v>
      </c>
      <c r="I731" s="558" t="s">
        <v>2030</v>
      </c>
      <c r="J731" s="558" t="s">
        <v>2030</v>
      </c>
      <c r="K731" s="559" t="s">
        <v>2030</v>
      </c>
      <c r="L731" s="606" t="s">
        <v>2063</v>
      </c>
      <c r="M731" s="558" t="s">
        <v>2030</v>
      </c>
      <c r="N731" s="558" t="s">
        <v>2030</v>
      </c>
      <c r="O731" s="575" t="s">
        <v>2030</v>
      </c>
      <c r="P731" s="571" t="s">
        <v>2063</v>
      </c>
      <c r="Q731" s="601" t="s">
        <v>2063</v>
      </c>
      <c r="R731" s="575" t="s">
        <v>2063</v>
      </c>
      <c r="S731" s="575" t="s">
        <v>2063</v>
      </c>
      <c r="T731" s="559" t="s">
        <v>2063</v>
      </c>
      <c r="U731" s="558" t="s">
        <v>2063</v>
      </c>
      <c r="V731" s="575" t="s">
        <v>2030</v>
      </c>
      <c r="W731" s="558" t="s">
        <v>2030</v>
      </c>
      <c r="X731" s="559" t="s">
        <v>2030</v>
      </c>
      <c r="Y731" s="558" t="s">
        <v>2063</v>
      </c>
      <c r="Z731" s="558" t="s">
        <v>2063</v>
      </c>
      <c r="AA731" s="558" t="s">
        <v>2030</v>
      </c>
      <c r="AB731" s="575" t="s">
        <v>2030</v>
      </c>
      <c r="AC731" s="571" t="s">
        <v>2063</v>
      </c>
      <c r="AD731" s="660" t="s">
        <v>2030</v>
      </c>
      <c r="AE731" s="558" t="s">
        <v>2030</v>
      </c>
      <c r="AF731" s="558" t="s">
        <v>2030</v>
      </c>
      <c r="AG731" s="558" t="s">
        <v>2030</v>
      </c>
      <c r="AH731" s="606" t="s">
        <v>2030</v>
      </c>
      <c r="AI731" s="573" t="s">
        <v>2063</v>
      </c>
      <c r="AJ731" s="573" t="s">
        <v>2063</v>
      </c>
      <c r="AK731" s="575" t="s">
        <v>2030</v>
      </c>
      <c r="AL731" s="571" t="s">
        <v>2063</v>
      </c>
      <c r="AM731" s="539" t="s">
        <v>2063</v>
      </c>
      <c r="AN731" s="558" t="s">
        <v>2063</v>
      </c>
      <c r="AO731" s="558" t="s">
        <v>2063</v>
      </c>
      <c r="AP731" s="602" t="s">
        <v>2063</v>
      </c>
      <c r="AQ731" s="601" t="s">
        <v>2063</v>
      </c>
      <c r="AR731" s="558" t="s">
        <v>2063</v>
      </c>
      <c r="AS731" s="573" t="s">
        <v>2063</v>
      </c>
      <c r="AT731" s="559" t="s">
        <v>2063</v>
      </c>
      <c r="AU731" s="557" t="s">
        <v>2030</v>
      </c>
      <c r="AV731" s="558" t="s">
        <v>2030</v>
      </c>
      <c r="AW731" s="573" t="s">
        <v>2063</v>
      </c>
      <c r="AX731" s="661" t="s">
        <v>2063</v>
      </c>
      <c r="AY731" s="566" t="s">
        <v>2030</v>
      </c>
      <c r="AZ731" s="567" t="s">
        <v>2030</v>
      </c>
      <c r="BA731" s="567" t="s">
        <v>2030</v>
      </c>
      <c r="BB731" s="568" t="s">
        <v>2030</v>
      </c>
      <c r="BC731" s="569" t="s">
        <v>2030</v>
      </c>
    </row>
    <row r="732" spans="1:65" x14ac:dyDescent="0.2">
      <c r="A732" s="2631"/>
      <c r="B732" s="2122" t="s">
        <v>2098</v>
      </c>
      <c r="C732" s="546" t="s">
        <v>2030</v>
      </c>
      <c r="D732" s="547" t="s">
        <v>2030</v>
      </c>
      <c r="E732" s="547" t="s">
        <v>2063</v>
      </c>
      <c r="F732" s="547" t="s">
        <v>2063</v>
      </c>
      <c r="G732" s="548" t="s">
        <v>2063</v>
      </c>
      <c r="H732" s="546" t="s">
        <v>2063</v>
      </c>
      <c r="I732" s="547" t="s">
        <v>2063</v>
      </c>
      <c r="J732" s="547" t="s">
        <v>2030</v>
      </c>
      <c r="K732" s="548" t="s">
        <v>2030</v>
      </c>
      <c r="L732" s="597" t="s">
        <v>2063</v>
      </c>
      <c r="M732" s="547" t="s">
        <v>2030</v>
      </c>
      <c r="N732" s="547" t="s">
        <v>2030</v>
      </c>
      <c r="O732" s="576" t="s">
        <v>2063</v>
      </c>
      <c r="P732" s="548" t="s">
        <v>2063</v>
      </c>
      <c r="Q732" s="555" t="s">
        <v>2063</v>
      </c>
      <c r="R732" s="576" t="s">
        <v>2063</v>
      </c>
      <c r="S732" s="576" t="s">
        <v>2063</v>
      </c>
      <c r="T732" s="548" t="s">
        <v>2030</v>
      </c>
      <c r="U732" s="547" t="s">
        <v>2063</v>
      </c>
      <c r="V732" s="576" t="s">
        <v>2030</v>
      </c>
      <c r="W732" s="547" t="s">
        <v>2030</v>
      </c>
      <c r="X732" s="548" t="s">
        <v>2030</v>
      </c>
      <c r="Y732" s="547" t="s">
        <v>2063</v>
      </c>
      <c r="Z732" s="547" t="s">
        <v>2063</v>
      </c>
      <c r="AA732" s="547" t="s">
        <v>2030</v>
      </c>
      <c r="AB732" s="576" t="s">
        <v>2063</v>
      </c>
      <c r="AC732" s="548" t="s">
        <v>2063</v>
      </c>
      <c r="AD732" s="556" t="s">
        <v>2030</v>
      </c>
      <c r="AE732" s="547" t="s">
        <v>2030</v>
      </c>
      <c r="AF732" s="547" t="s">
        <v>2030</v>
      </c>
      <c r="AG732" s="547" t="s">
        <v>2030</v>
      </c>
      <c r="AH732" s="597" t="s">
        <v>2030</v>
      </c>
      <c r="AI732" s="547" t="s">
        <v>2063</v>
      </c>
      <c r="AJ732" s="547" t="s">
        <v>2063</v>
      </c>
      <c r="AK732" s="576" t="s">
        <v>2030</v>
      </c>
      <c r="AL732" s="548" t="s">
        <v>2030</v>
      </c>
      <c r="AM732" s="555" t="s">
        <v>2030</v>
      </c>
      <c r="AN732" s="547" t="s">
        <v>2063</v>
      </c>
      <c r="AO732" s="547" t="s">
        <v>2063</v>
      </c>
      <c r="AP732" s="598" t="s">
        <v>2063</v>
      </c>
      <c r="AQ732" s="555" t="s">
        <v>2063</v>
      </c>
      <c r="AR732" s="547" t="s">
        <v>2063</v>
      </c>
      <c r="AS732" s="547" t="s">
        <v>2030</v>
      </c>
      <c r="AT732" s="548" t="s">
        <v>2030</v>
      </c>
      <c r="AU732" s="546" t="s">
        <v>2030</v>
      </c>
      <c r="AV732" s="547" t="s">
        <v>2030</v>
      </c>
      <c r="AW732" s="547" t="s">
        <v>2030</v>
      </c>
      <c r="AX732" s="576" t="s">
        <v>2063</v>
      </c>
      <c r="AY732" s="548" t="s">
        <v>2030</v>
      </c>
      <c r="AZ732" s="555" t="s">
        <v>2030</v>
      </c>
      <c r="BA732" s="555" t="s">
        <v>2030</v>
      </c>
      <c r="BB732" s="556" t="s">
        <v>2030</v>
      </c>
      <c r="BC732" s="548" t="s">
        <v>2030</v>
      </c>
    </row>
    <row r="733" spans="1:65" x14ac:dyDescent="0.2">
      <c r="A733" s="2631"/>
      <c r="B733" s="2124" t="s">
        <v>2108</v>
      </c>
      <c r="C733" s="557" t="s">
        <v>2030</v>
      </c>
      <c r="D733" s="558" t="s">
        <v>2030</v>
      </c>
      <c r="E733" s="558" t="s">
        <v>2063</v>
      </c>
      <c r="F733" s="558" t="s">
        <v>2063</v>
      </c>
      <c r="G733" s="559" t="s">
        <v>2063</v>
      </c>
      <c r="H733" s="557" t="s">
        <v>2063</v>
      </c>
      <c r="I733" s="558" t="s">
        <v>2030</v>
      </c>
      <c r="J733" s="558" t="s">
        <v>2030</v>
      </c>
      <c r="K733" s="559" t="s">
        <v>2030</v>
      </c>
      <c r="L733" s="606" t="s">
        <v>2063</v>
      </c>
      <c r="M733" s="558" t="s">
        <v>2030</v>
      </c>
      <c r="N733" s="558" t="s">
        <v>2030</v>
      </c>
      <c r="O733" s="575" t="s">
        <v>2030</v>
      </c>
      <c r="P733" s="571" t="s">
        <v>2063</v>
      </c>
      <c r="Q733" s="601" t="s">
        <v>2063</v>
      </c>
      <c r="R733" s="575" t="s">
        <v>2063</v>
      </c>
      <c r="S733" s="575" t="s">
        <v>2063</v>
      </c>
      <c r="T733" s="559" t="s">
        <v>2030</v>
      </c>
      <c r="U733" s="558" t="s">
        <v>2063</v>
      </c>
      <c r="V733" s="575" t="s">
        <v>2030</v>
      </c>
      <c r="W733" s="558" t="s">
        <v>2030</v>
      </c>
      <c r="X733" s="559" t="s">
        <v>2030</v>
      </c>
      <c r="Y733" s="558" t="s">
        <v>2063</v>
      </c>
      <c r="Z733" s="558" t="s">
        <v>2063</v>
      </c>
      <c r="AA733" s="558" t="s">
        <v>2030</v>
      </c>
      <c r="AB733" s="600" t="s">
        <v>2063</v>
      </c>
      <c r="AC733" s="559" t="s">
        <v>2063</v>
      </c>
      <c r="AD733" s="660" t="s">
        <v>2030</v>
      </c>
      <c r="AE733" s="558" t="s">
        <v>2030</v>
      </c>
      <c r="AF733" s="558" t="s">
        <v>2030</v>
      </c>
      <c r="AG733" s="558" t="s">
        <v>2030</v>
      </c>
      <c r="AH733" s="606" t="s">
        <v>2030</v>
      </c>
      <c r="AI733" s="573" t="s">
        <v>2063</v>
      </c>
      <c r="AJ733" s="558" t="s">
        <v>2063</v>
      </c>
      <c r="AK733" s="600" t="s">
        <v>2030</v>
      </c>
      <c r="AL733" s="571" t="s">
        <v>2030</v>
      </c>
      <c r="AM733" s="539" t="s">
        <v>2063</v>
      </c>
      <c r="AN733" s="558" t="s">
        <v>2063</v>
      </c>
      <c r="AO733" s="558" t="s">
        <v>2063</v>
      </c>
      <c r="AP733" s="602" t="s">
        <v>2063</v>
      </c>
      <c r="AQ733" s="539" t="s">
        <v>2063</v>
      </c>
      <c r="AR733" s="558" t="s">
        <v>2063</v>
      </c>
      <c r="AS733" s="558" t="s">
        <v>2063</v>
      </c>
      <c r="AT733" s="559" t="s">
        <v>2063</v>
      </c>
      <c r="AU733" s="557" t="s">
        <v>2030</v>
      </c>
      <c r="AV733" s="573" t="s">
        <v>2030</v>
      </c>
      <c r="AW733" s="573" t="s">
        <v>2063</v>
      </c>
      <c r="AX733" s="575" t="s">
        <v>2063</v>
      </c>
      <c r="AY733" s="566" t="s">
        <v>2030</v>
      </c>
      <c r="AZ733" s="567" t="s">
        <v>2030</v>
      </c>
      <c r="BA733" s="567" t="s">
        <v>2030</v>
      </c>
      <c r="BB733" s="568" t="s">
        <v>2030</v>
      </c>
      <c r="BC733" s="569" t="s">
        <v>2030</v>
      </c>
    </row>
    <row r="734" spans="1:65" x14ac:dyDescent="0.2">
      <c r="A734" s="2631"/>
      <c r="B734" s="2122" t="s">
        <v>2107</v>
      </c>
      <c r="C734" s="546" t="s">
        <v>2030</v>
      </c>
      <c r="D734" s="547" t="s">
        <v>2030</v>
      </c>
      <c r="E734" s="547" t="s">
        <v>2063</v>
      </c>
      <c r="F734" s="547" t="s">
        <v>2063</v>
      </c>
      <c r="G734" s="548" t="s">
        <v>2063</v>
      </c>
      <c r="H734" s="546" t="s">
        <v>2063</v>
      </c>
      <c r="I734" s="547" t="s">
        <v>2063</v>
      </c>
      <c r="J734" s="547" t="s">
        <v>2030</v>
      </c>
      <c r="K734" s="548" t="s">
        <v>2030</v>
      </c>
      <c r="L734" s="597" t="s">
        <v>2063</v>
      </c>
      <c r="M734" s="547" t="s">
        <v>2063</v>
      </c>
      <c r="N734" s="547" t="s">
        <v>2063</v>
      </c>
      <c r="O734" s="576" t="s">
        <v>2063</v>
      </c>
      <c r="P734" s="548" t="s">
        <v>2063</v>
      </c>
      <c r="Q734" s="555" t="s">
        <v>2063</v>
      </c>
      <c r="R734" s="576" t="s">
        <v>2063</v>
      </c>
      <c r="S734" s="576" t="s">
        <v>2063</v>
      </c>
      <c r="T734" s="548" t="s">
        <v>2030</v>
      </c>
      <c r="U734" s="547" t="s">
        <v>2030</v>
      </c>
      <c r="V734" s="576" t="s">
        <v>2030</v>
      </c>
      <c r="W734" s="547" t="s">
        <v>2030</v>
      </c>
      <c r="X734" s="548" t="s">
        <v>2030</v>
      </c>
      <c r="Y734" s="547" t="s">
        <v>2063</v>
      </c>
      <c r="Z734" s="547" t="s">
        <v>2063</v>
      </c>
      <c r="AA734" s="547" t="s">
        <v>2030</v>
      </c>
      <c r="AB734" s="576" t="s">
        <v>2063</v>
      </c>
      <c r="AC734" s="548" t="s">
        <v>2063</v>
      </c>
      <c r="AD734" s="556" t="s">
        <v>2030</v>
      </c>
      <c r="AE734" s="576" t="s">
        <v>2030</v>
      </c>
      <c r="AF734" s="547" t="s">
        <v>2030</v>
      </c>
      <c r="AG734" s="547" t="s">
        <v>2030</v>
      </c>
      <c r="AH734" s="597" t="s">
        <v>2063</v>
      </c>
      <c r="AI734" s="547" t="s">
        <v>2063</v>
      </c>
      <c r="AJ734" s="547" t="s">
        <v>2063</v>
      </c>
      <c r="AK734" s="576" t="s">
        <v>2030</v>
      </c>
      <c r="AL734" s="548" t="s">
        <v>2063</v>
      </c>
      <c r="AM734" s="555" t="s">
        <v>2030</v>
      </c>
      <c r="AN734" s="547" t="s">
        <v>2063</v>
      </c>
      <c r="AO734" s="547" t="s">
        <v>2063</v>
      </c>
      <c r="AP734" s="598" t="s">
        <v>2063</v>
      </c>
      <c r="AQ734" s="555" t="s">
        <v>2063</v>
      </c>
      <c r="AR734" s="547" t="s">
        <v>2063</v>
      </c>
      <c r="AS734" s="547" t="s">
        <v>2030</v>
      </c>
      <c r="AT734" s="548" t="s">
        <v>2030</v>
      </c>
      <c r="AU734" s="546" t="s">
        <v>2030</v>
      </c>
      <c r="AV734" s="547" t="s">
        <v>2030</v>
      </c>
      <c r="AW734" s="547" t="s">
        <v>2063</v>
      </c>
      <c r="AX734" s="576" t="s">
        <v>2063</v>
      </c>
      <c r="AY734" s="548" t="s">
        <v>2030</v>
      </c>
      <c r="AZ734" s="555" t="s">
        <v>2030</v>
      </c>
      <c r="BA734" s="555" t="s">
        <v>2030</v>
      </c>
      <c r="BB734" s="556" t="s">
        <v>2030</v>
      </c>
      <c r="BC734" s="548" t="s">
        <v>2030</v>
      </c>
    </row>
    <row r="735" spans="1:65" ht="13.5" thickBot="1" x14ac:dyDescent="0.25">
      <c r="A735" s="2632"/>
      <c r="B735" s="2126" t="s">
        <v>2106</v>
      </c>
      <c r="C735" s="607" t="s">
        <v>2030</v>
      </c>
      <c r="D735" s="608" t="s">
        <v>2063</v>
      </c>
      <c r="E735" s="608" t="s">
        <v>2063</v>
      </c>
      <c r="F735" s="608" t="s">
        <v>2063</v>
      </c>
      <c r="G735" s="609" t="s">
        <v>2030</v>
      </c>
      <c r="H735" s="607" t="s">
        <v>2063</v>
      </c>
      <c r="I735" s="608" t="s">
        <v>2030</v>
      </c>
      <c r="J735" s="608" t="s">
        <v>2030</v>
      </c>
      <c r="K735" s="609" t="s">
        <v>2030</v>
      </c>
      <c r="L735" s="662" t="s">
        <v>2063</v>
      </c>
      <c r="M735" s="613" t="s">
        <v>2063</v>
      </c>
      <c r="N735" s="608" t="s">
        <v>2063</v>
      </c>
      <c r="O735" s="611" t="s">
        <v>2063</v>
      </c>
      <c r="P735" s="642" t="s">
        <v>2063</v>
      </c>
      <c r="Q735" s="616" t="s">
        <v>2063</v>
      </c>
      <c r="R735" s="608" t="s">
        <v>2063</v>
      </c>
      <c r="S735" s="608" t="s">
        <v>2063</v>
      </c>
      <c r="T735" s="609" t="s">
        <v>2030</v>
      </c>
      <c r="U735" s="608" t="s">
        <v>2030</v>
      </c>
      <c r="V735" s="611" t="s">
        <v>2030</v>
      </c>
      <c r="W735" s="608" t="s">
        <v>2030</v>
      </c>
      <c r="X735" s="609" t="s">
        <v>2030</v>
      </c>
      <c r="Y735" s="608" t="s">
        <v>2063</v>
      </c>
      <c r="Z735" s="608" t="s">
        <v>2063</v>
      </c>
      <c r="AA735" s="608" t="s">
        <v>2030</v>
      </c>
      <c r="AB735" s="615" t="s">
        <v>2030</v>
      </c>
      <c r="AC735" s="609" t="s">
        <v>2063</v>
      </c>
      <c r="AD735" s="663" t="s">
        <v>2063</v>
      </c>
      <c r="AE735" s="608" t="s">
        <v>2030</v>
      </c>
      <c r="AF735" s="608" t="s">
        <v>2030</v>
      </c>
      <c r="AG735" s="608" t="s">
        <v>2030</v>
      </c>
      <c r="AH735" s="662" t="s">
        <v>2063</v>
      </c>
      <c r="AI735" s="644" t="s">
        <v>2063</v>
      </c>
      <c r="AJ735" s="608" t="s">
        <v>2063</v>
      </c>
      <c r="AK735" s="615" t="s">
        <v>2030</v>
      </c>
      <c r="AL735" s="642" t="s">
        <v>2030</v>
      </c>
      <c r="AM735" s="616" t="s">
        <v>2030</v>
      </c>
      <c r="AN735" s="608" t="s">
        <v>2063</v>
      </c>
      <c r="AO735" s="608" t="s">
        <v>2063</v>
      </c>
      <c r="AP735" s="646" t="s">
        <v>2063</v>
      </c>
      <c r="AQ735" s="645" t="s">
        <v>2063</v>
      </c>
      <c r="AR735" s="608" t="s">
        <v>2063</v>
      </c>
      <c r="AS735" s="608" t="s">
        <v>2063</v>
      </c>
      <c r="AT735" s="609" t="s">
        <v>2063</v>
      </c>
      <c r="AU735" s="607" t="s">
        <v>2030</v>
      </c>
      <c r="AV735" s="644" t="s">
        <v>2030</v>
      </c>
      <c r="AW735" s="644" t="s">
        <v>2063</v>
      </c>
      <c r="AX735" s="611" t="s">
        <v>2063</v>
      </c>
      <c r="AY735" s="619" t="s">
        <v>2030</v>
      </c>
      <c r="AZ735" s="647" t="s">
        <v>2030</v>
      </c>
      <c r="BA735" s="647" t="s">
        <v>2030</v>
      </c>
      <c r="BB735" s="648" t="s">
        <v>2030</v>
      </c>
      <c r="BC735" s="649" t="s">
        <v>2030</v>
      </c>
    </row>
    <row r="736" spans="1:65" ht="13.5" thickBot="1" x14ac:dyDescent="0.25">
      <c r="A736" s="140"/>
      <c r="B736" s="128"/>
      <c r="C736" s="591"/>
      <c r="D736" s="591"/>
      <c r="E736" s="591"/>
      <c r="F736" s="591"/>
      <c r="G736" s="591"/>
      <c r="H736" s="591"/>
      <c r="I736" s="591"/>
      <c r="J736" s="591"/>
      <c r="K736" s="591"/>
      <c r="L736" s="623"/>
      <c r="M736" s="623"/>
      <c r="N736" s="591"/>
      <c r="O736" s="623"/>
      <c r="P736" s="623"/>
      <c r="Q736" s="591"/>
      <c r="R736" s="591"/>
      <c r="S736" s="591"/>
      <c r="T736" s="591"/>
      <c r="U736" s="591"/>
      <c r="V736" s="623"/>
      <c r="W736" s="591"/>
      <c r="X736" s="591"/>
      <c r="Y736" s="591"/>
      <c r="Z736" s="591"/>
      <c r="AA736" s="591"/>
      <c r="AB736" s="591"/>
      <c r="AC736" s="591"/>
      <c r="AD736" s="623"/>
      <c r="AE736" s="591"/>
      <c r="AF736" s="591"/>
      <c r="AG736" s="591"/>
      <c r="AH736" s="623"/>
      <c r="AI736" s="623"/>
      <c r="AJ736" s="591"/>
      <c r="AK736" s="591"/>
      <c r="AL736" s="623"/>
      <c r="AM736" s="591"/>
      <c r="AN736" s="591"/>
      <c r="AO736" s="591"/>
      <c r="AP736" s="623"/>
      <c r="AQ736" s="623"/>
      <c r="AR736" s="591"/>
      <c r="AS736" s="591"/>
      <c r="AT736" s="591"/>
      <c r="AU736" s="591"/>
      <c r="AV736" s="623"/>
      <c r="AW736" s="623"/>
      <c r="AX736" s="623"/>
      <c r="AY736" s="624"/>
      <c r="AZ736" s="624"/>
      <c r="BA736" s="624"/>
      <c r="BB736" s="624"/>
      <c r="BC736" s="624"/>
    </row>
    <row r="737" spans="1:55" ht="13.5" thickBot="1" x14ac:dyDescent="0.25">
      <c r="A737" s="2589" t="s">
        <v>450</v>
      </c>
      <c r="B737" s="2591" t="s">
        <v>672</v>
      </c>
      <c r="C737" s="2586" t="s">
        <v>2056</v>
      </c>
      <c r="D737" s="2587"/>
      <c r="E737" s="2587"/>
      <c r="F737" s="2587"/>
      <c r="G737" s="2587"/>
      <c r="H737" s="2598" t="s">
        <v>2062</v>
      </c>
      <c r="I737" s="2599"/>
      <c r="J737" s="2600"/>
      <c r="K737" s="2601"/>
      <c r="L737" s="2602" t="s">
        <v>2061</v>
      </c>
      <c r="M737" s="2603"/>
      <c r="N737" s="2603"/>
      <c r="O737" s="2603"/>
      <c r="P737" s="2604"/>
      <c r="Q737" s="2586" t="s">
        <v>2053</v>
      </c>
      <c r="R737" s="2587"/>
      <c r="S737" s="2587"/>
      <c r="T737" s="2588"/>
      <c r="U737" s="2586" t="s">
        <v>2052</v>
      </c>
      <c r="V737" s="2587"/>
      <c r="W737" s="2587"/>
      <c r="X737" s="2588"/>
      <c r="Y737" s="2605" t="s">
        <v>2051</v>
      </c>
      <c r="Z737" s="2606"/>
      <c r="AA737" s="2606"/>
      <c r="AB737" s="2606"/>
      <c r="AC737" s="2607"/>
      <c r="AD737" s="2586" t="s">
        <v>2050</v>
      </c>
      <c r="AE737" s="2587"/>
      <c r="AF737" s="2587"/>
      <c r="AG737" s="2588"/>
      <c r="AH737" s="2586" t="s">
        <v>2049</v>
      </c>
      <c r="AI737" s="2587"/>
      <c r="AJ737" s="2587"/>
      <c r="AK737" s="2587"/>
      <c r="AL737" s="2588"/>
      <c r="AM737" s="2586" t="s">
        <v>2048</v>
      </c>
      <c r="AN737" s="2587"/>
      <c r="AO737" s="2587"/>
      <c r="AP737" s="519"/>
      <c r="AQ737" s="2586" t="s">
        <v>2047</v>
      </c>
      <c r="AR737" s="2587"/>
      <c r="AS737" s="2587"/>
      <c r="AT737" s="2588"/>
      <c r="AU737" s="2593" t="s">
        <v>2046</v>
      </c>
      <c r="AV737" s="2594"/>
      <c r="AW737" s="2594"/>
      <c r="AX737" s="2594"/>
      <c r="AY737" s="2595"/>
      <c r="AZ737" s="2586" t="s">
        <v>2045</v>
      </c>
      <c r="BA737" s="2587"/>
      <c r="BB737" s="2587"/>
      <c r="BC737" s="2588"/>
    </row>
    <row r="738" spans="1:55" ht="13.5" thickBot="1" x14ac:dyDescent="0.25">
      <c r="A738" s="2590"/>
      <c r="B738" s="2592"/>
      <c r="C738" s="520">
        <v>2</v>
      </c>
      <c r="D738" s="521">
        <v>6</v>
      </c>
      <c r="E738" s="522">
        <v>13</v>
      </c>
      <c r="F738" s="523">
        <v>20</v>
      </c>
      <c r="G738" s="524">
        <v>27</v>
      </c>
      <c r="H738" s="525">
        <v>3</v>
      </c>
      <c r="I738" s="526">
        <v>10</v>
      </c>
      <c r="J738" s="523">
        <v>17</v>
      </c>
      <c r="K738" s="527">
        <v>24</v>
      </c>
      <c r="L738" s="525">
        <v>2</v>
      </c>
      <c r="M738" s="522">
        <v>9</v>
      </c>
      <c r="N738" s="528">
        <v>16</v>
      </c>
      <c r="O738" s="529">
        <v>23</v>
      </c>
      <c r="P738" s="530">
        <v>30</v>
      </c>
      <c r="Q738" s="522">
        <v>6</v>
      </c>
      <c r="R738" s="523">
        <v>13</v>
      </c>
      <c r="S738" s="529">
        <v>20</v>
      </c>
      <c r="T738" s="530">
        <v>27</v>
      </c>
      <c r="U738" s="526">
        <v>4</v>
      </c>
      <c r="V738" s="523">
        <v>11</v>
      </c>
      <c r="W738" s="522">
        <v>18</v>
      </c>
      <c r="X738" s="530">
        <v>25</v>
      </c>
      <c r="Y738" s="526">
        <v>1</v>
      </c>
      <c r="Z738" s="523">
        <v>8</v>
      </c>
      <c r="AA738" s="522">
        <v>15</v>
      </c>
      <c r="AB738" s="528">
        <v>22</v>
      </c>
      <c r="AC738" s="527">
        <v>29</v>
      </c>
      <c r="AD738" s="523">
        <v>6</v>
      </c>
      <c r="AE738" s="522">
        <v>13</v>
      </c>
      <c r="AF738" s="528">
        <v>20</v>
      </c>
      <c r="AG738" s="527">
        <v>27</v>
      </c>
      <c r="AH738" s="521">
        <v>3</v>
      </c>
      <c r="AI738" s="522">
        <v>10</v>
      </c>
      <c r="AJ738" s="523">
        <v>17</v>
      </c>
      <c r="AK738" s="522">
        <v>24</v>
      </c>
      <c r="AL738" s="531">
        <v>31</v>
      </c>
      <c r="AM738" s="526">
        <v>7</v>
      </c>
      <c r="AN738" s="523">
        <v>14</v>
      </c>
      <c r="AO738" s="522">
        <v>21</v>
      </c>
      <c r="AP738" s="531">
        <v>28</v>
      </c>
      <c r="AQ738" s="526">
        <v>5</v>
      </c>
      <c r="AR738" s="523">
        <v>12</v>
      </c>
      <c r="AS738" s="529">
        <v>19</v>
      </c>
      <c r="AT738" s="530">
        <v>26</v>
      </c>
      <c r="AU738" s="520">
        <v>2</v>
      </c>
      <c r="AV738" s="523">
        <v>9</v>
      </c>
      <c r="AW738" s="529">
        <v>16</v>
      </c>
      <c r="AX738" s="523">
        <v>23</v>
      </c>
      <c r="AY738" s="532">
        <v>30</v>
      </c>
      <c r="AZ738" s="521">
        <v>7</v>
      </c>
      <c r="BA738" s="522">
        <v>14</v>
      </c>
      <c r="BB738" s="523">
        <v>21</v>
      </c>
      <c r="BC738" s="533">
        <v>28</v>
      </c>
    </row>
    <row r="739" spans="1:55" x14ac:dyDescent="0.2">
      <c r="A739" s="2596" t="s">
        <v>1684</v>
      </c>
      <c r="B739" s="2121" t="s">
        <v>2105</v>
      </c>
      <c r="C739" s="534" t="s">
        <v>2030</v>
      </c>
      <c r="D739" s="535" t="s">
        <v>2030</v>
      </c>
      <c r="E739" s="535" t="s">
        <v>2063</v>
      </c>
      <c r="F739" s="535" t="s">
        <v>2030</v>
      </c>
      <c r="G739" s="536" t="s">
        <v>2030</v>
      </c>
      <c r="H739" s="534" t="s">
        <v>2030</v>
      </c>
      <c r="I739" s="535" t="s">
        <v>2030</v>
      </c>
      <c r="J739" s="540" t="s">
        <v>2030</v>
      </c>
      <c r="K739" s="536" t="s">
        <v>2063</v>
      </c>
      <c r="L739" s="534" t="s">
        <v>2063</v>
      </c>
      <c r="M739" s="535" t="s">
        <v>2063</v>
      </c>
      <c r="N739" s="535" t="s">
        <v>2063</v>
      </c>
      <c r="O739" s="541" t="s">
        <v>2063</v>
      </c>
      <c r="P739" s="536" t="s">
        <v>2030</v>
      </c>
      <c r="Q739" s="538" t="s">
        <v>2030</v>
      </c>
      <c r="R739" s="535" t="s">
        <v>2030</v>
      </c>
      <c r="S739" s="535" t="s">
        <v>2030</v>
      </c>
      <c r="T739" s="536" t="s">
        <v>2030</v>
      </c>
      <c r="U739" s="535" t="s">
        <v>2063</v>
      </c>
      <c r="V739" s="535" t="s">
        <v>2030</v>
      </c>
      <c r="W739" s="535" t="s">
        <v>2030</v>
      </c>
      <c r="X739" s="536" t="s">
        <v>2030</v>
      </c>
      <c r="Y739" s="535" t="s">
        <v>2063</v>
      </c>
      <c r="Z739" s="535" t="s">
        <v>2030</v>
      </c>
      <c r="AA739" s="535" t="s">
        <v>2030</v>
      </c>
      <c r="AB739" s="537" t="s">
        <v>2063</v>
      </c>
      <c r="AC739" s="536" t="s">
        <v>2063</v>
      </c>
      <c r="AD739" s="595" t="s">
        <v>2030</v>
      </c>
      <c r="AE739" s="540" t="s">
        <v>2030</v>
      </c>
      <c r="AF739" s="535" t="s">
        <v>2030</v>
      </c>
      <c r="AG739" s="536" t="s">
        <v>2030</v>
      </c>
      <c r="AH739" s="534" t="s">
        <v>2030</v>
      </c>
      <c r="AI739" s="537" t="s">
        <v>2063</v>
      </c>
      <c r="AJ739" s="535" t="s">
        <v>2030</v>
      </c>
      <c r="AK739" s="537" t="s">
        <v>2030</v>
      </c>
      <c r="AL739" s="592" t="s">
        <v>2030</v>
      </c>
      <c r="AM739" s="595" t="s">
        <v>2030</v>
      </c>
      <c r="AN739" s="540" t="s">
        <v>2030</v>
      </c>
      <c r="AO739" s="540" t="s">
        <v>2030</v>
      </c>
      <c r="AP739" s="596" t="s">
        <v>2063</v>
      </c>
      <c r="AQ739" s="595" t="s">
        <v>2063</v>
      </c>
      <c r="AR739" s="540" t="s">
        <v>2063</v>
      </c>
      <c r="AS739" s="540" t="s">
        <v>2063</v>
      </c>
      <c r="AT739" s="592" t="s">
        <v>2063</v>
      </c>
      <c r="AU739" s="535" t="s">
        <v>2030</v>
      </c>
      <c r="AV739" s="535" t="s">
        <v>2030</v>
      </c>
      <c r="AW739" s="540" t="s">
        <v>2030</v>
      </c>
      <c r="AX739" s="541" t="s">
        <v>2030</v>
      </c>
      <c r="AY739" s="543" t="s">
        <v>2030</v>
      </c>
      <c r="AZ739" s="567" t="s">
        <v>2030</v>
      </c>
      <c r="BA739" s="567" t="s">
        <v>2030</v>
      </c>
      <c r="BB739" s="568" t="s">
        <v>2030</v>
      </c>
      <c r="BC739" s="569" t="s">
        <v>2030</v>
      </c>
    </row>
    <row r="740" spans="1:55" x14ac:dyDescent="0.2">
      <c r="A740" s="2612"/>
      <c r="B740" s="2122" t="s">
        <v>2104</v>
      </c>
      <c r="C740" s="546" t="s">
        <v>2030</v>
      </c>
      <c r="D740" s="547" t="s">
        <v>2030</v>
      </c>
      <c r="E740" s="547" t="s">
        <v>2063</v>
      </c>
      <c r="F740" s="547" t="s">
        <v>2030</v>
      </c>
      <c r="G740" s="548" t="s">
        <v>2030</v>
      </c>
      <c r="H740" s="546" t="s">
        <v>2030</v>
      </c>
      <c r="I740" s="547" t="s">
        <v>2030</v>
      </c>
      <c r="J740" s="547" t="s">
        <v>2030</v>
      </c>
      <c r="K740" s="548" t="s">
        <v>2063</v>
      </c>
      <c r="L740" s="549" t="s">
        <v>2063</v>
      </c>
      <c r="M740" s="550" t="s">
        <v>2063</v>
      </c>
      <c r="N740" s="550" t="s">
        <v>2063</v>
      </c>
      <c r="O740" s="576" t="s">
        <v>2063</v>
      </c>
      <c r="P740" s="548" t="s">
        <v>2030</v>
      </c>
      <c r="Q740" s="552" t="s">
        <v>2030</v>
      </c>
      <c r="R740" s="550" t="s">
        <v>2030</v>
      </c>
      <c r="S740" s="550" t="s">
        <v>2030</v>
      </c>
      <c r="T740" s="553" t="s">
        <v>2030</v>
      </c>
      <c r="U740" s="550" t="s">
        <v>2030</v>
      </c>
      <c r="V740" s="550" t="s">
        <v>2030</v>
      </c>
      <c r="W740" s="550" t="s">
        <v>2030</v>
      </c>
      <c r="X740" s="553" t="s">
        <v>2030</v>
      </c>
      <c r="Y740" s="550" t="s">
        <v>2063</v>
      </c>
      <c r="Z740" s="550" t="s">
        <v>2030</v>
      </c>
      <c r="AA740" s="550" t="s">
        <v>2030</v>
      </c>
      <c r="AB740" s="551" t="s">
        <v>2063</v>
      </c>
      <c r="AC740" s="548" t="s">
        <v>2063</v>
      </c>
      <c r="AD740" s="555" t="s">
        <v>2030</v>
      </c>
      <c r="AE740" s="547" t="s">
        <v>2030</v>
      </c>
      <c r="AF740" s="550" t="s">
        <v>2030</v>
      </c>
      <c r="AG740" s="553" t="s">
        <v>2030</v>
      </c>
      <c r="AH740" s="549" t="s">
        <v>2030</v>
      </c>
      <c r="AI740" s="551" t="s">
        <v>2030</v>
      </c>
      <c r="AJ740" s="550" t="s">
        <v>2030</v>
      </c>
      <c r="AK740" s="551" t="s">
        <v>2030</v>
      </c>
      <c r="AL740" s="548" t="s">
        <v>2030</v>
      </c>
      <c r="AM740" s="555" t="s">
        <v>2030</v>
      </c>
      <c r="AN740" s="547" t="s">
        <v>2030</v>
      </c>
      <c r="AO740" s="547" t="s">
        <v>2030</v>
      </c>
      <c r="AP740" s="598" t="s">
        <v>2063</v>
      </c>
      <c r="AQ740" s="555" t="s">
        <v>2063</v>
      </c>
      <c r="AR740" s="547" t="s">
        <v>2063</v>
      </c>
      <c r="AS740" s="547" t="s">
        <v>2063</v>
      </c>
      <c r="AT740" s="548" t="s">
        <v>2063</v>
      </c>
      <c r="AU740" s="550" t="s">
        <v>2030</v>
      </c>
      <c r="AV740" s="550" t="s">
        <v>2030</v>
      </c>
      <c r="AW740" s="550" t="s">
        <v>2030</v>
      </c>
      <c r="AX740" s="551" t="s">
        <v>2030</v>
      </c>
      <c r="AY740" s="548" t="s">
        <v>2030</v>
      </c>
      <c r="AZ740" s="555" t="s">
        <v>2030</v>
      </c>
      <c r="BA740" s="555" t="s">
        <v>2030</v>
      </c>
      <c r="BB740" s="556" t="s">
        <v>2030</v>
      </c>
      <c r="BC740" s="548" t="s">
        <v>2030</v>
      </c>
    </row>
    <row r="741" spans="1:55" x14ac:dyDescent="0.2">
      <c r="A741" s="2612"/>
      <c r="B741" s="2123" t="s">
        <v>2103</v>
      </c>
      <c r="C741" s="557" t="s">
        <v>2030</v>
      </c>
      <c r="D741" s="558" t="s">
        <v>2030</v>
      </c>
      <c r="E741" s="558" t="s">
        <v>2063</v>
      </c>
      <c r="F741" s="558" t="s">
        <v>2063</v>
      </c>
      <c r="G741" s="559" t="s">
        <v>2063</v>
      </c>
      <c r="H741" s="557" t="s">
        <v>2063</v>
      </c>
      <c r="I741" s="558" t="s">
        <v>2063</v>
      </c>
      <c r="J741" s="570" t="s">
        <v>2030</v>
      </c>
      <c r="K741" s="559" t="s">
        <v>2030</v>
      </c>
      <c r="L741" s="560" t="s">
        <v>2030</v>
      </c>
      <c r="M741" s="561" t="s">
        <v>2030</v>
      </c>
      <c r="N741" s="561" t="s">
        <v>2030</v>
      </c>
      <c r="O741" s="575" t="s">
        <v>2063</v>
      </c>
      <c r="P741" s="559" t="s">
        <v>2030</v>
      </c>
      <c r="Q741" s="563" t="s">
        <v>2063</v>
      </c>
      <c r="R741" s="561" t="s">
        <v>2063</v>
      </c>
      <c r="S741" s="561" t="s">
        <v>2063</v>
      </c>
      <c r="T741" s="564" t="s">
        <v>2030</v>
      </c>
      <c r="U741" s="561" t="s">
        <v>2063</v>
      </c>
      <c r="V741" s="561" t="s">
        <v>2030</v>
      </c>
      <c r="W741" s="561" t="s">
        <v>2030</v>
      </c>
      <c r="X741" s="564" t="s">
        <v>2030</v>
      </c>
      <c r="Y741" s="561" t="s">
        <v>2063</v>
      </c>
      <c r="Z741" s="561" t="s">
        <v>2030</v>
      </c>
      <c r="AA741" s="561" t="s">
        <v>2063</v>
      </c>
      <c r="AB741" s="562" t="s">
        <v>2063</v>
      </c>
      <c r="AC741" s="559" t="s">
        <v>2063</v>
      </c>
      <c r="AD741" s="539" t="s">
        <v>2063</v>
      </c>
      <c r="AE741" s="561" t="s">
        <v>2063</v>
      </c>
      <c r="AF741" s="561" t="s">
        <v>2030</v>
      </c>
      <c r="AG741" s="574" t="s">
        <v>2030</v>
      </c>
      <c r="AH741" s="572" t="s">
        <v>2030</v>
      </c>
      <c r="AI741" s="562" t="s">
        <v>2030</v>
      </c>
      <c r="AJ741" s="573" t="s">
        <v>2030</v>
      </c>
      <c r="AK741" s="575" t="s">
        <v>2063</v>
      </c>
      <c r="AL741" s="559" t="s">
        <v>2063</v>
      </c>
      <c r="AM741" s="563" t="s">
        <v>2063</v>
      </c>
      <c r="AN741" s="561" t="s">
        <v>2063</v>
      </c>
      <c r="AO741" s="561" t="s">
        <v>2063</v>
      </c>
      <c r="AP741" s="602" t="s">
        <v>2063</v>
      </c>
      <c r="AQ741" s="563" t="s">
        <v>2063</v>
      </c>
      <c r="AR741" s="561" t="s">
        <v>2063</v>
      </c>
      <c r="AS741" s="561" t="s">
        <v>2063</v>
      </c>
      <c r="AT741" s="564" t="s">
        <v>2063</v>
      </c>
      <c r="AU741" s="561" t="s">
        <v>2030</v>
      </c>
      <c r="AV741" s="561" t="s">
        <v>2030</v>
      </c>
      <c r="AW741" s="561" t="s">
        <v>2030</v>
      </c>
      <c r="AX741" s="562" t="s">
        <v>2030</v>
      </c>
      <c r="AY741" s="566" t="s">
        <v>2030</v>
      </c>
      <c r="AZ741" s="567" t="s">
        <v>2030</v>
      </c>
      <c r="BA741" s="567" t="s">
        <v>2030</v>
      </c>
      <c r="BB741" s="568" t="s">
        <v>2030</v>
      </c>
      <c r="BC741" s="569" t="s">
        <v>2030</v>
      </c>
    </row>
    <row r="742" spans="1:55" x14ac:dyDescent="0.2">
      <c r="A742" s="2612"/>
      <c r="B742" s="2122" t="s">
        <v>2102</v>
      </c>
      <c r="C742" s="546" t="s">
        <v>2063</v>
      </c>
      <c r="D742" s="547" t="s">
        <v>2063</v>
      </c>
      <c r="E742" s="547" t="s">
        <v>2063</v>
      </c>
      <c r="F742" s="547" t="s">
        <v>2063</v>
      </c>
      <c r="G742" s="548" t="s">
        <v>2063</v>
      </c>
      <c r="H742" s="546" t="s">
        <v>2063</v>
      </c>
      <c r="I742" s="547" t="s">
        <v>2063</v>
      </c>
      <c r="J742" s="547" t="s">
        <v>2063</v>
      </c>
      <c r="K742" s="548" t="s">
        <v>2063</v>
      </c>
      <c r="L742" s="546" t="s">
        <v>2063</v>
      </c>
      <c r="M742" s="547" t="s">
        <v>2063</v>
      </c>
      <c r="N742" s="547" t="s">
        <v>2063</v>
      </c>
      <c r="O742" s="576" t="s">
        <v>2063</v>
      </c>
      <c r="P742" s="548" t="s">
        <v>2063</v>
      </c>
      <c r="Q742" s="555" t="s">
        <v>2063</v>
      </c>
      <c r="R742" s="547" t="s">
        <v>2063</v>
      </c>
      <c r="S742" s="547" t="s">
        <v>2063</v>
      </c>
      <c r="T742" s="548" t="s">
        <v>2063</v>
      </c>
      <c r="U742" s="547" t="s">
        <v>2063</v>
      </c>
      <c r="V742" s="547" t="s">
        <v>2063</v>
      </c>
      <c r="W742" s="547" t="s">
        <v>2063</v>
      </c>
      <c r="X742" s="548" t="s">
        <v>2063</v>
      </c>
      <c r="Y742" s="547" t="s">
        <v>2063</v>
      </c>
      <c r="Z742" s="547" t="s">
        <v>2063</v>
      </c>
      <c r="AA742" s="547" t="s">
        <v>2063</v>
      </c>
      <c r="AB742" s="576" t="s">
        <v>2063</v>
      </c>
      <c r="AC742" s="548" t="s">
        <v>2063</v>
      </c>
      <c r="AD742" s="555" t="s">
        <v>2063</v>
      </c>
      <c r="AE742" s="547" t="s">
        <v>2063</v>
      </c>
      <c r="AF742" s="547" t="s">
        <v>2063</v>
      </c>
      <c r="AG742" s="548" t="s">
        <v>2063</v>
      </c>
      <c r="AH742" s="546" t="s">
        <v>2063</v>
      </c>
      <c r="AI742" s="576" t="s">
        <v>2063</v>
      </c>
      <c r="AJ742" s="547" t="s">
        <v>2063</v>
      </c>
      <c r="AK742" s="576" t="s">
        <v>2063</v>
      </c>
      <c r="AL742" s="548" t="s">
        <v>2063</v>
      </c>
      <c r="AM742" s="555" t="s">
        <v>2063</v>
      </c>
      <c r="AN742" s="547" t="s">
        <v>2063</v>
      </c>
      <c r="AO742" s="547" t="s">
        <v>2063</v>
      </c>
      <c r="AP742" s="598" t="s">
        <v>2063</v>
      </c>
      <c r="AQ742" s="555" t="s">
        <v>2063</v>
      </c>
      <c r="AR742" s="547" t="s">
        <v>2063</v>
      </c>
      <c r="AS742" s="547" t="s">
        <v>2063</v>
      </c>
      <c r="AT742" s="548" t="s">
        <v>2063</v>
      </c>
      <c r="AU742" s="550" t="s">
        <v>2063</v>
      </c>
      <c r="AV742" s="547" t="s">
        <v>2063</v>
      </c>
      <c r="AW742" s="547" t="s">
        <v>2063</v>
      </c>
      <c r="AX742" s="576" t="s">
        <v>2063</v>
      </c>
      <c r="AY742" s="548" t="s">
        <v>2063</v>
      </c>
      <c r="AZ742" s="555" t="s">
        <v>2063</v>
      </c>
      <c r="BA742" s="555" t="s">
        <v>2063</v>
      </c>
      <c r="BB742" s="556" t="s">
        <v>2063</v>
      </c>
      <c r="BC742" s="548" t="s">
        <v>2063</v>
      </c>
    </row>
    <row r="743" spans="1:55" ht="13.5" thickBot="1" x14ac:dyDescent="0.25">
      <c r="A743" s="2597"/>
      <c r="B743" s="2127" t="s">
        <v>2101</v>
      </c>
      <c r="C743" s="607" t="s">
        <v>2063</v>
      </c>
      <c r="D743" s="608" t="s">
        <v>2063</v>
      </c>
      <c r="E743" s="608" t="s">
        <v>2063</v>
      </c>
      <c r="F743" s="608" t="s">
        <v>2063</v>
      </c>
      <c r="G743" s="609" t="s">
        <v>2063</v>
      </c>
      <c r="H743" s="607" t="s">
        <v>2063</v>
      </c>
      <c r="I743" s="608" t="s">
        <v>2063</v>
      </c>
      <c r="J743" s="644" t="s">
        <v>2063</v>
      </c>
      <c r="K743" s="642" t="s">
        <v>2063</v>
      </c>
      <c r="L743" s="664" t="s">
        <v>2063</v>
      </c>
      <c r="M743" s="613" t="s">
        <v>2063</v>
      </c>
      <c r="N743" s="613" t="s">
        <v>2063</v>
      </c>
      <c r="O743" s="618" t="s">
        <v>2063</v>
      </c>
      <c r="P743" s="642" t="s">
        <v>2063</v>
      </c>
      <c r="Q743" s="612" t="s">
        <v>2063</v>
      </c>
      <c r="R743" s="613" t="s">
        <v>2063</v>
      </c>
      <c r="S743" s="613" t="s">
        <v>2063</v>
      </c>
      <c r="T743" s="614" t="s">
        <v>2063</v>
      </c>
      <c r="U743" s="613" t="s">
        <v>2063</v>
      </c>
      <c r="V743" s="613" t="s">
        <v>2063</v>
      </c>
      <c r="W743" s="613" t="s">
        <v>2063</v>
      </c>
      <c r="X743" s="614" t="s">
        <v>2063</v>
      </c>
      <c r="Y743" s="613" t="s">
        <v>2063</v>
      </c>
      <c r="Z743" s="613" t="s">
        <v>2063</v>
      </c>
      <c r="AA743" s="613" t="s">
        <v>2063</v>
      </c>
      <c r="AB743" s="618" t="s">
        <v>2063</v>
      </c>
      <c r="AC743" s="642" t="s">
        <v>2063</v>
      </c>
      <c r="AD743" s="612" t="s">
        <v>2063</v>
      </c>
      <c r="AE743" s="613" t="s">
        <v>2063</v>
      </c>
      <c r="AF743" s="613" t="s">
        <v>2063</v>
      </c>
      <c r="AG743" s="614" t="s">
        <v>2063</v>
      </c>
      <c r="AH743" s="664" t="s">
        <v>2063</v>
      </c>
      <c r="AI743" s="618" t="s">
        <v>2063</v>
      </c>
      <c r="AJ743" s="613" t="s">
        <v>2063</v>
      </c>
      <c r="AK743" s="618" t="s">
        <v>2063</v>
      </c>
      <c r="AL743" s="642" t="s">
        <v>2063</v>
      </c>
      <c r="AM743" s="612" t="s">
        <v>2063</v>
      </c>
      <c r="AN743" s="613" t="s">
        <v>2063</v>
      </c>
      <c r="AO743" s="613" t="s">
        <v>2063</v>
      </c>
      <c r="AP743" s="665" t="s">
        <v>2063</v>
      </c>
      <c r="AQ743" s="612" t="s">
        <v>2063</v>
      </c>
      <c r="AR743" s="613" t="s">
        <v>2063</v>
      </c>
      <c r="AS743" s="613" t="s">
        <v>2063</v>
      </c>
      <c r="AT743" s="609" t="s">
        <v>2063</v>
      </c>
      <c r="AU743" s="607" t="s">
        <v>2063</v>
      </c>
      <c r="AV743" s="608" t="s">
        <v>2063</v>
      </c>
      <c r="AW743" s="608" t="s">
        <v>2063</v>
      </c>
      <c r="AX743" s="618" t="s">
        <v>2063</v>
      </c>
      <c r="AY743" s="619" t="s">
        <v>2063</v>
      </c>
      <c r="AZ743" s="647" t="s">
        <v>2063</v>
      </c>
      <c r="BA743" s="647" t="s">
        <v>2063</v>
      </c>
      <c r="BB743" s="648" t="s">
        <v>2063</v>
      </c>
      <c r="BC743" s="649" t="s">
        <v>2063</v>
      </c>
    </row>
    <row r="744" spans="1:55" ht="13.5" thickBot="1" x14ac:dyDescent="0.25">
      <c r="A744" s="140"/>
      <c r="B744" s="2128"/>
      <c r="C744" s="591"/>
      <c r="D744" s="591"/>
      <c r="E744" s="591"/>
      <c r="F744" s="591"/>
      <c r="G744" s="591"/>
      <c r="H744" s="591"/>
      <c r="I744" s="591"/>
      <c r="J744" s="623"/>
      <c r="K744" s="623"/>
      <c r="L744" s="623"/>
      <c r="M744" s="623"/>
      <c r="N744" s="623"/>
      <c r="O744" s="623"/>
      <c r="P744" s="623"/>
      <c r="Q744" s="623"/>
      <c r="R744" s="623"/>
      <c r="S744" s="623"/>
      <c r="T744" s="623"/>
      <c r="U744" s="623"/>
      <c r="V744" s="623"/>
      <c r="W744" s="623"/>
      <c r="X744" s="623"/>
      <c r="Y744" s="623"/>
      <c r="Z744" s="623"/>
      <c r="AA744" s="623"/>
      <c r="AB744" s="623"/>
      <c r="AC744" s="623"/>
      <c r="AD744" s="623"/>
      <c r="AE744" s="623"/>
      <c r="AF744" s="623"/>
      <c r="AG744" s="623"/>
      <c r="AH744" s="623"/>
      <c r="AI744" s="623"/>
      <c r="AJ744" s="623"/>
      <c r="AK744" s="623"/>
      <c r="AL744" s="666"/>
      <c r="AM744" s="666"/>
      <c r="AN744" s="666"/>
      <c r="AO744" s="666"/>
      <c r="AP744" s="623"/>
      <c r="AQ744" s="623"/>
      <c r="AR744" s="623"/>
      <c r="AS744" s="623"/>
      <c r="AT744" s="591"/>
      <c r="AU744" s="591"/>
      <c r="AV744" s="591"/>
      <c r="AW744" s="591"/>
      <c r="AX744" s="623"/>
      <c r="AY744" s="648"/>
      <c r="AZ744" s="624"/>
      <c r="BA744" s="624"/>
      <c r="BB744" s="624"/>
      <c r="BC744" s="624"/>
    </row>
    <row r="745" spans="1:55" ht="13.5" thickBot="1" x14ac:dyDescent="0.25">
      <c r="A745" s="2589" t="s">
        <v>450</v>
      </c>
      <c r="B745" s="2591" t="s">
        <v>672</v>
      </c>
      <c r="C745" s="2586" t="s">
        <v>2056</v>
      </c>
      <c r="D745" s="2587"/>
      <c r="E745" s="2587"/>
      <c r="F745" s="2587"/>
      <c r="G745" s="2588"/>
      <c r="H745" s="2599" t="s">
        <v>2062</v>
      </c>
      <c r="I745" s="2599"/>
      <c r="J745" s="2600"/>
      <c r="K745" s="2611"/>
      <c r="L745" s="2602" t="s">
        <v>2061</v>
      </c>
      <c r="M745" s="2603"/>
      <c r="N745" s="2603"/>
      <c r="O745" s="2603"/>
      <c r="P745" s="2604"/>
      <c r="Q745" s="2586" t="s">
        <v>2053</v>
      </c>
      <c r="R745" s="2587"/>
      <c r="S745" s="2587"/>
      <c r="T745" s="2588"/>
      <c r="U745" s="2586" t="s">
        <v>2052</v>
      </c>
      <c r="V745" s="2587"/>
      <c r="W745" s="2587"/>
      <c r="X745" s="2588"/>
      <c r="Y745" s="2605" t="s">
        <v>2051</v>
      </c>
      <c r="Z745" s="2606"/>
      <c r="AA745" s="2606"/>
      <c r="AB745" s="2606"/>
      <c r="AC745" s="2607"/>
      <c r="AD745" s="2586" t="s">
        <v>2050</v>
      </c>
      <c r="AE745" s="2587"/>
      <c r="AF745" s="2587"/>
      <c r="AG745" s="2588"/>
      <c r="AH745" s="2586" t="s">
        <v>2049</v>
      </c>
      <c r="AI745" s="2587"/>
      <c r="AJ745" s="2587"/>
      <c r="AK745" s="2587"/>
      <c r="AL745" s="2588"/>
      <c r="AM745" s="2586" t="s">
        <v>2048</v>
      </c>
      <c r="AN745" s="2587"/>
      <c r="AO745" s="2587"/>
      <c r="AP745" s="519"/>
      <c r="AQ745" s="2586" t="s">
        <v>2047</v>
      </c>
      <c r="AR745" s="2587"/>
      <c r="AS745" s="2587"/>
      <c r="AT745" s="2588"/>
      <c r="AU745" s="2593" t="s">
        <v>2046</v>
      </c>
      <c r="AV745" s="2594"/>
      <c r="AW745" s="2594"/>
      <c r="AX745" s="2594"/>
      <c r="AY745" s="2595"/>
      <c r="AZ745" s="2586" t="s">
        <v>2045</v>
      </c>
      <c r="BA745" s="2587"/>
      <c r="BB745" s="2587"/>
      <c r="BC745" s="2588"/>
    </row>
    <row r="746" spans="1:55" ht="13.5" thickBot="1" x14ac:dyDescent="0.25">
      <c r="A746" s="2590"/>
      <c r="B746" s="2592"/>
      <c r="C746" s="520">
        <v>2</v>
      </c>
      <c r="D746" s="521">
        <v>6</v>
      </c>
      <c r="E746" s="522">
        <v>13</v>
      </c>
      <c r="F746" s="523">
        <v>20</v>
      </c>
      <c r="G746" s="532">
        <v>27</v>
      </c>
      <c r="H746" s="521">
        <v>3</v>
      </c>
      <c r="I746" s="526">
        <v>10</v>
      </c>
      <c r="J746" s="523">
        <v>17</v>
      </c>
      <c r="K746" s="522">
        <v>24</v>
      </c>
      <c r="L746" s="525">
        <v>2</v>
      </c>
      <c r="M746" s="522">
        <v>9</v>
      </c>
      <c r="N746" s="528">
        <v>16</v>
      </c>
      <c r="O746" s="529">
        <v>23</v>
      </c>
      <c r="P746" s="530">
        <v>30</v>
      </c>
      <c r="Q746" s="522">
        <v>6</v>
      </c>
      <c r="R746" s="523">
        <v>13</v>
      </c>
      <c r="S746" s="529">
        <v>20</v>
      </c>
      <c r="T746" s="530">
        <v>27</v>
      </c>
      <c r="U746" s="526">
        <v>4</v>
      </c>
      <c r="V746" s="523">
        <v>11</v>
      </c>
      <c r="W746" s="522">
        <v>18</v>
      </c>
      <c r="X746" s="530">
        <v>25</v>
      </c>
      <c r="Y746" s="526">
        <v>1</v>
      </c>
      <c r="Z746" s="523">
        <v>8</v>
      </c>
      <c r="AA746" s="522">
        <v>15</v>
      </c>
      <c r="AB746" s="528">
        <v>22</v>
      </c>
      <c r="AC746" s="527">
        <v>29</v>
      </c>
      <c r="AD746" s="523">
        <v>6</v>
      </c>
      <c r="AE746" s="522">
        <v>13</v>
      </c>
      <c r="AF746" s="528">
        <v>20</v>
      </c>
      <c r="AG746" s="527">
        <v>27</v>
      </c>
      <c r="AH746" s="521">
        <v>3</v>
      </c>
      <c r="AI746" s="522">
        <v>10</v>
      </c>
      <c r="AJ746" s="523">
        <v>17</v>
      </c>
      <c r="AK746" s="522">
        <v>24</v>
      </c>
      <c r="AL746" s="531">
        <v>31</v>
      </c>
      <c r="AM746" s="526">
        <v>7</v>
      </c>
      <c r="AN746" s="523">
        <v>14</v>
      </c>
      <c r="AO746" s="522">
        <v>21</v>
      </c>
      <c r="AP746" s="531">
        <v>28</v>
      </c>
      <c r="AQ746" s="526">
        <v>5</v>
      </c>
      <c r="AR746" s="523">
        <v>12</v>
      </c>
      <c r="AS746" s="529">
        <v>19</v>
      </c>
      <c r="AT746" s="530">
        <v>26</v>
      </c>
      <c r="AU746" s="520">
        <v>2</v>
      </c>
      <c r="AV746" s="523">
        <v>9</v>
      </c>
      <c r="AW746" s="529">
        <v>16</v>
      </c>
      <c r="AX746" s="523">
        <v>23</v>
      </c>
      <c r="AY746" s="532">
        <v>30</v>
      </c>
      <c r="AZ746" s="521">
        <v>7</v>
      </c>
      <c r="BA746" s="522">
        <v>14</v>
      </c>
      <c r="BB746" s="523">
        <v>21</v>
      </c>
      <c r="BC746" s="533">
        <v>28</v>
      </c>
    </row>
    <row r="747" spans="1:55" x14ac:dyDescent="0.2">
      <c r="A747" s="2596" t="s">
        <v>1686</v>
      </c>
      <c r="B747" s="2121" t="s">
        <v>2099</v>
      </c>
      <c r="C747" s="534" t="s">
        <v>2030</v>
      </c>
      <c r="D747" s="535" t="s">
        <v>2030</v>
      </c>
      <c r="E747" s="535" t="s">
        <v>2063</v>
      </c>
      <c r="F747" s="535" t="s">
        <v>2063</v>
      </c>
      <c r="G747" s="536" t="s">
        <v>2063</v>
      </c>
      <c r="H747" s="534" t="s">
        <v>2063</v>
      </c>
      <c r="I747" s="535" t="s">
        <v>2063</v>
      </c>
      <c r="J747" s="540" t="s">
        <v>2030</v>
      </c>
      <c r="K747" s="592" t="s">
        <v>2030</v>
      </c>
      <c r="L747" s="635" t="s">
        <v>2030</v>
      </c>
      <c r="M747" s="535" t="s">
        <v>2030</v>
      </c>
      <c r="N747" s="535" t="s">
        <v>2030</v>
      </c>
      <c r="O747" s="537" t="s">
        <v>2030</v>
      </c>
      <c r="P747" s="536" t="s">
        <v>2030</v>
      </c>
      <c r="Q747" s="538" t="s">
        <v>2030</v>
      </c>
      <c r="R747" s="535" t="s">
        <v>2030</v>
      </c>
      <c r="S747" s="535" t="s">
        <v>2030</v>
      </c>
      <c r="T747" s="536" t="s">
        <v>2030</v>
      </c>
      <c r="U747" s="534" t="s">
        <v>2030</v>
      </c>
      <c r="V747" s="535" t="s">
        <v>2030</v>
      </c>
      <c r="W747" s="535" t="s">
        <v>2030</v>
      </c>
      <c r="X747" s="536" t="s">
        <v>2030</v>
      </c>
      <c r="Y747" s="534" t="s">
        <v>2030</v>
      </c>
      <c r="Z747" s="535" t="s">
        <v>2030</v>
      </c>
      <c r="AA747" s="535" t="s">
        <v>2030</v>
      </c>
      <c r="AB747" s="537" t="s">
        <v>2030</v>
      </c>
      <c r="AC747" s="536" t="s">
        <v>2030</v>
      </c>
      <c r="AD747" s="595" t="s">
        <v>2030</v>
      </c>
      <c r="AE747" s="535" t="s">
        <v>2030</v>
      </c>
      <c r="AF747" s="535" t="s">
        <v>2030</v>
      </c>
      <c r="AG747" s="592" t="s">
        <v>2030</v>
      </c>
      <c r="AH747" s="594" t="s">
        <v>2030</v>
      </c>
      <c r="AI747" s="535" t="s">
        <v>2063</v>
      </c>
      <c r="AJ747" s="535" t="s">
        <v>2063</v>
      </c>
      <c r="AK747" s="537" t="s">
        <v>2063</v>
      </c>
      <c r="AL747" s="592" t="s">
        <v>2063</v>
      </c>
      <c r="AM747" s="538" t="s">
        <v>2030</v>
      </c>
      <c r="AN747" s="540" t="s">
        <v>2063</v>
      </c>
      <c r="AO747" s="540" t="s">
        <v>2030</v>
      </c>
      <c r="AP747" s="596" t="s">
        <v>2063</v>
      </c>
      <c r="AQ747" s="595" t="s">
        <v>2063</v>
      </c>
      <c r="AR747" s="540" t="s">
        <v>2063</v>
      </c>
      <c r="AS747" s="535" t="s">
        <v>2063</v>
      </c>
      <c r="AT747" s="536" t="s">
        <v>2063</v>
      </c>
      <c r="AU747" s="534" t="s">
        <v>2063</v>
      </c>
      <c r="AV747" s="540" t="s">
        <v>2030</v>
      </c>
      <c r="AW747" s="535" t="s">
        <v>2030</v>
      </c>
      <c r="AX747" s="541" t="s">
        <v>2030</v>
      </c>
      <c r="AY747" s="543" t="s">
        <v>2030</v>
      </c>
      <c r="AZ747" s="567" t="s">
        <v>2030</v>
      </c>
      <c r="BA747" s="567" t="s">
        <v>2030</v>
      </c>
      <c r="BB747" s="568" t="s">
        <v>2030</v>
      </c>
      <c r="BC747" s="569" t="s">
        <v>2030</v>
      </c>
    </row>
    <row r="748" spans="1:55" x14ac:dyDescent="0.2">
      <c r="A748" s="2612"/>
      <c r="B748" s="2122" t="s">
        <v>2098</v>
      </c>
      <c r="C748" s="546" t="s">
        <v>2030</v>
      </c>
      <c r="D748" s="547" t="s">
        <v>2030</v>
      </c>
      <c r="E748" s="547" t="s">
        <v>2063</v>
      </c>
      <c r="F748" s="547" t="s">
        <v>2063</v>
      </c>
      <c r="G748" s="548" t="s">
        <v>2063</v>
      </c>
      <c r="H748" s="546" t="s">
        <v>2063</v>
      </c>
      <c r="I748" s="547" t="s">
        <v>2063</v>
      </c>
      <c r="J748" s="547" t="s">
        <v>2030</v>
      </c>
      <c r="K748" s="548" t="s">
        <v>2030</v>
      </c>
      <c r="L748" s="605" t="s">
        <v>2030</v>
      </c>
      <c r="M748" s="550" t="s">
        <v>2030</v>
      </c>
      <c r="N748" s="550" t="s">
        <v>2030</v>
      </c>
      <c r="O748" s="576" t="s">
        <v>2030</v>
      </c>
      <c r="P748" s="548" t="s">
        <v>2030</v>
      </c>
      <c r="Q748" s="552" t="s">
        <v>2030</v>
      </c>
      <c r="R748" s="550" t="s">
        <v>2030</v>
      </c>
      <c r="S748" s="550" t="s">
        <v>2030</v>
      </c>
      <c r="T748" s="553" t="s">
        <v>2030</v>
      </c>
      <c r="U748" s="549" t="s">
        <v>2030</v>
      </c>
      <c r="V748" s="550" t="s">
        <v>2030</v>
      </c>
      <c r="W748" s="550" t="s">
        <v>2030</v>
      </c>
      <c r="X748" s="553" t="s">
        <v>2030</v>
      </c>
      <c r="Y748" s="549" t="s">
        <v>2030</v>
      </c>
      <c r="Z748" s="550" t="s">
        <v>2030</v>
      </c>
      <c r="AA748" s="550" t="s">
        <v>2030</v>
      </c>
      <c r="AB748" s="551" t="s">
        <v>2030</v>
      </c>
      <c r="AC748" s="548" t="s">
        <v>2030</v>
      </c>
      <c r="AD748" s="555" t="s">
        <v>2030</v>
      </c>
      <c r="AE748" s="550" t="s">
        <v>2030</v>
      </c>
      <c r="AF748" s="550" t="s">
        <v>2030</v>
      </c>
      <c r="AG748" s="548" t="s">
        <v>2030</v>
      </c>
      <c r="AH748" s="546" t="s">
        <v>2030</v>
      </c>
      <c r="AI748" s="550" t="s">
        <v>2063</v>
      </c>
      <c r="AJ748" s="547" t="s">
        <v>2063</v>
      </c>
      <c r="AK748" s="576" t="s">
        <v>2063</v>
      </c>
      <c r="AL748" s="548" t="s">
        <v>2063</v>
      </c>
      <c r="AM748" s="555" t="s">
        <v>2030</v>
      </c>
      <c r="AN748" s="547" t="s">
        <v>2063</v>
      </c>
      <c r="AO748" s="547" t="s">
        <v>2063</v>
      </c>
      <c r="AP748" s="598" t="s">
        <v>2063</v>
      </c>
      <c r="AQ748" s="555" t="s">
        <v>2063</v>
      </c>
      <c r="AR748" s="547" t="s">
        <v>2063</v>
      </c>
      <c r="AS748" s="550" t="s">
        <v>2063</v>
      </c>
      <c r="AT748" s="553" t="s">
        <v>2063</v>
      </c>
      <c r="AU748" s="549" t="s">
        <v>2063</v>
      </c>
      <c r="AV748" s="547" t="s">
        <v>2030</v>
      </c>
      <c r="AW748" s="550" t="s">
        <v>2030</v>
      </c>
      <c r="AX748" s="576" t="s">
        <v>2030</v>
      </c>
      <c r="AY748" s="548" t="s">
        <v>2030</v>
      </c>
      <c r="AZ748" s="555" t="s">
        <v>2030</v>
      </c>
      <c r="BA748" s="555" t="s">
        <v>2030</v>
      </c>
      <c r="BB748" s="556" t="s">
        <v>2030</v>
      </c>
      <c r="BC748" s="548" t="s">
        <v>2030</v>
      </c>
    </row>
    <row r="749" spans="1:55" x14ac:dyDescent="0.2">
      <c r="A749" s="2612"/>
      <c r="B749" s="2123" t="s">
        <v>2097</v>
      </c>
      <c r="C749" s="557" t="s">
        <v>2030</v>
      </c>
      <c r="D749" s="558" t="s">
        <v>2030</v>
      </c>
      <c r="E749" s="558" t="s">
        <v>2063</v>
      </c>
      <c r="F749" s="558" t="s">
        <v>2063</v>
      </c>
      <c r="G749" s="559" t="s">
        <v>2063</v>
      </c>
      <c r="H749" s="557" t="s">
        <v>2063</v>
      </c>
      <c r="I749" s="558" t="s">
        <v>2063</v>
      </c>
      <c r="J749" s="570" t="s">
        <v>2030</v>
      </c>
      <c r="K749" s="571" t="s">
        <v>2030</v>
      </c>
      <c r="L749" s="635" t="s">
        <v>2030</v>
      </c>
      <c r="M749" s="570" t="s">
        <v>2030</v>
      </c>
      <c r="N749" s="558" t="s">
        <v>2030</v>
      </c>
      <c r="O749" s="604" t="s">
        <v>2030</v>
      </c>
      <c r="P749" s="571" t="s">
        <v>2030</v>
      </c>
      <c r="Q749" s="582" t="s">
        <v>2030</v>
      </c>
      <c r="R749" s="570" t="s">
        <v>2030</v>
      </c>
      <c r="S749" s="570" t="s">
        <v>2030</v>
      </c>
      <c r="T749" s="559" t="s">
        <v>2030</v>
      </c>
      <c r="U749" s="557" t="s">
        <v>2030</v>
      </c>
      <c r="V749" s="570" t="s">
        <v>2030</v>
      </c>
      <c r="W749" s="558" t="s">
        <v>2030</v>
      </c>
      <c r="X749" s="559" t="s">
        <v>2030</v>
      </c>
      <c r="Y749" s="557" t="s">
        <v>2063</v>
      </c>
      <c r="Z749" s="558" t="s">
        <v>2063</v>
      </c>
      <c r="AA749" s="558" t="s">
        <v>2030</v>
      </c>
      <c r="AB749" s="600" t="s">
        <v>2030</v>
      </c>
      <c r="AC749" s="559" t="s">
        <v>2030</v>
      </c>
      <c r="AD749" s="582" t="s">
        <v>2030</v>
      </c>
      <c r="AE749" s="558" t="s">
        <v>2030</v>
      </c>
      <c r="AF749" s="558" t="s">
        <v>2030</v>
      </c>
      <c r="AG749" s="559" t="s">
        <v>2030</v>
      </c>
      <c r="AH749" s="557" t="s">
        <v>2030</v>
      </c>
      <c r="AI749" s="558" t="s">
        <v>2063</v>
      </c>
      <c r="AJ749" s="558" t="s">
        <v>2063</v>
      </c>
      <c r="AK749" s="600" t="s">
        <v>2063</v>
      </c>
      <c r="AL749" s="559" t="s">
        <v>2063</v>
      </c>
      <c r="AM749" s="601" t="s">
        <v>2063</v>
      </c>
      <c r="AN749" s="570" t="s">
        <v>2063</v>
      </c>
      <c r="AO749" s="570" t="s">
        <v>2063</v>
      </c>
      <c r="AP749" s="581" t="s">
        <v>2063</v>
      </c>
      <c r="AQ749" s="582" t="s">
        <v>2063</v>
      </c>
      <c r="AR749" s="570" t="s">
        <v>2063</v>
      </c>
      <c r="AS749" s="570" t="s">
        <v>2063</v>
      </c>
      <c r="AT749" s="559" t="s">
        <v>2063</v>
      </c>
      <c r="AU749" s="557" t="s">
        <v>2063</v>
      </c>
      <c r="AV749" s="570" t="s">
        <v>2030</v>
      </c>
      <c r="AW749" s="558" t="s">
        <v>2030</v>
      </c>
      <c r="AX749" s="604" t="s">
        <v>2030</v>
      </c>
      <c r="AY749" s="566" t="s">
        <v>2030</v>
      </c>
      <c r="AZ749" s="567" t="s">
        <v>2030</v>
      </c>
      <c r="BA749" s="567" t="s">
        <v>2030</v>
      </c>
      <c r="BB749" s="568" t="s">
        <v>2030</v>
      </c>
      <c r="BC749" s="569" t="s">
        <v>2030</v>
      </c>
    </row>
    <row r="750" spans="1:55" x14ac:dyDescent="0.2">
      <c r="A750" s="2612"/>
      <c r="B750" s="2122" t="s">
        <v>2096</v>
      </c>
      <c r="C750" s="546" t="s">
        <v>2030</v>
      </c>
      <c r="D750" s="547" t="s">
        <v>2030</v>
      </c>
      <c r="E750" s="547" t="s">
        <v>2063</v>
      </c>
      <c r="F750" s="547" t="s">
        <v>2063</v>
      </c>
      <c r="G750" s="548" t="s">
        <v>2063</v>
      </c>
      <c r="H750" s="546" t="s">
        <v>2063</v>
      </c>
      <c r="I750" s="547" t="s">
        <v>2063</v>
      </c>
      <c r="J750" s="547" t="s">
        <v>2030</v>
      </c>
      <c r="K750" s="548" t="s">
        <v>2030</v>
      </c>
      <c r="L750" s="605" t="s">
        <v>2030</v>
      </c>
      <c r="M750" s="547" t="s">
        <v>2030</v>
      </c>
      <c r="N750" s="547" t="s">
        <v>2030</v>
      </c>
      <c r="O750" s="576" t="s">
        <v>2030</v>
      </c>
      <c r="P750" s="548" t="s">
        <v>2030</v>
      </c>
      <c r="Q750" s="555" t="s">
        <v>2030</v>
      </c>
      <c r="R750" s="547" t="s">
        <v>2030</v>
      </c>
      <c r="S750" s="547" t="s">
        <v>2030</v>
      </c>
      <c r="T750" s="553" t="s">
        <v>2030</v>
      </c>
      <c r="U750" s="549" t="s">
        <v>2030</v>
      </c>
      <c r="V750" s="547" t="s">
        <v>2030</v>
      </c>
      <c r="W750" s="547" t="s">
        <v>2030</v>
      </c>
      <c r="X750" s="548" t="s">
        <v>2030</v>
      </c>
      <c r="Y750" s="549" t="s">
        <v>2030</v>
      </c>
      <c r="Z750" s="550" t="s">
        <v>2030</v>
      </c>
      <c r="AA750" s="550" t="s">
        <v>2030</v>
      </c>
      <c r="AB750" s="551" t="s">
        <v>2030</v>
      </c>
      <c r="AC750" s="548" t="s">
        <v>2030</v>
      </c>
      <c r="AD750" s="555" t="s">
        <v>2030</v>
      </c>
      <c r="AE750" s="550" t="s">
        <v>2030</v>
      </c>
      <c r="AF750" s="550" t="s">
        <v>2030</v>
      </c>
      <c r="AG750" s="553" t="s">
        <v>2030</v>
      </c>
      <c r="AH750" s="549" t="s">
        <v>2030</v>
      </c>
      <c r="AI750" s="550" t="s">
        <v>2063</v>
      </c>
      <c r="AJ750" s="550" t="s">
        <v>2063</v>
      </c>
      <c r="AK750" s="551" t="s">
        <v>2063</v>
      </c>
      <c r="AL750" s="548" t="s">
        <v>2063</v>
      </c>
      <c r="AM750" s="552" t="s">
        <v>2063</v>
      </c>
      <c r="AN750" s="547" t="s">
        <v>2063</v>
      </c>
      <c r="AO750" s="547" t="s">
        <v>2063</v>
      </c>
      <c r="AP750" s="598" t="s">
        <v>2063</v>
      </c>
      <c r="AQ750" s="555" t="s">
        <v>2063</v>
      </c>
      <c r="AR750" s="547" t="s">
        <v>2063</v>
      </c>
      <c r="AS750" s="550" t="s">
        <v>2063</v>
      </c>
      <c r="AT750" s="553" t="s">
        <v>2063</v>
      </c>
      <c r="AU750" s="549" t="s">
        <v>2063</v>
      </c>
      <c r="AV750" s="547" t="s">
        <v>2030</v>
      </c>
      <c r="AW750" s="550" t="s">
        <v>2030</v>
      </c>
      <c r="AX750" s="576" t="s">
        <v>2030</v>
      </c>
      <c r="AY750" s="548" t="s">
        <v>2030</v>
      </c>
      <c r="AZ750" s="555" t="s">
        <v>2030</v>
      </c>
      <c r="BA750" s="555" t="s">
        <v>2030</v>
      </c>
      <c r="BB750" s="556" t="s">
        <v>2030</v>
      </c>
      <c r="BC750" s="548" t="s">
        <v>2030</v>
      </c>
    </row>
    <row r="751" spans="1:55" x14ac:dyDescent="0.2">
      <c r="A751" s="2612"/>
      <c r="B751" s="2123" t="s">
        <v>2095</v>
      </c>
      <c r="C751" s="557" t="s">
        <v>2030</v>
      </c>
      <c r="D751" s="558" t="s">
        <v>2030</v>
      </c>
      <c r="E751" s="558" t="s">
        <v>2063</v>
      </c>
      <c r="F751" s="558" t="s">
        <v>2063</v>
      </c>
      <c r="G751" s="559" t="s">
        <v>2063</v>
      </c>
      <c r="H751" s="557" t="s">
        <v>2063</v>
      </c>
      <c r="I751" s="558" t="s">
        <v>2063</v>
      </c>
      <c r="J751" s="570" t="s">
        <v>2030</v>
      </c>
      <c r="K751" s="559" t="s">
        <v>2030</v>
      </c>
      <c r="L751" s="635" t="s">
        <v>2030</v>
      </c>
      <c r="M751" s="570" t="s">
        <v>2030</v>
      </c>
      <c r="N751" s="570" t="s">
        <v>2030</v>
      </c>
      <c r="O751" s="604" t="s">
        <v>2030</v>
      </c>
      <c r="P751" s="571" t="s">
        <v>2030</v>
      </c>
      <c r="Q751" s="582" t="s">
        <v>2030</v>
      </c>
      <c r="R751" s="570" t="s">
        <v>2030</v>
      </c>
      <c r="S751" s="570" t="s">
        <v>2030</v>
      </c>
      <c r="T751" s="559" t="s">
        <v>2030</v>
      </c>
      <c r="U751" s="557" t="s">
        <v>2030</v>
      </c>
      <c r="V751" s="570" t="s">
        <v>2030</v>
      </c>
      <c r="W751" s="558" t="s">
        <v>2030</v>
      </c>
      <c r="X751" s="559" t="s">
        <v>2030</v>
      </c>
      <c r="Y751" s="557" t="s">
        <v>2030</v>
      </c>
      <c r="Z751" s="558" t="s">
        <v>2030</v>
      </c>
      <c r="AA751" s="558" t="s">
        <v>2030</v>
      </c>
      <c r="AB751" s="600" t="s">
        <v>2030</v>
      </c>
      <c r="AC751" s="559" t="s">
        <v>2030</v>
      </c>
      <c r="AD751" s="582" t="s">
        <v>2030</v>
      </c>
      <c r="AE751" s="558" t="s">
        <v>2030</v>
      </c>
      <c r="AF751" s="558" t="s">
        <v>2030</v>
      </c>
      <c r="AG751" s="571" t="s">
        <v>2030</v>
      </c>
      <c r="AH751" s="625" t="s">
        <v>2030</v>
      </c>
      <c r="AI751" s="558" t="s">
        <v>2063</v>
      </c>
      <c r="AJ751" s="570" t="s">
        <v>2063</v>
      </c>
      <c r="AK751" s="604" t="s">
        <v>2063</v>
      </c>
      <c r="AL751" s="571" t="s">
        <v>2063</v>
      </c>
      <c r="AM751" s="582" t="s">
        <v>2063</v>
      </c>
      <c r="AN751" s="570" t="s">
        <v>2063</v>
      </c>
      <c r="AO751" s="570" t="s">
        <v>2063</v>
      </c>
      <c r="AP751" s="581" t="s">
        <v>2063</v>
      </c>
      <c r="AQ751" s="582" t="s">
        <v>2063</v>
      </c>
      <c r="AR751" s="570" t="s">
        <v>2063</v>
      </c>
      <c r="AS751" s="558" t="s">
        <v>2063</v>
      </c>
      <c r="AT751" s="559" t="s">
        <v>2063</v>
      </c>
      <c r="AU751" s="557" t="s">
        <v>2063</v>
      </c>
      <c r="AV751" s="570" t="s">
        <v>2063</v>
      </c>
      <c r="AW751" s="558" t="s">
        <v>2030</v>
      </c>
      <c r="AX751" s="604" t="s">
        <v>2030</v>
      </c>
      <c r="AY751" s="566" t="s">
        <v>2030</v>
      </c>
      <c r="AZ751" s="567" t="s">
        <v>2030</v>
      </c>
      <c r="BA751" s="567" t="s">
        <v>2030</v>
      </c>
      <c r="BB751" s="568" t="s">
        <v>2030</v>
      </c>
      <c r="BC751" s="569" t="s">
        <v>2030</v>
      </c>
    </row>
    <row r="752" spans="1:55" x14ac:dyDescent="0.2">
      <c r="A752" s="2612"/>
      <c r="B752" s="2122" t="s">
        <v>2094</v>
      </c>
      <c r="C752" s="546" t="s">
        <v>2030</v>
      </c>
      <c r="D752" s="547" t="s">
        <v>2030</v>
      </c>
      <c r="E752" s="547" t="s">
        <v>2063</v>
      </c>
      <c r="F752" s="547" t="s">
        <v>2063</v>
      </c>
      <c r="G752" s="548" t="s">
        <v>2063</v>
      </c>
      <c r="H752" s="546" t="s">
        <v>2063</v>
      </c>
      <c r="I752" s="547" t="s">
        <v>2063</v>
      </c>
      <c r="J752" s="547" t="s">
        <v>2030</v>
      </c>
      <c r="K752" s="548" t="s">
        <v>2030</v>
      </c>
      <c r="L752" s="597" t="s">
        <v>2030</v>
      </c>
      <c r="M752" s="547" t="s">
        <v>2030</v>
      </c>
      <c r="N752" s="547" t="s">
        <v>2063</v>
      </c>
      <c r="O752" s="576" t="s">
        <v>2063</v>
      </c>
      <c r="P752" s="548" t="s">
        <v>2063</v>
      </c>
      <c r="Q752" s="555" t="s">
        <v>2063</v>
      </c>
      <c r="R752" s="547" t="s">
        <v>2063</v>
      </c>
      <c r="S752" s="547" t="s">
        <v>2030</v>
      </c>
      <c r="T752" s="553" t="s">
        <v>2030</v>
      </c>
      <c r="U752" s="549" t="s">
        <v>2030</v>
      </c>
      <c r="V752" s="547" t="s">
        <v>2030</v>
      </c>
      <c r="W752" s="547" t="s">
        <v>2030</v>
      </c>
      <c r="X752" s="548" t="s">
        <v>2030</v>
      </c>
      <c r="Y752" s="549" t="s">
        <v>2030</v>
      </c>
      <c r="Z752" s="550" t="s">
        <v>2030</v>
      </c>
      <c r="AA752" s="550" t="s">
        <v>2030</v>
      </c>
      <c r="AB752" s="551" t="s">
        <v>2030</v>
      </c>
      <c r="AC752" s="548" t="s">
        <v>2030</v>
      </c>
      <c r="AD752" s="552" t="s">
        <v>2030</v>
      </c>
      <c r="AE752" s="550" t="s">
        <v>2030</v>
      </c>
      <c r="AF752" s="550" t="s">
        <v>2030</v>
      </c>
      <c r="AG752" s="548" t="s">
        <v>2030</v>
      </c>
      <c r="AH752" s="546" t="s">
        <v>2030</v>
      </c>
      <c r="AI752" s="550" t="s">
        <v>2063</v>
      </c>
      <c r="AJ752" s="550" t="s">
        <v>2063</v>
      </c>
      <c r="AK752" s="551" t="s">
        <v>2063</v>
      </c>
      <c r="AL752" s="548" t="s">
        <v>2063</v>
      </c>
      <c r="AM752" s="552" t="s">
        <v>2063</v>
      </c>
      <c r="AN752" s="547" t="s">
        <v>2063</v>
      </c>
      <c r="AO752" s="547" t="s">
        <v>2063</v>
      </c>
      <c r="AP752" s="598" t="s">
        <v>2063</v>
      </c>
      <c r="AQ752" s="555" t="s">
        <v>2063</v>
      </c>
      <c r="AR752" s="547" t="s">
        <v>2063</v>
      </c>
      <c r="AS752" s="550" t="s">
        <v>2063</v>
      </c>
      <c r="AT752" s="553" t="s">
        <v>2063</v>
      </c>
      <c r="AU752" s="549" t="s">
        <v>2063</v>
      </c>
      <c r="AV752" s="547" t="s">
        <v>2030</v>
      </c>
      <c r="AW752" s="550" t="s">
        <v>2030</v>
      </c>
      <c r="AX752" s="576" t="s">
        <v>2030</v>
      </c>
      <c r="AY752" s="548" t="s">
        <v>2030</v>
      </c>
      <c r="AZ752" s="555" t="s">
        <v>2030</v>
      </c>
      <c r="BA752" s="555" t="s">
        <v>2030</v>
      </c>
      <c r="BB752" s="556" t="s">
        <v>2030</v>
      </c>
      <c r="BC752" s="548" t="s">
        <v>2030</v>
      </c>
    </row>
    <row r="753" spans="1:55" x14ac:dyDescent="0.2">
      <c r="A753" s="2612"/>
      <c r="B753" s="2123" t="s">
        <v>2093</v>
      </c>
      <c r="C753" s="557" t="s">
        <v>2030</v>
      </c>
      <c r="D753" s="558" t="s">
        <v>2063</v>
      </c>
      <c r="E753" s="558" t="s">
        <v>2063</v>
      </c>
      <c r="F753" s="558" t="s">
        <v>2063</v>
      </c>
      <c r="G753" s="559" t="s">
        <v>2063</v>
      </c>
      <c r="H753" s="557" t="s">
        <v>2063</v>
      </c>
      <c r="I753" s="558" t="s">
        <v>2063</v>
      </c>
      <c r="J753" s="570" t="s">
        <v>2030</v>
      </c>
      <c r="K753" s="571" t="s">
        <v>2030</v>
      </c>
      <c r="L753" s="603" t="s">
        <v>2030</v>
      </c>
      <c r="M753" s="570" t="s">
        <v>2030</v>
      </c>
      <c r="N753" s="570" t="s">
        <v>2063</v>
      </c>
      <c r="O753" s="604" t="s">
        <v>2063</v>
      </c>
      <c r="P753" s="559" t="s">
        <v>2063</v>
      </c>
      <c r="Q753" s="563" t="s">
        <v>2063</v>
      </c>
      <c r="R753" s="570" t="s">
        <v>2063</v>
      </c>
      <c r="S753" s="570" t="s">
        <v>2030</v>
      </c>
      <c r="T753" s="559" t="s">
        <v>2030</v>
      </c>
      <c r="U753" s="557" t="s">
        <v>2030</v>
      </c>
      <c r="V753" s="570" t="s">
        <v>2063</v>
      </c>
      <c r="W753" s="558" t="s">
        <v>2063</v>
      </c>
      <c r="X753" s="559" t="s">
        <v>2063</v>
      </c>
      <c r="Y753" s="557" t="s">
        <v>2063</v>
      </c>
      <c r="Z753" s="558" t="s">
        <v>2063</v>
      </c>
      <c r="AA753" s="558" t="s">
        <v>2063</v>
      </c>
      <c r="AB753" s="600" t="s">
        <v>2063</v>
      </c>
      <c r="AC753" s="559" t="s">
        <v>2063</v>
      </c>
      <c r="AD753" s="582" t="s">
        <v>2030</v>
      </c>
      <c r="AE753" s="558" t="s">
        <v>2030</v>
      </c>
      <c r="AF753" s="558" t="s">
        <v>2030</v>
      </c>
      <c r="AG753" s="571" t="s">
        <v>2030</v>
      </c>
      <c r="AH753" s="625" t="s">
        <v>2030</v>
      </c>
      <c r="AI753" s="558" t="s">
        <v>2063</v>
      </c>
      <c r="AJ753" s="558" t="s">
        <v>2030</v>
      </c>
      <c r="AK753" s="600" t="s">
        <v>2030</v>
      </c>
      <c r="AL753" s="559" t="s">
        <v>2030</v>
      </c>
      <c r="AM753" s="601" t="s">
        <v>2063</v>
      </c>
      <c r="AN753" s="570" t="s">
        <v>2063</v>
      </c>
      <c r="AO753" s="570" t="s">
        <v>2063</v>
      </c>
      <c r="AP753" s="581" t="s">
        <v>2063</v>
      </c>
      <c r="AQ753" s="582" t="s">
        <v>2063</v>
      </c>
      <c r="AR753" s="570" t="s">
        <v>2063</v>
      </c>
      <c r="AS753" s="570" t="s">
        <v>2063</v>
      </c>
      <c r="AT753" s="559" t="s">
        <v>2063</v>
      </c>
      <c r="AU753" s="557" t="s">
        <v>2063</v>
      </c>
      <c r="AV753" s="570" t="s">
        <v>2063</v>
      </c>
      <c r="AW753" s="558" t="s">
        <v>2063</v>
      </c>
      <c r="AX753" s="604" t="s">
        <v>2030</v>
      </c>
      <c r="AY753" s="566" t="s">
        <v>2030</v>
      </c>
      <c r="AZ753" s="567" t="s">
        <v>2030</v>
      </c>
      <c r="BA753" s="567" t="s">
        <v>2030</v>
      </c>
      <c r="BB753" s="568" t="s">
        <v>2030</v>
      </c>
      <c r="BC753" s="569" t="s">
        <v>2030</v>
      </c>
    </row>
    <row r="754" spans="1:55" x14ac:dyDescent="0.2">
      <c r="A754" s="2612"/>
      <c r="B754" s="2122" t="s">
        <v>2092</v>
      </c>
      <c r="C754" s="546" t="s">
        <v>2063</v>
      </c>
      <c r="D754" s="547" t="s">
        <v>2063</v>
      </c>
      <c r="E754" s="547" t="s">
        <v>2063</v>
      </c>
      <c r="F754" s="547" t="s">
        <v>2063</v>
      </c>
      <c r="G754" s="548" t="s">
        <v>2063</v>
      </c>
      <c r="H754" s="546" t="s">
        <v>2063</v>
      </c>
      <c r="I754" s="547" t="s">
        <v>2063</v>
      </c>
      <c r="J754" s="547" t="s">
        <v>2063</v>
      </c>
      <c r="K754" s="548" t="s">
        <v>2063</v>
      </c>
      <c r="L754" s="597" t="s">
        <v>2063</v>
      </c>
      <c r="M754" s="547" t="s">
        <v>2030</v>
      </c>
      <c r="N754" s="547" t="s">
        <v>2063</v>
      </c>
      <c r="O754" s="576" t="s">
        <v>2063</v>
      </c>
      <c r="P754" s="548" t="s">
        <v>2063</v>
      </c>
      <c r="Q754" s="555" t="s">
        <v>2063</v>
      </c>
      <c r="R754" s="547" t="s">
        <v>2063</v>
      </c>
      <c r="S754" s="547" t="s">
        <v>2063</v>
      </c>
      <c r="T754" s="553" t="s">
        <v>2063</v>
      </c>
      <c r="U754" s="549" t="s">
        <v>2030</v>
      </c>
      <c r="V754" s="547" t="s">
        <v>2063</v>
      </c>
      <c r="W754" s="547" t="s">
        <v>2063</v>
      </c>
      <c r="X754" s="548" t="s">
        <v>2030</v>
      </c>
      <c r="Y754" s="549" t="s">
        <v>2063</v>
      </c>
      <c r="Z754" s="550" t="s">
        <v>2063</v>
      </c>
      <c r="AA754" s="550" t="s">
        <v>2030</v>
      </c>
      <c r="AB754" s="551" t="s">
        <v>2063</v>
      </c>
      <c r="AC754" s="548" t="s">
        <v>2063</v>
      </c>
      <c r="AD754" s="555" t="s">
        <v>2030</v>
      </c>
      <c r="AE754" s="550" t="s">
        <v>2030</v>
      </c>
      <c r="AF754" s="550" t="s">
        <v>2030</v>
      </c>
      <c r="AG754" s="548" t="s">
        <v>2030</v>
      </c>
      <c r="AH754" s="546" t="s">
        <v>2030</v>
      </c>
      <c r="AI754" s="550" t="s">
        <v>2063</v>
      </c>
      <c r="AJ754" s="550" t="s">
        <v>2063</v>
      </c>
      <c r="AK754" s="551" t="s">
        <v>2063</v>
      </c>
      <c r="AL754" s="548" t="s">
        <v>2063</v>
      </c>
      <c r="AM754" s="552" t="s">
        <v>2063</v>
      </c>
      <c r="AN754" s="547" t="s">
        <v>2063</v>
      </c>
      <c r="AO754" s="547" t="s">
        <v>2063</v>
      </c>
      <c r="AP754" s="598" t="s">
        <v>2063</v>
      </c>
      <c r="AQ754" s="555" t="s">
        <v>2063</v>
      </c>
      <c r="AR754" s="547" t="s">
        <v>2063</v>
      </c>
      <c r="AS754" s="547" t="s">
        <v>2063</v>
      </c>
      <c r="AT754" s="553" t="s">
        <v>2063</v>
      </c>
      <c r="AU754" s="549" t="s">
        <v>2063</v>
      </c>
      <c r="AV754" s="547" t="s">
        <v>2030</v>
      </c>
      <c r="AW754" s="550" t="s">
        <v>2030</v>
      </c>
      <c r="AX754" s="576" t="s">
        <v>2030</v>
      </c>
      <c r="AY754" s="548" t="s">
        <v>2030</v>
      </c>
      <c r="AZ754" s="555" t="s">
        <v>2030</v>
      </c>
      <c r="BA754" s="555" t="s">
        <v>2030</v>
      </c>
      <c r="BB754" s="556" t="s">
        <v>2030</v>
      </c>
      <c r="BC754" s="548" t="s">
        <v>2030</v>
      </c>
    </row>
    <row r="755" spans="1:55" x14ac:dyDescent="0.2">
      <c r="A755" s="2612"/>
      <c r="B755" s="2123" t="s">
        <v>2091</v>
      </c>
      <c r="C755" s="557" t="s">
        <v>2030</v>
      </c>
      <c r="D755" s="558" t="s">
        <v>2063</v>
      </c>
      <c r="E755" s="558" t="s">
        <v>2063</v>
      </c>
      <c r="F755" s="558" t="s">
        <v>2063</v>
      </c>
      <c r="G755" s="559" t="s">
        <v>2063</v>
      </c>
      <c r="H755" s="557" t="s">
        <v>2063</v>
      </c>
      <c r="I755" s="558" t="s">
        <v>2063</v>
      </c>
      <c r="J755" s="570" t="s">
        <v>2063</v>
      </c>
      <c r="K755" s="571" t="s">
        <v>2063</v>
      </c>
      <c r="L755" s="603" t="s">
        <v>2063</v>
      </c>
      <c r="M755" s="570" t="s">
        <v>2030</v>
      </c>
      <c r="N755" s="558" t="s">
        <v>2030</v>
      </c>
      <c r="O755" s="604" t="s">
        <v>2030</v>
      </c>
      <c r="P755" s="571" t="s">
        <v>2030</v>
      </c>
      <c r="Q755" s="582" t="s">
        <v>2030</v>
      </c>
      <c r="R755" s="570" t="s">
        <v>2030</v>
      </c>
      <c r="S755" s="570" t="s">
        <v>2030</v>
      </c>
      <c r="T755" s="571" t="s">
        <v>2030</v>
      </c>
      <c r="U755" s="557" t="s">
        <v>2030</v>
      </c>
      <c r="V755" s="570" t="s">
        <v>2030</v>
      </c>
      <c r="W755" s="558" t="s">
        <v>2030</v>
      </c>
      <c r="X755" s="559" t="s">
        <v>2030</v>
      </c>
      <c r="Y755" s="557" t="s">
        <v>2063</v>
      </c>
      <c r="Z755" s="558" t="s">
        <v>2063</v>
      </c>
      <c r="AA755" s="558" t="s">
        <v>2030</v>
      </c>
      <c r="AB755" s="600" t="s">
        <v>2030</v>
      </c>
      <c r="AC755" s="559" t="s">
        <v>2030</v>
      </c>
      <c r="AD755" s="582" t="s">
        <v>2030</v>
      </c>
      <c r="AE755" s="558" t="s">
        <v>2030</v>
      </c>
      <c r="AF755" s="558" t="s">
        <v>2030</v>
      </c>
      <c r="AG755" s="571" t="s">
        <v>2030</v>
      </c>
      <c r="AH755" s="625" t="s">
        <v>2030</v>
      </c>
      <c r="AI755" s="558" t="s">
        <v>2063</v>
      </c>
      <c r="AJ755" s="558" t="s">
        <v>2063</v>
      </c>
      <c r="AK755" s="600" t="s">
        <v>2063</v>
      </c>
      <c r="AL755" s="571" t="s">
        <v>2063</v>
      </c>
      <c r="AM755" s="601" t="s">
        <v>2063</v>
      </c>
      <c r="AN755" s="570" t="s">
        <v>2063</v>
      </c>
      <c r="AO755" s="570" t="s">
        <v>2063</v>
      </c>
      <c r="AP755" s="581" t="s">
        <v>2063</v>
      </c>
      <c r="AQ755" s="582" t="s">
        <v>2063</v>
      </c>
      <c r="AR755" s="570" t="s">
        <v>2063</v>
      </c>
      <c r="AS755" s="570" t="s">
        <v>2063</v>
      </c>
      <c r="AT755" s="559" t="s">
        <v>2063</v>
      </c>
      <c r="AU755" s="625" t="s">
        <v>2063</v>
      </c>
      <c r="AV755" s="570" t="s">
        <v>2030</v>
      </c>
      <c r="AW755" s="570" t="s">
        <v>2030</v>
      </c>
      <c r="AX755" s="604" t="s">
        <v>2030</v>
      </c>
      <c r="AY755" s="566" t="s">
        <v>2030</v>
      </c>
      <c r="AZ755" s="567" t="s">
        <v>2030</v>
      </c>
      <c r="BA755" s="567" t="s">
        <v>2030</v>
      </c>
      <c r="BB755" s="568" t="s">
        <v>2030</v>
      </c>
      <c r="BC755" s="569" t="s">
        <v>2030</v>
      </c>
    </row>
    <row r="756" spans="1:55" x14ac:dyDescent="0.2">
      <c r="A756" s="2612"/>
      <c r="B756" s="2122" t="s">
        <v>2090</v>
      </c>
      <c r="C756" s="546" t="s">
        <v>2030</v>
      </c>
      <c r="D756" s="547" t="s">
        <v>2063</v>
      </c>
      <c r="E756" s="547" t="s">
        <v>2063</v>
      </c>
      <c r="F756" s="547" t="s">
        <v>2063</v>
      </c>
      <c r="G756" s="548" t="s">
        <v>2063</v>
      </c>
      <c r="H756" s="546" t="s">
        <v>2063</v>
      </c>
      <c r="I756" s="547" t="s">
        <v>2063</v>
      </c>
      <c r="J756" s="547" t="s">
        <v>2063</v>
      </c>
      <c r="K756" s="548" t="s">
        <v>2063</v>
      </c>
      <c r="L756" s="597" t="s">
        <v>2063</v>
      </c>
      <c r="M756" s="550" t="s">
        <v>2063</v>
      </c>
      <c r="N756" s="547" t="s">
        <v>2063</v>
      </c>
      <c r="O756" s="576" t="s">
        <v>2063</v>
      </c>
      <c r="P756" s="548" t="s">
        <v>2030</v>
      </c>
      <c r="Q756" s="552" t="s">
        <v>2030</v>
      </c>
      <c r="R756" s="550" t="s">
        <v>2030</v>
      </c>
      <c r="S756" s="550" t="s">
        <v>2030</v>
      </c>
      <c r="T756" s="553" t="s">
        <v>2030</v>
      </c>
      <c r="U756" s="549" t="s">
        <v>2030</v>
      </c>
      <c r="V756" s="547" t="s">
        <v>2030</v>
      </c>
      <c r="W756" s="547" t="s">
        <v>2030</v>
      </c>
      <c r="X756" s="548" t="s">
        <v>2030</v>
      </c>
      <c r="Y756" s="549" t="s">
        <v>2030</v>
      </c>
      <c r="Z756" s="550" t="s">
        <v>2030</v>
      </c>
      <c r="AA756" s="550" t="s">
        <v>2030</v>
      </c>
      <c r="AB756" s="551" t="s">
        <v>2063</v>
      </c>
      <c r="AC756" s="548" t="s">
        <v>2063</v>
      </c>
      <c r="AD756" s="555" t="s">
        <v>2030</v>
      </c>
      <c r="AE756" s="547" t="s">
        <v>2030</v>
      </c>
      <c r="AF756" s="550" t="s">
        <v>2030</v>
      </c>
      <c r="AG756" s="553" t="s">
        <v>2030</v>
      </c>
      <c r="AH756" s="549" t="s">
        <v>2030</v>
      </c>
      <c r="AI756" s="550" t="s">
        <v>2063</v>
      </c>
      <c r="AJ756" s="550" t="s">
        <v>2063</v>
      </c>
      <c r="AK756" s="551" t="s">
        <v>2063</v>
      </c>
      <c r="AL756" s="548" t="s">
        <v>2063</v>
      </c>
      <c r="AM756" s="552" t="s">
        <v>2063</v>
      </c>
      <c r="AN756" s="547" t="s">
        <v>2063</v>
      </c>
      <c r="AO756" s="547" t="s">
        <v>2063</v>
      </c>
      <c r="AP756" s="598" t="s">
        <v>2063</v>
      </c>
      <c r="AQ756" s="552" t="s">
        <v>2063</v>
      </c>
      <c r="AR756" s="547" t="s">
        <v>2063</v>
      </c>
      <c r="AS756" s="550" t="s">
        <v>2063</v>
      </c>
      <c r="AT756" s="553" t="s">
        <v>2063</v>
      </c>
      <c r="AU756" s="546" t="s">
        <v>2063</v>
      </c>
      <c r="AV756" s="547" t="s">
        <v>2063</v>
      </c>
      <c r="AW756" s="547" t="s">
        <v>2063</v>
      </c>
      <c r="AX756" s="576" t="s">
        <v>2063</v>
      </c>
      <c r="AY756" s="548" t="s">
        <v>2063</v>
      </c>
      <c r="AZ756" s="555" t="s">
        <v>2030</v>
      </c>
      <c r="BA756" s="555" t="s">
        <v>2030</v>
      </c>
      <c r="BB756" s="556" t="s">
        <v>2030</v>
      </c>
      <c r="BC756" s="548" t="s">
        <v>2030</v>
      </c>
    </row>
    <row r="757" spans="1:55" x14ac:dyDescent="0.2">
      <c r="A757" s="2612"/>
      <c r="B757" s="2123" t="s">
        <v>2089</v>
      </c>
      <c r="C757" s="557" t="s">
        <v>2030</v>
      </c>
      <c r="D757" s="558" t="s">
        <v>2063</v>
      </c>
      <c r="E757" s="558" t="s">
        <v>2063</v>
      </c>
      <c r="F757" s="558" t="s">
        <v>2063</v>
      </c>
      <c r="G757" s="559" t="s">
        <v>2063</v>
      </c>
      <c r="H757" s="557" t="s">
        <v>2063</v>
      </c>
      <c r="I757" s="558" t="s">
        <v>2063</v>
      </c>
      <c r="J757" s="570" t="s">
        <v>2063</v>
      </c>
      <c r="K757" s="571" t="s">
        <v>2063</v>
      </c>
      <c r="L757" s="635" t="s">
        <v>2063</v>
      </c>
      <c r="M757" s="570" t="s">
        <v>2063</v>
      </c>
      <c r="N757" s="558" t="s">
        <v>2063</v>
      </c>
      <c r="O757" s="604" t="s">
        <v>2063</v>
      </c>
      <c r="P757" s="571" t="s">
        <v>2030</v>
      </c>
      <c r="Q757" s="582" t="s">
        <v>2030</v>
      </c>
      <c r="R757" s="570" t="s">
        <v>2030</v>
      </c>
      <c r="S757" s="570" t="s">
        <v>2030</v>
      </c>
      <c r="T757" s="571" t="s">
        <v>2030</v>
      </c>
      <c r="U757" s="557" t="s">
        <v>2030</v>
      </c>
      <c r="V757" s="570" t="s">
        <v>2030</v>
      </c>
      <c r="W757" s="570" t="s">
        <v>2030</v>
      </c>
      <c r="X757" s="571" t="s">
        <v>2030</v>
      </c>
      <c r="Y757" s="557" t="s">
        <v>2030</v>
      </c>
      <c r="Z757" s="558" t="s">
        <v>2030</v>
      </c>
      <c r="AA757" s="558" t="s">
        <v>2030</v>
      </c>
      <c r="AB757" s="600" t="s">
        <v>2063</v>
      </c>
      <c r="AC757" s="559" t="s">
        <v>2063</v>
      </c>
      <c r="AD757" s="582" t="s">
        <v>2030</v>
      </c>
      <c r="AE757" s="570" t="s">
        <v>2030</v>
      </c>
      <c r="AF757" s="558" t="s">
        <v>2030</v>
      </c>
      <c r="AG757" s="571" t="s">
        <v>2030</v>
      </c>
      <c r="AH757" s="625" t="s">
        <v>2030</v>
      </c>
      <c r="AI757" s="558" t="s">
        <v>2063</v>
      </c>
      <c r="AJ757" s="558" t="s">
        <v>2063</v>
      </c>
      <c r="AK757" s="600" t="s">
        <v>2063</v>
      </c>
      <c r="AL757" s="571" t="s">
        <v>2063</v>
      </c>
      <c r="AM757" s="601" t="s">
        <v>2063</v>
      </c>
      <c r="AN757" s="570" t="s">
        <v>2063</v>
      </c>
      <c r="AO757" s="570" t="s">
        <v>2063</v>
      </c>
      <c r="AP757" s="581" t="s">
        <v>2063</v>
      </c>
      <c r="AQ757" s="582" t="s">
        <v>2063</v>
      </c>
      <c r="AR757" s="570" t="s">
        <v>2063</v>
      </c>
      <c r="AS757" s="570" t="s">
        <v>2063</v>
      </c>
      <c r="AT757" s="559" t="s">
        <v>2063</v>
      </c>
      <c r="AU757" s="625" t="s">
        <v>2063</v>
      </c>
      <c r="AV757" s="570" t="s">
        <v>2030</v>
      </c>
      <c r="AW757" s="570" t="s">
        <v>2030</v>
      </c>
      <c r="AX757" s="604" t="s">
        <v>2030</v>
      </c>
      <c r="AY757" s="566" t="s">
        <v>2030</v>
      </c>
      <c r="AZ757" s="567" t="s">
        <v>2030</v>
      </c>
      <c r="BA757" s="567" t="s">
        <v>2030</v>
      </c>
      <c r="BB757" s="568" t="s">
        <v>2030</v>
      </c>
      <c r="BC757" s="569" t="s">
        <v>2030</v>
      </c>
    </row>
    <row r="758" spans="1:55" ht="13.5" thickBot="1" x14ac:dyDescent="0.25">
      <c r="A758" s="2597"/>
      <c r="B758" s="2129" t="s">
        <v>2088</v>
      </c>
      <c r="C758" s="585" t="s">
        <v>2030</v>
      </c>
      <c r="D758" s="586" t="s">
        <v>2063</v>
      </c>
      <c r="E758" s="586" t="s">
        <v>2063</v>
      </c>
      <c r="F758" s="586" t="s">
        <v>2063</v>
      </c>
      <c r="G758" s="587" t="s">
        <v>2063</v>
      </c>
      <c r="H758" s="585" t="s">
        <v>2063</v>
      </c>
      <c r="I758" s="586" t="s">
        <v>2063</v>
      </c>
      <c r="J758" s="586" t="s">
        <v>2030</v>
      </c>
      <c r="K758" s="587" t="s">
        <v>2030</v>
      </c>
      <c r="L758" s="667" t="s">
        <v>2030</v>
      </c>
      <c r="M758" s="586" t="s">
        <v>2030</v>
      </c>
      <c r="N758" s="586" t="s">
        <v>2030</v>
      </c>
      <c r="O758" s="588" t="s">
        <v>2030</v>
      </c>
      <c r="P758" s="587" t="s">
        <v>2063</v>
      </c>
      <c r="Q758" s="589" t="s">
        <v>2063</v>
      </c>
      <c r="R758" s="586" t="s">
        <v>2063</v>
      </c>
      <c r="S758" s="586" t="s">
        <v>2030</v>
      </c>
      <c r="T758" s="587" t="s">
        <v>2030</v>
      </c>
      <c r="U758" s="585" t="s">
        <v>2030</v>
      </c>
      <c r="V758" s="586" t="s">
        <v>2030</v>
      </c>
      <c r="W758" s="586" t="s">
        <v>2030</v>
      </c>
      <c r="X758" s="587" t="s">
        <v>2030</v>
      </c>
      <c r="Y758" s="585" t="s">
        <v>2030</v>
      </c>
      <c r="Z758" s="586" t="s">
        <v>2030</v>
      </c>
      <c r="AA758" s="586" t="s">
        <v>2030</v>
      </c>
      <c r="AB758" s="588" t="s">
        <v>2063</v>
      </c>
      <c r="AC758" s="587" t="s">
        <v>2063</v>
      </c>
      <c r="AD758" s="589" t="s">
        <v>2030</v>
      </c>
      <c r="AE758" s="586" t="s">
        <v>2030</v>
      </c>
      <c r="AF758" s="586" t="s">
        <v>2030</v>
      </c>
      <c r="AG758" s="587" t="s">
        <v>2030</v>
      </c>
      <c r="AH758" s="585" t="s">
        <v>2030</v>
      </c>
      <c r="AI758" s="586" t="s">
        <v>2063</v>
      </c>
      <c r="AJ758" s="586" t="s">
        <v>2030</v>
      </c>
      <c r="AK758" s="588" t="s">
        <v>2030</v>
      </c>
      <c r="AL758" s="587" t="s">
        <v>2030</v>
      </c>
      <c r="AM758" s="589" t="s">
        <v>2063</v>
      </c>
      <c r="AN758" s="586" t="s">
        <v>2063</v>
      </c>
      <c r="AO758" s="586" t="s">
        <v>2063</v>
      </c>
      <c r="AP758" s="590" t="s">
        <v>2063</v>
      </c>
      <c r="AQ758" s="589" t="s">
        <v>2063</v>
      </c>
      <c r="AR758" s="586" t="s">
        <v>2063</v>
      </c>
      <c r="AS758" s="586" t="s">
        <v>2063</v>
      </c>
      <c r="AT758" s="587" t="s">
        <v>2063</v>
      </c>
      <c r="AU758" s="585" t="s">
        <v>2063</v>
      </c>
      <c r="AV758" s="586" t="s">
        <v>2063</v>
      </c>
      <c r="AW758" s="586" t="s">
        <v>2063</v>
      </c>
      <c r="AX758" s="588" t="s">
        <v>2063</v>
      </c>
      <c r="AY758" s="587" t="s">
        <v>2030</v>
      </c>
      <c r="AZ758" s="589" t="s">
        <v>2030</v>
      </c>
      <c r="BA758" s="589" t="s">
        <v>2030</v>
      </c>
      <c r="BB758" s="668" t="s">
        <v>2030</v>
      </c>
      <c r="BC758" s="587" t="s">
        <v>2030</v>
      </c>
    </row>
    <row r="759" spans="1:55" ht="13.5" thickBot="1" x14ac:dyDescent="0.25">
      <c r="A759" s="140"/>
      <c r="B759" s="128"/>
      <c r="C759" s="591"/>
      <c r="D759" s="591"/>
      <c r="E759" s="591"/>
      <c r="F759" s="591"/>
      <c r="G759" s="591"/>
      <c r="H759" s="591"/>
      <c r="I759" s="591"/>
      <c r="J759" s="591"/>
      <c r="K759" s="591"/>
      <c r="L759" s="591"/>
      <c r="M759" s="591"/>
      <c r="N759" s="591"/>
      <c r="O759" s="591"/>
      <c r="P759" s="591"/>
      <c r="Q759" s="591"/>
      <c r="R759" s="591"/>
      <c r="S759" s="591"/>
      <c r="T759" s="591"/>
      <c r="U759" s="591"/>
      <c r="V759" s="591"/>
      <c r="W759" s="591"/>
      <c r="X759" s="591"/>
      <c r="Y759" s="591"/>
      <c r="Z759" s="591"/>
      <c r="AA759" s="591"/>
      <c r="AB759" s="591"/>
      <c r="AC759" s="591"/>
      <c r="AD759" s="591"/>
      <c r="AE759" s="591"/>
      <c r="AF759" s="591"/>
      <c r="AG759" s="591"/>
      <c r="AH759" s="591"/>
      <c r="AI759" s="591"/>
      <c r="AJ759" s="591"/>
      <c r="AK759" s="591"/>
      <c r="AL759" s="669"/>
      <c r="AM759" s="669"/>
      <c r="AN759" s="669"/>
      <c r="AO759" s="669"/>
      <c r="AP759" s="591"/>
      <c r="AQ759" s="591"/>
      <c r="AR759" s="591"/>
      <c r="AS759" s="591"/>
      <c r="AT759" s="591"/>
      <c r="AU759" s="591"/>
      <c r="AV759" s="591"/>
      <c r="AW759" s="591"/>
      <c r="AX759" s="591"/>
      <c r="AY759" s="669"/>
      <c r="AZ759" s="591"/>
      <c r="BA759" s="591"/>
      <c r="BB759" s="591"/>
      <c r="BC759" s="591"/>
    </row>
    <row r="760" spans="1:55" ht="13.5" thickBot="1" x14ac:dyDescent="0.25">
      <c r="A760" s="2589" t="s">
        <v>450</v>
      </c>
      <c r="B760" s="2591" t="s">
        <v>672</v>
      </c>
      <c r="C760" s="2586" t="s">
        <v>2056</v>
      </c>
      <c r="D760" s="2587"/>
      <c r="E760" s="2587"/>
      <c r="F760" s="2587"/>
      <c r="G760" s="2587"/>
      <c r="H760" s="2598" t="s">
        <v>2062</v>
      </c>
      <c r="I760" s="2599"/>
      <c r="J760" s="2600"/>
      <c r="K760" s="2601"/>
      <c r="L760" s="2602" t="s">
        <v>2061</v>
      </c>
      <c r="M760" s="2603"/>
      <c r="N760" s="2603"/>
      <c r="O760" s="2603"/>
      <c r="P760" s="2604"/>
      <c r="Q760" s="2586" t="s">
        <v>2053</v>
      </c>
      <c r="R760" s="2587"/>
      <c r="S760" s="2587"/>
      <c r="T760" s="2588"/>
      <c r="U760" s="2586" t="s">
        <v>2052</v>
      </c>
      <c r="V760" s="2587"/>
      <c r="W760" s="2587"/>
      <c r="X760" s="2588"/>
      <c r="Y760" s="2605" t="s">
        <v>2051</v>
      </c>
      <c r="Z760" s="2606"/>
      <c r="AA760" s="2606"/>
      <c r="AB760" s="2606"/>
      <c r="AC760" s="2607"/>
      <c r="AD760" s="2586" t="s">
        <v>2050</v>
      </c>
      <c r="AE760" s="2587"/>
      <c r="AF760" s="2587"/>
      <c r="AG760" s="2588"/>
      <c r="AH760" s="2586" t="s">
        <v>2049</v>
      </c>
      <c r="AI760" s="2587"/>
      <c r="AJ760" s="2587"/>
      <c r="AK760" s="2587"/>
      <c r="AL760" s="2588"/>
      <c r="AM760" s="2586" t="s">
        <v>2048</v>
      </c>
      <c r="AN760" s="2587"/>
      <c r="AO760" s="2587"/>
      <c r="AP760" s="519"/>
      <c r="AQ760" s="2586" t="s">
        <v>2047</v>
      </c>
      <c r="AR760" s="2587"/>
      <c r="AS760" s="2587"/>
      <c r="AT760" s="2588"/>
      <c r="AU760" s="2593" t="s">
        <v>2046</v>
      </c>
      <c r="AV760" s="2594"/>
      <c r="AW760" s="2594"/>
      <c r="AX760" s="2594"/>
      <c r="AY760" s="2595"/>
      <c r="AZ760" s="2586" t="s">
        <v>2045</v>
      </c>
      <c r="BA760" s="2587"/>
      <c r="BB760" s="2587"/>
      <c r="BC760" s="2588"/>
    </row>
    <row r="761" spans="1:55" ht="13.5" thickBot="1" x14ac:dyDescent="0.25">
      <c r="A761" s="2590"/>
      <c r="B761" s="2592"/>
      <c r="C761" s="520">
        <v>2</v>
      </c>
      <c r="D761" s="521">
        <v>6</v>
      </c>
      <c r="E761" s="522">
        <v>13</v>
      </c>
      <c r="F761" s="523">
        <v>20</v>
      </c>
      <c r="G761" s="524">
        <v>27</v>
      </c>
      <c r="H761" s="525">
        <v>3</v>
      </c>
      <c r="I761" s="526">
        <v>10</v>
      </c>
      <c r="J761" s="523">
        <v>17</v>
      </c>
      <c r="K761" s="527">
        <v>24</v>
      </c>
      <c r="L761" s="525">
        <v>2</v>
      </c>
      <c r="M761" s="522">
        <v>9</v>
      </c>
      <c r="N761" s="528">
        <v>16</v>
      </c>
      <c r="O761" s="529">
        <v>23</v>
      </c>
      <c r="P761" s="530">
        <v>30</v>
      </c>
      <c r="Q761" s="522">
        <v>6</v>
      </c>
      <c r="R761" s="523">
        <v>13</v>
      </c>
      <c r="S761" s="529">
        <v>20</v>
      </c>
      <c r="T761" s="530">
        <v>27</v>
      </c>
      <c r="U761" s="526">
        <v>4</v>
      </c>
      <c r="V761" s="523">
        <v>11</v>
      </c>
      <c r="W761" s="522">
        <v>18</v>
      </c>
      <c r="X761" s="530">
        <v>25</v>
      </c>
      <c r="Y761" s="526">
        <v>1</v>
      </c>
      <c r="Z761" s="523">
        <v>8</v>
      </c>
      <c r="AA761" s="522">
        <v>15</v>
      </c>
      <c r="AB761" s="528">
        <v>22</v>
      </c>
      <c r="AC761" s="527">
        <v>29</v>
      </c>
      <c r="AD761" s="523">
        <v>6</v>
      </c>
      <c r="AE761" s="522">
        <v>13</v>
      </c>
      <c r="AF761" s="528">
        <v>20</v>
      </c>
      <c r="AG761" s="527">
        <v>27</v>
      </c>
      <c r="AH761" s="521">
        <v>3</v>
      </c>
      <c r="AI761" s="522">
        <v>10</v>
      </c>
      <c r="AJ761" s="523">
        <v>17</v>
      </c>
      <c r="AK761" s="522">
        <v>24</v>
      </c>
      <c r="AL761" s="531">
        <v>31</v>
      </c>
      <c r="AM761" s="526">
        <v>7</v>
      </c>
      <c r="AN761" s="523">
        <v>14</v>
      </c>
      <c r="AO761" s="522">
        <v>21</v>
      </c>
      <c r="AP761" s="531">
        <v>28</v>
      </c>
      <c r="AQ761" s="526">
        <v>5</v>
      </c>
      <c r="AR761" s="523">
        <v>12</v>
      </c>
      <c r="AS761" s="529">
        <v>19</v>
      </c>
      <c r="AT761" s="530">
        <v>26</v>
      </c>
      <c r="AU761" s="520">
        <v>2</v>
      </c>
      <c r="AV761" s="523">
        <v>9</v>
      </c>
      <c r="AW761" s="529">
        <v>16</v>
      </c>
      <c r="AX761" s="523">
        <v>23</v>
      </c>
      <c r="AY761" s="532">
        <v>30</v>
      </c>
      <c r="AZ761" s="521">
        <v>7</v>
      </c>
      <c r="BA761" s="522">
        <v>14</v>
      </c>
      <c r="BB761" s="523">
        <v>21</v>
      </c>
      <c r="BC761" s="533">
        <v>28</v>
      </c>
    </row>
    <row r="762" spans="1:55" x14ac:dyDescent="0.2">
      <c r="A762" s="2596" t="s">
        <v>1688</v>
      </c>
      <c r="B762" s="2121" t="s">
        <v>2087</v>
      </c>
      <c r="C762" s="534" t="s">
        <v>2030</v>
      </c>
      <c r="D762" s="535" t="s">
        <v>2030</v>
      </c>
      <c r="E762" s="535" t="s">
        <v>2063</v>
      </c>
      <c r="F762" s="535" t="s">
        <v>2063</v>
      </c>
      <c r="G762" s="536" t="s">
        <v>2063</v>
      </c>
      <c r="H762" s="534" t="s">
        <v>2063</v>
      </c>
      <c r="I762" s="535" t="s">
        <v>2063</v>
      </c>
      <c r="J762" s="535" t="s">
        <v>2030</v>
      </c>
      <c r="K762" s="536" t="s">
        <v>2030</v>
      </c>
      <c r="L762" s="534" t="s">
        <v>2030</v>
      </c>
      <c r="M762" s="535" t="s">
        <v>2030</v>
      </c>
      <c r="N762" s="561" t="s">
        <v>2030</v>
      </c>
      <c r="O762" s="562" t="s">
        <v>2030</v>
      </c>
      <c r="P762" s="592" t="s">
        <v>2030</v>
      </c>
      <c r="Q762" s="595" t="s">
        <v>2030</v>
      </c>
      <c r="R762" s="540" t="s">
        <v>2030</v>
      </c>
      <c r="S762" s="540" t="s">
        <v>2030</v>
      </c>
      <c r="T762" s="536" t="s">
        <v>2030</v>
      </c>
      <c r="U762" s="534" t="s">
        <v>2030</v>
      </c>
      <c r="V762" s="535" t="s">
        <v>2030</v>
      </c>
      <c r="W762" s="535" t="s">
        <v>2030</v>
      </c>
      <c r="X762" s="536" t="s">
        <v>2030</v>
      </c>
      <c r="Y762" s="535" t="s">
        <v>2030</v>
      </c>
      <c r="Z762" s="535" t="s">
        <v>2030</v>
      </c>
      <c r="AA762" s="535" t="s">
        <v>2030</v>
      </c>
      <c r="AB762" s="537" t="s">
        <v>2030</v>
      </c>
      <c r="AC762" s="536" t="s">
        <v>2030</v>
      </c>
      <c r="AD762" s="595" t="s">
        <v>2030</v>
      </c>
      <c r="AE762" s="540" t="s">
        <v>2030</v>
      </c>
      <c r="AF762" s="561" t="s">
        <v>2030</v>
      </c>
      <c r="AG762" s="561" t="s">
        <v>2030</v>
      </c>
      <c r="AH762" s="534" t="s">
        <v>2030</v>
      </c>
      <c r="AI762" s="561" t="s">
        <v>2063</v>
      </c>
      <c r="AJ762" s="561" t="s">
        <v>2063</v>
      </c>
      <c r="AK762" s="562" t="s">
        <v>2063</v>
      </c>
      <c r="AL762" s="536" t="s">
        <v>2063</v>
      </c>
      <c r="AM762" s="563" t="s">
        <v>2030</v>
      </c>
      <c r="AN762" s="540" t="s">
        <v>2030</v>
      </c>
      <c r="AO762" s="540" t="s">
        <v>2063</v>
      </c>
      <c r="AP762" s="596" t="s">
        <v>2063</v>
      </c>
      <c r="AQ762" s="595" t="s">
        <v>2063</v>
      </c>
      <c r="AR762" s="540" t="s">
        <v>2063</v>
      </c>
      <c r="AS762" s="561" t="s">
        <v>2063</v>
      </c>
      <c r="AT762" s="536" t="s">
        <v>2063</v>
      </c>
      <c r="AU762" s="534" t="s">
        <v>2063</v>
      </c>
      <c r="AV762" s="561" t="s">
        <v>2030</v>
      </c>
      <c r="AW762" s="561" t="s">
        <v>2030</v>
      </c>
      <c r="AX762" s="562" t="s">
        <v>2030</v>
      </c>
      <c r="AY762" s="543" t="s">
        <v>2030</v>
      </c>
      <c r="AZ762" s="567" t="s">
        <v>2030</v>
      </c>
      <c r="BA762" s="567" t="s">
        <v>2030</v>
      </c>
      <c r="BB762" s="568" t="s">
        <v>2030</v>
      </c>
      <c r="BC762" s="569" t="s">
        <v>2030</v>
      </c>
    </row>
    <row r="763" spans="1:55" x14ac:dyDescent="0.2">
      <c r="A763" s="2612"/>
      <c r="B763" s="2122" t="s">
        <v>2086</v>
      </c>
      <c r="C763" s="546" t="s">
        <v>2030</v>
      </c>
      <c r="D763" s="547" t="s">
        <v>2030</v>
      </c>
      <c r="E763" s="547" t="s">
        <v>2063</v>
      </c>
      <c r="F763" s="547" t="s">
        <v>2063</v>
      </c>
      <c r="G763" s="548" t="s">
        <v>2063</v>
      </c>
      <c r="H763" s="546" t="s">
        <v>2063</v>
      </c>
      <c r="I763" s="547" t="s">
        <v>2063</v>
      </c>
      <c r="J763" s="547" t="s">
        <v>2063</v>
      </c>
      <c r="K763" s="548" t="s">
        <v>2030</v>
      </c>
      <c r="L763" s="549" t="s">
        <v>2030</v>
      </c>
      <c r="M763" s="550" t="s">
        <v>2030</v>
      </c>
      <c r="N763" s="550" t="s">
        <v>2030</v>
      </c>
      <c r="O763" s="551" t="s">
        <v>2030</v>
      </c>
      <c r="P763" s="548" t="s">
        <v>2063</v>
      </c>
      <c r="Q763" s="555" t="s">
        <v>2063</v>
      </c>
      <c r="R763" s="547" t="s">
        <v>2063</v>
      </c>
      <c r="S763" s="547" t="s">
        <v>2030</v>
      </c>
      <c r="T763" s="548" t="s">
        <v>2030</v>
      </c>
      <c r="U763" s="549" t="s">
        <v>2030</v>
      </c>
      <c r="V763" s="550" t="s">
        <v>2030</v>
      </c>
      <c r="W763" s="550" t="s">
        <v>2030</v>
      </c>
      <c r="X763" s="553" t="s">
        <v>2030</v>
      </c>
      <c r="Y763" s="550" t="s">
        <v>2030</v>
      </c>
      <c r="Z763" s="550" t="s">
        <v>2030</v>
      </c>
      <c r="AA763" s="550" t="s">
        <v>2030</v>
      </c>
      <c r="AB763" s="551" t="s">
        <v>2030</v>
      </c>
      <c r="AC763" s="548" t="s">
        <v>2030</v>
      </c>
      <c r="AD763" s="552" t="s">
        <v>2030</v>
      </c>
      <c r="AE763" s="550" t="s">
        <v>2030</v>
      </c>
      <c r="AF763" s="550" t="s">
        <v>2030</v>
      </c>
      <c r="AG763" s="550" t="s">
        <v>2030</v>
      </c>
      <c r="AH763" s="549" t="s">
        <v>2030</v>
      </c>
      <c r="AI763" s="550" t="s">
        <v>2063</v>
      </c>
      <c r="AJ763" s="550" t="s">
        <v>2063</v>
      </c>
      <c r="AK763" s="551" t="s">
        <v>2063</v>
      </c>
      <c r="AL763" s="548" t="s">
        <v>2063</v>
      </c>
      <c r="AM763" s="552" t="s">
        <v>2030</v>
      </c>
      <c r="AN763" s="547" t="s">
        <v>2030</v>
      </c>
      <c r="AO763" s="547" t="s">
        <v>2063</v>
      </c>
      <c r="AP763" s="598" t="s">
        <v>2063</v>
      </c>
      <c r="AQ763" s="552" t="s">
        <v>2063</v>
      </c>
      <c r="AR763" s="547" t="s">
        <v>2063</v>
      </c>
      <c r="AS763" s="550" t="s">
        <v>2063</v>
      </c>
      <c r="AT763" s="553" t="s">
        <v>2063</v>
      </c>
      <c r="AU763" s="549" t="s">
        <v>2063</v>
      </c>
      <c r="AV763" s="547" t="s">
        <v>2030</v>
      </c>
      <c r="AW763" s="550" t="s">
        <v>2030</v>
      </c>
      <c r="AX763" s="551" t="s">
        <v>2030</v>
      </c>
      <c r="AY763" s="548" t="s">
        <v>2030</v>
      </c>
      <c r="AZ763" s="555" t="s">
        <v>2030</v>
      </c>
      <c r="BA763" s="555" t="s">
        <v>2030</v>
      </c>
      <c r="BB763" s="556" t="s">
        <v>2030</v>
      </c>
      <c r="BC763" s="548" t="s">
        <v>2030</v>
      </c>
    </row>
    <row r="764" spans="1:55" x14ac:dyDescent="0.2">
      <c r="A764" s="2612"/>
      <c r="B764" s="2124" t="s">
        <v>2085</v>
      </c>
      <c r="C764" s="557" t="s">
        <v>2030</v>
      </c>
      <c r="D764" s="558" t="s">
        <v>2030</v>
      </c>
      <c r="E764" s="558" t="s">
        <v>2063</v>
      </c>
      <c r="F764" s="558" t="s">
        <v>2063</v>
      </c>
      <c r="G764" s="559" t="s">
        <v>2063</v>
      </c>
      <c r="H764" s="557" t="s">
        <v>2063</v>
      </c>
      <c r="I764" s="558" t="s">
        <v>2063</v>
      </c>
      <c r="J764" s="558" t="s">
        <v>2030</v>
      </c>
      <c r="K764" s="559" t="s">
        <v>2030</v>
      </c>
      <c r="L764" s="560" t="s">
        <v>2030</v>
      </c>
      <c r="M764" s="561" t="s">
        <v>2030</v>
      </c>
      <c r="N764" s="561" t="s">
        <v>2030</v>
      </c>
      <c r="O764" s="562" t="s">
        <v>2030</v>
      </c>
      <c r="P764" s="559" t="s">
        <v>2030</v>
      </c>
      <c r="Q764" s="563" t="s">
        <v>2030</v>
      </c>
      <c r="R764" s="570" t="s">
        <v>2030</v>
      </c>
      <c r="S764" s="570" t="s">
        <v>2030</v>
      </c>
      <c r="T764" s="571" t="s">
        <v>2030</v>
      </c>
      <c r="U764" s="625" t="s">
        <v>2030</v>
      </c>
      <c r="V764" s="570" t="s">
        <v>2030</v>
      </c>
      <c r="W764" s="561" t="s">
        <v>2030</v>
      </c>
      <c r="X764" s="564" t="s">
        <v>2030</v>
      </c>
      <c r="Y764" s="561" t="s">
        <v>2030</v>
      </c>
      <c r="Z764" s="561" t="s">
        <v>2030</v>
      </c>
      <c r="AA764" s="561" t="s">
        <v>2030</v>
      </c>
      <c r="AB764" s="562" t="s">
        <v>2030</v>
      </c>
      <c r="AC764" s="559" t="s">
        <v>2030</v>
      </c>
      <c r="AD764" s="563" t="s">
        <v>2030</v>
      </c>
      <c r="AE764" s="561" t="s">
        <v>2030</v>
      </c>
      <c r="AF764" s="561" t="s">
        <v>2030</v>
      </c>
      <c r="AG764" s="561" t="s">
        <v>2030</v>
      </c>
      <c r="AH764" s="560" t="s">
        <v>2030</v>
      </c>
      <c r="AI764" s="561" t="s">
        <v>2063</v>
      </c>
      <c r="AJ764" s="561" t="s">
        <v>2063</v>
      </c>
      <c r="AK764" s="562" t="s">
        <v>2063</v>
      </c>
      <c r="AL764" s="571" t="s">
        <v>2063</v>
      </c>
      <c r="AM764" s="582" t="s">
        <v>2030</v>
      </c>
      <c r="AN764" s="570" t="s">
        <v>2030</v>
      </c>
      <c r="AO764" s="570" t="s">
        <v>2063</v>
      </c>
      <c r="AP764" s="581" t="s">
        <v>2063</v>
      </c>
      <c r="AQ764" s="563" t="s">
        <v>2063</v>
      </c>
      <c r="AR764" s="561" t="s">
        <v>2063</v>
      </c>
      <c r="AS764" s="561" t="s">
        <v>2063</v>
      </c>
      <c r="AT764" s="564" t="s">
        <v>2063</v>
      </c>
      <c r="AU764" s="560" t="s">
        <v>2063</v>
      </c>
      <c r="AV764" s="561" t="s">
        <v>2030</v>
      </c>
      <c r="AW764" s="561" t="s">
        <v>2030</v>
      </c>
      <c r="AX764" s="604" t="s">
        <v>2030</v>
      </c>
      <c r="AY764" s="566" t="s">
        <v>2030</v>
      </c>
      <c r="AZ764" s="567" t="s">
        <v>2030</v>
      </c>
      <c r="BA764" s="567" t="s">
        <v>2030</v>
      </c>
      <c r="BB764" s="568" t="s">
        <v>2030</v>
      </c>
      <c r="BC764" s="569" t="s">
        <v>2030</v>
      </c>
    </row>
    <row r="765" spans="1:55" x14ac:dyDescent="0.2">
      <c r="A765" s="2612"/>
      <c r="B765" s="2122" t="s">
        <v>2084</v>
      </c>
      <c r="C765" s="546" t="s">
        <v>2030</v>
      </c>
      <c r="D765" s="547" t="s">
        <v>2063</v>
      </c>
      <c r="E765" s="547" t="s">
        <v>2063</v>
      </c>
      <c r="F765" s="547" t="s">
        <v>2063</v>
      </c>
      <c r="G765" s="548" t="s">
        <v>2030</v>
      </c>
      <c r="H765" s="546" t="s">
        <v>2030</v>
      </c>
      <c r="I765" s="547" t="s">
        <v>2030</v>
      </c>
      <c r="J765" s="547" t="s">
        <v>2030</v>
      </c>
      <c r="K765" s="548" t="s">
        <v>2030</v>
      </c>
      <c r="L765" s="549" t="s">
        <v>2030</v>
      </c>
      <c r="M765" s="550" t="s">
        <v>2030</v>
      </c>
      <c r="N765" s="550" t="s">
        <v>2030</v>
      </c>
      <c r="O765" s="551" t="s">
        <v>2030</v>
      </c>
      <c r="P765" s="548" t="s">
        <v>2063</v>
      </c>
      <c r="Q765" s="552" t="s">
        <v>2063</v>
      </c>
      <c r="R765" s="550" t="s">
        <v>2063</v>
      </c>
      <c r="S765" s="547" t="s">
        <v>2030</v>
      </c>
      <c r="T765" s="553" t="s">
        <v>2030</v>
      </c>
      <c r="U765" s="549" t="s">
        <v>2030</v>
      </c>
      <c r="V765" s="550" t="s">
        <v>2030</v>
      </c>
      <c r="W765" s="550" t="s">
        <v>2030</v>
      </c>
      <c r="X765" s="553" t="s">
        <v>2030</v>
      </c>
      <c r="Y765" s="550" t="s">
        <v>2030</v>
      </c>
      <c r="Z765" s="550" t="s">
        <v>2030</v>
      </c>
      <c r="AA765" s="550" t="s">
        <v>2030</v>
      </c>
      <c r="AB765" s="551" t="s">
        <v>2030</v>
      </c>
      <c r="AC765" s="548" t="s">
        <v>2030</v>
      </c>
      <c r="AD765" s="555" t="s">
        <v>2030</v>
      </c>
      <c r="AE765" s="550" t="s">
        <v>2030</v>
      </c>
      <c r="AF765" s="550" t="s">
        <v>2030</v>
      </c>
      <c r="AG765" s="550" t="s">
        <v>2030</v>
      </c>
      <c r="AH765" s="549" t="s">
        <v>2030</v>
      </c>
      <c r="AI765" s="550" t="s">
        <v>2063</v>
      </c>
      <c r="AJ765" s="550" t="s">
        <v>2063</v>
      </c>
      <c r="AK765" s="551" t="s">
        <v>2063</v>
      </c>
      <c r="AL765" s="548" t="s">
        <v>2063</v>
      </c>
      <c r="AM765" s="555" t="s">
        <v>2030</v>
      </c>
      <c r="AN765" s="547" t="s">
        <v>2030</v>
      </c>
      <c r="AO765" s="547" t="s">
        <v>2063</v>
      </c>
      <c r="AP765" s="598" t="s">
        <v>2063</v>
      </c>
      <c r="AQ765" s="555" t="s">
        <v>2063</v>
      </c>
      <c r="AR765" s="547" t="s">
        <v>2063</v>
      </c>
      <c r="AS765" s="547" t="s">
        <v>2063</v>
      </c>
      <c r="AT765" s="548" t="s">
        <v>2063</v>
      </c>
      <c r="AU765" s="549" t="s">
        <v>2063</v>
      </c>
      <c r="AV765" s="550" t="s">
        <v>2030</v>
      </c>
      <c r="AW765" s="550" t="s">
        <v>2030</v>
      </c>
      <c r="AX765" s="576" t="s">
        <v>2030</v>
      </c>
      <c r="AY765" s="548" t="s">
        <v>2030</v>
      </c>
      <c r="AZ765" s="555" t="s">
        <v>2030</v>
      </c>
      <c r="BA765" s="555" t="s">
        <v>2030</v>
      </c>
      <c r="BB765" s="556" t="s">
        <v>2030</v>
      </c>
      <c r="BC765" s="548" t="s">
        <v>2030</v>
      </c>
    </row>
    <row r="766" spans="1:55" x14ac:dyDescent="0.2">
      <c r="A766" s="2612"/>
      <c r="B766" s="2124" t="s">
        <v>2083</v>
      </c>
      <c r="C766" s="557" t="s">
        <v>2030</v>
      </c>
      <c r="D766" s="558" t="s">
        <v>2063</v>
      </c>
      <c r="E766" s="558" t="s">
        <v>2063</v>
      </c>
      <c r="F766" s="558" t="s">
        <v>2063</v>
      </c>
      <c r="G766" s="559" t="s">
        <v>2063</v>
      </c>
      <c r="H766" s="557" t="s">
        <v>2063</v>
      </c>
      <c r="I766" s="558" t="s">
        <v>2063</v>
      </c>
      <c r="J766" s="570" t="s">
        <v>2063</v>
      </c>
      <c r="K766" s="571" t="s">
        <v>2030</v>
      </c>
      <c r="L766" s="560" t="s">
        <v>2030</v>
      </c>
      <c r="M766" s="561" t="s">
        <v>2030</v>
      </c>
      <c r="N766" s="561" t="s">
        <v>2030</v>
      </c>
      <c r="O766" s="562" t="s">
        <v>2030</v>
      </c>
      <c r="P766" s="559" t="s">
        <v>2030</v>
      </c>
      <c r="Q766" s="563" t="s">
        <v>2030</v>
      </c>
      <c r="R766" s="561" t="s">
        <v>2030</v>
      </c>
      <c r="S766" s="570" t="s">
        <v>2030</v>
      </c>
      <c r="T766" s="564" t="s">
        <v>2030</v>
      </c>
      <c r="U766" s="560" t="s">
        <v>2030</v>
      </c>
      <c r="V766" s="561" t="s">
        <v>2030</v>
      </c>
      <c r="W766" s="561" t="s">
        <v>2030</v>
      </c>
      <c r="X766" s="564" t="s">
        <v>2030</v>
      </c>
      <c r="Y766" s="561" t="s">
        <v>2030</v>
      </c>
      <c r="Z766" s="561" t="s">
        <v>2030</v>
      </c>
      <c r="AA766" s="561" t="s">
        <v>2030</v>
      </c>
      <c r="AB766" s="562" t="s">
        <v>2030</v>
      </c>
      <c r="AC766" s="559" t="s">
        <v>2030</v>
      </c>
      <c r="AD766" s="582" t="s">
        <v>2030</v>
      </c>
      <c r="AE766" s="561" t="s">
        <v>2030</v>
      </c>
      <c r="AF766" s="561" t="s">
        <v>2030</v>
      </c>
      <c r="AG766" s="561" t="s">
        <v>2030</v>
      </c>
      <c r="AH766" s="560" t="s">
        <v>2030</v>
      </c>
      <c r="AI766" s="561" t="s">
        <v>2063</v>
      </c>
      <c r="AJ766" s="561" t="s">
        <v>2063</v>
      </c>
      <c r="AK766" s="562" t="s">
        <v>2063</v>
      </c>
      <c r="AL766" s="571" t="s">
        <v>2063</v>
      </c>
      <c r="AM766" s="582" t="s">
        <v>2030</v>
      </c>
      <c r="AN766" s="570" t="s">
        <v>2030</v>
      </c>
      <c r="AO766" s="570" t="s">
        <v>2063</v>
      </c>
      <c r="AP766" s="581" t="s">
        <v>2063</v>
      </c>
      <c r="AQ766" s="582" t="s">
        <v>2063</v>
      </c>
      <c r="AR766" s="570" t="s">
        <v>2063</v>
      </c>
      <c r="AS766" s="570" t="s">
        <v>2063</v>
      </c>
      <c r="AT766" s="564" t="s">
        <v>2063</v>
      </c>
      <c r="AU766" s="560" t="s">
        <v>2063</v>
      </c>
      <c r="AV766" s="561" t="s">
        <v>2030</v>
      </c>
      <c r="AW766" s="561" t="s">
        <v>2030</v>
      </c>
      <c r="AX766" s="562" t="s">
        <v>2030</v>
      </c>
      <c r="AY766" s="566" t="s">
        <v>2030</v>
      </c>
      <c r="AZ766" s="567" t="s">
        <v>2030</v>
      </c>
      <c r="BA766" s="567" t="s">
        <v>2030</v>
      </c>
      <c r="BB766" s="568" t="s">
        <v>2030</v>
      </c>
      <c r="BC766" s="569" t="s">
        <v>2030</v>
      </c>
    </row>
    <row r="767" spans="1:55" ht="13.5" thickBot="1" x14ac:dyDescent="0.25">
      <c r="A767" s="2597"/>
      <c r="B767" s="2129" t="s">
        <v>2082</v>
      </c>
      <c r="C767" s="585" t="s">
        <v>2030</v>
      </c>
      <c r="D767" s="586" t="s">
        <v>2063</v>
      </c>
      <c r="E767" s="586" t="s">
        <v>2063</v>
      </c>
      <c r="F767" s="586" t="s">
        <v>2063</v>
      </c>
      <c r="G767" s="587" t="s">
        <v>2063</v>
      </c>
      <c r="H767" s="585" t="s">
        <v>2063</v>
      </c>
      <c r="I767" s="586" t="s">
        <v>2063</v>
      </c>
      <c r="J767" s="586" t="s">
        <v>2063</v>
      </c>
      <c r="K767" s="587" t="s">
        <v>2030</v>
      </c>
      <c r="L767" s="585" t="s">
        <v>2030</v>
      </c>
      <c r="M767" s="586" t="s">
        <v>2030</v>
      </c>
      <c r="N767" s="670" t="s">
        <v>2030</v>
      </c>
      <c r="O767" s="671" t="s">
        <v>2030</v>
      </c>
      <c r="P767" s="587" t="s">
        <v>2030</v>
      </c>
      <c r="Q767" s="589" t="s">
        <v>2030</v>
      </c>
      <c r="R767" s="586" t="s">
        <v>2030</v>
      </c>
      <c r="S767" s="586" t="s">
        <v>2030</v>
      </c>
      <c r="T767" s="672" t="s">
        <v>2030</v>
      </c>
      <c r="U767" s="673" t="s">
        <v>2030</v>
      </c>
      <c r="V767" s="670" t="s">
        <v>2030</v>
      </c>
      <c r="W767" s="670" t="s">
        <v>2030</v>
      </c>
      <c r="X767" s="672" t="s">
        <v>2030</v>
      </c>
      <c r="Y767" s="670" t="s">
        <v>2030</v>
      </c>
      <c r="Z767" s="670" t="s">
        <v>2030</v>
      </c>
      <c r="AA767" s="670" t="s">
        <v>2030</v>
      </c>
      <c r="AB767" s="671" t="s">
        <v>2063</v>
      </c>
      <c r="AC767" s="587" t="s">
        <v>2063</v>
      </c>
      <c r="AD767" s="674" t="s">
        <v>2030</v>
      </c>
      <c r="AE767" s="670" t="s">
        <v>2030</v>
      </c>
      <c r="AF767" s="670" t="s">
        <v>2030</v>
      </c>
      <c r="AG767" s="670" t="s">
        <v>2030</v>
      </c>
      <c r="AH767" s="673" t="s">
        <v>2030</v>
      </c>
      <c r="AI767" s="670" t="s">
        <v>2063</v>
      </c>
      <c r="AJ767" s="670" t="s">
        <v>2063</v>
      </c>
      <c r="AK767" s="671" t="s">
        <v>2063</v>
      </c>
      <c r="AL767" s="587" t="s">
        <v>2063</v>
      </c>
      <c r="AM767" s="589" t="s">
        <v>2030</v>
      </c>
      <c r="AN767" s="586" t="s">
        <v>2030</v>
      </c>
      <c r="AO767" s="586" t="s">
        <v>2063</v>
      </c>
      <c r="AP767" s="590" t="s">
        <v>2063</v>
      </c>
      <c r="AQ767" s="589" t="s">
        <v>2063</v>
      </c>
      <c r="AR767" s="586" t="s">
        <v>2063</v>
      </c>
      <c r="AS767" s="586" t="s">
        <v>2063</v>
      </c>
      <c r="AT767" s="672" t="s">
        <v>2063</v>
      </c>
      <c r="AU767" s="673" t="s">
        <v>2063</v>
      </c>
      <c r="AV767" s="670" t="s">
        <v>2030</v>
      </c>
      <c r="AW767" s="670" t="s">
        <v>2030</v>
      </c>
      <c r="AX767" s="671" t="s">
        <v>2030</v>
      </c>
      <c r="AY767" s="587" t="s">
        <v>2030</v>
      </c>
      <c r="AZ767" s="589" t="s">
        <v>2030</v>
      </c>
      <c r="BA767" s="589" t="s">
        <v>2030</v>
      </c>
      <c r="BB767" s="668" t="s">
        <v>2030</v>
      </c>
      <c r="BC767" s="587" t="s">
        <v>2030</v>
      </c>
    </row>
    <row r="768" spans="1:55" ht="13.5" thickBot="1" x14ac:dyDescent="0.25">
      <c r="A768" s="140"/>
      <c r="B768" s="128"/>
      <c r="C768" s="591"/>
      <c r="D768" s="591"/>
      <c r="E768" s="591"/>
      <c r="F768" s="591"/>
      <c r="G768" s="591"/>
      <c r="H768" s="591"/>
      <c r="I768" s="591"/>
      <c r="J768" s="591"/>
      <c r="K768" s="591"/>
      <c r="L768" s="591"/>
      <c r="M768" s="591"/>
      <c r="N768" s="591"/>
      <c r="O768" s="591"/>
      <c r="P768" s="591"/>
      <c r="Q768" s="591"/>
      <c r="R768" s="591"/>
      <c r="S768" s="591"/>
      <c r="T768" s="591"/>
      <c r="U768" s="591"/>
      <c r="V768" s="591"/>
      <c r="W768" s="591"/>
      <c r="X768" s="591"/>
      <c r="Y768" s="591"/>
      <c r="Z768" s="591"/>
      <c r="AA768" s="591"/>
      <c r="AB768" s="591"/>
      <c r="AC768" s="591"/>
      <c r="AD768" s="591"/>
      <c r="AE768" s="591"/>
      <c r="AF768" s="591"/>
      <c r="AG768" s="591"/>
      <c r="AH768" s="591"/>
      <c r="AI768" s="591"/>
      <c r="AJ768" s="591"/>
      <c r="AK768" s="591"/>
      <c r="AL768" s="669"/>
      <c r="AM768" s="669"/>
      <c r="AN768" s="669"/>
      <c r="AO768" s="669"/>
      <c r="AP768" s="591"/>
      <c r="AQ768" s="591"/>
      <c r="AR768" s="591"/>
      <c r="AS768" s="591"/>
      <c r="AT768" s="591"/>
      <c r="AU768" s="591"/>
      <c r="AV768" s="591"/>
      <c r="AW768" s="591"/>
      <c r="AX768" s="591"/>
      <c r="AY768" s="669"/>
      <c r="AZ768" s="591"/>
      <c r="BA768" s="591"/>
      <c r="BB768" s="591"/>
      <c r="BC768" s="591"/>
    </row>
    <row r="769" spans="1:55" ht="13.5" thickBot="1" x14ac:dyDescent="0.25">
      <c r="A769" s="2589" t="s">
        <v>450</v>
      </c>
      <c r="B769" s="2591" t="s">
        <v>672</v>
      </c>
      <c r="C769" s="2586" t="s">
        <v>2056</v>
      </c>
      <c r="D769" s="2587"/>
      <c r="E769" s="2587"/>
      <c r="F769" s="2587"/>
      <c r="G769" s="2587"/>
      <c r="H769" s="2598" t="s">
        <v>2062</v>
      </c>
      <c r="I769" s="2599"/>
      <c r="J769" s="2600"/>
      <c r="K769" s="2601"/>
      <c r="L769" s="2602" t="s">
        <v>2061</v>
      </c>
      <c r="M769" s="2603"/>
      <c r="N769" s="2603"/>
      <c r="O769" s="2603"/>
      <c r="P769" s="2604"/>
      <c r="Q769" s="2586" t="s">
        <v>2053</v>
      </c>
      <c r="R769" s="2587"/>
      <c r="S769" s="2587"/>
      <c r="T769" s="2588"/>
      <c r="U769" s="2586" t="s">
        <v>2052</v>
      </c>
      <c r="V769" s="2587"/>
      <c r="W769" s="2587"/>
      <c r="X769" s="2588"/>
      <c r="Y769" s="2605" t="s">
        <v>2051</v>
      </c>
      <c r="Z769" s="2606"/>
      <c r="AA769" s="2606"/>
      <c r="AB769" s="2606"/>
      <c r="AC769" s="2607"/>
      <c r="AD769" s="2586" t="s">
        <v>2050</v>
      </c>
      <c r="AE769" s="2587"/>
      <c r="AF769" s="2587"/>
      <c r="AG769" s="2588"/>
      <c r="AH769" s="2586" t="s">
        <v>2049</v>
      </c>
      <c r="AI769" s="2587"/>
      <c r="AJ769" s="2587"/>
      <c r="AK769" s="2587"/>
      <c r="AL769" s="2588"/>
      <c r="AM769" s="2586" t="s">
        <v>2048</v>
      </c>
      <c r="AN769" s="2587"/>
      <c r="AO769" s="2587"/>
      <c r="AP769" s="519"/>
      <c r="AQ769" s="2586" t="s">
        <v>2047</v>
      </c>
      <c r="AR769" s="2587"/>
      <c r="AS769" s="2587"/>
      <c r="AT769" s="2588"/>
      <c r="AU769" s="2593" t="s">
        <v>2046</v>
      </c>
      <c r="AV769" s="2594"/>
      <c r="AW769" s="2594"/>
      <c r="AX769" s="2594"/>
      <c r="AY769" s="2595"/>
      <c r="AZ769" s="2586" t="s">
        <v>2045</v>
      </c>
      <c r="BA769" s="2587"/>
      <c r="BB769" s="2587"/>
      <c r="BC769" s="2588"/>
    </row>
    <row r="770" spans="1:55" ht="13.5" thickBot="1" x14ac:dyDescent="0.25">
      <c r="A770" s="2590"/>
      <c r="B770" s="2592"/>
      <c r="C770" s="520">
        <v>2</v>
      </c>
      <c r="D770" s="521">
        <v>6</v>
      </c>
      <c r="E770" s="522">
        <v>13</v>
      </c>
      <c r="F770" s="523">
        <v>20</v>
      </c>
      <c r="G770" s="524">
        <v>27</v>
      </c>
      <c r="H770" s="525">
        <v>3</v>
      </c>
      <c r="I770" s="526">
        <v>10</v>
      </c>
      <c r="J770" s="523">
        <v>17</v>
      </c>
      <c r="K770" s="527">
        <v>24</v>
      </c>
      <c r="L770" s="525">
        <v>2</v>
      </c>
      <c r="M770" s="522">
        <v>9</v>
      </c>
      <c r="N770" s="528">
        <v>16</v>
      </c>
      <c r="O770" s="529">
        <v>23</v>
      </c>
      <c r="P770" s="530">
        <v>30</v>
      </c>
      <c r="Q770" s="522">
        <v>6</v>
      </c>
      <c r="R770" s="523">
        <v>13</v>
      </c>
      <c r="S770" s="529">
        <v>20</v>
      </c>
      <c r="T770" s="530">
        <v>27</v>
      </c>
      <c r="U770" s="526">
        <v>4</v>
      </c>
      <c r="V770" s="523">
        <v>11</v>
      </c>
      <c r="W770" s="522">
        <v>18</v>
      </c>
      <c r="X770" s="530">
        <v>25</v>
      </c>
      <c r="Y770" s="526">
        <v>1</v>
      </c>
      <c r="Z770" s="523">
        <v>8</v>
      </c>
      <c r="AA770" s="522">
        <v>15</v>
      </c>
      <c r="AB770" s="528">
        <v>22</v>
      </c>
      <c r="AC770" s="527">
        <v>29</v>
      </c>
      <c r="AD770" s="523">
        <v>6</v>
      </c>
      <c r="AE770" s="522">
        <v>13</v>
      </c>
      <c r="AF770" s="528">
        <v>20</v>
      </c>
      <c r="AG770" s="527">
        <v>27</v>
      </c>
      <c r="AH770" s="521">
        <v>3</v>
      </c>
      <c r="AI770" s="522">
        <v>10</v>
      </c>
      <c r="AJ770" s="523">
        <v>17</v>
      </c>
      <c r="AK770" s="522">
        <v>24</v>
      </c>
      <c r="AL770" s="531">
        <v>31</v>
      </c>
      <c r="AM770" s="526">
        <v>7</v>
      </c>
      <c r="AN770" s="523">
        <v>14</v>
      </c>
      <c r="AO770" s="522">
        <v>21</v>
      </c>
      <c r="AP770" s="531">
        <v>28</v>
      </c>
      <c r="AQ770" s="526">
        <v>5</v>
      </c>
      <c r="AR770" s="523">
        <v>12</v>
      </c>
      <c r="AS770" s="529">
        <v>19</v>
      </c>
      <c r="AT770" s="530">
        <v>26</v>
      </c>
      <c r="AU770" s="520">
        <v>2</v>
      </c>
      <c r="AV770" s="523">
        <v>9</v>
      </c>
      <c r="AW770" s="529">
        <v>16</v>
      </c>
      <c r="AX770" s="523">
        <v>23</v>
      </c>
      <c r="AY770" s="532">
        <v>30</v>
      </c>
      <c r="AZ770" s="521">
        <v>7</v>
      </c>
      <c r="BA770" s="522">
        <v>14</v>
      </c>
      <c r="BB770" s="523">
        <v>21</v>
      </c>
      <c r="BC770" s="533">
        <v>28</v>
      </c>
    </row>
    <row r="771" spans="1:55" x14ac:dyDescent="0.2">
      <c r="A771" s="2596" t="s">
        <v>1689</v>
      </c>
      <c r="B771" s="2121" t="s">
        <v>2081</v>
      </c>
      <c r="C771" s="534" t="s">
        <v>2030</v>
      </c>
      <c r="D771" s="535" t="s">
        <v>2030</v>
      </c>
      <c r="E771" s="535" t="s">
        <v>2063</v>
      </c>
      <c r="F771" s="535" t="s">
        <v>2063</v>
      </c>
      <c r="G771" s="536" t="s">
        <v>2063</v>
      </c>
      <c r="H771" s="534" t="s">
        <v>2063</v>
      </c>
      <c r="I771" s="535" t="s">
        <v>2063</v>
      </c>
      <c r="J771" s="535" t="s">
        <v>2030</v>
      </c>
      <c r="K771" s="536" t="s">
        <v>2030</v>
      </c>
      <c r="L771" s="534" t="s">
        <v>2030</v>
      </c>
      <c r="M771" s="535" t="s">
        <v>2030</v>
      </c>
      <c r="N771" s="535" t="s">
        <v>2030</v>
      </c>
      <c r="O771" s="537" t="s">
        <v>2030</v>
      </c>
      <c r="P771" s="536" t="s">
        <v>2030</v>
      </c>
      <c r="Q771" s="538" t="s">
        <v>2030</v>
      </c>
      <c r="R771" s="558" t="s">
        <v>2030</v>
      </c>
      <c r="S771" s="535" t="s">
        <v>2030</v>
      </c>
      <c r="T771" s="536" t="s">
        <v>2030</v>
      </c>
      <c r="U771" s="535" t="s">
        <v>2030</v>
      </c>
      <c r="V771" s="535" t="s">
        <v>2030</v>
      </c>
      <c r="W771" s="535" t="s">
        <v>2030</v>
      </c>
      <c r="X771" s="536" t="s">
        <v>2030</v>
      </c>
      <c r="Y771" s="535" t="s">
        <v>2030</v>
      </c>
      <c r="Z771" s="535" t="s">
        <v>2030</v>
      </c>
      <c r="AA771" s="535" t="s">
        <v>2030</v>
      </c>
      <c r="AB771" s="537" t="s">
        <v>2030</v>
      </c>
      <c r="AC771" s="536" t="s">
        <v>2030</v>
      </c>
      <c r="AD771" s="595" t="s">
        <v>2030</v>
      </c>
      <c r="AE771" s="535" t="s">
        <v>2030</v>
      </c>
      <c r="AF771" s="535" t="s">
        <v>2030</v>
      </c>
      <c r="AG771" s="536" t="s">
        <v>2030</v>
      </c>
      <c r="AH771" s="534" t="s">
        <v>2030</v>
      </c>
      <c r="AI771" s="535" t="s">
        <v>2063</v>
      </c>
      <c r="AJ771" s="535" t="s">
        <v>2063</v>
      </c>
      <c r="AK771" s="537" t="s">
        <v>2063</v>
      </c>
      <c r="AL771" s="592" t="s">
        <v>2063</v>
      </c>
      <c r="AM771" s="595" t="s">
        <v>2030</v>
      </c>
      <c r="AN771" s="540" t="s">
        <v>2030</v>
      </c>
      <c r="AO771" s="540" t="s">
        <v>2030</v>
      </c>
      <c r="AP771" s="542" t="s">
        <v>2030</v>
      </c>
      <c r="AQ771" s="538" t="s">
        <v>2063</v>
      </c>
      <c r="AR771" s="535" t="s">
        <v>2063</v>
      </c>
      <c r="AS771" s="535" t="s">
        <v>2063</v>
      </c>
      <c r="AT771" s="536" t="s">
        <v>2063</v>
      </c>
      <c r="AU771" s="534" t="s">
        <v>2063</v>
      </c>
      <c r="AV771" s="535" t="s">
        <v>2030</v>
      </c>
      <c r="AW771" s="535" t="s">
        <v>2030</v>
      </c>
      <c r="AX771" s="537" t="s">
        <v>2030</v>
      </c>
      <c r="AY771" s="543" t="s">
        <v>2030</v>
      </c>
      <c r="AZ771" s="567" t="s">
        <v>2030</v>
      </c>
      <c r="BA771" s="567" t="s">
        <v>2030</v>
      </c>
      <c r="BB771" s="568" t="s">
        <v>2030</v>
      </c>
      <c r="BC771" s="569" t="s">
        <v>2030</v>
      </c>
    </row>
    <row r="772" spans="1:55" x14ac:dyDescent="0.2">
      <c r="A772" s="2612"/>
      <c r="B772" s="2122" t="s">
        <v>2080</v>
      </c>
      <c r="C772" s="546" t="s">
        <v>2030</v>
      </c>
      <c r="D772" s="547" t="s">
        <v>2030</v>
      </c>
      <c r="E772" s="547" t="s">
        <v>2063</v>
      </c>
      <c r="F772" s="547" t="s">
        <v>2063</v>
      </c>
      <c r="G772" s="548" t="s">
        <v>2063</v>
      </c>
      <c r="H772" s="546" t="s">
        <v>2063</v>
      </c>
      <c r="I772" s="547" t="s">
        <v>2063</v>
      </c>
      <c r="J772" s="547" t="s">
        <v>2030</v>
      </c>
      <c r="K772" s="548" t="s">
        <v>2030</v>
      </c>
      <c r="L772" s="549" t="s">
        <v>2030</v>
      </c>
      <c r="M772" s="550" t="s">
        <v>2030</v>
      </c>
      <c r="N772" s="550" t="s">
        <v>2030</v>
      </c>
      <c r="O772" s="551" t="s">
        <v>2030</v>
      </c>
      <c r="P772" s="548" t="s">
        <v>2030</v>
      </c>
      <c r="Q772" s="552" t="s">
        <v>2030</v>
      </c>
      <c r="R772" s="550" t="s">
        <v>2030</v>
      </c>
      <c r="S772" s="550" t="s">
        <v>2030</v>
      </c>
      <c r="T772" s="553" t="s">
        <v>2030</v>
      </c>
      <c r="U772" s="550" t="s">
        <v>2030</v>
      </c>
      <c r="V772" s="550" t="s">
        <v>2030</v>
      </c>
      <c r="W772" s="550" t="s">
        <v>2030</v>
      </c>
      <c r="X772" s="553" t="s">
        <v>2030</v>
      </c>
      <c r="Y772" s="550" t="s">
        <v>2030</v>
      </c>
      <c r="Z772" s="550" t="s">
        <v>2030</v>
      </c>
      <c r="AA772" s="550" t="s">
        <v>2030</v>
      </c>
      <c r="AB772" s="551" t="s">
        <v>2030</v>
      </c>
      <c r="AC772" s="548" t="s">
        <v>2030</v>
      </c>
      <c r="AD772" s="552" t="s">
        <v>2030</v>
      </c>
      <c r="AE772" s="550" t="s">
        <v>2030</v>
      </c>
      <c r="AF772" s="550" t="s">
        <v>2030</v>
      </c>
      <c r="AG772" s="553" t="s">
        <v>2030</v>
      </c>
      <c r="AH772" s="549" t="s">
        <v>2030</v>
      </c>
      <c r="AI772" s="550" t="s">
        <v>2030</v>
      </c>
      <c r="AJ772" s="550" t="s">
        <v>2030</v>
      </c>
      <c r="AK772" s="551" t="s">
        <v>2030</v>
      </c>
      <c r="AL772" s="548" t="s">
        <v>2030</v>
      </c>
      <c r="AM772" s="555" t="s">
        <v>2030</v>
      </c>
      <c r="AN772" s="547" t="s">
        <v>2030</v>
      </c>
      <c r="AO772" s="547" t="s">
        <v>2030</v>
      </c>
      <c r="AP772" s="598" t="s">
        <v>2030</v>
      </c>
      <c r="AQ772" s="552" t="s">
        <v>2063</v>
      </c>
      <c r="AR772" s="550" t="s">
        <v>2063</v>
      </c>
      <c r="AS772" s="550" t="s">
        <v>2063</v>
      </c>
      <c r="AT772" s="553" t="s">
        <v>2063</v>
      </c>
      <c r="AU772" s="549" t="s">
        <v>2063</v>
      </c>
      <c r="AV772" s="550" t="s">
        <v>2030</v>
      </c>
      <c r="AW772" s="550" t="s">
        <v>2030</v>
      </c>
      <c r="AX772" s="551" t="s">
        <v>2030</v>
      </c>
      <c r="AY772" s="548" t="s">
        <v>2030</v>
      </c>
      <c r="AZ772" s="555" t="s">
        <v>2030</v>
      </c>
      <c r="BA772" s="555" t="s">
        <v>2030</v>
      </c>
      <c r="BB772" s="556" t="s">
        <v>2030</v>
      </c>
      <c r="BC772" s="548" t="s">
        <v>2030</v>
      </c>
    </row>
    <row r="773" spans="1:55" x14ac:dyDescent="0.2">
      <c r="A773" s="2612"/>
      <c r="B773" s="2123" t="s">
        <v>2079</v>
      </c>
      <c r="C773" s="557" t="s">
        <v>2030</v>
      </c>
      <c r="D773" s="558" t="s">
        <v>2030</v>
      </c>
      <c r="E773" s="558" t="s">
        <v>2063</v>
      </c>
      <c r="F773" s="558" t="s">
        <v>2063</v>
      </c>
      <c r="G773" s="559" t="s">
        <v>2063</v>
      </c>
      <c r="H773" s="557" t="s">
        <v>2063</v>
      </c>
      <c r="I773" s="558" t="s">
        <v>2063</v>
      </c>
      <c r="J773" s="570" t="s">
        <v>2030</v>
      </c>
      <c r="K773" s="571" t="s">
        <v>2030</v>
      </c>
      <c r="L773" s="625" t="s">
        <v>2030</v>
      </c>
      <c r="M773" s="570" t="s">
        <v>2030</v>
      </c>
      <c r="N773" s="570" t="s">
        <v>2030</v>
      </c>
      <c r="O773" s="604" t="s">
        <v>2030</v>
      </c>
      <c r="P773" s="571" t="s">
        <v>2030</v>
      </c>
      <c r="Q773" s="582" t="s">
        <v>2030</v>
      </c>
      <c r="R773" s="558" t="s">
        <v>2030</v>
      </c>
      <c r="S773" s="558" t="s">
        <v>2030</v>
      </c>
      <c r="T773" s="559" t="s">
        <v>2030</v>
      </c>
      <c r="U773" s="558" t="s">
        <v>2030</v>
      </c>
      <c r="V773" s="558" t="s">
        <v>2030</v>
      </c>
      <c r="W773" s="558" t="s">
        <v>2030</v>
      </c>
      <c r="X773" s="559" t="s">
        <v>2030</v>
      </c>
      <c r="Y773" s="558" t="s">
        <v>2030</v>
      </c>
      <c r="Z773" s="558" t="s">
        <v>2030</v>
      </c>
      <c r="AA773" s="558" t="s">
        <v>2030</v>
      </c>
      <c r="AB773" s="600" t="s">
        <v>2030</v>
      </c>
      <c r="AC773" s="559" t="s">
        <v>2030</v>
      </c>
      <c r="AD773" s="675" t="s">
        <v>2030</v>
      </c>
      <c r="AE773" s="558" t="s">
        <v>2030</v>
      </c>
      <c r="AF773" s="558" t="s">
        <v>2030</v>
      </c>
      <c r="AG773" s="571" t="s">
        <v>2030</v>
      </c>
      <c r="AH773" s="625" t="s">
        <v>2030</v>
      </c>
      <c r="AI773" s="558" t="s">
        <v>2030</v>
      </c>
      <c r="AJ773" s="570" t="s">
        <v>2030</v>
      </c>
      <c r="AK773" s="604" t="s">
        <v>2030</v>
      </c>
      <c r="AL773" s="571" t="s">
        <v>2030</v>
      </c>
      <c r="AM773" s="582" t="s">
        <v>2030</v>
      </c>
      <c r="AN773" s="570" t="s">
        <v>2030</v>
      </c>
      <c r="AO773" s="570" t="s">
        <v>2030</v>
      </c>
      <c r="AP773" s="602" t="s">
        <v>2030</v>
      </c>
      <c r="AQ773" s="601" t="s">
        <v>2063</v>
      </c>
      <c r="AR773" s="558" t="s">
        <v>2063</v>
      </c>
      <c r="AS773" s="558" t="s">
        <v>2063</v>
      </c>
      <c r="AT773" s="559" t="s">
        <v>2063</v>
      </c>
      <c r="AU773" s="557" t="s">
        <v>2063</v>
      </c>
      <c r="AV773" s="558" t="s">
        <v>2030</v>
      </c>
      <c r="AW773" s="558" t="s">
        <v>2030</v>
      </c>
      <c r="AX773" s="600" t="s">
        <v>2030</v>
      </c>
      <c r="AY773" s="566" t="s">
        <v>2030</v>
      </c>
      <c r="AZ773" s="567" t="s">
        <v>2030</v>
      </c>
      <c r="BA773" s="567" t="s">
        <v>2030</v>
      </c>
      <c r="BB773" s="568" t="s">
        <v>2030</v>
      </c>
      <c r="BC773" s="569" t="s">
        <v>2030</v>
      </c>
    </row>
    <row r="774" spans="1:55" x14ac:dyDescent="0.2">
      <c r="A774" s="2612"/>
      <c r="B774" s="2122" t="s">
        <v>2066</v>
      </c>
      <c r="C774" s="546" t="s">
        <v>2030</v>
      </c>
      <c r="D774" s="547" t="s">
        <v>2063</v>
      </c>
      <c r="E774" s="547" t="s">
        <v>2063</v>
      </c>
      <c r="F774" s="547" t="s">
        <v>2063</v>
      </c>
      <c r="G774" s="548" t="s">
        <v>2063</v>
      </c>
      <c r="H774" s="546" t="s">
        <v>2063</v>
      </c>
      <c r="I774" s="547" t="s">
        <v>2063</v>
      </c>
      <c r="J774" s="547" t="s">
        <v>2063</v>
      </c>
      <c r="K774" s="548" t="s">
        <v>2030</v>
      </c>
      <c r="L774" s="549" t="s">
        <v>2030</v>
      </c>
      <c r="M774" s="550" t="s">
        <v>2030</v>
      </c>
      <c r="N774" s="550" t="s">
        <v>2030</v>
      </c>
      <c r="O774" s="551" t="s">
        <v>2030</v>
      </c>
      <c r="P774" s="548" t="s">
        <v>2030</v>
      </c>
      <c r="Q774" s="552" t="s">
        <v>2063</v>
      </c>
      <c r="R774" s="550" t="s">
        <v>2063</v>
      </c>
      <c r="S774" s="550" t="s">
        <v>2030</v>
      </c>
      <c r="T774" s="553" t="s">
        <v>2030</v>
      </c>
      <c r="U774" s="550" t="s">
        <v>2030</v>
      </c>
      <c r="V774" s="550" t="s">
        <v>2030</v>
      </c>
      <c r="W774" s="550" t="s">
        <v>2030</v>
      </c>
      <c r="X774" s="553" t="s">
        <v>2030</v>
      </c>
      <c r="Y774" s="550" t="s">
        <v>2030</v>
      </c>
      <c r="Z774" s="550" t="s">
        <v>2030</v>
      </c>
      <c r="AA774" s="550" t="s">
        <v>2030</v>
      </c>
      <c r="AB774" s="551" t="s">
        <v>2030</v>
      </c>
      <c r="AC774" s="548" t="s">
        <v>2030</v>
      </c>
      <c r="AD774" s="556" t="s">
        <v>2030</v>
      </c>
      <c r="AE774" s="550" t="s">
        <v>2030</v>
      </c>
      <c r="AF774" s="550" t="s">
        <v>2030</v>
      </c>
      <c r="AG774" s="548" t="s">
        <v>2030</v>
      </c>
      <c r="AH774" s="546" t="s">
        <v>2030</v>
      </c>
      <c r="AI774" s="550" t="s">
        <v>2030</v>
      </c>
      <c r="AJ774" s="547" t="s">
        <v>2030</v>
      </c>
      <c r="AK774" s="576" t="s">
        <v>2030</v>
      </c>
      <c r="AL774" s="548" t="s">
        <v>2030</v>
      </c>
      <c r="AM774" s="555" t="s">
        <v>2030</v>
      </c>
      <c r="AN774" s="547" t="s">
        <v>2030</v>
      </c>
      <c r="AO774" s="547" t="s">
        <v>2030</v>
      </c>
      <c r="AP774" s="598" t="s">
        <v>2030</v>
      </c>
      <c r="AQ774" s="552" t="s">
        <v>2063</v>
      </c>
      <c r="AR774" s="550" t="s">
        <v>2063</v>
      </c>
      <c r="AS774" s="550" t="s">
        <v>2063</v>
      </c>
      <c r="AT774" s="553" t="s">
        <v>2063</v>
      </c>
      <c r="AU774" s="549" t="s">
        <v>2063</v>
      </c>
      <c r="AV774" s="550" t="s">
        <v>2030</v>
      </c>
      <c r="AW774" s="547" t="s">
        <v>2030</v>
      </c>
      <c r="AX774" s="576" t="s">
        <v>2030</v>
      </c>
      <c r="AY774" s="548" t="s">
        <v>2030</v>
      </c>
      <c r="AZ774" s="555" t="s">
        <v>2030</v>
      </c>
      <c r="BA774" s="555" t="s">
        <v>2030</v>
      </c>
      <c r="BB774" s="556" t="s">
        <v>2030</v>
      </c>
      <c r="BC774" s="548" t="s">
        <v>2030</v>
      </c>
    </row>
    <row r="775" spans="1:55" x14ac:dyDescent="0.2">
      <c r="A775" s="2612"/>
      <c r="B775" s="2123" t="s">
        <v>2078</v>
      </c>
      <c r="C775" s="557" t="s">
        <v>2030</v>
      </c>
      <c r="D775" s="558" t="s">
        <v>2030</v>
      </c>
      <c r="E775" s="558" t="s">
        <v>2063</v>
      </c>
      <c r="F775" s="558" t="s">
        <v>2063</v>
      </c>
      <c r="G775" s="559" t="s">
        <v>2063</v>
      </c>
      <c r="H775" s="557" t="s">
        <v>2063</v>
      </c>
      <c r="I775" s="558" t="s">
        <v>2063</v>
      </c>
      <c r="J775" s="570" t="s">
        <v>2063</v>
      </c>
      <c r="K775" s="571" t="s">
        <v>2063</v>
      </c>
      <c r="L775" s="625" t="s">
        <v>2030</v>
      </c>
      <c r="M775" s="570" t="s">
        <v>2030</v>
      </c>
      <c r="N775" s="561" t="s">
        <v>2030</v>
      </c>
      <c r="O775" s="562" t="s">
        <v>2030</v>
      </c>
      <c r="P775" s="559" t="s">
        <v>2030</v>
      </c>
      <c r="Q775" s="563" t="s">
        <v>2030</v>
      </c>
      <c r="R775" s="561" t="s">
        <v>2030</v>
      </c>
      <c r="S775" s="561" t="s">
        <v>2030</v>
      </c>
      <c r="T775" s="564" t="s">
        <v>2030</v>
      </c>
      <c r="U775" s="561" t="s">
        <v>2030</v>
      </c>
      <c r="V775" s="561" t="s">
        <v>2030</v>
      </c>
      <c r="W775" s="561" t="s">
        <v>2030</v>
      </c>
      <c r="X775" s="564" t="s">
        <v>2030</v>
      </c>
      <c r="Y775" s="561" t="s">
        <v>2030</v>
      </c>
      <c r="Z775" s="561" t="s">
        <v>2030</v>
      </c>
      <c r="AA775" s="561" t="s">
        <v>2030</v>
      </c>
      <c r="AB775" s="562" t="s">
        <v>2030</v>
      </c>
      <c r="AC775" s="559" t="s">
        <v>2030</v>
      </c>
      <c r="AD775" s="563" t="s">
        <v>2030</v>
      </c>
      <c r="AE775" s="561" t="s">
        <v>2030</v>
      </c>
      <c r="AF775" s="561" t="s">
        <v>2030</v>
      </c>
      <c r="AG775" s="564" t="s">
        <v>2030</v>
      </c>
      <c r="AH775" s="560" t="s">
        <v>2030</v>
      </c>
      <c r="AI775" s="561" t="s">
        <v>2030</v>
      </c>
      <c r="AJ775" s="561" t="s">
        <v>2030</v>
      </c>
      <c r="AK775" s="562" t="s">
        <v>2030</v>
      </c>
      <c r="AL775" s="571" t="s">
        <v>2030</v>
      </c>
      <c r="AM775" s="582" t="s">
        <v>2030</v>
      </c>
      <c r="AN775" s="570" t="s">
        <v>2030</v>
      </c>
      <c r="AO775" s="570" t="s">
        <v>2030</v>
      </c>
      <c r="AP775" s="581" t="s">
        <v>2030</v>
      </c>
      <c r="AQ775" s="582" t="s">
        <v>2063</v>
      </c>
      <c r="AR775" s="570" t="s">
        <v>2063</v>
      </c>
      <c r="AS775" s="570" t="s">
        <v>2063</v>
      </c>
      <c r="AT775" s="564" t="s">
        <v>2063</v>
      </c>
      <c r="AU775" s="560" t="s">
        <v>2063</v>
      </c>
      <c r="AV775" s="561" t="s">
        <v>2030</v>
      </c>
      <c r="AW775" s="570" t="s">
        <v>2030</v>
      </c>
      <c r="AX775" s="604" t="s">
        <v>2030</v>
      </c>
      <c r="AY775" s="566" t="s">
        <v>2030</v>
      </c>
      <c r="AZ775" s="567" t="s">
        <v>2030</v>
      </c>
      <c r="BA775" s="567" t="s">
        <v>2030</v>
      </c>
      <c r="BB775" s="568" t="s">
        <v>2030</v>
      </c>
      <c r="BC775" s="569" t="s">
        <v>2030</v>
      </c>
    </row>
    <row r="776" spans="1:55" x14ac:dyDescent="0.2">
      <c r="A776" s="2612"/>
      <c r="B776" s="2122" t="s">
        <v>2077</v>
      </c>
      <c r="C776" s="546" t="s">
        <v>2030</v>
      </c>
      <c r="D776" s="547" t="s">
        <v>2030</v>
      </c>
      <c r="E776" s="547" t="s">
        <v>2063</v>
      </c>
      <c r="F776" s="547" t="s">
        <v>2063</v>
      </c>
      <c r="G776" s="548" t="s">
        <v>2063</v>
      </c>
      <c r="H776" s="546" t="s">
        <v>2063</v>
      </c>
      <c r="I776" s="547" t="s">
        <v>2063</v>
      </c>
      <c r="J776" s="547" t="s">
        <v>2030</v>
      </c>
      <c r="K776" s="548" t="s">
        <v>2030</v>
      </c>
      <c r="L776" s="549" t="s">
        <v>2030</v>
      </c>
      <c r="M776" s="550" t="s">
        <v>2030</v>
      </c>
      <c r="N776" s="550" t="s">
        <v>2030</v>
      </c>
      <c r="O776" s="551" t="s">
        <v>2030</v>
      </c>
      <c r="P776" s="548" t="s">
        <v>2030</v>
      </c>
      <c r="Q776" s="552" t="s">
        <v>2030</v>
      </c>
      <c r="R776" s="550" t="s">
        <v>2030</v>
      </c>
      <c r="S776" s="550" t="s">
        <v>2030</v>
      </c>
      <c r="T776" s="553" t="s">
        <v>2030</v>
      </c>
      <c r="U776" s="550" t="s">
        <v>2030</v>
      </c>
      <c r="V776" s="550" t="s">
        <v>2030</v>
      </c>
      <c r="W776" s="550" t="s">
        <v>2030</v>
      </c>
      <c r="X776" s="553" t="s">
        <v>2030</v>
      </c>
      <c r="Y776" s="550" t="s">
        <v>2030</v>
      </c>
      <c r="Z776" s="550" t="s">
        <v>2030</v>
      </c>
      <c r="AA776" s="550" t="s">
        <v>2030</v>
      </c>
      <c r="AB776" s="551" t="s">
        <v>2030</v>
      </c>
      <c r="AC776" s="548" t="s">
        <v>2030</v>
      </c>
      <c r="AD776" s="552" t="s">
        <v>2030</v>
      </c>
      <c r="AE776" s="550" t="s">
        <v>2030</v>
      </c>
      <c r="AF776" s="550" t="s">
        <v>2030</v>
      </c>
      <c r="AG776" s="553" t="s">
        <v>2030</v>
      </c>
      <c r="AH776" s="549" t="s">
        <v>2030</v>
      </c>
      <c r="AI776" s="550" t="s">
        <v>2030</v>
      </c>
      <c r="AJ776" s="550" t="s">
        <v>2030</v>
      </c>
      <c r="AK776" s="551" t="s">
        <v>2030</v>
      </c>
      <c r="AL776" s="548" t="s">
        <v>2030</v>
      </c>
      <c r="AM776" s="555" t="s">
        <v>2030</v>
      </c>
      <c r="AN776" s="547" t="s">
        <v>2030</v>
      </c>
      <c r="AO776" s="547" t="s">
        <v>2030</v>
      </c>
      <c r="AP776" s="598" t="s">
        <v>2030</v>
      </c>
      <c r="AQ776" s="552" t="s">
        <v>2030</v>
      </c>
      <c r="AR776" s="550" t="s">
        <v>2030</v>
      </c>
      <c r="AS776" s="550" t="s">
        <v>2063</v>
      </c>
      <c r="AT776" s="553" t="s">
        <v>2030</v>
      </c>
      <c r="AU776" s="549" t="s">
        <v>2030</v>
      </c>
      <c r="AV776" s="550" t="s">
        <v>2030</v>
      </c>
      <c r="AW776" s="547" t="s">
        <v>2030</v>
      </c>
      <c r="AX776" s="576" t="s">
        <v>2030</v>
      </c>
      <c r="AY776" s="548" t="s">
        <v>2030</v>
      </c>
      <c r="AZ776" s="555" t="s">
        <v>2030</v>
      </c>
      <c r="BA776" s="555" t="s">
        <v>2030</v>
      </c>
      <c r="BB776" s="556" t="s">
        <v>2030</v>
      </c>
      <c r="BC776" s="548" t="s">
        <v>2030</v>
      </c>
    </row>
    <row r="777" spans="1:55" x14ac:dyDescent="0.2">
      <c r="A777" s="2612"/>
      <c r="B777" s="2124" t="s">
        <v>2076</v>
      </c>
      <c r="C777" s="557" t="s">
        <v>2030</v>
      </c>
      <c r="D777" s="558" t="s">
        <v>2030</v>
      </c>
      <c r="E777" s="558" t="s">
        <v>2063</v>
      </c>
      <c r="F777" s="558" t="s">
        <v>2063</v>
      </c>
      <c r="G777" s="559" t="s">
        <v>2063</v>
      </c>
      <c r="H777" s="557" t="s">
        <v>2063</v>
      </c>
      <c r="I777" s="558" t="s">
        <v>2063</v>
      </c>
      <c r="J777" s="558" t="s">
        <v>2030</v>
      </c>
      <c r="K777" s="559" t="s">
        <v>2030</v>
      </c>
      <c r="L777" s="560" t="s">
        <v>2030</v>
      </c>
      <c r="M777" s="561" t="s">
        <v>2030</v>
      </c>
      <c r="N777" s="561" t="s">
        <v>2030</v>
      </c>
      <c r="O777" s="562" t="s">
        <v>2030</v>
      </c>
      <c r="P777" s="559" t="s">
        <v>2030</v>
      </c>
      <c r="Q777" s="563" t="s">
        <v>2030</v>
      </c>
      <c r="R777" s="561" t="s">
        <v>2030</v>
      </c>
      <c r="S777" s="561" t="s">
        <v>2030</v>
      </c>
      <c r="T777" s="564" t="s">
        <v>2030</v>
      </c>
      <c r="U777" s="561" t="s">
        <v>2030</v>
      </c>
      <c r="V777" s="561" t="s">
        <v>2030</v>
      </c>
      <c r="W777" s="561" t="s">
        <v>2030</v>
      </c>
      <c r="X777" s="564" t="s">
        <v>2030</v>
      </c>
      <c r="Y777" s="561" t="s">
        <v>2030</v>
      </c>
      <c r="Z777" s="561" t="s">
        <v>2030</v>
      </c>
      <c r="AA777" s="561" t="s">
        <v>2030</v>
      </c>
      <c r="AB777" s="562" t="s">
        <v>2030</v>
      </c>
      <c r="AC777" s="559" t="s">
        <v>2030</v>
      </c>
      <c r="AD777" s="563" t="s">
        <v>2030</v>
      </c>
      <c r="AE777" s="561" t="s">
        <v>2030</v>
      </c>
      <c r="AF777" s="561" t="s">
        <v>2030</v>
      </c>
      <c r="AG777" s="564" t="s">
        <v>2030</v>
      </c>
      <c r="AH777" s="560" t="s">
        <v>2030</v>
      </c>
      <c r="AI777" s="561" t="s">
        <v>2030</v>
      </c>
      <c r="AJ777" s="561" t="s">
        <v>2030</v>
      </c>
      <c r="AK777" s="562" t="s">
        <v>2030</v>
      </c>
      <c r="AL777" s="571" t="s">
        <v>2030</v>
      </c>
      <c r="AM777" s="582" t="s">
        <v>2030</v>
      </c>
      <c r="AN777" s="570" t="s">
        <v>2030</v>
      </c>
      <c r="AO777" s="570" t="s">
        <v>2030</v>
      </c>
      <c r="AP777" s="581" t="s">
        <v>2030</v>
      </c>
      <c r="AQ777" s="582" t="s">
        <v>2030</v>
      </c>
      <c r="AR777" s="570" t="s">
        <v>2030</v>
      </c>
      <c r="AS777" s="558" t="s">
        <v>2063</v>
      </c>
      <c r="AT777" s="564" t="s">
        <v>2030</v>
      </c>
      <c r="AU777" s="560" t="s">
        <v>2030</v>
      </c>
      <c r="AV777" s="561" t="s">
        <v>2030</v>
      </c>
      <c r="AW777" s="570" t="s">
        <v>2030</v>
      </c>
      <c r="AX777" s="604" t="s">
        <v>2030</v>
      </c>
      <c r="AY777" s="566" t="s">
        <v>2030</v>
      </c>
      <c r="AZ777" s="567" t="s">
        <v>2030</v>
      </c>
      <c r="BA777" s="567" t="s">
        <v>2030</v>
      </c>
      <c r="BB777" s="568" t="s">
        <v>2030</v>
      </c>
      <c r="BC777" s="569" t="s">
        <v>2030</v>
      </c>
    </row>
    <row r="778" spans="1:55" x14ac:dyDescent="0.2">
      <c r="A778" s="2612"/>
      <c r="B778" s="2122" t="s">
        <v>2075</v>
      </c>
      <c r="C778" s="546" t="s">
        <v>2030</v>
      </c>
      <c r="D778" s="547" t="s">
        <v>2030</v>
      </c>
      <c r="E778" s="547" t="s">
        <v>2063</v>
      </c>
      <c r="F778" s="547" t="s">
        <v>2063</v>
      </c>
      <c r="G778" s="548" t="s">
        <v>2063</v>
      </c>
      <c r="H778" s="546" t="s">
        <v>2063</v>
      </c>
      <c r="I778" s="547" t="s">
        <v>2063</v>
      </c>
      <c r="J778" s="547" t="s">
        <v>2030</v>
      </c>
      <c r="K778" s="548" t="s">
        <v>2030</v>
      </c>
      <c r="L778" s="549" t="s">
        <v>2030</v>
      </c>
      <c r="M778" s="550" t="s">
        <v>2030</v>
      </c>
      <c r="N778" s="550" t="s">
        <v>2030</v>
      </c>
      <c r="O778" s="576" t="s">
        <v>2030</v>
      </c>
      <c r="P778" s="548" t="s">
        <v>2030</v>
      </c>
      <c r="Q778" s="555" t="s">
        <v>2030</v>
      </c>
      <c r="R778" s="550" t="s">
        <v>2030</v>
      </c>
      <c r="S778" s="550" t="s">
        <v>2030</v>
      </c>
      <c r="T778" s="553" t="s">
        <v>2030</v>
      </c>
      <c r="U778" s="550" t="s">
        <v>2030</v>
      </c>
      <c r="V778" s="550" t="s">
        <v>2030</v>
      </c>
      <c r="W778" s="550" t="s">
        <v>2030</v>
      </c>
      <c r="X778" s="553" t="s">
        <v>2030</v>
      </c>
      <c r="Y778" s="550" t="s">
        <v>2030</v>
      </c>
      <c r="Z778" s="550" t="s">
        <v>2030</v>
      </c>
      <c r="AA778" s="550" t="s">
        <v>2030</v>
      </c>
      <c r="AB778" s="551" t="s">
        <v>2030</v>
      </c>
      <c r="AC778" s="548" t="s">
        <v>2030</v>
      </c>
      <c r="AD778" s="552" t="s">
        <v>2030</v>
      </c>
      <c r="AE778" s="550" t="s">
        <v>2030</v>
      </c>
      <c r="AF778" s="550" t="s">
        <v>2030</v>
      </c>
      <c r="AG778" s="553" t="s">
        <v>2030</v>
      </c>
      <c r="AH778" s="549" t="s">
        <v>2030</v>
      </c>
      <c r="AI778" s="550" t="s">
        <v>2030</v>
      </c>
      <c r="AJ778" s="550" t="s">
        <v>2030</v>
      </c>
      <c r="AK778" s="551" t="s">
        <v>2030</v>
      </c>
      <c r="AL778" s="548" t="s">
        <v>2030</v>
      </c>
      <c r="AM778" s="555" t="s">
        <v>2030</v>
      </c>
      <c r="AN778" s="547" t="s">
        <v>2030</v>
      </c>
      <c r="AO778" s="547" t="s">
        <v>2030</v>
      </c>
      <c r="AP778" s="598" t="s">
        <v>2030</v>
      </c>
      <c r="AQ778" s="555" t="s">
        <v>2063</v>
      </c>
      <c r="AR778" s="547" t="s">
        <v>2063</v>
      </c>
      <c r="AS778" s="547" t="s">
        <v>2063</v>
      </c>
      <c r="AT778" s="553" t="s">
        <v>2063</v>
      </c>
      <c r="AU778" s="549" t="s">
        <v>2063</v>
      </c>
      <c r="AV778" s="550" t="s">
        <v>2030</v>
      </c>
      <c r="AW778" s="550" t="s">
        <v>2030</v>
      </c>
      <c r="AX778" s="551" t="s">
        <v>2030</v>
      </c>
      <c r="AY778" s="548" t="s">
        <v>2030</v>
      </c>
      <c r="AZ778" s="555" t="s">
        <v>2030</v>
      </c>
      <c r="BA778" s="555" t="s">
        <v>2030</v>
      </c>
      <c r="BB778" s="556" t="s">
        <v>2030</v>
      </c>
      <c r="BC778" s="548" t="s">
        <v>2030</v>
      </c>
    </row>
    <row r="779" spans="1:55" x14ac:dyDescent="0.2">
      <c r="A779" s="2612"/>
      <c r="B779" s="2123" t="s">
        <v>2074</v>
      </c>
      <c r="C779" s="557" t="s">
        <v>2030</v>
      </c>
      <c r="D779" s="558" t="s">
        <v>2030</v>
      </c>
      <c r="E779" s="558" t="s">
        <v>2063</v>
      </c>
      <c r="F779" s="558" t="s">
        <v>2063</v>
      </c>
      <c r="G779" s="559" t="s">
        <v>2063</v>
      </c>
      <c r="H779" s="557" t="s">
        <v>2063</v>
      </c>
      <c r="I779" s="558" t="s">
        <v>2063</v>
      </c>
      <c r="J779" s="570" t="s">
        <v>2030</v>
      </c>
      <c r="K779" s="571" t="s">
        <v>2030</v>
      </c>
      <c r="L779" s="560" t="s">
        <v>2030</v>
      </c>
      <c r="M779" s="561" t="s">
        <v>2030</v>
      </c>
      <c r="N779" s="561" t="s">
        <v>2030</v>
      </c>
      <c r="O779" s="562" t="s">
        <v>2030</v>
      </c>
      <c r="P779" s="559" t="s">
        <v>2030</v>
      </c>
      <c r="Q779" s="563" t="s">
        <v>2030</v>
      </c>
      <c r="R779" s="561" t="s">
        <v>2030</v>
      </c>
      <c r="S779" s="561" t="s">
        <v>2030</v>
      </c>
      <c r="T779" s="564" t="s">
        <v>2030</v>
      </c>
      <c r="U779" s="561" t="s">
        <v>2030</v>
      </c>
      <c r="V779" s="561" t="s">
        <v>2030</v>
      </c>
      <c r="W779" s="561" t="s">
        <v>2030</v>
      </c>
      <c r="X779" s="564" t="s">
        <v>2030</v>
      </c>
      <c r="Y779" s="561" t="s">
        <v>2030</v>
      </c>
      <c r="Z779" s="561" t="s">
        <v>2030</v>
      </c>
      <c r="AA779" s="561" t="s">
        <v>2030</v>
      </c>
      <c r="AB779" s="562" t="s">
        <v>2030</v>
      </c>
      <c r="AC779" s="559" t="s">
        <v>2030</v>
      </c>
      <c r="AD779" s="563" t="s">
        <v>2030</v>
      </c>
      <c r="AE779" s="561" t="s">
        <v>2030</v>
      </c>
      <c r="AF779" s="561" t="s">
        <v>2030</v>
      </c>
      <c r="AG779" s="564" t="s">
        <v>2030</v>
      </c>
      <c r="AH779" s="560" t="s">
        <v>2030</v>
      </c>
      <c r="AI779" s="561" t="s">
        <v>2030</v>
      </c>
      <c r="AJ779" s="561" t="s">
        <v>2030</v>
      </c>
      <c r="AK779" s="562" t="s">
        <v>2030</v>
      </c>
      <c r="AL779" s="571" t="s">
        <v>2030</v>
      </c>
      <c r="AM779" s="582" t="s">
        <v>2030</v>
      </c>
      <c r="AN779" s="570" t="s">
        <v>2030</v>
      </c>
      <c r="AO779" s="570" t="s">
        <v>2030</v>
      </c>
      <c r="AP779" s="581" t="s">
        <v>2030</v>
      </c>
      <c r="AQ779" s="582" t="s">
        <v>2063</v>
      </c>
      <c r="AR779" s="570" t="s">
        <v>2063</v>
      </c>
      <c r="AS779" s="558" t="s">
        <v>2063</v>
      </c>
      <c r="AT779" s="564" t="s">
        <v>2063</v>
      </c>
      <c r="AU779" s="560" t="s">
        <v>2063</v>
      </c>
      <c r="AV779" s="561" t="s">
        <v>2030</v>
      </c>
      <c r="AW779" s="561" t="s">
        <v>2030</v>
      </c>
      <c r="AX779" s="562" t="s">
        <v>2030</v>
      </c>
      <c r="AY779" s="566" t="s">
        <v>2030</v>
      </c>
      <c r="AZ779" s="567" t="s">
        <v>2030</v>
      </c>
      <c r="BA779" s="567" t="s">
        <v>2030</v>
      </c>
      <c r="BB779" s="568" t="s">
        <v>2030</v>
      </c>
      <c r="BC779" s="569" t="s">
        <v>2030</v>
      </c>
    </row>
    <row r="780" spans="1:55" ht="13.5" thickBot="1" x14ac:dyDescent="0.25">
      <c r="A780" s="2597"/>
      <c r="B780" s="2129" t="s">
        <v>2073</v>
      </c>
      <c r="C780" s="585" t="s">
        <v>2030</v>
      </c>
      <c r="D780" s="586" t="s">
        <v>2030</v>
      </c>
      <c r="E780" s="586" t="s">
        <v>2063</v>
      </c>
      <c r="F780" s="586" t="s">
        <v>2063</v>
      </c>
      <c r="G780" s="587" t="s">
        <v>2063</v>
      </c>
      <c r="H780" s="585" t="s">
        <v>2063</v>
      </c>
      <c r="I780" s="586" t="s">
        <v>2063</v>
      </c>
      <c r="J780" s="586" t="s">
        <v>2063</v>
      </c>
      <c r="K780" s="587" t="s">
        <v>2063</v>
      </c>
      <c r="L780" s="585" t="s">
        <v>2063</v>
      </c>
      <c r="M780" s="586" t="s">
        <v>2030</v>
      </c>
      <c r="N780" s="586" t="s">
        <v>2030</v>
      </c>
      <c r="O780" s="588" t="s">
        <v>2030</v>
      </c>
      <c r="P780" s="587" t="s">
        <v>2030</v>
      </c>
      <c r="Q780" s="589" t="s">
        <v>2030</v>
      </c>
      <c r="R780" s="670" t="s">
        <v>2030</v>
      </c>
      <c r="S780" s="670" t="s">
        <v>2030</v>
      </c>
      <c r="T780" s="672" t="s">
        <v>2030</v>
      </c>
      <c r="U780" s="670" t="s">
        <v>2030</v>
      </c>
      <c r="V780" s="670" t="s">
        <v>2030</v>
      </c>
      <c r="W780" s="670" t="s">
        <v>2030</v>
      </c>
      <c r="X780" s="672" t="s">
        <v>2030</v>
      </c>
      <c r="Y780" s="670" t="s">
        <v>2030</v>
      </c>
      <c r="Z780" s="670" t="s">
        <v>2030</v>
      </c>
      <c r="AA780" s="670" t="s">
        <v>2030</v>
      </c>
      <c r="AB780" s="671" t="s">
        <v>2030</v>
      </c>
      <c r="AC780" s="587" t="s">
        <v>2030</v>
      </c>
      <c r="AD780" s="589" t="s">
        <v>2030</v>
      </c>
      <c r="AE780" s="670" t="s">
        <v>2030</v>
      </c>
      <c r="AF780" s="670" t="s">
        <v>2030</v>
      </c>
      <c r="AG780" s="672" t="s">
        <v>2030</v>
      </c>
      <c r="AH780" s="673" t="s">
        <v>2030</v>
      </c>
      <c r="AI780" s="670" t="s">
        <v>2030</v>
      </c>
      <c r="AJ780" s="670" t="s">
        <v>2030</v>
      </c>
      <c r="AK780" s="588" t="s">
        <v>2030</v>
      </c>
      <c r="AL780" s="587" t="s">
        <v>2030</v>
      </c>
      <c r="AM780" s="589" t="s">
        <v>2030</v>
      </c>
      <c r="AN780" s="586" t="s">
        <v>2030</v>
      </c>
      <c r="AO780" s="586" t="s">
        <v>2030</v>
      </c>
      <c r="AP780" s="676" t="s">
        <v>2030</v>
      </c>
      <c r="AQ780" s="674" t="s">
        <v>2063</v>
      </c>
      <c r="AR780" s="670" t="s">
        <v>2063</v>
      </c>
      <c r="AS780" s="670" t="s">
        <v>2063</v>
      </c>
      <c r="AT780" s="672" t="s">
        <v>2063</v>
      </c>
      <c r="AU780" s="673" t="s">
        <v>2063</v>
      </c>
      <c r="AV780" s="670" t="s">
        <v>2030</v>
      </c>
      <c r="AW780" s="586" t="s">
        <v>2030</v>
      </c>
      <c r="AX780" s="588" t="s">
        <v>2030</v>
      </c>
      <c r="AY780" s="587" t="s">
        <v>2030</v>
      </c>
      <c r="AZ780" s="589" t="s">
        <v>2030</v>
      </c>
      <c r="BA780" s="589" t="s">
        <v>2030</v>
      </c>
      <c r="BB780" s="668" t="s">
        <v>2030</v>
      </c>
      <c r="BC780" s="587" t="s">
        <v>2030</v>
      </c>
    </row>
    <row r="781" spans="1:55" ht="13.5" thickBot="1" x14ac:dyDescent="0.25">
      <c r="A781" s="140"/>
      <c r="B781" s="128"/>
      <c r="C781" s="591"/>
      <c r="D781" s="591"/>
      <c r="E781" s="591"/>
      <c r="F781" s="591"/>
      <c r="G781" s="591"/>
      <c r="H781" s="591"/>
      <c r="I781" s="591"/>
      <c r="J781" s="591"/>
      <c r="K781" s="591"/>
      <c r="L781" s="591"/>
      <c r="M781" s="591"/>
      <c r="N781" s="591"/>
      <c r="O781" s="591"/>
      <c r="P781" s="591"/>
      <c r="Q781" s="591"/>
      <c r="R781" s="591"/>
      <c r="S781" s="591"/>
      <c r="T781" s="591"/>
      <c r="U781" s="591"/>
      <c r="V781" s="591"/>
      <c r="W781" s="591"/>
      <c r="X781" s="591"/>
      <c r="Y781" s="591"/>
      <c r="Z781" s="591"/>
      <c r="AA781" s="591"/>
      <c r="AB781" s="591"/>
      <c r="AC781" s="591"/>
      <c r="AD781" s="591"/>
      <c r="AE781" s="591"/>
      <c r="AF781" s="591"/>
      <c r="AG781" s="591"/>
      <c r="AH781" s="591"/>
      <c r="AI781" s="591"/>
      <c r="AJ781" s="591"/>
      <c r="AK781" s="591"/>
      <c r="AL781" s="669"/>
      <c r="AM781" s="669"/>
      <c r="AN781" s="669"/>
      <c r="AO781" s="669"/>
      <c r="AP781" s="591"/>
      <c r="AQ781" s="591"/>
      <c r="AR781" s="591"/>
      <c r="AS781" s="591"/>
      <c r="AT781" s="591"/>
      <c r="AU781" s="591"/>
      <c r="AV781" s="591"/>
      <c r="AW781" s="591"/>
      <c r="AX781" s="591"/>
      <c r="AY781" s="669"/>
      <c r="AZ781" s="591"/>
      <c r="BA781" s="591"/>
      <c r="BB781" s="591"/>
      <c r="BC781" s="591"/>
    </row>
    <row r="782" spans="1:55" ht="13.5" thickBot="1" x14ac:dyDescent="0.25">
      <c r="A782" s="2589" t="s">
        <v>450</v>
      </c>
      <c r="B782" s="2591" t="s">
        <v>672</v>
      </c>
      <c r="C782" s="2586" t="s">
        <v>2056</v>
      </c>
      <c r="D782" s="2587"/>
      <c r="E782" s="2587"/>
      <c r="F782" s="2587"/>
      <c r="G782" s="2587"/>
      <c r="H782" s="2598" t="s">
        <v>2062</v>
      </c>
      <c r="I782" s="2599"/>
      <c r="J782" s="2600"/>
      <c r="K782" s="2601"/>
      <c r="L782" s="2602" t="s">
        <v>2061</v>
      </c>
      <c r="M782" s="2603"/>
      <c r="N782" s="2603"/>
      <c r="O782" s="2603"/>
      <c r="P782" s="2604"/>
      <c r="Q782" s="2586" t="s">
        <v>2053</v>
      </c>
      <c r="R782" s="2587"/>
      <c r="S782" s="2587"/>
      <c r="T782" s="2588"/>
      <c r="U782" s="2586" t="s">
        <v>2052</v>
      </c>
      <c r="V782" s="2587"/>
      <c r="W782" s="2587"/>
      <c r="X782" s="2588"/>
      <c r="Y782" s="2605" t="s">
        <v>2051</v>
      </c>
      <c r="Z782" s="2606"/>
      <c r="AA782" s="2606"/>
      <c r="AB782" s="2606"/>
      <c r="AC782" s="2607"/>
      <c r="AD782" s="2586" t="s">
        <v>2050</v>
      </c>
      <c r="AE782" s="2587"/>
      <c r="AF782" s="2587"/>
      <c r="AG782" s="2588"/>
      <c r="AH782" s="2586" t="s">
        <v>2049</v>
      </c>
      <c r="AI782" s="2587"/>
      <c r="AJ782" s="2587"/>
      <c r="AK782" s="2587"/>
      <c r="AL782" s="2588"/>
      <c r="AM782" s="2586" t="s">
        <v>2048</v>
      </c>
      <c r="AN782" s="2587"/>
      <c r="AO782" s="2587"/>
      <c r="AP782" s="519"/>
      <c r="AQ782" s="2586" t="s">
        <v>2047</v>
      </c>
      <c r="AR782" s="2587"/>
      <c r="AS782" s="2587"/>
      <c r="AT782" s="2588"/>
      <c r="AU782" s="2593" t="s">
        <v>2046</v>
      </c>
      <c r="AV782" s="2594"/>
      <c r="AW782" s="2594"/>
      <c r="AX782" s="2594"/>
      <c r="AY782" s="2595"/>
      <c r="AZ782" s="2586" t="s">
        <v>2045</v>
      </c>
      <c r="BA782" s="2587"/>
      <c r="BB782" s="2587"/>
      <c r="BC782" s="2588"/>
    </row>
    <row r="783" spans="1:55" ht="13.5" thickBot="1" x14ac:dyDescent="0.25">
      <c r="A783" s="2590"/>
      <c r="B783" s="2592"/>
      <c r="C783" s="520">
        <v>2</v>
      </c>
      <c r="D783" s="521">
        <v>6</v>
      </c>
      <c r="E783" s="522">
        <v>13</v>
      </c>
      <c r="F783" s="523">
        <v>20</v>
      </c>
      <c r="G783" s="524">
        <v>27</v>
      </c>
      <c r="H783" s="525">
        <v>3</v>
      </c>
      <c r="I783" s="526">
        <v>10</v>
      </c>
      <c r="J783" s="523">
        <v>17</v>
      </c>
      <c r="K783" s="527">
        <v>24</v>
      </c>
      <c r="L783" s="525">
        <v>2</v>
      </c>
      <c r="M783" s="522">
        <v>9</v>
      </c>
      <c r="N783" s="528">
        <v>16</v>
      </c>
      <c r="O783" s="529">
        <v>23</v>
      </c>
      <c r="P783" s="530">
        <v>30</v>
      </c>
      <c r="Q783" s="522">
        <v>6</v>
      </c>
      <c r="R783" s="523">
        <v>13</v>
      </c>
      <c r="S783" s="529">
        <v>20</v>
      </c>
      <c r="T783" s="530">
        <v>27</v>
      </c>
      <c r="U783" s="526">
        <v>4</v>
      </c>
      <c r="V783" s="523">
        <v>11</v>
      </c>
      <c r="W783" s="522">
        <v>18</v>
      </c>
      <c r="X783" s="530">
        <v>25</v>
      </c>
      <c r="Y783" s="526">
        <v>1</v>
      </c>
      <c r="Z783" s="523">
        <v>8</v>
      </c>
      <c r="AA783" s="522">
        <v>15</v>
      </c>
      <c r="AB783" s="528">
        <v>22</v>
      </c>
      <c r="AC783" s="677">
        <v>29</v>
      </c>
      <c r="AD783" s="521">
        <v>6</v>
      </c>
      <c r="AE783" s="522">
        <v>13</v>
      </c>
      <c r="AF783" s="528">
        <v>20</v>
      </c>
      <c r="AG783" s="527">
        <v>27</v>
      </c>
      <c r="AH783" s="521">
        <v>3</v>
      </c>
      <c r="AI783" s="522">
        <v>10</v>
      </c>
      <c r="AJ783" s="523">
        <v>17</v>
      </c>
      <c r="AK783" s="522">
        <v>24</v>
      </c>
      <c r="AL783" s="531">
        <v>31</v>
      </c>
      <c r="AM783" s="526">
        <v>7</v>
      </c>
      <c r="AN783" s="523">
        <v>14</v>
      </c>
      <c r="AO783" s="522">
        <v>21</v>
      </c>
      <c r="AP783" s="531">
        <v>28</v>
      </c>
      <c r="AQ783" s="526">
        <v>5</v>
      </c>
      <c r="AR783" s="523">
        <v>12</v>
      </c>
      <c r="AS783" s="529">
        <v>19</v>
      </c>
      <c r="AT783" s="530">
        <v>26</v>
      </c>
      <c r="AU783" s="520">
        <v>2</v>
      </c>
      <c r="AV783" s="523">
        <v>9</v>
      </c>
      <c r="AW783" s="529">
        <v>16</v>
      </c>
      <c r="AX783" s="523">
        <v>23</v>
      </c>
      <c r="AY783" s="532">
        <v>30</v>
      </c>
      <c r="AZ783" s="521">
        <v>7</v>
      </c>
      <c r="BA783" s="522">
        <v>14</v>
      </c>
      <c r="BB783" s="523">
        <v>21</v>
      </c>
      <c r="BC783" s="533">
        <v>28</v>
      </c>
    </row>
    <row r="784" spans="1:55" x14ac:dyDescent="0.2">
      <c r="A784" s="2596" t="s">
        <v>1687</v>
      </c>
      <c r="B784" s="2121" t="s">
        <v>2072</v>
      </c>
      <c r="C784" s="534" t="s">
        <v>2030</v>
      </c>
      <c r="D784" s="535" t="s">
        <v>2030</v>
      </c>
      <c r="E784" s="535" t="s">
        <v>2063</v>
      </c>
      <c r="F784" s="535" t="s">
        <v>2063</v>
      </c>
      <c r="G784" s="536" t="s">
        <v>2063</v>
      </c>
      <c r="H784" s="534" t="s">
        <v>2063</v>
      </c>
      <c r="I784" s="535" t="s">
        <v>2063</v>
      </c>
      <c r="J784" s="535" t="s">
        <v>2030</v>
      </c>
      <c r="K784" s="536" t="s">
        <v>2030</v>
      </c>
      <c r="L784" s="593" t="s">
        <v>2030</v>
      </c>
      <c r="M784" s="535" t="s">
        <v>2030</v>
      </c>
      <c r="N784" s="535" t="s">
        <v>2030</v>
      </c>
      <c r="O784" s="541" t="s">
        <v>2030</v>
      </c>
      <c r="P784" s="592" t="s">
        <v>2030</v>
      </c>
      <c r="Q784" s="595" t="s">
        <v>2030</v>
      </c>
      <c r="R784" s="535" t="s">
        <v>2030</v>
      </c>
      <c r="S784" s="535" t="s">
        <v>2030</v>
      </c>
      <c r="T784" s="536" t="s">
        <v>2030</v>
      </c>
      <c r="U784" s="535" t="s">
        <v>2030</v>
      </c>
      <c r="V784" s="535" t="s">
        <v>2030</v>
      </c>
      <c r="W784" s="535" t="s">
        <v>2030</v>
      </c>
      <c r="X784" s="536" t="s">
        <v>2030</v>
      </c>
      <c r="Y784" s="535" t="s">
        <v>2030</v>
      </c>
      <c r="Z784" s="535" t="s">
        <v>2030</v>
      </c>
      <c r="AA784" s="535" t="s">
        <v>2030</v>
      </c>
      <c r="AB784" s="537" t="s">
        <v>2030</v>
      </c>
      <c r="AC784" s="559" t="s">
        <v>2030</v>
      </c>
      <c r="AD784" s="538" t="s">
        <v>2030</v>
      </c>
      <c r="AE784" s="535" t="s">
        <v>2030</v>
      </c>
      <c r="AF784" s="535" t="s">
        <v>2030</v>
      </c>
      <c r="AG784" s="535" t="s">
        <v>2030</v>
      </c>
      <c r="AH784" s="534" t="s">
        <v>2030</v>
      </c>
      <c r="AI784" s="535" t="s">
        <v>2030</v>
      </c>
      <c r="AJ784" s="535" t="s">
        <v>2030</v>
      </c>
      <c r="AK784" s="537" t="s">
        <v>2030</v>
      </c>
      <c r="AL784" s="592" t="s">
        <v>2030</v>
      </c>
      <c r="AM784" s="595" t="s">
        <v>2030</v>
      </c>
      <c r="AN784" s="540" t="s">
        <v>2030</v>
      </c>
      <c r="AO784" s="540" t="s">
        <v>2063</v>
      </c>
      <c r="AP784" s="596" t="s">
        <v>2063</v>
      </c>
      <c r="AQ784" s="595" t="s">
        <v>2063</v>
      </c>
      <c r="AR784" s="540" t="s">
        <v>2063</v>
      </c>
      <c r="AS784" s="535" t="s">
        <v>2063</v>
      </c>
      <c r="AT784" s="536" t="s">
        <v>2030</v>
      </c>
      <c r="AU784" s="534" t="s">
        <v>2030</v>
      </c>
      <c r="AV784" s="535" t="s">
        <v>2030</v>
      </c>
      <c r="AW784" s="540" t="s">
        <v>2030</v>
      </c>
      <c r="AX784" s="541" t="s">
        <v>2030</v>
      </c>
      <c r="AY784" s="543" t="s">
        <v>2030</v>
      </c>
      <c r="AZ784" s="567" t="s">
        <v>2030</v>
      </c>
      <c r="BA784" s="567" t="s">
        <v>2030</v>
      </c>
      <c r="BB784" s="568" t="s">
        <v>2030</v>
      </c>
      <c r="BC784" s="569" t="s">
        <v>2030</v>
      </c>
    </row>
    <row r="785" spans="1:55" x14ac:dyDescent="0.2">
      <c r="A785" s="2612"/>
      <c r="B785" s="2122" t="s">
        <v>2071</v>
      </c>
      <c r="C785" s="546" t="s">
        <v>2030</v>
      </c>
      <c r="D785" s="547" t="s">
        <v>2030</v>
      </c>
      <c r="E785" s="547" t="s">
        <v>2063</v>
      </c>
      <c r="F785" s="547" t="s">
        <v>2063</v>
      </c>
      <c r="G785" s="548" t="s">
        <v>2063</v>
      </c>
      <c r="H785" s="546" t="s">
        <v>2063</v>
      </c>
      <c r="I785" s="547" t="s">
        <v>2063</v>
      </c>
      <c r="J785" s="547" t="s">
        <v>2030</v>
      </c>
      <c r="K785" s="548" t="s">
        <v>2030</v>
      </c>
      <c r="L785" s="678" t="s">
        <v>2030</v>
      </c>
      <c r="M785" s="547" t="s">
        <v>2030</v>
      </c>
      <c r="N785" s="547" t="s">
        <v>2030</v>
      </c>
      <c r="O785" s="576" t="s">
        <v>2030</v>
      </c>
      <c r="P785" s="548" t="s">
        <v>2030</v>
      </c>
      <c r="Q785" s="555" t="s">
        <v>2030</v>
      </c>
      <c r="R785" s="547" t="s">
        <v>2030</v>
      </c>
      <c r="S785" s="547" t="s">
        <v>2030</v>
      </c>
      <c r="T785" s="548" t="s">
        <v>2030</v>
      </c>
      <c r="U785" s="547" t="s">
        <v>2030</v>
      </c>
      <c r="V785" s="547" t="s">
        <v>2030</v>
      </c>
      <c r="W785" s="547" t="s">
        <v>2030</v>
      </c>
      <c r="X785" s="548" t="s">
        <v>2030</v>
      </c>
      <c r="Y785" s="547" t="s">
        <v>2030</v>
      </c>
      <c r="Z785" s="547" t="s">
        <v>2030</v>
      </c>
      <c r="AA785" s="547" t="s">
        <v>2030</v>
      </c>
      <c r="AB785" s="576" t="s">
        <v>2030</v>
      </c>
      <c r="AC785" s="548" t="s">
        <v>2030</v>
      </c>
      <c r="AD785" s="555" t="s">
        <v>2030</v>
      </c>
      <c r="AE785" s="547" t="s">
        <v>2030</v>
      </c>
      <c r="AF785" s="547" t="s">
        <v>2030</v>
      </c>
      <c r="AG785" s="547" t="s">
        <v>2030</v>
      </c>
      <c r="AH785" s="546" t="s">
        <v>2030</v>
      </c>
      <c r="AI785" s="547" t="s">
        <v>2030</v>
      </c>
      <c r="AJ785" s="547" t="s">
        <v>2030</v>
      </c>
      <c r="AK785" s="576" t="s">
        <v>2030</v>
      </c>
      <c r="AL785" s="548" t="s">
        <v>2030</v>
      </c>
      <c r="AM785" s="555" t="s">
        <v>2030</v>
      </c>
      <c r="AN785" s="547" t="s">
        <v>2030</v>
      </c>
      <c r="AO785" s="547" t="s">
        <v>2063</v>
      </c>
      <c r="AP785" s="598" t="s">
        <v>2063</v>
      </c>
      <c r="AQ785" s="555" t="s">
        <v>2063</v>
      </c>
      <c r="AR785" s="547" t="s">
        <v>2063</v>
      </c>
      <c r="AS785" s="547" t="s">
        <v>2063</v>
      </c>
      <c r="AT785" s="548" t="s">
        <v>2030</v>
      </c>
      <c r="AU785" s="546" t="s">
        <v>2030</v>
      </c>
      <c r="AV785" s="547" t="s">
        <v>2030</v>
      </c>
      <c r="AW785" s="547" t="s">
        <v>2030</v>
      </c>
      <c r="AX785" s="576" t="s">
        <v>2030</v>
      </c>
      <c r="AY785" s="548" t="s">
        <v>2030</v>
      </c>
      <c r="AZ785" s="555" t="s">
        <v>2030</v>
      </c>
      <c r="BA785" s="555" t="s">
        <v>2030</v>
      </c>
      <c r="BB785" s="556" t="s">
        <v>2030</v>
      </c>
      <c r="BC785" s="548" t="s">
        <v>2030</v>
      </c>
    </row>
    <row r="786" spans="1:55" x14ac:dyDescent="0.2">
      <c r="A786" s="2612"/>
      <c r="B786" s="2123" t="s">
        <v>2070</v>
      </c>
      <c r="C786" s="557" t="s">
        <v>2030</v>
      </c>
      <c r="D786" s="558" t="s">
        <v>2063</v>
      </c>
      <c r="E786" s="558" t="s">
        <v>2063</v>
      </c>
      <c r="F786" s="558" t="s">
        <v>2063</v>
      </c>
      <c r="G786" s="559" t="s">
        <v>2063</v>
      </c>
      <c r="H786" s="557" t="s">
        <v>2063</v>
      </c>
      <c r="I786" s="558" t="s">
        <v>2030</v>
      </c>
      <c r="J786" s="570" t="s">
        <v>2030</v>
      </c>
      <c r="K786" s="559" t="s">
        <v>2063</v>
      </c>
      <c r="L786" s="599" t="s">
        <v>2063</v>
      </c>
      <c r="M786" s="558" t="s">
        <v>2030</v>
      </c>
      <c r="N786" s="558" t="s">
        <v>2030</v>
      </c>
      <c r="O786" s="604" t="s">
        <v>2030</v>
      </c>
      <c r="P786" s="571" t="s">
        <v>2030</v>
      </c>
      <c r="Q786" s="582" t="s">
        <v>2030</v>
      </c>
      <c r="R786" s="558" t="s">
        <v>2030</v>
      </c>
      <c r="S786" s="558" t="s">
        <v>2030</v>
      </c>
      <c r="T786" s="559" t="s">
        <v>2030</v>
      </c>
      <c r="U786" s="558" t="s">
        <v>2030</v>
      </c>
      <c r="V786" s="558" t="s">
        <v>2030</v>
      </c>
      <c r="W786" s="558" t="s">
        <v>2030</v>
      </c>
      <c r="X786" s="559" t="s">
        <v>2030</v>
      </c>
      <c r="Y786" s="558" t="s">
        <v>2030</v>
      </c>
      <c r="Z786" s="558" t="s">
        <v>2030</v>
      </c>
      <c r="AA786" s="558" t="s">
        <v>2030</v>
      </c>
      <c r="AB786" s="600" t="s">
        <v>2063</v>
      </c>
      <c r="AC786" s="559" t="s">
        <v>2063</v>
      </c>
      <c r="AD786" s="601" t="s">
        <v>2030</v>
      </c>
      <c r="AE786" s="558" t="s">
        <v>2030</v>
      </c>
      <c r="AF786" s="558" t="s">
        <v>2030</v>
      </c>
      <c r="AG786" s="558" t="s">
        <v>2030</v>
      </c>
      <c r="AH786" s="557" t="s">
        <v>2030</v>
      </c>
      <c r="AI786" s="558" t="s">
        <v>2030</v>
      </c>
      <c r="AJ786" s="558" t="s">
        <v>2030</v>
      </c>
      <c r="AK786" s="600" t="s">
        <v>2030</v>
      </c>
      <c r="AL786" s="571" t="s">
        <v>2030</v>
      </c>
      <c r="AM786" s="582" t="s">
        <v>2030</v>
      </c>
      <c r="AN786" s="570" t="s">
        <v>2030</v>
      </c>
      <c r="AO786" s="570" t="s">
        <v>2063</v>
      </c>
      <c r="AP786" s="581" t="s">
        <v>2063</v>
      </c>
      <c r="AQ786" s="582" t="s">
        <v>2063</v>
      </c>
      <c r="AR786" s="570" t="s">
        <v>2063</v>
      </c>
      <c r="AS786" s="558" t="s">
        <v>2063</v>
      </c>
      <c r="AT786" s="559" t="s">
        <v>2063</v>
      </c>
      <c r="AU786" s="557" t="s">
        <v>2030</v>
      </c>
      <c r="AV786" s="558" t="s">
        <v>2030</v>
      </c>
      <c r="AW786" s="570" t="s">
        <v>2030</v>
      </c>
      <c r="AX786" s="604" t="s">
        <v>2030</v>
      </c>
      <c r="AY786" s="566" t="s">
        <v>2030</v>
      </c>
      <c r="AZ786" s="567" t="s">
        <v>2030</v>
      </c>
      <c r="BA786" s="567" t="s">
        <v>2030</v>
      </c>
      <c r="BB786" s="568" t="s">
        <v>2030</v>
      </c>
      <c r="BC786" s="569" t="s">
        <v>2030</v>
      </c>
    </row>
    <row r="787" spans="1:55" x14ac:dyDescent="0.2">
      <c r="A787" s="2612"/>
      <c r="B787" s="2122" t="s">
        <v>2069</v>
      </c>
      <c r="C787" s="546" t="s">
        <v>2030</v>
      </c>
      <c r="D787" s="547" t="s">
        <v>2063</v>
      </c>
      <c r="E787" s="547" t="s">
        <v>2063</v>
      </c>
      <c r="F787" s="547" t="s">
        <v>2063</v>
      </c>
      <c r="G787" s="548" t="s">
        <v>2063</v>
      </c>
      <c r="H787" s="546" t="s">
        <v>2063</v>
      </c>
      <c r="I787" s="547" t="s">
        <v>2063</v>
      </c>
      <c r="J787" s="547" t="s">
        <v>2030</v>
      </c>
      <c r="K787" s="548" t="s">
        <v>2030</v>
      </c>
      <c r="L787" s="597" t="s">
        <v>2030</v>
      </c>
      <c r="M787" s="547" t="s">
        <v>2030</v>
      </c>
      <c r="N787" s="547" t="s">
        <v>2063</v>
      </c>
      <c r="O787" s="576" t="s">
        <v>2063</v>
      </c>
      <c r="P787" s="548" t="s">
        <v>2030</v>
      </c>
      <c r="Q787" s="555" t="s">
        <v>2030</v>
      </c>
      <c r="R787" s="547" t="s">
        <v>2030</v>
      </c>
      <c r="S787" s="547" t="s">
        <v>2030</v>
      </c>
      <c r="T787" s="548" t="s">
        <v>2030</v>
      </c>
      <c r="U787" s="547" t="s">
        <v>2030</v>
      </c>
      <c r="V787" s="547" t="s">
        <v>2030</v>
      </c>
      <c r="W787" s="547" t="s">
        <v>2030</v>
      </c>
      <c r="X787" s="548" t="s">
        <v>2030</v>
      </c>
      <c r="Y787" s="547" t="s">
        <v>2030</v>
      </c>
      <c r="Z787" s="547" t="s">
        <v>2030</v>
      </c>
      <c r="AA787" s="547" t="s">
        <v>2030</v>
      </c>
      <c r="AB787" s="576" t="s">
        <v>2063</v>
      </c>
      <c r="AC787" s="548" t="s">
        <v>2063</v>
      </c>
      <c r="AD787" s="555" t="s">
        <v>2030</v>
      </c>
      <c r="AE787" s="547" t="s">
        <v>2030</v>
      </c>
      <c r="AF787" s="547" t="s">
        <v>2030</v>
      </c>
      <c r="AG787" s="547" t="s">
        <v>2030</v>
      </c>
      <c r="AH787" s="546" t="s">
        <v>2030</v>
      </c>
      <c r="AI787" s="547" t="s">
        <v>2030</v>
      </c>
      <c r="AJ787" s="547" t="s">
        <v>2030</v>
      </c>
      <c r="AK787" s="576" t="s">
        <v>2030</v>
      </c>
      <c r="AL787" s="548" t="s">
        <v>2030</v>
      </c>
      <c r="AM787" s="555" t="s">
        <v>2030</v>
      </c>
      <c r="AN787" s="547" t="s">
        <v>2030</v>
      </c>
      <c r="AO787" s="547" t="s">
        <v>2030</v>
      </c>
      <c r="AP787" s="598" t="s">
        <v>2030</v>
      </c>
      <c r="AQ787" s="555" t="s">
        <v>2030</v>
      </c>
      <c r="AR787" s="547" t="s">
        <v>2030</v>
      </c>
      <c r="AS787" s="547" t="s">
        <v>2030</v>
      </c>
      <c r="AT787" s="548" t="s">
        <v>2030</v>
      </c>
      <c r="AU787" s="546" t="s">
        <v>2030</v>
      </c>
      <c r="AV787" s="547" t="s">
        <v>2030</v>
      </c>
      <c r="AW787" s="547" t="s">
        <v>2030</v>
      </c>
      <c r="AX787" s="576" t="s">
        <v>2030</v>
      </c>
      <c r="AY787" s="548" t="s">
        <v>2030</v>
      </c>
      <c r="AZ787" s="555" t="s">
        <v>2030</v>
      </c>
      <c r="BA787" s="555" t="s">
        <v>2030</v>
      </c>
      <c r="BB787" s="556" t="s">
        <v>2030</v>
      </c>
      <c r="BC787" s="548" t="s">
        <v>2030</v>
      </c>
    </row>
    <row r="788" spans="1:55" x14ac:dyDescent="0.2">
      <c r="A788" s="2612"/>
      <c r="B788" s="2123" t="s">
        <v>2068</v>
      </c>
      <c r="C788" s="557" t="s">
        <v>2030</v>
      </c>
      <c r="D788" s="558" t="s">
        <v>2063</v>
      </c>
      <c r="E788" s="558" t="s">
        <v>2063</v>
      </c>
      <c r="F788" s="558" t="s">
        <v>2063</v>
      </c>
      <c r="G788" s="559" t="s">
        <v>2063</v>
      </c>
      <c r="H788" s="557" t="s">
        <v>2063</v>
      </c>
      <c r="I788" s="558" t="s">
        <v>2063</v>
      </c>
      <c r="J788" s="558" t="s">
        <v>2030</v>
      </c>
      <c r="K788" s="559" t="s">
        <v>2030</v>
      </c>
      <c r="L788" s="599" t="s">
        <v>2030</v>
      </c>
      <c r="M788" s="558" t="s">
        <v>2030</v>
      </c>
      <c r="N788" s="558" t="s">
        <v>2030</v>
      </c>
      <c r="O788" s="600" t="s">
        <v>2030</v>
      </c>
      <c r="P788" s="559" t="s">
        <v>2030</v>
      </c>
      <c r="Q788" s="601" t="s">
        <v>2030</v>
      </c>
      <c r="R788" s="558" t="s">
        <v>2030</v>
      </c>
      <c r="S788" s="558" t="s">
        <v>2030</v>
      </c>
      <c r="T788" s="559" t="s">
        <v>2030</v>
      </c>
      <c r="U788" s="558" t="s">
        <v>2030</v>
      </c>
      <c r="V788" s="558" t="s">
        <v>2030</v>
      </c>
      <c r="W788" s="558" t="s">
        <v>2030</v>
      </c>
      <c r="X788" s="559" t="s">
        <v>2030</v>
      </c>
      <c r="Y788" s="558" t="s">
        <v>2030</v>
      </c>
      <c r="Z788" s="558" t="s">
        <v>2030</v>
      </c>
      <c r="AA788" s="558" t="s">
        <v>2030</v>
      </c>
      <c r="AB788" s="600" t="s">
        <v>2063</v>
      </c>
      <c r="AC788" s="559" t="s">
        <v>2063</v>
      </c>
      <c r="AD788" s="601" t="s">
        <v>2030</v>
      </c>
      <c r="AE788" s="558" t="s">
        <v>2030</v>
      </c>
      <c r="AF788" s="558" t="s">
        <v>2030</v>
      </c>
      <c r="AG788" s="558" t="s">
        <v>2030</v>
      </c>
      <c r="AH788" s="557" t="s">
        <v>2030</v>
      </c>
      <c r="AI788" s="558" t="s">
        <v>2030</v>
      </c>
      <c r="AJ788" s="558" t="s">
        <v>2030</v>
      </c>
      <c r="AK788" s="600" t="s">
        <v>2030</v>
      </c>
      <c r="AL788" s="571" t="s">
        <v>2030</v>
      </c>
      <c r="AM788" s="582" t="s">
        <v>2030</v>
      </c>
      <c r="AN788" s="570" t="s">
        <v>2030</v>
      </c>
      <c r="AO788" s="570" t="s">
        <v>2030</v>
      </c>
      <c r="AP788" s="581" t="s">
        <v>2030</v>
      </c>
      <c r="AQ788" s="582" t="s">
        <v>2030</v>
      </c>
      <c r="AR788" s="570" t="s">
        <v>2030</v>
      </c>
      <c r="AS788" s="558" t="s">
        <v>2030</v>
      </c>
      <c r="AT788" s="559" t="s">
        <v>2030</v>
      </c>
      <c r="AU788" s="557" t="s">
        <v>2030</v>
      </c>
      <c r="AV788" s="558" t="s">
        <v>2030</v>
      </c>
      <c r="AW788" s="570" t="s">
        <v>2030</v>
      </c>
      <c r="AX788" s="604" t="s">
        <v>2030</v>
      </c>
      <c r="AY788" s="566" t="s">
        <v>2030</v>
      </c>
      <c r="AZ788" s="567" t="s">
        <v>2030</v>
      </c>
      <c r="BA788" s="567" t="s">
        <v>2030</v>
      </c>
      <c r="BB788" s="568" t="s">
        <v>2030</v>
      </c>
      <c r="BC788" s="569" t="s">
        <v>2030</v>
      </c>
    </row>
    <row r="789" spans="1:55" ht="13.5" thickBot="1" x14ac:dyDescent="0.25">
      <c r="A789" s="2597"/>
      <c r="B789" s="2129" t="s">
        <v>2067</v>
      </c>
      <c r="C789" s="585" t="s">
        <v>2030</v>
      </c>
      <c r="D789" s="586" t="s">
        <v>2030</v>
      </c>
      <c r="E789" s="586" t="s">
        <v>2063</v>
      </c>
      <c r="F789" s="586" t="s">
        <v>2063</v>
      </c>
      <c r="G789" s="587" t="s">
        <v>2063</v>
      </c>
      <c r="H789" s="585" t="s">
        <v>2063</v>
      </c>
      <c r="I789" s="586" t="s">
        <v>2063</v>
      </c>
      <c r="J789" s="586" t="s">
        <v>2030</v>
      </c>
      <c r="K789" s="587" t="s">
        <v>2030</v>
      </c>
      <c r="L789" s="667" t="s">
        <v>2030</v>
      </c>
      <c r="M789" s="586" t="s">
        <v>2030</v>
      </c>
      <c r="N789" s="586" t="s">
        <v>2030</v>
      </c>
      <c r="O789" s="588" t="s">
        <v>2030</v>
      </c>
      <c r="P789" s="587" t="s">
        <v>2030</v>
      </c>
      <c r="Q789" s="589" t="s">
        <v>2030</v>
      </c>
      <c r="R789" s="586" t="s">
        <v>2030</v>
      </c>
      <c r="S789" s="586" t="s">
        <v>2030</v>
      </c>
      <c r="T789" s="587" t="s">
        <v>2030</v>
      </c>
      <c r="U789" s="586" t="s">
        <v>2030</v>
      </c>
      <c r="V789" s="586" t="s">
        <v>2030</v>
      </c>
      <c r="W789" s="586" t="s">
        <v>2030</v>
      </c>
      <c r="X789" s="587" t="s">
        <v>2030</v>
      </c>
      <c r="Y789" s="586" t="s">
        <v>2030</v>
      </c>
      <c r="Z789" s="586" t="s">
        <v>2030</v>
      </c>
      <c r="AA789" s="586" t="s">
        <v>2030</v>
      </c>
      <c r="AB789" s="588" t="s">
        <v>2063</v>
      </c>
      <c r="AC789" s="587" t="s">
        <v>2063</v>
      </c>
      <c r="AD789" s="589" t="s">
        <v>2030</v>
      </c>
      <c r="AE789" s="586" t="s">
        <v>2030</v>
      </c>
      <c r="AF789" s="586" t="s">
        <v>2030</v>
      </c>
      <c r="AG789" s="586" t="s">
        <v>2030</v>
      </c>
      <c r="AH789" s="585" t="s">
        <v>2030</v>
      </c>
      <c r="AI789" s="586" t="s">
        <v>2030</v>
      </c>
      <c r="AJ789" s="586" t="s">
        <v>2030</v>
      </c>
      <c r="AK789" s="588" t="s">
        <v>2030</v>
      </c>
      <c r="AL789" s="587" t="s">
        <v>2030</v>
      </c>
      <c r="AM789" s="589" t="s">
        <v>2030</v>
      </c>
      <c r="AN789" s="586" t="s">
        <v>2030</v>
      </c>
      <c r="AO789" s="586" t="s">
        <v>2030</v>
      </c>
      <c r="AP789" s="590" t="s">
        <v>2030</v>
      </c>
      <c r="AQ789" s="589" t="s">
        <v>2030</v>
      </c>
      <c r="AR789" s="586" t="s">
        <v>2030</v>
      </c>
      <c r="AS789" s="586" t="s">
        <v>2030</v>
      </c>
      <c r="AT789" s="587" t="s">
        <v>2063</v>
      </c>
      <c r="AU789" s="585" t="s">
        <v>2063</v>
      </c>
      <c r="AV789" s="586" t="s">
        <v>2063</v>
      </c>
      <c r="AW789" s="586" t="s">
        <v>2063</v>
      </c>
      <c r="AX789" s="588" t="s">
        <v>2030</v>
      </c>
      <c r="AY789" s="587" t="s">
        <v>2030</v>
      </c>
      <c r="AZ789" s="589" t="s">
        <v>2030</v>
      </c>
      <c r="BA789" s="589" t="s">
        <v>2030</v>
      </c>
      <c r="BB789" s="668" t="s">
        <v>2030</v>
      </c>
      <c r="BC789" s="587" t="s">
        <v>2030</v>
      </c>
    </row>
    <row r="790" spans="1:55" ht="15.75" thickBot="1" x14ac:dyDescent="0.3">
      <c r="A790"/>
      <c r="B790" s="1676"/>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row>
    <row r="791" spans="1:55" ht="13.5" thickBot="1" x14ac:dyDescent="0.25">
      <c r="A791" s="2589" t="s">
        <v>450</v>
      </c>
      <c r="B791" s="2591" t="s">
        <v>672</v>
      </c>
      <c r="C791" s="2586" t="s">
        <v>2056</v>
      </c>
      <c r="D791" s="2587"/>
      <c r="E791" s="2587"/>
      <c r="F791" s="2587"/>
      <c r="G791" s="2588"/>
      <c r="H791" s="2599" t="s">
        <v>2062</v>
      </c>
      <c r="I791" s="2599"/>
      <c r="J791" s="2600"/>
      <c r="K791" s="2611"/>
      <c r="L791" s="2602" t="s">
        <v>2061</v>
      </c>
      <c r="M791" s="2603"/>
      <c r="N791" s="2603"/>
      <c r="O791" s="2603"/>
      <c r="P791" s="2604"/>
      <c r="Q791" s="2586" t="s">
        <v>2053</v>
      </c>
      <c r="R791" s="2587"/>
      <c r="S791" s="2587"/>
      <c r="T791" s="2588"/>
      <c r="U791" s="2586" t="s">
        <v>2052</v>
      </c>
      <c r="V791" s="2587"/>
      <c r="W791" s="2587"/>
      <c r="X791" s="2588"/>
      <c r="Y791" s="2605" t="s">
        <v>2051</v>
      </c>
      <c r="Z791" s="2606"/>
      <c r="AA791" s="2606"/>
      <c r="AB791" s="2606"/>
      <c r="AC791" s="2607"/>
      <c r="AD791" s="2586" t="s">
        <v>2050</v>
      </c>
      <c r="AE791" s="2587"/>
      <c r="AF791" s="2587"/>
      <c r="AG791" s="2588"/>
      <c r="AH791" s="2586" t="s">
        <v>2049</v>
      </c>
      <c r="AI791" s="2587"/>
      <c r="AJ791" s="2587"/>
      <c r="AK791" s="2587"/>
      <c r="AL791" s="2588"/>
      <c r="AM791" s="2586" t="s">
        <v>2048</v>
      </c>
      <c r="AN791" s="2587"/>
      <c r="AO791" s="2587"/>
      <c r="AP791" s="519"/>
      <c r="AQ791" s="2586" t="s">
        <v>2047</v>
      </c>
      <c r="AR791" s="2587"/>
      <c r="AS791" s="2587"/>
      <c r="AT791" s="2588"/>
      <c r="AU791" s="2593" t="s">
        <v>2046</v>
      </c>
      <c r="AV791" s="2594"/>
      <c r="AW791" s="2594"/>
      <c r="AX791" s="2594"/>
      <c r="AY791" s="2595"/>
      <c r="AZ791" s="2586" t="s">
        <v>2045</v>
      </c>
      <c r="BA791" s="2587"/>
      <c r="BB791" s="2587"/>
      <c r="BC791" s="2588"/>
    </row>
    <row r="792" spans="1:55" ht="13.5" thickBot="1" x14ac:dyDescent="0.25">
      <c r="A792" s="2590"/>
      <c r="B792" s="2592"/>
      <c r="C792" s="520">
        <v>2</v>
      </c>
      <c r="D792" s="521">
        <v>6</v>
      </c>
      <c r="E792" s="522">
        <v>13</v>
      </c>
      <c r="F792" s="523">
        <v>20</v>
      </c>
      <c r="G792" s="532">
        <v>27</v>
      </c>
      <c r="H792" s="521">
        <v>3</v>
      </c>
      <c r="I792" s="526">
        <v>10</v>
      </c>
      <c r="J792" s="523">
        <v>17</v>
      </c>
      <c r="K792" s="522">
        <v>24</v>
      </c>
      <c r="L792" s="525">
        <v>2</v>
      </c>
      <c r="M792" s="522">
        <v>9</v>
      </c>
      <c r="N792" s="528">
        <v>16</v>
      </c>
      <c r="O792" s="529">
        <v>23</v>
      </c>
      <c r="P792" s="530">
        <v>30</v>
      </c>
      <c r="Q792" s="522">
        <v>6</v>
      </c>
      <c r="R792" s="523">
        <v>13</v>
      </c>
      <c r="S792" s="529">
        <v>20</v>
      </c>
      <c r="T792" s="530">
        <v>27</v>
      </c>
      <c r="U792" s="526">
        <v>4</v>
      </c>
      <c r="V792" s="523">
        <v>11</v>
      </c>
      <c r="W792" s="522">
        <v>18</v>
      </c>
      <c r="X792" s="530">
        <v>25</v>
      </c>
      <c r="Y792" s="526">
        <v>1</v>
      </c>
      <c r="Z792" s="523">
        <v>8</v>
      </c>
      <c r="AA792" s="522">
        <v>15</v>
      </c>
      <c r="AB792" s="528">
        <v>22</v>
      </c>
      <c r="AC792" s="527">
        <v>29</v>
      </c>
      <c r="AD792" s="523">
        <v>6</v>
      </c>
      <c r="AE792" s="522">
        <v>13</v>
      </c>
      <c r="AF792" s="528">
        <v>20</v>
      </c>
      <c r="AG792" s="527">
        <v>27</v>
      </c>
      <c r="AH792" s="521">
        <v>3</v>
      </c>
      <c r="AI792" s="522">
        <v>10</v>
      </c>
      <c r="AJ792" s="523">
        <v>17</v>
      </c>
      <c r="AK792" s="522">
        <v>24</v>
      </c>
      <c r="AL792" s="531">
        <v>31</v>
      </c>
      <c r="AM792" s="526">
        <v>7</v>
      </c>
      <c r="AN792" s="523">
        <v>14</v>
      </c>
      <c r="AO792" s="522">
        <v>21</v>
      </c>
      <c r="AP792" s="531">
        <v>28</v>
      </c>
      <c r="AQ792" s="526">
        <v>5</v>
      </c>
      <c r="AR792" s="523">
        <v>12</v>
      </c>
      <c r="AS792" s="529">
        <v>19</v>
      </c>
      <c r="AT792" s="530">
        <v>26</v>
      </c>
      <c r="AU792" s="520">
        <v>2</v>
      </c>
      <c r="AV792" s="523">
        <v>9</v>
      </c>
      <c r="AW792" s="529">
        <v>16</v>
      </c>
      <c r="AX792" s="523">
        <v>23</v>
      </c>
      <c r="AY792" s="532">
        <v>30</v>
      </c>
      <c r="AZ792" s="521">
        <v>7</v>
      </c>
      <c r="BA792" s="522">
        <v>14</v>
      </c>
      <c r="BB792" s="523">
        <v>21</v>
      </c>
      <c r="BC792" s="533">
        <v>28</v>
      </c>
    </row>
    <row r="793" spans="1:55" ht="13.5" thickBot="1" x14ac:dyDescent="0.25">
      <c r="A793" s="679" t="s">
        <v>1692</v>
      </c>
      <c r="B793" s="2130" t="s">
        <v>2033</v>
      </c>
      <c r="C793" s="680" t="s">
        <v>2030</v>
      </c>
      <c r="D793" s="681" t="s">
        <v>2030</v>
      </c>
      <c r="E793" s="681" t="s">
        <v>2030</v>
      </c>
      <c r="F793" s="681" t="s">
        <v>2030</v>
      </c>
      <c r="G793" s="682" t="s">
        <v>2030</v>
      </c>
      <c r="H793" s="680" t="s">
        <v>2030</v>
      </c>
      <c r="I793" s="681" t="s">
        <v>2030</v>
      </c>
      <c r="J793" s="681" t="s">
        <v>2030</v>
      </c>
      <c r="K793" s="682" t="s">
        <v>2030</v>
      </c>
      <c r="L793" s="680" t="s">
        <v>2030</v>
      </c>
      <c r="M793" s="681" t="s">
        <v>2030</v>
      </c>
      <c r="N793" s="681" t="s">
        <v>2030</v>
      </c>
      <c r="O793" s="683" t="s">
        <v>2030</v>
      </c>
      <c r="P793" s="682" t="s">
        <v>2030</v>
      </c>
      <c r="Q793" s="684" t="s">
        <v>2030</v>
      </c>
      <c r="R793" s="681" t="s">
        <v>2030</v>
      </c>
      <c r="S793" s="681" t="s">
        <v>2030</v>
      </c>
      <c r="T793" s="682" t="s">
        <v>2030</v>
      </c>
      <c r="U793" s="681" t="s">
        <v>2030</v>
      </c>
      <c r="V793" s="681" t="s">
        <v>2030</v>
      </c>
      <c r="W793" s="681" t="s">
        <v>2030</v>
      </c>
      <c r="X793" s="682" t="s">
        <v>2030</v>
      </c>
      <c r="Y793" s="681" t="s">
        <v>2030</v>
      </c>
      <c r="Z793" s="681" t="s">
        <v>2030</v>
      </c>
      <c r="AA793" s="681" t="s">
        <v>2030</v>
      </c>
      <c r="AB793" s="683" t="s">
        <v>2030</v>
      </c>
      <c r="AC793" s="682" t="s">
        <v>2030</v>
      </c>
      <c r="AD793" s="684" t="s">
        <v>2030</v>
      </c>
      <c r="AE793" s="681" t="s">
        <v>2030</v>
      </c>
      <c r="AF793" s="681" t="s">
        <v>2030</v>
      </c>
      <c r="AG793" s="681" t="s">
        <v>2030</v>
      </c>
      <c r="AH793" s="680" t="s">
        <v>2030</v>
      </c>
      <c r="AI793" s="681" t="s">
        <v>2030</v>
      </c>
      <c r="AJ793" s="681" t="s">
        <v>2030</v>
      </c>
      <c r="AK793" s="683" t="s">
        <v>2030</v>
      </c>
      <c r="AL793" s="682" t="s">
        <v>2030</v>
      </c>
      <c r="AM793" s="684" t="s">
        <v>2030</v>
      </c>
      <c r="AN793" s="681" t="s">
        <v>2030</v>
      </c>
      <c r="AO793" s="683" t="s">
        <v>2030</v>
      </c>
      <c r="AP793" s="685" t="s">
        <v>2030</v>
      </c>
      <c r="AQ793" s="684" t="s">
        <v>2030</v>
      </c>
      <c r="AR793" s="681" t="s">
        <v>2030</v>
      </c>
      <c r="AS793" s="681" t="s">
        <v>2030</v>
      </c>
      <c r="AT793" s="682" t="s">
        <v>2030</v>
      </c>
      <c r="AU793" s="680" t="s">
        <v>2030</v>
      </c>
      <c r="AV793" s="681" t="s">
        <v>2030</v>
      </c>
      <c r="AW793" s="681" t="s">
        <v>2030</v>
      </c>
      <c r="AX793" s="683" t="s">
        <v>2030</v>
      </c>
      <c r="AY793" s="686" t="s">
        <v>2030</v>
      </c>
      <c r="AZ793" s="647" t="s">
        <v>2030</v>
      </c>
      <c r="BA793" s="647" t="s">
        <v>2030</v>
      </c>
      <c r="BB793" s="648" t="s">
        <v>2030</v>
      </c>
      <c r="BC793" s="649" t="s">
        <v>2030</v>
      </c>
    </row>
    <row r="794" spans="1:55" ht="15.75" thickBot="1" x14ac:dyDescent="0.3">
      <c r="A794"/>
      <c r="B794" s="1676"/>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row>
    <row r="795" spans="1:55" ht="13.5" thickBot="1" x14ac:dyDescent="0.25">
      <c r="A795" s="2589" t="s">
        <v>450</v>
      </c>
      <c r="B795" s="2591" t="s">
        <v>672</v>
      </c>
      <c r="C795" s="2586" t="s">
        <v>2056</v>
      </c>
      <c r="D795" s="2587"/>
      <c r="E795" s="2587"/>
      <c r="F795" s="2587"/>
      <c r="G795" s="2587"/>
      <c r="H795" s="2598" t="s">
        <v>2062</v>
      </c>
      <c r="I795" s="2599"/>
      <c r="J795" s="2600"/>
      <c r="K795" s="2601"/>
      <c r="L795" s="2602" t="s">
        <v>2061</v>
      </c>
      <c r="M795" s="2603"/>
      <c r="N795" s="2603"/>
      <c r="O795" s="2603"/>
      <c r="P795" s="2604"/>
      <c r="Q795" s="2586" t="s">
        <v>2053</v>
      </c>
      <c r="R795" s="2587"/>
      <c r="S795" s="2587"/>
      <c r="T795" s="2588"/>
      <c r="U795" s="2586" t="s">
        <v>2052</v>
      </c>
      <c r="V795" s="2587"/>
      <c r="W795" s="2587"/>
      <c r="X795" s="2588"/>
      <c r="Y795" s="2605" t="s">
        <v>2051</v>
      </c>
      <c r="Z795" s="2606"/>
      <c r="AA795" s="2606"/>
      <c r="AB795" s="2606"/>
      <c r="AC795" s="2607"/>
      <c r="AD795" s="2586" t="s">
        <v>2050</v>
      </c>
      <c r="AE795" s="2587"/>
      <c r="AF795" s="2587"/>
      <c r="AG795" s="2588"/>
      <c r="AH795" s="2586" t="s">
        <v>2049</v>
      </c>
      <c r="AI795" s="2587"/>
      <c r="AJ795" s="2587"/>
      <c r="AK795" s="2587"/>
      <c r="AL795" s="2588"/>
      <c r="AM795" s="2586" t="s">
        <v>2048</v>
      </c>
      <c r="AN795" s="2587"/>
      <c r="AO795" s="2587"/>
      <c r="AP795" s="519"/>
      <c r="AQ795" s="2586" t="s">
        <v>2047</v>
      </c>
      <c r="AR795" s="2587"/>
      <c r="AS795" s="2587"/>
      <c r="AT795" s="2588"/>
      <c r="AU795" s="2593" t="s">
        <v>2046</v>
      </c>
      <c r="AV795" s="2594"/>
      <c r="AW795" s="2594"/>
      <c r="AX795" s="2594"/>
      <c r="AY795" s="2595"/>
      <c r="AZ795" s="2586" t="s">
        <v>2045</v>
      </c>
      <c r="BA795" s="2587"/>
      <c r="BB795" s="2587"/>
      <c r="BC795" s="2588"/>
    </row>
    <row r="796" spans="1:55" ht="13.5" thickBot="1" x14ac:dyDescent="0.25">
      <c r="A796" s="2590"/>
      <c r="B796" s="2592"/>
      <c r="C796" s="520">
        <v>2</v>
      </c>
      <c r="D796" s="521">
        <v>6</v>
      </c>
      <c r="E796" s="522">
        <v>13</v>
      </c>
      <c r="F796" s="523">
        <v>20</v>
      </c>
      <c r="G796" s="524">
        <v>27</v>
      </c>
      <c r="H796" s="525">
        <v>3</v>
      </c>
      <c r="I796" s="526">
        <v>10</v>
      </c>
      <c r="J796" s="523">
        <v>17</v>
      </c>
      <c r="K796" s="527">
        <v>24</v>
      </c>
      <c r="L796" s="525">
        <v>2</v>
      </c>
      <c r="M796" s="522">
        <v>9</v>
      </c>
      <c r="N796" s="528">
        <v>16</v>
      </c>
      <c r="O796" s="529">
        <v>23</v>
      </c>
      <c r="P796" s="530">
        <v>30</v>
      </c>
      <c r="Q796" s="522">
        <v>6</v>
      </c>
      <c r="R796" s="523">
        <v>13</v>
      </c>
      <c r="S796" s="529">
        <v>20</v>
      </c>
      <c r="T796" s="530">
        <v>27</v>
      </c>
      <c r="U796" s="526">
        <v>4</v>
      </c>
      <c r="V796" s="523">
        <v>11</v>
      </c>
      <c r="W796" s="522">
        <v>18</v>
      </c>
      <c r="X796" s="530">
        <v>25</v>
      </c>
      <c r="Y796" s="526">
        <v>1</v>
      </c>
      <c r="Z796" s="523">
        <v>8</v>
      </c>
      <c r="AA796" s="522">
        <v>15</v>
      </c>
      <c r="AB796" s="528">
        <v>22</v>
      </c>
      <c r="AC796" s="527">
        <v>29</v>
      </c>
      <c r="AD796" s="523">
        <v>6</v>
      </c>
      <c r="AE796" s="522">
        <v>13</v>
      </c>
      <c r="AF796" s="528">
        <v>20</v>
      </c>
      <c r="AG796" s="527">
        <v>27</v>
      </c>
      <c r="AH796" s="521">
        <v>3</v>
      </c>
      <c r="AI796" s="522">
        <v>10</v>
      </c>
      <c r="AJ796" s="523">
        <v>17</v>
      </c>
      <c r="AK796" s="522">
        <v>24</v>
      </c>
      <c r="AL796" s="531">
        <v>31</v>
      </c>
      <c r="AM796" s="526">
        <v>7</v>
      </c>
      <c r="AN796" s="523">
        <v>14</v>
      </c>
      <c r="AO796" s="522">
        <v>21</v>
      </c>
      <c r="AP796" s="531">
        <v>28</v>
      </c>
      <c r="AQ796" s="526">
        <v>5</v>
      </c>
      <c r="AR796" s="523">
        <v>12</v>
      </c>
      <c r="AS796" s="529">
        <v>19</v>
      </c>
      <c r="AT796" s="530">
        <v>26</v>
      </c>
      <c r="AU796" s="520">
        <v>2</v>
      </c>
      <c r="AV796" s="523">
        <v>9</v>
      </c>
      <c r="AW796" s="529">
        <v>16</v>
      </c>
      <c r="AX796" s="523">
        <v>23</v>
      </c>
      <c r="AY796" s="532">
        <v>30</v>
      </c>
      <c r="AZ796" s="521">
        <v>7</v>
      </c>
      <c r="BA796" s="522">
        <v>14</v>
      </c>
      <c r="BB796" s="523">
        <v>21</v>
      </c>
      <c r="BC796" s="533">
        <v>28</v>
      </c>
    </row>
    <row r="797" spans="1:55" x14ac:dyDescent="0.2">
      <c r="A797" s="2596" t="s">
        <v>1502</v>
      </c>
      <c r="B797" s="2121" t="s">
        <v>2032</v>
      </c>
      <c r="C797" s="534" t="s">
        <v>2030</v>
      </c>
      <c r="D797" s="535" t="s">
        <v>2030</v>
      </c>
      <c r="E797" s="535" t="s">
        <v>2030</v>
      </c>
      <c r="F797" s="535" t="s">
        <v>2030</v>
      </c>
      <c r="G797" s="536" t="s">
        <v>2030</v>
      </c>
      <c r="H797" s="534" t="s">
        <v>2030</v>
      </c>
      <c r="I797" s="535" t="s">
        <v>2030</v>
      </c>
      <c r="J797" s="535" t="s">
        <v>2030</v>
      </c>
      <c r="K797" s="536" t="s">
        <v>2030</v>
      </c>
      <c r="L797" s="534" t="s">
        <v>2030</v>
      </c>
      <c r="M797" s="535" t="s">
        <v>2030</v>
      </c>
      <c r="N797" s="535" t="s">
        <v>2030</v>
      </c>
      <c r="O797" s="537" t="s">
        <v>2030</v>
      </c>
      <c r="P797" s="536" t="s">
        <v>2030</v>
      </c>
      <c r="Q797" s="538" t="s">
        <v>2030</v>
      </c>
      <c r="R797" s="535" t="s">
        <v>2030</v>
      </c>
      <c r="S797" s="535" t="s">
        <v>2030</v>
      </c>
      <c r="T797" s="536" t="s">
        <v>2030</v>
      </c>
      <c r="U797" s="535" t="s">
        <v>2030</v>
      </c>
      <c r="V797" s="535" t="s">
        <v>2030</v>
      </c>
      <c r="W797" s="535" t="s">
        <v>2030</v>
      </c>
      <c r="X797" s="536" t="s">
        <v>2030</v>
      </c>
      <c r="Y797" s="535" t="s">
        <v>2030</v>
      </c>
      <c r="Z797" s="535" t="s">
        <v>2030</v>
      </c>
      <c r="AA797" s="535" t="s">
        <v>2030</v>
      </c>
      <c r="AB797" s="537" t="s">
        <v>2030</v>
      </c>
      <c r="AC797" s="536" t="s">
        <v>2030</v>
      </c>
      <c r="AD797" s="538" t="s">
        <v>2030</v>
      </c>
      <c r="AE797" s="535" t="s">
        <v>2030</v>
      </c>
      <c r="AF797" s="535" t="s">
        <v>2030</v>
      </c>
      <c r="AG797" s="535" t="s">
        <v>2030</v>
      </c>
      <c r="AH797" s="534" t="s">
        <v>2030</v>
      </c>
      <c r="AI797" s="535" t="s">
        <v>2030</v>
      </c>
      <c r="AJ797" s="535" t="s">
        <v>2030</v>
      </c>
      <c r="AK797" s="537" t="s">
        <v>2030</v>
      </c>
      <c r="AL797" s="536" t="s">
        <v>2030</v>
      </c>
      <c r="AM797" s="538" t="s">
        <v>2030</v>
      </c>
      <c r="AN797" s="535" t="s">
        <v>2030</v>
      </c>
      <c r="AO797" s="535" t="s">
        <v>2030</v>
      </c>
      <c r="AP797" s="542" t="s">
        <v>2030</v>
      </c>
      <c r="AQ797" s="538" t="s">
        <v>2030</v>
      </c>
      <c r="AR797" s="535" t="s">
        <v>2030</v>
      </c>
      <c r="AS797" s="535" t="s">
        <v>2030</v>
      </c>
      <c r="AT797" s="536" t="s">
        <v>2030</v>
      </c>
      <c r="AU797" s="534" t="s">
        <v>2030</v>
      </c>
      <c r="AV797" s="535" t="s">
        <v>2030</v>
      </c>
      <c r="AW797" s="535" t="s">
        <v>2030</v>
      </c>
      <c r="AX797" s="537" t="s">
        <v>2030</v>
      </c>
      <c r="AY797" s="543" t="s">
        <v>2030</v>
      </c>
      <c r="AZ797" s="567" t="s">
        <v>2030</v>
      </c>
      <c r="BA797" s="567" t="s">
        <v>2030</v>
      </c>
      <c r="BB797" s="568" t="s">
        <v>2030</v>
      </c>
      <c r="BC797" s="569" t="s">
        <v>2030</v>
      </c>
    </row>
    <row r="798" spans="1:55" ht="13.5" thickBot="1" x14ac:dyDescent="0.25">
      <c r="A798" s="2597"/>
      <c r="B798" s="2129" t="s">
        <v>2031</v>
      </c>
      <c r="C798" s="585" t="s">
        <v>2030</v>
      </c>
      <c r="D798" s="586" t="s">
        <v>2030</v>
      </c>
      <c r="E798" s="586" t="s">
        <v>2030</v>
      </c>
      <c r="F798" s="586" t="s">
        <v>2030</v>
      </c>
      <c r="G798" s="587" t="s">
        <v>2030</v>
      </c>
      <c r="H798" s="585" t="s">
        <v>2030</v>
      </c>
      <c r="I798" s="586" t="s">
        <v>2030</v>
      </c>
      <c r="J798" s="586" t="s">
        <v>2030</v>
      </c>
      <c r="K798" s="587" t="s">
        <v>2030</v>
      </c>
      <c r="L798" s="673" t="s">
        <v>2030</v>
      </c>
      <c r="M798" s="670" t="s">
        <v>2030</v>
      </c>
      <c r="N798" s="670" t="s">
        <v>2030</v>
      </c>
      <c r="O798" s="671" t="s">
        <v>2030</v>
      </c>
      <c r="P798" s="587" t="s">
        <v>2030</v>
      </c>
      <c r="Q798" s="674" t="s">
        <v>2030</v>
      </c>
      <c r="R798" s="670" t="s">
        <v>2030</v>
      </c>
      <c r="S798" s="670" t="s">
        <v>2030</v>
      </c>
      <c r="T798" s="672" t="s">
        <v>2030</v>
      </c>
      <c r="U798" s="670" t="s">
        <v>2030</v>
      </c>
      <c r="V798" s="670" t="s">
        <v>2030</v>
      </c>
      <c r="W798" s="670" t="s">
        <v>2030</v>
      </c>
      <c r="X798" s="672" t="s">
        <v>2030</v>
      </c>
      <c r="Y798" s="670" t="s">
        <v>2030</v>
      </c>
      <c r="Z798" s="670" t="s">
        <v>2030</v>
      </c>
      <c r="AA798" s="670" t="s">
        <v>2030</v>
      </c>
      <c r="AB798" s="671" t="s">
        <v>2030</v>
      </c>
      <c r="AC798" s="587" t="s">
        <v>2030</v>
      </c>
      <c r="AD798" s="674" t="s">
        <v>2030</v>
      </c>
      <c r="AE798" s="670" t="s">
        <v>2030</v>
      </c>
      <c r="AF798" s="670" t="s">
        <v>2030</v>
      </c>
      <c r="AG798" s="670" t="s">
        <v>2030</v>
      </c>
      <c r="AH798" s="673" t="s">
        <v>2030</v>
      </c>
      <c r="AI798" s="670" t="s">
        <v>2030</v>
      </c>
      <c r="AJ798" s="670" t="s">
        <v>2030</v>
      </c>
      <c r="AK798" s="671" t="s">
        <v>2030</v>
      </c>
      <c r="AL798" s="587" t="s">
        <v>2030</v>
      </c>
      <c r="AM798" s="674" t="s">
        <v>2030</v>
      </c>
      <c r="AN798" s="670" t="s">
        <v>2030</v>
      </c>
      <c r="AO798" s="670" t="s">
        <v>2030</v>
      </c>
      <c r="AP798" s="676" t="s">
        <v>2030</v>
      </c>
      <c r="AQ798" s="674" t="s">
        <v>2030</v>
      </c>
      <c r="AR798" s="670" t="s">
        <v>2030</v>
      </c>
      <c r="AS798" s="670" t="s">
        <v>2030</v>
      </c>
      <c r="AT798" s="672" t="s">
        <v>2030</v>
      </c>
      <c r="AU798" s="673" t="s">
        <v>2030</v>
      </c>
      <c r="AV798" s="670" t="s">
        <v>2030</v>
      </c>
      <c r="AW798" s="670" t="s">
        <v>2030</v>
      </c>
      <c r="AX798" s="671" t="s">
        <v>2030</v>
      </c>
      <c r="AY798" s="587" t="s">
        <v>2030</v>
      </c>
      <c r="AZ798" s="589" t="s">
        <v>2030</v>
      </c>
      <c r="BA798" s="589" t="s">
        <v>2030</v>
      </c>
      <c r="BB798" s="668" t="s">
        <v>2030</v>
      </c>
      <c r="BC798" s="587" t="s">
        <v>2030</v>
      </c>
    </row>
    <row r="799" spans="1:55" ht="13.5" thickBot="1" x14ac:dyDescent="0.25">
      <c r="A799" s="140"/>
      <c r="B799" s="128"/>
      <c r="C799" s="591"/>
      <c r="D799" s="591"/>
      <c r="E799" s="591"/>
      <c r="F799" s="591"/>
      <c r="G799" s="591"/>
      <c r="H799" s="591"/>
      <c r="I799" s="591"/>
      <c r="J799" s="591"/>
      <c r="K799" s="591"/>
      <c r="L799" s="591"/>
      <c r="M799" s="591"/>
      <c r="N799" s="591"/>
      <c r="O799" s="591"/>
      <c r="P799" s="591"/>
      <c r="Q799" s="591"/>
      <c r="R799" s="591"/>
      <c r="S799" s="591"/>
      <c r="T799" s="591"/>
      <c r="U799" s="591"/>
      <c r="V799" s="591"/>
      <c r="W799" s="591"/>
      <c r="X799" s="591"/>
      <c r="Y799" s="591"/>
      <c r="Z799" s="591"/>
      <c r="AA799" s="591"/>
      <c r="AB799" s="591"/>
      <c r="AC799" s="591"/>
      <c r="AD799" s="591"/>
      <c r="AE799" s="591"/>
      <c r="AF799" s="591"/>
      <c r="AG799" s="591"/>
      <c r="AH799" s="591"/>
      <c r="AI799" s="591"/>
      <c r="AJ799" s="591"/>
      <c r="AK799" s="591"/>
      <c r="AL799" s="669"/>
      <c r="AM799" s="591"/>
      <c r="AN799" s="591"/>
      <c r="AO799" s="591"/>
      <c r="AP799" s="591"/>
      <c r="AQ799" s="591"/>
      <c r="AR799" s="591"/>
      <c r="AS799" s="591"/>
      <c r="AT799" s="591"/>
      <c r="AU799" s="591"/>
      <c r="AV799" s="591"/>
      <c r="AW799" s="591"/>
      <c r="AX799" s="591"/>
      <c r="AY799" s="669"/>
      <c r="AZ799" s="591"/>
      <c r="BA799" s="591"/>
      <c r="BB799" s="591"/>
      <c r="BC799" s="591"/>
    </row>
    <row r="800" spans="1:55" ht="13.5" thickBot="1" x14ac:dyDescent="0.25">
      <c r="A800" s="687"/>
      <c r="B800" s="653"/>
      <c r="C800" s="655"/>
      <c r="D800" s="655"/>
      <c r="E800" s="655"/>
      <c r="F800" s="655"/>
      <c r="G800" s="655"/>
      <c r="H800" s="655"/>
      <c r="I800" s="655"/>
      <c r="J800" s="655"/>
      <c r="K800" s="655"/>
      <c r="L800" s="655"/>
      <c r="M800" s="655"/>
      <c r="N800" s="655"/>
      <c r="O800" s="655"/>
      <c r="P800" s="655"/>
      <c r="Q800" s="655"/>
      <c r="R800" s="655"/>
      <c r="S800" s="655"/>
      <c r="T800" s="655"/>
      <c r="U800" s="655"/>
      <c r="V800" s="655"/>
      <c r="W800" s="655"/>
      <c r="X800" s="655"/>
      <c r="Y800" s="655"/>
      <c r="Z800" s="655"/>
      <c r="AA800" s="655"/>
      <c r="AB800" s="655"/>
      <c r="AC800" s="655"/>
      <c r="AD800" s="655"/>
      <c r="AE800" s="655"/>
      <c r="AF800" s="655"/>
      <c r="AG800" s="655"/>
      <c r="AH800" s="688"/>
      <c r="AI800" s="688"/>
      <c r="AJ800" s="688"/>
      <c r="AK800" s="688"/>
      <c r="AL800" s="689"/>
      <c r="AM800" s="688"/>
      <c r="AN800" s="688"/>
      <c r="AO800" s="688"/>
      <c r="AP800" s="688"/>
      <c r="AQ800" s="688"/>
      <c r="AR800" s="688"/>
      <c r="AS800" s="688"/>
      <c r="AT800" s="688"/>
      <c r="AU800" s="688"/>
      <c r="AV800" s="688"/>
      <c r="AW800" s="688"/>
      <c r="AX800" s="688"/>
      <c r="AY800" s="689"/>
      <c r="AZ800" s="655"/>
      <c r="BA800" s="655"/>
      <c r="BB800" s="655"/>
      <c r="BC800" s="655"/>
    </row>
    <row r="801" spans="1:71" ht="13.5" thickBot="1" x14ac:dyDescent="0.25">
      <c r="A801" s="2589" t="s">
        <v>450</v>
      </c>
      <c r="B801" s="2591" t="s">
        <v>672</v>
      </c>
      <c r="C801" s="2586" t="s">
        <v>2056</v>
      </c>
      <c r="D801" s="2587"/>
      <c r="E801" s="2587"/>
      <c r="F801" s="2587"/>
      <c r="G801" s="2587"/>
      <c r="H801" s="2598" t="s">
        <v>2062</v>
      </c>
      <c r="I801" s="2599"/>
      <c r="J801" s="2600"/>
      <c r="K801" s="2601"/>
      <c r="L801" s="2602" t="s">
        <v>2061</v>
      </c>
      <c r="M801" s="2603"/>
      <c r="N801" s="2603"/>
      <c r="O801" s="2603"/>
      <c r="P801" s="2604"/>
      <c r="Q801" s="2586" t="s">
        <v>2053</v>
      </c>
      <c r="R801" s="2587"/>
      <c r="S801" s="2587"/>
      <c r="T801" s="2588"/>
      <c r="U801" s="2586" t="s">
        <v>2052</v>
      </c>
      <c r="V801" s="2587"/>
      <c r="W801" s="2587"/>
      <c r="X801" s="2588"/>
      <c r="Y801" s="2605" t="s">
        <v>2051</v>
      </c>
      <c r="Z801" s="2606"/>
      <c r="AA801" s="2606"/>
      <c r="AB801" s="2606"/>
      <c r="AC801" s="2607"/>
      <c r="AD801" s="2586" t="s">
        <v>2050</v>
      </c>
      <c r="AE801" s="2587"/>
      <c r="AF801" s="2587"/>
      <c r="AG801" s="2588"/>
      <c r="AH801" s="2586" t="s">
        <v>2049</v>
      </c>
      <c r="AI801" s="2587"/>
      <c r="AJ801" s="2587"/>
      <c r="AK801" s="2587"/>
      <c r="AL801" s="2588"/>
      <c r="AM801" s="2586" t="s">
        <v>2048</v>
      </c>
      <c r="AN801" s="2587"/>
      <c r="AO801" s="2587"/>
      <c r="AP801" s="519"/>
      <c r="AQ801" s="2586" t="s">
        <v>2047</v>
      </c>
      <c r="AR801" s="2587"/>
      <c r="AS801" s="2587"/>
      <c r="AT801" s="2588"/>
      <c r="AU801" s="2593" t="s">
        <v>2046</v>
      </c>
      <c r="AV801" s="2594"/>
      <c r="AW801" s="2594"/>
      <c r="AX801" s="2594"/>
      <c r="AY801" s="2595"/>
      <c r="AZ801" s="2586" t="s">
        <v>2045</v>
      </c>
      <c r="BA801" s="2587"/>
      <c r="BB801" s="2587"/>
      <c r="BC801" s="2588"/>
    </row>
    <row r="802" spans="1:71" ht="13.5" thickBot="1" x14ac:dyDescent="0.25">
      <c r="A802" s="2590"/>
      <c r="B802" s="2592"/>
      <c r="C802" s="520">
        <v>2</v>
      </c>
      <c r="D802" s="521">
        <v>6</v>
      </c>
      <c r="E802" s="522">
        <v>13</v>
      </c>
      <c r="F802" s="523">
        <v>20</v>
      </c>
      <c r="G802" s="524">
        <v>27</v>
      </c>
      <c r="H802" s="525">
        <v>3</v>
      </c>
      <c r="I802" s="526">
        <v>10</v>
      </c>
      <c r="J802" s="523">
        <v>17</v>
      </c>
      <c r="K802" s="527">
        <v>24</v>
      </c>
      <c r="L802" s="525">
        <v>2</v>
      </c>
      <c r="M802" s="522">
        <v>9</v>
      </c>
      <c r="N802" s="528">
        <v>16</v>
      </c>
      <c r="O802" s="529">
        <v>23</v>
      </c>
      <c r="P802" s="530">
        <v>30</v>
      </c>
      <c r="Q802" s="522">
        <v>6</v>
      </c>
      <c r="R802" s="523">
        <v>13</v>
      </c>
      <c r="S802" s="529">
        <v>20</v>
      </c>
      <c r="T802" s="530">
        <v>27</v>
      </c>
      <c r="U802" s="526">
        <v>4</v>
      </c>
      <c r="V802" s="523">
        <v>11</v>
      </c>
      <c r="W802" s="522">
        <v>18</v>
      </c>
      <c r="X802" s="530">
        <v>25</v>
      </c>
      <c r="Y802" s="526">
        <v>1</v>
      </c>
      <c r="Z802" s="523">
        <v>8</v>
      </c>
      <c r="AA802" s="522">
        <v>15</v>
      </c>
      <c r="AB802" s="528">
        <v>22</v>
      </c>
      <c r="AC802" s="527">
        <v>29</v>
      </c>
      <c r="AD802" s="523">
        <v>6</v>
      </c>
      <c r="AE802" s="522">
        <v>13</v>
      </c>
      <c r="AF802" s="528">
        <v>20</v>
      </c>
      <c r="AG802" s="527">
        <v>27</v>
      </c>
      <c r="AH802" s="521">
        <v>3</v>
      </c>
      <c r="AI802" s="522">
        <v>10</v>
      </c>
      <c r="AJ802" s="523">
        <v>17</v>
      </c>
      <c r="AK802" s="522">
        <v>24</v>
      </c>
      <c r="AL802" s="531">
        <v>31</v>
      </c>
      <c r="AM802" s="526">
        <v>7</v>
      </c>
      <c r="AN802" s="523">
        <v>14</v>
      </c>
      <c r="AO802" s="522">
        <v>21</v>
      </c>
      <c r="AP802" s="531">
        <v>28</v>
      </c>
      <c r="AQ802" s="526">
        <v>5</v>
      </c>
      <c r="AR802" s="523">
        <v>12</v>
      </c>
      <c r="AS802" s="529">
        <v>19</v>
      </c>
      <c r="AT802" s="530">
        <v>26</v>
      </c>
      <c r="AU802" s="520">
        <v>2</v>
      </c>
      <c r="AV802" s="523">
        <v>9</v>
      </c>
      <c r="AW802" s="529">
        <v>16</v>
      </c>
      <c r="AX802" s="523">
        <v>23</v>
      </c>
      <c r="AY802" s="532">
        <v>30</v>
      </c>
      <c r="AZ802" s="521">
        <v>7</v>
      </c>
      <c r="BA802" s="522">
        <v>14</v>
      </c>
      <c r="BB802" s="523">
        <v>21</v>
      </c>
      <c r="BC802" s="533">
        <v>28</v>
      </c>
    </row>
    <row r="803" spans="1:71" x14ac:dyDescent="0.2">
      <c r="A803" s="2596" t="s">
        <v>1501</v>
      </c>
      <c r="B803" s="2121" t="s">
        <v>2066</v>
      </c>
      <c r="C803" s="534" t="s">
        <v>2030</v>
      </c>
      <c r="D803" s="535" t="s">
        <v>2030</v>
      </c>
      <c r="E803" s="535" t="s">
        <v>2030</v>
      </c>
      <c r="F803" s="535" t="s">
        <v>2030</v>
      </c>
      <c r="G803" s="536" t="s">
        <v>2030</v>
      </c>
      <c r="H803" s="534" t="s">
        <v>2030</v>
      </c>
      <c r="I803" s="535" t="s">
        <v>2030</v>
      </c>
      <c r="J803" s="535" t="s">
        <v>2030</v>
      </c>
      <c r="K803" s="536" t="s">
        <v>2030</v>
      </c>
      <c r="L803" s="534" t="s">
        <v>2030</v>
      </c>
      <c r="M803" s="535" t="s">
        <v>2030</v>
      </c>
      <c r="N803" s="535" t="s">
        <v>2030</v>
      </c>
      <c r="O803" s="537" t="s">
        <v>2030</v>
      </c>
      <c r="P803" s="536" t="s">
        <v>2030</v>
      </c>
      <c r="Q803" s="538" t="s">
        <v>2030</v>
      </c>
      <c r="R803" s="535" t="s">
        <v>2030</v>
      </c>
      <c r="S803" s="535" t="s">
        <v>2030</v>
      </c>
      <c r="T803" s="536" t="s">
        <v>2030</v>
      </c>
      <c r="U803" s="535" t="s">
        <v>2030</v>
      </c>
      <c r="V803" s="535" t="s">
        <v>2030</v>
      </c>
      <c r="W803" s="535" t="s">
        <v>2030</v>
      </c>
      <c r="X803" s="536" t="s">
        <v>2030</v>
      </c>
      <c r="Y803" s="535" t="s">
        <v>2030</v>
      </c>
      <c r="Z803" s="535" t="s">
        <v>2030</v>
      </c>
      <c r="AA803" s="535" t="s">
        <v>2030</v>
      </c>
      <c r="AB803" s="537" t="s">
        <v>2030</v>
      </c>
      <c r="AC803" s="536" t="s">
        <v>2030</v>
      </c>
      <c r="AD803" s="538" t="s">
        <v>2030</v>
      </c>
      <c r="AE803" s="535" t="s">
        <v>2030</v>
      </c>
      <c r="AF803" s="535" t="s">
        <v>2030</v>
      </c>
      <c r="AG803" s="535" t="s">
        <v>2030</v>
      </c>
      <c r="AH803" s="534" t="s">
        <v>2030</v>
      </c>
      <c r="AI803" s="535" t="s">
        <v>2030</v>
      </c>
      <c r="AJ803" s="535" t="s">
        <v>2030</v>
      </c>
      <c r="AK803" s="537" t="s">
        <v>2030</v>
      </c>
      <c r="AL803" s="536" t="s">
        <v>2030</v>
      </c>
      <c r="AM803" s="538" t="s">
        <v>2030</v>
      </c>
      <c r="AN803" s="535" t="s">
        <v>2030</v>
      </c>
      <c r="AO803" s="535" t="s">
        <v>2030</v>
      </c>
      <c r="AP803" s="542" t="s">
        <v>2030</v>
      </c>
      <c r="AQ803" s="538" t="s">
        <v>2030</v>
      </c>
      <c r="AR803" s="535" t="s">
        <v>2030</v>
      </c>
      <c r="AS803" s="535" t="s">
        <v>2030</v>
      </c>
      <c r="AT803" s="536" t="s">
        <v>2030</v>
      </c>
      <c r="AU803" s="534" t="s">
        <v>2030</v>
      </c>
      <c r="AV803" s="535" t="s">
        <v>2030</v>
      </c>
      <c r="AW803" s="535" t="s">
        <v>2030</v>
      </c>
      <c r="AX803" s="537" t="s">
        <v>2030</v>
      </c>
      <c r="AY803" s="543" t="s">
        <v>2030</v>
      </c>
      <c r="AZ803" s="567" t="s">
        <v>2030</v>
      </c>
      <c r="BA803" s="567" t="s">
        <v>2030</v>
      </c>
      <c r="BB803" s="568" t="s">
        <v>2030</v>
      </c>
      <c r="BC803" s="569" t="s">
        <v>2030</v>
      </c>
    </row>
    <row r="804" spans="1:71" x14ac:dyDescent="0.2">
      <c r="A804" s="2612"/>
      <c r="B804" s="2122" t="s">
        <v>2065</v>
      </c>
      <c r="C804" s="546" t="s">
        <v>2030</v>
      </c>
      <c r="D804" s="547" t="s">
        <v>2030</v>
      </c>
      <c r="E804" s="547" t="s">
        <v>2030</v>
      </c>
      <c r="F804" s="547" t="s">
        <v>2030</v>
      </c>
      <c r="G804" s="548" t="s">
        <v>2030</v>
      </c>
      <c r="H804" s="546" t="s">
        <v>2030</v>
      </c>
      <c r="I804" s="547" t="s">
        <v>2030</v>
      </c>
      <c r="J804" s="547" t="s">
        <v>2030</v>
      </c>
      <c r="K804" s="548" t="s">
        <v>2030</v>
      </c>
      <c r="L804" s="546" t="s">
        <v>2030</v>
      </c>
      <c r="M804" s="550" t="s">
        <v>2030</v>
      </c>
      <c r="N804" s="550" t="s">
        <v>2030</v>
      </c>
      <c r="O804" s="551" t="s">
        <v>2030</v>
      </c>
      <c r="P804" s="548" t="s">
        <v>2030</v>
      </c>
      <c r="Q804" s="552" t="s">
        <v>2030</v>
      </c>
      <c r="R804" s="550" t="s">
        <v>2030</v>
      </c>
      <c r="S804" s="550" t="s">
        <v>2030</v>
      </c>
      <c r="T804" s="553" t="s">
        <v>2030</v>
      </c>
      <c r="U804" s="550" t="s">
        <v>2030</v>
      </c>
      <c r="V804" s="550" t="s">
        <v>2030</v>
      </c>
      <c r="W804" s="550" t="s">
        <v>2030</v>
      </c>
      <c r="X804" s="553" t="s">
        <v>2030</v>
      </c>
      <c r="Y804" s="550" t="s">
        <v>2030</v>
      </c>
      <c r="Z804" s="550" t="s">
        <v>2030</v>
      </c>
      <c r="AA804" s="550" t="s">
        <v>2030</v>
      </c>
      <c r="AB804" s="551" t="s">
        <v>2030</v>
      </c>
      <c r="AC804" s="548" t="s">
        <v>2030</v>
      </c>
      <c r="AD804" s="552" t="s">
        <v>2030</v>
      </c>
      <c r="AE804" s="550" t="s">
        <v>2030</v>
      </c>
      <c r="AF804" s="550" t="s">
        <v>2030</v>
      </c>
      <c r="AG804" s="550" t="s">
        <v>2030</v>
      </c>
      <c r="AH804" s="549" t="s">
        <v>2030</v>
      </c>
      <c r="AI804" s="550" t="s">
        <v>2030</v>
      </c>
      <c r="AJ804" s="550" t="s">
        <v>2030</v>
      </c>
      <c r="AK804" s="551" t="s">
        <v>2030</v>
      </c>
      <c r="AL804" s="548" t="s">
        <v>2030</v>
      </c>
      <c r="AM804" s="552" t="s">
        <v>2030</v>
      </c>
      <c r="AN804" s="550" t="s">
        <v>2030</v>
      </c>
      <c r="AO804" s="550" t="s">
        <v>2030</v>
      </c>
      <c r="AP804" s="554" t="s">
        <v>2030</v>
      </c>
      <c r="AQ804" s="552" t="s">
        <v>2030</v>
      </c>
      <c r="AR804" s="550" t="s">
        <v>2030</v>
      </c>
      <c r="AS804" s="550" t="s">
        <v>2030</v>
      </c>
      <c r="AT804" s="553" t="s">
        <v>2030</v>
      </c>
      <c r="AU804" s="549" t="s">
        <v>2030</v>
      </c>
      <c r="AV804" s="550" t="s">
        <v>2030</v>
      </c>
      <c r="AW804" s="550" t="s">
        <v>2030</v>
      </c>
      <c r="AX804" s="551" t="s">
        <v>2030</v>
      </c>
      <c r="AY804" s="548" t="s">
        <v>2030</v>
      </c>
      <c r="AZ804" s="555" t="s">
        <v>2030</v>
      </c>
      <c r="BA804" s="555" t="s">
        <v>2030</v>
      </c>
      <c r="BB804" s="556" t="s">
        <v>2030</v>
      </c>
      <c r="BC804" s="548" t="s">
        <v>2030</v>
      </c>
    </row>
    <row r="805" spans="1:71" ht="13.5" thickBot="1" x14ac:dyDescent="0.25">
      <c r="A805" s="2597"/>
      <c r="B805" s="2125" t="s">
        <v>2064</v>
      </c>
      <c r="C805" s="607" t="s">
        <v>2030</v>
      </c>
      <c r="D805" s="608" t="s">
        <v>2030</v>
      </c>
      <c r="E805" s="608" t="s">
        <v>2030</v>
      </c>
      <c r="F805" s="608" t="s">
        <v>2030</v>
      </c>
      <c r="G805" s="609" t="s">
        <v>2030</v>
      </c>
      <c r="H805" s="607" t="s">
        <v>2030</v>
      </c>
      <c r="I805" s="608" t="s">
        <v>2030</v>
      </c>
      <c r="J805" s="608" t="s">
        <v>2030</v>
      </c>
      <c r="K805" s="609" t="s">
        <v>2030</v>
      </c>
      <c r="L805" s="629" t="s">
        <v>2030</v>
      </c>
      <c r="M805" s="627" t="s">
        <v>2030</v>
      </c>
      <c r="N805" s="627" t="s">
        <v>2030</v>
      </c>
      <c r="O805" s="630" t="s">
        <v>2030</v>
      </c>
      <c r="P805" s="609" t="s">
        <v>2030</v>
      </c>
      <c r="Q805" s="626" t="s">
        <v>2030</v>
      </c>
      <c r="R805" s="627" t="s">
        <v>2030</v>
      </c>
      <c r="S805" s="627" t="s">
        <v>2030</v>
      </c>
      <c r="T805" s="628" t="s">
        <v>2030</v>
      </c>
      <c r="U805" s="627" t="s">
        <v>2030</v>
      </c>
      <c r="V805" s="627" t="s">
        <v>2030</v>
      </c>
      <c r="W805" s="627" t="s">
        <v>2030</v>
      </c>
      <c r="X805" s="628" t="s">
        <v>2030</v>
      </c>
      <c r="Y805" s="627" t="s">
        <v>2030</v>
      </c>
      <c r="Z805" s="627" t="s">
        <v>2030</v>
      </c>
      <c r="AA805" s="627" t="s">
        <v>2030</v>
      </c>
      <c r="AB805" s="630" t="s">
        <v>2030</v>
      </c>
      <c r="AC805" s="609" t="s">
        <v>2030</v>
      </c>
      <c r="AD805" s="626" t="s">
        <v>2030</v>
      </c>
      <c r="AE805" s="627" t="s">
        <v>2030</v>
      </c>
      <c r="AF805" s="627" t="s">
        <v>2030</v>
      </c>
      <c r="AG805" s="627" t="s">
        <v>2030</v>
      </c>
      <c r="AH805" s="629" t="s">
        <v>2030</v>
      </c>
      <c r="AI805" s="627" t="s">
        <v>2030</v>
      </c>
      <c r="AJ805" s="627" t="s">
        <v>2030</v>
      </c>
      <c r="AK805" s="630" t="s">
        <v>2030</v>
      </c>
      <c r="AL805" s="609" t="s">
        <v>2030</v>
      </c>
      <c r="AM805" s="626" t="s">
        <v>2030</v>
      </c>
      <c r="AN805" s="627" t="s">
        <v>2030</v>
      </c>
      <c r="AO805" s="627" t="s">
        <v>2030</v>
      </c>
      <c r="AP805" s="631" t="s">
        <v>2030</v>
      </c>
      <c r="AQ805" s="626" t="s">
        <v>2030</v>
      </c>
      <c r="AR805" s="627" t="s">
        <v>2030</v>
      </c>
      <c r="AS805" s="627" t="s">
        <v>2030</v>
      </c>
      <c r="AT805" s="628" t="s">
        <v>2030</v>
      </c>
      <c r="AU805" s="629" t="s">
        <v>2030</v>
      </c>
      <c r="AV805" s="627" t="s">
        <v>2030</v>
      </c>
      <c r="AW805" s="627" t="s">
        <v>2030</v>
      </c>
      <c r="AX805" s="630" t="s">
        <v>2030</v>
      </c>
      <c r="AY805" s="619" t="s">
        <v>2030</v>
      </c>
      <c r="AZ805" s="647" t="s">
        <v>2030</v>
      </c>
      <c r="BA805" s="647" t="s">
        <v>2030</v>
      </c>
      <c r="BB805" s="648" t="s">
        <v>2030</v>
      </c>
      <c r="BC805" s="649" t="s">
        <v>2030</v>
      </c>
    </row>
    <row r="806" spans="1:71" ht="15" x14ac:dyDescent="0.25">
      <c r="A806"/>
      <c r="B806" s="167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row>
    <row r="807" spans="1:71" ht="15" x14ac:dyDescent="0.25">
      <c r="A807"/>
      <c r="B807" s="1676"/>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row>
    <row r="808" spans="1:71" ht="15" x14ac:dyDescent="0.25">
      <c r="A808"/>
      <c r="B808" s="1676"/>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row>
    <row r="811" spans="1:71" s="1660" customFormat="1" x14ac:dyDescent="0.2">
      <c r="A811" s="1661"/>
      <c r="B811" s="2131"/>
      <c r="C811" s="1663"/>
      <c r="D811" s="1663"/>
      <c r="E811" s="1663"/>
      <c r="F811" s="1663"/>
      <c r="G811" s="1663"/>
      <c r="H811" s="1663"/>
      <c r="I811" s="1663"/>
      <c r="J811" s="1663"/>
      <c r="K811" s="1663"/>
      <c r="L811" s="1663"/>
      <c r="M811" s="1663"/>
      <c r="N811" s="1663"/>
      <c r="O811" s="1663"/>
      <c r="P811" s="1663"/>
      <c r="Q811" s="1663"/>
      <c r="R811" s="1663"/>
      <c r="S811" s="1663"/>
      <c r="T811" s="1663"/>
      <c r="U811" s="1663"/>
      <c r="V811" s="1663"/>
      <c r="W811" s="1663"/>
      <c r="X811" s="1663"/>
      <c r="Y811" s="1663"/>
      <c r="Z811" s="1663"/>
      <c r="AA811" s="1663"/>
      <c r="AB811" s="1663"/>
      <c r="AC811" s="1663"/>
      <c r="AD811" s="1663"/>
      <c r="AE811" s="1663"/>
      <c r="AF811" s="1663"/>
      <c r="AG811" s="1663"/>
      <c r="AH811" s="1663"/>
      <c r="AI811" s="1663"/>
      <c r="AJ811" s="1663"/>
      <c r="AK811" s="1663"/>
      <c r="AL811" s="1663"/>
      <c r="AM811" s="1663"/>
      <c r="AN811" s="1663"/>
      <c r="AO811" s="1663"/>
      <c r="AP811" s="1663"/>
      <c r="AQ811" s="1663"/>
      <c r="AR811" s="1663"/>
      <c r="AS811" s="1663"/>
      <c r="AT811" s="1663"/>
      <c r="AU811" s="1663"/>
      <c r="AV811" s="1663"/>
      <c r="AW811" s="1663"/>
      <c r="AX811" s="1663"/>
      <c r="AY811" s="1663"/>
      <c r="AZ811" s="1663"/>
      <c r="BA811" s="1663"/>
      <c r="BB811" s="1663"/>
    </row>
    <row r="813" spans="1:71" ht="6.75" customHeight="1" thickBot="1" x14ac:dyDescent="0.25"/>
    <row r="814" spans="1:71" ht="44.25" customHeight="1" x14ac:dyDescent="0.25">
      <c r="A814"/>
      <c r="B814" s="2650" t="s">
        <v>2903</v>
      </c>
      <c r="C814" s="2650"/>
      <c r="D814" s="2650"/>
      <c r="E814" s="2650"/>
      <c r="F814" s="2650"/>
      <c r="G814" s="2650"/>
      <c r="H814" s="2650"/>
      <c r="I814" s="2650"/>
      <c r="J814" s="2650"/>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s="511" t="s">
        <v>2255</v>
      </c>
      <c r="BE814" s="536" t="s">
        <v>2030</v>
      </c>
      <c r="BF814" s="706" t="s">
        <v>2259</v>
      </c>
      <c r="BG814" s="635"/>
      <c r="BH814"/>
      <c r="BI814"/>
      <c r="BJ814"/>
      <c r="BK814"/>
      <c r="BL814"/>
      <c r="BM814"/>
      <c r="BN814"/>
      <c r="BO814"/>
      <c r="BP814"/>
      <c r="BQ814"/>
      <c r="BR814"/>
      <c r="BS814"/>
    </row>
    <row r="815" spans="1:71" ht="15.75" thickBot="1" x14ac:dyDescent="0.3">
      <c r="A815"/>
      <c r="B815" s="1676"/>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row>
    <row r="816" spans="1:71" ht="15.75" thickBot="1" x14ac:dyDescent="0.3">
      <c r="A816" s="2621" t="s">
        <v>450</v>
      </c>
      <c r="B816" s="2633" t="s">
        <v>672</v>
      </c>
      <c r="C816" s="2613" t="s">
        <v>2056</v>
      </c>
      <c r="D816" s="2625"/>
      <c r="E816" s="2625"/>
      <c r="F816" s="2625"/>
      <c r="G816" s="2626"/>
      <c r="H816" s="2627" t="s">
        <v>2062</v>
      </c>
      <c r="I816" s="2628"/>
      <c r="J816" s="2628"/>
      <c r="K816" s="2629"/>
      <c r="L816" s="2628" t="s">
        <v>2061</v>
      </c>
      <c r="M816" s="2628"/>
      <c r="N816" s="2628"/>
      <c r="O816" s="2629"/>
      <c r="P816" s="2613" t="s">
        <v>2053</v>
      </c>
      <c r="Q816" s="2614"/>
      <c r="R816" s="2614"/>
      <c r="S816" s="2614"/>
      <c r="T816" s="2615"/>
      <c r="U816" s="2620" t="s">
        <v>2052</v>
      </c>
      <c r="V816" s="2620"/>
      <c r="W816" s="2620"/>
      <c r="X816" s="2620"/>
      <c r="Y816" s="2613" t="s">
        <v>2051</v>
      </c>
      <c r="Z816" s="2614"/>
      <c r="AA816" s="2614"/>
      <c r="AB816" s="2615"/>
      <c r="AC816" s="2615" t="s">
        <v>2050</v>
      </c>
      <c r="AD816" s="2619"/>
      <c r="AE816" s="2619"/>
      <c r="AF816" s="2619"/>
      <c r="AG816" s="2619"/>
      <c r="AH816" s="2620" t="s">
        <v>2049</v>
      </c>
      <c r="AI816" s="2620"/>
      <c r="AJ816" s="2620"/>
      <c r="AK816" s="2620"/>
      <c r="AL816" s="2613" t="s">
        <v>2048</v>
      </c>
      <c r="AM816" s="2614"/>
      <c r="AN816" s="2614"/>
      <c r="AO816" s="2614"/>
      <c r="AP816" s="2615"/>
      <c r="AQ816" s="2613" t="s">
        <v>2047</v>
      </c>
      <c r="AR816" s="2614"/>
      <c r="AS816" s="2614"/>
      <c r="AT816" s="2615"/>
      <c r="AU816" s="2616" t="s">
        <v>2046</v>
      </c>
      <c r="AV816" s="2617"/>
      <c r="AW816" s="2617"/>
      <c r="AX816" s="2618"/>
      <c r="AY816" s="2619" t="s">
        <v>2045</v>
      </c>
      <c r="AZ816" s="2619"/>
      <c r="BA816" s="2619"/>
      <c r="BB816" s="2619"/>
      <c r="BC816" s="690"/>
      <c r="BD816" s="690"/>
      <c r="BE816" s="690"/>
      <c r="BF816" s="691"/>
      <c r="BG816" s="691"/>
      <c r="BH816" s="691"/>
      <c r="BI816" s="691"/>
      <c r="BJ816" s="691"/>
      <c r="BK816" s="691"/>
      <c r="BL816"/>
      <c r="BM816" s="2649"/>
      <c r="BN816" s="2649"/>
      <c r="BO816" s="2649"/>
      <c r="BP816" s="2649"/>
      <c r="BQ816" s="2649"/>
      <c r="BR816" s="2649"/>
      <c r="BS816" s="2649"/>
    </row>
    <row r="817" spans="1:71" ht="15.75" thickBot="1" x14ac:dyDescent="0.3">
      <c r="A817" s="2622"/>
      <c r="B817" s="2634"/>
      <c r="C817" s="692">
        <v>2</v>
      </c>
      <c r="D817" s="693">
        <v>7</v>
      </c>
      <c r="E817" s="692">
        <v>14</v>
      </c>
      <c r="F817" s="694">
        <v>21</v>
      </c>
      <c r="G817" s="695">
        <v>28</v>
      </c>
      <c r="H817" s="694">
        <v>4</v>
      </c>
      <c r="I817" s="692">
        <v>11</v>
      </c>
      <c r="J817" s="694">
        <v>18</v>
      </c>
      <c r="K817" s="692">
        <v>25</v>
      </c>
      <c r="L817" s="696">
        <v>4</v>
      </c>
      <c r="M817" s="694">
        <v>11</v>
      </c>
      <c r="N817" s="692">
        <v>18</v>
      </c>
      <c r="O817" s="694">
        <v>25</v>
      </c>
      <c r="P817" s="692">
        <v>1</v>
      </c>
      <c r="Q817" s="694">
        <v>8</v>
      </c>
      <c r="R817" s="692">
        <v>15</v>
      </c>
      <c r="S817" s="694">
        <v>22</v>
      </c>
      <c r="T817" s="692">
        <v>29</v>
      </c>
      <c r="U817" s="694">
        <v>6</v>
      </c>
      <c r="V817" s="692">
        <v>13</v>
      </c>
      <c r="W817" s="697">
        <v>20</v>
      </c>
      <c r="X817" s="698">
        <v>27</v>
      </c>
      <c r="Y817" s="699">
        <v>3</v>
      </c>
      <c r="Z817" s="692">
        <v>10</v>
      </c>
      <c r="AA817" s="694">
        <v>17</v>
      </c>
      <c r="AB817" s="692">
        <v>24</v>
      </c>
      <c r="AC817" s="699">
        <v>1</v>
      </c>
      <c r="AD817" s="692">
        <v>8</v>
      </c>
      <c r="AE817" s="694">
        <v>15</v>
      </c>
      <c r="AF817" s="694">
        <v>22</v>
      </c>
      <c r="AG817" s="692">
        <v>29</v>
      </c>
      <c r="AH817" s="694">
        <v>5</v>
      </c>
      <c r="AI817" s="692">
        <v>12</v>
      </c>
      <c r="AJ817" s="692">
        <v>19</v>
      </c>
      <c r="AK817" s="694">
        <v>26</v>
      </c>
      <c r="AL817" s="692">
        <v>2</v>
      </c>
      <c r="AM817" s="694">
        <v>9</v>
      </c>
      <c r="AN817" s="692">
        <v>16</v>
      </c>
      <c r="AO817" s="694">
        <v>23</v>
      </c>
      <c r="AP817" s="692">
        <v>30</v>
      </c>
      <c r="AQ817" s="694">
        <v>7</v>
      </c>
      <c r="AR817" s="692">
        <v>14</v>
      </c>
      <c r="AS817" s="692">
        <v>21</v>
      </c>
      <c r="AT817" s="700">
        <v>28</v>
      </c>
      <c r="AU817" s="701">
        <v>4</v>
      </c>
      <c r="AV817" s="700">
        <v>11</v>
      </c>
      <c r="AW817" s="701">
        <v>18</v>
      </c>
      <c r="AX817" s="700">
        <v>25</v>
      </c>
      <c r="AY817" s="701">
        <v>2</v>
      </c>
      <c r="AZ817" s="700">
        <v>9</v>
      </c>
      <c r="BA817" s="701">
        <v>16</v>
      </c>
      <c r="BB817" s="700">
        <v>28</v>
      </c>
      <c r="BC817" s="702"/>
      <c r="BD817" s="655"/>
      <c r="BE817" s="655"/>
      <c r="BF817" s="655"/>
      <c r="BG817" s="655"/>
      <c r="BH817" s="655"/>
      <c r="BI817" s="655"/>
      <c r="BJ817" s="655"/>
      <c r="BK817" s="655"/>
      <c r="BL817"/>
      <c r="BM817" s="2"/>
      <c r="BN817" s="2"/>
      <c r="BO817" s="2"/>
      <c r="BP817" s="2"/>
      <c r="BQ817" s="2"/>
      <c r="BR817" s="2"/>
      <c r="BS817" s="2"/>
    </row>
    <row r="818" spans="1:71" ht="15" x14ac:dyDescent="0.25">
      <c r="A818" s="2608" t="s">
        <v>1908</v>
      </c>
      <c r="B818" s="2116" t="s">
        <v>2213</v>
      </c>
      <c r="C818" s="593" t="s">
        <v>2030</v>
      </c>
      <c r="D818" s="535" t="s">
        <v>2030</v>
      </c>
      <c r="E818" s="535" t="s">
        <v>2030</v>
      </c>
      <c r="F818" s="535" t="s">
        <v>2030</v>
      </c>
      <c r="G818" s="537" t="s">
        <v>2030</v>
      </c>
      <c r="H818" s="534" t="s">
        <v>2030</v>
      </c>
      <c r="I818" s="535" t="s">
        <v>2030</v>
      </c>
      <c r="J818" s="535" t="s">
        <v>2030</v>
      </c>
      <c r="K818" s="537" t="s">
        <v>2030</v>
      </c>
      <c r="L818" s="534" t="s">
        <v>2030</v>
      </c>
      <c r="M818" s="535" t="s">
        <v>2030</v>
      </c>
      <c r="N818" s="535" t="s">
        <v>2030</v>
      </c>
      <c r="O818" s="536" t="s">
        <v>2030</v>
      </c>
      <c r="P818" s="534" t="s">
        <v>2030</v>
      </c>
      <c r="Q818" s="535" t="s">
        <v>2030</v>
      </c>
      <c r="R818" s="535" t="s">
        <v>2030</v>
      </c>
      <c r="S818" s="535" t="s">
        <v>2030</v>
      </c>
      <c r="T818" s="536" t="s">
        <v>2030</v>
      </c>
      <c r="U818" s="535" t="s">
        <v>2030</v>
      </c>
      <c r="V818" s="535" t="s">
        <v>2030</v>
      </c>
      <c r="W818" s="535" t="s">
        <v>2030</v>
      </c>
      <c r="X818" s="536" t="s">
        <v>2030</v>
      </c>
      <c r="Y818" s="535" t="s">
        <v>2030</v>
      </c>
      <c r="Z818" s="535" t="s">
        <v>2030</v>
      </c>
      <c r="AA818" s="535" t="s">
        <v>2030</v>
      </c>
      <c r="AB818" s="536" t="s">
        <v>2030</v>
      </c>
      <c r="AC818" s="534" t="s">
        <v>2030</v>
      </c>
      <c r="AD818" s="535" t="s">
        <v>2030</v>
      </c>
      <c r="AE818" s="535" t="s">
        <v>2030</v>
      </c>
      <c r="AF818" s="535" t="s">
        <v>2030</v>
      </c>
      <c r="AG818" s="536" t="s">
        <v>2030</v>
      </c>
      <c r="AH818" s="534" t="s">
        <v>2030</v>
      </c>
      <c r="AI818" s="535" t="s">
        <v>2030</v>
      </c>
      <c r="AJ818" s="535" t="s">
        <v>2030</v>
      </c>
      <c r="AK818" s="535" t="s">
        <v>2030</v>
      </c>
      <c r="AL818" s="534" t="s">
        <v>2030</v>
      </c>
      <c r="AM818" s="535" t="s">
        <v>2030</v>
      </c>
      <c r="AN818" s="535" t="s">
        <v>2030</v>
      </c>
      <c r="AO818" s="535" t="s">
        <v>2030</v>
      </c>
      <c r="AP818" s="536" t="s">
        <v>2030</v>
      </c>
      <c r="AQ818" s="535" t="s">
        <v>2030</v>
      </c>
      <c r="AR818" s="535" t="s">
        <v>2030</v>
      </c>
      <c r="AS818" s="535" t="s">
        <v>2030</v>
      </c>
      <c r="AT818" s="536" t="s">
        <v>2030</v>
      </c>
      <c r="AU818" s="703" t="s">
        <v>2259</v>
      </c>
      <c r="AV818" s="704" t="s">
        <v>2259</v>
      </c>
      <c r="AW818" s="704" t="s">
        <v>2259</v>
      </c>
      <c r="AX818" s="705" t="s">
        <v>2259</v>
      </c>
      <c r="AY818" s="706" t="s">
        <v>2259</v>
      </c>
      <c r="AZ818" s="535" t="s">
        <v>2030</v>
      </c>
      <c r="BA818" s="535" t="s">
        <v>2030</v>
      </c>
      <c r="BB818" s="536" t="s">
        <v>2030</v>
      </c>
      <c r="BC818" s="688"/>
      <c r="BD818" s="655"/>
      <c r="BE818" s="655"/>
      <c r="BF818" s="707"/>
      <c r="BG818" s="708">
        <v>2007</v>
      </c>
      <c r="BH818" s="708">
        <v>2008</v>
      </c>
      <c r="BI818" s="708">
        <v>2009</v>
      </c>
      <c r="BJ818" s="708">
        <v>2010</v>
      </c>
      <c r="BK818" s="708">
        <v>2011</v>
      </c>
      <c r="BL818"/>
      <c r="BM818" s="712" t="s">
        <v>829</v>
      </c>
      <c r="BN818"/>
      <c r="BO818" s="517"/>
      <c r="BP818" s="84">
        <v>2007</v>
      </c>
      <c r="BQ818" s="84">
        <v>2008</v>
      </c>
      <c r="BR818" s="84">
        <v>2009</v>
      </c>
      <c r="BS818" s="84">
        <v>2010</v>
      </c>
    </row>
    <row r="819" spans="1:71" ht="15" x14ac:dyDescent="0.25">
      <c r="A819" s="2609"/>
      <c r="B819" s="2113" t="s">
        <v>2212</v>
      </c>
      <c r="C819" s="605" t="s">
        <v>2030</v>
      </c>
      <c r="D819" s="550" t="s">
        <v>2030</v>
      </c>
      <c r="E819" s="550" t="s">
        <v>2030</v>
      </c>
      <c r="F819" s="550" t="s">
        <v>2030</v>
      </c>
      <c r="G819" s="551" t="s">
        <v>2030</v>
      </c>
      <c r="H819" s="549" t="s">
        <v>2030</v>
      </c>
      <c r="I819" s="550" t="s">
        <v>2030</v>
      </c>
      <c r="J819" s="550" t="s">
        <v>2030</v>
      </c>
      <c r="K819" s="551" t="s">
        <v>2030</v>
      </c>
      <c r="L819" s="549" t="s">
        <v>2030</v>
      </c>
      <c r="M819" s="550" t="s">
        <v>2030</v>
      </c>
      <c r="N819" s="550" t="s">
        <v>2030</v>
      </c>
      <c r="O819" s="553" t="s">
        <v>2030</v>
      </c>
      <c r="P819" s="549" t="s">
        <v>2030</v>
      </c>
      <c r="Q819" s="550" t="s">
        <v>2030</v>
      </c>
      <c r="R819" s="550" t="s">
        <v>2030</v>
      </c>
      <c r="S819" s="550" t="s">
        <v>2030</v>
      </c>
      <c r="T819" s="553" t="s">
        <v>2030</v>
      </c>
      <c r="U819" s="550" t="s">
        <v>2030</v>
      </c>
      <c r="V819" s="550" t="s">
        <v>2030</v>
      </c>
      <c r="W819" s="550" t="s">
        <v>2030</v>
      </c>
      <c r="X819" s="553" t="s">
        <v>2030</v>
      </c>
      <c r="Y819" s="550" t="s">
        <v>2030</v>
      </c>
      <c r="Z819" s="550" t="s">
        <v>2030</v>
      </c>
      <c r="AA819" s="550" t="s">
        <v>2030</v>
      </c>
      <c r="AB819" s="553" t="s">
        <v>2030</v>
      </c>
      <c r="AC819" s="549" t="s">
        <v>2030</v>
      </c>
      <c r="AD819" s="550" t="s">
        <v>2030</v>
      </c>
      <c r="AE819" s="550" t="s">
        <v>2030</v>
      </c>
      <c r="AF819" s="550" t="s">
        <v>2030</v>
      </c>
      <c r="AG819" s="553" t="s">
        <v>2030</v>
      </c>
      <c r="AH819" s="549" t="s">
        <v>2030</v>
      </c>
      <c r="AI819" s="550" t="s">
        <v>2030</v>
      </c>
      <c r="AJ819" s="550" t="s">
        <v>2030</v>
      </c>
      <c r="AK819" s="550" t="s">
        <v>2030</v>
      </c>
      <c r="AL819" s="549" t="s">
        <v>2030</v>
      </c>
      <c r="AM819" s="550" t="s">
        <v>2030</v>
      </c>
      <c r="AN819" s="550" t="s">
        <v>2030</v>
      </c>
      <c r="AO819" s="550" t="s">
        <v>2030</v>
      </c>
      <c r="AP819" s="553" t="s">
        <v>2030</v>
      </c>
      <c r="AQ819" s="550" t="s">
        <v>2030</v>
      </c>
      <c r="AR819" s="550" t="s">
        <v>2030</v>
      </c>
      <c r="AS819" s="550" t="s">
        <v>2030</v>
      </c>
      <c r="AT819" s="553" t="s">
        <v>2030</v>
      </c>
      <c r="AU819" s="551" t="s">
        <v>2030</v>
      </c>
      <c r="AV819" s="550" t="s">
        <v>2030</v>
      </c>
      <c r="AW819" s="550" t="s">
        <v>2030</v>
      </c>
      <c r="AX819" s="551" t="s">
        <v>2030</v>
      </c>
      <c r="AY819" s="549" t="s">
        <v>2030</v>
      </c>
      <c r="AZ819" s="550" t="s">
        <v>2030</v>
      </c>
      <c r="BA819" s="550" t="s">
        <v>2030</v>
      </c>
      <c r="BB819" s="553" t="s">
        <v>2030</v>
      </c>
      <c r="BC819" s="2641" t="s">
        <v>829</v>
      </c>
      <c r="BD819" s="2644" t="s">
        <v>1908</v>
      </c>
      <c r="BE819" s="2645"/>
      <c r="BF819" s="709" t="s">
        <v>2038</v>
      </c>
      <c r="BG819" s="42">
        <f>COUNTIFS($C$818:$BB$843,$BE$814)</f>
        <v>1272</v>
      </c>
      <c r="BH819" s="710"/>
      <c r="BI819" s="710"/>
      <c r="BJ819" s="710"/>
      <c r="BK819" s="711"/>
      <c r="BL819"/>
      <c r="BM819"/>
      <c r="BN819"/>
      <c r="BO819" s="716" t="s">
        <v>2038</v>
      </c>
      <c r="BP819" s="92">
        <f>BG819+BG823+BG828+BG832</f>
        <v>4015</v>
      </c>
      <c r="BQ819" s="92"/>
      <c r="BR819" s="92"/>
      <c r="BS819" s="92"/>
    </row>
    <row r="820" spans="1:71" ht="15" x14ac:dyDescent="0.25">
      <c r="A820" s="2609"/>
      <c r="B820" s="2114" t="s">
        <v>2211</v>
      </c>
      <c r="C820" s="635" t="s">
        <v>2030</v>
      </c>
      <c r="D820" s="561" t="s">
        <v>2030</v>
      </c>
      <c r="E820" s="561" t="s">
        <v>2030</v>
      </c>
      <c r="F820" s="561" t="s">
        <v>2030</v>
      </c>
      <c r="G820" s="562" t="s">
        <v>2030</v>
      </c>
      <c r="H820" s="560" t="s">
        <v>2030</v>
      </c>
      <c r="I820" s="561" t="s">
        <v>2030</v>
      </c>
      <c r="J820" s="561" t="s">
        <v>2030</v>
      </c>
      <c r="K820" s="562" t="s">
        <v>2030</v>
      </c>
      <c r="L820" s="560" t="s">
        <v>2030</v>
      </c>
      <c r="M820" s="561" t="s">
        <v>2030</v>
      </c>
      <c r="N820" s="561" t="s">
        <v>2030</v>
      </c>
      <c r="O820" s="564" t="s">
        <v>2030</v>
      </c>
      <c r="P820" s="560" t="s">
        <v>2030</v>
      </c>
      <c r="Q820" s="561" t="s">
        <v>2030</v>
      </c>
      <c r="R820" s="561" t="s">
        <v>2030</v>
      </c>
      <c r="S820" s="561" t="s">
        <v>2030</v>
      </c>
      <c r="T820" s="564" t="s">
        <v>2030</v>
      </c>
      <c r="U820" s="561" t="s">
        <v>2030</v>
      </c>
      <c r="V820" s="561" t="s">
        <v>2030</v>
      </c>
      <c r="W820" s="561" t="s">
        <v>2030</v>
      </c>
      <c r="X820" s="564" t="s">
        <v>2030</v>
      </c>
      <c r="Y820" s="561" t="s">
        <v>2030</v>
      </c>
      <c r="Z820" s="561" t="s">
        <v>2030</v>
      </c>
      <c r="AA820" s="561" t="s">
        <v>2030</v>
      </c>
      <c r="AB820" s="564" t="s">
        <v>2030</v>
      </c>
      <c r="AC820" s="560" t="s">
        <v>2030</v>
      </c>
      <c r="AD820" s="561" t="s">
        <v>2030</v>
      </c>
      <c r="AE820" s="561" t="s">
        <v>2030</v>
      </c>
      <c r="AF820" s="561" t="s">
        <v>2030</v>
      </c>
      <c r="AG820" s="564" t="s">
        <v>2030</v>
      </c>
      <c r="AH820" s="560" t="s">
        <v>2030</v>
      </c>
      <c r="AI820" s="561" t="s">
        <v>2030</v>
      </c>
      <c r="AJ820" s="561" t="s">
        <v>2030</v>
      </c>
      <c r="AK820" s="561" t="s">
        <v>2030</v>
      </c>
      <c r="AL820" s="560" t="s">
        <v>2030</v>
      </c>
      <c r="AM820" s="561" t="s">
        <v>2030</v>
      </c>
      <c r="AN820" s="561" t="s">
        <v>2030</v>
      </c>
      <c r="AO820" s="561" t="s">
        <v>2030</v>
      </c>
      <c r="AP820" s="564" t="s">
        <v>2030</v>
      </c>
      <c r="AQ820" s="561" t="s">
        <v>2030</v>
      </c>
      <c r="AR820" s="561" t="s">
        <v>2030</v>
      </c>
      <c r="AS820" s="561" t="s">
        <v>2030</v>
      </c>
      <c r="AT820" s="564" t="s">
        <v>2030</v>
      </c>
      <c r="AU820" s="562" t="s">
        <v>2030</v>
      </c>
      <c r="AV820" s="561" t="s">
        <v>2030</v>
      </c>
      <c r="AW820" s="561" t="s">
        <v>2030</v>
      </c>
      <c r="AX820" s="562" t="s">
        <v>2030</v>
      </c>
      <c r="AY820" s="560" t="s">
        <v>2030</v>
      </c>
      <c r="AZ820" s="561" t="s">
        <v>2030</v>
      </c>
      <c r="BA820" s="561" t="s">
        <v>2030</v>
      </c>
      <c r="BB820" s="564" t="s">
        <v>2030</v>
      </c>
      <c r="BC820" s="2642"/>
      <c r="BD820" s="714"/>
      <c r="BE820" s="655"/>
      <c r="BF820" s="715" t="s">
        <v>2037</v>
      </c>
      <c r="BG820" s="42">
        <f>COUNTIFS($C$818:$BB$843,$BF$814)</f>
        <v>80</v>
      </c>
      <c r="BH820" s="710"/>
      <c r="BI820" s="710"/>
      <c r="BJ820" s="710"/>
      <c r="BK820" s="711"/>
      <c r="BL820"/>
      <c r="BM820"/>
      <c r="BN820"/>
      <c r="BO820" s="718" t="s">
        <v>2037</v>
      </c>
      <c r="BP820" s="92">
        <f>BG820+BG824+BG829+BG833</f>
        <v>300</v>
      </c>
      <c r="BQ820" s="92"/>
      <c r="BR820" s="92"/>
      <c r="BS820" s="92"/>
    </row>
    <row r="821" spans="1:71" ht="15" x14ac:dyDescent="0.25">
      <c r="A821" s="2609"/>
      <c r="B821" s="2113" t="s">
        <v>2210</v>
      </c>
      <c r="C821" s="605" t="s">
        <v>2030</v>
      </c>
      <c r="D821" s="550" t="s">
        <v>2030</v>
      </c>
      <c r="E821" s="550" t="s">
        <v>2030</v>
      </c>
      <c r="F821" s="550" t="s">
        <v>2030</v>
      </c>
      <c r="G821" s="551" t="s">
        <v>2030</v>
      </c>
      <c r="H821" s="549" t="s">
        <v>2030</v>
      </c>
      <c r="I821" s="550" t="s">
        <v>2030</v>
      </c>
      <c r="J821" s="550" t="s">
        <v>2030</v>
      </c>
      <c r="K821" s="551" t="s">
        <v>2030</v>
      </c>
      <c r="L821" s="549" t="s">
        <v>2030</v>
      </c>
      <c r="M821" s="550" t="s">
        <v>2030</v>
      </c>
      <c r="N821" s="550" t="s">
        <v>2030</v>
      </c>
      <c r="O821" s="553" t="s">
        <v>2030</v>
      </c>
      <c r="P821" s="549" t="s">
        <v>2030</v>
      </c>
      <c r="Q821" s="550" t="s">
        <v>2030</v>
      </c>
      <c r="R821" s="550" t="s">
        <v>2030</v>
      </c>
      <c r="S821" s="550" t="s">
        <v>2030</v>
      </c>
      <c r="T821" s="553" t="s">
        <v>2030</v>
      </c>
      <c r="U821" s="550" t="s">
        <v>2030</v>
      </c>
      <c r="V821" s="550" t="s">
        <v>2030</v>
      </c>
      <c r="W821" s="550" t="s">
        <v>2030</v>
      </c>
      <c r="X821" s="553" t="s">
        <v>2030</v>
      </c>
      <c r="Y821" s="550" t="s">
        <v>2030</v>
      </c>
      <c r="Z821" s="550" t="s">
        <v>2030</v>
      </c>
      <c r="AA821" s="550" t="s">
        <v>2030</v>
      </c>
      <c r="AB821" s="553" t="s">
        <v>2030</v>
      </c>
      <c r="AC821" s="549" t="s">
        <v>2030</v>
      </c>
      <c r="AD821" s="550" t="s">
        <v>2030</v>
      </c>
      <c r="AE821" s="550" t="s">
        <v>2030</v>
      </c>
      <c r="AF821" s="550" t="s">
        <v>2030</v>
      </c>
      <c r="AG821" s="553" t="s">
        <v>2030</v>
      </c>
      <c r="AH821" s="549" t="s">
        <v>2030</v>
      </c>
      <c r="AI821" s="550" t="s">
        <v>2030</v>
      </c>
      <c r="AJ821" s="550" t="s">
        <v>2030</v>
      </c>
      <c r="AK821" s="550" t="s">
        <v>2030</v>
      </c>
      <c r="AL821" s="549" t="s">
        <v>2030</v>
      </c>
      <c r="AM821" s="550" t="s">
        <v>2030</v>
      </c>
      <c r="AN821" s="550" t="s">
        <v>2030</v>
      </c>
      <c r="AO821" s="550" t="s">
        <v>2030</v>
      </c>
      <c r="AP821" s="553" t="s">
        <v>2030</v>
      </c>
      <c r="AQ821" s="550" t="s">
        <v>2030</v>
      </c>
      <c r="AR821" s="550" t="s">
        <v>2030</v>
      </c>
      <c r="AS821" s="550" t="s">
        <v>2030</v>
      </c>
      <c r="AT821" s="553" t="s">
        <v>2030</v>
      </c>
      <c r="AU821" s="551" t="s">
        <v>2030</v>
      </c>
      <c r="AV821" s="550" t="s">
        <v>2030</v>
      </c>
      <c r="AW821" s="550" t="s">
        <v>2030</v>
      </c>
      <c r="AX821" s="551" t="s">
        <v>2030</v>
      </c>
      <c r="AY821" s="549" t="s">
        <v>2030</v>
      </c>
      <c r="AZ821" s="550" t="s">
        <v>2030</v>
      </c>
      <c r="BA821" s="550" t="s">
        <v>2030</v>
      </c>
      <c r="BB821" s="553" t="s">
        <v>2030</v>
      </c>
      <c r="BC821" s="2642"/>
      <c r="BD821" s="714"/>
      <c r="BE821" s="655"/>
      <c r="BF821" s="655"/>
      <c r="BG821" s="655"/>
      <c r="BH821" s="655"/>
      <c r="BI821" s="655"/>
      <c r="BJ821" s="655"/>
      <c r="BK821" s="655"/>
      <c r="BL821"/>
      <c r="BM821"/>
      <c r="BN821"/>
      <c r="BO821"/>
      <c r="BP821"/>
      <c r="BQ821"/>
      <c r="BR821"/>
      <c r="BS821"/>
    </row>
    <row r="822" spans="1:71" ht="15" x14ac:dyDescent="0.25">
      <c r="A822" s="2609"/>
      <c r="B822" s="2114" t="s">
        <v>2209</v>
      </c>
      <c r="C822" s="635" t="s">
        <v>2030</v>
      </c>
      <c r="D822" s="561" t="s">
        <v>2030</v>
      </c>
      <c r="E822" s="561" t="s">
        <v>2030</v>
      </c>
      <c r="F822" s="561" t="s">
        <v>2030</v>
      </c>
      <c r="G822" s="562" t="s">
        <v>2030</v>
      </c>
      <c r="H822" s="560" t="s">
        <v>2030</v>
      </c>
      <c r="I822" s="561" t="s">
        <v>2030</v>
      </c>
      <c r="J822" s="561" t="s">
        <v>2030</v>
      </c>
      <c r="K822" s="562" t="s">
        <v>2030</v>
      </c>
      <c r="L822" s="560" t="s">
        <v>2030</v>
      </c>
      <c r="M822" s="561" t="s">
        <v>2030</v>
      </c>
      <c r="N822" s="561" t="s">
        <v>2030</v>
      </c>
      <c r="O822" s="564" t="s">
        <v>2030</v>
      </c>
      <c r="P822" s="560" t="s">
        <v>2030</v>
      </c>
      <c r="Q822" s="561" t="s">
        <v>2030</v>
      </c>
      <c r="R822" s="561" t="s">
        <v>2030</v>
      </c>
      <c r="S822" s="561" t="s">
        <v>2030</v>
      </c>
      <c r="T822" s="564" t="s">
        <v>2030</v>
      </c>
      <c r="U822" s="561" t="s">
        <v>2030</v>
      </c>
      <c r="V822" s="561" t="s">
        <v>2030</v>
      </c>
      <c r="W822" s="561" t="s">
        <v>2030</v>
      </c>
      <c r="X822" s="564" t="s">
        <v>2030</v>
      </c>
      <c r="Y822" s="561" t="s">
        <v>2030</v>
      </c>
      <c r="Z822" s="561" t="s">
        <v>2030</v>
      </c>
      <c r="AA822" s="561" t="s">
        <v>2030</v>
      </c>
      <c r="AB822" s="564" t="s">
        <v>2030</v>
      </c>
      <c r="AC822" s="560" t="s">
        <v>2030</v>
      </c>
      <c r="AD822" s="561" t="s">
        <v>2030</v>
      </c>
      <c r="AE822" s="561" t="s">
        <v>2030</v>
      </c>
      <c r="AF822" s="561" t="s">
        <v>2030</v>
      </c>
      <c r="AG822" s="719" t="s">
        <v>2259</v>
      </c>
      <c r="AH822" s="560" t="s">
        <v>2030</v>
      </c>
      <c r="AI822" s="561" t="s">
        <v>2030</v>
      </c>
      <c r="AJ822" s="561" t="s">
        <v>2030</v>
      </c>
      <c r="AK822" s="561" t="s">
        <v>2030</v>
      </c>
      <c r="AL822" s="560" t="s">
        <v>2030</v>
      </c>
      <c r="AM822" s="561" t="s">
        <v>2030</v>
      </c>
      <c r="AN822" s="561" t="s">
        <v>2030</v>
      </c>
      <c r="AO822" s="561" t="s">
        <v>2030</v>
      </c>
      <c r="AP822" s="564" t="s">
        <v>2030</v>
      </c>
      <c r="AQ822" s="561" t="s">
        <v>2030</v>
      </c>
      <c r="AR822" s="561" t="s">
        <v>2030</v>
      </c>
      <c r="AS822" s="561" t="s">
        <v>2030</v>
      </c>
      <c r="AT822" s="564" t="s">
        <v>2030</v>
      </c>
      <c r="AU822" s="720" t="s">
        <v>2259</v>
      </c>
      <c r="AV822" s="721" t="s">
        <v>2259</v>
      </c>
      <c r="AW822" s="721" t="s">
        <v>2259</v>
      </c>
      <c r="AX822" s="719" t="s">
        <v>2259</v>
      </c>
      <c r="AY822" s="722" t="s">
        <v>2259</v>
      </c>
      <c r="AZ822" s="561" t="s">
        <v>2030</v>
      </c>
      <c r="BA822" s="561" t="s">
        <v>2030</v>
      </c>
      <c r="BB822" s="564" t="s">
        <v>2030</v>
      </c>
      <c r="BC822" s="2642"/>
      <c r="BD822" s="2644" t="s">
        <v>1911</v>
      </c>
      <c r="BE822" s="2645"/>
      <c r="BF822" s="723"/>
      <c r="BG822" s="708">
        <v>2007</v>
      </c>
      <c r="BH822" s="708">
        <v>2008</v>
      </c>
      <c r="BI822" s="708">
        <v>2009</v>
      </c>
      <c r="BJ822" s="708">
        <v>2010</v>
      </c>
      <c r="BK822" s="708">
        <v>2011</v>
      </c>
      <c r="BL822"/>
      <c r="BM822"/>
      <c r="BN822"/>
      <c r="BO822"/>
      <c r="BP822"/>
      <c r="BQ822"/>
      <c r="BR822" s="724"/>
      <c r="BS822" s="355"/>
    </row>
    <row r="823" spans="1:71" ht="15" x14ac:dyDescent="0.25">
      <c r="A823" s="2609"/>
      <c r="B823" s="2113" t="s">
        <v>2208</v>
      </c>
      <c r="C823" s="605" t="s">
        <v>2030</v>
      </c>
      <c r="D823" s="550" t="s">
        <v>2030</v>
      </c>
      <c r="E823" s="550" t="s">
        <v>2030</v>
      </c>
      <c r="F823" s="550" t="s">
        <v>2030</v>
      </c>
      <c r="G823" s="551" t="s">
        <v>2030</v>
      </c>
      <c r="H823" s="549" t="s">
        <v>2030</v>
      </c>
      <c r="I823" s="550" t="s">
        <v>2030</v>
      </c>
      <c r="J823" s="550" t="s">
        <v>2030</v>
      </c>
      <c r="K823" s="551" t="s">
        <v>2030</v>
      </c>
      <c r="L823" s="549" t="s">
        <v>2030</v>
      </c>
      <c r="M823" s="550" t="s">
        <v>2030</v>
      </c>
      <c r="N823" s="550" t="s">
        <v>2030</v>
      </c>
      <c r="O823" s="553" t="s">
        <v>2030</v>
      </c>
      <c r="P823" s="549" t="s">
        <v>2030</v>
      </c>
      <c r="Q823" s="550" t="s">
        <v>2030</v>
      </c>
      <c r="R823" s="550" t="s">
        <v>2030</v>
      </c>
      <c r="S823" s="550" t="s">
        <v>2030</v>
      </c>
      <c r="T823" s="553" t="s">
        <v>2030</v>
      </c>
      <c r="U823" s="550" t="s">
        <v>2030</v>
      </c>
      <c r="V823" s="550" t="s">
        <v>2030</v>
      </c>
      <c r="W823" s="550" t="s">
        <v>2030</v>
      </c>
      <c r="X823" s="553" t="s">
        <v>2030</v>
      </c>
      <c r="Y823" s="550" t="s">
        <v>2030</v>
      </c>
      <c r="Z823" s="550" t="s">
        <v>2030</v>
      </c>
      <c r="AA823" s="550" t="s">
        <v>2030</v>
      </c>
      <c r="AB823" s="553" t="s">
        <v>2030</v>
      </c>
      <c r="AC823" s="549" t="s">
        <v>2030</v>
      </c>
      <c r="AD823" s="550" t="s">
        <v>2030</v>
      </c>
      <c r="AE823" s="550" t="s">
        <v>2030</v>
      </c>
      <c r="AF823" s="550" t="s">
        <v>2030</v>
      </c>
      <c r="AG823" s="553" t="s">
        <v>2030</v>
      </c>
      <c r="AH823" s="549" t="s">
        <v>2030</v>
      </c>
      <c r="AI823" s="550" t="s">
        <v>2030</v>
      </c>
      <c r="AJ823" s="550" t="s">
        <v>2030</v>
      </c>
      <c r="AK823" s="550" t="s">
        <v>2030</v>
      </c>
      <c r="AL823" s="549" t="s">
        <v>2030</v>
      </c>
      <c r="AM823" s="550" t="s">
        <v>2030</v>
      </c>
      <c r="AN823" s="550" t="s">
        <v>2030</v>
      </c>
      <c r="AO823" s="550" t="s">
        <v>2030</v>
      </c>
      <c r="AP823" s="553" t="s">
        <v>2030</v>
      </c>
      <c r="AQ823" s="550" t="s">
        <v>2030</v>
      </c>
      <c r="AR823" s="550" t="s">
        <v>2030</v>
      </c>
      <c r="AS823" s="550" t="s">
        <v>2030</v>
      </c>
      <c r="AT823" s="553" t="s">
        <v>2030</v>
      </c>
      <c r="AU823" s="550" t="s">
        <v>2030</v>
      </c>
      <c r="AV823" s="550" t="s">
        <v>2030</v>
      </c>
      <c r="AW823" s="550" t="s">
        <v>2030</v>
      </c>
      <c r="AX823" s="551" t="s">
        <v>2030</v>
      </c>
      <c r="AY823" s="549" t="s">
        <v>2030</v>
      </c>
      <c r="AZ823" s="550" t="s">
        <v>2030</v>
      </c>
      <c r="BA823" s="550" t="s">
        <v>2030</v>
      </c>
      <c r="BB823" s="553" t="s">
        <v>2030</v>
      </c>
      <c r="BC823" s="2642"/>
      <c r="BD823" s="714"/>
      <c r="BE823" s="655"/>
      <c r="BF823" s="709" t="s">
        <v>2038</v>
      </c>
      <c r="BG823" s="42">
        <f>COUNTIFS($C$847:$BB$861,$BE$814)</f>
        <v>707</v>
      </c>
      <c r="BH823" s="710"/>
      <c r="BI823" s="710"/>
      <c r="BJ823" s="710"/>
      <c r="BK823" s="711"/>
      <c r="BL823"/>
      <c r="BM823"/>
      <c r="BN823"/>
      <c r="BO823"/>
      <c r="BP823"/>
      <c r="BQ823"/>
      <c r="BR823"/>
      <c r="BS823"/>
    </row>
    <row r="824" spans="1:71" ht="15" x14ac:dyDescent="0.25">
      <c r="A824" s="2609"/>
      <c r="B824" s="2114" t="s">
        <v>2207</v>
      </c>
      <c r="C824" s="635" t="s">
        <v>2030</v>
      </c>
      <c r="D824" s="561" t="s">
        <v>2030</v>
      </c>
      <c r="E824" s="561" t="s">
        <v>2030</v>
      </c>
      <c r="F824" s="561" t="s">
        <v>2030</v>
      </c>
      <c r="G824" s="562" t="s">
        <v>2030</v>
      </c>
      <c r="H824" s="560" t="s">
        <v>2030</v>
      </c>
      <c r="I824" s="561" t="s">
        <v>2030</v>
      </c>
      <c r="J824" s="561" t="s">
        <v>2030</v>
      </c>
      <c r="K824" s="562" t="s">
        <v>2030</v>
      </c>
      <c r="L824" s="560" t="s">
        <v>2030</v>
      </c>
      <c r="M824" s="561" t="s">
        <v>2030</v>
      </c>
      <c r="N824" s="561" t="s">
        <v>2030</v>
      </c>
      <c r="O824" s="564" t="s">
        <v>2030</v>
      </c>
      <c r="P824" s="560" t="s">
        <v>2030</v>
      </c>
      <c r="Q824" s="561" t="s">
        <v>2030</v>
      </c>
      <c r="R824" s="561" t="s">
        <v>2030</v>
      </c>
      <c r="S824" s="561" t="s">
        <v>2030</v>
      </c>
      <c r="T824" s="564" t="s">
        <v>2030</v>
      </c>
      <c r="U824" s="561" t="s">
        <v>2030</v>
      </c>
      <c r="V824" s="561" t="s">
        <v>2030</v>
      </c>
      <c r="W824" s="561" t="s">
        <v>2030</v>
      </c>
      <c r="X824" s="564" t="s">
        <v>2030</v>
      </c>
      <c r="Y824" s="561" t="s">
        <v>2030</v>
      </c>
      <c r="Z824" s="561" t="s">
        <v>2030</v>
      </c>
      <c r="AA824" s="561" t="s">
        <v>2030</v>
      </c>
      <c r="AB824" s="564" t="s">
        <v>2030</v>
      </c>
      <c r="AC824" s="560" t="s">
        <v>2030</v>
      </c>
      <c r="AD824" s="561" t="s">
        <v>2030</v>
      </c>
      <c r="AE824" s="561" t="s">
        <v>2030</v>
      </c>
      <c r="AF824" s="561" t="s">
        <v>2030</v>
      </c>
      <c r="AG824" s="564" t="s">
        <v>2030</v>
      </c>
      <c r="AH824" s="560" t="s">
        <v>2030</v>
      </c>
      <c r="AI824" s="561" t="s">
        <v>2030</v>
      </c>
      <c r="AJ824" s="561" t="s">
        <v>2030</v>
      </c>
      <c r="AK824" s="561" t="s">
        <v>2030</v>
      </c>
      <c r="AL824" s="560" t="s">
        <v>2030</v>
      </c>
      <c r="AM824" s="561" t="s">
        <v>2030</v>
      </c>
      <c r="AN824" s="561" t="s">
        <v>2030</v>
      </c>
      <c r="AO824" s="561" t="s">
        <v>2030</v>
      </c>
      <c r="AP824" s="564" t="s">
        <v>2030</v>
      </c>
      <c r="AQ824" s="561" t="s">
        <v>2030</v>
      </c>
      <c r="AR824" s="561" t="s">
        <v>2030</v>
      </c>
      <c r="AS824" s="561" t="s">
        <v>2030</v>
      </c>
      <c r="AT824" s="564" t="s">
        <v>2030</v>
      </c>
      <c r="AU824" s="561" t="s">
        <v>2030</v>
      </c>
      <c r="AV824" s="721" t="s">
        <v>2259</v>
      </c>
      <c r="AW824" s="721" t="s">
        <v>2259</v>
      </c>
      <c r="AX824" s="719" t="s">
        <v>2259</v>
      </c>
      <c r="AY824" s="722" t="s">
        <v>2259</v>
      </c>
      <c r="AZ824" s="561" t="s">
        <v>2030</v>
      </c>
      <c r="BA824" s="561" t="s">
        <v>2030</v>
      </c>
      <c r="BB824" s="564" t="s">
        <v>2030</v>
      </c>
      <c r="BC824" s="2642"/>
      <c r="BD824" s="714"/>
      <c r="BE824" s="655"/>
      <c r="BF824" s="715" t="s">
        <v>2037</v>
      </c>
      <c r="BG824" s="42">
        <f>COUNTIFS($C$847:$BB$861,$BF$814)</f>
        <v>73</v>
      </c>
      <c r="BH824" s="710"/>
      <c r="BI824" s="710"/>
      <c r="BJ824" s="710"/>
      <c r="BK824" s="711"/>
      <c r="BL824"/>
      <c r="BM824"/>
      <c r="BN824"/>
      <c r="BO824"/>
      <c r="BP824"/>
      <c r="BQ824"/>
      <c r="BR824"/>
      <c r="BS824"/>
    </row>
    <row r="825" spans="1:71" ht="15" x14ac:dyDescent="0.25">
      <c r="A825" s="2609"/>
      <c r="B825" s="2113" t="s">
        <v>2206</v>
      </c>
      <c r="C825" s="725" t="s">
        <v>2259</v>
      </c>
      <c r="D825" s="550" t="s">
        <v>2030</v>
      </c>
      <c r="E825" s="550" t="s">
        <v>2030</v>
      </c>
      <c r="F825" s="550" t="s">
        <v>2030</v>
      </c>
      <c r="G825" s="551" t="s">
        <v>2030</v>
      </c>
      <c r="H825" s="549" t="s">
        <v>2030</v>
      </c>
      <c r="I825" s="550" t="s">
        <v>2030</v>
      </c>
      <c r="J825" s="550" t="s">
        <v>2030</v>
      </c>
      <c r="K825" s="551" t="s">
        <v>2030</v>
      </c>
      <c r="L825" s="549" t="s">
        <v>2030</v>
      </c>
      <c r="M825" s="550" t="s">
        <v>2030</v>
      </c>
      <c r="N825" s="550" t="s">
        <v>2030</v>
      </c>
      <c r="O825" s="553" t="s">
        <v>2030</v>
      </c>
      <c r="P825" s="549" t="s">
        <v>2030</v>
      </c>
      <c r="Q825" s="550" t="s">
        <v>2030</v>
      </c>
      <c r="R825" s="550" t="s">
        <v>2030</v>
      </c>
      <c r="S825" s="550" t="s">
        <v>2030</v>
      </c>
      <c r="T825" s="553" t="s">
        <v>2030</v>
      </c>
      <c r="U825" s="550" t="s">
        <v>2030</v>
      </c>
      <c r="V825" s="550" t="s">
        <v>2030</v>
      </c>
      <c r="W825" s="550" t="s">
        <v>2030</v>
      </c>
      <c r="X825" s="553" t="s">
        <v>2030</v>
      </c>
      <c r="Y825" s="550" t="s">
        <v>2030</v>
      </c>
      <c r="Z825" s="550" t="s">
        <v>2030</v>
      </c>
      <c r="AA825" s="550" t="s">
        <v>2030</v>
      </c>
      <c r="AB825" s="553" t="s">
        <v>2030</v>
      </c>
      <c r="AC825" s="549" t="s">
        <v>2030</v>
      </c>
      <c r="AD825" s="550" t="s">
        <v>2030</v>
      </c>
      <c r="AE825" s="550" t="s">
        <v>2030</v>
      </c>
      <c r="AF825" s="550" t="s">
        <v>2030</v>
      </c>
      <c r="AG825" s="553" t="s">
        <v>2030</v>
      </c>
      <c r="AH825" s="549" t="s">
        <v>2030</v>
      </c>
      <c r="AI825" s="550" t="s">
        <v>2030</v>
      </c>
      <c r="AJ825" s="550" t="s">
        <v>2030</v>
      </c>
      <c r="AK825" s="550" t="s">
        <v>2030</v>
      </c>
      <c r="AL825" s="549" t="s">
        <v>2030</v>
      </c>
      <c r="AM825" s="550" t="s">
        <v>2030</v>
      </c>
      <c r="AN825" s="550" t="s">
        <v>2030</v>
      </c>
      <c r="AO825" s="550" t="s">
        <v>2030</v>
      </c>
      <c r="AP825" s="553" t="s">
        <v>2030</v>
      </c>
      <c r="AQ825" s="550" t="s">
        <v>2030</v>
      </c>
      <c r="AR825" s="550" t="s">
        <v>2030</v>
      </c>
      <c r="AS825" s="550" t="s">
        <v>2030</v>
      </c>
      <c r="AT825" s="553" t="s">
        <v>2030</v>
      </c>
      <c r="AU825" s="550" t="s">
        <v>2030</v>
      </c>
      <c r="AV825" s="550" t="s">
        <v>2030</v>
      </c>
      <c r="AW825" s="550" t="s">
        <v>2030</v>
      </c>
      <c r="AX825" s="725" t="s">
        <v>2259</v>
      </c>
      <c r="AY825" s="726" t="s">
        <v>2259</v>
      </c>
      <c r="AZ825" s="550" t="s">
        <v>2030</v>
      </c>
      <c r="BA825" s="550" t="s">
        <v>2030</v>
      </c>
      <c r="BB825" s="553" t="s">
        <v>2030</v>
      </c>
      <c r="BC825" s="2642"/>
      <c r="BD825" s="714"/>
      <c r="BE825" s="655"/>
      <c r="BF825" s="655"/>
      <c r="BG825" s="655"/>
      <c r="BH825" s="655"/>
      <c r="BI825" s="655"/>
      <c r="BJ825" s="655"/>
      <c r="BK825" s="655"/>
      <c r="BL825"/>
      <c r="BM825"/>
      <c r="BN825"/>
      <c r="BO825"/>
      <c r="BP825"/>
      <c r="BQ825"/>
      <c r="BR825"/>
      <c r="BS825"/>
    </row>
    <row r="826" spans="1:71" ht="15" x14ac:dyDescent="0.25">
      <c r="A826" s="2609"/>
      <c r="B826" s="2114" t="s">
        <v>2205</v>
      </c>
      <c r="C826" s="635" t="s">
        <v>2030</v>
      </c>
      <c r="D826" s="561" t="s">
        <v>2030</v>
      </c>
      <c r="E826" s="561" t="s">
        <v>2030</v>
      </c>
      <c r="F826" s="561" t="s">
        <v>2030</v>
      </c>
      <c r="G826" s="562" t="s">
        <v>2030</v>
      </c>
      <c r="H826" s="560" t="s">
        <v>2030</v>
      </c>
      <c r="I826" s="561" t="s">
        <v>2030</v>
      </c>
      <c r="J826" s="561" t="s">
        <v>2030</v>
      </c>
      <c r="K826" s="562" t="s">
        <v>2030</v>
      </c>
      <c r="L826" s="560" t="s">
        <v>2030</v>
      </c>
      <c r="M826" s="561" t="s">
        <v>2030</v>
      </c>
      <c r="N826" s="561" t="s">
        <v>2030</v>
      </c>
      <c r="O826" s="564" t="s">
        <v>2030</v>
      </c>
      <c r="P826" s="560" t="s">
        <v>2030</v>
      </c>
      <c r="Q826" s="561" t="s">
        <v>2030</v>
      </c>
      <c r="R826" s="561" t="s">
        <v>2030</v>
      </c>
      <c r="S826" s="561" t="s">
        <v>2030</v>
      </c>
      <c r="T826" s="564" t="s">
        <v>2030</v>
      </c>
      <c r="U826" s="561" t="s">
        <v>2030</v>
      </c>
      <c r="V826" s="561" t="s">
        <v>2030</v>
      </c>
      <c r="W826" s="561" t="s">
        <v>2030</v>
      </c>
      <c r="X826" s="564" t="s">
        <v>2030</v>
      </c>
      <c r="Y826" s="561" t="s">
        <v>2030</v>
      </c>
      <c r="Z826" s="561" t="s">
        <v>2030</v>
      </c>
      <c r="AA826" s="561" t="s">
        <v>2030</v>
      </c>
      <c r="AB826" s="564" t="s">
        <v>2030</v>
      </c>
      <c r="AC826" s="560" t="s">
        <v>2030</v>
      </c>
      <c r="AD826" s="561" t="s">
        <v>2030</v>
      </c>
      <c r="AE826" s="561" t="s">
        <v>2030</v>
      </c>
      <c r="AF826" s="561" t="s">
        <v>2030</v>
      </c>
      <c r="AG826" s="564" t="s">
        <v>2030</v>
      </c>
      <c r="AH826" s="560" t="s">
        <v>2030</v>
      </c>
      <c r="AI826" s="561" t="s">
        <v>2030</v>
      </c>
      <c r="AJ826" s="561" t="s">
        <v>2030</v>
      </c>
      <c r="AK826" s="561" t="s">
        <v>2030</v>
      </c>
      <c r="AL826" s="560" t="s">
        <v>2030</v>
      </c>
      <c r="AM826" s="561" t="s">
        <v>2030</v>
      </c>
      <c r="AN826" s="561" t="s">
        <v>2030</v>
      </c>
      <c r="AO826" s="561" t="s">
        <v>2030</v>
      </c>
      <c r="AP826" s="564" t="s">
        <v>2030</v>
      </c>
      <c r="AQ826" s="561" t="s">
        <v>2030</v>
      </c>
      <c r="AR826" s="561" t="s">
        <v>2030</v>
      </c>
      <c r="AS826" s="561" t="s">
        <v>2030</v>
      </c>
      <c r="AT826" s="564" t="s">
        <v>2030</v>
      </c>
      <c r="AU826" s="561" t="s">
        <v>2030</v>
      </c>
      <c r="AV826" s="721" t="s">
        <v>2259</v>
      </c>
      <c r="AW826" s="721" t="s">
        <v>2259</v>
      </c>
      <c r="AX826" s="562" t="s">
        <v>2030</v>
      </c>
      <c r="AY826" s="722" t="s">
        <v>2259</v>
      </c>
      <c r="AZ826" s="721" t="s">
        <v>2259</v>
      </c>
      <c r="BA826" s="561" t="s">
        <v>2030</v>
      </c>
      <c r="BB826" s="564" t="s">
        <v>2030</v>
      </c>
      <c r="BC826" s="2642"/>
      <c r="BD826" s="714"/>
      <c r="BE826" s="655"/>
      <c r="BF826" s="655"/>
      <c r="BG826" s="655"/>
      <c r="BH826" s="655"/>
      <c r="BI826" s="655"/>
      <c r="BJ826" s="655"/>
      <c r="BK826" s="655"/>
      <c r="BL826"/>
      <c r="BM826"/>
      <c r="BN826"/>
      <c r="BO826"/>
      <c r="BP826"/>
      <c r="BQ826"/>
      <c r="BR826"/>
      <c r="BS826"/>
    </row>
    <row r="827" spans="1:71" ht="15" x14ac:dyDescent="0.25">
      <c r="A827" s="2609"/>
      <c r="B827" s="2113" t="s">
        <v>2204</v>
      </c>
      <c r="C827" s="725" t="s">
        <v>2259</v>
      </c>
      <c r="D827" s="727" t="s">
        <v>2259</v>
      </c>
      <c r="E827" s="727" t="s">
        <v>2259</v>
      </c>
      <c r="F827" s="727" t="s">
        <v>2259</v>
      </c>
      <c r="G827" s="725" t="s">
        <v>2259</v>
      </c>
      <c r="H827" s="726" t="s">
        <v>2259</v>
      </c>
      <c r="I827" s="727" t="s">
        <v>2259</v>
      </c>
      <c r="J827" s="727" t="s">
        <v>2259</v>
      </c>
      <c r="K827" s="725" t="s">
        <v>2259</v>
      </c>
      <c r="L827" s="726" t="s">
        <v>2259</v>
      </c>
      <c r="M827" s="727" t="s">
        <v>2259</v>
      </c>
      <c r="N827" s="550" t="s">
        <v>2030</v>
      </c>
      <c r="O827" s="553" t="s">
        <v>2030</v>
      </c>
      <c r="P827" s="549" t="s">
        <v>2030</v>
      </c>
      <c r="Q827" s="550" t="s">
        <v>2030</v>
      </c>
      <c r="R827" s="550" t="s">
        <v>2030</v>
      </c>
      <c r="S827" s="550" t="s">
        <v>2030</v>
      </c>
      <c r="T827" s="728" t="s">
        <v>2259</v>
      </c>
      <c r="U827" s="727" t="s">
        <v>2259</v>
      </c>
      <c r="V827" s="727" t="s">
        <v>2259</v>
      </c>
      <c r="W827" s="727" t="s">
        <v>2259</v>
      </c>
      <c r="X827" s="728" t="s">
        <v>2259</v>
      </c>
      <c r="Y827" s="727" t="s">
        <v>2259</v>
      </c>
      <c r="Z827" s="727" t="s">
        <v>2259</v>
      </c>
      <c r="AA827" s="727" t="s">
        <v>2259</v>
      </c>
      <c r="AB827" s="728" t="s">
        <v>2259</v>
      </c>
      <c r="AC827" s="726" t="s">
        <v>2259</v>
      </c>
      <c r="AD827" s="550" t="s">
        <v>2030</v>
      </c>
      <c r="AE827" s="550" t="s">
        <v>2030</v>
      </c>
      <c r="AF827" s="550" t="s">
        <v>2030</v>
      </c>
      <c r="AG827" s="553" t="s">
        <v>2030</v>
      </c>
      <c r="AH827" s="549" t="s">
        <v>2030</v>
      </c>
      <c r="AI827" s="550" t="s">
        <v>2030</v>
      </c>
      <c r="AJ827" s="550" t="s">
        <v>2030</v>
      </c>
      <c r="AK827" s="550" t="s">
        <v>2030</v>
      </c>
      <c r="AL827" s="549" t="s">
        <v>2030</v>
      </c>
      <c r="AM827" s="727" t="s">
        <v>2259</v>
      </c>
      <c r="AN827" s="727" t="s">
        <v>2259</v>
      </c>
      <c r="AO827" s="727" t="s">
        <v>2259</v>
      </c>
      <c r="AP827" s="728" t="s">
        <v>2259</v>
      </c>
      <c r="AQ827" s="727" t="s">
        <v>2259</v>
      </c>
      <c r="AR827" s="550" t="s">
        <v>2030</v>
      </c>
      <c r="AS827" s="550" t="s">
        <v>2030</v>
      </c>
      <c r="AT827" s="553" t="s">
        <v>2030</v>
      </c>
      <c r="AU827" s="550" t="s">
        <v>2030</v>
      </c>
      <c r="AV827" s="727" t="s">
        <v>2259</v>
      </c>
      <c r="AW827" s="727" t="s">
        <v>2259</v>
      </c>
      <c r="AX827" s="725" t="s">
        <v>2259</v>
      </c>
      <c r="AY827" s="726" t="s">
        <v>2259</v>
      </c>
      <c r="AZ827" s="550" t="s">
        <v>2030</v>
      </c>
      <c r="BA827" s="550" t="s">
        <v>2030</v>
      </c>
      <c r="BB827" s="553" t="s">
        <v>2030</v>
      </c>
      <c r="BC827" s="2642"/>
      <c r="BD827" s="2644" t="s">
        <v>1909</v>
      </c>
      <c r="BE827" s="2645"/>
      <c r="BF827" s="723"/>
      <c r="BG827" s="708">
        <v>2007</v>
      </c>
      <c r="BH827" s="708">
        <v>2008</v>
      </c>
      <c r="BI827" s="708">
        <v>2009</v>
      </c>
      <c r="BJ827" s="708">
        <v>2010</v>
      </c>
      <c r="BK827" s="708">
        <v>2011</v>
      </c>
      <c r="BL827"/>
      <c r="BM827"/>
      <c r="BN827"/>
      <c r="BO827"/>
      <c r="BP827"/>
      <c r="BQ827"/>
      <c r="BR827"/>
      <c r="BS827"/>
    </row>
    <row r="828" spans="1:71" ht="15" x14ac:dyDescent="0.25">
      <c r="A828" s="2609"/>
      <c r="B828" s="2114" t="s">
        <v>2203</v>
      </c>
      <c r="C828" s="635" t="s">
        <v>2030</v>
      </c>
      <c r="D828" s="561" t="s">
        <v>2030</v>
      </c>
      <c r="E828" s="561" t="s">
        <v>2030</v>
      </c>
      <c r="F828" s="561" t="s">
        <v>2030</v>
      </c>
      <c r="G828" s="562" t="s">
        <v>2030</v>
      </c>
      <c r="H828" s="560" t="s">
        <v>2030</v>
      </c>
      <c r="I828" s="561" t="s">
        <v>2030</v>
      </c>
      <c r="J828" s="561" t="s">
        <v>2030</v>
      </c>
      <c r="K828" s="562" t="s">
        <v>2030</v>
      </c>
      <c r="L828" s="560" t="s">
        <v>2030</v>
      </c>
      <c r="M828" s="561" t="s">
        <v>2030</v>
      </c>
      <c r="N828" s="561" t="s">
        <v>2030</v>
      </c>
      <c r="O828" s="564" t="s">
        <v>2030</v>
      </c>
      <c r="P828" s="560" t="s">
        <v>2030</v>
      </c>
      <c r="Q828" s="561" t="s">
        <v>2030</v>
      </c>
      <c r="R828" s="561" t="s">
        <v>2030</v>
      </c>
      <c r="S828" s="561" t="s">
        <v>2030</v>
      </c>
      <c r="T828" s="564" t="s">
        <v>2030</v>
      </c>
      <c r="U828" s="561" t="s">
        <v>2030</v>
      </c>
      <c r="V828" s="561" t="s">
        <v>2030</v>
      </c>
      <c r="W828" s="561" t="s">
        <v>2030</v>
      </c>
      <c r="X828" s="564" t="s">
        <v>2030</v>
      </c>
      <c r="Y828" s="561" t="s">
        <v>2030</v>
      </c>
      <c r="Z828" s="561" t="s">
        <v>2030</v>
      </c>
      <c r="AA828" s="561" t="s">
        <v>2030</v>
      </c>
      <c r="AB828" s="564" t="s">
        <v>2030</v>
      </c>
      <c r="AC828" s="560" t="s">
        <v>2030</v>
      </c>
      <c r="AD828" s="561" t="s">
        <v>2030</v>
      </c>
      <c r="AE828" s="561" t="s">
        <v>2030</v>
      </c>
      <c r="AF828" s="561" t="s">
        <v>2030</v>
      </c>
      <c r="AG828" s="564" t="s">
        <v>2030</v>
      </c>
      <c r="AH828" s="560" t="s">
        <v>2030</v>
      </c>
      <c r="AI828" s="561" t="s">
        <v>2030</v>
      </c>
      <c r="AJ828" s="561" t="s">
        <v>2030</v>
      </c>
      <c r="AK828" s="561" t="s">
        <v>2030</v>
      </c>
      <c r="AL828" s="560" t="s">
        <v>2030</v>
      </c>
      <c r="AM828" s="561" t="s">
        <v>2030</v>
      </c>
      <c r="AN828" s="561" t="s">
        <v>2030</v>
      </c>
      <c r="AO828" s="561" t="s">
        <v>2030</v>
      </c>
      <c r="AP828" s="564" t="s">
        <v>2030</v>
      </c>
      <c r="AQ828" s="561" t="s">
        <v>2030</v>
      </c>
      <c r="AR828" s="561" t="s">
        <v>2030</v>
      </c>
      <c r="AS828" s="561" t="s">
        <v>2030</v>
      </c>
      <c r="AT828" s="564" t="s">
        <v>2030</v>
      </c>
      <c r="AU828" s="561" t="s">
        <v>2030</v>
      </c>
      <c r="AV828" s="561" t="s">
        <v>2030</v>
      </c>
      <c r="AW828" s="561" t="s">
        <v>2030</v>
      </c>
      <c r="AX828" s="562" t="s">
        <v>2030</v>
      </c>
      <c r="AY828" s="560" t="s">
        <v>2030</v>
      </c>
      <c r="AZ828" s="561" t="s">
        <v>2030</v>
      </c>
      <c r="BA828" s="561" t="s">
        <v>2030</v>
      </c>
      <c r="BB828" s="564" t="s">
        <v>2030</v>
      </c>
      <c r="BC828" s="2642"/>
      <c r="BD828" s="655"/>
      <c r="BE828" s="655"/>
      <c r="BF828" s="709" t="s">
        <v>2038</v>
      </c>
      <c r="BG828" s="42">
        <f>COUNTIFS($C$865:$BB$893,$BE$814)</f>
        <v>1426</v>
      </c>
      <c r="BH828" s="710"/>
      <c r="BI828" s="710"/>
      <c r="BJ828" s="710"/>
      <c r="BK828" s="711"/>
      <c r="BL828"/>
      <c r="BM828"/>
      <c r="BN828"/>
      <c r="BO828"/>
      <c r="BP828"/>
      <c r="BQ828"/>
      <c r="BR828"/>
      <c r="BS828"/>
    </row>
    <row r="829" spans="1:71" ht="15" x14ac:dyDescent="0.25">
      <c r="A829" s="2609"/>
      <c r="B829" s="2113" t="s">
        <v>2202</v>
      </c>
      <c r="C829" s="605" t="s">
        <v>2030</v>
      </c>
      <c r="D829" s="550" t="s">
        <v>2030</v>
      </c>
      <c r="E829" s="550" t="s">
        <v>2030</v>
      </c>
      <c r="F829" s="550" t="s">
        <v>2030</v>
      </c>
      <c r="G829" s="551" t="s">
        <v>2030</v>
      </c>
      <c r="H829" s="549" t="s">
        <v>2030</v>
      </c>
      <c r="I829" s="550" t="s">
        <v>2030</v>
      </c>
      <c r="J829" s="550" t="s">
        <v>2030</v>
      </c>
      <c r="K829" s="551" t="s">
        <v>2030</v>
      </c>
      <c r="L829" s="549" t="s">
        <v>2030</v>
      </c>
      <c r="M829" s="550" t="s">
        <v>2030</v>
      </c>
      <c r="N829" s="550" t="s">
        <v>2030</v>
      </c>
      <c r="O829" s="553" t="s">
        <v>2030</v>
      </c>
      <c r="P829" s="549" t="s">
        <v>2030</v>
      </c>
      <c r="Q829" s="550" t="s">
        <v>2030</v>
      </c>
      <c r="R829" s="550" t="s">
        <v>2030</v>
      </c>
      <c r="S829" s="550" t="s">
        <v>2030</v>
      </c>
      <c r="T829" s="553" t="s">
        <v>2030</v>
      </c>
      <c r="U829" s="550" t="s">
        <v>2030</v>
      </c>
      <c r="V829" s="550" t="s">
        <v>2030</v>
      </c>
      <c r="W829" s="550" t="s">
        <v>2030</v>
      </c>
      <c r="X829" s="553" t="s">
        <v>2030</v>
      </c>
      <c r="Y829" s="550" t="s">
        <v>2030</v>
      </c>
      <c r="Z829" s="550" t="s">
        <v>2030</v>
      </c>
      <c r="AA829" s="550" t="s">
        <v>2030</v>
      </c>
      <c r="AB829" s="553" t="s">
        <v>2030</v>
      </c>
      <c r="AC829" s="549" t="s">
        <v>2030</v>
      </c>
      <c r="AD829" s="550" t="s">
        <v>2030</v>
      </c>
      <c r="AE829" s="550" t="s">
        <v>2030</v>
      </c>
      <c r="AF829" s="550" t="s">
        <v>2030</v>
      </c>
      <c r="AG829" s="553" t="s">
        <v>2030</v>
      </c>
      <c r="AH829" s="549" t="s">
        <v>2030</v>
      </c>
      <c r="AI829" s="550" t="s">
        <v>2030</v>
      </c>
      <c r="AJ829" s="550" t="s">
        <v>2030</v>
      </c>
      <c r="AK829" s="550" t="s">
        <v>2030</v>
      </c>
      <c r="AL829" s="549" t="s">
        <v>2030</v>
      </c>
      <c r="AM829" s="550" t="s">
        <v>2030</v>
      </c>
      <c r="AN829" s="550" t="s">
        <v>2030</v>
      </c>
      <c r="AO829" s="550" t="s">
        <v>2030</v>
      </c>
      <c r="AP829" s="553" t="s">
        <v>2030</v>
      </c>
      <c r="AQ829" s="550" t="s">
        <v>2030</v>
      </c>
      <c r="AR829" s="550" t="s">
        <v>2030</v>
      </c>
      <c r="AS829" s="550" t="s">
        <v>2030</v>
      </c>
      <c r="AT829" s="553" t="s">
        <v>2030</v>
      </c>
      <c r="AU829" s="550" t="s">
        <v>2030</v>
      </c>
      <c r="AV829" s="550" t="s">
        <v>2030</v>
      </c>
      <c r="AW829" s="550" t="s">
        <v>2030</v>
      </c>
      <c r="AX829" s="551" t="s">
        <v>2030</v>
      </c>
      <c r="AY829" s="549" t="s">
        <v>2030</v>
      </c>
      <c r="AZ829" s="550" t="s">
        <v>2030</v>
      </c>
      <c r="BA829" s="550" t="s">
        <v>2030</v>
      </c>
      <c r="BB829" s="553" t="s">
        <v>2030</v>
      </c>
      <c r="BC829" s="2642"/>
      <c r="BD829" s="655"/>
      <c r="BE829" s="655"/>
      <c r="BF829" s="715" t="s">
        <v>2037</v>
      </c>
      <c r="BG829" s="42">
        <f>COUNTIFS($C$865:$BB$893,$BF$814)</f>
        <v>82</v>
      </c>
      <c r="BH829" s="710"/>
      <c r="BI829" s="710"/>
      <c r="BJ829" s="710"/>
      <c r="BK829" s="711"/>
      <c r="BL829"/>
      <c r="BM829"/>
      <c r="BN829"/>
      <c r="BO829"/>
      <c r="BP829"/>
      <c r="BQ829"/>
      <c r="BR829"/>
      <c r="BS829"/>
    </row>
    <row r="830" spans="1:71" ht="15" x14ac:dyDescent="0.25">
      <c r="A830" s="2609"/>
      <c r="B830" s="2114" t="s">
        <v>2134</v>
      </c>
      <c r="C830" s="635" t="s">
        <v>2030</v>
      </c>
      <c r="D830" s="561" t="s">
        <v>2030</v>
      </c>
      <c r="E830" s="561" t="s">
        <v>2030</v>
      </c>
      <c r="F830" s="561" t="s">
        <v>2030</v>
      </c>
      <c r="G830" s="562" t="s">
        <v>2030</v>
      </c>
      <c r="H830" s="560" t="s">
        <v>2030</v>
      </c>
      <c r="I830" s="561" t="s">
        <v>2030</v>
      </c>
      <c r="J830" s="561" t="s">
        <v>2030</v>
      </c>
      <c r="K830" s="562" t="s">
        <v>2030</v>
      </c>
      <c r="L830" s="560" t="s">
        <v>2030</v>
      </c>
      <c r="M830" s="561" t="s">
        <v>2030</v>
      </c>
      <c r="N830" s="561" t="s">
        <v>2030</v>
      </c>
      <c r="O830" s="564" t="s">
        <v>2030</v>
      </c>
      <c r="P830" s="560" t="s">
        <v>2030</v>
      </c>
      <c r="Q830" s="561" t="s">
        <v>2030</v>
      </c>
      <c r="R830" s="561" t="s">
        <v>2030</v>
      </c>
      <c r="S830" s="561" t="s">
        <v>2030</v>
      </c>
      <c r="T830" s="564" t="s">
        <v>2030</v>
      </c>
      <c r="U830" s="561" t="s">
        <v>2030</v>
      </c>
      <c r="V830" s="561" t="s">
        <v>2030</v>
      </c>
      <c r="W830" s="561" t="s">
        <v>2030</v>
      </c>
      <c r="X830" s="564" t="s">
        <v>2030</v>
      </c>
      <c r="Y830" s="561" t="s">
        <v>2030</v>
      </c>
      <c r="Z830" s="561" t="s">
        <v>2030</v>
      </c>
      <c r="AA830" s="561" t="s">
        <v>2030</v>
      </c>
      <c r="AB830" s="564" t="s">
        <v>2030</v>
      </c>
      <c r="AC830" s="560" t="s">
        <v>2030</v>
      </c>
      <c r="AD830" s="561" t="s">
        <v>2030</v>
      </c>
      <c r="AE830" s="561" t="s">
        <v>2030</v>
      </c>
      <c r="AF830" s="561" t="s">
        <v>2030</v>
      </c>
      <c r="AG830" s="564" t="s">
        <v>2030</v>
      </c>
      <c r="AH830" s="560" t="s">
        <v>2030</v>
      </c>
      <c r="AI830" s="561" t="s">
        <v>2030</v>
      </c>
      <c r="AJ830" s="561" t="s">
        <v>2030</v>
      </c>
      <c r="AK830" s="561" t="s">
        <v>2030</v>
      </c>
      <c r="AL830" s="560" t="s">
        <v>2030</v>
      </c>
      <c r="AM830" s="561" t="s">
        <v>2030</v>
      </c>
      <c r="AN830" s="561" t="s">
        <v>2030</v>
      </c>
      <c r="AO830" s="561" t="s">
        <v>2030</v>
      </c>
      <c r="AP830" s="564" t="s">
        <v>2030</v>
      </c>
      <c r="AQ830" s="561" t="s">
        <v>2030</v>
      </c>
      <c r="AR830" s="561" t="s">
        <v>2030</v>
      </c>
      <c r="AS830" s="561" t="s">
        <v>2030</v>
      </c>
      <c r="AT830" s="564" t="s">
        <v>2030</v>
      </c>
      <c r="AU830" s="561" t="s">
        <v>2030</v>
      </c>
      <c r="AV830" s="561" t="s">
        <v>2030</v>
      </c>
      <c r="AW830" s="561" t="s">
        <v>2030</v>
      </c>
      <c r="AX830" s="562" t="s">
        <v>2030</v>
      </c>
      <c r="AY830" s="560" t="s">
        <v>2030</v>
      </c>
      <c r="AZ830" s="561" t="s">
        <v>2030</v>
      </c>
      <c r="BA830" s="561" t="s">
        <v>2030</v>
      </c>
      <c r="BB830" s="564" t="s">
        <v>2030</v>
      </c>
      <c r="BC830" s="2642"/>
      <c r="BD830" s="655"/>
      <c r="BE830" s="655"/>
      <c r="BF830" s="655"/>
      <c r="BG830" s="655"/>
      <c r="BH830" s="655"/>
      <c r="BI830" s="655"/>
      <c r="BJ830" s="655"/>
      <c r="BK830" s="655"/>
      <c r="BL830"/>
      <c r="BM830"/>
      <c r="BN830"/>
      <c r="BO830"/>
      <c r="BP830"/>
      <c r="BQ830"/>
      <c r="BR830"/>
      <c r="BS830"/>
    </row>
    <row r="831" spans="1:71" ht="15" x14ac:dyDescent="0.25">
      <c r="A831" s="2609"/>
      <c r="B831" s="2113" t="s">
        <v>2201</v>
      </c>
      <c r="C831" s="605" t="s">
        <v>2030</v>
      </c>
      <c r="D831" s="550" t="s">
        <v>2030</v>
      </c>
      <c r="E831" s="550" t="s">
        <v>2030</v>
      </c>
      <c r="F831" s="550" t="s">
        <v>2030</v>
      </c>
      <c r="G831" s="551" t="s">
        <v>2030</v>
      </c>
      <c r="H831" s="549" t="s">
        <v>2030</v>
      </c>
      <c r="I831" s="550" t="s">
        <v>2030</v>
      </c>
      <c r="J831" s="550" t="s">
        <v>2030</v>
      </c>
      <c r="K831" s="551" t="s">
        <v>2030</v>
      </c>
      <c r="L831" s="549" t="s">
        <v>2030</v>
      </c>
      <c r="M831" s="550" t="s">
        <v>2030</v>
      </c>
      <c r="N831" s="727" t="s">
        <v>2259</v>
      </c>
      <c r="O831" s="553" t="s">
        <v>2030</v>
      </c>
      <c r="P831" s="549" t="s">
        <v>2030</v>
      </c>
      <c r="Q831" s="550" t="s">
        <v>2030</v>
      </c>
      <c r="R831" s="550" t="s">
        <v>2030</v>
      </c>
      <c r="S831" s="550" t="s">
        <v>2030</v>
      </c>
      <c r="T831" s="553" t="s">
        <v>2030</v>
      </c>
      <c r="U831" s="550" t="s">
        <v>2030</v>
      </c>
      <c r="V831" s="550" t="s">
        <v>2030</v>
      </c>
      <c r="W831" s="550" t="s">
        <v>2030</v>
      </c>
      <c r="X831" s="553" t="s">
        <v>2030</v>
      </c>
      <c r="Y831" s="550" t="s">
        <v>2030</v>
      </c>
      <c r="Z831" s="550" t="s">
        <v>2030</v>
      </c>
      <c r="AA831" s="550" t="s">
        <v>2030</v>
      </c>
      <c r="AB831" s="553" t="s">
        <v>2030</v>
      </c>
      <c r="AC831" s="549" t="s">
        <v>2030</v>
      </c>
      <c r="AD831" s="550" t="s">
        <v>2030</v>
      </c>
      <c r="AE831" s="550" t="s">
        <v>2030</v>
      </c>
      <c r="AF831" s="550" t="s">
        <v>2030</v>
      </c>
      <c r="AG831" s="553" t="s">
        <v>2030</v>
      </c>
      <c r="AH831" s="549" t="s">
        <v>2030</v>
      </c>
      <c r="AI831" s="550" t="s">
        <v>2030</v>
      </c>
      <c r="AJ831" s="550" t="s">
        <v>2030</v>
      </c>
      <c r="AK831" s="550" t="s">
        <v>2030</v>
      </c>
      <c r="AL831" s="549" t="s">
        <v>2030</v>
      </c>
      <c r="AM831" s="550" t="s">
        <v>2030</v>
      </c>
      <c r="AN831" s="550" t="s">
        <v>2030</v>
      </c>
      <c r="AO831" s="550" t="s">
        <v>2030</v>
      </c>
      <c r="AP831" s="553" t="s">
        <v>2030</v>
      </c>
      <c r="AQ831" s="550" t="s">
        <v>2030</v>
      </c>
      <c r="AR831" s="550" t="s">
        <v>2030</v>
      </c>
      <c r="AS831" s="550" t="s">
        <v>2030</v>
      </c>
      <c r="AT831" s="553" t="s">
        <v>2030</v>
      </c>
      <c r="AU831" s="550" t="s">
        <v>2030</v>
      </c>
      <c r="AV831" s="550" t="s">
        <v>2030</v>
      </c>
      <c r="AW831" s="550" t="s">
        <v>2030</v>
      </c>
      <c r="AX831" s="551" t="s">
        <v>2030</v>
      </c>
      <c r="AY831" s="549" t="s">
        <v>2030</v>
      </c>
      <c r="AZ831" s="550" t="s">
        <v>2030</v>
      </c>
      <c r="BA831" s="550" t="s">
        <v>2030</v>
      </c>
      <c r="BB831" s="553" t="s">
        <v>2030</v>
      </c>
      <c r="BC831" s="2642"/>
      <c r="BD831" s="2635" t="s">
        <v>1910</v>
      </c>
      <c r="BE831" s="2636"/>
      <c r="BF831" s="723"/>
      <c r="BG831" s="708">
        <v>2007</v>
      </c>
      <c r="BH831" s="708">
        <v>2008</v>
      </c>
      <c r="BI831" s="708">
        <v>2009</v>
      </c>
      <c r="BJ831" s="708">
        <v>2010</v>
      </c>
      <c r="BK831" s="708">
        <v>2011</v>
      </c>
      <c r="BL831"/>
      <c r="BM831"/>
      <c r="BN831"/>
      <c r="BO831"/>
      <c r="BP831"/>
      <c r="BQ831"/>
      <c r="BR831"/>
      <c r="BS831"/>
    </row>
    <row r="832" spans="1:71" ht="15" x14ac:dyDescent="0.25">
      <c r="A832" s="2609"/>
      <c r="B832" s="2114" t="s">
        <v>2200</v>
      </c>
      <c r="C832" s="729" t="s">
        <v>2259</v>
      </c>
      <c r="D832" s="730" t="s">
        <v>2259</v>
      </c>
      <c r="E832" s="561" t="s">
        <v>2030</v>
      </c>
      <c r="F832" s="561" t="s">
        <v>2030</v>
      </c>
      <c r="G832" s="562" t="s">
        <v>2030</v>
      </c>
      <c r="H832" s="560" t="s">
        <v>2030</v>
      </c>
      <c r="I832" s="561" t="s">
        <v>2030</v>
      </c>
      <c r="J832" s="561" t="s">
        <v>2030</v>
      </c>
      <c r="K832" s="562" t="s">
        <v>2030</v>
      </c>
      <c r="L832" s="560" t="s">
        <v>2030</v>
      </c>
      <c r="M832" s="561" t="s">
        <v>2030</v>
      </c>
      <c r="N832" s="561" t="s">
        <v>2030</v>
      </c>
      <c r="O832" s="564" t="s">
        <v>2030</v>
      </c>
      <c r="P832" s="560" t="s">
        <v>2030</v>
      </c>
      <c r="Q832" s="561" t="s">
        <v>2030</v>
      </c>
      <c r="R832" s="561" t="s">
        <v>2030</v>
      </c>
      <c r="S832" s="561" t="s">
        <v>2030</v>
      </c>
      <c r="T832" s="564" t="s">
        <v>2030</v>
      </c>
      <c r="U832" s="561" t="s">
        <v>2030</v>
      </c>
      <c r="V832" s="561" t="s">
        <v>2030</v>
      </c>
      <c r="W832" s="561" t="s">
        <v>2030</v>
      </c>
      <c r="X832" s="564" t="s">
        <v>2030</v>
      </c>
      <c r="Y832" s="561" t="s">
        <v>2030</v>
      </c>
      <c r="Z832" s="561" t="s">
        <v>2030</v>
      </c>
      <c r="AA832" s="561" t="s">
        <v>2030</v>
      </c>
      <c r="AB832" s="564" t="s">
        <v>2030</v>
      </c>
      <c r="AC832" s="560" t="s">
        <v>2030</v>
      </c>
      <c r="AD832" s="561" t="s">
        <v>2030</v>
      </c>
      <c r="AE832" s="561" t="s">
        <v>2030</v>
      </c>
      <c r="AF832" s="561" t="s">
        <v>2030</v>
      </c>
      <c r="AG832" s="564" t="s">
        <v>2030</v>
      </c>
      <c r="AH832" s="560" t="s">
        <v>2030</v>
      </c>
      <c r="AI832" s="561" t="s">
        <v>2030</v>
      </c>
      <c r="AJ832" s="561" t="s">
        <v>2030</v>
      </c>
      <c r="AK832" s="561" t="s">
        <v>2030</v>
      </c>
      <c r="AL832" s="560" t="s">
        <v>2030</v>
      </c>
      <c r="AM832" s="561" t="s">
        <v>2030</v>
      </c>
      <c r="AN832" s="561" t="s">
        <v>2030</v>
      </c>
      <c r="AO832" s="561" t="s">
        <v>2030</v>
      </c>
      <c r="AP832" s="564" t="s">
        <v>2030</v>
      </c>
      <c r="AQ832" s="561" t="s">
        <v>2030</v>
      </c>
      <c r="AR832" s="561" t="s">
        <v>2030</v>
      </c>
      <c r="AS832" s="561" t="s">
        <v>2030</v>
      </c>
      <c r="AT832" s="564" t="s">
        <v>2030</v>
      </c>
      <c r="AU832" s="561" t="s">
        <v>2030</v>
      </c>
      <c r="AV832" s="561" t="s">
        <v>2030</v>
      </c>
      <c r="AW832" s="561" t="s">
        <v>2030</v>
      </c>
      <c r="AX832" s="562" t="s">
        <v>2030</v>
      </c>
      <c r="AY832" s="560" t="s">
        <v>2030</v>
      </c>
      <c r="AZ832" s="561" t="s">
        <v>2030</v>
      </c>
      <c r="BA832" s="561" t="s">
        <v>2030</v>
      </c>
      <c r="BB832" s="564" t="s">
        <v>2030</v>
      </c>
      <c r="BC832" s="2642"/>
      <c r="BD832" s="655"/>
      <c r="BE832" s="655"/>
      <c r="BF832" s="709" t="s">
        <v>2038</v>
      </c>
      <c r="BG832" s="42">
        <f>COUNTIFS($C$897:$BB$909,$BE$814)</f>
        <v>610</v>
      </c>
      <c r="BH832" s="710"/>
      <c r="BI832" s="710"/>
      <c r="BJ832" s="710"/>
      <c r="BK832" s="711"/>
      <c r="BL832"/>
      <c r="BM832"/>
      <c r="BN832"/>
      <c r="BO832"/>
      <c r="BP832"/>
      <c r="BQ832"/>
      <c r="BR832"/>
      <c r="BS832"/>
    </row>
    <row r="833" spans="1:71" ht="15" x14ac:dyDescent="0.25">
      <c r="A833" s="2609"/>
      <c r="B833" s="2113" t="s">
        <v>2199</v>
      </c>
      <c r="C833" s="605" t="s">
        <v>2030</v>
      </c>
      <c r="D833" s="550" t="s">
        <v>2030</v>
      </c>
      <c r="E833" s="550" t="s">
        <v>2030</v>
      </c>
      <c r="F833" s="550" t="s">
        <v>2030</v>
      </c>
      <c r="G833" s="551" t="s">
        <v>2030</v>
      </c>
      <c r="H833" s="549" t="s">
        <v>2030</v>
      </c>
      <c r="I833" s="550" t="s">
        <v>2030</v>
      </c>
      <c r="J833" s="550" t="s">
        <v>2030</v>
      </c>
      <c r="K833" s="551" t="s">
        <v>2030</v>
      </c>
      <c r="L833" s="549" t="s">
        <v>2030</v>
      </c>
      <c r="M833" s="550" t="s">
        <v>2030</v>
      </c>
      <c r="N833" s="550" t="s">
        <v>2030</v>
      </c>
      <c r="O833" s="553" t="s">
        <v>2030</v>
      </c>
      <c r="P833" s="549" t="s">
        <v>2030</v>
      </c>
      <c r="Q833" s="550" t="s">
        <v>2030</v>
      </c>
      <c r="R833" s="550" t="s">
        <v>2030</v>
      </c>
      <c r="S833" s="550" t="s">
        <v>2030</v>
      </c>
      <c r="T833" s="553" t="s">
        <v>2030</v>
      </c>
      <c r="U833" s="550" t="s">
        <v>2030</v>
      </c>
      <c r="V833" s="550" t="s">
        <v>2030</v>
      </c>
      <c r="W833" s="550" t="s">
        <v>2030</v>
      </c>
      <c r="X833" s="553" t="s">
        <v>2030</v>
      </c>
      <c r="Y833" s="550" t="s">
        <v>2030</v>
      </c>
      <c r="Z833" s="550" t="s">
        <v>2030</v>
      </c>
      <c r="AA833" s="550" t="s">
        <v>2030</v>
      </c>
      <c r="AB833" s="553" t="s">
        <v>2030</v>
      </c>
      <c r="AC833" s="549" t="s">
        <v>2030</v>
      </c>
      <c r="AD833" s="550" t="s">
        <v>2030</v>
      </c>
      <c r="AE833" s="550" t="s">
        <v>2030</v>
      </c>
      <c r="AF833" s="550" t="s">
        <v>2030</v>
      </c>
      <c r="AG833" s="553" t="s">
        <v>2030</v>
      </c>
      <c r="AH833" s="549" t="s">
        <v>2030</v>
      </c>
      <c r="AI833" s="550" t="s">
        <v>2030</v>
      </c>
      <c r="AJ833" s="550" t="s">
        <v>2030</v>
      </c>
      <c r="AK833" s="550" t="s">
        <v>2030</v>
      </c>
      <c r="AL833" s="549" t="s">
        <v>2030</v>
      </c>
      <c r="AM833" s="550" t="s">
        <v>2030</v>
      </c>
      <c r="AN833" s="550" t="s">
        <v>2030</v>
      </c>
      <c r="AO833" s="550" t="s">
        <v>2030</v>
      </c>
      <c r="AP833" s="553" t="s">
        <v>2030</v>
      </c>
      <c r="AQ833" s="550" t="s">
        <v>2030</v>
      </c>
      <c r="AR833" s="550" t="s">
        <v>2030</v>
      </c>
      <c r="AS833" s="550" t="s">
        <v>2030</v>
      </c>
      <c r="AT833" s="553" t="s">
        <v>2030</v>
      </c>
      <c r="AU833" s="550" t="s">
        <v>2030</v>
      </c>
      <c r="AV833" s="550" t="s">
        <v>2030</v>
      </c>
      <c r="AW833" s="550" t="s">
        <v>2030</v>
      </c>
      <c r="AX833" s="551" t="s">
        <v>2030</v>
      </c>
      <c r="AY833" s="549" t="s">
        <v>2030</v>
      </c>
      <c r="AZ833" s="550" t="s">
        <v>2030</v>
      </c>
      <c r="BA833" s="550" t="s">
        <v>2030</v>
      </c>
      <c r="BB833" s="553" t="s">
        <v>2030</v>
      </c>
      <c r="BC833" s="2643"/>
      <c r="BD833" s="655"/>
      <c r="BE833" s="655"/>
      <c r="BF833" s="715" t="s">
        <v>2037</v>
      </c>
      <c r="BG833" s="42">
        <f>COUNTIFS($C$897:$BB$909,$BF$814)</f>
        <v>65</v>
      </c>
      <c r="BH833" s="710"/>
      <c r="BI833" s="710"/>
      <c r="BJ833" s="710"/>
      <c r="BK833" s="711"/>
      <c r="BL833"/>
      <c r="BM833"/>
      <c r="BN833"/>
      <c r="BO833"/>
      <c r="BP833"/>
      <c r="BQ833"/>
      <c r="BR833"/>
      <c r="BS833"/>
    </row>
    <row r="834" spans="1:71" ht="15" x14ac:dyDescent="0.25">
      <c r="A834" s="2609"/>
      <c r="B834" s="2114" t="s">
        <v>2198</v>
      </c>
      <c r="C834" s="720" t="s">
        <v>2259</v>
      </c>
      <c r="D834" s="721" t="s">
        <v>2259</v>
      </c>
      <c r="E834" s="721" t="s">
        <v>2259</v>
      </c>
      <c r="F834" s="721" t="s">
        <v>2259</v>
      </c>
      <c r="G834" s="719" t="s">
        <v>2259</v>
      </c>
      <c r="H834" s="722" t="s">
        <v>2259</v>
      </c>
      <c r="I834" s="721" t="s">
        <v>2259</v>
      </c>
      <c r="J834" s="721" t="s">
        <v>2259</v>
      </c>
      <c r="K834" s="719" t="s">
        <v>2259</v>
      </c>
      <c r="L834" s="560" t="s">
        <v>2030</v>
      </c>
      <c r="M834" s="561" t="s">
        <v>2030</v>
      </c>
      <c r="N834" s="561" t="s">
        <v>2030</v>
      </c>
      <c r="O834" s="564" t="s">
        <v>2030</v>
      </c>
      <c r="P834" s="560" t="s">
        <v>2030</v>
      </c>
      <c r="Q834" s="561" t="s">
        <v>2030</v>
      </c>
      <c r="R834" s="561" t="s">
        <v>2030</v>
      </c>
      <c r="S834" s="561" t="s">
        <v>2030</v>
      </c>
      <c r="T834" s="564" t="s">
        <v>2030</v>
      </c>
      <c r="U834" s="561" t="s">
        <v>2030</v>
      </c>
      <c r="V834" s="561" t="s">
        <v>2030</v>
      </c>
      <c r="W834" s="561" t="s">
        <v>2030</v>
      </c>
      <c r="X834" s="564" t="s">
        <v>2030</v>
      </c>
      <c r="Y834" s="561" t="s">
        <v>2030</v>
      </c>
      <c r="Z834" s="721" t="s">
        <v>2259</v>
      </c>
      <c r="AA834" s="721" t="s">
        <v>2259</v>
      </c>
      <c r="AB834" s="731" t="s">
        <v>2259</v>
      </c>
      <c r="AC834" s="722" t="s">
        <v>2259</v>
      </c>
      <c r="AD834" s="721" t="s">
        <v>2259</v>
      </c>
      <c r="AE834" s="550" t="s">
        <v>2030</v>
      </c>
      <c r="AF834" s="561" t="s">
        <v>2030</v>
      </c>
      <c r="AG834" s="564" t="s">
        <v>2030</v>
      </c>
      <c r="AH834" s="560" t="s">
        <v>2030</v>
      </c>
      <c r="AI834" s="721" t="s">
        <v>2259</v>
      </c>
      <c r="AJ834" s="721" t="s">
        <v>2259</v>
      </c>
      <c r="AK834" s="721" t="s">
        <v>2259</v>
      </c>
      <c r="AL834" s="722" t="s">
        <v>2259</v>
      </c>
      <c r="AM834" s="721" t="s">
        <v>2259</v>
      </c>
      <c r="AN834" s="561" t="s">
        <v>2030</v>
      </c>
      <c r="AO834" s="561" t="s">
        <v>2030</v>
      </c>
      <c r="AP834" s="564" t="s">
        <v>2030</v>
      </c>
      <c r="AQ834" s="561" t="s">
        <v>2030</v>
      </c>
      <c r="AR834" s="561" t="s">
        <v>2030</v>
      </c>
      <c r="AS834" s="561" t="s">
        <v>2030</v>
      </c>
      <c r="AT834" s="564" t="s">
        <v>2030</v>
      </c>
      <c r="AU834" s="561" t="s">
        <v>2030</v>
      </c>
      <c r="AV834" s="721" t="s">
        <v>2259</v>
      </c>
      <c r="AW834" s="721" t="s">
        <v>2259</v>
      </c>
      <c r="AX834" s="719" t="s">
        <v>2259</v>
      </c>
      <c r="AY834" s="722" t="s">
        <v>2259</v>
      </c>
      <c r="AZ834" s="721" t="s">
        <v>2259</v>
      </c>
      <c r="BA834" s="561" t="s">
        <v>2030</v>
      </c>
      <c r="BB834" s="564" t="s">
        <v>2030</v>
      </c>
      <c r="BC834" s="732"/>
      <c r="BD834" s="655"/>
      <c r="BE834" s="655"/>
      <c r="BF834" s="655"/>
      <c r="BG834" s="655"/>
      <c r="BH834" s="655"/>
      <c r="BI834" s="655"/>
      <c r="BJ834" s="655"/>
      <c r="BK834" s="655"/>
      <c r="BL834"/>
      <c r="BM834"/>
      <c r="BN834"/>
      <c r="BO834"/>
      <c r="BP834"/>
      <c r="BQ834"/>
      <c r="BR834"/>
      <c r="BS834"/>
    </row>
    <row r="835" spans="1:71" ht="15" x14ac:dyDescent="0.25">
      <c r="A835" s="2609"/>
      <c r="B835" s="2113" t="s">
        <v>2197</v>
      </c>
      <c r="C835" s="605" t="s">
        <v>2030</v>
      </c>
      <c r="D835" s="550" t="s">
        <v>2030</v>
      </c>
      <c r="E835" s="550" t="s">
        <v>2030</v>
      </c>
      <c r="F835" s="550" t="s">
        <v>2030</v>
      </c>
      <c r="G835" s="551" t="s">
        <v>2030</v>
      </c>
      <c r="H835" s="549" t="s">
        <v>2030</v>
      </c>
      <c r="I835" s="550" t="s">
        <v>2030</v>
      </c>
      <c r="J835" s="550" t="s">
        <v>2030</v>
      </c>
      <c r="K835" s="551" t="s">
        <v>2030</v>
      </c>
      <c r="L835" s="549" t="s">
        <v>2030</v>
      </c>
      <c r="M835" s="550" t="s">
        <v>2030</v>
      </c>
      <c r="N835" s="550" t="s">
        <v>2030</v>
      </c>
      <c r="O835" s="553" t="s">
        <v>2030</v>
      </c>
      <c r="P835" s="549" t="s">
        <v>2030</v>
      </c>
      <c r="Q835" s="550" t="s">
        <v>2030</v>
      </c>
      <c r="R835" s="550" t="s">
        <v>2030</v>
      </c>
      <c r="S835" s="550" t="s">
        <v>2030</v>
      </c>
      <c r="T835" s="553" t="s">
        <v>2030</v>
      </c>
      <c r="U835" s="550" t="s">
        <v>2030</v>
      </c>
      <c r="V835" s="550" t="s">
        <v>2030</v>
      </c>
      <c r="W835" s="550" t="s">
        <v>2030</v>
      </c>
      <c r="X835" s="553" t="s">
        <v>2030</v>
      </c>
      <c r="Y835" s="550" t="s">
        <v>2030</v>
      </c>
      <c r="Z835" s="550" t="s">
        <v>2030</v>
      </c>
      <c r="AA835" s="550" t="s">
        <v>2030</v>
      </c>
      <c r="AB835" s="553" t="s">
        <v>2030</v>
      </c>
      <c r="AC835" s="549" t="s">
        <v>2030</v>
      </c>
      <c r="AD835" s="550" t="s">
        <v>2030</v>
      </c>
      <c r="AE835" s="550" t="s">
        <v>2030</v>
      </c>
      <c r="AF835" s="550" t="s">
        <v>2030</v>
      </c>
      <c r="AG835" s="553" t="s">
        <v>2030</v>
      </c>
      <c r="AH835" s="549" t="s">
        <v>2030</v>
      </c>
      <c r="AI835" s="550" t="s">
        <v>2030</v>
      </c>
      <c r="AJ835" s="550" t="s">
        <v>2030</v>
      </c>
      <c r="AK835" s="550" t="s">
        <v>2030</v>
      </c>
      <c r="AL835" s="549" t="s">
        <v>2030</v>
      </c>
      <c r="AM835" s="550" t="s">
        <v>2030</v>
      </c>
      <c r="AN835" s="550" t="s">
        <v>2030</v>
      </c>
      <c r="AO835" s="550" t="s">
        <v>2030</v>
      </c>
      <c r="AP835" s="553" t="s">
        <v>2030</v>
      </c>
      <c r="AQ835" s="550" t="s">
        <v>2030</v>
      </c>
      <c r="AR835" s="550" t="s">
        <v>2030</v>
      </c>
      <c r="AS835" s="550" t="s">
        <v>2030</v>
      </c>
      <c r="AT835" s="553" t="s">
        <v>2030</v>
      </c>
      <c r="AU835" s="550" t="s">
        <v>2030</v>
      </c>
      <c r="AV835" s="550" t="s">
        <v>2030</v>
      </c>
      <c r="AW835" s="550" t="s">
        <v>2030</v>
      </c>
      <c r="AX835" s="551" t="s">
        <v>2030</v>
      </c>
      <c r="AY835" s="549" t="s">
        <v>2030</v>
      </c>
      <c r="AZ835" s="550" t="s">
        <v>2030</v>
      </c>
      <c r="BA835" s="550" t="s">
        <v>2030</v>
      </c>
      <c r="BB835" s="553" t="s">
        <v>2030</v>
      </c>
      <c r="BC835" s="732"/>
      <c r="BD835" s="655"/>
      <c r="BE835" s="655"/>
      <c r="BF835" s="655"/>
      <c r="BG835" s="655"/>
      <c r="BH835" s="655"/>
      <c r="BI835" s="655"/>
      <c r="BJ835" s="655"/>
      <c r="BK835" s="655"/>
      <c r="BL835"/>
      <c r="BM835"/>
      <c r="BN835"/>
      <c r="BO835"/>
      <c r="BP835"/>
      <c r="BQ835"/>
      <c r="BR835"/>
      <c r="BS835"/>
    </row>
    <row r="836" spans="1:71" ht="15" x14ac:dyDescent="0.25">
      <c r="A836" s="2609"/>
      <c r="B836" s="2114" t="s">
        <v>2196</v>
      </c>
      <c r="C836" s="635" t="s">
        <v>2030</v>
      </c>
      <c r="D836" s="561" t="s">
        <v>2030</v>
      </c>
      <c r="E836" s="561" t="s">
        <v>2030</v>
      </c>
      <c r="F836" s="561" t="s">
        <v>2030</v>
      </c>
      <c r="G836" s="562" t="s">
        <v>2030</v>
      </c>
      <c r="H836" s="560" t="s">
        <v>2030</v>
      </c>
      <c r="I836" s="561" t="s">
        <v>2030</v>
      </c>
      <c r="J836" s="561" t="s">
        <v>2030</v>
      </c>
      <c r="K836" s="562" t="s">
        <v>2030</v>
      </c>
      <c r="L836" s="560" t="s">
        <v>2030</v>
      </c>
      <c r="M836" s="561" t="s">
        <v>2030</v>
      </c>
      <c r="N836" s="561" t="s">
        <v>2030</v>
      </c>
      <c r="O836" s="564" t="s">
        <v>2030</v>
      </c>
      <c r="P836" s="560" t="s">
        <v>2030</v>
      </c>
      <c r="Q836" s="561" t="s">
        <v>2030</v>
      </c>
      <c r="R836" s="561" t="s">
        <v>2030</v>
      </c>
      <c r="S836" s="561" t="s">
        <v>2030</v>
      </c>
      <c r="T836" s="564" t="s">
        <v>2030</v>
      </c>
      <c r="U836" s="561" t="s">
        <v>2030</v>
      </c>
      <c r="V836" s="561" t="s">
        <v>2030</v>
      </c>
      <c r="W836" s="561" t="s">
        <v>2030</v>
      </c>
      <c r="X836" s="564" t="s">
        <v>2030</v>
      </c>
      <c r="Y836" s="561" t="s">
        <v>2030</v>
      </c>
      <c r="Z836" s="561" t="s">
        <v>2030</v>
      </c>
      <c r="AA836" s="561" t="s">
        <v>2030</v>
      </c>
      <c r="AB836" s="564" t="s">
        <v>2030</v>
      </c>
      <c r="AC836" s="560" t="s">
        <v>2030</v>
      </c>
      <c r="AD836" s="561" t="s">
        <v>2030</v>
      </c>
      <c r="AE836" s="561" t="s">
        <v>2030</v>
      </c>
      <c r="AF836" s="561" t="s">
        <v>2030</v>
      </c>
      <c r="AG836" s="564" t="s">
        <v>2030</v>
      </c>
      <c r="AH836" s="560" t="s">
        <v>2030</v>
      </c>
      <c r="AI836" s="561" t="s">
        <v>2030</v>
      </c>
      <c r="AJ836" s="561" t="s">
        <v>2030</v>
      </c>
      <c r="AK836" s="561" t="s">
        <v>2030</v>
      </c>
      <c r="AL836" s="560" t="s">
        <v>2030</v>
      </c>
      <c r="AM836" s="561" t="s">
        <v>2030</v>
      </c>
      <c r="AN836" s="561" t="s">
        <v>2030</v>
      </c>
      <c r="AO836" s="561" t="s">
        <v>2030</v>
      </c>
      <c r="AP836" s="564" t="s">
        <v>2030</v>
      </c>
      <c r="AQ836" s="561" t="s">
        <v>2030</v>
      </c>
      <c r="AR836" s="561" t="s">
        <v>2030</v>
      </c>
      <c r="AS836" s="561" t="s">
        <v>2030</v>
      </c>
      <c r="AT836" s="564" t="s">
        <v>2030</v>
      </c>
      <c r="AU836" s="561" t="s">
        <v>2030</v>
      </c>
      <c r="AV836" s="561" t="s">
        <v>2030</v>
      </c>
      <c r="AW836" s="561" t="s">
        <v>2030</v>
      </c>
      <c r="AX836" s="562" t="s">
        <v>2030</v>
      </c>
      <c r="AY836" s="722" t="s">
        <v>2259</v>
      </c>
      <c r="AZ836" s="561" t="s">
        <v>2030</v>
      </c>
      <c r="BA836" s="561" t="s">
        <v>2030</v>
      </c>
      <c r="BB836" s="564" t="s">
        <v>2030</v>
      </c>
      <c r="BC836" s="732"/>
      <c r="BD836" s="655"/>
      <c r="BE836" s="655"/>
      <c r="BF836" s="655"/>
      <c r="BG836" s="655"/>
      <c r="BH836" s="655"/>
      <c r="BI836" s="655"/>
      <c r="BJ836" s="655"/>
      <c r="BK836" s="655"/>
      <c r="BL836"/>
      <c r="BM836"/>
      <c r="BN836"/>
      <c r="BO836"/>
      <c r="BP836"/>
      <c r="BQ836"/>
      <c r="BR836"/>
      <c r="BS836"/>
    </row>
    <row r="837" spans="1:71" ht="15" x14ac:dyDescent="0.25">
      <c r="A837" s="2609"/>
      <c r="B837" s="2113" t="s">
        <v>2195</v>
      </c>
      <c r="C837" s="605" t="s">
        <v>2030</v>
      </c>
      <c r="D837" s="550" t="s">
        <v>2030</v>
      </c>
      <c r="E837" s="550" t="s">
        <v>2030</v>
      </c>
      <c r="F837" s="550" t="s">
        <v>2030</v>
      </c>
      <c r="G837" s="551" t="s">
        <v>2030</v>
      </c>
      <c r="H837" s="549" t="s">
        <v>2030</v>
      </c>
      <c r="I837" s="550" t="s">
        <v>2030</v>
      </c>
      <c r="J837" s="550" t="s">
        <v>2030</v>
      </c>
      <c r="K837" s="551" t="s">
        <v>2030</v>
      </c>
      <c r="L837" s="549" t="s">
        <v>2030</v>
      </c>
      <c r="M837" s="550" t="s">
        <v>2030</v>
      </c>
      <c r="N837" s="550" t="s">
        <v>2030</v>
      </c>
      <c r="O837" s="553" t="s">
        <v>2030</v>
      </c>
      <c r="P837" s="549" t="s">
        <v>2030</v>
      </c>
      <c r="Q837" s="550" t="s">
        <v>2030</v>
      </c>
      <c r="R837" s="550" t="s">
        <v>2030</v>
      </c>
      <c r="S837" s="550" t="s">
        <v>2030</v>
      </c>
      <c r="T837" s="553" t="s">
        <v>2030</v>
      </c>
      <c r="U837" s="550" t="s">
        <v>2030</v>
      </c>
      <c r="V837" s="550" t="s">
        <v>2030</v>
      </c>
      <c r="W837" s="550" t="s">
        <v>2030</v>
      </c>
      <c r="X837" s="553" t="s">
        <v>2030</v>
      </c>
      <c r="Y837" s="550" t="s">
        <v>2030</v>
      </c>
      <c r="Z837" s="550" t="s">
        <v>2030</v>
      </c>
      <c r="AA837" s="550" t="s">
        <v>2030</v>
      </c>
      <c r="AB837" s="553" t="s">
        <v>2030</v>
      </c>
      <c r="AC837" s="549" t="s">
        <v>2030</v>
      </c>
      <c r="AD837" s="550" t="s">
        <v>2030</v>
      </c>
      <c r="AE837" s="550" t="s">
        <v>2030</v>
      </c>
      <c r="AF837" s="550" t="s">
        <v>2030</v>
      </c>
      <c r="AG837" s="553" t="s">
        <v>2030</v>
      </c>
      <c r="AH837" s="549" t="s">
        <v>2030</v>
      </c>
      <c r="AI837" s="550" t="s">
        <v>2030</v>
      </c>
      <c r="AJ837" s="550" t="s">
        <v>2030</v>
      </c>
      <c r="AK837" s="550" t="s">
        <v>2030</v>
      </c>
      <c r="AL837" s="549" t="s">
        <v>2030</v>
      </c>
      <c r="AM837" s="550" t="s">
        <v>2030</v>
      </c>
      <c r="AN837" s="550" t="s">
        <v>2030</v>
      </c>
      <c r="AO837" s="550" t="s">
        <v>2030</v>
      </c>
      <c r="AP837" s="553" t="s">
        <v>2030</v>
      </c>
      <c r="AQ837" s="550" t="s">
        <v>2030</v>
      </c>
      <c r="AR837" s="550" t="s">
        <v>2030</v>
      </c>
      <c r="AS837" s="550" t="s">
        <v>2030</v>
      </c>
      <c r="AT837" s="553" t="s">
        <v>2030</v>
      </c>
      <c r="AU837" s="550" t="s">
        <v>2030</v>
      </c>
      <c r="AV837" s="550" t="s">
        <v>2030</v>
      </c>
      <c r="AW837" s="550" t="s">
        <v>2030</v>
      </c>
      <c r="AX837" s="551" t="s">
        <v>2030</v>
      </c>
      <c r="AY837" s="549" t="s">
        <v>2030</v>
      </c>
      <c r="AZ837" s="550" t="s">
        <v>2030</v>
      </c>
      <c r="BA837" s="550" t="s">
        <v>2030</v>
      </c>
      <c r="BB837" s="553" t="s">
        <v>2030</v>
      </c>
      <c r="BC837" s="732"/>
      <c r="BD837" s="655"/>
      <c r="BE837" s="655"/>
      <c r="BF837" s="655"/>
      <c r="BG837" s="655"/>
      <c r="BH837" s="655"/>
      <c r="BI837" s="655"/>
      <c r="BJ837" s="655"/>
      <c r="BK837" s="655"/>
      <c r="BL837"/>
      <c r="BM837"/>
      <c r="BN837"/>
      <c r="BO837"/>
      <c r="BP837"/>
      <c r="BQ837"/>
      <c r="BR837"/>
      <c r="BS837"/>
    </row>
    <row r="838" spans="1:71" ht="15" x14ac:dyDescent="0.25">
      <c r="A838" s="2609"/>
      <c r="B838" s="2114" t="s">
        <v>2194</v>
      </c>
      <c r="C838" s="635" t="s">
        <v>2030</v>
      </c>
      <c r="D838" s="561" t="s">
        <v>2030</v>
      </c>
      <c r="E838" s="561" t="s">
        <v>2030</v>
      </c>
      <c r="F838" s="561" t="s">
        <v>2030</v>
      </c>
      <c r="G838" s="562" t="s">
        <v>2030</v>
      </c>
      <c r="H838" s="560" t="s">
        <v>2030</v>
      </c>
      <c r="I838" s="561" t="s">
        <v>2030</v>
      </c>
      <c r="J838" s="561" t="s">
        <v>2030</v>
      </c>
      <c r="K838" s="562" t="s">
        <v>2030</v>
      </c>
      <c r="L838" s="560" t="s">
        <v>2030</v>
      </c>
      <c r="M838" s="561" t="s">
        <v>2030</v>
      </c>
      <c r="N838" s="561" t="s">
        <v>2030</v>
      </c>
      <c r="O838" s="564" t="s">
        <v>2030</v>
      </c>
      <c r="P838" s="560" t="s">
        <v>2030</v>
      </c>
      <c r="Q838" s="561" t="s">
        <v>2030</v>
      </c>
      <c r="R838" s="561" t="s">
        <v>2030</v>
      </c>
      <c r="S838" s="561" t="s">
        <v>2030</v>
      </c>
      <c r="T838" s="564" t="s">
        <v>2030</v>
      </c>
      <c r="U838" s="561" t="s">
        <v>2030</v>
      </c>
      <c r="V838" s="561" t="s">
        <v>2030</v>
      </c>
      <c r="W838" s="561" t="s">
        <v>2030</v>
      </c>
      <c r="X838" s="564" t="s">
        <v>2030</v>
      </c>
      <c r="Y838" s="561" t="s">
        <v>2030</v>
      </c>
      <c r="Z838" s="561" t="s">
        <v>2030</v>
      </c>
      <c r="AA838" s="561" t="s">
        <v>2030</v>
      </c>
      <c r="AB838" s="564" t="s">
        <v>2030</v>
      </c>
      <c r="AC838" s="560" t="s">
        <v>2030</v>
      </c>
      <c r="AD838" s="561" t="s">
        <v>2030</v>
      </c>
      <c r="AE838" s="561" t="s">
        <v>2030</v>
      </c>
      <c r="AF838" s="561" t="s">
        <v>2030</v>
      </c>
      <c r="AG838" s="564" t="s">
        <v>2030</v>
      </c>
      <c r="AH838" s="560" t="s">
        <v>2030</v>
      </c>
      <c r="AI838" s="561" t="s">
        <v>2030</v>
      </c>
      <c r="AJ838" s="561" t="s">
        <v>2030</v>
      </c>
      <c r="AK838" s="561" t="s">
        <v>2030</v>
      </c>
      <c r="AL838" s="560" t="s">
        <v>2030</v>
      </c>
      <c r="AM838" s="561" t="s">
        <v>2030</v>
      </c>
      <c r="AN838" s="561" t="s">
        <v>2030</v>
      </c>
      <c r="AO838" s="561" t="s">
        <v>2030</v>
      </c>
      <c r="AP838" s="564" t="s">
        <v>2030</v>
      </c>
      <c r="AQ838" s="561" t="s">
        <v>2030</v>
      </c>
      <c r="AR838" s="561" t="s">
        <v>2030</v>
      </c>
      <c r="AS838" s="561" t="s">
        <v>2030</v>
      </c>
      <c r="AT838" s="564" t="s">
        <v>2030</v>
      </c>
      <c r="AU838" s="561" t="s">
        <v>2030</v>
      </c>
      <c r="AV838" s="561" t="s">
        <v>2030</v>
      </c>
      <c r="AW838" s="561" t="s">
        <v>2030</v>
      </c>
      <c r="AX838" s="562" t="s">
        <v>2030</v>
      </c>
      <c r="AY838" s="560" t="s">
        <v>2030</v>
      </c>
      <c r="AZ838" s="561" t="s">
        <v>2030</v>
      </c>
      <c r="BA838" s="561" t="s">
        <v>2030</v>
      </c>
      <c r="BB838" s="564" t="s">
        <v>2030</v>
      </c>
      <c r="BC838" s="2646" t="s">
        <v>803</v>
      </c>
      <c r="BD838" s="2635" t="s">
        <v>1693</v>
      </c>
      <c r="BE838" s="2636"/>
      <c r="BF838" s="723"/>
      <c r="BG838" s="708">
        <v>2007</v>
      </c>
      <c r="BH838" s="708">
        <v>2008</v>
      </c>
      <c r="BI838" s="708">
        <v>2009</v>
      </c>
      <c r="BJ838" s="708">
        <v>2010</v>
      </c>
      <c r="BK838" s="708">
        <v>2011</v>
      </c>
      <c r="BL838"/>
      <c r="BM838"/>
      <c r="BN838"/>
      <c r="BO838"/>
      <c r="BP838"/>
      <c r="BQ838"/>
      <c r="BR838"/>
      <c r="BS838"/>
    </row>
    <row r="839" spans="1:71" ht="15" x14ac:dyDescent="0.25">
      <c r="A839" s="2609"/>
      <c r="B839" s="2113" t="s">
        <v>2193</v>
      </c>
      <c r="C839" s="605" t="s">
        <v>2030</v>
      </c>
      <c r="D839" s="550" t="s">
        <v>2030</v>
      </c>
      <c r="E839" s="550" t="s">
        <v>2030</v>
      </c>
      <c r="F839" s="550" t="s">
        <v>2030</v>
      </c>
      <c r="G839" s="551" t="s">
        <v>2030</v>
      </c>
      <c r="H839" s="549" t="s">
        <v>2030</v>
      </c>
      <c r="I839" s="550" t="s">
        <v>2030</v>
      </c>
      <c r="J839" s="550" t="s">
        <v>2030</v>
      </c>
      <c r="K839" s="551" t="s">
        <v>2030</v>
      </c>
      <c r="L839" s="549" t="s">
        <v>2030</v>
      </c>
      <c r="M839" s="550" t="s">
        <v>2030</v>
      </c>
      <c r="N839" s="550" t="s">
        <v>2030</v>
      </c>
      <c r="O839" s="553" t="s">
        <v>2030</v>
      </c>
      <c r="P839" s="549" t="s">
        <v>2030</v>
      </c>
      <c r="Q839" s="550" t="s">
        <v>2030</v>
      </c>
      <c r="R839" s="550" t="s">
        <v>2030</v>
      </c>
      <c r="S839" s="550" t="s">
        <v>2030</v>
      </c>
      <c r="T839" s="553" t="s">
        <v>2030</v>
      </c>
      <c r="U839" s="550" t="s">
        <v>2030</v>
      </c>
      <c r="V839" s="550" t="s">
        <v>2030</v>
      </c>
      <c r="W839" s="550" t="s">
        <v>2030</v>
      </c>
      <c r="X839" s="553" t="s">
        <v>2030</v>
      </c>
      <c r="Y839" s="550" t="s">
        <v>2030</v>
      </c>
      <c r="Z839" s="550" t="s">
        <v>2030</v>
      </c>
      <c r="AA839" s="550" t="s">
        <v>2030</v>
      </c>
      <c r="AB839" s="553" t="s">
        <v>2030</v>
      </c>
      <c r="AC839" s="549" t="s">
        <v>2030</v>
      </c>
      <c r="AD839" s="550" t="s">
        <v>2030</v>
      </c>
      <c r="AE839" s="550" t="s">
        <v>2030</v>
      </c>
      <c r="AF839" s="550" t="s">
        <v>2030</v>
      </c>
      <c r="AG839" s="553" t="s">
        <v>2030</v>
      </c>
      <c r="AH839" s="549" t="s">
        <v>2030</v>
      </c>
      <c r="AI839" s="550" t="s">
        <v>2030</v>
      </c>
      <c r="AJ839" s="550" t="s">
        <v>2030</v>
      </c>
      <c r="AK839" s="550" t="s">
        <v>2030</v>
      </c>
      <c r="AL839" s="549" t="s">
        <v>2030</v>
      </c>
      <c r="AM839" s="550" t="s">
        <v>2030</v>
      </c>
      <c r="AN839" s="550" t="s">
        <v>2030</v>
      </c>
      <c r="AO839" s="550" t="s">
        <v>2030</v>
      </c>
      <c r="AP839" s="553" t="s">
        <v>2030</v>
      </c>
      <c r="AQ839" s="550" t="s">
        <v>2030</v>
      </c>
      <c r="AR839" s="550" t="s">
        <v>2030</v>
      </c>
      <c r="AS839" s="550" t="s">
        <v>2030</v>
      </c>
      <c r="AT839" s="553" t="s">
        <v>2030</v>
      </c>
      <c r="AU839" s="550" t="s">
        <v>2030</v>
      </c>
      <c r="AV839" s="550" t="s">
        <v>2030</v>
      </c>
      <c r="AW839" s="550" t="s">
        <v>2030</v>
      </c>
      <c r="AX839" s="551" t="s">
        <v>2030</v>
      </c>
      <c r="AY839" s="549" t="s">
        <v>2030</v>
      </c>
      <c r="AZ839" s="550" t="s">
        <v>2030</v>
      </c>
      <c r="BA839" s="550" t="s">
        <v>2030</v>
      </c>
      <c r="BB839" s="553" t="s">
        <v>2030</v>
      </c>
      <c r="BC839" s="2647"/>
      <c r="BD839" s="655"/>
      <c r="BE839" s="655"/>
      <c r="BF839" s="709" t="s">
        <v>2038</v>
      </c>
      <c r="BG839" s="42">
        <f>COUNTIFS($C$913:$BB$921,$BE$814)</f>
        <v>453</v>
      </c>
      <c r="BH839" s="710"/>
      <c r="BI839" s="710"/>
      <c r="BJ839" s="710"/>
      <c r="BK839" s="711"/>
      <c r="BL839"/>
      <c r="BM839"/>
      <c r="BN839"/>
      <c r="BO839"/>
      <c r="BP839"/>
      <c r="BQ839"/>
      <c r="BR839"/>
      <c r="BS839"/>
    </row>
    <row r="840" spans="1:71" ht="15" x14ac:dyDescent="0.25">
      <c r="A840" s="2609"/>
      <c r="B840" s="2114" t="s">
        <v>2192</v>
      </c>
      <c r="C840" s="635" t="s">
        <v>2030</v>
      </c>
      <c r="D840" s="561" t="s">
        <v>2030</v>
      </c>
      <c r="E840" s="561" t="s">
        <v>2030</v>
      </c>
      <c r="F840" s="561" t="s">
        <v>2030</v>
      </c>
      <c r="G840" s="562" t="s">
        <v>2030</v>
      </c>
      <c r="H840" s="560" t="s">
        <v>2030</v>
      </c>
      <c r="I840" s="561" t="s">
        <v>2030</v>
      </c>
      <c r="J840" s="561" t="s">
        <v>2030</v>
      </c>
      <c r="K840" s="562" t="s">
        <v>2030</v>
      </c>
      <c r="L840" s="560" t="s">
        <v>2030</v>
      </c>
      <c r="M840" s="561" t="s">
        <v>2030</v>
      </c>
      <c r="N840" s="561" t="s">
        <v>2030</v>
      </c>
      <c r="O840" s="564" t="s">
        <v>2030</v>
      </c>
      <c r="P840" s="560" t="s">
        <v>2030</v>
      </c>
      <c r="Q840" s="561" t="s">
        <v>2030</v>
      </c>
      <c r="R840" s="561" t="s">
        <v>2030</v>
      </c>
      <c r="S840" s="561" t="s">
        <v>2030</v>
      </c>
      <c r="T840" s="564" t="s">
        <v>2030</v>
      </c>
      <c r="U840" s="561" t="s">
        <v>2030</v>
      </c>
      <c r="V840" s="561" t="s">
        <v>2030</v>
      </c>
      <c r="W840" s="561" t="s">
        <v>2030</v>
      </c>
      <c r="X840" s="564" t="s">
        <v>2030</v>
      </c>
      <c r="Y840" s="561" t="s">
        <v>2030</v>
      </c>
      <c r="Z840" s="561" t="s">
        <v>2030</v>
      </c>
      <c r="AA840" s="561" t="s">
        <v>2030</v>
      </c>
      <c r="AB840" s="564" t="s">
        <v>2030</v>
      </c>
      <c r="AC840" s="560" t="s">
        <v>2030</v>
      </c>
      <c r="AD840" s="561" t="s">
        <v>2030</v>
      </c>
      <c r="AE840" s="561" t="s">
        <v>2030</v>
      </c>
      <c r="AF840" s="561" t="s">
        <v>2030</v>
      </c>
      <c r="AG840" s="564" t="s">
        <v>2030</v>
      </c>
      <c r="AH840" s="560" t="s">
        <v>2030</v>
      </c>
      <c r="AI840" s="561" t="s">
        <v>2030</v>
      </c>
      <c r="AJ840" s="561" t="s">
        <v>2030</v>
      </c>
      <c r="AK840" s="561" t="s">
        <v>2030</v>
      </c>
      <c r="AL840" s="560" t="s">
        <v>2030</v>
      </c>
      <c r="AM840" s="561" t="s">
        <v>2030</v>
      </c>
      <c r="AN840" s="561" t="s">
        <v>2030</v>
      </c>
      <c r="AO840" s="561" t="s">
        <v>2030</v>
      </c>
      <c r="AP840" s="564" t="s">
        <v>2030</v>
      </c>
      <c r="AQ840" s="561" t="s">
        <v>2030</v>
      </c>
      <c r="AR840" s="561" t="s">
        <v>2030</v>
      </c>
      <c r="AS840" s="561" t="s">
        <v>2030</v>
      </c>
      <c r="AT840" s="564" t="s">
        <v>2030</v>
      </c>
      <c r="AU840" s="561" t="s">
        <v>2030</v>
      </c>
      <c r="AV840" s="561" t="s">
        <v>2030</v>
      </c>
      <c r="AW840" s="561" t="s">
        <v>2030</v>
      </c>
      <c r="AX840" s="562" t="s">
        <v>2030</v>
      </c>
      <c r="AY840" s="560" t="s">
        <v>2030</v>
      </c>
      <c r="AZ840" s="561" t="s">
        <v>2030</v>
      </c>
      <c r="BA840" s="561" t="s">
        <v>2030</v>
      </c>
      <c r="BB840" s="564" t="s">
        <v>2030</v>
      </c>
      <c r="BC840" s="2647"/>
      <c r="BD840" s="655"/>
      <c r="BE840" s="655"/>
      <c r="BF840" s="715" t="s">
        <v>2037</v>
      </c>
      <c r="BG840" s="42">
        <f>COUNTIFS($C$913:$BB$921,$BF$814)</f>
        <v>15</v>
      </c>
      <c r="BH840" s="710"/>
      <c r="BI840" s="710"/>
      <c r="BJ840" s="710"/>
      <c r="BK840" s="711"/>
      <c r="BL840"/>
      <c r="BM840"/>
      <c r="BN840"/>
      <c r="BO840"/>
      <c r="BP840"/>
      <c r="BQ840"/>
      <c r="BR840"/>
      <c r="BS840"/>
    </row>
    <row r="841" spans="1:71" ht="15" x14ac:dyDescent="0.25">
      <c r="A841" s="2609"/>
      <c r="B841" s="2113" t="s">
        <v>2191</v>
      </c>
      <c r="C841" s="605" t="s">
        <v>2030</v>
      </c>
      <c r="D841" s="550" t="s">
        <v>2030</v>
      </c>
      <c r="E841" s="550" t="s">
        <v>2030</v>
      </c>
      <c r="F841" s="550" t="s">
        <v>2030</v>
      </c>
      <c r="G841" s="551" t="s">
        <v>2030</v>
      </c>
      <c r="H841" s="549" t="s">
        <v>2030</v>
      </c>
      <c r="I841" s="550" t="s">
        <v>2030</v>
      </c>
      <c r="J841" s="550" t="s">
        <v>2030</v>
      </c>
      <c r="K841" s="551" t="s">
        <v>2030</v>
      </c>
      <c r="L841" s="549" t="s">
        <v>2030</v>
      </c>
      <c r="M841" s="550" t="s">
        <v>2030</v>
      </c>
      <c r="N841" s="550" t="s">
        <v>2030</v>
      </c>
      <c r="O841" s="553" t="s">
        <v>2030</v>
      </c>
      <c r="P841" s="549" t="s">
        <v>2030</v>
      </c>
      <c r="Q841" s="550" t="s">
        <v>2030</v>
      </c>
      <c r="R841" s="550" t="s">
        <v>2030</v>
      </c>
      <c r="S841" s="550" t="s">
        <v>2030</v>
      </c>
      <c r="T841" s="553" t="s">
        <v>2030</v>
      </c>
      <c r="U841" s="550" t="s">
        <v>2030</v>
      </c>
      <c r="V841" s="550" t="s">
        <v>2030</v>
      </c>
      <c r="W841" s="550" t="s">
        <v>2030</v>
      </c>
      <c r="X841" s="553" t="s">
        <v>2030</v>
      </c>
      <c r="Y841" s="550" t="s">
        <v>2030</v>
      </c>
      <c r="Z841" s="550" t="s">
        <v>2030</v>
      </c>
      <c r="AA841" s="550" t="s">
        <v>2030</v>
      </c>
      <c r="AB841" s="553" t="s">
        <v>2030</v>
      </c>
      <c r="AC841" s="549" t="s">
        <v>2030</v>
      </c>
      <c r="AD841" s="550" t="s">
        <v>2030</v>
      </c>
      <c r="AE841" s="550" t="s">
        <v>2030</v>
      </c>
      <c r="AF841" s="550" t="s">
        <v>2030</v>
      </c>
      <c r="AG841" s="553" t="s">
        <v>2030</v>
      </c>
      <c r="AH841" s="549" t="s">
        <v>2030</v>
      </c>
      <c r="AI841" s="550" t="s">
        <v>2030</v>
      </c>
      <c r="AJ841" s="550" t="s">
        <v>2030</v>
      </c>
      <c r="AK841" s="550" t="s">
        <v>2030</v>
      </c>
      <c r="AL841" s="549" t="s">
        <v>2030</v>
      </c>
      <c r="AM841" s="550" t="s">
        <v>2030</v>
      </c>
      <c r="AN841" s="550" t="s">
        <v>2030</v>
      </c>
      <c r="AO841" s="550" t="s">
        <v>2030</v>
      </c>
      <c r="AP841" s="553" t="s">
        <v>2030</v>
      </c>
      <c r="AQ841" s="550" t="s">
        <v>2030</v>
      </c>
      <c r="AR841" s="550" t="s">
        <v>2030</v>
      </c>
      <c r="AS841" s="550" t="s">
        <v>2030</v>
      </c>
      <c r="AT841" s="553" t="s">
        <v>2030</v>
      </c>
      <c r="AU841" s="550" t="s">
        <v>2030</v>
      </c>
      <c r="AV841" s="550" t="s">
        <v>2030</v>
      </c>
      <c r="AW841" s="550" t="s">
        <v>2030</v>
      </c>
      <c r="AX841" s="551" t="s">
        <v>2030</v>
      </c>
      <c r="AY841" s="549" t="s">
        <v>2030</v>
      </c>
      <c r="AZ841" s="550" t="s">
        <v>2030</v>
      </c>
      <c r="BA841" s="550" t="s">
        <v>2030</v>
      </c>
      <c r="BB841" s="553" t="s">
        <v>2030</v>
      </c>
      <c r="BC841" s="2647"/>
      <c r="BD841" s="655"/>
      <c r="BE841" s="655"/>
      <c r="BF841" s="655"/>
      <c r="BG841" s="655"/>
      <c r="BH841" s="655"/>
      <c r="BI841" s="655"/>
      <c r="BJ841" s="655"/>
      <c r="BK841" s="655"/>
      <c r="BL841"/>
      <c r="BM841"/>
      <c r="BN841"/>
      <c r="BO841"/>
      <c r="BP841"/>
      <c r="BQ841"/>
      <c r="BR841"/>
      <c r="BS841"/>
    </row>
    <row r="842" spans="1:71" ht="15" x14ac:dyDescent="0.25">
      <c r="A842" s="2609"/>
      <c r="B842" s="2114" t="s">
        <v>2190</v>
      </c>
      <c r="C842" s="635" t="s">
        <v>2030</v>
      </c>
      <c r="D842" s="561" t="s">
        <v>2030</v>
      </c>
      <c r="E842" s="561" t="s">
        <v>2030</v>
      </c>
      <c r="F842" s="561" t="s">
        <v>2030</v>
      </c>
      <c r="G842" s="562" t="s">
        <v>2030</v>
      </c>
      <c r="H842" s="560" t="s">
        <v>2030</v>
      </c>
      <c r="I842" s="561" t="s">
        <v>2030</v>
      </c>
      <c r="J842" s="561" t="s">
        <v>2030</v>
      </c>
      <c r="K842" s="562" t="s">
        <v>2030</v>
      </c>
      <c r="L842" s="560" t="s">
        <v>2030</v>
      </c>
      <c r="M842" s="561" t="s">
        <v>2030</v>
      </c>
      <c r="N842" s="561" t="s">
        <v>2030</v>
      </c>
      <c r="O842" s="564" t="s">
        <v>2030</v>
      </c>
      <c r="P842" s="560" t="s">
        <v>2030</v>
      </c>
      <c r="Q842" s="561" t="s">
        <v>2030</v>
      </c>
      <c r="R842" s="561" t="s">
        <v>2030</v>
      </c>
      <c r="S842" s="561" t="s">
        <v>2030</v>
      </c>
      <c r="T842" s="564" t="s">
        <v>2030</v>
      </c>
      <c r="U842" s="561" t="s">
        <v>2030</v>
      </c>
      <c r="V842" s="561" t="s">
        <v>2030</v>
      </c>
      <c r="W842" s="561" t="s">
        <v>2030</v>
      </c>
      <c r="X842" s="564" t="s">
        <v>2030</v>
      </c>
      <c r="Y842" s="561" t="s">
        <v>2030</v>
      </c>
      <c r="Z842" s="561" t="s">
        <v>2030</v>
      </c>
      <c r="AA842" s="561" t="s">
        <v>2030</v>
      </c>
      <c r="AB842" s="564" t="s">
        <v>2030</v>
      </c>
      <c r="AC842" s="560" t="s">
        <v>2030</v>
      </c>
      <c r="AD842" s="561" t="s">
        <v>2030</v>
      </c>
      <c r="AE842" s="561" t="s">
        <v>2030</v>
      </c>
      <c r="AF842" s="561" t="s">
        <v>2030</v>
      </c>
      <c r="AG842" s="564" t="s">
        <v>2030</v>
      </c>
      <c r="AH842" s="560" t="s">
        <v>2030</v>
      </c>
      <c r="AI842" s="561" t="s">
        <v>2030</v>
      </c>
      <c r="AJ842" s="561" t="s">
        <v>2030</v>
      </c>
      <c r="AK842" s="561" t="s">
        <v>2030</v>
      </c>
      <c r="AL842" s="560" t="s">
        <v>2030</v>
      </c>
      <c r="AM842" s="561" t="s">
        <v>2030</v>
      </c>
      <c r="AN842" s="561" t="s">
        <v>2030</v>
      </c>
      <c r="AO842" s="561" t="s">
        <v>2030</v>
      </c>
      <c r="AP842" s="564" t="s">
        <v>2030</v>
      </c>
      <c r="AQ842" s="561" t="s">
        <v>2030</v>
      </c>
      <c r="AR842" s="561" t="s">
        <v>2030</v>
      </c>
      <c r="AS842" s="561" t="s">
        <v>2030</v>
      </c>
      <c r="AT842" s="564" t="s">
        <v>2030</v>
      </c>
      <c r="AU842" s="561" t="s">
        <v>2030</v>
      </c>
      <c r="AV842" s="561" t="s">
        <v>2030</v>
      </c>
      <c r="AW842" s="561" t="s">
        <v>2030</v>
      </c>
      <c r="AX842" s="562" t="s">
        <v>2030</v>
      </c>
      <c r="AY842" s="560" t="s">
        <v>2030</v>
      </c>
      <c r="AZ842" s="561" t="s">
        <v>2030</v>
      </c>
      <c r="BA842" s="561" t="s">
        <v>2030</v>
      </c>
      <c r="BB842" s="564" t="s">
        <v>2030</v>
      </c>
      <c r="BC842" s="2647"/>
      <c r="BD842" s="655"/>
      <c r="BE842" s="655"/>
      <c r="BF842" s="655"/>
      <c r="BG842" s="655"/>
      <c r="BH842" s="655"/>
      <c r="BI842" s="655"/>
      <c r="BJ842" s="655"/>
      <c r="BK842" s="655"/>
      <c r="BL842"/>
      <c r="BM842"/>
      <c r="BN842"/>
      <c r="BO842"/>
      <c r="BP842"/>
      <c r="BQ842"/>
      <c r="BR842"/>
      <c r="BS842"/>
    </row>
    <row r="843" spans="1:71" ht="15.75" thickBot="1" x14ac:dyDescent="0.3">
      <c r="A843" s="2610"/>
      <c r="B843" s="2115" t="s">
        <v>2189</v>
      </c>
      <c r="C843" s="667" t="s">
        <v>2030</v>
      </c>
      <c r="D843" s="586" t="s">
        <v>2030</v>
      </c>
      <c r="E843" s="586" t="s">
        <v>2030</v>
      </c>
      <c r="F843" s="586" t="s">
        <v>2030</v>
      </c>
      <c r="G843" s="588" t="s">
        <v>2030</v>
      </c>
      <c r="H843" s="585" t="s">
        <v>2030</v>
      </c>
      <c r="I843" s="586" t="s">
        <v>2030</v>
      </c>
      <c r="J843" s="586" t="s">
        <v>2030</v>
      </c>
      <c r="K843" s="588" t="s">
        <v>2030</v>
      </c>
      <c r="L843" s="585" t="s">
        <v>2030</v>
      </c>
      <c r="M843" s="586" t="s">
        <v>2030</v>
      </c>
      <c r="N843" s="586" t="s">
        <v>2030</v>
      </c>
      <c r="O843" s="587" t="s">
        <v>2030</v>
      </c>
      <c r="P843" s="585" t="s">
        <v>2030</v>
      </c>
      <c r="Q843" s="586" t="s">
        <v>2030</v>
      </c>
      <c r="R843" s="586" t="s">
        <v>2030</v>
      </c>
      <c r="S843" s="586" t="s">
        <v>2030</v>
      </c>
      <c r="T843" s="587" t="s">
        <v>2030</v>
      </c>
      <c r="U843" s="586" t="s">
        <v>2030</v>
      </c>
      <c r="V843" s="586" t="s">
        <v>2030</v>
      </c>
      <c r="W843" s="586" t="s">
        <v>2030</v>
      </c>
      <c r="X843" s="587" t="s">
        <v>2030</v>
      </c>
      <c r="Y843" s="586" t="s">
        <v>2030</v>
      </c>
      <c r="Z843" s="586" t="s">
        <v>2030</v>
      </c>
      <c r="AA843" s="586" t="s">
        <v>2030</v>
      </c>
      <c r="AB843" s="587" t="s">
        <v>2030</v>
      </c>
      <c r="AC843" s="585" t="s">
        <v>2030</v>
      </c>
      <c r="AD843" s="586" t="s">
        <v>2030</v>
      </c>
      <c r="AE843" s="586" t="s">
        <v>2030</v>
      </c>
      <c r="AF843" s="586" t="s">
        <v>2030</v>
      </c>
      <c r="AG843" s="587" t="s">
        <v>2030</v>
      </c>
      <c r="AH843" s="585" t="s">
        <v>2030</v>
      </c>
      <c r="AI843" s="586" t="s">
        <v>2030</v>
      </c>
      <c r="AJ843" s="586" t="s">
        <v>2030</v>
      </c>
      <c r="AK843" s="586" t="s">
        <v>2030</v>
      </c>
      <c r="AL843" s="585" t="s">
        <v>2030</v>
      </c>
      <c r="AM843" s="586" t="s">
        <v>2030</v>
      </c>
      <c r="AN843" s="586" t="s">
        <v>2030</v>
      </c>
      <c r="AO843" s="586" t="s">
        <v>2030</v>
      </c>
      <c r="AP843" s="587" t="s">
        <v>2030</v>
      </c>
      <c r="AQ843" s="586" t="s">
        <v>2030</v>
      </c>
      <c r="AR843" s="586" t="s">
        <v>2030</v>
      </c>
      <c r="AS843" s="586" t="s">
        <v>2030</v>
      </c>
      <c r="AT843" s="587" t="s">
        <v>2030</v>
      </c>
      <c r="AU843" s="586" t="s">
        <v>2030</v>
      </c>
      <c r="AV843" s="586" t="s">
        <v>2030</v>
      </c>
      <c r="AW843" s="586" t="s">
        <v>2030</v>
      </c>
      <c r="AX843" s="588" t="s">
        <v>2030</v>
      </c>
      <c r="AY843" s="585" t="s">
        <v>2030</v>
      </c>
      <c r="AZ843" s="586" t="s">
        <v>2030</v>
      </c>
      <c r="BA843" s="586" t="s">
        <v>2030</v>
      </c>
      <c r="BB843" s="587" t="s">
        <v>2030</v>
      </c>
      <c r="BC843" s="2647"/>
      <c r="BD843" s="655"/>
      <c r="BE843" s="655"/>
      <c r="BF843" s="655"/>
      <c r="BG843" s="655"/>
      <c r="BH843" s="655"/>
      <c r="BI843" s="655"/>
      <c r="BJ843" s="655"/>
      <c r="BK843" s="655"/>
      <c r="BL843"/>
      <c r="BM843"/>
      <c r="BN843"/>
      <c r="BO843"/>
      <c r="BP843"/>
      <c r="BQ843"/>
      <c r="BR843"/>
      <c r="BS843"/>
    </row>
    <row r="844" spans="1:71" ht="15.75" thickBot="1" x14ac:dyDescent="0.3">
      <c r="A844" s="655"/>
      <c r="B844" s="653"/>
      <c r="C844" s="655"/>
      <c r="D844" s="655"/>
      <c r="E844" s="655"/>
      <c r="F844" s="655"/>
      <c r="G844" s="655"/>
      <c r="H844" s="655"/>
      <c r="I844" s="655"/>
      <c r="J844" s="655"/>
      <c r="K844" s="655"/>
      <c r="L844" s="655"/>
      <c r="M844" s="655"/>
      <c r="N844" s="655"/>
      <c r="O844" s="655"/>
      <c r="P844" s="655"/>
      <c r="Q844" s="655"/>
      <c r="R844" s="655"/>
      <c r="S844" s="655"/>
      <c r="T844" s="655"/>
      <c r="U844" s="655"/>
      <c r="V844" s="655"/>
      <c r="W844" s="655"/>
      <c r="X844" s="655"/>
      <c r="Y844" s="655"/>
      <c r="Z844" s="655"/>
      <c r="AA844" s="655"/>
      <c r="AB844" s="655"/>
      <c r="AC844" s="655"/>
      <c r="AD844" s="655"/>
      <c r="AE844" s="655"/>
      <c r="AF844" s="655"/>
      <c r="AG844" s="655"/>
      <c r="AH844" s="655"/>
      <c r="AI844" s="655"/>
      <c r="AJ844" s="655"/>
      <c r="AK844" s="655"/>
      <c r="AL844" s="655"/>
      <c r="AM844" s="655"/>
      <c r="AN844" s="655"/>
      <c r="AO844" s="655"/>
      <c r="AP844" s="655"/>
      <c r="AQ844" s="655"/>
      <c r="AR844" s="655"/>
      <c r="AS844" s="655"/>
      <c r="AT844" s="655"/>
      <c r="AU844" s="655"/>
      <c r="AV844" s="655"/>
      <c r="AW844" s="655"/>
      <c r="AX844" s="655"/>
      <c r="AY844" s="655"/>
      <c r="AZ844" s="655"/>
      <c r="BA844" s="655"/>
      <c r="BB844" s="655"/>
      <c r="BC844" s="2647"/>
      <c r="BD844" s="655"/>
      <c r="BE844" s="655"/>
      <c r="BF844" s="655"/>
      <c r="BG844" s="655"/>
      <c r="BH844" s="655"/>
      <c r="BI844" s="655"/>
      <c r="BJ844" s="655"/>
      <c r="BK844" s="655"/>
      <c r="BL844"/>
      <c r="BM844" s="712" t="s">
        <v>803</v>
      </c>
      <c r="BN844"/>
      <c r="BO844" s="517"/>
      <c r="BP844" s="84">
        <v>2007</v>
      </c>
      <c r="BQ844" s="84">
        <v>2008</v>
      </c>
      <c r="BR844" s="84">
        <v>2009</v>
      </c>
      <c r="BS844" s="84">
        <v>2010</v>
      </c>
    </row>
    <row r="845" spans="1:71" ht="15.75" thickBot="1" x14ac:dyDescent="0.3">
      <c r="A845" s="2621" t="s">
        <v>450</v>
      </c>
      <c r="B845" s="2633" t="s">
        <v>672</v>
      </c>
      <c r="C845" s="2613" t="s">
        <v>2056</v>
      </c>
      <c r="D845" s="2625"/>
      <c r="E845" s="2625"/>
      <c r="F845" s="2625"/>
      <c r="G845" s="2626"/>
      <c r="H845" s="2627" t="s">
        <v>2062</v>
      </c>
      <c r="I845" s="2628"/>
      <c r="J845" s="2628"/>
      <c r="K845" s="2629"/>
      <c r="L845" s="2628" t="s">
        <v>2061</v>
      </c>
      <c r="M845" s="2628"/>
      <c r="N845" s="2628"/>
      <c r="O845" s="2629"/>
      <c r="P845" s="2613" t="s">
        <v>2053</v>
      </c>
      <c r="Q845" s="2614"/>
      <c r="R845" s="2614"/>
      <c r="S845" s="2614"/>
      <c r="T845" s="2615"/>
      <c r="U845" s="2620" t="s">
        <v>2052</v>
      </c>
      <c r="V845" s="2620"/>
      <c r="W845" s="2620"/>
      <c r="X845" s="2620"/>
      <c r="Y845" s="2613" t="s">
        <v>2051</v>
      </c>
      <c r="Z845" s="2614"/>
      <c r="AA845" s="2614"/>
      <c r="AB845" s="2615"/>
      <c r="AC845" s="2615" t="s">
        <v>2050</v>
      </c>
      <c r="AD845" s="2619"/>
      <c r="AE845" s="2619"/>
      <c r="AF845" s="2619"/>
      <c r="AG845" s="2619"/>
      <c r="AH845" s="2620" t="s">
        <v>2049</v>
      </c>
      <c r="AI845" s="2620"/>
      <c r="AJ845" s="2620"/>
      <c r="AK845" s="2620"/>
      <c r="AL845" s="2613" t="s">
        <v>2048</v>
      </c>
      <c r="AM845" s="2614"/>
      <c r="AN845" s="2614"/>
      <c r="AO845" s="2614"/>
      <c r="AP845" s="2615"/>
      <c r="AQ845" s="2613" t="s">
        <v>2047</v>
      </c>
      <c r="AR845" s="2614"/>
      <c r="AS845" s="2614"/>
      <c r="AT845" s="2615"/>
      <c r="AU845" s="2616" t="s">
        <v>2046</v>
      </c>
      <c r="AV845" s="2617"/>
      <c r="AW845" s="2617"/>
      <c r="AX845" s="2618"/>
      <c r="AY845" s="2619" t="s">
        <v>2045</v>
      </c>
      <c r="AZ845" s="2619"/>
      <c r="BA845" s="2619"/>
      <c r="BB845" s="2619"/>
      <c r="BC845" s="2647"/>
      <c r="BD845" s="655"/>
      <c r="BE845" s="655"/>
      <c r="BF845" s="655"/>
      <c r="BG845" s="655"/>
      <c r="BH845" s="655"/>
      <c r="BI845" s="655"/>
      <c r="BJ845" s="655"/>
      <c r="BK845" s="655"/>
      <c r="BL845"/>
      <c r="BM845"/>
      <c r="BN845"/>
      <c r="BO845" s="716" t="s">
        <v>2038</v>
      </c>
      <c r="BP845" s="92">
        <f>+BG839+BG856+BG864+BG872+BG879+BG888+BG894+BG899+BG847</f>
        <v>2823</v>
      </c>
      <c r="BQ845" s="92"/>
      <c r="BR845" s="92"/>
      <c r="BS845" s="92"/>
    </row>
    <row r="846" spans="1:71" ht="15.75" thickBot="1" x14ac:dyDescent="0.3">
      <c r="A846" s="2622"/>
      <c r="B846" s="2634"/>
      <c r="C846" s="692">
        <v>2</v>
      </c>
      <c r="D846" s="693">
        <v>7</v>
      </c>
      <c r="E846" s="692">
        <v>14</v>
      </c>
      <c r="F846" s="694">
        <v>21</v>
      </c>
      <c r="G846" s="695">
        <v>28</v>
      </c>
      <c r="H846" s="694">
        <v>4</v>
      </c>
      <c r="I846" s="692">
        <v>11</v>
      </c>
      <c r="J846" s="694">
        <v>18</v>
      </c>
      <c r="K846" s="692">
        <v>25</v>
      </c>
      <c r="L846" s="696">
        <v>4</v>
      </c>
      <c r="M846" s="694">
        <v>11</v>
      </c>
      <c r="N846" s="692">
        <v>18</v>
      </c>
      <c r="O846" s="694">
        <v>25</v>
      </c>
      <c r="P846" s="692">
        <v>1</v>
      </c>
      <c r="Q846" s="694">
        <v>8</v>
      </c>
      <c r="R846" s="692">
        <v>15</v>
      </c>
      <c r="S846" s="694">
        <v>22</v>
      </c>
      <c r="T846" s="692">
        <v>29</v>
      </c>
      <c r="U846" s="694">
        <v>6</v>
      </c>
      <c r="V846" s="692">
        <v>13</v>
      </c>
      <c r="W846" s="697">
        <v>20</v>
      </c>
      <c r="X846" s="698">
        <v>27</v>
      </c>
      <c r="Y846" s="699">
        <v>3</v>
      </c>
      <c r="Z846" s="692">
        <v>10</v>
      </c>
      <c r="AA846" s="694">
        <v>17</v>
      </c>
      <c r="AB846" s="692">
        <v>24</v>
      </c>
      <c r="AC846" s="699">
        <v>1</v>
      </c>
      <c r="AD846" s="692">
        <v>8</v>
      </c>
      <c r="AE846" s="694">
        <v>15</v>
      </c>
      <c r="AF846" s="694">
        <v>22</v>
      </c>
      <c r="AG846" s="692">
        <v>29</v>
      </c>
      <c r="AH846" s="694">
        <v>5</v>
      </c>
      <c r="AI846" s="692">
        <v>12</v>
      </c>
      <c r="AJ846" s="692">
        <v>19</v>
      </c>
      <c r="AK846" s="694">
        <v>26</v>
      </c>
      <c r="AL846" s="692">
        <v>2</v>
      </c>
      <c r="AM846" s="694">
        <v>9</v>
      </c>
      <c r="AN846" s="692">
        <v>16</v>
      </c>
      <c r="AO846" s="694">
        <v>23</v>
      </c>
      <c r="AP846" s="692">
        <v>30</v>
      </c>
      <c r="AQ846" s="694">
        <v>7</v>
      </c>
      <c r="AR846" s="692">
        <v>14</v>
      </c>
      <c r="AS846" s="692">
        <v>21</v>
      </c>
      <c r="AT846" s="700">
        <v>28</v>
      </c>
      <c r="AU846" s="701">
        <v>4</v>
      </c>
      <c r="AV846" s="700">
        <v>11</v>
      </c>
      <c r="AW846" s="701">
        <v>18</v>
      </c>
      <c r="AX846" s="700">
        <v>25</v>
      </c>
      <c r="AY846" s="701">
        <v>2</v>
      </c>
      <c r="AZ846" s="700">
        <v>9</v>
      </c>
      <c r="BA846" s="701">
        <v>16</v>
      </c>
      <c r="BB846" s="700">
        <v>28</v>
      </c>
      <c r="BC846" s="2647"/>
      <c r="BD846" s="2635" t="s">
        <v>1690</v>
      </c>
      <c r="BE846" s="2636"/>
      <c r="BF846" s="723"/>
      <c r="BG846" s="708">
        <v>2007</v>
      </c>
      <c r="BH846" s="708">
        <v>2008</v>
      </c>
      <c r="BI846" s="708">
        <v>2009</v>
      </c>
      <c r="BJ846" s="708">
        <v>2010</v>
      </c>
      <c r="BK846" s="708">
        <v>2011</v>
      </c>
      <c r="BL846"/>
      <c r="BM846"/>
      <c r="BN846"/>
      <c r="BO846" s="718" t="s">
        <v>2037</v>
      </c>
      <c r="BP846" s="92">
        <f>+BG840+BG857+BG865+BG873+BG880+BG889+BG895+BG900+BG848</f>
        <v>661</v>
      </c>
      <c r="BQ846" s="92"/>
      <c r="BR846" s="92"/>
      <c r="BS846" s="92"/>
    </row>
    <row r="847" spans="1:71" ht="15" x14ac:dyDescent="0.25">
      <c r="A847" s="2608" t="s">
        <v>1911</v>
      </c>
      <c r="B847" s="2116" t="s">
        <v>2188</v>
      </c>
      <c r="C847" s="593" t="s">
        <v>2030</v>
      </c>
      <c r="D847" s="535" t="s">
        <v>2030</v>
      </c>
      <c r="E847" s="535" t="s">
        <v>2030</v>
      </c>
      <c r="F847" s="535" t="s">
        <v>2030</v>
      </c>
      <c r="G847" s="537" t="s">
        <v>2030</v>
      </c>
      <c r="H847" s="593" t="s">
        <v>2030</v>
      </c>
      <c r="I847" s="535" t="s">
        <v>2030</v>
      </c>
      <c r="J847" s="535" t="s">
        <v>2030</v>
      </c>
      <c r="K847" s="535" t="s">
        <v>2030</v>
      </c>
      <c r="L847" s="534" t="s">
        <v>2030</v>
      </c>
      <c r="M847" s="535" t="s">
        <v>2030</v>
      </c>
      <c r="N847" s="535" t="s">
        <v>2030</v>
      </c>
      <c r="O847" s="537" t="s">
        <v>2030</v>
      </c>
      <c r="P847" s="703" t="s">
        <v>2259</v>
      </c>
      <c r="Q847" s="704" t="s">
        <v>2259</v>
      </c>
      <c r="R847" s="704" t="s">
        <v>2259</v>
      </c>
      <c r="S847" s="704" t="s">
        <v>2259</v>
      </c>
      <c r="T847" s="733" t="s">
        <v>2259</v>
      </c>
      <c r="U847" s="534" t="s">
        <v>2030</v>
      </c>
      <c r="V847" s="535" t="s">
        <v>2030</v>
      </c>
      <c r="W847" s="704" t="s">
        <v>2259</v>
      </c>
      <c r="X847" s="733" t="s">
        <v>2259</v>
      </c>
      <c r="Y847" s="704" t="s">
        <v>2259</v>
      </c>
      <c r="Z847" s="704" t="s">
        <v>2259</v>
      </c>
      <c r="AA847" s="704" t="s">
        <v>2259</v>
      </c>
      <c r="AB847" s="705" t="s">
        <v>2259</v>
      </c>
      <c r="AC847" s="706" t="s">
        <v>2259</v>
      </c>
      <c r="AD847" s="704" t="s">
        <v>2259</v>
      </c>
      <c r="AE847" s="535" t="s">
        <v>2030</v>
      </c>
      <c r="AF847" s="535" t="s">
        <v>2030</v>
      </c>
      <c r="AG847" s="535" t="s">
        <v>2030</v>
      </c>
      <c r="AH847" s="534" t="s">
        <v>2030</v>
      </c>
      <c r="AI847" s="704" t="s">
        <v>2259</v>
      </c>
      <c r="AJ847" s="704" t="s">
        <v>2259</v>
      </c>
      <c r="AK847" s="704" t="s">
        <v>2259</v>
      </c>
      <c r="AL847" s="534" t="s">
        <v>2030</v>
      </c>
      <c r="AM847" s="535" t="s">
        <v>2030</v>
      </c>
      <c r="AN847" s="535" t="s">
        <v>2030</v>
      </c>
      <c r="AO847" s="535" t="s">
        <v>2030</v>
      </c>
      <c r="AP847" s="536" t="s">
        <v>2030</v>
      </c>
      <c r="AQ847" s="534" t="s">
        <v>2030</v>
      </c>
      <c r="AR847" s="535" t="s">
        <v>2030</v>
      </c>
      <c r="AS847" s="535" t="s">
        <v>2030</v>
      </c>
      <c r="AT847" s="536" t="s">
        <v>2030</v>
      </c>
      <c r="AU847" s="706" t="s">
        <v>2259</v>
      </c>
      <c r="AV847" s="535" t="s">
        <v>2030</v>
      </c>
      <c r="AW847" s="535" t="s">
        <v>2030</v>
      </c>
      <c r="AX847" s="535" t="s">
        <v>2030</v>
      </c>
      <c r="AY847" s="534" t="s">
        <v>2030</v>
      </c>
      <c r="AZ847" s="535" t="s">
        <v>2030</v>
      </c>
      <c r="BA847" s="535" t="s">
        <v>2030</v>
      </c>
      <c r="BB847" s="536" t="s">
        <v>2030</v>
      </c>
      <c r="BC847" s="2647"/>
      <c r="BD847" s="655"/>
      <c r="BE847" s="655"/>
      <c r="BF847" s="709" t="s">
        <v>2038</v>
      </c>
      <c r="BG847" s="42">
        <f>COUNTIFS($C$925:$BB$935,$BE$814)</f>
        <v>524</v>
      </c>
      <c r="BH847" s="710"/>
      <c r="BI847" s="710"/>
      <c r="BJ847" s="710"/>
      <c r="BK847" s="711"/>
      <c r="BL847"/>
      <c r="BM847"/>
      <c r="BN847"/>
      <c r="BO847"/>
      <c r="BP847"/>
      <c r="BQ847"/>
      <c r="BR847"/>
      <c r="BS847"/>
    </row>
    <row r="848" spans="1:71" ht="15" x14ac:dyDescent="0.25">
      <c r="A848" s="2609"/>
      <c r="B848" s="2113" t="s">
        <v>2187</v>
      </c>
      <c r="C848" s="605" t="s">
        <v>2030</v>
      </c>
      <c r="D848" s="550" t="s">
        <v>2030</v>
      </c>
      <c r="E848" s="550" t="s">
        <v>2030</v>
      </c>
      <c r="F848" s="550" t="s">
        <v>2030</v>
      </c>
      <c r="G848" s="551" t="s">
        <v>2030</v>
      </c>
      <c r="H848" s="605" t="s">
        <v>2030</v>
      </c>
      <c r="I848" s="550" t="s">
        <v>2030</v>
      </c>
      <c r="J848" s="550" t="s">
        <v>2030</v>
      </c>
      <c r="K848" s="550" t="s">
        <v>2030</v>
      </c>
      <c r="L848" s="549" t="s">
        <v>2030</v>
      </c>
      <c r="M848" s="550" t="s">
        <v>2030</v>
      </c>
      <c r="N848" s="550" t="s">
        <v>2030</v>
      </c>
      <c r="O848" s="551" t="s">
        <v>2030</v>
      </c>
      <c r="P848" s="605" t="s">
        <v>2030</v>
      </c>
      <c r="Q848" s="550" t="s">
        <v>2030</v>
      </c>
      <c r="R848" s="550" t="s">
        <v>2030</v>
      </c>
      <c r="S848" s="550" t="s">
        <v>2030</v>
      </c>
      <c r="T848" s="553" t="s">
        <v>2030</v>
      </c>
      <c r="U848" s="549" t="s">
        <v>2030</v>
      </c>
      <c r="V848" s="550" t="s">
        <v>2030</v>
      </c>
      <c r="W848" s="550" t="s">
        <v>2030</v>
      </c>
      <c r="X848" s="553" t="s">
        <v>2030</v>
      </c>
      <c r="Y848" s="550" t="s">
        <v>2030</v>
      </c>
      <c r="Z848" s="550" t="s">
        <v>2030</v>
      </c>
      <c r="AA848" s="550" t="s">
        <v>2030</v>
      </c>
      <c r="AB848" s="551" t="s">
        <v>2030</v>
      </c>
      <c r="AC848" s="549" t="s">
        <v>2030</v>
      </c>
      <c r="AD848" s="550" t="s">
        <v>2030</v>
      </c>
      <c r="AE848" s="550" t="s">
        <v>2030</v>
      </c>
      <c r="AF848" s="550" t="s">
        <v>2030</v>
      </c>
      <c r="AG848" s="550" t="s">
        <v>2030</v>
      </c>
      <c r="AH848" s="549" t="s">
        <v>2030</v>
      </c>
      <c r="AI848" s="550" t="s">
        <v>2030</v>
      </c>
      <c r="AJ848" s="550" t="s">
        <v>2030</v>
      </c>
      <c r="AK848" s="550" t="s">
        <v>2030</v>
      </c>
      <c r="AL848" s="549" t="s">
        <v>2030</v>
      </c>
      <c r="AM848" s="550" t="s">
        <v>2030</v>
      </c>
      <c r="AN848" s="550" t="s">
        <v>2030</v>
      </c>
      <c r="AO848" s="550" t="s">
        <v>2030</v>
      </c>
      <c r="AP848" s="553" t="s">
        <v>2030</v>
      </c>
      <c r="AQ848" s="549" t="s">
        <v>2030</v>
      </c>
      <c r="AR848" s="550" t="s">
        <v>2030</v>
      </c>
      <c r="AS848" s="550" t="s">
        <v>2030</v>
      </c>
      <c r="AT848" s="553" t="s">
        <v>2030</v>
      </c>
      <c r="AU848" s="549" t="s">
        <v>2030</v>
      </c>
      <c r="AV848" s="550" t="s">
        <v>2030</v>
      </c>
      <c r="AW848" s="550" t="s">
        <v>2030</v>
      </c>
      <c r="AX848" s="550" t="s">
        <v>2030</v>
      </c>
      <c r="AY848" s="549" t="s">
        <v>2030</v>
      </c>
      <c r="AZ848" s="550" t="s">
        <v>2030</v>
      </c>
      <c r="BA848" s="550" t="s">
        <v>2030</v>
      </c>
      <c r="BB848" s="553" t="s">
        <v>2030</v>
      </c>
      <c r="BC848" s="2647"/>
      <c r="BD848" s="655"/>
      <c r="BE848" s="655"/>
      <c r="BF848" s="715" t="s">
        <v>2037</v>
      </c>
      <c r="BG848" s="42">
        <f>COUNTIFS($C$925:$BB$935,$BF$814)</f>
        <v>48</v>
      </c>
      <c r="BH848" s="710"/>
      <c r="BI848" s="710"/>
      <c r="BJ848" s="710"/>
      <c r="BK848" s="711"/>
      <c r="BL848"/>
      <c r="BM848"/>
      <c r="BN848"/>
      <c r="BO848"/>
      <c r="BP848"/>
      <c r="BQ848"/>
      <c r="BR848"/>
      <c r="BS848"/>
    </row>
    <row r="849" spans="1:71" ht="15" x14ac:dyDescent="0.25">
      <c r="A849" s="2609"/>
      <c r="B849" s="2114" t="s">
        <v>2186</v>
      </c>
      <c r="C849" s="635" t="s">
        <v>2030</v>
      </c>
      <c r="D849" s="561" t="s">
        <v>2030</v>
      </c>
      <c r="E849" s="561" t="s">
        <v>2030</v>
      </c>
      <c r="F849" s="561" t="s">
        <v>2030</v>
      </c>
      <c r="G849" s="562" t="s">
        <v>2030</v>
      </c>
      <c r="H849" s="635" t="s">
        <v>2030</v>
      </c>
      <c r="I849" s="561" t="s">
        <v>2030</v>
      </c>
      <c r="J849" s="561" t="s">
        <v>2030</v>
      </c>
      <c r="K849" s="561" t="s">
        <v>2030</v>
      </c>
      <c r="L849" s="560" t="s">
        <v>2030</v>
      </c>
      <c r="M849" s="561" t="s">
        <v>2030</v>
      </c>
      <c r="N849" s="561" t="s">
        <v>2030</v>
      </c>
      <c r="O849" s="562" t="s">
        <v>2030</v>
      </c>
      <c r="P849" s="635" t="s">
        <v>2030</v>
      </c>
      <c r="Q849" s="561" t="s">
        <v>2030</v>
      </c>
      <c r="R849" s="561" t="s">
        <v>2030</v>
      </c>
      <c r="S849" s="561" t="s">
        <v>2030</v>
      </c>
      <c r="T849" s="564" t="s">
        <v>2030</v>
      </c>
      <c r="U849" s="560" t="s">
        <v>2030</v>
      </c>
      <c r="V849" s="561" t="s">
        <v>2030</v>
      </c>
      <c r="W849" s="561" t="s">
        <v>2030</v>
      </c>
      <c r="X849" s="564" t="s">
        <v>2030</v>
      </c>
      <c r="Y849" s="561" t="s">
        <v>2030</v>
      </c>
      <c r="Z849" s="561" t="s">
        <v>2030</v>
      </c>
      <c r="AA849" s="561" t="s">
        <v>2030</v>
      </c>
      <c r="AB849" s="562" t="s">
        <v>2030</v>
      </c>
      <c r="AC849" s="560" t="s">
        <v>2030</v>
      </c>
      <c r="AD849" s="561" t="s">
        <v>2030</v>
      </c>
      <c r="AE849" s="561" t="s">
        <v>2030</v>
      </c>
      <c r="AF849" s="561" t="s">
        <v>2030</v>
      </c>
      <c r="AG849" s="561" t="s">
        <v>2030</v>
      </c>
      <c r="AH849" s="560" t="s">
        <v>2030</v>
      </c>
      <c r="AI849" s="561" t="s">
        <v>2030</v>
      </c>
      <c r="AJ849" s="561" t="s">
        <v>2030</v>
      </c>
      <c r="AK849" s="561" t="s">
        <v>2030</v>
      </c>
      <c r="AL849" s="560" t="s">
        <v>2030</v>
      </c>
      <c r="AM849" s="561" t="s">
        <v>2030</v>
      </c>
      <c r="AN849" s="561" t="s">
        <v>2030</v>
      </c>
      <c r="AO849" s="561" t="s">
        <v>2030</v>
      </c>
      <c r="AP849" s="564" t="s">
        <v>2030</v>
      </c>
      <c r="AQ849" s="560" t="s">
        <v>2030</v>
      </c>
      <c r="AR849" s="561" t="s">
        <v>2030</v>
      </c>
      <c r="AS849" s="561" t="s">
        <v>2030</v>
      </c>
      <c r="AT849" s="564" t="s">
        <v>2030</v>
      </c>
      <c r="AU849" s="560" t="s">
        <v>2030</v>
      </c>
      <c r="AV849" s="561" t="s">
        <v>2030</v>
      </c>
      <c r="AW849" s="561" t="s">
        <v>2030</v>
      </c>
      <c r="AX849" s="561" t="s">
        <v>2030</v>
      </c>
      <c r="AY849" s="560" t="s">
        <v>2030</v>
      </c>
      <c r="AZ849" s="561" t="s">
        <v>2030</v>
      </c>
      <c r="BA849" s="561" t="s">
        <v>2030</v>
      </c>
      <c r="BB849" s="564" t="s">
        <v>2030</v>
      </c>
      <c r="BC849" s="2647"/>
      <c r="BD849" s="655"/>
      <c r="BE849" s="655"/>
      <c r="BF849" s="655"/>
      <c r="BG849" s="655"/>
      <c r="BH849" s="655"/>
      <c r="BI849" s="655"/>
      <c r="BJ849" s="655"/>
      <c r="BK849" s="655"/>
      <c r="BL849"/>
      <c r="BM849"/>
      <c r="BN849"/>
      <c r="BO849"/>
      <c r="BP849"/>
      <c r="BQ849"/>
      <c r="BR849"/>
      <c r="BS849"/>
    </row>
    <row r="850" spans="1:71" ht="15" x14ac:dyDescent="0.25">
      <c r="A850" s="2609"/>
      <c r="B850" s="2113" t="s">
        <v>2185</v>
      </c>
      <c r="C850" s="605" t="s">
        <v>2030</v>
      </c>
      <c r="D850" s="550" t="s">
        <v>2030</v>
      </c>
      <c r="E850" s="550" t="s">
        <v>2030</v>
      </c>
      <c r="F850" s="550" t="s">
        <v>2030</v>
      </c>
      <c r="G850" s="551" t="s">
        <v>2030</v>
      </c>
      <c r="H850" s="605" t="s">
        <v>2030</v>
      </c>
      <c r="I850" s="550" t="s">
        <v>2030</v>
      </c>
      <c r="J850" s="550" t="s">
        <v>2030</v>
      </c>
      <c r="K850" s="550" t="s">
        <v>2030</v>
      </c>
      <c r="L850" s="726" t="s">
        <v>2259</v>
      </c>
      <c r="M850" s="727" t="s">
        <v>2259</v>
      </c>
      <c r="N850" s="727" t="s">
        <v>2259</v>
      </c>
      <c r="O850" s="725" t="s">
        <v>2259</v>
      </c>
      <c r="P850" s="734" t="s">
        <v>2259</v>
      </c>
      <c r="Q850" s="550" t="s">
        <v>2030</v>
      </c>
      <c r="R850" s="550" t="s">
        <v>2030</v>
      </c>
      <c r="S850" s="550" t="s">
        <v>2030</v>
      </c>
      <c r="T850" s="553" t="s">
        <v>2030</v>
      </c>
      <c r="U850" s="549" t="s">
        <v>2030</v>
      </c>
      <c r="V850" s="550" t="s">
        <v>2030</v>
      </c>
      <c r="W850" s="550" t="s">
        <v>2030</v>
      </c>
      <c r="X850" s="553" t="s">
        <v>2030</v>
      </c>
      <c r="Y850" s="550" t="s">
        <v>2030</v>
      </c>
      <c r="Z850" s="550" t="s">
        <v>2030</v>
      </c>
      <c r="AA850" s="550" t="s">
        <v>2030</v>
      </c>
      <c r="AB850" s="551" t="s">
        <v>2030</v>
      </c>
      <c r="AC850" s="549" t="s">
        <v>2030</v>
      </c>
      <c r="AD850" s="550" t="s">
        <v>2030</v>
      </c>
      <c r="AE850" s="550" t="s">
        <v>2030</v>
      </c>
      <c r="AF850" s="550" t="s">
        <v>2030</v>
      </c>
      <c r="AG850" s="550" t="s">
        <v>2030</v>
      </c>
      <c r="AH850" s="549" t="s">
        <v>2030</v>
      </c>
      <c r="AI850" s="550" t="s">
        <v>2030</v>
      </c>
      <c r="AJ850" s="550" t="s">
        <v>2030</v>
      </c>
      <c r="AK850" s="550" t="s">
        <v>2030</v>
      </c>
      <c r="AL850" s="549" t="s">
        <v>2030</v>
      </c>
      <c r="AM850" s="550" t="s">
        <v>2030</v>
      </c>
      <c r="AN850" s="550" t="s">
        <v>2030</v>
      </c>
      <c r="AO850" s="550" t="s">
        <v>2030</v>
      </c>
      <c r="AP850" s="553" t="s">
        <v>2030</v>
      </c>
      <c r="AQ850" s="549" t="s">
        <v>2030</v>
      </c>
      <c r="AR850" s="550" t="s">
        <v>2030</v>
      </c>
      <c r="AS850" s="550" t="s">
        <v>2030</v>
      </c>
      <c r="AT850" s="553" t="s">
        <v>2030</v>
      </c>
      <c r="AU850" s="549" t="s">
        <v>2030</v>
      </c>
      <c r="AV850" s="550" t="s">
        <v>2030</v>
      </c>
      <c r="AW850" s="550" t="s">
        <v>2030</v>
      </c>
      <c r="AX850" s="550" t="s">
        <v>2030</v>
      </c>
      <c r="AY850" s="549" t="s">
        <v>2030</v>
      </c>
      <c r="AZ850" s="550" t="s">
        <v>2030</v>
      </c>
      <c r="BA850" s="550" t="s">
        <v>2030</v>
      </c>
      <c r="BB850" s="553" t="s">
        <v>2030</v>
      </c>
      <c r="BC850" s="2647"/>
      <c r="BD850" s="655"/>
      <c r="BE850" s="655"/>
      <c r="BF850" s="655"/>
      <c r="BG850" s="655"/>
      <c r="BH850" s="655"/>
      <c r="BI850" s="655"/>
      <c r="BJ850" s="655"/>
      <c r="BK850" s="655"/>
      <c r="BL850"/>
      <c r="BM850"/>
      <c r="BN850"/>
      <c r="BO850"/>
      <c r="BP850"/>
      <c r="BQ850"/>
      <c r="BR850"/>
      <c r="BS850"/>
    </row>
    <row r="851" spans="1:71" ht="15" x14ac:dyDescent="0.25">
      <c r="A851" s="2609"/>
      <c r="B851" s="2114" t="s">
        <v>2184</v>
      </c>
      <c r="C851" s="635" t="s">
        <v>2030</v>
      </c>
      <c r="D851" s="561" t="s">
        <v>2030</v>
      </c>
      <c r="E851" s="561" t="s">
        <v>2030</v>
      </c>
      <c r="F851" s="561" t="s">
        <v>2030</v>
      </c>
      <c r="G851" s="562" t="s">
        <v>2030</v>
      </c>
      <c r="H851" s="635" t="s">
        <v>2030</v>
      </c>
      <c r="I851" s="561" t="s">
        <v>2030</v>
      </c>
      <c r="J851" s="561" t="s">
        <v>2030</v>
      </c>
      <c r="K851" s="561" t="s">
        <v>2030</v>
      </c>
      <c r="L851" s="560" t="s">
        <v>2030</v>
      </c>
      <c r="M851" s="561" t="s">
        <v>2030</v>
      </c>
      <c r="N851" s="561" t="s">
        <v>2030</v>
      </c>
      <c r="O851" s="562" t="s">
        <v>2030</v>
      </c>
      <c r="P851" s="635" t="s">
        <v>2030</v>
      </c>
      <c r="Q851" s="561" t="s">
        <v>2030</v>
      </c>
      <c r="R851" s="561" t="s">
        <v>2030</v>
      </c>
      <c r="S851" s="561" t="s">
        <v>2030</v>
      </c>
      <c r="T851" s="564" t="s">
        <v>2030</v>
      </c>
      <c r="U851" s="560" t="s">
        <v>2030</v>
      </c>
      <c r="V851" s="561" t="s">
        <v>2030</v>
      </c>
      <c r="W851" s="561" t="s">
        <v>2030</v>
      </c>
      <c r="X851" s="564" t="s">
        <v>2030</v>
      </c>
      <c r="Y851" s="561" t="s">
        <v>2030</v>
      </c>
      <c r="Z851" s="561" t="s">
        <v>2030</v>
      </c>
      <c r="AA851" s="561" t="s">
        <v>2030</v>
      </c>
      <c r="AB851" s="562" t="s">
        <v>2030</v>
      </c>
      <c r="AC851" s="560" t="s">
        <v>2030</v>
      </c>
      <c r="AD851" s="561" t="s">
        <v>2030</v>
      </c>
      <c r="AE851" s="561" t="s">
        <v>2030</v>
      </c>
      <c r="AF851" s="561" t="s">
        <v>2030</v>
      </c>
      <c r="AG851" s="561" t="s">
        <v>2030</v>
      </c>
      <c r="AH851" s="560" t="s">
        <v>2030</v>
      </c>
      <c r="AI851" s="561" t="s">
        <v>2030</v>
      </c>
      <c r="AJ851" s="561" t="s">
        <v>2030</v>
      </c>
      <c r="AK851" s="561" t="s">
        <v>2030</v>
      </c>
      <c r="AL851" s="560" t="s">
        <v>2030</v>
      </c>
      <c r="AM851" s="561" t="s">
        <v>2030</v>
      </c>
      <c r="AN851" s="561" t="s">
        <v>2030</v>
      </c>
      <c r="AO851" s="561" t="s">
        <v>2030</v>
      </c>
      <c r="AP851" s="564" t="s">
        <v>2030</v>
      </c>
      <c r="AQ851" s="560" t="s">
        <v>2030</v>
      </c>
      <c r="AR851" s="561" t="s">
        <v>2030</v>
      </c>
      <c r="AS851" s="561" t="s">
        <v>2030</v>
      </c>
      <c r="AT851" s="564" t="s">
        <v>2030</v>
      </c>
      <c r="AU851" s="560" t="s">
        <v>2030</v>
      </c>
      <c r="AV851" s="561" t="s">
        <v>2030</v>
      </c>
      <c r="AW851" s="561" t="s">
        <v>2030</v>
      </c>
      <c r="AX851" s="561" t="s">
        <v>2030</v>
      </c>
      <c r="AY851" s="560" t="s">
        <v>2030</v>
      </c>
      <c r="AZ851" s="561" t="s">
        <v>2030</v>
      </c>
      <c r="BA851" s="561" t="s">
        <v>2030</v>
      </c>
      <c r="BB851" s="564" t="s">
        <v>2030</v>
      </c>
      <c r="BC851" s="2647"/>
      <c r="BD851" s="655"/>
      <c r="BE851" s="655"/>
      <c r="BF851" s="655"/>
      <c r="BG851" s="655"/>
      <c r="BH851" s="655"/>
      <c r="BI851" s="655"/>
      <c r="BJ851" s="655"/>
      <c r="BK851" s="655"/>
      <c r="BL851"/>
      <c r="BM851"/>
      <c r="BN851"/>
      <c r="BO851"/>
      <c r="BP851"/>
      <c r="BQ851"/>
      <c r="BR851"/>
      <c r="BS851"/>
    </row>
    <row r="852" spans="1:71" ht="15" x14ac:dyDescent="0.25">
      <c r="A852" s="2609"/>
      <c r="B852" s="2113" t="s">
        <v>2183</v>
      </c>
      <c r="C852" s="605" t="s">
        <v>2030</v>
      </c>
      <c r="D852" s="550" t="s">
        <v>2030</v>
      </c>
      <c r="E852" s="550" t="s">
        <v>2030</v>
      </c>
      <c r="F852" s="550" t="s">
        <v>2030</v>
      </c>
      <c r="G852" s="551" t="s">
        <v>2030</v>
      </c>
      <c r="H852" s="605" t="s">
        <v>2030</v>
      </c>
      <c r="I852" s="550" t="s">
        <v>2030</v>
      </c>
      <c r="J852" s="550" t="s">
        <v>2030</v>
      </c>
      <c r="K852" s="550" t="s">
        <v>2030</v>
      </c>
      <c r="L852" s="549" t="s">
        <v>2030</v>
      </c>
      <c r="M852" s="550" t="s">
        <v>2030</v>
      </c>
      <c r="N852" s="550" t="s">
        <v>2030</v>
      </c>
      <c r="O852" s="551" t="s">
        <v>2030</v>
      </c>
      <c r="P852" s="605" t="s">
        <v>2030</v>
      </c>
      <c r="Q852" s="550" t="s">
        <v>2030</v>
      </c>
      <c r="R852" s="550" t="s">
        <v>2030</v>
      </c>
      <c r="S852" s="550" t="s">
        <v>2030</v>
      </c>
      <c r="T852" s="553" t="s">
        <v>2030</v>
      </c>
      <c r="U852" s="549" t="s">
        <v>2030</v>
      </c>
      <c r="V852" s="550" t="s">
        <v>2030</v>
      </c>
      <c r="W852" s="550" t="s">
        <v>2030</v>
      </c>
      <c r="X852" s="553" t="s">
        <v>2030</v>
      </c>
      <c r="Y852" s="550" t="s">
        <v>2030</v>
      </c>
      <c r="Z852" s="550" t="s">
        <v>2030</v>
      </c>
      <c r="AA852" s="550" t="s">
        <v>2030</v>
      </c>
      <c r="AB852" s="551" t="s">
        <v>2030</v>
      </c>
      <c r="AC852" s="549" t="s">
        <v>2030</v>
      </c>
      <c r="AD852" s="550" t="s">
        <v>2030</v>
      </c>
      <c r="AE852" s="550" t="s">
        <v>2030</v>
      </c>
      <c r="AF852" s="550" t="s">
        <v>2030</v>
      </c>
      <c r="AG852" s="550" t="s">
        <v>2030</v>
      </c>
      <c r="AH852" s="549" t="s">
        <v>2030</v>
      </c>
      <c r="AI852" s="550" t="s">
        <v>2030</v>
      </c>
      <c r="AJ852" s="550" t="s">
        <v>2030</v>
      </c>
      <c r="AK852" s="550" t="s">
        <v>2030</v>
      </c>
      <c r="AL852" s="549" t="s">
        <v>2030</v>
      </c>
      <c r="AM852" s="550" t="s">
        <v>2030</v>
      </c>
      <c r="AN852" s="550" t="s">
        <v>2030</v>
      </c>
      <c r="AO852" s="550" t="s">
        <v>2030</v>
      </c>
      <c r="AP852" s="553" t="s">
        <v>2030</v>
      </c>
      <c r="AQ852" s="549" t="s">
        <v>2030</v>
      </c>
      <c r="AR852" s="550" t="s">
        <v>2030</v>
      </c>
      <c r="AS852" s="550" t="s">
        <v>2030</v>
      </c>
      <c r="AT852" s="553" t="s">
        <v>2030</v>
      </c>
      <c r="AU852" s="549" t="s">
        <v>2030</v>
      </c>
      <c r="AV852" s="550" t="s">
        <v>2030</v>
      </c>
      <c r="AW852" s="550" t="s">
        <v>2030</v>
      </c>
      <c r="AX852" s="550" t="s">
        <v>2030</v>
      </c>
      <c r="AY852" s="549" t="s">
        <v>2030</v>
      </c>
      <c r="AZ852" s="550" t="s">
        <v>2030</v>
      </c>
      <c r="BA852" s="550" t="s">
        <v>2030</v>
      </c>
      <c r="BB852" s="553" t="s">
        <v>2030</v>
      </c>
      <c r="BC852" s="2647"/>
      <c r="BD852" s="655"/>
      <c r="BE852" s="655"/>
      <c r="BF852" s="655"/>
      <c r="BG852" s="655"/>
      <c r="BH852" s="655"/>
      <c r="BI852" s="655"/>
      <c r="BJ852" s="655"/>
      <c r="BK852" s="655"/>
      <c r="BL852"/>
      <c r="BM852"/>
      <c r="BN852"/>
      <c r="BO852"/>
      <c r="BP852"/>
      <c r="BQ852"/>
      <c r="BR852"/>
      <c r="BS852"/>
    </row>
    <row r="853" spans="1:71" ht="15" x14ac:dyDescent="0.25">
      <c r="A853" s="2609"/>
      <c r="B853" s="2114" t="s">
        <v>2182</v>
      </c>
      <c r="C853" s="635" t="s">
        <v>2030</v>
      </c>
      <c r="D853" s="561" t="s">
        <v>2030</v>
      </c>
      <c r="E853" s="561" t="s">
        <v>2030</v>
      </c>
      <c r="F853" s="561" t="s">
        <v>2030</v>
      </c>
      <c r="G853" s="562" t="s">
        <v>2030</v>
      </c>
      <c r="H853" s="635" t="s">
        <v>2030</v>
      </c>
      <c r="I853" s="561" t="s">
        <v>2030</v>
      </c>
      <c r="J853" s="561" t="s">
        <v>2030</v>
      </c>
      <c r="K853" s="561" t="s">
        <v>2030</v>
      </c>
      <c r="L853" s="560" t="s">
        <v>2030</v>
      </c>
      <c r="M853" s="561" t="s">
        <v>2030</v>
      </c>
      <c r="N853" s="561" t="s">
        <v>2030</v>
      </c>
      <c r="O853" s="562" t="s">
        <v>2030</v>
      </c>
      <c r="P853" s="635" t="s">
        <v>2030</v>
      </c>
      <c r="Q853" s="561" t="s">
        <v>2030</v>
      </c>
      <c r="R853" s="561" t="s">
        <v>2030</v>
      </c>
      <c r="S853" s="561" t="s">
        <v>2030</v>
      </c>
      <c r="T853" s="564" t="s">
        <v>2030</v>
      </c>
      <c r="U853" s="560" t="s">
        <v>2030</v>
      </c>
      <c r="V853" s="561" t="s">
        <v>2030</v>
      </c>
      <c r="W853" s="561" t="s">
        <v>2030</v>
      </c>
      <c r="X853" s="564" t="s">
        <v>2030</v>
      </c>
      <c r="Y853" s="561" t="s">
        <v>2030</v>
      </c>
      <c r="Z853" s="561" t="s">
        <v>2030</v>
      </c>
      <c r="AA853" s="561" t="s">
        <v>2030</v>
      </c>
      <c r="AB853" s="562" t="s">
        <v>2030</v>
      </c>
      <c r="AC853" s="560" t="s">
        <v>2030</v>
      </c>
      <c r="AD853" s="561" t="s">
        <v>2030</v>
      </c>
      <c r="AE853" s="561" t="s">
        <v>2030</v>
      </c>
      <c r="AF853" s="561" t="s">
        <v>2030</v>
      </c>
      <c r="AG853" s="561" t="s">
        <v>2030</v>
      </c>
      <c r="AH853" s="560" t="s">
        <v>2030</v>
      </c>
      <c r="AI853" s="561" t="s">
        <v>2030</v>
      </c>
      <c r="AJ853" s="561" t="s">
        <v>2030</v>
      </c>
      <c r="AK853" s="561" t="s">
        <v>2030</v>
      </c>
      <c r="AL853" s="560" t="s">
        <v>2030</v>
      </c>
      <c r="AM853" s="561" t="s">
        <v>2030</v>
      </c>
      <c r="AN853" s="561" t="s">
        <v>2030</v>
      </c>
      <c r="AO853" s="561" t="s">
        <v>2030</v>
      </c>
      <c r="AP853" s="564" t="s">
        <v>2030</v>
      </c>
      <c r="AQ853" s="560" t="s">
        <v>2030</v>
      </c>
      <c r="AR853" s="561" t="s">
        <v>2030</v>
      </c>
      <c r="AS853" s="561" t="s">
        <v>2030</v>
      </c>
      <c r="AT853" s="564" t="s">
        <v>2030</v>
      </c>
      <c r="AU853" s="560" t="s">
        <v>2030</v>
      </c>
      <c r="AV853" s="561" t="s">
        <v>2030</v>
      </c>
      <c r="AW853" s="561" t="s">
        <v>2030</v>
      </c>
      <c r="AX853" s="561" t="s">
        <v>2030</v>
      </c>
      <c r="AY853" s="560" t="s">
        <v>2030</v>
      </c>
      <c r="AZ853" s="561" t="s">
        <v>2030</v>
      </c>
      <c r="BA853" s="561" t="s">
        <v>2030</v>
      </c>
      <c r="BB853" s="564" t="s">
        <v>2030</v>
      </c>
      <c r="BC853" s="2647"/>
      <c r="BD853" s="655"/>
      <c r="BE853" s="655"/>
      <c r="BF853" s="655"/>
      <c r="BG853" s="655"/>
      <c r="BH853" s="655"/>
      <c r="BI853" s="655"/>
      <c r="BJ853" s="655"/>
      <c r="BK853" s="655"/>
      <c r="BL853"/>
      <c r="BM853"/>
      <c r="BN853"/>
      <c r="BO853"/>
      <c r="BP853"/>
      <c r="BQ853"/>
      <c r="BR853"/>
      <c r="BS853"/>
    </row>
    <row r="854" spans="1:71" ht="15" x14ac:dyDescent="0.25">
      <c r="A854" s="2609"/>
      <c r="B854" s="2113" t="s">
        <v>2181</v>
      </c>
      <c r="C854" s="605" t="s">
        <v>2030</v>
      </c>
      <c r="D854" s="550" t="s">
        <v>2030</v>
      </c>
      <c r="E854" s="550" t="s">
        <v>2030</v>
      </c>
      <c r="F854" s="550" t="s">
        <v>2030</v>
      </c>
      <c r="G854" s="551" t="s">
        <v>2030</v>
      </c>
      <c r="H854" s="605" t="s">
        <v>2030</v>
      </c>
      <c r="I854" s="550" t="s">
        <v>2030</v>
      </c>
      <c r="J854" s="550" t="s">
        <v>2030</v>
      </c>
      <c r="K854" s="550" t="s">
        <v>2030</v>
      </c>
      <c r="L854" s="549" t="s">
        <v>2030</v>
      </c>
      <c r="M854" s="550" t="s">
        <v>2030</v>
      </c>
      <c r="N854" s="550" t="s">
        <v>2030</v>
      </c>
      <c r="O854" s="551" t="s">
        <v>2030</v>
      </c>
      <c r="P854" s="605" t="s">
        <v>2030</v>
      </c>
      <c r="Q854" s="550" t="s">
        <v>2030</v>
      </c>
      <c r="R854" s="550" t="s">
        <v>2030</v>
      </c>
      <c r="S854" s="550" t="s">
        <v>2030</v>
      </c>
      <c r="T854" s="553" t="s">
        <v>2030</v>
      </c>
      <c r="U854" s="549" t="s">
        <v>2030</v>
      </c>
      <c r="V854" s="550" t="s">
        <v>2030</v>
      </c>
      <c r="W854" s="550" t="s">
        <v>2030</v>
      </c>
      <c r="X854" s="553" t="s">
        <v>2030</v>
      </c>
      <c r="Y854" s="550" t="s">
        <v>2030</v>
      </c>
      <c r="Z854" s="550" t="s">
        <v>2030</v>
      </c>
      <c r="AA854" s="550" t="s">
        <v>2030</v>
      </c>
      <c r="AB854" s="551" t="s">
        <v>2030</v>
      </c>
      <c r="AC854" s="549" t="s">
        <v>2030</v>
      </c>
      <c r="AD854" s="550" t="s">
        <v>2030</v>
      </c>
      <c r="AE854" s="550" t="s">
        <v>2030</v>
      </c>
      <c r="AF854" s="550" t="s">
        <v>2030</v>
      </c>
      <c r="AG854" s="550" t="s">
        <v>2030</v>
      </c>
      <c r="AH854" s="549" t="s">
        <v>2030</v>
      </c>
      <c r="AI854" s="550" t="s">
        <v>2030</v>
      </c>
      <c r="AJ854" s="550" t="s">
        <v>2030</v>
      </c>
      <c r="AK854" s="550" t="s">
        <v>2030</v>
      </c>
      <c r="AL854" s="549" t="s">
        <v>2030</v>
      </c>
      <c r="AM854" s="550" t="s">
        <v>2030</v>
      </c>
      <c r="AN854" s="550" t="s">
        <v>2030</v>
      </c>
      <c r="AO854" s="550" t="s">
        <v>2030</v>
      </c>
      <c r="AP854" s="553" t="s">
        <v>2030</v>
      </c>
      <c r="AQ854" s="549" t="s">
        <v>2030</v>
      </c>
      <c r="AR854" s="550" t="s">
        <v>2030</v>
      </c>
      <c r="AS854" s="550" t="s">
        <v>2030</v>
      </c>
      <c r="AT854" s="553" t="s">
        <v>2030</v>
      </c>
      <c r="AU854" s="727" t="s">
        <v>2259</v>
      </c>
      <c r="AV854" s="550" t="s">
        <v>2030</v>
      </c>
      <c r="AW854" s="550" t="s">
        <v>2030</v>
      </c>
      <c r="AX854" s="550" t="s">
        <v>2030</v>
      </c>
      <c r="AY854" s="549" t="s">
        <v>2030</v>
      </c>
      <c r="AZ854" s="550" t="s">
        <v>2030</v>
      </c>
      <c r="BA854" s="550" t="s">
        <v>2030</v>
      </c>
      <c r="BB854" s="553" t="s">
        <v>2030</v>
      </c>
      <c r="BC854" s="2647"/>
      <c r="BD854" s="655"/>
      <c r="BE854" s="655"/>
      <c r="BF854" s="655"/>
      <c r="BG854" s="655"/>
      <c r="BH854" s="655"/>
      <c r="BI854" s="655"/>
      <c r="BJ854" s="655"/>
      <c r="BK854" s="655"/>
      <c r="BL854"/>
      <c r="BM854"/>
      <c r="BN854"/>
      <c r="BO854"/>
      <c r="BP854"/>
      <c r="BQ854"/>
      <c r="BR854"/>
      <c r="BS854"/>
    </row>
    <row r="855" spans="1:71" ht="15" x14ac:dyDescent="0.25">
      <c r="A855" s="2609"/>
      <c r="B855" s="2114" t="s">
        <v>2179</v>
      </c>
      <c r="C855" s="635" t="s">
        <v>2030</v>
      </c>
      <c r="D855" s="561" t="s">
        <v>2030</v>
      </c>
      <c r="E855" s="561" t="s">
        <v>2030</v>
      </c>
      <c r="F855" s="561" t="s">
        <v>2030</v>
      </c>
      <c r="G855" s="562" t="s">
        <v>2030</v>
      </c>
      <c r="H855" s="635" t="s">
        <v>2030</v>
      </c>
      <c r="I855" s="730" t="s">
        <v>2259</v>
      </c>
      <c r="J855" s="730" t="s">
        <v>2259</v>
      </c>
      <c r="K855" s="561" t="s">
        <v>2030</v>
      </c>
      <c r="L855" s="560" t="s">
        <v>2030</v>
      </c>
      <c r="M855" s="561" t="s">
        <v>2030</v>
      </c>
      <c r="N855" s="561" t="s">
        <v>2030</v>
      </c>
      <c r="O855" s="562" t="s">
        <v>2030</v>
      </c>
      <c r="P855" s="635" t="s">
        <v>2030</v>
      </c>
      <c r="Q855" s="561" t="s">
        <v>2030</v>
      </c>
      <c r="R855" s="561" t="s">
        <v>2030</v>
      </c>
      <c r="S855" s="561" t="s">
        <v>2030</v>
      </c>
      <c r="T855" s="564" t="s">
        <v>2030</v>
      </c>
      <c r="U855" s="560" t="s">
        <v>2030</v>
      </c>
      <c r="V855" s="561" t="s">
        <v>2030</v>
      </c>
      <c r="W855" s="561" t="s">
        <v>2030</v>
      </c>
      <c r="X855" s="564" t="s">
        <v>2030</v>
      </c>
      <c r="Y855" s="561" t="s">
        <v>2030</v>
      </c>
      <c r="Z855" s="561" t="s">
        <v>2030</v>
      </c>
      <c r="AA855" s="561" t="s">
        <v>2030</v>
      </c>
      <c r="AB855" s="562" t="s">
        <v>2030</v>
      </c>
      <c r="AC855" s="560" t="s">
        <v>2030</v>
      </c>
      <c r="AD855" s="561" t="s">
        <v>2030</v>
      </c>
      <c r="AE855" s="561" t="s">
        <v>2030</v>
      </c>
      <c r="AF855" s="561" t="s">
        <v>2030</v>
      </c>
      <c r="AG855" s="561" t="s">
        <v>2030</v>
      </c>
      <c r="AH855" s="560" t="s">
        <v>2030</v>
      </c>
      <c r="AI855" s="561" t="s">
        <v>2030</v>
      </c>
      <c r="AJ855" s="561" t="s">
        <v>2030</v>
      </c>
      <c r="AK855" s="561" t="s">
        <v>2030</v>
      </c>
      <c r="AL855" s="560" t="s">
        <v>2030</v>
      </c>
      <c r="AM855" s="561" t="s">
        <v>2030</v>
      </c>
      <c r="AN855" s="561" t="s">
        <v>2030</v>
      </c>
      <c r="AO855" s="561" t="s">
        <v>2030</v>
      </c>
      <c r="AP855" s="564" t="s">
        <v>2030</v>
      </c>
      <c r="AQ855" s="560" t="s">
        <v>2030</v>
      </c>
      <c r="AR855" s="561" t="s">
        <v>2030</v>
      </c>
      <c r="AS855" s="561" t="s">
        <v>2030</v>
      </c>
      <c r="AT855" s="564" t="s">
        <v>2030</v>
      </c>
      <c r="AU855" s="560" t="s">
        <v>2030</v>
      </c>
      <c r="AV855" s="561" t="s">
        <v>2030</v>
      </c>
      <c r="AW855" s="561" t="s">
        <v>2030</v>
      </c>
      <c r="AX855" s="561" t="s">
        <v>2030</v>
      </c>
      <c r="AY855" s="560" t="s">
        <v>2030</v>
      </c>
      <c r="AZ855" s="561" t="s">
        <v>2030</v>
      </c>
      <c r="BA855" s="561" t="s">
        <v>2030</v>
      </c>
      <c r="BB855" s="564" t="s">
        <v>2030</v>
      </c>
      <c r="BC855" s="2647"/>
      <c r="BD855" s="2635" t="s">
        <v>1685</v>
      </c>
      <c r="BE855" s="2636"/>
      <c r="BF855" s="723"/>
      <c r="BG855" s="708">
        <v>2007</v>
      </c>
      <c r="BH855" s="708">
        <v>2008</v>
      </c>
      <c r="BI855" s="708">
        <v>2009</v>
      </c>
      <c r="BJ855" s="708">
        <v>2010</v>
      </c>
      <c r="BK855" s="708">
        <v>2011</v>
      </c>
      <c r="BL855"/>
      <c r="BM855"/>
      <c r="BN855"/>
      <c r="BO855"/>
      <c r="BP855"/>
      <c r="BQ855"/>
      <c r="BR855"/>
      <c r="BS855"/>
    </row>
    <row r="856" spans="1:71" ht="15" x14ac:dyDescent="0.25">
      <c r="A856" s="2609"/>
      <c r="B856" s="2113" t="s">
        <v>2178</v>
      </c>
      <c r="C856" s="605" t="s">
        <v>2030</v>
      </c>
      <c r="D856" s="550" t="s">
        <v>2030</v>
      </c>
      <c r="E856" s="550" t="s">
        <v>2030</v>
      </c>
      <c r="F856" s="727" t="s">
        <v>2259</v>
      </c>
      <c r="G856" s="725" t="s">
        <v>2259</v>
      </c>
      <c r="H856" s="605" t="s">
        <v>2030</v>
      </c>
      <c r="I856" s="550" t="s">
        <v>2030</v>
      </c>
      <c r="J856" s="550" t="s">
        <v>2030</v>
      </c>
      <c r="K856" s="550" t="s">
        <v>2030</v>
      </c>
      <c r="L856" s="549" t="s">
        <v>2030</v>
      </c>
      <c r="M856" s="550" t="s">
        <v>2030</v>
      </c>
      <c r="N856" s="550" t="s">
        <v>2030</v>
      </c>
      <c r="O856" s="551" t="s">
        <v>2030</v>
      </c>
      <c r="P856" s="605" t="s">
        <v>2030</v>
      </c>
      <c r="Q856" s="550" t="s">
        <v>2030</v>
      </c>
      <c r="R856" s="550" t="s">
        <v>2030</v>
      </c>
      <c r="S856" s="550" t="s">
        <v>2030</v>
      </c>
      <c r="T856" s="553" t="s">
        <v>2030</v>
      </c>
      <c r="U856" s="549" t="s">
        <v>2030</v>
      </c>
      <c r="V856" s="550" t="s">
        <v>2030</v>
      </c>
      <c r="W856" s="550" t="s">
        <v>2030</v>
      </c>
      <c r="X856" s="553" t="s">
        <v>2030</v>
      </c>
      <c r="Y856" s="550" t="s">
        <v>2030</v>
      </c>
      <c r="Z856" s="727" t="s">
        <v>2259</v>
      </c>
      <c r="AA856" s="727" t="s">
        <v>2259</v>
      </c>
      <c r="AB856" s="725" t="s">
        <v>2259</v>
      </c>
      <c r="AC856" s="549" t="s">
        <v>2030</v>
      </c>
      <c r="AD856" s="550" t="s">
        <v>2030</v>
      </c>
      <c r="AE856" s="550" t="s">
        <v>2030</v>
      </c>
      <c r="AF856" s="550" t="s">
        <v>2030</v>
      </c>
      <c r="AG856" s="550" t="s">
        <v>2030</v>
      </c>
      <c r="AH856" s="549" t="s">
        <v>2030</v>
      </c>
      <c r="AI856" s="550" t="s">
        <v>2030</v>
      </c>
      <c r="AJ856" s="550" t="s">
        <v>2030</v>
      </c>
      <c r="AK856" s="550" t="s">
        <v>2030</v>
      </c>
      <c r="AL856" s="549" t="s">
        <v>2030</v>
      </c>
      <c r="AM856" s="550" t="s">
        <v>2030</v>
      </c>
      <c r="AN856" s="550" t="s">
        <v>2030</v>
      </c>
      <c r="AO856" s="550" t="s">
        <v>2030</v>
      </c>
      <c r="AP856" s="553" t="s">
        <v>2030</v>
      </c>
      <c r="AQ856" s="549" t="s">
        <v>2030</v>
      </c>
      <c r="AR856" s="550" t="s">
        <v>2030</v>
      </c>
      <c r="AS856" s="550" t="s">
        <v>2030</v>
      </c>
      <c r="AT856" s="553" t="s">
        <v>2030</v>
      </c>
      <c r="AU856" s="549" t="s">
        <v>2030</v>
      </c>
      <c r="AV856" s="550" t="s">
        <v>2030</v>
      </c>
      <c r="AW856" s="550" t="s">
        <v>2030</v>
      </c>
      <c r="AX856" s="550" t="s">
        <v>2030</v>
      </c>
      <c r="AY856" s="549" t="s">
        <v>2030</v>
      </c>
      <c r="AZ856" s="550" t="s">
        <v>2030</v>
      </c>
      <c r="BA856" s="550" t="s">
        <v>2030</v>
      </c>
      <c r="BB856" s="553" t="s">
        <v>2030</v>
      </c>
      <c r="BC856" s="2647"/>
      <c r="BD856" s="655"/>
      <c r="BE856" s="655"/>
      <c r="BF856" s="709" t="s">
        <v>2038</v>
      </c>
      <c r="BG856" s="42">
        <f>COUNTIFS($C$939:$BB$945,$BE$814)</f>
        <v>218</v>
      </c>
      <c r="BH856" s="710"/>
      <c r="BI856" s="710"/>
      <c r="BJ856" s="710"/>
      <c r="BK856" s="711"/>
      <c r="BL856"/>
      <c r="BM856"/>
      <c r="BN856"/>
      <c r="BO856"/>
      <c r="BP856"/>
      <c r="BQ856"/>
      <c r="BR856"/>
      <c r="BS856"/>
    </row>
    <row r="857" spans="1:71" ht="15" x14ac:dyDescent="0.25">
      <c r="A857" s="2609"/>
      <c r="B857" s="2114" t="s">
        <v>2066</v>
      </c>
      <c r="C857" s="729" t="s">
        <v>2259</v>
      </c>
      <c r="D857" s="730" t="s">
        <v>2259</v>
      </c>
      <c r="E857" s="730" t="s">
        <v>2259</v>
      </c>
      <c r="F857" s="730" t="s">
        <v>2259</v>
      </c>
      <c r="G857" s="735" t="s">
        <v>2259</v>
      </c>
      <c r="H857" s="729" t="s">
        <v>2259</v>
      </c>
      <c r="I857" s="730" t="s">
        <v>2259</v>
      </c>
      <c r="J857" s="730" t="s">
        <v>2259</v>
      </c>
      <c r="K857" s="730" t="s">
        <v>2259</v>
      </c>
      <c r="L857" s="560" t="s">
        <v>2030</v>
      </c>
      <c r="M857" s="561" t="s">
        <v>2030</v>
      </c>
      <c r="N857" s="561" t="s">
        <v>2030</v>
      </c>
      <c r="O857" s="562" t="s">
        <v>2030</v>
      </c>
      <c r="P857" s="635" t="s">
        <v>2030</v>
      </c>
      <c r="Q857" s="561" t="s">
        <v>2030</v>
      </c>
      <c r="R857" s="561" t="s">
        <v>2030</v>
      </c>
      <c r="S857" s="561" t="s">
        <v>2030</v>
      </c>
      <c r="T857" s="564" t="s">
        <v>2030</v>
      </c>
      <c r="U857" s="560" t="s">
        <v>2030</v>
      </c>
      <c r="V857" s="561" t="s">
        <v>2030</v>
      </c>
      <c r="W857" s="561" t="s">
        <v>2030</v>
      </c>
      <c r="X857" s="564" t="s">
        <v>2030</v>
      </c>
      <c r="Y857" s="720" t="s">
        <v>2259</v>
      </c>
      <c r="Z857" s="730" t="s">
        <v>2259</v>
      </c>
      <c r="AA857" s="730" t="s">
        <v>2259</v>
      </c>
      <c r="AB857" s="562" t="s">
        <v>2030</v>
      </c>
      <c r="AC857" s="560" t="s">
        <v>2030</v>
      </c>
      <c r="AD857" s="561" t="s">
        <v>2030</v>
      </c>
      <c r="AE857" s="561" t="s">
        <v>2030</v>
      </c>
      <c r="AF857" s="561" t="s">
        <v>2030</v>
      </c>
      <c r="AG857" s="561" t="s">
        <v>2030</v>
      </c>
      <c r="AH857" s="560" t="s">
        <v>2030</v>
      </c>
      <c r="AI857" s="561" t="s">
        <v>2030</v>
      </c>
      <c r="AJ857" s="561" t="s">
        <v>2030</v>
      </c>
      <c r="AK857" s="561" t="s">
        <v>2030</v>
      </c>
      <c r="AL857" s="560" t="s">
        <v>2030</v>
      </c>
      <c r="AM857" s="561" t="s">
        <v>2030</v>
      </c>
      <c r="AN857" s="561" t="s">
        <v>2030</v>
      </c>
      <c r="AO857" s="561" t="s">
        <v>2030</v>
      </c>
      <c r="AP857" s="564" t="s">
        <v>2030</v>
      </c>
      <c r="AQ857" s="560" t="s">
        <v>2030</v>
      </c>
      <c r="AR857" s="561" t="s">
        <v>2030</v>
      </c>
      <c r="AS857" s="561" t="s">
        <v>2030</v>
      </c>
      <c r="AT857" s="564" t="s">
        <v>2030</v>
      </c>
      <c r="AU857" s="722" t="s">
        <v>2259</v>
      </c>
      <c r="AV857" s="561" t="s">
        <v>2030</v>
      </c>
      <c r="AW857" s="561" t="s">
        <v>2030</v>
      </c>
      <c r="AX857" s="561" t="s">
        <v>2030</v>
      </c>
      <c r="AY857" s="560" t="s">
        <v>2030</v>
      </c>
      <c r="AZ857" s="561" t="s">
        <v>2030</v>
      </c>
      <c r="BA857" s="561" t="s">
        <v>2030</v>
      </c>
      <c r="BB857" s="564" t="s">
        <v>2030</v>
      </c>
      <c r="BC857" s="2647"/>
      <c r="BD857" s="655"/>
      <c r="BE857" s="655"/>
      <c r="BF857" s="715" t="s">
        <v>2037</v>
      </c>
      <c r="BG857" s="42">
        <f>COUNTIFS($C$939:$BB$945,$BF$814)</f>
        <v>146</v>
      </c>
      <c r="BH857" s="710"/>
      <c r="BI857" s="710"/>
      <c r="BJ857" s="710"/>
      <c r="BK857" s="711"/>
      <c r="BL857"/>
      <c r="BM857"/>
      <c r="BN857"/>
      <c r="BO857"/>
      <c r="BP857"/>
      <c r="BQ857"/>
      <c r="BR857"/>
      <c r="BS857"/>
    </row>
    <row r="858" spans="1:71" ht="15" x14ac:dyDescent="0.25">
      <c r="A858" s="2609"/>
      <c r="B858" s="2113" t="s">
        <v>2177</v>
      </c>
      <c r="C858" s="725" t="s">
        <v>2259</v>
      </c>
      <c r="D858" s="550" t="s">
        <v>2030</v>
      </c>
      <c r="E858" s="727" t="s">
        <v>2259</v>
      </c>
      <c r="F858" s="727" t="s">
        <v>2259</v>
      </c>
      <c r="G858" s="725" t="s">
        <v>2259</v>
      </c>
      <c r="H858" s="605" t="s">
        <v>2030</v>
      </c>
      <c r="I858" s="550" t="s">
        <v>2030</v>
      </c>
      <c r="J858" s="550" t="s">
        <v>2030</v>
      </c>
      <c r="K858" s="550" t="s">
        <v>2030</v>
      </c>
      <c r="L858" s="549" t="s">
        <v>2030</v>
      </c>
      <c r="M858" s="550" t="s">
        <v>2030</v>
      </c>
      <c r="N858" s="550" t="s">
        <v>2030</v>
      </c>
      <c r="O858" s="551" t="s">
        <v>2030</v>
      </c>
      <c r="P858" s="605" t="s">
        <v>2030</v>
      </c>
      <c r="Q858" s="550" t="s">
        <v>2030</v>
      </c>
      <c r="R858" s="550" t="s">
        <v>2030</v>
      </c>
      <c r="S858" s="550" t="s">
        <v>2030</v>
      </c>
      <c r="T858" s="553" t="s">
        <v>2030</v>
      </c>
      <c r="U858" s="549" t="s">
        <v>2030</v>
      </c>
      <c r="V858" s="550" t="s">
        <v>2030</v>
      </c>
      <c r="W858" s="550" t="s">
        <v>2030</v>
      </c>
      <c r="X858" s="553" t="s">
        <v>2030</v>
      </c>
      <c r="Y858" s="551" t="s">
        <v>2030</v>
      </c>
      <c r="Z858" s="550" t="s">
        <v>2030</v>
      </c>
      <c r="AA858" s="550" t="s">
        <v>2030</v>
      </c>
      <c r="AB858" s="551" t="s">
        <v>2030</v>
      </c>
      <c r="AC858" s="549" t="s">
        <v>2030</v>
      </c>
      <c r="AD858" s="550" t="s">
        <v>2030</v>
      </c>
      <c r="AE858" s="550" t="s">
        <v>2030</v>
      </c>
      <c r="AF858" s="550" t="s">
        <v>2030</v>
      </c>
      <c r="AG858" s="550" t="s">
        <v>2030</v>
      </c>
      <c r="AH858" s="549" t="s">
        <v>2030</v>
      </c>
      <c r="AI858" s="550" t="s">
        <v>2030</v>
      </c>
      <c r="AJ858" s="550" t="s">
        <v>2030</v>
      </c>
      <c r="AK858" s="550" t="s">
        <v>2030</v>
      </c>
      <c r="AL858" s="549" t="s">
        <v>2030</v>
      </c>
      <c r="AM858" s="550" t="s">
        <v>2030</v>
      </c>
      <c r="AN858" s="550" t="s">
        <v>2030</v>
      </c>
      <c r="AO858" s="550" t="s">
        <v>2030</v>
      </c>
      <c r="AP858" s="553" t="s">
        <v>2030</v>
      </c>
      <c r="AQ858" s="549" t="s">
        <v>2030</v>
      </c>
      <c r="AR858" s="550" t="s">
        <v>2030</v>
      </c>
      <c r="AS858" s="550" t="s">
        <v>2030</v>
      </c>
      <c r="AT858" s="553" t="s">
        <v>2030</v>
      </c>
      <c r="AU858" s="725" t="s">
        <v>2259</v>
      </c>
      <c r="AV858" s="727" t="s">
        <v>2259</v>
      </c>
      <c r="AW858" s="727" t="s">
        <v>2259</v>
      </c>
      <c r="AX858" s="727" t="s">
        <v>2259</v>
      </c>
      <c r="AY858" s="549" t="s">
        <v>2030</v>
      </c>
      <c r="AZ858" s="550" t="s">
        <v>2030</v>
      </c>
      <c r="BA858" s="550" t="s">
        <v>2030</v>
      </c>
      <c r="BB858" s="553" t="s">
        <v>2030</v>
      </c>
      <c r="BC858" s="2647"/>
      <c r="BD858" s="655"/>
      <c r="BE858" s="655"/>
      <c r="BF858" s="655"/>
      <c r="BG858" s="655"/>
      <c r="BH858" s="655"/>
      <c r="BI858" s="655"/>
      <c r="BJ858" s="655"/>
      <c r="BK858" s="655"/>
      <c r="BL858"/>
      <c r="BM858"/>
      <c r="BN858"/>
      <c r="BO858"/>
      <c r="BP858"/>
      <c r="BQ858"/>
      <c r="BR858"/>
      <c r="BS858"/>
    </row>
    <row r="859" spans="1:71" ht="15" x14ac:dyDescent="0.25">
      <c r="A859" s="2609"/>
      <c r="B859" s="2114" t="s">
        <v>2176</v>
      </c>
      <c r="C859" s="635" t="s">
        <v>2030</v>
      </c>
      <c r="D859" s="561" t="s">
        <v>2030</v>
      </c>
      <c r="E859" s="561" t="s">
        <v>2030</v>
      </c>
      <c r="F859" s="561" t="s">
        <v>2030</v>
      </c>
      <c r="G859" s="562" t="s">
        <v>2030</v>
      </c>
      <c r="H859" s="635" t="s">
        <v>2030</v>
      </c>
      <c r="I859" s="561" t="s">
        <v>2030</v>
      </c>
      <c r="J859" s="561" t="s">
        <v>2030</v>
      </c>
      <c r="K859" s="561" t="s">
        <v>2030</v>
      </c>
      <c r="L859" s="560" t="s">
        <v>2030</v>
      </c>
      <c r="M859" s="561" t="s">
        <v>2030</v>
      </c>
      <c r="N859" s="561" t="s">
        <v>2030</v>
      </c>
      <c r="O859" s="562" t="s">
        <v>2030</v>
      </c>
      <c r="P859" s="635" t="s">
        <v>2030</v>
      </c>
      <c r="Q859" s="561" t="s">
        <v>2030</v>
      </c>
      <c r="R859" s="561" t="s">
        <v>2030</v>
      </c>
      <c r="S859" s="561" t="s">
        <v>2030</v>
      </c>
      <c r="T859" s="564" t="s">
        <v>2030</v>
      </c>
      <c r="U859" s="560" t="s">
        <v>2030</v>
      </c>
      <c r="V859" s="561" t="s">
        <v>2030</v>
      </c>
      <c r="W859" s="561" t="s">
        <v>2030</v>
      </c>
      <c r="X859" s="564" t="s">
        <v>2030</v>
      </c>
      <c r="Y859" s="562" t="s">
        <v>2030</v>
      </c>
      <c r="Z859" s="561" t="s">
        <v>2030</v>
      </c>
      <c r="AA859" s="561" t="s">
        <v>2030</v>
      </c>
      <c r="AB859" s="562" t="s">
        <v>2030</v>
      </c>
      <c r="AC859" s="560" t="s">
        <v>2030</v>
      </c>
      <c r="AD859" s="561" t="s">
        <v>2030</v>
      </c>
      <c r="AE859" s="561" t="s">
        <v>2030</v>
      </c>
      <c r="AF859" s="561" t="s">
        <v>2030</v>
      </c>
      <c r="AG859" s="561" t="s">
        <v>2030</v>
      </c>
      <c r="AH859" s="560" t="s">
        <v>2030</v>
      </c>
      <c r="AI859" s="561" t="s">
        <v>2030</v>
      </c>
      <c r="AJ859" s="561" t="s">
        <v>2030</v>
      </c>
      <c r="AK859" s="561" t="s">
        <v>2030</v>
      </c>
      <c r="AL859" s="560" t="s">
        <v>2030</v>
      </c>
      <c r="AM859" s="561" t="s">
        <v>2030</v>
      </c>
      <c r="AN859" s="561" t="s">
        <v>2030</v>
      </c>
      <c r="AO859" s="561" t="s">
        <v>2030</v>
      </c>
      <c r="AP859" s="564" t="s">
        <v>2030</v>
      </c>
      <c r="AQ859" s="560" t="s">
        <v>2030</v>
      </c>
      <c r="AR859" s="561" t="s">
        <v>2030</v>
      </c>
      <c r="AS859" s="561" t="s">
        <v>2030</v>
      </c>
      <c r="AT859" s="564" t="s">
        <v>2030</v>
      </c>
      <c r="AU859" s="720" t="s">
        <v>2259</v>
      </c>
      <c r="AV859" s="561" t="s">
        <v>2030</v>
      </c>
      <c r="AW859" s="561" t="s">
        <v>2030</v>
      </c>
      <c r="AX859" s="561" t="s">
        <v>2030</v>
      </c>
      <c r="AY859" s="560" t="s">
        <v>2030</v>
      </c>
      <c r="AZ859" s="561" t="s">
        <v>2030</v>
      </c>
      <c r="BA859" s="561" t="s">
        <v>2030</v>
      </c>
      <c r="BB859" s="564" t="s">
        <v>2030</v>
      </c>
      <c r="BC859" s="2647"/>
      <c r="BD859" s="655"/>
      <c r="BE859" s="655"/>
      <c r="BF859" s="655"/>
      <c r="BG859" s="655"/>
      <c r="BH859" s="655"/>
      <c r="BI859" s="655"/>
      <c r="BJ859" s="655"/>
      <c r="BK859" s="655"/>
      <c r="BL859"/>
      <c r="BM859"/>
      <c r="BN859"/>
      <c r="BO859"/>
      <c r="BP859"/>
      <c r="BQ859"/>
      <c r="BR859"/>
      <c r="BS859"/>
    </row>
    <row r="860" spans="1:71" ht="15" x14ac:dyDescent="0.25">
      <c r="A860" s="2609"/>
      <c r="B860" s="2113" t="s">
        <v>2175</v>
      </c>
      <c r="C860" s="725" t="s">
        <v>2259</v>
      </c>
      <c r="D860" s="727" t="s">
        <v>2259</v>
      </c>
      <c r="E860" s="727" t="s">
        <v>2259</v>
      </c>
      <c r="F860" s="727" t="s">
        <v>2259</v>
      </c>
      <c r="G860" s="725" t="s">
        <v>2259</v>
      </c>
      <c r="H860" s="605" t="s">
        <v>2030</v>
      </c>
      <c r="I860" s="550" t="s">
        <v>2030</v>
      </c>
      <c r="J860" s="550" t="s">
        <v>2030</v>
      </c>
      <c r="K860" s="550" t="s">
        <v>2030</v>
      </c>
      <c r="L860" s="549" t="s">
        <v>2030</v>
      </c>
      <c r="M860" s="550" t="s">
        <v>2030</v>
      </c>
      <c r="N860" s="550" t="s">
        <v>2030</v>
      </c>
      <c r="O860" s="551" t="s">
        <v>2030</v>
      </c>
      <c r="P860" s="605" t="s">
        <v>2030</v>
      </c>
      <c r="Q860" s="550" t="s">
        <v>2030</v>
      </c>
      <c r="R860" s="550" t="s">
        <v>2030</v>
      </c>
      <c r="S860" s="550" t="s">
        <v>2030</v>
      </c>
      <c r="T860" s="553" t="s">
        <v>2030</v>
      </c>
      <c r="U860" s="549" t="s">
        <v>2030</v>
      </c>
      <c r="V860" s="550" t="s">
        <v>2030</v>
      </c>
      <c r="W860" s="550" t="s">
        <v>2030</v>
      </c>
      <c r="X860" s="553" t="s">
        <v>2030</v>
      </c>
      <c r="Y860" s="551" t="s">
        <v>2030</v>
      </c>
      <c r="Z860" s="550" t="s">
        <v>2030</v>
      </c>
      <c r="AA860" s="550" t="s">
        <v>2030</v>
      </c>
      <c r="AB860" s="551" t="s">
        <v>2030</v>
      </c>
      <c r="AC860" s="549" t="s">
        <v>2030</v>
      </c>
      <c r="AD860" s="550" t="s">
        <v>2030</v>
      </c>
      <c r="AE860" s="550" t="s">
        <v>2030</v>
      </c>
      <c r="AF860" s="550" t="s">
        <v>2030</v>
      </c>
      <c r="AG860" s="550" t="s">
        <v>2030</v>
      </c>
      <c r="AH860" s="549" t="s">
        <v>2030</v>
      </c>
      <c r="AI860" s="550" t="s">
        <v>2030</v>
      </c>
      <c r="AJ860" s="550" t="s">
        <v>2030</v>
      </c>
      <c r="AK860" s="550" t="s">
        <v>2030</v>
      </c>
      <c r="AL860" s="549" t="s">
        <v>2030</v>
      </c>
      <c r="AM860" s="550" t="s">
        <v>2030</v>
      </c>
      <c r="AN860" s="550" t="s">
        <v>2030</v>
      </c>
      <c r="AO860" s="550" t="s">
        <v>2030</v>
      </c>
      <c r="AP860" s="553" t="s">
        <v>2030</v>
      </c>
      <c r="AQ860" s="549" t="s">
        <v>2030</v>
      </c>
      <c r="AR860" s="550" t="s">
        <v>2030</v>
      </c>
      <c r="AS860" s="550" t="s">
        <v>2030</v>
      </c>
      <c r="AT860" s="553" t="s">
        <v>2030</v>
      </c>
      <c r="AU860" s="605" t="s">
        <v>2030</v>
      </c>
      <c r="AV860" s="550" t="s">
        <v>2030</v>
      </c>
      <c r="AW860" s="550" t="s">
        <v>2030</v>
      </c>
      <c r="AX860" s="550" t="s">
        <v>2030</v>
      </c>
      <c r="AY860" s="549" t="s">
        <v>2030</v>
      </c>
      <c r="AZ860" s="550" t="s">
        <v>2030</v>
      </c>
      <c r="BA860" s="550" t="s">
        <v>2030</v>
      </c>
      <c r="BB860" s="553" t="s">
        <v>2030</v>
      </c>
      <c r="BC860" s="2647"/>
      <c r="BD860" s="655"/>
      <c r="BE860" s="655"/>
      <c r="BF860" s="655"/>
      <c r="BG860" s="655"/>
      <c r="BH860" s="655"/>
      <c r="BI860" s="655"/>
      <c r="BJ860" s="655"/>
      <c r="BK860" s="655"/>
      <c r="BL860"/>
      <c r="BM860"/>
      <c r="BN860"/>
      <c r="BO860"/>
      <c r="BP860"/>
      <c r="BQ860"/>
      <c r="BR860"/>
      <c r="BS860"/>
    </row>
    <row r="861" spans="1:71" ht="15.75" thickBot="1" x14ac:dyDescent="0.3">
      <c r="A861" s="2610"/>
      <c r="B861" s="2117" t="s">
        <v>2174</v>
      </c>
      <c r="C861" s="736" t="s">
        <v>2259</v>
      </c>
      <c r="D861" s="737" t="s">
        <v>2259</v>
      </c>
      <c r="E861" s="737" t="s">
        <v>2259</v>
      </c>
      <c r="F861" s="737" t="s">
        <v>2259</v>
      </c>
      <c r="G861" s="738" t="s">
        <v>2259</v>
      </c>
      <c r="H861" s="739" t="s">
        <v>2030</v>
      </c>
      <c r="I861" s="627" t="s">
        <v>2030</v>
      </c>
      <c r="J861" s="627" t="s">
        <v>2030</v>
      </c>
      <c r="K861" s="627" t="s">
        <v>2030</v>
      </c>
      <c r="L861" s="607" t="s">
        <v>2030</v>
      </c>
      <c r="M861" s="608" t="s">
        <v>2030</v>
      </c>
      <c r="N861" s="608" t="s">
        <v>2030</v>
      </c>
      <c r="O861" s="615" t="s">
        <v>2030</v>
      </c>
      <c r="P861" s="610" t="s">
        <v>2030</v>
      </c>
      <c r="Q861" s="608" t="s">
        <v>2030</v>
      </c>
      <c r="R861" s="608" t="s">
        <v>2030</v>
      </c>
      <c r="S861" s="608" t="s">
        <v>2030</v>
      </c>
      <c r="T861" s="609" t="s">
        <v>2030</v>
      </c>
      <c r="U861" s="607" t="s">
        <v>2030</v>
      </c>
      <c r="V861" s="608" t="s">
        <v>2030</v>
      </c>
      <c r="W861" s="608" t="s">
        <v>2030</v>
      </c>
      <c r="X861" s="609" t="s">
        <v>2030</v>
      </c>
      <c r="Y861" s="736" t="s">
        <v>2259</v>
      </c>
      <c r="Z861" s="737" t="s">
        <v>2259</v>
      </c>
      <c r="AA861" s="737" t="s">
        <v>2259</v>
      </c>
      <c r="AB861" s="738" t="s">
        <v>2259</v>
      </c>
      <c r="AC861" s="740" t="s">
        <v>2259</v>
      </c>
      <c r="AD861" s="737" t="s">
        <v>2259</v>
      </c>
      <c r="AE861" s="608" t="s">
        <v>2030</v>
      </c>
      <c r="AF861" s="737" t="s">
        <v>2259</v>
      </c>
      <c r="AG861" s="737" t="s">
        <v>2259</v>
      </c>
      <c r="AH861" s="607" t="s">
        <v>2030</v>
      </c>
      <c r="AI861" s="608" t="s">
        <v>2030</v>
      </c>
      <c r="AJ861" s="608" t="s">
        <v>2030</v>
      </c>
      <c r="AK861" s="608" t="s">
        <v>2030</v>
      </c>
      <c r="AL861" s="607" t="s">
        <v>2030</v>
      </c>
      <c r="AM861" s="608" t="s">
        <v>2030</v>
      </c>
      <c r="AN861" s="608" t="s">
        <v>2030</v>
      </c>
      <c r="AO861" s="608" t="s">
        <v>2030</v>
      </c>
      <c r="AP861" s="609" t="s">
        <v>2030</v>
      </c>
      <c r="AQ861" s="607" t="s">
        <v>2030</v>
      </c>
      <c r="AR861" s="608" t="s">
        <v>2030</v>
      </c>
      <c r="AS861" s="608" t="s">
        <v>2030</v>
      </c>
      <c r="AT861" s="609" t="s">
        <v>2030</v>
      </c>
      <c r="AU861" s="736" t="s">
        <v>2259</v>
      </c>
      <c r="AV861" s="737" t="s">
        <v>2259</v>
      </c>
      <c r="AW861" s="737" t="s">
        <v>2259</v>
      </c>
      <c r="AX861" s="609" t="s">
        <v>2030</v>
      </c>
      <c r="AY861" s="607" t="s">
        <v>2030</v>
      </c>
      <c r="AZ861" s="608" t="s">
        <v>2030</v>
      </c>
      <c r="BA861" s="608" t="s">
        <v>2030</v>
      </c>
      <c r="BB861" s="609" t="s">
        <v>2030</v>
      </c>
      <c r="BC861" s="2647"/>
      <c r="BD861" s="655"/>
      <c r="BE861" s="655"/>
      <c r="BF861" s="655"/>
      <c r="BG861" s="655"/>
      <c r="BH861" s="655"/>
      <c r="BI861" s="655"/>
      <c r="BJ861" s="655"/>
      <c r="BK861" s="655"/>
      <c r="BL861"/>
      <c r="BM861"/>
      <c r="BN861"/>
      <c r="BO861"/>
      <c r="BP861"/>
      <c r="BQ861"/>
      <c r="BR861"/>
      <c r="BS861"/>
    </row>
    <row r="862" spans="1:71" ht="15.75" thickBot="1" x14ac:dyDescent="0.3">
      <c r="A862" s="655"/>
      <c r="B862" s="653"/>
      <c r="C862" s="655"/>
      <c r="D862" s="655"/>
      <c r="E862" s="655"/>
      <c r="F862" s="655"/>
      <c r="G862" s="655"/>
      <c r="H862" s="655"/>
      <c r="I862" s="655"/>
      <c r="J862" s="655"/>
      <c r="K862" s="655"/>
      <c r="L862" s="655"/>
      <c r="M862" s="655"/>
      <c r="N862" s="655"/>
      <c r="O862" s="655"/>
      <c r="P862" s="655"/>
      <c r="Q862" s="655"/>
      <c r="R862" s="655"/>
      <c r="S862" s="655"/>
      <c r="T862" s="655"/>
      <c r="U862" s="655"/>
      <c r="V862" s="655"/>
      <c r="W862" s="655"/>
      <c r="X862" s="655"/>
      <c r="Y862" s="655"/>
      <c r="Z862" s="655"/>
      <c r="AA862" s="655"/>
      <c r="AB862" s="655"/>
      <c r="AC862" s="655"/>
      <c r="AD862" s="655"/>
      <c r="AE862" s="655"/>
      <c r="AF862" s="655"/>
      <c r="AG862" s="655"/>
      <c r="AH862" s="655"/>
      <c r="AI862" s="655"/>
      <c r="AJ862" s="655"/>
      <c r="AK862" s="655"/>
      <c r="AL862" s="655"/>
      <c r="AM862" s="655"/>
      <c r="AN862" s="655"/>
      <c r="AO862" s="655"/>
      <c r="AP862" s="655"/>
      <c r="AQ862" s="655"/>
      <c r="AR862" s="655"/>
      <c r="AS862" s="655"/>
      <c r="AT862" s="655"/>
      <c r="AU862" s="655"/>
      <c r="AV862" s="655"/>
      <c r="AW862" s="655"/>
      <c r="AX862" s="655"/>
      <c r="AY862" s="655"/>
      <c r="AZ862" s="655"/>
      <c r="BA862" s="655"/>
      <c r="BB862" s="655"/>
      <c r="BC862" s="2647"/>
      <c r="BD862" s="655"/>
      <c r="BE862" s="655"/>
      <c r="BF862" s="655"/>
      <c r="BG862" s="655"/>
      <c r="BH862" s="655"/>
      <c r="BI862" s="655"/>
      <c r="BJ862" s="655"/>
      <c r="BK862" s="655"/>
      <c r="BL862"/>
      <c r="BM862"/>
      <c r="BN862"/>
      <c r="BO862"/>
      <c r="BP862"/>
      <c r="BQ862"/>
      <c r="BR862"/>
      <c r="BS862"/>
    </row>
    <row r="863" spans="1:71" ht="15.75" thickBot="1" x14ac:dyDescent="0.3">
      <c r="A863" s="2621" t="s">
        <v>450</v>
      </c>
      <c r="B863" s="2633" t="s">
        <v>672</v>
      </c>
      <c r="C863" s="2613" t="s">
        <v>2056</v>
      </c>
      <c r="D863" s="2625"/>
      <c r="E863" s="2625"/>
      <c r="F863" s="2625"/>
      <c r="G863" s="2626"/>
      <c r="H863" s="2627" t="s">
        <v>2062</v>
      </c>
      <c r="I863" s="2628"/>
      <c r="J863" s="2628"/>
      <c r="K863" s="2629"/>
      <c r="L863" s="2628" t="s">
        <v>2061</v>
      </c>
      <c r="M863" s="2628"/>
      <c r="N863" s="2628"/>
      <c r="O863" s="2629"/>
      <c r="P863" s="2613" t="s">
        <v>2053</v>
      </c>
      <c r="Q863" s="2614"/>
      <c r="R863" s="2614"/>
      <c r="S863" s="2614"/>
      <c r="T863" s="2615"/>
      <c r="U863" s="2620" t="s">
        <v>2052</v>
      </c>
      <c r="V863" s="2620"/>
      <c r="W863" s="2620"/>
      <c r="X863" s="2620"/>
      <c r="Y863" s="2613" t="s">
        <v>2051</v>
      </c>
      <c r="Z863" s="2614"/>
      <c r="AA863" s="2614"/>
      <c r="AB863" s="2615"/>
      <c r="AC863" s="2615" t="s">
        <v>2050</v>
      </c>
      <c r="AD863" s="2619"/>
      <c r="AE863" s="2619"/>
      <c r="AF863" s="2619"/>
      <c r="AG863" s="2619"/>
      <c r="AH863" s="2620" t="s">
        <v>2049</v>
      </c>
      <c r="AI863" s="2620"/>
      <c r="AJ863" s="2620"/>
      <c r="AK863" s="2620"/>
      <c r="AL863" s="2613" t="s">
        <v>2048</v>
      </c>
      <c r="AM863" s="2614"/>
      <c r="AN863" s="2614"/>
      <c r="AO863" s="2614"/>
      <c r="AP863" s="2615"/>
      <c r="AQ863" s="2613" t="s">
        <v>2047</v>
      </c>
      <c r="AR863" s="2614"/>
      <c r="AS863" s="2614"/>
      <c r="AT863" s="2615"/>
      <c r="AU863" s="2616" t="s">
        <v>2046</v>
      </c>
      <c r="AV863" s="2617"/>
      <c r="AW863" s="2617"/>
      <c r="AX863" s="2618"/>
      <c r="AY863" s="2619" t="s">
        <v>2045</v>
      </c>
      <c r="AZ863" s="2619"/>
      <c r="BA863" s="2619"/>
      <c r="BB863" s="2619"/>
      <c r="BC863" s="2647"/>
      <c r="BD863" s="2635" t="s">
        <v>1684</v>
      </c>
      <c r="BE863" s="2636"/>
      <c r="BF863" s="723"/>
      <c r="BG863" s="708">
        <v>2007</v>
      </c>
      <c r="BH863" s="708">
        <v>2008</v>
      </c>
      <c r="BI863" s="708">
        <v>2009</v>
      </c>
      <c r="BJ863" s="708">
        <v>2010</v>
      </c>
      <c r="BK863" s="708">
        <v>2011</v>
      </c>
      <c r="BL863"/>
      <c r="BM863"/>
      <c r="BN863"/>
      <c r="BO863"/>
      <c r="BP863"/>
      <c r="BQ863"/>
      <c r="BR863"/>
      <c r="BS863"/>
    </row>
    <row r="864" spans="1:71" ht="15.75" thickBot="1" x14ac:dyDescent="0.3">
      <c r="A864" s="2622"/>
      <c r="B864" s="2634"/>
      <c r="C864" s="692">
        <v>2</v>
      </c>
      <c r="D864" s="693">
        <v>7</v>
      </c>
      <c r="E864" s="692">
        <v>14</v>
      </c>
      <c r="F864" s="694">
        <v>21</v>
      </c>
      <c r="G864" s="695">
        <v>28</v>
      </c>
      <c r="H864" s="694">
        <v>4</v>
      </c>
      <c r="I864" s="692">
        <v>11</v>
      </c>
      <c r="J864" s="694">
        <v>18</v>
      </c>
      <c r="K864" s="692">
        <v>25</v>
      </c>
      <c r="L864" s="696">
        <v>4</v>
      </c>
      <c r="M864" s="694">
        <v>11</v>
      </c>
      <c r="N864" s="692">
        <v>18</v>
      </c>
      <c r="O864" s="694">
        <v>25</v>
      </c>
      <c r="P864" s="692">
        <v>1</v>
      </c>
      <c r="Q864" s="694">
        <v>8</v>
      </c>
      <c r="R864" s="692">
        <v>15</v>
      </c>
      <c r="S864" s="694">
        <v>22</v>
      </c>
      <c r="T864" s="692">
        <v>29</v>
      </c>
      <c r="U864" s="694">
        <v>6</v>
      </c>
      <c r="V864" s="692">
        <v>13</v>
      </c>
      <c r="W864" s="697">
        <v>20</v>
      </c>
      <c r="X864" s="698">
        <v>27</v>
      </c>
      <c r="Y864" s="699">
        <v>3</v>
      </c>
      <c r="Z864" s="692">
        <v>10</v>
      </c>
      <c r="AA864" s="694">
        <v>17</v>
      </c>
      <c r="AB864" s="692">
        <v>24</v>
      </c>
      <c r="AC864" s="699">
        <v>1</v>
      </c>
      <c r="AD864" s="692">
        <v>8</v>
      </c>
      <c r="AE864" s="694">
        <v>15</v>
      </c>
      <c r="AF864" s="694">
        <v>22</v>
      </c>
      <c r="AG864" s="692">
        <v>29</v>
      </c>
      <c r="AH864" s="694">
        <v>5</v>
      </c>
      <c r="AI864" s="692">
        <v>12</v>
      </c>
      <c r="AJ864" s="692">
        <v>19</v>
      </c>
      <c r="AK864" s="694">
        <v>26</v>
      </c>
      <c r="AL864" s="692">
        <v>2</v>
      </c>
      <c r="AM864" s="694">
        <v>9</v>
      </c>
      <c r="AN864" s="692">
        <v>16</v>
      </c>
      <c r="AO864" s="694">
        <v>23</v>
      </c>
      <c r="AP864" s="692">
        <v>30</v>
      </c>
      <c r="AQ864" s="694">
        <v>7</v>
      </c>
      <c r="AR864" s="692">
        <v>14</v>
      </c>
      <c r="AS864" s="692">
        <v>21</v>
      </c>
      <c r="AT864" s="700">
        <v>28</v>
      </c>
      <c r="AU864" s="701">
        <v>4</v>
      </c>
      <c r="AV864" s="700">
        <v>11</v>
      </c>
      <c r="AW864" s="701">
        <v>18</v>
      </c>
      <c r="AX864" s="700">
        <v>25</v>
      </c>
      <c r="AY864" s="701">
        <v>2</v>
      </c>
      <c r="AZ864" s="700">
        <v>9</v>
      </c>
      <c r="BA864" s="701">
        <v>16</v>
      </c>
      <c r="BB864" s="700">
        <v>28</v>
      </c>
      <c r="BC864" s="2647"/>
      <c r="BD864" s="655"/>
      <c r="BE864" s="655"/>
      <c r="BF864" s="709" t="s">
        <v>2038</v>
      </c>
      <c r="BG864" s="42">
        <f>COUNTIFS($C$949:$BB$953,$BE$814)</f>
        <v>130</v>
      </c>
      <c r="BH864" s="710"/>
      <c r="BI864" s="710"/>
      <c r="BJ864" s="710"/>
      <c r="BK864" s="711"/>
      <c r="BL864"/>
      <c r="BM864"/>
      <c r="BN864"/>
      <c r="BO864"/>
      <c r="BP864"/>
      <c r="BQ864"/>
      <c r="BR864"/>
      <c r="BS864"/>
    </row>
    <row r="865" spans="1:71" ht="15" x14ac:dyDescent="0.25">
      <c r="A865" s="2608" t="s">
        <v>1909</v>
      </c>
      <c r="B865" s="2116" t="s">
        <v>2068</v>
      </c>
      <c r="C865" s="593" t="s">
        <v>2030</v>
      </c>
      <c r="D865" s="535" t="s">
        <v>2030</v>
      </c>
      <c r="E865" s="535" t="s">
        <v>2030</v>
      </c>
      <c r="F865" s="535" t="s">
        <v>2030</v>
      </c>
      <c r="G865" s="537" t="s">
        <v>2030</v>
      </c>
      <c r="H865" s="534" t="s">
        <v>2030</v>
      </c>
      <c r="I865" s="730" t="s">
        <v>2259</v>
      </c>
      <c r="J865" s="730" t="s">
        <v>2259</v>
      </c>
      <c r="K865" s="561" t="s">
        <v>2030</v>
      </c>
      <c r="L865" s="534" t="s">
        <v>2030</v>
      </c>
      <c r="M865" s="535" t="s">
        <v>2030</v>
      </c>
      <c r="N865" s="535" t="s">
        <v>2030</v>
      </c>
      <c r="O865" s="536" t="s">
        <v>2030</v>
      </c>
      <c r="P865" s="534" t="s">
        <v>2030</v>
      </c>
      <c r="Q865" s="535" t="s">
        <v>2030</v>
      </c>
      <c r="R865" s="535" t="s">
        <v>2030</v>
      </c>
      <c r="S865" s="535" t="s">
        <v>2030</v>
      </c>
      <c r="T865" s="536" t="s">
        <v>2030</v>
      </c>
      <c r="U865" s="535" t="s">
        <v>2030</v>
      </c>
      <c r="V865" s="535" t="s">
        <v>2030</v>
      </c>
      <c r="W865" s="535" t="s">
        <v>2030</v>
      </c>
      <c r="X865" s="536" t="s">
        <v>2030</v>
      </c>
      <c r="Y865" s="535" t="s">
        <v>2030</v>
      </c>
      <c r="Z865" s="535" t="s">
        <v>2030</v>
      </c>
      <c r="AA865" s="535" t="s">
        <v>2030</v>
      </c>
      <c r="AB865" s="535" t="s">
        <v>2030</v>
      </c>
      <c r="AC865" s="534" t="s">
        <v>2030</v>
      </c>
      <c r="AD865" s="535" t="s">
        <v>2030</v>
      </c>
      <c r="AE865" s="535" t="s">
        <v>2030</v>
      </c>
      <c r="AF865" s="535" t="s">
        <v>2030</v>
      </c>
      <c r="AG865" s="535" t="s">
        <v>2030</v>
      </c>
      <c r="AH865" s="534" t="s">
        <v>2030</v>
      </c>
      <c r="AI865" s="535" t="s">
        <v>2030</v>
      </c>
      <c r="AJ865" s="535" t="s">
        <v>2030</v>
      </c>
      <c r="AK865" s="535" t="s">
        <v>2030</v>
      </c>
      <c r="AL865" s="534" t="s">
        <v>2030</v>
      </c>
      <c r="AM865" s="535" t="s">
        <v>2030</v>
      </c>
      <c r="AN865" s="535" t="s">
        <v>2030</v>
      </c>
      <c r="AO865" s="535" t="s">
        <v>2030</v>
      </c>
      <c r="AP865" s="536" t="s">
        <v>2030</v>
      </c>
      <c r="AQ865" s="534" t="s">
        <v>2030</v>
      </c>
      <c r="AR865" s="535" t="s">
        <v>2030</v>
      </c>
      <c r="AS865" s="535" t="s">
        <v>2030</v>
      </c>
      <c r="AT865" s="536" t="s">
        <v>2030</v>
      </c>
      <c r="AU865" s="534" t="s">
        <v>2030</v>
      </c>
      <c r="AV865" s="535" t="s">
        <v>2030</v>
      </c>
      <c r="AW865" s="535" t="s">
        <v>2030</v>
      </c>
      <c r="AX865" s="535" t="s">
        <v>2030</v>
      </c>
      <c r="AY865" s="534" t="s">
        <v>2030</v>
      </c>
      <c r="AZ865" s="535" t="s">
        <v>2030</v>
      </c>
      <c r="BA865" s="535" t="s">
        <v>2030</v>
      </c>
      <c r="BB865" s="536" t="s">
        <v>2030</v>
      </c>
      <c r="BC865" s="2647"/>
      <c r="BD865" s="655"/>
      <c r="BE865" s="655"/>
      <c r="BF865" s="715" t="s">
        <v>2037</v>
      </c>
      <c r="BG865" s="42">
        <f>COUNTIFS($C$949:$BB$953,$BF$814)</f>
        <v>130</v>
      </c>
      <c r="BH865" s="710"/>
      <c r="BI865" s="710"/>
      <c r="BJ865" s="710"/>
      <c r="BK865" s="711"/>
      <c r="BL865"/>
      <c r="BM865"/>
      <c r="BN865"/>
      <c r="BO865"/>
      <c r="BP865"/>
      <c r="BQ865"/>
      <c r="BR865"/>
      <c r="BS865"/>
    </row>
    <row r="866" spans="1:71" ht="15" x14ac:dyDescent="0.25">
      <c r="A866" s="2609"/>
      <c r="B866" s="2113" t="s">
        <v>2173</v>
      </c>
      <c r="C866" s="605" t="s">
        <v>2030</v>
      </c>
      <c r="D866" s="550" t="s">
        <v>2030</v>
      </c>
      <c r="E866" s="550" t="s">
        <v>2030</v>
      </c>
      <c r="F866" s="550" t="s">
        <v>2030</v>
      </c>
      <c r="G866" s="551" t="s">
        <v>2030</v>
      </c>
      <c r="H866" s="549" t="s">
        <v>2030</v>
      </c>
      <c r="I866" s="727" t="s">
        <v>2259</v>
      </c>
      <c r="J866" s="727" t="s">
        <v>2259</v>
      </c>
      <c r="K866" s="550" t="s">
        <v>2030</v>
      </c>
      <c r="L866" s="549" t="s">
        <v>2030</v>
      </c>
      <c r="M866" s="550" t="s">
        <v>2030</v>
      </c>
      <c r="N866" s="550" t="s">
        <v>2030</v>
      </c>
      <c r="O866" s="553" t="s">
        <v>2030</v>
      </c>
      <c r="P866" s="549" t="s">
        <v>2030</v>
      </c>
      <c r="Q866" s="550" t="s">
        <v>2030</v>
      </c>
      <c r="R866" s="550" t="s">
        <v>2030</v>
      </c>
      <c r="S866" s="550" t="s">
        <v>2030</v>
      </c>
      <c r="T866" s="553" t="s">
        <v>2030</v>
      </c>
      <c r="U866" s="550" t="s">
        <v>2030</v>
      </c>
      <c r="V866" s="550" t="s">
        <v>2030</v>
      </c>
      <c r="W866" s="550" t="s">
        <v>2030</v>
      </c>
      <c r="X866" s="553" t="s">
        <v>2030</v>
      </c>
      <c r="Y866" s="550" t="s">
        <v>2030</v>
      </c>
      <c r="Z866" s="550" t="s">
        <v>2030</v>
      </c>
      <c r="AA866" s="550" t="s">
        <v>2030</v>
      </c>
      <c r="AB866" s="550" t="s">
        <v>2030</v>
      </c>
      <c r="AC866" s="549" t="s">
        <v>2030</v>
      </c>
      <c r="AD866" s="550" t="s">
        <v>2030</v>
      </c>
      <c r="AE866" s="550" t="s">
        <v>2030</v>
      </c>
      <c r="AF866" s="550" t="s">
        <v>2030</v>
      </c>
      <c r="AG866" s="550" t="s">
        <v>2030</v>
      </c>
      <c r="AH866" s="549" t="s">
        <v>2030</v>
      </c>
      <c r="AI866" s="550" t="s">
        <v>2030</v>
      </c>
      <c r="AJ866" s="550" t="s">
        <v>2030</v>
      </c>
      <c r="AK866" s="550" t="s">
        <v>2030</v>
      </c>
      <c r="AL866" s="549" t="s">
        <v>2030</v>
      </c>
      <c r="AM866" s="550" t="s">
        <v>2030</v>
      </c>
      <c r="AN866" s="550" t="s">
        <v>2030</v>
      </c>
      <c r="AO866" s="550" t="s">
        <v>2030</v>
      </c>
      <c r="AP866" s="553" t="s">
        <v>2030</v>
      </c>
      <c r="AQ866" s="549" t="s">
        <v>2030</v>
      </c>
      <c r="AR866" s="550" t="s">
        <v>2030</v>
      </c>
      <c r="AS866" s="550" t="s">
        <v>2030</v>
      </c>
      <c r="AT866" s="553" t="s">
        <v>2030</v>
      </c>
      <c r="AU866" s="549" t="s">
        <v>2030</v>
      </c>
      <c r="AV866" s="550" t="s">
        <v>2030</v>
      </c>
      <c r="AW866" s="550" t="s">
        <v>2030</v>
      </c>
      <c r="AX866" s="550" t="s">
        <v>2030</v>
      </c>
      <c r="AY866" s="549" t="s">
        <v>2030</v>
      </c>
      <c r="AZ866" s="550" t="s">
        <v>2030</v>
      </c>
      <c r="BA866" s="550" t="s">
        <v>2030</v>
      </c>
      <c r="BB866" s="553" t="s">
        <v>2030</v>
      </c>
      <c r="BC866" s="2647"/>
      <c r="BD866" s="655"/>
      <c r="BE866" s="655"/>
      <c r="BF866" s="655"/>
      <c r="BG866" s="655"/>
      <c r="BH866" s="655"/>
      <c r="BI866" s="655"/>
      <c r="BJ866" s="655"/>
      <c r="BK866" s="655"/>
      <c r="BL866"/>
      <c r="BM866"/>
      <c r="BN866"/>
      <c r="BO866"/>
      <c r="BP866"/>
      <c r="BQ866"/>
      <c r="BR866"/>
      <c r="BS866"/>
    </row>
    <row r="867" spans="1:71" ht="15" x14ac:dyDescent="0.25">
      <c r="A867" s="2609"/>
      <c r="B867" s="2114" t="s">
        <v>2172</v>
      </c>
      <c r="C867" s="729" t="s">
        <v>2259</v>
      </c>
      <c r="D867" s="561" t="s">
        <v>2030</v>
      </c>
      <c r="E867" s="561" t="s">
        <v>2030</v>
      </c>
      <c r="F867" s="730" t="s">
        <v>2259</v>
      </c>
      <c r="G867" s="735" t="s">
        <v>2259</v>
      </c>
      <c r="H867" s="560" t="s">
        <v>2030</v>
      </c>
      <c r="I867" s="730" t="s">
        <v>2259</v>
      </c>
      <c r="J867" s="730" t="s">
        <v>2259</v>
      </c>
      <c r="K867" s="561" t="s">
        <v>2030</v>
      </c>
      <c r="L867" s="560" t="s">
        <v>2030</v>
      </c>
      <c r="M867" s="561" t="s">
        <v>2030</v>
      </c>
      <c r="N867" s="561" t="s">
        <v>2030</v>
      </c>
      <c r="O867" s="564" t="s">
        <v>2030</v>
      </c>
      <c r="P867" s="560" t="s">
        <v>2030</v>
      </c>
      <c r="Q867" s="561" t="s">
        <v>2030</v>
      </c>
      <c r="R867" s="561" t="s">
        <v>2030</v>
      </c>
      <c r="S867" s="561" t="s">
        <v>2030</v>
      </c>
      <c r="T867" s="564" t="s">
        <v>2030</v>
      </c>
      <c r="U867" s="561" t="s">
        <v>2030</v>
      </c>
      <c r="V867" s="561" t="s">
        <v>2030</v>
      </c>
      <c r="W867" s="561" t="s">
        <v>2030</v>
      </c>
      <c r="X867" s="564" t="s">
        <v>2030</v>
      </c>
      <c r="Y867" s="561" t="s">
        <v>2030</v>
      </c>
      <c r="Z867" s="561" t="s">
        <v>2030</v>
      </c>
      <c r="AA867" s="561" t="s">
        <v>2030</v>
      </c>
      <c r="AB867" s="561" t="s">
        <v>2030</v>
      </c>
      <c r="AC867" s="560" t="s">
        <v>2030</v>
      </c>
      <c r="AD867" s="561" t="s">
        <v>2030</v>
      </c>
      <c r="AE867" s="561" t="s">
        <v>2030</v>
      </c>
      <c r="AF867" s="561" t="s">
        <v>2030</v>
      </c>
      <c r="AG867" s="561" t="s">
        <v>2030</v>
      </c>
      <c r="AH867" s="560" t="s">
        <v>2030</v>
      </c>
      <c r="AI867" s="730" t="s">
        <v>2259</v>
      </c>
      <c r="AJ867" s="730" t="s">
        <v>2259</v>
      </c>
      <c r="AK867" s="730" t="s">
        <v>2259</v>
      </c>
      <c r="AL867" s="560" t="s">
        <v>2030</v>
      </c>
      <c r="AM867" s="561" t="s">
        <v>2030</v>
      </c>
      <c r="AN867" s="561" t="s">
        <v>2030</v>
      </c>
      <c r="AO867" s="561" t="s">
        <v>2030</v>
      </c>
      <c r="AP867" s="564" t="s">
        <v>2030</v>
      </c>
      <c r="AQ867" s="560" t="s">
        <v>2030</v>
      </c>
      <c r="AR867" s="561" t="s">
        <v>2030</v>
      </c>
      <c r="AS867" s="730" t="s">
        <v>2259</v>
      </c>
      <c r="AT867" s="564" t="s">
        <v>2030</v>
      </c>
      <c r="AU867" s="722" t="s">
        <v>2259</v>
      </c>
      <c r="AV867" s="721" t="s">
        <v>2259</v>
      </c>
      <c r="AW867" s="721" t="s">
        <v>2259</v>
      </c>
      <c r="AX867" s="561" t="s">
        <v>2030</v>
      </c>
      <c r="AY867" s="560" t="s">
        <v>2030</v>
      </c>
      <c r="AZ867" s="561" t="s">
        <v>2030</v>
      </c>
      <c r="BA867" s="561" t="s">
        <v>2030</v>
      </c>
      <c r="BB867" s="564" t="s">
        <v>2030</v>
      </c>
      <c r="BC867" s="2647"/>
      <c r="BD867" s="655"/>
      <c r="BE867" s="655"/>
      <c r="BF867" s="655"/>
      <c r="BG867" s="655"/>
      <c r="BH867" s="655"/>
      <c r="BI867" s="655"/>
      <c r="BJ867" s="655"/>
      <c r="BK867" s="655"/>
      <c r="BL867"/>
      <c r="BM867"/>
      <c r="BN867"/>
      <c r="BO867"/>
      <c r="BP867"/>
      <c r="BQ867"/>
      <c r="BR867"/>
      <c r="BS867"/>
    </row>
    <row r="868" spans="1:71" ht="15" x14ac:dyDescent="0.25">
      <c r="A868" s="2609"/>
      <c r="B868" s="2113" t="s">
        <v>2171</v>
      </c>
      <c r="C868" s="605" t="s">
        <v>2030</v>
      </c>
      <c r="D868" s="550" t="s">
        <v>2030</v>
      </c>
      <c r="E868" s="550" t="s">
        <v>2030</v>
      </c>
      <c r="F868" s="727" t="s">
        <v>2259</v>
      </c>
      <c r="G868" s="725" t="s">
        <v>2259</v>
      </c>
      <c r="H868" s="549" t="s">
        <v>2030</v>
      </c>
      <c r="I868" s="727" t="s">
        <v>2259</v>
      </c>
      <c r="J868" s="727" t="s">
        <v>2259</v>
      </c>
      <c r="K868" s="550" t="s">
        <v>2030</v>
      </c>
      <c r="L868" s="549" t="s">
        <v>2030</v>
      </c>
      <c r="M868" s="550" t="s">
        <v>2030</v>
      </c>
      <c r="N868" s="550" t="s">
        <v>2030</v>
      </c>
      <c r="O868" s="553" t="s">
        <v>2030</v>
      </c>
      <c r="P868" s="549" t="s">
        <v>2030</v>
      </c>
      <c r="Q868" s="550" t="s">
        <v>2030</v>
      </c>
      <c r="R868" s="550" t="s">
        <v>2030</v>
      </c>
      <c r="S868" s="550" t="s">
        <v>2030</v>
      </c>
      <c r="T868" s="553" t="s">
        <v>2030</v>
      </c>
      <c r="U868" s="550" t="s">
        <v>2030</v>
      </c>
      <c r="V868" s="550" t="s">
        <v>2030</v>
      </c>
      <c r="W868" s="550" t="s">
        <v>2030</v>
      </c>
      <c r="X868" s="553" t="s">
        <v>2030</v>
      </c>
      <c r="Y868" s="550" t="s">
        <v>2030</v>
      </c>
      <c r="Z868" s="550" t="s">
        <v>2030</v>
      </c>
      <c r="AA868" s="550" t="s">
        <v>2030</v>
      </c>
      <c r="AB868" s="550" t="s">
        <v>2030</v>
      </c>
      <c r="AC868" s="549" t="s">
        <v>2030</v>
      </c>
      <c r="AD868" s="550" t="s">
        <v>2030</v>
      </c>
      <c r="AE868" s="550" t="s">
        <v>2030</v>
      </c>
      <c r="AF868" s="550" t="s">
        <v>2030</v>
      </c>
      <c r="AG868" s="550" t="s">
        <v>2030</v>
      </c>
      <c r="AH868" s="549" t="s">
        <v>2030</v>
      </c>
      <c r="AI868" s="550" t="s">
        <v>2030</v>
      </c>
      <c r="AJ868" s="550" t="s">
        <v>2030</v>
      </c>
      <c r="AK868" s="550" t="s">
        <v>2030</v>
      </c>
      <c r="AL868" s="549" t="s">
        <v>2030</v>
      </c>
      <c r="AM868" s="550" t="s">
        <v>2030</v>
      </c>
      <c r="AN868" s="550" t="s">
        <v>2030</v>
      </c>
      <c r="AO868" s="550" t="s">
        <v>2030</v>
      </c>
      <c r="AP868" s="553" t="s">
        <v>2030</v>
      </c>
      <c r="AQ868" s="549" t="s">
        <v>2030</v>
      </c>
      <c r="AR868" s="550" t="s">
        <v>2030</v>
      </c>
      <c r="AS868" s="550" t="s">
        <v>2030</v>
      </c>
      <c r="AT868" s="553" t="s">
        <v>2030</v>
      </c>
      <c r="AU868" s="549" t="s">
        <v>2030</v>
      </c>
      <c r="AV868" s="550" t="s">
        <v>2030</v>
      </c>
      <c r="AW868" s="550" t="s">
        <v>2030</v>
      </c>
      <c r="AX868" s="550" t="s">
        <v>2030</v>
      </c>
      <c r="AY868" s="549" t="s">
        <v>2030</v>
      </c>
      <c r="AZ868" s="550" t="s">
        <v>2030</v>
      </c>
      <c r="BA868" s="550" t="s">
        <v>2030</v>
      </c>
      <c r="BB868" s="553" t="s">
        <v>2030</v>
      </c>
      <c r="BC868" s="2647"/>
      <c r="BD868" s="655"/>
      <c r="BE868" s="655"/>
      <c r="BF868" s="655"/>
      <c r="BG868" s="655"/>
      <c r="BH868" s="655"/>
      <c r="BI868" s="655"/>
      <c r="BJ868" s="655"/>
      <c r="BK868" s="655"/>
      <c r="BL868"/>
      <c r="BM868" s="712" t="s">
        <v>786</v>
      </c>
      <c r="BN868"/>
      <c r="BO868" s="517"/>
      <c r="BP868" s="84">
        <v>2007</v>
      </c>
      <c r="BQ868" s="84">
        <v>2008</v>
      </c>
      <c r="BR868" s="84">
        <v>2009</v>
      </c>
      <c r="BS868" s="84">
        <v>2010</v>
      </c>
    </row>
    <row r="869" spans="1:71" ht="15" x14ac:dyDescent="0.25">
      <c r="A869" s="2609"/>
      <c r="B869" s="2114" t="s">
        <v>2170</v>
      </c>
      <c r="C869" s="729" t="s">
        <v>2259</v>
      </c>
      <c r="D869" s="730" t="s">
        <v>2259</v>
      </c>
      <c r="E869" s="730" t="s">
        <v>2259</v>
      </c>
      <c r="F869" s="730" t="s">
        <v>2259</v>
      </c>
      <c r="G869" s="735" t="s">
        <v>2259</v>
      </c>
      <c r="H869" s="741" t="s">
        <v>2259</v>
      </c>
      <c r="I869" s="730" t="s">
        <v>2259</v>
      </c>
      <c r="J869" s="730" t="s">
        <v>2259</v>
      </c>
      <c r="K869" s="730" t="s">
        <v>2259</v>
      </c>
      <c r="L869" s="741" t="s">
        <v>2259</v>
      </c>
      <c r="M869" s="730" t="s">
        <v>2259</v>
      </c>
      <c r="N869" s="561" t="s">
        <v>2030</v>
      </c>
      <c r="O869" s="564" t="s">
        <v>2030</v>
      </c>
      <c r="P869" s="560" t="s">
        <v>2030</v>
      </c>
      <c r="Q869" s="561" t="s">
        <v>2030</v>
      </c>
      <c r="R869" s="561" t="s">
        <v>2030</v>
      </c>
      <c r="S869" s="561" t="s">
        <v>2030</v>
      </c>
      <c r="T869" s="735" t="s">
        <v>2259</v>
      </c>
      <c r="U869" s="741" t="s">
        <v>2259</v>
      </c>
      <c r="V869" s="730" t="s">
        <v>2259</v>
      </c>
      <c r="W869" s="730" t="s">
        <v>2259</v>
      </c>
      <c r="X869" s="742" t="s">
        <v>2259</v>
      </c>
      <c r="Y869" s="561" t="s">
        <v>2030</v>
      </c>
      <c r="Z869" s="561" t="s">
        <v>2030</v>
      </c>
      <c r="AA869" s="730" t="s">
        <v>2259</v>
      </c>
      <c r="AB869" s="561" t="s">
        <v>2030</v>
      </c>
      <c r="AC869" s="560" t="s">
        <v>2030</v>
      </c>
      <c r="AD869" s="561" t="s">
        <v>2030</v>
      </c>
      <c r="AE869" s="561" t="s">
        <v>2030</v>
      </c>
      <c r="AF869" s="561" t="s">
        <v>2030</v>
      </c>
      <c r="AG869" s="742" t="s">
        <v>2259</v>
      </c>
      <c r="AH869" s="560" t="s">
        <v>2030</v>
      </c>
      <c r="AI869" s="561" t="s">
        <v>2030</v>
      </c>
      <c r="AJ869" s="561" t="s">
        <v>2030</v>
      </c>
      <c r="AK869" s="561" t="s">
        <v>2030</v>
      </c>
      <c r="AL869" s="560" t="s">
        <v>2030</v>
      </c>
      <c r="AM869" s="561" t="s">
        <v>2030</v>
      </c>
      <c r="AN869" s="561" t="s">
        <v>2030</v>
      </c>
      <c r="AO869" s="561" t="s">
        <v>2030</v>
      </c>
      <c r="AP869" s="564" t="s">
        <v>2030</v>
      </c>
      <c r="AQ869" s="560" t="s">
        <v>2030</v>
      </c>
      <c r="AR869" s="561" t="s">
        <v>2030</v>
      </c>
      <c r="AS869" s="561" t="s">
        <v>2030</v>
      </c>
      <c r="AT869" s="564" t="s">
        <v>2030</v>
      </c>
      <c r="AU869" s="722" t="s">
        <v>2259</v>
      </c>
      <c r="AV869" s="721" t="s">
        <v>2259</v>
      </c>
      <c r="AW869" s="721" t="s">
        <v>2259</v>
      </c>
      <c r="AX869" s="721" t="s">
        <v>2259</v>
      </c>
      <c r="AY869" s="722" t="s">
        <v>2259</v>
      </c>
      <c r="AZ869" s="721" t="s">
        <v>2259</v>
      </c>
      <c r="BA869" s="561" t="s">
        <v>2030</v>
      </c>
      <c r="BB869" s="564" t="s">
        <v>2030</v>
      </c>
      <c r="BC869" s="2647"/>
      <c r="BD869" s="655"/>
      <c r="BE869" s="655"/>
      <c r="BF869" s="655"/>
      <c r="BG869" s="655"/>
      <c r="BH869" s="655"/>
      <c r="BI869" s="655"/>
      <c r="BJ869" s="655"/>
      <c r="BK869" s="655"/>
      <c r="BL869"/>
      <c r="BM869"/>
      <c r="BN869"/>
      <c r="BO869" s="716" t="s">
        <v>2038</v>
      </c>
      <c r="BP869" s="92">
        <f>+BG904+BG909</f>
        <v>251</v>
      </c>
      <c r="BQ869" s="92"/>
      <c r="BR869" s="92"/>
      <c r="BS869" s="92"/>
    </row>
    <row r="870" spans="1:71" ht="15" x14ac:dyDescent="0.25">
      <c r="A870" s="2609"/>
      <c r="B870" s="2113" t="s">
        <v>2169</v>
      </c>
      <c r="C870" s="725" t="s">
        <v>2259</v>
      </c>
      <c r="D870" s="727" t="s">
        <v>2259</v>
      </c>
      <c r="E870" s="727" t="s">
        <v>2259</v>
      </c>
      <c r="F870" s="727" t="s">
        <v>2259</v>
      </c>
      <c r="G870" s="725" t="s">
        <v>2259</v>
      </c>
      <c r="H870" s="726" t="s">
        <v>2259</v>
      </c>
      <c r="I870" s="727" t="s">
        <v>2259</v>
      </c>
      <c r="J870" s="727" t="s">
        <v>2259</v>
      </c>
      <c r="K870" s="550" t="s">
        <v>2030</v>
      </c>
      <c r="L870" s="549" t="s">
        <v>2030</v>
      </c>
      <c r="M870" s="550" t="s">
        <v>2030</v>
      </c>
      <c r="N870" s="550" t="s">
        <v>2030</v>
      </c>
      <c r="O870" s="553" t="s">
        <v>2030</v>
      </c>
      <c r="P870" s="549" t="s">
        <v>2030</v>
      </c>
      <c r="Q870" s="550" t="s">
        <v>2030</v>
      </c>
      <c r="R870" s="550" t="s">
        <v>2030</v>
      </c>
      <c r="S870" s="550" t="s">
        <v>2030</v>
      </c>
      <c r="T870" s="553" t="s">
        <v>2030</v>
      </c>
      <c r="U870" s="550" t="s">
        <v>2030</v>
      </c>
      <c r="V870" s="550" t="s">
        <v>2030</v>
      </c>
      <c r="W870" s="550" t="s">
        <v>2030</v>
      </c>
      <c r="X870" s="553" t="s">
        <v>2030</v>
      </c>
      <c r="Y870" s="550" t="s">
        <v>2030</v>
      </c>
      <c r="Z870" s="550" t="s">
        <v>2030</v>
      </c>
      <c r="AA870" s="550" t="s">
        <v>2030</v>
      </c>
      <c r="AB870" s="550" t="s">
        <v>2030</v>
      </c>
      <c r="AC870" s="549" t="s">
        <v>2030</v>
      </c>
      <c r="AD870" s="550" t="s">
        <v>2030</v>
      </c>
      <c r="AE870" s="550" t="s">
        <v>2030</v>
      </c>
      <c r="AF870" s="550" t="s">
        <v>2030</v>
      </c>
      <c r="AG870" s="550" t="s">
        <v>2030</v>
      </c>
      <c r="AH870" s="549" t="s">
        <v>2030</v>
      </c>
      <c r="AI870" s="550" t="s">
        <v>2030</v>
      </c>
      <c r="AJ870" s="550" t="s">
        <v>2030</v>
      </c>
      <c r="AK870" s="550" t="s">
        <v>2030</v>
      </c>
      <c r="AL870" s="549" t="s">
        <v>2030</v>
      </c>
      <c r="AM870" s="550" t="s">
        <v>2030</v>
      </c>
      <c r="AN870" s="550" t="s">
        <v>2030</v>
      </c>
      <c r="AO870" s="550" t="s">
        <v>2030</v>
      </c>
      <c r="AP870" s="553" t="s">
        <v>2030</v>
      </c>
      <c r="AQ870" s="549" t="s">
        <v>2030</v>
      </c>
      <c r="AR870" s="550" t="s">
        <v>2030</v>
      </c>
      <c r="AS870" s="550" t="s">
        <v>2030</v>
      </c>
      <c r="AT870" s="553" t="s">
        <v>2030</v>
      </c>
      <c r="AU870" s="726" t="s">
        <v>2259</v>
      </c>
      <c r="AV870" s="727" t="s">
        <v>2259</v>
      </c>
      <c r="AW870" s="727" t="s">
        <v>2259</v>
      </c>
      <c r="AX870" s="727" t="s">
        <v>2259</v>
      </c>
      <c r="AY870" s="726" t="s">
        <v>2259</v>
      </c>
      <c r="AZ870" s="550" t="s">
        <v>2030</v>
      </c>
      <c r="BA870" s="550" t="s">
        <v>2030</v>
      </c>
      <c r="BB870" s="553" t="s">
        <v>2030</v>
      </c>
      <c r="BC870" s="2647"/>
      <c r="BD870" s="655"/>
      <c r="BE870" s="655"/>
      <c r="BF870" s="655"/>
      <c r="BG870" s="655"/>
      <c r="BH870" s="655"/>
      <c r="BI870" s="655"/>
      <c r="BJ870" s="655"/>
      <c r="BK870" s="655"/>
      <c r="BL870"/>
      <c r="BM870"/>
      <c r="BN870"/>
      <c r="BO870" s="718" t="s">
        <v>2037</v>
      </c>
      <c r="BP870" s="92">
        <f>+BG905+BG910</f>
        <v>9</v>
      </c>
      <c r="BQ870" s="92"/>
      <c r="BR870" s="92"/>
      <c r="BS870" s="92"/>
    </row>
    <row r="871" spans="1:71" ht="15" x14ac:dyDescent="0.25">
      <c r="A871" s="2609"/>
      <c r="B871" s="2114" t="s">
        <v>2168</v>
      </c>
      <c r="C871" s="729" t="s">
        <v>2259</v>
      </c>
      <c r="D871" s="730" t="s">
        <v>2259</v>
      </c>
      <c r="E871" s="730" t="s">
        <v>2259</v>
      </c>
      <c r="F871" s="730" t="s">
        <v>2259</v>
      </c>
      <c r="G871" s="735" t="s">
        <v>2259</v>
      </c>
      <c r="H871" s="560" t="s">
        <v>2030</v>
      </c>
      <c r="I871" s="730" t="s">
        <v>2259</v>
      </c>
      <c r="J871" s="561" t="s">
        <v>2030</v>
      </c>
      <c r="K871" s="561" t="s">
        <v>2030</v>
      </c>
      <c r="L871" s="560" t="s">
        <v>2030</v>
      </c>
      <c r="M871" s="561" t="s">
        <v>2030</v>
      </c>
      <c r="N871" s="561" t="s">
        <v>2030</v>
      </c>
      <c r="O871" s="564" t="s">
        <v>2030</v>
      </c>
      <c r="P871" s="560" t="s">
        <v>2030</v>
      </c>
      <c r="Q871" s="561" t="s">
        <v>2030</v>
      </c>
      <c r="R871" s="561" t="s">
        <v>2030</v>
      </c>
      <c r="S871" s="561" t="s">
        <v>2030</v>
      </c>
      <c r="T871" s="564" t="s">
        <v>2030</v>
      </c>
      <c r="U871" s="561" t="s">
        <v>2030</v>
      </c>
      <c r="V871" s="561" t="s">
        <v>2030</v>
      </c>
      <c r="W871" s="561" t="s">
        <v>2030</v>
      </c>
      <c r="X871" s="564" t="s">
        <v>2030</v>
      </c>
      <c r="Y871" s="561" t="s">
        <v>2030</v>
      </c>
      <c r="Z871" s="561" t="s">
        <v>2030</v>
      </c>
      <c r="AA871" s="561" t="s">
        <v>2030</v>
      </c>
      <c r="AB871" s="561" t="s">
        <v>2030</v>
      </c>
      <c r="AC871" s="560" t="s">
        <v>2030</v>
      </c>
      <c r="AD871" s="561" t="s">
        <v>2030</v>
      </c>
      <c r="AE871" s="561" t="s">
        <v>2030</v>
      </c>
      <c r="AF871" s="561" t="s">
        <v>2030</v>
      </c>
      <c r="AG871" s="742" t="s">
        <v>2259</v>
      </c>
      <c r="AH871" s="560" t="s">
        <v>2030</v>
      </c>
      <c r="AI871" s="561" t="s">
        <v>2030</v>
      </c>
      <c r="AJ871" s="561" t="s">
        <v>2030</v>
      </c>
      <c r="AK871" s="561" t="s">
        <v>2030</v>
      </c>
      <c r="AL871" s="560" t="s">
        <v>2030</v>
      </c>
      <c r="AM871" s="561" t="s">
        <v>2030</v>
      </c>
      <c r="AN871" s="561" t="s">
        <v>2030</v>
      </c>
      <c r="AO871" s="561" t="s">
        <v>2030</v>
      </c>
      <c r="AP871" s="564" t="s">
        <v>2030</v>
      </c>
      <c r="AQ871" s="560" t="s">
        <v>2030</v>
      </c>
      <c r="AR871" s="561" t="s">
        <v>2030</v>
      </c>
      <c r="AS871" s="561" t="s">
        <v>2030</v>
      </c>
      <c r="AT871" s="564" t="s">
        <v>2030</v>
      </c>
      <c r="AU871" s="722" t="s">
        <v>2259</v>
      </c>
      <c r="AV871" s="721" t="s">
        <v>2259</v>
      </c>
      <c r="AW871" s="721" t="s">
        <v>2259</v>
      </c>
      <c r="AX871" s="721" t="s">
        <v>2259</v>
      </c>
      <c r="AY871" s="722" t="s">
        <v>2259</v>
      </c>
      <c r="AZ871" s="561" t="s">
        <v>2030</v>
      </c>
      <c r="BA871" s="561" t="s">
        <v>2030</v>
      </c>
      <c r="BB871" s="564" t="s">
        <v>2030</v>
      </c>
      <c r="BC871" s="2647"/>
      <c r="BD871" s="2635" t="s">
        <v>1686</v>
      </c>
      <c r="BE871" s="2636"/>
      <c r="BF871" s="723"/>
      <c r="BG871" s="708">
        <v>2007</v>
      </c>
      <c r="BH871" s="708">
        <v>2008</v>
      </c>
      <c r="BI871" s="708">
        <v>2009</v>
      </c>
      <c r="BJ871" s="708">
        <v>2010</v>
      </c>
      <c r="BK871" s="708">
        <v>2011</v>
      </c>
      <c r="BL871"/>
      <c r="BM871"/>
      <c r="BN871"/>
      <c r="BO871"/>
      <c r="BP871"/>
      <c r="BQ871"/>
      <c r="BR871"/>
      <c r="BS871"/>
    </row>
    <row r="872" spans="1:71" ht="15" x14ac:dyDescent="0.25">
      <c r="A872" s="2609"/>
      <c r="B872" s="2113" t="s">
        <v>2167</v>
      </c>
      <c r="C872" s="605" t="s">
        <v>2030</v>
      </c>
      <c r="D872" s="550" t="s">
        <v>2030</v>
      </c>
      <c r="E872" s="550" t="s">
        <v>2030</v>
      </c>
      <c r="F872" s="550" t="s">
        <v>2030</v>
      </c>
      <c r="G872" s="551" t="s">
        <v>2030</v>
      </c>
      <c r="H872" s="549" t="s">
        <v>2030</v>
      </c>
      <c r="I872" s="727" t="s">
        <v>2259</v>
      </c>
      <c r="J872" s="727" t="s">
        <v>2259</v>
      </c>
      <c r="K872" s="550" t="s">
        <v>2030</v>
      </c>
      <c r="L872" s="549" t="s">
        <v>2030</v>
      </c>
      <c r="M872" s="550" t="s">
        <v>2030</v>
      </c>
      <c r="N872" s="550" t="s">
        <v>2030</v>
      </c>
      <c r="O872" s="553" t="s">
        <v>2030</v>
      </c>
      <c r="P872" s="549" t="s">
        <v>2030</v>
      </c>
      <c r="Q872" s="550" t="s">
        <v>2030</v>
      </c>
      <c r="R872" s="550" t="s">
        <v>2030</v>
      </c>
      <c r="S872" s="550" t="s">
        <v>2030</v>
      </c>
      <c r="T872" s="553" t="s">
        <v>2030</v>
      </c>
      <c r="U872" s="550" t="s">
        <v>2030</v>
      </c>
      <c r="V872" s="550" t="s">
        <v>2030</v>
      </c>
      <c r="W872" s="550" t="s">
        <v>2030</v>
      </c>
      <c r="X872" s="553" t="s">
        <v>2030</v>
      </c>
      <c r="Y872" s="550" t="s">
        <v>2030</v>
      </c>
      <c r="Z872" s="550" t="s">
        <v>2030</v>
      </c>
      <c r="AA872" s="550" t="s">
        <v>2030</v>
      </c>
      <c r="AB872" s="550" t="s">
        <v>2030</v>
      </c>
      <c r="AC872" s="549" t="s">
        <v>2030</v>
      </c>
      <c r="AD872" s="550" t="s">
        <v>2030</v>
      </c>
      <c r="AE872" s="550" t="s">
        <v>2030</v>
      </c>
      <c r="AF872" s="550" t="s">
        <v>2030</v>
      </c>
      <c r="AG872" s="550" t="s">
        <v>2030</v>
      </c>
      <c r="AH872" s="549" t="s">
        <v>2030</v>
      </c>
      <c r="AI872" s="550" t="s">
        <v>2030</v>
      </c>
      <c r="AJ872" s="550" t="s">
        <v>2030</v>
      </c>
      <c r="AK872" s="550" t="s">
        <v>2030</v>
      </c>
      <c r="AL872" s="549" t="s">
        <v>2030</v>
      </c>
      <c r="AM872" s="550" t="s">
        <v>2030</v>
      </c>
      <c r="AN872" s="550" t="s">
        <v>2030</v>
      </c>
      <c r="AO872" s="550" t="s">
        <v>2030</v>
      </c>
      <c r="AP872" s="553" t="s">
        <v>2030</v>
      </c>
      <c r="AQ872" s="549" t="s">
        <v>2030</v>
      </c>
      <c r="AR872" s="550" t="s">
        <v>2030</v>
      </c>
      <c r="AS872" s="550" t="s">
        <v>2030</v>
      </c>
      <c r="AT872" s="553" t="s">
        <v>2030</v>
      </c>
      <c r="AU872" s="726" t="s">
        <v>2259</v>
      </c>
      <c r="AV872" s="727" t="s">
        <v>2259</v>
      </c>
      <c r="AW872" s="727" t="s">
        <v>2259</v>
      </c>
      <c r="AX872" s="727" t="s">
        <v>2259</v>
      </c>
      <c r="AY872" s="726" t="s">
        <v>2259</v>
      </c>
      <c r="AZ872" s="727" t="s">
        <v>2259</v>
      </c>
      <c r="BA872" s="550" t="s">
        <v>2030</v>
      </c>
      <c r="BB872" s="553" t="s">
        <v>2030</v>
      </c>
      <c r="BC872" s="2647"/>
      <c r="BD872" s="655"/>
      <c r="BE872" s="655"/>
      <c r="BF872" s="709" t="s">
        <v>2038</v>
      </c>
      <c r="BG872" s="42">
        <f>COUNTIFS($C$957:$BB$968,$BE$814)</f>
        <v>465</v>
      </c>
      <c r="BH872" s="710"/>
      <c r="BI872" s="710"/>
      <c r="BJ872" s="710"/>
      <c r="BK872" s="711"/>
      <c r="BL872"/>
      <c r="BM872"/>
      <c r="BN872"/>
      <c r="BO872"/>
      <c r="BP872"/>
      <c r="BQ872"/>
      <c r="BR872"/>
      <c r="BS872"/>
    </row>
    <row r="873" spans="1:71" ht="15" x14ac:dyDescent="0.25">
      <c r="A873" s="2609"/>
      <c r="B873" s="2114" t="s">
        <v>2166</v>
      </c>
      <c r="C873" s="635" t="s">
        <v>2030</v>
      </c>
      <c r="D873" s="561" t="s">
        <v>2030</v>
      </c>
      <c r="E873" s="561" t="s">
        <v>2030</v>
      </c>
      <c r="F873" s="561" t="s">
        <v>2030</v>
      </c>
      <c r="G873" s="562" t="s">
        <v>2030</v>
      </c>
      <c r="H873" s="560" t="s">
        <v>2030</v>
      </c>
      <c r="I873" s="561" t="s">
        <v>2030</v>
      </c>
      <c r="J873" s="561" t="s">
        <v>2030</v>
      </c>
      <c r="K873" s="561" t="s">
        <v>2030</v>
      </c>
      <c r="L873" s="560" t="s">
        <v>2030</v>
      </c>
      <c r="M873" s="561" t="s">
        <v>2030</v>
      </c>
      <c r="N873" s="561" t="s">
        <v>2030</v>
      </c>
      <c r="O873" s="564" t="s">
        <v>2030</v>
      </c>
      <c r="P873" s="560" t="s">
        <v>2030</v>
      </c>
      <c r="Q873" s="561" t="s">
        <v>2030</v>
      </c>
      <c r="R873" s="561" t="s">
        <v>2030</v>
      </c>
      <c r="S873" s="561" t="s">
        <v>2030</v>
      </c>
      <c r="T873" s="564" t="s">
        <v>2030</v>
      </c>
      <c r="U873" s="561" t="s">
        <v>2030</v>
      </c>
      <c r="V873" s="561" t="s">
        <v>2030</v>
      </c>
      <c r="W873" s="561" t="s">
        <v>2030</v>
      </c>
      <c r="X873" s="564" t="s">
        <v>2030</v>
      </c>
      <c r="Y873" s="561" t="s">
        <v>2030</v>
      </c>
      <c r="Z873" s="561" t="s">
        <v>2030</v>
      </c>
      <c r="AA873" s="561" t="s">
        <v>2030</v>
      </c>
      <c r="AB873" s="561" t="s">
        <v>2030</v>
      </c>
      <c r="AC873" s="560" t="s">
        <v>2030</v>
      </c>
      <c r="AD873" s="561" t="s">
        <v>2030</v>
      </c>
      <c r="AE873" s="561" t="s">
        <v>2030</v>
      </c>
      <c r="AF873" s="561" t="s">
        <v>2030</v>
      </c>
      <c r="AG873" s="561" t="s">
        <v>2030</v>
      </c>
      <c r="AH873" s="560" t="s">
        <v>2030</v>
      </c>
      <c r="AI873" s="561" t="s">
        <v>2030</v>
      </c>
      <c r="AJ873" s="561" t="s">
        <v>2030</v>
      </c>
      <c r="AK873" s="561" t="s">
        <v>2030</v>
      </c>
      <c r="AL873" s="560" t="s">
        <v>2030</v>
      </c>
      <c r="AM873" s="561" t="s">
        <v>2030</v>
      </c>
      <c r="AN873" s="561" t="s">
        <v>2030</v>
      </c>
      <c r="AO873" s="561" t="s">
        <v>2030</v>
      </c>
      <c r="AP873" s="564" t="s">
        <v>2030</v>
      </c>
      <c r="AQ873" s="560" t="s">
        <v>2030</v>
      </c>
      <c r="AR873" s="561" t="s">
        <v>2030</v>
      </c>
      <c r="AS873" s="561" t="s">
        <v>2030</v>
      </c>
      <c r="AT873" s="564" t="s">
        <v>2030</v>
      </c>
      <c r="AU873" s="560" t="s">
        <v>2030</v>
      </c>
      <c r="AV873" s="561" t="s">
        <v>2030</v>
      </c>
      <c r="AW873" s="561" t="s">
        <v>2030</v>
      </c>
      <c r="AX873" s="561" t="s">
        <v>2030</v>
      </c>
      <c r="AY873" s="560" t="s">
        <v>2030</v>
      </c>
      <c r="AZ873" s="561" t="s">
        <v>2030</v>
      </c>
      <c r="BA873" s="561" t="s">
        <v>2030</v>
      </c>
      <c r="BB873" s="564" t="s">
        <v>2030</v>
      </c>
      <c r="BC873" s="2647"/>
      <c r="BD873" s="655"/>
      <c r="BE873" s="655"/>
      <c r="BF873" s="715" t="s">
        <v>2037</v>
      </c>
      <c r="BG873" s="42">
        <f>COUNTIFS($C$957:$BB$968,$BF$814)</f>
        <v>159</v>
      </c>
      <c r="BH873" s="710"/>
      <c r="BI873" s="710"/>
      <c r="BJ873" s="710"/>
      <c r="BK873" s="711"/>
      <c r="BL873"/>
      <c r="BM873"/>
      <c r="BN873"/>
      <c r="BO873"/>
      <c r="BP873"/>
      <c r="BQ873"/>
      <c r="BR873"/>
      <c r="BS873"/>
    </row>
    <row r="874" spans="1:71" ht="15" x14ac:dyDescent="0.25">
      <c r="A874" s="2609"/>
      <c r="B874" s="2113" t="s">
        <v>2165</v>
      </c>
      <c r="C874" s="605" t="s">
        <v>2030</v>
      </c>
      <c r="D874" s="550" t="s">
        <v>2030</v>
      </c>
      <c r="E874" s="550" t="s">
        <v>2030</v>
      </c>
      <c r="F874" s="550" t="s">
        <v>2030</v>
      </c>
      <c r="G874" s="551" t="s">
        <v>2030</v>
      </c>
      <c r="H874" s="549" t="s">
        <v>2030</v>
      </c>
      <c r="I874" s="550" t="s">
        <v>2030</v>
      </c>
      <c r="J874" s="550" t="s">
        <v>2030</v>
      </c>
      <c r="K874" s="550" t="s">
        <v>2030</v>
      </c>
      <c r="L874" s="549" t="s">
        <v>2030</v>
      </c>
      <c r="M874" s="550" t="s">
        <v>2030</v>
      </c>
      <c r="N874" s="550" t="s">
        <v>2030</v>
      </c>
      <c r="O874" s="553" t="s">
        <v>2030</v>
      </c>
      <c r="P874" s="549" t="s">
        <v>2030</v>
      </c>
      <c r="Q874" s="550" t="s">
        <v>2030</v>
      </c>
      <c r="R874" s="550" t="s">
        <v>2030</v>
      </c>
      <c r="S874" s="550" t="s">
        <v>2030</v>
      </c>
      <c r="T874" s="553" t="s">
        <v>2030</v>
      </c>
      <c r="U874" s="550" t="s">
        <v>2030</v>
      </c>
      <c r="V874" s="550" t="s">
        <v>2030</v>
      </c>
      <c r="W874" s="550" t="s">
        <v>2030</v>
      </c>
      <c r="X874" s="553" t="s">
        <v>2030</v>
      </c>
      <c r="Y874" s="550" t="s">
        <v>2030</v>
      </c>
      <c r="Z874" s="550" t="s">
        <v>2030</v>
      </c>
      <c r="AA874" s="550" t="s">
        <v>2030</v>
      </c>
      <c r="AB874" s="550" t="s">
        <v>2030</v>
      </c>
      <c r="AC874" s="549" t="s">
        <v>2030</v>
      </c>
      <c r="AD874" s="550" t="s">
        <v>2030</v>
      </c>
      <c r="AE874" s="550" t="s">
        <v>2030</v>
      </c>
      <c r="AF874" s="550" t="s">
        <v>2030</v>
      </c>
      <c r="AG874" s="550" t="s">
        <v>2030</v>
      </c>
      <c r="AH874" s="549" t="s">
        <v>2030</v>
      </c>
      <c r="AI874" s="550" t="s">
        <v>2030</v>
      </c>
      <c r="AJ874" s="550" t="s">
        <v>2030</v>
      </c>
      <c r="AK874" s="550" t="s">
        <v>2030</v>
      </c>
      <c r="AL874" s="549" t="s">
        <v>2030</v>
      </c>
      <c r="AM874" s="550" t="s">
        <v>2030</v>
      </c>
      <c r="AN874" s="550" t="s">
        <v>2030</v>
      </c>
      <c r="AO874" s="550" t="s">
        <v>2030</v>
      </c>
      <c r="AP874" s="553" t="s">
        <v>2030</v>
      </c>
      <c r="AQ874" s="549" t="s">
        <v>2030</v>
      </c>
      <c r="AR874" s="550" t="s">
        <v>2030</v>
      </c>
      <c r="AS874" s="550" t="s">
        <v>2030</v>
      </c>
      <c r="AT874" s="553" t="s">
        <v>2030</v>
      </c>
      <c r="AU874" s="549" t="s">
        <v>2030</v>
      </c>
      <c r="AV874" s="550" t="s">
        <v>2030</v>
      </c>
      <c r="AW874" s="550" t="s">
        <v>2030</v>
      </c>
      <c r="AX874" s="550" t="s">
        <v>2030</v>
      </c>
      <c r="AY874" s="549" t="s">
        <v>2030</v>
      </c>
      <c r="AZ874" s="550" t="s">
        <v>2030</v>
      </c>
      <c r="BA874" s="550" t="s">
        <v>2030</v>
      </c>
      <c r="BB874" s="553" t="s">
        <v>2030</v>
      </c>
      <c r="BC874" s="2647"/>
      <c r="BD874" s="655"/>
      <c r="BE874" s="655"/>
      <c r="BF874" s="655"/>
      <c r="BG874" s="655"/>
      <c r="BH874" s="655"/>
      <c r="BI874" s="655"/>
      <c r="BJ874" s="655"/>
      <c r="BK874" s="655"/>
      <c r="BL874"/>
      <c r="BM874"/>
      <c r="BN874"/>
      <c r="BO874"/>
      <c r="BP874"/>
      <c r="BQ874"/>
      <c r="BR874"/>
      <c r="BS874"/>
    </row>
    <row r="875" spans="1:71" ht="15" x14ac:dyDescent="0.25">
      <c r="A875" s="2609"/>
      <c r="B875" s="2114" t="s">
        <v>2164</v>
      </c>
      <c r="C875" s="635" t="s">
        <v>2030</v>
      </c>
      <c r="D875" s="561" t="s">
        <v>2030</v>
      </c>
      <c r="E875" s="561" t="s">
        <v>2030</v>
      </c>
      <c r="F875" s="561" t="s">
        <v>2030</v>
      </c>
      <c r="G875" s="562" t="s">
        <v>2030</v>
      </c>
      <c r="H875" s="560" t="s">
        <v>2030</v>
      </c>
      <c r="I875" s="561" t="s">
        <v>2030</v>
      </c>
      <c r="J875" s="561" t="s">
        <v>2030</v>
      </c>
      <c r="K875" s="561" t="s">
        <v>2030</v>
      </c>
      <c r="L875" s="560" t="s">
        <v>2030</v>
      </c>
      <c r="M875" s="561" t="s">
        <v>2030</v>
      </c>
      <c r="N875" s="561" t="s">
        <v>2030</v>
      </c>
      <c r="O875" s="564" t="s">
        <v>2030</v>
      </c>
      <c r="P875" s="560" t="s">
        <v>2030</v>
      </c>
      <c r="Q875" s="561" t="s">
        <v>2030</v>
      </c>
      <c r="R875" s="561" t="s">
        <v>2030</v>
      </c>
      <c r="S875" s="561" t="s">
        <v>2030</v>
      </c>
      <c r="T875" s="564" t="s">
        <v>2030</v>
      </c>
      <c r="U875" s="561" t="s">
        <v>2030</v>
      </c>
      <c r="V875" s="561" t="s">
        <v>2030</v>
      </c>
      <c r="W875" s="561" t="s">
        <v>2030</v>
      </c>
      <c r="X875" s="564" t="s">
        <v>2030</v>
      </c>
      <c r="Y875" s="561" t="s">
        <v>2030</v>
      </c>
      <c r="Z875" s="561" t="s">
        <v>2030</v>
      </c>
      <c r="AA875" s="561" t="s">
        <v>2030</v>
      </c>
      <c r="AB875" s="561" t="s">
        <v>2030</v>
      </c>
      <c r="AC875" s="560" t="s">
        <v>2030</v>
      </c>
      <c r="AD875" s="561" t="s">
        <v>2030</v>
      </c>
      <c r="AE875" s="561" t="s">
        <v>2030</v>
      </c>
      <c r="AF875" s="561" t="s">
        <v>2030</v>
      </c>
      <c r="AG875" s="561" t="s">
        <v>2030</v>
      </c>
      <c r="AH875" s="560" t="s">
        <v>2030</v>
      </c>
      <c r="AI875" s="561" t="s">
        <v>2030</v>
      </c>
      <c r="AJ875" s="561" t="s">
        <v>2030</v>
      </c>
      <c r="AK875" s="561" t="s">
        <v>2030</v>
      </c>
      <c r="AL875" s="560" t="s">
        <v>2030</v>
      </c>
      <c r="AM875" s="561" t="s">
        <v>2030</v>
      </c>
      <c r="AN875" s="561" t="s">
        <v>2030</v>
      </c>
      <c r="AO875" s="561" t="s">
        <v>2030</v>
      </c>
      <c r="AP875" s="564" t="s">
        <v>2030</v>
      </c>
      <c r="AQ875" s="560" t="s">
        <v>2030</v>
      </c>
      <c r="AR875" s="561" t="s">
        <v>2030</v>
      </c>
      <c r="AS875" s="561" t="s">
        <v>2030</v>
      </c>
      <c r="AT875" s="564" t="s">
        <v>2030</v>
      </c>
      <c r="AU875" s="560" t="s">
        <v>2030</v>
      </c>
      <c r="AV875" s="561" t="s">
        <v>2030</v>
      </c>
      <c r="AW875" s="561" t="s">
        <v>2030</v>
      </c>
      <c r="AX875" s="561" t="s">
        <v>2030</v>
      </c>
      <c r="AY875" s="560" t="s">
        <v>2030</v>
      </c>
      <c r="AZ875" s="561" t="s">
        <v>2030</v>
      </c>
      <c r="BA875" s="561" t="s">
        <v>2030</v>
      </c>
      <c r="BB875" s="564" t="s">
        <v>2030</v>
      </c>
      <c r="BC875" s="2647"/>
      <c r="BD875" s="655"/>
      <c r="BE875" s="655"/>
      <c r="BF875" s="655"/>
      <c r="BG875" s="655"/>
      <c r="BH875" s="655"/>
      <c r="BI875" s="655"/>
      <c r="BJ875" s="655"/>
      <c r="BK875" s="655"/>
      <c r="BL875"/>
      <c r="BM875"/>
      <c r="BN875"/>
      <c r="BO875"/>
      <c r="BP875"/>
      <c r="BQ875"/>
      <c r="BR875"/>
      <c r="BS875"/>
    </row>
    <row r="876" spans="1:71" ht="15" x14ac:dyDescent="0.25">
      <c r="A876" s="2609"/>
      <c r="B876" s="2113" t="s">
        <v>2163</v>
      </c>
      <c r="C876" s="605" t="s">
        <v>2030</v>
      </c>
      <c r="D876" s="550" t="s">
        <v>2030</v>
      </c>
      <c r="E876" s="550" t="s">
        <v>2030</v>
      </c>
      <c r="F876" s="550" t="s">
        <v>2030</v>
      </c>
      <c r="G876" s="551" t="s">
        <v>2030</v>
      </c>
      <c r="H876" s="549" t="s">
        <v>2030</v>
      </c>
      <c r="I876" s="550" t="s">
        <v>2030</v>
      </c>
      <c r="J876" s="550" t="s">
        <v>2030</v>
      </c>
      <c r="K876" s="550" t="s">
        <v>2030</v>
      </c>
      <c r="L876" s="549" t="s">
        <v>2030</v>
      </c>
      <c r="M876" s="550" t="s">
        <v>2030</v>
      </c>
      <c r="N876" s="550" t="s">
        <v>2030</v>
      </c>
      <c r="O876" s="553" t="s">
        <v>2030</v>
      </c>
      <c r="P876" s="549" t="s">
        <v>2030</v>
      </c>
      <c r="Q876" s="550" t="s">
        <v>2030</v>
      </c>
      <c r="R876" s="550" t="s">
        <v>2030</v>
      </c>
      <c r="S876" s="550" t="s">
        <v>2030</v>
      </c>
      <c r="T876" s="553" t="s">
        <v>2030</v>
      </c>
      <c r="U876" s="550" t="s">
        <v>2030</v>
      </c>
      <c r="V876" s="550" t="s">
        <v>2030</v>
      </c>
      <c r="W876" s="550" t="s">
        <v>2030</v>
      </c>
      <c r="X876" s="553" t="s">
        <v>2030</v>
      </c>
      <c r="Y876" s="550" t="s">
        <v>2030</v>
      </c>
      <c r="Z876" s="550" t="s">
        <v>2030</v>
      </c>
      <c r="AA876" s="550" t="s">
        <v>2030</v>
      </c>
      <c r="AB876" s="550" t="s">
        <v>2030</v>
      </c>
      <c r="AC876" s="549" t="s">
        <v>2030</v>
      </c>
      <c r="AD876" s="550" t="s">
        <v>2030</v>
      </c>
      <c r="AE876" s="550" t="s">
        <v>2030</v>
      </c>
      <c r="AF876" s="550" t="s">
        <v>2030</v>
      </c>
      <c r="AG876" s="550" t="s">
        <v>2030</v>
      </c>
      <c r="AH876" s="549" t="s">
        <v>2030</v>
      </c>
      <c r="AI876" s="550" t="s">
        <v>2030</v>
      </c>
      <c r="AJ876" s="550" t="s">
        <v>2030</v>
      </c>
      <c r="AK876" s="550" t="s">
        <v>2030</v>
      </c>
      <c r="AL876" s="549" t="s">
        <v>2030</v>
      </c>
      <c r="AM876" s="550" t="s">
        <v>2030</v>
      </c>
      <c r="AN876" s="550" t="s">
        <v>2030</v>
      </c>
      <c r="AO876" s="550" t="s">
        <v>2030</v>
      </c>
      <c r="AP876" s="553" t="s">
        <v>2030</v>
      </c>
      <c r="AQ876" s="549" t="s">
        <v>2030</v>
      </c>
      <c r="AR876" s="550" t="s">
        <v>2030</v>
      </c>
      <c r="AS876" s="550" t="s">
        <v>2030</v>
      </c>
      <c r="AT876" s="553" t="s">
        <v>2030</v>
      </c>
      <c r="AU876" s="549" t="s">
        <v>2030</v>
      </c>
      <c r="AV876" s="550" t="s">
        <v>2030</v>
      </c>
      <c r="AW876" s="550" t="s">
        <v>2030</v>
      </c>
      <c r="AX876" s="550" t="s">
        <v>2030</v>
      </c>
      <c r="AY876" s="549" t="s">
        <v>2030</v>
      </c>
      <c r="AZ876" s="550" t="s">
        <v>2030</v>
      </c>
      <c r="BA876" s="550" t="s">
        <v>2030</v>
      </c>
      <c r="BB876" s="553" t="s">
        <v>2030</v>
      </c>
      <c r="BC876" s="2647"/>
      <c r="BD876" s="655"/>
      <c r="BE876" s="655"/>
      <c r="BF876" s="655"/>
      <c r="BG876" s="655"/>
      <c r="BH876" s="655"/>
      <c r="BI876" s="655"/>
      <c r="BJ876" s="655"/>
      <c r="BK876" s="655"/>
      <c r="BL876"/>
      <c r="BM876"/>
      <c r="BN876"/>
      <c r="BO876"/>
      <c r="BP876"/>
      <c r="BQ876"/>
      <c r="BR876"/>
      <c r="BS876"/>
    </row>
    <row r="877" spans="1:71" ht="15" x14ac:dyDescent="0.25">
      <c r="A877" s="2609"/>
      <c r="B877" s="2114" t="s">
        <v>2162</v>
      </c>
      <c r="C877" s="635" t="s">
        <v>2030</v>
      </c>
      <c r="D877" s="561" t="s">
        <v>2030</v>
      </c>
      <c r="E877" s="561" t="s">
        <v>2030</v>
      </c>
      <c r="F877" s="561" t="s">
        <v>2030</v>
      </c>
      <c r="G877" s="562" t="s">
        <v>2030</v>
      </c>
      <c r="H877" s="560" t="s">
        <v>2030</v>
      </c>
      <c r="I877" s="561" t="s">
        <v>2030</v>
      </c>
      <c r="J877" s="561" t="s">
        <v>2030</v>
      </c>
      <c r="K877" s="561" t="s">
        <v>2030</v>
      </c>
      <c r="L877" s="560" t="s">
        <v>2030</v>
      </c>
      <c r="M877" s="561" t="s">
        <v>2030</v>
      </c>
      <c r="N877" s="561" t="s">
        <v>2030</v>
      </c>
      <c r="O877" s="564" t="s">
        <v>2030</v>
      </c>
      <c r="P877" s="560" t="s">
        <v>2030</v>
      </c>
      <c r="Q877" s="561" t="s">
        <v>2030</v>
      </c>
      <c r="R877" s="561" t="s">
        <v>2030</v>
      </c>
      <c r="S877" s="561" t="s">
        <v>2030</v>
      </c>
      <c r="T877" s="564" t="s">
        <v>2030</v>
      </c>
      <c r="U877" s="561" t="s">
        <v>2030</v>
      </c>
      <c r="V877" s="561" t="s">
        <v>2030</v>
      </c>
      <c r="W877" s="561" t="s">
        <v>2030</v>
      </c>
      <c r="X877" s="564" t="s">
        <v>2030</v>
      </c>
      <c r="Y877" s="561" t="s">
        <v>2030</v>
      </c>
      <c r="Z877" s="561" t="s">
        <v>2030</v>
      </c>
      <c r="AA877" s="561" t="s">
        <v>2030</v>
      </c>
      <c r="AB877" s="561" t="s">
        <v>2030</v>
      </c>
      <c r="AC877" s="560" t="s">
        <v>2030</v>
      </c>
      <c r="AD877" s="561" t="s">
        <v>2030</v>
      </c>
      <c r="AE877" s="561" t="s">
        <v>2030</v>
      </c>
      <c r="AF877" s="561" t="s">
        <v>2030</v>
      </c>
      <c r="AG877" s="561" t="s">
        <v>2030</v>
      </c>
      <c r="AH877" s="560" t="s">
        <v>2030</v>
      </c>
      <c r="AI877" s="561" t="s">
        <v>2030</v>
      </c>
      <c r="AJ877" s="561" t="s">
        <v>2030</v>
      </c>
      <c r="AK877" s="561" t="s">
        <v>2030</v>
      </c>
      <c r="AL877" s="560" t="s">
        <v>2030</v>
      </c>
      <c r="AM877" s="561" t="s">
        <v>2030</v>
      </c>
      <c r="AN877" s="561" t="s">
        <v>2030</v>
      </c>
      <c r="AO877" s="561" t="s">
        <v>2030</v>
      </c>
      <c r="AP877" s="564" t="s">
        <v>2030</v>
      </c>
      <c r="AQ877" s="560" t="s">
        <v>2030</v>
      </c>
      <c r="AR877" s="561" t="s">
        <v>2030</v>
      </c>
      <c r="AS877" s="561" t="s">
        <v>2030</v>
      </c>
      <c r="AT877" s="564" t="s">
        <v>2030</v>
      </c>
      <c r="AU877" s="560" t="s">
        <v>2030</v>
      </c>
      <c r="AV877" s="561" t="s">
        <v>2030</v>
      </c>
      <c r="AW877" s="561" t="s">
        <v>2030</v>
      </c>
      <c r="AX877" s="561" t="s">
        <v>2030</v>
      </c>
      <c r="AY877" s="560" t="s">
        <v>2030</v>
      </c>
      <c r="AZ877" s="561" t="s">
        <v>2030</v>
      </c>
      <c r="BA877" s="561" t="s">
        <v>2030</v>
      </c>
      <c r="BB877" s="564" t="s">
        <v>2030</v>
      </c>
      <c r="BC877" s="2647"/>
      <c r="BD877" s="655"/>
      <c r="BE877" s="655"/>
      <c r="BF877" s="655"/>
      <c r="BG877" s="655"/>
      <c r="BH877" s="655"/>
      <c r="BI877" s="655"/>
      <c r="BJ877" s="655"/>
      <c r="BK877" s="655"/>
      <c r="BL877"/>
      <c r="BM877"/>
      <c r="BN877"/>
      <c r="BO877"/>
      <c r="BP877"/>
      <c r="BQ877"/>
      <c r="BR877"/>
      <c r="BS877"/>
    </row>
    <row r="878" spans="1:71" ht="15" x14ac:dyDescent="0.25">
      <c r="A878" s="2609"/>
      <c r="B878" s="2113" t="s">
        <v>2161</v>
      </c>
      <c r="C878" s="605" t="s">
        <v>2030</v>
      </c>
      <c r="D878" s="550" t="s">
        <v>2030</v>
      </c>
      <c r="E878" s="550" t="s">
        <v>2030</v>
      </c>
      <c r="F878" s="550" t="s">
        <v>2030</v>
      </c>
      <c r="G878" s="551" t="s">
        <v>2030</v>
      </c>
      <c r="H878" s="549" t="s">
        <v>2030</v>
      </c>
      <c r="I878" s="550" t="s">
        <v>2030</v>
      </c>
      <c r="J878" s="550" t="s">
        <v>2030</v>
      </c>
      <c r="K878" s="550" t="s">
        <v>2030</v>
      </c>
      <c r="L878" s="549" t="s">
        <v>2030</v>
      </c>
      <c r="M878" s="550" t="s">
        <v>2030</v>
      </c>
      <c r="N878" s="550" t="s">
        <v>2030</v>
      </c>
      <c r="O878" s="553" t="s">
        <v>2030</v>
      </c>
      <c r="P878" s="549" t="s">
        <v>2030</v>
      </c>
      <c r="Q878" s="550" t="s">
        <v>2030</v>
      </c>
      <c r="R878" s="550" t="s">
        <v>2030</v>
      </c>
      <c r="S878" s="550" t="s">
        <v>2030</v>
      </c>
      <c r="T878" s="553" t="s">
        <v>2030</v>
      </c>
      <c r="U878" s="550" t="s">
        <v>2030</v>
      </c>
      <c r="V878" s="550" t="s">
        <v>2030</v>
      </c>
      <c r="W878" s="550" t="s">
        <v>2030</v>
      </c>
      <c r="X878" s="553" t="s">
        <v>2030</v>
      </c>
      <c r="Y878" s="550" t="s">
        <v>2030</v>
      </c>
      <c r="Z878" s="550" t="s">
        <v>2030</v>
      </c>
      <c r="AA878" s="550" t="s">
        <v>2030</v>
      </c>
      <c r="AB878" s="550" t="s">
        <v>2030</v>
      </c>
      <c r="AC878" s="549" t="s">
        <v>2030</v>
      </c>
      <c r="AD878" s="550" t="s">
        <v>2030</v>
      </c>
      <c r="AE878" s="550" t="s">
        <v>2030</v>
      </c>
      <c r="AF878" s="550" t="s">
        <v>2030</v>
      </c>
      <c r="AG878" s="550" t="s">
        <v>2030</v>
      </c>
      <c r="AH878" s="549" t="s">
        <v>2030</v>
      </c>
      <c r="AI878" s="550" t="s">
        <v>2030</v>
      </c>
      <c r="AJ878" s="550" t="s">
        <v>2030</v>
      </c>
      <c r="AK878" s="550" t="s">
        <v>2030</v>
      </c>
      <c r="AL878" s="549" t="s">
        <v>2030</v>
      </c>
      <c r="AM878" s="550" t="s">
        <v>2030</v>
      </c>
      <c r="AN878" s="550" t="s">
        <v>2030</v>
      </c>
      <c r="AO878" s="550" t="s">
        <v>2030</v>
      </c>
      <c r="AP878" s="553" t="s">
        <v>2030</v>
      </c>
      <c r="AQ878" s="549" t="s">
        <v>2030</v>
      </c>
      <c r="AR878" s="550" t="s">
        <v>2030</v>
      </c>
      <c r="AS878" s="550" t="s">
        <v>2030</v>
      </c>
      <c r="AT878" s="553" t="s">
        <v>2030</v>
      </c>
      <c r="AU878" s="549" t="s">
        <v>2030</v>
      </c>
      <c r="AV878" s="550" t="s">
        <v>2030</v>
      </c>
      <c r="AW878" s="550" t="s">
        <v>2030</v>
      </c>
      <c r="AX878" s="550" t="s">
        <v>2030</v>
      </c>
      <c r="AY878" s="549" t="s">
        <v>2030</v>
      </c>
      <c r="AZ878" s="550" t="s">
        <v>2030</v>
      </c>
      <c r="BA878" s="550" t="s">
        <v>2030</v>
      </c>
      <c r="BB878" s="553" t="s">
        <v>2030</v>
      </c>
      <c r="BC878" s="2647"/>
      <c r="BD878" s="2635" t="s">
        <v>1688</v>
      </c>
      <c r="BE878" s="2636"/>
      <c r="BF878" s="723"/>
      <c r="BG878" s="708">
        <v>2007</v>
      </c>
      <c r="BH878" s="708">
        <v>2008</v>
      </c>
      <c r="BI878" s="708">
        <v>2009</v>
      </c>
      <c r="BJ878" s="708">
        <v>2010</v>
      </c>
      <c r="BK878" s="708">
        <v>2011</v>
      </c>
      <c r="BL878"/>
      <c r="BM878"/>
      <c r="BN878"/>
      <c r="BO878"/>
      <c r="BP878"/>
      <c r="BQ878"/>
      <c r="BR878"/>
      <c r="BS878"/>
    </row>
    <row r="879" spans="1:71" ht="15" x14ac:dyDescent="0.25">
      <c r="A879" s="2609"/>
      <c r="B879" s="2114" t="s">
        <v>2160</v>
      </c>
      <c r="C879" s="635" t="s">
        <v>2030</v>
      </c>
      <c r="D879" s="561" t="s">
        <v>2030</v>
      </c>
      <c r="E879" s="561" t="s">
        <v>2030</v>
      </c>
      <c r="F879" s="561" t="s">
        <v>2030</v>
      </c>
      <c r="G879" s="562" t="s">
        <v>2030</v>
      </c>
      <c r="H879" s="560" t="s">
        <v>2030</v>
      </c>
      <c r="I879" s="561" t="s">
        <v>2030</v>
      </c>
      <c r="J879" s="561" t="s">
        <v>2030</v>
      </c>
      <c r="K879" s="561" t="s">
        <v>2030</v>
      </c>
      <c r="L879" s="560" t="s">
        <v>2030</v>
      </c>
      <c r="M879" s="561" t="s">
        <v>2030</v>
      </c>
      <c r="N879" s="561" t="s">
        <v>2030</v>
      </c>
      <c r="O879" s="564" t="s">
        <v>2030</v>
      </c>
      <c r="P879" s="560" t="s">
        <v>2030</v>
      </c>
      <c r="Q879" s="561" t="s">
        <v>2030</v>
      </c>
      <c r="R879" s="561" t="s">
        <v>2030</v>
      </c>
      <c r="S879" s="561" t="s">
        <v>2030</v>
      </c>
      <c r="T879" s="564" t="s">
        <v>2030</v>
      </c>
      <c r="U879" s="561" t="s">
        <v>2030</v>
      </c>
      <c r="V879" s="561" t="s">
        <v>2030</v>
      </c>
      <c r="W879" s="561" t="s">
        <v>2030</v>
      </c>
      <c r="X879" s="564" t="s">
        <v>2030</v>
      </c>
      <c r="Y879" s="561" t="s">
        <v>2030</v>
      </c>
      <c r="Z879" s="561" t="s">
        <v>2030</v>
      </c>
      <c r="AA879" s="561" t="s">
        <v>2030</v>
      </c>
      <c r="AB879" s="561" t="s">
        <v>2030</v>
      </c>
      <c r="AC879" s="560" t="s">
        <v>2030</v>
      </c>
      <c r="AD879" s="561" t="s">
        <v>2030</v>
      </c>
      <c r="AE879" s="561" t="s">
        <v>2030</v>
      </c>
      <c r="AF879" s="561" t="s">
        <v>2030</v>
      </c>
      <c r="AG879" s="561" t="s">
        <v>2030</v>
      </c>
      <c r="AH879" s="560" t="s">
        <v>2030</v>
      </c>
      <c r="AI879" s="561" t="s">
        <v>2030</v>
      </c>
      <c r="AJ879" s="561" t="s">
        <v>2030</v>
      </c>
      <c r="AK879" s="561" t="s">
        <v>2030</v>
      </c>
      <c r="AL879" s="560" t="s">
        <v>2030</v>
      </c>
      <c r="AM879" s="561" t="s">
        <v>2030</v>
      </c>
      <c r="AN879" s="561" t="s">
        <v>2030</v>
      </c>
      <c r="AO879" s="561" t="s">
        <v>2030</v>
      </c>
      <c r="AP879" s="564" t="s">
        <v>2030</v>
      </c>
      <c r="AQ879" s="560" t="s">
        <v>2030</v>
      </c>
      <c r="AR879" s="561" t="s">
        <v>2030</v>
      </c>
      <c r="AS879" s="561" t="s">
        <v>2030</v>
      </c>
      <c r="AT879" s="564" t="s">
        <v>2030</v>
      </c>
      <c r="AU879" s="560" t="s">
        <v>2030</v>
      </c>
      <c r="AV879" s="561" t="s">
        <v>2030</v>
      </c>
      <c r="AW879" s="561" t="s">
        <v>2030</v>
      </c>
      <c r="AX879" s="561" t="s">
        <v>2030</v>
      </c>
      <c r="AY879" s="560" t="s">
        <v>2030</v>
      </c>
      <c r="AZ879" s="561" t="s">
        <v>2030</v>
      </c>
      <c r="BA879" s="561" t="s">
        <v>2030</v>
      </c>
      <c r="BB879" s="564" t="s">
        <v>2030</v>
      </c>
      <c r="BC879" s="2647"/>
      <c r="BD879" s="655"/>
      <c r="BE879" s="655"/>
      <c r="BF879" s="709" t="s">
        <v>2038</v>
      </c>
      <c r="BG879" s="42">
        <f>COUNTIFS($C$972:$BB$977,$BE$814)</f>
        <v>230</v>
      </c>
      <c r="BH879" s="710"/>
      <c r="BI879" s="710"/>
      <c r="BJ879" s="710"/>
      <c r="BK879" s="711"/>
      <c r="BL879"/>
      <c r="BM879"/>
      <c r="BN879"/>
      <c r="BO879"/>
      <c r="BP879"/>
      <c r="BQ879"/>
      <c r="BR879"/>
      <c r="BS879"/>
    </row>
    <row r="880" spans="1:71" ht="15" x14ac:dyDescent="0.25">
      <c r="A880" s="2609"/>
      <c r="B880" s="2113" t="s">
        <v>2159</v>
      </c>
      <c r="C880" s="605" t="s">
        <v>2030</v>
      </c>
      <c r="D880" s="550" t="s">
        <v>2030</v>
      </c>
      <c r="E880" s="550" t="s">
        <v>2030</v>
      </c>
      <c r="F880" s="550" t="s">
        <v>2030</v>
      </c>
      <c r="G880" s="551" t="s">
        <v>2030</v>
      </c>
      <c r="H880" s="549" t="s">
        <v>2030</v>
      </c>
      <c r="I880" s="550" t="s">
        <v>2030</v>
      </c>
      <c r="J880" s="550" t="s">
        <v>2030</v>
      </c>
      <c r="K880" s="550" t="s">
        <v>2030</v>
      </c>
      <c r="L880" s="549" t="s">
        <v>2030</v>
      </c>
      <c r="M880" s="550" t="s">
        <v>2030</v>
      </c>
      <c r="N880" s="550" t="s">
        <v>2030</v>
      </c>
      <c r="O880" s="553" t="s">
        <v>2030</v>
      </c>
      <c r="P880" s="549" t="s">
        <v>2030</v>
      </c>
      <c r="Q880" s="550" t="s">
        <v>2030</v>
      </c>
      <c r="R880" s="550" t="s">
        <v>2030</v>
      </c>
      <c r="S880" s="550" t="s">
        <v>2030</v>
      </c>
      <c r="T880" s="553" t="s">
        <v>2030</v>
      </c>
      <c r="U880" s="550" t="s">
        <v>2030</v>
      </c>
      <c r="V880" s="550" t="s">
        <v>2030</v>
      </c>
      <c r="W880" s="550" t="s">
        <v>2030</v>
      </c>
      <c r="X880" s="553" t="s">
        <v>2030</v>
      </c>
      <c r="Y880" s="550" t="s">
        <v>2030</v>
      </c>
      <c r="Z880" s="550" t="s">
        <v>2030</v>
      </c>
      <c r="AA880" s="550" t="s">
        <v>2030</v>
      </c>
      <c r="AB880" s="550" t="s">
        <v>2030</v>
      </c>
      <c r="AC880" s="549" t="s">
        <v>2030</v>
      </c>
      <c r="AD880" s="550" t="s">
        <v>2030</v>
      </c>
      <c r="AE880" s="550" t="s">
        <v>2030</v>
      </c>
      <c r="AF880" s="550" t="s">
        <v>2030</v>
      </c>
      <c r="AG880" s="550" t="s">
        <v>2030</v>
      </c>
      <c r="AH880" s="549" t="s">
        <v>2030</v>
      </c>
      <c r="AI880" s="550" t="s">
        <v>2030</v>
      </c>
      <c r="AJ880" s="550" t="s">
        <v>2030</v>
      </c>
      <c r="AK880" s="550" t="s">
        <v>2030</v>
      </c>
      <c r="AL880" s="549" t="s">
        <v>2030</v>
      </c>
      <c r="AM880" s="550" t="s">
        <v>2030</v>
      </c>
      <c r="AN880" s="550" t="s">
        <v>2030</v>
      </c>
      <c r="AO880" s="550" t="s">
        <v>2030</v>
      </c>
      <c r="AP880" s="553" t="s">
        <v>2030</v>
      </c>
      <c r="AQ880" s="549" t="s">
        <v>2030</v>
      </c>
      <c r="AR880" s="550" t="s">
        <v>2030</v>
      </c>
      <c r="AS880" s="550" t="s">
        <v>2030</v>
      </c>
      <c r="AT880" s="553" t="s">
        <v>2030</v>
      </c>
      <c r="AU880" s="549" t="s">
        <v>2030</v>
      </c>
      <c r="AV880" s="550" t="s">
        <v>2030</v>
      </c>
      <c r="AW880" s="550" t="s">
        <v>2030</v>
      </c>
      <c r="AX880" s="550" t="s">
        <v>2030</v>
      </c>
      <c r="AY880" s="549" t="s">
        <v>2030</v>
      </c>
      <c r="AZ880" s="550" t="s">
        <v>2030</v>
      </c>
      <c r="BA880" s="550" t="s">
        <v>2030</v>
      </c>
      <c r="BB880" s="553" t="s">
        <v>2030</v>
      </c>
      <c r="BC880" s="2647"/>
      <c r="BD880" s="655"/>
      <c r="BE880" s="655"/>
      <c r="BF880" s="715" t="s">
        <v>2037</v>
      </c>
      <c r="BG880" s="42">
        <f>COUNTIFS($C$972:$BB$977,$BF$814)</f>
        <v>82</v>
      </c>
      <c r="BH880" s="710"/>
      <c r="BI880" s="710"/>
      <c r="BJ880" s="710"/>
      <c r="BK880" s="711"/>
      <c r="BL880"/>
      <c r="BM880"/>
      <c r="BN880"/>
      <c r="BO880"/>
      <c r="BP880"/>
      <c r="BQ880"/>
      <c r="BR880"/>
      <c r="BS880"/>
    </row>
    <row r="881" spans="1:71" ht="15" x14ac:dyDescent="0.25">
      <c r="A881" s="2609"/>
      <c r="B881" s="2114" t="s">
        <v>2158</v>
      </c>
      <c r="C881" s="635" t="s">
        <v>2030</v>
      </c>
      <c r="D881" s="561" t="s">
        <v>2030</v>
      </c>
      <c r="E881" s="561" t="s">
        <v>2030</v>
      </c>
      <c r="F881" s="561" t="s">
        <v>2030</v>
      </c>
      <c r="G881" s="562" t="s">
        <v>2030</v>
      </c>
      <c r="H881" s="560" t="s">
        <v>2030</v>
      </c>
      <c r="I881" s="561" t="s">
        <v>2030</v>
      </c>
      <c r="J881" s="561" t="s">
        <v>2030</v>
      </c>
      <c r="K881" s="561" t="s">
        <v>2030</v>
      </c>
      <c r="L881" s="560" t="s">
        <v>2030</v>
      </c>
      <c r="M881" s="561" t="s">
        <v>2030</v>
      </c>
      <c r="N881" s="561" t="s">
        <v>2030</v>
      </c>
      <c r="O881" s="564" t="s">
        <v>2030</v>
      </c>
      <c r="P881" s="560" t="s">
        <v>2030</v>
      </c>
      <c r="Q881" s="561" t="s">
        <v>2030</v>
      </c>
      <c r="R881" s="561" t="s">
        <v>2030</v>
      </c>
      <c r="S881" s="561" t="s">
        <v>2030</v>
      </c>
      <c r="T881" s="564" t="s">
        <v>2030</v>
      </c>
      <c r="U881" s="561" t="s">
        <v>2030</v>
      </c>
      <c r="V881" s="561" t="s">
        <v>2030</v>
      </c>
      <c r="W881" s="561" t="s">
        <v>2030</v>
      </c>
      <c r="X881" s="564" t="s">
        <v>2030</v>
      </c>
      <c r="Y881" s="561" t="s">
        <v>2030</v>
      </c>
      <c r="Z881" s="561" t="s">
        <v>2030</v>
      </c>
      <c r="AA881" s="561" t="s">
        <v>2030</v>
      </c>
      <c r="AB881" s="561" t="s">
        <v>2030</v>
      </c>
      <c r="AC881" s="560" t="s">
        <v>2030</v>
      </c>
      <c r="AD881" s="561" t="s">
        <v>2030</v>
      </c>
      <c r="AE881" s="561" t="s">
        <v>2030</v>
      </c>
      <c r="AF881" s="561" t="s">
        <v>2030</v>
      </c>
      <c r="AG881" s="561" t="s">
        <v>2030</v>
      </c>
      <c r="AH881" s="560" t="s">
        <v>2030</v>
      </c>
      <c r="AI881" s="561" t="s">
        <v>2030</v>
      </c>
      <c r="AJ881" s="561" t="s">
        <v>2030</v>
      </c>
      <c r="AK881" s="561" t="s">
        <v>2030</v>
      </c>
      <c r="AL881" s="560" t="s">
        <v>2030</v>
      </c>
      <c r="AM881" s="561" t="s">
        <v>2030</v>
      </c>
      <c r="AN881" s="561" t="s">
        <v>2030</v>
      </c>
      <c r="AO881" s="561" t="s">
        <v>2030</v>
      </c>
      <c r="AP881" s="564" t="s">
        <v>2030</v>
      </c>
      <c r="AQ881" s="560" t="s">
        <v>2030</v>
      </c>
      <c r="AR881" s="561" t="s">
        <v>2030</v>
      </c>
      <c r="AS881" s="561" t="s">
        <v>2030</v>
      </c>
      <c r="AT881" s="564" t="s">
        <v>2030</v>
      </c>
      <c r="AU881" s="560" t="s">
        <v>2030</v>
      </c>
      <c r="AV881" s="561" t="s">
        <v>2030</v>
      </c>
      <c r="AW881" s="561" t="s">
        <v>2030</v>
      </c>
      <c r="AX881" s="561" t="s">
        <v>2030</v>
      </c>
      <c r="AY881" s="560" t="s">
        <v>2030</v>
      </c>
      <c r="AZ881" s="561" t="s">
        <v>2030</v>
      </c>
      <c r="BA881" s="561" t="s">
        <v>2030</v>
      </c>
      <c r="BB881" s="564" t="s">
        <v>2030</v>
      </c>
      <c r="BC881" s="2647"/>
      <c r="BD881" s="655"/>
      <c r="BE881" s="655"/>
      <c r="BF881" s="655"/>
      <c r="BG881" s="655"/>
      <c r="BH881" s="655"/>
      <c r="BI881" s="655"/>
      <c r="BJ881" s="655"/>
      <c r="BK881" s="655"/>
      <c r="BL881"/>
      <c r="BM881"/>
      <c r="BN881"/>
      <c r="BO881"/>
      <c r="BP881"/>
      <c r="BQ881"/>
      <c r="BR881"/>
      <c r="BS881"/>
    </row>
    <row r="882" spans="1:71" ht="15" x14ac:dyDescent="0.25">
      <c r="A882" s="2609"/>
      <c r="B882" s="2113" t="s">
        <v>2157</v>
      </c>
      <c r="C882" s="605" t="s">
        <v>2030</v>
      </c>
      <c r="D882" s="550" t="s">
        <v>2030</v>
      </c>
      <c r="E882" s="550" t="s">
        <v>2030</v>
      </c>
      <c r="F882" s="550" t="s">
        <v>2030</v>
      </c>
      <c r="G882" s="551" t="s">
        <v>2030</v>
      </c>
      <c r="H882" s="549" t="s">
        <v>2030</v>
      </c>
      <c r="I882" s="550" t="s">
        <v>2030</v>
      </c>
      <c r="J882" s="550" t="s">
        <v>2030</v>
      </c>
      <c r="K882" s="550" t="s">
        <v>2030</v>
      </c>
      <c r="L882" s="549" t="s">
        <v>2030</v>
      </c>
      <c r="M882" s="550" t="s">
        <v>2030</v>
      </c>
      <c r="N882" s="550" t="s">
        <v>2030</v>
      </c>
      <c r="O882" s="553" t="s">
        <v>2030</v>
      </c>
      <c r="P882" s="549" t="s">
        <v>2030</v>
      </c>
      <c r="Q882" s="550" t="s">
        <v>2030</v>
      </c>
      <c r="R882" s="550" t="s">
        <v>2030</v>
      </c>
      <c r="S882" s="550" t="s">
        <v>2030</v>
      </c>
      <c r="T882" s="553" t="s">
        <v>2030</v>
      </c>
      <c r="U882" s="550" t="s">
        <v>2030</v>
      </c>
      <c r="V882" s="550" t="s">
        <v>2030</v>
      </c>
      <c r="W882" s="550" t="s">
        <v>2030</v>
      </c>
      <c r="X882" s="553" t="s">
        <v>2030</v>
      </c>
      <c r="Y882" s="550" t="s">
        <v>2030</v>
      </c>
      <c r="Z882" s="550" t="s">
        <v>2030</v>
      </c>
      <c r="AA882" s="550" t="s">
        <v>2030</v>
      </c>
      <c r="AB882" s="550" t="s">
        <v>2030</v>
      </c>
      <c r="AC882" s="549" t="s">
        <v>2030</v>
      </c>
      <c r="AD882" s="550" t="s">
        <v>2030</v>
      </c>
      <c r="AE882" s="550" t="s">
        <v>2030</v>
      </c>
      <c r="AF882" s="550" t="s">
        <v>2030</v>
      </c>
      <c r="AG882" s="550" t="s">
        <v>2030</v>
      </c>
      <c r="AH882" s="549" t="s">
        <v>2030</v>
      </c>
      <c r="AI882" s="550" t="s">
        <v>2030</v>
      </c>
      <c r="AJ882" s="550" t="s">
        <v>2030</v>
      </c>
      <c r="AK882" s="550" t="s">
        <v>2030</v>
      </c>
      <c r="AL882" s="549" t="s">
        <v>2030</v>
      </c>
      <c r="AM882" s="550" t="s">
        <v>2030</v>
      </c>
      <c r="AN882" s="550" t="s">
        <v>2030</v>
      </c>
      <c r="AO882" s="550" t="s">
        <v>2030</v>
      </c>
      <c r="AP882" s="553" t="s">
        <v>2030</v>
      </c>
      <c r="AQ882" s="549" t="s">
        <v>2030</v>
      </c>
      <c r="AR882" s="550" t="s">
        <v>2030</v>
      </c>
      <c r="AS882" s="550" t="s">
        <v>2030</v>
      </c>
      <c r="AT882" s="553" t="s">
        <v>2030</v>
      </c>
      <c r="AU882" s="549" t="s">
        <v>2030</v>
      </c>
      <c r="AV882" s="550" t="s">
        <v>2030</v>
      </c>
      <c r="AW882" s="550" t="s">
        <v>2030</v>
      </c>
      <c r="AX882" s="550" t="s">
        <v>2030</v>
      </c>
      <c r="AY882" s="549" t="s">
        <v>2030</v>
      </c>
      <c r="AZ882" s="550" t="s">
        <v>2030</v>
      </c>
      <c r="BA882" s="550" t="s">
        <v>2030</v>
      </c>
      <c r="BB882" s="553" t="s">
        <v>2030</v>
      </c>
      <c r="BC882" s="2647"/>
      <c r="BD882" s="655"/>
      <c r="BE882" s="655"/>
      <c r="BF882" s="655"/>
      <c r="BG882" s="655"/>
      <c r="BH882" s="655"/>
      <c r="BI882" s="655"/>
      <c r="BJ882" s="655"/>
      <c r="BK882" s="655"/>
      <c r="BL882"/>
      <c r="BM882"/>
      <c r="BN882"/>
      <c r="BO882"/>
      <c r="BP882"/>
      <c r="BQ882"/>
      <c r="BR882"/>
      <c r="BS882"/>
    </row>
    <row r="883" spans="1:71" ht="15" x14ac:dyDescent="0.25">
      <c r="A883" s="2609"/>
      <c r="B883" s="2118" t="s">
        <v>2156</v>
      </c>
      <c r="C883" s="635" t="s">
        <v>2030</v>
      </c>
      <c r="D883" s="561" t="s">
        <v>2030</v>
      </c>
      <c r="E883" s="561" t="s">
        <v>2030</v>
      </c>
      <c r="F883" s="561" t="s">
        <v>2030</v>
      </c>
      <c r="G883" s="562" t="s">
        <v>2030</v>
      </c>
      <c r="H883" s="560" t="s">
        <v>2030</v>
      </c>
      <c r="I883" s="561" t="s">
        <v>2030</v>
      </c>
      <c r="J883" s="561" t="s">
        <v>2030</v>
      </c>
      <c r="K883" s="561" t="s">
        <v>2030</v>
      </c>
      <c r="L883" s="560" t="s">
        <v>2030</v>
      </c>
      <c r="M883" s="561" t="s">
        <v>2030</v>
      </c>
      <c r="N883" s="561" t="s">
        <v>2030</v>
      </c>
      <c r="O883" s="564" t="s">
        <v>2030</v>
      </c>
      <c r="P883" s="560" t="s">
        <v>2030</v>
      </c>
      <c r="Q883" s="561" t="s">
        <v>2030</v>
      </c>
      <c r="R883" s="561" t="s">
        <v>2030</v>
      </c>
      <c r="S883" s="561" t="s">
        <v>2030</v>
      </c>
      <c r="T883" s="564" t="s">
        <v>2030</v>
      </c>
      <c r="U883" s="561" t="s">
        <v>2030</v>
      </c>
      <c r="V883" s="561" t="s">
        <v>2030</v>
      </c>
      <c r="W883" s="561" t="s">
        <v>2030</v>
      </c>
      <c r="X883" s="564" t="s">
        <v>2030</v>
      </c>
      <c r="Y883" s="561" t="s">
        <v>2030</v>
      </c>
      <c r="Z883" s="561" t="s">
        <v>2030</v>
      </c>
      <c r="AA883" s="561" t="s">
        <v>2030</v>
      </c>
      <c r="AB883" s="561" t="s">
        <v>2030</v>
      </c>
      <c r="AC883" s="560" t="s">
        <v>2030</v>
      </c>
      <c r="AD883" s="561" t="s">
        <v>2030</v>
      </c>
      <c r="AE883" s="561" t="s">
        <v>2030</v>
      </c>
      <c r="AF883" s="561" t="s">
        <v>2030</v>
      </c>
      <c r="AG883" s="561" t="s">
        <v>2030</v>
      </c>
      <c r="AH883" s="560" t="s">
        <v>2030</v>
      </c>
      <c r="AI883" s="561" t="s">
        <v>2030</v>
      </c>
      <c r="AJ883" s="561" t="s">
        <v>2030</v>
      </c>
      <c r="AK883" s="561" t="s">
        <v>2030</v>
      </c>
      <c r="AL883" s="560" t="s">
        <v>2030</v>
      </c>
      <c r="AM883" s="561" t="s">
        <v>2030</v>
      </c>
      <c r="AN883" s="561" t="s">
        <v>2030</v>
      </c>
      <c r="AO883" s="561" t="s">
        <v>2030</v>
      </c>
      <c r="AP883" s="564" t="s">
        <v>2030</v>
      </c>
      <c r="AQ883" s="560" t="s">
        <v>2030</v>
      </c>
      <c r="AR883" s="561" t="s">
        <v>2030</v>
      </c>
      <c r="AS883" s="561" t="s">
        <v>2030</v>
      </c>
      <c r="AT883" s="564" t="s">
        <v>2030</v>
      </c>
      <c r="AU883" s="560" t="s">
        <v>2030</v>
      </c>
      <c r="AV883" s="561" t="s">
        <v>2030</v>
      </c>
      <c r="AW883" s="561" t="s">
        <v>2030</v>
      </c>
      <c r="AX883" s="561" t="s">
        <v>2030</v>
      </c>
      <c r="AY883" s="560" t="s">
        <v>2030</v>
      </c>
      <c r="AZ883" s="561" t="s">
        <v>2030</v>
      </c>
      <c r="BA883" s="561" t="s">
        <v>2030</v>
      </c>
      <c r="BB883" s="564" t="s">
        <v>2030</v>
      </c>
      <c r="BC883" s="2647"/>
      <c r="BD883" s="655"/>
      <c r="BE883" s="655"/>
      <c r="BF883" s="655"/>
      <c r="BG883" s="655"/>
      <c r="BH883" s="655"/>
      <c r="BI883" s="655"/>
      <c r="BJ883" s="655"/>
      <c r="BK883" s="655"/>
      <c r="BL883"/>
      <c r="BM883"/>
      <c r="BN883"/>
      <c r="BO883"/>
      <c r="BP883"/>
      <c r="BQ883"/>
      <c r="BR883"/>
      <c r="BS883"/>
    </row>
    <row r="884" spans="1:71" ht="15" x14ac:dyDescent="0.25">
      <c r="A884" s="2609"/>
      <c r="B884" s="2113" t="s">
        <v>2155</v>
      </c>
      <c r="C884" s="605" t="s">
        <v>2030</v>
      </c>
      <c r="D884" s="550" t="s">
        <v>2030</v>
      </c>
      <c r="E884" s="550" t="s">
        <v>2030</v>
      </c>
      <c r="F884" s="550" t="s">
        <v>2030</v>
      </c>
      <c r="G884" s="551" t="s">
        <v>2030</v>
      </c>
      <c r="H884" s="549" t="s">
        <v>2030</v>
      </c>
      <c r="I884" s="550" t="s">
        <v>2030</v>
      </c>
      <c r="J884" s="550" t="s">
        <v>2030</v>
      </c>
      <c r="K884" s="550" t="s">
        <v>2030</v>
      </c>
      <c r="L884" s="549" t="s">
        <v>2030</v>
      </c>
      <c r="M884" s="550" t="s">
        <v>2030</v>
      </c>
      <c r="N884" s="550" t="s">
        <v>2030</v>
      </c>
      <c r="O884" s="553" t="s">
        <v>2030</v>
      </c>
      <c r="P884" s="549" t="s">
        <v>2030</v>
      </c>
      <c r="Q884" s="550" t="s">
        <v>2030</v>
      </c>
      <c r="R884" s="550" t="s">
        <v>2030</v>
      </c>
      <c r="S884" s="550" t="s">
        <v>2030</v>
      </c>
      <c r="T884" s="553" t="s">
        <v>2030</v>
      </c>
      <c r="U884" s="550" t="s">
        <v>2030</v>
      </c>
      <c r="V884" s="550" t="s">
        <v>2030</v>
      </c>
      <c r="W884" s="550" t="s">
        <v>2030</v>
      </c>
      <c r="X884" s="553" t="s">
        <v>2030</v>
      </c>
      <c r="Y884" s="550" t="s">
        <v>2030</v>
      </c>
      <c r="Z884" s="550" t="s">
        <v>2030</v>
      </c>
      <c r="AA884" s="550" t="s">
        <v>2030</v>
      </c>
      <c r="AB884" s="550" t="s">
        <v>2030</v>
      </c>
      <c r="AC884" s="549" t="s">
        <v>2030</v>
      </c>
      <c r="AD884" s="550" t="s">
        <v>2030</v>
      </c>
      <c r="AE884" s="550" t="s">
        <v>2030</v>
      </c>
      <c r="AF884" s="550" t="s">
        <v>2030</v>
      </c>
      <c r="AG884" s="550" t="s">
        <v>2030</v>
      </c>
      <c r="AH884" s="549" t="s">
        <v>2030</v>
      </c>
      <c r="AI884" s="550" t="s">
        <v>2030</v>
      </c>
      <c r="AJ884" s="550" t="s">
        <v>2030</v>
      </c>
      <c r="AK884" s="550" t="s">
        <v>2030</v>
      </c>
      <c r="AL884" s="549" t="s">
        <v>2030</v>
      </c>
      <c r="AM884" s="550" t="s">
        <v>2030</v>
      </c>
      <c r="AN884" s="550" t="s">
        <v>2030</v>
      </c>
      <c r="AO884" s="550" t="s">
        <v>2030</v>
      </c>
      <c r="AP884" s="553" t="s">
        <v>2030</v>
      </c>
      <c r="AQ884" s="549" t="s">
        <v>2030</v>
      </c>
      <c r="AR884" s="550" t="s">
        <v>2030</v>
      </c>
      <c r="AS884" s="550" t="s">
        <v>2030</v>
      </c>
      <c r="AT884" s="553" t="s">
        <v>2030</v>
      </c>
      <c r="AU884" s="549" t="s">
        <v>2030</v>
      </c>
      <c r="AV884" s="550" t="s">
        <v>2030</v>
      </c>
      <c r="AW884" s="550" t="s">
        <v>2030</v>
      </c>
      <c r="AX884" s="550" t="s">
        <v>2030</v>
      </c>
      <c r="AY884" s="549" t="s">
        <v>2030</v>
      </c>
      <c r="AZ884" s="550" t="s">
        <v>2030</v>
      </c>
      <c r="BA884" s="550" t="s">
        <v>2030</v>
      </c>
      <c r="BB884" s="553" t="s">
        <v>2030</v>
      </c>
      <c r="BC884" s="2647"/>
      <c r="BD884" s="655"/>
      <c r="BE884" s="655"/>
      <c r="BF884" s="655"/>
      <c r="BG884" s="655"/>
      <c r="BH884" s="655"/>
      <c r="BI884" s="655"/>
      <c r="BJ884" s="655"/>
      <c r="BK884" s="655"/>
      <c r="BL884"/>
      <c r="BM884"/>
      <c r="BN884"/>
      <c r="BO884"/>
      <c r="BP884"/>
      <c r="BQ884"/>
      <c r="BR884"/>
      <c r="BS884"/>
    </row>
    <row r="885" spans="1:71" ht="15" x14ac:dyDescent="0.25">
      <c r="A885" s="2609"/>
      <c r="B885" s="2118" t="s">
        <v>2154</v>
      </c>
      <c r="C885" s="635" t="s">
        <v>2030</v>
      </c>
      <c r="D885" s="561" t="s">
        <v>2030</v>
      </c>
      <c r="E885" s="561" t="s">
        <v>2030</v>
      </c>
      <c r="F885" s="561" t="s">
        <v>2030</v>
      </c>
      <c r="G885" s="562" t="s">
        <v>2030</v>
      </c>
      <c r="H885" s="560" t="s">
        <v>2030</v>
      </c>
      <c r="I885" s="561" t="s">
        <v>2030</v>
      </c>
      <c r="J885" s="561" t="s">
        <v>2030</v>
      </c>
      <c r="K885" s="561" t="s">
        <v>2030</v>
      </c>
      <c r="L885" s="560" t="s">
        <v>2030</v>
      </c>
      <c r="M885" s="561" t="s">
        <v>2030</v>
      </c>
      <c r="N885" s="561" t="s">
        <v>2030</v>
      </c>
      <c r="O885" s="564" t="s">
        <v>2030</v>
      </c>
      <c r="P885" s="560" t="s">
        <v>2030</v>
      </c>
      <c r="Q885" s="561" t="s">
        <v>2030</v>
      </c>
      <c r="R885" s="561" t="s">
        <v>2030</v>
      </c>
      <c r="S885" s="561" t="s">
        <v>2030</v>
      </c>
      <c r="T885" s="564" t="s">
        <v>2030</v>
      </c>
      <c r="U885" s="561" t="s">
        <v>2030</v>
      </c>
      <c r="V885" s="561" t="s">
        <v>2030</v>
      </c>
      <c r="W885" s="561" t="s">
        <v>2030</v>
      </c>
      <c r="X885" s="564" t="s">
        <v>2030</v>
      </c>
      <c r="Y885" s="730" t="s">
        <v>2259</v>
      </c>
      <c r="Z885" s="730" t="s">
        <v>2259</v>
      </c>
      <c r="AA885" s="730" t="s">
        <v>2259</v>
      </c>
      <c r="AB885" s="561" t="s">
        <v>2030</v>
      </c>
      <c r="AC885" s="560" t="s">
        <v>2030</v>
      </c>
      <c r="AD885" s="561" t="s">
        <v>2030</v>
      </c>
      <c r="AE885" s="561" t="s">
        <v>2030</v>
      </c>
      <c r="AF885" s="561" t="s">
        <v>2030</v>
      </c>
      <c r="AG885" s="561" t="s">
        <v>2030</v>
      </c>
      <c r="AH885" s="560" t="s">
        <v>2030</v>
      </c>
      <c r="AI885" s="561" t="s">
        <v>2030</v>
      </c>
      <c r="AJ885" s="561" t="s">
        <v>2030</v>
      </c>
      <c r="AK885" s="561" t="s">
        <v>2030</v>
      </c>
      <c r="AL885" s="560" t="s">
        <v>2030</v>
      </c>
      <c r="AM885" s="561" t="s">
        <v>2030</v>
      </c>
      <c r="AN885" s="561" t="s">
        <v>2030</v>
      </c>
      <c r="AO885" s="561" t="s">
        <v>2030</v>
      </c>
      <c r="AP885" s="564" t="s">
        <v>2030</v>
      </c>
      <c r="AQ885" s="560" t="s">
        <v>2030</v>
      </c>
      <c r="AR885" s="561" t="s">
        <v>2030</v>
      </c>
      <c r="AS885" s="561" t="s">
        <v>2030</v>
      </c>
      <c r="AT885" s="564" t="s">
        <v>2030</v>
      </c>
      <c r="AU885" s="560" t="s">
        <v>2030</v>
      </c>
      <c r="AV885" s="561" t="s">
        <v>2030</v>
      </c>
      <c r="AW885" s="561" t="s">
        <v>2030</v>
      </c>
      <c r="AX885" s="561" t="s">
        <v>2030</v>
      </c>
      <c r="AY885" s="560" t="s">
        <v>2030</v>
      </c>
      <c r="AZ885" s="561" t="s">
        <v>2030</v>
      </c>
      <c r="BA885" s="561" t="s">
        <v>2030</v>
      </c>
      <c r="BB885" s="564" t="s">
        <v>2030</v>
      </c>
      <c r="BC885" s="2647"/>
      <c r="BD885" s="655"/>
      <c r="BE885" s="655"/>
      <c r="BF885" s="655"/>
      <c r="BG885" s="655"/>
      <c r="BH885" s="655"/>
      <c r="BI885" s="655"/>
      <c r="BJ885" s="655"/>
      <c r="BK885" s="655"/>
      <c r="BL885"/>
      <c r="BM885"/>
      <c r="BN885"/>
      <c r="BO885"/>
      <c r="BP885"/>
      <c r="BQ885"/>
      <c r="BR885"/>
      <c r="BS885"/>
    </row>
    <row r="886" spans="1:71" ht="15" x14ac:dyDescent="0.25">
      <c r="A886" s="2609"/>
      <c r="B886" s="2113" t="s">
        <v>2153</v>
      </c>
      <c r="C886" s="605" t="s">
        <v>2030</v>
      </c>
      <c r="D886" s="550" t="s">
        <v>2030</v>
      </c>
      <c r="E886" s="550" t="s">
        <v>2030</v>
      </c>
      <c r="F886" s="550" t="s">
        <v>2030</v>
      </c>
      <c r="G886" s="551" t="s">
        <v>2030</v>
      </c>
      <c r="H886" s="549" t="s">
        <v>2030</v>
      </c>
      <c r="I886" s="550" t="s">
        <v>2030</v>
      </c>
      <c r="J886" s="550" t="s">
        <v>2030</v>
      </c>
      <c r="K886" s="550" t="s">
        <v>2030</v>
      </c>
      <c r="L886" s="549" t="s">
        <v>2030</v>
      </c>
      <c r="M886" s="550" t="s">
        <v>2030</v>
      </c>
      <c r="N886" s="550" t="s">
        <v>2030</v>
      </c>
      <c r="O886" s="553" t="s">
        <v>2030</v>
      </c>
      <c r="P886" s="549" t="s">
        <v>2030</v>
      </c>
      <c r="Q886" s="550" t="s">
        <v>2030</v>
      </c>
      <c r="R886" s="550" t="s">
        <v>2030</v>
      </c>
      <c r="S886" s="550" t="s">
        <v>2030</v>
      </c>
      <c r="T886" s="553" t="s">
        <v>2030</v>
      </c>
      <c r="U886" s="550" t="s">
        <v>2030</v>
      </c>
      <c r="V886" s="550" t="s">
        <v>2030</v>
      </c>
      <c r="W886" s="550" t="s">
        <v>2030</v>
      </c>
      <c r="X886" s="553" t="s">
        <v>2030</v>
      </c>
      <c r="Y886" s="550" t="s">
        <v>2030</v>
      </c>
      <c r="Z886" s="550" t="s">
        <v>2030</v>
      </c>
      <c r="AA886" s="550" t="s">
        <v>2030</v>
      </c>
      <c r="AB886" s="550" t="s">
        <v>2030</v>
      </c>
      <c r="AC886" s="549" t="s">
        <v>2030</v>
      </c>
      <c r="AD886" s="550" t="s">
        <v>2030</v>
      </c>
      <c r="AE886" s="550" t="s">
        <v>2030</v>
      </c>
      <c r="AF886" s="550" t="s">
        <v>2030</v>
      </c>
      <c r="AG886" s="550" t="s">
        <v>2030</v>
      </c>
      <c r="AH886" s="549" t="s">
        <v>2030</v>
      </c>
      <c r="AI886" s="550" t="s">
        <v>2030</v>
      </c>
      <c r="AJ886" s="550" t="s">
        <v>2030</v>
      </c>
      <c r="AK886" s="550" t="s">
        <v>2030</v>
      </c>
      <c r="AL886" s="549" t="s">
        <v>2030</v>
      </c>
      <c r="AM886" s="550" t="s">
        <v>2030</v>
      </c>
      <c r="AN886" s="550" t="s">
        <v>2030</v>
      </c>
      <c r="AO886" s="550" t="s">
        <v>2030</v>
      </c>
      <c r="AP886" s="553" t="s">
        <v>2030</v>
      </c>
      <c r="AQ886" s="549" t="s">
        <v>2030</v>
      </c>
      <c r="AR886" s="550" t="s">
        <v>2030</v>
      </c>
      <c r="AS886" s="550" t="s">
        <v>2030</v>
      </c>
      <c r="AT886" s="553" t="s">
        <v>2030</v>
      </c>
      <c r="AU886" s="549" t="s">
        <v>2030</v>
      </c>
      <c r="AV886" s="550" t="s">
        <v>2030</v>
      </c>
      <c r="AW886" s="550" t="s">
        <v>2030</v>
      </c>
      <c r="AX886" s="550" t="s">
        <v>2030</v>
      </c>
      <c r="AY886" s="549" t="s">
        <v>2030</v>
      </c>
      <c r="AZ886" s="550" t="s">
        <v>2030</v>
      </c>
      <c r="BA886" s="550" t="s">
        <v>2030</v>
      </c>
      <c r="BB886" s="553" t="s">
        <v>2030</v>
      </c>
      <c r="BC886" s="2647"/>
      <c r="BD886" s="655"/>
      <c r="BE886" s="655"/>
      <c r="BF886" s="655"/>
      <c r="BG886" s="655"/>
      <c r="BH886" s="655"/>
      <c r="BI886" s="655"/>
      <c r="BJ886" s="655"/>
      <c r="BK886" s="655"/>
      <c r="BL886"/>
      <c r="BM886"/>
      <c r="BN886"/>
      <c r="BO886"/>
      <c r="BP886"/>
      <c r="BQ886"/>
      <c r="BR886"/>
      <c r="BS886"/>
    </row>
    <row r="887" spans="1:71" ht="15" x14ac:dyDescent="0.25">
      <c r="A887" s="2609"/>
      <c r="B887" s="2118" t="s">
        <v>2152</v>
      </c>
      <c r="C887" s="635" t="s">
        <v>2030</v>
      </c>
      <c r="D887" s="561" t="s">
        <v>2030</v>
      </c>
      <c r="E887" s="561" t="s">
        <v>2030</v>
      </c>
      <c r="F887" s="561" t="s">
        <v>2030</v>
      </c>
      <c r="G887" s="562" t="s">
        <v>2030</v>
      </c>
      <c r="H887" s="560" t="s">
        <v>2030</v>
      </c>
      <c r="I887" s="561" t="s">
        <v>2030</v>
      </c>
      <c r="J887" s="561" t="s">
        <v>2030</v>
      </c>
      <c r="K887" s="561" t="s">
        <v>2030</v>
      </c>
      <c r="L887" s="560" t="s">
        <v>2030</v>
      </c>
      <c r="M887" s="561" t="s">
        <v>2030</v>
      </c>
      <c r="N887" s="561" t="s">
        <v>2030</v>
      </c>
      <c r="O887" s="564" t="s">
        <v>2030</v>
      </c>
      <c r="P887" s="560" t="s">
        <v>2030</v>
      </c>
      <c r="Q887" s="561" t="s">
        <v>2030</v>
      </c>
      <c r="R887" s="561" t="s">
        <v>2030</v>
      </c>
      <c r="S887" s="561" t="s">
        <v>2030</v>
      </c>
      <c r="T887" s="564" t="s">
        <v>2030</v>
      </c>
      <c r="U887" s="561" t="s">
        <v>2030</v>
      </c>
      <c r="V887" s="561" t="s">
        <v>2030</v>
      </c>
      <c r="W887" s="561" t="s">
        <v>2030</v>
      </c>
      <c r="X887" s="564" t="s">
        <v>2030</v>
      </c>
      <c r="Y887" s="561" t="s">
        <v>2030</v>
      </c>
      <c r="Z887" s="561" t="s">
        <v>2030</v>
      </c>
      <c r="AA887" s="561" t="s">
        <v>2030</v>
      </c>
      <c r="AB887" s="561" t="s">
        <v>2030</v>
      </c>
      <c r="AC887" s="560" t="s">
        <v>2030</v>
      </c>
      <c r="AD887" s="561" t="s">
        <v>2030</v>
      </c>
      <c r="AE887" s="561" t="s">
        <v>2030</v>
      </c>
      <c r="AF887" s="561" t="s">
        <v>2030</v>
      </c>
      <c r="AG887" s="561" t="s">
        <v>2030</v>
      </c>
      <c r="AH887" s="560" t="s">
        <v>2030</v>
      </c>
      <c r="AI887" s="561" t="s">
        <v>2030</v>
      </c>
      <c r="AJ887" s="561" t="s">
        <v>2030</v>
      </c>
      <c r="AK887" s="561" t="s">
        <v>2030</v>
      </c>
      <c r="AL887" s="560" t="s">
        <v>2030</v>
      </c>
      <c r="AM887" s="561" t="s">
        <v>2030</v>
      </c>
      <c r="AN887" s="561" t="s">
        <v>2030</v>
      </c>
      <c r="AO887" s="561" t="s">
        <v>2030</v>
      </c>
      <c r="AP887" s="564" t="s">
        <v>2030</v>
      </c>
      <c r="AQ887" s="560" t="s">
        <v>2030</v>
      </c>
      <c r="AR887" s="561" t="s">
        <v>2030</v>
      </c>
      <c r="AS887" s="561" t="s">
        <v>2030</v>
      </c>
      <c r="AT887" s="564" t="s">
        <v>2030</v>
      </c>
      <c r="AU887" s="560" t="s">
        <v>2030</v>
      </c>
      <c r="AV887" s="561" t="s">
        <v>2030</v>
      </c>
      <c r="AW887" s="561" t="s">
        <v>2030</v>
      </c>
      <c r="AX887" s="561" t="s">
        <v>2030</v>
      </c>
      <c r="AY887" s="560" t="s">
        <v>2030</v>
      </c>
      <c r="AZ887" s="561" t="s">
        <v>2030</v>
      </c>
      <c r="BA887" s="561" t="s">
        <v>2030</v>
      </c>
      <c r="BB887" s="564" t="s">
        <v>2030</v>
      </c>
      <c r="BC887" s="2647"/>
      <c r="BD887" s="2635" t="s">
        <v>2041</v>
      </c>
      <c r="BE887" s="2636"/>
      <c r="BF887" s="723"/>
      <c r="BG887" s="708">
        <v>2007</v>
      </c>
      <c r="BH887" s="708">
        <v>2008</v>
      </c>
      <c r="BI887" s="708">
        <v>2009</v>
      </c>
      <c r="BJ887" s="708">
        <v>2010</v>
      </c>
      <c r="BK887" s="708">
        <v>2011</v>
      </c>
      <c r="BL887"/>
      <c r="BM887"/>
      <c r="BN887"/>
      <c r="BO887"/>
      <c r="BP887"/>
      <c r="BQ887"/>
      <c r="BR887"/>
      <c r="BS887"/>
    </row>
    <row r="888" spans="1:71" ht="15" x14ac:dyDescent="0.25">
      <c r="A888" s="2609"/>
      <c r="B888" s="2113" t="s">
        <v>2151</v>
      </c>
      <c r="C888" s="605" t="s">
        <v>2030</v>
      </c>
      <c r="D888" s="550" t="s">
        <v>2030</v>
      </c>
      <c r="E888" s="550" t="s">
        <v>2030</v>
      </c>
      <c r="F888" s="550" t="s">
        <v>2030</v>
      </c>
      <c r="G888" s="551" t="s">
        <v>2030</v>
      </c>
      <c r="H888" s="549" t="s">
        <v>2030</v>
      </c>
      <c r="I888" s="550" t="s">
        <v>2030</v>
      </c>
      <c r="J888" s="550" t="s">
        <v>2030</v>
      </c>
      <c r="K888" s="550" t="s">
        <v>2030</v>
      </c>
      <c r="L888" s="549" t="s">
        <v>2030</v>
      </c>
      <c r="M888" s="550" t="s">
        <v>2030</v>
      </c>
      <c r="N888" s="550" t="s">
        <v>2030</v>
      </c>
      <c r="O888" s="553" t="s">
        <v>2030</v>
      </c>
      <c r="P888" s="549" t="s">
        <v>2030</v>
      </c>
      <c r="Q888" s="550" t="s">
        <v>2030</v>
      </c>
      <c r="R888" s="550" t="s">
        <v>2030</v>
      </c>
      <c r="S888" s="550" t="s">
        <v>2030</v>
      </c>
      <c r="T888" s="553" t="s">
        <v>2030</v>
      </c>
      <c r="U888" s="550" t="s">
        <v>2030</v>
      </c>
      <c r="V888" s="550" t="s">
        <v>2030</v>
      </c>
      <c r="W888" s="550" t="s">
        <v>2030</v>
      </c>
      <c r="X888" s="553" t="s">
        <v>2030</v>
      </c>
      <c r="Y888" s="550" t="s">
        <v>2030</v>
      </c>
      <c r="Z888" s="550" t="s">
        <v>2030</v>
      </c>
      <c r="AA888" s="550" t="s">
        <v>2030</v>
      </c>
      <c r="AB888" s="550" t="s">
        <v>2030</v>
      </c>
      <c r="AC888" s="549" t="s">
        <v>2030</v>
      </c>
      <c r="AD888" s="550" t="s">
        <v>2030</v>
      </c>
      <c r="AE888" s="550" t="s">
        <v>2030</v>
      </c>
      <c r="AF888" s="550" t="s">
        <v>2030</v>
      </c>
      <c r="AG888" s="550" t="s">
        <v>2030</v>
      </c>
      <c r="AH888" s="549" t="s">
        <v>2030</v>
      </c>
      <c r="AI888" s="550" t="s">
        <v>2030</v>
      </c>
      <c r="AJ888" s="550" t="s">
        <v>2030</v>
      </c>
      <c r="AK888" s="550" t="s">
        <v>2030</v>
      </c>
      <c r="AL888" s="549" t="s">
        <v>2030</v>
      </c>
      <c r="AM888" s="550" t="s">
        <v>2030</v>
      </c>
      <c r="AN888" s="550" t="s">
        <v>2030</v>
      </c>
      <c r="AO888" s="550" t="s">
        <v>2030</v>
      </c>
      <c r="AP888" s="553" t="s">
        <v>2030</v>
      </c>
      <c r="AQ888" s="549" t="s">
        <v>2030</v>
      </c>
      <c r="AR888" s="550" t="s">
        <v>2030</v>
      </c>
      <c r="AS888" s="550" t="s">
        <v>2030</v>
      </c>
      <c r="AT888" s="553" t="s">
        <v>2030</v>
      </c>
      <c r="AU888" s="549" t="s">
        <v>2030</v>
      </c>
      <c r="AV888" s="550" t="s">
        <v>2030</v>
      </c>
      <c r="AW888" s="550" t="s">
        <v>2030</v>
      </c>
      <c r="AX888" s="550" t="s">
        <v>2030</v>
      </c>
      <c r="AY888" s="549" t="s">
        <v>2030</v>
      </c>
      <c r="AZ888" s="550" t="s">
        <v>2030</v>
      </c>
      <c r="BA888" s="550" t="s">
        <v>2030</v>
      </c>
      <c r="BB888" s="553" t="s">
        <v>2030</v>
      </c>
      <c r="BC888" s="2647"/>
      <c r="BD888" s="655"/>
      <c r="BE888" s="655"/>
      <c r="BF888" s="709" t="s">
        <v>2038</v>
      </c>
      <c r="BG888" s="42">
        <f>COUNTIFS($C$981:$BB$990,$BE$814)</f>
        <v>470</v>
      </c>
      <c r="BH888" s="710"/>
      <c r="BI888" s="710"/>
      <c r="BJ888" s="710"/>
      <c r="BK888" s="711"/>
      <c r="BL888"/>
      <c r="BM888"/>
      <c r="BN888"/>
      <c r="BO888"/>
      <c r="BP888"/>
      <c r="BQ888"/>
      <c r="BR888"/>
      <c r="BS888"/>
    </row>
    <row r="889" spans="1:71" ht="15" x14ac:dyDescent="0.25">
      <c r="A889" s="2609"/>
      <c r="B889" s="2118" t="s">
        <v>2150</v>
      </c>
      <c r="C889" s="635" t="s">
        <v>2030</v>
      </c>
      <c r="D889" s="561" t="s">
        <v>2030</v>
      </c>
      <c r="E889" s="561" t="s">
        <v>2030</v>
      </c>
      <c r="F889" s="561" t="s">
        <v>2030</v>
      </c>
      <c r="G889" s="562" t="s">
        <v>2030</v>
      </c>
      <c r="H889" s="560" t="s">
        <v>2030</v>
      </c>
      <c r="I889" s="561" t="s">
        <v>2030</v>
      </c>
      <c r="J889" s="561" t="s">
        <v>2030</v>
      </c>
      <c r="K889" s="561" t="s">
        <v>2030</v>
      </c>
      <c r="L889" s="560" t="s">
        <v>2030</v>
      </c>
      <c r="M889" s="561" t="s">
        <v>2030</v>
      </c>
      <c r="N889" s="561" t="s">
        <v>2030</v>
      </c>
      <c r="O889" s="564" t="s">
        <v>2030</v>
      </c>
      <c r="P889" s="560" t="s">
        <v>2030</v>
      </c>
      <c r="Q889" s="561" t="s">
        <v>2030</v>
      </c>
      <c r="R889" s="561" t="s">
        <v>2030</v>
      </c>
      <c r="S889" s="561" t="s">
        <v>2030</v>
      </c>
      <c r="T889" s="564" t="s">
        <v>2030</v>
      </c>
      <c r="U889" s="561" t="s">
        <v>2030</v>
      </c>
      <c r="V889" s="561" t="s">
        <v>2030</v>
      </c>
      <c r="W889" s="561" t="s">
        <v>2030</v>
      </c>
      <c r="X889" s="564" t="s">
        <v>2030</v>
      </c>
      <c r="Y889" s="561" t="s">
        <v>2030</v>
      </c>
      <c r="Z889" s="561" t="s">
        <v>2030</v>
      </c>
      <c r="AA889" s="561" t="s">
        <v>2030</v>
      </c>
      <c r="AB889" s="561" t="s">
        <v>2030</v>
      </c>
      <c r="AC889" s="560" t="s">
        <v>2030</v>
      </c>
      <c r="AD889" s="561" t="s">
        <v>2030</v>
      </c>
      <c r="AE889" s="561" t="s">
        <v>2030</v>
      </c>
      <c r="AF889" s="561" t="s">
        <v>2030</v>
      </c>
      <c r="AG889" s="561" t="s">
        <v>2030</v>
      </c>
      <c r="AH889" s="560" t="s">
        <v>2030</v>
      </c>
      <c r="AI889" s="561" t="s">
        <v>2030</v>
      </c>
      <c r="AJ889" s="561" t="s">
        <v>2030</v>
      </c>
      <c r="AK889" s="561" t="s">
        <v>2030</v>
      </c>
      <c r="AL889" s="560" t="s">
        <v>2030</v>
      </c>
      <c r="AM889" s="561" t="s">
        <v>2030</v>
      </c>
      <c r="AN889" s="561" t="s">
        <v>2030</v>
      </c>
      <c r="AO889" s="561" t="s">
        <v>2030</v>
      </c>
      <c r="AP889" s="564" t="s">
        <v>2030</v>
      </c>
      <c r="AQ889" s="560" t="s">
        <v>2030</v>
      </c>
      <c r="AR889" s="561" t="s">
        <v>2030</v>
      </c>
      <c r="AS889" s="561" t="s">
        <v>2030</v>
      </c>
      <c r="AT889" s="564" t="s">
        <v>2030</v>
      </c>
      <c r="AU889" s="560" t="s">
        <v>2030</v>
      </c>
      <c r="AV889" s="561" t="s">
        <v>2030</v>
      </c>
      <c r="AW889" s="561" t="s">
        <v>2030</v>
      </c>
      <c r="AX889" s="561" t="s">
        <v>2030</v>
      </c>
      <c r="AY889" s="560" t="s">
        <v>2030</v>
      </c>
      <c r="AZ889" s="561" t="s">
        <v>2030</v>
      </c>
      <c r="BA889" s="561" t="s">
        <v>2030</v>
      </c>
      <c r="BB889" s="564" t="s">
        <v>2030</v>
      </c>
      <c r="BC889" s="2647"/>
      <c r="BD889" s="655"/>
      <c r="BE889" s="655"/>
      <c r="BF889" s="715" t="s">
        <v>2037</v>
      </c>
      <c r="BG889" s="42">
        <f>COUNTIFS($C$981:$BB$990,$BF$814)</f>
        <v>50</v>
      </c>
      <c r="BH889" s="710"/>
      <c r="BI889" s="710"/>
      <c r="BJ889" s="710"/>
      <c r="BK889" s="711"/>
      <c r="BL889"/>
      <c r="BM889"/>
      <c r="BN889"/>
      <c r="BO889"/>
      <c r="BP889"/>
      <c r="BQ889"/>
      <c r="BR889"/>
      <c r="BS889"/>
    </row>
    <row r="890" spans="1:71" ht="15" x14ac:dyDescent="0.25">
      <c r="A890" s="2609"/>
      <c r="B890" s="2113" t="s">
        <v>2149</v>
      </c>
      <c r="C890" s="605" t="s">
        <v>2030</v>
      </c>
      <c r="D890" s="550" t="s">
        <v>2030</v>
      </c>
      <c r="E890" s="550" t="s">
        <v>2030</v>
      </c>
      <c r="F890" s="550" t="s">
        <v>2030</v>
      </c>
      <c r="G890" s="551" t="s">
        <v>2030</v>
      </c>
      <c r="H890" s="549" t="s">
        <v>2030</v>
      </c>
      <c r="I890" s="550" t="s">
        <v>2030</v>
      </c>
      <c r="J890" s="550" t="s">
        <v>2030</v>
      </c>
      <c r="K890" s="550" t="s">
        <v>2030</v>
      </c>
      <c r="L890" s="549" t="s">
        <v>2030</v>
      </c>
      <c r="M890" s="550" t="s">
        <v>2030</v>
      </c>
      <c r="N890" s="550" t="s">
        <v>2030</v>
      </c>
      <c r="O890" s="553" t="s">
        <v>2030</v>
      </c>
      <c r="P890" s="549" t="s">
        <v>2030</v>
      </c>
      <c r="Q890" s="550" t="s">
        <v>2030</v>
      </c>
      <c r="R890" s="550" t="s">
        <v>2030</v>
      </c>
      <c r="S890" s="550" t="s">
        <v>2030</v>
      </c>
      <c r="T890" s="553" t="s">
        <v>2030</v>
      </c>
      <c r="U890" s="550" t="s">
        <v>2030</v>
      </c>
      <c r="V890" s="550" t="s">
        <v>2030</v>
      </c>
      <c r="W890" s="550" t="s">
        <v>2030</v>
      </c>
      <c r="X890" s="553" t="s">
        <v>2030</v>
      </c>
      <c r="Y890" s="550" t="s">
        <v>2030</v>
      </c>
      <c r="Z890" s="550" t="s">
        <v>2030</v>
      </c>
      <c r="AA890" s="550" t="s">
        <v>2030</v>
      </c>
      <c r="AB890" s="550" t="s">
        <v>2030</v>
      </c>
      <c r="AC890" s="549" t="s">
        <v>2030</v>
      </c>
      <c r="AD890" s="550" t="s">
        <v>2030</v>
      </c>
      <c r="AE890" s="550" t="s">
        <v>2030</v>
      </c>
      <c r="AF890" s="550" t="s">
        <v>2030</v>
      </c>
      <c r="AG890" s="550" t="s">
        <v>2030</v>
      </c>
      <c r="AH890" s="549" t="s">
        <v>2030</v>
      </c>
      <c r="AI890" s="550" t="s">
        <v>2030</v>
      </c>
      <c r="AJ890" s="550" t="s">
        <v>2030</v>
      </c>
      <c r="AK890" s="550" t="s">
        <v>2030</v>
      </c>
      <c r="AL890" s="549" t="s">
        <v>2030</v>
      </c>
      <c r="AM890" s="550" t="s">
        <v>2030</v>
      </c>
      <c r="AN890" s="550" t="s">
        <v>2030</v>
      </c>
      <c r="AO890" s="550" t="s">
        <v>2030</v>
      </c>
      <c r="AP890" s="553" t="s">
        <v>2030</v>
      </c>
      <c r="AQ890" s="549" t="s">
        <v>2030</v>
      </c>
      <c r="AR890" s="550" t="s">
        <v>2030</v>
      </c>
      <c r="AS890" s="550" t="s">
        <v>2030</v>
      </c>
      <c r="AT890" s="553" t="s">
        <v>2030</v>
      </c>
      <c r="AU890" s="549" t="s">
        <v>2030</v>
      </c>
      <c r="AV890" s="550" t="s">
        <v>2030</v>
      </c>
      <c r="AW890" s="550" t="s">
        <v>2030</v>
      </c>
      <c r="AX890" s="550" t="s">
        <v>2030</v>
      </c>
      <c r="AY890" s="549" t="s">
        <v>2030</v>
      </c>
      <c r="AZ890" s="550" t="s">
        <v>2030</v>
      </c>
      <c r="BA890" s="550" t="s">
        <v>2030</v>
      </c>
      <c r="BB890" s="553" t="s">
        <v>2030</v>
      </c>
      <c r="BC890" s="2647"/>
      <c r="BD890" s="655"/>
      <c r="BE890" s="655"/>
      <c r="BF890" s="655"/>
      <c r="BG890" s="655"/>
      <c r="BH890" s="655"/>
      <c r="BI890" s="655"/>
      <c r="BJ890" s="655"/>
      <c r="BK890" s="655"/>
      <c r="BL890"/>
      <c r="BM890"/>
      <c r="BN890"/>
      <c r="BO890"/>
      <c r="BP890"/>
      <c r="BQ890"/>
      <c r="BR890"/>
      <c r="BS890"/>
    </row>
    <row r="891" spans="1:71" ht="15" x14ac:dyDescent="0.25">
      <c r="A891" s="2609"/>
      <c r="B891" s="2118" t="s">
        <v>2148</v>
      </c>
      <c r="C891" s="635" t="s">
        <v>2030</v>
      </c>
      <c r="D891" s="561" t="s">
        <v>2030</v>
      </c>
      <c r="E891" s="561" t="s">
        <v>2030</v>
      </c>
      <c r="F891" s="561" t="s">
        <v>2030</v>
      </c>
      <c r="G891" s="562" t="s">
        <v>2030</v>
      </c>
      <c r="H891" s="560" t="s">
        <v>2030</v>
      </c>
      <c r="I891" s="561" t="s">
        <v>2030</v>
      </c>
      <c r="J891" s="561" t="s">
        <v>2030</v>
      </c>
      <c r="K891" s="561" t="s">
        <v>2030</v>
      </c>
      <c r="L891" s="560" t="s">
        <v>2030</v>
      </c>
      <c r="M891" s="561" t="s">
        <v>2030</v>
      </c>
      <c r="N891" s="561" t="s">
        <v>2030</v>
      </c>
      <c r="O891" s="564" t="s">
        <v>2030</v>
      </c>
      <c r="P891" s="560" t="s">
        <v>2030</v>
      </c>
      <c r="Q891" s="561" t="s">
        <v>2030</v>
      </c>
      <c r="R891" s="561" t="s">
        <v>2030</v>
      </c>
      <c r="S891" s="561" t="s">
        <v>2030</v>
      </c>
      <c r="T891" s="564" t="s">
        <v>2030</v>
      </c>
      <c r="U891" s="561" t="s">
        <v>2030</v>
      </c>
      <c r="V891" s="561" t="s">
        <v>2030</v>
      </c>
      <c r="W891" s="561" t="s">
        <v>2030</v>
      </c>
      <c r="X891" s="564" t="s">
        <v>2030</v>
      </c>
      <c r="Y891" s="561" t="s">
        <v>2030</v>
      </c>
      <c r="Z891" s="561" t="s">
        <v>2030</v>
      </c>
      <c r="AA891" s="561" t="s">
        <v>2030</v>
      </c>
      <c r="AB891" s="561" t="s">
        <v>2030</v>
      </c>
      <c r="AC891" s="560" t="s">
        <v>2030</v>
      </c>
      <c r="AD891" s="561" t="s">
        <v>2030</v>
      </c>
      <c r="AE891" s="561" t="s">
        <v>2030</v>
      </c>
      <c r="AF891" s="561" t="s">
        <v>2030</v>
      </c>
      <c r="AG891" s="561" t="s">
        <v>2030</v>
      </c>
      <c r="AH891" s="560" t="s">
        <v>2030</v>
      </c>
      <c r="AI891" s="561" t="s">
        <v>2030</v>
      </c>
      <c r="AJ891" s="561" t="s">
        <v>2030</v>
      </c>
      <c r="AK891" s="561" t="s">
        <v>2030</v>
      </c>
      <c r="AL891" s="560" t="s">
        <v>2030</v>
      </c>
      <c r="AM891" s="561" t="s">
        <v>2030</v>
      </c>
      <c r="AN891" s="561" t="s">
        <v>2030</v>
      </c>
      <c r="AO891" s="561" t="s">
        <v>2030</v>
      </c>
      <c r="AP891" s="564" t="s">
        <v>2030</v>
      </c>
      <c r="AQ891" s="560" t="s">
        <v>2030</v>
      </c>
      <c r="AR891" s="561" t="s">
        <v>2030</v>
      </c>
      <c r="AS891" s="561" t="s">
        <v>2030</v>
      </c>
      <c r="AT891" s="564" t="s">
        <v>2030</v>
      </c>
      <c r="AU891" s="560" t="s">
        <v>2030</v>
      </c>
      <c r="AV891" s="561" t="s">
        <v>2030</v>
      </c>
      <c r="AW891" s="561" t="s">
        <v>2030</v>
      </c>
      <c r="AX891" s="561" t="s">
        <v>2030</v>
      </c>
      <c r="AY891" s="560" t="s">
        <v>2030</v>
      </c>
      <c r="AZ891" s="561" t="s">
        <v>2030</v>
      </c>
      <c r="BA891" s="561" t="s">
        <v>2030</v>
      </c>
      <c r="BB891" s="564" t="s">
        <v>2030</v>
      </c>
      <c r="BC891" s="2647"/>
      <c r="BD891" s="655"/>
      <c r="BE891" s="655"/>
      <c r="BF891" s="655"/>
      <c r="BG891" s="655"/>
      <c r="BH891" s="655"/>
      <c r="BI891" s="655"/>
      <c r="BJ891" s="655"/>
      <c r="BK891" s="655"/>
      <c r="BL891"/>
      <c r="BM891"/>
      <c r="BN891"/>
      <c r="BO891"/>
      <c r="BP891"/>
      <c r="BQ891"/>
      <c r="BR891"/>
      <c r="BS891"/>
    </row>
    <row r="892" spans="1:71" ht="15" x14ac:dyDescent="0.25">
      <c r="A892" s="2609"/>
      <c r="B892" s="2113" t="s">
        <v>2147</v>
      </c>
      <c r="C892" s="605" t="s">
        <v>2030</v>
      </c>
      <c r="D892" s="550" t="s">
        <v>2030</v>
      </c>
      <c r="E892" s="550" t="s">
        <v>2030</v>
      </c>
      <c r="F892" s="550" t="s">
        <v>2030</v>
      </c>
      <c r="G892" s="551" t="s">
        <v>2030</v>
      </c>
      <c r="H892" s="549" t="s">
        <v>2030</v>
      </c>
      <c r="I892" s="550" t="s">
        <v>2030</v>
      </c>
      <c r="J892" s="550" t="s">
        <v>2030</v>
      </c>
      <c r="K892" s="550" t="s">
        <v>2030</v>
      </c>
      <c r="L892" s="549" t="s">
        <v>2030</v>
      </c>
      <c r="M892" s="550" t="s">
        <v>2030</v>
      </c>
      <c r="N892" s="550" t="s">
        <v>2030</v>
      </c>
      <c r="O892" s="553" t="s">
        <v>2030</v>
      </c>
      <c r="P892" s="549" t="s">
        <v>2030</v>
      </c>
      <c r="Q892" s="550" t="s">
        <v>2030</v>
      </c>
      <c r="R892" s="550" t="s">
        <v>2030</v>
      </c>
      <c r="S892" s="550" t="s">
        <v>2030</v>
      </c>
      <c r="T892" s="553" t="s">
        <v>2030</v>
      </c>
      <c r="U892" s="550" t="s">
        <v>2030</v>
      </c>
      <c r="V892" s="550" t="s">
        <v>2030</v>
      </c>
      <c r="W892" s="550" t="s">
        <v>2030</v>
      </c>
      <c r="X892" s="553" t="s">
        <v>2030</v>
      </c>
      <c r="Y892" s="550" t="s">
        <v>2030</v>
      </c>
      <c r="Z892" s="550" t="s">
        <v>2030</v>
      </c>
      <c r="AA892" s="550" t="s">
        <v>2030</v>
      </c>
      <c r="AB892" s="550" t="s">
        <v>2030</v>
      </c>
      <c r="AC892" s="549" t="s">
        <v>2030</v>
      </c>
      <c r="AD892" s="550" t="s">
        <v>2030</v>
      </c>
      <c r="AE892" s="550" t="s">
        <v>2030</v>
      </c>
      <c r="AF892" s="550" t="s">
        <v>2030</v>
      </c>
      <c r="AG892" s="550" t="s">
        <v>2030</v>
      </c>
      <c r="AH892" s="549" t="s">
        <v>2030</v>
      </c>
      <c r="AI892" s="550" t="s">
        <v>2030</v>
      </c>
      <c r="AJ892" s="550" t="s">
        <v>2030</v>
      </c>
      <c r="AK892" s="550" t="s">
        <v>2030</v>
      </c>
      <c r="AL892" s="549" t="s">
        <v>2030</v>
      </c>
      <c r="AM892" s="550" t="s">
        <v>2030</v>
      </c>
      <c r="AN892" s="550" t="s">
        <v>2030</v>
      </c>
      <c r="AO892" s="550" t="s">
        <v>2030</v>
      </c>
      <c r="AP892" s="553" t="s">
        <v>2030</v>
      </c>
      <c r="AQ892" s="549" t="s">
        <v>2030</v>
      </c>
      <c r="AR892" s="550" t="s">
        <v>2030</v>
      </c>
      <c r="AS892" s="550" t="s">
        <v>2030</v>
      </c>
      <c r="AT892" s="553" t="s">
        <v>2030</v>
      </c>
      <c r="AU892" s="726" t="s">
        <v>2259</v>
      </c>
      <c r="AV892" s="727" t="s">
        <v>2259</v>
      </c>
      <c r="AW892" s="550" t="s">
        <v>2030</v>
      </c>
      <c r="AX892" s="550" t="s">
        <v>2030</v>
      </c>
      <c r="AY892" s="549" t="s">
        <v>2030</v>
      </c>
      <c r="AZ892" s="550" t="s">
        <v>2030</v>
      </c>
      <c r="BA892" s="550" t="s">
        <v>2030</v>
      </c>
      <c r="BB892" s="553" t="s">
        <v>2030</v>
      </c>
      <c r="BC892" s="2647"/>
      <c r="BD892" s="655"/>
      <c r="BE892" s="655"/>
      <c r="BF892" s="655"/>
      <c r="BG892" s="655"/>
      <c r="BH892" s="655"/>
      <c r="BI892" s="655"/>
      <c r="BJ892" s="655"/>
      <c r="BK892" s="655"/>
      <c r="BL892"/>
      <c r="BM892"/>
      <c r="BN892"/>
      <c r="BO892"/>
      <c r="BP892"/>
      <c r="BQ892"/>
      <c r="BR892"/>
      <c r="BS892"/>
    </row>
    <row r="893" spans="1:71" ht="15.75" thickBot="1" x14ac:dyDescent="0.3">
      <c r="A893" s="2610"/>
      <c r="B893" s="2119" t="s">
        <v>2146</v>
      </c>
      <c r="C893" s="610" t="s">
        <v>2030</v>
      </c>
      <c r="D893" s="608" t="s">
        <v>2030</v>
      </c>
      <c r="E893" s="608" t="s">
        <v>2030</v>
      </c>
      <c r="F893" s="608" t="s">
        <v>2030</v>
      </c>
      <c r="G893" s="615" t="s">
        <v>2030</v>
      </c>
      <c r="H893" s="607" t="s">
        <v>2030</v>
      </c>
      <c r="I893" s="608" t="s">
        <v>2030</v>
      </c>
      <c r="J893" s="608" t="s">
        <v>2030</v>
      </c>
      <c r="K893" s="608" t="s">
        <v>2030</v>
      </c>
      <c r="L893" s="607" t="s">
        <v>2030</v>
      </c>
      <c r="M893" s="608" t="s">
        <v>2030</v>
      </c>
      <c r="N893" s="608" t="s">
        <v>2030</v>
      </c>
      <c r="O893" s="609" t="s">
        <v>2030</v>
      </c>
      <c r="P893" s="607" t="s">
        <v>2030</v>
      </c>
      <c r="Q893" s="608" t="s">
        <v>2030</v>
      </c>
      <c r="R893" s="608" t="s">
        <v>2030</v>
      </c>
      <c r="S893" s="608" t="s">
        <v>2030</v>
      </c>
      <c r="T893" s="609" t="s">
        <v>2030</v>
      </c>
      <c r="U893" s="608" t="s">
        <v>2030</v>
      </c>
      <c r="V893" s="608" t="s">
        <v>2030</v>
      </c>
      <c r="W893" s="608" t="s">
        <v>2030</v>
      </c>
      <c r="X893" s="609" t="s">
        <v>2030</v>
      </c>
      <c r="Y893" s="608" t="s">
        <v>2030</v>
      </c>
      <c r="Z893" s="608" t="s">
        <v>2030</v>
      </c>
      <c r="AA893" s="608" t="s">
        <v>2030</v>
      </c>
      <c r="AB893" s="608" t="s">
        <v>2030</v>
      </c>
      <c r="AC893" s="607" t="s">
        <v>2030</v>
      </c>
      <c r="AD893" s="608" t="s">
        <v>2030</v>
      </c>
      <c r="AE893" s="608" t="s">
        <v>2030</v>
      </c>
      <c r="AF893" s="608" t="s">
        <v>2030</v>
      </c>
      <c r="AG893" s="608" t="s">
        <v>2030</v>
      </c>
      <c r="AH893" s="607" t="s">
        <v>2030</v>
      </c>
      <c r="AI893" s="608" t="s">
        <v>2030</v>
      </c>
      <c r="AJ893" s="608" t="s">
        <v>2030</v>
      </c>
      <c r="AK893" s="608" t="s">
        <v>2030</v>
      </c>
      <c r="AL893" s="607" t="s">
        <v>2030</v>
      </c>
      <c r="AM893" s="608" t="s">
        <v>2030</v>
      </c>
      <c r="AN893" s="608" t="s">
        <v>2030</v>
      </c>
      <c r="AO893" s="608" t="s">
        <v>2030</v>
      </c>
      <c r="AP893" s="609" t="s">
        <v>2030</v>
      </c>
      <c r="AQ893" s="607" t="s">
        <v>2030</v>
      </c>
      <c r="AR893" s="608" t="s">
        <v>2030</v>
      </c>
      <c r="AS893" s="608" t="s">
        <v>2030</v>
      </c>
      <c r="AT893" s="609" t="s">
        <v>2030</v>
      </c>
      <c r="AU893" s="607" t="s">
        <v>2030</v>
      </c>
      <c r="AV893" s="608" t="s">
        <v>2030</v>
      </c>
      <c r="AW893" s="608" t="s">
        <v>2030</v>
      </c>
      <c r="AX893" s="608" t="s">
        <v>2030</v>
      </c>
      <c r="AY893" s="607" t="s">
        <v>2030</v>
      </c>
      <c r="AZ893" s="608" t="s">
        <v>2030</v>
      </c>
      <c r="BA893" s="608" t="s">
        <v>2030</v>
      </c>
      <c r="BB893" s="609" t="s">
        <v>2030</v>
      </c>
      <c r="BC893" s="2647"/>
      <c r="BD893" s="655"/>
      <c r="BE893" s="655"/>
      <c r="BF893" s="723"/>
      <c r="BG893" s="708">
        <v>2007</v>
      </c>
      <c r="BH893" s="708">
        <v>2008</v>
      </c>
      <c r="BI893" s="708">
        <v>2009</v>
      </c>
      <c r="BJ893" s="708">
        <v>2010</v>
      </c>
      <c r="BK893" s="708">
        <v>2011</v>
      </c>
      <c r="BL893"/>
      <c r="BM893"/>
      <c r="BN893"/>
      <c r="BO893"/>
      <c r="BP893"/>
      <c r="BQ893"/>
      <c r="BR893"/>
      <c r="BS893"/>
    </row>
    <row r="894" spans="1:71" ht="15.75" thickBot="1" x14ac:dyDescent="0.3">
      <c r="A894" s="655"/>
      <c r="B894" s="653"/>
      <c r="C894" s="655"/>
      <c r="D894" s="655"/>
      <c r="E894" s="655"/>
      <c r="F894" s="655"/>
      <c r="G894" s="655"/>
      <c r="H894" s="655"/>
      <c r="I894" s="655"/>
      <c r="J894" s="655"/>
      <c r="K894" s="655"/>
      <c r="L894" s="655"/>
      <c r="M894" s="655"/>
      <c r="N894" s="655"/>
      <c r="O894" s="655"/>
      <c r="P894" s="655"/>
      <c r="Q894" s="655"/>
      <c r="R894" s="655"/>
      <c r="S894" s="655"/>
      <c r="T894" s="655"/>
      <c r="U894" s="655"/>
      <c r="V894" s="655"/>
      <c r="W894" s="655"/>
      <c r="X894" s="655"/>
      <c r="Y894" s="655"/>
      <c r="Z894" s="655"/>
      <c r="AA894" s="655"/>
      <c r="AB894" s="655"/>
      <c r="AC894" s="655"/>
      <c r="AD894" s="655"/>
      <c r="AE894" s="655"/>
      <c r="AF894" s="655"/>
      <c r="AG894" s="655"/>
      <c r="AH894" s="655"/>
      <c r="AI894" s="655"/>
      <c r="AJ894" s="655"/>
      <c r="AK894" s="655"/>
      <c r="AL894" s="655"/>
      <c r="AM894" s="655"/>
      <c r="AN894" s="655"/>
      <c r="AO894" s="655"/>
      <c r="AP894" s="655"/>
      <c r="AQ894" s="655"/>
      <c r="AR894" s="655"/>
      <c r="AS894" s="655"/>
      <c r="AT894" s="655"/>
      <c r="AU894" s="655"/>
      <c r="AV894" s="655"/>
      <c r="AW894" s="655"/>
      <c r="AX894" s="655"/>
      <c r="AY894" s="655"/>
      <c r="AZ894" s="655"/>
      <c r="BA894" s="655"/>
      <c r="BB894" s="655"/>
      <c r="BC894" s="2647"/>
      <c r="BD894" s="2635" t="s">
        <v>2040</v>
      </c>
      <c r="BE894" s="2636"/>
      <c r="BF894" s="709" t="s">
        <v>2038</v>
      </c>
      <c r="BG894" s="42">
        <f>COUNTIFS($C$994:$BB$999,$BE$814)</f>
        <v>281</v>
      </c>
      <c r="BH894" s="710"/>
      <c r="BI894" s="710"/>
      <c r="BJ894" s="710"/>
      <c r="BK894" s="711"/>
      <c r="BL894"/>
      <c r="BM894"/>
      <c r="BN894"/>
      <c r="BO894"/>
      <c r="BP894"/>
      <c r="BQ894"/>
      <c r="BR894"/>
      <c r="BS894"/>
    </row>
    <row r="895" spans="1:71" ht="15.75" thickBot="1" x14ac:dyDescent="0.3">
      <c r="A895" s="2621" t="s">
        <v>450</v>
      </c>
      <c r="B895" s="2633" t="s">
        <v>672</v>
      </c>
      <c r="C895" s="2613" t="s">
        <v>2056</v>
      </c>
      <c r="D895" s="2625"/>
      <c r="E895" s="2625"/>
      <c r="F895" s="2625"/>
      <c r="G895" s="2626"/>
      <c r="H895" s="2627" t="s">
        <v>2062</v>
      </c>
      <c r="I895" s="2628"/>
      <c r="J895" s="2628"/>
      <c r="K895" s="2629"/>
      <c r="L895" s="2628" t="s">
        <v>2061</v>
      </c>
      <c r="M895" s="2628"/>
      <c r="N895" s="2628"/>
      <c r="O895" s="2629"/>
      <c r="P895" s="2613" t="s">
        <v>2053</v>
      </c>
      <c r="Q895" s="2614"/>
      <c r="R895" s="2614"/>
      <c r="S895" s="2614"/>
      <c r="T895" s="2615"/>
      <c r="U895" s="2620" t="s">
        <v>2052</v>
      </c>
      <c r="V895" s="2620"/>
      <c r="W895" s="2620"/>
      <c r="X895" s="2620"/>
      <c r="Y895" s="2613" t="s">
        <v>2051</v>
      </c>
      <c r="Z895" s="2614"/>
      <c r="AA895" s="2614"/>
      <c r="AB895" s="2615"/>
      <c r="AC895" s="2615" t="s">
        <v>2050</v>
      </c>
      <c r="AD895" s="2619"/>
      <c r="AE895" s="2619"/>
      <c r="AF895" s="2619"/>
      <c r="AG895" s="2619"/>
      <c r="AH895" s="2620" t="s">
        <v>2049</v>
      </c>
      <c r="AI895" s="2620"/>
      <c r="AJ895" s="2620"/>
      <c r="AK895" s="2620"/>
      <c r="AL895" s="2613" t="s">
        <v>2048</v>
      </c>
      <c r="AM895" s="2614"/>
      <c r="AN895" s="2614"/>
      <c r="AO895" s="2614"/>
      <c r="AP895" s="2615"/>
      <c r="AQ895" s="2613" t="s">
        <v>2047</v>
      </c>
      <c r="AR895" s="2614"/>
      <c r="AS895" s="2614"/>
      <c r="AT895" s="2615"/>
      <c r="AU895" s="2616" t="s">
        <v>2046</v>
      </c>
      <c r="AV895" s="2617"/>
      <c r="AW895" s="2617"/>
      <c r="AX895" s="2618"/>
      <c r="AY895" s="2619" t="s">
        <v>2045</v>
      </c>
      <c r="AZ895" s="2619"/>
      <c r="BA895" s="2619"/>
      <c r="BB895" s="2619"/>
      <c r="BC895" s="2647"/>
      <c r="BD895" s="655"/>
      <c r="BE895" s="655"/>
      <c r="BF895" s="715" t="s">
        <v>2037</v>
      </c>
      <c r="BG895" s="42">
        <f>COUNTIFS($C$994:$BB$999,$BF$814)</f>
        <v>31</v>
      </c>
      <c r="BH895" s="710"/>
      <c r="BI895" s="710"/>
      <c r="BJ895" s="710"/>
      <c r="BK895" s="711"/>
      <c r="BL895"/>
      <c r="BM895"/>
      <c r="BN895"/>
      <c r="BO895"/>
      <c r="BP895"/>
      <c r="BQ895"/>
      <c r="BR895"/>
      <c r="BS895"/>
    </row>
    <row r="896" spans="1:71" ht="15.75" thickBot="1" x14ac:dyDescent="0.3">
      <c r="A896" s="2622"/>
      <c r="B896" s="2634"/>
      <c r="C896" s="692">
        <v>2</v>
      </c>
      <c r="D896" s="693">
        <v>7</v>
      </c>
      <c r="E896" s="692">
        <v>14</v>
      </c>
      <c r="F896" s="694">
        <v>21</v>
      </c>
      <c r="G896" s="695">
        <v>28</v>
      </c>
      <c r="H896" s="694">
        <v>4</v>
      </c>
      <c r="I896" s="692">
        <v>11</v>
      </c>
      <c r="J896" s="694">
        <v>18</v>
      </c>
      <c r="K896" s="692">
        <v>25</v>
      </c>
      <c r="L896" s="696">
        <v>4</v>
      </c>
      <c r="M896" s="694">
        <v>11</v>
      </c>
      <c r="N896" s="692">
        <v>18</v>
      </c>
      <c r="O896" s="694">
        <v>25</v>
      </c>
      <c r="P896" s="692">
        <v>1</v>
      </c>
      <c r="Q896" s="694">
        <v>8</v>
      </c>
      <c r="R896" s="692">
        <v>15</v>
      </c>
      <c r="S896" s="694">
        <v>22</v>
      </c>
      <c r="T896" s="692">
        <v>29</v>
      </c>
      <c r="U896" s="694">
        <v>6</v>
      </c>
      <c r="V896" s="692">
        <v>13</v>
      </c>
      <c r="W896" s="697">
        <v>20</v>
      </c>
      <c r="X896" s="698">
        <v>27</v>
      </c>
      <c r="Y896" s="699">
        <v>3</v>
      </c>
      <c r="Z896" s="692">
        <v>10</v>
      </c>
      <c r="AA896" s="694">
        <v>17</v>
      </c>
      <c r="AB896" s="692">
        <v>24</v>
      </c>
      <c r="AC896" s="699">
        <v>1</v>
      </c>
      <c r="AD896" s="692">
        <v>8</v>
      </c>
      <c r="AE896" s="694">
        <v>15</v>
      </c>
      <c r="AF896" s="694">
        <v>22</v>
      </c>
      <c r="AG896" s="692">
        <v>29</v>
      </c>
      <c r="AH896" s="694">
        <v>5</v>
      </c>
      <c r="AI896" s="692">
        <v>12</v>
      </c>
      <c r="AJ896" s="692">
        <v>19</v>
      </c>
      <c r="AK896" s="694">
        <v>26</v>
      </c>
      <c r="AL896" s="692">
        <v>2</v>
      </c>
      <c r="AM896" s="694">
        <v>9</v>
      </c>
      <c r="AN896" s="692">
        <v>16</v>
      </c>
      <c r="AO896" s="694">
        <v>23</v>
      </c>
      <c r="AP896" s="692">
        <v>30</v>
      </c>
      <c r="AQ896" s="694">
        <v>7</v>
      </c>
      <c r="AR896" s="692">
        <v>14</v>
      </c>
      <c r="AS896" s="692">
        <v>21</v>
      </c>
      <c r="AT896" s="700">
        <v>28</v>
      </c>
      <c r="AU896" s="701">
        <v>4</v>
      </c>
      <c r="AV896" s="700">
        <v>11</v>
      </c>
      <c r="AW896" s="701">
        <v>18</v>
      </c>
      <c r="AX896" s="700">
        <v>25</v>
      </c>
      <c r="AY896" s="701">
        <v>2</v>
      </c>
      <c r="AZ896" s="700">
        <v>9</v>
      </c>
      <c r="BA896" s="701">
        <v>16</v>
      </c>
      <c r="BB896" s="700">
        <v>28</v>
      </c>
      <c r="BC896" s="2647"/>
      <c r="BD896" s="655"/>
      <c r="BE896" s="655"/>
      <c r="BF896" s="655"/>
      <c r="BG896" s="655"/>
      <c r="BH896" s="655"/>
      <c r="BI896" s="655"/>
      <c r="BJ896" s="655"/>
      <c r="BK896" s="655"/>
      <c r="BL896"/>
      <c r="BM896"/>
      <c r="BN896"/>
      <c r="BO896"/>
      <c r="BP896"/>
      <c r="BQ896"/>
      <c r="BR896"/>
      <c r="BS896"/>
    </row>
    <row r="897" spans="1:71" ht="15" x14ac:dyDescent="0.25">
      <c r="A897" s="2608" t="s">
        <v>1910</v>
      </c>
      <c r="B897" s="2116" t="s">
        <v>2145</v>
      </c>
      <c r="C897" s="729" t="s">
        <v>2259</v>
      </c>
      <c r="D897" s="704" t="s">
        <v>2259</v>
      </c>
      <c r="E897" s="704" t="s">
        <v>2259</v>
      </c>
      <c r="F897" s="704" t="s">
        <v>2259</v>
      </c>
      <c r="G897" s="705" t="s">
        <v>2259</v>
      </c>
      <c r="H897" s="706" t="s">
        <v>2259</v>
      </c>
      <c r="I897" s="704" t="s">
        <v>2259</v>
      </c>
      <c r="J897" s="704" t="s">
        <v>2259</v>
      </c>
      <c r="K897" s="561" t="s">
        <v>2030</v>
      </c>
      <c r="L897" s="534" t="s">
        <v>2030</v>
      </c>
      <c r="M897" s="535" t="s">
        <v>2030</v>
      </c>
      <c r="N897" s="535" t="s">
        <v>2030</v>
      </c>
      <c r="O897" s="536" t="s">
        <v>2030</v>
      </c>
      <c r="P897" s="534" t="s">
        <v>2030</v>
      </c>
      <c r="Q897" s="535" t="s">
        <v>2030</v>
      </c>
      <c r="R897" s="704" t="s">
        <v>2259</v>
      </c>
      <c r="S897" s="535" t="s">
        <v>2030</v>
      </c>
      <c r="T897" s="733" t="s">
        <v>2259</v>
      </c>
      <c r="U897" s="704" t="s">
        <v>2259</v>
      </c>
      <c r="V897" s="704" t="s">
        <v>2259</v>
      </c>
      <c r="W897" s="535" t="s">
        <v>2030</v>
      </c>
      <c r="X897" s="536" t="s">
        <v>2030</v>
      </c>
      <c r="Y897" s="534" t="s">
        <v>2030</v>
      </c>
      <c r="Z897" s="535" t="s">
        <v>2030</v>
      </c>
      <c r="AA897" s="535" t="s">
        <v>2030</v>
      </c>
      <c r="AB897" s="535" t="s">
        <v>2030</v>
      </c>
      <c r="AC897" s="534" t="s">
        <v>2030</v>
      </c>
      <c r="AD897" s="535" t="s">
        <v>2030</v>
      </c>
      <c r="AE897" s="535" t="s">
        <v>2030</v>
      </c>
      <c r="AF897" s="535" t="s">
        <v>2030</v>
      </c>
      <c r="AG897" s="535" t="s">
        <v>2030</v>
      </c>
      <c r="AH897" s="534" t="s">
        <v>2030</v>
      </c>
      <c r="AI897" s="535" t="s">
        <v>2030</v>
      </c>
      <c r="AJ897" s="535" t="s">
        <v>2030</v>
      </c>
      <c r="AK897" s="535" t="s">
        <v>2030</v>
      </c>
      <c r="AL897" s="534" t="s">
        <v>2030</v>
      </c>
      <c r="AM897" s="535" t="s">
        <v>2030</v>
      </c>
      <c r="AN897" s="535" t="s">
        <v>2030</v>
      </c>
      <c r="AO897" s="535" t="s">
        <v>2030</v>
      </c>
      <c r="AP897" s="536" t="s">
        <v>2030</v>
      </c>
      <c r="AQ897" s="534" t="s">
        <v>2030</v>
      </c>
      <c r="AR897" s="535" t="s">
        <v>2030</v>
      </c>
      <c r="AS897" s="535" t="s">
        <v>2030</v>
      </c>
      <c r="AT897" s="536" t="s">
        <v>2030</v>
      </c>
      <c r="AU897" s="535" t="s">
        <v>2030</v>
      </c>
      <c r="AV897" s="535" t="s">
        <v>2030</v>
      </c>
      <c r="AW897" s="535" t="s">
        <v>2030</v>
      </c>
      <c r="AX897" s="537" t="s">
        <v>2030</v>
      </c>
      <c r="AY897" s="534" t="s">
        <v>2030</v>
      </c>
      <c r="AZ897" s="535" t="s">
        <v>2030</v>
      </c>
      <c r="BA897" s="535" t="s">
        <v>2030</v>
      </c>
      <c r="BB897" s="536" t="s">
        <v>2030</v>
      </c>
      <c r="BC897" s="2647"/>
      <c r="BD897" s="655"/>
      <c r="BE897" s="655"/>
      <c r="BF897" s="655"/>
      <c r="BG897" s="655"/>
      <c r="BH897" s="655"/>
      <c r="BI897" s="655"/>
      <c r="BJ897" s="655"/>
      <c r="BK897" s="655"/>
      <c r="BL897"/>
      <c r="BM897"/>
      <c r="BN897"/>
      <c r="BO897"/>
      <c r="BP897"/>
      <c r="BQ897"/>
      <c r="BR897"/>
      <c r="BS897"/>
    </row>
    <row r="898" spans="1:71" ht="15" x14ac:dyDescent="0.25">
      <c r="A898" s="2609"/>
      <c r="B898" s="2113" t="s">
        <v>2144</v>
      </c>
      <c r="C898" s="725" t="s">
        <v>2259</v>
      </c>
      <c r="D898" s="727" t="s">
        <v>2259</v>
      </c>
      <c r="E898" s="727" t="s">
        <v>2259</v>
      </c>
      <c r="F898" s="727" t="s">
        <v>2259</v>
      </c>
      <c r="G898" s="725" t="s">
        <v>2259</v>
      </c>
      <c r="H898" s="726" t="s">
        <v>2259</v>
      </c>
      <c r="I898" s="727" t="s">
        <v>2259</v>
      </c>
      <c r="J898" s="727" t="s">
        <v>2259</v>
      </c>
      <c r="K898" s="550" t="s">
        <v>2030</v>
      </c>
      <c r="L898" s="549" t="s">
        <v>2030</v>
      </c>
      <c r="M898" s="550" t="s">
        <v>2030</v>
      </c>
      <c r="N898" s="550" t="s">
        <v>2030</v>
      </c>
      <c r="O898" s="553" t="s">
        <v>2030</v>
      </c>
      <c r="P898" s="549" t="s">
        <v>2030</v>
      </c>
      <c r="Q898" s="550" t="s">
        <v>2030</v>
      </c>
      <c r="R898" s="727" t="s">
        <v>2259</v>
      </c>
      <c r="S898" s="550" t="s">
        <v>2030</v>
      </c>
      <c r="T898" s="553" t="s">
        <v>2030</v>
      </c>
      <c r="U898" s="550" t="s">
        <v>2030</v>
      </c>
      <c r="V898" s="550" t="s">
        <v>2030</v>
      </c>
      <c r="W898" s="550" t="s">
        <v>2030</v>
      </c>
      <c r="X898" s="553" t="s">
        <v>2030</v>
      </c>
      <c r="Y898" s="549" t="s">
        <v>2030</v>
      </c>
      <c r="Z898" s="550" t="s">
        <v>2030</v>
      </c>
      <c r="AA898" s="550" t="s">
        <v>2030</v>
      </c>
      <c r="AB898" s="550" t="s">
        <v>2030</v>
      </c>
      <c r="AC898" s="549" t="s">
        <v>2030</v>
      </c>
      <c r="AD898" s="550" t="s">
        <v>2030</v>
      </c>
      <c r="AE898" s="550" t="s">
        <v>2030</v>
      </c>
      <c r="AF898" s="550" t="s">
        <v>2030</v>
      </c>
      <c r="AG898" s="550" t="s">
        <v>2030</v>
      </c>
      <c r="AH898" s="549" t="s">
        <v>2030</v>
      </c>
      <c r="AI898" s="550" t="s">
        <v>2030</v>
      </c>
      <c r="AJ898" s="550" t="s">
        <v>2030</v>
      </c>
      <c r="AK898" s="550" t="s">
        <v>2030</v>
      </c>
      <c r="AL898" s="549" t="s">
        <v>2030</v>
      </c>
      <c r="AM898" s="550" t="s">
        <v>2030</v>
      </c>
      <c r="AN898" s="550" t="s">
        <v>2030</v>
      </c>
      <c r="AO898" s="550" t="s">
        <v>2030</v>
      </c>
      <c r="AP898" s="553" t="s">
        <v>2030</v>
      </c>
      <c r="AQ898" s="549" t="s">
        <v>2030</v>
      </c>
      <c r="AR898" s="550" t="s">
        <v>2030</v>
      </c>
      <c r="AS898" s="550" t="s">
        <v>2030</v>
      </c>
      <c r="AT898" s="553" t="s">
        <v>2030</v>
      </c>
      <c r="AU898" s="550" t="s">
        <v>2030</v>
      </c>
      <c r="AV898" s="550" t="s">
        <v>2030</v>
      </c>
      <c r="AW898" s="550" t="s">
        <v>2030</v>
      </c>
      <c r="AX898" s="551" t="s">
        <v>2030</v>
      </c>
      <c r="AY898" s="549" t="s">
        <v>2030</v>
      </c>
      <c r="AZ898" s="550" t="s">
        <v>2030</v>
      </c>
      <c r="BA898" s="550" t="s">
        <v>2030</v>
      </c>
      <c r="BB898" s="553" t="s">
        <v>2030</v>
      </c>
      <c r="BC898" s="2647"/>
      <c r="BD898" s="2637" t="s">
        <v>1692</v>
      </c>
      <c r="BE898" s="2636"/>
      <c r="BF898" s="723"/>
      <c r="BG898" s="708">
        <v>2007</v>
      </c>
      <c r="BH898" s="708">
        <v>2008</v>
      </c>
      <c r="BI898" s="708">
        <v>2009</v>
      </c>
      <c r="BJ898" s="708">
        <v>2010</v>
      </c>
      <c r="BK898" s="708">
        <v>2011</v>
      </c>
      <c r="BL898"/>
      <c r="BM898"/>
      <c r="BN898"/>
      <c r="BO898"/>
      <c r="BP898"/>
      <c r="BQ898"/>
      <c r="BR898"/>
      <c r="BS898"/>
    </row>
    <row r="899" spans="1:71" ht="15" x14ac:dyDescent="0.25">
      <c r="A899" s="2609"/>
      <c r="B899" s="2114" t="s">
        <v>2143</v>
      </c>
      <c r="C899" s="635" t="s">
        <v>2030</v>
      </c>
      <c r="D899" s="561" t="s">
        <v>2030</v>
      </c>
      <c r="E899" s="561" t="s">
        <v>2030</v>
      </c>
      <c r="F899" s="561" t="s">
        <v>2030</v>
      </c>
      <c r="G899" s="562" t="s">
        <v>2030</v>
      </c>
      <c r="H899" s="560" t="s">
        <v>2030</v>
      </c>
      <c r="I899" s="561" t="s">
        <v>2030</v>
      </c>
      <c r="J899" s="561" t="s">
        <v>2030</v>
      </c>
      <c r="K899" s="561" t="s">
        <v>2030</v>
      </c>
      <c r="L899" s="560" t="s">
        <v>2030</v>
      </c>
      <c r="M899" s="561" t="s">
        <v>2030</v>
      </c>
      <c r="N899" s="730" t="s">
        <v>2259</v>
      </c>
      <c r="O899" s="564" t="s">
        <v>2030</v>
      </c>
      <c r="P899" s="560" t="s">
        <v>2030</v>
      </c>
      <c r="Q899" s="561" t="s">
        <v>2030</v>
      </c>
      <c r="R899" s="561" t="s">
        <v>2030</v>
      </c>
      <c r="S899" s="561" t="s">
        <v>2030</v>
      </c>
      <c r="T899" s="564" t="s">
        <v>2030</v>
      </c>
      <c r="U899" s="561" t="s">
        <v>2030</v>
      </c>
      <c r="V899" s="561" t="s">
        <v>2030</v>
      </c>
      <c r="W899" s="561" t="s">
        <v>2030</v>
      </c>
      <c r="X899" s="564" t="s">
        <v>2030</v>
      </c>
      <c r="Y899" s="560" t="s">
        <v>2030</v>
      </c>
      <c r="Z899" s="561" t="s">
        <v>2030</v>
      </c>
      <c r="AA899" s="561" t="s">
        <v>2030</v>
      </c>
      <c r="AB899" s="561" t="s">
        <v>2030</v>
      </c>
      <c r="AC899" s="560" t="s">
        <v>2030</v>
      </c>
      <c r="AD899" s="561" t="s">
        <v>2030</v>
      </c>
      <c r="AE899" s="561" t="s">
        <v>2030</v>
      </c>
      <c r="AF899" s="561" t="s">
        <v>2030</v>
      </c>
      <c r="AG899" s="561" t="s">
        <v>2030</v>
      </c>
      <c r="AH899" s="560" t="s">
        <v>2030</v>
      </c>
      <c r="AI899" s="561" t="s">
        <v>2030</v>
      </c>
      <c r="AJ899" s="561" t="s">
        <v>2030</v>
      </c>
      <c r="AK899" s="561" t="s">
        <v>2030</v>
      </c>
      <c r="AL899" s="560" t="s">
        <v>2030</v>
      </c>
      <c r="AM899" s="561" t="s">
        <v>2030</v>
      </c>
      <c r="AN899" s="561" t="s">
        <v>2030</v>
      </c>
      <c r="AO899" s="561" t="s">
        <v>2030</v>
      </c>
      <c r="AP899" s="564" t="s">
        <v>2030</v>
      </c>
      <c r="AQ899" s="560" t="s">
        <v>2030</v>
      </c>
      <c r="AR899" s="561" t="s">
        <v>2030</v>
      </c>
      <c r="AS899" s="561" t="s">
        <v>2030</v>
      </c>
      <c r="AT899" s="564" t="s">
        <v>2030</v>
      </c>
      <c r="AU899" s="561" t="s">
        <v>2030</v>
      </c>
      <c r="AV899" s="561" t="s">
        <v>2030</v>
      </c>
      <c r="AW899" s="561" t="s">
        <v>2030</v>
      </c>
      <c r="AX899" s="562" t="s">
        <v>2030</v>
      </c>
      <c r="AY899" s="560" t="s">
        <v>2030</v>
      </c>
      <c r="AZ899" s="561" t="s">
        <v>2030</v>
      </c>
      <c r="BA899" s="561" t="s">
        <v>2030</v>
      </c>
      <c r="BB899" s="564" t="s">
        <v>2030</v>
      </c>
      <c r="BC899" s="2647"/>
      <c r="BD899" s="655"/>
      <c r="BE899" s="655"/>
      <c r="BF899" s="709" t="s">
        <v>2038</v>
      </c>
      <c r="BG899" s="42">
        <f>COUNTIFS($C$1003:$BB$1003,$BE$814)</f>
        <v>52</v>
      </c>
      <c r="BH899" s="710"/>
      <c r="BI899" s="710"/>
      <c r="BJ899" s="710"/>
      <c r="BK899" s="711"/>
      <c r="BL899"/>
      <c r="BM899"/>
      <c r="BN899"/>
      <c r="BO899"/>
      <c r="BP899"/>
      <c r="BQ899"/>
      <c r="BR899"/>
      <c r="BS899"/>
    </row>
    <row r="900" spans="1:71" ht="15" x14ac:dyDescent="0.25">
      <c r="A900" s="2609"/>
      <c r="B900" s="2113" t="s">
        <v>2142</v>
      </c>
      <c r="C900" s="605" t="s">
        <v>2030</v>
      </c>
      <c r="D900" s="550" t="s">
        <v>2030</v>
      </c>
      <c r="E900" s="550" t="s">
        <v>2030</v>
      </c>
      <c r="F900" s="727" t="s">
        <v>2259</v>
      </c>
      <c r="G900" s="551" t="s">
        <v>2030</v>
      </c>
      <c r="H900" s="549" t="s">
        <v>2030</v>
      </c>
      <c r="I900" s="550" t="s">
        <v>2030</v>
      </c>
      <c r="J900" s="550" t="s">
        <v>2030</v>
      </c>
      <c r="K900" s="550" t="s">
        <v>2030</v>
      </c>
      <c r="L900" s="549" t="s">
        <v>2030</v>
      </c>
      <c r="M900" s="550" t="s">
        <v>2030</v>
      </c>
      <c r="N900" s="550" t="s">
        <v>2030</v>
      </c>
      <c r="O900" s="553" t="s">
        <v>2030</v>
      </c>
      <c r="P900" s="549" t="s">
        <v>2030</v>
      </c>
      <c r="Q900" s="550" t="s">
        <v>2030</v>
      </c>
      <c r="R900" s="550" t="s">
        <v>2030</v>
      </c>
      <c r="S900" s="550" t="s">
        <v>2030</v>
      </c>
      <c r="T900" s="553" t="s">
        <v>2030</v>
      </c>
      <c r="U900" s="550" t="s">
        <v>2030</v>
      </c>
      <c r="V900" s="550" t="s">
        <v>2030</v>
      </c>
      <c r="W900" s="550" t="s">
        <v>2030</v>
      </c>
      <c r="X900" s="553" t="s">
        <v>2030</v>
      </c>
      <c r="Y900" s="549" t="s">
        <v>2030</v>
      </c>
      <c r="Z900" s="550" t="s">
        <v>2030</v>
      </c>
      <c r="AA900" s="550" t="s">
        <v>2030</v>
      </c>
      <c r="AB900" s="550" t="s">
        <v>2030</v>
      </c>
      <c r="AC900" s="549" t="s">
        <v>2030</v>
      </c>
      <c r="AD900" s="550" t="s">
        <v>2030</v>
      </c>
      <c r="AE900" s="550" t="s">
        <v>2030</v>
      </c>
      <c r="AF900" s="550" t="s">
        <v>2030</v>
      </c>
      <c r="AG900" s="550" t="s">
        <v>2030</v>
      </c>
      <c r="AH900" s="549" t="s">
        <v>2030</v>
      </c>
      <c r="AI900" s="550" t="s">
        <v>2030</v>
      </c>
      <c r="AJ900" s="550" t="s">
        <v>2030</v>
      </c>
      <c r="AK900" s="550" t="s">
        <v>2030</v>
      </c>
      <c r="AL900" s="549" t="s">
        <v>2030</v>
      </c>
      <c r="AM900" s="550" t="s">
        <v>2030</v>
      </c>
      <c r="AN900" s="550" t="s">
        <v>2030</v>
      </c>
      <c r="AO900" s="550" t="s">
        <v>2030</v>
      </c>
      <c r="AP900" s="553" t="s">
        <v>2030</v>
      </c>
      <c r="AQ900" s="549" t="s">
        <v>2030</v>
      </c>
      <c r="AR900" s="550" t="s">
        <v>2030</v>
      </c>
      <c r="AS900" s="550" t="s">
        <v>2030</v>
      </c>
      <c r="AT900" s="553" t="s">
        <v>2030</v>
      </c>
      <c r="AU900" s="550" t="s">
        <v>2030</v>
      </c>
      <c r="AV900" s="550" t="s">
        <v>2030</v>
      </c>
      <c r="AW900" s="550" t="s">
        <v>2030</v>
      </c>
      <c r="AX900" s="551" t="s">
        <v>2030</v>
      </c>
      <c r="AY900" s="549" t="s">
        <v>2030</v>
      </c>
      <c r="AZ900" s="550" t="s">
        <v>2030</v>
      </c>
      <c r="BA900" s="550" t="s">
        <v>2030</v>
      </c>
      <c r="BB900" s="553" t="s">
        <v>2030</v>
      </c>
      <c r="BC900" s="2648"/>
      <c r="BD900" s="655"/>
      <c r="BE900" s="655"/>
      <c r="BF900" s="715" t="s">
        <v>2037</v>
      </c>
      <c r="BG900" s="42">
        <f>COUNTIFS($C$1003:$BB$1003,$BF$814)</f>
        <v>0</v>
      </c>
      <c r="BH900" s="710"/>
      <c r="BI900" s="710"/>
      <c r="BJ900" s="710"/>
      <c r="BK900" s="711"/>
      <c r="BL900"/>
      <c r="BM900"/>
      <c r="BN900"/>
      <c r="BO900"/>
      <c r="BP900"/>
      <c r="BQ900"/>
      <c r="BR900"/>
      <c r="BS900"/>
    </row>
    <row r="901" spans="1:71" ht="15" x14ac:dyDescent="0.25">
      <c r="A901" s="2609"/>
      <c r="B901" s="2118" t="s">
        <v>2141</v>
      </c>
      <c r="C901" s="729" t="s">
        <v>2259</v>
      </c>
      <c r="D901" s="561" t="s">
        <v>2030</v>
      </c>
      <c r="E901" s="561" t="s">
        <v>2030</v>
      </c>
      <c r="F901" s="730" t="s">
        <v>2259</v>
      </c>
      <c r="G901" s="562" t="s">
        <v>2030</v>
      </c>
      <c r="H901" s="560" t="s">
        <v>2030</v>
      </c>
      <c r="I901" s="561" t="s">
        <v>2030</v>
      </c>
      <c r="J901" s="561" t="s">
        <v>2030</v>
      </c>
      <c r="K901" s="561" t="s">
        <v>2030</v>
      </c>
      <c r="L901" s="560" t="s">
        <v>2030</v>
      </c>
      <c r="M901" s="561" t="s">
        <v>2030</v>
      </c>
      <c r="N901" s="561" t="s">
        <v>2030</v>
      </c>
      <c r="O901" s="564" t="s">
        <v>2030</v>
      </c>
      <c r="P901" s="560" t="s">
        <v>2030</v>
      </c>
      <c r="Q901" s="561" t="s">
        <v>2030</v>
      </c>
      <c r="R901" s="561" t="s">
        <v>2030</v>
      </c>
      <c r="S901" s="561" t="s">
        <v>2030</v>
      </c>
      <c r="T901" s="564" t="s">
        <v>2030</v>
      </c>
      <c r="U901" s="561" t="s">
        <v>2030</v>
      </c>
      <c r="V901" s="561" t="s">
        <v>2030</v>
      </c>
      <c r="W901" s="561" t="s">
        <v>2030</v>
      </c>
      <c r="X901" s="564" t="s">
        <v>2030</v>
      </c>
      <c r="Y901" s="560" t="s">
        <v>2030</v>
      </c>
      <c r="Z901" s="561" t="s">
        <v>2030</v>
      </c>
      <c r="AA901" s="561" t="s">
        <v>2030</v>
      </c>
      <c r="AB901" s="561" t="s">
        <v>2030</v>
      </c>
      <c r="AC901" s="560" t="s">
        <v>2030</v>
      </c>
      <c r="AD901" s="561" t="s">
        <v>2030</v>
      </c>
      <c r="AE901" s="561" t="s">
        <v>2030</v>
      </c>
      <c r="AF901" s="561" t="s">
        <v>2030</v>
      </c>
      <c r="AG901" s="561" t="s">
        <v>2030</v>
      </c>
      <c r="AH901" s="560" t="s">
        <v>2030</v>
      </c>
      <c r="AI901" s="561" t="s">
        <v>2030</v>
      </c>
      <c r="AJ901" s="561" t="s">
        <v>2030</v>
      </c>
      <c r="AK901" s="561" t="s">
        <v>2030</v>
      </c>
      <c r="AL901" s="560" t="s">
        <v>2030</v>
      </c>
      <c r="AM901" s="561" t="s">
        <v>2030</v>
      </c>
      <c r="AN901" s="561" t="s">
        <v>2030</v>
      </c>
      <c r="AO901" s="561" t="s">
        <v>2030</v>
      </c>
      <c r="AP901" s="564" t="s">
        <v>2030</v>
      </c>
      <c r="AQ901" s="560" t="s">
        <v>2030</v>
      </c>
      <c r="AR901" s="561" t="s">
        <v>2030</v>
      </c>
      <c r="AS901" s="561" t="s">
        <v>2030</v>
      </c>
      <c r="AT901" s="564" t="s">
        <v>2030</v>
      </c>
      <c r="AU901" s="561" t="s">
        <v>2030</v>
      </c>
      <c r="AV901" s="561" t="s">
        <v>2030</v>
      </c>
      <c r="AW901" s="561" t="s">
        <v>2030</v>
      </c>
      <c r="AX901" s="562" t="s">
        <v>2030</v>
      </c>
      <c r="AY901" s="560" t="s">
        <v>2030</v>
      </c>
      <c r="AZ901" s="561" t="s">
        <v>2030</v>
      </c>
      <c r="BA901" s="561" t="s">
        <v>2030</v>
      </c>
      <c r="BB901" s="564" t="s">
        <v>2030</v>
      </c>
      <c r="BC901" s="255"/>
      <c r="BD901" s="655"/>
      <c r="BE901" s="655"/>
      <c r="BF901" s="743"/>
      <c r="BG901" s="744"/>
      <c r="BH901" s="744"/>
      <c r="BI901" s="744"/>
      <c r="BJ901" s="744"/>
      <c r="BK901" s="140"/>
      <c r="BL901"/>
      <c r="BM901"/>
      <c r="BN901"/>
      <c r="BO901"/>
      <c r="BP901"/>
      <c r="BQ901"/>
      <c r="BR901"/>
      <c r="BS901"/>
    </row>
    <row r="902" spans="1:71" ht="15" x14ac:dyDescent="0.25">
      <c r="A902" s="2609"/>
      <c r="B902" s="2113" t="s">
        <v>2140</v>
      </c>
      <c r="C902" s="550" t="s">
        <v>2030</v>
      </c>
      <c r="D902" s="550" t="s">
        <v>2030</v>
      </c>
      <c r="E902" s="550" t="s">
        <v>2030</v>
      </c>
      <c r="F902" s="550" t="s">
        <v>2030</v>
      </c>
      <c r="G902" s="551" t="s">
        <v>2030</v>
      </c>
      <c r="H902" s="549" t="s">
        <v>2030</v>
      </c>
      <c r="I902" s="550" t="s">
        <v>2030</v>
      </c>
      <c r="J902" s="550" t="s">
        <v>2030</v>
      </c>
      <c r="K902" s="550" t="s">
        <v>2030</v>
      </c>
      <c r="L902" s="549" t="s">
        <v>2030</v>
      </c>
      <c r="M902" s="550" t="s">
        <v>2030</v>
      </c>
      <c r="N902" s="550" t="s">
        <v>2030</v>
      </c>
      <c r="O902" s="553" t="s">
        <v>2030</v>
      </c>
      <c r="P902" s="549" t="s">
        <v>2030</v>
      </c>
      <c r="Q902" s="550" t="s">
        <v>2030</v>
      </c>
      <c r="R902" s="550" t="s">
        <v>2030</v>
      </c>
      <c r="S902" s="550" t="s">
        <v>2030</v>
      </c>
      <c r="T902" s="553" t="s">
        <v>2030</v>
      </c>
      <c r="U902" s="550" t="s">
        <v>2030</v>
      </c>
      <c r="V902" s="550" t="s">
        <v>2030</v>
      </c>
      <c r="W902" s="550" t="s">
        <v>2030</v>
      </c>
      <c r="X902" s="553" t="s">
        <v>2030</v>
      </c>
      <c r="Y902" s="726" t="s">
        <v>2259</v>
      </c>
      <c r="Z902" s="727" t="s">
        <v>2259</v>
      </c>
      <c r="AA902" s="727" t="s">
        <v>2259</v>
      </c>
      <c r="AB902" s="727" t="s">
        <v>2259</v>
      </c>
      <c r="AC902" s="549" t="s">
        <v>2030</v>
      </c>
      <c r="AD902" s="550" t="s">
        <v>2030</v>
      </c>
      <c r="AE902" s="550" t="s">
        <v>2030</v>
      </c>
      <c r="AF902" s="550" t="s">
        <v>2030</v>
      </c>
      <c r="AG902" s="550" t="s">
        <v>2030</v>
      </c>
      <c r="AH902" s="549" t="s">
        <v>2030</v>
      </c>
      <c r="AI902" s="550" t="s">
        <v>2030</v>
      </c>
      <c r="AJ902" s="550" t="s">
        <v>2030</v>
      </c>
      <c r="AK902" s="550" t="s">
        <v>2030</v>
      </c>
      <c r="AL902" s="549" t="s">
        <v>2030</v>
      </c>
      <c r="AM902" s="550" t="s">
        <v>2030</v>
      </c>
      <c r="AN902" s="550" t="s">
        <v>2030</v>
      </c>
      <c r="AO902" s="550" t="s">
        <v>2030</v>
      </c>
      <c r="AP902" s="553" t="s">
        <v>2030</v>
      </c>
      <c r="AQ902" s="549" t="s">
        <v>2030</v>
      </c>
      <c r="AR902" s="550" t="s">
        <v>2030</v>
      </c>
      <c r="AS902" s="550" t="s">
        <v>2030</v>
      </c>
      <c r="AT902" s="553" t="s">
        <v>2030</v>
      </c>
      <c r="AU902" s="550" t="s">
        <v>2030</v>
      </c>
      <c r="AV902" s="550" t="s">
        <v>2030</v>
      </c>
      <c r="AW902" s="550" t="s">
        <v>2030</v>
      </c>
      <c r="AX902" s="551" t="s">
        <v>2030</v>
      </c>
      <c r="AY902" s="549" t="s">
        <v>2030</v>
      </c>
      <c r="AZ902" s="550" t="s">
        <v>2030</v>
      </c>
      <c r="BA902" s="550" t="s">
        <v>2030</v>
      </c>
      <c r="BB902" s="553" t="s">
        <v>2030</v>
      </c>
      <c r="BC902" s="255"/>
      <c r="BD902" s="655"/>
      <c r="BE902" s="655"/>
      <c r="BF902" s="743"/>
      <c r="BG902" s="744"/>
      <c r="BH902" s="744"/>
      <c r="BI902" s="744"/>
      <c r="BJ902" s="744"/>
      <c r="BK902" s="140"/>
      <c r="BL902"/>
      <c r="BM902"/>
      <c r="BN902"/>
      <c r="BO902"/>
      <c r="BP902"/>
      <c r="BQ902"/>
      <c r="BR902"/>
      <c r="BS902"/>
    </row>
    <row r="903" spans="1:71" ht="15" x14ac:dyDescent="0.25">
      <c r="A903" s="2609"/>
      <c r="B903" s="2118" t="s">
        <v>2139</v>
      </c>
      <c r="C903" s="730" t="s">
        <v>2259</v>
      </c>
      <c r="D903" s="730" t="s">
        <v>2259</v>
      </c>
      <c r="E903" s="730" t="s">
        <v>2259</v>
      </c>
      <c r="F903" s="730" t="s">
        <v>2259</v>
      </c>
      <c r="G903" s="562" t="s">
        <v>2030</v>
      </c>
      <c r="H903" s="741" t="s">
        <v>2259</v>
      </c>
      <c r="I903" s="730" t="s">
        <v>2259</v>
      </c>
      <c r="J903" s="730" t="s">
        <v>2259</v>
      </c>
      <c r="K903" s="561" t="s">
        <v>2030</v>
      </c>
      <c r="L903" s="560" t="s">
        <v>2030</v>
      </c>
      <c r="M903" s="561" t="s">
        <v>2030</v>
      </c>
      <c r="N903" s="561" t="s">
        <v>2030</v>
      </c>
      <c r="O903" s="564" t="s">
        <v>2030</v>
      </c>
      <c r="P903" s="560" t="s">
        <v>2030</v>
      </c>
      <c r="Q903" s="561" t="s">
        <v>2030</v>
      </c>
      <c r="R903" s="561" t="s">
        <v>2030</v>
      </c>
      <c r="S903" s="561" t="s">
        <v>2030</v>
      </c>
      <c r="T903" s="564" t="s">
        <v>2030</v>
      </c>
      <c r="U903" s="561" t="s">
        <v>2030</v>
      </c>
      <c r="V903" s="561" t="s">
        <v>2030</v>
      </c>
      <c r="W903" s="561" t="s">
        <v>2030</v>
      </c>
      <c r="X903" s="564" t="s">
        <v>2030</v>
      </c>
      <c r="Y903" s="560" t="s">
        <v>2030</v>
      </c>
      <c r="Z903" s="561" t="s">
        <v>2030</v>
      </c>
      <c r="AA903" s="561" t="s">
        <v>2030</v>
      </c>
      <c r="AB903" s="561" t="s">
        <v>2030</v>
      </c>
      <c r="AC903" s="560" t="s">
        <v>2030</v>
      </c>
      <c r="AD903" s="561" t="s">
        <v>2030</v>
      </c>
      <c r="AE903" s="561" t="s">
        <v>2030</v>
      </c>
      <c r="AF903" s="561" t="s">
        <v>2030</v>
      </c>
      <c r="AG903" s="561" t="s">
        <v>2030</v>
      </c>
      <c r="AH903" s="560" t="s">
        <v>2030</v>
      </c>
      <c r="AI903" s="561" t="s">
        <v>2030</v>
      </c>
      <c r="AJ903" s="561" t="s">
        <v>2030</v>
      </c>
      <c r="AK903" s="561" t="s">
        <v>2030</v>
      </c>
      <c r="AL903" s="560" t="s">
        <v>2030</v>
      </c>
      <c r="AM903" s="561" t="s">
        <v>2030</v>
      </c>
      <c r="AN903" s="561" t="s">
        <v>2030</v>
      </c>
      <c r="AO903" s="561" t="s">
        <v>2030</v>
      </c>
      <c r="AP903" s="564" t="s">
        <v>2030</v>
      </c>
      <c r="AQ903" s="560" t="s">
        <v>2030</v>
      </c>
      <c r="AR903" s="561" t="s">
        <v>2030</v>
      </c>
      <c r="AS903" s="561" t="s">
        <v>2030</v>
      </c>
      <c r="AT903" s="564" t="s">
        <v>2030</v>
      </c>
      <c r="AU903" s="561" t="s">
        <v>2030</v>
      </c>
      <c r="AV903" s="730" t="s">
        <v>2259</v>
      </c>
      <c r="AW903" s="730" t="s">
        <v>2259</v>
      </c>
      <c r="AX903" s="735" t="s">
        <v>2259</v>
      </c>
      <c r="AY903" s="741" t="s">
        <v>2259</v>
      </c>
      <c r="AZ903" s="730" t="s">
        <v>2259</v>
      </c>
      <c r="BA903" s="561" t="s">
        <v>2030</v>
      </c>
      <c r="BB903" s="564" t="s">
        <v>2030</v>
      </c>
      <c r="BC903" s="2638" t="s">
        <v>2258</v>
      </c>
      <c r="BD903" s="2635" t="s">
        <v>1502</v>
      </c>
      <c r="BE903" s="2636"/>
      <c r="BF903" s="723"/>
      <c r="BG903" s="708">
        <v>2007</v>
      </c>
      <c r="BH903" s="708">
        <v>2008</v>
      </c>
      <c r="BI903" s="708">
        <v>2009</v>
      </c>
      <c r="BJ903" s="708">
        <v>2010</v>
      </c>
      <c r="BK903" s="708">
        <v>2011</v>
      </c>
      <c r="BL903"/>
      <c r="BM903"/>
      <c r="BN903"/>
      <c r="BO903"/>
      <c r="BP903"/>
      <c r="BQ903"/>
      <c r="BR903"/>
      <c r="BS903"/>
    </row>
    <row r="904" spans="1:71" ht="15" x14ac:dyDescent="0.25">
      <c r="A904" s="2609"/>
      <c r="B904" s="2113" t="s">
        <v>2138</v>
      </c>
      <c r="C904" s="550" t="s">
        <v>2030</v>
      </c>
      <c r="D904" s="550" t="s">
        <v>2030</v>
      </c>
      <c r="E904" s="550" t="s">
        <v>2030</v>
      </c>
      <c r="F904" s="550" t="s">
        <v>2030</v>
      </c>
      <c r="G904" s="551" t="s">
        <v>2030</v>
      </c>
      <c r="H904" s="549" t="s">
        <v>2030</v>
      </c>
      <c r="I904" s="550" t="s">
        <v>2030</v>
      </c>
      <c r="J904" s="550" t="s">
        <v>2030</v>
      </c>
      <c r="K904" s="550" t="s">
        <v>2030</v>
      </c>
      <c r="L904" s="549" t="s">
        <v>2030</v>
      </c>
      <c r="M904" s="550" t="s">
        <v>2030</v>
      </c>
      <c r="N904" s="550" t="s">
        <v>2030</v>
      </c>
      <c r="O904" s="553" t="s">
        <v>2030</v>
      </c>
      <c r="P904" s="549" t="s">
        <v>2030</v>
      </c>
      <c r="Q904" s="550" t="s">
        <v>2030</v>
      </c>
      <c r="R904" s="550" t="s">
        <v>2030</v>
      </c>
      <c r="S904" s="550" t="s">
        <v>2030</v>
      </c>
      <c r="T904" s="553" t="s">
        <v>2030</v>
      </c>
      <c r="U904" s="550" t="s">
        <v>2030</v>
      </c>
      <c r="V904" s="550" t="s">
        <v>2030</v>
      </c>
      <c r="W904" s="550" t="s">
        <v>2030</v>
      </c>
      <c r="X904" s="553" t="s">
        <v>2030</v>
      </c>
      <c r="Y904" s="726" t="s">
        <v>2259</v>
      </c>
      <c r="Z904" s="727" t="s">
        <v>2259</v>
      </c>
      <c r="AA904" s="727" t="s">
        <v>2259</v>
      </c>
      <c r="AB904" s="550" t="s">
        <v>2030</v>
      </c>
      <c r="AC904" s="549" t="s">
        <v>2030</v>
      </c>
      <c r="AD904" s="550" t="s">
        <v>2030</v>
      </c>
      <c r="AE904" s="550" t="s">
        <v>2030</v>
      </c>
      <c r="AF904" s="550" t="s">
        <v>2030</v>
      </c>
      <c r="AG904" s="550" t="s">
        <v>2030</v>
      </c>
      <c r="AH904" s="549" t="s">
        <v>2030</v>
      </c>
      <c r="AI904" s="550" t="s">
        <v>2030</v>
      </c>
      <c r="AJ904" s="550" t="s">
        <v>2030</v>
      </c>
      <c r="AK904" s="550" t="s">
        <v>2030</v>
      </c>
      <c r="AL904" s="549" t="s">
        <v>2030</v>
      </c>
      <c r="AM904" s="550" t="s">
        <v>2030</v>
      </c>
      <c r="AN904" s="550" t="s">
        <v>2030</v>
      </c>
      <c r="AO904" s="550" t="s">
        <v>2030</v>
      </c>
      <c r="AP904" s="553" t="s">
        <v>2030</v>
      </c>
      <c r="AQ904" s="549" t="s">
        <v>2030</v>
      </c>
      <c r="AR904" s="550" t="s">
        <v>2030</v>
      </c>
      <c r="AS904" s="550" t="s">
        <v>2030</v>
      </c>
      <c r="AT904" s="745" t="s">
        <v>2030</v>
      </c>
      <c r="AU904" s="746" t="s">
        <v>2030</v>
      </c>
      <c r="AV904" s="550" t="s">
        <v>2030</v>
      </c>
      <c r="AW904" s="550" t="s">
        <v>2030</v>
      </c>
      <c r="AX904" s="551" t="s">
        <v>2030</v>
      </c>
      <c r="AY904" s="549" t="s">
        <v>2030</v>
      </c>
      <c r="AZ904" s="550" t="s">
        <v>2030</v>
      </c>
      <c r="BA904" s="550" t="s">
        <v>2030</v>
      </c>
      <c r="BB904" s="553" t="s">
        <v>2030</v>
      </c>
      <c r="BC904" s="2639"/>
      <c r="BD904" s="655"/>
      <c r="BE904" s="655"/>
      <c r="BF904" s="709" t="s">
        <v>2038</v>
      </c>
      <c r="BG904" s="42">
        <f>COUNTIFS($C$1007:$BB$1008,$BE$814)</f>
        <v>104</v>
      </c>
      <c r="BH904" s="710"/>
      <c r="BI904" s="710"/>
      <c r="BJ904" s="710"/>
      <c r="BK904" s="747"/>
      <c r="BL904"/>
      <c r="BM904"/>
      <c r="BN904"/>
      <c r="BO904"/>
      <c r="BP904"/>
      <c r="BQ904"/>
      <c r="BR904"/>
      <c r="BS904"/>
    </row>
    <row r="905" spans="1:71" ht="15" x14ac:dyDescent="0.25">
      <c r="A905" s="2609"/>
      <c r="B905" s="2118" t="s">
        <v>2137</v>
      </c>
      <c r="C905" s="635"/>
      <c r="D905" s="561" t="s">
        <v>2030</v>
      </c>
      <c r="E905" s="561" t="s">
        <v>2030</v>
      </c>
      <c r="F905" s="561" t="s">
        <v>2030</v>
      </c>
      <c r="G905" s="562" t="s">
        <v>2030</v>
      </c>
      <c r="H905" s="560" t="s">
        <v>2030</v>
      </c>
      <c r="I905" s="561" t="s">
        <v>2030</v>
      </c>
      <c r="J905" s="561" t="s">
        <v>2030</v>
      </c>
      <c r="K905" s="561" t="s">
        <v>2030</v>
      </c>
      <c r="L905" s="560" t="s">
        <v>2030</v>
      </c>
      <c r="M905" s="561" t="s">
        <v>2030</v>
      </c>
      <c r="N905" s="561" t="s">
        <v>2030</v>
      </c>
      <c r="O905" s="564" t="s">
        <v>2030</v>
      </c>
      <c r="P905" s="560" t="s">
        <v>2030</v>
      </c>
      <c r="Q905" s="561" t="s">
        <v>2030</v>
      </c>
      <c r="R905" s="561" t="s">
        <v>2030</v>
      </c>
      <c r="S905" s="561" t="s">
        <v>2030</v>
      </c>
      <c r="T905" s="564" t="s">
        <v>2030</v>
      </c>
      <c r="U905" s="561" t="s">
        <v>2030</v>
      </c>
      <c r="V905" s="561" t="s">
        <v>2030</v>
      </c>
      <c r="W905" s="561" t="s">
        <v>2030</v>
      </c>
      <c r="X905" s="564" t="s">
        <v>2030</v>
      </c>
      <c r="Y905" s="560" t="s">
        <v>2030</v>
      </c>
      <c r="Z905" s="561" t="s">
        <v>2030</v>
      </c>
      <c r="AA905" s="561" t="s">
        <v>2030</v>
      </c>
      <c r="AB905" s="561" t="s">
        <v>2030</v>
      </c>
      <c r="AC905" s="560" t="s">
        <v>2030</v>
      </c>
      <c r="AD905" s="561" t="s">
        <v>2030</v>
      </c>
      <c r="AE905" s="561" t="s">
        <v>2030</v>
      </c>
      <c r="AF905" s="561" t="s">
        <v>2030</v>
      </c>
      <c r="AG905" s="561" t="s">
        <v>2030</v>
      </c>
      <c r="AH905" s="560" t="s">
        <v>2030</v>
      </c>
      <c r="AI905" s="561" t="s">
        <v>2030</v>
      </c>
      <c r="AJ905" s="561" t="s">
        <v>2030</v>
      </c>
      <c r="AK905" s="561" t="s">
        <v>2030</v>
      </c>
      <c r="AL905" s="560" t="s">
        <v>2030</v>
      </c>
      <c r="AM905" s="561" t="s">
        <v>2030</v>
      </c>
      <c r="AN905" s="561" t="s">
        <v>2030</v>
      </c>
      <c r="AO905" s="561" t="s">
        <v>2030</v>
      </c>
      <c r="AP905" s="564" t="s">
        <v>2030</v>
      </c>
      <c r="AQ905" s="560" t="s">
        <v>2030</v>
      </c>
      <c r="AR905" s="561" t="s">
        <v>2030</v>
      </c>
      <c r="AS905" s="561" t="s">
        <v>2030</v>
      </c>
      <c r="AT905" s="742" t="s">
        <v>2259</v>
      </c>
      <c r="AU905" s="730" t="s">
        <v>2259</v>
      </c>
      <c r="AV905" s="730" t="s">
        <v>2259</v>
      </c>
      <c r="AW905" s="730" t="s">
        <v>2259</v>
      </c>
      <c r="AX905" s="735" t="s">
        <v>2259</v>
      </c>
      <c r="AY905" s="741" t="s">
        <v>2259</v>
      </c>
      <c r="AZ905" s="561" t="s">
        <v>2030</v>
      </c>
      <c r="BA905" s="561" t="s">
        <v>2030</v>
      </c>
      <c r="BB905" s="564" t="s">
        <v>2030</v>
      </c>
      <c r="BC905" s="2639"/>
      <c r="BD905" s="655"/>
      <c r="BE905" s="655"/>
      <c r="BF905" s="715" t="s">
        <v>2037</v>
      </c>
      <c r="BG905" s="42">
        <f>COUNTIFS($C$1007:$BB$1008,$BF$814)</f>
        <v>0</v>
      </c>
      <c r="BH905" s="710"/>
      <c r="BI905" s="710"/>
      <c r="BJ905" s="710"/>
      <c r="BK905" s="747"/>
      <c r="BL905"/>
      <c r="BM905"/>
      <c r="BN905"/>
      <c r="BO905"/>
      <c r="BP905"/>
      <c r="BQ905"/>
      <c r="BR905"/>
      <c r="BS905"/>
    </row>
    <row r="906" spans="1:71" ht="15" x14ac:dyDescent="0.25">
      <c r="A906" s="2609"/>
      <c r="B906" s="2113" t="s">
        <v>2136</v>
      </c>
      <c r="C906" s="725" t="s">
        <v>2259</v>
      </c>
      <c r="D906" s="727" t="s">
        <v>2259</v>
      </c>
      <c r="E906" s="727" t="s">
        <v>2259</v>
      </c>
      <c r="F906" s="727" t="s">
        <v>2259</v>
      </c>
      <c r="G906" s="551" t="s">
        <v>2030</v>
      </c>
      <c r="H906" s="549" t="s">
        <v>2030</v>
      </c>
      <c r="I906" s="550" t="s">
        <v>2030</v>
      </c>
      <c r="J906" s="550" t="s">
        <v>2030</v>
      </c>
      <c r="K906" s="550" t="s">
        <v>2030</v>
      </c>
      <c r="L906" s="549" t="s">
        <v>2030</v>
      </c>
      <c r="M906" s="550" t="s">
        <v>2030</v>
      </c>
      <c r="N906" s="550" t="s">
        <v>2030</v>
      </c>
      <c r="O906" s="553" t="s">
        <v>2030</v>
      </c>
      <c r="P906" s="549" t="s">
        <v>2030</v>
      </c>
      <c r="Q906" s="550" t="s">
        <v>2030</v>
      </c>
      <c r="R906" s="550" t="s">
        <v>2030</v>
      </c>
      <c r="S906" s="550" t="s">
        <v>2030</v>
      </c>
      <c r="T906" s="553" t="s">
        <v>2030</v>
      </c>
      <c r="U906" s="550" t="s">
        <v>2030</v>
      </c>
      <c r="V906" s="550" t="s">
        <v>2030</v>
      </c>
      <c r="W906" s="550" t="s">
        <v>2030</v>
      </c>
      <c r="X906" s="553" t="s">
        <v>2030</v>
      </c>
      <c r="Y906" s="549" t="s">
        <v>2030</v>
      </c>
      <c r="Z906" s="550" t="s">
        <v>2030</v>
      </c>
      <c r="AA906" s="550" t="s">
        <v>2030</v>
      </c>
      <c r="AB906" s="550" t="s">
        <v>2030</v>
      </c>
      <c r="AC906" s="549" t="s">
        <v>2030</v>
      </c>
      <c r="AD906" s="550" t="s">
        <v>2030</v>
      </c>
      <c r="AE906" s="550" t="s">
        <v>2030</v>
      </c>
      <c r="AF906" s="550" t="s">
        <v>2030</v>
      </c>
      <c r="AG906" s="550" t="s">
        <v>2030</v>
      </c>
      <c r="AH906" s="549" t="s">
        <v>2030</v>
      </c>
      <c r="AI906" s="550" t="s">
        <v>2030</v>
      </c>
      <c r="AJ906" s="550" t="s">
        <v>2030</v>
      </c>
      <c r="AK906" s="550" t="s">
        <v>2030</v>
      </c>
      <c r="AL906" s="549" t="s">
        <v>2030</v>
      </c>
      <c r="AM906" s="550" t="s">
        <v>2030</v>
      </c>
      <c r="AN906" s="550" t="s">
        <v>2030</v>
      </c>
      <c r="AO906" s="550" t="s">
        <v>2030</v>
      </c>
      <c r="AP906" s="553" t="s">
        <v>2030</v>
      </c>
      <c r="AQ906" s="549" t="s">
        <v>2030</v>
      </c>
      <c r="AR906" s="550" t="s">
        <v>2030</v>
      </c>
      <c r="AS906" s="550" t="s">
        <v>2030</v>
      </c>
      <c r="AT906" s="553" t="s">
        <v>2030</v>
      </c>
      <c r="AU906" s="550" t="s">
        <v>2030</v>
      </c>
      <c r="AV906" s="727" t="s">
        <v>2259</v>
      </c>
      <c r="AW906" s="727" t="s">
        <v>2259</v>
      </c>
      <c r="AX906" s="725" t="s">
        <v>2259</v>
      </c>
      <c r="AY906" s="726" t="s">
        <v>2259</v>
      </c>
      <c r="AZ906" s="550" t="s">
        <v>2030</v>
      </c>
      <c r="BA906" s="550" t="s">
        <v>2030</v>
      </c>
      <c r="BB906" s="553" t="s">
        <v>2030</v>
      </c>
      <c r="BC906" s="2639"/>
      <c r="BD906" s="655"/>
      <c r="BE906" s="655"/>
      <c r="BF906" s="655"/>
      <c r="BG906" s="655"/>
      <c r="BH906" s="655"/>
      <c r="BI906" s="655"/>
      <c r="BJ906" s="655"/>
      <c r="BK906" s="690"/>
      <c r="BL906"/>
      <c r="BM906"/>
      <c r="BN906"/>
      <c r="BO906"/>
      <c r="BP906"/>
      <c r="BQ906"/>
      <c r="BR906"/>
      <c r="BS906"/>
    </row>
    <row r="907" spans="1:71" ht="15" x14ac:dyDescent="0.25">
      <c r="A907" s="2609"/>
      <c r="B907" s="2118" t="s">
        <v>2135</v>
      </c>
      <c r="C907" s="635" t="s">
        <v>2030</v>
      </c>
      <c r="D907" s="561" t="s">
        <v>2030</v>
      </c>
      <c r="E907" s="561" t="s">
        <v>2030</v>
      </c>
      <c r="F907" s="561" t="s">
        <v>2030</v>
      </c>
      <c r="G907" s="562" t="s">
        <v>2030</v>
      </c>
      <c r="H907" s="560" t="s">
        <v>2030</v>
      </c>
      <c r="I907" s="561" t="s">
        <v>2030</v>
      </c>
      <c r="J907" s="561" t="s">
        <v>2030</v>
      </c>
      <c r="K907" s="561" t="s">
        <v>2030</v>
      </c>
      <c r="L907" s="560" t="s">
        <v>2030</v>
      </c>
      <c r="M907" s="561" t="s">
        <v>2030</v>
      </c>
      <c r="N907" s="561" t="s">
        <v>2030</v>
      </c>
      <c r="O907" s="564" t="s">
        <v>2030</v>
      </c>
      <c r="P907" s="560" t="s">
        <v>2030</v>
      </c>
      <c r="Q907" s="561" t="s">
        <v>2030</v>
      </c>
      <c r="R907" s="561" t="s">
        <v>2030</v>
      </c>
      <c r="S907" s="561" t="s">
        <v>2030</v>
      </c>
      <c r="T907" s="564" t="s">
        <v>2030</v>
      </c>
      <c r="U907" s="561" t="s">
        <v>2030</v>
      </c>
      <c r="V907" s="561" t="s">
        <v>2030</v>
      </c>
      <c r="W907" s="561" t="s">
        <v>2030</v>
      </c>
      <c r="X907" s="564" t="s">
        <v>2030</v>
      </c>
      <c r="Y907" s="560" t="s">
        <v>2030</v>
      </c>
      <c r="Z907" s="561" t="s">
        <v>2030</v>
      </c>
      <c r="AA907" s="561" t="s">
        <v>2030</v>
      </c>
      <c r="AB907" s="561" t="s">
        <v>2030</v>
      </c>
      <c r="AC907" s="560" t="s">
        <v>2030</v>
      </c>
      <c r="AD907" s="561" t="s">
        <v>2030</v>
      </c>
      <c r="AE907" s="561" t="s">
        <v>2030</v>
      </c>
      <c r="AF907" s="561" t="s">
        <v>2030</v>
      </c>
      <c r="AG907" s="561" t="s">
        <v>2030</v>
      </c>
      <c r="AH907" s="560" t="s">
        <v>2030</v>
      </c>
      <c r="AI907" s="561" t="s">
        <v>2030</v>
      </c>
      <c r="AJ907" s="561" t="s">
        <v>2030</v>
      </c>
      <c r="AK907" s="561" t="s">
        <v>2030</v>
      </c>
      <c r="AL907" s="560" t="s">
        <v>2030</v>
      </c>
      <c r="AM907" s="561" t="s">
        <v>2030</v>
      </c>
      <c r="AN907" s="561" t="s">
        <v>2030</v>
      </c>
      <c r="AO907" s="561" t="s">
        <v>2030</v>
      </c>
      <c r="AP907" s="564" t="s">
        <v>2030</v>
      </c>
      <c r="AQ907" s="560" t="s">
        <v>2030</v>
      </c>
      <c r="AR907" s="561" t="s">
        <v>2030</v>
      </c>
      <c r="AS907" s="561" t="s">
        <v>2030</v>
      </c>
      <c r="AT907" s="564" t="s">
        <v>2030</v>
      </c>
      <c r="AU907" s="561" t="s">
        <v>2030</v>
      </c>
      <c r="AV907" s="730" t="s">
        <v>2259</v>
      </c>
      <c r="AW907" s="730" t="s">
        <v>2259</v>
      </c>
      <c r="AX907" s="735" t="s">
        <v>2259</v>
      </c>
      <c r="AY907" s="560" t="s">
        <v>2030</v>
      </c>
      <c r="AZ907" s="561" t="s">
        <v>2030</v>
      </c>
      <c r="BA907" s="561" t="s">
        <v>2030</v>
      </c>
      <c r="BB907" s="564" t="s">
        <v>2030</v>
      </c>
      <c r="BC907" s="2639"/>
      <c r="BD907" s="655"/>
      <c r="BE907" s="655"/>
      <c r="BF907" s="655"/>
      <c r="BG907" s="655"/>
      <c r="BH907" s="655"/>
      <c r="BI907" s="655"/>
      <c r="BJ907" s="655"/>
      <c r="BK907" s="690"/>
      <c r="BL907"/>
      <c r="BM907"/>
      <c r="BN907"/>
      <c r="BO907"/>
      <c r="BP907"/>
      <c r="BQ907"/>
      <c r="BR907"/>
      <c r="BS907"/>
    </row>
    <row r="908" spans="1:71" ht="15" x14ac:dyDescent="0.25">
      <c r="A908" s="2609"/>
      <c r="B908" s="2113" t="s">
        <v>2134</v>
      </c>
      <c r="C908" s="605" t="s">
        <v>2030</v>
      </c>
      <c r="D908" s="550" t="s">
        <v>2030</v>
      </c>
      <c r="E908" s="550" t="s">
        <v>2030</v>
      </c>
      <c r="F908" s="550" t="s">
        <v>2030</v>
      </c>
      <c r="G908" s="551" t="s">
        <v>2030</v>
      </c>
      <c r="H908" s="549" t="s">
        <v>2030</v>
      </c>
      <c r="I908" s="550" t="s">
        <v>2030</v>
      </c>
      <c r="J908" s="550" t="s">
        <v>2030</v>
      </c>
      <c r="K908" s="550" t="s">
        <v>2030</v>
      </c>
      <c r="L908" s="549" t="s">
        <v>2030</v>
      </c>
      <c r="M908" s="550" t="s">
        <v>2030</v>
      </c>
      <c r="N908" s="550" t="s">
        <v>2030</v>
      </c>
      <c r="O908" s="553" t="s">
        <v>2030</v>
      </c>
      <c r="P908" s="549" t="s">
        <v>2030</v>
      </c>
      <c r="Q908" s="550" t="s">
        <v>2030</v>
      </c>
      <c r="R908" s="550" t="s">
        <v>2030</v>
      </c>
      <c r="S908" s="550" t="s">
        <v>2030</v>
      </c>
      <c r="T908" s="553" t="s">
        <v>2030</v>
      </c>
      <c r="U908" s="550" t="s">
        <v>2030</v>
      </c>
      <c r="V908" s="550" t="s">
        <v>2030</v>
      </c>
      <c r="W908" s="550" t="s">
        <v>2030</v>
      </c>
      <c r="X908" s="553" t="s">
        <v>2030</v>
      </c>
      <c r="Y908" s="549" t="s">
        <v>2030</v>
      </c>
      <c r="Z908" s="550" t="s">
        <v>2030</v>
      </c>
      <c r="AA908" s="550" t="s">
        <v>2030</v>
      </c>
      <c r="AB908" s="550" t="s">
        <v>2030</v>
      </c>
      <c r="AC908" s="549" t="s">
        <v>2030</v>
      </c>
      <c r="AD908" s="550" t="s">
        <v>2030</v>
      </c>
      <c r="AE908" s="550" t="s">
        <v>2030</v>
      </c>
      <c r="AF908" s="550" t="s">
        <v>2030</v>
      </c>
      <c r="AG908" s="550" t="s">
        <v>2030</v>
      </c>
      <c r="AH908" s="549" t="s">
        <v>2030</v>
      </c>
      <c r="AI908" s="550" t="s">
        <v>2030</v>
      </c>
      <c r="AJ908" s="550" t="s">
        <v>2030</v>
      </c>
      <c r="AK908" s="550" t="s">
        <v>2030</v>
      </c>
      <c r="AL908" s="549" t="s">
        <v>2030</v>
      </c>
      <c r="AM908" s="550" t="s">
        <v>2030</v>
      </c>
      <c r="AN908" s="550" t="s">
        <v>2030</v>
      </c>
      <c r="AO908" s="550" t="s">
        <v>2030</v>
      </c>
      <c r="AP908" s="553" t="s">
        <v>2030</v>
      </c>
      <c r="AQ908" s="549" t="s">
        <v>2030</v>
      </c>
      <c r="AR908" s="550" t="s">
        <v>2030</v>
      </c>
      <c r="AS908" s="550" t="s">
        <v>2030</v>
      </c>
      <c r="AT908" s="553" t="s">
        <v>2030</v>
      </c>
      <c r="AU908" s="550" t="s">
        <v>2030</v>
      </c>
      <c r="AV908" s="727" t="s">
        <v>2259</v>
      </c>
      <c r="AW908" s="550" t="s">
        <v>2030</v>
      </c>
      <c r="AX908" s="551" t="s">
        <v>2030</v>
      </c>
      <c r="AY908" s="549" t="s">
        <v>2030</v>
      </c>
      <c r="AZ908" s="550" t="s">
        <v>2030</v>
      </c>
      <c r="BA908" s="550" t="s">
        <v>2030</v>
      </c>
      <c r="BB908" s="553" t="s">
        <v>2030</v>
      </c>
      <c r="BC908" s="2639"/>
      <c r="BD908" s="2635" t="s">
        <v>1501</v>
      </c>
      <c r="BE908" s="2636"/>
      <c r="BF908" s="723"/>
      <c r="BG908" s="708">
        <v>2007</v>
      </c>
      <c r="BH908" s="708">
        <v>2008</v>
      </c>
      <c r="BI908" s="708">
        <v>2009</v>
      </c>
      <c r="BJ908" s="708">
        <v>2010</v>
      </c>
      <c r="BK908" s="708">
        <v>2011</v>
      </c>
      <c r="BL908"/>
      <c r="BM908"/>
      <c r="BN908"/>
      <c r="BO908"/>
      <c r="BP908"/>
      <c r="BQ908"/>
      <c r="BR908"/>
      <c r="BS908"/>
    </row>
    <row r="909" spans="1:71" ht="15.75" thickBot="1" x14ac:dyDescent="0.3">
      <c r="A909" s="2610"/>
      <c r="B909" s="2119" t="s">
        <v>2133</v>
      </c>
      <c r="C909" s="610" t="s">
        <v>2030</v>
      </c>
      <c r="D909" s="608" t="s">
        <v>2030</v>
      </c>
      <c r="E909" s="608" t="s">
        <v>2030</v>
      </c>
      <c r="F909" s="608" t="s">
        <v>2030</v>
      </c>
      <c r="G909" s="615" t="s">
        <v>2030</v>
      </c>
      <c r="H909" s="607" t="s">
        <v>2030</v>
      </c>
      <c r="I909" s="608" t="s">
        <v>2030</v>
      </c>
      <c r="J909" s="608" t="s">
        <v>2030</v>
      </c>
      <c r="K909" s="608" t="s">
        <v>2030</v>
      </c>
      <c r="L909" s="607" t="s">
        <v>2030</v>
      </c>
      <c r="M909" s="608" t="s">
        <v>2030</v>
      </c>
      <c r="N909" s="608" t="s">
        <v>2030</v>
      </c>
      <c r="O909" s="609" t="s">
        <v>2030</v>
      </c>
      <c r="P909" s="607" t="s">
        <v>2030</v>
      </c>
      <c r="Q909" s="608" t="s">
        <v>2030</v>
      </c>
      <c r="R909" s="608" t="s">
        <v>2030</v>
      </c>
      <c r="S909" s="608" t="s">
        <v>2030</v>
      </c>
      <c r="T909" s="609" t="s">
        <v>2030</v>
      </c>
      <c r="U909" s="608" t="s">
        <v>2030</v>
      </c>
      <c r="V909" s="608" t="s">
        <v>2030</v>
      </c>
      <c r="W909" s="608" t="s">
        <v>2030</v>
      </c>
      <c r="X909" s="609" t="s">
        <v>2030</v>
      </c>
      <c r="Y909" s="607" t="s">
        <v>2030</v>
      </c>
      <c r="Z909" s="608" t="s">
        <v>2030</v>
      </c>
      <c r="AA909" s="608" t="s">
        <v>2030</v>
      </c>
      <c r="AB909" s="608" t="s">
        <v>2030</v>
      </c>
      <c r="AC909" s="607" t="s">
        <v>2030</v>
      </c>
      <c r="AD909" s="608" t="s">
        <v>2030</v>
      </c>
      <c r="AE909" s="608" t="s">
        <v>2030</v>
      </c>
      <c r="AF909" s="608" t="s">
        <v>2030</v>
      </c>
      <c r="AG909" s="608" t="s">
        <v>2030</v>
      </c>
      <c r="AH909" s="607" t="s">
        <v>2030</v>
      </c>
      <c r="AI909" s="737" t="s">
        <v>2259</v>
      </c>
      <c r="AJ909" s="737" t="s">
        <v>2259</v>
      </c>
      <c r="AK909" s="737" t="s">
        <v>2259</v>
      </c>
      <c r="AL909" s="607" t="s">
        <v>2030</v>
      </c>
      <c r="AM909" s="608" t="s">
        <v>2030</v>
      </c>
      <c r="AN909" s="608" t="s">
        <v>2030</v>
      </c>
      <c r="AO909" s="608" t="s">
        <v>2030</v>
      </c>
      <c r="AP909" s="609" t="s">
        <v>2030</v>
      </c>
      <c r="AQ909" s="607" t="s">
        <v>2030</v>
      </c>
      <c r="AR909" s="608" t="s">
        <v>2030</v>
      </c>
      <c r="AS909" s="608" t="s">
        <v>2030</v>
      </c>
      <c r="AT909" s="609" t="s">
        <v>2030</v>
      </c>
      <c r="AU909" s="608" t="s">
        <v>2030</v>
      </c>
      <c r="AV909" s="608" t="s">
        <v>2030</v>
      </c>
      <c r="AW909" s="608" t="s">
        <v>2030</v>
      </c>
      <c r="AX909" s="615" t="s">
        <v>2030</v>
      </c>
      <c r="AY909" s="607" t="s">
        <v>2030</v>
      </c>
      <c r="AZ909" s="608" t="s">
        <v>2030</v>
      </c>
      <c r="BA909" s="608" t="s">
        <v>2030</v>
      </c>
      <c r="BB909" s="609" t="s">
        <v>2030</v>
      </c>
      <c r="BC909" s="2639"/>
      <c r="BD909" s="655"/>
      <c r="BE909" s="655"/>
      <c r="BF909" s="709" t="s">
        <v>2038</v>
      </c>
      <c r="BG909" s="42">
        <f>COUNTIFS($C$1012:$BB$1014,$BE$814)</f>
        <v>147</v>
      </c>
      <c r="BH909" s="710"/>
      <c r="BI909" s="710"/>
      <c r="BJ909" s="710"/>
      <c r="BK909" s="747"/>
      <c r="BL909"/>
      <c r="BM909"/>
      <c r="BN909"/>
      <c r="BO909"/>
      <c r="BP909"/>
      <c r="BQ909"/>
      <c r="BR909"/>
      <c r="BS909"/>
    </row>
    <row r="910" spans="1:71" ht="15.75" thickBot="1" x14ac:dyDescent="0.3">
      <c r="A910"/>
      <c r="B910" s="1676"/>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s="2639"/>
      <c r="BD910" s="655"/>
      <c r="BE910" s="655"/>
      <c r="BF910" s="715" t="s">
        <v>2037</v>
      </c>
      <c r="BG910" s="42">
        <f>COUNTIFS($C$1012:$BB$1014,$BF$814)</f>
        <v>9</v>
      </c>
      <c r="BH910" s="710"/>
      <c r="BI910" s="710"/>
      <c r="BJ910" s="710"/>
      <c r="BK910" s="747"/>
      <c r="BL910"/>
      <c r="BM910"/>
      <c r="BN910"/>
      <c r="BO910"/>
      <c r="BP910"/>
      <c r="BQ910"/>
      <c r="BR910"/>
      <c r="BS910"/>
    </row>
    <row r="911" spans="1:71" ht="15.75" thickBot="1" x14ac:dyDescent="0.3">
      <c r="A911" s="2621" t="s">
        <v>450</v>
      </c>
      <c r="B911" s="2633" t="s">
        <v>672</v>
      </c>
      <c r="C911" s="2613" t="s">
        <v>2056</v>
      </c>
      <c r="D911" s="2625"/>
      <c r="E911" s="2625"/>
      <c r="F911" s="2625"/>
      <c r="G911" s="2626"/>
      <c r="H911" s="2627" t="s">
        <v>2062</v>
      </c>
      <c r="I911" s="2628"/>
      <c r="J911" s="2628"/>
      <c r="K911" s="2629"/>
      <c r="L911" s="2628" t="s">
        <v>2061</v>
      </c>
      <c r="M911" s="2628"/>
      <c r="N911" s="2628"/>
      <c r="O911" s="2629"/>
      <c r="P911" s="2613" t="s">
        <v>2053</v>
      </c>
      <c r="Q911" s="2614"/>
      <c r="R911" s="2614"/>
      <c r="S911" s="2614"/>
      <c r="T911" s="2615"/>
      <c r="U911" s="2620" t="s">
        <v>2052</v>
      </c>
      <c r="V911" s="2620"/>
      <c r="W911" s="2620"/>
      <c r="X911" s="2620"/>
      <c r="Y911" s="2613" t="s">
        <v>2051</v>
      </c>
      <c r="Z911" s="2614"/>
      <c r="AA911" s="2614"/>
      <c r="AB911" s="2615"/>
      <c r="AC911" s="2615" t="s">
        <v>2050</v>
      </c>
      <c r="AD911" s="2619"/>
      <c r="AE911" s="2619"/>
      <c r="AF911" s="2619"/>
      <c r="AG911" s="2619"/>
      <c r="AH911" s="2620" t="s">
        <v>2049</v>
      </c>
      <c r="AI911" s="2620"/>
      <c r="AJ911" s="2620"/>
      <c r="AK911" s="2620"/>
      <c r="AL911" s="2613" t="s">
        <v>2048</v>
      </c>
      <c r="AM911" s="2614"/>
      <c r="AN911" s="2614"/>
      <c r="AO911" s="2614"/>
      <c r="AP911" s="2615"/>
      <c r="AQ911" s="2613" t="s">
        <v>2047</v>
      </c>
      <c r="AR911" s="2614"/>
      <c r="AS911" s="2614"/>
      <c r="AT911" s="2615"/>
      <c r="AU911" s="2616" t="s">
        <v>2046</v>
      </c>
      <c r="AV911" s="2617"/>
      <c r="AW911" s="2617"/>
      <c r="AX911" s="2618"/>
      <c r="AY911" s="2619" t="s">
        <v>2045</v>
      </c>
      <c r="AZ911" s="2619"/>
      <c r="BA911" s="2619"/>
      <c r="BB911" s="2619"/>
      <c r="BC911" s="2640"/>
      <c r="BD911" s="655"/>
      <c r="BE911" s="655"/>
      <c r="BF911" s="655"/>
      <c r="BG911" s="655"/>
      <c r="BH911" s="655"/>
      <c r="BI911" s="655"/>
      <c r="BJ911" s="655"/>
      <c r="BK911" s="690"/>
      <c r="BL911"/>
      <c r="BM911"/>
      <c r="BN911"/>
      <c r="BO911"/>
      <c r="BP911"/>
      <c r="BQ911"/>
      <c r="BR911"/>
      <c r="BS911"/>
    </row>
    <row r="912" spans="1:71" ht="15.75" thickBot="1" x14ac:dyDescent="0.3">
      <c r="A912" s="2622"/>
      <c r="B912" s="2634"/>
      <c r="C912" s="692">
        <v>2</v>
      </c>
      <c r="D912" s="693">
        <v>7</v>
      </c>
      <c r="E912" s="692">
        <v>14</v>
      </c>
      <c r="F912" s="694">
        <v>21</v>
      </c>
      <c r="G912" s="695">
        <v>28</v>
      </c>
      <c r="H912" s="694">
        <v>4</v>
      </c>
      <c r="I912" s="692">
        <v>11</v>
      </c>
      <c r="J912" s="694">
        <v>18</v>
      </c>
      <c r="K912" s="692">
        <v>25</v>
      </c>
      <c r="L912" s="696">
        <v>4</v>
      </c>
      <c r="M912" s="694">
        <v>11</v>
      </c>
      <c r="N912" s="692">
        <v>18</v>
      </c>
      <c r="O912" s="694">
        <v>25</v>
      </c>
      <c r="P912" s="692">
        <v>1</v>
      </c>
      <c r="Q912" s="694">
        <v>8</v>
      </c>
      <c r="R912" s="692">
        <v>15</v>
      </c>
      <c r="S912" s="694">
        <v>22</v>
      </c>
      <c r="T912" s="692">
        <v>29</v>
      </c>
      <c r="U912" s="694">
        <v>6</v>
      </c>
      <c r="V912" s="692">
        <v>13</v>
      </c>
      <c r="W912" s="697">
        <v>20</v>
      </c>
      <c r="X912" s="698">
        <v>27</v>
      </c>
      <c r="Y912" s="699">
        <v>3</v>
      </c>
      <c r="Z912" s="692">
        <v>10</v>
      </c>
      <c r="AA912" s="694">
        <v>17</v>
      </c>
      <c r="AB912" s="692">
        <v>24</v>
      </c>
      <c r="AC912" s="699">
        <v>1</v>
      </c>
      <c r="AD912" s="692">
        <v>8</v>
      </c>
      <c r="AE912" s="694">
        <v>15</v>
      </c>
      <c r="AF912" s="694">
        <v>22</v>
      </c>
      <c r="AG912" s="692">
        <v>29</v>
      </c>
      <c r="AH912" s="694">
        <v>5</v>
      </c>
      <c r="AI912" s="692">
        <v>12</v>
      </c>
      <c r="AJ912" s="692">
        <v>19</v>
      </c>
      <c r="AK912" s="694">
        <v>26</v>
      </c>
      <c r="AL912" s="692">
        <v>2</v>
      </c>
      <c r="AM912" s="694">
        <v>9</v>
      </c>
      <c r="AN912" s="692">
        <v>16</v>
      </c>
      <c r="AO912" s="694">
        <v>23</v>
      </c>
      <c r="AP912" s="692">
        <v>30</v>
      </c>
      <c r="AQ912" s="694">
        <v>7</v>
      </c>
      <c r="AR912" s="692">
        <v>14</v>
      </c>
      <c r="AS912" s="692">
        <v>21</v>
      </c>
      <c r="AT912" s="700">
        <v>28</v>
      </c>
      <c r="AU912" s="701">
        <v>4</v>
      </c>
      <c r="AV912" s="700">
        <v>11</v>
      </c>
      <c r="AW912" s="701">
        <v>18</v>
      </c>
      <c r="AX912" s="700">
        <v>25</v>
      </c>
      <c r="AY912" s="701">
        <v>2</v>
      </c>
      <c r="AZ912" s="700">
        <v>9</v>
      </c>
      <c r="BA912" s="701">
        <v>16</v>
      </c>
      <c r="BB912" s="748">
        <v>28</v>
      </c>
      <c r="BC912" s="255"/>
      <c r="BD912"/>
      <c r="BE912"/>
      <c r="BF912"/>
      <c r="BG912"/>
      <c r="BH912"/>
      <c r="BI912"/>
      <c r="BJ912"/>
      <c r="BK912"/>
      <c r="BL912"/>
      <c r="BM912"/>
      <c r="BN912"/>
      <c r="BO912"/>
      <c r="BP912"/>
      <c r="BQ912"/>
      <c r="BR912"/>
      <c r="BS912"/>
    </row>
    <row r="913" spans="1:71" ht="15" x14ac:dyDescent="0.25">
      <c r="A913" s="2630" t="s">
        <v>1693</v>
      </c>
      <c r="B913" s="2132" t="s">
        <v>2132</v>
      </c>
      <c r="C913" s="635" t="s">
        <v>2030</v>
      </c>
      <c r="D913" s="535" t="s">
        <v>2030</v>
      </c>
      <c r="E913" s="535" t="s">
        <v>2030</v>
      </c>
      <c r="F913" s="535" t="s">
        <v>2030</v>
      </c>
      <c r="G913" s="535" t="s">
        <v>2030</v>
      </c>
      <c r="H913" s="635" t="s">
        <v>2030</v>
      </c>
      <c r="I913" s="535" t="s">
        <v>2030</v>
      </c>
      <c r="J913" s="535" t="s">
        <v>2030</v>
      </c>
      <c r="K913" s="535" t="s">
        <v>2030</v>
      </c>
      <c r="L913" s="534" t="s">
        <v>2030</v>
      </c>
      <c r="M913" s="535" t="s">
        <v>2030</v>
      </c>
      <c r="N913" s="535" t="s">
        <v>2030</v>
      </c>
      <c r="O913" s="535" t="s">
        <v>2030</v>
      </c>
      <c r="P913" s="534" t="s">
        <v>2030</v>
      </c>
      <c r="Q913" s="535" t="s">
        <v>2030</v>
      </c>
      <c r="R913" s="535" t="s">
        <v>2030</v>
      </c>
      <c r="S913" s="535" t="s">
        <v>2030</v>
      </c>
      <c r="T913" s="536" t="s">
        <v>2030</v>
      </c>
      <c r="U913" s="534" t="s">
        <v>2030</v>
      </c>
      <c r="V913" s="535" t="s">
        <v>2030</v>
      </c>
      <c r="W913" s="535" t="s">
        <v>2030</v>
      </c>
      <c r="X913" s="536" t="s">
        <v>2030</v>
      </c>
      <c r="Y913" s="534" t="s">
        <v>2030</v>
      </c>
      <c r="Z913" s="535" t="s">
        <v>2030</v>
      </c>
      <c r="AA913" s="535" t="s">
        <v>2030</v>
      </c>
      <c r="AB913" s="535" t="s">
        <v>2030</v>
      </c>
      <c r="AC913" s="534" t="s">
        <v>2030</v>
      </c>
      <c r="AD913" s="535" t="s">
        <v>2030</v>
      </c>
      <c r="AE913" s="535" t="s">
        <v>2030</v>
      </c>
      <c r="AF913" s="535" t="s">
        <v>2030</v>
      </c>
      <c r="AG913" s="535" t="s">
        <v>2030</v>
      </c>
      <c r="AH913" s="534" t="s">
        <v>2030</v>
      </c>
      <c r="AI913" s="535" t="s">
        <v>2030</v>
      </c>
      <c r="AJ913" s="535" t="s">
        <v>2030</v>
      </c>
      <c r="AK913" s="535" t="s">
        <v>2030</v>
      </c>
      <c r="AL913" s="534" t="s">
        <v>2030</v>
      </c>
      <c r="AM913" s="535" t="s">
        <v>2030</v>
      </c>
      <c r="AN913" s="535" t="s">
        <v>2030</v>
      </c>
      <c r="AO913" s="535" t="s">
        <v>2030</v>
      </c>
      <c r="AP913" s="536" t="s">
        <v>2030</v>
      </c>
      <c r="AQ913" s="534" t="s">
        <v>2030</v>
      </c>
      <c r="AR913" s="535" t="s">
        <v>2030</v>
      </c>
      <c r="AS913" s="535" t="s">
        <v>2030</v>
      </c>
      <c r="AT913" s="536" t="s">
        <v>2030</v>
      </c>
      <c r="AU913" s="534" t="s">
        <v>2030</v>
      </c>
      <c r="AV913" s="535" t="s">
        <v>2030</v>
      </c>
      <c r="AW913" s="535" t="s">
        <v>2030</v>
      </c>
      <c r="AX913" s="535" t="s">
        <v>2030</v>
      </c>
      <c r="AY913" s="534" t="s">
        <v>2030</v>
      </c>
      <c r="AZ913" s="535" t="s">
        <v>2030</v>
      </c>
      <c r="BA913" s="535" t="s">
        <v>2030</v>
      </c>
      <c r="BB913" s="537" t="s">
        <v>2030</v>
      </c>
      <c r="BC913" s="255"/>
      <c r="BD913"/>
      <c r="BE913"/>
      <c r="BF913"/>
      <c r="BG913"/>
      <c r="BH913"/>
      <c r="BI913"/>
      <c r="BJ913"/>
      <c r="BK913"/>
      <c r="BL913"/>
      <c r="BM913"/>
      <c r="BN913"/>
      <c r="BO913"/>
      <c r="BP913"/>
      <c r="BQ913"/>
      <c r="BR913"/>
      <c r="BS913"/>
    </row>
    <row r="914" spans="1:71" ht="15" x14ac:dyDescent="0.25">
      <c r="A914" s="2631"/>
      <c r="B914" s="2133" t="s">
        <v>2131</v>
      </c>
      <c r="C914" s="605" t="s">
        <v>2030</v>
      </c>
      <c r="D914" s="550" t="s">
        <v>2030</v>
      </c>
      <c r="E914" s="550" t="s">
        <v>2030</v>
      </c>
      <c r="F914" s="550" t="s">
        <v>2030</v>
      </c>
      <c r="G914" s="550" t="s">
        <v>2030</v>
      </c>
      <c r="H914" s="605" t="s">
        <v>2030</v>
      </c>
      <c r="I914" s="550" t="s">
        <v>2030</v>
      </c>
      <c r="J914" s="550" t="s">
        <v>2030</v>
      </c>
      <c r="K914" s="550" t="s">
        <v>2030</v>
      </c>
      <c r="L914" s="549" t="s">
        <v>2030</v>
      </c>
      <c r="M914" s="550" t="s">
        <v>2030</v>
      </c>
      <c r="N914" s="550" t="s">
        <v>2030</v>
      </c>
      <c r="O914" s="550" t="s">
        <v>2030</v>
      </c>
      <c r="P914" s="549" t="s">
        <v>2030</v>
      </c>
      <c r="Q914" s="550" t="s">
        <v>2030</v>
      </c>
      <c r="R914" s="550" t="s">
        <v>2030</v>
      </c>
      <c r="S914" s="550" t="s">
        <v>2030</v>
      </c>
      <c r="T914" s="553" t="s">
        <v>2030</v>
      </c>
      <c r="U914" s="549" t="s">
        <v>2030</v>
      </c>
      <c r="V914" s="550" t="s">
        <v>2030</v>
      </c>
      <c r="W914" s="550" t="s">
        <v>2030</v>
      </c>
      <c r="X914" s="553" t="s">
        <v>2030</v>
      </c>
      <c r="Y914" s="549" t="s">
        <v>2030</v>
      </c>
      <c r="Z914" s="550" t="s">
        <v>2030</v>
      </c>
      <c r="AA914" s="550" t="s">
        <v>2030</v>
      </c>
      <c r="AB914" s="550" t="s">
        <v>2030</v>
      </c>
      <c r="AC914" s="549" t="s">
        <v>2030</v>
      </c>
      <c r="AD914" s="550" t="s">
        <v>2030</v>
      </c>
      <c r="AE914" s="550" t="s">
        <v>2030</v>
      </c>
      <c r="AF914" s="550" t="s">
        <v>2030</v>
      </c>
      <c r="AG914" s="550" t="s">
        <v>2030</v>
      </c>
      <c r="AH914" s="549" t="s">
        <v>2030</v>
      </c>
      <c r="AI914" s="550" t="s">
        <v>2030</v>
      </c>
      <c r="AJ914" s="550" t="s">
        <v>2030</v>
      </c>
      <c r="AK914" s="550" t="s">
        <v>2030</v>
      </c>
      <c r="AL914" s="549" t="s">
        <v>2030</v>
      </c>
      <c r="AM914" s="550" t="s">
        <v>2030</v>
      </c>
      <c r="AN914" s="550" t="s">
        <v>2030</v>
      </c>
      <c r="AO914" s="550" t="s">
        <v>2030</v>
      </c>
      <c r="AP914" s="553" t="s">
        <v>2030</v>
      </c>
      <c r="AQ914" s="549" t="s">
        <v>2030</v>
      </c>
      <c r="AR914" s="550" t="s">
        <v>2030</v>
      </c>
      <c r="AS914" s="550" t="s">
        <v>2030</v>
      </c>
      <c r="AT914" s="553" t="s">
        <v>2030</v>
      </c>
      <c r="AU914" s="726" t="s">
        <v>2259</v>
      </c>
      <c r="AV914" s="727" t="s">
        <v>2259</v>
      </c>
      <c r="AW914" s="550" t="s">
        <v>2030</v>
      </c>
      <c r="AX914" s="550" t="s">
        <v>2030</v>
      </c>
      <c r="AY914" s="549" t="s">
        <v>2030</v>
      </c>
      <c r="AZ914" s="550" t="s">
        <v>2030</v>
      </c>
      <c r="BA914" s="550" t="s">
        <v>2030</v>
      </c>
      <c r="BB914" s="551" t="s">
        <v>2030</v>
      </c>
      <c r="BC914" s="255"/>
      <c r="BD914"/>
      <c r="BE914"/>
      <c r="BF914"/>
      <c r="BG914"/>
      <c r="BH914"/>
      <c r="BI914"/>
      <c r="BJ914"/>
      <c r="BK914"/>
      <c r="BL914"/>
      <c r="BM914"/>
      <c r="BN914"/>
      <c r="BO914"/>
      <c r="BP914"/>
      <c r="BQ914"/>
      <c r="BR914"/>
      <c r="BS914"/>
    </row>
    <row r="915" spans="1:71" ht="15" x14ac:dyDescent="0.25">
      <c r="A915" s="2631"/>
      <c r="B915" s="2134" t="s">
        <v>2130</v>
      </c>
      <c r="C915" s="635" t="s">
        <v>2030</v>
      </c>
      <c r="D915" s="561" t="s">
        <v>2030</v>
      </c>
      <c r="E915" s="561" t="s">
        <v>2030</v>
      </c>
      <c r="F915" s="561" t="s">
        <v>2030</v>
      </c>
      <c r="G915" s="561" t="s">
        <v>2030</v>
      </c>
      <c r="H915" s="635" t="s">
        <v>2030</v>
      </c>
      <c r="I915" s="561" t="s">
        <v>2030</v>
      </c>
      <c r="J915" s="561" t="s">
        <v>2030</v>
      </c>
      <c r="K915" s="561" t="s">
        <v>2030</v>
      </c>
      <c r="L915" s="560" t="s">
        <v>2030</v>
      </c>
      <c r="M915" s="561" t="s">
        <v>2030</v>
      </c>
      <c r="N915" s="561" t="s">
        <v>2030</v>
      </c>
      <c r="O915" s="561" t="s">
        <v>2030</v>
      </c>
      <c r="P915" s="560" t="s">
        <v>2030</v>
      </c>
      <c r="Q915" s="561" t="s">
        <v>2030</v>
      </c>
      <c r="R915" s="561" t="s">
        <v>2030</v>
      </c>
      <c r="S915" s="561" t="s">
        <v>2030</v>
      </c>
      <c r="T915" s="564" t="s">
        <v>2030</v>
      </c>
      <c r="U915" s="560" t="s">
        <v>2030</v>
      </c>
      <c r="V915" s="561" t="s">
        <v>2030</v>
      </c>
      <c r="W915" s="561" t="s">
        <v>2030</v>
      </c>
      <c r="X915" s="564" t="s">
        <v>2030</v>
      </c>
      <c r="Y915" s="560" t="s">
        <v>2030</v>
      </c>
      <c r="Z915" s="561" t="s">
        <v>2030</v>
      </c>
      <c r="AA915" s="561" t="s">
        <v>2030</v>
      </c>
      <c r="AB915" s="561" t="s">
        <v>2030</v>
      </c>
      <c r="AC915" s="560" t="s">
        <v>2030</v>
      </c>
      <c r="AD915" s="561" t="s">
        <v>2030</v>
      </c>
      <c r="AE915" s="561" t="s">
        <v>2030</v>
      </c>
      <c r="AF915" s="561" t="s">
        <v>2030</v>
      </c>
      <c r="AG915" s="561" t="s">
        <v>2030</v>
      </c>
      <c r="AH915" s="560" t="s">
        <v>2030</v>
      </c>
      <c r="AI915" s="561" t="s">
        <v>2030</v>
      </c>
      <c r="AJ915" s="561" t="s">
        <v>2030</v>
      </c>
      <c r="AK915" s="561" t="s">
        <v>2030</v>
      </c>
      <c r="AL915" s="560" t="s">
        <v>2030</v>
      </c>
      <c r="AM915" s="561" t="s">
        <v>2030</v>
      </c>
      <c r="AN915" s="561" t="s">
        <v>2030</v>
      </c>
      <c r="AO915" s="561" t="s">
        <v>2030</v>
      </c>
      <c r="AP915" s="564" t="s">
        <v>2030</v>
      </c>
      <c r="AQ915" s="560" t="s">
        <v>2030</v>
      </c>
      <c r="AR915" s="561" t="s">
        <v>2030</v>
      </c>
      <c r="AS915" s="561" t="s">
        <v>2030</v>
      </c>
      <c r="AT915" s="564" t="s">
        <v>2030</v>
      </c>
      <c r="AU915" s="741" t="s">
        <v>2259</v>
      </c>
      <c r="AV915" s="730" t="s">
        <v>2259</v>
      </c>
      <c r="AW915" s="561" t="s">
        <v>2030</v>
      </c>
      <c r="AX915" s="561" t="s">
        <v>2030</v>
      </c>
      <c r="AY915" s="560" t="s">
        <v>2030</v>
      </c>
      <c r="AZ915" s="561" t="s">
        <v>2030</v>
      </c>
      <c r="BA915" s="561" t="s">
        <v>2030</v>
      </c>
      <c r="BB915" s="564" t="s">
        <v>2030</v>
      </c>
      <c r="BC915"/>
      <c r="BD915"/>
      <c r="BE915"/>
      <c r="BF915"/>
      <c r="BG915"/>
      <c r="BH915"/>
      <c r="BI915"/>
      <c r="BJ915"/>
      <c r="BK915"/>
      <c r="BL915"/>
      <c r="BM915"/>
      <c r="BN915"/>
      <c r="BO915"/>
      <c r="BP915"/>
      <c r="BQ915"/>
      <c r="BR915"/>
      <c r="BS915"/>
    </row>
    <row r="916" spans="1:71" ht="15" x14ac:dyDescent="0.25">
      <c r="A916" s="2631"/>
      <c r="B916" s="2133" t="s">
        <v>2129</v>
      </c>
      <c r="C916" s="605" t="s">
        <v>2030</v>
      </c>
      <c r="D916" s="550" t="s">
        <v>2030</v>
      </c>
      <c r="E916" s="550" t="s">
        <v>2030</v>
      </c>
      <c r="F916" s="550" t="s">
        <v>2030</v>
      </c>
      <c r="G916" s="550" t="s">
        <v>2030</v>
      </c>
      <c r="H916" s="605" t="s">
        <v>2030</v>
      </c>
      <c r="I916" s="550" t="s">
        <v>2030</v>
      </c>
      <c r="J916" s="550" t="s">
        <v>2030</v>
      </c>
      <c r="K916" s="550" t="s">
        <v>2030</v>
      </c>
      <c r="L916" s="549" t="s">
        <v>2030</v>
      </c>
      <c r="M916" s="550" t="s">
        <v>2030</v>
      </c>
      <c r="N916" s="550" t="s">
        <v>2030</v>
      </c>
      <c r="O916" s="550" t="s">
        <v>2030</v>
      </c>
      <c r="P916" s="549" t="s">
        <v>2030</v>
      </c>
      <c r="Q916" s="550" t="s">
        <v>2030</v>
      </c>
      <c r="R916" s="550" t="s">
        <v>2030</v>
      </c>
      <c r="S916" s="550" t="s">
        <v>2030</v>
      </c>
      <c r="T916" s="553" t="s">
        <v>2030</v>
      </c>
      <c r="U916" s="549" t="s">
        <v>2030</v>
      </c>
      <c r="V916" s="550" t="s">
        <v>2030</v>
      </c>
      <c r="W916" s="550" t="s">
        <v>2030</v>
      </c>
      <c r="X916" s="553" t="s">
        <v>2030</v>
      </c>
      <c r="Y916" s="549" t="s">
        <v>2030</v>
      </c>
      <c r="Z916" s="550" t="s">
        <v>2030</v>
      </c>
      <c r="AA916" s="550" t="s">
        <v>2030</v>
      </c>
      <c r="AB916" s="550" t="s">
        <v>2030</v>
      </c>
      <c r="AC916" s="549" t="s">
        <v>2030</v>
      </c>
      <c r="AD916" s="550" t="s">
        <v>2030</v>
      </c>
      <c r="AE916" s="550" t="s">
        <v>2030</v>
      </c>
      <c r="AF916" s="550" t="s">
        <v>2030</v>
      </c>
      <c r="AG916" s="550" t="s">
        <v>2030</v>
      </c>
      <c r="AH916" s="549" t="s">
        <v>2030</v>
      </c>
      <c r="AI916" s="550" t="s">
        <v>2030</v>
      </c>
      <c r="AJ916" s="550" t="s">
        <v>2030</v>
      </c>
      <c r="AK916" s="550" t="s">
        <v>2030</v>
      </c>
      <c r="AL916" s="549" t="s">
        <v>2030</v>
      </c>
      <c r="AM916" s="550" t="s">
        <v>2030</v>
      </c>
      <c r="AN916" s="550" t="s">
        <v>2030</v>
      </c>
      <c r="AO916" s="550" t="s">
        <v>2030</v>
      </c>
      <c r="AP916" s="553" t="s">
        <v>2030</v>
      </c>
      <c r="AQ916" s="549" t="s">
        <v>2030</v>
      </c>
      <c r="AR916" s="550" t="s">
        <v>2030</v>
      </c>
      <c r="AS916" s="550" t="s">
        <v>2030</v>
      </c>
      <c r="AT916" s="553" t="s">
        <v>2030</v>
      </c>
      <c r="AU916" s="560" t="s">
        <v>2030</v>
      </c>
      <c r="AV916" s="550" t="s">
        <v>2030</v>
      </c>
      <c r="AW916" s="550" t="s">
        <v>2030</v>
      </c>
      <c r="AX916" s="550" t="s">
        <v>2030</v>
      </c>
      <c r="AY916" s="549" t="s">
        <v>2030</v>
      </c>
      <c r="AZ916" s="550" t="s">
        <v>2030</v>
      </c>
      <c r="BA916" s="550" t="s">
        <v>2030</v>
      </c>
      <c r="BB916" s="553" t="s">
        <v>2030</v>
      </c>
      <c r="BC916"/>
      <c r="BD916"/>
      <c r="BE916"/>
      <c r="BF916"/>
      <c r="BG916"/>
      <c r="BH916"/>
      <c r="BI916"/>
      <c r="BJ916"/>
      <c r="BK916"/>
      <c r="BL916"/>
      <c r="BM916"/>
      <c r="BN916"/>
      <c r="BO916"/>
      <c r="BP916"/>
      <c r="BQ916"/>
      <c r="BR916"/>
      <c r="BS916"/>
    </row>
    <row r="917" spans="1:71" ht="15" x14ac:dyDescent="0.25">
      <c r="A917" s="2631"/>
      <c r="B917" s="2134" t="s">
        <v>2128</v>
      </c>
      <c r="C917" s="635" t="s">
        <v>2030</v>
      </c>
      <c r="D917" s="561" t="s">
        <v>2030</v>
      </c>
      <c r="E917" s="561" t="s">
        <v>2030</v>
      </c>
      <c r="F917" s="561" t="s">
        <v>2030</v>
      </c>
      <c r="G917" s="561" t="s">
        <v>2030</v>
      </c>
      <c r="H917" s="635" t="s">
        <v>2030</v>
      </c>
      <c r="I917" s="561" t="s">
        <v>2030</v>
      </c>
      <c r="J917" s="561" t="s">
        <v>2030</v>
      </c>
      <c r="K917" s="561" t="s">
        <v>2030</v>
      </c>
      <c r="L917" s="560" t="s">
        <v>2030</v>
      </c>
      <c r="M917" s="561" t="s">
        <v>2030</v>
      </c>
      <c r="N917" s="561" t="s">
        <v>2030</v>
      </c>
      <c r="O917" s="561" t="s">
        <v>2030</v>
      </c>
      <c r="P917" s="560" t="s">
        <v>2030</v>
      </c>
      <c r="Q917" s="561" t="s">
        <v>2030</v>
      </c>
      <c r="R917" s="561" t="s">
        <v>2030</v>
      </c>
      <c r="S917" s="561" t="s">
        <v>2030</v>
      </c>
      <c r="T917" s="564" t="s">
        <v>2030</v>
      </c>
      <c r="U917" s="560" t="s">
        <v>2030</v>
      </c>
      <c r="V917" s="561" t="s">
        <v>2030</v>
      </c>
      <c r="W917" s="561" t="s">
        <v>2030</v>
      </c>
      <c r="X917" s="564" t="s">
        <v>2030</v>
      </c>
      <c r="Y917" s="560" t="s">
        <v>2030</v>
      </c>
      <c r="Z917" s="561" t="s">
        <v>2030</v>
      </c>
      <c r="AA917" s="561" t="s">
        <v>2030</v>
      </c>
      <c r="AB917" s="561" t="s">
        <v>2030</v>
      </c>
      <c r="AC917" s="560" t="s">
        <v>2030</v>
      </c>
      <c r="AD917" s="561" t="s">
        <v>2030</v>
      </c>
      <c r="AE917" s="561" t="s">
        <v>2030</v>
      </c>
      <c r="AF917" s="561" t="s">
        <v>2030</v>
      </c>
      <c r="AG917" s="561" t="s">
        <v>2030</v>
      </c>
      <c r="AH917" s="560" t="s">
        <v>2030</v>
      </c>
      <c r="AI917" s="561" t="s">
        <v>2030</v>
      </c>
      <c r="AJ917" s="561" t="s">
        <v>2030</v>
      </c>
      <c r="AK917" s="561" t="s">
        <v>2030</v>
      </c>
      <c r="AL917" s="560" t="s">
        <v>2030</v>
      </c>
      <c r="AM917" s="561" t="s">
        <v>2030</v>
      </c>
      <c r="AN917" s="561" t="s">
        <v>2030</v>
      </c>
      <c r="AO917" s="561" t="s">
        <v>2030</v>
      </c>
      <c r="AP917" s="564" t="s">
        <v>2030</v>
      </c>
      <c r="AQ917" s="560" t="s">
        <v>2030</v>
      </c>
      <c r="AR917" s="561" t="s">
        <v>2030</v>
      </c>
      <c r="AS917" s="561" t="s">
        <v>2030</v>
      </c>
      <c r="AT917" s="564" t="s">
        <v>2030</v>
      </c>
      <c r="AU917" s="560" t="s">
        <v>2030</v>
      </c>
      <c r="AV917" s="561" t="s">
        <v>2030</v>
      </c>
      <c r="AW917" s="561" t="s">
        <v>2030</v>
      </c>
      <c r="AX917" s="561" t="s">
        <v>2030</v>
      </c>
      <c r="AY917" s="560" t="s">
        <v>2030</v>
      </c>
      <c r="AZ917" s="561" t="s">
        <v>2030</v>
      </c>
      <c r="BA917" s="561" t="s">
        <v>2030</v>
      </c>
      <c r="BB917" s="564" t="s">
        <v>2030</v>
      </c>
      <c r="BC917"/>
      <c r="BD917"/>
      <c r="BE917"/>
      <c r="BF917"/>
      <c r="BG917"/>
      <c r="BH917"/>
      <c r="BI917"/>
      <c r="BJ917"/>
      <c r="BK917"/>
      <c r="BL917"/>
      <c r="BM917"/>
      <c r="BN917"/>
      <c r="BO917"/>
      <c r="BP917"/>
      <c r="BQ917"/>
      <c r="BR917"/>
      <c r="BS917"/>
    </row>
    <row r="918" spans="1:71" ht="15" x14ac:dyDescent="0.25">
      <c r="A918" s="2631"/>
      <c r="B918" s="2133" t="s">
        <v>2127</v>
      </c>
      <c r="C918" s="605" t="s">
        <v>2030</v>
      </c>
      <c r="D918" s="550" t="s">
        <v>2030</v>
      </c>
      <c r="E918" s="550" t="s">
        <v>2030</v>
      </c>
      <c r="F918" s="727" t="s">
        <v>2259</v>
      </c>
      <c r="G918" s="727" t="s">
        <v>2259</v>
      </c>
      <c r="H918" s="605" t="s">
        <v>2030</v>
      </c>
      <c r="I918" s="550" t="s">
        <v>2030</v>
      </c>
      <c r="J918" s="550" t="s">
        <v>2030</v>
      </c>
      <c r="K918" s="550" t="s">
        <v>2030</v>
      </c>
      <c r="L918" s="549" t="s">
        <v>2030</v>
      </c>
      <c r="M918" s="550" t="s">
        <v>2030</v>
      </c>
      <c r="N918" s="550" t="s">
        <v>2030</v>
      </c>
      <c r="O918" s="550" t="s">
        <v>2030</v>
      </c>
      <c r="P918" s="549" t="s">
        <v>2030</v>
      </c>
      <c r="Q918" s="727" t="s">
        <v>2259</v>
      </c>
      <c r="R918" s="727" t="s">
        <v>2259</v>
      </c>
      <c r="S918" s="550" t="s">
        <v>2030</v>
      </c>
      <c r="T918" s="553" t="s">
        <v>2030</v>
      </c>
      <c r="U918" s="549" t="s">
        <v>2030</v>
      </c>
      <c r="V918" s="550" t="s">
        <v>2030</v>
      </c>
      <c r="W918" s="550" t="s">
        <v>2030</v>
      </c>
      <c r="X918" s="553" t="s">
        <v>2030</v>
      </c>
      <c r="Y918" s="549" t="s">
        <v>2030</v>
      </c>
      <c r="Z918" s="550" t="s">
        <v>2030</v>
      </c>
      <c r="AA918" s="550" t="s">
        <v>2030</v>
      </c>
      <c r="AB918" s="550" t="s">
        <v>2030</v>
      </c>
      <c r="AC918" s="549" t="s">
        <v>2030</v>
      </c>
      <c r="AD918" s="550" t="s">
        <v>2030</v>
      </c>
      <c r="AE918" s="550" t="s">
        <v>2030</v>
      </c>
      <c r="AF918" s="550" t="s">
        <v>2030</v>
      </c>
      <c r="AG918" s="550" t="s">
        <v>2030</v>
      </c>
      <c r="AH918" s="549" t="s">
        <v>2030</v>
      </c>
      <c r="AI918" s="550" t="s">
        <v>2030</v>
      </c>
      <c r="AJ918" s="550" t="s">
        <v>2030</v>
      </c>
      <c r="AK918" s="550" t="s">
        <v>2030</v>
      </c>
      <c r="AL918" s="549" t="s">
        <v>2030</v>
      </c>
      <c r="AM918" s="550" t="s">
        <v>2030</v>
      </c>
      <c r="AN918" s="550" t="s">
        <v>2030</v>
      </c>
      <c r="AO918" s="550" t="s">
        <v>2030</v>
      </c>
      <c r="AP918" s="553" t="s">
        <v>2030</v>
      </c>
      <c r="AQ918" s="549" t="s">
        <v>2030</v>
      </c>
      <c r="AR918" s="550" t="s">
        <v>2030</v>
      </c>
      <c r="AS918" s="550" t="s">
        <v>2030</v>
      </c>
      <c r="AT918" s="553" t="s">
        <v>2030</v>
      </c>
      <c r="AU918" s="549" t="s">
        <v>2030</v>
      </c>
      <c r="AV918" s="550" t="s">
        <v>2030</v>
      </c>
      <c r="AW918" s="550" t="s">
        <v>2030</v>
      </c>
      <c r="AX918" s="550" t="s">
        <v>2030</v>
      </c>
      <c r="AY918" s="549" t="s">
        <v>2030</v>
      </c>
      <c r="AZ918" s="550" t="s">
        <v>2030</v>
      </c>
      <c r="BA918" s="550" t="s">
        <v>2030</v>
      </c>
      <c r="BB918" s="553" t="s">
        <v>2030</v>
      </c>
      <c r="BC918"/>
      <c r="BD918"/>
      <c r="BE918"/>
      <c r="BF918"/>
      <c r="BG918"/>
      <c r="BH918"/>
      <c r="BI918"/>
      <c r="BJ918"/>
      <c r="BK918"/>
      <c r="BL918"/>
      <c r="BM918"/>
      <c r="BN918"/>
      <c r="BO918"/>
      <c r="BP918"/>
      <c r="BQ918"/>
      <c r="BR918"/>
      <c r="BS918"/>
    </row>
    <row r="919" spans="1:71" ht="15" x14ac:dyDescent="0.25">
      <c r="A919" s="2631"/>
      <c r="B919" s="2134" t="s">
        <v>2126</v>
      </c>
      <c r="C919" s="635" t="s">
        <v>2030</v>
      </c>
      <c r="D919" s="561" t="s">
        <v>2030</v>
      </c>
      <c r="E919" s="561" t="s">
        <v>2030</v>
      </c>
      <c r="F919" s="730" t="s">
        <v>2259</v>
      </c>
      <c r="G919" s="561" t="s">
        <v>2030</v>
      </c>
      <c r="H919" s="635" t="s">
        <v>2030</v>
      </c>
      <c r="I919" s="561" t="s">
        <v>2030</v>
      </c>
      <c r="J919" s="561" t="s">
        <v>2030</v>
      </c>
      <c r="K919" s="561" t="s">
        <v>2030</v>
      </c>
      <c r="L919" s="560" t="s">
        <v>2030</v>
      </c>
      <c r="M919" s="561" t="s">
        <v>2030</v>
      </c>
      <c r="N919" s="561" t="s">
        <v>2030</v>
      </c>
      <c r="O919" s="561" t="s">
        <v>2030</v>
      </c>
      <c r="P919" s="560" t="s">
        <v>2030</v>
      </c>
      <c r="Q919" s="730" t="s">
        <v>2259</v>
      </c>
      <c r="R919" s="730" t="s">
        <v>2259</v>
      </c>
      <c r="S919" s="561" t="s">
        <v>2030</v>
      </c>
      <c r="T919" s="564" t="s">
        <v>2030</v>
      </c>
      <c r="U919" s="560" t="s">
        <v>2030</v>
      </c>
      <c r="V919" s="561" t="s">
        <v>2030</v>
      </c>
      <c r="W919" s="561" t="s">
        <v>2030</v>
      </c>
      <c r="X919" s="564" t="s">
        <v>2030</v>
      </c>
      <c r="Y919" s="560" t="s">
        <v>2030</v>
      </c>
      <c r="Z919" s="561" t="s">
        <v>2030</v>
      </c>
      <c r="AA919" s="561" t="s">
        <v>2030</v>
      </c>
      <c r="AB919" s="561" t="s">
        <v>2030</v>
      </c>
      <c r="AC919" s="560" t="s">
        <v>2030</v>
      </c>
      <c r="AD919" s="561" t="s">
        <v>2030</v>
      </c>
      <c r="AE919" s="561" t="s">
        <v>2030</v>
      </c>
      <c r="AF919" s="561" t="s">
        <v>2030</v>
      </c>
      <c r="AG919" s="561" t="s">
        <v>2030</v>
      </c>
      <c r="AH919" s="560" t="s">
        <v>2030</v>
      </c>
      <c r="AI919" s="561" t="s">
        <v>2030</v>
      </c>
      <c r="AJ919" s="561" t="s">
        <v>2030</v>
      </c>
      <c r="AK919" s="561" t="s">
        <v>2030</v>
      </c>
      <c r="AL919" s="560" t="s">
        <v>2030</v>
      </c>
      <c r="AM919" s="561" t="s">
        <v>2030</v>
      </c>
      <c r="AN919" s="561" t="s">
        <v>2030</v>
      </c>
      <c r="AO919" s="561" t="s">
        <v>2030</v>
      </c>
      <c r="AP919" s="564" t="s">
        <v>2030</v>
      </c>
      <c r="AQ919" s="560" t="s">
        <v>2030</v>
      </c>
      <c r="AR919" s="561" t="s">
        <v>2030</v>
      </c>
      <c r="AS919" s="561" t="s">
        <v>2030</v>
      </c>
      <c r="AT919" s="564" t="s">
        <v>2030</v>
      </c>
      <c r="AU919" s="560" t="s">
        <v>2030</v>
      </c>
      <c r="AV919" s="561" t="s">
        <v>2030</v>
      </c>
      <c r="AW919" s="561" t="s">
        <v>2030</v>
      </c>
      <c r="AX919" s="561" t="s">
        <v>2030</v>
      </c>
      <c r="AY919" s="560" t="s">
        <v>2030</v>
      </c>
      <c r="AZ919" s="561" t="s">
        <v>2030</v>
      </c>
      <c r="BA919" s="561" t="s">
        <v>2030</v>
      </c>
      <c r="BB919" s="564" t="s">
        <v>2030</v>
      </c>
      <c r="BC919"/>
      <c r="BD919"/>
      <c r="BE919"/>
      <c r="BF919"/>
      <c r="BG919"/>
      <c r="BH919"/>
      <c r="BI919"/>
      <c r="BJ919"/>
      <c r="BK919"/>
      <c r="BL919"/>
      <c r="BM919"/>
      <c r="BN919"/>
      <c r="BO919"/>
      <c r="BP919"/>
      <c r="BQ919"/>
      <c r="BR919"/>
      <c r="BS919"/>
    </row>
    <row r="920" spans="1:71" ht="15" x14ac:dyDescent="0.25">
      <c r="A920" s="2631"/>
      <c r="B920" s="2133" t="s">
        <v>2125</v>
      </c>
      <c r="C920" s="605" t="s">
        <v>2030</v>
      </c>
      <c r="D920" s="550" t="s">
        <v>2030</v>
      </c>
      <c r="E920" s="550" t="s">
        <v>2030</v>
      </c>
      <c r="F920" s="727" t="s">
        <v>2259</v>
      </c>
      <c r="G920" s="728" t="s">
        <v>2259</v>
      </c>
      <c r="H920" s="605" t="s">
        <v>2030</v>
      </c>
      <c r="I920" s="550" t="s">
        <v>2030</v>
      </c>
      <c r="J920" s="550" t="s">
        <v>2030</v>
      </c>
      <c r="K920" s="550" t="s">
        <v>2030</v>
      </c>
      <c r="L920" s="549" t="s">
        <v>2030</v>
      </c>
      <c r="M920" s="550" t="s">
        <v>2030</v>
      </c>
      <c r="N920" s="550" t="s">
        <v>2030</v>
      </c>
      <c r="O920" s="550" t="s">
        <v>2030</v>
      </c>
      <c r="P920" s="549" t="s">
        <v>2030</v>
      </c>
      <c r="Q920" s="550" t="s">
        <v>2030</v>
      </c>
      <c r="R920" s="550" t="s">
        <v>2030</v>
      </c>
      <c r="S920" s="550" t="s">
        <v>2030</v>
      </c>
      <c r="T920" s="553" t="s">
        <v>2030</v>
      </c>
      <c r="U920" s="549" t="s">
        <v>2030</v>
      </c>
      <c r="V920" s="550" t="s">
        <v>2030</v>
      </c>
      <c r="W920" s="550" t="s">
        <v>2030</v>
      </c>
      <c r="X920" s="553" t="s">
        <v>2030</v>
      </c>
      <c r="Y920" s="549" t="s">
        <v>2030</v>
      </c>
      <c r="Z920" s="550" t="s">
        <v>2030</v>
      </c>
      <c r="AA920" s="550" t="s">
        <v>2030</v>
      </c>
      <c r="AB920" s="550" t="s">
        <v>2030</v>
      </c>
      <c r="AC920" s="549" t="s">
        <v>2030</v>
      </c>
      <c r="AD920" s="550" t="s">
        <v>2030</v>
      </c>
      <c r="AE920" s="550" t="s">
        <v>2030</v>
      </c>
      <c r="AF920" s="550" t="s">
        <v>2030</v>
      </c>
      <c r="AG920" s="550" t="s">
        <v>2030</v>
      </c>
      <c r="AH920" s="549" t="s">
        <v>2030</v>
      </c>
      <c r="AI920" s="550" t="s">
        <v>2030</v>
      </c>
      <c r="AJ920" s="550" t="s">
        <v>2030</v>
      </c>
      <c r="AK920" s="550" t="s">
        <v>2030</v>
      </c>
      <c r="AL920" s="549" t="s">
        <v>2030</v>
      </c>
      <c r="AM920" s="550" t="s">
        <v>2030</v>
      </c>
      <c r="AN920" s="550" t="s">
        <v>2030</v>
      </c>
      <c r="AO920" s="550" t="s">
        <v>2030</v>
      </c>
      <c r="AP920" s="553" t="s">
        <v>2030</v>
      </c>
      <c r="AQ920" s="549" t="s">
        <v>2030</v>
      </c>
      <c r="AR920" s="550" t="s">
        <v>2030</v>
      </c>
      <c r="AS920" s="550" t="s">
        <v>2030</v>
      </c>
      <c r="AT920" s="553" t="s">
        <v>2030</v>
      </c>
      <c r="AU920" s="549" t="s">
        <v>2030</v>
      </c>
      <c r="AV920" s="550" t="s">
        <v>2030</v>
      </c>
      <c r="AW920" s="550" t="s">
        <v>2030</v>
      </c>
      <c r="AX920" s="550" t="s">
        <v>2030</v>
      </c>
      <c r="AY920" s="549" t="s">
        <v>2030</v>
      </c>
      <c r="AZ920" s="550" t="s">
        <v>2030</v>
      </c>
      <c r="BA920" s="550" t="s">
        <v>2030</v>
      </c>
      <c r="BB920" s="553" t="s">
        <v>2030</v>
      </c>
      <c r="BC920"/>
      <c r="BD920"/>
      <c r="BE920"/>
      <c r="BF920"/>
      <c r="BG920"/>
      <c r="BH920"/>
      <c r="BI920"/>
      <c r="BJ920"/>
      <c r="BK920"/>
      <c r="BL920"/>
      <c r="BM920"/>
      <c r="BN920"/>
      <c r="BO920"/>
      <c r="BP920"/>
      <c r="BQ920"/>
      <c r="BR920"/>
      <c r="BS920"/>
    </row>
    <row r="921" spans="1:71" ht="15.75" thickBot="1" x14ac:dyDescent="0.3">
      <c r="A921" s="2632"/>
      <c r="B921" s="2135" t="s">
        <v>2124</v>
      </c>
      <c r="C921" s="610" t="s">
        <v>2030</v>
      </c>
      <c r="D921" s="608" t="s">
        <v>2030</v>
      </c>
      <c r="E921" s="608" t="s">
        <v>2030</v>
      </c>
      <c r="F921" s="737" t="s">
        <v>2259</v>
      </c>
      <c r="G921" s="749" t="s">
        <v>2259</v>
      </c>
      <c r="H921" s="610" t="s">
        <v>2030</v>
      </c>
      <c r="I921" s="608" t="s">
        <v>2030</v>
      </c>
      <c r="J921" s="608" t="s">
        <v>2030</v>
      </c>
      <c r="K921" s="608" t="s">
        <v>2030</v>
      </c>
      <c r="L921" s="607" t="s">
        <v>2030</v>
      </c>
      <c r="M921" s="608" t="s">
        <v>2030</v>
      </c>
      <c r="N921" s="608" t="s">
        <v>2030</v>
      </c>
      <c r="O921" s="608" t="s">
        <v>2030</v>
      </c>
      <c r="P921" s="607" t="s">
        <v>2030</v>
      </c>
      <c r="Q921" s="608" t="s">
        <v>2030</v>
      </c>
      <c r="R921" s="608" t="s">
        <v>2030</v>
      </c>
      <c r="S921" s="608" t="s">
        <v>2030</v>
      </c>
      <c r="T921" s="609" t="s">
        <v>2030</v>
      </c>
      <c r="U921" s="607" t="s">
        <v>2030</v>
      </c>
      <c r="V921" s="608" t="s">
        <v>2030</v>
      </c>
      <c r="W921" s="608" t="s">
        <v>2030</v>
      </c>
      <c r="X921" s="609" t="s">
        <v>2030</v>
      </c>
      <c r="Y921" s="607" t="s">
        <v>2030</v>
      </c>
      <c r="Z921" s="608" t="s">
        <v>2030</v>
      </c>
      <c r="AA921" s="608" t="s">
        <v>2030</v>
      </c>
      <c r="AB921" s="608" t="s">
        <v>2030</v>
      </c>
      <c r="AC921" s="607" t="s">
        <v>2030</v>
      </c>
      <c r="AD921" s="608" t="s">
        <v>2030</v>
      </c>
      <c r="AE921" s="608" t="s">
        <v>2030</v>
      </c>
      <c r="AF921" s="608" t="s">
        <v>2030</v>
      </c>
      <c r="AG921" s="608" t="s">
        <v>2030</v>
      </c>
      <c r="AH921" s="607" t="s">
        <v>2030</v>
      </c>
      <c r="AI921" s="608" t="s">
        <v>2030</v>
      </c>
      <c r="AJ921" s="608" t="s">
        <v>2030</v>
      </c>
      <c r="AK921" s="608" t="s">
        <v>2030</v>
      </c>
      <c r="AL921" s="607" t="s">
        <v>2030</v>
      </c>
      <c r="AM921" s="608" t="s">
        <v>2030</v>
      </c>
      <c r="AN921" s="608" t="s">
        <v>2030</v>
      </c>
      <c r="AO921" s="608" t="s">
        <v>2030</v>
      </c>
      <c r="AP921" s="609" t="s">
        <v>2030</v>
      </c>
      <c r="AQ921" s="607" t="s">
        <v>2030</v>
      </c>
      <c r="AR921" s="608" t="s">
        <v>2030</v>
      </c>
      <c r="AS921" s="608" t="s">
        <v>2030</v>
      </c>
      <c r="AT921" s="609" t="s">
        <v>2030</v>
      </c>
      <c r="AU921" s="607" t="s">
        <v>2030</v>
      </c>
      <c r="AV921" s="608" t="s">
        <v>2030</v>
      </c>
      <c r="AW921" s="608" t="s">
        <v>2030</v>
      </c>
      <c r="AX921" s="608" t="s">
        <v>2030</v>
      </c>
      <c r="AY921" s="607" t="s">
        <v>2030</v>
      </c>
      <c r="AZ921" s="608" t="s">
        <v>2030</v>
      </c>
      <c r="BA921" s="608" t="s">
        <v>2030</v>
      </c>
      <c r="BB921" s="609" t="s">
        <v>2030</v>
      </c>
      <c r="BC921"/>
      <c r="BD921"/>
      <c r="BE921"/>
      <c r="BF921"/>
      <c r="BG921"/>
      <c r="BH921"/>
      <c r="BI921"/>
      <c r="BJ921"/>
      <c r="BK921"/>
      <c r="BL921"/>
      <c r="BM921"/>
      <c r="BN921"/>
      <c r="BO921"/>
      <c r="BP921"/>
      <c r="BQ921"/>
      <c r="BR921"/>
      <c r="BS921"/>
    </row>
    <row r="922" spans="1:71" ht="15.75" thickBot="1" x14ac:dyDescent="0.3">
      <c r="A922" s="655"/>
      <c r="B922" s="653"/>
      <c r="C922" s="655"/>
      <c r="D922" s="655"/>
      <c r="E922" s="655"/>
      <c r="F922" s="655"/>
      <c r="G922" s="655"/>
      <c r="H922" s="655"/>
      <c r="I922" s="655"/>
      <c r="J922" s="655"/>
      <c r="K922" s="655"/>
      <c r="L922" s="655"/>
      <c r="M922" s="655"/>
      <c r="N922" s="655"/>
      <c r="O922" s="655"/>
      <c r="P922" s="655"/>
      <c r="Q922" s="655"/>
      <c r="R922" s="655"/>
      <c r="S922" s="655"/>
      <c r="T922" s="655"/>
      <c r="U922" s="655"/>
      <c r="V922" s="655"/>
      <c r="W922" s="655"/>
      <c r="X922" s="655"/>
      <c r="Y922" s="655"/>
      <c r="Z922" s="655"/>
      <c r="AA922" s="655"/>
      <c r="AB922" s="655"/>
      <c r="AC922" s="655"/>
      <c r="AD922" s="655"/>
      <c r="AE922" s="655"/>
      <c r="AF922" s="655"/>
      <c r="AG922" s="655"/>
      <c r="AH922" s="655"/>
      <c r="AI922" s="655"/>
      <c r="AJ922" s="655"/>
      <c r="AK922" s="655"/>
      <c r="AL922" s="655"/>
      <c r="AM922" s="655"/>
      <c r="AN922" s="655"/>
      <c r="AO922" s="655"/>
      <c r="AP922" s="655"/>
      <c r="AQ922" s="655"/>
      <c r="AR922" s="655"/>
      <c r="AS922" s="655"/>
      <c r="AT922" s="655"/>
      <c r="AU922" s="655"/>
      <c r="AV922" s="655"/>
      <c r="AW922" s="655"/>
      <c r="AX922" s="655"/>
      <c r="AY922" s="655"/>
      <c r="AZ922" s="655"/>
      <c r="BA922" s="655"/>
      <c r="BB922" s="655"/>
      <c r="BC922"/>
      <c r="BD922"/>
      <c r="BE922"/>
      <c r="BF922"/>
      <c r="BG922"/>
      <c r="BH922"/>
      <c r="BI922"/>
      <c r="BJ922"/>
      <c r="BK922"/>
      <c r="BL922"/>
      <c r="BM922"/>
      <c r="BN922"/>
      <c r="BO922"/>
      <c r="BP922"/>
      <c r="BQ922"/>
      <c r="BR922"/>
      <c r="BS922"/>
    </row>
    <row r="923" spans="1:71" ht="15.75" thickBot="1" x14ac:dyDescent="0.3">
      <c r="A923" s="2621" t="s">
        <v>450</v>
      </c>
      <c r="B923" s="2633" t="s">
        <v>672</v>
      </c>
      <c r="C923" s="2613" t="s">
        <v>2056</v>
      </c>
      <c r="D923" s="2625"/>
      <c r="E923" s="2625"/>
      <c r="F923" s="2625"/>
      <c r="G923" s="2626"/>
      <c r="H923" s="2627" t="s">
        <v>2062</v>
      </c>
      <c r="I923" s="2628"/>
      <c r="J923" s="2628"/>
      <c r="K923" s="2629"/>
      <c r="L923" s="2628" t="s">
        <v>2061</v>
      </c>
      <c r="M923" s="2628"/>
      <c r="N923" s="2628"/>
      <c r="O923" s="2629"/>
      <c r="P923" s="2613" t="s">
        <v>2053</v>
      </c>
      <c r="Q923" s="2614"/>
      <c r="R923" s="2614"/>
      <c r="S923" s="2614"/>
      <c r="T923" s="2615"/>
      <c r="U923" s="2620" t="s">
        <v>2052</v>
      </c>
      <c r="V923" s="2620"/>
      <c r="W923" s="2620"/>
      <c r="X923" s="2620"/>
      <c r="Y923" s="2613" t="s">
        <v>2051</v>
      </c>
      <c r="Z923" s="2614"/>
      <c r="AA923" s="2614"/>
      <c r="AB923" s="2615"/>
      <c r="AC923" s="2615" t="s">
        <v>2050</v>
      </c>
      <c r="AD923" s="2619"/>
      <c r="AE923" s="2619"/>
      <c r="AF923" s="2619"/>
      <c r="AG923" s="2619"/>
      <c r="AH923" s="2620" t="s">
        <v>2049</v>
      </c>
      <c r="AI923" s="2620"/>
      <c r="AJ923" s="2620"/>
      <c r="AK923" s="2620"/>
      <c r="AL923" s="2613" t="s">
        <v>2048</v>
      </c>
      <c r="AM923" s="2614"/>
      <c r="AN923" s="2614"/>
      <c r="AO923" s="2614"/>
      <c r="AP923" s="2615"/>
      <c r="AQ923" s="2613" t="s">
        <v>2047</v>
      </c>
      <c r="AR923" s="2614"/>
      <c r="AS923" s="2614"/>
      <c r="AT923" s="2615"/>
      <c r="AU923" s="2616" t="s">
        <v>2046</v>
      </c>
      <c r="AV923" s="2617"/>
      <c r="AW923" s="2617"/>
      <c r="AX923" s="2618"/>
      <c r="AY923" s="2619" t="s">
        <v>2045</v>
      </c>
      <c r="AZ923" s="2619"/>
      <c r="BA923" s="2619"/>
      <c r="BB923" s="2619"/>
      <c r="BC923"/>
      <c r="BD923"/>
      <c r="BE923"/>
      <c r="BF923"/>
      <c r="BG923"/>
      <c r="BH923"/>
      <c r="BI923"/>
      <c r="BJ923"/>
      <c r="BK923"/>
      <c r="BL923"/>
      <c r="BM923"/>
      <c r="BN923"/>
      <c r="BO923"/>
      <c r="BP923"/>
      <c r="BQ923"/>
      <c r="BR923"/>
      <c r="BS923"/>
    </row>
    <row r="924" spans="1:71" ht="15.75" thickBot="1" x14ac:dyDescent="0.3">
      <c r="A924" s="2622"/>
      <c r="B924" s="2634"/>
      <c r="C924" s="692">
        <v>2</v>
      </c>
      <c r="D924" s="693">
        <v>7</v>
      </c>
      <c r="E924" s="692">
        <v>14</v>
      </c>
      <c r="F924" s="694">
        <v>21</v>
      </c>
      <c r="G924" s="695">
        <v>28</v>
      </c>
      <c r="H924" s="694">
        <v>4</v>
      </c>
      <c r="I924" s="692">
        <v>11</v>
      </c>
      <c r="J924" s="694">
        <v>18</v>
      </c>
      <c r="K924" s="692">
        <v>25</v>
      </c>
      <c r="L924" s="696">
        <v>4</v>
      </c>
      <c r="M924" s="694">
        <v>11</v>
      </c>
      <c r="N924" s="692">
        <v>18</v>
      </c>
      <c r="O924" s="694">
        <v>25</v>
      </c>
      <c r="P924" s="692">
        <v>1</v>
      </c>
      <c r="Q924" s="694">
        <v>8</v>
      </c>
      <c r="R924" s="692">
        <v>15</v>
      </c>
      <c r="S924" s="694">
        <v>22</v>
      </c>
      <c r="T924" s="692">
        <v>29</v>
      </c>
      <c r="U924" s="694">
        <v>6</v>
      </c>
      <c r="V924" s="692">
        <v>13</v>
      </c>
      <c r="W924" s="697">
        <v>20</v>
      </c>
      <c r="X924" s="698">
        <v>27</v>
      </c>
      <c r="Y924" s="699">
        <v>3</v>
      </c>
      <c r="Z924" s="692">
        <v>10</v>
      </c>
      <c r="AA924" s="694">
        <v>17</v>
      </c>
      <c r="AB924" s="692">
        <v>24</v>
      </c>
      <c r="AC924" s="699">
        <v>1</v>
      </c>
      <c r="AD924" s="692">
        <v>8</v>
      </c>
      <c r="AE924" s="694">
        <v>15</v>
      </c>
      <c r="AF924" s="694">
        <v>22</v>
      </c>
      <c r="AG924" s="692">
        <v>29</v>
      </c>
      <c r="AH924" s="694">
        <v>5</v>
      </c>
      <c r="AI924" s="692">
        <v>12</v>
      </c>
      <c r="AJ924" s="692">
        <v>19</v>
      </c>
      <c r="AK924" s="694">
        <v>26</v>
      </c>
      <c r="AL924" s="692">
        <v>2</v>
      </c>
      <c r="AM924" s="694">
        <v>9</v>
      </c>
      <c r="AN924" s="692">
        <v>16</v>
      </c>
      <c r="AO924" s="694">
        <v>23</v>
      </c>
      <c r="AP924" s="692">
        <v>30</v>
      </c>
      <c r="AQ924" s="694">
        <v>7</v>
      </c>
      <c r="AR924" s="692">
        <v>14</v>
      </c>
      <c r="AS924" s="692">
        <v>21</v>
      </c>
      <c r="AT924" s="700">
        <v>28</v>
      </c>
      <c r="AU924" s="701">
        <v>4</v>
      </c>
      <c r="AV924" s="700">
        <v>11</v>
      </c>
      <c r="AW924" s="701">
        <v>18</v>
      </c>
      <c r="AX924" s="700">
        <v>25</v>
      </c>
      <c r="AY924" s="701">
        <v>2</v>
      </c>
      <c r="AZ924" s="700">
        <v>9</v>
      </c>
      <c r="BA924" s="701">
        <v>16</v>
      </c>
      <c r="BB924" s="700">
        <v>28</v>
      </c>
      <c r="BC924"/>
      <c r="BD924"/>
      <c r="BE924"/>
      <c r="BF924"/>
      <c r="BG924"/>
      <c r="BH924"/>
      <c r="BI924"/>
      <c r="BJ924"/>
      <c r="BK924"/>
      <c r="BL924"/>
      <c r="BM924"/>
      <c r="BN924"/>
      <c r="BO924"/>
      <c r="BP924"/>
      <c r="BQ924"/>
      <c r="BR924"/>
      <c r="BS924"/>
    </row>
    <row r="925" spans="1:71" ht="15" x14ac:dyDescent="0.25">
      <c r="A925" s="2630" t="s">
        <v>1690</v>
      </c>
      <c r="B925" s="2132" t="s">
        <v>2123</v>
      </c>
      <c r="C925" s="635" t="s">
        <v>2030</v>
      </c>
      <c r="D925" s="535" t="s">
        <v>2030</v>
      </c>
      <c r="E925" s="704" t="s">
        <v>2259</v>
      </c>
      <c r="F925" s="704" t="s">
        <v>2259</v>
      </c>
      <c r="G925" s="705" t="s">
        <v>2259</v>
      </c>
      <c r="H925" s="706" t="s">
        <v>2259</v>
      </c>
      <c r="I925" s="704" t="s">
        <v>2259</v>
      </c>
      <c r="J925" s="704" t="s">
        <v>2259</v>
      </c>
      <c r="K925" s="704" t="s">
        <v>2259</v>
      </c>
      <c r="L925" s="706" t="s">
        <v>2259</v>
      </c>
      <c r="M925" s="704" t="s">
        <v>2259</v>
      </c>
      <c r="N925" s="704" t="s">
        <v>2259</v>
      </c>
      <c r="O925" s="704" t="s">
        <v>2259</v>
      </c>
      <c r="P925" s="706" t="s">
        <v>2259</v>
      </c>
      <c r="Q925" s="704" t="s">
        <v>2259</v>
      </c>
      <c r="R925" s="704" t="s">
        <v>2259</v>
      </c>
      <c r="S925" s="704" t="s">
        <v>2259</v>
      </c>
      <c r="T925" s="733" t="s">
        <v>2259</v>
      </c>
      <c r="U925" s="706" t="s">
        <v>2259</v>
      </c>
      <c r="V925" s="704" t="s">
        <v>2259</v>
      </c>
      <c r="W925" s="704" t="s">
        <v>2259</v>
      </c>
      <c r="X925" s="733" t="s">
        <v>2259</v>
      </c>
      <c r="Y925" s="706" t="s">
        <v>2259</v>
      </c>
      <c r="Z925" s="704" t="s">
        <v>2259</v>
      </c>
      <c r="AA925" s="704" t="s">
        <v>2259</v>
      </c>
      <c r="AB925" s="704" t="s">
        <v>2259</v>
      </c>
      <c r="AC925" s="706" t="s">
        <v>2259</v>
      </c>
      <c r="AD925" s="704" t="s">
        <v>2259</v>
      </c>
      <c r="AE925" s="704" t="s">
        <v>2259</v>
      </c>
      <c r="AF925" s="535" t="s">
        <v>2030</v>
      </c>
      <c r="AG925" s="704" t="s">
        <v>2259</v>
      </c>
      <c r="AH925" s="706" t="s">
        <v>2259</v>
      </c>
      <c r="AI925" s="704" t="s">
        <v>2259</v>
      </c>
      <c r="AJ925" s="704" t="s">
        <v>2259</v>
      </c>
      <c r="AK925" s="704" t="s">
        <v>2259</v>
      </c>
      <c r="AL925" s="706" t="s">
        <v>2259</v>
      </c>
      <c r="AM925" s="704" t="s">
        <v>2259</v>
      </c>
      <c r="AN925" s="704" t="s">
        <v>2259</v>
      </c>
      <c r="AO925" s="704" t="s">
        <v>2259</v>
      </c>
      <c r="AP925" s="733" t="s">
        <v>2259</v>
      </c>
      <c r="AQ925" s="706" t="s">
        <v>2259</v>
      </c>
      <c r="AR925" s="535" t="s">
        <v>2030</v>
      </c>
      <c r="AS925" s="535" t="s">
        <v>2030</v>
      </c>
      <c r="AT925" s="536" t="s">
        <v>2030</v>
      </c>
      <c r="AU925" s="706" t="s">
        <v>2259</v>
      </c>
      <c r="AV925" s="704" t="s">
        <v>2259</v>
      </c>
      <c r="AW925" s="704" t="s">
        <v>2259</v>
      </c>
      <c r="AX925" s="704" t="s">
        <v>2259</v>
      </c>
      <c r="AY925" s="706" t="s">
        <v>2259</v>
      </c>
      <c r="AZ925" s="704" t="s">
        <v>2259</v>
      </c>
      <c r="BA925" s="704" t="s">
        <v>2259</v>
      </c>
      <c r="BB925" s="733" t="s">
        <v>2259</v>
      </c>
      <c r="BC925"/>
      <c r="BD925"/>
      <c r="BE925"/>
      <c r="BF925"/>
      <c r="BG925"/>
      <c r="BH925"/>
      <c r="BI925"/>
      <c r="BJ925"/>
      <c r="BK925"/>
      <c r="BL925"/>
      <c r="BM925"/>
      <c r="BN925"/>
      <c r="BO925"/>
      <c r="BP925"/>
      <c r="BQ925"/>
      <c r="BR925"/>
      <c r="BS925"/>
    </row>
    <row r="926" spans="1:71" ht="15" x14ac:dyDescent="0.25">
      <c r="A926" s="2631"/>
      <c r="B926" s="2133" t="s">
        <v>2122</v>
      </c>
      <c r="C926" s="605" t="s">
        <v>2030</v>
      </c>
      <c r="D926" s="550" t="s">
        <v>2030</v>
      </c>
      <c r="E926" s="550" t="s">
        <v>2030</v>
      </c>
      <c r="F926" s="550" t="s">
        <v>2030</v>
      </c>
      <c r="G926" s="551" t="s">
        <v>2030</v>
      </c>
      <c r="H926" s="549" t="s">
        <v>2030</v>
      </c>
      <c r="I926" s="550" t="s">
        <v>2030</v>
      </c>
      <c r="J926" s="550" t="s">
        <v>2030</v>
      </c>
      <c r="K926" s="550" t="s">
        <v>2030</v>
      </c>
      <c r="L926" s="549" t="s">
        <v>2030</v>
      </c>
      <c r="M926" s="550" t="s">
        <v>2030</v>
      </c>
      <c r="N926" s="550" t="s">
        <v>2030</v>
      </c>
      <c r="O926" s="550" t="s">
        <v>2030</v>
      </c>
      <c r="P926" s="549" t="s">
        <v>2030</v>
      </c>
      <c r="Q926" s="550" t="s">
        <v>2030</v>
      </c>
      <c r="R926" s="550" t="s">
        <v>2030</v>
      </c>
      <c r="S926" s="550" t="s">
        <v>2030</v>
      </c>
      <c r="T926" s="553" t="s">
        <v>2030</v>
      </c>
      <c r="U926" s="549" t="s">
        <v>2030</v>
      </c>
      <c r="V926" s="550" t="s">
        <v>2030</v>
      </c>
      <c r="W926" s="550" t="s">
        <v>2030</v>
      </c>
      <c r="X926" s="553" t="s">
        <v>2030</v>
      </c>
      <c r="Y926" s="549" t="s">
        <v>2030</v>
      </c>
      <c r="Z926" s="550" t="s">
        <v>2030</v>
      </c>
      <c r="AA926" s="550" t="s">
        <v>2030</v>
      </c>
      <c r="AB926" s="550" t="s">
        <v>2030</v>
      </c>
      <c r="AC926" s="549" t="s">
        <v>2030</v>
      </c>
      <c r="AD926" s="550" t="s">
        <v>2030</v>
      </c>
      <c r="AE926" s="550" t="s">
        <v>2030</v>
      </c>
      <c r="AF926" s="550" t="s">
        <v>2030</v>
      </c>
      <c r="AG926" s="550" t="s">
        <v>2030</v>
      </c>
      <c r="AH926" s="549" t="s">
        <v>2030</v>
      </c>
      <c r="AI926" s="550" t="s">
        <v>2030</v>
      </c>
      <c r="AJ926" s="550" t="s">
        <v>2030</v>
      </c>
      <c r="AK926" s="550" t="s">
        <v>2030</v>
      </c>
      <c r="AL926" s="549" t="s">
        <v>2030</v>
      </c>
      <c r="AM926" s="550" t="s">
        <v>2030</v>
      </c>
      <c r="AN926" s="550" t="s">
        <v>2030</v>
      </c>
      <c r="AO926" s="550" t="s">
        <v>2030</v>
      </c>
      <c r="AP926" s="553" t="s">
        <v>2030</v>
      </c>
      <c r="AQ926" s="549" t="s">
        <v>2030</v>
      </c>
      <c r="AR926" s="550" t="s">
        <v>2030</v>
      </c>
      <c r="AS926" s="550" t="s">
        <v>2030</v>
      </c>
      <c r="AT926" s="553" t="s">
        <v>2030</v>
      </c>
      <c r="AU926" s="549" t="s">
        <v>2030</v>
      </c>
      <c r="AV926" s="550" t="s">
        <v>2030</v>
      </c>
      <c r="AW926" s="550" t="s">
        <v>2030</v>
      </c>
      <c r="AX926" s="550" t="s">
        <v>2030</v>
      </c>
      <c r="AY926" s="549" t="s">
        <v>2030</v>
      </c>
      <c r="AZ926" s="550" t="s">
        <v>2030</v>
      </c>
      <c r="BA926" s="550" t="s">
        <v>2030</v>
      </c>
      <c r="BB926" s="553" t="s">
        <v>2030</v>
      </c>
      <c r="BC926"/>
      <c r="BD926"/>
      <c r="BE926"/>
      <c r="BF926"/>
      <c r="BG926"/>
      <c r="BH926"/>
      <c r="BI926"/>
      <c r="BJ926"/>
      <c r="BK926"/>
      <c r="BL926"/>
      <c r="BM926"/>
      <c r="BN926"/>
      <c r="BO926"/>
      <c r="BP926"/>
      <c r="BQ926"/>
      <c r="BR926"/>
      <c r="BS926"/>
    </row>
    <row r="927" spans="1:71" ht="15" x14ac:dyDescent="0.25">
      <c r="A927" s="2631"/>
      <c r="B927" s="2134" t="s">
        <v>2121</v>
      </c>
      <c r="C927" s="635" t="s">
        <v>2030</v>
      </c>
      <c r="D927" s="561" t="s">
        <v>2030</v>
      </c>
      <c r="E927" s="561" t="s">
        <v>2030</v>
      </c>
      <c r="F927" s="561" t="s">
        <v>2030</v>
      </c>
      <c r="G927" s="562" t="s">
        <v>2030</v>
      </c>
      <c r="H927" s="560" t="s">
        <v>2030</v>
      </c>
      <c r="I927" s="561" t="s">
        <v>2030</v>
      </c>
      <c r="J927" s="561" t="s">
        <v>2030</v>
      </c>
      <c r="K927" s="561" t="s">
        <v>2030</v>
      </c>
      <c r="L927" s="560" t="s">
        <v>2030</v>
      </c>
      <c r="M927" s="561" t="s">
        <v>2030</v>
      </c>
      <c r="N927" s="561" t="s">
        <v>2030</v>
      </c>
      <c r="O927" s="561" t="s">
        <v>2030</v>
      </c>
      <c r="P927" s="560" t="s">
        <v>2030</v>
      </c>
      <c r="Q927" s="561" t="s">
        <v>2030</v>
      </c>
      <c r="R927" s="561" t="s">
        <v>2030</v>
      </c>
      <c r="S927" s="561" t="s">
        <v>2030</v>
      </c>
      <c r="T927" s="564" t="s">
        <v>2030</v>
      </c>
      <c r="U927" s="560" t="s">
        <v>2030</v>
      </c>
      <c r="V927" s="561" t="s">
        <v>2030</v>
      </c>
      <c r="W927" s="561" t="s">
        <v>2030</v>
      </c>
      <c r="X927" s="564" t="s">
        <v>2030</v>
      </c>
      <c r="Y927" s="560" t="s">
        <v>2030</v>
      </c>
      <c r="Z927" s="561" t="s">
        <v>2030</v>
      </c>
      <c r="AA927" s="561" t="s">
        <v>2030</v>
      </c>
      <c r="AB927" s="561" t="s">
        <v>2030</v>
      </c>
      <c r="AC927" s="560" t="s">
        <v>2030</v>
      </c>
      <c r="AD927" s="561" t="s">
        <v>2030</v>
      </c>
      <c r="AE927" s="561" t="s">
        <v>2030</v>
      </c>
      <c r="AF927" s="561" t="s">
        <v>2030</v>
      </c>
      <c r="AG927" s="561" t="s">
        <v>2030</v>
      </c>
      <c r="AH927" s="560" t="s">
        <v>2030</v>
      </c>
      <c r="AI927" s="561" t="s">
        <v>2030</v>
      </c>
      <c r="AJ927" s="561" t="s">
        <v>2030</v>
      </c>
      <c r="AK927" s="561" t="s">
        <v>2030</v>
      </c>
      <c r="AL927" s="560" t="s">
        <v>2030</v>
      </c>
      <c r="AM927" s="561" t="s">
        <v>2030</v>
      </c>
      <c r="AN927" s="561" t="s">
        <v>2030</v>
      </c>
      <c r="AO927" s="561" t="s">
        <v>2030</v>
      </c>
      <c r="AP927" s="564" t="s">
        <v>2030</v>
      </c>
      <c r="AQ927" s="560" t="s">
        <v>2030</v>
      </c>
      <c r="AR927" s="561" t="s">
        <v>2030</v>
      </c>
      <c r="AS927" s="561" t="s">
        <v>2030</v>
      </c>
      <c r="AT927" s="564" t="s">
        <v>2030</v>
      </c>
      <c r="AU927" s="560" t="s">
        <v>2030</v>
      </c>
      <c r="AV927" s="561" t="s">
        <v>2030</v>
      </c>
      <c r="AW927" s="561" t="s">
        <v>2030</v>
      </c>
      <c r="AX927" s="561" t="s">
        <v>2030</v>
      </c>
      <c r="AY927" s="560" t="s">
        <v>2030</v>
      </c>
      <c r="AZ927" s="561" t="s">
        <v>2030</v>
      </c>
      <c r="BA927" s="561" t="s">
        <v>2030</v>
      </c>
      <c r="BB927" s="564" t="s">
        <v>2030</v>
      </c>
      <c r="BC927"/>
      <c r="BD927"/>
      <c r="BE927"/>
      <c r="BF927"/>
      <c r="BG927"/>
      <c r="BH927"/>
      <c r="BI927"/>
      <c r="BJ927"/>
      <c r="BK927"/>
      <c r="BL927"/>
      <c r="BM927"/>
      <c r="BN927"/>
      <c r="BO927"/>
      <c r="BP927"/>
      <c r="BQ927"/>
      <c r="BR927"/>
      <c r="BS927"/>
    </row>
    <row r="928" spans="1:71" ht="15" x14ac:dyDescent="0.25">
      <c r="A928" s="2631"/>
      <c r="B928" s="2133" t="s">
        <v>2120</v>
      </c>
      <c r="C928" s="605" t="s">
        <v>2030</v>
      </c>
      <c r="D928" s="550" t="s">
        <v>2030</v>
      </c>
      <c r="E928" s="550" t="s">
        <v>2030</v>
      </c>
      <c r="F928" s="550" t="s">
        <v>2030</v>
      </c>
      <c r="G928" s="551" t="s">
        <v>2030</v>
      </c>
      <c r="H928" s="549" t="s">
        <v>2030</v>
      </c>
      <c r="I928" s="550" t="s">
        <v>2030</v>
      </c>
      <c r="J928" s="550" t="s">
        <v>2030</v>
      </c>
      <c r="K928" s="550" t="s">
        <v>2030</v>
      </c>
      <c r="L928" s="549" t="s">
        <v>2030</v>
      </c>
      <c r="M928" s="550" t="s">
        <v>2030</v>
      </c>
      <c r="N928" s="550" t="s">
        <v>2030</v>
      </c>
      <c r="O928" s="550" t="s">
        <v>2030</v>
      </c>
      <c r="P928" s="549" t="s">
        <v>2030</v>
      </c>
      <c r="Q928" s="550" t="s">
        <v>2030</v>
      </c>
      <c r="R928" s="550" t="s">
        <v>2030</v>
      </c>
      <c r="S928" s="550" t="s">
        <v>2030</v>
      </c>
      <c r="T928" s="553" t="s">
        <v>2030</v>
      </c>
      <c r="U928" s="549" t="s">
        <v>2030</v>
      </c>
      <c r="V928" s="550" t="s">
        <v>2030</v>
      </c>
      <c r="W928" s="550" t="s">
        <v>2030</v>
      </c>
      <c r="X928" s="553" t="s">
        <v>2030</v>
      </c>
      <c r="Y928" s="549" t="s">
        <v>2030</v>
      </c>
      <c r="Z928" s="550" t="s">
        <v>2030</v>
      </c>
      <c r="AA928" s="550" t="s">
        <v>2030</v>
      </c>
      <c r="AB928" s="550" t="s">
        <v>2030</v>
      </c>
      <c r="AC928" s="549" t="s">
        <v>2030</v>
      </c>
      <c r="AD928" s="550" t="s">
        <v>2030</v>
      </c>
      <c r="AE928" s="550" t="s">
        <v>2030</v>
      </c>
      <c r="AF928" s="550" t="s">
        <v>2030</v>
      </c>
      <c r="AG928" s="550" t="s">
        <v>2030</v>
      </c>
      <c r="AH928" s="549" t="s">
        <v>2030</v>
      </c>
      <c r="AI928" s="550" t="s">
        <v>2030</v>
      </c>
      <c r="AJ928" s="550" t="s">
        <v>2030</v>
      </c>
      <c r="AK928" s="550" t="s">
        <v>2030</v>
      </c>
      <c r="AL928" s="549" t="s">
        <v>2030</v>
      </c>
      <c r="AM928" s="550" t="s">
        <v>2030</v>
      </c>
      <c r="AN928" s="550" t="s">
        <v>2030</v>
      </c>
      <c r="AO928" s="550" t="s">
        <v>2030</v>
      </c>
      <c r="AP928" s="553" t="s">
        <v>2030</v>
      </c>
      <c r="AQ928" s="549" t="s">
        <v>2030</v>
      </c>
      <c r="AR928" s="550" t="s">
        <v>2030</v>
      </c>
      <c r="AS928" s="550" t="s">
        <v>2030</v>
      </c>
      <c r="AT928" s="553" t="s">
        <v>2030</v>
      </c>
      <c r="AU928" s="549" t="s">
        <v>2030</v>
      </c>
      <c r="AV928" s="550" t="s">
        <v>2030</v>
      </c>
      <c r="AW928" s="550" t="s">
        <v>2030</v>
      </c>
      <c r="AX928" s="550" t="s">
        <v>2030</v>
      </c>
      <c r="AY928" s="549" t="s">
        <v>2030</v>
      </c>
      <c r="AZ928" s="550" t="s">
        <v>2030</v>
      </c>
      <c r="BA928" s="550" t="s">
        <v>2030</v>
      </c>
      <c r="BB928" s="553" t="s">
        <v>2030</v>
      </c>
      <c r="BC928"/>
      <c r="BD928"/>
      <c r="BE928"/>
      <c r="BF928"/>
      <c r="BG928"/>
      <c r="BH928"/>
      <c r="BI928"/>
      <c r="BJ928"/>
      <c r="BK928"/>
      <c r="BL928"/>
      <c r="BM928"/>
      <c r="BN928"/>
      <c r="BO928"/>
      <c r="BP928"/>
      <c r="BQ928"/>
      <c r="BR928"/>
      <c r="BS928"/>
    </row>
    <row r="929" spans="1:71" ht="15" x14ac:dyDescent="0.25">
      <c r="A929" s="2631"/>
      <c r="B929" s="2134" t="s">
        <v>2119</v>
      </c>
      <c r="C929" s="635" t="s">
        <v>2030</v>
      </c>
      <c r="D929" s="561" t="s">
        <v>2030</v>
      </c>
      <c r="E929" s="561" t="s">
        <v>2030</v>
      </c>
      <c r="F929" s="561" t="s">
        <v>2030</v>
      </c>
      <c r="G929" s="562" t="s">
        <v>2030</v>
      </c>
      <c r="H929" s="560" t="s">
        <v>2030</v>
      </c>
      <c r="I929" s="561" t="s">
        <v>2030</v>
      </c>
      <c r="J929" s="561" t="s">
        <v>2030</v>
      </c>
      <c r="K929" s="561" t="s">
        <v>2030</v>
      </c>
      <c r="L929" s="560" t="s">
        <v>2030</v>
      </c>
      <c r="M929" s="561" t="s">
        <v>2030</v>
      </c>
      <c r="N929" s="561" t="s">
        <v>2030</v>
      </c>
      <c r="O929" s="561" t="s">
        <v>2030</v>
      </c>
      <c r="P929" s="560" t="s">
        <v>2030</v>
      </c>
      <c r="Q929" s="561" t="s">
        <v>2030</v>
      </c>
      <c r="R929" s="561" t="s">
        <v>2030</v>
      </c>
      <c r="S929" s="561" t="s">
        <v>2030</v>
      </c>
      <c r="T929" s="564" t="s">
        <v>2030</v>
      </c>
      <c r="U929" s="560" t="s">
        <v>2030</v>
      </c>
      <c r="V929" s="561" t="s">
        <v>2030</v>
      </c>
      <c r="W929" s="561" t="s">
        <v>2030</v>
      </c>
      <c r="X929" s="564" t="s">
        <v>2030</v>
      </c>
      <c r="Y929" s="560" t="s">
        <v>2030</v>
      </c>
      <c r="Z929" s="561" t="s">
        <v>2030</v>
      </c>
      <c r="AA929" s="561" t="s">
        <v>2030</v>
      </c>
      <c r="AB929" s="561" t="s">
        <v>2030</v>
      </c>
      <c r="AC929" s="560" t="s">
        <v>2030</v>
      </c>
      <c r="AD929" s="561" t="s">
        <v>2030</v>
      </c>
      <c r="AE929" s="561" t="s">
        <v>2030</v>
      </c>
      <c r="AF929" s="561" t="s">
        <v>2030</v>
      </c>
      <c r="AG929" s="561" t="s">
        <v>2030</v>
      </c>
      <c r="AH929" s="560" t="s">
        <v>2030</v>
      </c>
      <c r="AI929" s="561" t="s">
        <v>2030</v>
      </c>
      <c r="AJ929" s="561" t="s">
        <v>2030</v>
      </c>
      <c r="AK929" s="561" t="s">
        <v>2030</v>
      </c>
      <c r="AL929" s="560" t="s">
        <v>2030</v>
      </c>
      <c r="AM929" s="561" t="s">
        <v>2030</v>
      </c>
      <c r="AN929" s="561" t="s">
        <v>2030</v>
      </c>
      <c r="AO929" s="561" t="s">
        <v>2030</v>
      </c>
      <c r="AP929" s="564" t="s">
        <v>2030</v>
      </c>
      <c r="AQ929" s="560" t="s">
        <v>2030</v>
      </c>
      <c r="AR929" s="561" t="s">
        <v>2030</v>
      </c>
      <c r="AS929" s="561" t="s">
        <v>2030</v>
      </c>
      <c r="AT929" s="564" t="s">
        <v>2030</v>
      </c>
      <c r="AU929" s="560" t="s">
        <v>2030</v>
      </c>
      <c r="AV929" s="561" t="s">
        <v>2030</v>
      </c>
      <c r="AW929" s="561" t="s">
        <v>2030</v>
      </c>
      <c r="AX929" s="561" t="s">
        <v>2030</v>
      </c>
      <c r="AY929" s="560" t="s">
        <v>2030</v>
      </c>
      <c r="AZ929" s="561" t="s">
        <v>2030</v>
      </c>
      <c r="BA929" s="561" t="s">
        <v>2030</v>
      </c>
      <c r="BB929" s="564" t="s">
        <v>2030</v>
      </c>
      <c r="BC929"/>
      <c r="BD929"/>
      <c r="BE929"/>
      <c r="BF929"/>
      <c r="BG929"/>
      <c r="BH929"/>
      <c r="BI929"/>
      <c r="BJ929"/>
      <c r="BK929"/>
      <c r="BL929"/>
      <c r="BM929"/>
      <c r="BN929"/>
      <c r="BO929"/>
      <c r="BP929"/>
      <c r="BQ929"/>
      <c r="BR929"/>
      <c r="BS929"/>
    </row>
    <row r="930" spans="1:71" ht="15" x14ac:dyDescent="0.25">
      <c r="A930" s="2631"/>
      <c r="B930" s="2133" t="s">
        <v>2118</v>
      </c>
      <c r="C930" s="605" t="s">
        <v>2030</v>
      </c>
      <c r="D930" s="550" t="s">
        <v>2030</v>
      </c>
      <c r="E930" s="550" t="s">
        <v>2030</v>
      </c>
      <c r="F930" s="550" t="s">
        <v>2030</v>
      </c>
      <c r="G930" s="551" t="s">
        <v>2030</v>
      </c>
      <c r="H930" s="549" t="s">
        <v>2030</v>
      </c>
      <c r="I930" s="550" t="s">
        <v>2030</v>
      </c>
      <c r="J930" s="550" t="s">
        <v>2030</v>
      </c>
      <c r="K930" s="550" t="s">
        <v>2030</v>
      </c>
      <c r="L930" s="549" t="s">
        <v>2030</v>
      </c>
      <c r="M930" s="550" t="s">
        <v>2030</v>
      </c>
      <c r="N930" s="550" t="s">
        <v>2030</v>
      </c>
      <c r="O930" s="550" t="s">
        <v>2030</v>
      </c>
      <c r="P930" s="549" t="s">
        <v>2030</v>
      </c>
      <c r="Q930" s="550" t="s">
        <v>2030</v>
      </c>
      <c r="R930" s="550" t="s">
        <v>2030</v>
      </c>
      <c r="S930" s="550" t="s">
        <v>2030</v>
      </c>
      <c r="T930" s="553" t="s">
        <v>2030</v>
      </c>
      <c r="U930" s="549" t="s">
        <v>2030</v>
      </c>
      <c r="V930" s="550" t="s">
        <v>2030</v>
      </c>
      <c r="W930" s="550" t="s">
        <v>2030</v>
      </c>
      <c r="X930" s="553" t="s">
        <v>2030</v>
      </c>
      <c r="Y930" s="549" t="s">
        <v>2030</v>
      </c>
      <c r="Z930" s="550" t="s">
        <v>2030</v>
      </c>
      <c r="AA930" s="550" t="s">
        <v>2030</v>
      </c>
      <c r="AB930" s="550" t="s">
        <v>2030</v>
      </c>
      <c r="AC930" s="549" t="s">
        <v>2030</v>
      </c>
      <c r="AD930" s="550" t="s">
        <v>2030</v>
      </c>
      <c r="AE930" s="550" t="s">
        <v>2030</v>
      </c>
      <c r="AF930" s="550" t="s">
        <v>2030</v>
      </c>
      <c r="AG930" s="550" t="s">
        <v>2030</v>
      </c>
      <c r="AH930" s="549" t="s">
        <v>2030</v>
      </c>
      <c r="AI930" s="550" t="s">
        <v>2030</v>
      </c>
      <c r="AJ930" s="550" t="s">
        <v>2030</v>
      </c>
      <c r="AK930" s="550" t="s">
        <v>2030</v>
      </c>
      <c r="AL930" s="549" t="s">
        <v>2030</v>
      </c>
      <c r="AM930" s="550" t="s">
        <v>2030</v>
      </c>
      <c r="AN930" s="550" t="s">
        <v>2030</v>
      </c>
      <c r="AO930" s="550" t="s">
        <v>2030</v>
      </c>
      <c r="AP930" s="553" t="s">
        <v>2030</v>
      </c>
      <c r="AQ930" s="549" t="s">
        <v>2030</v>
      </c>
      <c r="AR930" s="550" t="s">
        <v>2030</v>
      </c>
      <c r="AS930" s="550" t="s">
        <v>2030</v>
      </c>
      <c r="AT930" s="553" t="s">
        <v>2030</v>
      </c>
      <c r="AU930" s="549" t="s">
        <v>2030</v>
      </c>
      <c r="AV930" s="550" t="s">
        <v>2030</v>
      </c>
      <c r="AW930" s="550" t="s">
        <v>2030</v>
      </c>
      <c r="AX930" s="550" t="s">
        <v>2030</v>
      </c>
      <c r="AY930" s="549" t="s">
        <v>2030</v>
      </c>
      <c r="AZ930" s="550" t="s">
        <v>2030</v>
      </c>
      <c r="BA930" s="550" t="s">
        <v>2030</v>
      </c>
      <c r="BB930" s="553" t="s">
        <v>2030</v>
      </c>
      <c r="BC930"/>
      <c r="BD930"/>
      <c r="BE930"/>
      <c r="BF930"/>
      <c r="BG930"/>
      <c r="BH930"/>
      <c r="BI930"/>
      <c r="BJ930"/>
      <c r="BK930"/>
      <c r="BL930"/>
      <c r="BM930"/>
      <c r="BN930"/>
      <c r="BO930"/>
      <c r="BP930"/>
      <c r="BQ930"/>
      <c r="BR930"/>
      <c r="BS930"/>
    </row>
    <row r="931" spans="1:71" ht="15" x14ac:dyDescent="0.25">
      <c r="A931" s="2631"/>
      <c r="B931" s="2134" t="s">
        <v>2117</v>
      </c>
      <c r="C931" s="635" t="s">
        <v>2030</v>
      </c>
      <c r="D931" s="561" t="s">
        <v>2030</v>
      </c>
      <c r="E931" s="561" t="s">
        <v>2030</v>
      </c>
      <c r="F931" s="730" t="s">
        <v>2259</v>
      </c>
      <c r="G931" s="562" t="s">
        <v>2030</v>
      </c>
      <c r="H931" s="560" t="s">
        <v>2030</v>
      </c>
      <c r="I931" s="561" t="s">
        <v>2030</v>
      </c>
      <c r="J931" s="561" t="s">
        <v>2030</v>
      </c>
      <c r="K931" s="561" t="s">
        <v>2030</v>
      </c>
      <c r="L931" s="560" t="s">
        <v>2030</v>
      </c>
      <c r="M931" s="561" t="s">
        <v>2030</v>
      </c>
      <c r="N931" s="561" t="s">
        <v>2030</v>
      </c>
      <c r="O931" s="561" t="s">
        <v>2030</v>
      </c>
      <c r="P931" s="560" t="s">
        <v>2030</v>
      </c>
      <c r="Q931" s="561" t="s">
        <v>2030</v>
      </c>
      <c r="R931" s="561" t="s">
        <v>2030</v>
      </c>
      <c r="S931" s="561" t="s">
        <v>2030</v>
      </c>
      <c r="T931" s="564" t="s">
        <v>2030</v>
      </c>
      <c r="U931" s="560" t="s">
        <v>2030</v>
      </c>
      <c r="V931" s="561" t="s">
        <v>2030</v>
      </c>
      <c r="W931" s="561" t="s">
        <v>2030</v>
      </c>
      <c r="X931" s="564" t="s">
        <v>2030</v>
      </c>
      <c r="Y931" s="560" t="s">
        <v>2030</v>
      </c>
      <c r="Z931" s="561" t="s">
        <v>2030</v>
      </c>
      <c r="AA931" s="561" t="s">
        <v>2030</v>
      </c>
      <c r="AB931" s="561" t="s">
        <v>2030</v>
      </c>
      <c r="AC931" s="560" t="s">
        <v>2030</v>
      </c>
      <c r="AD931" s="561" t="s">
        <v>2030</v>
      </c>
      <c r="AE931" s="561" t="s">
        <v>2030</v>
      </c>
      <c r="AF931" s="561" t="s">
        <v>2030</v>
      </c>
      <c r="AG931" s="561" t="s">
        <v>2030</v>
      </c>
      <c r="AH931" s="560" t="s">
        <v>2030</v>
      </c>
      <c r="AI931" s="561" t="s">
        <v>2030</v>
      </c>
      <c r="AJ931" s="561" t="s">
        <v>2030</v>
      </c>
      <c r="AK931" s="561" t="s">
        <v>2030</v>
      </c>
      <c r="AL931" s="560" t="s">
        <v>2030</v>
      </c>
      <c r="AM931" s="561" t="s">
        <v>2030</v>
      </c>
      <c r="AN931" s="561" t="s">
        <v>2030</v>
      </c>
      <c r="AO931" s="561" t="s">
        <v>2030</v>
      </c>
      <c r="AP931" s="564" t="s">
        <v>2030</v>
      </c>
      <c r="AQ931" s="560" t="s">
        <v>2030</v>
      </c>
      <c r="AR931" s="561" t="s">
        <v>2030</v>
      </c>
      <c r="AS931" s="561" t="s">
        <v>2030</v>
      </c>
      <c r="AT931" s="564" t="s">
        <v>2030</v>
      </c>
      <c r="AU931" s="560" t="s">
        <v>2030</v>
      </c>
      <c r="AV931" s="561" t="s">
        <v>2030</v>
      </c>
      <c r="AW931" s="561" t="s">
        <v>2030</v>
      </c>
      <c r="AX931" s="561" t="s">
        <v>2030</v>
      </c>
      <c r="AY931" s="560" t="s">
        <v>2030</v>
      </c>
      <c r="AZ931" s="561" t="s">
        <v>2030</v>
      </c>
      <c r="BA931" s="561" t="s">
        <v>2030</v>
      </c>
      <c r="BB931" s="564" t="s">
        <v>2030</v>
      </c>
      <c r="BC931"/>
      <c r="BD931"/>
      <c r="BE931"/>
      <c r="BF931"/>
      <c r="BG931"/>
      <c r="BH931"/>
      <c r="BI931"/>
      <c r="BJ931"/>
      <c r="BK931"/>
      <c r="BL931"/>
      <c r="BM931"/>
      <c r="BN931"/>
      <c r="BO931"/>
      <c r="BP931"/>
      <c r="BQ931"/>
      <c r="BR931"/>
      <c r="BS931"/>
    </row>
    <row r="932" spans="1:71" ht="15" x14ac:dyDescent="0.25">
      <c r="A932" s="2631"/>
      <c r="B932" s="2133" t="s">
        <v>2116</v>
      </c>
      <c r="C932" s="605" t="s">
        <v>2030</v>
      </c>
      <c r="D932" s="550" t="s">
        <v>2030</v>
      </c>
      <c r="E932" s="550" t="s">
        <v>2030</v>
      </c>
      <c r="F932" s="550" t="s">
        <v>2030</v>
      </c>
      <c r="G932" s="551" t="s">
        <v>2030</v>
      </c>
      <c r="H932" s="549" t="s">
        <v>2030</v>
      </c>
      <c r="I932" s="550" t="s">
        <v>2030</v>
      </c>
      <c r="J932" s="550" t="s">
        <v>2030</v>
      </c>
      <c r="K932" s="550" t="s">
        <v>2030</v>
      </c>
      <c r="L932" s="549" t="s">
        <v>2030</v>
      </c>
      <c r="M932" s="550" t="s">
        <v>2030</v>
      </c>
      <c r="N932" s="550" t="s">
        <v>2030</v>
      </c>
      <c r="O932" s="550" t="s">
        <v>2030</v>
      </c>
      <c r="P932" s="549" t="s">
        <v>2030</v>
      </c>
      <c r="Q932" s="550" t="s">
        <v>2030</v>
      </c>
      <c r="R932" s="550" t="s">
        <v>2030</v>
      </c>
      <c r="S932" s="550" t="s">
        <v>2030</v>
      </c>
      <c r="T932" s="553" t="s">
        <v>2030</v>
      </c>
      <c r="U932" s="549" t="s">
        <v>2030</v>
      </c>
      <c r="V932" s="550" t="s">
        <v>2030</v>
      </c>
      <c r="W932" s="550" t="s">
        <v>2030</v>
      </c>
      <c r="X932" s="553" t="s">
        <v>2030</v>
      </c>
      <c r="Y932" s="549" t="s">
        <v>2030</v>
      </c>
      <c r="Z932" s="550" t="s">
        <v>2030</v>
      </c>
      <c r="AA932" s="550" t="s">
        <v>2030</v>
      </c>
      <c r="AB932" s="550" t="s">
        <v>2030</v>
      </c>
      <c r="AC932" s="549" t="s">
        <v>2030</v>
      </c>
      <c r="AD932" s="550" t="s">
        <v>2030</v>
      </c>
      <c r="AE932" s="550" t="s">
        <v>2030</v>
      </c>
      <c r="AF932" s="550" t="s">
        <v>2030</v>
      </c>
      <c r="AG932" s="550" t="s">
        <v>2030</v>
      </c>
      <c r="AH932" s="549" t="s">
        <v>2030</v>
      </c>
      <c r="AI932" s="550" t="s">
        <v>2030</v>
      </c>
      <c r="AJ932" s="550" t="s">
        <v>2030</v>
      </c>
      <c r="AK932" s="550" t="s">
        <v>2030</v>
      </c>
      <c r="AL932" s="549" t="s">
        <v>2030</v>
      </c>
      <c r="AM932" s="550" t="s">
        <v>2030</v>
      </c>
      <c r="AN932" s="550" t="s">
        <v>2030</v>
      </c>
      <c r="AO932" s="550" t="s">
        <v>2030</v>
      </c>
      <c r="AP932" s="553" t="s">
        <v>2030</v>
      </c>
      <c r="AQ932" s="549" t="s">
        <v>2030</v>
      </c>
      <c r="AR932" s="550" t="s">
        <v>2030</v>
      </c>
      <c r="AS932" s="550" t="s">
        <v>2030</v>
      </c>
      <c r="AT932" s="553" t="s">
        <v>2030</v>
      </c>
      <c r="AU932" s="549" t="s">
        <v>2030</v>
      </c>
      <c r="AV932" s="550" t="s">
        <v>2030</v>
      </c>
      <c r="AW932" s="550" t="s">
        <v>2030</v>
      </c>
      <c r="AX932" s="550" t="s">
        <v>2030</v>
      </c>
      <c r="AY932" s="549" t="s">
        <v>2030</v>
      </c>
      <c r="AZ932" s="550" t="s">
        <v>2030</v>
      </c>
      <c r="BA932" s="550" t="s">
        <v>2030</v>
      </c>
      <c r="BB932" s="553" t="s">
        <v>2030</v>
      </c>
      <c r="BC932"/>
      <c r="BD932"/>
      <c r="BE932"/>
      <c r="BF932"/>
      <c r="BG932"/>
      <c r="BH932"/>
      <c r="BI932"/>
      <c r="BJ932"/>
      <c r="BK932"/>
      <c r="BL932"/>
      <c r="BM932"/>
      <c r="BN932"/>
      <c r="BO932"/>
      <c r="BP932"/>
      <c r="BQ932"/>
      <c r="BR932"/>
      <c r="BS932"/>
    </row>
    <row r="933" spans="1:71" ht="15" x14ac:dyDescent="0.25">
      <c r="A933" s="2631"/>
      <c r="B933" s="2134" t="s">
        <v>2115</v>
      </c>
      <c r="C933" s="635" t="s">
        <v>2030</v>
      </c>
      <c r="D933" s="561" t="s">
        <v>2030</v>
      </c>
      <c r="E933" s="561" t="s">
        <v>2030</v>
      </c>
      <c r="F933" s="561" t="s">
        <v>2030</v>
      </c>
      <c r="G933" s="562" t="s">
        <v>2030</v>
      </c>
      <c r="H933" s="560" t="s">
        <v>2030</v>
      </c>
      <c r="I933" s="561" t="s">
        <v>2030</v>
      </c>
      <c r="J933" s="561" t="s">
        <v>2030</v>
      </c>
      <c r="K933" s="561" t="s">
        <v>2030</v>
      </c>
      <c r="L933" s="560" t="s">
        <v>2030</v>
      </c>
      <c r="M933" s="561" t="s">
        <v>2030</v>
      </c>
      <c r="N933" s="561" t="s">
        <v>2030</v>
      </c>
      <c r="O933" s="561" t="s">
        <v>2030</v>
      </c>
      <c r="P933" s="560" t="s">
        <v>2030</v>
      </c>
      <c r="Q933" s="561" t="s">
        <v>2030</v>
      </c>
      <c r="R933" s="561" t="s">
        <v>2030</v>
      </c>
      <c r="S933" s="561" t="s">
        <v>2030</v>
      </c>
      <c r="T933" s="564" t="s">
        <v>2030</v>
      </c>
      <c r="U933" s="560" t="s">
        <v>2030</v>
      </c>
      <c r="V933" s="561" t="s">
        <v>2030</v>
      </c>
      <c r="W933" s="561" t="s">
        <v>2030</v>
      </c>
      <c r="X933" s="564" t="s">
        <v>2030</v>
      </c>
      <c r="Y933" s="560" t="s">
        <v>2030</v>
      </c>
      <c r="Z933" s="561" t="s">
        <v>2030</v>
      </c>
      <c r="AA933" s="561" t="s">
        <v>2030</v>
      </c>
      <c r="AB933" s="561" t="s">
        <v>2030</v>
      </c>
      <c r="AC933" s="741" t="s">
        <v>2259</v>
      </c>
      <c r="AD933" s="561" t="s">
        <v>2030</v>
      </c>
      <c r="AE933" s="561" t="s">
        <v>2030</v>
      </c>
      <c r="AF933" s="561" t="s">
        <v>2030</v>
      </c>
      <c r="AG933" s="561" t="s">
        <v>2030</v>
      </c>
      <c r="AH933" s="560" t="s">
        <v>2030</v>
      </c>
      <c r="AI933" s="561" t="s">
        <v>2030</v>
      </c>
      <c r="AJ933" s="561" t="s">
        <v>2030</v>
      </c>
      <c r="AK933" s="561" t="s">
        <v>2030</v>
      </c>
      <c r="AL933" s="560" t="s">
        <v>2030</v>
      </c>
      <c r="AM933" s="561" t="s">
        <v>2030</v>
      </c>
      <c r="AN933" s="561" t="s">
        <v>2030</v>
      </c>
      <c r="AO933" s="561" t="s">
        <v>2030</v>
      </c>
      <c r="AP933" s="564" t="s">
        <v>2030</v>
      </c>
      <c r="AQ933" s="560" t="s">
        <v>2030</v>
      </c>
      <c r="AR933" s="561" t="s">
        <v>2030</v>
      </c>
      <c r="AS933" s="561" t="s">
        <v>2030</v>
      </c>
      <c r="AT933" s="564" t="s">
        <v>2030</v>
      </c>
      <c r="AU933" s="560" t="s">
        <v>2030</v>
      </c>
      <c r="AV933" s="561" t="s">
        <v>2030</v>
      </c>
      <c r="AW933" s="561" t="s">
        <v>2030</v>
      </c>
      <c r="AX933" s="561" t="s">
        <v>2030</v>
      </c>
      <c r="AY933" s="560" t="s">
        <v>2030</v>
      </c>
      <c r="AZ933" s="561" t="s">
        <v>2030</v>
      </c>
      <c r="BA933" s="561" t="s">
        <v>2030</v>
      </c>
      <c r="BB933" s="564" t="s">
        <v>2030</v>
      </c>
      <c r="BC933"/>
      <c r="BD933"/>
      <c r="BE933"/>
      <c r="BF933"/>
      <c r="BG933"/>
      <c r="BH933"/>
      <c r="BI933"/>
      <c r="BJ933"/>
      <c r="BK933"/>
      <c r="BL933"/>
      <c r="BM933"/>
      <c r="BN933"/>
      <c r="BO933"/>
      <c r="BP933"/>
      <c r="BQ933"/>
      <c r="BR933"/>
      <c r="BS933"/>
    </row>
    <row r="934" spans="1:71" ht="15" x14ac:dyDescent="0.25">
      <c r="A934" s="2631"/>
      <c r="B934" s="2133" t="s">
        <v>2114</v>
      </c>
      <c r="C934" s="605" t="s">
        <v>2030</v>
      </c>
      <c r="D934" s="550" t="s">
        <v>2030</v>
      </c>
      <c r="E934" s="550" t="s">
        <v>2030</v>
      </c>
      <c r="F934" s="550" t="s">
        <v>2030</v>
      </c>
      <c r="G934" s="551" t="s">
        <v>2030</v>
      </c>
      <c r="H934" s="549" t="s">
        <v>2030</v>
      </c>
      <c r="I934" s="550" t="s">
        <v>2030</v>
      </c>
      <c r="J934" s="550" t="s">
        <v>2030</v>
      </c>
      <c r="K934" s="550" t="s">
        <v>2030</v>
      </c>
      <c r="L934" s="549" t="s">
        <v>2030</v>
      </c>
      <c r="M934" s="550" t="s">
        <v>2030</v>
      </c>
      <c r="N934" s="550" t="s">
        <v>2030</v>
      </c>
      <c r="O934" s="550" t="s">
        <v>2030</v>
      </c>
      <c r="P934" s="549" t="s">
        <v>2030</v>
      </c>
      <c r="Q934" s="550" t="s">
        <v>2030</v>
      </c>
      <c r="R934" s="550" t="s">
        <v>2030</v>
      </c>
      <c r="S934" s="550" t="s">
        <v>2030</v>
      </c>
      <c r="T934" s="553" t="s">
        <v>2030</v>
      </c>
      <c r="U934" s="549" t="s">
        <v>2030</v>
      </c>
      <c r="V934" s="550" t="s">
        <v>2030</v>
      </c>
      <c r="W934" s="550" t="s">
        <v>2030</v>
      </c>
      <c r="X934" s="553" t="s">
        <v>2030</v>
      </c>
      <c r="Y934" s="549" t="s">
        <v>2030</v>
      </c>
      <c r="Z934" s="550" t="s">
        <v>2030</v>
      </c>
      <c r="AA934" s="550" t="s">
        <v>2030</v>
      </c>
      <c r="AB934" s="550" t="s">
        <v>2030</v>
      </c>
      <c r="AC934" s="549" t="s">
        <v>2030</v>
      </c>
      <c r="AD934" s="550" t="s">
        <v>2030</v>
      </c>
      <c r="AE934" s="550" t="s">
        <v>2030</v>
      </c>
      <c r="AF934" s="550" t="s">
        <v>2030</v>
      </c>
      <c r="AG934" s="550" t="s">
        <v>2030</v>
      </c>
      <c r="AH934" s="549" t="s">
        <v>2030</v>
      </c>
      <c r="AI934" s="550" t="s">
        <v>2030</v>
      </c>
      <c r="AJ934" s="550" t="s">
        <v>2030</v>
      </c>
      <c r="AK934" s="550" t="s">
        <v>2030</v>
      </c>
      <c r="AL934" s="549" t="s">
        <v>2030</v>
      </c>
      <c r="AM934" s="550" t="s">
        <v>2030</v>
      </c>
      <c r="AN934" s="550" t="s">
        <v>2030</v>
      </c>
      <c r="AO934" s="550" t="s">
        <v>2030</v>
      </c>
      <c r="AP934" s="553" t="s">
        <v>2030</v>
      </c>
      <c r="AQ934" s="549" t="s">
        <v>2030</v>
      </c>
      <c r="AR934" s="550" t="s">
        <v>2030</v>
      </c>
      <c r="AS934" s="550" t="s">
        <v>2030</v>
      </c>
      <c r="AT934" s="553" t="s">
        <v>2030</v>
      </c>
      <c r="AU934" s="549" t="s">
        <v>2030</v>
      </c>
      <c r="AV934" s="550" t="s">
        <v>2030</v>
      </c>
      <c r="AW934" s="550" t="s">
        <v>2030</v>
      </c>
      <c r="AX934" s="550" t="s">
        <v>2030</v>
      </c>
      <c r="AY934" s="549" t="s">
        <v>2030</v>
      </c>
      <c r="AZ934" s="550" t="s">
        <v>2030</v>
      </c>
      <c r="BA934" s="550" t="s">
        <v>2030</v>
      </c>
      <c r="BB934" s="553" t="s">
        <v>2030</v>
      </c>
      <c r="BC934"/>
      <c r="BD934"/>
      <c r="BE934"/>
      <c r="BF934"/>
      <c r="BG934"/>
      <c r="BH934"/>
      <c r="BI934"/>
      <c r="BJ934"/>
      <c r="BK934"/>
      <c r="BL934"/>
      <c r="BM934"/>
      <c r="BN934"/>
      <c r="BO934"/>
      <c r="BP934"/>
      <c r="BQ934"/>
      <c r="BR934"/>
      <c r="BS934"/>
    </row>
    <row r="935" spans="1:71" ht="15.75" thickBot="1" x14ac:dyDescent="0.3">
      <c r="A935" s="2632"/>
      <c r="B935" s="2135" t="s">
        <v>2113</v>
      </c>
      <c r="C935" s="610" t="s">
        <v>2030</v>
      </c>
      <c r="D935" s="608" t="s">
        <v>2030</v>
      </c>
      <c r="E935" s="608" t="s">
        <v>2030</v>
      </c>
      <c r="F935" s="608" t="s">
        <v>2030</v>
      </c>
      <c r="G935" s="615" t="s">
        <v>2030</v>
      </c>
      <c r="H935" s="607" t="s">
        <v>2030</v>
      </c>
      <c r="I935" s="608" t="s">
        <v>2030</v>
      </c>
      <c r="J935" s="608" t="s">
        <v>2030</v>
      </c>
      <c r="K935" s="608" t="s">
        <v>2030</v>
      </c>
      <c r="L935" s="607" t="s">
        <v>2030</v>
      </c>
      <c r="M935" s="608" t="s">
        <v>2030</v>
      </c>
      <c r="N935" s="608" t="s">
        <v>2030</v>
      </c>
      <c r="O935" s="608" t="s">
        <v>2030</v>
      </c>
      <c r="P935" s="607" t="s">
        <v>2030</v>
      </c>
      <c r="Q935" s="608" t="s">
        <v>2030</v>
      </c>
      <c r="R935" s="608" t="s">
        <v>2030</v>
      </c>
      <c r="S935" s="608" t="s">
        <v>2030</v>
      </c>
      <c r="T935" s="609" t="s">
        <v>2030</v>
      </c>
      <c r="U935" s="607" t="s">
        <v>2030</v>
      </c>
      <c r="V935" s="608" t="s">
        <v>2030</v>
      </c>
      <c r="W935" s="608" t="s">
        <v>2030</v>
      </c>
      <c r="X935" s="609" t="s">
        <v>2030</v>
      </c>
      <c r="Y935" s="607" t="s">
        <v>2030</v>
      </c>
      <c r="Z935" s="608" t="s">
        <v>2030</v>
      </c>
      <c r="AA935" s="608" t="s">
        <v>2030</v>
      </c>
      <c r="AB935" s="608" t="s">
        <v>2030</v>
      </c>
      <c r="AC935" s="607" t="s">
        <v>2030</v>
      </c>
      <c r="AD935" s="608" t="s">
        <v>2030</v>
      </c>
      <c r="AE935" s="608" t="s">
        <v>2030</v>
      </c>
      <c r="AF935" s="608" t="s">
        <v>2030</v>
      </c>
      <c r="AG935" s="608" t="s">
        <v>2030</v>
      </c>
      <c r="AH935" s="607" t="s">
        <v>2030</v>
      </c>
      <c r="AI935" s="608" t="s">
        <v>2030</v>
      </c>
      <c r="AJ935" s="608" t="s">
        <v>2030</v>
      </c>
      <c r="AK935" s="608" t="s">
        <v>2030</v>
      </c>
      <c r="AL935" s="607" t="s">
        <v>2030</v>
      </c>
      <c r="AM935" s="608" t="s">
        <v>2030</v>
      </c>
      <c r="AN935" s="608" t="s">
        <v>2030</v>
      </c>
      <c r="AO935" s="608" t="s">
        <v>2030</v>
      </c>
      <c r="AP935" s="609" t="s">
        <v>2030</v>
      </c>
      <c r="AQ935" s="607" t="s">
        <v>2030</v>
      </c>
      <c r="AR935" s="608" t="s">
        <v>2030</v>
      </c>
      <c r="AS935" s="608" t="s">
        <v>2030</v>
      </c>
      <c r="AT935" s="609" t="s">
        <v>2030</v>
      </c>
      <c r="AU935" s="607" t="s">
        <v>2030</v>
      </c>
      <c r="AV935" s="608" t="s">
        <v>2030</v>
      </c>
      <c r="AW935" s="608" t="s">
        <v>2030</v>
      </c>
      <c r="AX935" s="608" t="s">
        <v>2030</v>
      </c>
      <c r="AY935" s="607" t="s">
        <v>2030</v>
      </c>
      <c r="AZ935" s="608" t="s">
        <v>2030</v>
      </c>
      <c r="BA935" s="608" t="s">
        <v>2030</v>
      </c>
      <c r="BB935" s="609" t="s">
        <v>2030</v>
      </c>
      <c r="BC935"/>
      <c r="BD935"/>
      <c r="BE935"/>
      <c r="BF935"/>
      <c r="BG935"/>
      <c r="BH935"/>
      <c r="BI935"/>
      <c r="BJ935"/>
      <c r="BK935"/>
      <c r="BL935"/>
      <c r="BM935"/>
      <c r="BN935"/>
      <c r="BO935"/>
      <c r="BP935"/>
      <c r="BQ935"/>
      <c r="BR935"/>
      <c r="BS935"/>
    </row>
    <row r="936" spans="1:71" ht="15.75" thickBot="1" x14ac:dyDescent="0.3">
      <c r="A936" s="655"/>
      <c r="B936" s="653"/>
      <c r="C936" s="655"/>
      <c r="D936" s="655"/>
      <c r="E936" s="655"/>
      <c r="F936" s="655"/>
      <c r="G936" s="655"/>
      <c r="H936" s="655"/>
      <c r="I936" s="655"/>
      <c r="J936" s="655"/>
      <c r="K936" s="655"/>
      <c r="L936" s="655"/>
      <c r="M936" s="655"/>
      <c r="N936" s="655"/>
      <c r="O936" s="655"/>
      <c r="P936" s="655"/>
      <c r="Q936" s="655"/>
      <c r="R936" s="655"/>
      <c r="S936" s="655"/>
      <c r="T936" s="655"/>
      <c r="U936" s="655"/>
      <c r="V936" s="655"/>
      <c r="W936" s="655"/>
      <c r="X936" s="655"/>
      <c r="Y936" s="655"/>
      <c r="Z936" s="655"/>
      <c r="AA936" s="655"/>
      <c r="AB936" s="655"/>
      <c r="AC936" s="655"/>
      <c r="AD936" s="655"/>
      <c r="AE936" s="655"/>
      <c r="AF936" s="655"/>
      <c r="AG936" s="655"/>
      <c r="AH936" s="655"/>
      <c r="AI936" s="655"/>
      <c r="AJ936" s="655"/>
      <c r="AK936" s="655"/>
      <c r="AL936" s="655"/>
      <c r="AM936" s="655"/>
      <c r="AN936" s="655"/>
      <c r="AO936" s="655"/>
      <c r="AP936" s="655"/>
      <c r="AQ936" s="655"/>
      <c r="AR936" s="655"/>
      <c r="AS936" s="655"/>
      <c r="AT936" s="655"/>
      <c r="AU936" s="655"/>
      <c r="AV936" s="655"/>
      <c r="AW936" s="655"/>
      <c r="AX936" s="655"/>
      <c r="AY936" s="655"/>
      <c r="AZ936" s="655"/>
      <c r="BA936" s="655"/>
      <c r="BB936" s="655"/>
      <c r="BC936"/>
      <c r="BD936"/>
      <c r="BE936"/>
      <c r="BF936"/>
      <c r="BG936"/>
      <c r="BH936"/>
      <c r="BI936"/>
      <c r="BJ936"/>
      <c r="BK936"/>
      <c r="BL936"/>
      <c r="BM936"/>
      <c r="BN936"/>
      <c r="BO936"/>
      <c r="BP936"/>
      <c r="BQ936"/>
      <c r="BR936"/>
      <c r="BS936"/>
    </row>
    <row r="937" spans="1:71" ht="15.75" thickBot="1" x14ac:dyDescent="0.3">
      <c r="A937" s="2621" t="s">
        <v>450</v>
      </c>
      <c r="B937" s="2633" t="s">
        <v>672</v>
      </c>
      <c r="C937" s="2613" t="s">
        <v>2056</v>
      </c>
      <c r="D937" s="2625"/>
      <c r="E937" s="2625"/>
      <c r="F937" s="2625"/>
      <c r="G937" s="2626"/>
      <c r="H937" s="2627" t="s">
        <v>2062</v>
      </c>
      <c r="I937" s="2628"/>
      <c r="J937" s="2628"/>
      <c r="K937" s="2629"/>
      <c r="L937" s="2628" t="s">
        <v>2061</v>
      </c>
      <c r="M937" s="2628"/>
      <c r="N937" s="2628"/>
      <c r="O937" s="2629"/>
      <c r="P937" s="2613" t="s">
        <v>2053</v>
      </c>
      <c r="Q937" s="2614"/>
      <c r="R937" s="2614"/>
      <c r="S937" s="2614"/>
      <c r="T937" s="2615"/>
      <c r="U937" s="2620" t="s">
        <v>2052</v>
      </c>
      <c r="V937" s="2620"/>
      <c r="W937" s="2620"/>
      <c r="X937" s="2620"/>
      <c r="Y937" s="2613" t="s">
        <v>2051</v>
      </c>
      <c r="Z937" s="2614"/>
      <c r="AA937" s="2614"/>
      <c r="AB937" s="2615"/>
      <c r="AC937" s="2615" t="s">
        <v>2050</v>
      </c>
      <c r="AD937" s="2619"/>
      <c r="AE937" s="2619"/>
      <c r="AF937" s="2619"/>
      <c r="AG937" s="2619"/>
      <c r="AH937" s="2620" t="s">
        <v>2049</v>
      </c>
      <c r="AI937" s="2620"/>
      <c r="AJ937" s="2620"/>
      <c r="AK937" s="2620"/>
      <c r="AL937" s="2613" t="s">
        <v>2048</v>
      </c>
      <c r="AM937" s="2614"/>
      <c r="AN937" s="2614"/>
      <c r="AO937" s="2614"/>
      <c r="AP937" s="2615"/>
      <c r="AQ937" s="2613" t="s">
        <v>2047</v>
      </c>
      <c r="AR937" s="2614"/>
      <c r="AS937" s="2614"/>
      <c r="AT937" s="2615"/>
      <c r="AU937" s="2616" t="s">
        <v>2046</v>
      </c>
      <c r="AV937" s="2617"/>
      <c r="AW937" s="2617"/>
      <c r="AX937" s="2618"/>
      <c r="AY937" s="2619" t="s">
        <v>2045</v>
      </c>
      <c r="AZ937" s="2619"/>
      <c r="BA937" s="2619"/>
      <c r="BB937" s="2619"/>
      <c r="BC937"/>
      <c r="BD937"/>
      <c r="BE937"/>
      <c r="BF937"/>
      <c r="BG937"/>
      <c r="BH937"/>
      <c r="BI937"/>
      <c r="BJ937"/>
      <c r="BK937"/>
      <c r="BL937"/>
      <c r="BM937"/>
      <c r="BN937"/>
      <c r="BO937"/>
      <c r="BP937"/>
      <c r="BQ937"/>
      <c r="BR937"/>
      <c r="BS937"/>
    </row>
    <row r="938" spans="1:71" ht="15.75" thickBot="1" x14ac:dyDescent="0.3">
      <c r="A938" s="2622"/>
      <c r="B938" s="2634"/>
      <c r="C938" s="692">
        <v>2</v>
      </c>
      <c r="D938" s="693">
        <v>7</v>
      </c>
      <c r="E938" s="692">
        <v>14</v>
      </c>
      <c r="F938" s="694">
        <v>21</v>
      </c>
      <c r="G938" s="695">
        <v>28</v>
      </c>
      <c r="H938" s="694">
        <v>4</v>
      </c>
      <c r="I938" s="692">
        <v>11</v>
      </c>
      <c r="J938" s="694">
        <v>18</v>
      </c>
      <c r="K938" s="692">
        <v>25</v>
      </c>
      <c r="L938" s="696">
        <v>4</v>
      </c>
      <c r="M938" s="694">
        <v>11</v>
      </c>
      <c r="N938" s="692">
        <v>18</v>
      </c>
      <c r="O938" s="694">
        <v>25</v>
      </c>
      <c r="P938" s="692">
        <v>1</v>
      </c>
      <c r="Q938" s="694">
        <v>8</v>
      </c>
      <c r="R938" s="692">
        <v>15</v>
      </c>
      <c r="S938" s="694">
        <v>22</v>
      </c>
      <c r="T938" s="692">
        <v>29</v>
      </c>
      <c r="U938" s="694">
        <v>6</v>
      </c>
      <c r="V938" s="692">
        <v>13</v>
      </c>
      <c r="W938" s="697">
        <v>20</v>
      </c>
      <c r="X938" s="698">
        <v>27</v>
      </c>
      <c r="Y938" s="699">
        <v>3</v>
      </c>
      <c r="Z938" s="692">
        <v>10</v>
      </c>
      <c r="AA938" s="694">
        <v>17</v>
      </c>
      <c r="AB938" s="692">
        <v>24</v>
      </c>
      <c r="AC938" s="699">
        <v>1</v>
      </c>
      <c r="AD938" s="692">
        <v>8</v>
      </c>
      <c r="AE938" s="694">
        <v>15</v>
      </c>
      <c r="AF938" s="694">
        <v>22</v>
      </c>
      <c r="AG938" s="692">
        <v>29</v>
      </c>
      <c r="AH938" s="694">
        <v>5</v>
      </c>
      <c r="AI938" s="692">
        <v>12</v>
      </c>
      <c r="AJ938" s="692">
        <v>19</v>
      </c>
      <c r="AK938" s="694">
        <v>26</v>
      </c>
      <c r="AL938" s="692">
        <v>2</v>
      </c>
      <c r="AM938" s="694">
        <v>9</v>
      </c>
      <c r="AN938" s="692">
        <v>16</v>
      </c>
      <c r="AO938" s="694">
        <v>23</v>
      </c>
      <c r="AP938" s="692">
        <v>30</v>
      </c>
      <c r="AQ938" s="694">
        <v>7</v>
      </c>
      <c r="AR938" s="692">
        <v>14</v>
      </c>
      <c r="AS938" s="692">
        <v>21</v>
      </c>
      <c r="AT938" s="700">
        <v>28</v>
      </c>
      <c r="AU938" s="701">
        <v>4</v>
      </c>
      <c r="AV938" s="700">
        <v>11</v>
      </c>
      <c r="AW938" s="701">
        <v>18</v>
      </c>
      <c r="AX938" s="700">
        <v>25</v>
      </c>
      <c r="AY938" s="701">
        <v>2</v>
      </c>
      <c r="AZ938" s="700">
        <v>9</v>
      </c>
      <c r="BA938" s="701">
        <v>16</v>
      </c>
      <c r="BB938" s="700">
        <v>28</v>
      </c>
      <c r="BC938"/>
      <c r="BD938"/>
      <c r="BE938"/>
      <c r="BF938"/>
      <c r="BG938"/>
      <c r="BH938"/>
      <c r="BI938"/>
      <c r="BJ938"/>
      <c r="BK938"/>
      <c r="BL938"/>
      <c r="BM938"/>
      <c r="BN938"/>
      <c r="BO938"/>
      <c r="BP938"/>
      <c r="BQ938"/>
      <c r="BR938"/>
      <c r="BS938"/>
    </row>
    <row r="939" spans="1:71" ht="15" x14ac:dyDescent="0.25">
      <c r="A939" s="2630" t="s">
        <v>1685</v>
      </c>
      <c r="B939" s="2132" t="s">
        <v>2111</v>
      </c>
      <c r="C939" s="635" t="s">
        <v>2030</v>
      </c>
      <c r="D939" s="535" t="s">
        <v>2030</v>
      </c>
      <c r="E939" s="535" t="s">
        <v>2030</v>
      </c>
      <c r="F939" s="535" t="s">
        <v>2030</v>
      </c>
      <c r="G939" s="537" t="s">
        <v>2030</v>
      </c>
      <c r="H939" s="706" t="s">
        <v>2259</v>
      </c>
      <c r="I939" s="730" t="s">
        <v>2259</v>
      </c>
      <c r="J939" s="730" t="s">
        <v>2259</v>
      </c>
      <c r="K939" s="561" t="s">
        <v>2030</v>
      </c>
      <c r="L939" s="534" t="s">
        <v>2030</v>
      </c>
      <c r="M939" s="535" t="s">
        <v>2030</v>
      </c>
      <c r="N939" s="730" t="s">
        <v>2259</v>
      </c>
      <c r="O939" s="730" t="s">
        <v>2259</v>
      </c>
      <c r="P939" s="534" t="s">
        <v>2030</v>
      </c>
      <c r="Q939" s="730" t="s">
        <v>2259</v>
      </c>
      <c r="R939" s="730" t="s">
        <v>2259</v>
      </c>
      <c r="S939" s="535" t="s">
        <v>2030</v>
      </c>
      <c r="T939" s="733" t="s">
        <v>2259</v>
      </c>
      <c r="U939" s="534" t="s">
        <v>2030</v>
      </c>
      <c r="V939" s="535" t="s">
        <v>2030</v>
      </c>
      <c r="W939" s="535" t="s">
        <v>2030</v>
      </c>
      <c r="X939" s="735" t="s">
        <v>2259</v>
      </c>
      <c r="Y939" s="706" t="s">
        <v>2259</v>
      </c>
      <c r="Z939" s="535" t="s">
        <v>2030</v>
      </c>
      <c r="AA939" s="535" t="s">
        <v>2030</v>
      </c>
      <c r="AB939" s="535" t="s">
        <v>2030</v>
      </c>
      <c r="AC939" s="534" t="s">
        <v>2030</v>
      </c>
      <c r="AD939" s="535" t="s">
        <v>2030</v>
      </c>
      <c r="AE939" s="730" t="s">
        <v>2259</v>
      </c>
      <c r="AF939" s="730" t="s">
        <v>2259</v>
      </c>
      <c r="AG939" s="733" t="s">
        <v>2259</v>
      </c>
      <c r="AH939" s="706" t="s">
        <v>2259</v>
      </c>
      <c r="AI939" s="730" t="s">
        <v>2259</v>
      </c>
      <c r="AJ939" s="535" t="s">
        <v>2030</v>
      </c>
      <c r="AK939" s="535" t="s">
        <v>2030</v>
      </c>
      <c r="AL939" s="706" t="s">
        <v>2259</v>
      </c>
      <c r="AM939" s="535" t="s">
        <v>2030</v>
      </c>
      <c r="AN939" s="535" t="s">
        <v>2030</v>
      </c>
      <c r="AO939" s="535" t="s">
        <v>2030</v>
      </c>
      <c r="AP939" s="536" t="s">
        <v>2030</v>
      </c>
      <c r="AQ939" s="535" t="s">
        <v>2030</v>
      </c>
      <c r="AR939" s="730" t="s">
        <v>2259</v>
      </c>
      <c r="AS939" s="730" t="s">
        <v>2259</v>
      </c>
      <c r="AT939" s="536" t="s">
        <v>2030</v>
      </c>
      <c r="AU939" s="706" t="s">
        <v>2259</v>
      </c>
      <c r="AV939" s="730" t="s">
        <v>2259</v>
      </c>
      <c r="AW939" s="730" t="s">
        <v>2259</v>
      </c>
      <c r="AX939" s="536" t="s">
        <v>2030</v>
      </c>
      <c r="AY939" s="534" t="s">
        <v>2030</v>
      </c>
      <c r="AZ939" s="535" t="s">
        <v>2030</v>
      </c>
      <c r="BA939" s="730" t="s">
        <v>2259</v>
      </c>
      <c r="BB939" s="564" t="s">
        <v>2030</v>
      </c>
      <c r="BC939"/>
      <c r="BD939"/>
      <c r="BE939"/>
      <c r="BF939"/>
      <c r="BG939"/>
      <c r="BH939"/>
      <c r="BI939"/>
      <c r="BJ939"/>
      <c r="BK939"/>
      <c r="BL939"/>
      <c r="BM939"/>
      <c r="BN939"/>
      <c r="BO939"/>
      <c r="BP939"/>
      <c r="BQ939"/>
      <c r="BR939"/>
      <c r="BS939"/>
    </row>
    <row r="940" spans="1:71" ht="15" x14ac:dyDescent="0.25">
      <c r="A940" s="2631"/>
      <c r="B940" s="2133" t="s">
        <v>2110</v>
      </c>
      <c r="C940" s="605" t="s">
        <v>2030</v>
      </c>
      <c r="D940" s="727" t="s">
        <v>2259</v>
      </c>
      <c r="E940" s="727" t="s">
        <v>2259</v>
      </c>
      <c r="F940" s="727" t="s">
        <v>2259</v>
      </c>
      <c r="G940" s="725" t="s">
        <v>2259</v>
      </c>
      <c r="H940" s="726" t="s">
        <v>2259</v>
      </c>
      <c r="I940" s="727" t="s">
        <v>2259</v>
      </c>
      <c r="J940" s="727" t="s">
        <v>2259</v>
      </c>
      <c r="K940" s="550" t="s">
        <v>2030</v>
      </c>
      <c r="L940" s="549" t="s">
        <v>2030</v>
      </c>
      <c r="M940" s="550" t="s">
        <v>2030</v>
      </c>
      <c r="N940" s="727" t="s">
        <v>2259</v>
      </c>
      <c r="O940" s="727" t="s">
        <v>2259</v>
      </c>
      <c r="P940" s="549" t="s">
        <v>2030</v>
      </c>
      <c r="Q940" s="550" t="s">
        <v>2030</v>
      </c>
      <c r="R940" s="727" t="s">
        <v>2259</v>
      </c>
      <c r="S940" s="550" t="s">
        <v>2030</v>
      </c>
      <c r="T940" s="728" t="s">
        <v>2259</v>
      </c>
      <c r="U940" s="549" t="s">
        <v>2030</v>
      </c>
      <c r="V940" s="550" t="s">
        <v>2030</v>
      </c>
      <c r="W940" s="550" t="s">
        <v>2030</v>
      </c>
      <c r="X940" s="725" t="s">
        <v>2259</v>
      </c>
      <c r="Y940" s="726" t="s">
        <v>2259</v>
      </c>
      <c r="Z940" s="550" t="s">
        <v>2030</v>
      </c>
      <c r="AA940" s="550" t="s">
        <v>2030</v>
      </c>
      <c r="AB940" s="550" t="s">
        <v>2030</v>
      </c>
      <c r="AC940" s="549" t="s">
        <v>2030</v>
      </c>
      <c r="AD940" s="550" t="s">
        <v>2030</v>
      </c>
      <c r="AE940" s="727" t="s">
        <v>2259</v>
      </c>
      <c r="AF940" s="727" t="s">
        <v>2259</v>
      </c>
      <c r="AG940" s="728" t="s">
        <v>2259</v>
      </c>
      <c r="AH940" s="726" t="s">
        <v>2259</v>
      </c>
      <c r="AI940" s="727" t="s">
        <v>2259</v>
      </c>
      <c r="AJ940" s="550" t="s">
        <v>2030</v>
      </c>
      <c r="AK940" s="550" t="s">
        <v>2030</v>
      </c>
      <c r="AL940" s="726" t="s">
        <v>2259</v>
      </c>
      <c r="AM940" s="550" t="s">
        <v>2030</v>
      </c>
      <c r="AN940" s="550" t="s">
        <v>2030</v>
      </c>
      <c r="AO940" s="550" t="s">
        <v>2030</v>
      </c>
      <c r="AP940" s="553" t="s">
        <v>2030</v>
      </c>
      <c r="AQ940" s="550" t="s">
        <v>2030</v>
      </c>
      <c r="AR940" s="727" t="s">
        <v>2259</v>
      </c>
      <c r="AS940" s="727" t="s">
        <v>2259</v>
      </c>
      <c r="AT940" s="553" t="s">
        <v>2030</v>
      </c>
      <c r="AU940" s="726" t="s">
        <v>2259</v>
      </c>
      <c r="AV940" s="727" t="s">
        <v>2259</v>
      </c>
      <c r="AW940" s="727" t="s">
        <v>2259</v>
      </c>
      <c r="AX940" s="553" t="s">
        <v>2030</v>
      </c>
      <c r="AY940" s="549" t="s">
        <v>2030</v>
      </c>
      <c r="AZ940" s="550" t="s">
        <v>2030</v>
      </c>
      <c r="BA940" s="550" t="s">
        <v>2030</v>
      </c>
      <c r="BB940" s="564" t="s">
        <v>2030</v>
      </c>
      <c r="BC940"/>
      <c r="BD940"/>
      <c r="BE940"/>
      <c r="BF940"/>
      <c r="BG940"/>
      <c r="BH940"/>
      <c r="BI940"/>
      <c r="BJ940"/>
      <c r="BK940"/>
      <c r="BL940"/>
      <c r="BM940"/>
      <c r="BN940"/>
      <c r="BO940"/>
      <c r="BP940"/>
      <c r="BQ940"/>
      <c r="BR940"/>
      <c r="BS940"/>
    </row>
    <row r="941" spans="1:71" ht="15" x14ac:dyDescent="0.25">
      <c r="A941" s="2631"/>
      <c r="B941" s="2134" t="s">
        <v>2109</v>
      </c>
      <c r="C941" s="635" t="s">
        <v>2030</v>
      </c>
      <c r="D941" s="730" t="s">
        <v>2259</v>
      </c>
      <c r="E941" s="730" t="s">
        <v>2259</v>
      </c>
      <c r="F941" s="561" t="s">
        <v>2030</v>
      </c>
      <c r="G941" s="562" t="s">
        <v>2030</v>
      </c>
      <c r="H941" s="560" t="s">
        <v>2030</v>
      </c>
      <c r="I941" s="730" t="s">
        <v>2259</v>
      </c>
      <c r="J941" s="730" t="s">
        <v>2259</v>
      </c>
      <c r="K941" s="561" t="s">
        <v>2030</v>
      </c>
      <c r="L941" s="560" t="s">
        <v>2030</v>
      </c>
      <c r="M941" s="561" t="s">
        <v>2030</v>
      </c>
      <c r="N941" s="730" t="s">
        <v>2259</v>
      </c>
      <c r="O941" s="730" t="s">
        <v>2259</v>
      </c>
      <c r="P941" s="560" t="s">
        <v>2030</v>
      </c>
      <c r="Q941" s="730" t="s">
        <v>2259</v>
      </c>
      <c r="R941" s="730" t="s">
        <v>2259</v>
      </c>
      <c r="S941" s="561" t="s">
        <v>2030</v>
      </c>
      <c r="T941" s="742" t="s">
        <v>2259</v>
      </c>
      <c r="U941" s="560" t="s">
        <v>2030</v>
      </c>
      <c r="V941" s="561" t="s">
        <v>2030</v>
      </c>
      <c r="W941" s="561" t="s">
        <v>2030</v>
      </c>
      <c r="X941" s="735" t="s">
        <v>2259</v>
      </c>
      <c r="Y941" s="560" t="s">
        <v>2030</v>
      </c>
      <c r="Z941" s="561" t="s">
        <v>2030</v>
      </c>
      <c r="AA941" s="561" t="s">
        <v>2030</v>
      </c>
      <c r="AB941" s="561" t="s">
        <v>2030</v>
      </c>
      <c r="AC941" s="560" t="s">
        <v>2030</v>
      </c>
      <c r="AD941" s="561" t="s">
        <v>2030</v>
      </c>
      <c r="AE941" s="730" t="s">
        <v>2259</v>
      </c>
      <c r="AF941" s="730" t="s">
        <v>2259</v>
      </c>
      <c r="AG941" s="742" t="s">
        <v>2259</v>
      </c>
      <c r="AH941" s="741" t="s">
        <v>2259</v>
      </c>
      <c r="AI941" s="730" t="s">
        <v>2259</v>
      </c>
      <c r="AJ941" s="561" t="s">
        <v>2030</v>
      </c>
      <c r="AK941" s="561" t="s">
        <v>2030</v>
      </c>
      <c r="AL941" s="560" t="s">
        <v>2030</v>
      </c>
      <c r="AM941" s="561" t="s">
        <v>2030</v>
      </c>
      <c r="AN941" s="561" t="s">
        <v>2030</v>
      </c>
      <c r="AO941" s="561" t="s">
        <v>2030</v>
      </c>
      <c r="AP941" s="564" t="s">
        <v>2030</v>
      </c>
      <c r="AQ941" s="561" t="s">
        <v>2030</v>
      </c>
      <c r="AR941" s="727" t="s">
        <v>2259</v>
      </c>
      <c r="AS941" s="727" t="s">
        <v>2259</v>
      </c>
      <c r="AT941" s="564" t="s">
        <v>2030</v>
      </c>
      <c r="AU941" s="741" t="s">
        <v>2259</v>
      </c>
      <c r="AV941" s="727" t="s">
        <v>2259</v>
      </c>
      <c r="AW941" s="727" t="s">
        <v>2259</v>
      </c>
      <c r="AX941" s="564" t="s">
        <v>2030</v>
      </c>
      <c r="AY941" s="560" t="s">
        <v>2030</v>
      </c>
      <c r="AZ941" s="561" t="s">
        <v>2030</v>
      </c>
      <c r="BA941" s="561" t="s">
        <v>2030</v>
      </c>
      <c r="BB941" s="564" t="s">
        <v>2030</v>
      </c>
      <c r="BC941"/>
      <c r="BD941"/>
      <c r="BE941"/>
      <c r="BF941"/>
      <c r="BG941"/>
      <c r="BH941"/>
      <c r="BI941"/>
      <c r="BJ941"/>
      <c r="BK941"/>
      <c r="BL941"/>
      <c r="BM941"/>
      <c r="BN941"/>
      <c r="BO941"/>
      <c r="BP941"/>
      <c r="BQ941"/>
      <c r="BR941"/>
      <c r="BS941"/>
    </row>
    <row r="942" spans="1:71" ht="15" x14ac:dyDescent="0.25">
      <c r="A942" s="2631"/>
      <c r="B942" s="2133" t="s">
        <v>2098</v>
      </c>
      <c r="C942" s="605" t="s">
        <v>2030</v>
      </c>
      <c r="D942" s="727" t="s">
        <v>2259</v>
      </c>
      <c r="E942" s="550" t="s">
        <v>2030</v>
      </c>
      <c r="F942" s="727" t="s">
        <v>2259</v>
      </c>
      <c r="G942" s="551" t="s">
        <v>2030</v>
      </c>
      <c r="H942" s="549" t="s">
        <v>2030</v>
      </c>
      <c r="I942" s="550" t="s">
        <v>2030</v>
      </c>
      <c r="J942" s="550" t="s">
        <v>2030</v>
      </c>
      <c r="K942" s="550" t="s">
        <v>2030</v>
      </c>
      <c r="L942" s="549" t="s">
        <v>2030</v>
      </c>
      <c r="M942" s="550" t="s">
        <v>2030</v>
      </c>
      <c r="N942" s="727" t="s">
        <v>2259</v>
      </c>
      <c r="O942" s="727" t="s">
        <v>2259</v>
      </c>
      <c r="P942" s="549" t="s">
        <v>2030</v>
      </c>
      <c r="Q942" s="727" t="s">
        <v>2259</v>
      </c>
      <c r="R942" s="727" t="s">
        <v>2259</v>
      </c>
      <c r="S942" s="550" t="s">
        <v>2030</v>
      </c>
      <c r="T942" s="728" t="s">
        <v>2259</v>
      </c>
      <c r="U942" s="549" t="s">
        <v>2030</v>
      </c>
      <c r="V942" s="550" t="s">
        <v>2030</v>
      </c>
      <c r="W942" s="550" t="s">
        <v>2030</v>
      </c>
      <c r="X942" s="725" t="s">
        <v>2259</v>
      </c>
      <c r="Y942" s="549" t="s">
        <v>2030</v>
      </c>
      <c r="Z942" s="550" t="s">
        <v>2030</v>
      </c>
      <c r="AA942" s="550" t="s">
        <v>2030</v>
      </c>
      <c r="AB942" s="550" t="s">
        <v>2030</v>
      </c>
      <c r="AC942" s="549" t="s">
        <v>2030</v>
      </c>
      <c r="AD942" s="550" t="s">
        <v>2030</v>
      </c>
      <c r="AE942" s="727" t="s">
        <v>2259</v>
      </c>
      <c r="AF942" s="727" t="s">
        <v>2259</v>
      </c>
      <c r="AG942" s="728" t="s">
        <v>2259</v>
      </c>
      <c r="AH942" s="726" t="s">
        <v>2259</v>
      </c>
      <c r="AI942" s="727" t="s">
        <v>2259</v>
      </c>
      <c r="AJ942" s="727" t="s">
        <v>2259</v>
      </c>
      <c r="AK942" s="550" t="s">
        <v>2030</v>
      </c>
      <c r="AL942" s="726" t="s">
        <v>2259</v>
      </c>
      <c r="AM942" s="550" t="s">
        <v>2030</v>
      </c>
      <c r="AN942" s="550" t="s">
        <v>2030</v>
      </c>
      <c r="AO942" s="550" t="s">
        <v>2030</v>
      </c>
      <c r="AP942" s="553" t="s">
        <v>2030</v>
      </c>
      <c r="AQ942" s="550" t="s">
        <v>2030</v>
      </c>
      <c r="AR942" s="727" t="s">
        <v>2259</v>
      </c>
      <c r="AS942" s="727" t="s">
        <v>2259</v>
      </c>
      <c r="AT942" s="553" t="s">
        <v>2030</v>
      </c>
      <c r="AU942" s="726" t="s">
        <v>2259</v>
      </c>
      <c r="AV942" s="727" t="s">
        <v>2259</v>
      </c>
      <c r="AW942" s="727" t="s">
        <v>2259</v>
      </c>
      <c r="AX942" s="553" t="s">
        <v>2030</v>
      </c>
      <c r="AY942" s="549" t="s">
        <v>2030</v>
      </c>
      <c r="AZ942" s="550" t="s">
        <v>2030</v>
      </c>
      <c r="BA942" s="550" t="s">
        <v>2030</v>
      </c>
      <c r="BB942" s="553" t="s">
        <v>2030</v>
      </c>
      <c r="BC942"/>
      <c r="BD942"/>
      <c r="BE942"/>
      <c r="BF942"/>
      <c r="BG942"/>
      <c r="BH942"/>
      <c r="BI942"/>
      <c r="BJ942"/>
      <c r="BK942"/>
      <c r="BL942"/>
      <c r="BM942"/>
      <c r="BN942"/>
      <c r="BO942"/>
      <c r="BP942"/>
      <c r="BQ942"/>
      <c r="BR942"/>
      <c r="BS942"/>
    </row>
    <row r="943" spans="1:71" ht="15" x14ac:dyDescent="0.25">
      <c r="A943" s="2631"/>
      <c r="B943" s="2134" t="s">
        <v>2108</v>
      </c>
      <c r="C943" s="635" t="s">
        <v>2030</v>
      </c>
      <c r="D943" s="561" t="s">
        <v>2030</v>
      </c>
      <c r="E943" s="561" t="s">
        <v>2030</v>
      </c>
      <c r="F943" s="561" t="s">
        <v>2030</v>
      </c>
      <c r="G943" s="562" t="s">
        <v>2030</v>
      </c>
      <c r="H943" s="560" t="s">
        <v>2030</v>
      </c>
      <c r="I943" s="561" t="s">
        <v>2030</v>
      </c>
      <c r="J943" s="561" t="s">
        <v>2030</v>
      </c>
      <c r="K943" s="561" t="s">
        <v>2030</v>
      </c>
      <c r="L943" s="560" t="s">
        <v>2030</v>
      </c>
      <c r="M943" s="561" t="s">
        <v>2030</v>
      </c>
      <c r="N943" s="730" t="s">
        <v>2259</v>
      </c>
      <c r="O943" s="730" t="s">
        <v>2259</v>
      </c>
      <c r="P943" s="560" t="s">
        <v>2030</v>
      </c>
      <c r="Q943" s="730" t="s">
        <v>2259</v>
      </c>
      <c r="R943" s="730" t="s">
        <v>2259</v>
      </c>
      <c r="S943" s="561" t="s">
        <v>2030</v>
      </c>
      <c r="T943" s="742" t="s">
        <v>2259</v>
      </c>
      <c r="U943" s="560" t="s">
        <v>2030</v>
      </c>
      <c r="V943" s="561" t="s">
        <v>2030</v>
      </c>
      <c r="W943" s="561" t="s">
        <v>2030</v>
      </c>
      <c r="X943" s="735" t="s">
        <v>2259</v>
      </c>
      <c r="Y943" s="741" t="s">
        <v>2259</v>
      </c>
      <c r="Z943" s="561" t="s">
        <v>2030</v>
      </c>
      <c r="AA943" s="561" t="s">
        <v>2030</v>
      </c>
      <c r="AB943" s="561" t="s">
        <v>2030</v>
      </c>
      <c r="AC943" s="560" t="s">
        <v>2030</v>
      </c>
      <c r="AD943" s="561" t="s">
        <v>2030</v>
      </c>
      <c r="AE943" s="730" t="s">
        <v>2259</v>
      </c>
      <c r="AF943" s="730" t="s">
        <v>2259</v>
      </c>
      <c r="AG943" s="742" t="s">
        <v>2259</v>
      </c>
      <c r="AH943" s="741" t="s">
        <v>2259</v>
      </c>
      <c r="AI943" s="730" t="s">
        <v>2259</v>
      </c>
      <c r="AJ943" s="730" t="s">
        <v>2259</v>
      </c>
      <c r="AK943" s="730" t="s">
        <v>2259</v>
      </c>
      <c r="AL943" s="560" t="s">
        <v>2030</v>
      </c>
      <c r="AM943" s="561" t="s">
        <v>2030</v>
      </c>
      <c r="AN943" s="561" t="s">
        <v>2030</v>
      </c>
      <c r="AO943" s="561" t="s">
        <v>2030</v>
      </c>
      <c r="AP943" s="564" t="s">
        <v>2030</v>
      </c>
      <c r="AQ943" s="561" t="s">
        <v>2030</v>
      </c>
      <c r="AR943" s="727" t="s">
        <v>2259</v>
      </c>
      <c r="AS943" s="727" t="s">
        <v>2259</v>
      </c>
      <c r="AT943" s="564" t="s">
        <v>2030</v>
      </c>
      <c r="AU943" s="741" t="s">
        <v>2259</v>
      </c>
      <c r="AV943" s="727" t="s">
        <v>2259</v>
      </c>
      <c r="AW943" s="727" t="s">
        <v>2259</v>
      </c>
      <c r="AX943" s="564" t="s">
        <v>2030</v>
      </c>
      <c r="AY943" s="560" t="s">
        <v>2030</v>
      </c>
      <c r="AZ943" s="561" t="s">
        <v>2030</v>
      </c>
      <c r="BA943" s="561" t="s">
        <v>2030</v>
      </c>
      <c r="BB943" s="564" t="s">
        <v>2030</v>
      </c>
      <c r="BC943"/>
      <c r="BD943"/>
      <c r="BE943"/>
      <c r="BF943"/>
      <c r="BG943"/>
      <c r="BH943"/>
      <c r="BI943"/>
      <c r="BJ943"/>
      <c r="BK943"/>
      <c r="BL943"/>
      <c r="BM943"/>
      <c r="BN943"/>
      <c r="BO943"/>
      <c r="BP943"/>
      <c r="BQ943"/>
      <c r="BR943"/>
      <c r="BS943"/>
    </row>
    <row r="944" spans="1:71" ht="15" x14ac:dyDescent="0.25">
      <c r="A944" s="2631"/>
      <c r="B944" s="2133" t="s">
        <v>2107</v>
      </c>
      <c r="C944" s="605" t="s">
        <v>2030</v>
      </c>
      <c r="D944" s="550" t="s">
        <v>2030</v>
      </c>
      <c r="E944" s="550" t="s">
        <v>2030</v>
      </c>
      <c r="F944" s="727" t="s">
        <v>2259</v>
      </c>
      <c r="G944" s="551" t="s">
        <v>2030</v>
      </c>
      <c r="H944" s="549" t="s">
        <v>2030</v>
      </c>
      <c r="I944" s="727" t="s">
        <v>2259</v>
      </c>
      <c r="J944" s="550" t="s">
        <v>2030</v>
      </c>
      <c r="K944" s="550" t="s">
        <v>2030</v>
      </c>
      <c r="L944" s="549" t="s">
        <v>2030</v>
      </c>
      <c r="M944" s="550" t="s">
        <v>2030</v>
      </c>
      <c r="N944" s="727" t="s">
        <v>2259</v>
      </c>
      <c r="O944" s="727" t="s">
        <v>2259</v>
      </c>
      <c r="P944" s="549" t="s">
        <v>2030</v>
      </c>
      <c r="Q944" s="550" t="s">
        <v>2030</v>
      </c>
      <c r="R944" s="727" t="s">
        <v>2259</v>
      </c>
      <c r="S944" s="550" t="s">
        <v>2030</v>
      </c>
      <c r="T944" s="553" t="s">
        <v>2030</v>
      </c>
      <c r="U944" s="549" t="s">
        <v>2030</v>
      </c>
      <c r="V944" s="550" t="s">
        <v>2030</v>
      </c>
      <c r="W944" s="550" t="s">
        <v>2030</v>
      </c>
      <c r="X944" s="725" t="s">
        <v>2259</v>
      </c>
      <c r="Y944" s="726" t="s">
        <v>2259</v>
      </c>
      <c r="Z944" s="727" t="s">
        <v>2259</v>
      </c>
      <c r="AA944" s="550" t="s">
        <v>2030</v>
      </c>
      <c r="AB944" s="551" t="s">
        <v>2030</v>
      </c>
      <c r="AC944" s="726" t="s">
        <v>2259</v>
      </c>
      <c r="AD944" s="727" t="s">
        <v>2259</v>
      </c>
      <c r="AE944" s="727" t="s">
        <v>2259</v>
      </c>
      <c r="AF944" s="727" t="s">
        <v>2259</v>
      </c>
      <c r="AG944" s="728" t="s">
        <v>2259</v>
      </c>
      <c r="AH944" s="726" t="s">
        <v>2259</v>
      </c>
      <c r="AI944" s="550" t="s">
        <v>2030</v>
      </c>
      <c r="AJ944" s="550" t="s">
        <v>2030</v>
      </c>
      <c r="AK944" s="550" t="s">
        <v>2030</v>
      </c>
      <c r="AL944" s="549" t="s">
        <v>2030</v>
      </c>
      <c r="AM944" s="550" t="s">
        <v>2030</v>
      </c>
      <c r="AN944" s="550" t="s">
        <v>2030</v>
      </c>
      <c r="AO944" s="550" t="s">
        <v>2030</v>
      </c>
      <c r="AP944" s="553" t="s">
        <v>2030</v>
      </c>
      <c r="AQ944" s="550" t="s">
        <v>2030</v>
      </c>
      <c r="AR944" s="727" t="s">
        <v>2259</v>
      </c>
      <c r="AS944" s="727" t="s">
        <v>2259</v>
      </c>
      <c r="AT944" s="553" t="s">
        <v>2030</v>
      </c>
      <c r="AU944" s="726" t="s">
        <v>2259</v>
      </c>
      <c r="AV944" s="727" t="s">
        <v>2259</v>
      </c>
      <c r="AW944" s="727" t="s">
        <v>2259</v>
      </c>
      <c r="AX944" s="553" t="s">
        <v>2030</v>
      </c>
      <c r="AY944" s="549" t="s">
        <v>2030</v>
      </c>
      <c r="AZ944" s="550" t="s">
        <v>2030</v>
      </c>
      <c r="BA944" s="727" t="s">
        <v>2259</v>
      </c>
      <c r="BB944" s="728" t="s">
        <v>2259</v>
      </c>
      <c r="BC944"/>
      <c r="BD944"/>
      <c r="BE944"/>
      <c r="BF944"/>
      <c r="BG944"/>
      <c r="BH944"/>
      <c r="BI944"/>
      <c r="BJ944"/>
      <c r="BK944"/>
      <c r="BL944"/>
      <c r="BM944"/>
      <c r="BN944"/>
      <c r="BO944"/>
      <c r="BP944"/>
      <c r="BQ944"/>
      <c r="BR944"/>
      <c r="BS944"/>
    </row>
    <row r="945" spans="1:71" ht="15.75" thickBot="1" x14ac:dyDescent="0.3">
      <c r="A945" s="2632"/>
      <c r="B945" s="2135" t="s">
        <v>2106</v>
      </c>
      <c r="C945" s="610" t="s">
        <v>2030</v>
      </c>
      <c r="D945" s="608" t="s">
        <v>2030</v>
      </c>
      <c r="E945" s="608" t="s">
        <v>2030</v>
      </c>
      <c r="F945" s="608" t="s">
        <v>2030</v>
      </c>
      <c r="G945" s="615" t="s">
        <v>2030</v>
      </c>
      <c r="H945" s="607" t="s">
        <v>2030</v>
      </c>
      <c r="I945" s="608" t="s">
        <v>2030</v>
      </c>
      <c r="J945" s="608" t="s">
        <v>2030</v>
      </c>
      <c r="K945" s="749" t="s">
        <v>2259</v>
      </c>
      <c r="L945" s="607" t="s">
        <v>2030</v>
      </c>
      <c r="M945" s="608" t="s">
        <v>2030</v>
      </c>
      <c r="N945" s="737" t="s">
        <v>2259</v>
      </c>
      <c r="O945" s="737" t="s">
        <v>2259</v>
      </c>
      <c r="P945" s="607" t="s">
        <v>2030</v>
      </c>
      <c r="Q945" s="608" t="s">
        <v>2030</v>
      </c>
      <c r="R945" s="737" t="s">
        <v>2259</v>
      </c>
      <c r="S945" s="737" t="s">
        <v>2259</v>
      </c>
      <c r="T945" s="609" t="s">
        <v>2030</v>
      </c>
      <c r="U945" s="607" t="s">
        <v>2030</v>
      </c>
      <c r="V945" s="608" t="s">
        <v>2030</v>
      </c>
      <c r="W945" s="737" t="s">
        <v>2259</v>
      </c>
      <c r="X945" s="738" t="s">
        <v>2259</v>
      </c>
      <c r="Y945" s="607" t="s">
        <v>2030</v>
      </c>
      <c r="Z945" s="608" t="s">
        <v>2030</v>
      </c>
      <c r="AA945" s="608" t="s">
        <v>2030</v>
      </c>
      <c r="AB945" s="615" t="s">
        <v>2030</v>
      </c>
      <c r="AC945" s="740" t="s">
        <v>2259</v>
      </c>
      <c r="AD945" s="737" t="s">
        <v>2259</v>
      </c>
      <c r="AE945" s="737" t="s">
        <v>2259</v>
      </c>
      <c r="AF945" s="737" t="s">
        <v>2259</v>
      </c>
      <c r="AG945" s="749" t="s">
        <v>2259</v>
      </c>
      <c r="AH945" s="740" t="s">
        <v>2259</v>
      </c>
      <c r="AI945" s="608" t="s">
        <v>2030</v>
      </c>
      <c r="AJ945" s="608" t="s">
        <v>2030</v>
      </c>
      <c r="AK945" s="608" t="s">
        <v>2030</v>
      </c>
      <c r="AL945" s="607" t="s">
        <v>2030</v>
      </c>
      <c r="AM945" s="608" t="s">
        <v>2030</v>
      </c>
      <c r="AN945" s="608" t="s">
        <v>2030</v>
      </c>
      <c r="AO945" s="608" t="s">
        <v>2030</v>
      </c>
      <c r="AP945" s="609" t="s">
        <v>2030</v>
      </c>
      <c r="AQ945" s="608" t="s">
        <v>2030</v>
      </c>
      <c r="AR945" s="737" t="s">
        <v>2259</v>
      </c>
      <c r="AS945" s="737" t="s">
        <v>2259</v>
      </c>
      <c r="AT945" s="609" t="s">
        <v>2030</v>
      </c>
      <c r="AU945" s="740" t="s">
        <v>2259</v>
      </c>
      <c r="AV945" s="737" t="s">
        <v>2259</v>
      </c>
      <c r="AW945" s="737" t="s">
        <v>2259</v>
      </c>
      <c r="AX945" s="609" t="s">
        <v>2030</v>
      </c>
      <c r="AY945" s="607" t="s">
        <v>2030</v>
      </c>
      <c r="AZ945" s="608" t="s">
        <v>2030</v>
      </c>
      <c r="BA945" s="737" t="s">
        <v>2259</v>
      </c>
      <c r="BB945" s="749" t="s">
        <v>2259</v>
      </c>
      <c r="BC945"/>
      <c r="BD945"/>
      <c r="BE945"/>
      <c r="BF945"/>
      <c r="BG945"/>
      <c r="BH945"/>
      <c r="BI945"/>
      <c r="BJ945"/>
      <c r="BK945"/>
      <c r="BL945"/>
      <c r="BM945"/>
      <c r="BN945"/>
      <c r="BO945"/>
      <c r="BP945"/>
      <c r="BQ945"/>
      <c r="BR945"/>
      <c r="BS945"/>
    </row>
    <row r="946" spans="1:71" ht="15.75" thickBot="1" x14ac:dyDescent="0.3">
      <c r="A946" s="655"/>
      <c r="B946" s="653"/>
      <c r="C946" s="655"/>
      <c r="D946" s="655"/>
      <c r="E946" s="655"/>
      <c r="F946" s="655"/>
      <c r="G946" s="655"/>
      <c r="H946" s="655"/>
      <c r="I946" s="655"/>
      <c r="J946" s="655"/>
      <c r="K946" s="655"/>
      <c r="L946" s="655"/>
      <c r="M946" s="655"/>
      <c r="N946" s="655"/>
      <c r="O946" s="655"/>
      <c r="P946" s="655"/>
      <c r="Q946" s="655"/>
      <c r="R946" s="655"/>
      <c r="S946" s="655"/>
      <c r="T946" s="655"/>
      <c r="U946" s="655"/>
      <c r="V946" s="655"/>
      <c r="W946" s="655"/>
      <c r="X946" s="655"/>
      <c r="Y946" s="655"/>
      <c r="Z946" s="655"/>
      <c r="AA946" s="655"/>
      <c r="AB946" s="655"/>
      <c r="AC946" s="655"/>
      <c r="AD946" s="655"/>
      <c r="AE946" s="655"/>
      <c r="AF946" s="655"/>
      <c r="AG946" s="655"/>
      <c r="AH946" s="655"/>
      <c r="AI946" s="655"/>
      <c r="AJ946" s="655"/>
      <c r="AK946" s="655"/>
      <c r="AL946" s="655"/>
      <c r="AM946" s="655"/>
      <c r="AN946" s="655"/>
      <c r="AO946" s="655"/>
      <c r="AP946" s="655"/>
      <c r="AQ946" s="655"/>
      <c r="AR946" s="655"/>
      <c r="AS946" s="655"/>
      <c r="AT946" s="655"/>
      <c r="AU946" s="655"/>
      <c r="AV946" s="655"/>
      <c r="AW946" s="655"/>
      <c r="AX946" s="655"/>
      <c r="AY946" s="655"/>
      <c r="AZ946" s="655"/>
      <c r="BA946" s="655"/>
      <c r="BB946" s="655"/>
      <c r="BC946"/>
      <c r="BD946"/>
      <c r="BE946"/>
      <c r="BF946"/>
      <c r="BG946"/>
      <c r="BH946"/>
      <c r="BI946"/>
      <c r="BJ946"/>
      <c r="BK946"/>
      <c r="BL946"/>
      <c r="BM946"/>
      <c r="BN946"/>
      <c r="BO946"/>
      <c r="BP946"/>
      <c r="BQ946"/>
      <c r="BR946"/>
      <c r="BS946"/>
    </row>
    <row r="947" spans="1:71" ht="15.75" thickBot="1" x14ac:dyDescent="0.3">
      <c r="A947" s="2621" t="s">
        <v>450</v>
      </c>
      <c r="B947" s="2633" t="s">
        <v>672</v>
      </c>
      <c r="C947" s="2613" t="s">
        <v>2056</v>
      </c>
      <c r="D947" s="2625"/>
      <c r="E947" s="2625"/>
      <c r="F947" s="2625"/>
      <c r="G947" s="2626"/>
      <c r="H947" s="2627" t="s">
        <v>2062</v>
      </c>
      <c r="I947" s="2628"/>
      <c r="J947" s="2628"/>
      <c r="K947" s="2629"/>
      <c r="L947" s="2628" t="s">
        <v>2061</v>
      </c>
      <c r="M947" s="2628"/>
      <c r="N947" s="2628"/>
      <c r="O947" s="2629"/>
      <c r="P947" s="2613" t="s">
        <v>2053</v>
      </c>
      <c r="Q947" s="2614"/>
      <c r="R947" s="2614"/>
      <c r="S947" s="2614"/>
      <c r="T947" s="2615"/>
      <c r="U947" s="2620" t="s">
        <v>2052</v>
      </c>
      <c r="V947" s="2620"/>
      <c r="W947" s="2620"/>
      <c r="X947" s="2620"/>
      <c r="Y947" s="2613" t="s">
        <v>2051</v>
      </c>
      <c r="Z947" s="2614"/>
      <c r="AA947" s="2614"/>
      <c r="AB947" s="2615"/>
      <c r="AC947" s="2615" t="s">
        <v>2050</v>
      </c>
      <c r="AD947" s="2619"/>
      <c r="AE947" s="2619"/>
      <c r="AF947" s="2619"/>
      <c r="AG947" s="2619"/>
      <c r="AH947" s="2620" t="s">
        <v>2049</v>
      </c>
      <c r="AI947" s="2620"/>
      <c r="AJ947" s="2620"/>
      <c r="AK947" s="2620"/>
      <c r="AL947" s="2613" t="s">
        <v>2048</v>
      </c>
      <c r="AM947" s="2614"/>
      <c r="AN947" s="2614"/>
      <c r="AO947" s="2614"/>
      <c r="AP947" s="2615"/>
      <c r="AQ947" s="2613" t="s">
        <v>2047</v>
      </c>
      <c r="AR947" s="2614"/>
      <c r="AS947" s="2614"/>
      <c r="AT947" s="2615"/>
      <c r="AU947" s="2616" t="s">
        <v>2046</v>
      </c>
      <c r="AV947" s="2617"/>
      <c r="AW947" s="2617"/>
      <c r="AX947" s="2618"/>
      <c r="AY947" s="2619" t="s">
        <v>2045</v>
      </c>
      <c r="AZ947" s="2619"/>
      <c r="BA947" s="2619"/>
      <c r="BB947" s="2619"/>
      <c r="BC947"/>
      <c r="BD947"/>
      <c r="BE947"/>
      <c r="BF947"/>
      <c r="BG947"/>
      <c r="BH947"/>
      <c r="BI947"/>
      <c r="BJ947"/>
      <c r="BK947"/>
      <c r="BL947"/>
      <c r="BM947"/>
      <c r="BN947"/>
      <c r="BO947"/>
      <c r="BP947"/>
      <c r="BQ947"/>
      <c r="BR947"/>
      <c r="BS947"/>
    </row>
    <row r="948" spans="1:71" ht="15.75" thickBot="1" x14ac:dyDescent="0.3">
      <c r="A948" s="2622"/>
      <c r="B948" s="2634"/>
      <c r="C948" s="692">
        <v>2</v>
      </c>
      <c r="D948" s="693">
        <v>7</v>
      </c>
      <c r="E948" s="692">
        <v>14</v>
      </c>
      <c r="F948" s="694">
        <v>21</v>
      </c>
      <c r="G948" s="695">
        <v>28</v>
      </c>
      <c r="H948" s="694">
        <v>4</v>
      </c>
      <c r="I948" s="692">
        <v>11</v>
      </c>
      <c r="J948" s="694">
        <v>18</v>
      </c>
      <c r="K948" s="692">
        <v>25</v>
      </c>
      <c r="L948" s="696">
        <v>4</v>
      </c>
      <c r="M948" s="694">
        <v>11</v>
      </c>
      <c r="N948" s="692">
        <v>18</v>
      </c>
      <c r="O948" s="694">
        <v>25</v>
      </c>
      <c r="P948" s="692">
        <v>1</v>
      </c>
      <c r="Q948" s="694">
        <v>8</v>
      </c>
      <c r="R948" s="692">
        <v>15</v>
      </c>
      <c r="S948" s="694">
        <v>22</v>
      </c>
      <c r="T948" s="692">
        <v>29</v>
      </c>
      <c r="U948" s="694">
        <v>6</v>
      </c>
      <c r="V948" s="692">
        <v>13</v>
      </c>
      <c r="W948" s="697">
        <v>20</v>
      </c>
      <c r="X948" s="698">
        <v>27</v>
      </c>
      <c r="Y948" s="699">
        <v>3</v>
      </c>
      <c r="Z948" s="692">
        <v>10</v>
      </c>
      <c r="AA948" s="694">
        <v>17</v>
      </c>
      <c r="AB948" s="692">
        <v>24</v>
      </c>
      <c r="AC948" s="699">
        <v>1</v>
      </c>
      <c r="AD948" s="692">
        <v>8</v>
      </c>
      <c r="AE948" s="694">
        <v>15</v>
      </c>
      <c r="AF948" s="694">
        <v>22</v>
      </c>
      <c r="AG948" s="692">
        <v>29</v>
      </c>
      <c r="AH948" s="694">
        <v>5</v>
      </c>
      <c r="AI948" s="692">
        <v>12</v>
      </c>
      <c r="AJ948" s="692">
        <v>19</v>
      </c>
      <c r="AK948" s="694">
        <v>26</v>
      </c>
      <c r="AL948" s="692">
        <v>2</v>
      </c>
      <c r="AM948" s="694">
        <v>9</v>
      </c>
      <c r="AN948" s="692">
        <v>16</v>
      </c>
      <c r="AO948" s="694">
        <v>23</v>
      </c>
      <c r="AP948" s="692">
        <v>30</v>
      </c>
      <c r="AQ948" s="694">
        <v>7</v>
      </c>
      <c r="AR948" s="692">
        <v>14</v>
      </c>
      <c r="AS948" s="692">
        <v>21</v>
      </c>
      <c r="AT948" s="700">
        <v>28</v>
      </c>
      <c r="AU948" s="701">
        <v>4</v>
      </c>
      <c r="AV948" s="700">
        <v>11</v>
      </c>
      <c r="AW948" s="701">
        <v>18</v>
      </c>
      <c r="AX948" s="700">
        <v>25</v>
      </c>
      <c r="AY948" s="701">
        <v>2</v>
      </c>
      <c r="AZ948" s="700">
        <v>9</v>
      </c>
      <c r="BA948" s="701">
        <v>16</v>
      </c>
      <c r="BB948" s="700">
        <v>28</v>
      </c>
      <c r="BC948"/>
      <c r="BD948"/>
      <c r="BE948"/>
      <c r="BF948"/>
      <c r="BG948"/>
      <c r="BH948"/>
      <c r="BI948"/>
      <c r="BJ948"/>
      <c r="BK948"/>
      <c r="BL948"/>
      <c r="BM948"/>
      <c r="BN948"/>
      <c r="BO948"/>
      <c r="BP948"/>
      <c r="BQ948"/>
      <c r="BR948"/>
      <c r="BS948"/>
    </row>
    <row r="949" spans="1:71" ht="15" x14ac:dyDescent="0.25">
      <c r="A949" s="2608" t="s">
        <v>1684</v>
      </c>
      <c r="B949" s="2116" t="s">
        <v>2105</v>
      </c>
      <c r="C949" s="635" t="s">
        <v>2030</v>
      </c>
      <c r="D949" s="535" t="s">
        <v>2030</v>
      </c>
      <c r="E949" s="535" t="s">
        <v>2030</v>
      </c>
      <c r="F949" s="535" t="s">
        <v>2030</v>
      </c>
      <c r="G949" s="705" t="s">
        <v>2259</v>
      </c>
      <c r="H949" s="706" t="s">
        <v>2259</v>
      </c>
      <c r="I949" s="730" t="s">
        <v>2259</v>
      </c>
      <c r="J949" s="730" t="s">
        <v>2259</v>
      </c>
      <c r="K949" s="561" t="s">
        <v>2030</v>
      </c>
      <c r="L949" s="534" t="s">
        <v>2030</v>
      </c>
      <c r="M949" s="535" t="s">
        <v>2030</v>
      </c>
      <c r="N949" s="730" t="s">
        <v>2259</v>
      </c>
      <c r="O949" s="561" t="s">
        <v>2030</v>
      </c>
      <c r="P949" s="534" t="s">
        <v>2030</v>
      </c>
      <c r="Q949" s="535" t="s">
        <v>2030</v>
      </c>
      <c r="R949" s="535" t="s">
        <v>2030</v>
      </c>
      <c r="S949" s="535" t="s">
        <v>2030</v>
      </c>
      <c r="T949" s="536" t="s">
        <v>2030</v>
      </c>
      <c r="U949" s="534" t="s">
        <v>2030</v>
      </c>
      <c r="V949" s="535" t="s">
        <v>2030</v>
      </c>
      <c r="W949" s="730" t="s">
        <v>2259</v>
      </c>
      <c r="X949" s="536" t="s">
        <v>2030</v>
      </c>
      <c r="Y949" s="534" t="s">
        <v>2030</v>
      </c>
      <c r="Z949" s="535" t="s">
        <v>2030</v>
      </c>
      <c r="AA949" s="535" t="s">
        <v>2030</v>
      </c>
      <c r="AB949" s="535" t="s">
        <v>2030</v>
      </c>
      <c r="AC949" s="534" t="s">
        <v>2030</v>
      </c>
      <c r="AD949" s="535" t="s">
        <v>2030</v>
      </c>
      <c r="AE949" s="535" t="s">
        <v>2030</v>
      </c>
      <c r="AF949" s="535" t="s">
        <v>2030</v>
      </c>
      <c r="AG949" s="733" t="s">
        <v>2259</v>
      </c>
      <c r="AH949" s="706" t="s">
        <v>2259</v>
      </c>
      <c r="AI949" s="730" t="s">
        <v>2259</v>
      </c>
      <c r="AJ949" s="730" t="s">
        <v>2259</v>
      </c>
      <c r="AK949" s="535" t="s">
        <v>2030</v>
      </c>
      <c r="AL949" s="534" t="s">
        <v>2030</v>
      </c>
      <c r="AM949" s="535" t="s">
        <v>2030</v>
      </c>
      <c r="AN949" s="535" t="s">
        <v>2030</v>
      </c>
      <c r="AO949" s="535" t="s">
        <v>2030</v>
      </c>
      <c r="AP949" s="536" t="s">
        <v>2030</v>
      </c>
      <c r="AQ949" s="534" t="s">
        <v>2030</v>
      </c>
      <c r="AR949" s="535" t="s">
        <v>2030</v>
      </c>
      <c r="AS949" s="535" t="s">
        <v>2030</v>
      </c>
      <c r="AT949" s="536" t="s">
        <v>2030</v>
      </c>
      <c r="AU949" s="534" t="s">
        <v>2030</v>
      </c>
      <c r="AV949" s="730" t="s">
        <v>2259</v>
      </c>
      <c r="AW949" s="535" t="s">
        <v>2030</v>
      </c>
      <c r="AX949" s="535" t="s">
        <v>2030</v>
      </c>
      <c r="AY949" s="534" t="s">
        <v>2030</v>
      </c>
      <c r="AZ949" s="535" t="s">
        <v>2030</v>
      </c>
      <c r="BA949" s="535" t="s">
        <v>2030</v>
      </c>
      <c r="BB949" s="536" t="s">
        <v>2030</v>
      </c>
      <c r="BC949"/>
      <c r="BD949"/>
      <c r="BE949"/>
      <c r="BF949"/>
      <c r="BG949"/>
      <c r="BH949"/>
      <c r="BI949"/>
      <c r="BJ949"/>
      <c r="BK949"/>
      <c r="BL949"/>
      <c r="BM949"/>
      <c r="BN949"/>
      <c r="BO949"/>
      <c r="BP949"/>
      <c r="BQ949"/>
      <c r="BR949"/>
      <c r="BS949"/>
    </row>
    <row r="950" spans="1:71" ht="15" x14ac:dyDescent="0.25">
      <c r="A950" s="2609"/>
      <c r="B950" s="2136" t="s">
        <v>2104</v>
      </c>
      <c r="C950" s="605" t="s">
        <v>2030</v>
      </c>
      <c r="D950" s="550" t="s">
        <v>2030</v>
      </c>
      <c r="E950" s="550" t="s">
        <v>2030</v>
      </c>
      <c r="F950" s="727" t="s">
        <v>2259</v>
      </c>
      <c r="G950" s="725" t="s">
        <v>2259</v>
      </c>
      <c r="H950" s="549" t="s">
        <v>2030</v>
      </c>
      <c r="I950" s="550" t="s">
        <v>2030</v>
      </c>
      <c r="J950" s="550" t="s">
        <v>2030</v>
      </c>
      <c r="K950" s="550" t="s">
        <v>2030</v>
      </c>
      <c r="L950" s="549" t="s">
        <v>2030</v>
      </c>
      <c r="M950" s="550" t="s">
        <v>2030</v>
      </c>
      <c r="N950" s="727" t="s">
        <v>2259</v>
      </c>
      <c r="O950" s="550" t="s">
        <v>2030</v>
      </c>
      <c r="P950" s="549" t="s">
        <v>2030</v>
      </c>
      <c r="Q950" s="550" t="s">
        <v>2030</v>
      </c>
      <c r="R950" s="727" t="s">
        <v>2259</v>
      </c>
      <c r="S950" s="550" t="s">
        <v>2030</v>
      </c>
      <c r="T950" s="553" t="s">
        <v>2030</v>
      </c>
      <c r="U950" s="549" t="s">
        <v>2030</v>
      </c>
      <c r="V950" s="550" t="s">
        <v>2030</v>
      </c>
      <c r="W950" s="727" t="s">
        <v>2259</v>
      </c>
      <c r="X950" s="553" t="s">
        <v>2030</v>
      </c>
      <c r="Y950" s="549" t="s">
        <v>2030</v>
      </c>
      <c r="Z950" s="550" t="s">
        <v>2030</v>
      </c>
      <c r="AA950" s="550" t="s">
        <v>2030</v>
      </c>
      <c r="AB950" s="550" t="s">
        <v>2030</v>
      </c>
      <c r="AC950" s="549" t="s">
        <v>2030</v>
      </c>
      <c r="AD950" s="550" t="s">
        <v>2030</v>
      </c>
      <c r="AE950" s="550" t="s">
        <v>2030</v>
      </c>
      <c r="AF950" s="550" t="s">
        <v>2030</v>
      </c>
      <c r="AG950" s="728" t="s">
        <v>2259</v>
      </c>
      <c r="AH950" s="726" t="s">
        <v>2259</v>
      </c>
      <c r="AI950" s="727" t="s">
        <v>2259</v>
      </c>
      <c r="AJ950" s="727" t="s">
        <v>2259</v>
      </c>
      <c r="AK950" s="550" t="s">
        <v>2030</v>
      </c>
      <c r="AL950" s="549" t="s">
        <v>2030</v>
      </c>
      <c r="AM950" s="550" t="s">
        <v>2030</v>
      </c>
      <c r="AN950" s="550" t="s">
        <v>2030</v>
      </c>
      <c r="AO950" s="550" t="s">
        <v>2030</v>
      </c>
      <c r="AP950" s="553" t="s">
        <v>2030</v>
      </c>
      <c r="AQ950" s="549" t="s">
        <v>2030</v>
      </c>
      <c r="AR950" s="550" t="s">
        <v>2030</v>
      </c>
      <c r="AS950" s="550" t="s">
        <v>2030</v>
      </c>
      <c r="AT950" s="553" t="s">
        <v>2030</v>
      </c>
      <c r="AU950" s="549" t="s">
        <v>2030</v>
      </c>
      <c r="AV950" s="727" t="s">
        <v>2259</v>
      </c>
      <c r="AW950" s="550" t="s">
        <v>2030</v>
      </c>
      <c r="AX950" s="550" t="s">
        <v>2030</v>
      </c>
      <c r="AY950" s="549" t="s">
        <v>2030</v>
      </c>
      <c r="AZ950" s="550" t="s">
        <v>2030</v>
      </c>
      <c r="BA950" s="550" t="s">
        <v>2030</v>
      </c>
      <c r="BB950" s="553" t="s">
        <v>2030</v>
      </c>
      <c r="BC950"/>
      <c r="BD950"/>
      <c r="BE950"/>
      <c r="BF950"/>
      <c r="BG950"/>
      <c r="BH950"/>
      <c r="BI950"/>
      <c r="BJ950"/>
      <c r="BK950"/>
      <c r="BL950"/>
      <c r="BM950"/>
      <c r="BN950"/>
      <c r="BO950"/>
      <c r="BP950"/>
      <c r="BQ950"/>
      <c r="BR950"/>
      <c r="BS950"/>
    </row>
    <row r="951" spans="1:71" ht="15" x14ac:dyDescent="0.25">
      <c r="A951" s="2609"/>
      <c r="B951" s="2137" t="s">
        <v>2103</v>
      </c>
      <c r="C951" s="635" t="s">
        <v>2030</v>
      </c>
      <c r="D951" s="561" t="s">
        <v>2030</v>
      </c>
      <c r="E951" s="561" t="s">
        <v>2030</v>
      </c>
      <c r="F951" s="561" t="s">
        <v>2030</v>
      </c>
      <c r="G951" s="562" t="s">
        <v>2030</v>
      </c>
      <c r="H951" s="560" t="s">
        <v>2030</v>
      </c>
      <c r="I951" s="561" t="s">
        <v>2030</v>
      </c>
      <c r="J951" s="561" t="s">
        <v>2030</v>
      </c>
      <c r="K951" s="561" t="s">
        <v>2030</v>
      </c>
      <c r="L951" s="560" t="s">
        <v>2030</v>
      </c>
      <c r="M951" s="561" t="s">
        <v>2030</v>
      </c>
      <c r="N951" s="730" t="s">
        <v>2259</v>
      </c>
      <c r="O951" s="561" t="s">
        <v>2030</v>
      </c>
      <c r="P951" s="560" t="s">
        <v>2030</v>
      </c>
      <c r="Q951" s="561" t="s">
        <v>2030</v>
      </c>
      <c r="R951" s="561" t="s">
        <v>2030</v>
      </c>
      <c r="S951" s="561" t="s">
        <v>2030</v>
      </c>
      <c r="T951" s="564" t="s">
        <v>2030</v>
      </c>
      <c r="U951" s="560" t="s">
        <v>2030</v>
      </c>
      <c r="V951" s="561" t="s">
        <v>2030</v>
      </c>
      <c r="W951" s="730" t="s">
        <v>2259</v>
      </c>
      <c r="X951" s="564" t="s">
        <v>2030</v>
      </c>
      <c r="Y951" s="560" t="s">
        <v>2030</v>
      </c>
      <c r="Z951" s="561" t="s">
        <v>2030</v>
      </c>
      <c r="AA951" s="561" t="s">
        <v>2030</v>
      </c>
      <c r="AB951" s="561" t="s">
        <v>2030</v>
      </c>
      <c r="AC951" s="560" t="s">
        <v>2030</v>
      </c>
      <c r="AD951" s="561" t="s">
        <v>2030</v>
      </c>
      <c r="AE951" s="561" t="s">
        <v>2030</v>
      </c>
      <c r="AF951" s="561" t="s">
        <v>2030</v>
      </c>
      <c r="AG951" s="742" t="s">
        <v>2259</v>
      </c>
      <c r="AH951" s="741" t="s">
        <v>2259</v>
      </c>
      <c r="AI951" s="730" t="s">
        <v>2259</v>
      </c>
      <c r="AJ951" s="730" t="s">
        <v>2259</v>
      </c>
      <c r="AK951" s="561" t="s">
        <v>2030</v>
      </c>
      <c r="AL951" s="560" t="s">
        <v>2030</v>
      </c>
      <c r="AM951" s="561" t="s">
        <v>2030</v>
      </c>
      <c r="AN951" s="561" t="s">
        <v>2030</v>
      </c>
      <c r="AO951" s="561" t="s">
        <v>2030</v>
      </c>
      <c r="AP951" s="564" t="s">
        <v>2030</v>
      </c>
      <c r="AQ951" s="560" t="s">
        <v>2030</v>
      </c>
      <c r="AR951" s="561" t="s">
        <v>2030</v>
      </c>
      <c r="AS951" s="561" t="s">
        <v>2030</v>
      </c>
      <c r="AT951" s="564" t="s">
        <v>2030</v>
      </c>
      <c r="AU951" s="560" t="s">
        <v>2030</v>
      </c>
      <c r="AV951" s="561" t="s">
        <v>2030</v>
      </c>
      <c r="AW951" s="561" t="s">
        <v>2030</v>
      </c>
      <c r="AX951" s="561" t="s">
        <v>2030</v>
      </c>
      <c r="AY951" s="560" t="s">
        <v>2030</v>
      </c>
      <c r="AZ951" s="561" t="s">
        <v>2030</v>
      </c>
      <c r="BA951" s="561" t="s">
        <v>2030</v>
      </c>
      <c r="BB951" s="564" t="s">
        <v>2030</v>
      </c>
      <c r="BC951"/>
      <c r="BD951"/>
      <c r="BE951"/>
      <c r="BF951"/>
      <c r="BG951"/>
      <c r="BH951"/>
      <c r="BI951"/>
      <c r="BJ951"/>
      <c r="BK951"/>
      <c r="BL951"/>
      <c r="BM951"/>
      <c r="BN951"/>
      <c r="BO951"/>
      <c r="BP951"/>
      <c r="BQ951"/>
      <c r="BR951"/>
      <c r="BS951"/>
    </row>
    <row r="952" spans="1:71" ht="15" x14ac:dyDescent="0.25">
      <c r="A952" s="2609"/>
      <c r="B952" s="2138" t="s">
        <v>2102</v>
      </c>
      <c r="C952" s="734" t="s">
        <v>2259</v>
      </c>
      <c r="D952" s="727" t="s">
        <v>2259</v>
      </c>
      <c r="E952" s="727" t="s">
        <v>2259</v>
      </c>
      <c r="F952" s="727" t="s">
        <v>2259</v>
      </c>
      <c r="G952" s="725" t="s">
        <v>2259</v>
      </c>
      <c r="H952" s="726" t="s">
        <v>2259</v>
      </c>
      <c r="I952" s="727" t="s">
        <v>2259</v>
      </c>
      <c r="J952" s="727" t="s">
        <v>2259</v>
      </c>
      <c r="K952" s="727" t="s">
        <v>2259</v>
      </c>
      <c r="L952" s="726" t="s">
        <v>2259</v>
      </c>
      <c r="M952" s="727" t="s">
        <v>2259</v>
      </c>
      <c r="N952" s="727" t="s">
        <v>2259</v>
      </c>
      <c r="O952" s="727" t="s">
        <v>2259</v>
      </c>
      <c r="P952" s="726" t="s">
        <v>2259</v>
      </c>
      <c r="Q952" s="727" t="s">
        <v>2259</v>
      </c>
      <c r="R952" s="727" t="s">
        <v>2259</v>
      </c>
      <c r="S952" s="727" t="s">
        <v>2259</v>
      </c>
      <c r="T952" s="728" t="s">
        <v>2259</v>
      </c>
      <c r="U952" s="726" t="s">
        <v>2259</v>
      </c>
      <c r="V952" s="727" t="s">
        <v>2259</v>
      </c>
      <c r="W952" s="727" t="s">
        <v>2259</v>
      </c>
      <c r="X952" s="728" t="s">
        <v>2259</v>
      </c>
      <c r="Y952" s="726" t="s">
        <v>2259</v>
      </c>
      <c r="Z952" s="727" t="s">
        <v>2259</v>
      </c>
      <c r="AA952" s="727" t="s">
        <v>2259</v>
      </c>
      <c r="AB952" s="727" t="s">
        <v>2259</v>
      </c>
      <c r="AC952" s="726" t="s">
        <v>2259</v>
      </c>
      <c r="AD952" s="727" t="s">
        <v>2259</v>
      </c>
      <c r="AE952" s="727" t="s">
        <v>2259</v>
      </c>
      <c r="AF952" s="727" t="s">
        <v>2259</v>
      </c>
      <c r="AG952" s="728" t="s">
        <v>2259</v>
      </c>
      <c r="AH952" s="726" t="s">
        <v>2259</v>
      </c>
      <c r="AI952" s="727" t="s">
        <v>2259</v>
      </c>
      <c r="AJ952" s="727" t="s">
        <v>2259</v>
      </c>
      <c r="AK952" s="727" t="s">
        <v>2259</v>
      </c>
      <c r="AL952" s="726" t="s">
        <v>2259</v>
      </c>
      <c r="AM952" s="727" t="s">
        <v>2259</v>
      </c>
      <c r="AN952" s="727" t="s">
        <v>2259</v>
      </c>
      <c r="AO952" s="727" t="s">
        <v>2259</v>
      </c>
      <c r="AP952" s="728" t="s">
        <v>2259</v>
      </c>
      <c r="AQ952" s="726" t="s">
        <v>2259</v>
      </c>
      <c r="AR952" s="727" t="s">
        <v>2259</v>
      </c>
      <c r="AS952" s="727" t="s">
        <v>2259</v>
      </c>
      <c r="AT952" s="728" t="s">
        <v>2259</v>
      </c>
      <c r="AU952" s="726" t="s">
        <v>2259</v>
      </c>
      <c r="AV952" s="727" t="s">
        <v>2259</v>
      </c>
      <c r="AW952" s="727" t="s">
        <v>2259</v>
      </c>
      <c r="AX952" s="727" t="s">
        <v>2259</v>
      </c>
      <c r="AY952" s="726" t="s">
        <v>2259</v>
      </c>
      <c r="AZ952" s="727" t="s">
        <v>2259</v>
      </c>
      <c r="BA952" s="727" t="s">
        <v>2259</v>
      </c>
      <c r="BB952" s="728" t="s">
        <v>2259</v>
      </c>
      <c r="BC952"/>
      <c r="BD952"/>
      <c r="BE952"/>
      <c r="BF952"/>
      <c r="BG952"/>
      <c r="BH952"/>
      <c r="BI952"/>
      <c r="BJ952"/>
      <c r="BK952"/>
      <c r="BL952"/>
      <c r="BM952"/>
      <c r="BN952"/>
      <c r="BO952"/>
      <c r="BP952"/>
      <c r="BQ952"/>
      <c r="BR952"/>
      <c r="BS952"/>
    </row>
    <row r="953" spans="1:71" ht="15.75" thickBot="1" x14ac:dyDescent="0.3">
      <c r="A953" s="2610"/>
      <c r="B953" s="2139" t="s">
        <v>2101</v>
      </c>
      <c r="C953" s="736" t="s">
        <v>2259</v>
      </c>
      <c r="D953" s="737" t="s">
        <v>2259</v>
      </c>
      <c r="E953" s="737" t="s">
        <v>2259</v>
      </c>
      <c r="F953" s="737" t="s">
        <v>2259</v>
      </c>
      <c r="G953" s="738" t="s">
        <v>2259</v>
      </c>
      <c r="H953" s="740" t="s">
        <v>2259</v>
      </c>
      <c r="I953" s="737" t="s">
        <v>2259</v>
      </c>
      <c r="J953" s="737" t="s">
        <v>2259</v>
      </c>
      <c r="K953" s="737" t="s">
        <v>2259</v>
      </c>
      <c r="L953" s="740" t="s">
        <v>2259</v>
      </c>
      <c r="M953" s="737" t="s">
        <v>2259</v>
      </c>
      <c r="N953" s="737" t="s">
        <v>2259</v>
      </c>
      <c r="O953" s="737" t="s">
        <v>2259</v>
      </c>
      <c r="P953" s="740" t="s">
        <v>2259</v>
      </c>
      <c r="Q953" s="737" t="s">
        <v>2259</v>
      </c>
      <c r="R953" s="737" t="s">
        <v>2259</v>
      </c>
      <c r="S953" s="737" t="s">
        <v>2259</v>
      </c>
      <c r="T953" s="749" t="s">
        <v>2259</v>
      </c>
      <c r="U953" s="740" t="s">
        <v>2259</v>
      </c>
      <c r="V953" s="737" t="s">
        <v>2259</v>
      </c>
      <c r="W953" s="737" t="s">
        <v>2259</v>
      </c>
      <c r="X953" s="749" t="s">
        <v>2259</v>
      </c>
      <c r="Y953" s="740" t="s">
        <v>2259</v>
      </c>
      <c r="Z953" s="737" t="s">
        <v>2259</v>
      </c>
      <c r="AA953" s="737" t="s">
        <v>2259</v>
      </c>
      <c r="AB953" s="737" t="s">
        <v>2259</v>
      </c>
      <c r="AC953" s="740" t="s">
        <v>2259</v>
      </c>
      <c r="AD953" s="737" t="s">
        <v>2259</v>
      </c>
      <c r="AE953" s="737" t="s">
        <v>2259</v>
      </c>
      <c r="AF953" s="737" t="s">
        <v>2259</v>
      </c>
      <c r="AG953" s="749" t="s">
        <v>2259</v>
      </c>
      <c r="AH953" s="740" t="s">
        <v>2259</v>
      </c>
      <c r="AI953" s="737" t="s">
        <v>2259</v>
      </c>
      <c r="AJ953" s="737" t="s">
        <v>2259</v>
      </c>
      <c r="AK953" s="737" t="s">
        <v>2259</v>
      </c>
      <c r="AL953" s="740" t="s">
        <v>2259</v>
      </c>
      <c r="AM953" s="737" t="s">
        <v>2259</v>
      </c>
      <c r="AN953" s="737" t="s">
        <v>2259</v>
      </c>
      <c r="AO953" s="737" t="s">
        <v>2259</v>
      </c>
      <c r="AP953" s="749" t="s">
        <v>2259</v>
      </c>
      <c r="AQ953" s="740" t="s">
        <v>2259</v>
      </c>
      <c r="AR953" s="737" t="s">
        <v>2259</v>
      </c>
      <c r="AS953" s="737" t="s">
        <v>2259</v>
      </c>
      <c r="AT953" s="609" t="s">
        <v>2030</v>
      </c>
      <c r="AU953" s="740" t="s">
        <v>2259</v>
      </c>
      <c r="AV953" s="737" t="s">
        <v>2259</v>
      </c>
      <c r="AW953" s="737" t="s">
        <v>2259</v>
      </c>
      <c r="AX953" s="737" t="s">
        <v>2259</v>
      </c>
      <c r="AY953" s="740" t="s">
        <v>2259</v>
      </c>
      <c r="AZ953" s="737" t="s">
        <v>2259</v>
      </c>
      <c r="BA953" s="737" t="s">
        <v>2259</v>
      </c>
      <c r="BB953" s="749" t="s">
        <v>2259</v>
      </c>
      <c r="BC953"/>
      <c r="BD953"/>
      <c r="BE953"/>
      <c r="BF953"/>
      <c r="BG953"/>
      <c r="BH953"/>
      <c r="BI953"/>
      <c r="BJ953"/>
      <c r="BK953"/>
      <c r="BL953"/>
      <c r="BM953"/>
      <c r="BN953"/>
      <c r="BO953"/>
      <c r="BP953"/>
      <c r="BQ953"/>
      <c r="BR953"/>
      <c r="BS953"/>
    </row>
    <row r="954" spans="1:71" ht="15.75" thickBot="1" x14ac:dyDescent="0.3">
      <c r="A954" s="655"/>
      <c r="B954" s="653"/>
      <c r="C954" s="655"/>
      <c r="D954" s="655"/>
      <c r="E954" s="655"/>
      <c r="F954" s="655"/>
      <c r="G954" s="655"/>
      <c r="H954" s="655"/>
      <c r="I954" s="655"/>
      <c r="J954" s="655"/>
      <c r="K954" s="655"/>
      <c r="L954" s="655"/>
      <c r="M954" s="655"/>
      <c r="N954" s="655"/>
      <c r="O954" s="655"/>
      <c r="P954" s="655"/>
      <c r="Q954" s="655"/>
      <c r="R954" s="655"/>
      <c r="S954" s="655"/>
      <c r="T954" s="655"/>
      <c r="U954" s="655"/>
      <c r="V954" s="655"/>
      <c r="W954" s="655"/>
      <c r="X954" s="655"/>
      <c r="Y954" s="655"/>
      <c r="Z954" s="655"/>
      <c r="AA954" s="655"/>
      <c r="AB954" s="655"/>
      <c r="AC954" s="655"/>
      <c r="AD954" s="655"/>
      <c r="AE954" s="655"/>
      <c r="AF954" s="655"/>
      <c r="AG954" s="655"/>
      <c r="AH954" s="688"/>
      <c r="AI954" s="688"/>
      <c r="AJ954" s="688"/>
      <c r="AK954" s="688"/>
      <c r="AL954" s="689"/>
      <c r="AM954" s="689"/>
      <c r="AN954" s="689"/>
      <c r="AO954" s="689"/>
      <c r="AP954" s="688"/>
      <c r="AQ954" s="688"/>
      <c r="AR954" s="688"/>
      <c r="AS954" s="688"/>
      <c r="AT954" s="688"/>
      <c r="AU954" s="688"/>
      <c r="AV954" s="688"/>
      <c r="AW954" s="688"/>
      <c r="AX954" s="688"/>
      <c r="AY954" s="689"/>
      <c r="AZ954" s="655"/>
      <c r="BA954" s="655"/>
      <c r="BB954" s="655"/>
      <c r="BC954"/>
      <c r="BD954"/>
      <c r="BE954"/>
      <c r="BF954"/>
      <c r="BG954"/>
      <c r="BH954"/>
      <c r="BI954"/>
      <c r="BJ954"/>
      <c r="BK954"/>
      <c r="BL954"/>
      <c r="BM954"/>
      <c r="BN954"/>
      <c r="BO954"/>
      <c r="BP954"/>
      <c r="BQ954"/>
      <c r="BR954"/>
      <c r="BS954"/>
    </row>
    <row r="955" spans="1:71" ht="15.75" thickBot="1" x14ac:dyDescent="0.3">
      <c r="A955" s="2621" t="s">
        <v>450</v>
      </c>
      <c r="B955" s="2633" t="s">
        <v>672</v>
      </c>
      <c r="C955" s="2613" t="s">
        <v>2056</v>
      </c>
      <c r="D955" s="2625"/>
      <c r="E955" s="2625"/>
      <c r="F955" s="2625"/>
      <c r="G955" s="2626"/>
      <c r="H955" s="2627" t="s">
        <v>2062</v>
      </c>
      <c r="I955" s="2628"/>
      <c r="J955" s="2628"/>
      <c r="K955" s="2629"/>
      <c r="L955" s="2628" t="s">
        <v>2061</v>
      </c>
      <c r="M955" s="2628"/>
      <c r="N955" s="2628"/>
      <c r="O955" s="2629"/>
      <c r="P955" s="2613" t="s">
        <v>2053</v>
      </c>
      <c r="Q955" s="2614"/>
      <c r="R955" s="2614"/>
      <c r="S955" s="2614"/>
      <c r="T955" s="2615"/>
      <c r="U955" s="2620" t="s">
        <v>2052</v>
      </c>
      <c r="V955" s="2620"/>
      <c r="W955" s="2620"/>
      <c r="X955" s="2620"/>
      <c r="Y955" s="2613" t="s">
        <v>2051</v>
      </c>
      <c r="Z955" s="2614"/>
      <c r="AA955" s="2614"/>
      <c r="AB955" s="2615"/>
      <c r="AC955" s="2615" t="s">
        <v>2050</v>
      </c>
      <c r="AD955" s="2619"/>
      <c r="AE955" s="2619"/>
      <c r="AF955" s="2619"/>
      <c r="AG955" s="2619"/>
      <c r="AH955" s="2620" t="s">
        <v>2049</v>
      </c>
      <c r="AI955" s="2620"/>
      <c r="AJ955" s="2620"/>
      <c r="AK955" s="2620"/>
      <c r="AL955" s="2613" t="s">
        <v>2048</v>
      </c>
      <c r="AM955" s="2614"/>
      <c r="AN955" s="2614"/>
      <c r="AO955" s="2614"/>
      <c r="AP955" s="2615"/>
      <c r="AQ955" s="2613" t="s">
        <v>2047</v>
      </c>
      <c r="AR955" s="2614"/>
      <c r="AS955" s="2614"/>
      <c r="AT955" s="2615"/>
      <c r="AU955" s="2616" t="s">
        <v>2046</v>
      </c>
      <c r="AV955" s="2617"/>
      <c r="AW955" s="2617"/>
      <c r="AX955" s="2618"/>
      <c r="AY955" s="2619" t="s">
        <v>2045</v>
      </c>
      <c r="AZ955" s="2619"/>
      <c r="BA955" s="2619"/>
      <c r="BB955" s="2619"/>
      <c r="BC955"/>
      <c r="BD955"/>
      <c r="BE955"/>
      <c r="BF955"/>
      <c r="BG955"/>
      <c r="BH955"/>
      <c r="BI955"/>
      <c r="BJ955"/>
      <c r="BK955"/>
      <c r="BL955"/>
      <c r="BM955"/>
      <c r="BN955"/>
      <c r="BO955"/>
      <c r="BP955"/>
      <c r="BQ955"/>
      <c r="BR955"/>
      <c r="BS955"/>
    </row>
    <row r="956" spans="1:71" ht="15.75" thickBot="1" x14ac:dyDescent="0.3">
      <c r="A956" s="2622"/>
      <c r="B956" s="2634"/>
      <c r="C956" s="692">
        <v>2</v>
      </c>
      <c r="D956" s="693">
        <v>7</v>
      </c>
      <c r="E956" s="692">
        <v>14</v>
      </c>
      <c r="F956" s="694">
        <v>21</v>
      </c>
      <c r="G956" s="695">
        <v>28</v>
      </c>
      <c r="H956" s="694">
        <v>4</v>
      </c>
      <c r="I956" s="692">
        <v>11</v>
      </c>
      <c r="J956" s="694">
        <v>18</v>
      </c>
      <c r="K956" s="692">
        <v>25</v>
      </c>
      <c r="L956" s="696">
        <v>4</v>
      </c>
      <c r="M956" s="694">
        <v>11</v>
      </c>
      <c r="N956" s="692">
        <v>18</v>
      </c>
      <c r="O956" s="694">
        <v>25</v>
      </c>
      <c r="P956" s="692">
        <v>1</v>
      </c>
      <c r="Q956" s="694">
        <v>8</v>
      </c>
      <c r="R956" s="692">
        <v>15</v>
      </c>
      <c r="S956" s="694">
        <v>22</v>
      </c>
      <c r="T956" s="692">
        <v>29</v>
      </c>
      <c r="U956" s="694">
        <v>6</v>
      </c>
      <c r="V956" s="692">
        <v>13</v>
      </c>
      <c r="W956" s="697">
        <v>20</v>
      </c>
      <c r="X956" s="698">
        <v>27</v>
      </c>
      <c r="Y956" s="699">
        <v>3</v>
      </c>
      <c r="Z956" s="692">
        <v>10</v>
      </c>
      <c r="AA956" s="694">
        <v>17</v>
      </c>
      <c r="AB956" s="692">
        <v>24</v>
      </c>
      <c r="AC956" s="699">
        <v>1</v>
      </c>
      <c r="AD956" s="692">
        <v>8</v>
      </c>
      <c r="AE956" s="694">
        <v>15</v>
      </c>
      <c r="AF956" s="694">
        <v>22</v>
      </c>
      <c r="AG956" s="692">
        <v>29</v>
      </c>
      <c r="AH956" s="694">
        <v>5</v>
      </c>
      <c r="AI956" s="692">
        <v>12</v>
      </c>
      <c r="AJ956" s="692">
        <v>19</v>
      </c>
      <c r="AK956" s="694">
        <v>26</v>
      </c>
      <c r="AL956" s="692">
        <v>2</v>
      </c>
      <c r="AM956" s="694">
        <v>9</v>
      </c>
      <c r="AN956" s="692">
        <v>16</v>
      </c>
      <c r="AO956" s="694">
        <v>23</v>
      </c>
      <c r="AP956" s="692">
        <v>30</v>
      </c>
      <c r="AQ956" s="694">
        <v>7</v>
      </c>
      <c r="AR956" s="692">
        <v>14</v>
      </c>
      <c r="AS956" s="692">
        <v>21</v>
      </c>
      <c r="AT956" s="700">
        <v>28</v>
      </c>
      <c r="AU956" s="701">
        <v>4</v>
      </c>
      <c r="AV956" s="700">
        <v>11</v>
      </c>
      <c r="AW956" s="701">
        <v>18</v>
      </c>
      <c r="AX956" s="700">
        <v>25</v>
      </c>
      <c r="AY956" s="701">
        <v>2</v>
      </c>
      <c r="AZ956" s="700">
        <v>9</v>
      </c>
      <c r="BA956" s="701">
        <v>16</v>
      </c>
      <c r="BB956" s="700">
        <v>28</v>
      </c>
      <c r="BC956"/>
      <c r="BD956"/>
      <c r="BE956"/>
      <c r="BF956"/>
      <c r="BG956"/>
      <c r="BH956"/>
      <c r="BI956"/>
      <c r="BJ956"/>
      <c r="BK956"/>
      <c r="BL956"/>
      <c r="BM956"/>
      <c r="BN956"/>
      <c r="BO956"/>
      <c r="BP956"/>
      <c r="BQ956"/>
      <c r="BR956"/>
      <c r="BS956"/>
    </row>
    <row r="957" spans="1:71" ht="15" x14ac:dyDescent="0.25">
      <c r="A957" s="2608" t="s">
        <v>1686</v>
      </c>
      <c r="B957" s="2140" t="s">
        <v>2099</v>
      </c>
      <c r="C957" s="729" t="s">
        <v>2259</v>
      </c>
      <c r="D957" s="704" t="s">
        <v>2259</v>
      </c>
      <c r="E957" s="704" t="s">
        <v>2259</v>
      </c>
      <c r="F957" s="704" t="s">
        <v>2259</v>
      </c>
      <c r="G957" s="537" t="s">
        <v>2030</v>
      </c>
      <c r="H957" s="534" t="s">
        <v>2030</v>
      </c>
      <c r="I957" s="538" t="s">
        <v>2030</v>
      </c>
      <c r="J957" s="538" t="s">
        <v>2030</v>
      </c>
      <c r="K957" s="750" t="s">
        <v>2030</v>
      </c>
      <c r="L957" s="534" t="s">
        <v>2030</v>
      </c>
      <c r="M957" s="535" t="s">
        <v>2030</v>
      </c>
      <c r="N957" s="730" t="s">
        <v>2259</v>
      </c>
      <c r="O957" s="536" t="s">
        <v>2030</v>
      </c>
      <c r="P957" s="534" t="s">
        <v>2030</v>
      </c>
      <c r="Q957" s="535" t="s">
        <v>2030</v>
      </c>
      <c r="R957" s="535" t="s">
        <v>2030</v>
      </c>
      <c r="S957" s="535" t="s">
        <v>2030</v>
      </c>
      <c r="T957" s="535" t="s">
        <v>2030</v>
      </c>
      <c r="U957" s="534" t="s">
        <v>2030</v>
      </c>
      <c r="V957" s="535" t="s">
        <v>2030</v>
      </c>
      <c r="W957" s="535" t="s">
        <v>2030</v>
      </c>
      <c r="X957" s="536" t="s">
        <v>2030</v>
      </c>
      <c r="Y957" s="534" t="s">
        <v>2030</v>
      </c>
      <c r="Z957" s="535" t="s">
        <v>2030</v>
      </c>
      <c r="AA957" s="535" t="s">
        <v>2030</v>
      </c>
      <c r="AB957" s="535" t="s">
        <v>2030</v>
      </c>
      <c r="AC957" s="534" t="s">
        <v>2030</v>
      </c>
      <c r="AD957" s="535" t="s">
        <v>2030</v>
      </c>
      <c r="AE957" s="535" t="s">
        <v>2030</v>
      </c>
      <c r="AF957" s="535" t="s">
        <v>2030</v>
      </c>
      <c r="AG957" s="535" t="s">
        <v>2030</v>
      </c>
      <c r="AH957" s="534" t="s">
        <v>2030</v>
      </c>
      <c r="AI957" s="535" t="s">
        <v>2030</v>
      </c>
      <c r="AJ957" s="535" t="s">
        <v>2030</v>
      </c>
      <c r="AK957" s="535" t="s">
        <v>2030</v>
      </c>
      <c r="AL957" s="534" t="s">
        <v>2030</v>
      </c>
      <c r="AM957" s="535" t="s">
        <v>2030</v>
      </c>
      <c r="AN957" s="535" t="s">
        <v>2030</v>
      </c>
      <c r="AO957" s="535" t="s">
        <v>2030</v>
      </c>
      <c r="AP957" s="536" t="s">
        <v>2030</v>
      </c>
      <c r="AQ957" s="534" t="s">
        <v>2030</v>
      </c>
      <c r="AR957" s="535" t="s">
        <v>2030</v>
      </c>
      <c r="AS957" s="535" t="s">
        <v>2030</v>
      </c>
      <c r="AT957" s="536" t="s">
        <v>2030</v>
      </c>
      <c r="AU957" s="706" t="s">
        <v>2259</v>
      </c>
      <c r="AV957" s="704" t="s">
        <v>2259</v>
      </c>
      <c r="AW957" s="704" t="s">
        <v>2259</v>
      </c>
      <c r="AX957" s="704" t="s">
        <v>2259</v>
      </c>
      <c r="AY957" s="706" t="s">
        <v>2259</v>
      </c>
      <c r="AZ957" s="535" t="s">
        <v>2030</v>
      </c>
      <c r="BA957" s="535" t="s">
        <v>2030</v>
      </c>
      <c r="BB957" s="536" t="s">
        <v>2030</v>
      </c>
      <c r="BC957"/>
      <c r="BD957"/>
      <c r="BE957"/>
      <c r="BF957"/>
      <c r="BG957"/>
      <c r="BH957"/>
      <c r="BI957"/>
      <c r="BJ957"/>
      <c r="BK957"/>
      <c r="BL957"/>
      <c r="BM957"/>
      <c r="BN957"/>
      <c r="BO957"/>
      <c r="BP957"/>
      <c r="BQ957"/>
      <c r="BR957"/>
      <c r="BS957"/>
    </row>
    <row r="958" spans="1:71" ht="15" x14ac:dyDescent="0.25">
      <c r="A958" s="2609"/>
      <c r="B958" s="2136" t="s">
        <v>2098</v>
      </c>
      <c r="C958" s="734" t="s">
        <v>2259</v>
      </c>
      <c r="D958" s="727" t="s">
        <v>2259</v>
      </c>
      <c r="E958" s="727" t="s">
        <v>2259</v>
      </c>
      <c r="F958" s="550" t="s">
        <v>2030</v>
      </c>
      <c r="G958" s="551" t="s">
        <v>2030</v>
      </c>
      <c r="H958" s="726" t="s">
        <v>2259</v>
      </c>
      <c r="I958" s="751" t="s">
        <v>2259</v>
      </c>
      <c r="J958" s="751" t="s">
        <v>2259</v>
      </c>
      <c r="K958" s="752" t="s">
        <v>2259</v>
      </c>
      <c r="L958" s="549" t="s">
        <v>2030</v>
      </c>
      <c r="M958" s="550" t="s">
        <v>2030</v>
      </c>
      <c r="N958" s="727" t="s">
        <v>2259</v>
      </c>
      <c r="O958" s="553" t="s">
        <v>2030</v>
      </c>
      <c r="P958" s="549" t="s">
        <v>2030</v>
      </c>
      <c r="Q958" s="550" t="s">
        <v>2030</v>
      </c>
      <c r="R958" s="550" t="s">
        <v>2030</v>
      </c>
      <c r="S958" s="550" t="s">
        <v>2030</v>
      </c>
      <c r="T958" s="550" t="s">
        <v>2030</v>
      </c>
      <c r="U958" s="549" t="s">
        <v>2030</v>
      </c>
      <c r="V958" s="550" t="s">
        <v>2030</v>
      </c>
      <c r="W958" s="550" t="s">
        <v>2030</v>
      </c>
      <c r="X958" s="553" t="s">
        <v>2030</v>
      </c>
      <c r="Y958" s="726" t="s">
        <v>2259</v>
      </c>
      <c r="Z958" s="727" t="s">
        <v>2259</v>
      </c>
      <c r="AA958" s="727" t="s">
        <v>2259</v>
      </c>
      <c r="AB958" s="550" t="s">
        <v>2030</v>
      </c>
      <c r="AC958" s="549" t="s">
        <v>2030</v>
      </c>
      <c r="AD958" s="550" t="s">
        <v>2030</v>
      </c>
      <c r="AE958" s="550" t="s">
        <v>2030</v>
      </c>
      <c r="AF958" s="550" t="s">
        <v>2030</v>
      </c>
      <c r="AG958" s="550" t="s">
        <v>2030</v>
      </c>
      <c r="AH958" s="549" t="s">
        <v>2030</v>
      </c>
      <c r="AI958" s="550" t="s">
        <v>2030</v>
      </c>
      <c r="AJ958" s="550" t="s">
        <v>2030</v>
      </c>
      <c r="AK958" s="550" t="s">
        <v>2030</v>
      </c>
      <c r="AL958" s="549" t="s">
        <v>2030</v>
      </c>
      <c r="AM958" s="550" t="s">
        <v>2030</v>
      </c>
      <c r="AN958" s="550" t="s">
        <v>2030</v>
      </c>
      <c r="AO958" s="550" t="s">
        <v>2030</v>
      </c>
      <c r="AP958" s="553" t="s">
        <v>2030</v>
      </c>
      <c r="AQ958" s="549" t="s">
        <v>2030</v>
      </c>
      <c r="AR958" s="550" t="s">
        <v>2030</v>
      </c>
      <c r="AS958" s="550" t="s">
        <v>2030</v>
      </c>
      <c r="AT958" s="553" t="s">
        <v>2030</v>
      </c>
      <c r="AU958" s="726" t="s">
        <v>2259</v>
      </c>
      <c r="AV958" s="727" t="s">
        <v>2259</v>
      </c>
      <c r="AW958" s="550" t="s">
        <v>2030</v>
      </c>
      <c r="AX958" s="550" t="s">
        <v>2030</v>
      </c>
      <c r="AY958" s="549" t="s">
        <v>2030</v>
      </c>
      <c r="AZ958" s="550" t="s">
        <v>2030</v>
      </c>
      <c r="BA958" s="550" t="s">
        <v>2030</v>
      </c>
      <c r="BB958" s="553" t="s">
        <v>2030</v>
      </c>
      <c r="BC958"/>
      <c r="BD958"/>
      <c r="BE958"/>
      <c r="BF958"/>
      <c r="BG958"/>
      <c r="BH958"/>
      <c r="BI958"/>
      <c r="BJ958"/>
      <c r="BK958"/>
      <c r="BL958"/>
      <c r="BM958"/>
      <c r="BN958"/>
      <c r="BO958"/>
      <c r="BP958"/>
      <c r="BQ958"/>
      <c r="BR958"/>
      <c r="BS958"/>
    </row>
    <row r="959" spans="1:71" ht="15" x14ac:dyDescent="0.25">
      <c r="A959" s="2609"/>
      <c r="B959" s="2141" t="s">
        <v>2097</v>
      </c>
      <c r="C959" s="729" t="s">
        <v>2259</v>
      </c>
      <c r="D959" s="730" t="s">
        <v>2259</v>
      </c>
      <c r="E959" s="730" t="s">
        <v>2259</v>
      </c>
      <c r="F959" s="730" t="s">
        <v>2259</v>
      </c>
      <c r="G959" s="735" t="s">
        <v>2259</v>
      </c>
      <c r="H959" s="560" t="s">
        <v>2030</v>
      </c>
      <c r="I959" s="563" t="s">
        <v>2030</v>
      </c>
      <c r="J959" s="730" t="s">
        <v>2259</v>
      </c>
      <c r="K959" s="735" t="s">
        <v>2259</v>
      </c>
      <c r="L959" s="560" t="s">
        <v>2030</v>
      </c>
      <c r="M959" s="561" t="s">
        <v>2030</v>
      </c>
      <c r="N959" s="730" t="s">
        <v>2259</v>
      </c>
      <c r="O959" s="564" t="s">
        <v>2030</v>
      </c>
      <c r="P959" s="560" t="s">
        <v>2030</v>
      </c>
      <c r="Q959" s="561" t="s">
        <v>2030</v>
      </c>
      <c r="R959" s="561" t="s">
        <v>2030</v>
      </c>
      <c r="S959" s="561" t="s">
        <v>2030</v>
      </c>
      <c r="T959" s="561" t="s">
        <v>2030</v>
      </c>
      <c r="U959" s="560" t="s">
        <v>2030</v>
      </c>
      <c r="V959" s="561" t="s">
        <v>2030</v>
      </c>
      <c r="W959" s="730" t="s">
        <v>2259</v>
      </c>
      <c r="X959" s="742" t="s">
        <v>2259</v>
      </c>
      <c r="Y959" s="560" t="s">
        <v>2030</v>
      </c>
      <c r="Z959" s="561" t="s">
        <v>2030</v>
      </c>
      <c r="AA959" s="561" t="s">
        <v>2030</v>
      </c>
      <c r="AB959" s="561" t="s">
        <v>2030</v>
      </c>
      <c r="AC959" s="560" t="s">
        <v>2030</v>
      </c>
      <c r="AD959" s="561" t="s">
        <v>2030</v>
      </c>
      <c r="AE959" s="561" t="s">
        <v>2030</v>
      </c>
      <c r="AF959" s="561" t="s">
        <v>2030</v>
      </c>
      <c r="AG959" s="561" t="s">
        <v>2030</v>
      </c>
      <c r="AH959" s="560" t="s">
        <v>2030</v>
      </c>
      <c r="AI959" s="561" t="s">
        <v>2030</v>
      </c>
      <c r="AJ959" s="561" t="s">
        <v>2030</v>
      </c>
      <c r="AK959" s="561" t="s">
        <v>2030</v>
      </c>
      <c r="AL959" s="560" t="s">
        <v>2030</v>
      </c>
      <c r="AM959" s="561" t="s">
        <v>2030</v>
      </c>
      <c r="AN959" s="561" t="s">
        <v>2030</v>
      </c>
      <c r="AO959" s="561" t="s">
        <v>2030</v>
      </c>
      <c r="AP959" s="564" t="s">
        <v>2030</v>
      </c>
      <c r="AQ959" s="560" t="s">
        <v>2030</v>
      </c>
      <c r="AR959" s="561" t="s">
        <v>2030</v>
      </c>
      <c r="AS959" s="561" t="s">
        <v>2030</v>
      </c>
      <c r="AT959" s="564" t="s">
        <v>2030</v>
      </c>
      <c r="AU959" s="741" t="s">
        <v>2259</v>
      </c>
      <c r="AV959" s="730" t="s">
        <v>2259</v>
      </c>
      <c r="AW959" s="730" t="s">
        <v>2259</v>
      </c>
      <c r="AX959" s="730" t="s">
        <v>2259</v>
      </c>
      <c r="AY959" s="741" t="s">
        <v>2259</v>
      </c>
      <c r="AZ959" s="561" t="s">
        <v>2030</v>
      </c>
      <c r="BA959" s="561" t="s">
        <v>2030</v>
      </c>
      <c r="BB959" s="564" t="s">
        <v>2030</v>
      </c>
      <c r="BC959"/>
      <c r="BD959"/>
      <c r="BE959"/>
      <c r="BF959"/>
      <c r="BG959"/>
      <c r="BH959"/>
      <c r="BI959"/>
      <c r="BJ959"/>
      <c r="BK959"/>
      <c r="BL959"/>
      <c r="BM959"/>
      <c r="BN959"/>
      <c r="BO959"/>
      <c r="BP959"/>
      <c r="BQ959"/>
      <c r="BR959"/>
      <c r="BS959"/>
    </row>
    <row r="960" spans="1:71" ht="15" x14ac:dyDescent="0.25">
      <c r="A960" s="2609"/>
      <c r="B960" s="2136" t="s">
        <v>2096</v>
      </c>
      <c r="C960" s="605" t="s">
        <v>2030</v>
      </c>
      <c r="D960" s="550" t="s">
        <v>2030</v>
      </c>
      <c r="E960" s="550" t="s">
        <v>2030</v>
      </c>
      <c r="F960" s="550" t="s">
        <v>2030</v>
      </c>
      <c r="G960" s="551" t="s">
        <v>2030</v>
      </c>
      <c r="H960" s="549" t="s">
        <v>2030</v>
      </c>
      <c r="I960" s="552" t="s">
        <v>2030</v>
      </c>
      <c r="J960" s="552" t="s">
        <v>2030</v>
      </c>
      <c r="K960" s="580" t="s">
        <v>2030</v>
      </c>
      <c r="L960" s="549" t="s">
        <v>2030</v>
      </c>
      <c r="M960" s="550" t="s">
        <v>2030</v>
      </c>
      <c r="N960" s="727" t="s">
        <v>2259</v>
      </c>
      <c r="O960" s="553" t="s">
        <v>2030</v>
      </c>
      <c r="P960" s="549" t="s">
        <v>2030</v>
      </c>
      <c r="Q960" s="550" t="s">
        <v>2030</v>
      </c>
      <c r="R960" s="550" t="s">
        <v>2030</v>
      </c>
      <c r="S960" s="550" t="s">
        <v>2030</v>
      </c>
      <c r="T960" s="550" t="s">
        <v>2030</v>
      </c>
      <c r="U960" s="549" t="s">
        <v>2030</v>
      </c>
      <c r="V960" s="550" t="s">
        <v>2030</v>
      </c>
      <c r="W960" s="550" t="s">
        <v>2030</v>
      </c>
      <c r="X960" s="553" t="s">
        <v>2030</v>
      </c>
      <c r="Y960" s="549" t="s">
        <v>2030</v>
      </c>
      <c r="Z960" s="550" t="s">
        <v>2030</v>
      </c>
      <c r="AA960" s="550" t="s">
        <v>2030</v>
      </c>
      <c r="AB960" s="550" t="s">
        <v>2030</v>
      </c>
      <c r="AC960" s="549" t="s">
        <v>2030</v>
      </c>
      <c r="AD960" s="550" t="s">
        <v>2030</v>
      </c>
      <c r="AE960" s="550" t="s">
        <v>2030</v>
      </c>
      <c r="AF960" s="550" t="s">
        <v>2030</v>
      </c>
      <c r="AG960" s="550" t="s">
        <v>2030</v>
      </c>
      <c r="AH960" s="549" t="s">
        <v>2030</v>
      </c>
      <c r="AI960" s="550" t="s">
        <v>2030</v>
      </c>
      <c r="AJ960" s="550" t="s">
        <v>2030</v>
      </c>
      <c r="AK960" s="550" t="s">
        <v>2030</v>
      </c>
      <c r="AL960" s="549" t="s">
        <v>2030</v>
      </c>
      <c r="AM960" s="550" t="s">
        <v>2030</v>
      </c>
      <c r="AN960" s="550" t="s">
        <v>2030</v>
      </c>
      <c r="AO960" s="550" t="s">
        <v>2030</v>
      </c>
      <c r="AP960" s="553" t="s">
        <v>2030</v>
      </c>
      <c r="AQ960" s="549" t="s">
        <v>2030</v>
      </c>
      <c r="AR960" s="727" t="s">
        <v>2259</v>
      </c>
      <c r="AS960" s="550" t="s">
        <v>2030</v>
      </c>
      <c r="AT960" s="553" t="s">
        <v>2030</v>
      </c>
      <c r="AU960" s="726" t="s">
        <v>2259</v>
      </c>
      <c r="AV960" s="727" t="s">
        <v>2259</v>
      </c>
      <c r="AW960" s="727" t="s">
        <v>2259</v>
      </c>
      <c r="AX960" s="727" t="s">
        <v>2259</v>
      </c>
      <c r="AY960" s="726" t="s">
        <v>2259</v>
      </c>
      <c r="AZ960" s="550" t="s">
        <v>2030</v>
      </c>
      <c r="BA960" s="550" t="s">
        <v>2030</v>
      </c>
      <c r="BB960" s="553" t="s">
        <v>2030</v>
      </c>
      <c r="BC960"/>
      <c r="BD960"/>
      <c r="BE960"/>
      <c r="BF960"/>
      <c r="BG960"/>
      <c r="BH960"/>
      <c r="BI960"/>
      <c r="BJ960"/>
      <c r="BK960"/>
      <c r="BL960"/>
      <c r="BM960"/>
      <c r="BN960"/>
      <c r="BO960"/>
      <c r="BP960"/>
      <c r="BQ960"/>
      <c r="BR960"/>
      <c r="BS960"/>
    </row>
    <row r="961" spans="1:71" ht="15" x14ac:dyDescent="0.25">
      <c r="A961" s="2609"/>
      <c r="B961" s="2142" t="s">
        <v>2095</v>
      </c>
      <c r="C961" s="729" t="s">
        <v>2259</v>
      </c>
      <c r="D961" s="730" t="s">
        <v>2259</v>
      </c>
      <c r="E961" s="730" t="s">
        <v>2259</v>
      </c>
      <c r="F961" s="730" t="s">
        <v>2259</v>
      </c>
      <c r="G961" s="562" t="s">
        <v>2030</v>
      </c>
      <c r="H961" s="741" t="s">
        <v>2259</v>
      </c>
      <c r="I961" s="753" t="s">
        <v>2259</v>
      </c>
      <c r="J961" s="563" t="s">
        <v>2030</v>
      </c>
      <c r="K961" s="636" t="s">
        <v>2030</v>
      </c>
      <c r="L961" s="560" t="s">
        <v>2030</v>
      </c>
      <c r="M961" s="561" t="s">
        <v>2030</v>
      </c>
      <c r="N961" s="730" t="s">
        <v>2259</v>
      </c>
      <c r="O961" s="564" t="s">
        <v>2030</v>
      </c>
      <c r="P961" s="560" t="s">
        <v>2030</v>
      </c>
      <c r="Q961" s="561" t="s">
        <v>2030</v>
      </c>
      <c r="R961" s="561" t="s">
        <v>2030</v>
      </c>
      <c r="S961" s="561" t="s">
        <v>2030</v>
      </c>
      <c r="T961" s="561" t="s">
        <v>2030</v>
      </c>
      <c r="U961" s="560" t="s">
        <v>2030</v>
      </c>
      <c r="V961" s="561" t="s">
        <v>2030</v>
      </c>
      <c r="W961" s="730" t="s">
        <v>2259</v>
      </c>
      <c r="X961" s="742" t="s">
        <v>2259</v>
      </c>
      <c r="Y961" s="560" t="s">
        <v>2030</v>
      </c>
      <c r="Z961" s="561" t="s">
        <v>2030</v>
      </c>
      <c r="AA961" s="561" t="s">
        <v>2030</v>
      </c>
      <c r="AB961" s="561" t="s">
        <v>2030</v>
      </c>
      <c r="AC961" s="560" t="s">
        <v>2030</v>
      </c>
      <c r="AD961" s="561" t="s">
        <v>2030</v>
      </c>
      <c r="AE961" s="561" t="s">
        <v>2030</v>
      </c>
      <c r="AF961" s="561" t="s">
        <v>2030</v>
      </c>
      <c r="AG961" s="561" t="s">
        <v>2030</v>
      </c>
      <c r="AH961" s="560" t="s">
        <v>2030</v>
      </c>
      <c r="AI961" s="561" t="s">
        <v>2030</v>
      </c>
      <c r="AJ961" s="561" t="s">
        <v>2030</v>
      </c>
      <c r="AK961" s="561" t="s">
        <v>2030</v>
      </c>
      <c r="AL961" s="560" t="s">
        <v>2030</v>
      </c>
      <c r="AM961" s="561" t="s">
        <v>2030</v>
      </c>
      <c r="AN961" s="561" t="s">
        <v>2030</v>
      </c>
      <c r="AO961" s="561" t="s">
        <v>2030</v>
      </c>
      <c r="AP961" s="564" t="s">
        <v>2030</v>
      </c>
      <c r="AQ961" s="560" t="s">
        <v>2030</v>
      </c>
      <c r="AR961" s="730" t="s">
        <v>2259</v>
      </c>
      <c r="AS961" s="561" t="s">
        <v>2030</v>
      </c>
      <c r="AT961" s="564" t="s">
        <v>2030</v>
      </c>
      <c r="AU961" s="741" t="s">
        <v>2259</v>
      </c>
      <c r="AV961" s="730" t="s">
        <v>2259</v>
      </c>
      <c r="AW961" s="730" t="s">
        <v>2259</v>
      </c>
      <c r="AX961" s="730" t="s">
        <v>2259</v>
      </c>
      <c r="AY961" s="741" t="s">
        <v>2259</v>
      </c>
      <c r="AZ961" s="561" t="s">
        <v>2030</v>
      </c>
      <c r="BA961" s="561" t="s">
        <v>2030</v>
      </c>
      <c r="BB961" s="564" t="s">
        <v>2030</v>
      </c>
      <c r="BC961"/>
      <c r="BD961"/>
      <c r="BE961"/>
      <c r="BF961"/>
      <c r="BG961"/>
      <c r="BH961"/>
      <c r="BI961"/>
      <c r="BJ961"/>
      <c r="BK961"/>
      <c r="BL961"/>
      <c r="BM961"/>
      <c r="BN961"/>
      <c r="BO961"/>
      <c r="BP961"/>
      <c r="BQ961"/>
      <c r="BR961"/>
      <c r="BS961"/>
    </row>
    <row r="962" spans="1:71" ht="15" x14ac:dyDescent="0.25">
      <c r="A962" s="2609"/>
      <c r="B962" s="2138" t="s">
        <v>2094</v>
      </c>
      <c r="C962" s="605" t="s">
        <v>2030</v>
      </c>
      <c r="D962" s="550" t="s">
        <v>2030</v>
      </c>
      <c r="E962" s="550" t="s">
        <v>2030</v>
      </c>
      <c r="F962" s="727" t="s">
        <v>2259</v>
      </c>
      <c r="G962" s="551" t="s">
        <v>2030</v>
      </c>
      <c r="H962" s="549" t="s">
        <v>2030</v>
      </c>
      <c r="I962" s="552" t="s">
        <v>2030</v>
      </c>
      <c r="J962" s="552" t="s">
        <v>2030</v>
      </c>
      <c r="K962" s="580" t="s">
        <v>2030</v>
      </c>
      <c r="L962" s="549" t="s">
        <v>2030</v>
      </c>
      <c r="M962" s="550" t="s">
        <v>2030</v>
      </c>
      <c r="N962" s="727" t="s">
        <v>2259</v>
      </c>
      <c r="O962" s="553" t="s">
        <v>2030</v>
      </c>
      <c r="P962" s="549" t="s">
        <v>2030</v>
      </c>
      <c r="Q962" s="550" t="s">
        <v>2030</v>
      </c>
      <c r="R962" s="550" t="s">
        <v>2030</v>
      </c>
      <c r="S962" s="550" t="s">
        <v>2030</v>
      </c>
      <c r="T962" s="550" t="s">
        <v>2030</v>
      </c>
      <c r="U962" s="549" t="s">
        <v>2030</v>
      </c>
      <c r="V962" s="550" t="s">
        <v>2030</v>
      </c>
      <c r="W962" s="727" t="s">
        <v>2259</v>
      </c>
      <c r="X962" s="728" t="s">
        <v>2259</v>
      </c>
      <c r="Y962" s="549" t="s">
        <v>2030</v>
      </c>
      <c r="Z962" s="550" t="s">
        <v>2030</v>
      </c>
      <c r="AA962" s="550" t="s">
        <v>2030</v>
      </c>
      <c r="AB962" s="550" t="s">
        <v>2030</v>
      </c>
      <c r="AC962" s="549" t="s">
        <v>2030</v>
      </c>
      <c r="AD962" s="550" t="s">
        <v>2030</v>
      </c>
      <c r="AE962" s="550" t="s">
        <v>2030</v>
      </c>
      <c r="AF962" s="550" t="s">
        <v>2030</v>
      </c>
      <c r="AG962" s="550" t="s">
        <v>2030</v>
      </c>
      <c r="AH962" s="549" t="s">
        <v>2030</v>
      </c>
      <c r="AI962" s="550" t="s">
        <v>2030</v>
      </c>
      <c r="AJ962" s="550" t="s">
        <v>2030</v>
      </c>
      <c r="AK962" s="550" t="s">
        <v>2030</v>
      </c>
      <c r="AL962" s="549" t="s">
        <v>2030</v>
      </c>
      <c r="AM962" s="550" t="s">
        <v>2030</v>
      </c>
      <c r="AN962" s="550" t="s">
        <v>2030</v>
      </c>
      <c r="AO962" s="550" t="s">
        <v>2030</v>
      </c>
      <c r="AP962" s="553" t="s">
        <v>2030</v>
      </c>
      <c r="AQ962" s="549" t="s">
        <v>2030</v>
      </c>
      <c r="AR962" s="550" t="s">
        <v>2030</v>
      </c>
      <c r="AS962" s="550" t="s">
        <v>2030</v>
      </c>
      <c r="AT962" s="553" t="s">
        <v>2030</v>
      </c>
      <c r="AU962" s="726" t="s">
        <v>2259</v>
      </c>
      <c r="AV962" s="727" t="s">
        <v>2259</v>
      </c>
      <c r="AW962" s="727" t="s">
        <v>2259</v>
      </c>
      <c r="AX962" s="727" t="s">
        <v>2259</v>
      </c>
      <c r="AY962" s="726" t="s">
        <v>2259</v>
      </c>
      <c r="AZ962" s="550" t="s">
        <v>2030</v>
      </c>
      <c r="BA962" s="550" t="s">
        <v>2030</v>
      </c>
      <c r="BB962" s="553" t="s">
        <v>2030</v>
      </c>
      <c r="BC962"/>
      <c r="BD962"/>
      <c r="BE962"/>
      <c r="BF962"/>
      <c r="BG962"/>
      <c r="BH962"/>
      <c r="BI962"/>
      <c r="BJ962"/>
      <c r="BK962"/>
      <c r="BL962"/>
      <c r="BM962"/>
      <c r="BN962"/>
      <c r="BO962"/>
      <c r="BP962"/>
      <c r="BQ962"/>
      <c r="BR962"/>
      <c r="BS962"/>
    </row>
    <row r="963" spans="1:71" ht="15" x14ac:dyDescent="0.25">
      <c r="A963" s="2609"/>
      <c r="B963" s="2142" t="s">
        <v>2093</v>
      </c>
      <c r="C963" s="729" t="s">
        <v>2259</v>
      </c>
      <c r="D963" s="730" t="s">
        <v>2259</v>
      </c>
      <c r="E963" s="730" t="s">
        <v>2259</v>
      </c>
      <c r="F963" s="730" t="s">
        <v>2259</v>
      </c>
      <c r="G963" s="735" t="s">
        <v>2259</v>
      </c>
      <c r="H963" s="560" t="s">
        <v>2030</v>
      </c>
      <c r="I963" s="563" t="s">
        <v>2030</v>
      </c>
      <c r="J963" s="753" t="s">
        <v>2259</v>
      </c>
      <c r="K963" s="636" t="s">
        <v>2030</v>
      </c>
      <c r="L963" s="560" t="s">
        <v>2030</v>
      </c>
      <c r="M963" s="561" t="s">
        <v>2030</v>
      </c>
      <c r="N963" s="730" t="s">
        <v>2259</v>
      </c>
      <c r="O963" s="564" t="s">
        <v>2030</v>
      </c>
      <c r="P963" s="560" t="s">
        <v>2030</v>
      </c>
      <c r="Q963" s="561" t="s">
        <v>2030</v>
      </c>
      <c r="R963" s="561" t="s">
        <v>2030</v>
      </c>
      <c r="S963" s="561" t="s">
        <v>2030</v>
      </c>
      <c r="T963" s="561" t="s">
        <v>2030</v>
      </c>
      <c r="U963" s="560" t="s">
        <v>2030</v>
      </c>
      <c r="V963" s="561" t="s">
        <v>2030</v>
      </c>
      <c r="W963" s="730" t="s">
        <v>2259</v>
      </c>
      <c r="X963" s="742" t="s">
        <v>2259</v>
      </c>
      <c r="Y963" s="741" t="s">
        <v>2259</v>
      </c>
      <c r="Z963" s="730" t="s">
        <v>2259</v>
      </c>
      <c r="AA963" s="730" t="s">
        <v>2259</v>
      </c>
      <c r="AB963" s="561" t="s">
        <v>2030</v>
      </c>
      <c r="AC963" s="560" t="s">
        <v>2030</v>
      </c>
      <c r="AD963" s="561" t="s">
        <v>2030</v>
      </c>
      <c r="AE963" s="561" t="s">
        <v>2030</v>
      </c>
      <c r="AF963" s="561" t="s">
        <v>2030</v>
      </c>
      <c r="AG963" s="561" t="s">
        <v>2030</v>
      </c>
      <c r="AH963" s="560" t="s">
        <v>2030</v>
      </c>
      <c r="AI963" s="561" t="s">
        <v>2030</v>
      </c>
      <c r="AJ963" s="561" t="s">
        <v>2030</v>
      </c>
      <c r="AK963" s="561" t="s">
        <v>2030</v>
      </c>
      <c r="AL963" s="560" t="s">
        <v>2030</v>
      </c>
      <c r="AM963" s="561" t="s">
        <v>2030</v>
      </c>
      <c r="AN963" s="561" t="s">
        <v>2030</v>
      </c>
      <c r="AO963" s="561" t="s">
        <v>2030</v>
      </c>
      <c r="AP963" s="564" t="s">
        <v>2030</v>
      </c>
      <c r="AQ963" s="560" t="s">
        <v>2030</v>
      </c>
      <c r="AR963" s="730" t="s">
        <v>2259</v>
      </c>
      <c r="AS963" s="561" t="s">
        <v>2030</v>
      </c>
      <c r="AT963" s="564" t="s">
        <v>2030</v>
      </c>
      <c r="AU963" s="741" t="s">
        <v>2259</v>
      </c>
      <c r="AV963" s="730" t="s">
        <v>2259</v>
      </c>
      <c r="AW963" s="730" t="s">
        <v>2259</v>
      </c>
      <c r="AX963" s="730" t="s">
        <v>2259</v>
      </c>
      <c r="AY963" s="741" t="s">
        <v>2259</v>
      </c>
      <c r="AZ963" s="561" t="s">
        <v>2030</v>
      </c>
      <c r="BA963" s="561" t="s">
        <v>2030</v>
      </c>
      <c r="BB963" s="564" t="s">
        <v>2030</v>
      </c>
      <c r="BC963"/>
      <c r="BD963"/>
      <c r="BE963"/>
      <c r="BF963"/>
      <c r="BG963"/>
      <c r="BH963"/>
      <c r="BI963"/>
      <c r="BJ963"/>
      <c r="BK963"/>
      <c r="BL963"/>
      <c r="BM963"/>
      <c r="BN963"/>
      <c r="BO963"/>
      <c r="BP963"/>
      <c r="BQ963"/>
      <c r="BR963"/>
      <c r="BS963"/>
    </row>
    <row r="964" spans="1:71" ht="15" x14ac:dyDescent="0.25">
      <c r="A964" s="2609"/>
      <c r="B964" s="2138" t="s">
        <v>2092</v>
      </c>
      <c r="C964" s="605" t="s">
        <v>2030</v>
      </c>
      <c r="D964" s="727" t="s">
        <v>2259</v>
      </c>
      <c r="E964" s="727" t="s">
        <v>2259</v>
      </c>
      <c r="F964" s="727" t="s">
        <v>2259</v>
      </c>
      <c r="G964" s="725" t="s">
        <v>2259</v>
      </c>
      <c r="H964" s="726" t="s">
        <v>2259</v>
      </c>
      <c r="I964" s="751" t="s">
        <v>2259</v>
      </c>
      <c r="J964" s="751" t="s">
        <v>2259</v>
      </c>
      <c r="K964" s="752" t="s">
        <v>2259</v>
      </c>
      <c r="L964" s="549" t="s">
        <v>2030</v>
      </c>
      <c r="M964" s="550" t="s">
        <v>2030</v>
      </c>
      <c r="N964" s="727" t="s">
        <v>2259</v>
      </c>
      <c r="O964" s="553" t="s">
        <v>2030</v>
      </c>
      <c r="P964" s="549" t="s">
        <v>2030</v>
      </c>
      <c r="Q964" s="550" t="s">
        <v>2030</v>
      </c>
      <c r="R964" s="550" t="s">
        <v>2030</v>
      </c>
      <c r="S964" s="550" t="s">
        <v>2030</v>
      </c>
      <c r="T964" s="550" t="s">
        <v>2030</v>
      </c>
      <c r="U964" s="549" t="s">
        <v>2030</v>
      </c>
      <c r="V964" s="550" t="s">
        <v>2030</v>
      </c>
      <c r="W964" s="727" t="s">
        <v>2259</v>
      </c>
      <c r="X964" s="728" t="s">
        <v>2259</v>
      </c>
      <c r="Y964" s="549" t="s">
        <v>2030</v>
      </c>
      <c r="Z964" s="550" t="s">
        <v>2030</v>
      </c>
      <c r="AA964" s="550" t="s">
        <v>2030</v>
      </c>
      <c r="AB964" s="550" t="s">
        <v>2030</v>
      </c>
      <c r="AC964" s="549" t="s">
        <v>2030</v>
      </c>
      <c r="AD964" s="550" t="s">
        <v>2030</v>
      </c>
      <c r="AE964" s="550" t="s">
        <v>2030</v>
      </c>
      <c r="AF964" s="550" t="s">
        <v>2030</v>
      </c>
      <c r="AG964" s="550" t="s">
        <v>2030</v>
      </c>
      <c r="AH964" s="549" t="s">
        <v>2030</v>
      </c>
      <c r="AI964" s="550" t="s">
        <v>2030</v>
      </c>
      <c r="AJ964" s="550" t="s">
        <v>2030</v>
      </c>
      <c r="AK964" s="550" t="s">
        <v>2030</v>
      </c>
      <c r="AL964" s="549" t="s">
        <v>2030</v>
      </c>
      <c r="AM964" s="550" t="s">
        <v>2030</v>
      </c>
      <c r="AN964" s="550" t="s">
        <v>2030</v>
      </c>
      <c r="AO964" s="550" t="s">
        <v>2030</v>
      </c>
      <c r="AP964" s="553" t="s">
        <v>2030</v>
      </c>
      <c r="AQ964" s="549" t="s">
        <v>2030</v>
      </c>
      <c r="AR964" s="727" t="s">
        <v>2259</v>
      </c>
      <c r="AS964" s="550" t="s">
        <v>2030</v>
      </c>
      <c r="AT964" s="553" t="s">
        <v>2030</v>
      </c>
      <c r="AU964" s="726" t="s">
        <v>2259</v>
      </c>
      <c r="AV964" s="727" t="s">
        <v>2259</v>
      </c>
      <c r="AW964" s="727" t="s">
        <v>2259</v>
      </c>
      <c r="AX964" s="727" t="s">
        <v>2259</v>
      </c>
      <c r="AY964" s="726" t="s">
        <v>2259</v>
      </c>
      <c r="AZ964" s="727" t="s">
        <v>2030</v>
      </c>
      <c r="BA964" s="550" t="s">
        <v>2030</v>
      </c>
      <c r="BB964" s="553" t="s">
        <v>2030</v>
      </c>
      <c r="BC964"/>
      <c r="BD964"/>
      <c r="BE964"/>
      <c r="BF964"/>
      <c r="BG964"/>
      <c r="BH964"/>
      <c r="BI964"/>
      <c r="BJ964"/>
      <c r="BK964"/>
      <c r="BL964"/>
      <c r="BM964"/>
      <c r="BN964"/>
      <c r="BO964"/>
      <c r="BP964"/>
      <c r="BQ964"/>
      <c r="BR964"/>
      <c r="BS964"/>
    </row>
    <row r="965" spans="1:71" ht="15" x14ac:dyDescent="0.25">
      <c r="A965" s="2609"/>
      <c r="B965" s="2143" t="s">
        <v>2091</v>
      </c>
      <c r="C965" s="635" t="s">
        <v>2030</v>
      </c>
      <c r="D965" s="561" t="s">
        <v>2030</v>
      </c>
      <c r="E965" s="561" t="s">
        <v>2030</v>
      </c>
      <c r="F965" s="730" t="s">
        <v>2259</v>
      </c>
      <c r="G965" s="562" t="s">
        <v>2030</v>
      </c>
      <c r="H965" s="560" t="s">
        <v>2030</v>
      </c>
      <c r="I965" s="563" t="s">
        <v>2030</v>
      </c>
      <c r="J965" s="753" t="s">
        <v>2259</v>
      </c>
      <c r="K965" s="636" t="s">
        <v>2030</v>
      </c>
      <c r="L965" s="560" t="s">
        <v>2030</v>
      </c>
      <c r="M965" s="561" t="s">
        <v>2030</v>
      </c>
      <c r="N965" s="730" t="s">
        <v>2259</v>
      </c>
      <c r="O965" s="564" t="s">
        <v>2030</v>
      </c>
      <c r="P965" s="560" t="s">
        <v>2030</v>
      </c>
      <c r="Q965" s="561" t="s">
        <v>2030</v>
      </c>
      <c r="R965" s="561" t="s">
        <v>2030</v>
      </c>
      <c r="S965" s="561" t="s">
        <v>2030</v>
      </c>
      <c r="T965" s="561" t="s">
        <v>2030</v>
      </c>
      <c r="U965" s="560" t="s">
        <v>2030</v>
      </c>
      <c r="V965" s="561" t="s">
        <v>2030</v>
      </c>
      <c r="W965" s="561" t="s">
        <v>2030</v>
      </c>
      <c r="X965" s="564" t="s">
        <v>2030</v>
      </c>
      <c r="Y965" s="560" t="s">
        <v>2030</v>
      </c>
      <c r="Z965" s="561" t="s">
        <v>2030</v>
      </c>
      <c r="AA965" s="561" t="s">
        <v>2030</v>
      </c>
      <c r="AB965" s="561" t="s">
        <v>2030</v>
      </c>
      <c r="AC965" s="560" t="s">
        <v>2030</v>
      </c>
      <c r="AD965" s="561" t="s">
        <v>2030</v>
      </c>
      <c r="AE965" s="561" t="s">
        <v>2030</v>
      </c>
      <c r="AF965" s="561" t="s">
        <v>2030</v>
      </c>
      <c r="AG965" s="561" t="s">
        <v>2030</v>
      </c>
      <c r="AH965" s="560" t="s">
        <v>2030</v>
      </c>
      <c r="AI965" s="561" t="s">
        <v>2030</v>
      </c>
      <c r="AJ965" s="561" t="s">
        <v>2030</v>
      </c>
      <c r="AK965" s="561" t="s">
        <v>2030</v>
      </c>
      <c r="AL965" s="560" t="s">
        <v>2030</v>
      </c>
      <c r="AM965" s="561" t="s">
        <v>2030</v>
      </c>
      <c r="AN965" s="561" t="s">
        <v>2030</v>
      </c>
      <c r="AO965" s="561" t="s">
        <v>2030</v>
      </c>
      <c r="AP965" s="564" t="s">
        <v>2030</v>
      </c>
      <c r="AQ965" s="560" t="s">
        <v>2030</v>
      </c>
      <c r="AR965" s="730" t="s">
        <v>2259</v>
      </c>
      <c r="AS965" s="561" t="s">
        <v>2030</v>
      </c>
      <c r="AT965" s="564" t="s">
        <v>2030</v>
      </c>
      <c r="AU965" s="741" t="s">
        <v>2259</v>
      </c>
      <c r="AV965" s="730" t="s">
        <v>2259</v>
      </c>
      <c r="AW965" s="730" t="s">
        <v>2259</v>
      </c>
      <c r="AX965" s="730" t="s">
        <v>2259</v>
      </c>
      <c r="AY965" s="741" t="s">
        <v>2259</v>
      </c>
      <c r="AZ965" s="561" t="s">
        <v>2030</v>
      </c>
      <c r="BA965" s="561" t="s">
        <v>2030</v>
      </c>
      <c r="BB965" s="564" t="s">
        <v>2030</v>
      </c>
      <c r="BC965"/>
      <c r="BD965"/>
      <c r="BE965"/>
      <c r="BF965"/>
      <c r="BG965"/>
      <c r="BH965"/>
      <c r="BI965"/>
      <c r="BJ965"/>
      <c r="BK965"/>
      <c r="BL965"/>
      <c r="BM965"/>
      <c r="BN965"/>
      <c r="BO965"/>
      <c r="BP965"/>
      <c r="BQ965"/>
      <c r="BR965"/>
      <c r="BS965"/>
    </row>
    <row r="966" spans="1:71" ht="15" x14ac:dyDescent="0.25">
      <c r="A966" s="2609"/>
      <c r="B966" s="2138" t="s">
        <v>2090</v>
      </c>
      <c r="C966" s="734" t="s">
        <v>2259</v>
      </c>
      <c r="D966" s="727" t="s">
        <v>2259</v>
      </c>
      <c r="E966" s="727" t="s">
        <v>2259</v>
      </c>
      <c r="F966" s="727" t="s">
        <v>2259</v>
      </c>
      <c r="G966" s="725" t="s">
        <v>2259</v>
      </c>
      <c r="H966" s="726" t="s">
        <v>2259</v>
      </c>
      <c r="I966" s="751" t="s">
        <v>2259</v>
      </c>
      <c r="J966" s="751" t="s">
        <v>2259</v>
      </c>
      <c r="K966" s="752" t="s">
        <v>2259</v>
      </c>
      <c r="L966" s="726" t="s">
        <v>2259</v>
      </c>
      <c r="M966" s="727" t="s">
        <v>2259</v>
      </c>
      <c r="N966" s="727" t="s">
        <v>2259</v>
      </c>
      <c r="O966" s="553" t="s">
        <v>2030</v>
      </c>
      <c r="P966" s="549" t="s">
        <v>2030</v>
      </c>
      <c r="Q966" s="550" t="s">
        <v>2030</v>
      </c>
      <c r="R966" s="550" t="s">
        <v>2030</v>
      </c>
      <c r="S966" s="550" t="s">
        <v>2030</v>
      </c>
      <c r="T966" s="550" t="s">
        <v>2030</v>
      </c>
      <c r="U966" s="549" t="s">
        <v>2030</v>
      </c>
      <c r="V966" s="550" t="s">
        <v>2030</v>
      </c>
      <c r="W966" s="550" t="s">
        <v>2030</v>
      </c>
      <c r="X966" s="553" t="s">
        <v>2030</v>
      </c>
      <c r="Y966" s="549" t="s">
        <v>2030</v>
      </c>
      <c r="Z966" s="550" t="s">
        <v>2030</v>
      </c>
      <c r="AA966" s="550" t="s">
        <v>2030</v>
      </c>
      <c r="AB966" s="550" t="s">
        <v>2030</v>
      </c>
      <c r="AC966" s="549" t="s">
        <v>2030</v>
      </c>
      <c r="AD966" s="550" t="s">
        <v>2030</v>
      </c>
      <c r="AE966" s="550" t="s">
        <v>2030</v>
      </c>
      <c r="AF966" s="550" t="s">
        <v>2030</v>
      </c>
      <c r="AG966" s="550" t="s">
        <v>2030</v>
      </c>
      <c r="AH966" s="549" t="s">
        <v>2030</v>
      </c>
      <c r="AI966" s="550" t="s">
        <v>2030</v>
      </c>
      <c r="AJ966" s="550" t="s">
        <v>2030</v>
      </c>
      <c r="AK966" s="550" t="s">
        <v>2030</v>
      </c>
      <c r="AL966" s="549" t="s">
        <v>2030</v>
      </c>
      <c r="AM966" s="550" t="s">
        <v>2030</v>
      </c>
      <c r="AN966" s="550" t="s">
        <v>2030</v>
      </c>
      <c r="AO966" s="550" t="s">
        <v>2030</v>
      </c>
      <c r="AP966" s="553" t="s">
        <v>2030</v>
      </c>
      <c r="AQ966" s="549" t="s">
        <v>2030</v>
      </c>
      <c r="AR966" s="727" t="s">
        <v>2259</v>
      </c>
      <c r="AS966" s="550" t="s">
        <v>2030</v>
      </c>
      <c r="AT966" s="553" t="s">
        <v>2030</v>
      </c>
      <c r="AU966" s="726" t="s">
        <v>2259</v>
      </c>
      <c r="AV966" s="727" t="s">
        <v>2259</v>
      </c>
      <c r="AW966" s="727" t="s">
        <v>2259</v>
      </c>
      <c r="AX966" s="727" t="s">
        <v>2259</v>
      </c>
      <c r="AY966" s="726" t="s">
        <v>2259</v>
      </c>
      <c r="AZ966" s="550" t="s">
        <v>2030</v>
      </c>
      <c r="BA966" s="550" t="s">
        <v>2030</v>
      </c>
      <c r="BB966" s="553" t="s">
        <v>2030</v>
      </c>
      <c r="BC966"/>
      <c r="BD966"/>
      <c r="BE966"/>
      <c r="BF966"/>
      <c r="BG966"/>
      <c r="BH966"/>
      <c r="BI966"/>
      <c r="BJ966"/>
      <c r="BK966"/>
      <c r="BL966"/>
      <c r="BM966"/>
      <c r="BN966"/>
      <c r="BO966"/>
      <c r="BP966"/>
      <c r="BQ966"/>
      <c r="BR966"/>
      <c r="BS966"/>
    </row>
    <row r="967" spans="1:71" ht="15" x14ac:dyDescent="0.25">
      <c r="A967" s="2609"/>
      <c r="B967" s="2142" t="s">
        <v>2089</v>
      </c>
      <c r="C967" s="729" t="s">
        <v>2259</v>
      </c>
      <c r="D967" s="730" t="s">
        <v>2259</v>
      </c>
      <c r="E967" s="561" t="s">
        <v>2030</v>
      </c>
      <c r="F967" s="730" t="s">
        <v>2259</v>
      </c>
      <c r="G967" s="562" t="s">
        <v>2030</v>
      </c>
      <c r="H967" s="560" t="s">
        <v>2030</v>
      </c>
      <c r="I967" s="753" t="s">
        <v>2259</v>
      </c>
      <c r="J967" s="753" t="s">
        <v>2259</v>
      </c>
      <c r="K967" s="754" t="s">
        <v>2259</v>
      </c>
      <c r="L967" s="741" t="s">
        <v>2259</v>
      </c>
      <c r="M967" s="730" t="s">
        <v>2259</v>
      </c>
      <c r="N967" s="730" t="s">
        <v>2259</v>
      </c>
      <c r="O967" s="564" t="s">
        <v>2030</v>
      </c>
      <c r="P967" s="560" t="s">
        <v>2030</v>
      </c>
      <c r="Q967" s="561" t="s">
        <v>2030</v>
      </c>
      <c r="R967" s="561" t="s">
        <v>2030</v>
      </c>
      <c r="S967" s="561" t="s">
        <v>2030</v>
      </c>
      <c r="T967" s="561" t="s">
        <v>2030</v>
      </c>
      <c r="U967" s="560" t="s">
        <v>2030</v>
      </c>
      <c r="V967" s="561" t="s">
        <v>2030</v>
      </c>
      <c r="W967" s="561" t="s">
        <v>2030</v>
      </c>
      <c r="X967" s="564" t="s">
        <v>2030</v>
      </c>
      <c r="Y967" s="560" t="s">
        <v>2030</v>
      </c>
      <c r="Z967" s="561" t="s">
        <v>2030</v>
      </c>
      <c r="AA967" s="561" t="s">
        <v>2030</v>
      </c>
      <c r="AB967" s="561" t="s">
        <v>2030</v>
      </c>
      <c r="AC967" s="560" t="s">
        <v>2030</v>
      </c>
      <c r="AD967" s="561" t="s">
        <v>2030</v>
      </c>
      <c r="AE967" s="561" t="s">
        <v>2030</v>
      </c>
      <c r="AF967" s="561" t="s">
        <v>2030</v>
      </c>
      <c r="AG967" s="561" t="s">
        <v>2030</v>
      </c>
      <c r="AH967" s="560" t="s">
        <v>2030</v>
      </c>
      <c r="AI967" s="561" t="s">
        <v>2030</v>
      </c>
      <c r="AJ967" s="561" t="s">
        <v>2030</v>
      </c>
      <c r="AK967" s="561" t="s">
        <v>2030</v>
      </c>
      <c r="AL967" s="560" t="s">
        <v>2030</v>
      </c>
      <c r="AM967" s="561" t="s">
        <v>2030</v>
      </c>
      <c r="AN967" s="561" t="s">
        <v>2030</v>
      </c>
      <c r="AO967" s="561" t="s">
        <v>2030</v>
      </c>
      <c r="AP967" s="564" t="s">
        <v>2030</v>
      </c>
      <c r="AQ967" s="560" t="s">
        <v>2030</v>
      </c>
      <c r="AR967" s="730" t="s">
        <v>2259</v>
      </c>
      <c r="AS967" s="561" t="s">
        <v>2030</v>
      </c>
      <c r="AT967" s="564" t="s">
        <v>2030</v>
      </c>
      <c r="AU967" s="741" t="s">
        <v>2259</v>
      </c>
      <c r="AV967" s="730" t="s">
        <v>2259</v>
      </c>
      <c r="AW967" s="730" t="s">
        <v>2259</v>
      </c>
      <c r="AX967" s="730" t="s">
        <v>2259</v>
      </c>
      <c r="AY967" s="741" t="s">
        <v>2259</v>
      </c>
      <c r="AZ967" s="561" t="s">
        <v>2030</v>
      </c>
      <c r="BA967" s="561" t="s">
        <v>2030</v>
      </c>
      <c r="BB967" s="564" t="s">
        <v>2030</v>
      </c>
      <c r="BC967"/>
      <c r="BD967"/>
      <c r="BE967"/>
      <c r="BF967"/>
      <c r="BG967"/>
      <c r="BH967"/>
      <c r="BI967"/>
      <c r="BJ967"/>
      <c r="BK967"/>
      <c r="BL967"/>
      <c r="BM967"/>
      <c r="BN967"/>
      <c r="BO967"/>
      <c r="BP967"/>
      <c r="BQ967"/>
      <c r="BR967"/>
      <c r="BS967"/>
    </row>
    <row r="968" spans="1:71" ht="15.75" thickBot="1" x14ac:dyDescent="0.3">
      <c r="A968" s="2610"/>
      <c r="B968" s="2144" t="s">
        <v>2088</v>
      </c>
      <c r="C968" s="667" t="s">
        <v>2030</v>
      </c>
      <c r="D968" s="586" t="s">
        <v>2030</v>
      </c>
      <c r="E968" s="586" t="s">
        <v>2030</v>
      </c>
      <c r="F968" s="755" t="s">
        <v>2259</v>
      </c>
      <c r="G968" s="588" t="s">
        <v>2030</v>
      </c>
      <c r="H968" s="585" t="s">
        <v>2030</v>
      </c>
      <c r="I968" s="756" t="s">
        <v>2259</v>
      </c>
      <c r="J968" s="756" t="s">
        <v>2259</v>
      </c>
      <c r="K968" s="757" t="s">
        <v>2259</v>
      </c>
      <c r="L968" s="758" t="s">
        <v>2259</v>
      </c>
      <c r="M968" s="755" t="s">
        <v>2259</v>
      </c>
      <c r="N968" s="755" t="s">
        <v>2259</v>
      </c>
      <c r="O968" s="587" t="s">
        <v>2030</v>
      </c>
      <c r="P968" s="585" t="s">
        <v>2030</v>
      </c>
      <c r="Q968" s="586" t="s">
        <v>2030</v>
      </c>
      <c r="R968" s="586" t="s">
        <v>2030</v>
      </c>
      <c r="S968" s="586" t="s">
        <v>2030</v>
      </c>
      <c r="T968" s="586" t="s">
        <v>2030</v>
      </c>
      <c r="U968" s="585" t="s">
        <v>2030</v>
      </c>
      <c r="V968" s="586" t="s">
        <v>2030</v>
      </c>
      <c r="W968" s="586" t="s">
        <v>2030</v>
      </c>
      <c r="X968" s="587" t="s">
        <v>2030</v>
      </c>
      <c r="Y968" s="585" t="s">
        <v>2030</v>
      </c>
      <c r="Z968" s="586" t="s">
        <v>2030</v>
      </c>
      <c r="AA968" s="586" t="s">
        <v>2030</v>
      </c>
      <c r="AB968" s="586" t="s">
        <v>2030</v>
      </c>
      <c r="AC968" s="585" t="s">
        <v>2030</v>
      </c>
      <c r="AD968" s="586" t="s">
        <v>2030</v>
      </c>
      <c r="AE968" s="586" t="s">
        <v>2030</v>
      </c>
      <c r="AF968" s="586" t="s">
        <v>2030</v>
      </c>
      <c r="AG968" s="586" t="s">
        <v>2030</v>
      </c>
      <c r="AH968" s="585" t="s">
        <v>2030</v>
      </c>
      <c r="AI968" s="586" t="s">
        <v>2030</v>
      </c>
      <c r="AJ968" s="586" t="s">
        <v>2030</v>
      </c>
      <c r="AK968" s="586" t="s">
        <v>2030</v>
      </c>
      <c r="AL968" s="585" t="s">
        <v>2030</v>
      </c>
      <c r="AM968" s="586" t="s">
        <v>2030</v>
      </c>
      <c r="AN968" s="586" t="s">
        <v>2030</v>
      </c>
      <c r="AO968" s="586" t="s">
        <v>2030</v>
      </c>
      <c r="AP968" s="587" t="s">
        <v>2030</v>
      </c>
      <c r="AQ968" s="585" t="s">
        <v>2030</v>
      </c>
      <c r="AR968" s="755" t="s">
        <v>2259</v>
      </c>
      <c r="AS968" s="586" t="s">
        <v>2030</v>
      </c>
      <c r="AT968" s="587" t="s">
        <v>2030</v>
      </c>
      <c r="AU968" s="758" t="s">
        <v>2259</v>
      </c>
      <c r="AV968" s="755" t="s">
        <v>2259</v>
      </c>
      <c r="AW968" s="755" t="s">
        <v>2259</v>
      </c>
      <c r="AX968" s="755" t="s">
        <v>2259</v>
      </c>
      <c r="AY968" s="758" t="s">
        <v>2259</v>
      </c>
      <c r="AZ968" s="586" t="s">
        <v>2030</v>
      </c>
      <c r="BA968" s="586" t="s">
        <v>2030</v>
      </c>
      <c r="BB968" s="587" t="s">
        <v>2030</v>
      </c>
      <c r="BC968"/>
      <c r="BD968"/>
      <c r="BE968"/>
      <c r="BF968"/>
      <c r="BG968"/>
      <c r="BH968"/>
      <c r="BI968"/>
      <c r="BJ968"/>
      <c r="BK968"/>
      <c r="BL968"/>
      <c r="BM968"/>
      <c r="BN968"/>
      <c r="BO968"/>
      <c r="BP968"/>
      <c r="BQ968"/>
      <c r="BR968"/>
      <c r="BS968"/>
    </row>
    <row r="969" spans="1:71" ht="15.75" thickBot="1" x14ac:dyDescent="0.3">
      <c r="A969" s="687"/>
      <c r="B969" s="653"/>
      <c r="C969" s="655"/>
      <c r="D969" s="655"/>
      <c r="E969" s="655"/>
      <c r="F969" s="655"/>
      <c r="G969" s="655"/>
      <c r="H969" s="655"/>
      <c r="I969" s="655"/>
      <c r="J969" s="655"/>
      <c r="K969" s="655"/>
      <c r="L969" s="655"/>
      <c r="M969" s="655"/>
      <c r="N969" s="655"/>
      <c r="O969" s="655"/>
      <c r="P969" s="655"/>
      <c r="Q969" s="655"/>
      <c r="R969" s="655"/>
      <c r="S969" s="655"/>
      <c r="T969" s="655"/>
      <c r="U969" s="655"/>
      <c r="V969" s="655"/>
      <c r="W969" s="655"/>
      <c r="X969" s="655"/>
      <c r="Y969" s="655"/>
      <c r="Z969" s="655"/>
      <c r="AA969" s="655"/>
      <c r="AB969" s="655"/>
      <c r="AC969" s="655"/>
      <c r="AD969" s="655"/>
      <c r="AE969" s="655"/>
      <c r="AF969" s="655"/>
      <c r="AG969" s="655"/>
      <c r="AH969" s="688"/>
      <c r="AI969" s="688"/>
      <c r="AJ969" s="688"/>
      <c r="AK969" s="688"/>
      <c r="AL969" s="689"/>
      <c r="AM969" s="689"/>
      <c r="AN969" s="689"/>
      <c r="AO969" s="689"/>
      <c r="AP969" s="688"/>
      <c r="AQ969" s="688"/>
      <c r="AR969" s="688"/>
      <c r="AS969" s="688"/>
      <c r="AT969" s="688"/>
      <c r="AU969" s="688"/>
      <c r="AV969" s="688"/>
      <c r="AW969" s="688"/>
      <c r="AX969" s="688"/>
      <c r="AY969" s="689"/>
      <c r="AZ969" s="655"/>
      <c r="BA969" s="655"/>
      <c r="BB969" s="655"/>
      <c r="BC969"/>
      <c r="BD969"/>
      <c r="BE969"/>
      <c r="BF969"/>
      <c r="BG969"/>
      <c r="BH969"/>
      <c r="BI969"/>
      <c r="BJ969"/>
      <c r="BK969"/>
      <c r="BL969"/>
      <c r="BM969"/>
      <c r="BN969"/>
      <c r="BO969"/>
      <c r="BP969"/>
      <c r="BQ969"/>
      <c r="BR969"/>
      <c r="BS969"/>
    </row>
    <row r="970" spans="1:71" ht="15.75" thickBot="1" x14ac:dyDescent="0.3">
      <c r="A970" s="2621" t="s">
        <v>450</v>
      </c>
      <c r="B970" s="2623" t="s">
        <v>672</v>
      </c>
      <c r="C970" s="2613" t="s">
        <v>2056</v>
      </c>
      <c r="D970" s="2625"/>
      <c r="E970" s="2625"/>
      <c r="F970" s="2625"/>
      <c r="G970" s="2626"/>
      <c r="H970" s="2627" t="s">
        <v>2062</v>
      </c>
      <c r="I970" s="2628"/>
      <c r="J970" s="2628"/>
      <c r="K970" s="2629"/>
      <c r="L970" s="2628" t="s">
        <v>2061</v>
      </c>
      <c r="M970" s="2628"/>
      <c r="N970" s="2628"/>
      <c r="O970" s="2629"/>
      <c r="P970" s="2613" t="s">
        <v>2053</v>
      </c>
      <c r="Q970" s="2614"/>
      <c r="R970" s="2614"/>
      <c r="S970" s="2614"/>
      <c r="T970" s="2615"/>
      <c r="U970" s="2620" t="s">
        <v>2052</v>
      </c>
      <c r="V970" s="2620"/>
      <c r="W970" s="2620"/>
      <c r="X970" s="2620"/>
      <c r="Y970" s="2613" t="s">
        <v>2051</v>
      </c>
      <c r="Z970" s="2614"/>
      <c r="AA970" s="2614"/>
      <c r="AB970" s="2615"/>
      <c r="AC970" s="2615" t="s">
        <v>2050</v>
      </c>
      <c r="AD970" s="2619"/>
      <c r="AE970" s="2619"/>
      <c r="AF970" s="2619"/>
      <c r="AG970" s="2619"/>
      <c r="AH970" s="2620" t="s">
        <v>2049</v>
      </c>
      <c r="AI970" s="2620"/>
      <c r="AJ970" s="2620"/>
      <c r="AK970" s="2620"/>
      <c r="AL970" s="2613" t="s">
        <v>2048</v>
      </c>
      <c r="AM970" s="2614"/>
      <c r="AN970" s="2614"/>
      <c r="AO970" s="2614"/>
      <c r="AP970" s="2615"/>
      <c r="AQ970" s="2613" t="s">
        <v>2047</v>
      </c>
      <c r="AR970" s="2614"/>
      <c r="AS970" s="2614"/>
      <c r="AT970" s="2615"/>
      <c r="AU970" s="2616" t="s">
        <v>2046</v>
      </c>
      <c r="AV970" s="2617"/>
      <c r="AW970" s="2617"/>
      <c r="AX970" s="2618"/>
      <c r="AY970" s="2619" t="s">
        <v>2045</v>
      </c>
      <c r="AZ970" s="2619"/>
      <c r="BA970" s="2619"/>
      <c r="BB970" s="2619"/>
      <c r="BC970"/>
      <c r="BD970"/>
      <c r="BE970"/>
      <c r="BF970"/>
      <c r="BG970"/>
      <c r="BH970"/>
      <c r="BI970"/>
      <c r="BJ970"/>
      <c r="BK970"/>
      <c r="BL970"/>
      <c r="BM970"/>
      <c r="BN970"/>
      <c r="BO970"/>
      <c r="BP970"/>
      <c r="BQ970"/>
      <c r="BR970"/>
      <c r="BS970"/>
    </row>
    <row r="971" spans="1:71" ht="15.75" thickBot="1" x14ac:dyDescent="0.3">
      <c r="A971" s="2622"/>
      <c r="B971" s="2624"/>
      <c r="C971" s="692">
        <v>2</v>
      </c>
      <c r="D971" s="693">
        <v>7</v>
      </c>
      <c r="E971" s="692">
        <v>14</v>
      </c>
      <c r="F971" s="694">
        <v>21</v>
      </c>
      <c r="G971" s="695">
        <v>28</v>
      </c>
      <c r="H971" s="694">
        <v>4</v>
      </c>
      <c r="I971" s="692">
        <v>11</v>
      </c>
      <c r="J971" s="694">
        <v>18</v>
      </c>
      <c r="K971" s="692">
        <v>25</v>
      </c>
      <c r="L971" s="696">
        <v>4</v>
      </c>
      <c r="M971" s="694">
        <v>11</v>
      </c>
      <c r="N971" s="692">
        <v>18</v>
      </c>
      <c r="O971" s="694">
        <v>25</v>
      </c>
      <c r="P971" s="692">
        <v>1</v>
      </c>
      <c r="Q971" s="694">
        <v>8</v>
      </c>
      <c r="R971" s="692">
        <v>15</v>
      </c>
      <c r="S971" s="694">
        <v>22</v>
      </c>
      <c r="T971" s="692">
        <v>29</v>
      </c>
      <c r="U971" s="694">
        <v>6</v>
      </c>
      <c r="V971" s="692">
        <v>13</v>
      </c>
      <c r="W971" s="697">
        <v>20</v>
      </c>
      <c r="X971" s="698">
        <v>27</v>
      </c>
      <c r="Y971" s="699">
        <v>3</v>
      </c>
      <c r="Z971" s="692">
        <v>10</v>
      </c>
      <c r="AA971" s="694">
        <v>17</v>
      </c>
      <c r="AB971" s="692">
        <v>24</v>
      </c>
      <c r="AC971" s="699">
        <v>1</v>
      </c>
      <c r="AD971" s="692">
        <v>8</v>
      </c>
      <c r="AE971" s="694">
        <v>15</v>
      </c>
      <c r="AF971" s="694">
        <v>22</v>
      </c>
      <c r="AG971" s="692">
        <v>29</v>
      </c>
      <c r="AH971" s="694">
        <v>5</v>
      </c>
      <c r="AI971" s="692">
        <v>12</v>
      </c>
      <c r="AJ971" s="692">
        <v>19</v>
      </c>
      <c r="AK971" s="694">
        <v>26</v>
      </c>
      <c r="AL971" s="692">
        <v>2</v>
      </c>
      <c r="AM971" s="694">
        <v>9</v>
      </c>
      <c r="AN971" s="692">
        <v>16</v>
      </c>
      <c r="AO971" s="694">
        <v>23</v>
      </c>
      <c r="AP971" s="692">
        <v>30</v>
      </c>
      <c r="AQ971" s="694">
        <v>7</v>
      </c>
      <c r="AR971" s="692">
        <v>14</v>
      </c>
      <c r="AS971" s="692">
        <v>21</v>
      </c>
      <c r="AT971" s="700">
        <v>28</v>
      </c>
      <c r="AU971" s="701">
        <v>4</v>
      </c>
      <c r="AV971" s="700">
        <v>11</v>
      </c>
      <c r="AW971" s="701">
        <v>18</v>
      </c>
      <c r="AX971" s="700">
        <v>25</v>
      </c>
      <c r="AY971" s="701">
        <v>2</v>
      </c>
      <c r="AZ971" s="700">
        <v>9</v>
      </c>
      <c r="BA971" s="701">
        <v>16</v>
      </c>
      <c r="BB971" s="700">
        <v>28</v>
      </c>
      <c r="BC971"/>
      <c r="BD971"/>
      <c r="BE971"/>
      <c r="BF971"/>
      <c r="BG971"/>
      <c r="BH971"/>
      <c r="BI971"/>
      <c r="BJ971"/>
      <c r="BK971"/>
      <c r="BL971"/>
      <c r="BM971"/>
      <c r="BN971"/>
      <c r="BO971"/>
      <c r="BP971"/>
      <c r="BQ971"/>
      <c r="BR971"/>
      <c r="BS971"/>
    </row>
    <row r="972" spans="1:71" ht="15" x14ac:dyDescent="0.25">
      <c r="A972" s="2608" t="s">
        <v>1688</v>
      </c>
      <c r="B972" s="2140" t="s">
        <v>2087</v>
      </c>
      <c r="C972" s="534" t="s">
        <v>2030</v>
      </c>
      <c r="D972" s="535" t="s">
        <v>2030</v>
      </c>
      <c r="E972" s="535" t="s">
        <v>2030</v>
      </c>
      <c r="F972" s="704" t="s">
        <v>2259</v>
      </c>
      <c r="G972" s="733" t="s">
        <v>2259</v>
      </c>
      <c r="H972" s="535" t="s">
        <v>2030</v>
      </c>
      <c r="I972" s="704" t="s">
        <v>2259</v>
      </c>
      <c r="J972" s="704" t="s">
        <v>2259</v>
      </c>
      <c r="K972" s="705" t="s">
        <v>2259</v>
      </c>
      <c r="L972" s="706" t="s">
        <v>2259</v>
      </c>
      <c r="M972" s="704" t="s">
        <v>2259</v>
      </c>
      <c r="N972" s="561" t="s">
        <v>2030</v>
      </c>
      <c r="O972" s="536" t="s">
        <v>2030</v>
      </c>
      <c r="P972" s="534" t="s">
        <v>2030</v>
      </c>
      <c r="Q972" s="561" t="s">
        <v>2030</v>
      </c>
      <c r="R972" s="561" t="s">
        <v>2030</v>
      </c>
      <c r="S972" s="561" t="s">
        <v>2030</v>
      </c>
      <c r="T972" s="561" t="s">
        <v>2030</v>
      </c>
      <c r="U972" s="534" t="s">
        <v>2030</v>
      </c>
      <c r="V972" s="561" t="s">
        <v>2030</v>
      </c>
      <c r="W972" s="561" t="s">
        <v>2030</v>
      </c>
      <c r="X972" s="561" t="s">
        <v>2030</v>
      </c>
      <c r="Y972" s="534" t="s">
        <v>2030</v>
      </c>
      <c r="Z972" s="561" t="s">
        <v>2030</v>
      </c>
      <c r="AA972" s="561" t="s">
        <v>2030</v>
      </c>
      <c r="AB972" s="561" t="s">
        <v>2030</v>
      </c>
      <c r="AC972" s="534" t="s">
        <v>2030</v>
      </c>
      <c r="AD972" s="561" t="s">
        <v>2030</v>
      </c>
      <c r="AE972" s="561" t="s">
        <v>2030</v>
      </c>
      <c r="AF972" s="561" t="s">
        <v>2030</v>
      </c>
      <c r="AG972" s="561" t="s">
        <v>2030</v>
      </c>
      <c r="AH972" s="534" t="s">
        <v>2030</v>
      </c>
      <c r="AI972" s="561" t="s">
        <v>2030</v>
      </c>
      <c r="AJ972" s="561" t="s">
        <v>2030</v>
      </c>
      <c r="AK972" s="561" t="s">
        <v>2030</v>
      </c>
      <c r="AL972" s="534" t="s">
        <v>2030</v>
      </c>
      <c r="AM972" s="561" t="s">
        <v>2030</v>
      </c>
      <c r="AN972" s="561" t="s">
        <v>2030</v>
      </c>
      <c r="AO972" s="535" t="s">
        <v>2030</v>
      </c>
      <c r="AP972" s="536" t="s">
        <v>2030</v>
      </c>
      <c r="AQ972" s="534" t="s">
        <v>2030</v>
      </c>
      <c r="AR972" s="535" t="s">
        <v>2030</v>
      </c>
      <c r="AS972" s="535" t="s">
        <v>2030</v>
      </c>
      <c r="AT972" s="537" t="s">
        <v>2030</v>
      </c>
      <c r="AU972" s="706" t="s">
        <v>2259</v>
      </c>
      <c r="AV972" s="704" t="s">
        <v>2259</v>
      </c>
      <c r="AW972" s="704" t="s">
        <v>2259</v>
      </c>
      <c r="AX972" s="704" t="s">
        <v>2259</v>
      </c>
      <c r="AY972" s="706" t="s">
        <v>2259</v>
      </c>
      <c r="AZ972" s="535" t="s">
        <v>2030</v>
      </c>
      <c r="BA972" s="535" t="s">
        <v>2030</v>
      </c>
      <c r="BB972" s="536" t="s">
        <v>2030</v>
      </c>
      <c r="BC972"/>
      <c r="BD972"/>
      <c r="BE972"/>
      <c r="BF972"/>
      <c r="BG972"/>
      <c r="BH972"/>
      <c r="BI972"/>
      <c r="BJ972"/>
      <c r="BK972"/>
      <c r="BL972"/>
      <c r="BM972"/>
      <c r="BN972"/>
      <c r="BO972"/>
      <c r="BP972"/>
      <c r="BQ972"/>
      <c r="BR972"/>
      <c r="BS972"/>
    </row>
    <row r="973" spans="1:71" ht="15" x14ac:dyDescent="0.25">
      <c r="A973" s="2609"/>
      <c r="B973" s="2138" t="s">
        <v>2086</v>
      </c>
      <c r="C973" s="726" t="s">
        <v>2259</v>
      </c>
      <c r="D973" s="727" t="s">
        <v>2259</v>
      </c>
      <c r="E973" s="727" t="s">
        <v>2259</v>
      </c>
      <c r="F973" s="727" t="s">
        <v>2259</v>
      </c>
      <c r="G973" s="728" t="s">
        <v>2259</v>
      </c>
      <c r="H973" s="727" t="s">
        <v>2259</v>
      </c>
      <c r="I973" s="727" t="s">
        <v>2259</v>
      </c>
      <c r="J973" s="727" t="s">
        <v>2259</v>
      </c>
      <c r="K973" s="725" t="s">
        <v>2259</v>
      </c>
      <c r="L973" s="726" t="s">
        <v>2259</v>
      </c>
      <c r="M973" s="727" t="s">
        <v>2259</v>
      </c>
      <c r="N973" s="550" t="s">
        <v>2030</v>
      </c>
      <c r="O973" s="553" t="s">
        <v>2030</v>
      </c>
      <c r="P973" s="549" t="s">
        <v>2030</v>
      </c>
      <c r="Q973" s="550" t="s">
        <v>2030</v>
      </c>
      <c r="R973" s="550" t="s">
        <v>2030</v>
      </c>
      <c r="S973" s="550" t="s">
        <v>2030</v>
      </c>
      <c r="T973" s="550" t="s">
        <v>2030</v>
      </c>
      <c r="U973" s="549" t="s">
        <v>2030</v>
      </c>
      <c r="V973" s="550" t="s">
        <v>2030</v>
      </c>
      <c r="W973" s="550" t="s">
        <v>2030</v>
      </c>
      <c r="X973" s="550" t="s">
        <v>2030</v>
      </c>
      <c r="Y973" s="549" t="s">
        <v>2030</v>
      </c>
      <c r="Z973" s="550" t="s">
        <v>2030</v>
      </c>
      <c r="AA973" s="550" t="s">
        <v>2030</v>
      </c>
      <c r="AB973" s="550" t="s">
        <v>2030</v>
      </c>
      <c r="AC973" s="549" t="s">
        <v>2030</v>
      </c>
      <c r="AD973" s="550" t="s">
        <v>2030</v>
      </c>
      <c r="AE973" s="550" t="s">
        <v>2030</v>
      </c>
      <c r="AF973" s="550" t="s">
        <v>2030</v>
      </c>
      <c r="AG973" s="550" t="s">
        <v>2030</v>
      </c>
      <c r="AH973" s="549" t="s">
        <v>2030</v>
      </c>
      <c r="AI973" s="550" t="s">
        <v>2030</v>
      </c>
      <c r="AJ973" s="550" t="s">
        <v>2030</v>
      </c>
      <c r="AK973" s="550" t="s">
        <v>2030</v>
      </c>
      <c r="AL973" s="549" t="s">
        <v>2030</v>
      </c>
      <c r="AM973" s="550" t="s">
        <v>2030</v>
      </c>
      <c r="AN973" s="550" t="s">
        <v>2030</v>
      </c>
      <c r="AO973" s="550" t="s">
        <v>2030</v>
      </c>
      <c r="AP973" s="553" t="s">
        <v>2030</v>
      </c>
      <c r="AQ973" s="549" t="s">
        <v>2030</v>
      </c>
      <c r="AR973" s="550" t="s">
        <v>2030</v>
      </c>
      <c r="AS973" s="550" t="s">
        <v>2030</v>
      </c>
      <c r="AT973" s="551" t="s">
        <v>2030</v>
      </c>
      <c r="AU973" s="726" t="s">
        <v>2259</v>
      </c>
      <c r="AV973" s="727" t="s">
        <v>2259</v>
      </c>
      <c r="AW973" s="727" t="s">
        <v>2259</v>
      </c>
      <c r="AX973" s="727" t="s">
        <v>2259</v>
      </c>
      <c r="AY973" s="726" t="s">
        <v>2259</v>
      </c>
      <c r="AZ973" s="550" t="s">
        <v>2030</v>
      </c>
      <c r="BA973" s="550" t="s">
        <v>2030</v>
      </c>
      <c r="BB973" s="553" t="s">
        <v>2030</v>
      </c>
      <c r="BC973"/>
      <c r="BD973"/>
      <c r="BE973"/>
      <c r="BF973"/>
      <c r="BG973"/>
      <c r="BH973"/>
      <c r="BI973"/>
      <c r="BJ973"/>
      <c r="BK973"/>
      <c r="BL973"/>
      <c r="BM973"/>
      <c r="BN973"/>
      <c r="BO973"/>
      <c r="BP973"/>
      <c r="BQ973"/>
      <c r="BR973"/>
      <c r="BS973"/>
    </row>
    <row r="974" spans="1:71" ht="15" x14ac:dyDescent="0.25">
      <c r="A974" s="2609"/>
      <c r="B974" s="2142" t="s">
        <v>2085</v>
      </c>
      <c r="C974" s="560" t="s">
        <v>2030</v>
      </c>
      <c r="D974" s="561" t="s">
        <v>2030</v>
      </c>
      <c r="E974" s="561" t="s">
        <v>2030</v>
      </c>
      <c r="F974" s="730" t="s">
        <v>2259</v>
      </c>
      <c r="G974" s="742" t="s">
        <v>2259</v>
      </c>
      <c r="H974" s="561" t="s">
        <v>2030</v>
      </c>
      <c r="I974" s="730" t="s">
        <v>2259</v>
      </c>
      <c r="J974" s="730" t="s">
        <v>2259</v>
      </c>
      <c r="K974" s="735" t="s">
        <v>2259</v>
      </c>
      <c r="L974" s="741" t="s">
        <v>2259</v>
      </c>
      <c r="M974" s="730" t="s">
        <v>2259</v>
      </c>
      <c r="N974" s="561" t="s">
        <v>2030</v>
      </c>
      <c r="O974" s="564" t="s">
        <v>2030</v>
      </c>
      <c r="P974" s="560" t="s">
        <v>2030</v>
      </c>
      <c r="Q974" s="561" t="s">
        <v>2030</v>
      </c>
      <c r="R974" s="561" t="s">
        <v>2030</v>
      </c>
      <c r="S974" s="561" t="s">
        <v>2030</v>
      </c>
      <c r="T974" s="561" t="s">
        <v>2030</v>
      </c>
      <c r="U974" s="560" t="s">
        <v>2030</v>
      </c>
      <c r="V974" s="561" t="s">
        <v>2030</v>
      </c>
      <c r="W974" s="561" t="s">
        <v>2030</v>
      </c>
      <c r="X974" s="561" t="s">
        <v>2030</v>
      </c>
      <c r="Y974" s="560" t="s">
        <v>2030</v>
      </c>
      <c r="Z974" s="561" t="s">
        <v>2030</v>
      </c>
      <c r="AA974" s="561" t="s">
        <v>2030</v>
      </c>
      <c r="AB974" s="561" t="s">
        <v>2030</v>
      </c>
      <c r="AC974" s="560" t="s">
        <v>2030</v>
      </c>
      <c r="AD974" s="561" t="s">
        <v>2030</v>
      </c>
      <c r="AE974" s="561" t="s">
        <v>2030</v>
      </c>
      <c r="AF974" s="561" t="s">
        <v>2030</v>
      </c>
      <c r="AG974" s="561" t="s">
        <v>2030</v>
      </c>
      <c r="AH974" s="560" t="s">
        <v>2030</v>
      </c>
      <c r="AI974" s="561" t="s">
        <v>2030</v>
      </c>
      <c r="AJ974" s="561" t="s">
        <v>2030</v>
      </c>
      <c r="AK974" s="561" t="s">
        <v>2030</v>
      </c>
      <c r="AL974" s="560" t="s">
        <v>2030</v>
      </c>
      <c r="AM974" s="561" t="s">
        <v>2030</v>
      </c>
      <c r="AN974" s="561" t="s">
        <v>2030</v>
      </c>
      <c r="AO974" s="561" t="s">
        <v>2030</v>
      </c>
      <c r="AP974" s="564" t="s">
        <v>2030</v>
      </c>
      <c r="AQ974" s="560" t="s">
        <v>2030</v>
      </c>
      <c r="AR974" s="561" t="s">
        <v>2030</v>
      </c>
      <c r="AS974" s="561" t="s">
        <v>2030</v>
      </c>
      <c r="AT974" s="562" t="s">
        <v>2030</v>
      </c>
      <c r="AU974" s="741" t="s">
        <v>2259</v>
      </c>
      <c r="AV974" s="730" t="s">
        <v>2259</v>
      </c>
      <c r="AW974" s="730" t="s">
        <v>2259</v>
      </c>
      <c r="AX974" s="730" t="s">
        <v>2259</v>
      </c>
      <c r="AY974" s="741" t="s">
        <v>2259</v>
      </c>
      <c r="AZ974" s="730" t="s">
        <v>2259</v>
      </c>
      <c r="BA974" s="561" t="s">
        <v>2030</v>
      </c>
      <c r="BB974" s="564" t="s">
        <v>2030</v>
      </c>
      <c r="BC974"/>
      <c r="BD974"/>
      <c r="BE974"/>
      <c r="BF974"/>
      <c r="BG974"/>
      <c r="BH974"/>
      <c r="BI974"/>
      <c r="BJ974"/>
      <c r="BK974"/>
      <c r="BL974"/>
      <c r="BM974"/>
      <c r="BN974"/>
      <c r="BO974"/>
      <c r="BP974"/>
      <c r="BQ974"/>
      <c r="BR974"/>
      <c r="BS974"/>
    </row>
    <row r="975" spans="1:71" ht="15" x14ac:dyDescent="0.25">
      <c r="A975" s="2609"/>
      <c r="B975" s="2138" t="s">
        <v>2084</v>
      </c>
      <c r="C975" s="726" t="s">
        <v>2259</v>
      </c>
      <c r="D975" s="727" t="s">
        <v>2259</v>
      </c>
      <c r="E975" s="550" t="s">
        <v>2030</v>
      </c>
      <c r="F975" s="727" t="s">
        <v>2259</v>
      </c>
      <c r="G975" s="728" t="s">
        <v>2259</v>
      </c>
      <c r="H975" s="550" t="s">
        <v>2030</v>
      </c>
      <c r="I975" s="727" t="s">
        <v>2259</v>
      </c>
      <c r="J975" s="727" t="s">
        <v>2259</v>
      </c>
      <c r="K975" s="725" t="s">
        <v>2259</v>
      </c>
      <c r="L975" s="726" t="s">
        <v>2259</v>
      </c>
      <c r="M975" s="727" t="s">
        <v>2259</v>
      </c>
      <c r="N975" s="550" t="s">
        <v>2030</v>
      </c>
      <c r="O975" s="553" t="s">
        <v>2030</v>
      </c>
      <c r="P975" s="549" t="s">
        <v>2030</v>
      </c>
      <c r="Q975" s="550" t="s">
        <v>2030</v>
      </c>
      <c r="R975" s="550" t="s">
        <v>2030</v>
      </c>
      <c r="S975" s="550" t="s">
        <v>2030</v>
      </c>
      <c r="T975" s="550" t="s">
        <v>2030</v>
      </c>
      <c r="U975" s="549" t="s">
        <v>2030</v>
      </c>
      <c r="V975" s="550" t="s">
        <v>2030</v>
      </c>
      <c r="W975" s="550" t="s">
        <v>2030</v>
      </c>
      <c r="X975" s="550" t="s">
        <v>2030</v>
      </c>
      <c r="Y975" s="549" t="s">
        <v>2030</v>
      </c>
      <c r="Z975" s="550" t="s">
        <v>2030</v>
      </c>
      <c r="AA975" s="550" t="s">
        <v>2030</v>
      </c>
      <c r="AB975" s="550" t="s">
        <v>2030</v>
      </c>
      <c r="AC975" s="549" t="s">
        <v>2030</v>
      </c>
      <c r="AD975" s="550" t="s">
        <v>2030</v>
      </c>
      <c r="AE975" s="550" t="s">
        <v>2030</v>
      </c>
      <c r="AF975" s="550" t="s">
        <v>2030</v>
      </c>
      <c r="AG975" s="550" t="s">
        <v>2030</v>
      </c>
      <c r="AH975" s="549" t="s">
        <v>2030</v>
      </c>
      <c r="AI975" s="550" t="s">
        <v>2030</v>
      </c>
      <c r="AJ975" s="550" t="s">
        <v>2030</v>
      </c>
      <c r="AK975" s="550" t="s">
        <v>2030</v>
      </c>
      <c r="AL975" s="549" t="s">
        <v>2030</v>
      </c>
      <c r="AM975" s="550" t="s">
        <v>2030</v>
      </c>
      <c r="AN975" s="550" t="s">
        <v>2030</v>
      </c>
      <c r="AO975" s="550" t="s">
        <v>2030</v>
      </c>
      <c r="AP975" s="553" t="s">
        <v>2030</v>
      </c>
      <c r="AQ975" s="549" t="s">
        <v>2030</v>
      </c>
      <c r="AR975" s="550" t="s">
        <v>2030</v>
      </c>
      <c r="AS975" s="550" t="s">
        <v>2030</v>
      </c>
      <c r="AT975" s="551" t="s">
        <v>2030</v>
      </c>
      <c r="AU975" s="726" t="s">
        <v>2259</v>
      </c>
      <c r="AV975" s="727" t="s">
        <v>2259</v>
      </c>
      <c r="AW975" s="727" t="s">
        <v>2259</v>
      </c>
      <c r="AX975" s="727" t="s">
        <v>2259</v>
      </c>
      <c r="AY975" s="726" t="s">
        <v>2259</v>
      </c>
      <c r="AZ975" s="550" t="s">
        <v>2030</v>
      </c>
      <c r="BA975" s="550" t="s">
        <v>2030</v>
      </c>
      <c r="BB975" s="553" t="s">
        <v>2030</v>
      </c>
      <c r="BC975"/>
      <c r="BD975"/>
      <c r="BE975"/>
      <c r="BF975"/>
      <c r="BG975"/>
      <c r="BH975"/>
      <c r="BI975"/>
      <c r="BJ975"/>
      <c r="BK975"/>
      <c r="BL975"/>
      <c r="BM975"/>
      <c r="BN975"/>
      <c r="BO975"/>
      <c r="BP975"/>
      <c r="BQ975"/>
      <c r="BR975"/>
      <c r="BS975"/>
    </row>
    <row r="976" spans="1:71" ht="15" x14ac:dyDescent="0.25">
      <c r="A976" s="2609"/>
      <c r="B976" s="2142" t="s">
        <v>2083</v>
      </c>
      <c r="C976" s="560" t="s">
        <v>2030</v>
      </c>
      <c r="D976" s="561" t="s">
        <v>2030</v>
      </c>
      <c r="E976" s="561" t="s">
        <v>2030</v>
      </c>
      <c r="F976" s="730" t="s">
        <v>2259</v>
      </c>
      <c r="G976" s="742" t="s">
        <v>2259</v>
      </c>
      <c r="H976" s="561" t="s">
        <v>2030</v>
      </c>
      <c r="I976" s="730" t="s">
        <v>2259</v>
      </c>
      <c r="J976" s="730" t="s">
        <v>2259</v>
      </c>
      <c r="K976" s="735" t="s">
        <v>2259</v>
      </c>
      <c r="L976" s="741" t="s">
        <v>2259</v>
      </c>
      <c r="M976" s="730" t="s">
        <v>2259</v>
      </c>
      <c r="N976" s="561" t="s">
        <v>2030</v>
      </c>
      <c r="O976" s="564" t="s">
        <v>2030</v>
      </c>
      <c r="P976" s="560" t="s">
        <v>2030</v>
      </c>
      <c r="Q976" s="561" t="s">
        <v>2030</v>
      </c>
      <c r="R976" s="561" t="s">
        <v>2030</v>
      </c>
      <c r="S976" s="561" t="s">
        <v>2030</v>
      </c>
      <c r="T976" s="561" t="s">
        <v>2030</v>
      </c>
      <c r="U976" s="560" t="s">
        <v>2030</v>
      </c>
      <c r="V976" s="561" t="s">
        <v>2030</v>
      </c>
      <c r="W976" s="561" t="s">
        <v>2030</v>
      </c>
      <c r="X976" s="561" t="s">
        <v>2030</v>
      </c>
      <c r="Y976" s="560" t="s">
        <v>2030</v>
      </c>
      <c r="Z976" s="561" t="s">
        <v>2030</v>
      </c>
      <c r="AA976" s="561" t="s">
        <v>2030</v>
      </c>
      <c r="AB976" s="561" t="s">
        <v>2030</v>
      </c>
      <c r="AC976" s="560" t="s">
        <v>2030</v>
      </c>
      <c r="AD976" s="561" t="s">
        <v>2030</v>
      </c>
      <c r="AE976" s="561" t="s">
        <v>2030</v>
      </c>
      <c r="AF976" s="561" t="s">
        <v>2030</v>
      </c>
      <c r="AG976" s="561" t="s">
        <v>2030</v>
      </c>
      <c r="AH976" s="560" t="s">
        <v>2030</v>
      </c>
      <c r="AI976" s="561" t="s">
        <v>2030</v>
      </c>
      <c r="AJ976" s="561" t="s">
        <v>2030</v>
      </c>
      <c r="AK976" s="561" t="s">
        <v>2030</v>
      </c>
      <c r="AL976" s="560" t="s">
        <v>2030</v>
      </c>
      <c r="AM976" s="561" t="s">
        <v>2030</v>
      </c>
      <c r="AN976" s="561" t="s">
        <v>2030</v>
      </c>
      <c r="AO976" s="561" t="s">
        <v>2030</v>
      </c>
      <c r="AP976" s="564" t="s">
        <v>2030</v>
      </c>
      <c r="AQ976" s="560" t="s">
        <v>2030</v>
      </c>
      <c r="AR976" s="561" t="s">
        <v>2030</v>
      </c>
      <c r="AS976" s="561" t="s">
        <v>2030</v>
      </c>
      <c r="AT976" s="562" t="s">
        <v>2030</v>
      </c>
      <c r="AU976" s="741" t="s">
        <v>2259</v>
      </c>
      <c r="AV976" s="730" t="s">
        <v>2259</v>
      </c>
      <c r="AW976" s="730" t="s">
        <v>2259</v>
      </c>
      <c r="AX976" s="730" t="s">
        <v>2259</v>
      </c>
      <c r="AY976" s="741" t="s">
        <v>2259</v>
      </c>
      <c r="AZ976" s="561" t="s">
        <v>2030</v>
      </c>
      <c r="BA976" s="561" t="s">
        <v>2030</v>
      </c>
      <c r="BB976" s="564" t="s">
        <v>2030</v>
      </c>
      <c r="BC976"/>
      <c r="BD976"/>
      <c r="BE976"/>
      <c r="BF976"/>
      <c r="BG976"/>
      <c r="BH976"/>
      <c r="BI976"/>
      <c r="BJ976"/>
      <c r="BK976"/>
      <c r="BL976"/>
      <c r="BM976"/>
      <c r="BN976"/>
      <c r="BO976"/>
      <c r="BP976"/>
      <c r="BQ976"/>
      <c r="BR976"/>
      <c r="BS976"/>
    </row>
    <row r="977" spans="1:71" ht="15.75" thickBot="1" x14ac:dyDescent="0.3">
      <c r="A977" s="2610"/>
      <c r="B977" s="2144" t="s">
        <v>2082</v>
      </c>
      <c r="C977" s="758" t="s">
        <v>2259</v>
      </c>
      <c r="D977" s="755" t="s">
        <v>2259</v>
      </c>
      <c r="E977" s="755" t="s">
        <v>2259</v>
      </c>
      <c r="F977" s="755" t="s">
        <v>2259</v>
      </c>
      <c r="G977" s="759" t="s">
        <v>2259</v>
      </c>
      <c r="H977" s="585" t="s">
        <v>2030</v>
      </c>
      <c r="I977" s="755" t="s">
        <v>2259</v>
      </c>
      <c r="J977" s="755" t="s">
        <v>2259</v>
      </c>
      <c r="K977" s="760" t="s">
        <v>2259</v>
      </c>
      <c r="L977" s="758" t="s">
        <v>2259</v>
      </c>
      <c r="M977" s="755" t="s">
        <v>2259</v>
      </c>
      <c r="N977" s="586" t="s">
        <v>2030</v>
      </c>
      <c r="O977" s="587" t="s">
        <v>2030</v>
      </c>
      <c r="P977" s="585" t="s">
        <v>2030</v>
      </c>
      <c r="Q977" s="586" t="s">
        <v>2030</v>
      </c>
      <c r="R977" s="586" t="s">
        <v>2030</v>
      </c>
      <c r="S977" s="586" t="s">
        <v>2030</v>
      </c>
      <c r="T977" s="586" t="s">
        <v>2030</v>
      </c>
      <c r="U977" s="585" t="s">
        <v>2030</v>
      </c>
      <c r="V977" s="586" t="s">
        <v>2030</v>
      </c>
      <c r="W977" s="586" t="s">
        <v>2030</v>
      </c>
      <c r="X977" s="586" t="s">
        <v>2030</v>
      </c>
      <c r="Y977" s="585" t="s">
        <v>2030</v>
      </c>
      <c r="Z977" s="586" t="s">
        <v>2030</v>
      </c>
      <c r="AA977" s="586" t="s">
        <v>2030</v>
      </c>
      <c r="AB977" s="586" t="s">
        <v>2030</v>
      </c>
      <c r="AC977" s="585" t="s">
        <v>2030</v>
      </c>
      <c r="AD977" s="586" t="s">
        <v>2030</v>
      </c>
      <c r="AE977" s="586" t="s">
        <v>2030</v>
      </c>
      <c r="AF977" s="586" t="s">
        <v>2030</v>
      </c>
      <c r="AG977" s="586" t="s">
        <v>2030</v>
      </c>
      <c r="AH977" s="585" t="s">
        <v>2030</v>
      </c>
      <c r="AI977" s="586" t="s">
        <v>2030</v>
      </c>
      <c r="AJ977" s="586" t="s">
        <v>2030</v>
      </c>
      <c r="AK977" s="586" t="s">
        <v>2030</v>
      </c>
      <c r="AL977" s="585" t="s">
        <v>2030</v>
      </c>
      <c r="AM977" s="586" t="s">
        <v>2030</v>
      </c>
      <c r="AN977" s="586" t="s">
        <v>2030</v>
      </c>
      <c r="AO977" s="586" t="s">
        <v>2030</v>
      </c>
      <c r="AP977" s="587" t="s">
        <v>2030</v>
      </c>
      <c r="AQ977" s="585" t="s">
        <v>2030</v>
      </c>
      <c r="AR977" s="586" t="s">
        <v>2030</v>
      </c>
      <c r="AS977" s="586" t="s">
        <v>2030</v>
      </c>
      <c r="AT977" s="588" t="s">
        <v>2030</v>
      </c>
      <c r="AU977" s="758" t="s">
        <v>2259</v>
      </c>
      <c r="AV977" s="755" t="s">
        <v>2259</v>
      </c>
      <c r="AW977" s="755" t="s">
        <v>2259</v>
      </c>
      <c r="AX977" s="755" t="s">
        <v>2259</v>
      </c>
      <c r="AY977" s="758" t="s">
        <v>2259</v>
      </c>
      <c r="AZ977" s="586" t="s">
        <v>2030</v>
      </c>
      <c r="BA977" s="586" t="s">
        <v>2030</v>
      </c>
      <c r="BB977" s="587" t="s">
        <v>2030</v>
      </c>
      <c r="BC977"/>
      <c r="BD977"/>
      <c r="BE977"/>
      <c r="BF977"/>
      <c r="BG977"/>
      <c r="BH977"/>
      <c r="BI977"/>
      <c r="BJ977"/>
      <c r="BK977"/>
      <c r="BL977"/>
      <c r="BM977"/>
      <c r="BN977"/>
      <c r="BO977"/>
      <c r="BP977"/>
      <c r="BQ977"/>
      <c r="BR977"/>
      <c r="BS977"/>
    </row>
    <row r="978" spans="1:71" ht="15.75" thickBot="1" x14ac:dyDescent="0.3">
      <c r="A978" s="687"/>
      <c r="B978" s="653"/>
      <c r="C978" s="655"/>
      <c r="D978" s="655"/>
      <c r="E978" s="655"/>
      <c r="F978" s="655"/>
      <c r="G978" s="655"/>
      <c r="H978" s="655"/>
      <c r="I978" s="655"/>
      <c r="J978" s="655"/>
      <c r="K978" s="655"/>
      <c r="L978" s="655"/>
      <c r="M978" s="655"/>
      <c r="N978" s="655"/>
      <c r="O978" s="655"/>
      <c r="P978" s="655"/>
      <c r="Q978" s="655"/>
      <c r="R978" s="655"/>
      <c r="S978" s="655"/>
      <c r="T978" s="655"/>
      <c r="U978" s="655"/>
      <c r="V978" s="655"/>
      <c r="W978" s="655"/>
      <c r="X978" s="655"/>
      <c r="Y978" s="655"/>
      <c r="Z978" s="655"/>
      <c r="AA978" s="655"/>
      <c r="AB978" s="655"/>
      <c r="AC978" s="655"/>
      <c r="AD978" s="655"/>
      <c r="AE978" s="655"/>
      <c r="AF978" s="655"/>
      <c r="AG978" s="655"/>
      <c r="AH978" s="655"/>
      <c r="AI978" s="655"/>
      <c r="AJ978" s="655"/>
      <c r="AK978" s="655"/>
      <c r="AL978" s="689"/>
      <c r="AM978" s="689"/>
      <c r="AN978" s="689"/>
      <c r="AO978" s="689"/>
      <c r="AP978" s="688"/>
      <c r="AQ978" s="688"/>
      <c r="AR978" s="688"/>
      <c r="AS978" s="688"/>
      <c r="AT978" s="688"/>
      <c r="AU978" s="688"/>
      <c r="AV978" s="688"/>
      <c r="AW978" s="688"/>
      <c r="AX978" s="688"/>
      <c r="AY978" s="689"/>
      <c r="AZ978" s="655"/>
      <c r="BA978" s="655"/>
      <c r="BB978" s="655"/>
      <c r="BC978"/>
      <c r="BD978"/>
      <c r="BE978"/>
      <c r="BF978"/>
      <c r="BG978"/>
      <c r="BH978"/>
      <c r="BI978"/>
      <c r="BJ978"/>
      <c r="BK978"/>
      <c r="BL978"/>
      <c r="BM978"/>
      <c r="BN978"/>
      <c r="BO978"/>
      <c r="BP978"/>
      <c r="BQ978"/>
      <c r="BR978"/>
      <c r="BS978"/>
    </row>
    <row r="979" spans="1:71" ht="15.75" thickBot="1" x14ac:dyDescent="0.3">
      <c r="A979" s="2621" t="s">
        <v>450</v>
      </c>
      <c r="B979" s="2623" t="s">
        <v>672</v>
      </c>
      <c r="C979" s="2613" t="s">
        <v>2056</v>
      </c>
      <c r="D979" s="2625"/>
      <c r="E979" s="2625"/>
      <c r="F979" s="2625"/>
      <c r="G979" s="2626"/>
      <c r="H979" s="2627" t="s">
        <v>2062</v>
      </c>
      <c r="I979" s="2628"/>
      <c r="J979" s="2628"/>
      <c r="K979" s="2629"/>
      <c r="L979" s="2628" t="s">
        <v>2061</v>
      </c>
      <c r="M979" s="2628"/>
      <c r="N979" s="2628"/>
      <c r="O979" s="2629"/>
      <c r="P979" s="2613" t="s">
        <v>2053</v>
      </c>
      <c r="Q979" s="2614"/>
      <c r="R979" s="2614"/>
      <c r="S979" s="2614"/>
      <c r="T979" s="2615"/>
      <c r="U979" s="2620" t="s">
        <v>2052</v>
      </c>
      <c r="V979" s="2620"/>
      <c r="W979" s="2620"/>
      <c r="X979" s="2620"/>
      <c r="Y979" s="2613" t="s">
        <v>2051</v>
      </c>
      <c r="Z979" s="2614"/>
      <c r="AA979" s="2614"/>
      <c r="AB979" s="2615"/>
      <c r="AC979" s="2615" t="s">
        <v>2050</v>
      </c>
      <c r="AD979" s="2619"/>
      <c r="AE979" s="2619"/>
      <c r="AF979" s="2619"/>
      <c r="AG979" s="2619"/>
      <c r="AH979" s="2620" t="s">
        <v>2049</v>
      </c>
      <c r="AI979" s="2620"/>
      <c r="AJ979" s="2620"/>
      <c r="AK979" s="2620"/>
      <c r="AL979" s="2613" t="s">
        <v>2048</v>
      </c>
      <c r="AM979" s="2614"/>
      <c r="AN979" s="2614"/>
      <c r="AO979" s="2614"/>
      <c r="AP979" s="2615"/>
      <c r="AQ979" s="2613" t="s">
        <v>2047</v>
      </c>
      <c r="AR979" s="2614"/>
      <c r="AS979" s="2614"/>
      <c r="AT979" s="2615"/>
      <c r="AU979" s="2616" t="s">
        <v>2046</v>
      </c>
      <c r="AV979" s="2617"/>
      <c r="AW979" s="2617"/>
      <c r="AX979" s="2618"/>
      <c r="AY979" s="2619" t="s">
        <v>2045</v>
      </c>
      <c r="AZ979" s="2619"/>
      <c r="BA979" s="2619"/>
      <c r="BB979" s="2619"/>
      <c r="BC979"/>
      <c r="BD979"/>
      <c r="BE979"/>
      <c r="BF979"/>
      <c r="BG979"/>
      <c r="BH979"/>
      <c r="BI979"/>
      <c r="BJ979"/>
      <c r="BK979"/>
      <c r="BL979"/>
      <c r="BM979"/>
      <c r="BN979"/>
      <c r="BO979"/>
      <c r="BP979"/>
      <c r="BQ979"/>
      <c r="BR979"/>
      <c r="BS979"/>
    </row>
    <row r="980" spans="1:71" ht="15.75" thickBot="1" x14ac:dyDescent="0.3">
      <c r="A980" s="2622"/>
      <c r="B980" s="2624"/>
      <c r="C980" s="692">
        <v>2</v>
      </c>
      <c r="D980" s="693">
        <v>7</v>
      </c>
      <c r="E980" s="692">
        <v>14</v>
      </c>
      <c r="F980" s="694">
        <v>21</v>
      </c>
      <c r="G980" s="695">
        <v>28</v>
      </c>
      <c r="H980" s="694">
        <v>4</v>
      </c>
      <c r="I980" s="692">
        <v>11</v>
      </c>
      <c r="J980" s="694">
        <v>18</v>
      </c>
      <c r="K980" s="692">
        <v>25</v>
      </c>
      <c r="L980" s="696">
        <v>4</v>
      </c>
      <c r="M980" s="694">
        <v>11</v>
      </c>
      <c r="N980" s="692">
        <v>18</v>
      </c>
      <c r="O980" s="694">
        <v>25</v>
      </c>
      <c r="P980" s="692">
        <v>1</v>
      </c>
      <c r="Q980" s="694">
        <v>8</v>
      </c>
      <c r="R980" s="692">
        <v>15</v>
      </c>
      <c r="S980" s="694">
        <v>22</v>
      </c>
      <c r="T980" s="692">
        <v>29</v>
      </c>
      <c r="U980" s="694">
        <v>6</v>
      </c>
      <c r="V980" s="692">
        <v>13</v>
      </c>
      <c r="W980" s="697">
        <v>20</v>
      </c>
      <c r="X980" s="698">
        <v>27</v>
      </c>
      <c r="Y980" s="699">
        <v>3</v>
      </c>
      <c r="Z980" s="692">
        <v>10</v>
      </c>
      <c r="AA980" s="694">
        <v>17</v>
      </c>
      <c r="AB980" s="692">
        <v>24</v>
      </c>
      <c r="AC980" s="699">
        <v>1</v>
      </c>
      <c r="AD980" s="692">
        <v>8</v>
      </c>
      <c r="AE980" s="694">
        <v>15</v>
      </c>
      <c r="AF980" s="694">
        <v>22</v>
      </c>
      <c r="AG980" s="692">
        <v>29</v>
      </c>
      <c r="AH980" s="694">
        <v>5</v>
      </c>
      <c r="AI980" s="692">
        <v>12</v>
      </c>
      <c r="AJ980" s="692">
        <v>19</v>
      </c>
      <c r="AK980" s="694">
        <v>26</v>
      </c>
      <c r="AL980" s="692">
        <v>2</v>
      </c>
      <c r="AM980" s="694">
        <v>9</v>
      </c>
      <c r="AN980" s="692">
        <v>16</v>
      </c>
      <c r="AO980" s="694">
        <v>23</v>
      </c>
      <c r="AP980" s="692">
        <v>30</v>
      </c>
      <c r="AQ980" s="694">
        <v>7</v>
      </c>
      <c r="AR980" s="692">
        <v>14</v>
      </c>
      <c r="AS980" s="692">
        <v>21</v>
      </c>
      <c r="AT980" s="700">
        <v>28</v>
      </c>
      <c r="AU980" s="701">
        <v>4</v>
      </c>
      <c r="AV980" s="700">
        <v>11</v>
      </c>
      <c r="AW980" s="701">
        <v>18</v>
      </c>
      <c r="AX980" s="700">
        <v>25</v>
      </c>
      <c r="AY980" s="701">
        <v>2</v>
      </c>
      <c r="AZ980" s="700">
        <v>9</v>
      </c>
      <c r="BA980" s="701">
        <v>16</v>
      </c>
      <c r="BB980" s="700">
        <v>28</v>
      </c>
      <c r="BC980"/>
      <c r="BD980"/>
      <c r="BE980"/>
      <c r="BF980"/>
      <c r="BG980"/>
      <c r="BH980"/>
      <c r="BI980"/>
      <c r="BJ980"/>
      <c r="BK980"/>
      <c r="BL980"/>
      <c r="BM980"/>
      <c r="BN980"/>
      <c r="BO980"/>
      <c r="BP980"/>
      <c r="BQ980"/>
      <c r="BR980"/>
      <c r="BS980"/>
    </row>
    <row r="981" spans="1:71" ht="15" x14ac:dyDescent="0.25">
      <c r="A981" s="2608" t="s">
        <v>1689</v>
      </c>
      <c r="B981" s="2140" t="s">
        <v>2081</v>
      </c>
      <c r="C981" s="706" t="s">
        <v>2259</v>
      </c>
      <c r="D981" s="704" t="s">
        <v>2259</v>
      </c>
      <c r="E981" s="704" t="s">
        <v>2259</v>
      </c>
      <c r="F981" s="704" t="s">
        <v>2259</v>
      </c>
      <c r="G981" s="705" t="s">
        <v>2259</v>
      </c>
      <c r="H981" s="534" t="s">
        <v>2030</v>
      </c>
      <c r="I981" s="704" t="s">
        <v>2259</v>
      </c>
      <c r="J981" s="704" t="s">
        <v>2259</v>
      </c>
      <c r="K981" s="733" t="s">
        <v>2259</v>
      </c>
      <c r="L981" s="706" t="s">
        <v>2259</v>
      </c>
      <c r="M981" s="704" t="s">
        <v>2259</v>
      </c>
      <c r="N981" s="704" t="s">
        <v>2259</v>
      </c>
      <c r="O981" s="536" t="s">
        <v>2030</v>
      </c>
      <c r="P981" s="534" t="s">
        <v>2030</v>
      </c>
      <c r="Q981" s="535" t="s">
        <v>2030</v>
      </c>
      <c r="R981" s="535" t="s">
        <v>2030</v>
      </c>
      <c r="S981" s="535" t="s">
        <v>2030</v>
      </c>
      <c r="T981" s="536" t="s">
        <v>2030</v>
      </c>
      <c r="U981" s="534" t="s">
        <v>2030</v>
      </c>
      <c r="V981" s="535" t="s">
        <v>2030</v>
      </c>
      <c r="W981" s="535" t="s">
        <v>2030</v>
      </c>
      <c r="X981" s="536" t="s">
        <v>2030</v>
      </c>
      <c r="Y981" s="534" t="s">
        <v>2030</v>
      </c>
      <c r="Z981" s="535" t="s">
        <v>2030</v>
      </c>
      <c r="AA981" s="535" t="s">
        <v>2030</v>
      </c>
      <c r="AB981" s="535" t="s">
        <v>2030</v>
      </c>
      <c r="AC981" s="534" t="s">
        <v>2030</v>
      </c>
      <c r="AD981" s="535" t="s">
        <v>2030</v>
      </c>
      <c r="AE981" s="535" t="s">
        <v>2030</v>
      </c>
      <c r="AF981" s="535" t="s">
        <v>2030</v>
      </c>
      <c r="AG981" s="535" t="s">
        <v>2030</v>
      </c>
      <c r="AH981" s="534" t="s">
        <v>2030</v>
      </c>
      <c r="AI981" s="535" t="s">
        <v>2030</v>
      </c>
      <c r="AJ981" s="535" t="s">
        <v>2030</v>
      </c>
      <c r="AK981" s="535" t="s">
        <v>2030</v>
      </c>
      <c r="AL981" s="534" t="s">
        <v>2030</v>
      </c>
      <c r="AM981" s="535" t="s">
        <v>2030</v>
      </c>
      <c r="AN981" s="535" t="s">
        <v>2030</v>
      </c>
      <c r="AO981" s="535" t="s">
        <v>2030</v>
      </c>
      <c r="AP981" s="536" t="s">
        <v>2030</v>
      </c>
      <c r="AQ981" s="534" t="s">
        <v>2030</v>
      </c>
      <c r="AR981" s="535" t="s">
        <v>2030</v>
      </c>
      <c r="AS981" s="535" t="s">
        <v>2030</v>
      </c>
      <c r="AT981" s="536" t="s">
        <v>2030</v>
      </c>
      <c r="AU981" s="534" t="s">
        <v>2030</v>
      </c>
      <c r="AV981" s="704" t="s">
        <v>2259</v>
      </c>
      <c r="AW981" s="704" t="s">
        <v>2259</v>
      </c>
      <c r="AX981" s="733" t="s">
        <v>2259</v>
      </c>
      <c r="AY981" s="706" t="s">
        <v>2259</v>
      </c>
      <c r="AZ981" s="535" t="s">
        <v>2030</v>
      </c>
      <c r="BA981" s="535" t="s">
        <v>2030</v>
      </c>
      <c r="BB981" s="536" t="s">
        <v>2030</v>
      </c>
      <c r="BC981"/>
      <c r="BD981"/>
      <c r="BE981"/>
      <c r="BF981"/>
      <c r="BG981"/>
      <c r="BH981"/>
      <c r="BI981"/>
      <c r="BJ981"/>
      <c r="BK981"/>
      <c r="BL981"/>
      <c r="BM981"/>
      <c r="BN981"/>
      <c r="BO981"/>
      <c r="BP981"/>
      <c r="BQ981"/>
      <c r="BR981"/>
      <c r="BS981"/>
    </row>
    <row r="982" spans="1:71" ht="15" x14ac:dyDescent="0.25">
      <c r="A982" s="2609"/>
      <c r="B982" s="2138" t="s">
        <v>2080</v>
      </c>
      <c r="C982" s="549" t="s">
        <v>2030</v>
      </c>
      <c r="D982" s="550" t="s">
        <v>2030</v>
      </c>
      <c r="E982" s="550" t="s">
        <v>2030</v>
      </c>
      <c r="F982" s="550" t="s">
        <v>2030</v>
      </c>
      <c r="G982" s="728" t="s">
        <v>2259</v>
      </c>
      <c r="H982" s="549" t="s">
        <v>2030</v>
      </c>
      <c r="I982" s="727" t="s">
        <v>2259</v>
      </c>
      <c r="J982" s="550" t="s">
        <v>2030</v>
      </c>
      <c r="K982" s="553" t="s">
        <v>2030</v>
      </c>
      <c r="L982" s="549" t="s">
        <v>2030</v>
      </c>
      <c r="M982" s="550" t="s">
        <v>2030</v>
      </c>
      <c r="N982" s="550" t="s">
        <v>2030</v>
      </c>
      <c r="O982" s="553" t="s">
        <v>2030</v>
      </c>
      <c r="P982" s="549" t="s">
        <v>2030</v>
      </c>
      <c r="Q982" s="550" t="s">
        <v>2030</v>
      </c>
      <c r="R982" s="550" t="s">
        <v>2030</v>
      </c>
      <c r="S982" s="550" t="s">
        <v>2030</v>
      </c>
      <c r="T982" s="553" t="s">
        <v>2030</v>
      </c>
      <c r="U982" s="549" t="s">
        <v>2030</v>
      </c>
      <c r="V982" s="550" t="s">
        <v>2030</v>
      </c>
      <c r="W982" s="550" t="s">
        <v>2030</v>
      </c>
      <c r="X982" s="553" t="s">
        <v>2030</v>
      </c>
      <c r="Y982" s="549" t="s">
        <v>2030</v>
      </c>
      <c r="Z982" s="550" t="s">
        <v>2030</v>
      </c>
      <c r="AA982" s="550" t="s">
        <v>2030</v>
      </c>
      <c r="AB982" s="550" t="s">
        <v>2030</v>
      </c>
      <c r="AC982" s="549" t="s">
        <v>2030</v>
      </c>
      <c r="AD982" s="550" t="s">
        <v>2030</v>
      </c>
      <c r="AE982" s="550" t="s">
        <v>2030</v>
      </c>
      <c r="AF982" s="550" t="s">
        <v>2030</v>
      </c>
      <c r="AG982" s="550" t="s">
        <v>2030</v>
      </c>
      <c r="AH982" s="549" t="s">
        <v>2030</v>
      </c>
      <c r="AI982" s="550" t="s">
        <v>2030</v>
      </c>
      <c r="AJ982" s="550" t="s">
        <v>2030</v>
      </c>
      <c r="AK982" s="550" t="s">
        <v>2030</v>
      </c>
      <c r="AL982" s="549" t="s">
        <v>2030</v>
      </c>
      <c r="AM982" s="550" t="s">
        <v>2030</v>
      </c>
      <c r="AN982" s="550" t="s">
        <v>2030</v>
      </c>
      <c r="AO982" s="550" t="s">
        <v>2030</v>
      </c>
      <c r="AP982" s="553" t="s">
        <v>2030</v>
      </c>
      <c r="AQ982" s="549" t="s">
        <v>2030</v>
      </c>
      <c r="AR982" s="550" t="s">
        <v>2030</v>
      </c>
      <c r="AS982" s="550" t="s">
        <v>2030</v>
      </c>
      <c r="AT982" s="553" t="s">
        <v>2030</v>
      </c>
      <c r="AU982" s="549" t="s">
        <v>2030</v>
      </c>
      <c r="AV982" s="727" t="s">
        <v>2259</v>
      </c>
      <c r="AW982" s="727" t="s">
        <v>2259</v>
      </c>
      <c r="AX982" s="728" t="s">
        <v>2259</v>
      </c>
      <c r="AY982" s="726" t="s">
        <v>2259</v>
      </c>
      <c r="AZ982" s="550" t="s">
        <v>2030</v>
      </c>
      <c r="BA982" s="550" t="s">
        <v>2030</v>
      </c>
      <c r="BB982" s="553" t="s">
        <v>2030</v>
      </c>
      <c r="BC982"/>
      <c r="BD982"/>
      <c r="BE982"/>
      <c r="BF982"/>
      <c r="BG982"/>
      <c r="BH982"/>
      <c r="BI982"/>
      <c r="BJ982"/>
      <c r="BK982"/>
      <c r="BL982"/>
      <c r="BM982"/>
      <c r="BN982"/>
      <c r="BO982"/>
      <c r="BP982"/>
      <c r="BQ982"/>
      <c r="BR982"/>
      <c r="BS982"/>
    </row>
    <row r="983" spans="1:71" ht="15" x14ac:dyDescent="0.25">
      <c r="A983" s="2609"/>
      <c r="B983" s="2142" t="s">
        <v>2079</v>
      </c>
      <c r="C983" s="560" t="s">
        <v>2030</v>
      </c>
      <c r="D983" s="561" t="s">
        <v>2030</v>
      </c>
      <c r="E983" s="561" t="s">
        <v>2030</v>
      </c>
      <c r="F983" s="561" t="s">
        <v>2030</v>
      </c>
      <c r="G983" s="561" t="s">
        <v>2030</v>
      </c>
      <c r="H983" s="560" t="s">
        <v>2030</v>
      </c>
      <c r="I983" s="561" t="s">
        <v>2030</v>
      </c>
      <c r="J983" s="730" t="s">
        <v>2259</v>
      </c>
      <c r="K983" s="742" t="s">
        <v>2259</v>
      </c>
      <c r="L983" s="741" t="s">
        <v>2259</v>
      </c>
      <c r="M983" s="730" t="s">
        <v>2259</v>
      </c>
      <c r="N983" s="561" t="s">
        <v>2030</v>
      </c>
      <c r="O983" s="564" t="s">
        <v>2030</v>
      </c>
      <c r="P983" s="560" t="s">
        <v>2030</v>
      </c>
      <c r="Q983" s="561" t="s">
        <v>2030</v>
      </c>
      <c r="R983" s="561" t="s">
        <v>2030</v>
      </c>
      <c r="S983" s="561" t="s">
        <v>2030</v>
      </c>
      <c r="T983" s="564" t="s">
        <v>2030</v>
      </c>
      <c r="U983" s="560" t="s">
        <v>2030</v>
      </c>
      <c r="V983" s="561" t="s">
        <v>2030</v>
      </c>
      <c r="W983" s="561" t="s">
        <v>2030</v>
      </c>
      <c r="X983" s="564" t="s">
        <v>2030</v>
      </c>
      <c r="Y983" s="560" t="s">
        <v>2030</v>
      </c>
      <c r="Z983" s="561" t="s">
        <v>2030</v>
      </c>
      <c r="AA983" s="561" t="s">
        <v>2030</v>
      </c>
      <c r="AB983" s="561" t="s">
        <v>2030</v>
      </c>
      <c r="AC983" s="560" t="s">
        <v>2030</v>
      </c>
      <c r="AD983" s="561" t="s">
        <v>2030</v>
      </c>
      <c r="AE983" s="561" t="s">
        <v>2030</v>
      </c>
      <c r="AF983" s="561" t="s">
        <v>2030</v>
      </c>
      <c r="AG983" s="561" t="s">
        <v>2030</v>
      </c>
      <c r="AH983" s="560" t="s">
        <v>2030</v>
      </c>
      <c r="AI983" s="561" t="s">
        <v>2030</v>
      </c>
      <c r="AJ983" s="561" t="s">
        <v>2030</v>
      </c>
      <c r="AK983" s="561" t="s">
        <v>2030</v>
      </c>
      <c r="AL983" s="560" t="s">
        <v>2030</v>
      </c>
      <c r="AM983" s="561" t="s">
        <v>2030</v>
      </c>
      <c r="AN983" s="561" t="s">
        <v>2030</v>
      </c>
      <c r="AO983" s="561" t="s">
        <v>2030</v>
      </c>
      <c r="AP983" s="564" t="s">
        <v>2030</v>
      </c>
      <c r="AQ983" s="560" t="s">
        <v>2030</v>
      </c>
      <c r="AR983" s="561" t="s">
        <v>2030</v>
      </c>
      <c r="AS983" s="561" t="s">
        <v>2030</v>
      </c>
      <c r="AT983" s="564" t="s">
        <v>2030</v>
      </c>
      <c r="AU983" s="560" t="s">
        <v>2030</v>
      </c>
      <c r="AV983" s="561" t="s">
        <v>2030</v>
      </c>
      <c r="AW983" s="561" t="s">
        <v>2030</v>
      </c>
      <c r="AX983" s="564" t="s">
        <v>2030</v>
      </c>
      <c r="AY983" s="560" t="s">
        <v>2030</v>
      </c>
      <c r="AZ983" s="561" t="s">
        <v>2030</v>
      </c>
      <c r="BA983" s="561" t="s">
        <v>2030</v>
      </c>
      <c r="BB983" s="564" t="s">
        <v>2030</v>
      </c>
      <c r="BC983"/>
      <c r="BD983"/>
      <c r="BE983"/>
      <c r="BF983"/>
      <c r="BG983"/>
      <c r="BH983"/>
      <c r="BI983"/>
      <c r="BJ983"/>
      <c r="BK983"/>
      <c r="BL983"/>
      <c r="BM983"/>
      <c r="BN983"/>
      <c r="BO983"/>
      <c r="BP983"/>
      <c r="BQ983"/>
      <c r="BR983"/>
      <c r="BS983"/>
    </row>
    <row r="984" spans="1:71" ht="15" x14ac:dyDescent="0.25">
      <c r="A984" s="2609"/>
      <c r="B984" s="2138" t="s">
        <v>2066</v>
      </c>
      <c r="C984" s="549" t="s">
        <v>2030</v>
      </c>
      <c r="D984" s="550" t="s">
        <v>2030</v>
      </c>
      <c r="E984" s="550" t="s">
        <v>2030</v>
      </c>
      <c r="F984" s="727" t="s">
        <v>2259</v>
      </c>
      <c r="G984" s="727" t="s">
        <v>2259</v>
      </c>
      <c r="H984" s="549" t="s">
        <v>2030</v>
      </c>
      <c r="I984" s="727" t="s">
        <v>2259</v>
      </c>
      <c r="J984" s="550" t="s">
        <v>2030</v>
      </c>
      <c r="K984" s="553" t="s">
        <v>2030</v>
      </c>
      <c r="L984" s="549" t="s">
        <v>2030</v>
      </c>
      <c r="M984" s="550" t="s">
        <v>2030</v>
      </c>
      <c r="N984" s="550" t="s">
        <v>2030</v>
      </c>
      <c r="O984" s="553" t="s">
        <v>2030</v>
      </c>
      <c r="P984" s="549" t="s">
        <v>2030</v>
      </c>
      <c r="Q984" s="550" t="s">
        <v>2030</v>
      </c>
      <c r="R984" s="550" t="s">
        <v>2030</v>
      </c>
      <c r="S984" s="550" t="s">
        <v>2030</v>
      </c>
      <c r="T984" s="553" t="s">
        <v>2030</v>
      </c>
      <c r="U984" s="549" t="s">
        <v>2030</v>
      </c>
      <c r="V984" s="550" t="s">
        <v>2030</v>
      </c>
      <c r="W984" s="550" t="s">
        <v>2030</v>
      </c>
      <c r="X984" s="553" t="s">
        <v>2030</v>
      </c>
      <c r="Y984" s="549" t="s">
        <v>2030</v>
      </c>
      <c r="Z984" s="550" t="s">
        <v>2030</v>
      </c>
      <c r="AA984" s="550" t="s">
        <v>2030</v>
      </c>
      <c r="AB984" s="550" t="s">
        <v>2030</v>
      </c>
      <c r="AC984" s="549" t="s">
        <v>2030</v>
      </c>
      <c r="AD984" s="550" t="s">
        <v>2030</v>
      </c>
      <c r="AE984" s="550" t="s">
        <v>2030</v>
      </c>
      <c r="AF984" s="550" t="s">
        <v>2030</v>
      </c>
      <c r="AG984" s="550" t="s">
        <v>2030</v>
      </c>
      <c r="AH984" s="549" t="s">
        <v>2030</v>
      </c>
      <c r="AI984" s="550" t="s">
        <v>2030</v>
      </c>
      <c r="AJ984" s="550" t="s">
        <v>2030</v>
      </c>
      <c r="AK984" s="550" t="s">
        <v>2030</v>
      </c>
      <c r="AL984" s="549" t="s">
        <v>2030</v>
      </c>
      <c r="AM984" s="550" t="s">
        <v>2030</v>
      </c>
      <c r="AN984" s="550" t="s">
        <v>2030</v>
      </c>
      <c r="AO984" s="550" t="s">
        <v>2030</v>
      </c>
      <c r="AP984" s="553" t="s">
        <v>2030</v>
      </c>
      <c r="AQ984" s="549" t="s">
        <v>2030</v>
      </c>
      <c r="AR984" s="550" t="s">
        <v>2030</v>
      </c>
      <c r="AS984" s="550" t="s">
        <v>2030</v>
      </c>
      <c r="AT984" s="553" t="s">
        <v>2030</v>
      </c>
      <c r="AU984" s="549" t="s">
        <v>2030</v>
      </c>
      <c r="AV984" s="550" t="s">
        <v>2030</v>
      </c>
      <c r="AW984" s="550" t="s">
        <v>2030</v>
      </c>
      <c r="AX984" s="553" t="s">
        <v>2030</v>
      </c>
      <c r="AY984" s="549" t="s">
        <v>2030</v>
      </c>
      <c r="AZ984" s="550" t="s">
        <v>2030</v>
      </c>
      <c r="BA984" s="550" t="s">
        <v>2030</v>
      </c>
      <c r="BB984" s="553" t="s">
        <v>2030</v>
      </c>
      <c r="BC984"/>
      <c r="BD984"/>
      <c r="BE984"/>
      <c r="BF984"/>
      <c r="BG984"/>
      <c r="BH984"/>
      <c r="BI984"/>
      <c r="BJ984"/>
      <c r="BK984"/>
      <c r="BL984"/>
      <c r="BM984"/>
      <c r="BN984"/>
      <c r="BO984"/>
      <c r="BP984"/>
      <c r="BQ984"/>
      <c r="BR984"/>
      <c r="BS984"/>
    </row>
    <row r="985" spans="1:71" ht="15" x14ac:dyDescent="0.25">
      <c r="A985" s="2609"/>
      <c r="B985" s="2142" t="s">
        <v>2078</v>
      </c>
      <c r="C985" s="560" t="s">
        <v>2030</v>
      </c>
      <c r="D985" s="561" t="s">
        <v>2030</v>
      </c>
      <c r="E985" s="561" t="s">
        <v>2030</v>
      </c>
      <c r="F985" s="561" t="s">
        <v>2030</v>
      </c>
      <c r="G985" s="561" t="s">
        <v>2030</v>
      </c>
      <c r="H985" s="560" t="s">
        <v>2030</v>
      </c>
      <c r="I985" s="561" t="s">
        <v>2030</v>
      </c>
      <c r="J985" s="561" t="s">
        <v>2030</v>
      </c>
      <c r="K985" s="564" t="s">
        <v>2030</v>
      </c>
      <c r="L985" s="560" t="s">
        <v>2030</v>
      </c>
      <c r="M985" s="561" t="s">
        <v>2030</v>
      </c>
      <c r="N985" s="561" t="s">
        <v>2030</v>
      </c>
      <c r="O985" s="564" t="s">
        <v>2030</v>
      </c>
      <c r="P985" s="560" t="s">
        <v>2030</v>
      </c>
      <c r="Q985" s="561" t="s">
        <v>2030</v>
      </c>
      <c r="R985" s="561" t="s">
        <v>2030</v>
      </c>
      <c r="S985" s="561" t="s">
        <v>2030</v>
      </c>
      <c r="T985" s="564" t="s">
        <v>2030</v>
      </c>
      <c r="U985" s="560" t="s">
        <v>2030</v>
      </c>
      <c r="V985" s="561" t="s">
        <v>2030</v>
      </c>
      <c r="W985" s="561" t="s">
        <v>2030</v>
      </c>
      <c r="X985" s="564" t="s">
        <v>2030</v>
      </c>
      <c r="Y985" s="560" t="s">
        <v>2030</v>
      </c>
      <c r="Z985" s="561" t="s">
        <v>2030</v>
      </c>
      <c r="AA985" s="561" t="s">
        <v>2030</v>
      </c>
      <c r="AB985" s="561" t="s">
        <v>2030</v>
      </c>
      <c r="AC985" s="560" t="s">
        <v>2030</v>
      </c>
      <c r="AD985" s="561" t="s">
        <v>2030</v>
      </c>
      <c r="AE985" s="561" t="s">
        <v>2030</v>
      </c>
      <c r="AF985" s="561" t="s">
        <v>2030</v>
      </c>
      <c r="AG985" s="561" t="s">
        <v>2030</v>
      </c>
      <c r="AH985" s="560" t="s">
        <v>2030</v>
      </c>
      <c r="AI985" s="561" t="s">
        <v>2030</v>
      </c>
      <c r="AJ985" s="561" t="s">
        <v>2030</v>
      </c>
      <c r="AK985" s="561" t="s">
        <v>2030</v>
      </c>
      <c r="AL985" s="560" t="s">
        <v>2030</v>
      </c>
      <c r="AM985" s="561" t="s">
        <v>2030</v>
      </c>
      <c r="AN985" s="561" t="s">
        <v>2030</v>
      </c>
      <c r="AO985" s="561" t="s">
        <v>2030</v>
      </c>
      <c r="AP985" s="564" t="s">
        <v>2030</v>
      </c>
      <c r="AQ985" s="560" t="s">
        <v>2030</v>
      </c>
      <c r="AR985" s="561" t="s">
        <v>2030</v>
      </c>
      <c r="AS985" s="561" t="s">
        <v>2030</v>
      </c>
      <c r="AT985" s="564" t="s">
        <v>2030</v>
      </c>
      <c r="AU985" s="560" t="s">
        <v>2030</v>
      </c>
      <c r="AV985" s="561" t="s">
        <v>2030</v>
      </c>
      <c r="AW985" s="561" t="s">
        <v>2030</v>
      </c>
      <c r="AX985" s="564" t="s">
        <v>2030</v>
      </c>
      <c r="AY985" s="560" t="s">
        <v>2030</v>
      </c>
      <c r="AZ985" s="561" t="s">
        <v>2030</v>
      </c>
      <c r="BA985" s="561" t="s">
        <v>2030</v>
      </c>
      <c r="BB985" s="564" t="s">
        <v>2030</v>
      </c>
      <c r="BC985"/>
      <c r="BD985"/>
      <c r="BE985"/>
      <c r="BF985"/>
      <c r="BG985"/>
      <c r="BH985"/>
      <c r="BI985"/>
      <c r="BJ985"/>
      <c r="BK985"/>
      <c r="BL985"/>
      <c r="BM985"/>
      <c r="BN985"/>
      <c r="BO985"/>
      <c r="BP985"/>
      <c r="BQ985"/>
      <c r="BR985"/>
      <c r="BS985"/>
    </row>
    <row r="986" spans="1:71" ht="15" x14ac:dyDescent="0.25">
      <c r="A986" s="2609"/>
      <c r="B986" s="2138" t="s">
        <v>2077</v>
      </c>
      <c r="C986" s="549" t="s">
        <v>2030</v>
      </c>
      <c r="D986" s="550" t="s">
        <v>2030</v>
      </c>
      <c r="E986" s="550" t="s">
        <v>2030</v>
      </c>
      <c r="F986" s="727" t="s">
        <v>2259</v>
      </c>
      <c r="G986" s="727" t="s">
        <v>2259</v>
      </c>
      <c r="H986" s="549" t="s">
        <v>2030</v>
      </c>
      <c r="I986" s="727" t="s">
        <v>2259</v>
      </c>
      <c r="J986" s="727" t="s">
        <v>2259</v>
      </c>
      <c r="K986" s="553" t="s">
        <v>2030</v>
      </c>
      <c r="L986" s="549" t="s">
        <v>2030</v>
      </c>
      <c r="M986" s="550" t="s">
        <v>2030</v>
      </c>
      <c r="N986" s="550" t="s">
        <v>2030</v>
      </c>
      <c r="O986" s="553" t="s">
        <v>2030</v>
      </c>
      <c r="P986" s="549" t="s">
        <v>2030</v>
      </c>
      <c r="Q986" s="550" t="s">
        <v>2030</v>
      </c>
      <c r="R986" s="550" t="s">
        <v>2030</v>
      </c>
      <c r="S986" s="550" t="s">
        <v>2030</v>
      </c>
      <c r="T986" s="553" t="s">
        <v>2030</v>
      </c>
      <c r="U986" s="549" t="s">
        <v>2030</v>
      </c>
      <c r="V986" s="550" t="s">
        <v>2030</v>
      </c>
      <c r="W986" s="550" t="s">
        <v>2030</v>
      </c>
      <c r="X986" s="553" t="s">
        <v>2030</v>
      </c>
      <c r="Y986" s="549" t="s">
        <v>2030</v>
      </c>
      <c r="Z986" s="550" t="s">
        <v>2030</v>
      </c>
      <c r="AA986" s="550" t="s">
        <v>2030</v>
      </c>
      <c r="AB986" s="550" t="s">
        <v>2030</v>
      </c>
      <c r="AC986" s="549" t="s">
        <v>2030</v>
      </c>
      <c r="AD986" s="550" t="s">
        <v>2030</v>
      </c>
      <c r="AE986" s="550" t="s">
        <v>2030</v>
      </c>
      <c r="AF986" s="550" t="s">
        <v>2030</v>
      </c>
      <c r="AG986" s="550" t="s">
        <v>2030</v>
      </c>
      <c r="AH986" s="549" t="s">
        <v>2030</v>
      </c>
      <c r="AI986" s="550" t="s">
        <v>2030</v>
      </c>
      <c r="AJ986" s="550" t="s">
        <v>2030</v>
      </c>
      <c r="AK986" s="550" t="s">
        <v>2030</v>
      </c>
      <c r="AL986" s="549" t="s">
        <v>2030</v>
      </c>
      <c r="AM986" s="550" t="s">
        <v>2030</v>
      </c>
      <c r="AN986" s="550" t="s">
        <v>2030</v>
      </c>
      <c r="AO986" s="550" t="s">
        <v>2030</v>
      </c>
      <c r="AP986" s="553" t="s">
        <v>2030</v>
      </c>
      <c r="AQ986" s="549" t="s">
        <v>2030</v>
      </c>
      <c r="AR986" s="550" t="s">
        <v>2030</v>
      </c>
      <c r="AS986" s="550" t="s">
        <v>2030</v>
      </c>
      <c r="AT986" s="553" t="s">
        <v>2030</v>
      </c>
      <c r="AU986" s="549" t="s">
        <v>2030</v>
      </c>
      <c r="AV986" s="727" t="s">
        <v>2259</v>
      </c>
      <c r="AW986" s="727" t="s">
        <v>2259</v>
      </c>
      <c r="AX986" s="728" t="s">
        <v>2259</v>
      </c>
      <c r="AY986" s="726" t="s">
        <v>2259</v>
      </c>
      <c r="AZ986" s="550" t="s">
        <v>2030</v>
      </c>
      <c r="BA986" s="550" t="s">
        <v>2030</v>
      </c>
      <c r="BB986" s="553" t="s">
        <v>2030</v>
      </c>
      <c r="BC986"/>
      <c r="BD986"/>
      <c r="BE986"/>
      <c r="BF986"/>
      <c r="BG986"/>
      <c r="BH986"/>
      <c r="BI986"/>
      <c r="BJ986"/>
      <c r="BK986"/>
      <c r="BL986"/>
      <c r="BM986"/>
      <c r="BN986"/>
      <c r="BO986"/>
      <c r="BP986"/>
      <c r="BQ986"/>
      <c r="BR986"/>
      <c r="BS986"/>
    </row>
    <row r="987" spans="1:71" ht="15" x14ac:dyDescent="0.25">
      <c r="A987" s="2609"/>
      <c r="B987" s="2142" t="s">
        <v>2076</v>
      </c>
      <c r="C987" s="560" t="s">
        <v>2030</v>
      </c>
      <c r="D987" s="561" t="s">
        <v>2030</v>
      </c>
      <c r="E987" s="561" t="s">
        <v>2030</v>
      </c>
      <c r="F987" s="561" t="s">
        <v>2030</v>
      </c>
      <c r="G987" s="561" t="s">
        <v>2030</v>
      </c>
      <c r="H987" s="560" t="s">
        <v>2030</v>
      </c>
      <c r="I987" s="730" t="s">
        <v>2259</v>
      </c>
      <c r="J987" s="730" t="s">
        <v>2259</v>
      </c>
      <c r="K987" s="564" t="s">
        <v>2030</v>
      </c>
      <c r="L987" s="560" t="s">
        <v>2030</v>
      </c>
      <c r="M987" s="561" t="s">
        <v>2030</v>
      </c>
      <c r="N987" s="561" t="s">
        <v>2030</v>
      </c>
      <c r="O987" s="564" t="s">
        <v>2030</v>
      </c>
      <c r="P987" s="560" t="s">
        <v>2030</v>
      </c>
      <c r="Q987" s="561" t="s">
        <v>2030</v>
      </c>
      <c r="R987" s="561" t="s">
        <v>2030</v>
      </c>
      <c r="S987" s="561" t="s">
        <v>2030</v>
      </c>
      <c r="T987" s="564" t="s">
        <v>2030</v>
      </c>
      <c r="U987" s="560" t="s">
        <v>2030</v>
      </c>
      <c r="V987" s="561" t="s">
        <v>2030</v>
      </c>
      <c r="W987" s="561" t="s">
        <v>2030</v>
      </c>
      <c r="X987" s="564" t="s">
        <v>2030</v>
      </c>
      <c r="Y987" s="560" t="s">
        <v>2030</v>
      </c>
      <c r="Z987" s="561" t="s">
        <v>2030</v>
      </c>
      <c r="AA987" s="561" t="s">
        <v>2030</v>
      </c>
      <c r="AB987" s="561" t="s">
        <v>2030</v>
      </c>
      <c r="AC987" s="560" t="s">
        <v>2030</v>
      </c>
      <c r="AD987" s="561" t="s">
        <v>2030</v>
      </c>
      <c r="AE987" s="561" t="s">
        <v>2030</v>
      </c>
      <c r="AF987" s="561" t="s">
        <v>2030</v>
      </c>
      <c r="AG987" s="561" t="s">
        <v>2030</v>
      </c>
      <c r="AH987" s="560" t="s">
        <v>2030</v>
      </c>
      <c r="AI987" s="561" t="s">
        <v>2030</v>
      </c>
      <c r="AJ987" s="561" t="s">
        <v>2030</v>
      </c>
      <c r="AK987" s="561" t="s">
        <v>2030</v>
      </c>
      <c r="AL987" s="560" t="s">
        <v>2030</v>
      </c>
      <c r="AM987" s="561" t="s">
        <v>2030</v>
      </c>
      <c r="AN987" s="561" t="s">
        <v>2030</v>
      </c>
      <c r="AO987" s="561" t="s">
        <v>2030</v>
      </c>
      <c r="AP987" s="564" t="s">
        <v>2030</v>
      </c>
      <c r="AQ987" s="560" t="s">
        <v>2030</v>
      </c>
      <c r="AR987" s="561" t="s">
        <v>2030</v>
      </c>
      <c r="AS987" s="561" t="s">
        <v>2030</v>
      </c>
      <c r="AT987" s="564" t="s">
        <v>2030</v>
      </c>
      <c r="AU987" s="560" t="s">
        <v>2030</v>
      </c>
      <c r="AV987" s="730" t="s">
        <v>2259</v>
      </c>
      <c r="AW987" s="730" t="s">
        <v>2259</v>
      </c>
      <c r="AX987" s="742" t="s">
        <v>2259</v>
      </c>
      <c r="AY987" s="741" t="s">
        <v>2259</v>
      </c>
      <c r="AZ987" s="561" t="s">
        <v>2030</v>
      </c>
      <c r="BA987" s="561" t="s">
        <v>2030</v>
      </c>
      <c r="BB987" s="564" t="s">
        <v>2030</v>
      </c>
      <c r="BC987"/>
      <c r="BD987"/>
      <c r="BE987"/>
      <c r="BF987"/>
      <c r="BG987"/>
      <c r="BH987"/>
      <c r="BI987"/>
      <c r="BJ987"/>
      <c r="BK987"/>
      <c r="BL987"/>
      <c r="BM987"/>
      <c r="BN987"/>
      <c r="BO987"/>
      <c r="BP987"/>
      <c r="BQ987"/>
      <c r="BR987"/>
      <c r="BS987"/>
    </row>
    <row r="988" spans="1:71" ht="15" x14ac:dyDescent="0.25">
      <c r="A988" s="2609"/>
      <c r="B988" s="2138" t="s">
        <v>2075</v>
      </c>
      <c r="C988" s="549" t="s">
        <v>2030</v>
      </c>
      <c r="D988" s="550" t="s">
        <v>2030</v>
      </c>
      <c r="E988" s="550" t="s">
        <v>2030</v>
      </c>
      <c r="F988" s="550" t="s">
        <v>2030</v>
      </c>
      <c r="G988" s="550" t="s">
        <v>2030</v>
      </c>
      <c r="H988" s="549" t="s">
        <v>2030</v>
      </c>
      <c r="I988" s="550" t="s">
        <v>2030</v>
      </c>
      <c r="J988" s="550" t="s">
        <v>2030</v>
      </c>
      <c r="K988" s="553" t="s">
        <v>2030</v>
      </c>
      <c r="L988" s="549" t="s">
        <v>2030</v>
      </c>
      <c r="M988" s="550" t="s">
        <v>2030</v>
      </c>
      <c r="N988" s="550" t="s">
        <v>2030</v>
      </c>
      <c r="O988" s="553" t="s">
        <v>2030</v>
      </c>
      <c r="P988" s="549" t="s">
        <v>2030</v>
      </c>
      <c r="Q988" s="550" t="s">
        <v>2030</v>
      </c>
      <c r="R988" s="550" t="s">
        <v>2030</v>
      </c>
      <c r="S988" s="550" t="s">
        <v>2030</v>
      </c>
      <c r="T988" s="553" t="s">
        <v>2030</v>
      </c>
      <c r="U988" s="549" t="s">
        <v>2030</v>
      </c>
      <c r="V988" s="550" t="s">
        <v>2030</v>
      </c>
      <c r="W988" s="550" t="s">
        <v>2030</v>
      </c>
      <c r="X988" s="553" t="s">
        <v>2030</v>
      </c>
      <c r="Y988" s="549" t="s">
        <v>2030</v>
      </c>
      <c r="Z988" s="550" t="s">
        <v>2030</v>
      </c>
      <c r="AA988" s="550" t="s">
        <v>2030</v>
      </c>
      <c r="AB988" s="550" t="s">
        <v>2030</v>
      </c>
      <c r="AC988" s="549" t="s">
        <v>2030</v>
      </c>
      <c r="AD988" s="550" t="s">
        <v>2030</v>
      </c>
      <c r="AE988" s="550" t="s">
        <v>2030</v>
      </c>
      <c r="AF988" s="550" t="s">
        <v>2030</v>
      </c>
      <c r="AG988" s="550" t="s">
        <v>2030</v>
      </c>
      <c r="AH988" s="549" t="s">
        <v>2030</v>
      </c>
      <c r="AI988" s="550" t="s">
        <v>2030</v>
      </c>
      <c r="AJ988" s="550" t="s">
        <v>2030</v>
      </c>
      <c r="AK988" s="550" t="s">
        <v>2030</v>
      </c>
      <c r="AL988" s="549" t="s">
        <v>2030</v>
      </c>
      <c r="AM988" s="550" t="s">
        <v>2030</v>
      </c>
      <c r="AN988" s="550" t="s">
        <v>2030</v>
      </c>
      <c r="AO988" s="550" t="s">
        <v>2030</v>
      </c>
      <c r="AP988" s="553" t="s">
        <v>2030</v>
      </c>
      <c r="AQ988" s="549" t="s">
        <v>2030</v>
      </c>
      <c r="AR988" s="550" t="s">
        <v>2030</v>
      </c>
      <c r="AS988" s="550" t="s">
        <v>2030</v>
      </c>
      <c r="AT988" s="553" t="s">
        <v>2030</v>
      </c>
      <c r="AU988" s="549" t="s">
        <v>2030</v>
      </c>
      <c r="AV988" s="727" t="s">
        <v>2259</v>
      </c>
      <c r="AW988" s="727" t="s">
        <v>2259</v>
      </c>
      <c r="AX988" s="728" t="s">
        <v>2259</v>
      </c>
      <c r="AY988" s="726" t="s">
        <v>2259</v>
      </c>
      <c r="AZ988" s="550" t="s">
        <v>2030</v>
      </c>
      <c r="BA988" s="550" t="s">
        <v>2030</v>
      </c>
      <c r="BB988" s="553" t="s">
        <v>2030</v>
      </c>
      <c r="BC988"/>
      <c r="BD988"/>
      <c r="BE988"/>
      <c r="BF988"/>
      <c r="BG988"/>
      <c r="BH988"/>
      <c r="BI988"/>
      <c r="BJ988"/>
      <c r="BK988"/>
      <c r="BL988"/>
      <c r="BM988"/>
      <c r="BN988"/>
      <c r="BO988"/>
      <c r="BP988"/>
      <c r="BQ988"/>
      <c r="BR988"/>
      <c r="BS988"/>
    </row>
    <row r="989" spans="1:71" ht="15" x14ac:dyDescent="0.25">
      <c r="A989" s="2609"/>
      <c r="B989" s="2142" t="s">
        <v>2074</v>
      </c>
      <c r="C989" s="560" t="s">
        <v>2030</v>
      </c>
      <c r="D989" s="561" t="s">
        <v>2030</v>
      </c>
      <c r="E989" s="561" t="s">
        <v>2030</v>
      </c>
      <c r="F989" s="561" t="s">
        <v>2030</v>
      </c>
      <c r="G989" s="561" t="s">
        <v>2030</v>
      </c>
      <c r="H989" s="560" t="s">
        <v>2030</v>
      </c>
      <c r="I989" s="561" t="s">
        <v>2030</v>
      </c>
      <c r="J989" s="561" t="s">
        <v>2030</v>
      </c>
      <c r="K989" s="564" t="s">
        <v>2030</v>
      </c>
      <c r="L989" s="560" t="s">
        <v>2030</v>
      </c>
      <c r="M989" s="561" t="s">
        <v>2030</v>
      </c>
      <c r="N989" s="561" t="s">
        <v>2030</v>
      </c>
      <c r="O989" s="564" t="s">
        <v>2030</v>
      </c>
      <c r="P989" s="560" t="s">
        <v>2030</v>
      </c>
      <c r="Q989" s="561" t="s">
        <v>2030</v>
      </c>
      <c r="R989" s="561" t="s">
        <v>2030</v>
      </c>
      <c r="S989" s="561" t="s">
        <v>2030</v>
      </c>
      <c r="T989" s="564" t="s">
        <v>2030</v>
      </c>
      <c r="U989" s="560" t="s">
        <v>2030</v>
      </c>
      <c r="V989" s="561" t="s">
        <v>2030</v>
      </c>
      <c r="W989" s="561" t="s">
        <v>2030</v>
      </c>
      <c r="X989" s="564" t="s">
        <v>2030</v>
      </c>
      <c r="Y989" s="560" t="s">
        <v>2030</v>
      </c>
      <c r="Z989" s="561" t="s">
        <v>2030</v>
      </c>
      <c r="AA989" s="561" t="s">
        <v>2030</v>
      </c>
      <c r="AB989" s="561" t="s">
        <v>2030</v>
      </c>
      <c r="AC989" s="560" t="s">
        <v>2030</v>
      </c>
      <c r="AD989" s="561" t="s">
        <v>2030</v>
      </c>
      <c r="AE989" s="561" t="s">
        <v>2030</v>
      </c>
      <c r="AF989" s="561" t="s">
        <v>2030</v>
      </c>
      <c r="AG989" s="561" t="s">
        <v>2030</v>
      </c>
      <c r="AH989" s="560" t="s">
        <v>2030</v>
      </c>
      <c r="AI989" s="561" t="s">
        <v>2030</v>
      </c>
      <c r="AJ989" s="561" t="s">
        <v>2030</v>
      </c>
      <c r="AK989" s="561" t="s">
        <v>2030</v>
      </c>
      <c r="AL989" s="560" t="s">
        <v>2030</v>
      </c>
      <c r="AM989" s="561" t="s">
        <v>2030</v>
      </c>
      <c r="AN989" s="561" t="s">
        <v>2030</v>
      </c>
      <c r="AO989" s="561" t="s">
        <v>2030</v>
      </c>
      <c r="AP989" s="564" t="s">
        <v>2030</v>
      </c>
      <c r="AQ989" s="560" t="s">
        <v>2030</v>
      </c>
      <c r="AR989" s="561" t="s">
        <v>2030</v>
      </c>
      <c r="AS989" s="561" t="s">
        <v>2030</v>
      </c>
      <c r="AT989" s="564" t="s">
        <v>2030</v>
      </c>
      <c r="AU989" s="560" t="s">
        <v>2030</v>
      </c>
      <c r="AV989" s="730" t="s">
        <v>2259</v>
      </c>
      <c r="AW989" s="730" t="s">
        <v>2259</v>
      </c>
      <c r="AX989" s="742" t="s">
        <v>2259</v>
      </c>
      <c r="AY989" s="741" t="s">
        <v>2259</v>
      </c>
      <c r="AZ989" s="561" t="s">
        <v>2030</v>
      </c>
      <c r="BA989" s="561" t="s">
        <v>2030</v>
      </c>
      <c r="BB989" s="564" t="s">
        <v>2030</v>
      </c>
      <c r="BC989"/>
      <c r="BD989"/>
      <c r="BE989"/>
      <c r="BF989"/>
      <c r="BG989"/>
      <c r="BH989"/>
      <c r="BI989"/>
      <c r="BJ989"/>
      <c r="BK989"/>
      <c r="BL989"/>
      <c r="BM989"/>
      <c r="BN989"/>
      <c r="BO989"/>
      <c r="BP989"/>
      <c r="BQ989"/>
      <c r="BR989"/>
      <c r="BS989"/>
    </row>
    <row r="990" spans="1:71" ht="15.75" thickBot="1" x14ac:dyDescent="0.3">
      <c r="A990" s="2610"/>
      <c r="B990" s="2144" t="s">
        <v>2073</v>
      </c>
      <c r="C990" s="585" t="s">
        <v>2030</v>
      </c>
      <c r="D990" s="586" t="s">
        <v>2030</v>
      </c>
      <c r="E990" s="586" t="s">
        <v>2030</v>
      </c>
      <c r="F990" s="586" t="s">
        <v>2030</v>
      </c>
      <c r="G990" s="586" t="s">
        <v>2030</v>
      </c>
      <c r="H990" s="585" t="s">
        <v>2030</v>
      </c>
      <c r="I990" s="586" t="s">
        <v>2030</v>
      </c>
      <c r="J990" s="586" t="s">
        <v>2030</v>
      </c>
      <c r="K990" s="587" t="s">
        <v>2030</v>
      </c>
      <c r="L990" s="585" t="s">
        <v>2030</v>
      </c>
      <c r="M990" s="586" t="s">
        <v>2030</v>
      </c>
      <c r="N990" s="586" t="s">
        <v>2030</v>
      </c>
      <c r="O990" s="587" t="s">
        <v>2030</v>
      </c>
      <c r="P990" s="585" t="s">
        <v>2030</v>
      </c>
      <c r="Q990" s="586" t="s">
        <v>2030</v>
      </c>
      <c r="R990" s="586" t="s">
        <v>2030</v>
      </c>
      <c r="S990" s="586" t="s">
        <v>2030</v>
      </c>
      <c r="T990" s="587" t="s">
        <v>2030</v>
      </c>
      <c r="U990" s="585" t="s">
        <v>2030</v>
      </c>
      <c r="V990" s="586" t="s">
        <v>2030</v>
      </c>
      <c r="W990" s="586" t="s">
        <v>2030</v>
      </c>
      <c r="X990" s="587" t="s">
        <v>2030</v>
      </c>
      <c r="Y990" s="585" t="s">
        <v>2030</v>
      </c>
      <c r="Z990" s="586" t="s">
        <v>2030</v>
      </c>
      <c r="AA990" s="586" t="s">
        <v>2030</v>
      </c>
      <c r="AB990" s="586" t="s">
        <v>2030</v>
      </c>
      <c r="AC990" s="585" t="s">
        <v>2030</v>
      </c>
      <c r="AD990" s="586" t="s">
        <v>2030</v>
      </c>
      <c r="AE990" s="586" t="s">
        <v>2030</v>
      </c>
      <c r="AF990" s="586" t="s">
        <v>2030</v>
      </c>
      <c r="AG990" s="586" t="s">
        <v>2030</v>
      </c>
      <c r="AH990" s="585" t="s">
        <v>2030</v>
      </c>
      <c r="AI990" s="586" t="s">
        <v>2030</v>
      </c>
      <c r="AJ990" s="586" t="s">
        <v>2030</v>
      </c>
      <c r="AK990" s="586" t="s">
        <v>2030</v>
      </c>
      <c r="AL990" s="585" t="s">
        <v>2030</v>
      </c>
      <c r="AM990" s="586" t="s">
        <v>2030</v>
      </c>
      <c r="AN990" s="586" t="s">
        <v>2030</v>
      </c>
      <c r="AO990" s="586" t="s">
        <v>2030</v>
      </c>
      <c r="AP990" s="587" t="s">
        <v>2030</v>
      </c>
      <c r="AQ990" s="585" t="s">
        <v>2030</v>
      </c>
      <c r="AR990" s="586" t="s">
        <v>2030</v>
      </c>
      <c r="AS990" s="586" t="s">
        <v>2030</v>
      </c>
      <c r="AT990" s="587" t="s">
        <v>2030</v>
      </c>
      <c r="AU990" s="585" t="s">
        <v>2030</v>
      </c>
      <c r="AV990" s="586" t="s">
        <v>2030</v>
      </c>
      <c r="AW990" s="586" t="s">
        <v>2030</v>
      </c>
      <c r="AX990" s="587" t="s">
        <v>2030</v>
      </c>
      <c r="AY990" s="585" t="s">
        <v>2030</v>
      </c>
      <c r="AZ990" s="586" t="s">
        <v>2030</v>
      </c>
      <c r="BA990" s="586" t="s">
        <v>2030</v>
      </c>
      <c r="BB990" s="587" t="s">
        <v>2030</v>
      </c>
      <c r="BC990"/>
      <c r="BD990"/>
      <c r="BE990"/>
      <c r="BF990"/>
      <c r="BG990"/>
      <c r="BH990"/>
      <c r="BI990"/>
      <c r="BJ990"/>
      <c r="BK990"/>
      <c r="BL990"/>
      <c r="BM990"/>
      <c r="BN990"/>
      <c r="BO990"/>
      <c r="BP990"/>
      <c r="BQ990"/>
      <c r="BR990"/>
      <c r="BS990"/>
    </row>
    <row r="991" spans="1:71" ht="15.75" thickBot="1" x14ac:dyDescent="0.3">
      <c r="A991" s="687"/>
      <c r="B991" s="653"/>
      <c r="C991" s="655"/>
      <c r="D991" s="655"/>
      <c r="E991" s="655"/>
      <c r="F991" s="655"/>
      <c r="G991" s="655"/>
      <c r="H991" s="655"/>
      <c r="I991" s="655"/>
      <c r="J991" s="655"/>
      <c r="K991" s="655"/>
      <c r="L991" s="655"/>
      <c r="M991" s="655"/>
      <c r="N991" s="655"/>
      <c r="O991" s="655"/>
      <c r="P991" s="655"/>
      <c r="Q991" s="655"/>
      <c r="R991" s="655"/>
      <c r="S991" s="655"/>
      <c r="T991" s="655"/>
      <c r="U991" s="655"/>
      <c r="V991" s="655"/>
      <c r="W991" s="655"/>
      <c r="X991" s="655"/>
      <c r="Y991" s="655"/>
      <c r="Z991" s="655"/>
      <c r="AA991" s="655"/>
      <c r="AB991" s="655"/>
      <c r="AC991" s="655"/>
      <c r="AD991" s="655"/>
      <c r="AE991" s="655"/>
      <c r="AF991" s="655"/>
      <c r="AG991" s="655"/>
      <c r="AH991" s="688"/>
      <c r="AI991" s="688"/>
      <c r="AJ991" s="688"/>
      <c r="AK991" s="688"/>
      <c r="AL991" s="689"/>
      <c r="AM991" s="689"/>
      <c r="AN991" s="689"/>
      <c r="AO991" s="689"/>
      <c r="AP991" s="688"/>
      <c r="AQ991" s="688"/>
      <c r="AR991" s="688"/>
      <c r="AS991" s="688"/>
      <c r="AT991" s="688"/>
      <c r="AU991" s="688"/>
      <c r="AV991" s="688"/>
      <c r="AW991" s="688"/>
      <c r="AX991" s="688"/>
      <c r="AY991" s="689"/>
      <c r="AZ991" s="655"/>
      <c r="BA991" s="655"/>
      <c r="BB991" s="655"/>
      <c r="BC991"/>
      <c r="BD991"/>
      <c r="BE991"/>
      <c r="BF991"/>
      <c r="BG991"/>
      <c r="BH991"/>
      <c r="BI991"/>
      <c r="BJ991"/>
      <c r="BK991"/>
      <c r="BL991"/>
      <c r="BM991"/>
      <c r="BN991"/>
      <c r="BO991"/>
      <c r="BP991"/>
      <c r="BQ991"/>
      <c r="BR991"/>
      <c r="BS991"/>
    </row>
    <row r="992" spans="1:71" ht="15.75" thickBot="1" x14ac:dyDescent="0.3">
      <c r="A992" s="2621" t="s">
        <v>450</v>
      </c>
      <c r="B992" s="2623" t="s">
        <v>672</v>
      </c>
      <c r="C992" s="2613" t="s">
        <v>2056</v>
      </c>
      <c r="D992" s="2625"/>
      <c r="E992" s="2625"/>
      <c r="F992" s="2625"/>
      <c r="G992" s="2626"/>
      <c r="H992" s="2627" t="s">
        <v>2062</v>
      </c>
      <c r="I992" s="2628"/>
      <c r="J992" s="2628"/>
      <c r="K992" s="2629"/>
      <c r="L992" s="2628" t="s">
        <v>2061</v>
      </c>
      <c r="M992" s="2628"/>
      <c r="N992" s="2628"/>
      <c r="O992" s="2629"/>
      <c r="P992" s="2613" t="s">
        <v>2053</v>
      </c>
      <c r="Q992" s="2614"/>
      <c r="R992" s="2614"/>
      <c r="S992" s="2614"/>
      <c r="T992" s="2615"/>
      <c r="U992" s="2620" t="s">
        <v>2052</v>
      </c>
      <c r="V992" s="2620"/>
      <c r="W992" s="2620"/>
      <c r="X992" s="2620"/>
      <c r="Y992" s="2613" t="s">
        <v>2051</v>
      </c>
      <c r="Z992" s="2614"/>
      <c r="AA992" s="2614"/>
      <c r="AB992" s="2615"/>
      <c r="AC992" s="2615" t="s">
        <v>2050</v>
      </c>
      <c r="AD992" s="2619"/>
      <c r="AE992" s="2619"/>
      <c r="AF992" s="2619"/>
      <c r="AG992" s="2619"/>
      <c r="AH992" s="2620" t="s">
        <v>2049</v>
      </c>
      <c r="AI992" s="2620"/>
      <c r="AJ992" s="2620"/>
      <c r="AK992" s="2620"/>
      <c r="AL992" s="2613" t="s">
        <v>2048</v>
      </c>
      <c r="AM992" s="2614"/>
      <c r="AN992" s="2614"/>
      <c r="AO992" s="2614"/>
      <c r="AP992" s="2615"/>
      <c r="AQ992" s="2613" t="s">
        <v>2047</v>
      </c>
      <c r="AR992" s="2614"/>
      <c r="AS992" s="2614"/>
      <c r="AT992" s="2615"/>
      <c r="AU992" s="2616" t="s">
        <v>2046</v>
      </c>
      <c r="AV992" s="2617"/>
      <c r="AW992" s="2617"/>
      <c r="AX992" s="2618"/>
      <c r="AY992" s="2619" t="s">
        <v>2045</v>
      </c>
      <c r="AZ992" s="2619"/>
      <c r="BA992" s="2619"/>
      <c r="BB992" s="2619"/>
      <c r="BC992"/>
      <c r="BD992"/>
      <c r="BE992"/>
      <c r="BF992"/>
      <c r="BG992"/>
      <c r="BH992"/>
      <c r="BI992"/>
      <c r="BJ992"/>
      <c r="BK992"/>
      <c r="BL992"/>
      <c r="BM992"/>
      <c r="BN992"/>
      <c r="BO992"/>
      <c r="BP992"/>
      <c r="BQ992"/>
      <c r="BR992"/>
      <c r="BS992"/>
    </row>
    <row r="993" spans="1:71" ht="15.75" thickBot="1" x14ac:dyDescent="0.3">
      <c r="A993" s="2622"/>
      <c r="B993" s="2624"/>
      <c r="C993" s="692">
        <v>2</v>
      </c>
      <c r="D993" s="693">
        <v>7</v>
      </c>
      <c r="E993" s="692">
        <v>14</v>
      </c>
      <c r="F993" s="694">
        <v>21</v>
      </c>
      <c r="G993" s="695">
        <v>28</v>
      </c>
      <c r="H993" s="694">
        <v>4</v>
      </c>
      <c r="I993" s="692">
        <v>11</v>
      </c>
      <c r="J993" s="694">
        <v>18</v>
      </c>
      <c r="K993" s="692">
        <v>25</v>
      </c>
      <c r="L993" s="696">
        <v>4</v>
      </c>
      <c r="M993" s="694">
        <v>11</v>
      </c>
      <c r="N993" s="692">
        <v>18</v>
      </c>
      <c r="O993" s="694">
        <v>25</v>
      </c>
      <c r="P993" s="692">
        <v>1</v>
      </c>
      <c r="Q993" s="694">
        <v>8</v>
      </c>
      <c r="R993" s="692">
        <v>15</v>
      </c>
      <c r="S993" s="694">
        <v>22</v>
      </c>
      <c r="T993" s="692">
        <v>29</v>
      </c>
      <c r="U993" s="694">
        <v>6</v>
      </c>
      <c r="V993" s="692">
        <v>13</v>
      </c>
      <c r="W993" s="697">
        <v>20</v>
      </c>
      <c r="X993" s="698">
        <v>27</v>
      </c>
      <c r="Y993" s="699">
        <v>3</v>
      </c>
      <c r="Z993" s="692">
        <v>10</v>
      </c>
      <c r="AA993" s="694">
        <v>17</v>
      </c>
      <c r="AB993" s="692">
        <v>24</v>
      </c>
      <c r="AC993" s="699">
        <v>1</v>
      </c>
      <c r="AD993" s="692">
        <v>8</v>
      </c>
      <c r="AE993" s="694">
        <v>15</v>
      </c>
      <c r="AF993" s="694">
        <v>22</v>
      </c>
      <c r="AG993" s="692">
        <v>29</v>
      </c>
      <c r="AH993" s="694">
        <v>5</v>
      </c>
      <c r="AI993" s="692">
        <v>12</v>
      </c>
      <c r="AJ993" s="692">
        <v>19</v>
      </c>
      <c r="AK993" s="694">
        <v>26</v>
      </c>
      <c r="AL993" s="692">
        <v>2</v>
      </c>
      <c r="AM993" s="694">
        <v>9</v>
      </c>
      <c r="AN993" s="692">
        <v>16</v>
      </c>
      <c r="AO993" s="694">
        <v>23</v>
      </c>
      <c r="AP993" s="692">
        <v>30</v>
      </c>
      <c r="AQ993" s="694">
        <v>7</v>
      </c>
      <c r="AR993" s="692">
        <v>14</v>
      </c>
      <c r="AS993" s="692">
        <v>21</v>
      </c>
      <c r="AT993" s="700">
        <v>28</v>
      </c>
      <c r="AU993" s="701">
        <v>4</v>
      </c>
      <c r="AV993" s="700">
        <v>11</v>
      </c>
      <c r="AW993" s="701">
        <v>18</v>
      </c>
      <c r="AX993" s="700">
        <v>25</v>
      </c>
      <c r="AY993" s="701">
        <v>2</v>
      </c>
      <c r="AZ993" s="700">
        <v>9</v>
      </c>
      <c r="BA993" s="701">
        <v>16</v>
      </c>
      <c r="BB993" s="700">
        <v>28</v>
      </c>
      <c r="BC993"/>
      <c r="BD993"/>
      <c r="BE993"/>
      <c r="BF993"/>
      <c r="BG993"/>
      <c r="BH993"/>
      <c r="BI993"/>
      <c r="BJ993"/>
      <c r="BK993"/>
      <c r="BL993"/>
      <c r="BM993"/>
      <c r="BN993"/>
      <c r="BO993"/>
      <c r="BP993"/>
      <c r="BQ993"/>
      <c r="BR993"/>
      <c r="BS993"/>
    </row>
    <row r="994" spans="1:71" ht="15" x14ac:dyDescent="0.25">
      <c r="A994" s="2608" t="s">
        <v>1687</v>
      </c>
      <c r="B994" s="2140" t="s">
        <v>2072</v>
      </c>
      <c r="C994" s="534" t="s">
        <v>2030</v>
      </c>
      <c r="D994" s="535" t="s">
        <v>2030</v>
      </c>
      <c r="E994" s="535" t="s">
        <v>2030</v>
      </c>
      <c r="F994" s="535" t="s">
        <v>2030</v>
      </c>
      <c r="G994" s="537" t="s">
        <v>2030</v>
      </c>
      <c r="H994" s="534" t="s">
        <v>2030</v>
      </c>
      <c r="I994" s="535" t="s">
        <v>2030</v>
      </c>
      <c r="J994" s="535" t="s">
        <v>2030</v>
      </c>
      <c r="K994" s="535" t="s">
        <v>2030</v>
      </c>
      <c r="L994" s="534" t="s">
        <v>2030</v>
      </c>
      <c r="M994" s="535" t="s">
        <v>2030</v>
      </c>
      <c r="N994" s="535" t="s">
        <v>2030</v>
      </c>
      <c r="O994" s="535" t="s">
        <v>2030</v>
      </c>
      <c r="P994" s="534" t="s">
        <v>2030</v>
      </c>
      <c r="Q994" s="535" t="s">
        <v>2030</v>
      </c>
      <c r="R994" s="535" t="s">
        <v>2030</v>
      </c>
      <c r="S994" s="535" t="s">
        <v>2030</v>
      </c>
      <c r="T994" s="536" t="s">
        <v>2030</v>
      </c>
      <c r="U994" s="534" t="s">
        <v>2030</v>
      </c>
      <c r="V994" s="535" t="s">
        <v>2030</v>
      </c>
      <c r="W994" s="535" t="s">
        <v>2030</v>
      </c>
      <c r="X994" s="536" t="s">
        <v>2030</v>
      </c>
      <c r="Y994" s="534" t="s">
        <v>2030</v>
      </c>
      <c r="Z994" s="535" t="s">
        <v>2030</v>
      </c>
      <c r="AA994" s="535" t="s">
        <v>2030</v>
      </c>
      <c r="AB994" s="535" t="s">
        <v>2030</v>
      </c>
      <c r="AC994" s="534" t="s">
        <v>2030</v>
      </c>
      <c r="AD994" s="535" t="s">
        <v>2030</v>
      </c>
      <c r="AE994" s="535" t="s">
        <v>2030</v>
      </c>
      <c r="AF994" s="535" t="s">
        <v>2030</v>
      </c>
      <c r="AG994" s="535" t="s">
        <v>2030</v>
      </c>
      <c r="AH994" s="534" t="s">
        <v>2030</v>
      </c>
      <c r="AI994" s="535" t="s">
        <v>2030</v>
      </c>
      <c r="AJ994" s="535" t="s">
        <v>2030</v>
      </c>
      <c r="AK994" s="535" t="s">
        <v>2030</v>
      </c>
      <c r="AL994" s="534" t="s">
        <v>2030</v>
      </c>
      <c r="AM994" s="535" t="s">
        <v>2030</v>
      </c>
      <c r="AN994" s="535" t="s">
        <v>2030</v>
      </c>
      <c r="AO994" s="535" t="s">
        <v>2030</v>
      </c>
      <c r="AP994" s="536" t="s">
        <v>2030</v>
      </c>
      <c r="AQ994" s="534" t="s">
        <v>2030</v>
      </c>
      <c r="AR994" s="535" t="s">
        <v>2030</v>
      </c>
      <c r="AS994" s="535" t="s">
        <v>2030</v>
      </c>
      <c r="AT994" s="536" t="s">
        <v>2030</v>
      </c>
      <c r="AU994" s="534" t="s">
        <v>2030</v>
      </c>
      <c r="AV994" s="704" t="s">
        <v>2259</v>
      </c>
      <c r="AW994" s="704" t="s">
        <v>2259</v>
      </c>
      <c r="AX994" s="733" t="s">
        <v>2259</v>
      </c>
      <c r="AY994" s="706" t="s">
        <v>2259</v>
      </c>
      <c r="AZ994" s="535" t="s">
        <v>2030</v>
      </c>
      <c r="BA994" s="535" t="s">
        <v>2030</v>
      </c>
      <c r="BB994" s="536" t="s">
        <v>2030</v>
      </c>
      <c r="BC994"/>
      <c r="BD994"/>
      <c r="BE994"/>
      <c r="BF994"/>
      <c r="BG994"/>
      <c r="BH994"/>
      <c r="BI994"/>
      <c r="BJ994"/>
      <c r="BK994"/>
      <c r="BL994"/>
      <c r="BM994"/>
      <c r="BN994"/>
      <c r="BO994"/>
      <c r="BP994"/>
      <c r="BQ994"/>
      <c r="BR994"/>
      <c r="BS994"/>
    </row>
    <row r="995" spans="1:71" ht="15" x14ac:dyDescent="0.25">
      <c r="A995" s="2609"/>
      <c r="B995" s="2138" t="s">
        <v>2071</v>
      </c>
      <c r="C995" s="549" t="s">
        <v>2030</v>
      </c>
      <c r="D995" s="550" t="s">
        <v>2030</v>
      </c>
      <c r="E995" s="550" t="s">
        <v>2030</v>
      </c>
      <c r="F995" s="727" t="s">
        <v>2259</v>
      </c>
      <c r="G995" s="725" t="s">
        <v>2259</v>
      </c>
      <c r="H995" s="549" t="s">
        <v>2030</v>
      </c>
      <c r="I995" s="727" t="s">
        <v>2259</v>
      </c>
      <c r="J995" s="727" t="s">
        <v>2259</v>
      </c>
      <c r="K995" s="550" t="s">
        <v>2030</v>
      </c>
      <c r="L995" s="549" t="s">
        <v>2030</v>
      </c>
      <c r="M995" s="550" t="s">
        <v>2030</v>
      </c>
      <c r="N995" s="550" t="s">
        <v>2030</v>
      </c>
      <c r="O995" s="550" t="s">
        <v>2030</v>
      </c>
      <c r="P995" s="549" t="s">
        <v>2030</v>
      </c>
      <c r="Q995" s="550" t="s">
        <v>2030</v>
      </c>
      <c r="R995" s="550" t="s">
        <v>2030</v>
      </c>
      <c r="S995" s="550" t="s">
        <v>2030</v>
      </c>
      <c r="T995" s="553" t="s">
        <v>2030</v>
      </c>
      <c r="U995" s="549" t="s">
        <v>2030</v>
      </c>
      <c r="V995" s="550" t="s">
        <v>2030</v>
      </c>
      <c r="W995" s="550" t="s">
        <v>2030</v>
      </c>
      <c r="X995" s="553" t="s">
        <v>2030</v>
      </c>
      <c r="Y995" s="549" t="s">
        <v>2030</v>
      </c>
      <c r="Z995" s="550" t="s">
        <v>2030</v>
      </c>
      <c r="AA995" s="550" t="s">
        <v>2030</v>
      </c>
      <c r="AB995" s="550" t="s">
        <v>2030</v>
      </c>
      <c r="AC995" s="549" t="s">
        <v>2030</v>
      </c>
      <c r="AD995" s="550" t="s">
        <v>2030</v>
      </c>
      <c r="AE995" s="550" t="s">
        <v>2030</v>
      </c>
      <c r="AF995" s="550" t="s">
        <v>2030</v>
      </c>
      <c r="AG995" s="550" t="s">
        <v>2030</v>
      </c>
      <c r="AH995" s="549" t="s">
        <v>2030</v>
      </c>
      <c r="AI995" s="550" t="s">
        <v>2030</v>
      </c>
      <c r="AJ995" s="550" t="s">
        <v>2030</v>
      </c>
      <c r="AK995" s="550" t="s">
        <v>2030</v>
      </c>
      <c r="AL995" s="549" t="s">
        <v>2030</v>
      </c>
      <c r="AM995" s="550" t="s">
        <v>2030</v>
      </c>
      <c r="AN995" s="550" t="s">
        <v>2030</v>
      </c>
      <c r="AO995" s="550" t="s">
        <v>2030</v>
      </c>
      <c r="AP995" s="553" t="s">
        <v>2030</v>
      </c>
      <c r="AQ995" s="549" t="s">
        <v>2030</v>
      </c>
      <c r="AR995" s="550" t="s">
        <v>2030</v>
      </c>
      <c r="AS995" s="550" t="s">
        <v>2030</v>
      </c>
      <c r="AT995" s="553" t="s">
        <v>2030</v>
      </c>
      <c r="AU995" s="549" t="s">
        <v>2030</v>
      </c>
      <c r="AV995" s="727" t="s">
        <v>2259</v>
      </c>
      <c r="AW995" s="727" t="s">
        <v>2259</v>
      </c>
      <c r="AX995" s="728" t="s">
        <v>2259</v>
      </c>
      <c r="AY995" s="726" t="s">
        <v>2259</v>
      </c>
      <c r="AZ995" s="550" t="s">
        <v>2030</v>
      </c>
      <c r="BA995" s="550" t="s">
        <v>2030</v>
      </c>
      <c r="BB995" s="553" t="s">
        <v>2030</v>
      </c>
      <c r="BC995"/>
      <c r="BD995"/>
      <c r="BE995"/>
      <c r="BF995"/>
      <c r="BG995"/>
      <c r="BH995"/>
      <c r="BI995"/>
      <c r="BJ995"/>
      <c r="BK995"/>
      <c r="BL995"/>
      <c r="BM995"/>
      <c r="BN995"/>
      <c r="BO995"/>
      <c r="BP995"/>
      <c r="BQ995"/>
      <c r="BR995"/>
      <c r="BS995"/>
    </row>
    <row r="996" spans="1:71" ht="15" x14ac:dyDescent="0.25">
      <c r="A996" s="2609"/>
      <c r="B996" s="2142" t="s">
        <v>2070</v>
      </c>
      <c r="C996" s="560" t="s">
        <v>2030</v>
      </c>
      <c r="D996" s="730" t="s">
        <v>2259</v>
      </c>
      <c r="E996" s="730" t="s">
        <v>2259</v>
      </c>
      <c r="F996" s="730" t="s">
        <v>2259</v>
      </c>
      <c r="G996" s="562" t="s">
        <v>2030</v>
      </c>
      <c r="H996" s="741" t="s">
        <v>2259</v>
      </c>
      <c r="I996" s="730" t="s">
        <v>2259</v>
      </c>
      <c r="J996" s="730" t="s">
        <v>2259</v>
      </c>
      <c r="K996" s="730" t="s">
        <v>2259</v>
      </c>
      <c r="L996" s="560" t="s">
        <v>2030</v>
      </c>
      <c r="M996" s="561" t="s">
        <v>2030</v>
      </c>
      <c r="N996" s="561" t="s">
        <v>2030</v>
      </c>
      <c r="O996" s="561" t="s">
        <v>2030</v>
      </c>
      <c r="P996" s="560" t="s">
        <v>2030</v>
      </c>
      <c r="Q996" s="561" t="s">
        <v>2030</v>
      </c>
      <c r="R996" s="561" t="s">
        <v>2030</v>
      </c>
      <c r="S996" s="561" t="s">
        <v>2030</v>
      </c>
      <c r="T996" s="564" t="s">
        <v>2030</v>
      </c>
      <c r="U996" s="560" t="s">
        <v>2030</v>
      </c>
      <c r="V996" s="561" t="s">
        <v>2030</v>
      </c>
      <c r="W996" s="561" t="s">
        <v>2030</v>
      </c>
      <c r="X996" s="564" t="s">
        <v>2030</v>
      </c>
      <c r="Y996" s="560" t="s">
        <v>2030</v>
      </c>
      <c r="Z996" s="561" t="s">
        <v>2030</v>
      </c>
      <c r="AA996" s="561" t="s">
        <v>2030</v>
      </c>
      <c r="AB996" s="561" t="s">
        <v>2030</v>
      </c>
      <c r="AC996" s="560" t="s">
        <v>2030</v>
      </c>
      <c r="AD996" s="561" t="s">
        <v>2030</v>
      </c>
      <c r="AE996" s="561" t="s">
        <v>2030</v>
      </c>
      <c r="AF996" s="561" t="s">
        <v>2030</v>
      </c>
      <c r="AG996" s="561" t="s">
        <v>2030</v>
      </c>
      <c r="AH996" s="560" t="s">
        <v>2030</v>
      </c>
      <c r="AI996" s="561" t="s">
        <v>2030</v>
      </c>
      <c r="AJ996" s="561" t="s">
        <v>2030</v>
      </c>
      <c r="AK996" s="561" t="s">
        <v>2030</v>
      </c>
      <c r="AL996" s="560" t="s">
        <v>2030</v>
      </c>
      <c r="AM996" s="561" t="s">
        <v>2030</v>
      </c>
      <c r="AN996" s="561" t="s">
        <v>2030</v>
      </c>
      <c r="AO996" s="561" t="s">
        <v>2030</v>
      </c>
      <c r="AP996" s="564" t="s">
        <v>2030</v>
      </c>
      <c r="AQ996" s="560" t="s">
        <v>2030</v>
      </c>
      <c r="AR996" s="561" t="s">
        <v>2030</v>
      </c>
      <c r="AS996" s="561" t="s">
        <v>2030</v>
      </c>
      <c r="AT996" s="564" t="s">
        <v>2030</v>
      </c>
      <c r="AU996" s="560" t="s">
        <v>2030</v>
      </c>
      <c r="AV996" s="730" t="s">
        <v>2259</v>
      </c>
      <c r="AW996" s="730" t="s">
        <v>2259</v>
      </c>
      <c r="AX996" s="742" t="s">
        <v>2259</v>
      </c>
      <c r="AY996" s="741" t="s">
        <v>2259</v>
      </c>
      <c r="AZ996" s="561" t="s">
        <v>2030</v>
      </c>
      <c r="BA996" s="561" t="s">
        <v>2030</v>
      </c>
      <c r="BB996" s="564" t="s">
        <v>2030</v>
      </c>
      <c r="BC996"/>
      <c r="BD996"/>
      <c r="BE996"/>
      <c r="BF996"/>
      <c r="BG996"/>
      <c r="BH996"/>
      <c r="BI996"/>
      <c r="BJ996"/>
      <c r="BK996"/>
      <c r="BL996"/>
      <c r="BM996"/>
      <c r="BN996"/>
      <c r="BO996"/>
      <c r="BP996"/>
      <c r="BQ996"/>
      <c r="BR996"/>
      <c r="BS996"/>
    </row>
    <row r="997" spans="1:71" ht="15" x14ac:dyDescent="0.25">
      <c r="A997" s="2609"/>
      <c r="B997" s="2138" t="s">
        <v>2069</v>
      </c>
      <c r="C997" s="549" t="s">
        <v>2030</v>
      </c>
      <c r="D997" s="550" t="s">
        <v>2030</v>
      </c>
      <c r="E997" s="550" t="s">
        <v>2030</v>
      </c>
      <c r="F997" s="727" t="s">
        <v>2259</v>
      </c>
      <c r="G997" s="725" t="s">
        <v>2259</v>
      </c>
      <c r="H997" s="549" t="s">
        <v>2030</v>
      </c>
      <c r="I997" s="727" t="s">
        <v>2259</v>
      </c>
      <c r="J997" s="727" t="s">
        <v>2259</v>
      </c>
      <c r="K997" s="550" t="s">
        <v>2030</v>
      </c>
      <c r="L997" s="549" t="s">
        <v>2030</v>
      </c>
      <c r="M997" s="550" t="s">
        <v>2030</v>
      </c>
      <c r="N997" s="550" t="s">
        <v>2030</v>
      </c>
      <c r="O997" s="550" t="s">
        <v>2030</v>
      </c>
      <c r="P997" s="549" t="s">
        <v>2030</v>
      </c>
      <c r="Q997" s="550" t="s">
        <v>2030</v>
      </c>
      <c r="R997" s="550" t="s">
        <v>2030</v>
      </c>
      <c r="S997" s="550" t="s">
        <v>2030</v>
      </c>
      <c r="T997" s="553" t="s">
        <v>2030</v>
      </c>
      <c r="U997" s="549" t="s">
        <v>2030</v>
      </c>
      <c r="V997" s="550" t="s">
        <v>2030</v>
      </c>
      <c r="W997" s="550" t="s">
        <v>2030</v>
      </c>
      <c r="X997" s="553" t="s">
        <v>2030</v>
      </c>
      <c r="Y997" s="549" t="s">
        <v>2030</v>
      </c>
      <c r="Z997" s="550" t="s">
        <v>2030</v>
      </c>
      <c r="AA997" s="550" t="s">
        <v>2030</v>
      </c>
      <c r="AB997" s="550" t="s">
        <v>2030</v>
      </c>
      <c r="AC997" s="549" t="s">
        <v>2030</v>
      </c>
      <c r="AD997" s="550" t="s">
        <v>2030</v>
      </c>
      <c r="AE997" s="550" t="s">
        <v>2030</v>
      </c>
      <c r="AF997" s="550" t="s">
        <v>2030</v>
      </c>
      <c r="AG997" s="550" t="s">
        <v>2030</v>
      </c>
      <c r="AH997" s="549" t="s">
        <v>2030</v>
      </c>
      <c r="AI997" s="550" t="s">
        <v>2030</v>
      </c>
      <c r="AJ997" s="550" t="s">
        <v>2030</v>
      </c>
      <c r="AK997" s="550" t="s">
        <v>2030</v>
      </c>
      <c r="AL997" s="549" t="s">
        <v>2030</v>
      </c>
      <c r="AM997" s="550" t="s">
        <v>2030</v>
      </c>
      <c r="AN997" s="550" t="s">
        <v>2030</v>
      </c>
      <c r="AO997" s="550" t="s">
        <v>2030</v>
      </c>
      <c r="AP997" s="553" t="s">
        <v>2030</v>
      </c>
      <c r="AQ997" s="549" t="s">
        <v>2030</v>
      </c>
      <c r="AR997" s="550" t="s">
        <v>2030</v>
      </c>
      <c r="AS997" s="550" t="s">
        <v>2030</v>
      </c>
      <c r="AT997" s="553" t="s">
        <v>2030</v>
      </c>
      <c r="AU997" s="549" t="s">
        <v>2030</v>
      </c>
      <c r="AV997" s="727" t="s">
        <v>2259</v>
      </c>
      <c r="AW997" s="727" t="s">
        <v>2259</v>
      </c>
      <c r="AX997" s="728" t="s">
        <v>2259</v>
      </c>
      <c r="AY997" s="726" t="s">
        <v>2259</v>
      </c>
      <c r="AZ997" s="550" t="s">
        <v>2030</v>
      </c>
      <c r="BA997" s="550" t="s">
        <v>2030</v>
      </c>
      <c r="BB997" s="553" t="s">
        <v>2030</v>
      </c>
      <c r="BC997"/>
      <c r="BD997"/>
      <c r="BE997"/>
      <c r="BF997"/>
      <c r="BG997"/>
      <c r="BH997"/>
      <c r="BI997"/>
      <c r="BJ997"/>
      <c r="BK997"/>
      <c r="BL997"/>
      <c r="BM997"/>
      <c r="BN997"/>
      <c r="BO997"/>
      <c r="BP997"/>
      <c r="BQ997"/>
      <c r="BR997"/>
      <c r="BS997"/>
    </row>
    <row r="998" spans="1:71" ht="15" x14ac:dyDescent="0.25">
      <c r="A998" s="2609"/>
      <c r="B998" s="2142" t="s">
        <v>2068</v>
      </c>
      <c r="C998" s="560" t="s">
        <v>2030</v>
      </c>
      <c r="D998" s="561" t="s">
        <v>2030</v>
      </c>
      <c r="E998" s="561" t="s">
        <v>2030</v>
      </c>
      <c r="F998" s="561" t="s">
        <v>2030</v>
      </c>
      <c r="G998" s="562" t="s">
        <v>2030</v>
      </c>
      <c r="H998" s="560" t="s">
        <v>2030</v>
      </c>
      <c r="I998" s="561" t="s">
        <v>2030</v>
      </c>
      <c r="J998" s="561" t="s">
        <v>2030</v>
      </c>
      <c r="K998" s="561" t="s">
        <v>2030</v>
      </c>
      <c r="L998" s="560" t="s">
        <v>2030</v>
      </c>
      <c r="M998" s="561" t="s">
        <v>2030</v>
      </c>
      <c r="N998" s="561" t="s">
        <v>2030</v>
      </c>
      <c r="O998" s="561" t="s">
        <v>2030</v>
      </c>
      <c r="P998" s="560" t="s">
        <v>2030</v>
      </c>
      <c r="Q998" s="561" t="s">
        <v>2030</v>
      </c>
      <c r="R998" s="561" t="s">
        <v>2030</v>
      </c>
      <c r="S998" s="561" t="s">
        <v>2030</v>
      </c>
      <c r="T998" s="564" t="s">
        <v>2030</v>
      </c>
      <c r="U998" s="560" t="s">
        <v>2030</v>
      </c>
      <c r="V998" s="561" t="s">
        <v>2030</v>
      </c>
      <c r="W998" s="561" t="s">
        <v>2030</v>
      </c>
      <c r="X998" s="564" t="s">
        <v>2030</v>
      </c>
      <c r="Y998" s="560" t="s">
        <v>2030</v>
      </c>
      <c r="Z998" s="561" t="s">
        <v>2030</v>
      </c>
      <c r="AA998" s="561" t="s">
        <v>2030</v>
      </c>
      <c r="AB998" s="561" t="s">
        <v>2030</v>
      </c>
      <c r="AC998" s="560" t="s">
        <v>2030</v>
      </c>
      <c r="AD998" s="561" t="s">
        <v>2030</v>
      </c>
      <c r="AE998" s="561" t="s">
        <v>2030</v>
      </c>
      <c r="AF998" s="561" t="s">
        <v>2030</v>
      </c>
      <c r="AG998" s="561" t="s">
        <v>2030</v>
      </c>
      <c r="AH998" s="560" t="s">
        <v>2030</v>
      </c>
      <c r="AI998" s="561" t="s">
        <v>2030</v>
      </c>
      <c r="AJ998" s="561" t="s">
        <v>2030</v>
      </c>
      <c r="AK998" s="561" t="s">
        <v>2030</v>
      </c>
      <c r="AL998" s="560" t="s">
        <v>2030</v>
      </c>
      <c r="AM998" s="561" t="s">
        <v>2030</v>
      </c>
      <c r="AN998" s="561" t="s">
        <v>2030</v>
      </c>
      <c r="AO998" s="561" t="s">
        <v>2030</v>
      </c>
      <c r="AP998" s="564" t="s">
        <v>2030</v>
      </c>
      <c r="AQ998" s="560" t="s">
        <v>2030</v>
      </c>
      <c r="AR998" s="561" t="s">
        <v>2030</v>
      </c>
      <c r="AS998" s="561" t="s">
        <v>2030</v>
      </c>
      <c r="AT998" s="564" t="s">
        <v>2030</v>
      </c>
      <c r="AU998" s="560" t="s">
        <v>2030</v>
      </c>
      <c r="AV998" s="561" t="s">
        <v>2030</v>
      </c>
      <c r="AW998" s="561" t="s">
        <v>2030</v>
      </c>
      <c r="AX998" s="564" t="s">
        <v>2030</v>
      </c>
      <c r="AY998" s="560" t="s">
        <v>2030</v>
      </c>
      <c r="AZ998" s="561" t="s">
        <v>2030</v>
      </c>
      <c r="BA998" s="561" t="s">
        <v>2030</v>
      </c>
      <c r="BB998" s="564" t="s">
        <v>2030</v>
      </c>
      <c r="BC998"/>
      <c r="BD998"/>
      <c r="BE998"/>
      <c r="BF998"/>
      <c r="BG998"/>
      <c r="BH998"/>
      <c r="BI998"/>
      <c r="BJ998"/>
      <c r="BK998"/>
      <c r="BL998"/>
      <c r="BM998"/>
      <c r="BN998"/>
      <c r="BO998"/>
      <c r="BP998"/>
      <c r="BQ998"/>
      <c r="BR998"/>
      <c r="BS998"/>
    </row>
    <row r="999" spans="1:71" ht="15.75" thickBot="1" x14ac:dyDescent="0.3">
      <c r="A999" s="2610"/>
      <c r="B999" s="2144" t="s">
        <v>2067</v>
      </c>
      <c r="C999" s="585" t="s">
        <v>2030</v>
      </c>
      <c r="D999" s="586" t="s">
        <v>2030</v>
      </c>
      <c r="E999" s="586" t="s">
        <v>2030</v>
      </c>
      <c r="F999" s="586" t="s">
        <v>2030</v>
      </c>
      <c r="G999" s="588" t="s">
        <v>2030</v>
      </c>
      <c r="H999" s="585" t="s">
        <v>2030</v>
      </c>
      <c r="I999" s="586" t="s">
        <v>2030</v>
      </c>
      <c r="J999" s="586" t="s">
        <v>2030</v>
      </c>
      <c r="K999" s="586" t="s">
        <v>2030</v>
      </c>
      <c r="L999" s="585" t="s">
        <v>2030</v>
      </c>
      <c r="M999" s="586" t="s">
        <v>2030</v>
      </c>
      <c r="N999" s="586" t="s">
        <v>2030</v>
      </c>
      <c r="O999" s="586" t="s">
        <v>2030</v>
      </c>
      <c r="P999" s="585" t="s">
        <v>2030</v>
      </c>
      <c r="Q999" s="586" t="s">
        <v>2030</v>
      </c>
      <c r="R999" s="586" t="s">
        <v>2030</v>
      </c>
      <c r="S999" s="586" t="s">
        <v>2030</v>
      </c>
      <c r="T999" s="587" t="s">
        <v>2030</v>
      </c>
      <c r="U999" s="585" t="s">
        <v>2030</v>
      </c>
      <c r="V999" s="586" t="s">
        <v>2030</v>
      </c>
      <c r="W999" s="586" t="s">
        <v>2030</v>
      </c>
      <c r="X999" s="587" t="s">
        <v>2030</v>
      </c>
      <c r="Y999" s="585" t="s">
        <v>2030</v>
      </c>
      <c r="Z999" s="586" t="s">
        <v>2030</v>
      </c>
      <c r="AA999" s="586" t="s">
        <v>2030</v>
      </c>
      <c r="AB999" s="586" t="s">
        <v>2030</v>
      </c>
      <c r="AC999" s="585" t="s">
        <v>2030</v>
      </c>
      <c r="AD999" s="586" t="s">
        <v>2030</v>
      </c>
      <c r="AE999" s="586" t="s">
        <v>2030</v>
      </c>
      <c r="AF999" s="586" t="s">
        <v>2030</v>
      </c>
      <c r="AG999" s="586" t="s">
        <v>2030</v>
      </c>
      <c r="AH999" s="585" t="s">
        <v>2030</v>
      </c>
      <c r="AI999" s="586" t="s">
        <v>2030</v>
      </c>
      <c r="AJ999" s="586" t="s">
        <v>2030</v>
      </c>
      <c r="AK999" s="586" t="s">
        <v>2030</v>
      </c>
      <c r="AL999" s="585" t="s">
        <v>2030</v>
      </c>
      <c r="AM999" s="586" t="s">
        <v>2030</v>
      </c>
      <c r="AN999" s="586" t="s">
        <v>2030</v>
      </c>
      <c r="AO999" s="586" t="s">
        <v>2030</v>
      </c>
      <c r="AP999" s="587" t="s">
        <v>2030</v>
      </c>
      <c r="AQ999" s="585" t="s">
        <v>2030</v>
      </c>
      <c r="AR999" s="586" t="s">
        <v>2030</v>
      </c>
      <c r="AS999" s="586" t="s">
        <v>2030</v>
      </c>
      <c r="AT999" s="587" t="s">
        <v>2030</v>
      </c>
      <c r="AU999" s="585" t="s">
        <v>2030</v>
      </c>
      <c r="AV999" s="586" t="s">
        <v>2030</v>
      </c>
      <c r="AW999" s="586" t="s">
        <v>2030</v>
      </c>
      <c r="AX999" s="587" t="s">
        <v>2030</v>
      </c>
      <c r="AY999" s="585" t="s">
        <v>2030</v>
      </c>
      <c r="AZ999" s="586" t="s">
        <v>2030</v>
      </c>
      <c r="BA999" s="586" t="s">
        <v>2030</v>
      </c>
      <c r="BB999" s="587" t="s">
        <v>2030</v>
      </c>
      <c r="BC999"/>
      <c r="BD999"/>
      <c r="BE999"/>
      <c r="BF999"/>
      <c r="BG999"/>
      <c r="BH999"/>
      <c r="BI999"/>
      <c r="BJ999"/>
      <c r="BK999"/>
      <c r="BL999"/>
      <c r="BM999"/>
      <c r="BN999"/>
      <c r="BO999"/>
      <c r="BP999"/>
      <c r="BQ999"/>
      <c r="BR999"/>
      <c r="BS999"/>
    </row>
    <row r="1000" spans="1:71" ht="15.75" thickBot="1" x14ac:dyDescent="0.3">
      <c r="A1000"/>
      <c r="B1000" s="1676"/>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row>
    <row r="1001" spans="1:71" ht="15.75" thickBot="1" x14ac:dyDescent="0.3">
      <c r="A1001" s="2621" t="s">
        <v>450</v>
      </c>
      <c r="B1001" s="2623" t="s">
        <v>672</v>
      </c>
      <c r="C1001" s="2613" t="s">
        <v>2056</v>
      </c>
      <c r="D1001" s="2625"/>
      <c r="E1001" s="2625"/>
      <c r="F1001" s="2625"/>
      <c r="G1001" s="2626"/>
      <c r="H1001" s="2627" t="s">
        <v>2062</v>
      </c>
      <c r="I1001" s="2628"/>
      <c r="J1001" s="2628"/>
      <c r="K1001" s="2629"/>
      <c r="L1001" s="2628" t="s">
        <v>2061</v>
      </c>
      <c r="M1001" s="2628"/>
      <c r="N1001" s="2628"/>
      <c r="O1001" s="2629"/>
      <c r="P1001" s="2613" t="s">
        <v>2053</v>
      </c>
      <c r="Q1001" s="2614"/>
      <c r="R1001" s="2614"/>
      <c r="S1001" s="2614"/>
      <c r="T1001" s="2615"/>
      <c r="U1001" s="2620" t="s">
        <v>2052</v>
      </c>
      <c r="V1001" s="2620"/>
      <c r="W1001" s="2620"/>
      <c r="X1001" s="2620"/>
      <c r="Y1001" s="2613" t="s">
        <v>2051</v>
      </c>
      <c r="Z1001" s="2614"/>
      <c r="AA1001" s="2614"/>
      <c r="AB1001" s="2615"/>
      <c r="AC1001" s="2615" t="s">
        <v>2050</v>
      </c>
      <c r="AD1001" s="2619"/>
      <c r="AE1001" s="2619"/>
      <c r="AF1001" s="2619"/>
      <c r="AG1001" s="2619"/>
      <c r="AH1001" s="2620" t="s">
        <v>2049</v>
      </c>
      <c r="AI1001" s="2620"/>
      <c r="AJ1001" s="2620"/>
      <c r="AK1001" s="2620"/>
      <c r="AL1001" s="2613" t="s">
        <v>2048</v>
      </c>
      <c r="AM1001" s="2614"/>
      <c r="AN1001" s="2614"/>
      <c r="AO1001" s="2614"/>
      <c r="AP1001" s="2615"/>
      <c r="AQ1001" s="2613" t="s">
        <v>2047</v>
      </c>
      <c r="AR1001" s="2614"/>
      <c r="AS1001" s="2614"/>
      <c r="AT1001" s="2615"/>
      <c r="AU1001" s="2616" t="s">
        <v>2046</v>
      </c>
      <c r="AV1001" s="2617"/>
      <c r="AW1001" s="2617"/>
      <c r="AX1001" s="2618"/>
      <c r="AY1001" s="2619" t="s">
        <v>2045</v>
      </c>
      <c r="AZ1001" s="2619"/>
      <c r="BA1001" s="2619"/>
      <c r="BB1001" s="2619"/>
      <c r="BC1001"/>
      <c r="BD1001"/>
      <c r="BE1001"/>
      <c r="BF1001"/>
      <c r="BG1001"/>
      <c r="BH1001"/>
      <c r="BI1001"/>
      <c r="BJ1001"/>
      <c r="BK1001"/>
      <c r="BL1001"/>
      <c r="BM1001"/>
      <c r="BN1001"/>
      <c r="BO1001"/>
      <c r="BP1001"/>
      <c r="BQ1001"/>
      <c r="BR1001"/>
      <c r="BS1001"/>
    </row>
    <row r="1002" spans="1:71" ht="15.75" thickBot="1" x14ac:dyDescent="0.3">
      <c r="A1002" s="2622"/>
      <c r="B1002" s="2624"/>
      <c r="C1002" s="692">
        <v>2</v>
      </c>
      <c r="D1002" s="693">
        <v>7</v>
      </c>
      <c r="E1002" s="692">
        <v>14</v>
      </c>
      <c r="F1002" s="694">
        <v>21</v>
      </c>
      <c r="G1002" s="695">
        <v>28</v>
      </c>
      <c r="H1002" s="694">
        <v>4</v>
      </c>
      <c r="I1002" s="692">
        <v>11</v>
      </c>
      <c r="J1002" s="694">
        <v>18</v>
      </c>
      <c r="K1002" s="692">
        <v>25</v>
      </c>
      <c r="L1002" s="696">
        <v>4</v>
      </c>
      <c r="M1002" s="694">
        <v>11</v>
      </c>
      <c r="N1002" s="692">
        <v>18</v>
      </c>
      <c r="O1002" s="694">
        <v>25</v>
      </c>
      <c r="P1002" s="692">
        <v>1</v>
      </c>
      <c r="Q1002" s="694">
        <v>8</v>
      </c>
      <c r="R1002" s="692">
        <v>15</v>
      </c>
      <c r="S1002" s="694">
        <v>22</v>
      </c>
      <c r="T1002" s="692">
        <v>29</v>
      </c>
      <c r="U1002" s="694">
        <v>6</v>
      </c>
      <c r="V1002" s="692">
        <v>13</v>
      </c>
      <c r="W1002" s="697">
        <v>20</v>
      </c>
      <c r="X1002" s="698">
        <v>27</v>
      </c>
      <c r="Y1002" s="699">
        <v>3</v>
      </c>
      <c r="Z1002" s="692">
        <v>10</v>
      </c>
      <c r="AA1002" s="694">
        <v>17</v>
      </c>
      <c r="AB1002" s="692">
        <v>24</v>
      </c>
      <c r="AC1002" s="699">
        <v>1</v>
      </c>
      <c r="AD1002" s="692">
        <v>8</v>
      </c>
      <c r="AE1002" s="694">
        <v>15</v>
      </c>
      <c r="AF1002" s="694">
        <v>22</v>
      </c>
      <c r="AG1002" s="692">
        <v>29</v>
      </c>
      <c r="AH1002" s="694">
        <v>5</v>
      </c>
      <c r="AI1002" s="692">
        <v>12</v>
      </c>
      <c r="AJ1002" s="692">
        <v>19</v>
      </c>
      <c r="AK1002" s="694">
        <v>26</v>
      </c>
      <c r="AL1002" s="692">
        <v>2</v>
      </c>
      <c r="AM1002" s="694">
        <v>9</v>
      </c>
      <c r="AN1002" s="692">
        <v>16</v>
      </c>
      <c r="AO1002" s="694">
        <v>23</v>
      </c>
      <c r="AP1002" s="692">
        <v>30</v>
      </c>
      <c r="AQ1002" s="694">
        <v>7</v>
      </c>
      <c r="AR1002" s="692">
        <v>14</v>
      </c>
      <c r="AS1002" s="692">
        <v>21</v>
      </c>
      <c r="AT1002" s="700">
        <v>28</v>
      </c>
      <c r="AU1002" s="701">
        <v>4</v>
      </c>
      <c r="AV1002" s="700">
        <v>11</v>
      </c>
      <c r="AW1002" s="701">
        <v>18</v>
      </c>
      <c r="AX1002" s="700">
        <v>25</v>
      </c>
      <c r="AY1002" s="701">
        <v>2</v>
      </c>
      <c r="AZ1002" s="700">
        <v>9</v>
      </c>
      <c r="BA1002" s="701">
        <v>16</v>
      </c>
      <c r="BB1002" s="700">
        <v>28</v>
      </c>
      <c r="BC1002"/>
      <c r="BD1002"/>
      <c r="BE1002"/>
      <c r="BF1002"/>
      <c r="BG1002"/>
      <c r="BH1002"/>
      <c r="BI1002"/>
      <c r="BJ1002"/>
      <c r="BK1002"/>
      <c r="BL1002"/>
      <c r="BM1002"/>
      <c r="BN1002"/>
      <c r="BO1002"/>
      <c r="BP1002"/>
      <c r="BQ1002"/>
      <c r="BR1002"/>
      <c r="BS1002"/>
    </row>
    <row r="1003" spans="1:71" ht="15.75" thickBot="1" x14ac:dyDescent="0.3">
      <c r="A1003" s="761" t="s">
        <v>1692</v>
      </c>
      <c r="B1003" s="2145" t="s">
        <v>2033</v>
      </c>
      <c r="C1003" s="680" t="s">
        <v>2030</v>
      </c>
      <c r="D1003" s="681" t="s">
        <v>2030</v>
      </c>
      <c r="E1003" s="681" t="s">
        <v>2030</v>
      </c>
      <c r="F1003" s="681" t="s">
        <v>2030</v>
      </c>
      <c r="G1003" s="681" t="s">
        <v>2030</v>
      </c>
      <c r="H1003" s="680" t="s">
        <v>2030</v>
      </c>
      <c r="I1003" s="681" t="s">
        <v>2030</v>
      </c>
      <c r="J1003" s="681" t="s">
        <v>2030</v>
      </c>
      <c r="K1003" s="681" t="s">
        <v>2030</v>
      </c>
      <c r="L1003" s="680" t="s">
        <v>2030</v>
      </c>
      <c r="M1003" s="681" t="s">
        <v>2030</v>
      </c>
      <c r="N1003" s="681" t="s">
        <v>2030</v>
      </c>
      <c r="O1003" s="681" t="s">
        <v>2030</v>
      </c>
      <c r="P1003" s="680" t="s">
        <v>2030</v>
      </c>
      <c r="Q1003" s="681" t="s">
        <v>2030</v>
      </c>
      <c r="R1003" s="681" t="s">
        <v>2030</v>
      </c>
      <c r="S1003" s="681" t="s">
        <v>2030</v>
      </c>
      <c r="T1003" s="682" t="s">
        <v>2030</v>
      </c>
      <c r="U1003" s="680" t="s">
        <v>2030</v>
      </c>
      <c r="V1003" s="681" t="s">
        <v>2030</v>
      </c>
      <c r="W1003" s="681" t="s">
        <v>2030</v>
      </c>
      <c r="X1003" s="682" t="s">
        <v>2030</v>
      </c>
      <c r="Y1003" s="680" t="s">
        <v>2030</v>
      </c>
      <c r="Z1003" s="681" t="s">
        <v>2030</v>
      </c>
      <c r="AA1003" s="681" t="s">
        <v>2030</v>
      </c>
      <c r="AB1003" s="681" t="s">
        <v>2030</v>
      </c>
      <c r="AC1003" s="680" t="s">
        <v>2030</v>
      </c>
      <c r="AD1003" s="681" t="s">
        <v>2030</v>
      </c>
      <c r="AE1003" s="681" t="s">
        <v>2030</v>
      </c>
      <c r="AF1003" s="681" t="s">
        <v>2030</v>
      </c>
      <c r="AG1003" s="681" t="s">
        <v>2030</v>
      </c>
      <c r="AH1003" s="680" t="s">
        <v>2030</v>
      </c>
      <c r="AI1003" s="681" t="s">
        <v>2030</v>
      </c>
      <c r="AJ1003" s="681" t="s">
        <v>2030</v>
      </c>
      <c r="AK1003" s="681" t="s">
        <v>2030</v>
      </c>
      <c r="AL1003" s="680" t="s">
        <v>2030</v>
      </c>
      <c r="AM1003" s="681" t="s">
        <v>2030</v>
      </c>
      <c r="AN1003" s="681" t="s">
        <v>2030</v>
      </c>
      <c r="AO1003" s="681" t="s">
        <v>2030</v>
      </c>
      <c r="AP1003" s="682" t="s">
        <v>2030</v>
      </c>
      <c r="AQ1003" s="680" t="s">
        <v>2030</v>
      </c>
      <c r="AR1003" s="681" t="s">
        <v>2030</v>
      </c>
      <c r="AS1003" s="681" t="s">
        <v>2030</v>
      </c>
      <c r="AT1003" s="682" t="s">
        <v>2030</v>
      </c>
      <c r="AU1003" s="680" t="s">
        <v>2030</v>
      </c>
      <c r="AV1003" s="681" t="s">
        <v>2030</v>
      </c>
      <c r="AW1003" s="681" t="s">
        <v>2030</v>
      </c>
      <c r="AX1003" s="681" t="s">
        <v>2030</v>
      </c>
      <c r="AY1003" s="680" t="s">
        <v>2030</v>
      </c>
      <c r="AZ1003" s="681" t="s">
        <v>2030</v>
      </c>
      <c r="BA1003" s="681" t="s">
        <v>2030</v>
      </c>
      <c r="BB1003" s="682" t="s">
        <v>2030</v>
      </c>
      <c r="BC1003"/>
      <c r="BD1003"/>
      <c r="BE1003"/>
      <c r="BF1003"/>
      <c r="BG1003"/>
      <c r="BH1003"/>
      <c r="BI1003"/>
      <c r="BJ1003"/>
      <c r="BK1003"/>
      <c r="BL1003"/>
      <c r="BM1003"/>
      <c r="BN1003"/>
      <c r="BO1003"/>
      <c r="BP1003"/>
      <c r="BQ1003"/>
      <c r="BR1003"/>
      <c r="BS1003"/>
    </row>
    <row r="1004" spans="1:71" ht="15.75" thickBot="1" x14ac:dyDescent="0.3">
      <c r="A1004"/>
      <c r="B1004" s="1676"/>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row>
    <row r="1005" spans="1:71" ht="15.75" thickBot="1" x14ac:dyDescent="0.3">
      <c r="A1005" s="2621" t="s">
        <v>450</v>
      </c>
      <c r="B1005" s="2623" t="s">
        <v>672</v>
      </c>
      <c r="C1005" s="2613" t="s">
        <v>2056</v>
      </c>
      <c r="D1005" s="2625"/>
      <c r="E1005" s="2625"/>
      <c r="F1005" s="2625"/>
      <c r="G1005" s="2626"/>
      <c r="H1005" s="2627" t="s">
        <v>2062</v>
      </c>
      <c r="I1005" s="2628"/>
      <c r="J1005" s="2628"/>
      <c r="K1005" s="2629"/>
      <c r="L1005" s="2628" t="s">
        <v>2061</v>
      </c>
      <c r="M1005" s="2628"/>
      <c r="N1005" s="2628"/>
      <c r="O1005" s="2629"/>
      <c r="P1005" s="2613" t="s">
        <v>2053</v>
      </c>
      <c r="Q1005" s="2614"/>
      <c r="R1005" s="2614"/>
      <c r="S1005" s="2614"/>
      <c r="T1005" s="2615"/>
      <c r="U1005" s="2620" t="s">
        <v>2052</v>
      </c>
      <c r="V1005" s="2620"/>
      <c r="W1005" s="2620"/>
      <c r="X1005" s="2620"/>
      <c r="Y1005" s="2613" t="s">
        <v>2051</v>
      </c>
      <c r="Z1005" s="2614"/>
      <c r="AA1005" s="2614"/>
      <c r="AB1005" s="2615"/>
      <c r="AC1005" s="2615" t="s">
        <v>2050</v>
      </c>
      <c r="AD1005" s="2619"/>
      <c r="AE1005" s="2619"/>
      <c r="AF1005" s="2619"/>
      <c r="AG1005" s="2619"/>
      <c r="AH1005" s="2620" t="s">
        <v>2049</v>
      </c>
      <c r="AI1005" s="2620"/>
      <c r="AJ1005" s="2620"/>
      <c r="AK1005" s="2620"/>
      <c r="AL1005" s="2613" t="s">
        <v>2048</v>
      </c>
      <c r="AM1005" s="2614"/>
      <c r="AN1005" s="2614"/>
      <c r="AO1005" s="2614"/>
      <c r="AP1005" s="2615"/>
      <c r="AQ1005" s="2613" t="s">
        <v>2047</v>
      </c>
      <c r="AR1005" s="2614"/>
      <c r="AS1005" s="2614"/>
      <c r="AT1005" s="2615"/>
      <c r="AU1005" s="2616" t="s">
        <v>2046</v>
      </c>
      <c r="AV1005" s="2617"/>
      <c r="AW1005" s="2617"/>
      <c r="AX1005" s="2618"/>
      <c r="AY1005" s="2619" t="s">
        <v>2045</v>
      </c>
      <c r="AZ1005" s="2619"/>
      <c r="BA1005" s="2619"/>
      <c r="BB1005" s="2619"/>
      <c r="BC1005"/>
      <c r="BD1005"/>
      <c r="BE1005"/>
      <c r="BF1005"/>
      <c r="BG1005"/>
      <c r="BH1005"/>
      <c r="BI1005"/>
      <c r="BJ1005"/>
      <c r="BK1005"/>
      <c r="BL1005"/>
      <c r="BM1005"/>
      <c r="BN1005"/>
      <c r="BO1005"/>
      <c r="BP1005"/>
      <c r="BQ1005"/>
      <c r="BR1005"/>
      <c r="BS1005"/>
    </row>
    <row r="1006" spans="1:71" ht="15.75" thickBot="1" x14ac:dyDescent="0.3">
      <c r="A1006" s="2622"/>
      <c r="B1006" s="2624"/>
      <c r="C1006" s="692">
        <v>2</v>
      </c>
      <c r="D1006" s="693">
        <v>7</v>
      </c>
      <c r="E1006" s="692">
        <v>14</v>
      </c>
      <c r="F1006" s="694">
        <v>21</v>
      </c>
      <c r="G1006" s="695">
        <v>28</v>
      </c>
      <c r="H1006" s="694">
        <v>4</v>
      </c>
      <c r="I1006" s="692">
        <v>11</v>
      </c>
      <c r="J1006" s="694">
        <v>18</v>
      </c>
      <c r="K1006" s="692">
        <v>25</v>
      </c>
      <c r="L1006" s="696">
        <v>4</v>
      </c>
      <c r="M1006" s="694">
        <v>11</v>
      </c>
      <c r="N1006" s="692">
        <v>18</v>
      </c>
      <c r="O1006" s="694">
        <v>25</v>
      </c>
      <c r="P1006" s="692">
        <v>1</v>
      </c>
      <c r="Q1006" s="694">
        <v>8</v>
      </c>
      <c r="R1006" s="692">
        <v>15</v>
      </c>
      <c r="S1006" s="694">
        <v>22</v>
      </c>
      <c r="T1006" s="692">
        <v>29</v>
      </c>
      <c r="U1006" s="694">
        <v>6</v>
      </c>
      <c r="V1006" s="692">
        <v>13</v>
      </c>
      <c r="W1006" s="697">
        <v>20</v>
      </c>
      <c r="X1006" s="698">
        <v>27</v>
      </c>
      <c r="Y1006" s="699">
        <v>3</v>
      </c>
      <c r="Z1006" s="692">
        <v>10</v>
      </c>
      <c r="AA1006" s="694">
        <v>17</v>
      </c>
      <c r="AB1006" s="692">
        <v>24</v>
      </c>
      <c r="AC1006" s="699">
        <v>1</v>
      </c>
      <c r="AD1006" s="692">
        <v>8</v>
      </c>
      <c r="AE1006" s="694">
        <v>15</v>
      </c>
      <c r="AF1006" s="694">
        <v>22</v>
      </c>
      <c r="AG1006" s="692">
        <v>29</v>
      </c>
      <c r="AH1006" s="694">
        <v>5</v>
      </c>
      <c r="AI1006" s="692">
        <v>12</v>
      </c>
      <c r="AJ1006" s="692">
        <v>19</v>
      </c>
      <c r="AK1006" s="694">
        <v>26</v>
      </c>
      <c r="AL1006" s="692">
        <v>2</v>
      </c>
      <c r="AM1006" s="694">
        <v>9</v>
      </c>
      <c r="AN1006" s="692">
        <v>16</v>
      </c>
      <c r="AO1006" s="694">
        <v>23</v>
      </c>
      <c r="AP1006" s="692">
        <v>30</v>
      </c>
      <c r="AQ1006" s="694">
        <v>7</v>
      </c>
      <c r="AR1006" s="692">
        <v>14</v>
      </c>
      <c r="AS1006" s="692">
        <v>21</v>
      </c>
      <c r="AT1006" s="700">
        <v>28</v>
      </c>
      <c r="AU1006" s="701">
        <v>4</v>
      </c>
      <c r="AV1006" s="700">
        <v>11</v>
      </c>
      <c r="AW1006" s="701">
        <v>18</v>
      </c>
      <c r="AX1006" s="700">
        <v>25</v>
      </c>
      <c r="AY1006" s="701">
        <v>2</v>
      </c>
      <c r="AZ1006" s="700">
        <v>9</v>
      </c>
      <c r="BA1006" s="701">
        <v>16</v>
      </c>
      <c r="BB1006" s="700">
        <v>28</v>
      </c>
      <c r="BC1006"/>
      <c r="BD1006"/>
      <c r="BE1006"/>
      <c r="BF1006"/>
      <c r="BG1006"/>
      <c r="BH1006"/>
      <c r="BI1006"/>
      <c r="BJ1006"/>
      <c r="BK1006"/>
      <c r="BL1006"/>
      <c r="BM1006"/>
      <c r="BN1006"/>
      <c r="BO1006"/>
      <c r="BP1006"/>
      <c r="BQ1006"/>
      <c r="BR1006"/>
      <c r="BS1006"/>
    </row>
    <row r="1007" spans="1:71" ht="15" x14ac:dyDescent="0.25">
      <c r="A1007" s="2608" t="s">
        <v>1502</v>
      </c>
      <c r="B1007" s="2140" t="s">
        <v>2032</v>
      </c>
      <c r="C1007" s="635" t="s">
        <v>2030</v>
      </c>
      <c r="D1007" s="535" t="s">
        <v>2030</v>
      </c>
      <c r="E1007" s="535" t="s">
        <v>2030</v>
      </c>
      <c r="F1007" s="535" t="s">
        <v>2030</v>
      </c>
      <c r="G1007" s="535" t="s">
        <v>2030</v>
      </c>
      <c r="H1007" s="635" t="s">
        <v>2030</v>
      </c>
      <c r="I1007" s="535" t="s">
        <v>2030</v>
      </c>
      <c r="J1007" s="535" t="s">
        <v>2030</v>
      </c>
      <c r="K1007" s="535" t="s">
        <v>2030</v>
      </c>
      <c r="L1007" s="534" t="s">
        <v>2030</v>
      </c>
      <c r="M1007" s="535" t="s">
        <v>2030</v>
      </c>
      <c r="N1007" s="535" t="s">
        <v>2030</v>
      </c>
      <c r="O1007" s="535" t="s">
        <v>2030</v>
      </c>
      <c r="P1007" s="534" t="s">
        <v>2030</v>
      </c>
      <c r="Q1007" s="535" t="s">
        <v>2030</v>
      </c>
      <c r="R1007" s="535" t="s">
        <v>2030</v>
      </c>
      <c r="S1007" s="535" t="s">
        <v>2030</v>
      </c>
      <c r="T1007" s="536" t="s">
        <v>2030</v>
      </c>
      <c r="U1007" s="534" t="s">
        <v>2030</v>
      </c>
      <c r="V1007" s="535" t="s">
        <v>2030</v>
      </c>
      <c r="W1007" s="535" t="s">
        <v>2030</v>
      </c>
      <c r="X1007" s="536" t="s">
        <v>2030</v>
      </c>
      <c r="Y1007" s="534" t="s">
        <v>2030</v>
      </c>
      <c r="Z1007" s="535" t="s">
        <v>2030</v>
      </c>
      <c r="AA1007" s="535" t="s">
        <v>2030</v>
      </c>
      <c r="AB1007" s="535" t="s">
        <v>2030</v>
      </c>
      <c r="AC1007" s="534" t="s">
        <v>2030</v>
      </c>
      <c r="AD1007" s="535" t="s">
        <v>2030</v>
      </c>
      <c r="AE1007" s="535" t="s">
        <v>2030</v>
      </c>
      <c r="AF1007" s="535" t="s">
        <v>2030</v>
      </c>
      <c r="AG1007" s="535" t="s">
        <v>2030</v>
      </c>
      <c r="AH1007" s="534" t="s">
        <v>2030</v>
      </c>
      <c r="AI1007" s="535" t="s">
        <v>2030</v>
      </c>
      <c r="AJ1007" s="535" t="s">
        <v>2030</v>
      </c>
      <c r="AK1007" s="535" t="s">
        <v>2030</v>
      </c>
      <c r="AL1007" s="534" t="s">
        <v>2030</v>
      </c>
      <c r="AM1007" s="535" t="s">
        <v>2030</v>
      </c>
      <c r="AN1007" s="535" t="s">
        <v>2030</v>
      </c>
      <c r="AO1007" s="535" t="s">
        <v>2030</v>
      </c>
      <c r="AP1007" s="536" t="s">
        <v>2030</v>
      </c>
      <c r="AQ1007" s="534" t="s">
        <v>2030</v>
      </c>
      <c r="AR1007" s="535" t="s">
        <v>2030</v>
      </c>
      <c r="AS1007" s="535" t="s">
        <v>2030</v>
      </c>
      <c r="AT1007" s="536" t="s">
        <v>2030</v>
      </c>
      <c r="AU1007" s="534" t="s">
        <v>2030</v>
      </c>
      <c r="AV1007" s="535" t="s">
        <v>2030</v>
      </c>
      <c r="AW1007" s="535" t="s">
        <v>2030</v>
      </c>
      <c r="AX1007" s="535" t="s">
        <v>2030</v>
      </c>
      <c r="AY1007" s="534" t="s">
        <v>2030</v>
      </c>
      <c r="AZ1007" s="535" t="s">
        <v>2030</v>
      </c>
      <c r="BA1007" s="535" t="s">
        <v>2030</v>
      </c>
      <c r="BB1007" s="536" t="s">
        <v>2030</v>
      </c>
      <c r="BC1007"/>
      <c r="BD1007"/>
      <c r="BE1007"/>
      <c r="BF1007"/>
      <c r="BG1007"/>
      <c r="BH1007"/>
      <c r="BI1007"/>
      <c r="BJ1007"/>
      <c r="BK1007"/>
      <c r="BL1007"/>
      <c r="BM1007"/>
      <c r="BN1007"/>
      <c r="BO1007"/>
      <c r="BP1007"/>
      <c r="BQ1007"/>
      <c r="BR1007"/>
      <c r="BS1007"/>
    </row>
    <row r="1008" spans="1:71" ht="15.75" thickBot="1" x14ac:dyDescent="0.3">
      <c r="A1008" s="2610"/>
      <c r="B1008" s="2144" t="s">
        <v>2031</v>
      </c>
      <c r="C1008" s="667" t="s">
        <v>2030</v>
      </c>
      <c r="D1008" s="586" t="s">
        <v>2030</v>
      </c>
      <c r="E1008" s="586" t="s">
        <v>2030</v>
      </c>
      <c r="F1008" s="586" t="s">
        <v>2030</v>
      </c>
      <c r="G1008" s="586" t="s">
        <v>2030</v>
      </c>
      <c r="H1008" s="667" t="s">
        <v>2030</v>
      </c>
      <c r="I1008" s="586" t="s">
        <v>2030</v>
      </c>
      <c r="J1008" s="586" t="s">
        <v>2030</v>
      </c>
      <c r="K1008" s="586" t="s">
        <v>2030</v>
      </c>
      <c r="L1008" s="585" t="s">
        <v>2030</v>
      </c>
      <c r="M1008" s="586" t="s">
        <v>2030</v>
      </c>
      <c r="N1008" s="586" t="s">
        <v>2030</v>
      </c>
      <c r="O1008" s="586" t="s">
        <v>2030</v>
      </c>
      <c r="P1008" s="585" t="s">
        <v>2030</v>
      </c>
      <c r="Q1008" s="586" t="s">
        <v>2030</v>
      </c>
      <c r="R1008" s="586" t="s">
        <v>2030</v>
      </c>
      <c r="S1008" s="586" t="s">
        <v>2030</v>
      </c>
      <c r="T1008" s="587" t="s">
        <v>2030</v>
      </c>
      <c r="U1008" s="585" t="s">
        <v>2030</v>
      </c>
      <c r="V1008" s="586" t="s">
        <v>2030</v>
      </c>
      <c r="W1008" s="586" t="s">
        <v>2030</v>
      </c>
      <c r="X1008" s="587" t="s">
        <v>2030</v>
      </c>
      <c r="Y1008" s="585" t="s">
        <v>2030</v>
      </c>
      <c r="Z1008" s="586" t="s">
        <v>2030</v>
      </c>
      <c r="AA1008" s="586" t="s">
        <v>2030</v>
      </c>
      <c r="AB1008" s="586" t="s">
        <v>2030</v>
      </c>
      <c r="AC1008" s="585" t="s">
        <v>2030</v>
      </c>
      <c r="AD1008" s="586" t="s">
        <v>2030</v>
      </c>
      <c r="AE1008" s="586" t="s">
        <v>2030</v>
      </c>
      <c r="AF1008" s="586" t="s">
        <v>2030</v>
      </c>
      <c r="AG1008" s="586" t="s">
        <v>2030</v>
      </c>
      <c r="AH1008" s="585" t="s">
        <v>2030</v>
      </c>
      <c r="AI1008" s="586" t="s">
        <v>2030</v>
      </c>
      <c r="AJ1008" s="586" t="s">
        <v>2030</v>
      </c>
      <c r="AK1008" s="586" t="s">
        <v>2030</v>
      </c>
      <c r="AL1008" s="585" t="s">
        <v>2030</v>
      </c>
      <c r="AM1008" s="586" t="s">
        <v>2030</v>
      </c>
      <c r="AN1008" s="586" t="s">
        <v>2030</v>
      </c>
      <c r="AO1008" s="586" t="s">
        <v>2030</v>
      </c>
      <c r="AP1008" s="587" t="s">
        <v>2030</v>
      </c>
      <c r="AQ1008" s="585" t="s">
        <v>2030</v>
      </c>
      <c r="AR1008" s="586" t="s">
        <v>2030</v>
      </c>
      <c r="AS1008" s="586" t="s">
        <v>2030</v>
      </c>
      <c r="AT1008" s="587" t="s">
        <v>2030</v>
      </c>
      <c r="AU1008" s="585" t="s">
        <v>2030</v>
      </c>
      <c r="AV1008" s="586" t="s">
        <v>2030</v>
      </c>
      <c r="AW1008" s="586" t="s">
        <v>2030</v>
      </c>
      <c r="AX1008" s="586" t="s">
        <v>2030</v>
      </c>
      <c r="AY1008" s="585" t="s">
        <v>2030</v>
      </c>
      <c r="AZ1008" s="586" t="s">
        <v>2030</v>
      </c>
      <c r="BA1008" s="586" t="s">
        <v>2030</v>
      </c>
      <c r="BB1008" s="587" t="s">
        <v>2030</v>
      </c>
      <c r="BC1008"/>
      <c r="BD1008"/>
      <c r="BE1008"/>
      <c r="BF1008"/>
      <c r="BG1008"/>
      <c r="BH1008"/>
      <c r="BI1008"/>
      <c r="BJ1008"/>
      <c r="BK1008"/>
      <c r="BL1008"/>
      <c r="BM1008"/>
      <c r="BN1008"/>
      <c r="BO1008"/>
      <c r="BP1008"/>
      <c r="BQ1008"/>
      <c r="BR1008"/>
      <c r="BS1008"/>
    </row>
    <row r="1009" spans="1:71" ht="15.75" thickBot="1" x14ac:dyDescent="0.3">
      <c r="A1009" s="687"/>
      <c r="B1009" s="653"/>
      <c r="C1009" s="655"/>
      <c r="D1009" s="655"/>
      <c r="E1009" s="655"/>
      <c r="F1009" s="655"/>
      <c r="G1009" s="655"/>
      <c r="H1009" s="655"/>
      <c r="I1009" s="655"/>
      <c r="J1009" s="655"/>
      <c r="K1009" s="655"/>
      <c r="L1009" s="655"/>
      <c r="M1009" s="655"/>
      <c r="N1009" s="655"/>
      <c r="O1009" s="655"/>
      <c r="P1009" s="655"/>
      <c r="Q1009" s="655"/>
      <c r="R1009" s="655"/>
      <c r="S1009" s="655"/>
      <c r="T1009" s="655"/>
      <c r="U1009" s="655"/>
      <c r="V1009" s="655"/>
      <c r="W1009" s="655"/>
      <c r="X1009" s="655"/>
      <c r="Y1009" s="655"/>
      <c r="Z1009" s="655"/>
      <c r="AA1009" s="655"/>
      <c r="AB1009" s="655"/>
      <c r="AC1009" s="655"/>
      <c r="AD1009" s="655"/>
      <c r="AE1009" s="655"/>
      <c r="AF1009" s="655"/>
      <c r="AG1009" s="655"/>
      <c r="AH1009" s="688"/>
      <c r="AI1009" s="688"/>
      <c r="AJ1009" s="688"/>
      <c r="AK1009" s="688"/>
      <c r="AL1009" s="689"/>
      <c r="AM1009" s="688"/>
      <c r="AN1009" s="688"/>
      <c r="AO1009" s="688"/>
      <c r="AP1009" s="688"/>
      <c r="AQ1009" s="688"/>
      <c r="AR1009" s="688"/>
      <c r="AS1009" s="688"/>
      <c r="AT1009" s="688"/>
      <c r="AU1009" s="688"/>
      <c r="AV1009" s="688"/>
      <c r="AW1009" s="688"/>
      <c r="AX1009" s="688"/>
      <c r="AY1009" s="689"/>
      <c r="AZ1009" s="655"/>
      <c r="BA1009" s="655"/>
      <c r="BB1009" s="655"/>
      <c r="BC1009"/>
      <c r="BD1009"/>
      <c r="BE1009"/>
      <c r="BF1009"/>
      <c r="BG1009"/>
      <c r="BH1009"/>
      <c r="BI1009"/>
      <c r="BJ1009"/>
      <c r="BK1009"/>
      <c r="BL1009"/>
      <c r="BM1009"/>
      <c r="BN1009"/>
      <c r="BO1009"/>
      <c r="BP1009"/>
      <c r="BQ1009"/>
      <c r="BR1009"/>
      <c r="BS1009"/>
    </row>
    <row r="1010" spans="1:71" ht="15.75" thickBot="1" x14ac:dyDescent="0.3">
      <c r="A1010" s="2621" t="s">
        <v>450</v>
      </c>
      <c r="B1010" s="2623" t="s">
        <v>672</v>
      </c>
      <c r="C1010" s="2613" t="s">
        <v>2056</v>
      </c>
      <c r="D1010" s="2625"/>
      <c r="E1010" s="2625"/>
      <c r="F1010" s="2625"/>
      <c r="G1010" s="2626"/>
      <c r="H1010" s="2627" t="s">
        <v>2062</v>
      </c>
      <c r="I1010" s="2628"/>
      <c r="J1010" s="2628"/>
      <c r="K1010" s="2629"/>
      <c r="L1010" s="2628" t="s">
        <v>2061</v>
      </c>
      <c r="M1010" s="2628"/>
      <c r="N1010" s="2628"/>
      <c r="O1010" s="2629"/>
      <c r="P1010" s="2613" t="s">
        <v>2053</v>
      </c>
      <c r="Q1010" s="2614"/>
      <c r="R1010" s="2614"/>
      <c r="S1010" s="2614"/>
      <c r="T1010" s="2615"/>
      <c r="U1010" s="2620" t="s">
        <v>2052</v>
      </c>
      <c r="V1010" s="2620"/>
      <c r="W1010" s="2620"/>
      <c r="X1010" s="2620"/>
      <c r="Y1010" s="2613" t="s">
        <v>2051</v>
      </c>
      <c r="Z1010" s="2614"/>
      <c r="AA1010" s="2614"/>
      <c r="AB1010" s="2615"/>
      <c r="AC1010" s="2615" t="s">
        <v>2050</v>
      </c>
      <c r="AD1010" s="2619"/>
      <c r="AE1010" s="2619"/>
      <c r="AF1010" s="2619"/>
      <c r="AG1010" s="2619"/>
      <c r="AH1010" s="2620" t="s">
        <v>2049</v>
      </c>
      <c r="AI1010" s="2620"/>
      <c r="AJ1010" s="2620"/>
      <c r="AK1010" s="2620"/>
      <c r="AL1010" s="2613" t="s">
        <v>2048</v>
      </c>
      <c r="AM1010" s="2614"/>
      <c r="AN1010" s="2614"/>
      <c r="AO1010" s="2614"/>
      <c r="AP1010" s="2615"/>
      <c r="AQ1010" s="2613" t="s">
        <v>2047</v>
      </c>
      <c r="AR1010" s="2614"/>
      <c r="AS1010" s="2614"/>
      <c r="AT1010" s="2615"/>
      <c r="AU1010" s="2616" t="s">
        <v>2046</v>
      </c>
      <c r="AV1010" s="2617"/>
      <c r="AW1010" s="2617"/>
      <c r="AX1010" s="2618"/>
      <c r="AY1010" s="2619" t="s">
        <v>2045</v>
      </c>
      <c r="AZ1010" s="2619"/>
      <c r="BA1010" s="2619"/>
      <c r="BB1010" s="2619"/>
      <c r="BC1010"/>
      <c r="BD1010"/>
      <c r="BE1010"/>
      <c r="BF1010"/>
      <c r="BG1010"/>
      <c r="BH1010"/>
      <c r="BI1010"/>
      <c r="BJ1010"/>
      <c r="BK1010"/>
      <c r="BL1010"/>
      <c r="BM1010"/>
      <c r="BN1010"/>
      <c r="BO1010"/>
      <c r="BP1010"/>
      <c r="BQ1010"/>
      <c r="BR1010"/>
      <c r="BS1010"/>
    </row>
    <row r="1011" spans="1:71" ht="15.75" thickBot="1" x14ac:dyDescent="0.3">
      <c r="A1011" s="2622"/>
      <c r="B1011" s="2624"/>
      <c r="C1011" s="692">
        <v>2</v>
      </c>
      <c r="D1011" s="693">
        <v>7</v>
      </c>
      <c r="E1011" s="692">
        <v>14</v>
      </c>
      <c r="F1011" s="694">
        <v>21</v>
      </c>
      <c r="G1011" s="695">
        <v>28</v>
      </c>
      <c r="H1011" s="694">
        <v>4</v>
      </c>
      <c r="I1011" s="692">
        <v>11</v>
      </c>
      <c r="J1011" s="694">
        <v>18</v>
      </c>
      <c r="K1011" s="692">
        <v>25</v>
      </c>
      <c r="L1011" s="696">
        <v>4</v>
      </c>
      <c r="M1011" s="694">
        <v>11</v>
      </c>
      <c r="N1011" s="692">
        <v>18</v>
      </c>
      <c r="O1011" s="694">
        <v>25</v>
      </c>
      <c r="P1011" s="692">
        <v>1</v>
      </c>
      <c r="Q1011" s="694">
        <v>8</v>
      </c>
      <c r="R1011" s="692">
        <v>15</v>
      </c>
      <c r="S1011" s="694">
        <v>22</v>
      </c>
      <c r="T1011" s="692">
        <v>29</v>
      </c>
      <c r="U1011" s="694">
        <v>6</v>
      </c>
      <c r="V1011" s="692">
        <v>13</v>
      </c>
      <c r="W1011" s="697">
        <v>20</v>
      </c>
      <c r="X1011" s="698">
        <v>27</v>
      </c>
      <c r="Y1011" s="699">
        <v>3</v>
      </c>
      <c r="Z1011" s="692">
        <v>10</v>
      </c>
      <c r="AA1011" s="694">
        <v>17</v>
      </c>
      <c r="AB1011" s="692">
        <v>24</v>
      </c>
      <c r="AC1011" s="699">
        <v>1</v>
      </c>
      <c r="AD1011" s="692">
        <v>8</v>
      </c>
      <c r="AE1011" s="694">
        <v>15</v>
      </c>
      <c r="AF1011" s="694">
        <v>22</v>
      </c>
      <c r="AG1011" s="692">
        <v>29</v>
      </c>
      <c r="AH1011" s="694">
        <v>5</v>
      </c>
      <c r="AI1011" s="692">
        <v>12</v>
      </c>
      <c r="AJ1011" s="692">
        <v>19</v>
      </c>
      <c r="AK1011" s="694">
        <v>26</v>
      </c>
      <c r="AL1011" s="692">
        <v>2</v>
      </c>
      <c r="AM1011" s="694">
        <v>9</v>
      </c>
      <c r="AN1011" s="692">
        <v>16</v>
      </c>
      <c r="AO1011" s="694">
        <v>23</v>
      </c>
      <c r="AP1011" s="692">
        <v>30</v>
      </c>
      <c r="AQ1011" s="694">
        <v>7</v>
      </c>
      <c r="AR1011" s="692">
        <v>14</v>
      </c>
      <c r="AS1011" s="692">
        <v>21</v>
      </c>
      <c r="AT1011" s="700">
        <v>28</v>
      </c>
      <c r="AU1011" s="701">
        <v>4</v>
      </c>
      <c r="AV1011" s="700">
        <v>11</v>
      </c>
      <c r="AW1011" s="701">
        <v>18</v>
      </c>
      <c r="AX1011" s="700">
        <v>25</v>
      </c>
      <c r="AY1011" s="701">
        <v>2</v>
      </c>
      <c r="AZ1011" s="700">
        <v>9</v>
      </c>
      <c r="BA1011" s="701">
        <v>16</v>
      </c>
      <c r="BB1011" s="700">
        <v>28</v>
      </c>
      <c r="BC1011"/>
      <c r="BD1011"/>
      <c r="BE1011"/>
      <c r="BF1011"/>
      <c r="BG1011"/>
      <c r="BH1011"/>
      <c r="BI1011"/>
      <c r="BJ1011"/>
      <c r="BK1011"/>
      <c r="BL1011"/>
      <c r="BM1011"/>
      <c r="BN1011"/>
      <c r="BO1011"/>
      <c r="BP1011"/>
      <c r="BQ1011"/>
      <c r="BR1011"/>
      <c r="BS1011"/>
    </row>
    <row r="1012" spans="1:71" ht="15" x14ac:dyDescent="0.25">
      <c r="A1012" s="2608" t="s">
        <v>1501</v>
      </c>
      <c r="B1012" s="2140" t="s">
        <v>2066</v>
      </c>
      <c r="C1012" s="635" t="s">
        <v>2030</v>
      </c>
      <c r="D1012" s="537" t="s">
        <v>2030</v>
      </c>
      <c r="E1012" s="535" t="s">
        <v>2030</v>
      </c>
      <c r="F1012" s="704" t="s">
        <v>2259</v>
      </c>
      <c r="G1012" s="733" t="s">
        <v>2259</v>
      </c>
      <c r="H1012" s="706" t="s">
        <v>2259</v>
      </c>
      <c r="I1012" s="537" t="s">
        <v>2030</v>
      </c>
      <c r="J1012" s="537" t="s">
        <v>2030</v>
      </c>
      <c r="K1012" s="537" t="s">
        <v>2030</v>
      </c>
      <c r="L1012" s="534" t="s">
        <v>2030</v>
      </c>
      <c r="M1012" s="535" t="s">
        <v>2030</v>
      </c>
      <c r="N1012" s="535" t="s">
        <v>2030</v>
      </c>
      <c r="O1012" s="535" t="s">
        <v>2030</v>
      </c>
      <c r="P1012" s="534" t="s">
        <v>2030</v>
      </c>
      <c r="Q1012" s="535" t="s">
        <v>2030</v>
      </c>
      <c r="R1012" s="535" t="s">
        <v>2030</v>
      </c>
      <c r="S1012" s="535" t="s">
        <v>2030</v>
      </c>
      <c r="T1012" s="536" t="s">
        <v>2030</v>
      </c>
      <c r="U1012" s="534" t="s">
        <v>2030</v>
      </c>
      <c r="V1012" s="535" t="s">
        <v>2030</v>
      </c>
      <c r="W1012" s="535" t="s">
        <v>2030</v>
      </c>
      <c r="X1012" s="536" t="s">
        <v>2030</v>
      </c>
      <c r="Y1012" s="534" t="s">
        <v>2030</v>
      </c>
      <c r="Z1012" s="535" t="s">
        <v>2030</v>
      </c>
      <c r="AA1012" s="535" t="s">
        <v>2030</v>
      </c>
      <c r="AB1012" s="535" t="s">
        <v>2030</v>
      </c>
      <c r="AC1012" s="534" t="s">
        <v>2030</v>
      </c>
      <c r="AD1012" s="535" t="s">
        <v>2030</v>
      </c>
      <c r="AE1012" s="535" t="s">
        <v>2030</v>
      </c>
      <c r="AF1012" s="535" t="s">
        <v>2030</v>
      </c>
      <c r="AG1012" s="535" t="s">
        <v>2030</v>
      </c>
      <c r="AH1012" s="534" t="s">
        <v>2030</v>
      </c>
      <c r="AI1012" s="535" t="s">
        <v>2030</v>
      </c>
      <c r="AJ1012" s="535" t="s">
        <v>2030</v>
      </c>
      <c r="AK1012" s="535" t="s">
        <v>2030</v>
      </c>
      <c r="AL1012" s="534" t="s">
        <v>2030</v>
      </c>
      <c r="AM1012" s="535" t="s">
        <v>2030</v>
      </c>
      <c r="AN1012" s="535" t="s">
        <v>2030</v>
      </c>
      <c r="AO1012" s="535" t="s">
        <v>2030</v>
      </c>
      <c r="AP1012" s="536" t="s">
        <v>2030</v>
      </c>
      <c r="AQ1012" s="534" t="s">
        <v>2030</v>
      </c>
      <c r="AR1012" s="535" t="s">
        <v>2030</v>
      </c>
      <c r="AS1012" s="535" t="s">
        <v>2030</v>
      </c>
      <c r="AT1012" s="536" t="s">
        <v>2030</v>
      </c>
      <c r="AU1012" s="534" t="s">
        <v>2030</v>
      </c>
      <c r="AV1012" s="535" t="s">
        <v>2030</v>
      </c>
      <c r="AW1012" s="535" t="s">
        <v>2030</v>
      </c>
      <c r="AX1012" s="535" t="s">
        <v>2030</v>
      </c>
      <c r="AY1012" s="534" t="s">
        <v>2030</v>
      </c>
      <c r="AZ1012" s="535" t="s">
        <v>2030</v>
      </c>
      <c r="BA1012" s="535" t="s">
        <v>2030</v>
      </c>
      <c r="BB1012" s="536" t="s">
        <v>2030</v>
      </c>
      <c r="BC1012"/>
      <c r="BD1012"/>
      <c r="BE1012"/>
      <c r="BF1012"/>
      <c r="BG1012"/>
      <c r="BH1012"/>
      <c r="BI1012"/>
      <c r="BJ1012"/>
      <c r="BK1012"/>
      <c r="BL1012"/>
      <c r="BM1012"/>
      <c r="BN1012"/>
      <c r="BO1012"/>
      <c r="BP1012"/>
      <c r="BQ1012"/>
      <c r="BR1012"/>
      <c r="BS1012"/>
    </row>
    <row r="1013" spans="1:71" ht="15" x14ac:dyDescent="0.25">
      <c r="A1013" s="2609"/>
      <c r="B1013" s="2138" t="s">
        <v>2065</v>
      </c>
      <c r="C1013" s="605" t="s">
        <v>2030</v>
      </c>
      <c r="D1013" s="551" t="s">
        <v>2030</v>
      </c>
      <c r="E1013" s="550" t="s">
        <v>2030</v>
      </c>
      <c r="F1013" s="550" t="s">
        <v>2030</v>
      </c>
      <c r="G1013" s="553" t="s">
        <v>2030</v>
      </c>
      <c r="H1013" s="549" t="s">
        <v>2030</v>
      </c>
      <c r="I1013" s="551" t="s">
        <v>2030</v>
      </c>
      <c r="J1013" s="551" t="s">
        <v>2030</v>
      </c>
      <c r="K1013" s="762" t="s">
        <v>2030</v>
      </c>
      <c r="L1013" s="549" t="s">
        <v>2030</v>
      </c>
      <c r="M1013" s="550" t="s">
        <v>2030</v>
      </c>
      <c r="N1013" s="550" t="s">
        <v>2030</v>
      </c>
      <c r="O1013" s="550" t="s">
        <v>2030</v>
      </c>
      <c r="P1013" s="549" t="s">
        <v>2030</v>
      </c>
      <c r="Q1013" s="550" t="s">
        <v>2030</v>
      </c>
      <c r="R1013" s="550" t="s">
        <v>2030</v>
      </c>
      <c r="S1013" s="550" t="s">
        <v>2030</v>
      </c>
      <c r="T1013" s="553" t="s">
        <v>2030</v>
      </c>
      <c r="U1013" s="549" t="s">
        <v>2030</v>
      </c>
      <c r="V1013" s="550" t="s">
        <v>2030</v>
      </c>
      <c r="W1013" s="550" t="s">
        <v>2030</v>
      </c>
      <c r="X1013" s="553" t="s">
        <v>2030</v>
      </c>
      <c r="Y1013" s="549" t="s">
        <v>2030</v>
      </c>
      <c r="Z1013" s="550" t="s">
        <v>2030</v>
      </c>
      <c r="AA1013" s="550" t="s">
        <v>2030</v>
      </c>
      <c r="AB1013" s="550" t="s">
        <v>2030</v>
      </c>
      <c r="AC1013" s="549" t="s">
        <v>2030</v>
      </c>
      <c r="AD1013" s="550" t="s">
        <v>2030</v>
      </c>
      <c r="AE1013" s="550" t="s">
        <v>2030</v>
      </c>
      <c r="AF1013" s="550" t="s">
        <v>2030</v>
      </c>
      <c r="AG1013" s="550" t="s">
        <v>2030</v>
      </c>
      <c r="AH1013" s="549" t="s">
        <v>2030</v>
      </c>
      <c r="AI1013" s="550" t="s">
        <v>2030</v>
      </c>
      <c r="AJ1013" s="550" t="s">
        <v>2030</v>
      </c>
      <c r="AK1013" s="550" t="s">
        <v>2030</v>
      </c>
      <c r="AL1013" s="549" t="s">
        <v>2030</v>
      </c>
      <c r="AM1013" s="550" t="s">
        <v>2030</v>
      </c>
      <c r="AN1013" s="550" t="s">
        <v>2030</v>
      </c>
      <c r="AO1013" s="550" t="s">
        <v>2030</v>
      </c>
      <c r="AP1013" s="553" t="s">
        <v>2030</v>
      </c>
      <c r="AQ1013" s="549" t="s">
        <v>2030</v>
      </c>
      <c r="AR1013" s="550" t="s">
        <v>2030</v>
      </c>
      <c r="AS1013" s="550" t="s">
        <v>2030</v>
      </c>
      <c r="AT1013" s="553" t="s">
        <v>2030</v>
      </c>
      <c r="AU1013" s="549" t="s">
        <v>2030</v>
      </c>
      <c r="AV1013" s="550" t="s">
        <v>2030</v>
      </c>
      <c r="AW1013" s="550" t="s">
        <v>2030</v>
      </c>
      <c r="AX1013" s="550" t="s">
        <v>2030</v>
      </c>
      <c r="AY1013" s="549" t="s">
        <v>2030</v>
      </c>
      <c r="AZ1013" s="550" t="s">
        <v>2030</v>
      </c>
      <c r="BA1013" s="550" t="s">
        <v>2030</v>
      </c>
      <c r="BB1013" s="553" t="s">
        <v>2030</v>
      </c>
      <c r="BC1013"/>
      <c r="BD1013"/>
      <c r="BE1013"/>
      <c r="BF1013"/>
      <c r="BG1013"/>
      <c r="BH1013"/>
      <c r="BI1013"/>
      <c r="BJ1013"/>
      <c r="BK1013"/>
      <c r="BL1013"/>
      <c r="BM1013"/>
      <c r="BN1013"/>
      <c r="BO1013"/>
      <c r="BP1013"/>
      <c r="BQ1013"/>
      <c r="BR1013"/>
      <c r="BS1013"/>
    </row>
    <row r="1014" spans="1:71" ht="15.75" thickBot="1" x14ac:dyDescent="0.3">
      <c r="A1014" s="2610"/>
      <c r="B1014" s="2146" t="s">
        <v>2064</v>
      </c>
      <c r="C1014" s="610" t="s">
        <v>2030</v>
      </c>
      <c r="D1014" s="738" t="s">
        <v>2259</v>
      </c>
      <c r="E1014" s="608" t="s">
        <v>2030</v>
      </c>
      <c r="F1014" s="738" t="s">
        <v>2259</v>
      </c>
      <c r="G1014" s="749" t="s">
        <v>2259</v>
      </c>
      <c r="H1014" s="740" t="s">
        <v>2259</v>
      </c>
      <c r="I1014" s="738" t="s">
        <v>2259</v>
      </c>
      <c r="J1014" s="738" t="s">
        <v>2259</v>
      </c>
      <c r="K1014" s="609" t="s">
        <v>2030</v>
      </c>
      <c r="L1014" s="607" t="s">
        <v>2030</v>
      </c>
      <c r="M1014" s="608" t="s">
        <v>2030</v>
      </c>
      <c r="N1014" s="608" t="s">
        <v>2030</v>
      </c>
      <c r="O1014" s="608" t="s">
        <v>2030</v>
      </c>
      <c r="P1014" s="607" t="s">
        <v>2030</v>
      </c>
      <c r="Q1014" s="608" t="s">
        <v>2030</v>
      </c>
      <c r="R1014" s="608" t="s">
        <v>2030</v>
      </c>
      <c r="S1014" s="608" t="s">
        <v>2030</v>
      </c>
      <c r="T1014" s="609" t="s">
        <v>2030</v>
      </c>
      <c r="U1014" s="607" t="s">
        <v>2030</v>
      </c>
      <c r="V1014" s="608" t="s">
        <v>2030</v>
      </c>
      <c r="W1014" s="608" t="s">
        <v>2030</v>
      </c>
      <c r="X1014" s="609" t="s">
        <v>2030</v>
      </c>
      <c r="Y1014" s="607" t="s">
        <v>2030</v>
      </c>
      <c r="Z1014" s="608" t="s">
        <v>2030</v>
      </c>
      <c r="AA1014" s="608" t="s">
        <v>2030</v>
      </c>
      <c r="AB1014" s="608" t="s">
        <v>2030</v>
      </c>
      <c r="AC1014" s="607" t="s">
        <v>2030</v>
      </c>
      <c r="AD1014" s="608" t="s">
        <v>2030</v>
      </c>
      <c r="AE1014" s="608" t="s">
        <v>2030</v>
      </c>
      <c r="AF1014" s="608" t="s">
        <v>2030</v>
      </c>
      <c r="AG1014" s="608" t="s">
        <v>2030</v>
      </c>
      <c r="AH1014" s="607" t="s">
        <v>2030</v>
      </c>
      <c r="AI1014" s="608" t="s">
        <v>2030</v>
      </c>
      <c r="AJ1014" s="608" t="s">
        <v>2030</v>
      </c>
      <c r="AK1014" s="608" t="s">
        <v>2030</v>
      </c>
      <c r="AL1014" s="607" t="s">
        <v>2030</v>
      </c>
      <c r="AM1014" s="608" t="s">
        <v>2030</v>
      </c>
      <c r="AN1014" s="608" t="s">
        <v>2030</v>
      </c>
      <c r="AO1014" s="608" t="s">
        <v>2030</v>
      </c>
      <c r="AP1014" s="609" t="s">
        <v>2030</v>
      </c>
      <c r="AQ1014" s="607" t="s">
        <v>2030</v>
      </c>
      <c r="AR1014" s="608" t="s">
        <v>2030</v>
      </c>
      <c r="AS1014" s="608" t="s">
        <v>2030</v>
      </c>
      <c r="AT1014" s="609" t="s">
        <v>2030</v>
      </c>
      <c r="AU1014" s="607" t="s">
        <v>2030</v>
      </c>
      <c r="AV1014" s="608" t="s">
        <v>2030</v>
      </c>
      <c r="AW1014" s="608" t="s">
        <v>2030</v>
      </c>
      <c r="AX1014" s="608" t="s">
        <v>2030</v>
      </c>
      <c r="AY1014" s="607" t="s">
        <v>2030</v>
      </c>
      <c r="AZ1014" s="608" t="s">
        <v>2030</v>
      </c>
      <c r="BA1014" s="608" t="s">
        <v>2030</v>
      </c>
      <c r="BB1014" s="609" t="s">
        <v>2030</v>
      </c>
      <c r="BC1014"/>
      <c r="BD1014"/>
      <c r="BE1014"/>
      <c r="BF1014"/>
      <c r="BG1014"/>
      <c r="BH1014"/>
      <c r="BI1014"/>
      <c r="BJ1014"/>
      <c r="BK1014"/>
      <c r="BL1014"/>
      <c r="BM1014"/>
      <c r="BN1014"/>
      <c r="BO1014"/>
      <c r="BP1014"/>
      <c r="BQ1014"/>
      <c r="BR1014"/>
      <c r="BS1014"/>
    </row>
    <row r="1015" spans="1:71" ht="15" x14ac:dyDescent="0.25">
      <c r="A1015"/>
      <c r="B1015" s="1676"/>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row>
    <row r="1016" spans="1:71" ht="15" x14ac:dyDescent="0.25">
      <c r="A1016"/>
      <c r="B1016" s="167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row>
    <row r="1017" spans="1:71" ht="15" x14ac:dyDescent="0.25">
      <c r="A1017"/>
      <c r="B1017" s="1676"/>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row>
    <row r="1018" spans="1:71" ht="15" x14ac:dyDescent="0.25">
      <c r="A1018"/>
      <c r="B1018" s="1676"/>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row>
    <row r="1019" spans="1:71" ht="15" x14ac:dyDescent="0.25">
      <c r="A1019"/>
      <c r="B1019" s="1676"/>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row>
    <row r="1020" spans="1:71" ht="15" x14ac:dyDescent="0.25">
      <c r="A1020"/>
      <c r="B1020" s="1676"/>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row>
    <row r="1021" spans="1:71" ht="15" x14ac:dyDescent="0.25">
      <c r="A1021"/>
      <c r="B1021" s="1676"/>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row>
    <row r="1022" spans="1:71" ht="15" x14ac:dyDescent="0.25">
      <c r="A1022"/>
      <c r="B1022" s="1676"/>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row>
    <row r="1023" spans="1:71" ht="15" x14ac:dyDescent="0.25">
      <c r="A1023"/>
      <c r="B1023" s="1676"/>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row>
    <row r="1024" spans="1:71" ht="15" x14ac:dyDescent="0.25">
      <c r="A1024"/>
      <c r="B1024" s="1676"/>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row>
    <row r="1025" spans="1:71" ht="15" x14ac:dyDescent="0.25">
      <c r="A1025"/>
      <c r="B1025" s="1676"/>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row>
    <row r="1026" spans="1:71" ht="15" x14ac:dyDescent="0.25">
      <c r="A1026"/>
      <c r="B1026" s="167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row>
    <row r="1027" spans="1:71" ht="15" x14ac:dyDescent="0.25">
      <c r="A1027"/>
      <c r="B1027" s="1676"/>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row>
    <row r="1028" spans="1:71" ht="15" x14ac:dyDescent="0.25">
      <c r="A1028"/>
      <c r="B1028" s="1676"/>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row>
    <row r="1029" spans="1:71" ht="15" x14ac:dyDescent="0.25">
      <c r="A1029"/>
      <c r="B1029" s="1676"/>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row>
    <row r="1030" spans="1:71" ht="15" x14ac:dyDescent="0.25">
      <c r="A1030"/>
      <c r="B1030" s="1676"/>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row>
    <row r="1031" spans="1:71" ht="15" x14ac:dyDescent="0.25">
      <c r="A1031"/>
      <c r="B1031" s="1676"/>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row>
    <row r="1032" spans="1:71" ht="15" x14ac:dyDescent="0.25">
      <c r="A1032"/>
      <c r="B1032" s="1676"/>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row>
    <row r="1033" spans="1:71" ht="15" x14ac:dyDescent="0.25">
      <c r="A1033"/>
      <c r="B1033" s="1676"/>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row>
    <row r="1034" spans="1:71" ht="15" x14ac:dyDescent="0.25">
      <c r="A1034"/>
      <c r="B1034" s="1676"/>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row>
    <row r="1035" spans="1:71" ht="15" x14ac:dyDescent="0.25">
      <c r="A1035"/>
      <c r="B1035" s="1676"/>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row>
    <row r="1036" spans="1:71" ht="15" x14ac:dyDescent="0.25">
      <c r="A1036"/>
      <c r="B1036" s="167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row>
    <row r="1037" spans="1:71" ht="15" x14ac:dyDescent="0.25">
      <c r="A1037"/>
      <c r="B1037" s="1676"/>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row>
    <row r="1038" spans="1:71" ht="15" x14ac:dyDescent="0.25">
      <c r="A1038"/>
      <c r="B1038" s="1676"/>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row>
    <row r="1039" spans="1:71" ht="15" x14ac:dyDescent="0.25">
      <c r="A1039"/>
      <c r="B1039" s="1676"/>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row>
    <row r="1040" spans="1:71" ht="15" x14ac:dyDescent="0.25">
      <c r="A1040"/>
      <c r="B1040" s="1676"/>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row>
    <row r="1041" spans="1:71" ht="15" x14ac:dyDescent="0.25">
      <c r="A1041"/>
      <c r="B1041" s="1676"/>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row>
    <row r="1042" spans="1:71" ht="15" x14ac:dyDescent="0.25">
      <c r="A1042"/>
      <c r="B1042" s="1676"/>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row>
    <row r="1043" spans="1:71" ht="15" x14ac:dyDescent="0.25">
      <c r="A1043"/>
      <c r="B1043" s="1676"/>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row>
    <row r="1044" spans="1:71" ht="15" x14ac:dyDescent="0.25">
      <c r="A1044"/>
      <c r="B1044" s="1676"/>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row>
    <row r="1045" spans="1:71" ht="15" x14ac:dyDescent="0.25">
      <c r="A1045"/>
      <c r="B1045" s="1676"/>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row>
    <row r="1046" spans="1:71" ht="15" x14ac:dyDescent="0.25">
      <c r="A1046"/>
      <c r="B1046" s="167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row>
    <row r="1047" spans="1:71" ht="15" x14ac:dyDescent="0.25">
      <c r="A1047"/>
      <c r="B1047" s="1676"/>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row>
    <row r="1048" spans="1:71" ht="15" x14ac:dyDescent="0.25">
      <c r="A1048"/>
      <c r="B1048" s="1676"/>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row>
    <row r="1049" spans="1:71" ht="15" x14ac:dyDescent="0.25">
      <c r="A1049"/>
      <c r="B1049" s="1676"/>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row>
    <row r="1050" spans="1:71" ht="15" x14ac:dyDescent="0.25">
      <c r="A1050"/>
      <c r="B1050" s="1676"/>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row>
    <row r="1051" spans="1:71" ht="15" x14ac:dyDescent="0.25">
      <c r="A1051"/>
      <c r="B1051" s="1676"/>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row>
    <row r="1052" spans="1:71" ht="15" x14ac:dyDescent="0.25">
      <c r="A1052"/>
      <c r="B1052" s="1676"/>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row>
    <row r="1053" spans="1:71" ht="15" x14ac:dyDescent="0.25">
      <c r="A1053"/>
      <c r="B1053" s="1676"/>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row>
    <row r="1054" spans="1:71" ht="15" x14ac:dyDescent="0.25">
      <c r="A1054"/>
      <c r="B1054" s="1676"/>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row>
    <row r="1055" spans="1:71" ht="15" x14ac:dyDescent="0.25">
      <c r="A1055"/>
      <c r="B1055" s="1676"/>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row>
    <row r="1056" spans="1:71" ht="15" x14ac:dyDescent="0.25">
      <c r="A1056"/>
      <c r="B1056" s="167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row>
    <row r="1057" spans="1:71" ht="15" x14ac:dyDescent="0.25">
      <c r="A1057"/>
      <c r="B1057" s="1676"/>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row>
    <row r="1058" spans="1:71" ht="15" x14ac:dyDescent="0.25">
      <c r="A1058"/>
      <c r="B1058" s="1676"/>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row>
    <row r="1059" spans="1:71" ht="15" x14ac:dyDescent="0.25">
      <c r="A1059"/>
      <c r="B1059" s="1676"/>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row>
    <row r="1060" spans="1:71" ht="15" x14ac:dyDescent="0.25">
      <c r="A1060"/>
      <c r="B1060" s="1676"/>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row>
    <row r="1061" spans="1:71" ht="15" x14ac:dyDescent="0.25">
      <c r="A1061"/>
      <c r="B1061" s="1676"/>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row>
    <row r="1062" spans="1:71" ht="15" x14ac:dyDescent="0.25">
      <c r="A1062"/>
      <c r="B1062" s="1676"/>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row>
    <row r="1063" spans="1:71" ht="15" x14ac:dyDescent="0.25">
      <c r="A1063"/>
      <c r="B1063" s="1676"/>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row>
    <row r="1064" spans="1:71" ht="15" x14ac:dyDescent="0.25">
      <c r="A1064"/>
      <c r="B1064" s="1676"/>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row>
    <row r="1065" spans="1:71" ht="15" x14ac:dyDescent="0.25">
      <c r="A1065"/>
      <c r="B1065" s="1676"/>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row>
    <row r="1066" spans="1:71" ht="15" x14ac:dyDescent="0.25">
      <c r="A1066"/>
      <c r="B1066" s="167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row>
    <row r="1067" spans="1:71" ht="15" x14ac:dyDescent="0.25">
      <c r="A1067"/>
      <c r="B1067" s="1676"/>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row>
    <row r="1068" spans="1:71" ht="15" x14ac:dyDescent="0.25">
      <c r="A1068"/>
      <c r="B1068" s="1676"/>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row>
    <row r="1069" spans="1:71" ht="15" x14ac:dyDescent="0.25">
      <c r="A1069"/>
      <c r="B1069" s="1676"/>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row>
    <row r="1070" spans="1:71" ht="15" x14ac:dyDescent="0.25">
      <c r="A1070"/>
      <c r="B1070" s="1676"/>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row>
    <row r="1071" spans="1:71" ht="15" x14ac:dyDescent="0.25">
      <c r="A1071"/>
      <c r="B1071" s="1676"/>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row>
    <row r="1072" spans="1:71" ht="15" x14ac:dyDescent="0.25">
      <c r="A1072"/>
      <c r="B1072" s="1676"/>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row>
    <row r="1073" spans="1:71" ht="15" x14ac:dyDescent="0.25">
      <c r="A1073"/>
      <c r="B1073" s="1676"/>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row>
    <row r="1074" spans="1:71" ht="15" x14ac:dyDescent="0.25">
      <c r="A1074"/>
      <c r="B1074" s="1676"/>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row>
    <row r="1075" spans="1:71" ht="15" x14ac:dyDescent="0.25">
      <c r="A1075"/>
      <c r="B1075" s="1676"/>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row>
    <row r="1076" spans="1:71" ht="15" x14ac:dyDescent="0.25">
      <c r="A1076"/>
      <c r="B1076" s="16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row>
    <row r="1077" spans="1:71" ht="15" x14ac:dyDescent="0.25">
      <c r="A1077"/>
      <c r="B1077" s="1676"/>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row>
    <row r="1078" spans="1:71" ht="15" x14ac:dyDescent="0.25">
      <c r="A1078"/>
      <c r="B1078" s="1676"/>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row>
    <row r="1079" spans="1:71" ht="15" x14ac:dyDescent="0.25">
      <c r="A1079"/>
      <c r="B1079" s="1676"/>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row>
    <row r="1080" spans="1:71" ht="15" x14ac:dyDescent="0.25">
      <c r="A1080"/>
      <c r="B1080" s="1676"/>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row>
    <row r="1081" spans="1:71" ht="15" x14ac:dyDescent="0.25">
      <c r="A1081"/>
      <c r="B1081" s="1676"/>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row>
    <row r="1082" spans="1:71" ht="15" x14ac:dyDescent="0.25">
      <c r="A1082"/>
      <c r="B1082" s="1676"/>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row>
    <row r="1083" spans="1:71" ht="15" x14ac:dyDescent="0.25">
      <c r="A1083"/>
      <c r="B1083" s="1676"/>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row>
    <row r="1084" spans="1:71" ht="15" x14ac:dyDescent="0.25">
      <c r="A1084"/>
      <c r="B1084" s="1676"/>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row>
    <row r="1085" spans="1:71" ht="15" x14ac:dyDescent="0.25">
      <c r="A1085"/>
      <c r="B1085" s="1676"/>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row>
    <row r="1086" spans="1:71" ht="15" x14ac:dyDescent="0.25">
      <c r="A1086"/>
      <c r="B1086" s="167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row>
    <row r="1087" spans="1:71" ht="15" x14ac:dyDescent="0.25">
      <c r="A1087"/>
      <c r="B1087" s="1676"/>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row>
    <row r="1088" spans="1:71" ht="15" x14ac:dyDescent="0.25">
      <c r="A1088"/>
      <c r="B1088" s="1676"/>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row>
    <row r="1089" spans="1:71" ht="15" x14ac:dyDescent="0.25">
      <c r="A1089"/>
      <c r="B1089" s="1676"/>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row>
    <row r="1090" spans="1:71" ht="15" x14ac:dyDescent="0.25">
      <c r="A1090"/>
      <c r="B1090" s="1676"/>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row>
    <row r="1091" spans="1:71" ht="15" x14ac:dyDescent="0.25">
      <c r="A1091"/>
      <c r="B1091" s="1676"/>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row>
    <row r="1092" spans="1:71" ht="15" x14ac:dyDescent="0.25">
      <c r="A1092"/>
      <c r="B1092" s="1676"/>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row>
    <row r="1093" spans="1:71" ht="15" x14ac:dyDescent="0.25">
      <c r="A1093"/>
      <c r="B1093" s="1676"/>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row>
    <row r="1094" spans="1:71" ht="15" x14ac:dyDescent="0.25">
      <c r="A1094"/>
      <c r="B1094" s="1676"/>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row>
    <row r="1095" spans="1:71" ht="15" x14ac:dyDescent="0.25">
      <c r="A1095"/>
      <c r="B1095" s="1676"/>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row>
    <row r="1096" spans="1:71" ht="15" x14ac:dyDescent="0.25">
      <c r="A1096"/>
      <c r="B1096" s="167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row>
    <row r="1097" spans="1:71" ht="15" x14ac:dyDescent="0.25">
      <c r="A1097"/>
      <c r="B1097" s="1676"/>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row>
    <row r="1098" spans="1:71" ht="15" x14ac:dyDescent="0.25">
      <c r="A1098"/>
      <c r="B1098" s="1676"/>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row>
    <row r="1099" spans="1:71" ht="15" x14ac:dyDescent="0.25">
      <c r="A1099"/>
      <c r="B1099" s="1676"/>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row>
    <row r="1100" spans="1:71" ht="15" x14ac:dyDescent="0.25">
      <c r="A1100"/>
      <c r="B1100" s="1676"/>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row>
    <row r="1101" spans="1:71" ht="15" x14ac:dyDescent="0.25">
      <c r="A1101"/>
      <c r="B1101" s="1676"/>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row>
    <row r="1102" spans="1:71" ht="15" x14ac:dyDescent="0.25">
      <c r="A1102"/>
      <c r="B1102" s="1676"/>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row>
    <row r="1103" spans="1:71" ht="15" x14ac:dyDescent="0.25">
      <c r="A1103"/>
      <c r="B1103" s="1676"/>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row>
    <row r="1104" spans="1:71" ht="15" x14ac:dyDescent="0.25">
      <c r="A1104"/>
      <c r="B1104" s="1676"/>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row>
    <row r="1105" spans="1:71" ht="15" x14ac:dyDescent="0.25">
      <c r="A1105"/>
      <c r="B1105" s="1676"/>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row>
    <row r="1106" spans="1:71" ht="15" x14ac:dyDescent="0.25">
      <c r="A1106"/>
      <c r="B1106" s="167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row>
    <row r="1107" spans="1:71" ht="15" x14ac:dyDescent="0.25">
      <c r="A1107"/>
      <c r="B1107" s="1676"/>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row>
    <row r="1108" spans="1:71" ht="15" x14ac:dyDescent="0.25">
      <c r="A1108"/>
      <c r="B1108" s="1676"/>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row>
    <row r="1109" spans="1:71" ht="15" x14ac:dyDescent="0.25">
      <c r="A1109"/>
      <c r="B1109" s="1676"/>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row>
    <row r="1110" spans="1:71" ht="15" x14ac:dyDescent="0.25">
      <c r="A1110"/>
      <c r="B1110" s="1676"/>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row>
    <row r="1111" spans="1:71" ht="15" x14ac:dyDescent="0.25">
      <c r="A1111"/>
      <c r="B1111" s="1676"/>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row>
    <row r="1112" spans="1:71" ht="15" x14ac:dyDescent="0.25">
      <c r="A1112"/>
      <c r="B1112" s="1676"/>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row>
    <row r="1113" spans="1:71" ht="15" x14ac:dyDescent="0.25">
      <c r="A1113"/>
      <c r="B1113" s="1676"/>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row>
    <row r="1114" spans="1:71" ht="15" x14ac:dyDescent="0.25">
      <c r="A1114"/>
      <c r="B1114" s="1676"/>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row>
    <row r="1115" spans="1:71" ht="15" x14ac:dyDescent="0.25">
      <c r="A1115"/>
      <c r="B1115" s="1676"/>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row>
    <row r="1116" spans="1:71" ht="15" x14ac:dyDescent="0.25">
      <c r="A1116"/>
      <c r="B1116" s="167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row>
    <row r="1117" spans="1:71" ht="15" x14ac:dyDescent="0.25">
      <c r="A1117"/>
      <c r="B1117" s="1676"/>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row>
    <row r="1118" spans="1:71" ht="15" x14ac:dyDescent="0.25">
      <c r="A1118"/>
      <c r="B1118" s="1676"/>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row>
    <row r="1119" spans="1:71" ht="15" x14ac:dyDescent="0.25">
      <c r="A1119"/>
      <c r="B1119" s="1676"/>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row>
    <row r="1120" spans="1:71" ht="15" x14ac:dyDescent="0.25">
      <c r="A1120"/>
      <c r="B1120" s="1676"/>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row>
    <row r="1121" spans="1:71" ht="15" x14ac:dyDescent="0.25">
      <c r="A1121"/>
      <c r="B1121" s="1676"/>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row>
    <row r="1122" spans="1:71" ht="15" x14ac:dyDescent="0.25">
      <c r="A1122"/>
      <c r="B1122" s="1676"/>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row>
    <row r="1123" spans="1:71" ht="15" x14ac:dyDescent="0.25">
      <c r="A1123"/>
      <c r="B1123" s="1676"/>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row>
  </sheetData>
  <mergeCells count="1020">
    <mergeCell ref="AY190:BB190"/>
    <mergeCell ref="A190:A191"/>
    <mergeCell ref="B190:B191"/>
    <mergeCell ref="C190:G190"/>
    <mergeCell ref="H190:K190"/>
    <mergeCell ref="L190:O190"/>
    <mergeCell ref="Y219:AB219"/>
    <mergeCell ref="AC219:AF219"/>
    <mergeCell ref="A219:A220"/>
    <mergeCell ref="B219:B220"/>
    <mergeCell ref="C219:G219"/>
    <mergeCell ref="H219:K219"/>
    <mergeCell ref="C188:AB188"/>
    <mergeCell ref="BY24:CF41"/>
    <mergeCell ref="BY43:CF60"/>
    <mergeCell ref="A177:A179"/>
    <mergeCell ref="A56:A84"/>
    <mergeCell ref="A122:A128"/>
    <mergeCell ref="BD212:BE212"/>
    <mergeCell ref="BC87:BC98"/>
    <mergeCell ref="A192:A217"/>
    <mergeCell ref="A2:U2"/>
    <mergeCell ref="L3:O3"/>
    <mergeCell ref="A130:A135"/>
    <mergeCell ref="A137:A148"/>
    <mergeCell ref="A150:A155"/>
    <mergeCell ref="C3:G3"/>
    <mergeCell ref="H3:K3"/>
    <mergeCell ref="P3:S3"/>
    <mergeCell ref="T3:X3"/>
    <mergeCell ref="AU3:AX3"/>
    <mergeCell ref="AY3:BB3"/>
    <mergeCell ref="BD193:BE193"/>
    <mergeCell ref="Y3:AB3"/>
    <mergeCell ref="AC3:AG3"/>
    <mergeCell ref="AH3:AK3"/>
    <mergeCell ref="AL3:AO3"/>
    <mergeCell ref="AP3:AT3"/>
    <mergeCell ref="A181:A182"/>
    <mergeCell ref="A157:A166"/>
    <mergeCell ref="A168:A173"/>
    <mergeCell ref="A5:A37"/>
    <mergeCell ref="A40:A54"/>
    <mergeCell ref="A86:A98"/>
    <mergeCell ref="A110:A120"/>
    <mergeCell ref="BC193:BC207"/>
    <mergeCell ref="P190:S190"/>
    <mergeCell ref="AU190:AX190"/>
    <mergeCell ref="BD196:BE196"/>
    <mergeCell ref="BD201:BE201"/>
    <mergeCell ref="BD205:BE205"/>
    <mergeCell ref="BC6:BC20"/>
    <mergeCell ref="BC25:BC85"/>
    <mergeCell ref="A239:A267"/>
    <mergeCell ref="A269:A270"/>
    <mergeCell ref="B269:B270"/>
    <mergeCell ref="C269:G269"/>
    <mergeCell ref="H269:K269"/>
    <mergeCell ref="AG237:AK237"/>
    <mergeCell ref="AL237:AO237"/>
    <mergeCell ref="AP237:AT237"/>
    <mergeCell ref="T190:X190"/>
    <mergeCell ref="Y190:AB190"/>
    <mergeCell ref="AC190:AF190"/>
    <mergeCell ref="AG190:AK190"/>
    <mergeCell ref="AL190:AO190"/>
    <mergeCell ref="AP190:AT190"/>
    <mergeCell ref="L237:O237"/>
    <mergeCell ref="P237:S237"/>
    <mergeCell ref="T237:X237"/>
    <mergeCell ref="Y237:AB237"/>
    <mergeCell ref="AC237:AF237"/>
    <mergeCell ref="A221:A235"/>
    <mergeCell ref="A237:A238"/>
    <mergeCell ref="B237:B238"/>
    <mergeCell ref="C237:G237"/>
    <mergeCell ref="H237:K237"/>
    <mergeCell ref="L219:O219"/>
    <mergeCell ref="P219:S219"/>
    <mergeCell ref="T219:X219"/>
    <mergeCell ref="L285:O285"/>
    <mergeCell ref="P285:S285"/>
    <mergeCell ref="T285:X285"/>
    <mergeCell ref="Y285:AB285"/>
    <mergeCell ref="AC285:AF285"/>
    <mergeCell ref="A271:A283"/>
    <mergeCell ref="A285:A286"/>
    <mergeCell ref="B285:B286"/>
    <mergeCell ref="C285:G285"/>
    <mergeCell ref="H285:K285"/>
    <mergeCell ref="L269:O269"/>
    <mergeCell ref="P269:S269"/>
    <mergeCell ref="T269:X269"/>
    <mergeCell ref="Y269:AB269"/>
    <mergeCell ref="AC269:AF269"/>
    <mergeCell ref="A299:A309"/>
    <mergeCell ref="A311:A312"/>
    <mergeCell ref="B311:B312"/>
    <mergeCell ref="C311:G311"/>
    <mergeCell ref="H311:K311"/>
    <mergeCell ref="AL297:AO297"/>
    <mergeCell ref="AP297:AT297"/>
    <mergeCell ref="AU297:AX297"/>
    <mergeCell ref="AY297:BB297"/>
    <mergeCell ref="L297:O297"/>
    <mergeCell ref="P297:S297"/>
    <mergeCell ref="T297:X297"/>
    <mergeCell ref="Y297:AB297"/>
    <mergeCell ref="AC297:AF297"/>
    <mergeCell ref="A287:A295"/>
    <mergeCell ref="A297:A298"/>
    <mergeCell ref="B297:B298"/>
    <mergeCell ref="C297:G297"/>
    <mergeCell ref="H297:K297"/>
    <mergeCell ref="L321:O321"/>
    <mergeCell ref="P321:S321"/>
    <mergeCell ref="T321:X321"/>
    <mergeCell ref="Y321:AB321"/>
    <mergeCell ref="A323:A328"/>
    <mergeCell ref="A313:A319"/>
    <mergeCell ref="A321:A322"/>
    <mergeCell ref="B321:B322"/>
    <mergeCell ref="C321:G321"/>
    <mergeCell ref="H321:K321"/>
    <mergeCell ref="AG330:AK330"/>
    <mergeCell ref="AL330:AO330"/>
    <mergeCell ref="AP330:AT330"/>
    <mergeCell ref="AU330:AX330"/>
    <mergeCell ref="AY330:BB330"/>
    <mergeCell ref="AG311:AK311"/>
    <mergeCell ref="AL311:AO311"/>
    <mergeCell ref="AP311:AT311"/>
    <mergeCell ref="AU311:AX311"/>
    <mergeCell ref="AY311:BB311"/>
    <mergeCell ref="L311:O311"/>
    <mergeCell ref="P311:S311"/>
    <mergeCell ref="T311:X311"/>
    <mergeCell ref="Y311:AB311"/>
    <mergeCell ref="AC311:AF311"/>
    <mergeCell ref="Y367:AB367"/>
    <mergeCell ref="Y354:AB354"/>
    <mergeCell ref="AC354:AF354"/>
    <mergeCell ref="P354:S354"/>
    <mergeCell ref="P330:S330"/>
    <mergeCell ref="T330:X330"/>
    <mergeCell ref="Y330:AB330"/>
    <mergeCell ref="A347:A352"/>
    <mergeCell ref="A354:A355"/>
    <mergeCell ref="B354:B355"/>
    <mergeCell ref="C354:G354"/>
    <mergeCell ref="H354:K354"/>
    <mergeCell ref="L354:O354"/>
    <mergeCell ref="A332:A343"/>
    <mergeCell ref="A345:A346"/>
    <mergeCell ref="B345:B346"/>
    <mergeCell ref="C345:G345"/>
    <mergeCell ref="H345:K345"/>
    <mergeCell ref="L345:O345"/>
    <mergeCell ref="P345:S345"/>
    <mergeCell ref="A330:A331"/>
    <mergeCell ref="B330:B331"/>
    <mergeCell ref="C330:G330"/>
    <mergeCell ref="H330:K330"/>
    <mergeCell ref="L330:O330"/>
    <mergeCell ref="A356:A365"/>
    <mergeCell ref="A367:A368"/>
    <mergeCell ref="B367:B368"/>
    <mergeCell ref="C367:G367"/>
    <mergeCell ref="H367:K367"/>
    <mergeCell ref="AC367:AF367"/>
    <mergeCell ref="A369:A374"/>
    <mergeCell ref="A376:A377"/>
    <mergeCell ref="B376:B377"/>
    <mergeCell ref="C376:G376"/>
    <mergeCell ref="H376:K376"/>
    <mergeCell ref="L376:O376"/>
    <mergeCell ref="P376:S376"/>
    <mergeCell ref="L367:O367"/>
    <mergeCell ref="P367:S367"/>
    <mergeCell ref="A382:A383"/>
    <mergeCell ref="A380:A381"/>
    <mergeCell ref="B380:B381"/>
    <mergeCell ref="C380:G380"/>
    <mergeCell ref="H380:K380"/>
    <mergeCell ref="A387:A389"/>
    <mergeCell ref="A391:A392"/>
    <mergeCell ref="B391:B392"/>
    <mergeCell ref="C391:G391"/>
    <mergeCell ref="H391:K391"/>
    <mergeCell ref="A385:A386"/>
    <mergeCell ref="B385:B386"/>
    <mergeCell ref="C385:G385"/>
    <mergeCell ref="H385:K385"/>
    <mergeCell ref="L391:O391"/>
    <mergeCell ref="P391:S391"/>
    <mergeCell ref="T391:X391"/>
    <mergeCell ref="T385:X385"/>
    <mergeCell ref="Y385:AB385"/>
    <mergeCell ref="AL391:AO391"/>
    <mergeCell ref="AP391:AT391"/>
    <mergeCell ref="AU391:AX391"/>
    <mergeCell ref="AU385:AX385"/>
    <mergeCell ref="AY385:BB385"/>
    <mergeCell ref="Y380:AB380"/>
    <mergeCell ref="AC380:AF380"/>
    <mergeCell ref="AG380:AK380"/>
    <mergeCell ref="AG385:AK385"/>
    <mergeCell ref="AC385:AF385"/>
    <mergeCell ref="P385:S385"/>
    <mergeCell ref="AL385:AO385"/>
    <mergeCell ref="AP385:AT385"/>
    <mergeCell ref="L385:O385"/>
    <mergeCell ref="L380:O380"/>
    <mergeCell ref="Y391:AB391"/>
    <mergeCell ref="AC391:AF391"/>
    <mergeCell ref="AG391:AK391"/>
    <mergeCell ref="T376:X376"/>
    <mergeCell ref="Y376:AB376"/>
    <mergeCell ref="BD229:BE229"/>
    <mergeCell ref="BD237:BE237"/>
    <mergeCell ref="BD245:BE245"/>
    <mergeCell ref="BD252:BE252"/>
    <mergeCell ref="AL380:AO380"/>
    <mergeCell ref="T380:X380"/>
    <mergeCell ref="P380:S380"/>
    <mergeCell ref="AP345:AT345"/>
    <mergeCell ref="T354:X354"/>
    <mergeCell ref="AL367:AO367"/>
    <mergeCell ref="AP367:AT367"/>
    <mergeCell ref="AG354:AK354"/>
    <mergeCell ref="AL354:AO354"/>
    <mergeCell ref="AP354:AT354"/>
    <mergeCell ref="AG367:AK367"/>
    <mergeCell ref="AC345:AF345"/>
    <mergeCell ref="AG345:AK345"/>
    <mergeCell ref="AL345:AO345"/>
    <mergeCell ref="T345:X345"/>
    <mergeCell ref="Y345:AB345"/>
    <mergeCell ref="T367:X367"/>
    <mergeCell ref="AC321:AF321"/>
    <mergeCell ref="AG321:AK321"/>
    <mergeCell ref="AL321:AO321"/>
    <mergeCell ref="AP321:AT321"/>
    <mergeCell ref="AU321:AX321"/>
    <mergeCell ref="AY321:BB321"/>
    <mergeCell ref="AC330:AF330"/>
    <mergeCell ref="BD261:BE261"/>
    <mergeCell ref="BD268:BE268"/>
    <mergeCell ref="AC376:AF376"/>
    <mergeCell ref="AG376:AK376"/>
    <mergeCell ref="AL376:AO376"/>
    <mergeCell ref="AP376:AT376"/>
    <mergeCell ref="AU376:AX376"/>
    <mergeCell ref="AY376:BB376"/>
    <mergeCell ref="BC212:BC274"/>
    <mergeCell ref="BC277:BC288"/>
    <mergeCell ref="BD277:BE277"/>
    <mergeCell ref="BD286:BE286"/>
    <mergeCell ref="BD272:BE272"/>
    <mergeCell ref="AU345:AX345"/>
    <mergeCell ref="AY345:BB345"/>
    <mergeCell ref="AG285:AK285"/>
    <mergeCell ref="AL285:AO285"/>
    <mergeCell ref="AP285:AT285"/>
    <mergeCell ref="AU285:AX285"/>
    <mergeCell ref="AY285:BB285"/>
    <mergeCell ref="BD220:BE220"/>
    <mergeCell ref="AG219:AK219"/>
    <mergeCell ref="AL219:AO219"/>
    <mergeCell ref="AP219:AT219"/>
    <mergeCell ref="AU219:AX219"/>
    <mergeCell ref="AY219:BB219"/>
    <mergeCell ref="AU237:AX237"/>
    <mergeCell ref="AY237:BB237"/>
    <mergeCell ref="AG269:AK269"/>
    <mergeCell ref="AL269:AO269"/>
    <mergeCell ref="AP269:AT269"/>
    <mergeCell ref="AU269:AX269"/>
    <mergeCell ref="AY269:BB269"/>
    <mergeCell ref="AG297:AK297"/>
    <mergeCell ref="BC403:BC417"/>
    <mergeCell ref="BD403:BE403"/>
    <mergeCell ref="BD406:BE406"/>
    <mergeCell ref="BD411:BE411"/>
    <mergeCell ref="BD415:BE415"/>
    <mergeCell ref="BC422:BC484"/>
    <mergeCell ref="BD422:BE422"/>
    <mergeCell ref="BD430:BE430"/>
    <mergeCell ref="BD439:BE439"/>
    <mergeCell ref="BD447:BE447"/>
    <mergeCell ref="BD455:BE455"/>
    <mergeCell ref="BD462:BE462"/>
    <mergeCell ref="BD471:BE471"/>
    <mergeCell ref="AU367:AX367"/>
    <mergeCell ref="AY367:BB367"/>
    <mergeCell ref="AY354:BB354"/>
    <mergeCell ref="AU354:AX354"/>
    <mergeCell ref="AY391:BB391"/>
    <mergeCell ref="AT401:AX401"/>
    <mergeCell ref="AY401:BB401"/>
    <mergeCell ref="AP380:AT380"/>
    <mergeCell ref="AU380:AX380"/>
    <mergeCell ref="AY380:BB380"/>
    <mergeCell ref="K595:O595"/>
    <mergeCell ref="P595:S595"/>
    <mergeCell ref="T595:X595"/>
    <mergeCell ref="Y590:AB590"/>
    <mergeCell ref="AC590:AF590"/>
    <mergeCell ref="BD478:BE478"/>
    <mergeCell ref="BD482:BE482"/>
    <mergeCell ref="A597:A599"/>
    <mergeCell ref="AC595:AF595"/>
    <mergeCell ref="AG595:AK595"/>
    <mergeCell ref="AL595:AO595"/>
    <mergeCell ref="AP595:AS595"/>
    <mergeCell ref="AT595:AX595"/>
    <mergeCell ref="Y595:AB595"/>
    <mergeCell ref="AY595:BB595"/>
    <mergeCell ref="AY590:BB590"/>
    <mergeCell ref="A592:A593"/>
    <mergeCell ref="A595:A596"/>
    <mergeCell ref="B595:B596"/>
    <mergeCell ref="C595:F595"/>
    <mergeCell ref="G595:J595"/>
    <mergeCell ref="BC487:BC498"/>
    <mergeCell ref="BD487:BE487"/>
    <mergeCell ref="BD496:BE496"/>
    <mergeCell ref="A579:A584"/>
    <mergeCell ref="A586:A587"/>
    <mergeCell ref="B586:B587"/>
    <mergeCell ref="C586:F586"/>
    <mergeCell ref="G586:J586"/>
    <mergeCell ref="AY586:BB586"/>
    <mergeCell ref="A590:A591"/>
    <mergeCell ref="B590:B591"/>
    <mergeCell ref="C590:F590"/>
    <mergeCell ref="G590:J590"/>
    <mergeCell ref="K590:O590"/>
    <mergeCell ref="P590:S590"/>
    <mergeCell ref="T590:X590"/>
    <mergeCell ref="P586:S586"/>
    <mergeCell ref="T586:X586"/>
    <mergeCell ref="Y586:AB586"/>
    <mergeCell ref="AC586:AF586"/>
    <mergeCell ref="AG586:AK586"/>
    <mergeCell ref="AL586:AO586"/>
    <mergeCell ref="K586:O586"/>
    <mergeCell ref="AG590:AK590"/>
    <mergeCell ref="AL590:AO590"/>
    <mergeCell ref="AP590:AS590"/>
    <mergeCell ref="AT590:AX590"/>
    <mergeCell ref="AP586:AS586"/>
    <mergeCell ref="AT586:AX586"/>
    <mergeCell ref="AT564:AX564"/>
    <mergeCell ref="A557:A562"/>
    <mergeCell ref="A564:A565"/>
    <mergeCell ref="B564:B565"/>
    <mergeCell ref="C564:F564"/>
    <mergeCell ref="G564:J564"/>
    <mergeCell ref="K564:O564"/>
    <mergeCell ref="P564:S564"/>
    <mergeCell ref="T564:X564"/>
    <mergeCell ref="AY577:BB577"/>
    <mergeCell ref="AY564:BB564"/>
    <mergeCell ref="A566:A575"/>
    <mergeCell ref="A577:A578"/>
    <mergeCell ref="B577:B578"/>
    <mergeCell ref="C577:F577"/>
    <mergeCell ref="G577:J577"/>
    <mergeCell ref="K577:O577"/>
    <mergeCell ref="P577:S577"/>
    <mergeCell ref="T577:X577"/>
    <mergeCell ref="Y577:AB577"/>
    <mergeCell ref="Y564:AB564"/>
    <mergeCell ref="AC564:AF564"/>
    <mergeCell ref="AG564:AK564"/>
    <mergeCell ref="AL564:AO564"/>
    <mergeCell ref="AP564:AS564"/>
    <mergeCell ref="AC577:AF577"/>
    <mergeCell ref="AG577:AK577"/>
    <mergeCell ref="AL577:AO577"/>
    <mergeCell ref="AP577:AS577"/>
    <mergeCell ref="AT577:AX577"/>
    <mergeCell ref="A542:A553"/>
    <mergeCell ref="A555:A556"/>
    <mergeCell ref="B555:B556"/>
    <mergeCell ref="C555:F555"/>
    <mergeCell ref="G555:J555"/>
    <mergeCell ref="K555:O555"/>
    <mergeCell ref="P555:S555"/>
    <mergeCell ref="P540:S540"/>
    <mergeCell ref="T540:X540"/>
    <mergeCell ref="Y540:AB540"/>
    <mergeCell ref="AC540:AF540"/>
    <mergeCell ref="AG540:AK540"/>
    <mergeCell ref="K540:O540"/>
    <mergeCell ref="A540:A541"/>
    <mergeCell ref="B540:B541"/>
    <mergeCell ref="C540:F540"/>
    <mergeCell ref="G540:J540"/>
    <mergeCell ref="AT555:AX555"/>
    <mergeCell ref="T532:X532"/>
    <mergeCell ref="Y532:AB532"/>
    <mergeCell ref="Y522:AB522"/>
    <mergeCell ref="AC522:AF522"/>
    <mergeCell ref="AG522:AK522"/>
    <mergeCell ref="AL522:AO522"/>
    <mergeCell ref="AC532:AF532"/>
    <mergeCell ref="AT532:AX532"/>
    <mergeCell ref="AY555:BB555"/>
    <mergeCell ref="Y555:AB555"/>
    <mergeCell ref="AC555:AF555"/>
    <mergeCell ref="AG555:AK555"/>
    <mergeCell ref="AL555:AO555"/>
    <mergeCell ref="AP555:AS555"/>
    <mergeCell ref="T555:X555"/>
    <mergeCell ref="AP540:AS540"/>
    <mergeCell ref="AT540:AX540"/>
    <mergeCell ref="AY540:BB540"/>
    <mergeCell ref="AL540:AO540"/>
    <mergeCell ref="C508:F508"/>
    <mergeCell ref="G508:J508"/>
    <mergeCell ref="K508:O508"/>
    <mergeCell ref="P508:S508"/>
    <mergeCell ref="AY532:BB532"/>
    <mergeCell ref="AY522:BB522"/>
    <mergeCell ref="A524:A530"/>
    <mergeCell ref="A532:A533"/>
    <mergeCell ref="B532:B533"/>
    <mergeCell ref="C532:F532"/>
    <mergeCell ref="G532:J532"/>
    <mergeCell ref="K532:O532"/>
    <mergeCell ref="P532:S532"/>
    <mergeCell ref="AG532:AK532"/>
    <mergeCell ref="AL532:AO532"/>
    <mergeCell ref="AP532:AS532"/>
    <mergeCell ref="A534:A538"/>
    <mergeCell ref="AP522:AS522"/>
    <mergeCell ref="A510:A520"/>
    <mergeCell ref="A522:A523"/>
    <mergeCell ref="B522:B523"/>
    <mergeCell ref="C522:F522"/>
    <mergeCell ref="G522:J522"/>
    <mergeCell ref="K522:O522"/>
    <mergeCell ref="P522:S522"/>
    <mergeCell ref="T522:X522"/>
    <mergeCell ref="AT522:AX522"/>
    <mergeCell ref="AP496:AS496"/>
    <mergeCell ref="AT496:AX496"/>
    <mergeCell ref="AY496:BB496"/>
    <mergeCell ref="T496:X496"/>
    <mergeCell ref="Y496:AB496"/>
    <mergeCell ref="AC496:AF496"/>
    <mergeCell ref="AG496:AK496"/>
    <mergeCell ref="AL496:AO496"/>
    <mergeCell ref="B496:B497"/>
    <mergeCell ref="A482:A494"/>
    <mergeCell ref="AT448:AX448"/>
    <mergeCell ref="A403:A428"/>
    <mergeCell ref="A430:A431"/>
    <mergeCell ref="B430:B431"/>
    <mergeCell ref="C430:F430"/>
    <mergeCell ref="G430:J430"/>
    <mergeCell ref="AP508:AS508"/>
    <mergeCell ref="A496:A497"/>
    <mergeCell ref="P496:S496"/>
    <mergeCell ref="C496:F496"/>
    <mergeCell ref="G496:J496"/>
    <mergeCell ref="K496:O496"/>
    <mergeCell ref="T508:X508"/>
    <mergeCell ref="A498:A506"/>
    <mergeCell ref="A508:A509"/>
    <mergeCell ref="B508:B509"/>
    <mergeCell ref="AT508:AX508"/>
    <mergeCell ref="AY508:BB508"/>
    <mergeCell ref="Y508:AB508"/>
    <mergeCell ref="AC508:AF508"/>
    <mergeCell ref="AG508:AK508"/>
    <mergeCell ref="AL508:AO508"/>
    <mergeCell ref="A401:A402"/>
    <mergeCell ref="B401:B402"/>
    <mergeCell ref="C401:F401"/>
    <mergeCell ref="G401:J401"/>
    <mergeCell ref="K401:O401"/>
    <mergeCell ref="T401:X401"/>
    <mergeCell ref="Y401:AB401"/>
    <mergeCell ref="AC401:AF401"/>
    <mergeCell ref="AG401:AK401"/>
    <mergeCell ref="AL401:AO401"/>
    <mergeCell ref="AP401:AS401"/>
    <mergeCell ref="Y430:AB430"/>
    <mergeCell ref="AT430:AX430"/>
    <mergeCell ref="AY430:BB430"/>
    <mergeCell ref="AL430:AO430"/>
    <mergeCell ref="AP430:AS430"/>
    <mergeCell ref="AT480:AX480"/>
    <mergeCell ref="AY480:BB480"/>
    <mergeCell ref="AY448:BB448"/>
    <mergeCell ref="AL480:AO480"/>
    <mergeCell ref="AP480:AS480"/>
    <mergeCell ref="AL448:AO448"/>
    <mergeCell ref="AP448:AS448"/>
    <mergeCell ref="K430:O430"/>
    <mergeCell ref="A450:A478"/>
    <mergeCell ref="A480:A481"/>
    <mergeCell ref="B480:B481"/>
    <mergeCell ref="C480:F480"/>
    <mergeCell ref="G480:J480"/>
    <mergeCell ref="K480:O480"/>
    <mergeCell ref="A432:A446"/>
    <mergeCell ref="A448:A449"/>
    <mergeCell ref="BD609:BD623"/>
    <mergeCell ref="BE609:BF609"/>
    <mergeCell ref="BE612:BF612"/>
    <mergeCell ref="BE617:BF617"/>
    <mergeCell ref="BE621:BF621"/>
    <mergeCell ref="BD628:BD690"/>
    <mergeCell ref="BE628:BF628"/>
    <mergeCell ref="BE636:BF636"/>
    <mergeCell ref="BE645:BF645"/>
    <mergeCell ref="BE653:BF653"/>
    <mergeCell ref="BE661:BF661"/>
    <mergeCell ref="BE668:BF668"/>
    <mergeCell ref="AC430:AF430"/>
    <mergeCell ref="AG430:AK430"/>
    <mergeCell ref="AG448:AK448"/>
    <mergeCell ref="P480:S480"/>
    <mergeCell ref="B398:M398"/>
    <mergeCell ref="AC480:AF480"/>
    <mergeCell ref="AG480:AK480"/>
    <mergeCell ref="T480:X480"/>
    <mergeCell ref="Y480:AB480"/>
    <mergeCell ref="Y448:AB448"/>
    <mergeCell ref="AC448:AF448"/>
    <mergeCell ref="B448:B449"/>
    <mergeCell ref="C448:F448"/>
    <mergeCell ref="G448:J448"/>
    <mergeCell ref="K448:O448"/>
    <mergeCell ref="P401:S401"/>
    <mergeCell ref="P430:S430"/>
    <mergeCell ref="P448:S448"/>
    <mergeCell ref="T448:X448"/>
    <mergeCell ref="T430:X430"/>
    <mergeCell ref="AM791:AO791"/>
    <mergeCell ref="A784:A789"/>
    <mergeCell ref="A791:A792"/>
    <mergeCell ref="B791:B792"/>
    <mergeCell ref="C791:G791"/>
    <mergeCell ref="H791:K791"/>
    <mergeCell ref="L791:P791"/>
    <mergeCell ref="Q791:T791"/>
    <mergeCell ref="U791:X791"/>
    <mergeCell ref="Y791:AC791"/>
    <mergeCell ref="AD791:AG791"/>
    <mergeCell ref="AH791:AL791"/>
    <mergeCell ref="BE677:BF677"/>
    <mergeCell ref="BE684:BF684"/>
    <mergeCell ref="BE688:BF688"/>
    <mergeCell ref="AQ791:AT791"/>
    <mergeCell ref="AU791:AY791"/>
    <mergeCell ref="AZ791:BC791"/>
    <mergeCell ref="AZ782:BC782"/>
    <mergeCell ref="AZ769:BC769"/>
    <mergeCell ref="AQ701:AT701"/>
    <mergeCell ref="AU701:AY701"/>
    <mergeCell ref="AZ701:BC701"/>
    <mergeCell ref="AQ685:AT685"/>
    <mergeCell ref="AU685:AY685"/>
    <mergeCell ref="AZ685:BC685"/>
    <mergeCell ref="BD693:BD704"/>
    <mergeCell ref="BE693:BF693"/>
    <mergeCell ref="BE702:BF702"/>
    <mergeCell ref="A762:A767"/>
    <mergeCell ref="A769:A770"/>
    <mergeCell ref="B769:B770"/>
    <mergeCell ref="C769:G769"/>
    <mergeCell ref="H769:K769"/>
    <mergeCell ref="AD769:AG769"/>
    <mergeCell ref="AH769:AL769"/>
    <mergeCell ref="AM769:AO769"/>
    <mergeCell ref="AQ769:AT769"/>
    <mergeCell ref="AU769:AY769"/>
    <mergeCell ref="L782:P782"/>
    <mergeCell ref="Q782:T782"/>
    <mergeCell ref="U782:X782"/>
    <mergeCell ref="Y782:AC782"/>
    <mergeCell ref="Y769:AC769"/>
    <mergeCell ref="L769:P769"/>
    <mergeCell ref="Q769:T769"/>
    <mergeCell ref="U769:X769"/>
    <mergeCell ref="A771:A780"/>
    <mergeCell ref="A782:A783"/>
    <mergeCell ref="B782:B783"/>
    <mergeCell ref="C782:G782"/>
    <mergeCell ref="H782:K782"/>
    <mergeCell ref="AD782:AG782"/>
    <mergeCell ref="AH782:AL782"/>
    <mergeCell ref="AM782:AO782"/>
    <mergeCell ref="AQ782:AT782"/>
    <mergeCell ref="AU782:AY782"/>
    <mergeCell ref="AH760:AL760"/>
    <mergeCell ref="AM760:AO760"/>
    <mergeCell ref="AQ760:AT760"/>
    <mergeCell ref="U760:X760"/>
    <mergeCell ref="AQ745:AT745"/>
    <mergeCell ref="AU745:AY745"/>
    <mergeCell ref="AZ745:BC745"/>
    <mergeCell ref="A747:A758"/>
    <mergeCell ref="A760:A761"/>
    <mergeCell ref="B760:B761"/>
    <mergeCell ref="C760:G760"/>
    <mergeCell ref="H760:K760"/>
    <mergeCell ref="L760:P760"/>
    <mergeCell ref="Q760:T760"/>
    <mergeCell ref="Q745:T745"/>
    <mergeCell ref="U745:X745"/>
    <mergeCell ref="Y745:AC745"/>
    <mergeCell ref="AD745:AG745"/>
    <mergeCell ref="AH745:AL745"/>
    <mergeCell ref="A703:A711"/>
    <mergeCell ref="A713:A714"/>
    <mergeCell ref="B713:B714"/>
    <mergeCell ref="C713:G713"/>
    <mergeCell ref="H713:K713"/>
    <mergeCell ref="A729:A735"/>
    <mergeCell ref="A737:A738"/>
    <mergeCell ref="B737:B738"/>
    <mergeCell ref="C737:G737"/>
    <mergeCell ref="H737:K737"/>
    <mergeCell ref="U713:X713"/>
    <mergeCell ref="AQ737:AT737"/>
    <mergeCell ref="AU737:AY737"/>
    <mergeCell ref="AZ737:BC737"/>
    <mergeCell ref="AZ727:BC727"/>
    <mergeCell ref="U737:X737"/>
    <mergeCell ref="Y737:AC737"/>
    <mergeCell ref="Y727:AC727"/>
    <mergeCell ref="AD727:AG727"/>
    <mergeCell ref="AH727:AL727"/>
    <mergeCell ref="AM727:AO727"/>
    <mergeCell ref="AQ727:AT727"/>
    <mergeCell ref="AU727:AY727"/>
    <mergeCell ref="AD737:AG737"/>
    <mergeCell ref="AH737:AL737"/>
    <mergeCell ref="AM737:AO737"/>
    <mergeCell ref="L727:P727"/>
    <mergeCell ref="Q727:T727"/>
    <mergeCell ref="U727:X727"/>
    <mergeCell ref="L737:P737"/>
    <mergeCell ref="Q737:T737"/>
    <mergeCell ref="AU653:AY653"/>
    <mergeCell ref="AD701:AG701"/>
    <mergeCell ref="AH701:AL701"/>
    <mergeCell ref="AM701:AO701"/>
    <mergeCell ref="AU713:AY713"/>
    <mergeCell ref="AZ713:BC713"/>
    <mergeCell ref="AD713:AG713"/>
    <mergeCell ref="AH713:AL713"/>
    <mergeCell ref="AM713:AO713"/>
    <mergeCell ref="AQ713:AT713"/>
    <mergeCell ref="L713:P713"/>
    <mergeCell ref="Q713:T713"/>
    <mergeCell ref="Q701:T701"/>
    <mergeCell ref="U701:X701"/>
    <mergeCell ref="Y701:AC701"/>
    <mergeCell ref="Y713:AC713"/>
    <mergeCell ref="L701:P701"/>
    <mergeCell ref="B604:J604"/>
    <mergeCell ref="AQ606:AT606"/>
    <mergeCell ref="AU606:AY606"/>
    <mergeCell ref="AZ606:BC606"/>
    <mergeCell ref="L653:P653"/>
    <mergeCell ref="Q653:T653"/>
    <mergeCell ref="U653:X653"/>
    <mergeCell ref="U635:X635"/>
    <mergeCell ref="A635:A636"/>
    <mergeCell ref="B635:B636"/>
    <mergeCell ref="C635:G635"/>
    <mergeCell ref="H635:K635"/>
    <mergeCell ref="L635:P635"/>
    <mergeCell ref="Q635:T635"/>
    <mergeCell ref="A637:A651"/>
    <mergeCell ref="A653:A654"/>
    <mergeCell ref="B653:B654"/>
    <mergeCell ref="C653:G653"/>
    <mergeCell ref="H653:K653"/>
    <mergeCell ref="Y635:AC635"/>
    <mergeCell ref="AD635:AG635"/>
    <mergeCell ref="AH635:AL635"/>
    <mergeCell ref="AM635:AO635"/>
    <mergeCell ref="AQ635:AT635"/>
    <mergeCell ref="AU635:AY635"/>
    <mergeCell ref="AZ635:BC635"/>
    <mergeCell ref="AZ653:BC653"/>
    <mergeCell ref="Y653:AC653"/>
    <mergeCell ref="AD653:AG653"/>
    <mergeCell ref="AH653:AL653"/>
    <mergeCell ref="AM653:AO653"/>
    <mergeCell ref="AQ653:AT653"/>
    <mergeCell ref="A606:A607"/>
    <mergeCell ref="B606:B607"/>
    <mergeCell ref="C606:G606"/>
    <mergeCell ref="H606:K606"/>
    <mergeCell ref="L606:P606"/>
    <mergeCell ref="Q606:T606"/>
    <mergeCell ref="U606:X606"/>
    <mergeCell ref="AM606:AO606"/>
    <mergeCell ref="AD685:AG685"/>
    <mergeCell ref="AH685:AL685"/>
    <mergeCell ref="AM685:AO685"/>
    <mergeCell ref="A655:A683"/>
    <mergeCell ref="A685:A686"/>
    <mergeCell ref="B685:B686"/>
    <mergeCell ref="C685:G685"/>
    <mergeCell ref="H685:K685"/>
    <mergeCell ref="L685:P685"/>
    <mergeCell ref="Q685:T685"/>
    <mergeCell ref="U685:X685"/>
    <mergeCell ref="Y685:AC685"/>
    <mergeCell ref="BM816:BS816"/>
    <mergeCell ref="AH816:AK816"/>
    <mergeCell ref="AL816:AP816"/>
    <mergeCell ref="AQ816:AT816"/>
    <mergeCell ref="AU816:AX816"/>
    <mergeCell ref="AY816:BB816"/>
    <mergeCell ref="Y816:AB816"/>
    <mergeCell ref="AC816:AG816"/>
    <mergeCell ref="B814:J814"/>
    <mergeCell ref="A816:A817"/>
    <mergeCell ref="B816:B817"/>
    <mergeCell ref="C816:G816"/>
    <mergeCell ref="H816:K816"/>
    <mergeCell ref="L816:O816"/>
    <mergeCell ref="P816:T816"/>
    <mergeCell ref="U816:X816"/>
    <mergeCell ref="A715:A725"/>
    <mergeCell ref="A727:A728"/>
    <mergeCell ref="B727:B728"/>
    <mergeCell ref="C727:G727"/>
    <mergeCell ref="H727:K727"/>
    <mergeCell ref="L745:P745"/>
    <mergeCell ref="A739:A743"/>
    <mergeCell ref="A745:A746"/>
    <mergeCell ref="B745:B746"/>
    <mergeCell ref="C745:G745"/>
    <mergeCell ref="H745:K745"/>
    <mergeCell ref="AM745:AO745"/>
    <mergeCell ref="AU760:AY760"/>
    <mergeCell ref="AZ760:BC760"/>
    <mergeCell ref="Y760:AC760"/>
    <mergeCell ref="AD760:AG760"/>
    <mergeCell ref="AY845:BB845"/>
    <mergeCell ref="L845:O845"/>
    <mergeCell ref="P845:T845"/>
    <mergeCell ref="U845:X845"/>
    <mergeCell ref="Y845:AB845"/>
    <mergeCell ref="AC845:AG845"/>
    <mergeCell ref="A818:A843"/>
    <mergeCell ref="BC819:BC833"/>
    <mergeCell ref="BD819:BE819"/>
    <mergeCell ref="BD822:BE822"/>
    <mergeCell ref="BD827:BE827"/>
    <mergeCell ref="BD831:BE831"/>
    <mergeCell ref="BC838:BC900"/>
    <mergeCell ref="BD838:BE838"/>
    <mergeCell ref="A845:A846"/>
    <mergeCell ref="B845:B846"/>
    <mergeCell ref="C845:G845"/>
    <mergeCell ref="H845:K845"/>
    <mergeCell ref="AH845:AK845"/>
    <mergeCell ref="AL845:AP845"/>
    <mergeCell ref="AQ845:AT845"/>
    <mergeCell ref="AU845:AX845"/>
    <mergeCell ref="A865:A893"/>
    <mergeCell ref="BD871:BE871"/>
    <mergeCell ref="BD878:BE878"/>
    <mergeCell ref="BD887:BE887"/>
    <mergeCell ref="BD846:BE846"/>
    <mergeCell ref="A847:A861"/>
    <mergeCell ref="BD855:BE855"/>
    <mergeCell ref="AL863:AP863"/>
    <mergeCell ref="AQ863:AT863"/>
    <mergeCell ref="AU863:AX863"/>
    <mergeCell ref="AY863:BB863"/>
    <mergeCell ref="BD863:BE863"/>
    <mergeCell ref="P863:T863"/>
    <mergeCell ref="U863:X863"/>
    <mergeCell ref="Y863:AB863"/>
    <mergeCell ref="AC863:AG863"/>
    <mergeCell ref="AH863:AK863"/>
    <mergeCell ref="A863:A864"/>
    <mergeCell ref="B863:B864"/>
    <mergeCell ref="C863:G863"/>
    <mergeCell ref="H863:K863"/>
    <mergeCell ref="L863:O863"/>
    <mergeCell ref="A897:A909"/>
    <mergeCell ref="BD898:BE898"/>
    <mergeCell ref="BC903:BC911"/>
    <mergeCell ref="BD903:BE903"/>
    <mergeCell ref="BD908:BE908"/>
    <mergeCell ref="A911:A912"/>
    <mergeCell ref="B911:B912"/>
    <mergeCell ref="C911:G911"/>
    <mergeCell ref="H911:K911"/>
    <mergeCell ref="L911:O911"/>
    <mergeCell ref="P911:T911"/>
    <mergeCell ref="U911:X911"/>
    <mergeCell ref="Y911:AB911"/>
    <mergeCell ref="AC911:AG911"/>
    <mergeCell ref="AH911:AK911"/>
    <mergeCell ref="AL911:AP911"/>
    <mergeCell ref="BD894:BE894"/>
    <mergeCell ref="A895:A896"/>
    <mergeCell ref="B895:B896"/>
    <mergeCell ref="C895:G895"/>
    <mergeCell ref="H895:K895"/>
    <mergeCell ref="L895:O895"/>
    <mergeCell ref="P895:T895"/>
    <mergeCell ref="U895:X895"/>
    <mergeCell ref="Y895:AB895"/>
    <mergeCell ref="AC895:AG895"/>
    <mergeCell ref="AH895:AK895"/>
    <mergeCell ref="AL895:AP895"/>
    <mergeCell ref="AQ895:AT895"/>
    <mergeCell ref="AU895:AX895"/>
    <mergeCell ref="AY895:BB895"/>
    <mergeCell ref="AU923:AX923"/>
    <mergeCell ref="AY923:BB923"/>
    <mergeCell ref="A925:A935"/>
    <mergeCell ref="A937:A938"/>
    <mergeCell ref="B937:B938"/>
    <mergeCell ref="C937:G937"/>
    <mergeCell ref="H937:K937"/>
    <mergeCell ref="L937:O937"/>
    <mergeCell ref="P937:T937"/>
    <mergeCell ref="U937:X937"/>
    <mergeCell ref="Y937:AB937"/>
    <mergeCell ref="AC937:AG937"/>
    <mergeCell ref="AH937:AK937"/>
    <mergeCell ref="AL937:AP937"/>
    <mergeCell ref="AQ937:AT937"/>
    <mergeCell ref="AU937:AX937"/>
    <mergeCell ref="AQ911:AT911"/>
    <mergeCell ref="AU911:AX911"/>
    <mergeCell ref="AY911:BB911"/>
    <mergeCell ref="A913:A921"/>
    <mergeCell ref="A923:A924"/>
    <mergeCell ref="B923:B924"/>
    <mergeCell ref="C923:G923"/>
    <mergeCell ref="H923:K923"/>
    <mergeCell ref="L923:O923"/>
    <mergeCell ref="P923:T923"/>
    <mergeCell ref="U923:X923"/>
    <mergeCell ref="Y923:AB923"/>
    <mergeCell ref="AC923:AG923"/>
    <mergeCell ref="AH923:AK923"/>
    <mergeCell ref="AL923:AP923"/>
    <mergeCell ref="AQ923:AT923"/>
    <mergeCell ref="L955:O955"/>
    <mergeCell ref="P955:T955"/>
    <mergeCell ref="U955:X955"/>
    <mergeCell ref="Y955:AB955"/>
    <mergeCell ref="AC955:AG955"/>
    <mergeCell ref="AH955:AK955"/>
    <mergeCell ref="AL955:AP955"/>
    <mergeCell ref="AQ955:AT955"/>
    <mergeCell ref="AU955:AX955"/>
    <mergeCell ref="AY955:BB955"/>
    <mergeCell ref="AY937:BB937"/>
    <mergeCell ref="A939:A945"/>
    <mergeCell ref="A947:A948"/>
    <mergeCell ref="B947:B948"/>
    <mergeCell ref="C947:G947"/>
    <mergeCell ref="H947:K947"/>
    <mergeCell ref="L947:O947"/>
    <mergeCell ref="P947:T947"/>
    <mergeCell ref="U947:X947"/>
    <mergeCell ref="Y947:AB947"/>
    <mergeCell ref="AC947:AG947"/>
    <mergeCell ref="AH947:AK947"/>
    <mergeCell ref="AL947:AP947"/>
    <mergeCell ref="AQ947:AT947"/>
    <mergeCell ref="AU947:AX947"/>
    <mergeCell ref="AY947:BB947"/>
    <mergeCell ref="A949:A953"/>
    <mergeCell ref="A955:A956"/>
    <mergeCell ref="B955:B956"/>
    <mergeCell ref="C955:G955"/>
    <mergeCell ref="H955:K955"/>
    <mergeCell ref="L979:O979"/>
    <mergeCell ref="P979:T979"/>
    <mergeCell ref="U979:X979"/>
    <mergeCell ref="Y979:AB979"/>
    <mergeCell ref="AC979:AG979"/>
    <mergeCell ref="AH979:AK979"/>
    <mergeCell ref="AL979:AP979"/>
    <mergeCell ref="AQ979:AT979"/>
    <mergeCell ref="AU979:AX979"/>
    <mergeCell ref="AY979:BB979"/>
    <mergeCell ref="A972:A977"/>
    <mergeCell ref="A979:A980"/>
    <mergeCell ref="B979:B980"/>
    <mergeCell ref="C979:G979"/>
    <mergeCell ref="H979:K979"/>
    <mergeCell ref="A957:A968"/>
    <mergeCell ref="A970:A971"/>
    <mergeCell ref="B970:B971"/>
    <mergeCell ref="C970:G970"/>
    <mergeCell ref="H970:K970"/>
    <mergeCell ref="AY970:BB970"/>
    <mergeCell ref="L970:O970"/>
    <mergeCell ref="P970:T970"/>
    <mergeCell ref="U970:X970"/>
    <mergeCell ref="Y970:AB970"/>
    <mergeCell ref="AC970:AG970"/>
    <mergeCell ref="AH970:AK970"/>
    <mergeCell ref="AL970:AP970"/>
    <mergeCell ref="AQ970:AT970"/>
    <mergeCell ref="AU970:AX970"/>
    <mergeCell ref="A994:A999"/>
    <mergeCell ref="A1001:A1002"/>
    <mergeCell ref="B1001:B1002"/>
    <mergeCell ref="C1001:G1001"/>
    <mergeCell ref="H1001:K1001"/>
    <mergeCell ref="A981:A990"/>
    <mergeCell ref="A992:A993"/>
    <mergeCell ref="B992:B993"/>
    <mergeCell ref="C992:G992"/>
    <mergeCell ref="H992:K992"/>
    <mergeCell ref="AY992:BB992"/>
    <mergeCell ref="L992:O992"/>
    <mergeCell ref="P992:T992"/>
    <mergeCell ref="U992:X992"/>
    <mergeCell ref="Y992:AB992"/>
    <mergeCell ref="AC992:AG992"/>
    <mergeCell ref="AH992:AK992"/>
    <mergeCell ref="AL992:AP992"/>
    <mergeCell ref="AQ992:AT992"/>
    <mergeCell ref="AU992:AX992"/>
    <mergeCell ref="AC1005:AG1005"/>
    <mergeCell ref="AH1005:AK1005"/>
    <mergeCell ref="A1005:A1006"/>
    <mergeCell ref="B1005:B1006"/>
    <mergeCell ref="C1005:G1005"/>
    <mergeCell ref="H1005:K1005"/>
    <mergeCell ref="L1005:O1005"/>
    <mergeCell ref="L1001:O1001"/>
    <mergeCell ref="P1001:T1001"/>
    <mergeCell ref="U1001:X1001"/>
    <mergeCell ref="Y1001:AB1001"/>
    <mergeCell ref="AC1001:AG1001"/>
    <mergeCell ref="AH1001:AK1001"/>
    <mergeCell ref="AL1001:AP1001"/>
    <mergeCell ref="AQ1001:AT1001"/>
    <mergeCell ref="AU1001:AX1001"/>
    <mergeCell ref="AY1001:BB1001"/>
    <mergeCell ref="A803:A805"/>
    <mergeCell ref="AH795:AL795"/>
    <mergeCell ref="AM795:AO795"/>
    <mergeCell ref="AQ795:AT795"/>
    <mergeCell ref="H795:K795"/>
    <mergeCell ref="L795:P795"/>
    <mergeCell ref="Q795:T795"/>
    <mergeCell ref="U795:X795"/>
    <mergeCell ref="Y795:AC795"/>
    <mergeCell ref="AL1010:AP1010"/>
    <mergeCell ref="AQ1010:AT1010"/>
    <mergeCell ref="AU1010:AX1010"/>
    <mergeCell ref="AY1010:BB1010"/>
    <mergeCell ref="A1012:A1014"/>
    <mergeCell ref="P1010:T1010"/>
    <mergeCell ref="U1010:X1010"/>
    <mergeCell ref="Y1010:AB1010"/>
    <mergeCell ref="AC1010:AG1010"/>
    <mergeCell ref="AH1010:AK1010"/>
    <mergeCell ref="A1010:A1011"/>
    <mergeCell ref="B1010:B1011"/>
    <mergeCell ref="C1010:G1010"/>
    <mergeCell ref="H1010:K1010"/>
    <mergeCell ref="L1010:O1010"/>
    <mergeCell ref="AL1005:AP1005"/>
    <mergeCell ref="AQ1005:AT1005"/>
    <mergeCell ref="AU1005:AX1005"/>
    <mergeCell ref="AY1005:BB1005"/>
    <mergeCell ref="A1007:A1008"/>
    <mergeCell ref="P1005:T1005"/>
    <mergeCell ref="U1005:X1005"/>
    <mergeCell ref="Y1005:AB1005"/>
    <mergeCell ref="A1:AF1"/>
    <mergeCell ref="A100:A108"/>
    <mergeCell ref="AZ801:BC801"/>
    <mergeCell ref="A795:A796"/>
    <mergeCell ref="B795:B796"/>
    <mergeCell ref="C795:G795"/>
    <mergeCell ref="AU795:AY795"/>
    <mergeCell ref="AZ795:BC795"/>
    <mergeCell ref="A797:A798"/>
    <mergeCell ref="A801:A802"/>
    <mergeCell ref="B801:B802"/>
    <mergeCell ref="C801:G801"/>
    <mergeCell ref="H801:K801"/>
    <mergeCell ref="L801:P801"/>
    <mergeCell ref="Q801:T801"/>
    <mergeCell ref="U801:X801"/>
    <mergeCell ref="Y801:AC801"/>
    <mergeCell ref="AD801:AG801"/>
    <mergeCell ref="AH801:AL801"/>
    <mergeCell ref="AM801:AO801"/>
    <mergeCell ref="AQ801:AT801"/>
    <mergeCell ref="AU801:AY801"/>
    <mergeCell ref="AD795:AG795"/>
    <mergeCell ref="A687:A699"/>
    <mergeCell ref="A701:A702"/>
    <mergeCell ref="B701:B702"/>
    <mergeCell ref="C701:G701"/>
    <mergeCell ref="H701:K701"/>
    <mergeCell ref="A608:A633"/>
    <mergeCell ref="Y606:AC606"/>
    <mergeCell ref="AD606:AG606"/>
    <mergeCell ref="AH606:AL606"/>
  </mergeCells>
  <conditionalFormatting sqref="C184:C187 C179:C181 C129 D94:G95 C87 D91:I91 D92 D93:I93 D96:I98 D110:AS110 AR111:AR112 D100:M108 N100:AQ107 Q108:AQ108 AR102 AS100:AU108 AV100:BB105 AW106:BB108 E112:R112 D112:D120 E114:E120 F115:G120 H113:K120 M113:M114 L114:L120 M115:P120 Q113:S120 D111:AQ111 T112:AQ120 AR113:AT113 AR115:AU120 AS114:AT114 AV118:BB120 AT110:AU112 AV111:BB112 AZ113:BB113 G122:J122 H126:J126 H123:H125 I123:I124 F123:G128 E126 Y123 W125:X125 X124 AB125 AB127 AA128 AE123:AF128 AD126:AD128 AH122:AI123 AI124:AI127 AH125:AH128 AL122:AL124 AM124:AQ126 AL127:AQ128 AP122 AO123:AQ123 AX122:AY127 BA122:BA128 Y131:AA132 AB131:AE131 AC132:AE132 AG132:AI132 AH131:AI131 AL130:AQ130 AK131:AQ132 AT130:AU132 AW134:AW135 AX135:AY135 AW130:AY132 BA130:BA132 AZ132 AY133 D130:E132 C131:C132 F131:M132 H130:O130 O131:O132 F133 H133:I133 S132 U132:W132 X131 K134:M134 N142:T148 Y145:AA146 AB142:AC146 AD142:AG142 AF145:AK146 AJ147:AK148 AJ137:AK144 AR137:AR142 AS141:BB141 AV146:BB146 D137:AA137 I138:T141 D138:H139 H140:H142 I142:M142 D140:G148 H143:M148 AB137:AI140 U138:AA143 U144:U148 V145:X147 V148:AI148 Y147:AI147 V144:AA144 AD143:AE146 AF143:AI144 AH141:AI142 AB141:AG141 AL137:AQ141 AL142:AM143 AN143:AU143 AN142:AQ142 AL144:AU148 AS137:AU140 AW137:BA140 AS142:AU142 AW142:BB142 AW147:BB148 N150:P152 Q151:T152 D150:I152 J150:M155 C153:I153 D154:I155 N153:T153 Q150:AA150 U151:AA153 N154:AA155 AB150:BB155 AS157:AY166 BB157 AZ157:BA159 AZ161:BA166 BB162:BB166 D157:AQ166 C154:C167 C176 C4 T3 AC3 AL3 AP3 AU3 AY3 P3 Y3 AH3 C9:G9 AE12:AE13 AF12:AS12 AF13:AQ13 AV12:AW12 AY12:AY13 AZ12:BA12 AH14 C13:I14 J13:M13 R13:X13 J14:X14 D22:AA22 S20:AA20 X21:Y21 AA21 D20:E21 F20:N20 F21:L21 C23:AA23 D24:AA30 C12:AD12 AD13 AB15:AD30 D49:H49 D50:E51 F51:J51 D53:E54 F53 D56:E57 C10:BB11 C15:AA19 C20:C22 C24:C40 G53:M54 C42:E43 D52:M52 C48:C57 C60 C76:G76 C85 AE15:BB18 AE19:AP19 AE20:BB20 AV19:BB19 AE21:AI28 AJ22:BB22 AJ23:AJ28 AK24:BB28 AE29:BB30 C168:BB175 C177:BB179 C181:BB182 C809:C65544 C136:C152 C89:C121">
    <cfRule type="cellIs" dxfId="191" priority="97" stopIfTrue="1" operator="equal">
      <formula>"péssima"</formula>
    </cfRule>
    <cfRule type="cellIs" dxfId="190" priority="98" stopIfTrue="1" operator="equal">
      <formula>"ruim"</formula>
    </cfRule>
    <cfRule type="cellIs" dxfId="189" priority="99" stopIfTrue="1" operator="equal">
      <formula>"regular"</formula>
    </cfRule>
    <cfRule type="cellIs" dxfId="188" priority="100" stopIfTrue="1" operator="equal">
      <formula>"boa"</formula>
    </cfRule>
    <cfRule type="cellIs" dxfId="187" priority="101" stopIfTrue="1" operator="equal">
      <formula>"ótima"</formula>
    </cfRule>
  </conditionalFormatting>
  <conditionalFormatting sqref="C175:BB175 C177:BB179 C181:BB182">
    <cfRule type="cellIs" dxfId="186" priority="95" stopIfTrue="1" operator="equal">
      <formula>"l"</formula>
    </cfRule>
    <cfRule type="cellIs" dxfId="185" priority="96" stopIfTrue="1" operator="equal">
      <formula>"n"</formula>
    </cfRule>
  </conditionalFormatting>
  <conditionalFormatting sqref="D175:M175 U175 W175:BB175 D177:M179 U177:U179 W177:BB179 D181:M182 U181:U182 W181:BB182">
    <cfRule type="cellIs" dxfId="184" priority="93" stopIfTrue="1" operator="equal">
      <formula>"n"</formula>
    </cfRule>
    <cfRule type="cellIs" dxfId="183" priority="94" stopIfTrue="1" operator="equal">
      <formula>"l"</formula>
    </cfRule>
  </conditionalFormatting>
  <conditionalFormatting sqref="C382:BB383 C387:BB389 C393:BB393 C271:BB283 C221:BB236 C239:BB268 C287:BB295 C299:BB309 F344 C332:BB343 C347:BB352 C323:BB328 C356:BB365 C313:AE319 AG313:AH319 AI313:AK313 AM313 AO313:AT313 AV313:AV317 AX313:BA313 C369:BB378 C192:BB218">
    <cfRule type="cellIs" dxfId="182" priority="91" stopIfTrue="1" operator="equal">
      <formula>"n"</formula>
    </cfRule>
    <cfRule type="cellIs" dxfId="181" priority="92" stopIfTrue="1" operator="equal">
      <formula>"l"</formula>
    </cfRule>
  </conditionalFormatting>
  <conditionalFormatting sqref="H379:I379 J393:BB393 J382:BB384 H384:I384 J387:BB390 H390:I390 H366:I366 K287:BB296 J288:J296 H296:I296 H310:I310 J299:BB310 H320:J320 H329:I329 H344:I344 J347:BB353 H353:I353 J356:BB366 J332:BB344 J323:BB329 J313:J319 K313:BB320 J369:BB379">
    <cfRule type="cellIs" dxfId="180" priority="89" stopIfTrue="1" operator="equal">
      <formula>"l"</formula>
    </cfRule>
    <cfRule type="cellIs" dxfId="179" priority="90" stopIfTrue="1" operator="equal">
      <formula>"n"</formula>
    </cfRule>
  </conditionalFormatting>
  <conditionalFormatting sqref="BE188">
    <cfRule type="cellIs" dxfId="178" priority="87" stopIfTrue="1" operator="equal">
      <formula>"n"</formula>
    </cfRule>
    <cfRule type="cellIs" dxfId="177" priority="88" stopIfTrue="1" operator="equal">
      <formula>"l"</formula>
    </cfRule>
  </conditionalFormatting>
  <conditionalFormatting sqref="BF188">
    <cfRule type="cellIs" dxfId="176" priority="85" stopIfTrue="1" operator="equal">
      <formula>"n"</formula>
    </cfRule>
    <cfRule type="cellIs" dxfId="175" priority="86" stopIfTrue="1" operator="equal">
      <formula>"l"</formula>
    </cfRule>
  </conditionalFormatting>
  <conditionalFormatting sqref="BG188">
    <cfRule type="cellIs" dxfId="174" priority="83" stopIfTrue="1" operator="equal">
      <formula>"n"</formula>
    </cfRule>
    <cfRule type="cellIs" dxfId="173" priority="84" stopIfTrue="1" operator="equal">
      <formula>"l"</formula>
    </cfRule>
  </conditionalFormatting>
  <conditionalFormatting sqref="BG188">
    <cfRule type="cellIs" dxfId="172" priority="81" stopIfTrue="1" operator="equal">
      <formula>"n"</formula>
    </cfRule>
    <cfRule type="cellIs" dxfId="171" priority="82" stopIfTrue="1" operator="equal">
      <formula>"l"</formula>
    </cfRule>
  </conditionalFormatting>
  <conditionalFormatting sqref="C482:BB494 C403:BB429 C432:BB447 C450:BB479">
    <cfRule type="cellIs" dxfId="170" priority="79" stopIfTrue="1" operator="equal">
      <formula>"n"</formula>
    </cfRule>
    <cfRule type="cellIs" dxfId="169" priority="80" stopIfTrue="1" operator="equal">
      <formula>"l"</formula>
    </cfRule>
  </conditionalFormatting>
  <conditionalFormatting sqref="H576:I576 J524:BB530 K498:BB507 J499:J507 H507:I507 H521:I521 J510:BB521 H539:I539 J534:BB539 H554:I554 J557:BB563 H563:I563 J566:BB576 J579:BB584 J542:BB554 H531:BB531">
    <cfRule type="cellIs" dxfId="168" priority="77" stopIfTrue="1" operator="equal">
      <formula>"l"</formula>
    </cfRule>
    <cfRule type="cellIs" dxfId="167" priority="78" stopIfTrue="1" operator="equal">
      <formula>"n"</formula>
    </cfRule>
  </conditionalFormatting>
  <conditionalFormatting sqref="J498 J512 C510:I520 C524:J530 C534:J538 J545 C542:I553 J542 C557:I562 J567 C566:I575 C579:I584 C498:I506 F554">
    <cfRule type="cellIs" dxfId="166" priority="75" stopIfTrue="1" operator="equal">
      <formula>"n"</formula>
    </cfRule>
    <cfRule type="cellIs" dxfId="165" priority="76" stopIfTrue="1" operator="equal">
      <formula>"l"</formula>
    </cfRule>
  </conditionalFormatting>
  <conditionalFormatting sqref="C498:BB506">
    <cfRule type="cellIs" dxfId="164" priority="73" stopIfTrue="1" operator="equal">
      <formula>"n"</formula>
    </cfRule>
    <cfRule type="cellIs" dxfId="163" priority="74" stopIfTrue="1" operator="equal">
      <formula>"l"</formula>
    </cfRule>
  </conditionalFormatting>
  <conditionalFormatting sqref="C512:BB520">
    <cfRule type="cellIs" dxfId="162" priority="71" stopIfTrue="1" operator="equal">
      <formula>"n"</formula>
    </cfRule>
    <cfRule type="cellIs" dxfId="161" priority="72" stopIfTrue="1" operator="equal">
      <formula>"l"</formula>
    </cfRule>
  </conditionalFormatting>
  <conditionalFormatting sqref="C510:BB511">
    <cfRule type="cellIs" dxfId="160" priority="69" stopIfTrue="1" operator="equal">
      <formula>"n"</formula>
    </cfRule>
    <cfRule type="cellIs" dxfId="159" priority="70" stopIfTrue="1" operator="equal">
      <formula>"l"</formula>
    </cfRule>
  </conditionalFormatting>
  <conditionalFormatting sqref="C524:BB530">
    <cfRule type="cellIs" dxfId="158" priority="67" stopIfTrue="1" operator="equal">
      <formula>"n"</formula>
    </cfRule>
    <cfRule type="cellIs" dxfId="157" priority="68" stopIfTrue="1" operator="equal">
      <formula>"l"</formula>
    </cfRule>
  </conditionalFormatting>
  <conditionalFormatting sqref="C534:BB538">
    <cfRule type="cellIs" dxfId="156" priority="65" stopIfTrue="1" operator="equal">
      <formula>"n"</formula>
    </cfRule>
    <cfRule type="cellIs" dxfId="155" priority="66" stopIfTrue="1" operator="equal">
      <formula>"l"</formula>
    </cfRule>
  </conditionalFormatting>
  <conditionalFormatting sqref="C545:BB553 F554">
    <cfRule type="cellIs" dxfId="154" priority="63" stopIfTrue="1" operator="equal">
      <formula>"n"</formula>
    </cfRule>
    <cfRule type="cellIs" dxfId="153" priority="64" stopIfTrue="1" operator="equal">
      <formula>"l"</formula>
    </cfRule>
  </conditionalFormatting>
  <conditionalFormatting sqref="C543:BB544">
    <cfRule type="cellIs" dxfId="152" priority="61" stopIfTrue="1" operator="equal">
      <formula>"n"</formula>
    </cfRule>
    <cfRule type="cellIs" dxfId="151" priority="62" stopIfTrue="1" operator="equal">
      <formula>"l"</formula>
    </cfRule>
  </conditionalFormatting>
  <conditionalFormatting sqref="C542:BB542">
    <cfRule type="cellIs" dxfId="150" priority="59" stopIfTrue="1" operator="equal">
      <formula>"n"</formula>
    </cfRule>
    <cfRule type="cellIs" dxfId="149" priority="60" stopIfTrue="1" operator="equal">
      <formula>"l"</formula>
    </cfRule>
  </conditionalFormatting>
  <conditionalFormatting sqref="C557:BB562">
    <cfRule type="cellIs" dxfId="148" priority="57" stopIfTrue="1" operator="equal">
      <formula>"n"</formula>
    </cfRule>
    <cfRule type="cellIs" dxfId="147" priority="58" stopIfTrue="1" operator="equal">
      <formula>"l"</formula>
    </cfRule>
  </conditionalFormatting>
  <conditionalFormatting sqref="C567:BB575">
    <cfRule type="cellIs" dxfId="146" priority="55" stopIfTrue="1" operator="equal">
      <formula>"n"</formula>
    </cfRule>
    <cfRule type="cellIs" dxfId="145" priority="56" stopIfTrue="1" operator="equal">
      <formula>"l"</formula>
    </cfRule>
  </conditionalFormatting>
  <conditionalFormatting sqref="C566:BB566">
    <cfRule type="cellIs" dxfId="144" priority="53" stopIfTrue="1" operator="equal">
      <formula>"n"</formula>
    </cfRule>
    <cfRule type="cellIs" dxfId="143" priority="54" stopIfTrue="1" operator="equal">
      <formula>"l"</formula>
    </cfRule>
  </conditionalFormatting>
  <conditionalFormatting sqref="C579:BB584">
    <cfRule type="cellIs" dxfId="142" priority="51" stopIfTrue="1" operator="equal">
      <formula>"n"</formula>
    </cfRule>
    <cfRule type="cellIs" dxfId="141" priority="52" stopIfTrue="1" operator="equal">
      <formula>"l"</formula>
    </cfRule>
  </conditionalFormatting>
  <conditionalFormatting sqref="J588:BB588">
    <cfRule type="cellIs" dxfId="140" priority="49" stopIfTrue="1" operator="equal">
      <formula>"l"</formula>
    </cfRule>
    <cfRule type="cellIs" dxfId="139" priority="50" stopIfTrue="1" operator="equal">
      <formula>"n"</formula>
    </cfRule>
  </conditionalFormatting>
  <conditionalFormatting sqref="C588:I588">
    <cfRule type="cellIs" dxfId="138" priority="47" stopIfTrue="1" operator="equal">
      <formula>"n"</formula>
    </cfRule>
    <cfRule type="cellIs" dxfId="137" priority="48" stopIfTrue="1" operator="equal">
      <formula>"l"</formula>
    </cfRule>
  </conditionalFormatting>
  <conditionalFormatting sqref="C588:BB588">
    <cfRule type="cellIs" dxfId="136" priority="45" stopIfTrue="1" operator="equal">
      <formula>"n"</formula>
    </cfRule>
    <cfRule type="cellIs" dxfId="135" priority="46" stopIfTrue="1" operator="equal">
      <formula>"l"</formula>
    </cfRule>
  </conditionalFormatting>
  <conditionalFormatting sqref="J592:BB594 H594:I594 J597:BB599">
    <cfRule type="cellIs" dxfId="134" priority="43" stopIfTrue="1" operator="equal">
      <formula>"l"</formula>
    </cfRule>
    <cfRule type="cellIs" dxfId="133" priority="44" stopIfTrue="1" operator="equal">
      <formula>"n"</formula>
    </cfRule>
  </conditionalFormatting>
  <conditionalFormatting sqref="C592:I593 C597:I599">
    <cfRule type="cellIs" dxfId="132" priority="41" stopIfTrue="1" operator="equal">
      <formula>"n"</formula>
    </cfRule>
    <cfRule type="cellIs" dxfId="131" priority="42" stopIfTrue="1" operator="equal">
      <formula>"l"</formula>
    </cfRule>
  </conditionalFormatting>
  <conditionalFormatting sqref="C592:BB593">
    <cfRule type="cellIs" dxfId="130" priority="39" stopIfTrue="1" operator="equal">
      <formula>"n"</formula>
    </cfRule>
    <cfRule type="cellIs" dxfId="129" priority="40" stopIfTrue="1" operator="equal">
      <formula>"l"</formula>
    </cfRule>
  </conditionalFormatting>
  <conditionalFormatting sqref="C597:BB599">
    <cfRule type="cellIs" dxfId="128" priority="37" stopIfTrue="1" operator="equal">
      <formula>"n"</formula>
    </cfRule>
    <cfRule type="cellIs" dxfId="127" priority="38" stopIfTrue="1" operator="equal">
      <formula>"l"</formula>
    </cfRule>
  </conditionalFormatting>
  <conditionalFormatting sqref="BE398">
    <cfRule type="cellIs" dxfId="126" priority="35" stopIfTrue="1" operator="equal">
      <formula>"n"</formula>
    </cfRule>
    <cfRule type="cellIs" dxfId="125" priority="36" stopIfTrue="1" operator="equal">
      <formula>"l"</formula>
    </cfRule>
  </conditionalFormatting>
  <conditionalFormatting sqref="BF398">
    <cfRule type="cellIs" dxfId="124" priority="33" stopIfTrue="1" operator="equal">
      <formula>"n"</formula>
    </cfRule>
    <cfRule type="cellIs" dxfId="123" priority="34" stopIfTrue="1" operator="equal">
      <formula>"l"</formula>
    </cfRule>
  </conditionalFormatting>
  <conditionalFormatting sqref="BE398">
    <cfRule type="cellIs" dxfId="122" priority="31" stopIfTrue="1" operator="equal">
      <formula>"n"</formula>
    </cfRule>
    <cfRule type="cellIs" dxfId="121" priority="32" stopIfTrue="1" operator="equal">
      <formula>"l"</formula>
    </cfRule>
  </conditionalFormatting>
  <conditionalFormatting sqref="BF398">
    <cfRule type="cellIs" dxfId="120" priority="29" stopIfTrue="1" operator="equal">
      <formula>"n"</formula>
    </cfRule>
    <cfRule type="cellIs" dxfId="119" priority="30" stopIfTrue="1" operator="equal">
      <formula>"l"</formula>
    </cfRule>
  </conditionalFormatting>
  <conditionalFormatting sqref="BG398">
    <cfRule type="cellIs" dxfId="118" priority="27" stopIfTrue="1" operator="equal">
      <formula>"n"</formula>
    </cfRule>
    <cfRule type="cellIs" dxfId="117" priority="28" stopIfTrue="1" operator="equal">
      <formula>"l"</formula>
    </cfRule>
  </conditionalFormatting>
  <conditionalFormatting sqref="BG398">
    <cfRule type="cellIs" dxfId="116" priority="25" stopIfTrue="1" operator="equal">
      <formula>"n"</formula>
    </cfRule>
    <cfRule type="cellIs" dxfId="115" priority="26" stopIfTrue="1" operator="equal">
      <formula>"l"</formula>
    </cfRule>
  </conditionalFormatting>
  <conditionalFormatting sqref="C608:BC699 J703 C703:I712 C726 C715:I725 C729:J736 C739:I744 C747:I759 C762:I768 C771:I781 C784:I789 C793:I793">
    <cfRule type="cellIs" dxfId="114" priority="23" stopIfTrue="1" operator="equal">
      <formula>"n"</formula>
    </cfRule>
    <cfRule type="cellIs" dxfId="113" priority="24" stopIfTrue="1" operator="equal">
      <formula>"l"</formula>
    </cfRule>
  </conditionalFormatting>
  <conditionalFormatting sqref="H782:I783 H769:I770 H760:I761 H745:I746 H737:I738 J737:J789 K727:M789 H727:J728 H713:I714 N703:BC789 K703:M725 J704:J725 H791:I792 J791:BC793">
    <cfRule type="cellIs" dxfId="112" priority="21" stopIfTrue="1" operator="equal">
      <formula>"l"</formula>
    </cfRule>
    <cfRule type="cellIs" dxfId="111" priority="22" stopIfTrue="1" operator="equal">
      <formula>"n"</formula>
    </cfRule>
  </conditionalFormatting>
  <conditionalFormatting sqref="BE604">
    <cfRule type="cellIs" dxfId="110" priority="19" stopIfTrue="1" operator="equal">
      <formula>"n"</formula>
    </cfRule>
    <cfRule type="cellIs" dxfId="109" priority="20" stopIfTrue="1" operator="equal">
      <formula>"l"</formula>
    </cfRule>
  </conditionalFormatting>
  <conditionalFormatting sqref="BF604">
    <cfRule type="cellIs" dxfId="108" priority="17" stopIfTrue="1" operator="equal">
      <formula>"n"</formula>
    </cfRule>
    <cfRule type="cellIs" dxfId="107" priority="18" stopIfTrue="1" operator="equal">
      <formula>"l"</formula>
    </cfRule>
  </conditionalFormatting>
  <conditionalFormatting sqref="BE604">
    <cfRule type="cellIs" dxfId="106" priority="15" stopIfTrue="1" operator="equal">
      <formula>"n"</formula>
    </cfRule>
    <cfRule type="cellIs" dxfId="105" priority="16" stopIfTrue="1" operator="equal">
      <formula>"l"</formula>
    </cfRule>
  </conditionalFormatting>
  <conditionalFormatting sqref="BF604">
    <cfRule type="cellIs" dxfId="104" priority="13" stopIfTrue="1" operator="equal">
      <formula>"n"</formula>
    </cfRule>
    <cfRule type="cellIs" dxfId="103" priority="14" stopIfTrue="1" operator="equal">
      <formula>"l"</formula>
    </cfRule>
  </conditionalFormatting>
  <conditionalFormatting sqref="BG604">
    <cfRule type="cellIs" dxfId="102" priority="11" stopIfTrue="1" operator="equal">
      <formula>"n"</formula>
    </cfRule>
    <cfRule type="cellIs" dxfId="101" priority="12" stopIfTrue="1" operator="equal">
      <formula>"l"</formula>
    </cfRule>
  </conditionalFormatting>
  <conditionalFormatting sqref="BG604">
    <cfRule type="cellIs" dxfId="100" priority="9" stopIfTrue="1" operator="equal">
      <formula>"n"</formula>
    </cfRule>
    <cfRule type="cellIs" dxfId="99" priority="10" stopIfTrue="1" operator="equal">
      <formula>"l"</formula>
    </cfRule>
  </conditionalFormatting>
  <conditionalFormatting sqref="C608:BC699 J703 C703:I712 C726 C715:I725 C729:J736 C739:I744 C747:I759 C762:I768 C771:I781 C784:I789 C793:I793">
    <cfRule type="cellIs" dxfId="98" priority="7" stopIfTrue="1" operator="equal">
      <formula>"n"</formula>
    </cfRule>
    <cfRule type="cellIs" dxfId="97" priority="8" stopIfTrue="1" operator="equal">
      <formula>"l"</formula>
    </cfRule>
  </conditionalFormatting>
  <conditionalFormatting sqref="H782:I783 H769:I770 H760:I761 H745:I746 H737:I738 J737:J789 K727:M789 H727:J728 H713:I714 N703:BC789 K703:M725 J704:J725 H791:I792 J791:BC793">
    <cfRule type="cellIs" dxfId="96" priority="5" stopIfTrue="1" operator="equal">
      <formula>"l"</formula>
    </cfRule>
    <cfRule type="cellIs" dxfId="95" priority="6" stopIfTrue="1" operator="equal">
      <formula>"n"</formula>
    </cfRule>
  </conditionalFormatting>
  <conditionalFormatting sqref="C803:I805 C797:I799">
    <cfRule type="cellIs" dxfId="94" priority="3" stopIfTrue="1" operator="equal">
      <formula>"n"</formula>
    </cfRule>
    <cfRule type="cellIs" dxfId="93" priority="4" stopIfTrue="1" operator="equal">
      <formula>"l"</formula>
    </cfRule>
  </conditionalFormatting>
  <conditionalFormatting sqref="H795:I796 H800:I802 J795:BC805">
    <cfRule type="cellIs" dxfId="92" priority="1" stopIfTrue="1" operator="equal">
      <formula>"l"</formula>
    </cfRule>
    <cfRule type="cellIs" dxfId="91" priority="2" stopIfTrue="1" operator="equal">
      <formula>"n"</formula>
    </cfRule>
  </conditionalFormatting>
  <printOptions horizontalCentered="1" verticalCentered="1"/>
  <pageMargins left="0.51181102362204722" right="0.51181102362204722" top="0.78740157480314965" bottom="0.78740157480314965" header="0.31496062992125984" footer="0.31496062992125984"/>
  <pageSetup scale="10" orientation="landscape"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431"/>
  <sheetViews>
    <sheetView topLeftCell="AJ1" zoomScale="85" zoomScaleNormal="85" workbookViewId="0">
      <selection activeCell="BP228" sqref="BP228"/>
    </sheetView>
  </sheetViews>
  <sheetFormatPr defaultRowHeight="15" x14ac:dyDescent="0.25"/>
  <cols>
    <col min="1" max="1" width="23.7109375" style="2007" customWidth="1"/>
    <col min="2" max="2" width="27.42578125" style="2007" customWidth="1"/>
    <col min="3" max="3" width="29.28515625" style="2007" customWidth="1"/>
    <col min="4" max="16" width="3.140625" style="2007" customWidth="1"/>
    <col min="17" max="55" width="3.140625" customWidth="1"/>
    <col min="57" max="57" width="12" style="2" customWidth="1"/>
    <col min="58" max="58" width="15.28515625" style="2" customWidth="1"/>
    <col min="59" max="59" width="14.85546875" bestFit="1" customWidth="1"/>
    <col min="60" max="60" width="14.85546875" style="130" bestFit="1" customWidth="1"/>
    <col min="61" max="61" width="11.5703125" bestFit="1" customWidth="1"/>
    <col min="62" max="62" width="14.85546875" bestFit="1" customWidth="1"/>
    <col min="68" max="68" width="9.140625" style="1234"/>
    <col min="69" max="69" width="9.140625" style="1694"/>
    <col min="70" max="16384" width="9.140625" style="1234"/>
  </cols>
  <sheetData>
    <row r="1" spans="1:85" ht="20.100000000000001" customHeight="1" x14ac:dyDescent="0.25">
      <c r="A1" s="2879" t="s">
        <v>2889</v>
      </c>
      <c r="B1" s="2879"/>
      <c r="C1" s="2879"/>
      <c r="D1" s="2879"/>
      <c r="E1" s="2879"/>
      <c r="F1" s="2879"/>
      <c r="G1" s="2879"/>
      <c r="H1" s="2879"/>
      <c r="I1" s="2879"/>
      <c r="J1" s="2879"/>
      <c r="K1" s="2879"/>
      <c r="L1" s="2879"/>
      <c r="M1" s="2879"/>
      <c r="N1" s="2879"/>
      <c r="O1" s="2879"/>
      <c r="P1" s="2879"/>
    </row>
    <row r="2" spans="1:85" ht="20.100000000000001" customHeight="1" x14ac:dyDescent="0.25">
      <c r="A2" s="2883" t="s">
        <v>2900</v>
      </c>
      <c r="B2" s="2884"/>
      <c r="C2" s="2885"/>
      <c r="D2" s="2147"/>
      <c r="E2" s="2147"/>
      <c r="F2" s="2147"/>
      <c r="G2" s="2147"/>
      <c r="H2" s="2147"/>
    </row>
    <row r="3" spans="1:85" ht="20.100000000000001" customHeight="1" x14ac:dyDescent="0.25">
      <c r="BF3" s="1654"/>
      <c r="BG3" s="1654"/>
      <c r="BH3" s="1654"/>
      <c r="BI3" s="1654"/>
      <c r="BJ3" s="1654"/>
      <c r="BK3" s="1654"/>
      <c r="BL3" s="1654"/>
      <c r="BM3" s="1654"/>
      <c r="BN3" s="1654"/>
      <c r="BR3" s="1674"/>
      <c r="BS3" s="1767" t="s">
        <v>359</v>
      </c>
      <c r="BT3" s="1768">
        <v>2007</v>
      </c>
      <c r="BU3" s="1768">
        <v>2008</v>
      </c>
      <c r="BV3" s="1768">
        <v>2009</v>
      </c>
      <c r="BW3" s="1768">
        <v>2010</v>
      </c>
      <c r="BX3" s="1768">
        <v>2011</v>
      </c>
    </row>
    <row r="4" spans="1:85" ht="20.100000000000001" customHeight="1" x14ac:dyDescent="0.25">
      <c r="BR4" s="1236"/>
      <c r="BS4" s="1769" t="s">
        <v>2038</v>
      </c>
      <c r="BT4" s="1765" t="str">
        <f t="shared" ref="BT4:BX5" si="0">BJ10</f>
        <v>NA</v>
      </c>
      <c r="BU4" s="1765">
        <f t="shared" si="0"/>
        <v>9</v>
      </c>
      <c r="BV4" s="1765">
        <f t="shared" si="0"/>
        <v>52</v>
      </c>
      <c r="BW4" s="1765">
        <f t="shared" si="0"/>
        <v>72</v>
      </c>
      <c r="BX4" s="1765">
        <f t="shared" si="0"/>
        <v>51</v>
      </c>
      <c r="BY4"/>
      <c r="BZ4"/>
    </row>
    <row r="5" spans="1:85" ht="20.100000000000001" customHeight="1" x14ac:dyDescent="0.25">
      <c r="BR5" s="1236"/>
      <c r="BS5" s="1766" t="s">
        <v>2037</v>
      </c>
      <c r="BT5" s="1765" t="str">
        <f t="shared" si="0"/>
        <v>NA</v>
      </c>
      <c r="BU5" s="1765">
        <f t="shared" si="0"/>
        <v>0</v>
      </c>
      <c r="BV5" s="1765">
        <f t="shared" si="0"/>
        <v>36</v>
      </c>
      <c r="BW5" s="1765">
        <f t="shared" si="0"/>
        <v>48</v>
      </c>
      <c r="BX5" s="1765">
        <f t="shared" si="0"/>
        <v>100</v>
      </c>
      <c r="BY5"/>
      <c r="BZ5"/>
    </row>
    <row r="6" spans="1:85" ht="20.100000000000001" customHeight="1" x14ac:dyDescent="0.25">
      <c r="A6" s="2148">
        <v>2011</v>
      </c>
      <c r="BE6" s="1237" t="s">
        <v>2788</v>
      </c>
      <c r="BF6" s="1242" t="s">
        <v>2787</v>
      </c>
      <c r="BR6" s="1674"/>
      <c r="BY6"/>
      <c r="BZ6"/>
    </row>
    <row r="7" spans="1:85" ht="20.100000000000001" customHeight="1" thickBot="1" x14ac:dyDescent="0.3">
      <c r="A7" s="2149" t="s">
        <v>2786</v>
      </c>
      <c r="B7" s="2149"/>
      <c r="BE7" s="1237" t="s">
        <v>2035</v>
      </c>
      <c r="BF7" s="1242" t="s">
        <v>2034</v>
      </c>
      <c r="BR7" s="1674"/>
    </row>
    <row r="8" spans="1:85" ht="20.100000000000001" customHeight="1" x14ac:dyDescent="0.25">
      <c r="A8" s="2150" t="s">
        <v>2022</v>
      </c>
      <c r="B8" s="2151" t="s">
        <v>2022</v>
      </c>
      <c r="C8" s="2152"/>
      <c r="D8" s="2771" t="s">
        <v>2765</v>
      </c>
      <c r="E8" s="2772"/>
      <c r="F8" s="2772"/>
      <c r="G8" s="2772"/>
      <c r="H8" s="2771" t="s">
        <v>2764</v>
      </c>
      <c r="I8" s="2772"/>
      <c r="J8" s="2772"/>
      <c r="K8" s="2772"/>
      <c r="L8" s="2790" t="s">
        <v>2763</v>
      </c>
      <c r="M8" s="2808"/>
      <c r="N8" s="2808"/>
      <c r="O8" s="2808"/>
      <c r="P8" s="2809"/>
      <c r="Q8" s="2771" t="s">
        <v>2753</v>
      </c>
      <c r="R8" s="2772"/>
      <c r="S8" s="2772"/>
      <c r="T8" s="2772"/>
      <c r="U8" s="2771" t="s">
        <v>2762</v>
      </c>
      <c r="V8" s="2772"/>
      <c r="W8" s="2772"/>
      <c r="X8" s="2772"/>
      <c r="Y8" s="2772"/>
      <c r="Z8" s="2790" t="s">
        <v>2752</v>
      </c>
      <c r="AA8" s="2791"/>
      <c r="AB8" s="2791"/>
      <c r="AC8" s="2791"/>
      <c r="AD8" s="2771" t="s">
        <v>2751</v>
      </c>
      <c r="AE8" s="2772"/>
      <c r="AF8" s="2772"/>
      <c r="AG8" s="2772"/>
      <c r="AH8" s="2771" t="s">
        <v>2768</v>
      </c>
      <c r="AI8" s="2772"/>
      <c r="AJ8" s="2772"/>
      <c r="AK8" s="2772"/>
      <c r="AL8" s="2790" t="s">
        <v>2761</v>
      </c>
      <c r="AM8" s="2791"/>
      <c r="AN8" s="2791"/>
      <c r="AO8" s="2791"/>
      <c r="AP8" s="2792"/>
      <c r="AQ8" s="2771" t="s">
        <v>2760</v>
      </c>
      <c r="AR8" s="2772"/>
      <c r="AS8" s="2772"/>
      <c r="AT8" s="2772"/>
      <c r="AU8" s="2771" t="s">
        <v>2759</v>
      </c>
      <c r="AV8" s="2772"/>
      <c r="AW8" s="2772"/>
      <c r="AX8" s="2772"/>
      <c r="AY8" s="2771" t="s">
        <v>2758</v>
      </c>
      <c r="AZ8" s="2772"/>
      <c r="BA8" s="2772"/>
      <c r="BB8" s="2772"/>
      <c r="BC8" s="2774"/>
      <c r="BR8" s="1674"/>
      <c r="BS8" s="1674"/>
      <c r="BT8" s="1674"/>
      <c r="BU8" s="1674"/>
    </row>
    <row r="9" spans="1:85" ht="20.100000000000001" customHeight="1" x14ac:dyDescent="0.25">
      <c r="A9" s="1757" t="s">
        <v>2729</v>
      </c>
      <c r="B9" s="2153" t="s">
        <v>2729</v>
      </c>
      <c r="C9" s="1760" t="s">
        <v>2728</v>
      </c>
      <c r="D9" s="1755">
        <v>4</v>
      </c>
      <c r="E9" s="1755">
        <v>11</v>
      </c>
      <c r="F9" s="1755">
        <v>18</v>
      </c>
      <c r="G9" s="1755">
        <v>25</v>
      </c>
      <c r="H9" s="1262">
        <v>1</v>
      </c>
      <c r="I9" s="1262">
        <v>8</v>
      </c>
      <c r="J9" s="1262">
        <v>15</v>
      </c>
      <c r="K9" s="1262">
        <v>22</v>
      </c>
      <c r="L9" s="1262">
        <v>1</v>
      </c>
      <c r="M9" s="1262">
        <v>9</v>
      </c>
      <c r="N9" s="1262">
        <v>15</v>
      </c>
      <c r="O9" s="1262">
        <v>22</v>
      </c>
      <c r="P9" s="1262">
        <v>29</v>
      </c>
      <c r="Q9" s="1262">
        <v>5</v>
      </c>
      <c r="R9" s="1262">
        <v>15</v>
      </c>
      <c r="S9" s="1262">
        <v>20</v>
      </c>
      <c r="T9" s="1262">
        <v>27</v>
      </c>
      <c r="U9" s="1262">
        <v>3</v>
      </c>
      <c r="V9" s="1262">
        <v>18</v>
      </c>
      <c r="W9" s="1262">
        <v>17</v>
      </c>
      <c r="X9" s="1262">
        <v>24</v>
      </c>
      <c r="Y9" s="1262">
        <v>31</v>
      </c>
      <c r="Z9" s="1262">
        <v>7</v>
      </c>
      <c r="AA9" s="1262">
        <v>14</v>
      </c>
      <c r="AB9" s="1262">
        <v>21</v>
      </c>
      <c r="AC9" s="1262">
        <v>28</v>
      </c>
      <c r="AD9" s="1262">
        <v>6</v>
      </c>
      <c r="AE9" s="1262">
        <v>13</v>
      </c>
      <c r="AF9" s="1262">
        <v>22</v>
      </c>
      <c r="AG9" s="1262">
        <v>29</v>
      </c>
      <c r="AH9" s="1262">
        <v>5</v>
      </c>
      <c r="AI9" s="1262">
        <v>12</v>
      </c>
      <c r="AJ9" s="1262">
        <v>19</v>
      </c>
      <c r="AK9" s="1262">
        <v>26</v>
      </c>
      <c r="AL9" s="1267">
        <v>2</v>
      </c>
      <c r="AM9" s="1262">
        <v>9</v>
      </c>
      <c r="AN9" s="1262">
        <v>18</v>
      </c>
      <c r="AO9" s="1262">
        <v>23</v>
      </c>
      <c r="AP9" s="1262">
        <v>30</v>
      </c>
      <c r="AQ9" s="1262">
        <v>7</v>
      </c>
      <c r="AR9" s="1262">
        <v>14</v>
      </c>
      <c r="AS9" s="1262">
        <v>21</v>
      </c>
      <c r="AT9" s="1262">
        <v>28</v>
      </c>
      <c r="AU9" s="1262">
        <v>4</v>
      </c>
      <c r="AV9" s="1262">
        <v>11</v>
      </c>
      <c r="AW9" s="1262">
        <v>18</v>
      </c>
      <c r="AX9" s="1262">
        <v>25</v>
      </c>
      <c r="AY9" s="1262">
        <v>2</v>
      </c>
      <c r="AZ9" s="1262">
        <v>9</v>
      </c>
      <c r="BA9" s="1262">
        <v>16</v>
      </c>
      <c r="BB9" s="1262">
        <v>22</v>
      </c>
      <c r="BC9" s="1266">
        <v>29</v>
      </c>
      <c r="BD9" s="1272"/>
      <c r="BE9" s="1237">
        <f>COUNTIFS(D10:BC12,BE7)</f>
        <v>51</v>
      </c>
      <c r="BF9" s="1242">
        <f>COUNTIFS(D10:BD12,BF7)</f>
        <v>100</v>
      </c>
      <c r="BI9" s="2407" t="s">
        <v>2022</v>
      </c>
      <c r="BJ9" s="1768">
        <v>2007</v>
      </c>
      <c r="BK9" s="1768">
        <v>2008</v>
      </c>
      <c r="BL9" s="1768">
        <v>2009</v>
      </c>
      <c r="BM9" s="1768">
        <v>2010</v>
      </c>
      <c r="BN9" s="1768">
        <v>2011</v>
      </c>
      <c r="BO9" s="18"/>
      <c r="BR9" s="1674"/>
      <c r="BS9" s="1674"/>
      <c r="BT9" s="1674"/>
      <c r="BU9" s="1674"/>
    </row>
    <row r="10" spans="1:85" ht="20.100000000000001" customHeight="1" x14ac:dyDescent="0.25">
      <c r="A10" s="1757" t="s">
        <v>2757</v>
      </c>
      <c r="B10" s="2153" t="s">
        <v>2757</v>
      </c>
      <c r="C10" s="2154" t="s">
        <v>1929</v>
      </c>
      <c r="D10" s="1256" t="s">
        <v>2035</v>
      </c>
      <c r="E10" s="1256" t="s">
        <v>2035</v>
      </c>
      <c r="F10" s="1256" t="s">
        <v>2035</v>
      </c>
      <c r="G10" s="1256" t="s">
        <v>2035</v>
      </c>
      <c r="H10" s="1258" t="s">
        <v>2034</v>
      </c>
      <c r="I10" s="1256" t="s">
        <v>2035</v>
      </c>
      <c r="J10" s="1258" t="s">
        <v>2034</v>
      </c>
      <c r="K10" s="1258" t="s">
        <v>2034</v>
      </c>
      <c r="L10" s="1258" t="s">
        <v>2034</v>
      </c>
      <c r="M10" s="1256" t="s">
        <v>2035</v>
      </c>
      <c r="N10" s="1256" t="s">
        <v>2035</v>
      </c>
      <c r="O10" s="1256" t="s">
        <v>2035</v>
      </c>
      <c r="P10" s="1256" t="s">
        <v>2035</v>
      </c>
      <c r="Q10" s="1256" t="s">
        <v>2035</v>
      </c>
      <c r="R10" s="1256" t="s">
        <v>2035</v>
      </c>
      <c r="S10" s="1256" t="s">
        <v>2035</v>
      </c>
      <c r="T10" s="1256" t="s">
        <v>2035</v>
      </c>
      <c r="U10" s="1256" t="s">
        <v>2035</v>
      </c>
      <c r="V10" s="1256" t="s">
        <v>2035</v>
      </c>
      <c r="W10" s="1256" t="s">
        <v>2035</v>
      </c>
      <c r="X10" s="1256" t="s">
        <v>2035</v>
      </c>
      <c r="Y10" s="1256" t="s">
        <v>2035</v>
      </c>
      <c r="Z10" s="1256" t="s">
        <v>2035</v>
      </c>
      <c r="AA10" s="1256" t="s">
        <v>2035</v>
      </c>
      <c r="AB10" s="1257" t="s">
        <v>603</v>
      </c>
      <c r="AC10" s="1256" t="s">
        <v>2035</v>
      </c>
      <c r="AD10" s="1256" t="s">
        <v>2035</v>
      </c>
      <c r="AE10" s="1256" t="s">
        <v>2035</v>
      </c>
      <c r="AF10" s="1256" t="s">
        <v>2035</v>
      </c>
      <c r="AG10" s="1256" t="s">
        <v>2035</v>
      </c>
      <c r="AH10" s="1256" t="s">
        <v>2035</v>
      </c>
      <c r="AI10" s="1256" t="s">
        <v>2035</v>
      </c>
      <c r="AJ10" s="1256" t="s">
        <v>2035</v>
      </c>
      <c r="AK10" s="1256" t="s">
        <v>2035</v>
      </c>
      <c r="AL10" s="1256" t="s">
        <v>2035</v>
      </c>
      <c r="AM10" s="1256" t="s">
        <v>2035</v>
      </c>
      <c r="AN10" s="1256" t="s">
        <v>2035</v>
      </c>
      <c r="AO10" s="1256" t="s">
        <v>2035</v>
      </c>
      <c r="AP10" s="1256" t="s">
        <v>2035</v>
      </c>
      <c r="AQ10" s="1256" t="s">
        <v>2035</v>
      </c>
      <c r="AR10" s="1256" t="s">
        <v>2035</v>
      </c>
      <c r="AS10" s="1256" t="s">
        <v>2035</v>
      </c>
      <c r="AT10" s="1256" t="s">
        <v>2035</v>
      </c>
      <c r="AU10" s="1256" t="s">
        <v>2035</v>
      </c>
      <c r="AV10" s="1256" t="s">
        <v>2035</v>
      </c>
      <c r="AW10" s="1258" t="s">
        <v>2034</v>
      </c>
      <c r="AX10" s="1256" t="s">
        <v>2035</v>
      </c>
      <c r="AY10" s="1256" t="s">
        <v>2035</v>
      </c>
      <c r="AZ10" s="1256" t="s">
        <v>2035</v>
      </c>
      <c r="BA10" s="1256" t="s">
        <v>2035</v>
      </c>
      <c r="BB10" s="1256" t="s">
        <v>2035</v>
      </c>
      <c r="BC10" s="1268" t="s">
        <v>2035</v>
      </c>
      <c r="BF10" s="258"/>
      <c r="BI10" s="1764" t="s">
        <v>2038</v>
      </c>
      <c r="BJ10" s="1765" t="s">
        <v>2766</v>
      </c>
      <c r="BK10" s="1765">
        <f>BP167</f>
        <v>9</v>
      </c>
      <c r="BL10" s="1765">
        <f t="shared" ref="BL10:BL11" si="1">BM107</f>
        <v>52</v>
      </c>
      <c r="BM10" s="1765">
        <f t="shared" ref="BM10:BM11" si="2">BO64</f>
        <v>72</v>
      </c>
      <c r="BN10" s="1765">
        <f>BE9</f>
        <v>51</v>
      </c>
      <c r="BR10" s="1236"/>
      <c r="BS10" s="1236"/>
      <c r="BT10" s="1236"/>
      <c r="BU10" s="1236"/>
    </row>
    <row r="11" spans="1:85" ht="20.100000000000001" customHeight="1" x14ac:dyDescent="0.25">
      <c r="A11" s="1758" t="s">
        <v>2785</v>
      </c>
      <c r="B11" s="2155" t="s">
        <v>1346</v>
      </c>
      <c r="C11" s="2156" t="s">
        <v>2756</v>
      </c>
      <c r="D11" s="1258" t="s">
        <v>2034</v>
      </c>
      <c r="E11" s="1258" t="s">
        <v>2034</v>
      </c>
      <c r="F11" s="1258" t="s">
        <v>2034</v>
      </c>
      <c r="G11" s="1258" t="s">
        <v>2034</v>
      </c>
      <c r="H11" s="1258" t="s">
        <v>2034</v>
      </c>
      <c r="I11" s="1258" t="s">
        <v>2034</v>
      </c>
      <c r="J11" s="1258" t="s">
        <v>2034</v>
      </c>
      <c r="K11" s="1258" t="s">
        <v>2034</v>
      </c>
      <c r="L11" s="1258" t="s">
        <v>2034</v>
      </c>
      <c r="M11" s="1258" t="s">
        <v>2034</v>
      </c>
      <c r="N11" s="1258" t="s">
        <v>2034</v>
      </c>
      <c r="O11" s="1258" t="s">
        <v>2034</v>
      </c>
      <c r="P11" s="1258" t="s">
        <v>2034</v>
      </c>
      <c r="Q11" s="1258" t="s">
        <v>2034</v>
      </c>
      <c r="R11" s="1258" t="s">
        <v>2034</v>
      </c>
      <c r="S11" s="1258" t="s">
        <v>2034</v>
      </c>
      <c r="T11" s="1258" t="s">
        <v>2034</v>
      </c>
      <c r="U11" s="1258" t="s">
        <v>2034</v>
      </c>
      <c r="V11" s="1258" t="s">
        <v>2034</v>
      </c>
      <c r="W11" s="1258" t="s">
        <v>2034</v>
      </c>
      <c r="X11" s="1258" t="s">
        <v>2034</v>
      </c>
      <c r="Y11" s="1258" t="s">
        <v>2034</v>
      </c>
      <c r="Z11" s="1258" t="s">
        <v>2034</v>
      </c>
      <c r="AA11" s="1258" t="s">
        <v>2034</v>
      </c>
      <c r="AB11" s="1257" t="s">
        <v>603</v>
      </c>
      <c r="AC11" s="1258" t="s">
        <v>2034</v>
      </c>
      <c r="AD11" s="1258" t="s">
        <v>2034</v>
      </c>
      <c r="AE11" s="1258" t="s">
        <v>2034</v>
      </c>
      <c r="AF11" s="1258" t="s">
        <v>2034</v>
      </c>
      <c r="AG11" s="1258" t="s">
        <v>2034</v>
      </c>
      <c r="AH11" s="1258" t="s">
        <v>2034</v>
      </c>
      <c r="AI11" s="1258" t="s">
        <v>2034</v>
      </c>
      <c r="AJ11" s="1258" t="s">
        <v>2034</v>
      </c>
      <c r="AK11" s="1258" t="s">
        <v>2034</v>
      </c>
      <c r="AL11" s="1258" t="s">
        <v>2034</v>
      </c>
      <c r="AM11" s="1258" t="s">
        <v>2034</v>
      </c>
      <c r="AN11" s="1258" t="s">
        <v>2034</v>
      </c>
      <c r="AO11" s="1258" t="s">
        <v>2034</v>
      </c>
      <c r="AP11" s="1258" t="s">
        <v>2034</v>
      </c>
      <c r="AQ11" s="1258" t="s">
        <v>2034</v>
      </c>
      <c r="AR11" s="1258" t="s">
        <v>2034</v>
      </c>
      <c r="AS11" s="1258" t="s">
        <v>2034</v>
      </c>
      <c r="AT11" s="1258" t="s">
        <v>2034</v>
      </c>
      <c r="AU11" s="1258" t="s">
        <v>2034</v>
      </c>
      <c r="AV11" s="1258" t="s">
        <v>2034</v>
      </c>
      <c r="AW11" s="1258" t="s">
        <v>2034</v>
      </c>
      <c r="AX11" s="1258" t="s">
        <v>2034</v>
      </c>
      <c r="AY11" s="1258" t="s">
        <v>2034</v>
      </c>
      <c r="AZ11" s="1258" t="s">
        <v>2034</v>
      </c>
      <c r="BA11" s="1258" t="s">
        <v>2034</v>
      </c>
      <c r="BB11" s="1258" t="s">
        <v>2034</v>
      </c>
      <c r="BC11" s="1269" t="s">
        <v>2034</v>
      </c>
      <c r="BF11" s="258"/>
      <c r="BI11" s="1766" t="s">
        <v>2037</v>
      </c>
      <c r="BJ11" s="1765" t="s">
        <v>2766</v>
      </c>
      <c r="BK11" s="1765">
        <f>BP168</f>
        <v>0</v>
      </c>
      <c r="BL11" s="1765">
        <f t="shared" si="1"/>
        <v>36</v>
      </c>
      <c r="BM11" s="1765">
        <f t="shared" si="2"/>
        <v>48</v>
      </c>
      <c r="BN11" s="1765">
        <f>BF9</f>
        <v>100</v>
      </c>
      <c r="BR11" s="1236"/>
      <c r="BS11" s="1236"/>
      <c r="BT11" s="1236"/>
      <c r="BU11" s="1236"/>
    </row>
    <row r="12" spans="1:85" ht="20.100000000000001" customHeight="1" thickBot="1" x14ac:dyDescent="0.3">
      <c r="A12" s="1761" t="s">
        <v>2755</v>
      </c>
      <c r="B12" s="2157" t="s">
        <v>2755</v>
      </c>
      <c r="C12" s="2158" t="s">
        <v>2754</v>
      </c>
      <c r="D12" s="1258" t="s">
        <v>2034</v>
      </c>
      <c r="E12" s="1258" t="s">
        <v>2034</v>
      </c>
      <c r="F12" s="1258" t="s">
        <v>2034</v>
      </c>
      <c r="G12" s="1258" t="s">
        <v>2034</v>
      </c>
      <c r="H12" s="1258" t="s">
        <v>2034</v>
      </c>
      <c r="I12" s="1258" t="s">
        <v>2034</v>
      </c>
      <c r="J12" s="1258" t="s">
        <v>2034</v>
      </c>
      <c r="K12" s="1258" t="s">
        <v>2034</v>
      </c>
      <c r="L12" s="1258" t="s">
        <v>2034</v>
      </c>
      <c r="M12" s="1257" t="s">
        <v>603</v>
      </c>
      <c r="N12" s="1258" t="s">
        <v>2034</v>
      </c>
      <c r="O12" s="1258" t="s">
        <v>2034</v>
      </c>
      <c r="P12" s="1258" t="s">
        <v>2034</v>
      </c>
      <c r="Q12" s="1258" t="s">
        <v>2034</v>
      </c>
      <c r="R12" s="1258" t="s">
        <v>2034</v>
      </c>
      <c r="S12" s="1257" t="s">
        <v>603</v>
      </c>
      <c r="T12" s="1258" t="s">
        <v>2034</v>
      </c>
      <c r="U12" s="1258" t="s">
        <v>2034</v>
      </c>
      <c r="V12" s="1258" t="s">
        <v>2034</v>
      </c>
      <c r="W12" s="1258" t="s">
        <v>2034</v>
      </c>
      <c r="X12" s="1258" t="s">
        <v>2034</v>
      </c>
      <c r="Y12" s="1258" t="s">
        <v>2034</v>
      </c>
      <c r="Z12" s="1258" t="s">
        <v>2034</v>
      </c>
      <c r="AA12" s="1258" t="s">
        <v>2034</v>
      </c>
      <c r="AB12" s="1257" t="s">
        <v>603</v>
      </c>
      <c r="AC12" s="1258" t="s">
        <v>2034</v>
      </c>
      <c r="AD12" s="1258" t="s">
        <v>2034</v>
      </c>
      <c r="AE12" s="1258" t="s">
        <v>2034</v>
      </c>
      <c r="AF12" s="1258" t="s">
        <v>2034</v>
      </c>
      <c r="AG12" s="1258" t="s">
        <v>2034</v>
      </c>
      <c r="AH12" s="1258" t="s">
        <v>2034</v>
      </c>
      <c r="AI12" s="1258" t="s">
        <v>2034</v>
      </c>
      <c r="AJ12" s="1258" t="s">
        <v>2034</v>
      </c>
      <c r="AK12" s="1258" t="s">
        <v>2034</v>
      </c>
      <c r="AL12" s="1258" t="s">
        <v>2034</v>
      </c>
      <c r="AM12" s="1258" t="s">
        <v>2034</v>
      </c>
      <c r="AN12" s="1256" t="s">
        <v>2035</v>
      </c>
      <c r="AO12" s="1256" t="s">
        <v>2035</v>
      </c>
      <c r="AP12" s="1258" t="s">
        <v>2034</v>
      </c>
      <c r="AQ12" s="1258" t="s">
        <v>2034</v>
      </c>
      <c r="AR12" s="1258" t="s">
        <v>2034</v>
      </c>
      <c r="AS12" s="1258" t="s">
        <v>2034</v>
      </c>
      <c r="AT12" s="1256" t="s">
        <v>2035</v>
      </c>
      <c r="AU12" s="1258" t="s">
        <v>2034</v>
      </c>
      <c r="AV12" s="1258" t="s">
        <v>2034</v>
      </c>
      <c r="AW12" s="1258" t="s">
        <v>2034</v>
      </c>
      <c r="AX12" s="1258" t="s">
        <v>2034</v>
      </c>
      <c r="AY12" s="1258" t="s">
        <v>2034</v>
      </c>
      <c r="AZ12" s="1256" t="s">
        <v>2035</v>
      </c>
      <c r="BA12" s="1256" t="s">
        <v>2035</v>
      </c>
      <c r="BB12" s="1258" t="s">
        <v>2034</v>
      </c>
      <c r="BC12" s="1258" t="s">
        <v>2034</v>
      </c>
      <c r="BD12" s="5"/>
      <c r="BF12" s="258"/>
      <c r="BR12" s="1674"/>
      <c r="BS12" s="1674"/>
      <c r="BT12" s="1674"/>
      <c r="BU12" s="1674"/>
      <c r="CA12" s="2882" t="s">
        <v>383</v>
      </c>
      <c r="CB12" s="2882"/>
      <c r="CC12" s="2882"/>
      <c r="CD12" s="2882"/>
      <c r="CE12" s="2882"/>
      <c r="CF12" s="2882"/>
      <c r="CG12" s="2882"/>
    </row>
    <row r="13" spans="1:85" ht="20.100000000000001" customHeight="1" x14ac:dyDescent="0.25">
      <c r="A13" s="2150" t="s">
        <v>2019</v>
      </c>
      <c r="B13" s="2159" t="s">
        <v>2019</v>
      </c>
      <c r="C13" s="2152"/>
      <c r="D13" s="2771" t="s">
        <v>2765</v>
      </c>
      <c r="E13" s="2772"/>
      <c r="F13" s="2772"/>
      <c r="G13" s="2772"/>
      <c r="H13" s="2771" t="s">
        <v>2764</v>
      </c>
      <c r="I13" s="2772"/>
      <c r="J13" s="2772"/>
      <c r="K13" s="2772"/>
      <c r="L13" s="2790" t="s">
        <v>2763</v>
      </c>
      <c r="M13" s="2808"/>
      <c r="N13" s="2808"/>
      <c r="O13" s="2808"/>
      <c r="P13" s="2809"/>
      <c r="Q13" s="2771" t="s">
        <v>2753</v>
      </c>
      <c r="R13" s="2772"/>
      <c r="S13" s="2772"/>
      <c r="T13" s="2772"/>
      <c r="U13" s="2771" t="s">
        <v>2762</v>
      </c>
      <c r="V13" s="2772"/>
      <c r="W13" s="2772"/>
      <c r="X13" s="2772"/>
      <c r="Y13" s="2772"/>
      <c r="Z13" s="2790" t="s">
        <v>2752</v>
      </c>
      <c r="AA13" s="2791"/>
      <c r="AB13" s="2791"/>
      <c r="AC13" s="2791"/>
      <c r="AD13" s="2771" t="s">
        <v>2751</v>
      </c>
      <c r="AE13" s="2772"/>
      <c r="AF13" s="2772"/>
      <c r="AG13" s="2772"/>
      <c r="AH13" s="2771" t="s">
        <v>2768</v>
      </c>
      <c r="AI13" s="2772"/>
      <c r="AJ13" s="2772"/>
      <c r="AK13" s="2772"/>
      <c r="AL13" s="2790" t="s">
        <v>2761</v>
      </c>
      <c r="AM13" s="2791"/>
      <c r="AN13" s="2791"/>
      <c r="AO13" s="2791"/>
      <c r="AP13" s="2792"/>
      <c r="AQ13" s="2771" t="s">
        <v>2760</v>
      </c>
      <c r="AR13" s="2772"/>
      <c r="AS13" s="2772"/>
      <c r="AT13" s="2772"/>
      <c r="AU13" s="2771" t="s">
        <v>2759</v>
      </c>
      <c r="AV13" s="2772"/>
      <c r="AW13" s="2772"/>
      <c r="AX13" s="2772"/>
      <c r="AY13" s="2771" t="s">
        <v>2758</v>
      </c>
      <c r="AZ13" s="2772"/>
      <c r="BA13" s="2772"/>
      <c r="BB13" s="2772"/>
      <c r="BC13" s="2772"/>
      <c r="BD13" s="5"/>
      <c r="BF13" s="258"/>
      <c r="BR13" s="1674"/>
      <c r="BS13" s="1767" t="s">
        <v>354</v>
      </c>
      <c r="BT13" s="1768">
        <v>2007</v>
      </c>
      <c r="BU13" s="1768">
        <v>2008</v>
      </c>
      <c r="BV13" s="1768">
        <v>2009</v>
      </c>
      <c r="BW13" s="1768">
        <v>2010</v>
      </c>
      <c r="BX13" s="1768">
        <v>2011</v>
      </c>
      <c r="CA13" s="2882"/>
      <c r="CB13" s="2882"/>
      <c r="CC13" s="2882"/>
      <c r="CD13" s="2882"/>
      <c r="CE13" s="2882"/>
      <c r="CF13" s="2882"/>
      <c r="CG13" s="2882"/>
    </row>
    <row r="14" spans="1:85" ht="20.100000000000001" customHeight="1" x14ac:dyDescent="0.25">
      <c r="A14" s="1757" t="s">
        <v>2729</v>
      </c>
      <c r="B14" s="2153" t="s">
        <v>2729</v>
      </c>
      <c r="C14" s="2160" t="s">
        <v>2728</v>
      </c>
      <c r="D14" s="1755"/>
      <c r="E14" s="1755"/>
      <c r="F14" s="1755"/>
      <c r="G14" s="1755"/>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7"/>
      <c r="AM14" s="1262"/>
      <c r="AN14" s="1262"/>
      <c r="AO14" s="1262"/>
      <c r="AP14" s="1262"/>
      <c r="AQ14" s="1262"/>
      <c r="AR14" s="1262"/>
      <c r="AS14" s="1262"/>
      <c r="AT14" s="1262"/>
      <c r="AU14" s="1262"/>
      <c r="AV14" s="1262"/>
      <c r="AW14" s="1262"/>
      <c r="AX14" s="1262"/>
      <c r="AY14" s="1262"/>
      <c r="AZ14" s="1262"/>
      <c r="BA14" s="1262"/>
      <c r="BB14" s="1262"/>
      <c r="BC14" s="1270"/>
      <c r="BD14" s="5"/>
      <c r="BF14" s="258"/>
      <c r="BI14" s="143"/>
      <c r="BJ14" s="143"/>
      <c r="BK14" s="143"/>
      <c r="BL14" s="143"/>
      <c r="BM14" s="143"/>
      <c r="BN14" s="143"/>
      <c r="BR14" s="1674"/>
      <c r="BS14" s="1769" t="s">
        <v>2038</v>
      </c>
      <c r="BT14" s="1765">
        <f t="shared" ref="BT14:BX15" si="3">BJ45</f>
        <v>71</v>
      </c>
      <c r="BU14" s="1765">
        <f t="shared" si="3"/>
        <v>65</v>
      </c>
      <c r="BV14" s="1765">
        <f t="shared" si="3"/>
        <v>68</v>
      </c>
      <c r="BW14" s="1765" t="str">
        <f t="shared" si="3"/>
        <v>NA</v>
      </c>
      <c r="BX14" s="1765">
        <f t="shared" si="3"/>
        <v>66</v>
      </c>
      <c r="CA14" s="2882"/>
      <c r="CB14" s="2882"/>
      <c r="CC14" s="2882"/>
      <c r="CD14" s="2882"/>
      <c r="CE14" s="2882"/>
      <c r="CF14" s="2882"/>
      <c r="CG14" s="2882"/>
    </row>
    <row r="15" spans="1:85" ht="20.100000000000001" customHeight="1" x14ac:dyDescent="0.25">
      <c r="A15" s="2775" t="s">
        <v>2745</v>
      </c>
      <c r="B15" s="2153" t="s">
        <v>2745</v>
      </c>
      <c r="C15" s="2154" t="s">
        <v>2750</v>
      </c>
      <c r="D15" s="1256" t="s">
        <v>2035</v>
      </c>
      <c r="E15" s="1256" t="s">
        <v>2035</v>
      </c>
      <c r="F15" s="1256" t="s">
        <v>2035</v>
      </c>
      <c r="G15" s="1256" t="s">
        <v>2035</v>
      </c>
      <c r="H15" s="1256" t="s">
        <v>2035</v>
      </c>
      <c r="I15" s="1256" t="s">
        <v>2035</v>
      </c>
      <c r="J15" s="1256" t="s">
        <v>2035</v>
      </c>
      <c r="K15" s="1256" t="s">
        <v>2035</v>
      </c>
      <c r="L15" s="1256" t="s">
        <v>2035</v>
      </c>
      <c r="M15" s="1256" t="s">
        <v>2035</v>
      </c>
      <c r="N15" s="1256" t="s">
        <v>2035</v>
      </c>
      <c r="O15" s="1256" t="s">
        <v>2035</v>
      </c>
      <c r="P15" s="1256" t="s">
        <v>2035</v>
      </c>
      <c r="Q15" s="1256" t="s">
        <v>2035</v>
      </c>
      <c r="R15" s="1256" t="s">
        <v>2035</v>
      </c>
      <c r="S15" s="1256" t="s">
        <v>2035</v>
      </c>
      <c r="T15" s="1256" t="s">
        <v>2035</v>
      </c>
      <c r="U15" s="1256" t="s">
        <v>2035</v>
      </c>
      <c r="V15" s="1256" t="s">
        <v>2035</v>
      </c>
      <c r="W15" s="1256" t="s">
        <v>2035</v>
      </c>
      <c r="X15" s="1256" t="s">
        <v>2035</v>
      </c>
      <c r="Y15" s="1256" t="s">
        <v>2035</v>
      </c>
      <c r="Z15" s="1256" t="s">
        <v>2035</v>
      </c>
      <c r="AA15" s="1256" t="s">
        <v>2035</v>
      </c>
      <c r="AB15" s="1256" t="s">
        <v>2035</v>
      </c>
      <c r="AC15" s="1256" t="s">
        <v>2035</v>
      </c>
      <c r="AD15" s="1256" t="s">
        <v>2035</v>
      </c>
      <c r="AE15" s="1256" t="s">
        <v>2035</v>
      </c>
      <c r="AF15" s="1256" t="s">
        <v>2035</v>
      </c>
      <c r="AG15" s="1256" t="s">
        <v>2035</v>
      </c>
      <c r="AH15" s="1256" t="s">
        <v>2035</v>
      </c>
      <c r="AI15" s="1256" t="s">
        <v>2035</v>
      </c>
      <c r="AJ15" s="1256" t="s">
        <v>2035</v>
      </c>
      <c r="AK15" s="1256" t="s">
        <v>2035</v>
      </c>
      <c r="AL15" s="1256" t="s">
        <v>2035</v>
      </c>
      <c r="AM15" s="1256" t="s">
        <v>2035</v>
      </c>
      <c r="AN15" s="1256" t="s">
        <v>2035</v>
      </c>
      <c r="AO15" s="1256" t="s">
        <v>2035</v>
      </c>
      <c r="AP15" s="1256" t="s">
        <v>2035</v>
      </c>
      <c r="AQ15" s="1256" t="s">
        <v>2035</v>
      </c>
      <c r="AR15" s="1256" t="s">
        <v>2035</v>
      </c>
      <c r="AS15" s="1258" t="s">
        <v>2034</v>
      </c>
      <c r="AT15" s="1256" t="s">
        <v>2035</v>
      </c>
      <c r="AU15" s="1256" t="s">
        <v>2035</v>
      </c>
      <c r="AV15" s="1256" t="s">
        <v>2035</v>
      </c>
      <c r="AW15" s="1258" t="s">
        <v>2034</v>
      </c>
      <c r="AX15" s="1256" t="s">
        <v>2035</v>
      </c>
      <c r="AY15" s="1256" t="s">
        <v>2035</v>
      </c>
      <c r="AZ15" s="1258" t="s">
        <v>2034</v>
      </c>
      <c r="BA15" s="1256" t="s">
        <v>2035</v>
      </c>
      <c r="BB15" s="1258" t="s">
        <v>2034</v>
      </c>
      <c r="BC15" s="1268" t="s">
        <v>2035</v>
      </c>
      <c r="BE15" s="1237">
        <f>COUNTIFS(D15:BC28,BE7)</f>
        <v>499</v>
      </c>
      <c r="BF15" s="1242">
        <f>COUNTIFS(D15:BD28,BF7)</f>
        <v>162</v>
      </c>
      <c r="BG15" s="2"/>
      <c r="BI15" s="2407" t="s">
        <v>2019</v>
      </c>
      <c r="BJ15" s="1768">
        <v>2007</v>
      </c>
      <c r="BK15" s="1768">
        <v>2008</v>
      </c>
      <c r="BL15" s="1768">
        <v>2009</v>
      </c>
      <c r="BM15" s="1768">
        <v>2010</v>
      </c>
      <c r="BN15" s="1768">
        <v>2011</v>
      </c>
      <c r="BO15" s="1234"/>
      <c r="BR15" s="1674"/>
      <c r="BS15" s="1766" t="s">
        <v>2037</v>
      </c>
      <c r="BT15" s="1765">
        <f t="shared" si="3"/>
        <v>0</v>
      </c>
      <c r="BU15" s="1765">
        <f t="shared" si="3"/>
        <v>0</v>
      </c>
      <c r="BV15" s="1765">
        <f t="shared" si="3"/>
        <v>0</v>
      </c>
      <c r="BW15" s="1765" t="str">
        <f t="shared" si="3"/>
        <v>NA</v>
      </c>
      <c r="BX15" s="1765">
        <f t="shared" si="3"/>
        <v>0</v>
      </c>
      <c r="CA15" s="2882"/>
      <c r="CB15" s="2882"/>
      <c r="CC15" s="2882"/>
      <c r="CD15" s="2882"/>
      <c r="CE15" s="2882"/>
      <c r="CF15" s="2882"/>
      <c r="CG15" s="2882"/>
    </row>
    <row r="16" spans="1:85" ht="20.100000000000001" customHeight="1" x14ac:dyDescent="0.25">
      <c r="A16" s="2776"/>
      <c r="B16" s="2153" t="s">
        <v>2745</v>
      </c>
      <c r="C16" s="2154" t="s">
        <v>2749</v>
      </c>
      <c r="D16" s="1256" t="s">
        <v>2035</v>
      </c>
      <c r="E16" s="1256" t="s">
        <v>2035</v>
      </c>
      <c r="F16" s="1256" t="s">
        <v>2035</v>
      </c>
      <c r="G16" s="1256" t="s">
        <v>2035</v>
      </c>
      <c r="H16" s="1256" t="s">
        <v>2035</v>
      </c>
      <c r="I16" s="1256" t="s">
        <v>2035</v>
      </c>
      <c r="J16" s="1256" t="s">
        <v>2035</v>
      </c>
      <c r="K16" s="1256" t="s">
        <v>2035</v>
      </c>
      <c r="L16" s="1256" t="s">
        <v>2035</v>
      </c>
      <c r="M16" s="1256" t="s">
        <v>2035</v>
      </c>
      <c r="N16" s="1256" t="s">
        <v>2035</v>
      </c>
      <c r="O16" s="1256" t="s">
        <v>2035</v>
      </c>
      <c r="P16" s="1256" t="s">
        <v>2035</v>
      </c>
      <c r="Q16" s="1256" t="s">
        <v>2035</v>
      </c>
      <c r="R16" s="1256" t="s">
        <v>2035</v>
      </c>
      <c r="S16" s="1256" t="s">
        <v>2035</v>
      </c>
      <c r="T16" s="1256" t="s">
        <v>2035</v>
      </c>
      <c r="U16" s="1256" t="s">
        <v>2035</v>
      </c>
      <c r="V16" s="1256" t="s">
        <v>2035</v>
      </c>
      <c r="W16" s="1256" t="s">
        <v>2035</v>
      </c>
      <c r="X16" s="1256" t="s">
        <v>2035</v>
      </c>
      <c r="Y16" s="1256" t="s">
        <v>2035</v>
      </c>
      <c r="Z16" s="1256" t="s">
        <v>2035</v>
      </c>
      <c r="AA16" s="1256" t="s">
        <v>2035</v>
      </c>
      <c r="AB16" s="1256" t="s">
        <v>2035</v>
      </c>
      <c r="AC16" s="1256" t="s">
        <v>2035</v>
      </c>
      <c r="AD16" s="1256" t="s">
        <v>2035</v>
      </c>
      <c r="AE16" s="1256" t="s">
        <v>2035</v>
      </c>
      <c r="AF16" s="1256" t="s">
        <v>2035</v>
      </c>
      <c r="AG16" s="1256" t="s">
        <v>2035</v>
      </c>
      <c r="AH16" s="1256" t="s">
        <v>2035</v>
      </c>
      <c r="AI16" s="1256" t="s">
        <v>2035</v>
      </c>
      <c r="AJ16" s="1256" t="s">
        <v>2035</v>
      </c>
      <c r="AK16" s="1256" t="s">
        <v>2035</v>
      </c>
      <c r="AL16" s="1256" t="s">
        <v>2035</v>
      </c>
      <c r="AM16" s="1256" t="s">
        <v>2035</v>
      </c>
      <c r="AN16" s="1256" t="s">
        <v>2035</v>
      </c>
      <c r="AO16" s="1256" t="s">
        <v>2035</v>
      </c>
      <c r="AP16" s="1256" t="s">
        <v>2035</v>
      </c>
      <c r="AQ16" s="1256" t="s">
        <v>2035</v>
      </c>
      <c r="AR16" s="1256" t="s">
        <v>2035</v>
      </c>
      <c r="AS16" s="1258" t="s">
        <v>2034</v>
      </c>
      <c r="AT16" s="1256" t="s">
        <v>2035</v>
      </c>
      <c r="AU16" s="1256" t="s">
        <v>2035</v>
      </c>
      <c r="AV16" s="1256" t="s">
        <v>2035</v>
      </c>
      <c r="AW16" s="1258" t="s">
        <v>2034</v>
      </c>
      <c r="AX16" s="1256" t="s">
        <v>2035</v>
      </c>
      <c r="AY16" s="1256" t="s">
        <v>2035</v>
      </c>
      <c r="AZ16" s="1256" t="s">
        <v>2035</v>
      </c>
      <c r="BA16" s="1256" t="s">
        <v>2035</v>
      </c>
      <c r="BB16" s="1256" t="s">
        <v>2035</v>
      </c>
      <c r="BC16" s="1268" t="s">
        <v>2035</v>
      </c>
      <c r="BI16" s="1764" t="s">
        <v>2038</v>
      </c>
      <c r="BJ16" s="1765">
        <f t="shared" ref="BJ16:BJ17" si="4">BN260</f>
        <v>696</v>
      </c>
      <c r="BK16" s="1765">
        <f>BP173</f>
        <v>801</v>
      </c>
      <c r="BL16" s="1765">
        <f t="shared" ref="BL16:BL17" si="5">BM114</f>
        <v>557</v>
      </c>
      <c r="BM16" s="1765">
        <f t="shared" ref="BM16:BM17" si="6">BO71</f>
        <v>527</v>
      </c>
      <c r="BN16" s="1765">
        <f>BE15</f>
        <v>499</v>
      </c>
      <c r="BR16" s="1674"/>
      <c r="BS16" s="1674"/>
      <c r="BT16" s="1674"/>
      <c r="BU16" s="1674"/>
      <c r="CA16" s="2882"/>
      <c r="CB16" s="2882"/>
      <c r="CC16" s="2882"/>
      <c r="CD16" s="2882"/>
      <c r="CE16" s="2882"/>
      <c r="CF16" s="2882"/>
      <c r="CG16" s="2882"/>
    </row>
    <row r="17" spans="1:85" ht="20.100000000000001" customHeight="1" x14ac:dyDescent="0.25">
      <c r="A17" s="2776"/>
      <c r="B17" s="2153" t="s">
        <v>2745</v>
      </c>
      <c r="C17" s="2154" t="s">
        <v>2748</v>
      </c>
      <c r="D17" s="1258" t="s">
        <v>2034</v>
      </c>
      <c r="E17" s="1258" t="s">
        <v>2034</v>
      </c>
      <c r="F17" s="1256" t="s">
        <v>2035</v>
      </c>
      <c r="G17" s="1256" t="s">
        <v>2035</v>
      </c>
      <c r="H17" s="1256" t="s">
        <v>2035</v>
      </c>
      <c r="I17" s="1256" t="s">
        <v>2035</v>
      </c>
      <c r="J17" s="1256" t="s">
        <v>2035</v>
      </c>
      <c r="K17" s="1256" t="s">
        <v>2035</v>
      </c>
      <c r="L17" s="1256" t="s">
        <v>2035</v>
      </c>
      <c r="M17" s="1256" t="s">
        <v>2035</v>
      </c>
      <c r="N17" s="1256" t="s">
        <v>2035</v>
      </c>
      <c r="O17" s="1256" t="s">
        <v>2035</v>
      </c>
      <c r="P17" s="1256" t="s">
        <v>2035</v>
      </c>
      <c r="Q17" s="1256" t="s">
        <v>2035</v>
      </c>
      <c r="R17" s="1256" t="s">
        <v>2035</v>
      </c>
      <c r="S17" s="1258" t="s">
        <v>2034</v>
      </c>
      <c r="T17" s="1256" t="s">
        <v>2035</v>
      </c>
      <c r="U17" s="1256" t="s">
        <v>2035</v>
      </c>
      <c r="V17" s="1256" t="s">
        <v>2035</v>
      </c>
      <c r="W17" s="1256" t="s">
        <v>2035</v>
      </c>
      <c r="X17" s="1256" t="s">
        <v>2035</v>
      </c>
      <c r="Y17" s="1256" t="s">
        <v>2035</v>
      </c>
      <c r="Z17" s="1256" t="s">
        <v>2035</v>
      </c>
      <c r="AA17" s="1256" t="s">
        <v>2035</v>
      </c>
      <c r="AB17" s="1256" t="s">
        <v>2035</v>
      </c>
      <c r="AC17" s="1256" t="s">
        <v>2035</v>
      </c>
      <c r="AD17" s="1258" t="s">
        <v>2034</v>
      </c>
      <c r="AE17" s="1256" t="s">
        <v>2035</v>
      </c>
      <c r="AF17" s="1256" t="s">
        <v>2035</v>
      </c>
      <c r="AG17" s="1256" t="s">
        <v>2035</v>
      </c>
      <c r="AH17" s="1258" t="s">
        <v>2034</v>
      </c>
      <c r="AI17" s="1256" t="s">
        <v>2035</v>
      </c>
      <c r="AJ17" s="1258" t="s">
        <v>2034</v>
      </c>
      <c r="AK17" s="1258" t="s">
        <v>2034</v>
      </c>
      <c r="AL17" s="1258" t="s">
        <v>2034</v>
      </c>
      <c r="AM17" s="1258" t="s">
        <v>2034</v>
      </c>
      <c r="AN17" s="1258" t="s">
        <v>2034</v>
      </c>
      <c r="AO17" s="1258" t="s">
        <v>2034</v>
      </c>
      <c r="AP17" s="1258" t="s">
        <v>2034</v>
      </c>
      <c r="AQ17" s="1258" t="s">
        <v>2034</v>
      </c>
      <c r="AR17" s="1258" t="s">
        <v>2034</v>
      </c>
      <c r="AS17" s="1258" t="s">
        <v>2034</v>
      </c>
      <c r="AT17" s="1258" t="s">
        <v>2034</v>
      </c>
      <c r="AU17" s="1258" t="s">
        <v>2034</v>
      </c>
      <c r="AV17" s="1258" t="s">
        <v>2034</v>
      </c>
      <c r="AW17" s="1258" t="s">
        <v>2034</v>
      </c>
      <c r="AX17" s="1258" t="s">
        <v>2034</v>
      </c>
      <c r="AY17" s="1258" t="s">
        <v>2034</v>
      </c>
      <c r="AZ17" s="1258" t="s">
        <v>2034</v>
      </c>
      <c r="BA17" s="1258" t="s">
        <v>2034</v>
      </c>
      <c r="BB17" s="1258" t="s">
        <v>2034</v>
      </c>
      <c r="BC17" s="1269" t="s">
        <v>2034</v>
      </c>
      <c r="BI17" s="1766" t="s">
        <v>2037</v>
      </c>
      <c r="BJ17" s="1765">
        <f t="shared" si="4"/>
        <v>342</v>
      </c>
      <c r="BK17" s="1765">
        <f>BP174</f>
        <v>242</v>
      </c>
      <c r="BL17" s="1765">
        <f t="shared" si="5"/>
        <v>93</v>
      </c>
      <c r="BM17" s="1765">
        <f t="shared" si="6"/>
        <v>103</v>
      </c>
      <c r="BN17" s="1765">
        <f>BF15</f>
        <v>162</v>
      </c>
      <c r="BR17" s="1674"/>
      <c r="BS17" s="1674"/>
      <c r="BT17" s="1674"/>
      <c r="BU17" s="1674"/>
      <c r="CA17" s="2882"/>
      <c r="CB17" s="2882"/>
      <c r="CC17" s="2882"/>
      <c r="CD17" s="2882"/>
      <c r="CE17" s="2882"/>
      <c r="CF17" s="2882"/>
      <c r="CG17" s="2882"/>
    </row>
    <row r="18" spans="1:85" ht="20.100000000000001" customHeight="1" x14ac:dyDescent="0.25">
      <c r="A18" s="2776"/>
      <c r="B18" s="2153" t="s">
        <v>2745</v>
      </c>
      <c r="C18" s="2154" t="s">
        <v>2747</v>
      </c>
      <c r="D18" s="1256" t="s">
        <v>2035</v>
      </c>
      <c r="E18" s="1256" t="s">
        <v>2035</v>
      </c>
      <c r="F18" s="1256" t="s">
        <v>2035</v>
      </c>
      <c r="G18" s="1256" t="s">
        <v>2035</v>
      </c>
      <c r="H18" s="1256" t="s">
        <v>2035</v>
      </c>
      <c r="I18" s="1256" t="s">
        <v>2035</v>
      </c>
      <c r="J18" s="1258" t="s">
        <v>2034</v>
      </c>
      <c r="K18" s="1256" t="s">
        <v>2035</v>
      </c>
      <c r="L18" s="1256" t="s">
        <v>2035</v>
      </c>
      <c r="M18" s="1258" t="s">
        <v>2034</v>
      </c>
      <c r="N18" s="1258" t="s">
        <v>2034</v>
      </c>
      <c r="O18" s="1256" t="s">
        <v>2035</v>
      </c>
      <c r="P18" s="1256" t="s">
        <v>2035</v>
      </c>
      <c r="Q18" s="1256" t="s">
        <v>2035</v>
      </c>
      <c r="R18" s="1256" t="s">
        <v>2035</v>
      </c>
      <c r="S18" s="1258" t="s">
        <v>2034</v>
      </c>
      <c r="T18" s="1256" t="s">
        <v>2035</v>
      </c>
      <c r="U18" s="1256" t="s">
        <v>2035</v>
      </c>
      <c r="V18" s="1256" t="s">
        <v>2035</v>
      </c>
      <c r="W18" s="1258" t="s">
        <v>2034</v>
      </c>
      <c r="X18" s="1256" t="s">
        <v>2035</v>
      </c>
      <c r="Y18" s="1256" t="s">
        <v>2035</v>
      </c>
      <c r="Z18" s="1258" t="s">
        <v>2034</v>
      </c>
      <c r="AA18" s="1256" t="s">
        <v>2035</v>
      </c>
      <c r="AB18" s="1256" t="s">
        <v>2035</v>
      </c>
      <c r="AC18" s="1256" t="s">
        <v>2035</v>
      </c>
      <c r="AD18" s="1256" t="s">
        <v>2035</v>
      </c>
      <c r="AE18" s="1256" t="s">
        <v>2035</v>
      </c>
      <c r="AF18" s="1256" t="s">
        <v>2035</v>
      </c>
      <c r="AG18" s="1256" t="s">
        <v>2035</v>
      </c>
      <c r="AH18" s="1256" t="s">
        <v>2035</v>
      </c>
      <c r="AI18" s="1256" t="s">
        <v>2035</v>
      </c>
      <c r="AJ18" s="1256" t="s">
        <v>2035</v>
      </c>
      <c r="AK18" s="1256" t="s">
        <v>2035</v>
      </c>
      <c r="AL18" s="1258" t="s">
        <v>2034</v>
      </c>
      <c r="AM18" s="1258" t="s">
        <v>2034</v>
      </c>
      <c r="AN18" s="1258" t="s">
        <v>2034</v>
      </c>
      <c r="AO18" s="1258" t="s">
        <v>2034</v>
      </c>
      <c r="AP18" s="1258" t="s">
        <v>2034</v>
      </c>
      <c r="AQ18" s="1256" t="s">
        <v>2035</v>
      </c>
      <c r="AR18" s="1256" t="s">
        <v>2035</v>
      </c>
      <c r="AS18" s="1258" t="s">
        <v>2034</v>
      </c>
      <c r="AT18" s="1258" t="s">
        <v>2034</v>
      </c>
      <c r="AU18" s="1258" t="s">
        <v>2034</v>
      </c>
      <c r="AV18" s="1258" t="s">
        <v>2034</v>
      </c>
      <c r="AW18" s="1258" t="s">
        <v>2034</v>
      </c>
      <c r="AX18" s="1258" t="s">
        <v>2034</v>
      </c>
      <c r="AY18" s="1258" t="s">
        <v>2034</v>
      </c>
      <c r="AZ18" s="1258" t="s">
        <v>2034</v>
      </c>
      <c r="BA18" s="1258" t="s">
        <v>2034</v>
      </c>
      <c r="BB18" s="1258" t="s">
        <v>2034</v>
      </c>
      <c r="BC18" s="1269" t="s">
        <v>2034</v>
      </c>
      <c r="BR18" s="1674"/>
      <c r="BS18" s="1674"/>
      <c r="BT18" s="1674"/>
      <c r="BU18" s="1674"/>
      <c r="CA18" s="2882"/>
      <c r="CB18" s="2882"/>
      <c r="CC18" s="2882"/>
      <c r="CD18" s="2882"/>
      <c r="CE18" s="2882"/>
      <c r="CF18" s="2882"/>
      <c r="CG18" s="2882"/>
    </row>
    <row r="19" spans="1:85" ht="20.100000000000001" customHeight="1" x14ac:dyDescent="0.25">
      <c r="A19" s="2776"/>
      <c r="B19" s="2153" t="s">
        <v>2745</v>
      </c>
      <c r="C19" s="2154" t="s">
        <v>2746</v>
      </c>
      <c r="D19" s="1256" t="s">
        <v>2035</v>
      </c>
      <c r="E19" s="1256" t="s">
        <v>2035</v>
      </c>
      <c r="F19" s="1256" t="s">
        <v>2035</v>
      </c>
      <c r="G19" s="1256" t="s">
        <v>2035</v>
      </c>
      <c r="H19" s="1256" t="s">
        <v>2035</v>
      </c>
      <c r="I19" s="1256" t="s">
        <v>2035</v>
      </c>
      <c r="J19" s="1256" t="s">
        <v>2035</v>
      </c>
      <c r="K19" s="1258" t="s">
        <v>2034</v>
      </c>
      <c r="L19" s="1258" t="s">
        <v>2034</v>
      </c>
      <c r="M19" s="1258" t="s">
        <v>2034</v>
      </c>
      <c r="N19" s="1258" t="s">
        <v>2034</v>
      </c>
      <c r="O19" s="1258" t="s">
        <v>2034</v>
      </c>
      <c r="P19" s="1258" t="s">
        <v>2034</v>
      </c>
      <c r="Q19" s="1258" t="s">
        <v>2034</v>
      </c>
      <c r="R19" s="1258" t="s">
        <v>2034</v>
      </c>
      <c r="S19" s="1258" t="s">
        <v>2034</v>
      </c>
      <c r="T19" s="1258" t="s">
        <v>2034</v>
      </c>
      <c r="U19" s="1258" t="s">
        <v>2034</v>
      </c>
      <c r="V19" s="1258" t="s">
        <v>2034</v>
      </c>
      <c r="W19" s="1256" t="s">
        <v>2035</v>
      </c>
      <c r="X19" s="1256" t="s">
        <v>2035</v>
      </c>
      <c r="Y19" s="1256" t="s">
        <v>2035</v>
      </c>
      <c r="Z19" s="1258" t="s">
        <v>2034</v>
      </c>
      <c r="AA19" s="1258" t="s">
        <v>2034</v>
      </c>
      <c r="AB19" s="1258" t="s">
        <v>2034</v>
      </c>
      <c r="AC19" s="1258" t="s">
        <v>2034</v>
      </c>
      <c r="AD19" s="1258" t="s">
        <v>2034</v>
      </c>
      <c r="AE19" s="1258" t="s">
        <v>2034</v>
      </c>
      <c r="AF19" s="1258" t="s">
        <v>2034</v>
      </c>
      <c r="AG19" s="1258" t="s">
        <v>2034</v>
      </c>
      <c r="AH19" s="1258" t="s">
        <v>2034</v>
      </c>
      <c r="AI19" s="1258" t="s">
        <v>2034</v>
      </c>
      <c r="AJ19" s="1258" t="s">
        <v>2034</v>
      </c>
      <c r="AK19" s="1258" t="s">
        <v>2034</v>
      </c>
      <c r="AL19" s="1258" t="s">
        <v>2034</v>
      </c>
      <c r="AM19" s="1258" t="s">
        <v>2034</v>
      </c>
      <c r="AN19" s="1258" t="s">
        <v>2034</v>
      </c>
      <c r="AO19" s="1258" t="s">
        <v>2034</v>
      </c>
      <c r="AP19" s="1258" t="s">
        <v>2034</v>
      </c>
      <c r="AQ19" s="1258" t="s">
        <v>2034</v>
      </c>
      <c r="AR19" s="1258" t="s">
        <v>2034</v>
      </c>
      <c r="AS19" s="1258" t="s">
        <v>2034</v>
      </c>
      <c r="AT19" s="1258" t="s">
        <v>2034</v>
      </c>
      <c r="AU19" s="1258" t="s">
        <v>2034</v>
      </c>
      <c r="AV19" s="1256" t="s">
        <v>2035</v>
      </c>
      <c r="AW19" s="1258" t="s">
        <v>2034</v>
      </c>
      <c r="AX19" s="1258" t="s">
        <v>2034</v>
      </c>
      <c r="AY19" s="1258" t="s">
        <v>2034</v>
      </c>
      <c r="AZ19" s="1258" t="s">
        <v>2034</v>
      </c>
      <c r="BA19" s="1258" t="s">
        <v>2034</v>
      </c>
      <c r="BB19" s="1258" t="s">
        <v>2034</v>
      </c>
      <c r="BC19" s="1269" t="s">
        <v>2034</v>
      </c>
      <c r="BH19" s="123"/>
      <c r="BI19" s="5"/>
      <c r="BJ19" s="5"/>
      <c r="BK19" s="5"/>
      <c r="BL19" s="5"/>
      <c r="BM19" s="5"/>
      <c r="BN19" s="5"/>
      <c r="BO19" s="5"/>
      <c r="BR19" s="1674"/>
      <c r="BS19" s="1674"/>
      <c r="BT19" s="1674"/>
      <c r="BU19" s="1674"/>
      <c r="CA19" s="2882"/>
      <c r="CB19" s="2882"/>
      <c r="CC19" s="2882"/>
      <c r="CD19" s="2882"/>
      <c r="CE19" s="2882"/>
      <c r="CF19" s="2882"/>
      <c r="CG19" s="2882"/>
    </row>
    <row r="20" spans="1:85" ht="20.100000000000001" customHeight="1" x14ac:dyDescent="0.25">
      <c r="A20" s="2776"/>
      <c r="B20" s="2153" t="s">
        <v>2745</v>
      </c>
      <c r="C20" s="2156" t="s">
        <v>2744</v>
      </c>
      <c r="D20" s="1256" t="s">
        <v>2035</v>
      </c>
      <c r="E20" s="1256" t="s">
        <v>2035</v>
      </c>
      <c r="F20" s="1256" t="s">
        <v>2035</v>
      </c>
      <c r="G20" s="1256" t="s">
        <v>2035</v>
      </c>
      <c r="H20" s="1256" t="s">
        <v>2035</v>
      </c>
      <c r="I20" s="1256" t="s">
        <v>2035</v>
      </c>
      <c r="J20" s="1256" t="s">
        <v>2035</v>
      </c>
      <c r="K20" s="1256" t="s">
        <v>2035</v>
      </c>
      <c r="L20" s="1256" t="s">
        <v>2035</v>
      </c>
      <c r="M20" s="1256" t="s">
        <v>2035</v>
      </c>
      <c r="N20" s="1256" t="s">
        <v>2035</v>
      </c>
      <c r="O20" s="1256" t="s">
        <v>2035</v>
      </c>
      <c r="P20" s="1256" t="s">
        <v>2035</v>
      </c>
      <c r="Q20" s="1256" t="s">
        <v>2035</v>
      </c>
      <c r="R20" s="1256" t="s">
        <v>2035</v>
      </c>
      <c r="S20" s="1256" t="s">
        <v>2035</v>
      </c>
      <c r="T20" s="1256" t="s">
        <v>2035</v>
      </c>
      <c r="U20" s="1256" t="s">
        <v>2035</v>
      </c>
      <c r="V20" s="1256" t="s">
        <v>2035</v>
      </c>
      <c r="W20" s="1256" t="s">
        <v>2035</v>
      </c>
      <c r="X20" s="1256" t="s">
        <v>2035</v>
      </c>
      <c r="Y20" s="1256" t="s">
        <v>2035</v>
      </c>
      <c r="Z20" s="1256" t="s">
        <v>2035</v>
      </c>
      <c r="AA20" s="1256" t="s">
        <v>2035</v>
      </c>
      <c r="AB20" s="1256" t="s">
        <v>2035</v>
      </c>
      <c r="AC20" s="1256" t="s">
        <v>2035</v>
      </c>
      <c r="AD20" s="1256" t="s">
        <v>2035</v>
      </c>
      <c r="AE20" s="1256" t="s">
        <v>2035</v>
      </c>
      <c r="AF20" s="1256" t="s">
        <v>2035</v>
      </c>
      <c r="AG20" s="1256" t="s">
        <v>2035</v>
      </c>
      <c r="AH20" s="1256" t="s">
        <v>2035</v>
      </c>
      <c r="AI20" s="1258" t="s">
        <v>2034</v>
      </c>
      <c r="AJ20" s="1258" t="s">
        <v>2034</v>
      </c>
      <c r="AK20" s="1258" t="s">
        <v>2034</v>
      </c>
      <c r="AL20" s="1258" t="s">
        <v>2034</v>
      </c>
      <c r="AM20" s="1258" t="s">
        <v>2034</v>
      </c>
      <c r="AN20" s="1256" t="s">
        <v>2035</v>
      </c>
      <c r="AO20" s="1256" t="s">
        <v>2035</v>
      </c>
      <c r="AP20" s="1258" t="s">
        <v>2034</v>
      </c>
      <c r="AQ20" s="1258" t="s">
        <v>2034</v>
      </c>
      <c r="AR20" s="1256" t="s">
        <v>2035</v>
      </c>
      <c r="AS20" s="1258" t="s">
        <v>2034</v>
      </c>
      <c r="AT20" s="1256" t="s">
        <v>2035</v>
      </c>
      <c r="AU20" s="1256" t="s">
        <v>2035</v>
      </c>
      <c r="AV20" s="1256" t="s">
        <v>2035</v>
      </c>
      <c r="AW20" s="1258" t="s">
        <v>2034</v>
      </c>
      <c r="AX20" s="1256" t="s">
        <v>2035</v>
      </c>
      <c r="AY20" s="1256" t="s">
        <v>2035</v>
      </c>
      <c r="AZ20" s="1258" t="s">
        <v>2034</v>
      </c>
      <c r="BA20" s="1256" t="s">
        <v>2035</v>
      </c>
      <c r="BB20" s="1258" t="s">
        <v>2034</v>
      </c>
      <c r="BC20" s="1268" t="s">
        <v>2035</v>
      </c>
      <c r="BH20" s="123"/>
      <c r="BI20" s="232"/>
      <c r="BJ20" s="1238"/>
      <c r="BK20" s="1238"/>
      <c r="BL20" s="1238"/>
      <c r="BM20" s="1238"/>
      <c r="BN20" s="1238"/>
      <c r="BO20" s="5"/>
      <c r="BR20" s="1674"/>
    </row>
    <row r="21" spans="1:85" ht="20.100000000000001" customHeight="1" x14ac:dyDescent="0.25">
      <c r="A21" s="2797" t="s">
        <v>2735</v>
      </c>
      <c r="B21" s="2153" t="s">
        <v>2735</v>
      </c>
      <c r="C21" s="2154" t="s">
        <v>2743</v>
      </c>
      <c r="D21" s="1256" t="s">
        <v>2035</v>
      </c>
      <c r="E21" s="1256" t="s">
        <v>2035</v>
      </c>
      <c r="F21" s="1256" t="s">
        <v>2035</v>
      </c>
      <c r="G21" s="1256" t="s">
        <v>2035</v>
      </c>
      <c r="H21" s="1256" t="s">
        <v>2035</v>
      </c>
      <c r="I21" s="1256" t="s">
        <v>2035</v>
      </c>
      <c r="J21" s="1256" t="s">
        <v>2035</v>
      </c>
      <c r="K21" s="1256" t="s">
        <v>2035</v>
      </c>
      <c r="L21" s="1256" t="s">
        <v>2035</v>
      </c>
      <c r="M21" s="1256" t="s">
        <v>2035</v>
      </c>
      <c r="N21" s="1256" t="s">
        <v>2035</v>
      </c>
      <c r="O21" s="1256" t="s">
        <v>2035</v>
      </c>
      <c r="P21" s="1256" t="s">
        <v>2035</v>
      </c>
      <c r="Q21" s="1256" t="s">
        <v>2035</v>
      </c>
      <c r="R21" s="1256" t="s">
        <v>2035</v>
      </c>
      <c r="S21" s="1256" t="s">
        <v>2035</v>
      </c>
      <c r="T21" s="1256" t="s">
        <v>2035</v>
      </c>
      <c r="U21" s="1256" t="s">
        <v>2035</v>
      </c>
      <c r="V21" s="1256" t="s">
        <v>2035</v>
      </c>
      <c r="W21" s="1256" t="s">
        <v>2035</v>
      </c>
      <c r="X21" s="1256" t="s">
        <v>2035</v>
      </c>
      <c r="Y21" s="1256" t="s">
        <v>2035</v>
      </c>
      <c r="Z21" s="1256" t="s">
        <v>2035</v>
      </c>
      <c r="AA21" s="1256" t="s">
        <v>2035</v>
      </c>
      <c r="AB21" s="1256" t="s">
        <v>2035</v>
      </c>
      <c r="AC21" s="1256" t="s">
        <v>2035</v>
      </c>
      <c r="AD21" s="1256" t="s">
        <v>2035</v>
      </c>
      <c r="AE21" s="1256" t="s">
        <v>2035</v>
      </c>
      <c r="AF21" s="1256" t="s">
        <v>2035</v>
      </c>
      <c r="AG21" s="1256" t="s">
        <v>2035</v>
      </c>
      <c r="AH21" s="1256" t="s">
        <v>2035</v>
      </c>
      <c r="AI21" s="1256" t="s">
        <v>2035</v>
      </c>
      <c r="AJ21" s="1256" t="s">
        <v>2035</v>
      </c>
      <c r="AK21" s="1256" t="s">
        <v>2035</v>
      </c>
      <c r="AL21" s="1256" t="s">
        <v>2035</v>
      </c>
      <c r="AM21" s="1256" t="s">
        <v>2035</v>
      </c>
      <c r="AN21" s="1256" t="s">
        <v>2035</v>
      </c>
      <c r="AO21" s="1256" t="s">
        <v>2035</v>
      </c>
      <c r="AP21" s="1256" t="s">
        <v>2035</v>
      </c>
      <c r="AQ21" s="1256" t="s">
        <v>2035</v>
      </c>
      <c r="AR21" s="1256" t="s">
        <v>2035</v>
      </c>
      <c r="AS21" s="1256" t="s">
        <v>2035</v>
      </c>
      <c r="AT21" s="1256" t="s">
        <v>2035</v>
      </c>
      <c r="AU21" s="1256" t="s">
        <v>2035</v>
      </c>
      <c r="AV21" s="1256" t="s">
        <v>2035</v>
      </c>
      <c r="AW21" s="1256" t="s">
        <v>2035</v>
      </c>
      <c r="AX21" s="1256" t="s">
        <v>2035</v>
      </c>
      <c r="AY21" s="1256" t="s">
        <v>2035</v>
      </c>
      <c r="AZ21" s="1256" t="s">
        <v>2035</v>
      </c>
      <c r="BA21" s="1256" t="s">
        <v>2035</v>
      </c>
      <c r="BB21" s="1256" t="s">
        <v>2035</v>
      </c>
      <c r="BC21" s="1269" t="s">
        <v>2034</v>
      </c>
      <c r="BI21" s="232"/>
      <c r="BJ21" s="1238"/>
      <c r="BK21" s="1238"/>
      <c r="BL21" s="1238"/>
      <c r="BM21" s="1238"/>
      <c r="BN21" s="1238"/>
      <c r="BR21" s="1674"/>
    </row>
    <row r="22" spans="1:85" ht="20.100000000000001" customHeight="1" x14ac:dyDescent="0.25">
      <c r="A22" s="2798"/>
      <c r="B22" s="2153" t="s">
        <v>2735</v>
      </c>
      <c r="C22" s="2154" t="s">
        <v>2742</v>
      </c>
      <c r="D22" s="1256" t="s">
        <v>2035</v>
      </c>
      <c r="E22" s="1256" t="s">
        <v>2035</v>
      </c>
      <c r="F22" s="1256" t="s">
        <v>2035</v>
      </c>
      <c r="G22" s="1256" t="s">
        <v>2035</v>
      </c>
      <c r="H22" s="1256" t="s">
        <v>2035</v>
      </c>
      <c r="I22" s="1256" t="s">
        <v>2035</v>
      </c>
      <c r="J22" s="1256" t="s">
        <v>2035</v>
      </c>
      <c r="K22" s="1256" t="s">
        <v>2035</v>
      </c>
      <c r="L22" s="1256" t="s">
        <v>2035</v>
      </c>
      <c r="M22" s="1257" t="s">
        <v>603</v>
      </c>
      <c r="N22" s="1256" t="s">
        <v>2035</v>
      </c>
      <c r="O22" s="1258" t="s">
        <v>2034</v>
      </c>
      <c r="P22" s="1256" t="s">
        <v>2035</v>
      </c>
      <c r="Q22" s="1258" t="s">
        <v>2034</v>
      </c>
      <c r="R22" s="1256" t="s">
        <v>2035</v>
      </c>
      <c r="S22" s="1257" t="s">
        <v>603</v>
      </c>
      <c r="T22" s="1258" t="s">
        <v>2034</v>
      </c>
      <c r="U22" s="1258" t="s">
        <v>2034</v>
      </c>
      <c r="V22" s="1258" t="s">
        <v>2034</v>
      </c>
      <c r="W22" s="1257" t="s">
        <v>603</v>
      </c>
      <c r="X22" s="1256" t="s">
        <v>2035</v>
      </c>
      <c r="Y22" s="1256" t="s">
        <v>2035</v>
      </c>
      <c r="Z22" s="1256" t="s">
        <v>2035</v>
      </c>
      <c r="AA22" s="1256" t="s">
        <v>2035</v>
      </c>
      <c r="AB22" s="1257" t="s">
        <v>603</v>
      </c>
      <c r="AC22" s="1256" t="s">
        <v>2035</v>
      </c>
      <c r="AD22" s="1256" t="s">
        <v>2035</v>
      </c>
      <c r="AE22" s="1256" t="s">
        <v>2035</v>
      </c>
      <c r="AF22" s="1256" t="s">
        <v>2035</v>
      </c>
      <c r="AG22" s="1256" t="s">
        <v>2035</v>
      </c>
      <c r="AH22" s="1256" t="s">
        <v>2035</v>
      </c>
      <c r="AI22" s="1256" t="s">
        <v>2035</v>
      </c>
      <c r="AJ22" s="1256" t="s">
        <v>2035</v>
      </c>
      <c r="AK22" s="1256" t="s">
        <v>2035</v>
      </c>
      <c r="AL22" s="1256" t="s">
        <v>2035</v>
      </c>
      <c r="AM22" s="1257" t="s">
        <v>603</v>
      </c>
      <c r="AN22" s="1256" t="s">
        <v>2035</v>
      </c>
      <c r="AO22" s="1256" t="s">
        <v>2035</v>
      </c>
      <c r="AP22" s="1256" t="s">
        <v>2035</v>
      </c>
      <c r="AQ22" s="1256" t="s">
        <v>2035</v>
      </c>
      <c r="AR22" s="1257" t="s">
        <v>603</v>
      </c>
      <c r="AS22" s="1256" t="s">
        <v>2035</v>
      </c>
      <c r="AT22" s="1258" t="s">
        <v>2034</v>
      </c>
      <c r="AU22" s="1257" t="s">
        <v>603</v>
      </c>
      <c r="AV22" s="1256" t="s">
        <v>2035</v>
      </c>
      <c r="AW22" s="1257" t="s">
        <v>603</v>
      </c>
      <c r="AX22" s="1257" t="s">
        <v>603</v>
      </c>
      <c r="AY22" s="1256" t="s">
        <v>2035</v>
      </c>
      <c r="AZ22" s="1256" t="s">
        <v>2035</v>
      </c>
      <c r="BA22" s="1256" t="s">
        <v>2035</v>
      </c>
      <c r="BB22" s="1256" t="s">
        <v>2035</v>
      </c>
      <c r="BC22" s="1268" t="s">
        <v>2035</v>
      </c>
      <c r="BR22" s="1674"/>
      <c r="CA22" s="2882" t="s">
        <v>383</v>
      </c>
      <c r="CB22" s="2882"/>
      <c r="CC22" s="2882"/>
      <c r="CD22" s="2882"/>
      <c r="CE22" s="2882"/>
      <c r="CF22" s="2882"/>
      <c r="CG22" s="2882"/>
    </row>
    <row r="23" spans="1:85" ht="20.100000000000001" customHeight="1" x14ac:dyDescent="0.25">
      <c r="A23" s="2798"/>
      <c r="B23" s="2153" t="s">
        <v>2735</v>
      </c>
      <c r="C23" s="2160" t="s">
        <v>2741</v>
      </c>
      <c r="D23" s="1258" t="s">
        <v>2034</v>
      </c>
      <c r="E23" s="1258" t="s">
        <v>2034</v>
      </c>
      <c r="F23" s="1258" t="s">
        <v>2034</v>
      </c>
      <c r="G23" s="1258" t="s">
        <v>2034</v>
      </c>
      <c r="H23" s="1258" t="s">
        <v>2034</v>
      </c>
      <c r="I23" s="1258" t="s">
        <v>2034</v>
      </c>
      <c r="J23" s="1258" t="s">
        <v>2034</v>
      </c>
      <c r="K23" s="1256" t="s">
        <v>2035</v>
      </c>
      <c r="L23" s="1256" t="s">
        <v>2035</v>
      </c>
      <c r="M23" s="1256" t="s">
        <v>2035</v>
      </c>
      <c r="N23" s="1256" t="s">
        <v>2035</v>
      </c>
      <c r="O23" s="1258" t="s">
        <v>2034</v>
      </c>
      <c r="P23" s="1258" t="s">
        <v>2034</v>
      </c>
      <c r="Q23" s="1256" t="s">
        <v>2035</v>
      </c>
      <c r="R23" s="1256" t="s">
        <v>2035</v>
      </c>
      <c r="S23" s="1257" t="s">
        <v>603</v>
      </c>
      <c r="T23" s="1256" t="s">
        <v>2035</v>
      </c>
      <c r="U23" s="1258" t="s">
        <v>2034</v>
      </c>
      <c r="V23" s="1256" t="s">
        <v>2035</v>
      </c>
      <c r="W23" s="1258" t="s">
        <v>2034</v>
      </c>
      <c r="X23" s="1258" t="s">
        <v>2034</v>
      </c>
      <c r="Y23" s="1256" t="s">
        <v>2035</v>
      </c>
      <c r="Z23" s="1256" t="s">
        <v>2035</v>
      </c>
      <c r="AA23" s="1256" t="s">
        <v>2035</v>
      </c>
      <c r="AB23" s="1256" t="s">
        <v>2035</v>
      </c>
      <c r="AC23" s="1258" t="s">
        <v>2034</v>
      </c>
      <c r="AD23" s="1256" t="s">
        <v>2035</v>
      </c>
      <c r="AE23" s="1258" t="s">
        <v>2034</v>
      </c>
      <c r="AF23" s="1258" t="s">
        <v>2034</v>
      </c>
      <c r="AG23" s="1256" t="s">
        <v>2035</v>
      </c>
      <c r="AH23" s="1256" t="s">
        <v>2035</v>
      </c>
      <c r="AI23" s="1256" t="s">
        <v>2035</v>
      </c>
      <c r="AJ23" s="1256" t="s">
        <v>2035</v>
      </c>
      <c r="AK23" s="1256" t="s">
        <v>2035</v>
      </c>
      <c r="AL23" s="1256" t="s">
        <v>2035</v>
      </c>
      <c r="AM23" s="1257" t="s">
        <v>603</v>
      </c>
      <c r="AN23" s="1256" t="s">
        <v>2035</v>
      </c>
      <c r="AO23" s="1256" t="s">
        <v>2035</v>
      </c>
      <c r="AP23" s="1256" t="s">
        <v>2035</v>
      </c>
      <c r="AQ23" s="1256" t="s">
        <v>2035</v>
      </c>
      <c r="AR23" s="1257" t="s">
        <v>603</v>
      </c>
      <c r="AS23" s="1256" t="s">
        <v>2035</v>
      </c>
      <c r="AT23" s="1256" t="s">
        <v>2035</v>
      </c>
      <c r="AU23" s="1257" t="s">
        <v>603</v>
      </c>
      <c r="AV23" s="1256" t="s">
        <v>2035</v>
      </c>
      <c r="AW23" s="1257" t="s">
        <v>603</v>
      </c>
      <c r="AX23" s="1257" t="s">
        <v>603</v>
      </c>
      <c r="AY23" s="1256" t="s">
        <v>2035</v>
      </c>
      <c r="AZ23" s="1258" t="s">
        <v>2034</v>
      </c>
      <c r="BA23" s="1256" t="s">
        <v>2035</v>
      </c>
      <c r="BB23" s="1256" t="s">
        <v>2035</v>
      </c>
      <c r="BC23" s="1268" t="s">
        <v>2035</v>
      </c>
      <c r="BR23" s="1674"/>
      <c r="BS23" s="1674"/>
      <c r="BT23" s="1674"/>
      <c r="BU23" s="1674"/>
      <c r="CA23" s="2882"/>
      <c r="CB23" s="2882"/>
      <c r="CC23" s="2882"/>
      <c r="CD23" s="2882"/>
      <c r="CE23" s="2882"/>
      <c r="CF23" s="2882"/>
      <c r="CG23" s="2882"/>
    </row>
    <row r="24" spans="1:85" ht="20.100000000000001" customHeight="1" x14ac:dyDescent="0.25">
      <c r="A24" s="2798"/>
      <c r="B24" s="2153" t="s">
        <v>2735</v>
      </c>
      <c r="C24" s="2154" t="s">
        <v>2740</v>
      </c>
      <c r="D24" s="1257" t="s">
        <v>603</v>
      </c>
      <c r="E24" s="1257" t="s">
        <v>603</v>
      </c>
      <c r="F24" s="1257" t="s">
        <v>603</v>
      </c>
      <c r="G24" s="1257" t="s">
        <v>603</v>
      </c>
      <c r="H24" s="1257" t="s">
        <v>603</v>
      </c>
      <c r="I24" s="1257" t="s">
        <v>603</v>
      </c>
      <c r="J24" s="1257" t="s">
        <v>603</v>
      </c>
      <c r="K24" s="1257" t="s">
        <v>603</v>
      </c>
      <c r="L24" s="1257" t="s">
        <v>603</v>
      </c>
      <c r="M24" s="1257" t="s">
        <v>603</v>
      </c>
      <c r="N24" s="1257" t="s">
        <v>603</v>
      </c>
      <c r="O24" s="1257" t="s">
        <v>603</v>
      </c>
      <c r="P24" s="1257" t="s">
        <v>603</v>
      </c>
      <c r="Q24" s="1257" t="s">
        <v>603</v>
      </c>
      <c r="R24" s="1257" t="s">
        <v>603</v>
      </c>
      <c r="S24" s="1257" t="s">
        <v>603</v>
      </c>
      <c r="T24" s="1257" t="s">
        <v>603</v>
      </c>
      <c r="U24" s="1257" t="s">
        <v>603</v>
      </c>
      <c r="V24" s="1257" t="s">
        <v>603</v>
      </c>
      <c r="W24" s="1257" t="s">
        <v>603</v>
      </c>
      <c r="X24" s="1257" t="s">
        <v>603</v>
      </c>
      <c r="Y24" s="1257" t="s">
        <v>603</v>
      </c>
      <c r="Z24" s="1257" t="s">
        <v>603</v>
      </c>
      <c r="AA24" s="1257" t="s">
        <v>603</v>
      </c>
      <c r="AB24" s="1257" t="s">
        <v>603</v>
      </c>
      <c r="AC24" s="1257" t="s">
        <v>603</v>
      </c>
      <c r="AD24" s="1257" t="s">
        <v>603</v>
      </c>
      <c r="AE24" s="1257" t="s">
        <v>603</v>
      </c>
      <c r="AF24" s="1257" t="s">
        <v>603</v>
      </c>
      <c r="AG24" s="1257" t="s">
        <v>603</v>
      </c>
      <c r="AH24" s="1257" t="s">
        <v>603</v>
      </c>
      <c r="AI24" s="1257" t="s">
        <v>603</v>
      </c>
      <c r="AJ24" s="1257" t="s">
        <v>603</v>
      </c>
      <c r="AK24" s="1257" t="s">
        <v>603</v>
      </c>
      <c r="AL24" s="1257" t="s">
        <v>603</v>
      </c>
      <c r="AM24" s="1257" t="s">
        <v>603</v>
      </c>
      <c r="AN24" s="1257" t="s">
        <v>603</v>
      </c>
      <c r="AO24" s="1257" t="s">
        <v>603</v>
      </c>
      <c r="AP24" s="1257" t="s">
        <v>603</v>
      </c>
      <c r="AQ24" s="1257" t="s">
        <v>603</v>
      </c>
      <c r="AR24" s="1257" t="s">
        <v>603</v>
      </c>
      <c r="AS24" s="1257" t="s">
        <v>603</v>
      </c>
      <c r="AT24" s="1257" t="s">
        <v>603</v>
      </c>
      <c r="AU24" s="1257" t="s">
        <v>603</v>
      </c>
      <c r="AV24" s="1257" t="s">
        <v>603</v>
      </c>
      <c r="AW24" s="1257" t="s">
        <v>603</v>
      </c>
      <c r="AX24" s="1257" t="s">
        <v>603</v>
      </c>
      <c r="AY24" s="1257" t="s">
        <v>603</v>
      </c>
      <c r="AZ24" s="1257" t="s">
        <v>603</v>
      </c>
      <c r="BA24" s="1257" t="s">
        <v>603</v>
      </c>
      <c r="BB24" s="1257" t="s">
        <v>603</v>
      </c>
      <c r="BC24" s="1259" t="s">
        <v>603</v>
      </c>
      <c r="BR24" s="1674"/>
      <c r="BS24" s="1767" t="s">
        <v>362</v>
      </c>
      <c r="BT24" s="1768">
        <v>2007</v>
      </c>
      <c r="BU24" s="1768">
        <v>2008</v>
      </c>
      <c r="BV24" s="1768">
        <v>2009</v>
      </c>
      <c r="BW24" s="1768">
        <v>2010</v>
      </c>
      <c r="BX24" s="1768">
        <v>2011</v>
      </c>
      <c r="CA24" s="2882"/>
      <c r="CB24" s="2882"/>
      <c r="CC24" s="2882"/>
      <c r="CD24" s="2882"/>
      <c r="CE24" s="2882"/>
      <c r="CF24" s="2882"/>
      <c r="CG24" s="2882"/>
    </row>
    <row r="25" spans="1:85" ht="20.100000000000001" customHeight="1" x14ac:dyDescent="0.25">
      <c r="A25" s="2798"/>
      <c r="B25" s="2153" t="s">
        <v>2735</v>
      </c>
      <c r="C25" s="2154" t="s">
        <v>2739</v>
      </c>
      <c r="D25" s="1258" t="s">
        <v>2034</v>
      </c>
      <c r="E25" s="1256" t="s">
        <v>2035</v>
      </c>
      <c r="F25" s="1256" t="s">
        <v>2035</v>
      </c>
      <c r="G25" s="1256" t="s">
        <v>2035</v>
      </c>
      <c r="H25" s="1258" t="s">
        <v>2034</v>
      </c>
      <c r="I25" s="1256" t="s">
        <v>2035</v>
      </c>
      <c r="J25" s="1256" t="s">
        <v>2035</v>
      </c>
      <c r="K25" s="1256" t="s">
        <v>2035</v>
      </c>
      <c r="L25" s="1258" t="s">
        <v>2034</v>
      </c>
      <c r="M25" s="1256" t="s">
        <v>2035</v>
      </c>
      <c r="N25" s="1258" t="s">
        <v>2034</v>
      </c>
      <c r="O25" s="1258" t="s">
        <v>2034</v>
      </c>
      <c r="P25" s="1258" t="s">
        <v>2034</v>
      </c>
      <c r="Q25" s="1258" t="s">
        <v>2034</v>
      </c>
      <c r="R25" s="1258" t="s">
        <v>2034</v>
      </c>
      <c r="S25" s="1256" t="s">
        <v>2035</v>
      </c>
      <c r="T25" s="1256" t="s">
        <v>2035</v>
      </c>
      <c r="U25" s="1256" t="s">
        <v>2035</v>
      </c>
      <c r="V25" s="1256" t="s">
        <v>2035</v>
      </c>
      <c r="W25" s="1256" t="s">
        <v>2035</v>
      </c>
      <c r="X25" s="1256" t="s">
        <v>2035</v>
      </c>
      <c r="Y25" s="1256" t="s">
        <v>2035</v>
      </c>
      <c r="Z25" s="1256" t="s">
        <v>2035</v>
      </c>
      <c r="AA25" s="1256" t="s">
        <v>2035</v>
      </c>
      <c r="AB25" s="1256" t="s">
        <v>2035</v>
      </c>
      <c r="AC25" s="1256" t="s">
        <v>2035</v>
      </c>
      <c r="AD25" s="1256" t="s">
        <v>2035</v>
      </c>
      <c r="AE25" s="1256" t="s">
        <v>2035</v>
      </c>
      <c r="AF25" s="1256" t="s">
        <v>2035</v>
      </c>
      <c r="AG25" s="1256" t="s">
        <v>2035</v>
      </c>
      <c r="AH25" s="1256" t="s">
        <v>2035</v>
      </c>
      <c r="AI25" s="1256" t="s">
        <v>2035</v>
      </c>
      <c r="AJ25" s="1256" t="s">
        <v>2035</v>
      </c>
      <c r="AK25" s="1256" t="s">
        <v>2035</v>
      </c>
      <c r="AL25" s="1256" t="s">
        <v>2035</v>
      </c>
      <c r="AM25" s="1256" t="s">
        <v>2035</v>
      </c>
      <c r="AN25" s="1256" t="s">
        <v>2035</v>
      </c>
      <c r="AO25" s="1256" t="s">
        <v>2035</v>
      </c>
      <c r="AP25" s="1256" t="s">
        <v>2035</v>
      </c>
      <c r="AQ25" s="1256" t="s">
        <v>2035</v>
      </c>
      <c r="AR25" s="1256" t="s">
        <v>2035</v>
      </c>
      <c r="AS25" s="1256" t="s">
        <v>2035</v>
      </c>
      <c r="AT25" s="1256" t="s">
        <v>2035</v>
      </c>
      <c r="AU25" s="1256" t="s">
        <v>2035</v>
      </c>
      <c r="AV25" s="1256" t="s">
        <v>2035</v>
      </c>
      <c r="AW25" s="1258" t="s">
        <v>2034</v>
      </c>
      <c r="AX25" s="1256" t="s">
        <v>2035</v>
      </c>
      <c r="AY25" s="1256" t="s">
        <v>2035</v>
      </c>
      <c r="AZ25" s="1256" t="s">
        <v>2035</v>
      </c>
      <c r="BA25" s="1256" t="s">
        <v>2035</v>
      </c>
      <c r="BB25" s="1256" t="s">
        <v>2035</v>
      </c>
      <c r="BC25" s="1268" t="s">
        <v>2035</v>
      </c>
      <c r="BR25" s="1674"/>
      <c r="BS25" s="1769" t="s">
        <v>2038</v>
      </c>
      <c r="BT25" s="1765">
        <f t="shared" ref="BT25:BX26" si="7">BJ16</f>
        <v>696</v>
      </c>
      <c r="BU25" s="1765">
        <f t="shared" si="7"/>
        <v>801</v>
      </c>
      <c r="BV25" s="1765">
        <f t="shared" si="7"/>
        <v>557</v>
      </c>
      <c r="BW25" s="1765">
        <f t="shared" si="7"/>
        <v>527</v>
      </c>
      <c r="BX25" s="1765">
        <f t="shared" si="7"/>
        <v>499</v>
      </c>
      <c r="CA25" s="2882"/>
      <c r="CB25" s="2882"/>
      <c r="CC25" s="2882"/>
      <c r="CD25" s="2882"/>
      <c r="CE25" s="2882"/>
      <c r="CF25" s="2882"/>
      <c r="CG25" s="2882"/>
    </row>
    <row r="26" spans="1:85" ht="20.100000000000001" customHeight="1" x14ac:dyDescent="0.25">
      <c r="A26" s="2798"/>
      <c r="B26" s="2153" t="s">
        <v>2735</v>
      </c>
      <c r="C26" s="2154" t="s">
        <v>2738</v>
      </c>
      <c r="D26" s="1258" t="s">
        <v>2034</v>
      </c>
      <c r="E26" s="1258" t="s">
        <v>2034</v>
      </c>
      <c r="F26" s="1256" t="s">
        <v>2035</v>
      </c>
      <c r="G26" s="1256" t="s">
        <v>2035</v>
      </c>
      <c r="H26" s="1256" t="s">
        <v>2035</v>
      </c>
      <c r="I26" s="1256" t="s">
        <v>2035</v>
      </c>
      <c r="J26" s="1256" t="s">
        <v>2035</v>
      </c>
      <c r="K26" s="1258" t="s">
        <v>2034</v>
      </c>
      <c r="L26" s="1258" t="s">
        <v>2034</v>
      </c>
      <c r="M26" s="1258" t="s">
        <v>2034</v>
      </c>
      <c r="N26" s="1258" t="s">
        <v>2034</v>
      </c>
      <c r="O26" s="1258" t="s">
        <v>2034</v>
      </c>
      <c r="P26" s="1256" t="s">
        <v>2035</v>
      </c>
      <c r="Q26" s="1256" t="s">
        <v>2035</v>
      </c>
      <c r="R26" s="1256" t="s">
        <v>2035</v>
      </c>
      <c r="S26" s="1256" t="s">
        <v>2035</v>
      </c>
      <c r="T26" s="1256" t="s">
        <v>2035</v>
      </c>
      <c r="U26" s="1256" t="s">
        <v>2035</v>
      </c>
      <c r="V26" s="1256" t="s">
        <v>2035</v>
      </c>
      <c r="W26" s="1256" t="s">
        <v>2035</v>
      </c>
      <c r="X26" s="1256" t="s">
        <v>2035</v>
      </c>
      <c r="Y26" s="1256" t="s">
        <v>2035</v>
      </c>
      <c r="Z26" s="1258" t="s">
        <v>2034</v>
      </c>
      <c r="AA26" s="1256" t="s">
        <v>2035</v>
      </c>
      <c r="AB26" s="1258" t="s">
        <v>2034</v>
      </c>
      <c r="AC26" s="1256" t="s">
        <v>2035</v>
      </c>
      <c r="AD26" s="1256" t="s">
        <v>2035</v>
      </c>
      <c r="AE26" s="1256" t="s">
        <v>2035</v>
      </c>
      <c r="AF26" s="1256" t="s">
        <v>2035</v>
      </c>
      <c r="AG26" s="1256" t="s">
        <v>2035</v>
      </c>
      <c r="AH26" s="1256" t="s">
        <v>2035</v>
      </c>
      <c r="AI26" s="1258" t="s">
        <v>2034</v>
      </c>
      <c r="AJ26" s="1258" t="s">
        <v>2034</v>
      </c>
      <c r="AK26" s="1258" t="s">
        <v>2034</v>
      </c>
      <c r="AL26" s="1258" t="s">
        <v>2034</v>
      </c>
      <c r="AM26" s="1258" t="s">
        <v>2034</v>
      </c>
      <c r="AN26" s="1258" t="s">
        <v>2034</v>
      </c>
      <c r="AO26" s="1256" t="s">
        <v>2035</v>
      </c>
      <c r="AP26" s="1258" t="s">
        <v>2034</v>
      </c>
      <c r="AQ26" s="1258" t="s">
        <v>2034</v>
      </c>
      <c r="AR26" s="1256" t="s">
        <v>2035</v>
      </c>
      <c r="AS26" s="1256" t="s">
        <v>2035</v>
      </c>
      <c r="AT26" s="1256" t="s">
        <v>2035</v>
      </c>
      <c r="AU26" s="1256" t="s">
        <v>2035</v>
      </c>
      <c r="AV26" s="1258" t="s">
        <v>2034</v>
      </c>
      <c r="AW26" s="1258" t="s">
        <v>2034</v>
      </c>
      <c r="AX26" s="1256" t="s">
        <v>2035</v>
      </c>
      <c r="AY26" s="1256" t="s">
        <v>2035</v>
      </c>
      <c r="AZ26" s="1256" t="s">
        <v>2035</v>
      </c>
      <c r="BA26" s="1256" t="s">
        <v>2035</v>
      </c>
      <c r="BB26" s="1256" t="s">
        <v>2035</v>
      </c>
      <c r="BC26" s="1268" t="s">
        <v>2035</v>
      </c>
      <c r="BR26" s="1674"/>
      <c r="BS26" s="1766" t="s">
        <v>2037</v>
      </c>
      <c r="BT26" s="1770">
        <f t="shared" si="7"/>
        <v>342</v>
      </c>
      <c r="BU26" s="1770">
        <f t="shared" si="7"/>
        <v>242</v>
      </c>
      <c r="BV26" s="1765">
        <f t="shared" si="7"/>
        <v>93</v>
      </c>
      <c r="BW26" s="1765">
        <f t="shared" si="7"/>
        <v>103</v>
      </c>
      <c r="BX26" s="1765">
        <f t="shared" si="7"/>
        <v>162</v>
      </c>
      <c r="CA26" s="2882"/>
      <c r="CB26" s="2882"/>
      <c r="CC26" s="2882"/>
      <c r="CD26" s="2882"/>
      <c r="CE26" s="2882"/>
      <c r="CF26" s="2882"/>
      <c r="CG26" s="2882"/>
    </row>
    <row r="27" spans="1:85" ht="20.100000000000001" customHeight="1" x14ac:dyDescent="0.25">
      <c r="A27" s="2798"/>
      <c r="B27" s="2153" t="s">
        <v>2735</v>
      </c>
      <c r="C27" s="2154" t="s">
        <v>2737</v>
      </c>
      <c r="D27" s="1256" t="s">
        <v>2035</v>
      </c>
      <c r="E27" s="1256" t="s">
        <v>2035</v>
      </c>
      <c r="F27" s="1256" t="s">
        <v>2035</v>
      </c>
      <c r="G27" s="1256" t="s">
        <v>2035</v>
      </c>
      <c r="H27" s="1258" t="s">
        <v>2034</v>
      </c>
      <c r="I27" s="1256" t="s">
        <v>2035</v>
      </c>
      <c r="J27" s="1258" t="s">
        <v>2034</v>
      </c>
      <c r="K27" s="1256" t="s">
        <v>2035</v>
      </c>
      <c r="L27" s="1256" t="s">
        <v>2035</v>
      </c>
      <c r="M27" s="1256" t="s">
        <v>2035</v>
      </c>
      <c r="N27" s="1256" t="s">
        <v>2035</v>
      </c>
      <c r="O27" s="1258" t="s">
        <v>2034</v>
      </c>
      <c r="P27" s="1256" t="s">
        <v>2035</v>
      </c>
      <c r="Q27" s="1256" t="s">
        <v>2035</v>
      </c>
      <c r="R27" s="1256" t="s">
        <v>2035</v>
      </c>
      <c r="S27" s="1256" t="s">
        <v>2035</v>
      </c>
      <c r="T27" s="1256" t="s">
        <v>2035</v>
      </c>
      <c r="U27" s="1256" t="s">
        <v>2035</v>
      </c>
      <c r="V27" s="1256" t="s">
        <v>2035</v>
      </c>
      <c r="W27" s="1256" t="s">
        <v>2035</v>
      </c>
      <c r="X27" s="1258" t="s">
        <v>2034</v>
      </c>
      <c r="Y27" s="1256" t="s">
        <v>2035</v>
      </c>
      <c r="Z27" s="1256" t="s">
        <v>2035</v>
      </c>
      <c r="AA27" s="1256" t="s">
        <v>2035</v>
      </c>
      <c r="AB27" s="1256" t="s">
        <v>2035</v>
      </c>
      <c r="AC27" s="1256" t="s">
        <v>2035</v>
      </c>
      <c r="AD27" s="1256" t="s">
        <v>2035</v>
      </c>
      <c r="AE27" s="1258" t="s">
        <v>2034</v>
      </c>
      <c r="AF27" s="1256" t="s">
        <v>2035</v>
      </c>
      <c r="AG27" s="1256" t="s">
        <v>2035</v>
      </c>
      <c r="AH27" s="1256" t="s">
        <v>2035</v>
      </c>
      <c r="AI27" s="1256" t="s">
        <v>2035</v>
      </c>
      <c r="AJ27" s="1256" t="s">
        <v>2035</v>
      </c>
      <c r="AK27" s="1256" t="s">
        <v>2035</v>
      </c>
      <c r="AL27" s="1256" t="s">
        <v>2035</v>
      </c>
      <c r="AM27" s="1256" t="s">
        <v>2035</v>
      </c>
      <c r="AN27" s="1256" t="s">
        <v>2035</v>
      </c>
      <c r="AO27" s="1256" t="s">
        <v>2035</v>
      </c>
      <c r="AP27" s="1256" t="s">
        <v>2035</v>
      </c>
      <c r="AQ27" s="1256" t="s">
        <v>2035</v>
      </c>
      <c r="AR27" s="1256" t="s">
        <v>2035</v>
      </c>
      <c r="AS27" s="1256" t="s">
        <v>2035</v>
      </c>
      <c r="AT27" s="1256" t="s">
        <v>2035</v>
      </c>
      <c r="AU27" s="1256" t="s">
        <v>2035</v>
      </c>
      <c r="AV27" s="1256" t="s">
        <v>2035</v>
      </c>
      <c r="AW27" s="1256" t="s">
        <v>2035</v>
      </c>
      <c r="AX27" s="1256" t="s">
        <v>2035</v>
      </c>
      <c r="AY27" s="1256" t="s">
        <v>2035</v>
      </c>
      <c r="AZ27" s="1256" t="s">
        <v>2035</v>
      </c>
      <c r="BA27" s="1256" t="s">
        <v>2035</v>
      </c>
      <c r="BB27" s="1256" t="s">
        <v>2035</v>
      </c>
      <c r="BC27" s="1268" t="s">
        <v>2035</v>
      </c>
      <c r="BR27" s="1236"/>
      <c r="BS27" s="1236"/>
      <c r="BT27" s="1235" t="s">
        <v>2891</v>
      </c>
      <c r="BU27" s="1236"/>
      <c r="CA27" s="2882"/>
      <c r="CB27" s="2882"/>
      <c r="CC27" s="2882"/>
      <c r="CD27" s="2882"/>
      <c r="CE27" s="2882"/>
      <c r="CF27" s="2882"/>
      <c r="CG27" s="2882"/>
    </row>
    <row r="28" spans="1:85" ht="20.100000000000001" customHeight="1" thickBot="1" x14ac:dyDescent="0.3">
      <c r="A28" s="2810"/>
      <c r="B28" s="2157" t="s">
        <v>2735</v>
      </c>
      <c r="C28" s="2158" t="s">
        <v>2784</v>
      </c>
      <c r="D28" s="1256" t="s">
        <v>2035</v>
      </c>
      <c r="E28" s="1256" t="s">
        <v>2035</v>
      </c>
      <c r="F28" s="1256" t="s">
        <v>2035</v>
      </c>
      <c r="G28" s="1256" t="s">
        <v>2035</v>
      </c>
      <c r="H28" s="1256" t="s">
        <v>2035</v>
      </c>
      <c r="I28" s="1256" t="s">
        <v>2035</v>
      </c>
      <c r="J28" s="1256" t="s">
        <v>2035</v>
      </c>
      <c r="K28" s="1256" t="s">
        <v>2035</v>
      </c>
      <c r="L28" s="1256" t="s">
        <v>2035</v>
      </c>
      <c r="M28" s="1256" t="s">
        <v>2035</v>
      </c>
      <c r="N28" s="1256" t="s">
        <v>2035</v>
      </c>
      <c r="O28" s="1256" t="s">
        <v>2035</v>
      </c>
      <c r="P28" s="1256" t="s">
        <v>2035</v>
      </c>
      <c r="Q28" s="1256" t="s">
        <v>2035</v>
      </c>
      <c r="R28" s="1256" t="s">
        <v>2035</v>
      </c>
      <c r="S28" s="1256" t="s">
        <v>2035</v>
      </c>
      <c r="T28" s="1256" t="s">
        <v>2035</v>
      </c>
      <c r="U28" s="1256" t="s">
        <v>2035</v>
      </c>
      <c r="V28" s="1256" t="s">
        <v>2035</v>
      </c>
      <c r="W28" s="1256" t="s">
        <v>2035</v>
      </c>
      <c r="X28" s="1256" t="s">
        <v>2035</v>
      </c>
      <c r="Y28" s="1256" t="s">
        <v>2035</v>
      </c>
      <c r="Z28" s="1256" t="s">
        <v>2035</v>
      </c>
      <c r="AA28" s="1256" t="s">
        <v>2035</v>
      </c>
      <c r="AB28" s="1256" t="s">
        <v>2035</v>
      </c>
      <c r="AC28" s="1256" t="s">
        <v>2035</v>
      </c>
      <c r="AD28" s="1256" t="s">
        <v>2035</v>
      </c>
      <c r="AE28" s="1256" t="s">
        <v>2035</v>
      </c>
      <c r="AF28" s="1256" t="s">
        <v>2035</v>
      </c>
      <c r="AG28" s="1256" t="s">
        <v>2035</v>
      </c>
      <c r="AH28" s="1256" t="s">
        <v>2035</v>
      </c>
      <c r="AI28" s="1256" t="s">
        <v>2035</v>
      </c>
      <c r="AJ28" s="1256" t="s">
        <v>2035</v>
      </c>
      <c r="AK28" s="1256" t="s">
        <v>2035</v>
      </c>
      <c r="AL28" s="1256" t="s">
        <v>2035</v>
      </c>
      <c r="AM28" s="1256" t="s">
        <v>2035</v>
      </c>
      <c r="AN28" s="1256" t="s">
        <v>2035</v>
      </c>
      <c r="AO28" s="1256" t="s">
        <v>2035</v>
      </c>
      <c r="AP28" s="1256" t="s">
        <v>2035</v>
      </c>
      <c r="AQ28" s="1256" t="s">
        <v>2035</v>
      </c>
      <c r="AR28" s="1256" t="s">
        <v>2035</v>
      </c>
      <c r="AS28" s="1256" t="s">
        <v>2035</v>
      </c>
      <c r="AT28" s="1256" t="s">
        <v>2035</v>
      </c>
      <c r="AU28" s="1256" t="s">
        <v>2035</v>
      </c>
      <c r="AV28" s="1256" t="s">
        <v>2035</v>
      </c>
      <c r="AW28" s="1256" t="s">
        <v>2035</v>
      </c>
      <c r="AX28" s="1256" t="s">
        <v>2035</v>
      </c>
      <c r="AY28" s="1256" t="s">
        <v>2035</v>
      </c>
      <c r="AZ28" s="1256" t="s">
        <v>2035</v>
      </c>
      <c r="BA28" s="1256" t="s">
        <v>2035</v>
      </c>
      <c r="BB28" s="1258" t="s">
        <v>2034</v>
      </c>
      <c r="BC28" s="1268" t="s">
        <v>2035</v>
      </c>
      <c r="BI28" s="232"/>
      <c r="BJ28" s="1238"/>
      <c r="BK28" s="1238"/>
      <c r="BL28" s="1238"/>
      <c r="BM28" s="1238"/>
      <c r="BR28" s="1236"/>
      <c r="BS28" s="1236"/>
      <c r="BT28" s="1236"/>
      <c r="BU28" s="1236"/>
      <c r="CA28" s="2882"/>
      <c r="CB28" s="2882"/>
      <c r="CC28" s="2882"/>
      <c r="CD28" s="2882"/>
      <c r="CE28" s="2882"/>
      <c r="CF28" s="2882"/>
      <c r="CG28" s="2882"/>
    </row>
    <row r="29" spans="1:85" ht="20.100000000000001" customHeight="1" thickBot="1" x14ac:dyDescent="0.3">
      <c r="A29" s="2150" t="s">
        <v>2017</v>
      </c>
      <c r="B29" s="2159" t="s">
        <v>2017</v>
      </c>
      <c r="C29" s="2161"/>
      <c r="D29" s="2771" t="s">
        <v>2765</v>
      </c>
      <c r="E29" s="2772"/>
      <c r="F29" s="2772"/>
      <c r="G29" s="2772"/>
      <c r="H29" s="2771" t="s">
        <v>2764</v>
      </c>
      <c r="I29" s="2772"/>
      <c r="J29" s="2772"/>
      <c r="K29" s="2772"/>
      <c r="L29" s="2790" t="s">
        <v>2763</v>
      </c>
      <c r="M29" s="2808"/>
      <c r="N29" s="2808"/>
      <c r="O29" s="2808"/>
      <c r="P29" s="2809"/>
      <c r="Q29" s="2771" t="s">
        <v>2753</v>
      </c>
      <c r="R29" s="2772"/>
      <c r="S29" s="2772"/>
      <c r="T29" s="2772"/>
      <c r="U29" s="2771" t="s">
        <v>2762</v>
      </c>
      <c r="V29" s="2772"/>
      <c r="W29" s="2772"/>
      <c r="X29" s="2772"/>
      <c r="Y29" s="2772"/>
      <c r="Z29" s="2790" t="s">
        <v>2752</v>
      </c>
      <c r="AA29" s="2808"/>
      <c r="AB29" s="2808"/>
      <c r="AC29" s="2809"/>
      <c r="AD29" s="2771" t="s">
        <v>2751</v>
      </c>
      <c r="AE29" s="2772"/>
      <c r="AF29" s="2772"/>
      <c r="AG29" s="2772"/>
      <c r="AH29" s="2771" t="s">
        <v>2768</v>
      </c>
      <c r="AI29" s="2772"/>
      <c r="AJ29" s="2772"/>
      <c r="AK29" s="2772"/>
      <c r="AL29" s="2790" t="s">
        <v>2761</v>
      </c>
      <c r="AM29" s="2791"/>
      <c r="AN29" s="2791"/>
      <c r="AO29" s="2791"/>
      <c r="AP29" s="2792"/>
      <c r="AQ29" s="2771" t="s">
        <v>2760</v>
      </c>
      <c r="AR29" s="2772"/>
      <c r="AS29" s="2772"/>
      <c r="AT29" s="2772"/>
      <c r="AU29" s="2771" t="s">
        <v>2759</v>
      </c>
      <c r="AV29" s="2772"/>
      <c r="AW29" s="2772"/>
      <c r="AX29" s="2772"/>
      <c r="AY29" s="2771" t="s">
        <v>2758</v>
      </c>
      <c r="AZ29" s="2772"/>
      <c r="BA29" s="2772"/>
      <c r="BB29" s="2772"/>
      <c r="BC29" s="2774"/>
      <c r="BR29" s="1674"/>
      <c r="BS29" s="1674"/>
      <c r="BT29" s="1674"/>
      <c r="BU29" s="1674"/>
      <c r="CA29" s="2882"/>
      <c r="CB29" s="2882"/>
      <c r="CC29" s="2882"/>
      <c r="CD29" s="2882"/>
      <c r="CE29" s="2882"/>
      <c r="CF29" s="2882"/>
      <c r="CG29" s="2882"/>
    </row>
    <row r="30" spans="1:85" ht="20.100000000000001" customHeight="1" x14ac:dyDescent="0.25">
      <c r="A30" s="1757" t="s">
        <v>2729</v>
      </c>
      <c r="B30" s="2153" t="s">
        <v>2729</v>
      </c>
      <c r="C30" s="2162" t="s">
        <v>2728</v>
      </c>
      <c r="D30" s="1755">
        <v>4</v>
      </c>
      <c r="E30" s="1755">
        <v>11</v>
      </c>
      <c r="F30" s="1755">
        <v>18</v>
      </c>
      <c r="G30" s="1755">
        <v>25</v>
      </c>
      <c r="H30" s="1262">
        <v>1</v>
      </c>
      <c r="I30" s="1262">
        <v>8</v>
      </c>
      <c r="J30" s="1262">
        <v>15</v>
      </c>
      <c r="K30" s="1262">
        <v>22</v>
      </c>
      <c r="L30" s="1262">
        <v>1</v>
      </c>
      <c r="M30" s="1262">
        <v>9</v>
      </c>
      <c r="N30" s="1262">
        <v>15</v>
      </c>
      <c r="O30" s="1262">
        <v>22</v>
      </c>
      <c r="P30" s="1262">
        <v>29</v>
      </c>
      <c r="Q30" s="1262">
        <v>5</v>
      </c>
      <c r="R30" s="1262">
        <v>15</v>
      </c>
      <c r="S30" s="1262">
        <v>20</v>
      </c>
      <c r="T30" s="1262">
        <v>27</v>
      </c>
      <c r="U30" s="1262">
        <v>3</v>
      </c>
      <c r="V30" s="1262">
        <v>18</v>
      </c>
      <c r="W30" s="1262">
        <v>17</v>
      </c>
      <c r="X30" s="1262">
        <v>24</v>
      </c>
      <c r="Y30" s="1262">
        <v>31</v>
      </c>
      <c r="Z30" s="1262">
        <v>7</v>
      </c>
      <c r="AA30" s="1262">
        <v>14</v>
      </c>
      <c r="AB30" s="1262">
        <v>21</v>
      </c>
      <c r="AC30" s="1262">
        <v>28</v>
      </c>
      <c r="AD30" s="1262">
        <v>6</v>
      </c>
      <c r="AE30" s="1262">
        <v>13</v>
      </c>
      <c r="AF30" s="1262">
        <v>22</v>
      </c>
      <c r="AG30" s="1262">
        <v>29</v>
      </c>
      <c r="AH30" s="1262">
        <v>5</v>
      </c>
      <c r="AI30" s="1262">
        <v>12</v>
      </c>
      <c r="AJ30" s="1262">
        <v>19</v>
      </c>
      <c r="AK30" s="1262">
        <v>26</v>
      </c>
      <c r="AL30" s="1267">
        <v>2</v>
      </c>
      <c r="AM30" s="1262">
        <v>9</v>
      </c>
      <c r="AN30" s="1262">
        <v>18</v>
      </c>
      <c r="AO30" s="1262">
        <v>23</v>
      </c>
      <c r="AP30" s="1262">
        <v>30</v>
      </c>
      <c r="AQ30" s="1262">
        <v>7</v>
      </c>
      <c r="AR30" s="1262">
        <v>14</v>
      </c>
      <c r="AS30" s="1262">
        <v>21</v>
      </c>
      <c r="AT30" s="1262">
        <v>28</v>
      </c>
      <c r="AU30" s="1262">
        <v>4</v>
      </c>
      <c r="AV30" s="1262">
        <v>11</v>
      </c>
      <c r="AW30" s="1262">
        <v>18</v>
      </c>
      <c r="AX30" s="1262">
        <v>25</v>
      </c>
      <c r="AY30" s="1262">
        <v>2</v>
      </c>
      <c r="AZ30" s="1262">
        <v>9</v>
      </c>
      <c r="BA30" s="1262">
        <v>16</v>
      </c>
      <c r="BB30" s="1262">
        <v>22</v>
      </c>
      <c r="BC30" s="1266">
        <v>29</v>
      </c>
      <c r="BE30" s="1237">
        <f>COUNTIFS(D31:BC32,"P")</f>
        <v>48</v>
      </c>
      <c r="BF30" s="1242">
        <f>COUNTIFS(D31:BD32,"i")</f>
        <v>34</v>
      </c>
      <c r="BH30" s="1241" t="s">
        <v>2017</v>
      </c>
      <c r="BI30" s="2406"/>
      <c r="BJ30" s="1265">
        <v>2007</v>
      </c>
      <c r="BK30" s="84">
        <v>2008</v>
      </c>
      <c r="BL30" s="84">
        <v>2009</v>
      </c>
      <c r="BM30" s="84">
        <v>2010</v>
      </c>
      <c r="BN30" s="84">
        <v>2011</v>
      </c>
      <c r="BO30" s="1691"/>
      <c r="BR30" s="1674"/>
      <c r="BS30" s="1674"/>
      <c r="BT30" s="1674"/>
      <c r="BU30" s="1674"/>
    </row>
    <row r="31" spans="1:85" ht="20.100000000000001" customHeight="1" x14ac:dyDescent="0.25">
      <c r="A31" s="2163" t="s">
        <v>1611</v>
      </c>
      <c r="B31" s="2164" t="s">
        <v>1611</v>
      </c>
      <c r="C31" s="2165" t="s">
        <v>2733</v>
      </c>
      <c r="D31" s="1258" t="s">
        <v>2034</v>
      </c>
      <c r="E31" s="1258" t="s">
        <v>2034</v>
      </c>
      <c r="F31" s="1258" t="s">
        <v>2034</v>
      </c>
      <c r="G31" s="1258" t="s">
        <v>2034</v>
      </c>
      <c r="H31" s="1258" t="s">
        <v>2034</v>
      </c>
      <c r="I31" s="1258" t="s">
        <v>2034</v>
      </c>
      <c r="J31" s="1258" t="s">
        <v>2034</v>
      </c>
      <c r="K31" s="1258" t="s">
        <v>2034</v>
      </c>
      <c r="L31" s="1257" t="s">
        <v>603</v>
      </c>
      <c r="M31" s="1256" t="s">
        <v>2035</v>
      </c>
      <c r="N31" s="1257" t="s">
        <v>603</v>
      </c>
      <c r="O31" s="1256" t="s">
        <v>2035</v>
      </c>
      <c r="P31" s="1256" t="s">
        <v>2035</v>
      </c>
      <c r="Q31" s="1258" t="s">
        <v>2034</v>
      </c>
      <c r="R31" s="1258" t="s">
        <v>2034</v>
      </c>
      <c r="S31" s="1258" t="s">
        <v>2034</v>
      </c>
      <c r="T31" s="1256" t="s">
        <v>2035</v>
      </c>
      <c r="U31" s="1256" t="s">
        <v>2035</v>
      </c>
      <c r="V31" s="1256" t="s">
        <v>2035</v>
      </c>
      <c r="W31" s="1256" t="s">
        <v>2035</v>
      </c>
      <c r="X31" s="1256" t="s">
        <v>2035</v>
      </c>
      <c r="Y31" s="1256" t="s">
        <v>2035</v>
      </c>
      <c r="Z31" s="1257" t="s">
        <v>603</v>
      </c>
      <c r="AA31" s="1263"/>
      <c r="AB31" s="1257" t="s">
        <v>603</v>
      </c>
      <c r="AC31" s="1257" t="s">
        <v>603</v>
      </c>
      <c r="AD31" s="1257" t="s">
        <v>603</v>
      </c>
      <c r="AE31" s="1256" t="s">
        <v>2035</v>
      </c>
      <c r="AF31" s="1256" t="s">
        <v>2035</v>
      </c>
      <c r="AG31" s="1256" t="s">
        <v>2035</v>
      </c>
      <c r="AH31" s="1256" t="s">
        <v>2035</v>
      </c>
      <c r="AI31" s="1256" t="s">
        <v>2035</v>
      </c>
      <c r="AJ31" s="1256" t="s">
        <v>2035</v>
      </c>
      <c r="AK31" s="1257" t="s">
        <v>603</v>
      </c>
      <c r="AL31" s="1257" t="s">
        <v>603</v>
      </c>
      <c r="AM31" s="1257" t="s">
        <v>603</v>
      </c>
      <c r="AN31" s="1256" t="s">
        <v>2035</v>
      </c>
      <c r="AO31" s="1256" t="s">
        <v>2035</v>
      </c>
      <c r="AP31" s="1256" t="s">
        <v>2035</v>
      </c>
      <c r="AQ31" s="1256" t="s">
        <v>2035</v>
      </c>
      <c r="AR31" s="1256" t="s">
        <v>2035</v>
      </c>
      <c r="AS31" s="1256" t="s">
        <v>2035</v>
      </c>
      <c r="AT31" s="1256" t="s">
        <v>2035</v>
      </c>
      <c r="AU31" s="1256" t="s">
        <v>2035</v>
      </c>
      <c r="AV31" s="1256" t="s">
        <v>2035</v>
      </c>
      <c r="AW31" s="1256" t="s">
        <v>2035</v>
      </c>
      <c r="AX31" s="1256" t="s">
        <v>2035</v>
      </c>
      <c r="AY31" s="1258" t="s">
        <v>2034</v>
      </c>
      <c r="AZ31" s="1258" t="s">
        <v>2034</v>
      </c>
      <c r="BA31" s="1258" t="s">
        <v>2034</v>
      </c>
      <c r="BB31" s="1258" t="s">
        <v>2034</v>
      </c>
      <c r="BC31" s="1259" t="s">
        <v>603</v>
      </c>
      <c r="BF31" s="258"/>
      <c r="BI31" s="1264" t="s">
        <v>2038</v>
      </c>
      <c r="BJ31" s="92">
        <f t="shared" ref="BJ31:BJ32" si="8">BN281</f>
        <v>56</v>
      </c>
      <c r="BK31" s="92">
        <f>BP195</f>
        <v>29</v>
      </c>
      <c r="BL31" s="92">
        <f t="shared" ref="BL31:BL32" si="9">BM127</f>
        <v>43</v>
      </c>
      <c r="BM31" s="92">
        <f t="shared" ref="BM31:BM32" si="10">BO85</f>
        <v>35</v>
      </c>
      <c r="BN31" s="92">
        <v>48</v>
      </c>
      <c r="BR31" s="1674"/>
      <c r="BS31" s="1674"/>
      <c r="BT31" s="1674"/>
      <c r="BU31" s="1674"/>
    </row>
    <row r="32" spans="1:85" ht="20.100000000000001" customHeight="1" thickBot="1" x14ac:dyDescent="0.3">
      <c r="A32" s="2166" t="s">
        <v>508</v>
      </c>
      <c r="B32" s="2167" t="s">
        <v>508</v>
      </c>
      <c r="C32" s="2168" t="s">
        <v>2732</v>
      </c>
      <c r="D32" s="1258" t="s">
        <v>2034</v>
      </c>
      <c r="E32" s="1258" t="s">
        <v>2034</v>
      </c>
      <c r="F32" s="1258" t="s">
        <v>2034</v>
      </c>
      <c r="G32" s="1258" t="s">
        <v>2034</v>
      </c>
      <c r="H32" s="1258" t="s">
        <v>2034</v>
      </c>
      <c r="I32" s="1256" t="s">
        <v>2035</v>
      </c>
      <c r="J32" s="1256" t="s">
        <v>2035</v>
      </c>
      <c r="K32" s="1256" t="s">
        <v>2035</v>
      </c>
      <c r="L32" s="1257" t="s">
        <v>603</v>
      </c>
      <c r="M32" s="1256" t="s">
        <v>2035</v>
      </c>
      <c r="N32" s="1257" t="s">
        <v>603</v>
      </c>
      <c r="O32" s="1258" t="s">
        <v>2034</v>
      </c>
      <c r="P32" s="1258" t="s">
        <v>2034</v>
      </c>
      <c r="Q32" s="1256" t="s">
        <v>2035</v>
      </c>
      <c r="R32" s="1258" t="s">
        <v>2034</v>
      </c>
      <c r="S32" s="1258" t="s">
        <v>2034</v>
      </c>
      <c r="T32" s="1258" t="s">
        <v>2034</v>
      </c>
      <c r="U32" s="1258" t="s">
        <v>2034</v>
      </c>
      <c r="V32" s="1258" t="s">
        <v>2034</v>
      </c>
      <c r="W32" s="1258" t="s">
        <v>2034</v>
      </c>
      <c r="X32" s="1258" t="s">
        <v>2034</v>
      </c>
      <c r="Y32" s="1258" t="s">
        <v>2034</v>
      </c>
      <c r="Z32" s="1257" t="s">
        <v>603</v>
      </c>
      <c r="AA32" s="1263"/>
      <c r="AB32" s="1257" t="s">
        <v>603</v>
      </c>
      <c r="AC32" s="1257" t="s">
        <v>603</v>
      </c>
      <c r="AD32" s="1257" t="s">
        <v>603</v>
      </c>
      <c r="AE32" s="1256" t="s">
        <v>2035</v>
      </c>
      <c r="AF32" s="1256" t="s">
        <v>2035</v>
      </c>
      <c r="AG32" s="1256" t="s">
        <v>2035</v>
      </c>
      <c r="AH32" s="1256" t="s">
        <v>2035</v>
      </c>
      <c r="AI32" s="1256" t="s">
        <v>2035</v>
      </c>
      <c r="AJ32" s="1256" t="s">
        <v>2035</v>
      </c>
      <c r="AK32" s="1257" t="s">
        <v>603</v>
      </c>
      <c r="AL32" s="1257" t="s">
        <v>603</v>
      </c>
      <c r="AM32" s="1257" t="s">
        <v>603</v>
      </c>
      <c r="AN32" s="1256" t="s">
        <v>2035</v>
      </c>
      <c r="AO32" s="1256" t="s">
        <v>2035</v>
      </c>
      <c r="AP32" s="1256" t="s">
        <v>2035</v>
      </c>
      <c r="AQ32" s="1256" t="s">
        <v>2035</v>
      </c>
      <c r="AR32" s="1256" t="s">
        <v>2035</v>
      </c>
      <c r="AS32" s="1256" t="s">
        <v>2035</v>
      </c>
      <c r="AT32" s="1256" t="s">
        <v>2035</v>
      </c>
      <c r="AU32" s="1256" t="s">
        <v>2035</v>
      </c>
      <c r="AV32" s="1256" t="s">
        <v>2035</v>
      </c>
      <c r="AW32" s="1256" t="s">
        <v>2035</v>
      </c>
      <c r="AX32" s="1256" t="s">
        <v>2035</v>
      </c>
      <c r="AY32" s="1258" t="s">
        <v>2034</v>
      </c>
      <c r="AZ32" s="1258" t="s">
        <v>2034</v>
      </c>
      <c r="BA32" s="1258" t="s">
        <v>2034</v>
      </c>
      <c r="BB32" s="1258" t="s">
        <v>2034</v>
      </c>
      <c r="BC32" s="1259" t="s">
        <v>603</v>
      </c>
      <c r="BF32" s="258"/>
      <c r="BI32" s="718" t="s">
        <v>2037</v>
      </c>
      <c r="BJ32" s="92">
        <f t="shared" si="8"/>
        <v>28</v>
      </c>
      <c r="BK32" s="92">
        <f>BP196</f>
        <v>18</v>
      </c>
      <c r="BL32" s="92">
        <f t="shared" si="9"/>
        <v>37</v>
      </c>
      <c r="BM32" s="92">
        <f t="shared" si="10"/>
        <v>18</v>
      </c>
      <c r="BN32" s="92">
        <v>34</v>
      </c>
      <c r="BR32" s="1236"/>
      <c r="BS32" s="1236"/>
      <c r="BT32" s="1236"/>
      <c r="BU32" s="1236"/>
      <c r="CA32" s="2882" t="s">
        <v>383</v>
      </c>
      <c r="CB32" s="2882"/>
      <c r="CC32" s="2882"/>
      <c r="CD32" s="2882"/>
      <c r="CE32" s="2882"/>
      <c r="CF32" s="2882"/>
      <c r="CG32" s="2882"/>
    </row>
    <row r="33" spans="1:85" ht="20.100000000000001" customHeight="1" thickBot="1" x14ac:dyDescent="0.3">
      <c r="A33" s="2150" t="s">
        <v>369</v>
      </c>
      <c r="B33" s="2159" t="s">
        <v>369</v>
      </c>
      <c r="C33" s="2152"/>
      <c r="D33" s="2771" t="s">
        <v>2765</v>
      </c>
      <c r="E33" s="2772"/>
      <c r="F33" s="2772"/>
      <c r="G33" s="2772"/>
      <c r="H33" s="2771" t="s">
        <v>2764</v>
      </c>
      <c r="I33" s="2772"/>
      <c r="J33" s="2772"/>
      <c r="K33" s="2772"/>
      <c r="L33" s="2790" t="s">
        <v>2763</v>
      </c>
      <c r="M33" s="2808"/>
      <c r="N33" s="2808"/>
      <c r="O33" s="2808"/>
      <c r="P33" s="2809"/>
      <c r="Q33" s="2771" t="s">
        <v>2753</v>
      </c>
      <c r="R33" s="2772"/>
      <c r="S33" s="2772"/>
      <c r="T33" s="2772"/>
      <c r="U33" s="2771" t="s">
        <v>2762</v>
      </c>
      <c r="V33" s="2772"/>
      <c r="W33" s="2772"/>
      <c r="X33" s="2772"/>
      <c r="Y33" s="2772"/>
      <c r="Z33" s="2790" t="s">
        <v>2752</v>
      </c>
      <c r="AA33" s="2808"/>
      <c r="AB33" s="2808"/>
      <c r="AC33" s="2809"/>
      <c r="AD33" s="2771" t="s">
        <v>2751</v>
      </c>
      <c r="AE33" s="2772"/>
      <c r="AF33" s="2772"/>
      <c r="AG33" s="2772"/>
      <c r="AH33" s="2771" t="s">
        <v>2768</v>
      </c>
      <c r="AI33" s="2772"/>
      <c r="AJ33" s="2772"/>
      <c r="AK33" s="2772"/>
      <c r="AL33" s="2790" t="s">
        <v>2761</v>
      </c>
      <c r="AM33" s="2791"/>
      <c r="AN33" s="2791"/>
      <c r="AO33" s="2791"/>
      <c r="AP33" s="2792"/>
      <c r="AQ33" s="2771" t="s">
        <v>2760</v>
      </c>
      <c r="AR33" s="2772"/>
      <c r="AS33" s="2772"/>
      <c r="AT33" s="2772"/>
      <c r="AU33" s="2771" t="s">
        <v>2759</v>
      </c>
      <c r="AV33" s="2772"/>
      <c r="AW33" s="2772"/>
      <c r="AX33" s="2772"/>
      <c r="AY33" s="2771" t="s">
        <v>2758</v>
      </c>
      <c r="AZ33" s="2772"/>
      <c r="BA33" s="2772"/>
      <c r="BB33" s="2772"/>
      <c r="BC33" s="2774"/>
      <c r="BF33" s="258"/>
      <c r="BR33" s="1236"/>
      <c r="BS33" s="1236"/>
      <c r="BT33" s="1236"/>
      <c r="BU33" s="1236"/>
      <c r="CA33" s="2882"/>
      <c r="CB33" s="2882"/>
      <c r="CC33" s="2882"/>
      <c r="CD33" s="2882"/>
      <c r="CE33" s="2882"/>
      <c r="CF33" s="2882"/>
      <c r="CG33" s="2882"/>
    </row>
    <row r="34" spans="1:85" ht="20.100000000000001" customHeight="1" x14ac:dyDescent="0.25">
      <c r="A34" s="1757" t="s">
        <v>2729</v>
      </c>
      <c r="B34" s="2153" t="s">
        <v>2729</v>
      </c>
      <c r="C34" s="2160" t="s">
        <v>2728</v>
      </c>
      <c r="D34" s="1755"/>
      <c r="E34" s="1755"/>
      <c r="F34" s="1755"/>
      <c r="G34" s="1755"/>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1261"/>
      <c r="BE34" s="1237">
        <f>COUNTIFS(D35:BC35,"P")</f>
        <v>26</v>
      </c>
      <c r="BF34" s="1242">
        <f>COUNTIFS(D35:BD35,"i")</f>
        <v>0</v>
      </c>
      <c r="BH34" s="1260" t="s">
        <v>369</v>
      </c>
      <c r="BI34" s="1245"/>
      <c r="BJ34" s="84">
        <v>2007</v>
      </c>
      <c r="BK34" s="84">
        <v>2008</v>
      </c>
      <c r="BL34" s="84">
        <v>2009</v>
      </c>
      <c r="BM34" s="84">
        <v>2010</v>
      </c>
      <c r="BN34" s="84">
        <v>2011</v>
      </c>
      <c r="BO34" s="1690"/>
      <c r="BR34" s="1674"/>
      <c r="BS34" s="1767" t="s">
        <v>2017</v>
      </c>
      <c r="BT34" s="1768">
        <v>2007</v>
      </c>
      <c r="BU34" s="1768">
        <v>2008</v>
      </c>
      <c r="BV34" s="1768">
        <v>2009</v>
      </c>
      <c r="BW34" s="1768">
        <v>2010</v>
      </c>
      <c r="BX34" s="1768">
        <v>2011</v>
      </c>
      <c r="CA34" s="2882"/>
      <c r="CB34" s="2882"/>
      <c r="CC34" s="2882"/>
      <c r="CD34" s="2882"/>
      <c r="CE34" s="2882"/>
      <c r="CF34" s="2882"/>
      <c r="CG34" s="2882"/>
    </row>
    <row r="35" spans="1:85" ht="20.100000000000001" customHeight="1" thickBot="1" x14ac:dyDescent="0.3">
      <c r="A35" s="1761" t="s">
        <v>2731</v>
      </c>
      <c r="B35" s="2157" t="s">
        <v>2731</v>
      </c>
      <c r="C35" s="2158" t="s">
        <v>2783</v>
      </c>
      <c r="D35" s="1256" t="s">
        <v>2035</v>
      </c>
      <c r="E35" s="1257" t="s">
        <v>603</v>
      </c>
      <c r="F35" s="1257" t="s">
        <v>603</v>
      </c>
      <c r="G35" s="1257" t="s">
        <v>603</v>
      </c>
      <c r="H35" s="1257" t="s">
        <v>603</v>
      </c>
      <c r="I35" s="1257" t="s">
        <v>603</v>
      </c>
      <c r="J35" s="1257" t="s">
        <v>603</v>
      </c>
      <c r="K35" s="1256" t="s">
        <v>2035</v>
      </c>
      <c r="L35" s="1257" t="s">
        <v>603</v>
      </c>
      <c r="M35" s="1257" t="s">
        <v>603</v>
      </c>
      <c r="N35" s="1257" t="s">
        <v>603</v>
      </c>
      <c r="O35" s="1257" t="s">
        <v>603</v>
      </c>
      <c r="P35" s="1256" t="s">
        <v>2035</v>
      </c>
      <c r="Q35" s="1257" t="s">
        <v>603</v>
      </c>
      <c r="R35" s="1256" t="s">
        <v>2035</v>
      </c>
      <c r="S35" s="1256" t="s">
        <v>2035</v>
      </c>
      <c r="T35" s="1256" t="s">
        <v>2035</v>
      </c>
      <c r="U35" s="1257" t="s">
        <v>603</v>
      </c>
      <c r="V35" s="1257" t="s">
        <v>603</v>
      </c>
      <c r="W35" s="1257" t="s">
        <v>603</v>
      </c>
      <c r="X35" s="1257" t="s">
        <v>603</v>
      </c>
      <c r="Y35" s="1257" t="s">
        <v>603</v>
      </c>
      <c r="Z35" s="1257" t="s">
        <v>603</v>
      </c>
      <c r="AA35" s="1257" t="s">
        <v>603</v>
      </c>
      <c r="AB35" s="1257" t="s">
        <v>603</v>
      </c>
      <c r="AC35" s="1257" t="s">
        <v>603</v>
      </c>
      <c r="AD35" s="1257" t="s">
        <v>603</v>
      </c>
      <c r="AE35" s="1257" t="s">
        <v>603</v>
      </c>
      <c r="AF35" s="1256" t="s">
        <v>2035</v>
      </c>
      <c r="AG35" s="1256" t="s">
        <v>2035</v>
      </c>
      <c r="AH35" s="1256" t="s">
        <v>2035</v>
      </c>
      <c r="AI35" s="1256" t="s">
        <v>2035</v>
      </c>
      <c r="AJ35" s="1257" t="s">
        <v>603</v>
      </c>
      <c r="AK35" s="1256" t="s">
        <v>2035</v>
      </c>
      <c r="AL35" s="1256" t="s">
        <v>2035</v>
      </c>
      <c r="AM35" s="1257" t="s">
        <v>603</v>
      </c>
      <c r="AN35" s="1257" t="s">
        <v>603</v>
      </c>
      <c r="AO35" s="1256" t="s">
        <v>2035</v>
      </c>
      <c r="AP35" s="1256" t="s">
        <v>2035</v>
      </c>
      <c r="AQ35" s="1256" t="s">
        <v>2035</v>
      </c>
      <c r="AR35" s="1256" t="s">
        <v>2035</v>
      </c>
      <c r="AS35" s="1256" t="s">
        <v>2035</v>
      </c>
      <c r="AT35" s="1256" t="s">
        <v>2035</v>
      </c>
      <c r="AU35" s="1256" t="s">
        <v>2035</v>
      </c>
      <c r="AV35" s="1256" t="s">
        <v>2035</v>
      </c>
      <c r="AW35" s="1256" t="s">
        <v>2035</v>
      </c>
      <c r="AX35" s="1256" t="s">
        <v>2035</v>
      </c>
      <c r="AY35" s="1256" t="s">
        <v>2035</v>
      </c>
      <c r="AZ35" s="1256" t="s">
        <v>2035</v>
      </c>
      <c r="BA35" s="1256" t="s">
        <v>2035</v>
      </c>
      <c r="BB35" s="1256" t="s">
        <v>2035</v>
      </c>
      <c r="BC35" s="1259" t="s">
        <v>603</v>
      </c>
      <c r="BF35" s="258"/>
      <c r="BI35" s="339" t="s">
        <v>2038</v>
      </c>
      <c r="BJ35" s="92">
        <f t="shared" ref="BJ35:BJ36" si="11">BN311</f>
        <v>6</v>
      </c>
      <c r="BK35" s="92">
        <f>BP201</f>
        <v>31</v>
      </c>
      <c r="BL35" s="92">
        <f t="shared" ref="BL35:BL36" si="12">BM131</f>
        <v>52</v>
      </c>
      <c r="BM35" s="92">
        <f t="shared" ref="BM35:BM36" si="13">BO89</f>
        <v>24</v>
      </c>
      <c r="BN35" s="1693">
        <f>BE34+BE55</f>
        <v>35</v>
      </c>
      <c r="BO35" s="102" t="s">
        <v>2890</v>
      </c>
      <c r="BR35" s="1674"/>
      <c r="BS35" s="1769" t="s">
        <v>2038</v>
      </c>
      <c r="BT35" s="1765">
        <f t="shared" ref="BT35:BX36" si="14">BJ31</f>
        <v>56</v>
      </c>
      <c r="BU35" s="1765">
        <f t="shared" si="14"/>
        <v>29</v>
      </c>
      <c r="BV35" s="1765">
        <f t="shared" si="14"/>
        <v>43</v>
      </c>
      <c r="BW35" s="1765">
        <f t="shared" si="14"/>
        <v>35</v>
      </c>
      <c r="BX35" s="1765">
        <f t="shared" si="14"/>
        <v>48</v>
      </c>
      <c r="CA35" s="2882"/>
      <c r="CB35" s="2882"/>
      <c r="CC35" s="2882"/>
      <c r="CD35" s="2882"/>
      <c r="CE35" s="2882"/>
      <c r="CF35" s="2882"/>
      <c r="CG35" s="2882"/>
    </row>
    <row r="36" spans="1:85" ht="20.100000000000001" customHeight="1" x14ac:dyDescent="0.25">
      <c r="A36" s="2150" t="s">
        <v>372</v>
      </c>
      <c r="B36" s="2159" t="s">
        <v>372</v>
      </c>
      <c r="C36" s="2152"/>
      <c r="D36" s="2771" t="s">
        <v>2765</v>
      </c>
      <c r="E36" s="2772"/>
      <c r="F36" s="2772"/>
      <c r="G36" s="2772"/>
      <c r="H36" s="2771" t="s">
        <v>2764</v>
      </c>
      <c r="I36" s="2772"/>
      <c r="J36" s="2772"/>
      <c r="K36" s="2772"/>
      <c r="L36" s="2790" t="s">
        <v>2763</v>
      </c>
      <c r="M36" s="2808"/>
      <c r="N36" s="2808"/>
      <c r="O36" s="2808"/>
      <c r="P36" s="2809"/>
      <c r="Q36" s="2771" t="s">
        <v>2753</v>
      </c>
      <c r="R36" s="2772"/>
      <c r="S36" s="2772"/>
      <c r="T36" s="2772"/>
      <c r="U36" s="2771" t="s">
        <v>2762</v>
      </c>
      <c r="V36" s="2772"/>
      <c r="W36" s="2772"/>
      <c r="X36" s="2772"/>
      <c r="Y36" s="2772"/>
      <c r="Z36" s="2790" t="s">
        <v>2752</v>
      </c>
      <c r="AA36" s="2808"/>
      <c r="AB36" s="2808"/>
      <c r="AC36" s="2809"/>
      <c r="AD36" s="2771" t="s">
        <v>2751</v>
      </c>
      <c r="AE36" s="2772"/>
      <c r="AF36" s="2772"/>
      <c r="AG36" s="2772"/>
      <c r="AH36" s="2771" t="s">
        <v>2768</v>
      </c>
      <c r="AI36" s="2772"/>
      <c r="AJ36" s="2772"/>
      <c r="AK36" s="2772"/>
      <c r="AL36" s="2790" t="s">
        <v>2761</v>
      </c>
      <c r="AM36" s="2791"/>
      <c r="AN36" s="2791"/>
      <c r="AO36" s="2791"/>
      <c r="AP36" s="2792"/>
      <c r="AQ36" s="2771" t="s">
        <v>2760</v>
      </c>
      <c r="AR36" s="2772"/>
      <c r="AS36" s="2772"/>
      <c r="AT36" s="2772"/>
      <c r="AU36" s="2771" t="s">
        <v>2759</v>
      </c>
      <c r="AV36" s="2772"/>
      <c r="AW36" s="2772"/>
      <c r="AX36" s="2772"/>
      <c r="AY36" s="2771" t="s">
        <v>2758</v>
      </c>
      <c r="AZ36" s="2772"/>
      <c r="BA36" s="2772"/>
      <c r="BB36" s="2772"/>
      <c r="BC36" s="2774"/>
      <c r="BF36" s="258"/>
      <c r="BI36" s="718" t="s">
        <v>2037</v>
      </c>
      <c r="BJ36" s="92">
        <f t="shared" si="11"/>
        <v>0</v>
      </c>
      <c r="BK36" s="92">
        <f>BP202</f>
        <v>0</v>
      </c>
      <c r="BL36" s="92">
        <f t="shared" si="12"/>
        <v>0</v>
      </c>
      <c r="BM36" s="92">
        <f t="shared" si="13"/>
        <v>1</v>
      </c>
      <c r="BN36" s="1693">
        <f>BF34+BF55</f>
        <v>2</v>
      </c>
      <c r="BR36" s="1236"/>
      <c r="BS36" s="1766" t="s">
        <v>2037</v>
      </c>
      <c r="BT36" s="1765">
        <f t="shared" si="14"/>
        <v>28</v>
      </c>
      <c r="BU36" s="1765">
        <f t="shared" si="14"/>
        <v>18</v>
      </c>
      <c r="BV36" s="1765">
        <f t="shared" si="14"/>
        <v>37</v>
      </c>
      <c r="BW36" s="1765">
        <f t="shared" si="14"/>
        <v>18</v>
      </c>
      <c r="BX36" s="1765">
        <f t="shared" si="14"/>
        <v>34</v>
      </c>
      <c r="CA36" s="2882"/>
      <c r="CB36" s="2882"/>
      <c r="CC36" s="2882"/>
      <c r="CD36" s="2882"/>
      <c r="CE36" s="2882"/>
      <c r="CF36" s="2882"/>
      <c r="CG36" s="2882"/>
    </row>
    <row r="37" spans="1:85" ht="20.100000000000001" customHeight="1" x14ac:dyDescent="0.25">
      <c r="A37" s="1757" t="s">
        <v>2729</v>
      </c>
      <c r="B37" s="2153" t="s">
        <v>2729</v>
      </c>
      <c r="C37" s="2160" t="s">
        <v>2728</v>
      </c>
      <c r="D37" s="1256"/>
      <c r="E37" s="1257"/>
      <c r="F37" s="1256"/>
      <c r="G37" s="1256"/>
      <c r="H37" s="1256"/>
      <c r="I37" s="1258"/>
      <c r="J37" s="1258"/>
      <c r="K37" s="1257"/>
      <c r="L37" s="1258"/>
      <c r="M37" s="1257"/>
      <c r="N37" s="1256"/>
      <c r="O37" s="1258"/>
      <c r="P37" s="1257"/>
      <c r="Q37" s="1257"/>
      <c r="R37" s="1256"/>
      <c r="S37" s="1673"/>
      <c r="T37" s="1673"/>
      <c r="U37" s="1673"/>
      <c r="V37" s="1673"/>
      <c r="W37" s="1673"/>
      <c r="X37" s="1673"/>
      <c r="Y37" s="1673"/>
      <c r="Z37" s="1673"/>
      <c r="AA37" s="1673"/>
      <c r="AB37" s="1673"/>
      <c r="AC37" s="1673"/>
      <c r="AD37" s="1673"/>
      <c r="AE37" s="1673"/>
      <c r="AF37" s="1673"/>
      <c r="AG37" s="1673"/>
      <c r="AH37" s="1673"/>
      <c r="AI37" s="1673"/>
      <c r="AJ37" s="1673"/>
      <c r="AK37" s="1673"/>
      <c r="AL37" s="1673"/>
      <c r="AM37" s="1673"/>
      <c r="AN37" s="1673"/>
      <c r="AO37" s="1673"/>
      <c r="AP37" s="1673"/>
      <c r="AQ37" s="1673"/>
      <c r="AR37" s="1673"/>
      <c r="AS37" s="1673"/>
      <c r="AT37" s="1673"/>
      <c r="AU37" s="1673"/>
      <c r="AV37" s="1673"/>
      <c r="AW37" s="1673"/>
      <c r="AX37" s="1673"/>
      <c r="AY37" s="1673"/>
      <c r="AZ37" s="1673"/>
      <c r="BA37" s="1673"/>
      <c r="BB37" s="1673"/>
      <c r="BC37" s="1255"/>
      <c r="BF37" s="258"/>
      <c r="BR37" s="1236"/>
      <c r="BS37" s="1236"/>
      <c r="BT37" s="1236"/>
      <c r="BU37" s="1236"/>
      <c r="CA37" s="2882"/>
      <c r="CB37" s="2882"/>
      <c r="CC37" s="2882"/>
      <c r="CD37" s="2882"/>
      <c r="CE37" s="2882"/>
      <c r="CF37" s="2882"/>
      <c r="CG37" s="2882"/>
    </row>
    <row r="38" spans="1:85" ht="20.100000000000001" customHeight="1" thickBot="1" x14ac:dyDescent="0.3">
      <c r="A38" s="2169" t="s">
        <v>2782</v>
      </c>
      <c r="B38" s="2170" t="s">
        <v>2782</v>
      </c>
      <c r="C38" s="2171" t="s">
        <v>2781</v>
      </c>
      <c r="D38" s="1252" t="s">
        <v>2035</v>
      </c>
      <c r="E38" s="1253" t="s">
        <v>603</v>
      </c>
      <c r="F38" s="1252" t="s">
        <v>2035</v>
      </c>
      <c r="G38" s="1252" t="s">
        <v>2035</v>
      </c>
      <c r="H38" s="1252" t="s">
        <v>2035</v>
      </c>
      <c r="I38" s="1254" t="s">
        <v>2034</v>
      </c>
      <c r="J38" s="1254" t="s">
        <v>2034</v>
      </c>
      <c r="K38" s="1253" t="s">
        <v>603</v>
      </c>
      <c r="L38" s="1254" t="s">
        <v>2034</v>
      </c>
      <c r="M38" s="1253" t="s">
        <v>603</v>
      </c>
      <c r="N38" s="1252" t="s">
        <v>2035</v>
      </c>
      <c r="O38" s="1254" t="s">
        <v>2034</v>
      </c>
      <c r="P38" s="1253" t="s">
        <v>603</v>
      </c>
      <c r="Q38" s="1253" t="s">
        <v>603</v>
      </c>
      <c r="R38" s="1252" t="s">
        <v>2035</v>
      </c>
      <c r="S38" s="1254" t="s">
        <v>2034</v>
      </c>
      <c r="T38" s="1254" t="s">
        <v>2034</v>
      </c>
      <c r="U38" s="1254" t="s">
        <v>2034</v>
      </c>
      <c r="V38" s="1254" t="s">
        <v>2034</v>
      </c>
      <c r="W38" s="1254" t="s">
        <v>2034</v>
      </c>
      <c r="X38" s="1254" t="s">
        <v>2034</v>
      </c>
      <c r="Y38" s="1254" t="s">
        <v>2034</v>
      </c>
      <c r="Z38" s="1252" t="s">
        <v>2035</v>
      </c>
      <c r="AA38" s="1253" t="s">
        <v>603</v>
      </c>
      <c r="AB38" s="1253" t="s">
        <v>603</v>
      </c>
      <c r="AC38" s="1252" t="s">
        <v>2035</v>
      </c>
      <c r="AD38" s="1252" t="s">
        <v>2035</v>
      </c>
      <c r="AE38" s="1252" t="s">
        <v>2035</v>
      </c>
      <c r="AF38" s="1252" t="s">
        <v>2035</v>
      </c>
      <c r="AG38" s="1252" t="s">
        <v>2035</v>
      </c>
      <c r="AH38" s="1252" t="s">
        <v>2035</v>
      </c>
      <c r="AI38" s="1252" t="s">
        <v>2035</v>
      </c>
      <c r="AJ38" s="1252" t="s">
        <v>2035</v>
      </c>
      <c r="AK38" s="1252" t="s">
        <v>2035</v>
      </c>
      <c r="AL38" s="1252" t="s">
        <v>2035</v>
      </c>
      <c r="AM38" s="1252" t="s">
        <v>2035</v>
      </c>
      <c r="AN38" s="1252" t="s">
        <v>2035</v>
      </c>
      <c r="AO38" s="1252" t="s">
        <v>2035</v>
      </c>
      <c r="AP38" s="1252" t="s">
        <v>2035</v>
      </c>
      <c r="AQ38" s="1252" t="s">
        <v>2035</v>
      </c>
      <c r="AR38" s="1252" t="s">
        <v>2035</v>
      </c>
      <c r="AS38" s="1252" t="s">
        <v>2035</v>
      </c>
      <c r="AT38" s="1252" t="s">
        <v>2035</v>
      </c>
      <c r="AU38" s="1252" t="s">
        <v>2035</v>
      </c>
      <c r="AV38" s="1252" t="s">
        <v>2035</v>
      </c>
      <c r="AW38" s="1252" t="s">
        <v>2035</v>
      </c>
      <c r="AX38" s="1252" t="s">
        <v>2035</v>
      </c>
      <c r="AY38" s="1252" t="s">
        <v>2035</v>
      </c>
      <c r="AZ38" s="1252" t="s">
        <v>2035</v>
      </c>
      <c r="BA38" s="1252" t="s">
        <v>2035</v>
      </c>
      <c r="BB38" s="1252" t="s">
        <v>2035</v>
      </c>
      <c r="BC38" s="1251" t="s">
        <v>2035</v>
      </c>
      <c r="BE38" s="1237">
        <f>COUNTIFS(D38:BC38,"P")</f>
        <v>34</v>
      </c>
      <c r="BF38" s="1242">
        <f>COUNTIFS(D38:BD38,"i")</f>
        <v>11</v>
      </c>
      <c r="BH38" s="1250"/>
      <c r="BI38" s="1249"/>
      <c r="CA38" s="2882"/>
      <c r="CB38" s="2882"/>
      <c r="CC38" s="2882"/>
      <c r="CD38" s="2882"/>
      <c r="CE38" s="2882"/>
      <c r="CF38" s="2882"/>
      <c r="CG38" s="2882"/>
    </row>
    <row r="39" spans="1:85" ht="20.100000000000001" customHeight="1" x14ac:dyDescent="0.25">
      <c r="A39" s="2172"/>
      <c r="B39" s="2172"/>
      <c r="C39" s="2172"/>
      <c r="D39" s="2172"/>
      <c r="E39" s="2172"/>
      <c r="F39" s="2172"/>
      <c r="G39" s="2172"/>
      <c r="H39" s="2172"/>
      <c r="I39" s="2172"/>
      <c r="J39" s="2172"/>
      <c r="K39" s="2172"/>
      <c r="L39" s="2172"/>
      <c r="M39" s="2172"/>
      <c r="N39" s="2172"/>
      <c r="O39" s="2172"/>
      <c r="P39" s="2172"/>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43"/>
      <c r="BE39" s="1248"/>
      <c r="BF39" s="1248"/>
      <c r="BG39" s="143"/>
      <c r="BH39" s="1247" t="s">
        <v>372</v>
      </c>
      <c r="BI39" s="1246"/>
      <c r="BJ39" s="84">
        <v>2007</v>
      </c>
      <c r="BK39" s="84">
        <v>2008</v>
      </c>
      <c r="BL39" s="84">
        <v>2009</v>
      </c>
      <c r="BM39" s="84">
        <v>2010</v>
      </c>
      <c r="BN39" s="84">
        <v>2011</v>
      </c>
      <c r="BO39" s="1690"/>
      <c r="CA39" s="2882"/>
      <c r="CB39" s="2882"/>
      <c r="CC39" s="2882"/>
      <c r="CD39" s="2882"/>
      <c r="CE39" s="2882"/>
      <c r="CF39" s="2882"/>
      <c r="CG39" s="2882"/>
    </row>
    <row r="40" spans="1:85" ht="20.100000000000001" customHeight="1" thickBot="1" x14ac:dyDescent="0.3">
      <c r="A40" s="2172"/>
      <c r="B40" s="2172"/>
      <c r="C40" s="2172"/>
      <c r="D40" s="2172"/>
      <c r="E40" s="2172"/>
      <c r="F40" s="2172"/>
      <c r="G40" s="2172"/>
      <c r="H40" s="2172"/>
      <c r="I40" s="2172"/>
      <c r="J40" s="2172"/>
      <c r="K40" s="2172"/>
      <c r="L40" s="2172"/>
      <c r="M40" s="2172"/>
      <c r="N40" s="2172"/>
      <c r="O40" s="2172"/>
      <c r="P40" s="2172"/>
      <c r="Q40" s="1234"/>
      <c r="R40" s="1234"/>
      <c r="S40" s="1234"/>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I40" s="339" t="s">
        <v>2038</v>
      </c>
      <c r="BJ40" s="92">
        <f t="shared" ref="BJ40:BJ41" si="15">BN286</f>
        <v>11</v>
      </c>
      <c r="BK40" s="92">
        <f>BP206</f>
        <v>20</v>
      </c>
      <c r="BL40" s="92">
        <f t="shared" ref="BL40:BL41" si="16">BM135</f>
        <v>34</v>
      </c>
      <c r="BM40" s="92">
        <f t="shared" ref="BM40:BM41" si="17">BO94</f>
        <v>7</v>
      </c>
      <c r="BN40" s="92">
        <f>BE38</f>
        <v>34</v>
      </c>
    </row>
    <row r="41" spans="1:85" ht="20.100000000000001" customHeight="1" x14ac:dyDescent="0.25">
      <c r="A41" s="2150" t="s">
        <v>2020</v>
      </c>
      <c r="B41" s="2151" t="s">
        <v>2020</v>
      </c>
      <c r="C41" s="2152"/>
      <c r="D41" s="2777" t="s">
        <v>2765</v>
      </c>
      <c r="E41" s="2778"/>
      <c r="F41" s="2778"/>
      <c r="G41" s="2778"/>
      <c r="H41" s="2771" t="s">
        <v>2764</v>
      </c>
      <c r="I41" s="2772"/>
      <c r="J41" s="2772"/>
      <c r="K41" s="2772"/>
      <c r="L41" s="2771" t="s">
        <v>2763</v>
      </c>
      <c r="M41" s="2772"/>
      <c r="N41" s="2772"/>
      <c r="O41" s="2772"/>
      <c r="P41" s="2771" t="s">
        <v>2753</v>
      </c>
      <c r="Q41" s="2772"/>
      <c r="R41" s="2772"/>
      <c r="S41" s="2772"/>
      <c r="T41" s="2772"/>
      <c r="U41" s="2771" t="s">
        <v>2762</v>
      </c>
      <c r="V41" s="2772"/>
      <c r="W41" s="2772"/>
      <c r="X41" s="2772"/>
      <c r="Y41" s="2772"/>
      <c r="Z41" s="2771" t="s">
        <v>2752</v>
      </c>
      <c r="AA41" s="2772"/>
      <c r="AB41" s="2772"/>
      <c r="AC41" s="2772"/>
      <c r="AD41" s="2771" t="s">
        <v>2751</v>
      </c>
      <c r="AE41" s="2772"/>
      <c r="AF41" s="2772"/>
      <c r="AG41" s="2772"/>
      <c r="AH41" s="2772"/>
      <c r="AI41" s="2771" t="s">
        <v>2768</v>
      </c>
      <c r="AJ41" s="2772"/>
      <c r="AK41" s="2772"/>
      <c r="AL41" s="2772"/>
      <c r="AM41" s="2771" t="s">
        <v>2761</v>
      </c>
      <c r="AN41" s="2772"/>
      <c r="AO41" s="2772"/>
      <c r="AP41" s="2772"/>
      <c r="AQ41" s="2771" t="s">
        <v>2760</v>
      </c>
      <c r="AR41" s="2772"/>
      <c r="AS41" s="2772"/>
      <c r="AT41" s="2772"/>
      <c r="AU41" s="2772"/>
      <c r="AV41" s="2771" t="s">
        <v>2759</v>
      </c>
      <c r="AW41" s="2772"/>
      <c r="AX41" s="2772"/>
      <c r="AY41" s="2772"/>
      <c r="AZ41" s="2790" t="s">
        <v>2758</v>
      </c>
      <c r="BA41" s="2791"/>
      <c r="BB41" s="2791"/>
      <c r="BC41" s="2792"/>
      <c r="BI41" s="718" t="s">
        <v>2037</v>
      </c>
      <c r="BJ41" s="92">
        <f t="shared" si="15"/>
        <v>5</v>
      </c>
      <c r="BK41" s="92">
        <f>BP207</f>
        <v>1</v>
      </c>
      <c r="BL41" s="92">
        <f t="shared" si="16"/>
        <v>12</v>
      </c>
      <c r="BM41" s="92">
        <f t="shared" si="17"/>
        <v>8</v>
      </c>
      <c r="BN41" s="92">
        <f>BF38</f>
        <v>11</v>
      </c>
    </row>
    <row r="42" spans="1:85" ht="20.100000000000001" customHeight="1" x14ac:dyDescent="0.25">
      <c r="A42" s="1757" t="s">
        <v>2729</v>
      </c>
      <c r="B42" s="2173" t="s">
        <v>2767</v>
      </c>
      <c r="C42" s="2174" t="s">
        <v>2728</v>
      </c>
      <c r="D42" s="2779"/>
      <c r="E42" s="2780"/>
      <c r="F42" s="2780"/>
      <c r="G42" s="2781"/>
      <c r="H42" s="2779"/>
      <c r="I42" s="2780"/>
      <c r="J42" s="2780"/>
      <c r="K42" s="2781"/>
      <c r="L42" s="2779"/>
      <c r="M42" s="2780"/>
      <c r="N42" s="2780"/>
      <c r="O42" s="2781"/>
      <c r="P42" s="2779"/>
      <c r="Q42" s="2780"/>
      <c r="R42" s="2780"/>
      <c r="S42" s="2780"/>
      <c r="T42" s="2781"/>
      <c r="U42" s="2779"/>
      <c r="V42" s="2780"/>
      <c r="W42" s="2780"/>
      <c r="X42" s="2780"/>
      <c r="Y42" s="2781"/>
      <c r="Z42" s="2779"/>
      <c r="AA42" s="2780"/>
      <c r="AB42" s="2780"/>
      <c r="AC42" s="2780"/>
      <c r="AD42" s="2779"/>
      <c r="AE42" s="2780"/>
      <c r="AF42" s="2780"/>
      <c r="AG42" s="2780"/>
      <c r="AH42" s="2781"/>
      <c r="AI42" s="2804"/>
      <c r="AJ42" s="2805"/>
      <c r="AK42" s="2805"/>
      <c r="AL42" s="2806"/>
      <c r="AM42" s="2779"/>
      <c r="AN42" s="2780"/>
      <c r="AO42" s="2780"/>
      <c r="AP42" s="2781"/>
      <c r="AQ42" s="2779"/>
      <c r="AR42" s="2780"/>
      <c r="AS42" s="2780"/>
      <c r="AT42" s="2780"/>
      <c r="AU42" s="2781"/>
      <c r="AV42" s="2779"/>
      <c r="AW42" s="2780"/>
      <c r="AX42" s="2780"/>
      <c r="AY42" s="2781"/>
      <c r="AZ42" s="2779"/>
      <c r="BA42" s="2780"/>
      <c r="BB42" s="2780"/>
      <c r="BC42" s="2781"/>
      <c r="BD42" s="102" t="s">
        <v>2770</v>
      </c>
    </row>
    <row r="43" spans="1:85" ht="20.100000000000001" customHeight="1" thickBot="1" x14ac:dyDescent="0.3">
      <c r="A43" s="1757" t="s">
        <v>2779</v>
      </c>
      <c r="B43" s="2173"/>
      <c r="C43" s="2175" t="s">
        <v>2778</v>
      </c>
      <c r="D43" s="2779" t="s">
        <v>2035</v>
      </c>
      <c r="E43" s="2780"/>
      <c r="F43" s="2780"/>
      <c r="G43" s="2781"/>
      <c r="H43" s="2779" t="s">
        <v>2035</v>
      </c>
      <c r="I43" s="2780"/>
      <c r="J43" s="2780"/>
      <c r="K43" s="2781"/>
      <c r="L43" s="2779" t="s">
        <v>2035</v>
      </c>
      <c r="M43" s="2780"/>
      <c r="N43" s="2780"/>
      <c r="O43" s="2781"/>
      <c r="P43" s="2779" t="s">
        <v>2035</v>
      </c>
      <c r="Q43" s="2780"/>
      <c r="R43" s="2780"/>
      <c r="S43" s="2780"/>
      <c r="T43" s="2781"/>
      <c r="U43" s="2779" t="s">
        <v>2035</v>
      </c>
      <c r="V43" s="2780"/>
      <c r="W43" s="2780"/>
      <c r="X43" s="2780"/>
      <c r="Y43" s="2781"/>
      <c r="Z43" s="2779" t="s">
        <v>2035</v>
      </c>
      <c r="AA43" s="2780"/>
      <c r="AB43" s="2780"/>
      <c r="AC43" s="2780"/>
      <c r="AD43" s="2779" t="s">
        <v>2035</v>
      </c>
      <c r="AE43" s="2780"/>
      <c r="AF43" s="2780"/>
      <c r="AG43" s="2780"/>
      <c r="AH43" s="2781"/>
      <c r="AI43" s="2804" t="s">
        <v>2766</v>
      </c>
      <c r="AJ43" s="2805"/>
      <c r="AK43" s="2805"/>
      <c r="AL43" s="2806"/>
      <c r="AM43" s="2779" t="s">
        <v>2035</v>
      </c>
      <c r="AN43" s="2780"/>
      <c r="AO43" s="2780"/>
      <c r="AP43" s="2781"/>
      <c r="AQ43" s="2779" t="s">
        <v>2035</v>
      </c>
      <c r="AR43" s="2780"/>
      <c r="AS43" s="2780"/>
      <c r="AT43" s="2780"/>
      <c r="AU43" s="2781"/>
      <c r="AV43" s="2779" t="s">
        <v>2035</v>
      </c>
      <c r="AW43" s="2780"/>
      <c r="AX43" s="2780"/>
      <c r="AY43" s="2781"/>
      <c r="AZ43" s="2779" t="s">
        <v>2035</v>
      </c>
      <c r="BA43" s="2780"/>
      <c r="BB43" s="2780"/>
      <c r="BC43" s="2781"/>
      <c r="CA43" s="2881"/>
      <c r="CB43" s="2881"/>
      <c r="CC43" s="2881"/>
      <c r="CD43" s="2881"/>
      <c r="CE43" s="2881"/>
      <c r="CF43" s="2881"/>
      <c r="CG43" s="2881"/>
    </row>
    <row r="44" spans="1:85" ht="20.100000000000001" customHeight="1" x14ac:dyDescent="0.25">
      <c r="A44" s="2797" t="s">
        <v>2777</v>
      </c>
      <c r="B44" s="2173"/>
      <c r="C44" s="2175" t="s">
        <v>2776</v>
      </c>
      <c r="D44" s="2779" t="s">
        <v>2035</v>
      </c>
      <c r="E44" s="2780"/>
      <c r="F44" s="2780"/>
      <c r="G44" s="2781"/>
      <c r="H44" s="2779" t="s">
        <v>2035</v>
      </c>
      <c r="I44" s="2780"/>
      <c r="J44" s="2780"/>
      <c r="K44" s="2781"/>
      <c r="L44" s="2779" t="s">
        <v>2035</v>
      </c>
      <c r="M44" s="2780"/>
      <c r="N44" s="2780"/>
      <c r="O44" s="2781"/>
      <c r="P44" s="2779" t="s">
        <v>2035</v>
      </c>
      <c r="Q44" s="2780"/>
      <c r="R44" s="2780"/>
      <c r="S44" s="2780"/>
      <c r="T44" s="2781"/>
      <c r="U44" s="2779" t="s">
        <v>2035</v>
      </c>
      <c r="V44" s="2780"/>
      <c r="W44" s="2780"/>
      <c r="X44" s="2780"/>
      <c r="Y44" s="2781"/>
      <c r="Z44" s="2779" t="s">
        <v>2035</v>
      </c>
      <c r="AA44" s="2780"/>
      <c r="AB44" s="2780"/>
      <c r="AC44" s="2780"/>
      <c r="AD44" s="2779" t="s">
        <v>2035</v>
      </c>
      <c r="AE44" s="2780"/>
      <c r="AF44" s="2780"/>
      <c r="AG44" s="2780"/>
      <c r="AH44" s="2781"/>
      <c r="AI44" s="2804" t="s">
        <v>2766</v>
      </c>
      <c r="AJ44" s="2805"/>
      <c r="AK44" s="2805"/>
      <c r="AL44" s="2806"/>
      <c r="AM44" s="2779" t="s">
        <v>2035</v>
      </c>
      <c r="AN44" s="2780"/>
      <c r="AO44" s="2780"/>
      <c r="AP44" s="2781"/>
      <c r="AQ44" s="2779" t="s">
        <v>2035</v>
      </c>
      <c r="AR44" s="2780"/>
      <c r="AS44" s="2780"/>
      <c r="AT44" s="2780"/>
      <c r="AU44" s="2781"/>
      <c r="AV44" s="2779" t="s">
        <v>2035</v>
      </c>
      <c r="AW44" s="2780"/>
      <c r="AX44" s="2780"/>
      <c r="AY44" s="2781"/>
      <c r="AZ44" s="2779" t="s">
        <v>2035</v>
      </c>
      <c r="BA44" s="2780"/>
      <c r="BB44" s="2780"/>
      <c r="BC44" s="2781"/>
      <c r="BE44" s="1237">
        <f>COUNTIFS(D43:BC48,"P")</f>
        <v>66</v>
      </c>
      <c r="BF44" s="1242">
        <v>0</v>
      </c>
      <c r="BH44" s="1692" t="s">
        <v>2020</v>
      </c>
      <c r="BI44" s="1245"/>
      <c r="BJ44" s="84">
        <v>2007</v>
      </c>
      <c r="BK44" s="84">
        <v>2008</v>
      </c>
      <c r="BL44" s="84">
        <v>2009</v>
      </c>
      <c r="BM44" s="84">
        <v>2010</v>
      </c>
      <c r="BN44" s="84">
        <v>2011</v>
      </c>
      <c r="BS44" s="1767" t="s">
        <v>366</v>
      </c>
      <c r="BT44" s="1768">
        <v>2007</v>
      </c>
      <c r="BU44" s="1768">
        <v>2008</v>
      </c>
      <c r="BV44" s="1768">
        <v>2009</v>
      </c>
      <c r="BW44" s="1768">
        <v>2010</v>
      </c>
      <c r="BX44" s="1768">
        <v>2011</v>
      </c>
      <c r="CA44" s="2881"/>
      <c r="CB44" s="2881"/>
      <c r="CC44" s="2881"/>
      <c r="CD44" s="2881"/>
      <c r="CE44" s="2881"/>
      <c r="CF44" s="2881"/>
      <c r="CG44" s="2881"/>
    </row>
    <row r="45" spans="1:85" ht="20.100000000000001" customHeight="1" x14ac:dyDescent="0.25">
      <c r="A45" s="2807"/>
      <c r="B45" s="2173"/>
      <c r="C45" s="2175" t="s">
        <v>2775</v>
      </c>
      <c r="D45" s="2779" t="s">
        <v>2035</v>
      </c>
      <c r="E45" s="2780"/>
      <c r="F45" s="2780"/>
      <c r="G45" s="2781"/>
      <c r="H45" s="2779" t="s">
        <v>2035</v>
      </c>
      <c r="I45" s="2780"/>
      <c r="J45" s="2780"/>
      <c r="K45" s="2781"/>
      <c r="L45" s="2779" t="s">
        <v>2035</v>
      </c>
      <c r="M45" s="2780"/>
      <c r="N45" s="2780"/>
      <c r="O45" s="2781"/>
      <c r="P45" s="2779" t="s">
        <v>2035</v>
      </c>
      <c r="Q45" s="2780"/>
      <c r="R45" s="2780"/>
      <c r="S45" s="2780"/>
      <c r="T45" s="2781"/>
      <c r="U45" s="2779" t="s">
        <v>2035</v>
      </c>
      <c r="V45" s="2780"/>
      <c r="W45" s="2780"/>
      <c r="X45" s="2780"/>
      <c r="Y45" s="2781"/>
      <c r="Z45" s="2779" t="s">
        <v>2035</v>
      </c>
      <c r="AA45" s="2780"/>
      <c r="AB45" s="2780"/>
      <c r="AC45" s="2781"/>
      <c r="AD45" s="2779" t="s">
        <v>2035</v>
      </c>
      <c r="AE45" s="2780"/>
      <c r="AF45" s="2780"/>
      <c r="AG45" s="2780"/>
      <c r="AH45" s="2781"/>
      <c r="AI45" s="2804" t="s">
        <v>2766</v>
      </c>
      <c r="AJ45" s="2805"/>
      <c r="AK45" s="2805"/>
      <c r="AL45" s="2806"/>
      <c r="AM45" s="2779" t="s">
        <v>2035</v>
      </c>
      <c r="AN45" s="2780"/>
      <c r="AO45" s="2780"/>
      <c r="AP45" s="2781"/>
      <c r="AQ45" s="2779" t="s">
        <v>2035</v>
      </c>
      <c r="AR45" s="2780"/>
      <c r="AS45" s="2780"/>
      <c r="AT45" s="2780"/>
      <c r="AU45" s="2781"/>
      <c r="AV45" s="2779" t="s">
        <v>2035</v>
      </c>
      <c r="AW45" s="2780"/>
      <c r="AX45" s="2780"/>
      <c r="AY45" s="2781"/>
      <c r="AZ45" s="2779" t="s">
        <v>2035</v>
      </c>
      <c r="BA45" s="2780"/>
      <c r="BB45" s="2780"/>
      <c r="BC45" s="2781"/>
      <c r="BE45" s="1244"/>
      <c r="BI45" s="339" t="s">
        <v>2038</v>
      </c>
      <c r="BJ45" s="92">
        <f t="shared" ref="BJ45:BJ46" si="18">BN292</f>
        <v>71</v>
      </c>
      <c r="BK45" s="92">
        <f>BP211</f>
        <v>65</v>
      </c>
      <c r="BL45" s="92">
        <f t="shared" ref="BL45:BL46" si="19">BM140</f>
        <v>68</v>
      </c>
      <c r="BM45" s="92" t="s">
        <v>2766</v>
      </c>
      <c r="BN45" s="1243">
        <f>BE44</f>
        <v>66</v>
      </c>
      <c r="BS45" s="1769" t="s">
        <v>2038</v>
      </c>
      <c r="BT45" s="1765">
        <f t="shared" ref="BT45:BX46" si="20">BJ51</f>
        <v>24</v>
      </c>
      <c r="BU45" s="1765">
        <f t="shared" si="20"/>
        <v>24</v>
      </c>
      <c r="BV45" s="1765">
        <f t="shared" si="20"/>
        <v>22</v>
      </c>
      <c r="BW45" s="1765" t="str">
        <f t="shared" si="20"/>
        <v>NA</v>
      </c>
      <c r="BX45" s="1765">
        <f t="shared" si="20"/>
        <v>22</v>
      </c>
      <c r="CA45" s="2881"/>
      <c r="CB45" s="2881"/>
      <c r="CC45" s="2881"/>
      <c r="CD45" s="2881"/>
      <c r="CE45" s="2881"/>
      <c r="CF45" s="2881"/>
      <c r="CG45" s="2881"/>
    </row>
    <row r="46" spans="1:85" ht="20.100000000000001" customHeight="1" x14ac:dyDescent="0.25">
      <c r="A46" s="2797" t="s">
        <v>2774</v>
      </c>
      <c r="B46" s="2173"/>
      <c r="C46" s="2175" t="s">
        <v>2773</v>
      </c>
      <c r="D46" s="2779" t="s">
        <v>2035</v>
      </c>
      <c r="E46" s="2780"/>
      <c r="F46" s="2780"/>
      <c r="G46" s="2781"/>
      <c r="H46" s="2779" t="s">
        <v>2035</v>
      </c>
      <c r="I46" s="2780"/>
      <c r="J46" s="2780"/>
      <c r="K46" s="2781"/>
      <c r="L46" s="2779" t="s">
        <v>2035</v>
      </c>
      <c r="M46" s="2780"/>
      <c r="N46" s="2780"/>
      <c r="O46" s="2781"/>
      <c r="P46" s="2779" t="s">
        <v>2035</v>
      </c>
      <c r="Q46" s="2780"/>
      <c r="R46" s="2780"/>
      <c r="S46" s="2780"/>
      <c r="T46" s="2781"/>
      <c r="U46" s="2779" t="s">
        <v>2035</v>
      </c>
      <c r="V46" s="2780"/>
      <c r="W46" s="2780"/>
      <c r="X46" s="2780"/>
      <c r="Y46" s="2781"/>
      <c r="Z46" s="2779" t="s">
        <v>2035</v>
      </c>
      <c r="AA46" s="2780"/>
      <c r="AB46" s="2780"/>
      <c r="AC46" s="2781"/>
      <c r="AD46" s="2779" t="s">
        <v>2035</v>
      </c>
      <c r="AE46" s="2780"/>
      <c r="AF46" s="2780"/>
      <c r="AG46" s="2780"/>
      <c r="AH46" s="2781"/>
      <c r="AI46" s="2804" t="s">
        <v>2766</v>
      </c>
      <c r="AJ46" s="2805"/>
      <c r="AK46" s="2805"/>
      <c r="AL46" s="2806"/>
      <c r="AM46" s="2779" t="s">
        <v>2035</v>
      </c>
      <c r="AN46" s="2780"/>
      <c r="AO46" s="2780"/>
      <c r="AP46" s="2781"/>
      <c r="AQ46" s="2779" t="s">
        <v>2035</v>
      </c>
      <c r="AR46" s="2780"/>
      <c r="AS46" s="2780"/>
      <c r="AT46" s="2780"/>
      <c r="AU46" s="2781"/>
      <c r="AV46" s="2779" t="s">
        <v>2035</v>
      </c>
      <c r="AW46" s="2780"/>
      <c r="AX46" s="2780"/>
      <c r="AY46" s="2781"/>
      <c r="AZ46" s="2779" t="s">
        <v>2035</v>
      </c>
      <c r="BA46" s="2780"/>
      <c r="BB46" s="2780"/>
      <c r="BC46" s="2781"/>
      <c r="BI46" s="718" t="s">
        <v>2037</v>
      </c>
      <c r="BJ46" s="92">
        <f t="shared" si="18"/>
        <v>0</v>
      </c>
      <c r="BK46" s="92">
        <f>BP212</f>
        <v>0</v>
      </c>
      <c r="BL46" s="92">
        <f t="shared" si="19"/>
        <v>0</v>
      </c>
      <c r="BM46" s="92" t="s">
        <v>2766</v>
      </c>
      <c r="BN46" s="92">
        <f>BF44</f>
        <v>0</v>
      </c>
      <c r="BS46" s="1766" t="s">
        <v>2037</v>
      </c>
      <c r="BT46" s="1765">
        <f t="shared" si="20"/>
        <v>0</v>
      </c>
      <c r="BU46" s="1765">
        <f t="shared" si="20"/>
        <v>0</v>
      </c>
      <c r="BV46" s="1765">
        <f t="shared" si="20"/>
        <v>0</v>
      </c>
      <c r="BW46" s="1765" t="str">
        <f t="shared" si="20"/>
        <v>NA</v>
      </c>
      <c r="BX46" s="1765">
        <f t="shared" si="20"/>
        <v>2</v>
      </c>
      <c r="CA46" s="2881"/>
      <c r="CB46" s="2881"/>
      <c r="CC46" s="2881"/>
      <c r="CD46" s="2881"/>
      <c r="CE46" s="2881"/>
      <c r="CF46" s="2881"/>
      <c r="CG46" s="2881"/>
    </row>
    <row r="47" spans="1:85" ht="20.100000000000001" customHeight="1" x14ac:dyDescent="0.25">
      <c r="A47" s="2798"/>
      <c r="B47" s="2173"/>
      <c r="C47" s="2175" t="s">
        <v>2772</v>
      </c>
      <c r="D47" s="2779" t="s">
        <v>2035</v>
      </c>
      <c r="E47" s="2780"/>
      <c r="F47" s="2780"/>
      <c r="G47" s="2781"/>
      <c r="H47" s="2779" t="s">
        <v>2035</v>
      </c>
      <c r="I47" s="2780"/>
      <c r="J47" s="2780"/>
      <c r="K47" s="2781"/>
      <c r="L47" s="2779" t="s">
        <v>2035</v>
      </c>
      <c r="M47" s="2780"/>
      <c r="N47" s="2780"/>
      <c r="O47" s="2781"/>
      <c r="P47" s="2779" t="s">
        <v>2035</v>
      </c>
      <c r="Q47" s="2780"/>
      <c r="R47" s="2780"/>
      <c r="S47" s="2780"/>
      <c r="T47" s="2781"/>
      <c r="U47" s="2779" t="s">
        <v>2035</v>
      </c>
      <c r="V47" s="2780"/>
      <c r="W47" s="2780"/>
      <c r="X47" s="2780"/>
      <c r="Y47" s="2781"/>
      <c r="Z47" s="2779" t="s">
        <v>2035</v>
      </c>
      <c r="AA47" s="2780"/>
      <c r="AB47" s="2780"/>
      <c r="AC47" s="2781"/>
      <c r="AD47" s="2779" t="s">
        <v>2035</v>
      </c>
      <c r="AE47" s="2780"/>
      <c r="AF47" s="2780"/>
      <c r="AG47" s="2780"/>
      <c r="AH47" s="2781"/>
      <c r="AI47" s="2804" t="s">
        <v>2766</v>
      </c>
      <c r="AJ47" s="2805"/>
      <c r="AK47" s="2805"/>
      <c r="AL47" s="2806"/>
      <c r="AM47" s="2779" t="s">
        <v>2035</v>
      </c>
      <c r="AN47" s="2780"/>
      <c r="AO47" s="2780"/>
      <c r="AP47" s="2781"/>
      <c r="AQ47" s="2779" t="s">
        <v>2035</v>
      </c>
      <c r="AR47" s="2780"/>
      <c r="AS47" s="2780"/>
      <c r="AT47" s="2780"/>
      <c r="AU47" s="2781"/>
      <c r="AV47" s="2779" t="s">
        <v>2035</v>
      </c>
      <c r="AW47" s="2780"/>
      <c r="AX47" s="2780"/>
      <c r="AY47" s="2781"/>
      <c r="AZ47" s="2779" t="s">
        <v>2035</v>
      </c>
      <c r="BA47" s="2780"/>
      <c r="BB47" s="2780"/>
      <c r="BC47" s="2781"/>
      <c r="BM47" s="5"/>
      <c r="BN47" s="717"/>
      <c r="CA47" s="2881"/>
      <c r="CB47" s="2881"/>
      <c r="CC47" s="2881"/>
      <c r="CD47" s="2881"/>
      <c r="CE47" s="2881"/>
      <c r="CF47" s="2881"/>
      <c r="CG47" s="2881"/>
    </row>
    <row r="48" spans="1:85" ht="20.100000000000001" customHeight="1" thickBot="1" x14ac:dyDescent="0.3">
      <c r="A48" s="2798"/>
      <c r="B48" s="2176"/>
      <c r="C48" s="2177" t="s">
        <v>2771</v>
      </c>
      <c r="D48" s="2779" t="s">
        <v>2035</v>
      </c>
      <c r="E48" s="2780"/>
      <c r="F48" s="2780"/>
      <c r="G48" s="2781"/>
      <c r="H48" s="2779" t="s">
        <v>2035</v>
      </c>
      <c r="I48" s="2780"/>
      <c r="J48" s="2780"/>
      <c r="K48" s="2781"/>
      <c r="L48" s="2779" t="s">
        <v>2035</v>
      </c>
      <c r="M48" s="2780"/>
      <c r="N48" s="2780"/>
      <c r="O48" s="2781"/>
      <c r="P48" s="2799" t="s">
        <v>2035</v>
      </c>
      <c r="Q48" s="2800"/>
      <c r="R48" s="2800"/>
      <c r="S48" s="2800"/>
      <c r="T48" s="2801"/>
      <c r="U48" s="2799" t="s">
        <v>2035</v>
      </c>
      <c r="V48" s="2800"/>
      <c r="W48" s="2800"/>
      <c r="X48" s="2800"/>
      <c r="Y48" s="2801"/>
      <c r="Z48" s="2799" t="s">
        <v>2035</v>
      </c>
      <c r="AA48" s="2800"/>
      <c r="AB48" s="2800"/>
      <c r="AC48" s="2801"/>
      <c r="AD48" s="2799" t="s">
        <v>2035</v>
      </c>
      <c r="AE48" s="2800"/>
      <c r="AF48" s="2800"/>
      <c r="AG48" s="2800"/>
      <c r="AH48" s="2801"/>
      <c r="AI48" s="2787" t="s">
        <v>2766</v>
      </c>
      <c r="AJ48" s="2788"/>
      <c r="AK48" s="2788"/>
      <c r="AL48" s="2789"/>
      <c r="AM48" s="2779" t="s">
        <v>2035</v>
      </c>
      <c r="AN48" s="2780"/>
      <c r="AO48" s="2780"/>
      <c r="AP48" s="2781"/>
      <c r="AQ48" s="2799" t="s">
        <v>2035</v>
      </c>
      <c r="AR48" s="2800"/>
      <c r="AS48" s="2800"/>
      <c r="AT48" s="2800"/>
      <c r="AU48" s="2801"/>
      <c r="AV48" s="2779" t="s">
        <v>2035</v>
      </c>
      <c r="AW48" s="2780"/>
      <c r="AX48" s="2780"/>
      <c r="AY48" s="2781"/>
      <c r="AZ48" s="2779" t="s">
        <v>2035</v>
      </c>
      <c r="BA48" s="2780"/>
      <c r="BB48" s="2780"/>
      <c r="BC48" s="2781"/>
      <c r="CA48" s="2881"/>
      <c r="CB48" s="2881"/>
      <c r="CC48" s="2881"/>
      <c r="CD48" s="2881"/>
      <c r="CE48" s="2881"/>
      <c r="CF48" s="2881"/>
      <c r="CG48" s="2881"/>
    </row>
    <row r="49" spans="1:85" ht="20.100000000000001" customHeight="1" thickBot="1" x14ac:dyDescent="0.3">
      <c r="A49" s="2150" t="s">
        <v>366</v>
      </c>
      <c r="B49" s="2151" t="s">
        <v>366</v>
      </c>
      <c r="C49" s="2152"/>
      <c r="D49" s="2771" t="s">
        <v>2765</v>
      </c>
      <c r="E49" s="2772"/>
      <c r="F49" s="2772"/>
      <c r="G49" s="2772"/>
      <c r="H49" s="2771" t="s">
        <v>2764</v>
      </c>
      <c r="I49" s="2772"/>
      <c r="J49" s="2772"/>
      <c r="K49" s="2772"/>
      <c r="L49" s="2771" t="s">
        <v>2763</v>
      </c>
      <c r="M49" s="2772"/>
      <c r="N49" s="2772"/>
      <c r="O49" s="2772"/>
      <c r="P49" s="2777" t="s">
        <v>2753</v>
      </c>
      <c r="Q49" s="2778"/>
      <c r="R49" s="2778"/>
      <c r="S49" s="2778"/>
      <c r="T49" s="2778"/>
      <c r="U49" s="2777" t="s">
        <v>2762</v>
      </c>
      <c r="V49" s="2778"/>
      <c r="W49" s="2778"/>
      <c r="X49" s="2778"/>
      <c r="Y49" s="2778"/>
      <c r="Z49" s="2771" t="s">
        <v>2752</v>
      </c>
      <c r="AA49" s="2772"/>
      <c r="AB49" s="2772"/>
      <c r="AC49" s="2772"/>
      <c r="AD49" s="2771" t="s">
        <v>2751</v>
      </c>
      <c r="AE49" s="2772"/>
      <c r="AF49" s="2772"/>
      <c r="AG49" s="2772"/>
      <c r="AH49" s="2772"/>
      <c r="AI49" s="2771" t="s">
        <v>2768</v>
      </c>
      <c r="AJ49" s="2772"/>
      <c r="AK49" s="2772"/>
      <c r="AL49" s="2772"/>
      <c r="AM49" s="2771" t="s">
        <v>2761</v>
      </c>
      <c r="AN49" s="2772"/>
      <c r="AO49" s="2772"/>
      <c r="AP49" s="2772"/>
      <c r="AQ49" s="2771" t="s">
        <v>2760</v>
      </c>
      <c r="AR49" s="2772"/>
      <c r="AS49" s="2772"/>
      <c r="AT49" s="2772"/>
      <c r="AU49" s="2772"/>
      <c r="AV49" s="2771" t="s">
        <v>2759</v>
      </c>
      <c r="AW49" s="2772"/>
      <c r="AX49" s="2772"/>
      <c r="AY49" s="2772"/>
      <c r="AZ49" s="2790" t="s">
        <v>2758</v>
      </c>
      <c r="BA49" s="2791"/>
      <c r="BB49" s="2791"/>
      <c r="BC49" s="2792"/>
      <c r="CA49" s="2881"/>
      <c r="CB49" s="2881"/>
      <c r="CC49" s="2881"/>
      <c r="CD49" s="2881"/>
      <c r="CE49" s="2881"/>
      <c r="CF49" s="2881"/>
      <c r="CG49" s="2881"/>
    </row>
    <row r="50" spans="1:85" ht="20.100000000000001" customHeight="1" x14ac:dyDescent="0.25">
      <c r="A50" s="1757" t="s">
        <v>2729</v>
      </c>
      <c r="B50" s="2173" t="s">
        <v>2767</v>
      </c>
      <c r="C50" s="2174" t="s">
        <v>2728</v>
      </c>
      <c r="D50" s="2779"/>
      <c r="E50" s="2780"/>
      <c r="F50" s="2780"/>
      <c r="G50" s="2781"/>
      <c r="H50" s="2779"/>
      <c r="I50" s="2780"/>
      <c r="J50" s="2780"/>
      <c r="K50" s="2781"/>
      <c r="L50" s="2779"/>
      <c r="M50" s="2780"/>
      <c r="N50" s="2780"/>
      <c r="O50" s="2781"/>
      <c r="P50" s="2779"/>
      <c r="Q50" s="2780"/>
      <c r="R50" s="2780"/>
      <c r="S50" s="2780"/>
      <c r="T50" s="2781"/>
      <c r="U50" s="2779"/>
      <c r="V50" s="2780"/>
      <c r="W50" s="2780"/>
      <c r="X50" s="2780"/>
      <c r="Y50" s="2781"/>
      <c r="Z50" s="2779"/>
      <c r="AA50" s="2780"/>
      <c r="AB50" s="2780"/>
      <c r="AC50" s="2780"/>
      <c r="AD50" s="2779"/>
      <c r="AE50" s="2780"/>
      <c r="AF50" s="2780"/>
      <c r="AG50" s="2780"/>
      <c r="AH50" s="2780"/>
      <c r="AI50" s="2779"/>
      <c r="AJ50" s="2780"/>
      <c r="AK50" s="2780"/>
      <c r="AL50" s="2781"/>
      <c r="AM50" s="2779"/>
      <c r="AN50" s="2780"/>
      <c r="AO50" s="2780"/>
      <c r="AP50" s="2781"/>
      <c r="AQ50" s="2769"/>
      <c r="AR50" s="2770"/>
      <c r="AS50" s="2770"/>
      <c r="AT50" s="2770"/>
      <c r="AU50" s="2793"/>
      <c r="AV50" s="2779"/>
      <c r="AW50" s="2780"/>
      <c r="AX50" s="2780"/>
      <c r="AY50" s="2781"/>
      <c r="AZ50" s="2779"/>
      <c r="BA50" s="2780"/>
      <c r="BB50" s="2780"/>
      <c r="BC50" s="2781"/>
      <c r="BD50" s="102" t="s">
        <v>2770</v>
      </c>
      <c r="BH50" s="1692" t="s">
        <v>366</v>
      </c>
      <c r="BI50" s="2408"/>
      <c r="BJ50" s="84">
        <v>2007</v>
      </c>
      <c r="BK50" s="84">
        <v>2008</v>
      </c>
      <c r="BL50" s="84">
        <v>2009</v>
      </c>
      <c r="BM50" s="84">
        <v>2010</v>
      </c>
      <c r="BN50" s="84">
        <v>2011</v>
      </c>
      <c r="CA50" s="2881"/>
      <c r="CB50" s="2881"/>
      <c r="CC50" s="2881"/>
      <c r="CD50" s="2881"/>
      <c r="CE50" s="2881"/>
      <c r="CF50" s="2881"/>
      <c r="CG50" s="2881"/>
    </row>
    <row r="51" spans="1:85" ht="20.100000000000001" customHeight="1" thickBot="1" x14ac:dyDescent="0.3">
      <c r="A51" s="2802" t="s">
        <v>2769</v>
      </c>
      <c r="B51" s="2178"/>
      <c r="C51" s="2179" t="s">
        <v>505</v>
      </c>
      <c r="D51" s="2779" t="s">
        <v>2035</v>
      </c>
      <c r="E51" s="2780"/>
      <c r="F51" s="2780"/>
      <c r="G51" s="2781"/>
      <c r="H51" s="2779" t="s">
        <v>2035</v>
      </c>
      <c r="I51" s="2780"/>
      <c r="J51" s="2780"/>
      <c r="K51" s="2781"/>
      <c r="L51" s="2779" t="s">
        <v>2035</v>
      </c>
      <c r="M51" s="2780"/>
      <c r="N51" s="2780"/>
      <c r="O51" s="2781"/>
      <c r="P51" s="2779" t="s">
        <v>2035</v>
      </c>
      <c r="Q51" s="2780"/>
      <c r="R51" s="2780"/>
      <c r="S51" s="2780"/>
      <c r="T51" s="2785"/>
      <c r="U51" s="2779" t="s">
        <v>2035</v>
      </c>
      <c r="V51" s="2780"/>
      <c r="W51" s="2780"/>
      <c r="X51" s="2780"/>
      <c r="Y51" s="2785"/>
      <c r="Z51" s="2779" t="s">
        <v>2035</v>
      </c>
      <c r="AA51" s="2780"/>
      <c r="AB51" s="2780"/>
      <c r="AC51" s="2780"/>
      <c r="AD51" s="2779" t="s">
        <v>2035</v>
      </c>
      <c r="AE51" s="2780"/>
      <c r="AF51" s="2780"/>
      <c r="AG51" s="2780"/>
      <c r="AH51" s="2780"/>
      <c r="AI51" s="2787" t="s">
        <v>2766</v>
      </c>
      <c r="AJ51" s="2788"/>
      <c r="AK51" s="2788"/>
      <c r="AL51" s="2789"/>
      <c r="AM51" s="2779" t="s">
        <v>2035</v>
      </c>
      <c r="AN51" s="2780"/>
      <c r="AO51" s="2780"/>
      <c r="AP51" s="2781"/>
      <c r="AQ51" s="2786" t="s">
        <v>2035</v>
      </c>
      <c r="AR51" s="2786"/>
      <c r="AS51" s="2786"/>
      <c r="AT51" s="2786"/>
      <c r="AU51" s="2786"/>
      <c r="AV51" s="2779" t="s">
        <v>2035</v>
      </c>
      <c r="AW51" s="2780"/>
      <c r="AX51" s="2780"/>
      <c r="AY51" s="2781"/>
      <c r="AZ51" s="2779" t="s">
        <v>2035</v>
      </c>
      <c r="BA51" s="2780"/>
      <c r="BB51" s="2780"/>
      <c r="BC51" s="2781"/>
      <c r="BE51" s="1237">
        <f>COUNTIFS(D51:BC52,"P")</f>
        <v>22</v>
      </c>
      <c r="BF51" s="1242">
        <v>2</v>
      </c>
      <c r="BI51" s="338" t="s">
        <v>2038</v>
      </c>
      <c r="BJ51" s="1763">
        <f t="shared" ref="BJ51:BJ52" si="21">BN305</f>
        <v>24</v>
      </c>
      <c r="BK51" s="1763">
        <f>BP226</f>
        <v>24</v>
      </c>
      <c r="BL51" s="1763">
        <f t="shared" ref="BL51:BL52" si="22">BM146</f>
        <v>22</v>
      </c>
      <c r="BM51" s="92" t="s">
        <v>2766</v>
      </c>
      <c r="BN51" s="1748">
        <v>22</v>
      </c>
    </row>
    <row r="52" spans="1:85" ht="20.100000000000001" customHeight="1" thickBot="1" x14ac:dyDescent="0.3">
      <c r="A52" s="2803"/>
      <c r="B52" s="2178"/>
      <c r="C52" s="2179" t="s">
        <v>504</v>
      </c>
      <c r="D52" s="2779" t="s">
        <v>2035</v>
      </c>
      <c r="E52" s="2780"/>
      <c r="F52" s="2780"/>
      <c r="G52" s="2781"/>
      <c r="H52" s="2779" t="s">
        <v>2035</v>
      </c>
      <c r="I52" s="2780"/>
      <c r="J52" s="2780"/>
      <c r="K52" s="2781"/>
      <c r="L52" s="2779" t="s">
        <v>2035</v>
      </c>
      <c r="M52" s="2780"/>
      <c r="N52" s="2780"/>
      <c r="O52" s="2781"/>
      <c r="P52" s="2779" t="s">
        <v>2035</v>
      </c>
      <c r="Q52" s="2780"/>
      <c r="R52" s="2780"/>
      <c r="S52" s="2780"/>
      <c r="T52" s="2785"/>
      <c r="U52" s="2779" t="s">
        <v>2035</v>
      </c>
      <c r="V52" s="2780"/>
      <c r="W52" s="2780"/>
      <c r="X52" s="2780"/>
      <c r="Y52" s="2785"/>
      <c r="Z52" s="2779" t="s">
        <v>2035</v>
      </c>
      <c r="AA52" s="2780"/>
      <c r="AB52" s="2780"/>
      <c r="AC52" s="2780"/>
      <c r="AD52" s="2779" t="s">
        <v>2035</v>
      </c>
      <c r="AE52" s="2780"/>
      <c r="AF52" s="2780"/>
      <c r="AG52" s="2780"/>
      <c r="AH52" s="2780"/>
      <c r="AI52" s="2787" t="s">
        <v>2766</v>
      </c>
      <c r="AJ52" s="2788"/>
      <c r="AK52" s="2788"/>
      <c r="AL52" s="2789"/>
      <c r="AM52" s="2779" t="s">
        <v>2035</v>
      </c>
      <c r="AN52" s="2780"/>
      <c r="AO52" s="2780"/>
      <c r="AP52" s="2781"/>
      <c r="AQ52" s="2786" t="s">
        <v>2035</v>
      </c>
      <c r="AR52" s="2786"/>
      <c r="AS52" s="2786"/>
      <c r="AT52" s="2786"/>
      <c r="AU52" s="2786"/>
      <c r="AV52" s="2779" t="s">
        <v>2035</v>
      </c>
      <c r="AW52" s="2780"/>
      <c r="AX52" s="2780"/>
      <c r="AY52" s="2781"/>
      <c r="AZ52" s="2779" t="s">
        <v>2035</v>
      </c>
      <c r="BA52" s="2780"/>
      <c r="BB52" s="2780"/>
      <c r="BC52" s="2781"/>
      <c r="BI52" s="718" t="s">
        <v>2037</v>
      </c>
      <c r="BJ52" s="1763">
        <f t="shared" si="21"/>
        <v>0</v>
      </c>
      <c r="BK52" s="1763">
        <f>BP227</f>
        <v>0</v>
      </c>
      <c r="BL52" s="1763">
        <f t="shared" si="22"/>
        <v>0</v>
      </c>
      <c r="BM52" s="92" t="s">
        <v>2766</v>
      </c>
      <c r="BN52" s="1748">
        <v>2</v>
      </c>
    </row>
    <row r="53" spans="1:85" ht="20.100000000000001" customHeight="1" x14ac:dyDescent="0.25">
      <c r="A53" s="2150" t="s">
        <v>369</v>
      </c>
      <c r="B53" s="2151" t="s">
        <v>369</v>
      </c>
      <c r="C53" s="2152"/>
      <c r="D53" s="2771" t="s">
        <v>2765</v>
      </c>
      <c r="E53" s="2772"/>
      <c r="F53" s="2772"/>
      <c r="G53" s="2772"/>
      <c r="H53" s="2771" t="s">
        <v>2764</v>
      </c>
      <c r="I53" s="2772"/>
      <c r="J53" s="2772"/>
      <c r="K53" s="2772"/>
      <c r="L53" s="2771" t="s">
        <v>2763</v>
      </c>
      <c r="M53" s="2772"/>
      <c r="N53" s="2772"/>
      <c r="O53" s="2772"/>
      <c r="P53" s="2777" t="s">
        <v>2753</v>
      </c>
      <c r="Q53" s="2778"/>
      <c r="R53" s="2778"/>
      <c r="S53" s="2778"/>
      <c r="T53" s="2778"/>
      <c r="U53" s="2777" t="s">
        <v>2762</v>
      </c>
      <c r="V53" s="2778"/>
      <c r="W53" s="2778"/>
      <c r="X53" s="2778"/>
      <c r="Y53" s="2778"/>
      <c r="Z53" s="2771" t="s">
        <v>2752</v>
      </c>
      <c r="AA53" s="2772"/>
      <c r="AB53" s="2772"/>
      <c r="AC53" s="2772"/>
      <c r="AD53" s="2771" t="s">
        <v>2751</v>
      </c>
      <c r="AE53" s="2772"/>
      <c r="AF53" s="2772"/>
      <c r="AG53" s="2772"/>
      <c r="AH53" s="2772"/>
      <c r="AI53" s="2771" t="s">
        <v>2768</v>
      </c>
      <c r="AJ53" s="2772"/>
      <c r="AK53" s="2772"/>
      <c r="AL53" s="2772"/>
      <c r="AM53" s="2771" t="s">
        <v>2761</v>
      </c>
      <c r="AN53" s="2772"/>
      <c r="AO53" s="2772"/>
      <c r="AP53" s="2772"/>
      <c r="AQ53" s="2771" t="s">
        <v>2760</v>
      </c>
      <c r="AR53" s="2772"/>
      <c r="AS53" s="2772"/>
      <c r="AT53" s="2772"/>
      <c r="AU53" s="2772"/>
      <c r="AV53" s="2771" t="s">
        <v>2759</v>
      </c>
      <c r="AW53" s="2772"/>
      <c r="AX53" s="2772"/>
      <c r="AY53" s="2772"/>
      <c r="AZ53" s="2790" t="s">
        <v>2758</v>
      </c>
      <c r="BA53" s="2791"/>
      <c r="BB53" s="2791"/>
      <c r="BC53" s="2792"/>
      <c r="BI53" s="232"/>
      <c r="BJ53" s="1238"/>
      <c r="BK53" s="1238"/>
      <c r="BL53" s="1238"/>
      <c r="BM53" s="1238"/>
      <c r="BN53" s="713"/>
    </row>
    <row r="54" spans="1:85" ht="20.100000000000001" customHeight="1" x14ac:dyDescent="0.25">
      <c r="A54" s="1757" t="s">
        <v>2729</v>
      </c>
      <c r="B54" s="2173" t="s">
        <v>2767</v>
      </c>
      <c r="C54" s="2174" t="s">
        <v>2728</v>
      </c>
      <c r="D54" s="2779"/>
      <c r="E54" s="2780"/>
      <c r="F54" s="2780"/>
      <c r="G54" s="2781"/>
      <c r="H54" s="2779"/>
      <c r="I54" s="2780"/>
      <c r="J54" s="2780"/>
      <c r="K54" s="2781"/>
      <c r="L54" s="2779"/>
      <c r="M54" s="2780"/>
      <c r="N54" s="2780"/>
      <c r="O54" s="2781"/>
      <c r="P54" s="2779"/>
      <c r="Q54" s="2780"/>
      <c r="R54" s="2780"/>
      <c r="S54" s="2780"/>
      <c r="T54" s="2781"/>
      <c r="U54" s="2779"/>
      <c r="V54" s="2780"/>
      <c r="W54" s="2780"/>
      <c r="X54" s="2780"/>
      <c r="Y54" s="2781"/>
      <c r="Z54" s="2779"/>
      <c r="AA54" s="2780"/>
      <c r="AB54" s="2780"/>
      <c r="AC54" s="2780"/>
      <c r="AD54" s="2779"/>
      <c r="AE54" s="2780"/>
      <c r="AF54" s="2780"/>
      <c r="AG54" s="2780"/>
      <c r="AH54" s="2780"/>
      <c r="AI54" s="2779"/>
      <c r="AJ54" s="2780"/>
      <c r="AK54" s="2780"/>
      <c r="AL54" s="2781"/>
      <c r="AM54" s="2779"/>
      <c r="AN54" s="2780"/>
      <c r="AO54" s="2780"/>
      <c r="AP54" s="2781"/>
      <c r="AQ54" s="2794"/>
      <c r="AR54" s="2795"/>
      <c r="AS54" s="2795"/>
      <c r="AT54" s="2795"/>
      <c r="AU54" s="2796"/>
      <c r="AV54" s="2779"/>
      <c r="AW54" s="2780"/>
      <c r="AX54" s="2780"/>
      <c r="AY54" s="2781"/>
      <c r="AZ54" s="2779"/>
      <c r="BA54" s="2780"/>
      <c r="BB54" s="2780"/>
      <c r="BC54" s="2781"/>
      <c r="BI54" s="232"/>
      <c r="BJ54" s="1238"/>
      <c r="BK54" s="1238"/>
      <c r="BL54" s="1238"/>
      <c r="BM54" s="1238"/>
      <c r="BN54" s="1238"/>
      <c r="CA54" s="2881"/>
      <c r="CB54" s="2881"/>
      <c r="CC54" s="2881"/>
      <c r="CD54" s="2881"/>
      <c r="CE54" s="2881"/>
      <c r="CF54" s="2881"/>
      <c r="CG54" s="2881"/>
    </row>
    <row r="55" spans="1:85" ht="20.100000000000001" customHeight="1" thickBot="1" x14ac:dyDescent="0.3">
      <c r="A55" s="256"/>
      <c r="B55" s="2178"/>
      <c r="C55" s="2179" t="s">
        <v>499</v>
      </c>
      <c r="D55" s="2779" t="s">
        <v>2035</v>
      </c>
      <c r="E55" s="2780"/>
      <c r="F55" s="2780"/>
      <c r="G55" s="2781"/>
      <c r="H55" s="2779" t="s">
        <v>2035</v>
      </c>
      <c r="I55" s="2780"/>
      <c r="J55" s="2780"/>
      <c r="K55" s="2781"/>
      <c r="L55" s="2782" t="s">
        <v>2034</v>
      </c>
      <c r="M55" s="2783"/>
      <c r="N55" s="2783"/>
      <c r="O55" s="2784"/>
      <c r="P55" s="2779" t="s">
        <v>2035</v>
      </c>
      <c r="Q55" s="2780"/>
      <c r="R55" s="2780"/>
      <c r="S55" s="2780"/>
      <c r="T55" s="2785"/>
      <c r="U55" s="2779" t="s">
        <v>2035</v>
      </c>
      <c r="V55" s="2780"/>
      <c r="W55" s="2780"/>
      <c r="X55" s="2780"/>
      <c r="Y55" s="2785"/>
      <c r="Z55" s="2779" t="s">
        <v>2035</v>
      </c>
      <c r="AA55" s="2780"/>
      <c r="AB55" s="2780"/>
      <c r="AC55" s="2780"/>
      <c r="AD55" s="2779" t="s">
        <v>2035</v>
      </c>
      <c r="AE55" s="2780"/>
      <c r="AF55" s="2780"/>
      <c r="AG55" s="2780"/>
      <c r="AH55" s="2780"/>
      <c r="AI55" s="2787" t="s">
        <v>2766</v>
      </c>
      <c r="AJ55" s="2788"/>
      <c r="AK55" s="2788"/>
      <c r="AL55" s="2789"/>
      <c r="AM55" s="2779" t="s">
        <v>2035</v>
      </c>
      <c r="AN55" s="2780"/>
      <c r="AO55" s="2780"/>
      <c r="AP55" s="2781"/>
      <c r="AQ55" s="2786" t="s">
        <v>2035</v>
      </c>
      <c r="AR55" s="2786"/>
      <c r="AS55" s="2786"/>
      <c r="AT55" s="2786"/>
      <c r="AU55" s="2786"/>
      <c r="AV55" s="2779" t="s">
        <v>2035</v>
      </c>
      <c r="AW55" s="2780"/>
      <c r="AX55" s="2780"/>
      <c r="AY55" s="2781"/>
      <c r="AZ55" s="2782" t="s">
        <v>2034</v>
      </c>
      <c r="BA55" s="2783"/>
      <c r="BB55" s="2783"/>
      <c r="BC55" s="2784"/>
      <c r="BE55" s="1237">
        <f>COUNTIFS(D55:BC55,"P")</f>
        <v>9</v>
      </c>
      <c r="BF55" s="1242">
        <f>COUNTIFS(E55:BD55,"i")</f>
        <v>2</v>
      </c>
      <c r="BH55" s="2880"/>
      <c r="BI55" s="2880"/>
      <c r="BJ55" s="2880"/>
      <c r="BK55" s="2880"/>
      <c r="BL55" s="2880"/>
      <c r="BM55" s="2880"/>
      <c r="BN55" s="2880"/>
      <c r="BO55" s="2880"/>
      <c r="CA55" s="2881"/>
      <c r="CB55" s="2881"/>
      <c r="CC55" s="2881"/>
      <c r="CD55" s="2881"/>
      <c r="CE55" s="2881"/>
      <c r="CF55" s="2881"/>
      <c r="CG55" s="2881"/>
    </row>
    <row r="56" spans="1:85" ht="20.100000000000001" customHeight="1" x14ac:dyDescent="0.25">
      <c r="A56" s="2180"/>
      <c r="B56" s="2181"/>
      <c r="C56" s="2181"/>
      <c r="D56" s="2181"/>
      <c r="E56" s="2181"/>
      <c r="F56" s="2181"/>
      <c r="G56" s="2181"/>
      <c r="H56" s="2181"/>
      <c r="I56" s="2181"/>
      <c r="J56" s="2181"/>
      <c r="K56" s="2181"/>
      <c r="L56" s="2181"/>
      <c r="M56" s="2181"/>
      <c r="N56" s="2181"/>
      <c r="O56" s="2181"/>
      <c r="P56" s="2181"/>
      <c r="Q56" s="1239"/>
      <c r="R56" s="1239"/>
      <c r="S56" s="1239"/>
      <c r="T56" s="1239"/>
      <c r="U56" s="1239"/>
      <c r="V56" s="1239"/>
      <c r="W56" s="1239"/>
      <c r="X56" s="1239"/>
      <c r="Y56" s="1239"/>
      <c r="Z56" s="1239"/>
      <c r="AA56" s="1239"/>
      <c r="AB56" s="1239"/>
      <c r="AC56" s="1239"/>
      <c r="AD56" s="1239"/>
      <c r="AE56" s="1239"/>
      <c r="AF56" s="1239"/>
      <c r="AG56" s="1239"/>
      <c r="AH56" s="1239"/>
      <c r="AI56" s="1239"/>
      <c r="AJ56" s="1239"/>
      <c r="AK56" s="1239"/>
      <c r="AL56" s="1239"/>
      <c r="AM56" s="1239"/>
      <c r="AN56" s="1239"/>
      <c r="AO56" s="1239"/>
      <c r="AP56" s="1239"/>
      <c r="AQ56" s="1239"/>
      <c r="AR56" s="1239"/>
      <c r="AS56" s="1239"/>
      <c r="AT56" s="1239"/>
      <c r="AU56" s="1239"/>
      <c r="AV56" s="1239"/>
      <c r="AW56" s="1239"/>
      <c r="AX56" s="1239"/>
      <c r="AY56" s="1239"/>
      <c r="AZ56" s="1239"/>
      <c r="BA56" s="1239"/>
      <c r="BB56" s="1239"/>
      <c r="BC56" s="1239"/>
      <c r="BH56" s="2880"/>
      <c r="BI56" s="2880"/>
      <c r="BJ56" s="2880"/>
      <c r="BK56" s="2880"/>
      <c r="BL56" s="2880"/>
      <c r="BM56" s="2880"/>
      <c r="BN56" s="2880"/>
      <c r="BO56" s="2880"/>
      <c r="CA56" s="2881"/>
      <c r="CB56" s="2881"/>
      <c r="CC56" s="2881"/>
      <c r="CD56" s="2881"/>
      <c r="CE56" s="2881"/>
      <c r="CF56" s="2881"/>
      <c r="CG56" s="2881"/>
    </row>
    <row r="57" spans="1:85" ht="20.100000000000001" customHeight="1" x14ac:dyDescent="0.25">
      <c r="A57" s="2180"/>
      <c r="B57" s="2181"/>
      <c r="C57" s="2181"/>
      <c r="D57" s="2181"/>
      <c r="E57" s="2181"/>
      <c r="F57" s="2181"/>
      <c r="G57" s="2181"/>
      <c r="H57" s="2181"/>
      <c r="I57" s="2181"/>
      <c r="J57" s="2181"/>
      <c r="K57" s="2181"/>
      <c r="L57" s="2181"/>
      <c r="M57" s="2181"/>
      <c r="N57" s="2181"/>
      <c r="O57" s="2181"/>
      <c r="P57" s="2181"/>
      <c r="Q57" s="1239"/>
      <c r="R57" s="1239"/>
      <c r="S57" s="1239"/>
      <c r="T57" s="1239"/>
      <c r="U57" s="1239"/>
      <c r="V57" s="1239"/>
      <c r="W57" s="1239"/>
      <c r="X57" s="1239"/>
      <c r="Y57" s="1239"/>
      <c r="Z57" s="1239"/>
      <c r="AA57" s="1239"/>
      <c r="AB57" s="1239"/>
      <c r="AC57" s="1239"/>
      <c r="AD57" s="1239"/>
      <c r="AE57" s="1239"/>
      <c r="AF57" s="1239"/>
      <c r="AG57" s="1239"/>
      <c r="AH57" s="1239"/>
      <c r="AI57" s="1239"/>
      <c r="AJ57" s="1239"/>
      <c r="AK57" s="1239"/>
      <c r="AL57" s="1239"/>
      <c r="AM57" s="1239"/>
      <c r="AN57" s="1239"/>
      <c r="AO57" s="1239"/>
      <c r="AP57" s="1239"/>
      <c r="AQ57" s="1239"/>
      <c r="AR57" s="1239"/>
      <c r="AS57" s="1239"/>
      <c r="AT57" s="1239"/>
      <c r="AU57" s="1239"/>
      <c r="AV57" s="1239"/>
      <c r="AW57" s="1239"/>
      <c r="AX57" s="1239"/>
      <c r="AY57" s="1239"/>
      <c r="AZ57" s="1239"/>
      <c r="BA57" s="1239"/>
      <c r="BB57" s="1239"/>
      <c r="BC57" s="1239"/>
      <c r="BH57" s="2880"/>
      <c r="BI57" s="2880"/>
      <c r="BJ57" s="2880"/>
      <c r="BK57" s="2880"/>
      <c r="BL57" s="2880"/>
      <c r="BM57" s="2880"/>
      <c r="BN57" s="2880"/>
      <c r="BO57" s="2880"/>
      <c r="BS57" s="1767" t="s">
        <v>369</v>
      </c>
      <c r="BT57" s="1768">
        <v>2007</v>
      </c>
      <c r="BU57" s="1768">
        <v>2008</v>
      </c>
      <c r="BV57" s="1768">
        <v>2009</v>
      </c>
      <c r="BW57" s="1768">
        <v>2010</v>
      </c>
      <c r="BX57" s="1768">
        <v>2011</v>
      </c>
      <c r="CA57" s="2881"/>
      <c r="CB57" s="2881"/>
      <c r="CC57" s="2881"/>
      <c r="CD57" s="2881"/>
      <c r="CE57" s="2881"/>
      <c r="CF57" s="2881"/>
      <c r="CG57" s="2881"/>
    </row>
    <row r="58" spans="1:85" ht="20.100000000000001" customHeight="1" x14ac:dyDescent="0.25">
      <c r="A58" s="2180"/>
      <c r="B58" s="2181"/>
      <c r="C58" s="2181"/>
      <c r="D58" s="2181"/>
      <c r="E58" s="2181"/>
      <c r="F58" s="2181"/>
      <c r="G58" s="2181"/>
      <c r="H58" s="2181"/>
      <c r="I58" s="2181"/>
      <c r="J58" s="2181"/>
      <c r="K58" s="2181"/>
      <c r="L58" s="2181"/>
      <c r="M58" s="2181"/>
      <c r="N58" s="2181"/>
      <c r="O58" s="2181"/>
      <c r="P58" s="2181"/>
      <c r="Q58" s="1239"/>
      <c r="R58" s="1239"/>
      <c r="S58" s="1239"/>
      <c r="T58" s="1239"/>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V58" s="1239"/>
      <c r="AW58" s="1239"/>
      <c r="AX58" s="1239"/>
      <c r="AY58" s="1239"/>
      <c r="AZ58" s="1239"/>
      <c r="BA58" s="1239"/>
      <c r="BB58" s="1239"/>
      <c r="BC58" s="1239"/>
      <c r="BS58" s="1769" t="s">
        <v>2038</v>
      </c>
      <c r="BT58" s="1765">
        <f t="shared" ref="BT58:BX59" si="23">BJ35</f>
        <v>6</v>
      </c>
      <c r="BU58" s="1765">
        <f t="shared" si="23"/>
        <v>31</v>
      </c>
      <c r="BV58" s="1765">
        <f t="shared" si="23"/>
        <v>52</v>
      </c>
      <c r="BW58" s="1765">
        <f t="shared" si="23"/>
        <v>24</v>
      </c>
      <c r="BX58" s="1765">
        <f t="shared" si="23"/>
        <v>35</v>
      </c>
      <c r="CA58" s="2881"/>
      <c r="CB58" s="2881"/>
      <c r="CC58" s="2881"/>
      <c r="CD58" s="2881"/>
      <c r="CE58" s="2881"/>
      <c r="CF58" s="2881"/>
      <c r="CG58" s="2881"/>
    </row>
    <row r="59" spans="1:85" ht="20.100000000000001" customHeight="1" x14ac:dyDescent="0.25">
      <c r="A59" s="2182"/>
      <c r="B59" s="2183"/>
      <c r="C59" s="2183"/>
      <c r="D59" s="2183"/>
      <c r="E59" s="2183"/>
      <c r="F59" s="2183"/>
      <c r="G59" s="2183"/>
      <c r="H59" s="2183"/>
      <c r="I59" s="2183"/>
      <c r="J59" s="2183"/>
      <c r="K59" s="2183"/>
      <c r="L59" s="2183"/>
      <c r="M59" s="2183"/>
      <c r="N59" s="2183"/>
      <c r="O59" s="2183"/>
      <c r="P59" s="2183"/>
      <c r="Q59" s="1681"/>
      <c r="R59" s="1681"/>
      <c r="S59" s="1681"/>
      <c r="T59" s="1681"/>
      <c r="U59" s="1681"/>
      <c r="V59" s="1681"/>
      <c r="W59" s="1681"/>
      <c r="X59" s="1681"/>
      <c r="Y59" s="1681"/>
      <c r="Z59" s="1681"/>
      <c r="AA59" s="1681"/>
      <c r="AB59" s="1681"/>
      <c r="AC59" s="1681"/>
      <c r="AD59" s="1681"/>
      <c r="AE59" s="1681"/>
      <c r="AF59" s="1681"/>
      <c r="AG59" s="1681"/>
      <c r="AH59" s="1681"/>
      <c r="AI59" s="1681"/>
      <c r="AJ59" s="1681"/>
      <c r="AK59" s="1681"/>
      <c r="AL59" s="1681"/>
      <c r="AM59" s="1681"/>
      <c r="AN59" s="1681"/>
      <c r="AO59" s="1681"/>
      <c r="AP59" s="1681"/>
      <c r="AQ59" s="1681"/>
      <c r="AR59" s="1681"/>
      <c r="AS59" s="1681"/>
      <c r="AT59" s="1681"/>
      <c r="AU59" s="1681"/>
      <c r="AV59" s="1681"/>
      <c r="AW59" s="1681"/>
      <c r="AX59" s="1681"/>
      <c r="AY59" s="1681"/>
      <c r="AZ59" s="1681"/>
      <c r="BA59" s="1681"/>
      <c r="BB59" s="1681"/>
      <c r="BC59" s="1681"/>
      <c r="BD59" s="1682"/>
      <c r="BE59" s="1683"/>
      <c r="BF59" s="1683"/>
      <c r="BG59" s="1682"/>
      <c r="BH59" s="1684"/>
      <c r="BI59" s="1682"/>
      <c r="BJ59" s="1682"/>
      <c r="BK59" s="1682"/>
      <c r="BL59" s="1682"/>
      <c r="BM59" s="1682"/>
      <c r="BN59" s="1682"/>
      <c r="BO59" s="1682"/>
      <c r="BS59" s="1766" t="s">
        <v>2037</v>
      </c>
      <c r="BT59" s="1765">
        <f t="shared" si="23"/>
        <v>0</v>
      </c>
      <c r="BU59" s="1765">
        <f t="shared" si="23"/>
        <v>0</v>
      </c>
      <c r="BV59" s="1765">
        <f t="shared" si="23"/>
        <v>0</v>
      </c>
      <c r="BW59" s="1765">
        <f t="shared" si="23"/>
        <v>1</v>
      </c>
      <c r="BX59" s="1765">
        <f t="shared" si="23"/>
        <v>2</v>
      </c>
      <c r="CA59" s="2881"/>
      <c r="CB59" s="2881"/>
      <c r="CC59" s="2881"/>
      <c r="CD59" s="2881"/>
      <c r="CE59" s="2881"/>
      <c r="CF59" s="2881"/>
      <c r="CG59" s="2881"/>
    </row>
    <row r="60" spans="1:85" ht="20.100000000000001" customHeight="1" x14ac:dyDescent="0.25">
      <c r="A60" s="2180"/>
      <c r="B60" s="2181"/>
      <c r="C60" s="2181"/>
      <c r="D60" s="2181"/>
      <c r="E60" s="2181"/>
      <c r="F60" s="2181"/>
      <c r="G60" s="2181"/>
      <c r="H60" s="2181"/>
      <c r="I60" s="2181"/>
      <c r="J60" s="2181"/>
      <c r="K60" s="2181"/>
      <c r="L60" s="2181"/>
      <c r="M60" s="2181"/>
      <c r="N60" s="2181"/>
      <c r="O60" s="2181"/>
      <c r="P60" s="2181"/>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H60" s="123"/>
      <c r="BI60" s="1240"/>
      <c r="BJ60" s="713"/>
      <c r="BK60" s="713"/>
      <c r="BL60" s="713"/>
      <c r="BM60" s="713"/>
      <c r="CA60" s="2881"/>
      <c r="CB60" s="2881"/>
      <c r="CC60" s="2881"/>
      <c r="CD60" s="2881"/>
      <c r="CE60" s="2881"/>
      <c r="CF60" s="2881"/>
      <c r="CG60" s="2881"/>
    </row>
    <row r="61" spans="1:85" ht="20.100000000000001" customHeight="1" x14ac:dyDescent="0.25">
      <c r="A61" s="2148">
        <v>2010</v>
      </c>
      <c r="B61" s="2181"/>
      <c r="C61" s="2181"/>
      <c r="D61" s="2181"/>
      <c r="E61" s="2181"/>
      <c r="F61" s="2181"/>
      <c r="G61" s="2181"/>
      <c r="H61" s="2181"/>
      <c r="I61" s="2181"/>
      <c r="J61" s="2181"/>
      <c r="K61" s="2181"/>
      <c r="L61" s="2181"/>
      <c r="M61" s="2181"/>
      <c r="N61" s="2181"/>
      <c r="O61" s="2181"/>
      <c r="P61" s="2181"/>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H61" s="123"/>
      <c r="BI61" s="1685">
        <v>2010</v>
      </c>
      <c r="BJ61" s="1238"/>
      <c r="BK61" s="1238"/>
      <c r="BL61" s="1238"/>
      <c r="BM61" s="1238"/>
      <c r="CA61" s="2881"/>
      <c r="CB61" s="2881"/>
      <c r="CC61" s="2881"/>
      <c r="CD61" s="2881"/>
      <c r="CE61" s="2881"/>
      <c r="CF61" s="2881"/>
      <c r="CG61" s="2881"/>
    </row>
    <row r="62" spans="1:85" ht="20.100000000000001" customHeight="1" thickBot="1" x14ac:dyDescent="0.3">
      <c r="BE62"/>
      <c r="BF62"/>
      <c r="BH62"/>
      <c r="BI62" s="1237" t="s">
        <v>2788</v>
      </c>
      <c r="BJ62" s="1242" t="s">
        <v>2787</v>
      </c>
    </row>
    <row r="63" spans="1:85" ht="20.100000000000001" customHeight="1" x14ac:dyDescent="0.25">
      <c r="A63" s="2150" t="s">
        <v>2022</v>
      </c>
      <c r="B63" s="2151" t="s">
        <v>2022</v>
      </c>
      <c r="C63" s="2152"/>
      <c r="D63" s="2771" t="s">
        <v>2765</v>
      </c>
      <c r="E63" s="2772"/>
      <c r="F63" s="2772"/>
      <c r="G63" s="2772"/>
      <c r="H63" s="2771" t="s">
        <v>2764</v>
      </c>
      <c r="I63" s="2772"/>
      <c r="J63" s="2772"/>
      <c r="K63" s="2772"/>
      <c r="L63" s="2790" t="s">
        <v>2763</v>
      </c>
      <c r="M63" s="2808"/>
      <c r="N63" s="2808"/>
      <c r="O63" s="2808"/>
      <c r="P63" s="2809"/>
      <c r="Q63" s="2771" t="s">
        <v>2753</v>
      </c>
      <c r="R63" s="2772"/>
      <c r="S63" s="2772"/>
      <c r="T63" s="2772"/>
      <c r="U63" s="2771" t="s">
        <v>2762</v>
      </c>
      <c r="V63" s="2772"/>
      <c r="W63" s="2772"/>
      <c r="X63" s="2772"/>
      <c r="Y63" s="2772"/>
      <c r="Z63" s="2790" t="s">
        <v>2752</v>
      </c>
      <c r="AA63" s="2791"/>
      <c r="AB63" s="2791"/>
      <c r="AC63" s="2791"/>
      <c r="AD63" s="2792"/>
      <c r="AE63" s="2771" t="s">
        <v>2751</v>
      </c>
      <c r="AF63" s="2772"/>
      <c r="AG63" s="2772"/>
      <c r="AH63" s="2772"/>
      <c r="AI63" s="2772"/>
      <c r="AJ63" s="2771" t="s">
        <v>2768</v>
      </c>
      <c r="AK63" s="2772"/>
      <c r="AL63" s="2772"/>
      <c r="AM63" s="2772"/>
      <c r="AN63" s="2772"/>
      <c r="AO63" s="2790" t="s">
        <v>2761</v>
      </c>
      <c r="AP63" s="2791"/>
      <c r="AQ63" s="2791"/>
      <c r="AR63" s="2791"/>
      <c r="AS63" s="2792"/>
      <c r="AT63" s="2771" t="s">
        <v>2760</v>
      </c>
      <c r="AU63" s="2772"/>
      <c r="AV63" s="2772"/>
      <c r="AW63" s="2772"/>
      <c r="AX63" s="2772"/>
      <c r="AY63" s="2771" t="s">
        <v>2759</v>
      </c>
      <c r="AZ63" s="2772"/>
      <c r="BA63" s="2772"/>
      <c r="BB63" s="2772"/>
      <c r="BC63" s="2772"/>
      <c r="BD63" s="2771" t="s">
        <v>2758</v>
      </c>
      <c r="BE63" s="2772"/>
      <c r="BF63" s="2772"/>
      <c r="BG63" s="2772"/>
      <c r="BH63"/>
      <c r="BI63" s="1237" t="s">
        <v>2035</v>
      </c>
      <c r="BJ63" s="1242" t="s">
        <v>2034</v>
      </c>
      <c r="BL63" s="1271" t="s">
        <v>2022</v>
      </c>
      <c r="BM63" s="2406"/>
      <c r="BN63" s="1265"/>
      <c r="BO63" s="84">
        <v>2010</v>
      </c>
    </row>
    <row r="64" spans="1:85" ht="20.100000000000001" customHeight="1" x14ac:dyDescent="0.25">
      <c r="A64" s="1757" t="s">
        <v>2729</v>
      </c>
      <c r="B64" s="2153" t="s">
        <v>2729</v>
      </c>
      <c r="C64" s="1760" t="s">
        <v>2728</v>
      </c>
      <c r="D64" s="1755">
        <v>5</v>
      </c>
      <c r="E64" s="1755">
        <v>12</v>
      </c>
      <c r="F64" s="1755">
        <v>19</v>
      </c>
      <c r="G64" s="1755">
        <v>26</v>
      </c>
      <c r="H64" s="1262">
        <v>2</v>
      </c>
      <c r="I64" s="1262">
        <v>9</v>
      </c>
      <c r="J64" s="1262">
        <v>17</v>
      </c>
      <c r="K64" s="1262"/>
      <c r="L64" s="1262">
        <v>2</v>
      </c>
      <c r="M64" s="1262">
        <v>9</v>
      </c>
      <c r="N64" s="1262">
        <v>16</v>
      </c>
      <c r="O64" s="1262">
        <v>23</v>
      </c>
      <c r="P64" s="1262"/>
      <c r="Q64" s="1262">
        <v>6</v>
      </c>
      <c r="R64" s="1262">
        <v>13</v>
      </c>
      <c r="S64" s="1262">
        <v>20</v>
      </c>
      <c r="T64" s="1262">
        <v>27</v>
      </c>
      <c r="U64" s="1262">
        <v>4</v>
      </c>
      <c r="V64" s="1262">
        <v>11</v>
      </c>
      <c r="W64" s="1262">
        <v>18</v>
      </c>
      <c r="X64" s="1262">
        <v>25</v>
      </c>
      <c r="Y64" s="1262">
        <v>31</v>
      </c>
      <c r="Z64" s="1262">
        <v>1</v>
      </c>
      <c r="AA64" s="1262">
        <v>8</v>
      </c>
      <c r="AB64" s="1262">
        <v>16</v>
      </c>
      <c r="AC64" s="1262"/>
      <c r="AD64" s="1262"/>
      <c r="AE64" s="1262">
        <v>6</v>
      </c>
      <c r="AF64" s="1262">
        <v>13</v>
      </c>
      <c r="AG64" s="1262">
        <v>20</v>
      </c>
      <c r="AH64" s="1262">
        <v>27</v>
      </c>
      <c r="AI64" s="1262"/>
      <c r="AJ64" s="1262">
        <v>3</v>
      </c>
      <c r="AK64" s="1262">
        <v>10</v>
      </c>
      <c r="AL64" s="1262">
        <v>17</v>
      </c>
      <c r="AM64" s="1262">
        <v>24</v>
      </c>
      <c r="AN64" s="1262">
        <v>30</v>
      </c>
      <c r="AP64" s="1262">
        <v>21</v>
      </c>
      <c r="AQ64" s="1262"/>
      <c r="AR64" s="1262"/>
      <c r="AS64" s="1262"/>
      <c r="AT64" s="1262"/>
      <c r="AU64" s="1262"/>
      <c r="AV64" s="1262">
        <v>19</v>
      </c>
      <c r="AW64" s="1262">
        <v>26</v>
      </c>
      <c r="AX64" s="1262"/>
      <c r="AY64" s="1262">
        <v>3</v>
      </c>
      <c r="AZ64" s="1262">
        <v>9</v>
      </c>
      <c r="BA64" s="1262">
        <v>16</v>
      </c>
      <c r="BB64" s="1262">
        <v>23</v>
      </c>
      <c r="BD64" s="1262">
        <v>7</v>
      </c>
      <c r="BE64" s="1262">
        <v>14</v>
      </c>
      <c r="BF64" s="1262"/>
      <c r="BG64" s="1262">
        <v>28</v>
      </c>
      <c r="BH64"/>
      <c r="BI64" s="2"/>
      <c r="BJ64" s="2"/>
      <c r="BL64" s="130"/>
      <c r="BM64" s="1264" t="s">
        <v>2038</v>
      </c>
      <c r="BN64" s="92"/>
      <c r="BO64" s="92">
        <f>BI65</f>
        <v>72</v>
      </c>
    </row>
    <row r="65" spans="1:85" ht="20.100000000000001" customHeight="1" x14ac:dyDescent="0.25">
      <c r="A65" s="1757" t="s">
        <v>2757</v>
      </c>
      <c r="B65" s="2153" t="s">
        <v>2757</v>
      </c>
      <c r="C65" s="2154" t="s">
        <v>1929</v>
      </c>
      <c r="D65" s="1263" t="s">
        <v>2035</v>
      </c>
      <c r="E65" s="1263" t="s">
        <v>2035</v>
      </c>
      <c r="F65" s="1263" t="s">
        <v>2035</v>
      </c>
      <c r="G65" s="1275" t="s">
        <v>2034</v>
      </c>
      <c r="H65" s="1263" t="s">
        <v>2035</v>
      </c>
      <c r="I65" s="1263" t="s">
        <v>2035</v>
      </c>
      <c r="J65" s="10" t="s">
        <v>603</v>
      </c>
      <c r="K65" s="10" t="s">
        <v>603</v>
      </c>
      <c r="L65" s="1263" t="s">
        <v>2035</v>
      </c>
      <c r="M65" s="1263" t="s">
        <v>2035</v>
      </c>
      <c r="N65" s="1263" t="s">
        <v>2035</v>
      </c>
      <c r="O65" s="1263" t="s">
        <v>2035</v>
      </c>
      <c r="P65" s="10" t="s">
        <v>603</v>
      </c>
      <c r="Q65" s="1263" t="s">
        <v>2035</v>
      </c>
      <c r="R65" s="1275" t="s">
        <v>2034</v>
      </c>
      <c r="S65" s="1263" t="s">
        <v>2035</v>
      </c>
      <c r="T65" s="1263" t="s">
        <v>2035</v>
      </c>
      <c r="U65" s="1263" t="s">
        <v>2035</v>
      </c>
      <c r="V65" s="1263" t="s">
        <v>2035</v>
      </c>
      <c r="W65" s="1263" t="s">
        <v>2035</v>
      </c>
      <c r="X65" s="1263" t="s">
        <v>2035</v>
      </c>
      <c r="Y65" s="1263"/>
      <c r="Z65" s="1263" t="s">
        <v>2035</v>
      </c>
      <c r="AA65" s="1263" t="s">
        <v>2035</v>
      </c>
      <c r="AB65" s="1263" t="s">
        <v>2035</v>
      </c>
      <c r="AC65" s="1263"/>
      <c r="AD65" s="1263"/>
      <c r="AE65" s="1256" t="s">
        <v>2035</v>
      </c>
      <c r="AF65" s="1256" t="s">
        <v>2035</v>
      </c>
      <c r="AG65" s="1256" t="s">
        <v>2035</v>
      </c>
      <c r="AH65" s="1256" t="s">
        <v>2035</v>
      </c>
      <c r="AI65" s="1256"/>
      <c r="AJ65" s="1256" t="s">
        <v>2035</v>
      </c>
      <c r="AK65" s="1256" t="s">
        <v>2035</v>
      </c>
      <c r="AL65" s="1256" t="s">
        <v>2035</v>
      </c>
      <c r="AM65" s="1256" t="s">
        <v>2035</v>
      </c>
      <c r="AN65" s="1256" t="s">
        <v>2035</v>
      </c>
      <c r="AO65" s="1256"/>
      <c r="AP65" s="1256" t="s">
        <v>2035</v>
      </c>
      <c r="AQ65" s="1256"/>
      <c r="AR65" s="1256"/>
      <c r="AS65" s="1256"/>
      <c r="AT65" s="1256"/>
      <c r="AU65" s="1256"/>
      <c r="AV65" s="1256" t="s">
        <v>2035</v>
      </c>
      <c r="AW65" s="1256" t="s">
        <v>2035</v>
      </c>
      <c r="AX65" s="1256"/>
      <c r="AY65" s="1256" t="s">
        <v>2035</v>
      </c>
      <c r="AZ65" s="1256" t="s">
        <v>2035</v>
      </c>
      <c r="BA65" s="1256" t="s">
        <v>2035</v>
      </c>
      <c r="BB65" s="1256" t="s">
        <v>2035</v>
      </c>
      <c r="BC65" s="1256"/>
      <c r="BD65" s="1263" t="s">
        <v>2035</v>
      </c>
      <c r="BE65" s="1256" t="s">
        <v>2035</v>
      </c>
      <c r="BF65" s="1256"/>
      <c r="BG65" s="1256" t="s">
        <v>2035</v>
      </c>
      <c r="BH65"/>
      <c r="BI65" s="1237">
        <f>COUNTIFS(D65:BG67,"P")</f>
        <v>72</v>
      </c>
      <c r="BJ65" s="1242">
        <f>COUNTIFS(D65:BG67,"i")</f>
        <v>48</v>
      </c>
      <c r="BK65" t="s">
        <v>2792</v>
      </c>
      <c r="BL65" s="130"/>
      <c r="BM65" s="718" t="s">
        <v>2037</v>
      </c>
      <c r="BN65" s="92"/>
      <c r="BO65" s="92">
        <f>BJ65</f>
        <v>48</v>
      </c>
      <c r="CA65" s="2881"/>
      <c r="CB65" s="2881"/>
      <c r="CC65" s="2881"/>
      <c r="CD65" s="2881"/>
      <c r="CE65" s="2881"/>
      <c r="CF65" s="2881"/>
      <c r="CG65" s="2881"/>
    </row>
    <row r="66" spans="1:85" ht="20.100000000000001" customHeight="1" x14ac:dyDescent="0.25">
      <c r="A66" s="1758" t="s">
        <v>2785</v>
      </c>
      <c r="B66" s="2155" t="s">
        <v>1346</v>
      </c>
      <c r="C66" s="2156" t="s">
        <v>2791</v>
      </c>
      <c r="D66" s="1275" t="s">
        <v>2034</v>
      </c>
      <c r="E66" s="1275" t="s">
        <v>2034</v>
      </c>
      <c r="F66" s="1275" t="s">
        <v>2034</v>
      </c>
      <c r="G66" s="1275" t="s">
        <v>2034</v>
      </c>
      <c r="H66" s="1275" t="s">
        <v>2034</v>
      </c>
      <c r="I66" s="1275" t="s">
        <v>2034</v>
      </c>
      <c r="J66" s="1275" t="s">
        <v>2034</v>
      </c>
      <c r="K66" s="10" t="s">
        <v>603</v>
      </c>
      <c r="L66" s="1275" t="s">
        <v>2034</v>
      </c>
      <c r="M66" s="1263" t="s">
        <v>2035</v>
      </c>
      <c r="N66" s="1263" t="s">
        <v>2035</v>
      </c>
      <c r="O66" s="1263" t="s">
        <v>2035</v>
      </c>
      <c r="P66" s="10" t="s">
        <v>603</v>
      </c>
      <c r="Q66" s="1263" t="s">
        <v>2035</v>
      </c>
      <c r="R66" s="1275" t="s">
        <v>2034</v>
      </c>
      <c r="S66" s="1275" t="s">
        <v>2034</v>
      </c>
      <c r="T66" s="1275" t="s">
        <v>2034</v>
      </c>
      <c r="U66" s="1275" t="s">
        <v>2034</v>
      </c>
      <c r="V66" s="1275" t="s">
        <v>2034</v>
      </c>
      <c r="W66" s="1275" t="s">
        <v>2034</v>
      </c>
      <c r="X66" s="1263" t="s">
        <v>2035</v>
      </c>
      <c r="Y66" s="1275"/>
      <c r="Z66" s="1263" t="s">
        <v>2035</v>
      </c>
      <c r="AA66" s="1263" t="s">
        <v>2035</v>
      </c>
      <c r="AB66" s="1263" t="s">
        <v>2035</v>
      </c>
      <c r="AC66" s="1278"/>
      <c r="AD66" s="1278"/>
      <c r="AE66" s="1280" t="s">
        <v>2035</v>
      </c>
      <c r="AF66" s="1280" t="s">
        <v>2035</v>
      </c>
      <c r="AG66" s="1280" t="s">
        <v>2035</v>
      </c>
      <c r="AH66" s="1280" t="s">
        <v>2035</v>
      </c>
      <c r="AI66" s="1280"/>
      <c r="AJ66" s="1280" t="s">
        <v>2035</v>
      </c>
      <c r="AK66" s="1280" t="s">
        <v>2035</v>
      </c>
      <c r="AL66" s="1280" t="s">
        <v>2035</v>
      </c>
      <c r="AM66" s="1280" t="s">
        <v>2035</v>
      </c>
      <c r="AN66" s="1280" t="s">
        <v>2035</v>
      </c>
      <c r="AO66" s="1280"/>
      <c r="AP66" s="1280" t="s">
        <v>2790</v>
      </c>
      <c r="AQ66" s="1280"/>
      <c r="AR66" s="1280"/>
      <c r="AS66" s="1280"/>
      <c r="AT66" s="1280"/>
      <c r="AU66" s="1280"/>
      <c r="AV66" s="1258" t="s">
        <v>2034</v>
      </c>
      <c r="AW66" s="1258" t="s">
        <v>2034</v>
      </c>
      <c r="AX66" s="1258"/>
      <c r="AY66" s="1258" t="s">
        <v>2034</v>
      </c>
      <c r="AZ66" s="1258" t="s">
        <v>2034</v>
      </c>
      <c r="BA66" s="1258" t="s">
        <v>2034</v>
      </c>
      <c r="BB66" s="1258" t="s">
        <v>2034</v>
      </c>
      <c r="BC66" s="1258"/>
      <c r="BD66" s="1291" t="s">
        <v>2034</v>
      </c>
      <c r="BE66" s="1258" t="s">
        <v>2034</v>
      </c>
      <c r="BF66" s="1258"/>
      <c r="BG66" s="1258" t="s">
        <v>2034</v>
      </c>
      <c r="BH66"/>
      <c r="BI66" s="2"/>
      <c r="BJ66" s="2"/>
      <c r="CA66" s="2881"/>
      <c r="CB66" s="2881"/>
      <c r="CC66" s="2881"/>
      <c r="CD66" s="2881"/>
      <c r="CE66" s="2881"/>
      <c r="CF66" s="2881"/>
      <c r="CG66" s="2881"/>
    </row>
    <row r="67" spans="1:85" ht="20.100000000000001" customHeight="1" thickBot="1" x14ac:dyDescent="0.3">
      <c r="A67" s="1761" t="s">
        <v>2755</v>
      </c>
      <c r="B67" s="2157" t="s">
        <v>2755</v>
      </c>
      <c r="C67" s="2158" t="s">
        <v>2754</v>
      </c>
      <c r="D67" s="1288" t="s">
        <v>2034</v>
      </c>
      <c r="E67" s="1288" t="s">
        <v>2034</v>
      </c>
      <c r="F67" s="1288" t="s">
        <v>2034</v>
      </c>
      <c r="G67" s="1288" t="s">
        <v>2034</v>
      </c>
      <c r="H67" s="1288" t="s">
        <v>2034</v>
      </c>
      <c r="I67" s="1288" t="s">
        <v>2034</v>
      </c>
      <c r="J67" s="1288" t="s">
        <v>2034</v>
      </c>
      <c r="K67" s="1290" t="s">
        <v>603</v>
      </c>
      <c r="L67" s="1277" t="s">
        <v>2035</v>
      </c>
      <c r="M67" s="1277" t="s">
        <v>2035</v>
      </c>
      <c r="N67" s="1288" t="s">
        <v>2034</v>
      </c>
      <c r="O67" s="1288" t="s">
        <v>2034</v>
      </c>
      <c r="P67" s="1290" t="s">
        <v>603</v>
      </c>
      <c r="Q67" s="1288" t="s">
        <v>2034</v>
      </c>
      <c r="R67" s="1290" t="s">
        <v>603</v>
      </c>
      <c r="S67" s="1288" t="s">
        <v>2034</v>
      </c>
      <c r="T67" s="1288" t="s">
        <v>2034</v>
      </c>
      <c r="U67" s="1288" t="s">
        <v>2034</v>
      </c>
      <c r="V67" s="1288" t="s">
        <v>2034</v>
      </c>
      <c r="W67" s="1277" t="s">
        <v>2035</v>
      </c>
      <c r="X67" s="1277" t="s">
        <v>2035</v>
      </c>
      <c r="Y67" s="1288"/>
      <c r="Z67" s="1277" t="s">
        <v>2035</v>
      </c>
      <c r="AA67" s="1277" t="s">
        <v>2035</v>
      </c>
      <c r="AB67" s="1277" t="s">
        <v>2035</v>
      </c>
      <c r="AC67" s="1277"/>
      <c r="AD67" s="1277"/>
      <c r="AE67" s="1252" t="s">
        <v>2035</v>
      </c>
      <c r="AF67" s="1277" t="s">
        <v>2035</v>
      </c>
      <c r="AG67" s="1277" t="s">
        <v>2035</v>
      </c>
      <c r="AH67" s="1277" t="s">
        <v>2035</v>
      </c>
      <c r="AI67" s="1289"/>
      <c r="AJ67" s="1277" t="s">
        <v>2035</v>
      </c>
      <c r="AK67" s="1277" t="s">
        <v>2035</v>
      </c>
      <c r="AL67" s="1277" t="s">
        <v>2035</v>
      </c>
      <c r="AM67" s="1277" t="s">
        <v>2035</v>
      </c>
      <c r="AN67" s="1277" t="s">
        <v>2035</v>
      </c>
      <c r="AO67" s="1252"/>
      <c r="AP67" s="1252" t="s">
        <v>2035</v>
      </c>
      <c r="AQ67" s="1273"/>
      <c r="AR67" s="1273"/>
      <c r="AS67" s="1273"/>
      <c r="AT67" s="1273"/>
      <c r="AU67" s="1273"/>
      <c r="AV67" s="1254" t="s">
        <v>2034</v>
      </c>
      <c r="AW67" s="1288" t="s">
        <v>2034</v>
      </c>
      <c r="AX67" s="1288"/>
      <c r="AY67" s="1288" t="s">
        <v>2034</v>
      </c>
      <c r="AZ67" s="1288" t="s">
        <v>2034</v>
      </c>
      <c r="BA67" s="1288" t="s">
        <v>2034</v>
      </c>
      <c r="BB67" s="1288" t="s">
        <v>2034</v>
      </c>
      <c r="BC67" s="1288"/>
      <c r="BD67" s="1288" t="s">
        <v>2034</v>
      </c>
      <c r="BE67" s="1288" t="s">
        <v>2034</v>
      </c>
      <c r="BF67" s="1288"/>
      <c r="BG67" s="1288" t="s">
        <v>2034</v>
      </c>
      <c r="BH67"/>
      <c r="BI67" s="2"/>
      <c r="BJ67" s="2"/>
      <c r="BS67" s="1767" t="s">
        <v>372</v>
      </c>
      <c r="BT67" s="1768">
        <v>2007</v>
      </c>
      <c r="BU67" s="1768">
        <v>2008</v>
      </c>
      <c r="BV67" s="1768">
        <v>2009</v>
      </c>
      <c r="BW67" s="1768">
        <v>2010</v>
      </c>
      <c r="BX67" s="1768">
        <v>2011</v>
      </c>
      <c r="CA67" s="2881"/>
      <c r="CB67" s="2881"/>
      <c r="CC67" s="2881"/>
      <c r="CD67" s="2881"/>
      <c r="CE67" s="2881"/>
      <c r="CF67" s="2881"/>
      <c r="CG67" s="2881"/>
    </row>
    <row r="68" spans="1:85" ht="20.100000000000001" customHeight="1" x14ac:dyDescent="0.25">
      <c r="A68" s="2150" t="s">
        <v>2019</v>
      </c>
      <c r="B68" s="2159" t="s">
        <v>2019</v>
      </c>
      <c r="C68" s="2152"/>
      <c r="D68" s="2771" t="s">
        <v>2765</v>
      </c>
      <c r="E68" s="2772"/>
      <c r="F68" s="2772"/>
      <c r="G68" s="2772"/>
      <c r="H68" s="2771" t="s">
        <v>2764</v>
      </c>
      <c r="I68" s="2772"/>
      <c r="J68" s="2772"/>
      <c r="K68" s="2772"/>
      <c r="L68" s="2790" t="s">
        <v>2763</v>
      </c>
      <c r="M68" s="2808"/>
      <c r="N68" s="2808"/>
      <c r="O68" s="2808"/>
      <c r="P68" s="2809"/>
      <c r="Q68" s="2771" t="s">
        <v>2753</v>
      </c>
      <c r="R68" s="2772"/>
      <c r="S68" s="2772"/>
      <c r="T68" s="2772"/>
      <c r="U68" s="2771" t="s">
        <v>2762</v>
      </c>
      <c r="V68" s="2772"/>
      <c r="W68" s="2772"/>
      <c r="X68" s="2772"/>
      <c r="Y68" s="2772"/>
      <c r="Z68" s="2790" t="s">
        <v>2752</v>
      </c>
      <c r="AA68" s="2791"/>
      <c r="AB68" s="2791"/>
      <c r="AC68" s="2791"/>
      <c r="AD68" s="2792"/>
      <c r="AE68" s="2771" t="s">
        <v>2751</v>
      </c>
      <c r="AF68" s="2772"/>
      <c r="AG68" s="2772"/>
      <c r="AH68" s="2772"/>
      <c r="AI68" s="2772"/>
      <c r="AJ68" s="2771" t="s">
        <v>2768</v>
      </c>
      <c r="AK68" s="2772"/>
      <c r="AL68" s="2772"/>
      <c r="AM68" s="2772"/>
      <c r="AN68" s="2772"/>
      <c r="AO68" s="2790" t="s">
        <v>2761</v>
      </c>
      <c r="AP68" s="2791"/>
      <c r="AQ68" s="2791"/>
      <c r="AR68" s="2791"/>
      <c r="AS68" s="2792"/>
      <c r="AT68" s="2771" t="s">
        <v>2760</v>
      </c>
      <c r="AU68" s="2772"/>
      <c r="AV68" s="2772"/>
      <c r="AW68" s="2772"/>
      <c r="AX68" s="2772"/>
      <c r="AY68" s="2771" t="s">
        <v>2759</v>
      </c>
      <c r="AZ68" s="2772"/>
      <c r="BA68" s="2772"/>
      <c r="BB68" s="2772"/>
      <c r="BC68" s="2772"/>
      <c r="BD68" s="2771" t="s">
        <v>2758</v>
      </c>
      <c r="BE68" s="2772"/>
      <c r="BF68" s="2772"/>
      <c r="BG68" s="2772"/>
      <c r="BH68"/>
      <c r="BI68" s="2"/>
      <c r="BJ68" s="2"/>
      <c r="BS68" s="1769" t="s">
        <v>2038</v>
      </c>
      <c r="BT68" s="1765">
        <v>11</v>
      </c>
      <c r="BU68" s="1765">
        <v>20</v>
      </c>
      <c r="BV68" s="1765">
        <v>34</v>
      </c>
      <c r="BW68" s="1765">
        <v>7</v>
      </c>
      <c r="BX68" s="1765">
        <v>34</v>
      </c>
      <c r="CA68" s="2881"/>
      <c r="CB68" s="2881"/>
      <c r="CC68" s="2881"/>
      <c r="CD68" s="2881"/>
      <c r="CE68" s="2881"/>
      <c r="CF68" s="2881"/>
      <c r="CG68" s="2881"/>
    </row>
    <row r="69" spans="1:85" ht="20.100000000000001" customHeight="1" thickBot="1" x14ac:dyDescent="0.3">
      <c r="A69" s="1757" t="s">
        <v>2729</v>
      </c>
      <c r="B69" s="2153" t="s">
        <v>2729</v>
      </c>
      <c r="C69" s="2160" t="s">
        <v>2728</v>
      </c>
      <c r="D69" s="1755">
        <v>5</v>
      </c>
      <c r="E69" s="1755">
        <v>12</v>
      </c>
      <c r="F69" s="1755">
        <v>19</v>
      </c>
      <c r="G69" s="1755">
        <v>26</v>
      </c>
      <c r="H69" s="1262">
        <v>2</v>
      </c>
      <c r="I69" s="1262">
        <v>9</v>
      </c>
      <c r="J69" s="1262">
        <v>17</v>
      </c>
      <c r="K69" s="1262">
        <v>23</v>
      </c>
      <c r="L69" s="1262">
        <v>2</v>
      </c>
      <c r="M69" s="1262">
        <v>9</v>
      </c>
      <c r="N69" s="1262">
        <v>16</v>
      </c>
      <c r="O69" s="1262">
        <v>23</v>
      </c>
      <c r="P69" s="1262">
        <v>29</v>
      </c>
      <c r="Q69" s="1262">
        <v>6</v>
      </c>
      <c r="R69" s="1262">
        <v>13</v>
      </c>
      <c r="S69" s="1262">
        <v>19</v>
      </c>
      <c r="T69" s="1262">
        <v>27</v>
      </c>
      <c r="U69" s="1262">
        <v>4</v>
      </c>
      <c r="V69" s="1262">
        <v>11</v>
      </c>
      <c r="W69" s="1262">
        <v>18</v>
      </c>
      <c r="X69" s="1262">
        <v>25</v>
      </c>
      <c r="Y69" s="1262">
        <v>31</v>
      </c>
      <c r="Z69" s="1262"/>
      <c r="AA69" s="1262">
        <v>7</v>
      </c>
      <c r="AB69" s="1262">
        <v>16</v>
      </c>
      <c r="AC69" s="1262"/>
      <c r="AD69" s="1262"/>
      <c r="AE69" s="1262">
        <v>6</v>
      </c>
      <c r="AF69" s="1262">
        <v>13</v>
      </c>
      <c r="AG69" s="1262">
        <v>20</v>
      </c>
      <c r="AH69" s="1262">
        <v>27</v>
      </c>
      <c r="AI69" s="1262"/>
      <c r="AJ69" s="1262">
        <v>3</v>
      </c>
      <c r="AK69" s="1262">
        <v>10</v>
      </c>
      <c r="AL69" s="384">
        <v>17</v>
      </c>
      <c r="AM69" s="384">
        <v>24</v>
      </c>
      <c r="AN69" s="384">
        <v>30</v>
      </c>
      <c r="AO69" s="384">
        <v>13</v>
      </c>
      <c r="AP69" s="384">
        <v>21</v>
      </c>
      <c r="AQ69" s="384">
        <v>28</v>
      </c>
      <c r="AR69" s="6"/>
      <c r="AS69" s="6"/>
      <c r="AT69" s="384">
        <v>5</v>
      </c>
      <c r="AU69" s="384">
        <v>13</v>
      </c>
      <c r="AV69" s="384">
        <v>19</v>
      </c>
      <c r="AW69" s="384">
        <v>26</v>
      </c>
      <c r="AX69" s="384"/>
      <c r="AY69" s="384">
        <v>3</v>
      </c>
      <c r="AZ69" s="384">
        <v>9</v>
      </c>
      <c r="BA69" s="384">
        <v>16</v>
      </c>
      <c r="BB69" s="384">
        <v>23</v>
      </c>
      <c r="BC69" s="384">
        <v>30</v>
      </c>
      <c r="BD69" s="384">
        <v>7</v>
      </c>
      <c r="BE69" s="384">
        <v>14</v>
      </c>
      <c r="BF69" s="384">
        <v>21</v>
      </c>
      <c r="BG69" s="384">
        <v>28</v>
      </c>
      <c r="BH69"/>
      <c r="BI69" s="2"/>
      <c r="BJ69" s="2"/>
      <c r="BS69" s="1766" t="s">
        <v>2037</v>
      </c>
      <c r="BT69" s="1765">
        <v>5</v>
      </c>
      <c r="BU69" s="1765">
        <v>1</v>
      </c>
      <c r="BV69" s="1765">
        <v>12</v>
      </c>
      <c r="BW69" s="1765">
        <v>8</v>
      </c>
      <c r="BX69" s="1765">
        <v>11</v>
      </c>
      <c r="CA69" s="2881"/>
      <c r="CB69" s="2881"/>
      <c r="CC69" s="2881"/>
      <c r="CD69" s="2881"/>
      <c r="CE69" s="2881"/>
      <c r="CF69" s="2881"/>
      <c r="CG69" s="2881"/>
    </row>
    <row r="70" spans="1:85" ht="20.100000000000001" customHeight="1" x14ac:dyDescent="0.25">
      <c r="A70" s="2775" t="s">
        <v>2745</v>
      </c>
      <c r="B70" s="2153" t="s">
        <v>2745</v>
      </c>
      <c r="C70" s="2154" t="s">
        <v>2750</v>
      </c>
      <c r="D70" s="1263" t="s">
        <v>2035</v>
      </c>
      <c r="E70" s="1263" t="s">
        <v>2035</v>
      </c>
      <c r="F70" s="1263" t="s">
        <v>2035</v>
      </c>
      <c r="G70" s="1263" t="s">
        <v>2035</v>
      </c>
      <c r="H70" s="1263" t="s">
        <v>2035</v>
      </c>
      <c r="I70" s="1263" t="s">
        <v>2035</v>
      </c>
      <c r="J70" s="1263" t="s">
        <v>2035</v>
      </c>
      <c r="K70" s="1263" t="s">
        <v>2035</v>
      </c>
      <c r="L70" s="1263" t="s">
        <v>2035</v>
      </c>
      <c r="M70" s="1263" t="s">
        <v>2035</v>
      </c>
      <c r="N70" s="1263" t="s">
        <v>2035</v>
      </c>
      <c r="O70" s="1263" t="s">
        <v>2035</v>
      </c>
      <c r="P70" s="1263" t="s">
        <v>2035</v>
      </c>
      <c r="Q70" s="1275" t="s">
        <v>2034</v>
      </c>
      <c r="R70" s="1263" t="s">
        <v>2035</v>
      </c>
      <c r="S70" s="1263" t="s">
        <v>2035</v>
      </c>
      <c r="T70" s="1263" t="s">
        <v>2035</v>
      </c>
      <c r="U70" s="1263" t="s">
        <v>2035</v>
      </c>
      <c r="V70" s="1263" t="s">
        <v>2035</v>
      </c>
      <c r="W70" s="1263" t="s">
        <v>2035</v>
      </c>
      <c r="X70" s="1263" t="s">
        <v>2035</v>
      </c>
      <c r="Y70" s="1263" t="s">
        <v>2035</v>
      </c>
      <c r="Z70" s="10" t="s">
        <v>603</v>
      </c>
      <c r="AA70" s="1263" t="s">
        <v>2035</v>
      </c>
      <c r="AB70" s="1263" t="s">
        <v>2035</v>
      </c>
      <c r="AC70" s="1263"/>
      <c r="AD70" s="1263"/>
      <c r="AE70" s="1263" t="s">
        <v>2035</v>
      </c>
      <c r="AF70" s="1263" t="s">
        <v>2035</v>
      </c>
      <c r="AG70" s="1263" t="s">
        <v>2035</v>
      </c>
      <c r="AH70" s="1263" t="s">
        <v>2035</v>
      </c>
      <c r="AI70" s="1287"/>
      <c r="AJ70" s="1287" t="s">
        <v>2035</v>
      </c>
      <c r="AK70" s="1287" t="s">
        <v>2035</v>
      </c>
      <c r="AL70" s="1287" t="s">
        <v>2035</v>
      </c>
      <c r="AM70" s="1287" t="s">
        <v>2035</v>
      </c>
      <c r="AN70" s="1287" t="s">
        <v>2035</v>
      </c>
      <c r="AO70" s="1287" t="s">
        <v>2035</v>
      </c>
      <c r="AP70" s="1287" t="s">
        <v>2035</v>
      </c>
      <c r="AQ70" s="1287" t="s">
        <v>2035</v>
      </c>
      <c r="AR70" s="384"/>
      <c r="AS70" s="1256"/>
      <c r="AT70" s="1256" t="s">
        <v>2035</v>
      </c>
      <c r="AU70" s="1256" t="s">
        <v>2035</v>
      </c>
      <c r="AV70" s="1256" t="s">
        <v>2035</v>
      </c>
      <c r="AW70" s="1256" t="s">
        <v>2035</v>
      </c>
      <c r="AX70" s="1256"/>
      <c r="AY70" s="1256" t="s">
        <v>2035</v>
      </c>
      <c r="AZ70" s="1256" t="s">
        <v>2035</v>
      </c>
      <c r="BA70" s="1256" t="s">
        <v>2035</v>
      </c>
      <c r="BB70" s="1256" t="s">
        <v>2035</v>
      </c>
      <c r="BC70" s="1256" t="s">
        <v>2035</v>
      </c>
      <c r="BD70" s="1256" t="s">
        <v>2035</v>
      </c>
      <c r="BE70" s="1256" t="s">
        <v>2035</v>
      </c>
      <c r="BF70" s="1256" t="s">
        <v>2035</v>
      </c>
      <c r="BG70" s="1256" t="s">
        <v>2035</v>
      </c>
      <c r="BH70"/>
      <c r="BI70" s="1237" t="s">
        <v>2788</v>
      </c>
      <c r="BJ70" s="1242" t="s">
        <v>2787</v>
      </c>
      <c r="BL70" s="1271" t="s">
        <v>2019</v>
      </c>
      <c r="BM70" s="2406"/>
      <c r="BN70" s="1265"/>
      <c r="BO70" s="84">
        <v>2010</v>
      </c>
      <c r="CA70" s="2881"/>
      <c r="CB70" s="2881"/>
      <c r="CC70" s="2881"/>
      <c r="CD70" s="2881"/>
      <c r="CE70" s="2881"/>
      <c r="CF70" s="2881"/>
      <c r="CG70" s="2881"/>
    </row>
    <row r="71" spans="1:85" ht="20.100000000000001" customHeight="1" x14ac:dyDescent="0.25">
      <c r="A71" s="2776"/>
      <c r="B71" s="2153" t="s">
        <v>2745</v>
      </c>
      <c r="C71" s="2154" t="s">
        <v>2749</v>
      </c>
      <c r="D71" s="1263" t="s">
        <v>2035</v>
      </c>
      <c r="E71" s="1263" t="s">
        <v>2035</v>
      </c>
      <c r="F71" s="1263" t="s">
        <v>2035</v>
      </c>
      <c r="G71" s="1263" t="s">
        <v>2035</v>
      </c>
      <c r="H71" s="1263" t="s">
        <v>2035</v>
      </c>
      <c r="I71" s="1263" t="s">
        <v>2035</v>
      </c>
      <c r="J71" s="1263" t="s">
        <v>2035</v>
      </c>
      <c r="K71" s="1263" t="s">
        <v>2035</v>
      </c>
      <c r="L71" s="1263" t="s">
        <v>2035</v>
      </c>
      <c r="M71" s="1263" t="s">
        <v>2035</v>
      </c>
      <c r="N71" s="1263" t="s">
        <v>2035</v>
      </c>
      <c r="O71" s="1263" t="s">
        <v>2035</v>
      </c>
      <c r="P71" s="1263" t="s">
        <v>2035</v>
      </c>
      <c r="Q71" s="1275" t="s">
        <v>2034</v>
      </c>
      <c r="R71" s="1275" t="s">
        <v>2034</v>
      </c>
      <c r="S71" s="1263" t="s">
        <v>2035</v>
      </c>
      <c r="T71" s="1263" t="s">
        <v>2035</v>
      </c>
      <c r="U71" s="1263" t="s">
        <v>2035</v>
      </c>
      <c r="V71" s="1263" t="s">
        <v>2035</v>
      </c>
      <c r="W71" s="1263" t="s">
        <v>2035</v>
      </c>
      <c r="X71" s="1263" t="s">
        <v>2035</v>
      </c>
      <c r="Y71" s="1263" t="s">
        <v>2035</v>
      </c>
      <c r="Z71" s="10" t="s">
        <v>603</v>
      </c>
      <c r="AA71" s="1263" t="s">
        <v>2035</v>
      </c>
      <c r="AB71" s="1263" t="s">
        <v>2035</v>
      </c>
      <c r="AC71" s="1263"/>
      <c r="AD71" s="1263"/>
      <c r="AE71" s="1263" t="s">
        <v>2035</v>
      </c>
      <c r="AF71" s="1263" t="s">
        <v>2035</v>
      </c>
      <c r="AG71" s="1263" t="s">
        <v>2035</v>
      </c>
      <c r="AH71" s="1263" t="s">
        <v>2035</v>
      </c>
      <c r="AI71" s="1256"/>
      <c r="AJ71" s="1287" t="s">
        <v>2035</v>
      </c>
      <c r="AK71" s="1287" t="s">
        <v>2035</v>
      </c>
      <c r="AL71" s="1287" t="s">
        <v>2035</v>
      </c>
      <c r="AM71" s="1287" t="s">
        <v>2035</v>
      </c>
      <c r="AN71" s="1287" t="s">
        <v>2035</v>
      </c>
      <c r="AO71" s="1287" t="s">
        <v>2035</v>
      </c>
      <c r="AP71" s="1287" t="s">
        <v>2035</v>
      </c>
      <c r="AQ71" s="1287" t="s">
        <v>2035</v>
      </c>
      <c r="AR71" s="1256"/>
      <c r="AS71" s="1256"/>
      <c r="AT71" s="1256" t="s">
        <v>2035</v>
      </c>
      <c r="AU71" s="1256" t="s">
        <v>2035</v>
      </c>
      <c r="AV71" s="1256" t="s">
        <v>2035</v>
      </c>
      <c r="AW71" s="1256" t="s">
        <v>2035</v>
      </c>
      <c r="AX71" s="1256"/>
      <c r="AY71" s="1256" t="s">
        <v>2035</v>
      </c>
      <c r="AZ71" s="1256" t="s">
        <v>2035</v>
      </c>
      <c r="BA71" s="1256" t="s">
        <v>2035</v>
      </c>
      <c r="BB71" s="1256" t="s">
        <v>2035</v>
      </c>
      <c r="BC71" s="1256" t="s">
        <v>2035</v>
      </c>
      <c r="BD71" s="1256" t="s">
        <v>2035</v>
      </c>
      <c r="BE71" s="1256" t="s">
        <v>2035</v>
      </c>
      <c r="BF71" s="1256" t="s">
        <v>2035</v>
      </c>
      <c r="BG71" s="1256" t="s">
        <v>2035</v>
      </c>
      <c r="BH71"/>
      <c r="BI71" s="1237">
        <f>COUNTIFS(D70:BG83,"P")</f>
        <v>527</v>
      </c>
      <c r="BJ71" s="1242">
        <f>COUNTIFS(D70:BG83,"i")</f>
        <v>103</v>
      </c>
      <c r="BL71" s="130"/>
      <c r="BM71" s="1264" t="s">
        <v>2038</v>
      </c>
      <c r="BN71" s="92"/>
      <c r="BO71" s="92">
        <f>BI71</f>
        <v>527</v>
      </c>
      <c r="CA71" s="2881"/>
      <c r="CB71" s="2881"/>
      <c r="CC71" s="2881"/>
      <c r="CD71" s="2881"/>
      <c r="CE71" s="2881"/>
      <c r="CF71" s="2881"/>
      <c r="CG71" s="2881"/>
    </row>
    <row r="72" spans="1:85" ht="20.100000000000001" customHeight="1" x14ac:dyDescent="0.25">
      <c r="A72" s="2776"/>
      <c r="B72" s="2153" t="s">
        <v>2745</v>
      </c>
      <c r="C72" s="2154" t="s">
        <v>2748</v>
      </c>
      <c r="D72" s="1275" t="s">
        <v>2034</v>
      </c>
      <c r="E72" s="1275" t="s">
        <v>2034</v>
      </c>
      <c r="F72" s="1275" t="s">
        <v>2034</v>
      </c>
      <c r="G72" s="1275" t="s">
        <v>2034</v>
      </c>
      <c r="H72" s="1286" t="s">
        <v>2035</v>
      </c>
      <c r="I72" s="1263" t="s">
        <v>2035</v>
      </c>
      <c r="J72" s="1263" t="s">
        <v>2035</v>
      </c>
      <c r="K72" s="1275" t="s">
        <v>2034</v>
      </c>
      <c r="L72" s="1275" t="s">
        <v>2034</v>
      </c>
      <c r="M72" s="1275" t="s">
        <v>2034</v>
      </c>
      <c r="N72" s="1275" t="s">
        <v>2034</v>
      </c>
      <c r="O72" s="1275" t="s">
        <v>2034</v>
      </c>
      <c r="P72" s="1263" t="s">
        <v>2035</v>
      </c>
      <c r="Q72" s="1263" t="s">
        <v>2035</v>
      </c>
      <c r="R72" s="1263" t="s">
        <v>2035</v>
      </c>
      <c r="S72" s="1263" t="s">
        <v>2035</v>
      </c>
      <c r="T72" s="1263" t="s">
        <v>2035</v>
      </c>
      <c r="U72" s="1263" t="s">
        <v>2035</v>
      </c>
      <c r="V72" s="1263" t="s">
        <v>2035</v>
      </c>
      <c r="W72" s="1263" t="s">
        <v>2035</v>
      </c>
      <c r="X72" s="1263" t="s">
        <v>2035</v>
      </c>
      <c r="Y72" s="1263" t="s">
        <v>2035</v>
      </c>
      <c r="Z72" s="10" t="s">
        <v>603</v>
      </c>
      <c r="AA72" s="1263" t="s">
        <v>2035</v>
      </c>
      <c r="AB72" s="1263" t="s">
        <v>2035</v>
      </c>
      <c r="AC72" s="1263"/>
      <c r="AD72" s="1263"/>
      <c r="AE72" s="1263" t="s">
        <v>2035</v>
      </c>
      <c r="AF72" s="1263" t="s">
        <v>2035</v>
      </c>
      <c r="AG72" s="1263" t="s">
        <v>2035</v>
      </c>
      <c r="AH72" s="1263" t="s">
        <v>2035</v>
      </c>
      <c r="AI72" s="1256"/>
      <c r="AJ72" s="1256" t="s">
        <v>2035</v>
      </c>
      <c r="AK72" s="1256" t="s">
        <v>2035</v>
      </c>
      <c r="AL72" s="1283" t="s">
        <v>2034</v>
      </c>
      <c r="AM72" s="1283" t="s">
        <v>2034</v>
      </c>
      <c r="AN72" s="1283" t="s">
        <v>2034</v>
      </c>
      <c r="AO72" s="1283" t="s">
        <v>2034</v>
      </c>
      <c r="AP72" s="1256" t="s">
        <v>2035</v>
      </c>
      <c r="AQ72" s="1256" t="s">
        <v>2035</v>
      </c>
      <c r="AR72" s="1256"/>
      <c r="AS72" s="1256"/>
      <c r="AT72" s="1256" t="s">
        <v>2035</v>
      </c>
      <c r="AU72" s="1256" t="s">
        <v>2035</v>
      </c>
      <c r="AV72" s="1256" t="s">
        <v>2035</v>
      </c>
      <c r="AW72" s="1283" t="s">
        <v>2034</v>
      </c>
      <c r="AX72" s="1256"/>
      <c r="AY72" s="1283" t="s">
        <v>2034</v>
      </c>
      <c r="AZ72" s="1283" t="s">
        <v>2034</v>
      </c>
      <c r="BA72" s="1283" t="s">
        <v>2034</v>
      </c>
      <c r="BB72" s="1283" t="s">
        <v>2034</v>
      </c>
      <c r="BC72" s="1283" t="s">
        <v>2034</v>
      </c>
      <c r="BD72" s="1283" t="s">
        <v>2034</v>
      </c>
      <c r="BE72" s="1283" t="s">
        <v>2034</v>
      </c>
      <c r="BF72" s="1283" t="s">
        <v>2034</v>
      </c>
      <c r="BG72" s="1283" t="s">
        <v>2034</v>
      </c>
      <c r="BH72"/>
      <c r="BI72" s="2"/>
      <c r="BJ72" s="2"/>
      <c r="BL72" s="130"/>
      <c r="BM72" s="718" t="s">
        <v>2037</v>
      </c>
      <c r="BN72" s="92"/>
      <c r="BO72" s="92">
        <f>BJ71</f>
        <v>103</v>
      </c>
      <c r="CA72" s="2881"/>
      <c r="CB72" s="2881"/>
      <c r="CC72" s="2881"/>
      <c r="CD72" s="2881"/>
      <c r="CE72" s="2881"/>
      <c r="CF72" s="2881"/>
      <c r="CG72" s="2881"/>
    </row>
    <row r="73" spans="1:85" ht="20.100000000000001" customHeight="1" x14ac:dyDescent="0.25">
      <c r="A73" s="2776"/>
      <c r="B73" s="2153" t="s">
        <v>2745</v>
      </c>
      <c r="C73" s="2154" t="s">
        <v>2747</v>
      </c>
      <c r="D73" s="1275" t="s">
        <v>2034</v>
      </c>
      <c r="E73" s="1263" t="s">
        <v>2035</v>
      </c>
      <c r="F73" s="1263" t="s">
        <v>2035</v>
      </c>
      <c r="G73" s="1263" t="s">
        <v>2035</v>
      </c>
      <c r="H73" s="1263" t="s">
        <v>2035</v>
      </c>
      <c r="I73" s="1263" t="s">
        <v>2035</v>
      </c>
      <c r="J73" s="1263" t="s">
        <v>2035</v>
      </c>
      <c r="K73" s="1275" t="s">
        <v>2034</v>
      </c>
      <c r="L73" s="1275" t="s">
        <v>2034</v>
      </c>
      <c r="M73" s="1263" t="s">
        <v>2035</v>
      </c>
      <c r="N73" s="1275" t="s">
        <v>2034</v>
      </c>
      <c r="O73" s="1275" t="s">
        <v>2034</v>
      </c>
      <c r="P73" s="1263" t="s">
        <v>2035</v>
      </c>
      <c r="Q73" s="1275" t="s">
        <v>2034</v>
      </c>
      <c r="R73" s="1275" t="s">
        <v>2034</v>
      </c>
      <c r="S73" s="1263" t="s">
        <v>2035</v>
      </c>
      <c r="T73" s="1263" t="s">
        <v>2035</v>
      </c>
      <c r="U73" s="1263" t="s">
        <v>2035</v>
      </c>
      <c r="V73" s="1263" t="s">
        <v>2035</v>
      </c>
      <c r="W73" s="1263" t="s">
        <v>2035</v>
      </c>
      <c r="X73" s="1263" t="s">
        <v>2035</v>
      </c>
      <c r="Y73" s="1263" t="s">
        <v>2035</v>
      </c>
      <c r="Z73" s="10" t="s">
        <v>603</v>
      </c>
      <c r="AA73" s="1263" t="s">
        <v>2035</v>
      </c>
      <c r="AB73" s="1263" t="s">
        <v>2035</v>
      </c>
      <c r="AC73" s="1263"/>
      <c r="AD73" s="1263"/>
      <c r="AE73" s="1256" t="s">
        <v>2035</v>
      </c>
      <c r="AF73" s="1256" t="s">
        <v>2035</v>
      </c>
      <c r="AG73" s="1256" t="s">
        <v>2035</v>
      </c>
      <c r="AH73" s="1283" t="s">
        <v>2034</v>
      </c>
      <c r="AI73" s="1283"/>
      <c r="AJ73" s="1283" t="s">
        <v>2034</v>
      </c>
      <c r="AK73" s="1283" t="s">
        <v>2034</v>
      </c>
      <c r="AL73" s="1283" t="s">
        <v>2034</v>
      </c>
      <c r="AM73" s="1283" t="s">
        <v>2034</v>
      </c>
      <c r="AN73" s="1283" t="s">
        <v>2034</v>
      </c>
      <c r="AO73" s="1283" t="s">
        <v>2034</v>
      </c>
      <c r="AP73" s="1263" t="s">
        <v>2035</v>
      </c>
      <c r="AQ73" s="1263" t="s">
        <v>2035</v>
      </c>
      <c r="AR73" s="1282"/>
      <c r="AS73" s="1282"/>
      <c r="AT73" s="1263" t="s">
        <v>2035</v>
      </c>
      <c r="AU73" s="1263" t="s">
        <v>2035</v>
      </c>
      <c r="AV73" s="1263" t="s">
        <v>2035</v>
      </c>
      <c r="AW73" s="1263" t="s">
        <v>2035</v>
      </c>
      <c r="AX73" s="1263"/>
      <c r="AY73" s="1263" t="s">
        <v>2035</v>
      </c>
      <c r="AZ73" s="1263" t="s">
        <v>2035</v>
      </c>
      <c r="BA73" s="1263" t="s">
        <v>2035</v>
      </c>
      <c r="BB73" s="1282" t="s">
        <v>2034</v>
      </c>
      <c r="BC73" s="1263" t="s">
        <v>2035</v>
      </c>
      <c r="BD73" s="1256" t="s">
        <v>2035</v>
      </c>
      <c r="BE73" s="1283" t="s">
        <v>2034</v>
      </c>
      <c r="BF73" s="1283" t="s">
        <v>2034</v>
      </c>
      <c r="BG73" s="1256" t="s">
        <v>2035</v>
      </c>
      <c r="BH73"/>
      <c r="BI73" s="2"/>
      <c r="BJ73" s="2"/>
    </row>
    <row r="74" spans="1:85" ht="20.100000000000001" customHeight="1" x14ac:dyDescent="0.25">
      <c r="A74" s="2776"/>
      <c r="B74" s="2153" t="s">
        <v>2745</v>
      </c>
      <c r="C74" s="2154" t="s">
        <v>2746</v>
      </c>
      <c r="D74" s="1275" t="s">
        <v>2034</v>
      </c>
      <c r="E74" s="1275" t="s">
        <v>2034</v>
      </c>
      <c r="F74" s="1275" t="s">
        <v>2034</v>
      </c>
      <c r="G74" s="1275" t="s">
        <v>2034</v>
      </c>
      <c r="H74" s="1275" t="s">
        <v>2034</v>
      </c>
      <c r="I74" s="1275" t="s">
        <v>2034</v>
      </c>
      <c r="J74" s="1275" t="s">
        <v>2034</v>
      </c>
      <c r="K74" s="1275" t="s">
        <v>2034</v>
      </c>
      <c r="L74" s="1263" t="s">
        <v>2035</v>
      </c>
      <c r="M74" s="1275" t="s">
        <v>2034</v>
      </c>
      <c r="N74" s="1263" t="s">
        <v>2035</v>
      </c>
      <c r="O74" s="1263" t="s">
        <v>2035</v>
      </c>
      <c r="P74" s="1275" t="s">
        <v>2034</v>
      </c>
      <c r="Q74" s="1275" t="s">
        <v>2034</v>
      </c>
      <c r="R74" s="1263" t="s">
        <v>2035</v>
      </c>
      <c r="S74" s="1263" t="s">
        <v>2035</v>
      </c>
      <c r="T74" s="1263" t="s">
        <v>2035</v>
      </c>
      <c r="U74" s="1263" t="s">
        <v>2035</v>
      </c>
      <c r="V74" s="1263" t="s">
        <v>2035</v>
      </c>
      <c r="W74" s="1263" t="s">
        <v>2035</v>
      </c>
      <c r="X74" s="1263" t="s">
        <v>2035</v>
      </c>
      <c r="Y74" s="1263" t="s">
        <v>2035</v>
      </c>
      <c r="Z74" s="10" t="s">
        <v>603</v>
      </c>
      <c r="AA74" s="1263" t="s">
        <v>2035</v>
      </c>
      <c r="AB74" s="1263" t="s">
        <v>2035</v>
      </c>
      <c r="AC74" s="1263"/>
      <c r="AD74" s="1263"/>
      <c r="AE74" s="1263" t="s">
        <v>2035</v>
      </c>
      <c r="AF74" s="1283" t="s">
        <v>2034</v>
      </c>
      <c r="AG74" s="1283" t="s">
        <v>2034</v>
      </c>
      <c r="AH74" s="1283" t="s">
        <v>2034</v>
      </c>
      <c r="AI74" s="1283"/>
      <c r="AJ74" s="1283" t="s">
        <v>2034</v>
      </c>
      <c r="AK74" s="1283" t="s">
        <v>2034</v>
      </c>
      <c r="AL74" s="1256" t="s">
        <v>2035</v>
      </c>
      <c r="AM74" s="1256" t="s">
        <v>2035</v>
      </c>
      <c r="AN74" s="1256" t="s">
        <v>2035</v>
      </c>
      <c r="AO74" s="1256" t="s">
        <v>2035</v>
      </c>
      <c r="AP74" s="1256" t="s">
        <v>2035</v>
      </c>
      <c r="AQ74" s="1283" t="s">
        <v>2034</v>
      </c>
      <c r="AR74" s="1283"/>
      <c r="AS74" s="1283"/>
      <c r="AT74" s="1283" t="s">
        <v>2034</v>
      </c>
      <c r="AU74" s="1256" t="s">
        <v>2035</v>
      </c>
      <c r="AV74" s="1256" t="s">
        <v>2035</v>
      </c>
      <c r="AW74" s="1256" t="s">
        <v>2035</v>
      </c>
      <c r="AX74" s="1256"/>
      <c r="AY74" s="1256" t="s">
        <v>2035</v>
      </c>
      <c r="AZ74" s="1256" t="s">
        <v>2035</v>
      </c>
      <c r="BA74" s="1256" t="s">
        <v>2035</v>
      </c>
      <c r="BB74" s="1256" t="s">
        <v>2035</v>
      </c>
      <c r="BC74" s="1256" t="s">
        <v>2035</v>
      </c>
      <c r="BD74" s="1263" t="s">
        <v>2035</v>
      </c>
      <c r="BE74" s="1282" t="s">
        <v>2034</v>
      </c>
      <c r="BF74" s="1256" t="s">
        <v>2035</v>
      </c>
      <c r="BG74" s="1263" t="s">
        <v>2035</v>
      </c>
      <c r="BH74"/>
      <c r="BI74" s="2"/>
      <c r="BJ74" s="2"/>
    </row>
    <row r="75" spans="1:85" ht="20.100000000000001" customHeight="1" x14ac:dyDescent="0.25">
      <c r="A75" s="2776"/>
      <c r="B75" s="2153" t="s">
        <v>2745</v>
      </c>
      <c r="C75" s="2156" t="s">
        <v>2744</v>
      </c>
      <c r="D75" s="1263" t="s">
        <v>2035</v>
      </c>
      <c r="E75" s="1263" t="s">
        <v>2035</v>
      </c>
      <c r="F75" s="1263" t="s">
        <v>2035</v>
      </c>
      <c r="G75" s="1263" t="s">
        <v>2035</v>
      </c>
      <c r="H75" s="1263" t="s">
        <v>2035</v>
      </c>
      <c r="I75" s="1263" t="s">
        <v>2035</v>
      </c>
      <c r="J75" s="1263" t="s">
        <v>2035</v>
      </c>
      <c r="K75" s="1263" t="s">
        <v>2035</v>
      </c>
      <c r="L75" s="1263" t="s">
        <v>2035</v>
      </c>
      <c r="M75" s="1263" t="s">
        <v>2035</v>
      </c>
      <c r="N75" s="1263" t="s">
        <v>2035</v>
      </c>
      <c r="O75" s="1263" t="s">
        <v>2035</v>
      </c>
      <c r="P75" s="1263" t="s">
        <v>2035</v>
      </c>
      <c r="Q75" s="1263" t="s">
        <v>2035</v>
      </c>
      <c r="R75" s="1263" t="s">
        <v>2035</v>
      </c>
      <c r="S75" s="1263" t="s">
        <v>2035</v>
      </c>
      <c r="T75" s="1263" t="s">
        <v>2035</v>
      </c>
      <c r="U75" s="1263" t="s">
        <v>2035</v>
      </c>
      <c r="V75" s="1263" t="s">
        <v>2035</v>
      </c>
      <c r="W75" s="1263" t="s">
        <v>2035</v>
      </c>
      <c r="X75" s="1263" t="s">
        <v>2035</v>
      </c>
      <c r="Y75" s="1263" t="s">
        <v>2035</v>
      </c>
      <c r="Z75" s="10" t="s">
        <v>603</v>
      </c>
      <c r="AA75" s="1263" t="s">
        <v>2035</v>
      </c>
      <c r="AB75" s="1263" t="s">
        <v>2035</v>
      </c>
      <c r="AC75" s="1263"/>
      <c r="AD75" s="1263"/>
      <c r="AE75" s="1256" t="s">
        <v>2035</v>
      </c>
      <c r="AF75" s="1256" t="s">
        <v>2035</v>
      </c>
      <c r="AG75" s="1256" t="s">
        <v>2035</v>
      </c>
      <c r="AH75" s="1256" t="s">
        <v>2035</v>
      </c>
      <c r="AI75" s="1256"/>
      <c r="AJ75" s="1256" t="s">
        <v>2035</v>
      </c>
      <c r="AK75" s="1256" t="s">
        <v>2035</v>
      </c>
      <c r="AL75" s="1256" t="s">
        <v>2035</v>
      </c>
      <c r="AM75" s="1256" t="s">
        <v>2035</v>
      </c>
      <c r="AN75" s="1256" t="s">
        <v>2035</v>
      </c>
      <c r="AO75" s="1256" t="s">
        <v>2035</v>
      </c>
      <c r="AP75" s="1256" t="s">
        <v>2035</v>
      </c>
      <c r="AQ75" s="1256" t="s">
        <v>2035</v>
      </c>
      <c r="AR75" s="1256"/>
      <c r="AS75" s="1256"/>
      <c r="AT75" s="1256" t="s">
        <v>2035</v>
      </c>
      <c r="AU75" s="1256" t="s">
        <v>2035</v>
      </c>
      <c r="AV75" s="1256" t="s">
        <v>2035</v>
      </c>
      <c r="AW75" s="1256" t="s">
        <v>2035</v>
      </c>
      <c r="AX75" s="1256"/>
      <c r="AY75" s="1256" t="s">
        <v>2035</v>
      </c>
      <c r="AZ75" s="1256" t="s">
        <v>2035</v>
      </c>
      <c r="BA75" s="1256" t="s">
        <v>2035</v>
      </c>
      <c r="BB75" s="1256" t="s">
        <v>2035</v>
      </c>
      <c r="BC75" s="1256" t="s">
        <v>2035</v>
      </c>
      <c r="BD75" s="1256" t="s">
        <v>2035</v>
      </c>
      <c r="BE75" s="1256" t="s">
        <v>2035</v>
      </c>
      <c r="BF75" s="1256" t="s">
        <v>2035</v>
      </c>
      <c r="BG75" s="1256" t="s">
        <v>2035</v>
      </c>
      <c r="BH75"/>
      <c r="BI75" s="2"/>
      <c r="BJ75" s="2"/>
    </row>
    <row r="76" spans="1:85" ht="20.100000000000001" customHeight="1" x14ac:dyDescent="0.25">
      <c r="A76" s="2797" t="s">
        <v>2735</v>
      </c>
      <c r="B76" s="2153" t="s">
        <v>2735</v>
      </c>
      <c r="C76" s="2154" t="s">
        <v>2743</v>
      </c>
      <c r="D76" s="1263" t="s">
        <v>2035</v>
      </c>
      <c r="E76" s="1263" t="s">
        <v>2035</v>
      </c>
      <c r="F76" s="1263" t="s">
        <v>2035</v>
      </c>
      <c r="G76" s="1263" t="s">
        <v>2035</v>
      </c>
      <c r="H76" s="1263" t="s">
        <v>2035</v>
      </c>
      <c r="I76" s="1263" t="s">
        <v>2035</v>
      </c>
      <c r="J76" s="1263" t="s">
        <v>2035</v>
      </c>
      <c r="K76" s="1263" t="s">
        <v>2035</v>
      </c>
      <c r="L76" s="1263" t="s">
        <v>2035</v>
      </c>
      <c r="M76" s="1263" t="s">
        <v>2035</v>
      </c>
      <c r="N76" s="1263" t="s">
        <v>2035</v>
      </c>
      <c r="O76" s="1263" t="s">
        <v>2035</v>
      </c>
      <c r="P76" s="1263" t="s">
        <v>2035</v>
      </c>
      <c r="Q76" s="1263" t="s">
        <v>2035</v>
      </c>
      <c r="R76" s="1263" t="s">
        <v>2035</v>
      </c>
      <c r="S76" s="1263" t="s">
        <v>2035</v>
      </c>
      <c r="T76" s="1263" t="s">
        <v>2035</v>
      </c>
      <c r="U76" s="1263" t="s">
        <v>2035</v>
      </c>
      <c r="V76" s="1263" t="s">
        <v>2035</v>
      </c>
      <c r="W76" s="1263" t="s">
        <v>2035</v>
      </c>
      <c r="X76" s="1263" t="s">
        <v>2035</v>
      </c>
      <c r="Y76" s="1263" t="s">
        <v>2035</v>
      </c>
      <c r="Z76" s="10" t="s">
        <v>603</v>
      </c>
      <c r="AA76" s="1263" t="s">
        <v>2035</v>
      </c>
      <c r="AB76" s="1263" t="s">
        <v>2035</v>
      </c>
      <c r="AC76" s="1263"/>
      <c r="AD76" s="1263"/>
      <c r="AE76" s="1256" t="s">
        <v>2035</v>
      </c>
      <c r="AF76" s="1283" t="s">
        <v>2034</v>
      </c>
      <c r="AG76" s="1256" t="s">
        <v>2035</v>
      </c>
      <c r="AH76" s="1256" t="s">
        <v>2035</v>
      </c>
      <c r="AI76" s="1256"/>
      <c r="AJ76" s="1256" t="s">
        <v>2035</v>
      </c>
      <c r="AK76" s="1256" t="s">
        <v>2035</v>
      </c>
      <c r="AL76" s="1256" t="s">
        <v>2035</v>
      </c>
      <c r="AM76" s="1256" t="s">
        <v>2035</v>
      </c>
      <c r="AN76" s="1256" t="s">
        <v>2035</v>
      </c>
      <c r="AO76" s="1256" t="s">
        <v>2035</v>
      </c>
      <c r="AP76" s="1256" t="s">
        <v>2035</v>
      </c>
      <c r="AQ76" s="1256" t="s">
        <v>2035</v>
      </c>
      <c r="AR76" s="1256"/>
      <c r="AS76" s="1256"/>
      <c r="AT76" s="1256" t="s">
        <v>2035</v>
      </c>
      <c r="AU76" s="1256" t="s">
        <v>2035</v>
      </c>
      <c r="AV76" s="1256" t="s">
        <v>2035</v>
      </c>
      <c r="AW76" s="1256" t="s">
        <v>2035</v>
      </c>
      <c r="AX76" s="1256"/>
      <c r="AY76" s="1256" t="s">
        <v>2035</v>
      </c>
      <c r="AZ76" s="1256" t="s">
        <v>2035</v>
      </c>
      <c r="BA76" s="1256" t="s">
        <v>2035</v>
      </c>
      <c r="BB76" s="1256" t="s">
        <v>2035</v>
      </c>
      <c r="BC76" s="1256" t="s">
        <v>2035</v>
      </c>
      <c r="BD76" s="1256" t="s">
        <v>2035</v>
      </c>
      <c r="BE76" s="1256" t="s">
        <v>2035</v>
      </c>
      <c r="BF76" s="1256" t="s">
        <v>2035</v>
      </c>
      <c r="BG76" s="1256" t="s">
        <v>2035</v>
      </c>
      <c r="BH76"/>
      <c r="BI76" s="2"/>
      <c r="BJ76" s="2"/>
    </row>
    <row r="77" spans="1:85" ht="20.100000000000001" customHeight="1" x14ac:dyDescent="0.25">
      <c r="A77" s="2798"/>
      <c r="B77" s="2153" t="s">
        <v>2735</v>
      </c>
      <c r="C77" s="2154" t="s">
        <v>2742</v>
      </c>
      <c r="D77" s="1263" t="s">
        <v>2035</v>
      </c>
      <c r="E77" s="1263" t="s">
        <v>2035</v>
      </c>
      <c r="F77" s="1263" t="s">
        <v>2035</v>
      </c>
      <c r="G77" s="1263" t="s">
        <v>2035</v>
      </c>
      <c r="H77" s="1263" t="s">
        <v>2035</v>
      </c>
      <c r="I77" s="1263" t="s">
        <v>2035</v>
      </c>
      <c r="J77" s="1263" t="s">
        <v>2035</v>
      </c>
      <c r="K77" s="1263" t="s">
        <v>2035</v>
      </c>
      <c r="L77" s="1263" t="s">
        <v>2035</v>
      </c>
      <c r="M77" s="1263" t="s">
        <v>2035</v>
      </c>
      <c r="N77" s="1263" t="s">
        <v>2035</v>
      </c>
      <c r="O77" s="1263" t="s">
        <v>2035</v>
      </c>
      <c r="P77" s="1263" t="s">
        <v>2035</v>
      </c>
      <c r="Q77" s="1263" t="s">
        <v>2035</v>
      </c>
      <c r="R77" s="1263" t="s">
        <v>2035</v>
      </c>
      <c r="S77" s="1263" t="s">
        <v>2035</v>
      </c>
      <c r="T77" s="1263" t="s">
        <v>2035</v>
      </c>
      <c r="U77" s="1263" t="s">
        <v>2035</v>
      </c>
      <c r="V77" s="1263" t="s">
        <v>2035</v>
      </c>
      <c r="W77" s="1263" t="s">
        <v>2035</v>
      </c>
      <c r="X77" s="1263" t="s">
        <v>2035</v>
      </c>
      <c r="Y77" s="1263" t="s">
        <v>2035</v>
      </c>
      <c r="Z77" s="10" t="s">
        <v>603</v>
      </c>
      <c r="AA77" s="1263"/>
      <c r="AB77" s="1263" t="s">
        <v>2035</v>
      </c>
      <c r="AC77" s="1263"/>
      <c r="AD77" s="1263"/>
      <c r="AE77" s="1256" t="s">
        <v>2035</v>
      </c>
      <c r="AF77" s="1256" t="s">
        <v>2035</v>
      </c>
      <c r="AG77" s="1256" t="s">
        <v>2035</v>
      </c>
      <c r="AH77" s="1256" t="s">
        <v>2035</v>
      </c>
      <c r="AI77" s="1256"/>
      <c r="AJ77" s="1256" t="s">
        <v>2035</v>
      </c>
      <c r="AK77" s="1263" t="s">
        <v>2035</v>
      </c>
      <c r="AL77" s="1256" t="s">
        <v>2035</v>
      </c>
      <c r="AM77" s="1256" t="s">
        <v>2035</v>
      </c>
      <c r="AN77" s="1256" t="s">
        <v>2035</v>
      </c>
      <c r="AO77" s="1256"/>
      <c r="AP77" s="1673"/>
      <c r="AQ77" s="1283" t="s">
        <v>2034</v>
      </c>
      <c r="AR77" s="1256"/>
      <c r="AS77" s="1256"/>
      <c r="AT77" s="1256"/>
      <c r="AU77" s="1256"/>
      <c r="AV77" s="1256" t="s">
        <v>2035</v>
      </c>
      <c r="AW77" s="1256" t="s">
        <v>2035</v>
      </c>
      <c r="AX77" s="1256"/>
      <c r="AY77" s="1256" t="s">
        <v>2035</v>
      </c>
      <c r="AZ77" s="1256" t="s">
        <v>2035</v>
      </c>
      <c r="BA77" s="1256"/>
      <c r="BB77" s="1256" t="s">
        <v>2035</v>
      </c>
      <c r="BC77" s="1256" t="s">
        <v>2035</v>
      </c>
      <c r="BD77" s="1256" t="s">
        <v>2035</v>
      </c>
      <c r="BE77" s="1256" t="s">
        <v>2035</v>
      </c>
      <c r="BF77" s="1256" t="s">
        <v>2035</v>
      </c>
      <c r="BG77" s="1256" t="s">
        <v>2035</v>
      </c>
      <c r="BH77"/>
      <c r="BI77" s="2"/>
      <c r="BJ77" s="2"/>
    </row>
    <row r="78" spans="1:85" ht="20.100000000000001" customHeight="1" x14ac:dyDescent="0.25">
      <c r="A78" s="2798"/>
      <c r="B78" s="2153" t="s">
        <v>2735</v>
      </c>
      <c r="C78" s="2160" t="s">
        <v>2741</v>
      </c>
      <c r="D78" s="1275" t="s">
        <v>2034</v>
      </c>
      <c r="E78" s="1275" t="s">
        <v>2034</v>
      </c>
      <c r="F78" s="1263" t="s">
        <v>2035</v>
      </c>
      <c r="G78" s="1263" t="s">
        <v>2035</v>
      </c>
      <c r="H78" s="1263" t="s">
        <v>2035</v>
      </c>
      <c r="I78" s="1263" t="s">
        <v>2035</v>
      </c>
      <c r="J78" s="1263" t="s">
        <v>2035</v>
      </c>
      <c r="K78" s="1263" t="s">
        <v>2035</v>
      </c>
      <c r="L78" s="1263" t="s">
        <v>2035</v>
      </c>
      <c r="M78" s="1263" t="s">
        <v>2035</v>
      </c>
      <c r="N78" s="1263" t="s">
        <v>2035</v>
      </c>
      <c r="O78" s="1263" t="s">
        <v>2035</v>
      </c>
      <c r="P78" s="10" t="s">
        <v>603</v>
      </c>
      <c r="Q78" s="1263" t="s">
        <v>2035</v>
      </c>
      <c r="R78" s="1263" t="s">
        <v>2035</v>
      </c>
      <c r="S78" s="1275" t="s">
        <v>2034</v>
      </c>
      <c r="T78" s="1263" t="s">
        <v>2035</v>
      </c>
      <c r="U78" s="1275" t="s">
        <v>2034</v>
      </c>
      <c r="V78" s="1275" t="s">
        <v>2034</v>
      </c>
      <c r="W78" s="1263" t="s">
        <v>2035</v>
      </c>
      <c r="X78" s="1275" t="s">
        <v>2034</v>
      </c>
      <c r="Y78" s="1263" t="s">
        <v>2035</v>
      </c>
      <c r="Z78" s="10" t="s">
        <v>603</v>
      </c>
      <c r="AA78" s="1263"/>
      <c r="AB78" s="1263" t="s">
        <v>2035</v>
      </c>
      <c r="AC78" s="1263"/>
      <c r="AD78" s="1263"/>
      <c r="AE78" s="1283" t="s">
        <v>2034</v>
      </c>
      <c r="AF78" s="1256" t="s">
        <v>2035</v>
      </c>
      <c r="AG78" s="1256" t="s">
        <v>2035</v>
      </c>
      <c r="AH78" s="1256" t="s">
        <v>2035</v>
      </c>
      <c r="AI78" s="1256"/>
      <c r="AJ78" s="1256" t="s">
        <v>2035</v>
      </c>
      <c r="AK78" s="1256" t="s">
        <v>2035</v>
      </c>
      <c r="AL78" s="1256" t="s">
        <v>2035</v>
      </c>
      <c r="AM78" s="1283" t="s">
        <v>2034</v>
      </c>
      <c r="AN78" s="1256" t="s">
        <v>2035</v>
      </c>
      <c r="AO78" s="1256"/>
      <c r="AP78" s="1275" t="s">
        <v>2034</v>
      </c>
      <c r="AQ78" s="1283" t="s">
        <v>2034</v>
      </c>
      <c r="AR78" s="1283"/>
      <c r="AS78" s="1283"/>
      <c r="AT78" s="1283" t="s">
        <v>2034</v>
      </c>
      <c r="AU78" s="1283" t="s">
        <v>2034</v>
      </c>
      <c r="AV78" s="1283" t="s">
        <v>2034</v>
      </c>
      <c r="AW78" s="1283" t="s">
        <v>2034</v>
      </c>
      <c r="AX78" s="1283"/>
      <c r="AY78" s="1283" t="s">
        <v>2034</v>
      </c>
      <c r="AZ78" s="1283" t="s">
        <v>2034</v>
      </c>
      <c r="BA78" s="1256"/>
      <c r="BB78" s="1256" t="s">
        <v>2035</v>
      </c>
      <c r="BC78" s="1256" t="s">
        <v>2035</v>
      </c>
      <c r="BD78" s="1256" t="s">
        <v>2035</v>
      </c>
      <c r="BE78" s="1256" t="s">
        <v>2035</v>
      </c>
      <c r="BF78" s="1283" t="s">
        <v>2034</v>
      </c>
      <c r="BG78" s="1283" t="s">
        <v>2034</v>
      </c>
      <c r="BH78"/>
      <c r="BI78" s="2"/>
      <c r="BJ78" s="2"/>
    </row>
    <row r="79" spans="1:85" ht="20.100000000000001" customHeight="1" x14ac:dyDescent="0.25">
      <c r="A79" s="2798"/>
      <c r="B79" s="2153" t="s">
        <v>2735</v>
      </c>
      <c r="C79" s="2154" t="s">
        <v>2740</v>
      </c>
      <c r="D79" s="1263" t="s">
        <v>2035</v>
      </c>
      <c r="E79" s="1263" t="s">
        <v>2035</v>
      </c>
      <c r="F79" s="10" t="s">
        <v>603</v>
      </c>
      <c r="G79" s="10" t="s">
        <v>603</v>
      </c>
      <c r="H79" s="10" t="s">
        <v>603</v>
      </c>
      <c r="I79" s="10" t="s">
        <v>603</v>
      </c>
      <c r="J79" s="10" t="s">
        <v>603</v>
      </c>
      <c r="K79" s="10" t="s">
        <v>603</v>
      </c>
      <c r="L79" s="10" t="s">
        <v>603</v>
      </c>
      <c r="M79" s="10" t="s">
        <v>603</v>
      </c>
      <c r="N79" s="1263" t="s">
        <v>2035</v>
      </c>
      <c r="O79" s="10" t="s">
        <v>603</v>
      </c>
      <c r="P79" s="10" t="s">
        <v>603</v>
      </c>
      <c r="Q79" s="10" t="s">
        <v>603</v>
      </c>
      <c r="R79" s="10" t="s">
        <v>603</v>
      </c>
      <c r="S79" s="10" t="s">
        <v>603</v>
      </c>
      <c r="T79" s="10" t="s">
        <v>603</v>
      </c>
      <c r="U79" s="10" t="s">
        <v>603</v>
      </c>
      <c r="V79" s="10" t="s">
        <v>603</v>
      </c>
      <c r="W79" s="10" t="s">
        <v>603</v>
      </c>
      <c r="X79" s="10" t="s">
        <v>603</v>
      </c>
      <c r="Y79" s="10" t="s">
        <v>603</v>
      </c>
      <c r="Z79" s="10" t="s">
        <v>603</v>
      </c>
      <c r="AA79" s="10" t="s">
        <v>603</v>
      </c>
      <c r="AB79" s="10" t="s">
        <v>603</v>
      </c>
      <c r="AC79" s="10"/>
      <c r="AD79" s="10"/>
      <c r="AE79" s="1256"/>
      <c r="AF79" s="1256"/>
      <c r="AG79" s="1256"/>
      <c r="AH79" s="1673"/>
      <c r="AI79" s="1673"/>
      <c r="AJ79" s="1673"/>
      <c r="AK79" s="1673"/>
      <c r="AL79" s="1673"/>
      <c r="AM79" s="1673"/>
      <c r="AN79" s="1673"/>
      <c r="AO79" s="1673"/>
      <c r="AP79" s="1673"/>
      <c r="AQ79" s="1673"/>
      <c r="AR79" s="1673"/>
      <c r="AS79" s="1673"/>
      <c r="AT79" s="1673"/>
      <c r="AU79" s="1673"/>
      <c r="AV79" s="1673"/>
      <c r="AW79" s="1673"/>
      <c r="AX79" s="1673"/>
      <c r="AY79" s="1673"/>
      <c r="AZ79" s="1256"/>
      <c r="BA79" s="1285"/>
      <c r="BB79" s="1285"/>
      <c r="BC79" s="1256"/>
      <c r="BD79" s="1285"/>
      <c r="BE79" s="1285"/>
      <c r="BF79" s="1256"/>
      <c r="BG79" s="1285"/>
      <c r="BH79"/>
      <c r="BI79" s="2"/>
      <c r="BJ79" s="2"/>
    </row>
    <row r="80" spans="1:85" ht="20.100000000000001" customHeight="1" x14ac:dyDescent="0.25">
      <c r="A80" s="2798"/>
      <c r="B80" s="2153" t="s">
        <v>2735</v>
      </c>
      <c r="C80" s="2154" t="s">
        <v>2739</v>
      </c>
      <c r="D80" s="1263" t="s">
        <v>2035</v>
      </c>
      <c r="E80" s="1263" t="s">
        <v>2035</v>
      </c>
      <c r="F80" s="1263" t="s">
        <v>2035</v>
      </c>
      <c r="G80" s="1263" t="s">
        <v>2035</v>
      </c>
      <c r="H80" s="1263" t="s">
        <v>2035</v>
      </c>
      <c r="I80" s="1263" t="s">
        <v>2035</v>
      </c>
      <c r="J80" s="1263" t="s">
        <v>2035</v>
      </c>
      <c r="K80" s="1263" t="s">
        <v>2035</v>
      </c>
      <c r="L80" s="1263" t="s">
        <v>2035</v>
      </c>
      <c r="M80" s="1263" t="s">
        <v>2035</v>
      </c>
      <c r="N80" s="1263" t="s">
        <v>2035</v>
      </c>
      <c r="O80" s="1263" t="s">
        <v>2035</v>
      </c>
      <c r="P80" s="1263" t="s">
        <v>2035</v>
      </c>
      <c r="Q80" s="1263" t="s">
        <v>2035</v>
      </c>
      <c r="R80" s="1263" t="s">
        <v>2035</v>
      </c>
      <c r="S80" s="1263" t="s">
        <v>2035</v>
      </c>
      <c r="T80" s="1263" t="s">
        <v>2035</v>
      </c>
      <c r="U80" s="1263" t="s">
        <v>2035</v>
      </c>
      <c r="V80" s="1263" t="s">
        <v>2035</v>
      </c>
      <c r="W80" s="1263" t="s">
        <v>2035</v>
      </c>
      <c r="X80" s="1263" t="s">
        <v>2035</v>
      </c>
      <c r="Y80" s="1263" t="s">
        <v>2035</v>
      </c>
      <c r="Z80" s="10" t="s">
        <v>603</v>
      </c>
      <c r="AA80" s="1263" t="s">
        <v>2035</v>
      </c>
      <c r="AB80" s="1263" t="s">
        <v>2035</v>
      </c>
      <c r="AC80" s="1263"/>
      <c r="AD80" s="1263"/>
      <c r="AE80" s="1256" t="s">
        <v>2035</v>
      </c>
      <c r="AF80" s="1256" t="s">
        <v>2035</v>
      </c>
      <c r="AG80" s="1256" t="s">
        <v>2035</v>
      </c>
      <c r="AH80" s="1256" t="s">
        <v>2035</v>
      </c>
      <c r="AI80" s="1256"/>
      <c r="AJ80" s="1256" t="s">
        <v>2035</v>
      </c>
      <c r="AK80" s="1256" t="s">
        <v>2035</v>
      </c>
      <c r="AL80" s="1256" t="s">
        <v>2035</v>
      </c>
      <c r="AM80" s="1256" t="s">
        <v>2035</v>
      </c>
      <c r="AN80" s="1256" t="s">
        <v>2035</v>
      </c>
      <c r="AO80" s="1256" t="s">
        <v>2035</v>
      </c>
      <c r="AP80" s="1256" t="s">
        <v>2035</v>
      </c>
      <c r="AQ80" s="1256" t="s">
        <v>2035</v>
      </c>
      <c r="AR80" s="1256"/>
      <c r="AS80" s="1256"/>
      <c r="AT80" s="1256" t="s">
        <v>2035</v>
      </c>
      <c r="AU80" s="1256" t="s">
        <v>2035</v>
      </c>
      <c r="AV80" s="1256" t="s">
        <v>2035</v>
      </c>
      <c r="AW80" s="1263" t="s">
        <v>2035</v>
      </c>
      <c r="AX80" s="1256"/>
      <c r="AY80" s="1256" t="s">
        <v>2035</v>
      </c>
      <c r="AZ80" s="1256" t="s">
        <v>2035</v>
      </c>
      <c r="BA80" s="1256" t="s">
        <v>2035</v>
      </c>
      <c r="BB80" s="1256" t="s">
        <v>2035</v>
      </c>
      <c r="BC80" s="1256" t="s">
        <v>2035</v>
      </c>
      <c r="BD80" s="1256" t="s">
        <v>2035</v>
      </c>
      <c r="BE80" s="1256" t="s">
        <v>2035</v>
      </c>
      <c r="BF80" s="1256" t="s">
        <v>2035</v>
      </c>
      <c r="BG80" s="1256" t="s">
        <v>2035</v>
      </c>
      <c r="BH80"/>
      <c r="BI80" s="2"/>
      <c r="BJ80" s="2"/>
    </row>
    <row r="81" spans="1:67" ht="20.100000000000001" customHeight="1" x14ac:dyDescent="0.25">
      <c r="A81" s="2798"/>
      <c r="B81" s="2153" t="s">
        <v>2735</v>
      </c>
      <c r="C81" s="2154" t="s">
        <v>2738</v>
      </c>
      <c r="D81" s="1263" t="s">
        <v>2035</v>
      </c>
      <c r="E81" s="1275" t="s">
        <v>2034</v>
      </c>
      <c r="F81" s="1263" t="s">
        <v>2035</v>
      </c>
      <c r="G81" s="1263" t="s">
        <v>2035</v>
      </c>
      <c r="H81" s="1263" t="s">
        <v>2035</v>
      </c>
      <c r="I81" s="1263" t="s">
        <v>2035</v>
      </c>
      <c r="J81" s="1275" t="s">
        <v>2034</v>
      </c>
      <c r="K81" s="1275" t="s">
        <v>2034</v>
      </c>
      <c r="L81" s="1275" t="s">
        <v>2034</v>
      </c>
      <c r="M81" s="1275" t="s">
        <v>2034</v>
      </c>
      <c r="N81" s="1263" t="s">
        <v>2035</v>
      </c>
      <c r="O81" s="1263" t="s">
        <v>2035</v>
      </c>
      <c r="P81" s="1263" t="s">
        <v>2035</v>
      </c>
      <c r="Q81" s="1275" t="s">
        <v>2034</v>
      </c>
      <c r="R81" s="1275" t="s">
        <v>2034</v>
      </c>
      <c r="S81" s="1275" t="s">
        <v>2034</v>
      </c>
      <c r="T81" s="1275" t="s">
        <v>2034</v>
      </c>
      <c r="U81" s="1275" t="s">
        <v>2034</v>
      </c>
      <c r="V81" s="1263" t="s">
        <v>2035</v>
      </c>
      <c r="W81" s="1263" t="s">
        <v>2035</v>
      </c>
      <c r="X81" s="1263" t="s">
        <v>2035</v>
      </c>
      <c r="Y81" s="1263" t="s">
        <v>2035</v>
      </c>
      <c r="Z81" s="10" t="s">
        <v>603</v>
      </c>
      <c r="AA81" s="1263" t="s">
        <v>2035</v>
      </c>
      <c r="AB81" s="1263" t="s">
        <v>2035</v>
      </c>
      <c r="AC81" s="1263"/>
      <c r="AD81" s="1263"/>
      <c r="AE81" s="1256" t="s">
        <v>2035</v>
      </c>
      <c r="AF81" s="1256" t="s">
        <v>2035</v>
      </c>
      <c r="AG81" s="1256" t="s">
        <v>2035</v>
      </c>
      <c r="AH81" s="1256" t="s">
        <v>2035</v>
      </c>
      <c r="AI81" s="1256"/>
      <c r="AJ81" s="1256" t="s">
        <v>2035</v>
      </c>
      <c r="AK81" s="1263" t="s">
        <v>2035</v>
      </c>
      <c r="AL81" s="1256" t="s">
        <v>2035</v>
      </c>
      <c r="AM81" s="1283" t="s">
        <v>2034</v>
      </c>
      <c r="AN81" s="1263" t="s">
        <v>2035</v>
      </c>
      <c r="AO81" s="1263" t="s">
        <v>2035</v>
      </c>
      <c r="AP81" s="1282" t="s">
        <v>2034</v>
      </c>
      <c r="AQ81" s="1263" t="s">
        <v>2035</v>
      </c>
      <c r="AR81" s="1263"/>
      <c r="AS81" s="1263"/>
      <c r="AT81" s="1263" t="s">
        <v>2035</v>
      </c>
      <c r="AU81" s="1263" t="s">
        <v>2035</v>
      </c>
      <c r="AV81" s="1263" t="s">
        <v>2035</v>
      </c>
      <c r="AW81" s="1263" t="s">
        <v>2035</v>
      </c>
      <c r="AX81" s="1263"/>
      <c r="AY81" s="1263" t="s">
        <v>2035</v>
      </c>
      <c r="AZ81" s="1263" t="s">
        <v>2035</v>
      </c>
      <c r="BA81" s="1282" t="s">
        <v>2034</v>
      </c>
      <c r="BB81" s="1263" t="s">
        <v>2035</v>
      </c>
      <c r="BC81" s="1263" t="s">
        <v>2035</v>
      </c>
      <c r="BD81" s="1256" t="s">
        <v>2035</v>
      </c>
      <c r="BE81" s="1283" t="s">
        <v>2034</v>
      </c>
      <c r="BF81" s="1283" t="s">
        <v>2034</v>
      </c>
      <c r="BG81" s="1283" t="s">
        <v>2034</v>
      </c>
      <c r="BH81"/>
      <c r="BI81" s="2"/>
      <c r="BJ81" s="2"/>
    </row>
    <row r="82" spans="1:67" ht="20.100000000000001" customHeight="1" x14ac:dyDescent="0.25">
      <c r="A82" s="2798"/>
      <c r="B82" s="2153" t="s">
        <v>2735</v>
      </c>
      <c r="C82" s="2154" t="s">
        <v>2737</v>
      </c>
      <c r="D82" s="1275" t="s">
        <v>2034</v>
      </c>
      <c r="E82" s="1263" t="s">
        <v>2035</v>
      </c>
      <c r="F82" s="1263" t="s">
        <v>2035</v>
      </c>
      <c r="G82" s="1275" t="s">
        <v>2034</v>
      </c>
      <c r="H82" s="1263" t="s">
        <v>2035</v>
      </c>
      <c r="I82" s="1263" t="s">
        <v>2035</v>
      </c>
      <c r="J82" s="1263" t="s">
        <v>2035</v>
      </c>
      <c r="K82" s="1263" t="s">
        <v>2035</v>
      </c>
      <c r="L82" s="1263" t="s">
        <v>2035</v>
      </c>
      <c r="M82" s="1263" t="s">
        <v>2035</v>
      </c>
      <c r="N82" s="1263" t="s">
        <v>2035</v>
      </c>
      <c r="O82" s="1263" t="s">
        <v>2035</v>
      </c>
      <c r="P82" s="1263" t="s">
        <v>2035</v>
      </c>
      <c r="Q82" s="1263" t="s">
        <v>2035</v>
      </c>
      <c r="R82" s="1263" t="s">
        <v>2035</v>
      </c>
      <c r="S82" s="1263" t="s">
        <v>2035</v>
      </c>
      <c r="T82" s="1263" t="s">
        <v>2035</v>
      </c>
      <c r="U82" s="1263" t="s">
        <v>2035</v>
      </c>
      <c r="V82" s="1263" t="s">
        <v>2035</v>
      </c>
      <c r="W82" s="1263" t="s">
        <v>2035</v>
      </c>
      <c r="X82" s="1263" t="s">
        <v>2035</v>
      </c>
      <c r="Y82" s="1263" t="s">
        <v>2035</v>
      </c>
      <c r="Z82" s="10" t="s">
        <v>603</v>
      </c>
      <c r="AA82" s="1263" t="s">
        <v>2035</v>
      </c>
      <c r="AB82" s="1263" t="s">
        <v>2035</v>
      </c>
      <c r="AC82" s="1263"/>
      <c r="AD82" s="1263"/>
      <c r="AE82" s="1256" t="s">
        <v>2035</v>
      </c>
      <c r="AF82" s="1256" t="s">
        <v>2035</v>
      </c>
      <c r="AG82" s="1256" t="s">
        <v>2035</v>
      </c>
      <c r="AH82" s="1256" t="s">
        <v>2035</v>
      </c>
      <c r="AI82" s="1256"/>
      <c r="AJ82" s="1256" t="s">
        <v>2035</v>
      </c>
      <c r="AK82" s="1256" t="s">
        <v>2035</v>
      </c>
      <c r="AL82" s="1256" t="s">
        <v>2035</v>
      </c>
      <c r="AM82" s="1256" t="s">
        <v>2035</v>
      </c>
      <c r="AN82" s="1256" t="s">
        <v>2035</v>
      </c>
      <c r="AO82" s="1256" t="s">
        <v>2035</v>
      </c>
      <c r="AP82" s="1256" t="s">
        <v>2035</v>
      </c>
      <c r="AQ82" s="1256" t="s">
        <v>2035</v>
      </c>
      <c r="AR82" s="1256"/>
      <c r="AS82" s="1256"/>
      <c r="AT82" s="1256" t="s">
        <v>2035</v>
      </c>
      <c r="AU82" s="1256" t="s">
        <v>2035</v>
      </c>
      <c r="AV82" s="1256" t="s">
        <v>2035</v>
      </c>
      <c r="AW82" s="1283" t="s">
        <v>2034</v>
      </c>
      <c r="AX82" s="1256"/>
      <c r="AY82" s="1256" t="s">
        <v>2035</v>
      </c>
      <c r="AZ82" s="1256" t="s">
        <v>2035</v>
      </c>
      <c r="BA82" s="1256" t="s">
        <v>2035</v>
      </c>
      <c r="BB82" s="1284" t="s">
        <v>2034</v>
      </c>
      <c r="BC82" s="1256" t="s">
        <v>2035</v>
      </c>
      <c r="BD82" s="1284" t="s">
        <v>2034</v>
      </c>
      <c r="BE82" s="1256" t="s">
        <v>2035</v>
      </c>
      <c r="BF82" s="1256" t="s">
        <v>2035</v>
      </c>
      <c r="BG82" s="1256" t="s">
        <v>2035</v>
      </c>
      <c r="BH82"/>
      <c r="BI82" s="2"/>
      <c r="BJ82" s="2"/>
    </row>
    <row r="83" spans="1:67" ht="20.100000000000001" customHeight="1" thickBot="1" x14ac:dyDescent="0.3">
      <c r="A83" s="2810"/>
      <c r="B83" s="2157" t="s">
        <v>2735</v>
      </c>
      <c r="C83" s="2158" t="s">
        <v>2784</v>
      </c>
      <c r="D83" s="1263" t="s">
        <v>2035</v>
      </c>
      <c r="E83" s="1263" t="s">
        <v>2035</v>
      </c>
      <c r="F83" s="1263" t="s">
        <v>2035</v>
      </c>
      <c r="G83" s="1263" t="s">
        <v>2035</v>
      </c>
      <c r="H83" s="1263" t="s">
        <v>2035</v>
      </c>
      <c r="I83" s="1263" t="s">
        <v>2035</v>
      </c>
      <c r="J83" s="1263" t="s">
        <v>2035</v>
      </c>
      <c r="K83" s="1263" t="s">
        <v>2035</v>
      </c>
      <c r="L83" s="1263" t="s">
        <v>2035</v>
      </c>
      <c r="M83" s="1263" t="s">
        <v>2035</v>
      </c>
      <c r="N83" s="1263" t="s">
        <v>2035</v>
      </c>
      <c r="O83" s="1263" t="s">
        <v>2035</v>
      </c>
      <c r="P83" s="1263" t="s">
        <v>2035</v>
      </c>
      <c r="Q83" s="1263" t="s">
        <v>2035</v>
      </c>
      <c r="R83" s="1263" t="s">
        <v>2035</v>
      </c>
      <c r="S83" s="1263" t="s">
        <v>2035</v>
      </c>
      <c r="T83" s="1263" t="s">
        <v>2035</v>
      </c>
      <c r="U83" s="1263" t="s">
        <v>2035</v>
      </c>
      <c r="V83" s="1263" t="s">
        <v>2035</v>
      </c>
      <c r="W83" s="1263" t="s">
        <v>2035</v>
      </c>
      <c r="X83" s="1263" t="s">
        <v>2035</v>
      </c>
      <c r="Y83" s="1263" t="s">
        <v>2035</v>
      </c>
      <c r="Z83" s="10" t="s">
        <v>603</v>
      </c>
      <c r="AA83" s="1263" t="s">
        <v>2035</v>
      </c>
      <c r="AB83" s="1263" t="s">
        <v>2035</v>
      </c>
      <c r="AC83" s="1278"/>
      <c r="AD83" s="1278"/>
      <c r="AE83" s="1252" t="s">
        <v>2035</v>
      </c>
      <c r="AF83" s="1252" t="s">
        <v>2035</v>
      </c>
      <c r="AG83" s="1252" t="s">
        <v>2035</v>
      </c>
      <c r="AH83" s="1252" t="s">
        <v>2035</v>
      </c>
      <c r="AI83" s="1252"/>
      <c r="AJ83" s="1256" t="s">
        <v>2035</v>
      </c>
      <c r="AK83" s="1256" t="s">
        <v>2035</v>
      </c>
      <c r="AL83" s="1256" t="s">
        <v>2035</v>
      </c>
      <c r="AM83" s="1256" t="s">
        <v>2035</v>
      </c>
      <c r="AN83" s="1256" t="s">
        <v>2035</v>
      </c>
      <c r="AO83" s="1256" t="s">
        <v>2035</v>
      </c>
      <c r="AP83" s="1256" t="s">
        <v>2035</v>
      </c>
      <c r="AQ83" s="1256" t="s">
        <v>2035</v>
      </c>
      <c r="AR83" s="1252"/>
      <c r="AS83" s="1252"/>
      <c r="AT83" s="1256" t="s">
        <v>2035</v>
      </c>
      <c r="AU83" s="1256" t="s">
        <v>2035</v>
      </c>
      <c r="AV83" s="1256" t="s">
        <v>2035</v>
      </c>
      <c r="AW83" s="1256" t="s">
        <v>2035</v>
      </c>
      <c r="AX83" s="1252"/>
      <c r="AY83" s="1256" t="s">
        <v>2035</v>
      </c>
      <c r="AZ83" s="1256" t="s">
        <v>2035</v>
      </c>
      <c r="BA83" s="1256" t="s">
        <v>2035</v>
      </c>
      <c r="BB83" s="1256" t="s">
        <v>2035</v>
      </c>
      <c r="BC83" s="1256" t="s">
        <v>2035</v>
      </c>
      <c r="BD83" s="1256" t="s">
        <v>2035</v>
      </c>
      <c r="BE83" s="1256" t="s">
        <v>2035</v>
      </c>
      <c r="BF83" s="1256" t="s">
        <v>2035</v>
      </c>
      <c r="BG83" s="1256" t="s">
        <v>2035</v>
      </c>
      <c r="BH83"/>
      <c r="BI83" s="2"/>
      <c r="BJ83" s="2"/>
    </row>
    <row r="84" spans="1:67" ht="20.100000000000001" customHeight="1" x14ac:dyDescent="0.25">
      <c r="A84" s="2150" t="s">
        <v>2017</v>
      </c>
      <c r="B84" s="2159" t="s">
        <v>2017</v>
      </c>
      <c r="C84" s="2161"/>
      <c r="D84" s="2771" t="s">
        <v>2765</v>
      </c>
      <c r="E84" s="2772"/>
      <c r="F84" s="2772"/>
      <c r="G84" s="2772"/>
      <c r="H84" s="2771" t="s">
        <v>2764</v>
      </c>
      <c r="I84" s="2772"/>
      <c r="J84" s="2772"/>
      <c r="K84" s="2772"/>
      <c r="L84" s="2790" t="s">
        <v>2763</v>
      </c>
      <c r="M84" s="2808"/>
      <c r="N84" s="2808"/>
      <c r="O84" s="2808"/>
      <c r="P84" s="2809"/>
      <c r="Q84" s="2771" t="s">
        <v>2753</v>
      </c>
      <c r="R84" s="2772"/>
      <c r="S84" s="2772"/>
      <c r="T84" s="2772"/>
      <c r="U84" s="2771" t="s">
        <v>2762</v>
      </c>
      <c r="V84" s="2772"/>
      <c r="W84" s="2772"/>
      <c r="X84" s="2772"/>
      <c r="Y84" s="2772"/>
      <c r="Z84" s="2771" t="s">
        <v>2752</v>
      </c>
      <c r="AA84" s="2772"/>
      <c r="AB84" s="2772"/>
      <c r="AC84" s="1675"/>
      <c r="AD84" s="1675"/>
      <c r="AE84" s="2771" t="s">
        <v>2751</v>
      </c>
      <c r="AF84" s="2772"/>
      <c r="AG84" s="2772"/>
      <c r="AH84" s="2772"/>
      <c r="AI84" s="2772"/>
      <c r="AJ84" s="2771" t="s">
        <v>2768</v>
      </c>
      <c r="AK84" s="2772"/>
      <c r="AL84" s="2772"/>
      <c r="AM84" s="2772"/>
      <c r="AN84" s="2772"/>
      <c r="AO84" s="2790" t="s">
        <v>2761</v>
      </c>
      <c r="AP84" s="2791"/>
      <c r="AQ84" s="2791"/>
      <c r="AR84" s="2791"/>
      <c r="AS84" s="2792"/>
      <c r="AT84" s="2771" t="s">
        <v>2760</v>
      </c>
      <c r="AU84" s="2772"/>
      <c r="AV84" s="2772"/>
      <c r="AW84" s="2772"/>
      <c r="AX84" s="2772"/>
      <c r="AY84" s="2771" t="s">
        <v>2759</v>
      </c>
      <c r="AZ84" s="2772"/>
      <c r="BA84" s="2772"/>
      <c r="BB84" s="2772"/>
      <c r="BC84" s="2772"/>
      <c r="BD84" s="2771" t="s">
        <v>2758</v>
      </c>
      <c r="BE84" s="2772"/>
      <c r="BF84" s="2772"/>
      <c r="BG84" s="2772"/>
      <c r="BH84"/>
      <c r="BI84" s="2"/>
      <c r="BJ84" s="2"/>
      <c r="BL84" s="1271" t="s">
        <v>2017</v>
      </c>
      <c r="BM84" s="2406"/>
      <c r="BN84" s="1265"/>
      <c r="BO84" s="84">
        <v>2010</v>
      </c>
    </row>
    <row r="85" spans="1:67" ht="20.100000000000001" customHeight="1" x14ac:dyDescent="0.25">
      <c r="A85" s="1757" t="s">
        <v>2729</v>
      </c>
      <c r="B85" s="2153" t="s">
        <v>2729</v>
      </c>
      <c r="C85" s="2162" t="s">
        <v>2728</v>
      </c>
      <c r="D85" s="1755">
        <v>5</v>
      </c>
      <c r="E85" s="1755">
        <v>12</v>
      </c>
      <c r="F85" s="1755">
        <v>19</v>
      </c>
      <c r="G85" s="1755">
        <v>28</v>
      </c>
      <c r="H85" s="1262">
        <v>2</v>
      </c>
      <c r="I85" s="1262">
        <v>9</v>
      </c>
      <c r="J85" s="1262">
        <v>17</v>
      </c>
      <c r="K85" s="1262"/>
      <c r="L85" s="1262"/>
      <c r="M85" s="1262"/>
      <c r="N85" s="1262">
        <v>16</v>
      </c>
      <c r="O85" s="1262"/>
      <c r="P85" s="1262"/>
      <c r="Q85" s="1262"/>
      <c r="R85" s="1262">
        <v>13</v>
      </c>
      <c r="S85" s="1262">
        <v>19</v>
      </c>
      <c r="T85" s="1262">
        <v>27</v>
      </c>
      <c r="U85" s="1262"/>
      <c r="V85" s="1262">
        <v>12</v>
      </c>
      <c r="W85" s="1262">
        <v>18</v>
      </c>
      <c r="X85" s="1262">
        <v>24</v>
      </c>
      <c r="Y85" s="1262">
        <v>31</v>
      </c>
      <c r="Z85" s="1262"/>
      <c r="AA85" s="1262">
        <v>7</v>
      </c>
      <c r="AB85" s="1262">
        <v>14</v>
      </c>
      <c r="AC85" s="1262"/>
      <c r="AD85" s="1262"/>
      <c r="AE85" s="6"/>
      <c r="AF85" s="6">
        <v>12</v>
      </c>
      <c r="AG85" s="6">
        <v>20</v>
      </c>
      <c r="AH85" s="6">
        <v>28</v>
      </c>
      <c r="AI85" s="6"/>
      <c r="AJ85" s="1262">
        <v>3</v>
      </c>
      <c r="AK85" s="1262">
        <v>10</v>
      </c>
      <c r="AL85" s="384">
        <v>17</v>
      </c>
      <c r="AM85" s="384">
        <v>24</v>
      </c>
      <c r="AN85" s="384">
        <v>31</v>
      </c>
      <c r="AO85" s="6">
        <v>13</v>
      </c>
      <c r="AP85" s="6"/>
      <c r="AQ85" s="6"/>
      <c r="AR85" s="6"/>
      <c r="AS85" s="6"/>
      <c r="AT85" s="6"/>
      <c r="AU85" s="6"/>
      <c r="AV85" s="6">
        <v>21</v>
      </c>
      <c r="AW85" s="6">
        <v>27</v>
      </c>
      <c r="AX85" s="6"/>
      <c r="AY85" s="6"/>
      <c r="AZ85" s="6"/>
      <c r="BA85" s="6">
        <v>16</v>
      </c>
      <c r="BB85" s="6">
        <v>23</v>
      </c>
      <c r="BC85" s="6">
        <v>30</v>
      </c>
      <c r="BD85" s="6">
        <v>7</v>
      </c>
      <c r="BE85" s="6"/>
      <c r="BF85" s="6"/>
      <c r="BG85" s="6">
        <v>28</v>
      </c>
      <c r="BH85"/>
      <c r="BI85" s="1237" t="s">
        <v>2788</v>
      </c>
      <c r="BJ85" s="1242" t="s">
        <v>2787</v>
      </c>
      <c r="BL85" s="130"/>
      <c r="BM85" s="1264" t="s">
        <v>2038</v>
      </c>
      <c r="BN85" s="92"/>
      <c r="BO85" s="92">
        <f>BI86</f>
        <v>35</v>
      </c>
    </row>
    <row r="86" spans="1:67" ht="20.100000000000001" customHeight="1" x14ac:dyDescent="0.25">
      <c r="A86" s="2163" t="s">
        <v>1611</v>
      </c>
      <c r="B86" s="2153" t="s">
        <v>1611</v>
      </c>
      <c r="C86" s="2165" t="s">
        <v>2733</v>
      </c>
      <c r="D86" s="10" t="s">
        <v>603</v>
      </c>
      <c r="E86" s="10" t="s">
        <v>603</v>
      </c>
      <c r="F86" s="10" t="s">
        <v>603</v>
      </c>
      <c r="G86" s="1275" t="s">
        <v>2034</v>
      </c>
      <c r="H86" s="1275" t="s">
        <v>2034</v>
      </c>
      <c r="I86" s="1263" t="s">
        <v>2035</v>
      </c>
      <c r="J86" s="1275" t="s">
        <v>2034</v>
      </c>
      <c r="K86" s="10" t="s">
        <v>603</v>
      </c>
      <c r="L86" s="10" t="s">
        <v>603</v>
      </c>
      <c r="M86" s="10" t="s">
        <v>603</v>
      </c>
      <c r="N86" s="1275" t="s">
        <v>2034</v>
      </c>
      <c r="O86" s="10" t="s">
        <v>603</v>
      </c>
      <c r="P86" s="10" t="s">
        <v>603</v>
      </c>
      <c r="Q86" s="10" t="s">
        <v>603</v>
      </c>
      <c r="R86" s="10" t="s">
        <v>603</v>
      </c>
      <c r="S86" s="10" t="s">
        <v>603</v>
      </c>
      <c r="T86" s="10" t="s">
        <v>603</v>
      </c>
      <c r="U86" s="10" t="s">
        <v>603</v>
      </c>
      <c r="V86" s="1275" t="s">
        <v>2034</v>
      </c>
      <c r="W86" s="1275" t="s">
        <v>2034</v>
      </c>
      <c r="X86" s="1263" t="s">
        <v>2035</v>
      </c>
      <c r="Y86" s="1263" t="s">
        <v>2035</v>
      </c>
      <c r="Z86" s="10" t="s">
        <v>603</v>
      </c>
      <c r="AA86" s="1263" t="s">
        <v>2035</v>
      </c>
      <c r="AB86" s="1275" t="s">
        <v>2034</v>
      </c>
      <c r="AC86" s="1275"/>
      <c r="AD86" s="1275"/>
      <c r="AE86" s="1256"/>
      <c r="AF86" s="1256" t="s">
        <v>2035</v>
      </c>
      <c r="AG86" s="1256" t="s">
        <v>2035</v>
      </c>
      <c r="AH86" s="1256" t="s">
        <v>2035</v>
      </c>
      <c r="AI86" s="1256"/>
      <c r="AJ86" s="1283" t="s">
        <v>2034</v>
      </c>
      <c r="AK86" s="1283" t="s">
        <v>2034</v>
      </c>
      <c r="AL86" s="1275" t="s">
        <v>2034</v>
      </c>
      <c r="AM86" s="1275" t="s">
        <v>2034</v>
      </c>
      <c r="AN86" s="1275" t="s">
        <v>2034</v>
      </c>
      <c r="AO86" s="1263" t="s">
        <v>2035</v>
      </c>
      <c r="AP86" s="1673"/>
      <c r="AQ86" s="1673"/>
      <c r="AR86" s="1256"/>
      <c r="AS86" s="1256"/>
      <c r="AT86" s="1282"/>
      <c r="AU86" s="1282"/>
      <c r="AV86" s="1256" t="s">
        <v>2035</v>
      </c>
      <c r="AW86" s="1256" t="s">
        <v>2035</v>
      </c>
      <c r="AX86" s="1256"/>
      <c r="AY86" s="1256"/>
      <c r="AZ86" s="1256"/>
      <c r="BA86" s="1263" t="s">
        <v>2035</v>
      </c>
      <c r="BB86" s="1282" t="s">
        <v>2034</v>
      </c>
      <c r="BC86" s="1282" t="s">
        <v>2034</v>
      </c>
      <c r="BD86" s="1282" t="s">
        <v>2034</v>
      </c>
      <c r="BE86" s="1282"/>
      <c r="BF86" s="1282"/>
      <c r="BG86" s="1282" t="s">
        <v>2034</v>
      </c>
      <c r="BH86"/>
      <c r="BI86" s="1237">
        <f>COUNTIFS(D86:BG87,"P")</f>
        <v>35</v>
      </c>
      <c r="BJ86" s="1242">
        <f>COUNTIFS(D86:BH87,"i")</f>
        <v>18</v>
      </c>
      <c r="BL86" s="130"/>
      <c r="BM86" s="718" t="s">
        <v>2037</v>
      </c>
      <c r="BN86" s="92"/>
      <c r="BO86" s="92">
        <f>BJ86</f>
        <v>18</v>
      </c>
    </row>
    <row r="87" spans="1:67" ht="20.100000000000001" customHeight="1" thickBot="1" x14ac:dyDescent="0.3">
      <c r="A87" s="2166" t="s">
        <v>508</v>
      </c>
      <c r="B87" s="2155" t="s">
        <v>508</v>
      </c>
      <c r="C87" s="2168" t="s">
        <v>2732</v>
      </c>
      <c r="D87" s="10" t="s">
        <v>603</v>
      </c>
      <c r="E87" s="10" t="s">
        <v>603</v>
      </c>
      <c r="F87" s="10" t="s">
        <v>603</v>
      </c>
      <c r="G87" s="1263" t="s">
        <v>2035</v>
      </c>
      <c r="H87" s="1263" t="s">
        <v>2035</v>
      </c>
      <c r="I87" s="1275" t="s">
        <v>2034</v>
      </c>
      <c r="J87" s="1263" t="s">
        <v>2035</v>
      </c>
      <c r="K87" s="10" t="s">
        <v>603</v>
      </c>
      <c r="L87" s="10" t="s">
        <v>603</v>
      </c>
      <c r="M87" s="10" t="s">
        <v>603</v>
      </c>
      <c r="N87" s="10" t="s">
        <v>603</v>
      </c>
      <c r="O87" s="10" t="s">
        <v>603</v>
      </c>
      <c r="P87" s="10" t="s">
        <v>603</v>
      </c>
      <c r="Q87" s="10" t="s">
        <v>603</v>
      </c>
      <c r="R87" s="10" t="s">
        <v>603</v>
      </c>
      <c r="S87" s="10" t="s">
        <v>603</v>
      </c>
      <c r="T87" s="10" t="s">
        <v>603</v>
      </c>
      <c r="U87" s="10" t="s">
        <v>603</v>
      </c>
      <c r="V87" s="1263" t="s">
        <v>2035</v>
      </c>
      <c r="W87" s="1263" t="s">
        <v>2035</v>
      </c>
      <c r="X87" s="1263" t="s">
        <v>2035</v>
      </c>
      <c r="Y87" s="1263" t="s">
        <v>2035</v>
      </c>
      <c r="Z87" s="10" t="s">
        <v>603</v>
      </c>
      <c r="AA87" s="1263" t="s">
        <v>2035</v>
      </c>
      <c r="AB87" s="1263" t="s">
        <v>2035</v>
      </c>
      <c r="AC87" s="1278"/>
      <c r="AD87" s="1278"/>
      <c r="AE87" s="1280"/>
      <c r="AF87" s="1280" t="s">
        <v>2035</v>
      </c>
      <c r="AG87" s="1280" t="s">
        <v>2035</v>
      </c>
      <c r="AH87" s="1280" t="s">
        <v>2035</v>
      </c>
      <c r="AI87" s="1280"/>
      <c r="AJ87" s="1280" t="s">
        <v>2035</v>
      </c>
      <c r="AK87" s="1280" t="s">
        <v>2035</v>
      </c>
      <c r="AL87" s="1278" t="s">
        <v>2035</v>
      </c>
      <c r="AM87" s="1278" t="s">
        <v>2035</v>
      </c>
      <c r="AN87" s="1278" t="s">
        <v>2035</v>
      </c>
      <c r="AO87" s="1278" t="s">
        <v>2035</v>
      </c>
      <c r="AP87" s="1281"/>
      <c r="AQ87" s="1281"/>
      <c r="AR87" s="1280"/>
      <c r="AS87" s="1280"/>
      <c r="AT87" s="1280"/>
      <c r="AU87" s="1280"/>
      <c r="AV87" s="1280" t="s">
        <v>2035</v>
      </c>
      <c r="AW87" s="1280" t="s">
        <v>2035</v>
      </c>
      <c r="AX87" s="1280"/>
      <c r="AY87" s="1280"/>
      <c r="AZ87" s="1280"/>
      <c r="BA87" s="1280" t="s">
        <v>2035</v>
      </c>
      <c r="BB87" s="1280" t="s">
        <v>2035</v>
      </c>
      <c r="BC87" s="1280" t="s">
        <v>2035</v>
      </c>
      <c r="BD87" s="1278" t="s">
        <v>2035</v>
      </c>
      <c r="BE87" s="1280"/>
      <c r="BF87" s="1280"/>
      <c r="BG87" s="1279" t="s">
        <v>2034</v>
      </c>
      <c r="BH87"/>
      <c r="BI87" s="2"/>
      <c r="BJ87" s="2"/>
    </row>
    <row r="88" spans="1:67" ht="20.100000000000001" customHeight="1" x14ac:dyDescent="0.25">
      <c r="A88" s="2150" t="s">
        <v>369</v>
      </c>
      <c r="B88" s="2159" t="s">
        <v>369</v>
      </c>
      <c r="C88" s="2152"/>
      <c r="D88" s="2771" t="s">
        <v>2765</v>
      </c>
      <c r="E88" s="2772"/>
      <c r="F88" s="2772"/>
      <c r="G88" s="2772"/>
      <c r="H88" s="2771" t="s">
        <v>2764</v>
      </c>
      <c r="I88" s="2772"/>
      <c r="J88" s="2772"/>
      <c r="K88" s="2772"/>
      <c r="L88" s="2790" t="s">
        <v>2763</v>
      </c>
      <c r="M88" s="2808"/>
      <c r="N88" s="2808"/>
      <c r="O88" s="2808"/>
      <c r="P88" s="2809"/>
      <c r="Q88" s="2771" t="s">
        <v>2753</v>
      </c>
      <c r="R88" s="2772"/>
      <c r="S88" s="2772"/>
      <c r="T88" s="2772"/>
      <c r="U88" s="2771" t="s">
        <v>2762</v>
      </c>
      <c r="V88" s="2772"/>
      <c r="W88" s="2772"/>
      <c r="X88" s="2772"/>
      <c r="Y88" s="2772"/>
      <c r="Z88" s="2771" t="s">
        <v>2752</v>
      </c>
      <c r="AA88" s="2772"/>
      <c r="AB88" s="2772"/>
      <c r="AC88" s="1675"/>
      <c r="AD88" s="1675"/>
      <c r="AE88" s="2771" t="s">
        <v>2751</v>
      </c>
      <c r="AF88" s="2772"/>
      <c r="AG88" s="2772"/>
      <c r="AH88" s="2772"/>
      <c r="AI88" s="2772"/>
      <c r="AJ88" s="2771" t="s">
        <v>2768</v>
      </c>
      <c r="AK88" s="2772"/>
      <c r="AL88" s="2772"/>
      <c r="AM88" s="2772"/>
      <c r="AN88" s="2772"/>
      <c r="AO88" s="2790" t="s">
        <v>2761</v>
      </c>
      <c r="AP88" s="2791"/>
      <c r="AQ88" s="2791"/>
      <c r="AR88" s="2791"/>
      <c r="AS88" s="2792"/>
      <c r="AT88" s="2771" t="s">
        <v>2760</v>
      </c>
      <c r="AU88" s="2772"/>
      <c r="AV88" s="2772"/>
      <c r="AW88" s="2772"/>
      <c r="AX88" s="2772"/>
      <c r="AY88" s="2771" t="s">
        <v>2759</v>
      </c>
      <c r="AZ88" s="2772"/>
      <c r="BA88" s="2772"/>
      <c r="BB88" s="2772"/>
      <c r="BC88" s="2772"/>
      <c r="BD88" s="2771" t="s">
        <v>2758</v>
      </c>
      <c r="BE88" s="2772"/>
      <c r="BF88" s="2772"/>
      <c r="BG88" s="2772"/>
      <c r="BH88"/>
      <c r="BI88" s="1237" t="s">
        <v>2788</v>
      </c>
      <c r="BJ88" s="1242" t="s">
        <v>2787</v>
      </c>
      <c r="BL88" s="1271" t="s">
        <v>369</v>
      </c>
      <c r="BM88" s="2406"/>
      <c r="BN88" s="1265"/>
      <c r="BO88" s="84">
        <v>2010</v>
      </c>
    </row>
    <row r="89" spans="1:67" ht="20.100000000000001" customHeight="1" x14ac:dyDescent="0.25">
      <c r="A89" s="1757" t="s">
        <v>2729</v>
      </c>
      <c r="B89" s="2153" t="s">
        <v>2729</v>
      </c>
      <c r="C89" s="2160" t="s">
        <v>2728</v>
      </c>
      <c r="D89" s="1755">
        <v>3</v>
      </c>
      <c r="E89" s="1755">
        <v>12</v>
      </c>
      <c r="F89" s="1755">
        <v>18</v>
      </c>
      <c r="G89" s="1755">
        <v>25</v>
      </c>
      <c r="H89" s="1262">
        <v>1</v>
      </c>
      <c r="I89" s="1262">
        <v>8</v>
      </c>
      <c r="J89" s="1262">
        <v>17</v>
      </c>
      <c r="K89" s="1262">
        <v>22</v>
      </c>
      <c r="L89" s="1262"/>
      <c r="M89" s="1262">
        <v>8</v>
      </c>
      <c r="N89" s="1262">
        <v>16</v>
      </c>
      <c r="O89" s="1262">
        <v>22</v>
      </c>
      <c r="P89" s="1262">
        <v>29</v>
      </c>
      <c r="Q89" s="1262">
        <v>5</v>
      </c>
      <c r="R89" s="1262">
        <v>12</v>
      </c>
      <c r="S89" s="1262">
        <v>19</v>
      </c>
      <c r="T89" s="1262"/>
      <c r="U89" s="1262">
        <v>4</v>
      </c>
      <c r="V89" s="1262">
        <v>10</v>
      </c>
      <c r="W89" s="1262">
        <v>17</v>
      </c>
      <c r="X89" s="1262">
        <v>25</v>
      </c>
      <c r="Y89" s="1262">
        <v>31</v>
      </c>
      <c r="Z89" s="1262"/>
      <c r="AA89" s="1262">
        <v>8</v>
      </c>
      <c r="AB89" s="1262">
        <v>15</v>
      </c>
      <c r="AC89" s="1262"/>
      <c r="AD89" s="1262"/>
      <c r="AE89" s="6"/>
      <c r="AF89" s="6"/>
      <c r="AG89" s="6"/>
      <c r="AH89" s="6">
        <v>29</v>
      </c>
      <c r="AI89" s="6"/>
      <c r="AJ89" s="6"/>
      <c r="AK89" s="6">
        <v>11</v>
      </c>
      <c r="AL89" s="6"/>
      <c r="AM89" s="6"/>
      <c r="AN89" s="6"/>
      <c r="AO89" s="6"/>
      <c r="AP89" s="6"/>
      <c r="AQ89" s="6">
        <v>27</v>
      </c>
      <c r="AR89" s="6"/>
      <c r="AS89" s="6"/>
      <c r="AT89" s="6"/>
      <c r="AU89" s="6"/>
      <c r="AV89" s="6">
        <v>20</v>
      </c>
      <c r="AW89" s="6"/>
      <c r="AX89" s="6"/>
      <c r="AY89" s="6"/>
      <c r="AZ89" s="6"/>
      <c r="BA89" s="6">
        <v>16</v>
      </c>
      <c r="BB89" s="6"/>
      <c r="BC89" s="6"/>
      <c r="BD89" s="6"/>
      <c r="BE89" s="6"/>
      <c r="BF89" s="6"/>
      <c r="BG89" s="6"/>
      <c r="BH89"/>
      <c r="BI89" s="1237">
        <f>COUNTIFS(D90:BG90,"P")</f>
        <v>24</v>
      </c>
      <c r="BJ89" s="1242">
        <f>COUNTIFS(D90:BH90,"i")</f>
        <v>1</v>
      </c>
      <c r="BL89" s="130"/>
      <c r="BM89" s="1264" t="s">
        <v>2038</v>
      </c>
      <c r="BN89" s="92"/>
      <c r="BO89" s="92">
        <f>BI89</f>
        <v>24</v>
      </c>
    </row>
    <row r="90" spans="1:67" ht="20.100000000000001" customHeight="1" thickBot="1" x14ac:dyDescent="0.3">
      <c r="A90" s="1761" t="s">
        <v>2731</v>
      </c>
      <c r="B90" s="2157" t="s">
        <v>2731</v>
      </c>
      <c r="C90" s="2158" t="s">
        <v>2783</v>
      </c>
      <c r="D90" s="1263" t="s">
        <v>2035</v>
      </c>
      <c r="E90" s="1263" t="s">
        <v>2035</v>
      </c>
      <c r="F90" s="1263" t="s">
        <v>2035</v>
      </c>
      <c r="G90" s="1263" t="s">
        <v>2035</v>
      </c>
      <c r="H90" s="1263" t="s">
        <v>2035</v>
      </c>
      <c r="I90" s="1263" t="s">
        <v>2035</v>
      </c>
      <c r="J90" s="1263" t="s">
        <v>2035</v>
      </c>
      <c r="K90" s="1263" t="s">
        <v>2035</v>
      </c>
      <c r="L90" s="1755" t="s">
        <v>603</v>
      </c>
      <c r="M90" s="1263" t="s">
        <v>2035</v>
      </c>
      <c r="N90" s="1755" t="s">
        <v>603</v>
      </c>
      <c r="O90" s="1275" t="s">
        <v>2034</v>
      </c>
      <c r="P90" s="1755" t="s">
        <v>603</v>
      </c>
      <c r="Q90" s="1263" t="s">
        <v>2035</v>
      </c>
      <c r="R90" s="1263" t="s">
        <v>2035</v>
      </c>
      <c r="S90" s="1263" t="s">
        <v>2035</v>
      </c>
      <c r="T90" s="1673" t="s">
        <v>603</v>
      </c>
      <c r="U90" s="1263" t="s">
        <v>2035</v>
      </c>
      <c r="V90" s="1263" t="s">
        <v>2035</v>
      </c>
      <c r="W90" s="1263" t="s">
        <v>2035</v>
      </c>
      <c r="X90" s="1263" t="s">
        <v>2035</v>
      </c>
      <c r="Y90" s="1263" t="s">
        <v>2035</v>
      </c>
      <c r="Z90" s="10" t="s">
        <v>603</v>
      </c>
      <c r="AA90" s="1263" t="s">
        <v>2035</v>
      </c>
      <c r="AB90" s="1263" t="s">
        <v>2035</v>
      </c>
      <c r="AC90" s="1278"/>
      <c r="AD90" s="1278"/>
      <c r="AE90" s="1277"/>
      <c r="AF90" s="1277"/>
      <c r="AG90" s="1277"/>
      <c r="AH90" s="1277" t="s">
        <v>2035</v>
      </c>
      <c r="AI90" s="1277"/>
      <c r="AJ90" s="1277"/>
      <c r="AK90" s="1277" t="s">
        <v>2035</v>
      </c>
      <c r="AL90" s="1277"/>
      <c r="AM90" s="1277"/>
      <c r="AN90" s="1277"/>
      <c r="AO90" s="1277"/>
      <c r="AP90" s="1277"/>
      <c r="AQ90" s="1277" t="s">
        <v>2035</v>
      </c>
      <c r="AR90" s="1277"/>
      <c r="AS90" s="1277"/>
      <c r="AT90" s="1277"/>
      <c r="AU90" s="1277"/>
      <c r="AV90" s="1277" t="s">
        <v>2035</v>
      </c>
      <c r="AW90" s="1277"/>
      <c r="AX90" s="1277"/>
      <c r="AY90" s="1277"/>
      <c r="AZ90" s="1277"/>
      <c r="BA90" s="1277" t="s">
        <v>2035</v>
      </c>
      <c r="BB90" s="1277"/>
      <c r="BC90" s="1277"/>
      <c r="BD90" s="1277"/>
      <c r="BE90" s="1277"/>
      <c r="BF90" s="1277"/>
      <c r="BG90" s="1277"/>
      <c r="BH90"/>
      <c r="BI90" s="2"/>
      <c r="BJ90" s="2"/>
      <c r="BL90" s="130"/>
      <c r="BM90" s="718" t="s">
        <v>2037</v>
      </c>
      <c r="BN90" s="92"/>
      <c r="BO90" s="92">
        <f>BJ89</f>
        <v>1</v>
      </c>
    </row>
    <row r="91" spans="1:67" ht="20.100000000000001" customHeight="1" x14ac:dyDescent="0.25">
      <c r="A91" s="2150" t="s">
        <v>372</v>
      </c>
      <c r="B91" s="2159" t="s">
        <v>372</v>
      </c>
      <c r="C91" s="2152"/>
      <c r="D91" s="2771" t="s">
        <v>2765</v>
      </c>
      <c r="E91" s="2772"/>
      <c r="F91" s="2772"/>
      <c r="G91" s="2772"/>
      <c r="H91" s="2771" t="s">
        <v>2764</v>
      </c>
      <c r="I91" s="2772"/>
      <c r="J91" s="2772"/>
      <c r="K91" s="2772"/>
      <c r="L91" s="2790" t="s">
        <v>2763</v>
      </c>
      <c r="M91" s="2808"/>
      <c r="N91" s="2808"/>
      <c r="O91" s="2808"/>
      <c r="P91" s="2809"/>
      <c r="Q91" s="2771" t="s">
        <v>2753</v>
      </c>
      <c r="R91" s="2772"/>
      <c r="S91" s="2772"/>
      <c r="T91" s="2772"/>
      <c r="U91" s="2771" t="s">
        <v>2762</v>
      </c>
      <c r="V91" s="2772"/>
      <c r="W91" s="2772"/>
      <c r="X91" s="2772"/>
      <c r="Y91" s="2772"/>
      <c r="Z91" s="2771" t="s">
        <v>2752</v>
      </c>
      <c r="AA91" s="2772"/>
      <c r="AB91" s="2772"/>
      <c r="AC91" s="1675"/>
      <c r="AD91" s="1675"/>
      <c r="AE91" s="2771" t="s">
        <v>2751</v>
      </c>
      <c r="AF91" s="2772"/>
      <c r="AG91" s="2772"/>
      <c r="AH91" s="2772"/>
      <c r="AI91" s="2771" t="s">
        <v>2768</v>
      </c>
      <c r="AJ91" s="2772"/>
      <c r="AK91" s="2772"/>
      <c r="AL91" s="2772"/>
      <c r="AM91" s="2772"/>
      <c r="AN91" s="2772"/>
      <c r="AO91" s="2790" t="s">
        <v>2761</v>
      </c>
      <c r="AP91" s="2791"/>
      <c r="AQ91" s="2791"/>
      <c r="AR91" s="2791"/>
      <c r="AS91" s="2792"/>
      <c r="AT91" s="2771" t="s">
        <v>2760</v>
      </c>
      <c r="AU91" s="2772"/>
      <c r="AV91" s="2772"/>
      <c r="AW91" s="2772"/>
      <c r="AX91" s="2772"/>
      <c r="AY91" s="2771" t="s">
        <v>2759</v>
      </c>
      <c r="AZ91" s="2772"/>
      <c r="BA91" s="2772"/>
      <c r="BB91" s="2772"/>
      <c r="BC91" s="2772"/>
      <c r="BD91" s="2771" t="s">
        <v>2758</v>
      </c>
      <c r="BE91" s="2772"/>
      <c r="BF91" s="2772"/>
      <c r="BG91" s="2772"/>
      <c r="BH91"/>
      <c r="BI91" s="2"/>
      <c r="BJ91" s="2"/>
    </row>
    <row r="92" spans="1:67" ht="20.100000000000001" customHeight="1" thickBot="1" x14ac:dyDescent="0.3">
      <c r="A92" s="1757" t="s">
        <v>2729</v>
      </c>
      <c r="B92" s="2153" t="s">
        <v>2729</v>
      </c>
      <c r="C92" s="2160" t="s">
        <v>2728</v>
      </c>
      <c r="D92" s="2184">
        <v>5</v>
      </c>
      <c r="E92" s="2184">
        <v>11</v>
      </c>
      <c r="F92" s="2184">
        <v>17</v>
      </c>
      <c r="G92" s="2184"/>
      <c r="H92" s="2184">
        <v>2</v>
      </c>
      <c r="I92" s="2184">
        <v>9</v>
      </c>
      <c r="J92" s="2184"/>
      <c r="K92" s="2184">
        <v>22</v>
      </c>
      <c r="L92" s="2184"/>
      <c r="M92" s="2184">
        <v>10</v>
      </c>
      <c r="N92" s="2184">
        <v>16</v>
      </c>
      <c r="O92" s="2184">
        <v>23</v>
      </c>
      <c r="P92" s="2184"/>
      <c r="Q92" s="6">
        <v>6</v>
      </c>
      <c r="R92" s="6">
        <v>13</v>
      </c>
      <c r="S92" s="6">
        <v>19</v>
      </c>
      <c r="T92" s="6"/>
      <c r="U92" s="6"/>
      <c r="V92" s="6"/>
      <c r="W92" s="6"/>
      <c r="X92" s="6"/>
      <c r="Y92" s="6"/>
      <c r="Z92" s="6"/>
      <c r="AA92" s="6"/>
      <c r="AB92" s="6"/>
      <c r="AC92" s="6"/>
      <c r="AD92" s="6"/>
      <c r="AE92" s="6"/>
      <c r="AF92" s="6"/>
      <c r="AG92" s="6"/>
      <c r="AH92" s="6"/>
      <c r="AI92" s="6"/>
      <c r="AJ92" s="6"/>
      <c r="AK92" s="6"/>
      <c r="AL92" s="6"/>
      <c r="AM92" s="6">
        <v>23</v>
      </c>
      <c r="AN92" s="6"/>
      <c r="AO92" s="6">
        <v>8</v>
      </c>
      <c r="AP92" s="6"/>
      <c r="AQ92" s="6"/>
      <c r="AR92" s="6"/>
      <c r="AS92" s="6"/>
      <c r="AT92" s="6"/>
      <c r="AU92" s="6"/>
      <c r="AV92" s="6">
        <v>21</v>
      </c>
      <c r="AW92" s="6"/>
      <c r="AX92" s="6"/>
      <c r="AY92" s="1677" t="s">
        <v>2789</v>
      </c>
      <c r="AZ92" s="6"/>
      <c r="BA92" s="6"/>
      <c r="BB92" s="6"/>
      <c r="BC92" s="6"/>
      <c r="BD92" s="6"/>
      <c r="BE92" s="6"/>
      <c r="BF92" s="6"/>
      <c r="BG92" s="6"/>
      <c r="BH92"/>
      <c r="BI92" s="1237" t="s">
        <v>2788</v>
      </c>
      <c r="BJ92" s="1242" t="s">
        <v>2787</v>
      </c>
      <c r="BL92" s="1676"/>
      <c r="BM92" s="1676"/>
      <c r="BN92" s="1676"/>
      <c r="BO92" s="1676"/>
    </row>
    <row r="93" spans="1:67" ht="20.100000000000001" customHeight="1" thickBot="1" x14ac:dyDescent="0.3">
      <c r="A93" s="2169" t="s">
        <v>2782</v>
      </c>
      <c r="B93" s="2170" t="s">
        <v>2782</v>
      </c>
      <c r="C93" s="2171" t="s">
        <v>2781</v>
      </c>
      <c r="D93" s="1275" t="s">
        <v>2034</v>
      </c>
      <c r="E93" s="1275" t="s">
        <v>2034</v>
      </c>
      <c r="F93" s="1275" t="s">
        <v>2034</v>
      </c>
      <c r="G93" s="1275" t="s">
        <v>2034</v>
      </c>
      <c r="H93" s="1275" t="s">
        <v>2034</v>
      </c>
      <c r="I93" s="1275" t="s">
        <v>2034</v>
      </c>
      <c r="J93" s="10" t="s">
        <v>603</v>
      </c>
      <c r="K93" s="1275" t="s">
        <v>2034</v>
      </c>
      <c r="L93" s="10" t="s">
        <v>603</v>
      </c>
      <c r="M93" s="10" t="s">
        <v>603</v>
      </c>
      <c r="N93" s="10" t="s">
        <v>603</v>
      </c>
      <c r="O93" s="10" t="s">
        <v>603</v>
      </c>
      <c r="P93" s="10" t="s">
        <v>603</v>
      </c>
      <c r="Q93" s="1276" t="s">
        <v>2035</v>
      </c>
      <c r="R93" s="1252" t="s">
        <v>2035</v>
      </c>
      <c r="S93" s="1275" t="s">
        <v>2034</v>
      </c>
      <c r="T93" s="1252"/>
      <c r="U93" s="1252"/>
      <c r="V93" s="1252"/>
      <c r="W93" s="1252" t="s">
        <v>2035</v>
      </c>
      <c r="X93" s="1273"/>
      <c r="Y93" s="1252"/>
      <c r="Z93" s="1252"/>
      <c r="AA93" s="1252"/>
      <c r="AB93" s="1252"/>
      <c r="AC93" s="1252"/>
      <c r="AD93" s="1252"/>
      <c r="AE93" s="1274"/>
      <c r="AF93" s="1274"/>
      <c r="AG93" s="1252"/>
      <c r="AH93" s="1252"/>
      <c r="AI93" s="1273"/>
      <c r="AJ93" s="1252"/>
      <c r="AK93" s="1252"/>
      <c r="AL93" s="1252"/>
      <c r="AM93" s="1252" t="s">
        <v>2035</v>
      </c>
      <c r="AN93" s="1252"/>
      <c r="AO93" s="1252" t="s">
        <v>2035</v>
      </c>
      <c r="AP93" s="1274"/>
      <c r="AQ93" s="1252"/>
      <c r="AR93" s="1252"/>
      <c r="AS93" s="1252"/>
      <c r="AT93" s="1252"/>
      <c r="AU93" s="1252"/>
      <c r="AV93" s="1252" t="s">
        <v>2035</v>
      </c>
      <c r="AW93" s="1252"/>
      <c r="AX93" s="1252"/>
      <c r="AY93" s="1252" t="s">
        <v>2035</v>
      </c>
      <c r="AZ93" s="1252"/>
      <c r="BA93" s="1252"/>
      <c r="BB93" s="1252"/>
      <c r="BC93" s="1252"/>
      <c r="BD93" s="1273"/>
      <c r="BE93" s="1273"/>
      <c r="BF93" s="1274"/>
      <c r="BG93" s="1273"/>
      <c r="BH93"/>
      <c r="BI93" s="1237">
        <f>COUNTIFS(D93:BG93,"P")</f>
        <v>7</v>
      </c>
      <c r="BJ93" s="1242">
        <f>COUNTIFS(D93:BH93,"i")</f>
        <v>8</v>
      </c>
      <c r="BL93" s="1271" t="s">
        <v>372</v>
      </c>
      <c r="BM93" s="2406"/>
      <c r="BN93" s="1265"/>
      <c r="BO93" s="84">
        <v>2010</v>
      </c>
    </row>
    <row r="94" spans="1:67" ht="20.100000000000001" customHeight="1" x14ac:dyDescent="0.25">
      <c r="BE94"/>
      <c r="BF94"/>
      <c r="BH94"/>
      <c r="BI94" s="2"/>
      <c r="BJ94" s="2"/>
      <c r="BL94" s="130"/>
      <c r="BM94" s="1264" t="s">
        <v>2038</v>
      </c>
      <c r="BN94" s="92"/>
      <c r="BO94" s="92">
        <f>BI93</f>
        <v>7</v>
      </c>
    </row>
    <row r="95" spans="1:67" ht="20.100000000000001" customHeight="1" x14ac:dyDescent="0.25">
      <c r="BE95"/>
      <c r="BF95"/>
      <c r="BH95"/>
      <c r="BI95" s="2"/>
      <c r="BJ95" s="2"/>
      <c r="BL95" s="130"/>
      <c r="BM95" s="718" t="s">
        <v>2037</v>
      </c>
      <c r="BN95" s="92"/>
      <c r="BO95" s="92">
        <f>BJ93</f>
        <v>8</v>
      </c>
    </row>
    <row r="96" spans="1:67" ht="20.100000000000001" customHeight="1" x14ac:dyDescent="0.25">
      <c r="BE96"/>
      <c r="BF96"/>
      <c r="BH96"/>
      <c r="BI96" s="2"/>
      <c r="BJ96" s="2"/>
    </row>
    <row r="97" spans="1:67" ht="20.100000000000001" customHeight="1" x14ac:dyDescent="0.25"/>
    <row r="98" spans="1:67" ht="20.100000000000001" customHeight="1" x14ac:dyDescent="0.25"/>
    <row r="99" spans="1:67" ht="20.100000000000001" customHeight="1" x14ac:dyDescent="0.25">
      <c r="A99" s="2185"/>
      <c r="B99" s="2185"/>
      <c r="C99" s="2185"/>
      <c r="D99" s="2185"/>
      <c r="E99" s="2185"/>
      <c r="F99" s="2185"/>
      <c r="G99" s="2185"/>
      <c r="H99" s="2185"/>
      <c r="I99" s="2185"/>
      <c r="J99" s="2185"/>
      <c r="K99" s="2185"/>
      <c r="L99" s="2185"/>
      <c r="M99" s="2185"/>
      <c r="N99" s="2185"/>
      <c r="O99" s="2185"/>
      <c r="P99" s="2185"/>
      <c r="Q99" s="1682"/>
      <c r="R99" s="1682"/>
      <c r="S99" s="1682"/>
      <c r="T99" s="1682"/>
      <c r="U99" s="1682"/>
      <c r="V99" s="1682"/>
      <c r="W99" s="1682"/>
      <c r="X99" s="1682"/>
      <c r="Y99" s="1682"/>
      <c r="Z99" s="1682"/>
      <c r="AA99" s="1682"/>
      <c r="AB99" s="1682"/>
      <c r="AC99" s="1682"/>
      <c r="AD99" s="1682"/>
      <c r="AE99" s="1682"/>
      <c r="AF99" s="1682"/>
      <c r="AG99" s="1682"/>
      <c r="AH99" s="1682"/>
      <c r="AI99" s="1682"/>
      <c r="AJ99" s="1682"/>
      <c r="AK99" s="1682"/>
      <c r="AL99" s="1682"/>
      <c r="AM99" s="1682"/>
      <c r="AN99" s="1682"/>
      <c r="AO99" s="1682"/>
      <c r="AP99" s="1682"/>
      <c r="AQ99" s="1682"/>
      <c r="AR99" s="1682"/>
      <c r="AS99" s="1682"/>
      <c r="AT99" s="1682"/>
      <c r="AU99" s="1682"/>
      <c r="AV99" s="1682"/>
      <c r="AW99" s="1682"/>
      <c r="AX99" s="1682"/>
      <c r="AY99" s="1682"/>
      <c r="AZ99" s="1682"/>
      <c r="BA99" s="1682"/>
      <c r="BB99" s="1682"/>
      <c r="BC99" s="1682"/>
      <c r="BD99" s="1682"/>
      <c r="BE99" s="1683"/>
      <c r="BF99" s="1683"/>
      <c r="BG99" s="1682"/>
      <c r="BH99" s="1684"/>
      <c r="BI99" s="1682"/>
      <c r="BJ99" s="1682"/>
      <c r="BK99" s="1682"/>
      <c r="BL99" s="1682"/>
      <c r="BM99" s="1682"/>
      <c r="BN99" s="1682"/>
      <c r="BO99" s="1682"/>
    </row>
    <row r="100" spans="1:67" ht="20.100000000000001" customHeight="1" x14ac:dyDescent="0.25"/>
    <row r="101" spans="1:67" ht="20.100000000000001" customHeight="1" x14ac:dyDescent="0.25">
      <c r="A101" s="1666">
        <v>2009</v>
      </c>
      <c r="BF101" s="1687">
        <v>2009</v>
      </c>
    </row>
    <row r="102" spans="1:67" ht="20.100000000000001" customHeight="1" x14ac:dyDescent="0.25"/>
    <row r="103" spans="1:67" ht="20.100000000000001" customHeight="1" thickBot="1" x14ac:dyDescent="0.3">
      <c r="C103" s="2181"/>
      <c r="BE103"/>
      <c r="BG103" s="258"/>
      <c r="BH103"/>
    </row>
    <row r="104" spans="1:67" ht="20.100000000000001" customHeight="1" x14ac:dyDescent="0.25">
      <c r="A104" s="2150" t="s">
        <v>2022</v>
      </c>
      <c r="B104" s="2151" t="s">
        <v>2022</v>
      </c>
      <c r="C104" s="2186"/>
      <c r="D104" s="2771" t="s">
        <v>2765</v>
      </c>
      <c r="E104" s="2772"/>
      <c r="F104" s="2772"/>
      <c r="G104" s="2772"/>
      <c r="H104" s="2771" t="s">
        <v>2764</v>
      </c>
      <c r="I104" s="2772"/>
      <c r="J104" s="2772"/>
      <c r="K104" s="2772"/>
      <c r="L104" s="2771" t="s">
        <v>2763</v>
      </c>
      <c r="M104" s="2772"/>
      <c r="N104" s="2772"/>
      <c r="O104" s="2772"/>
      <c r="P104" s="2771" t="s">
        <v>2753</v>
      </c>
      <c r="Q104" s="2772"/>
      <c r="R104" s="2772"/>
      <c r="S104" s="2772"/>
      <c r="T104" s="2772"/>
      <c r="U104" s="2771" t="s">
        <v>2762</v>
      </c>
      <c r="V104" s="2772"/>
      <c r="W104" s="2772"/>
      <c r="X104" s="2772"/>
      <c r="Y104" s="2772"/>
      <c r="Z104" s="2771" t="s">
        <v>2752</v>
      </c>
      <c r="AA104" s="2772"/>
      <c r="AB104" s="2772"/>
      <c r="AC104" s="2772"/>
      <c r="AD104" s="2771" t="s">
        <v>2751</v>
      </c>
      <c r="AE104" s="2772"/>
      <c r="AF104" s="2772"/>
      <c r="AG104" s="2772"/>
      <c r="AH104" s="2772"/>
      <c r="AI104" s="2771" t="s">
        <v>2768</v>
      </c>
      <c r="AJ104" s="2772"/>
      <c r="AK104" s="2772"/>
      <c r="AL104" s="2772"/>
      <c r="AM104" s="2771" t="s">
        <v>2761</v>
      </c>
      <c r="AN104" s="2772"/>
      <c r="AO104" s="2772"/>
      <c r="AP104" s="2772"/>
      <c r="AQ104" s="2771" t="s">
        <v>2760</v>
      </c>
      <c r="AR104" s="2772"/>
      <c r="AS104" s="2772"/>
      <c r="AT104" s="2772"/>
      <c r="AU104" s="2772"/>
      <c r="AV104" s="2771" t="s">
        <v>2759</v>
      </c>
      <c r="AW104" s="2772"/>
      <c r="AX104" s="2772"/>
      <c r="AY104" s="2772"/>
      <c r="AZ104" s="2771" t="s">
        <v>2758</v>
      </c>
      <c r="BA104" s="2772"/>
      <c r="BB104" s="2772"/>
      <c r="BC104" s="2772"/>
      <c r="BD104" s="2774"/>
      <c r="BE104"/>
      <c r="BF104" s="1237" t="s">
        <v>2788</v>
      </c>
      <c r="BG104" s="1242" t="s">
        <v>2787</v>
      </c>
      <c r="BH104"/>
    </row>
    <row r="105" spans="1:67" ht="20.100000000000001" customHeight="1" thickBot="1" x14ac:dyDescent="0.3">
      <c r="A105" s="1757" t="s">
        <v>2729</v>
      </c>
      <c r="B105" s="2173" t="s">
        <v>2729</v>
      </c>
      <c r="C105" s="2174" t="s">
        <v>2728</v>
      </c>
      <c r="D105" s="256">
        <v>9</v>
      </c>
      <c r="E105" s="256">
        <v>16</v>
      </c>
      <c r="F105" s="256">
        <v>23</v>
      </c>
      <c r="G105" s="256">
        <v>30</v>
      </c>
      <c r="H105" s="1302">
        <v>6</v>
      </c>
      <c r="I105" s="1302">
        <v>13</v>
      </c>
      <c r="J105" s="1302">
        <v>20</v>
      </c>
      <c r="K105" s="1302">
        <v>27</v>
      </c>
      <c r="L105" s="1302">
        <v>6</v>
      </c>
      <c r="M105" s="1302">
        <v>13</v>
      </c>
      <c r="N105" s="1302">
        <v>20</v>
      </c>
      <c r="O105" s="1302">
        <v>27</v>
      </c>
      <c r="P105" s="1302">
        <v>3</v>
      </c>
      <c r="Q105" s="1302">
        <v>8</v>
      </c>
      <c r="R105" s="1302">
        <v>17</v>
      </c>
      <c r="S105" s="1302">
        <v>24</v>
      </c>
      <c r="T105" s="1302">
        <v>30</v>
      </c>
      <c r="U105" s="1302">
        <v>8</v>
      </c>
      <c r="V105" s="1302">
        <v>11</v>
      </c>
      <c r="W105" s="1302">
        <v>15</v>
      </c>
      <c r="X105" s="1302">
        <v>22</v>
      </c>
      <c r="Y105" s="1302">
        <v>29</v>
      </c>
      <c r="Z105" s="1302">
        <v>5</v>
      </c>
      <c r="AA105" s="1302">
        <v>10</v>
      </c>
      <c r="AB105" s="1302">
        <v>19</v>
      </c>
      <c r="AC105" s="1302">
        <v>26</v>
      </c>
      <c r="AD105" s="1302">
        <v>3</v>
      </c>
      <c r="AE105" s="1302">
        <v>8</v>
      </c>
      <c r="AF105" s="1302">
        <v>17</v>
      </c>
      <c r="AG105" s="1302">
        <v>24</v>
      </c>
      <c r="AH105" s="1302">
        <v>31</v>
      </c>
      <c r="AI105" s="1302">
        <v>7</v>
      </c>
      <c r="AJ105" s="1302">
        <v>14</v>
      </c>
      <c r="AK105" s="1302">
        <v>21</v>
      </c>
      <c r="AL105" s="1302">
        <v>28</v>
      </c>
      <c r="AM105" s="1302">
        <v>4</v>
      </c>
      <c r="AN105" s="1302">
        <v>11</v>
      </c>
      <c r="AO105" s="1302">
        <v>18</v>
      </c>
      <c r="AP105" s="1302">
        <v>25</v>
      </c>
      <c r="AQ105" s="1302">
        <v>2</v>
      </c>
      <c r="AR105" s="1302">
        <v>9</v>
      </c>
      <c r="AS105" s="1302">
        <v>16</v>
      </c>
      <c r="AT105" s="1302">
        <v>23</v>
      </c>
      <c r="AU105" s="1302">
        <v>30</v>
      </c>
      <c r="AV105" s="1302">
        <v>7</v>
      </c>
      <c r="AW105" s="1302">
        <v>13</v>
      </c>
      <c r="AX105" s="1302">
        <v>19</v>
      </c>
      <c r="AY105" s="1302">
        <v>27</v>
      </c>
      <c r="AZ105" s="1302">
        <v>4</v>
      </c>
      <c r="BA105" s="1302">
        <v>11</v>
      </c>
      <c r="BB105" s="1302">
        <v>18</v>
      </c>
      <c r="BC105" s="1302">
        <v>22</v>
      </c>
      <c r="BD105" s="1301">
        <v>28</v>
      </c>
      <c r="BE105"/>
      <c r="BF105" s="1237" t="s">
        <v>2035</v>
      </c>
      <c r="BG105" s="1242" t="s">
        <v>2034</v>
      </c>
      <c r="BH105"/>
    </row>
    <row r="106" spans="1:67" ht="20.100000000000001" customHeight="1" x14ac:dyDescent="0.25">
      <c r="A106" s="1757" t="s">
        <v>2757</v>
      </c>
      <c r="B106" s="2173" t="s">
        <v>2757</v>
      </c>
      <c r="C106" s="2175" t="s">
        <v>1929</v>
      </c>
      <c r="D106" s="1755" t="s">
        <v>603</v>
      </c>
      <c r="E106" s="1755" t="s">
        <v>603</v>
      </c>
      <c r="F106" s="1755" t="s">
        <v>603</v>
      </c>
      <c r="G106" s="1755" t="s">
        <v>603</v>
      </c>
      <c r="H106" s="1755" t="s">
        <v>603</v>
      </c>
      <c r="I106" s="1755" t="s">
        <v>603</v>
      </c>
      <c r="J106" s="1256" t="s">
        <v>2035</v>
      </c>
      <c r="K106" s="1755" t="s">
        <v>603</v>
      </c>
      <c r="L106" s="1256" t="s">
        <v>2035</v>
      </c>
      <c r="M106" s="1256" t="s">
        <v>2035</v>
      </c>
      <c r="N106" s="1256" t="s">
        <v>2035</v>
      </c>
      <c r="O106" s="1256" t="s">
        <v>2035</v>
      </c>
      <c r="P106" s="1256" t="s">
        <v>2035</v>
      </c>
      <c r="Q106" s="1256" t="s">
        <v>2035</v>
      </c>
      <c r="R106" s="1256" t="s">
        <v>2035</v>
      </c>
      <c r="S106" s="1256" t="s">
        <v>2035</v>
      </c>
      <c r="T106" s="1256" t="s">
        <v>2035</v>
      </c>
      <c r="U106" s="1673" t="s">
        <v>603</v>
      </c>
      <c r="V106" s="1256" t="s">
        <v>2035</v>
      </c>
      <c r="W106" s="1256" t="s">
        <v>2035</v>
      </c>
      <c r="X106" s="1256" t="s">
        <v>2035</v>
      </c>
      <c r="Y106" s="1256" t="s">
        <v>2035</v>
      </c>
      <c r="Z106" s="1256" t="s">
        <v>2035</v>
      </c>
      <c r="AA106" s="1256" t="s">
        <v>2035</v>
      </c>
      <c r="AB106" s="1256" t="s">
        <v>2035</v>
      </c>
      <c r="AC106" s="1256" t="s">
        <v>2035</v>
      </c>
      <c r="AD106" s="1256" t="s">
        <v>2035</v>
      </c>
      <c r="AE106" s="1256" t="s">
        <v>2035</v>
      </c>
      <c r="AF106" s="1256" t="s">
        <v>2035</v>
      </c>
      <c r="AG106" s="1256" t="s">
        <v>2035</v>
      </c>
      <c r="AH106" s="1256" t="s">
        <v>2035</v>
      </c>
      <c r="AI106" s="1256" t="s">
        <v>2035</v>
      </c>
      <c r="AJ106" s="1256" t="s">
        <v>2035</v>
      </c>
      <c r="AK106" s="1256" t="s">
        <v>2035</v>
      </c>
      <c r="AL106" s="1256" t="s">
        <v>2035</v>
      </c>
      <c r="AM106" s="1256" t="s">
        <v>2035</v>
      </c>
      <c r="AN106" s="1256" t="s">
        <v>2035</v>
      </c>
      <c r="AO106" s="1256" t="s">
        <v>2035</v>
      </c>
      <c r="AP106" s="1256" t="s">
        <v>2035</v>
      </c>
      <c r="AQ106" s="1256" t="s">
        <v>2035</v>
      </c>
      <c r="AR106" s="1256" t="s">
        <v>2035</v>
      </c>
      <c r="AS106" s="1256" t="s">
        <v>2035</v>
      </c>
      <c r="AT106" s="1256" t="s">
        <v>2035</v>
      </c>
      <c r="AU106" s="1256" t="s">
        <v>2035</v>
      </c>
      <c r="AV106" s="1256" t="s">
        <v>2035</v>
      </c>
      <c r="AW106" s="1256" t="s">
        <v>2035</v>
      </c>
      <c r="AX106" s="1256" t="s">
        <v>2035</v>
      </c>
      <c r="AY106" s="1256" t="s">
        <v>2035</v>
      </c>
      <c r="AZ106" s="1673" t="s">
        <v>603</v>
      </c>
      <c r="BA106" s="1256" t="s">
        <v>2035</v>
      </c>
      <c r="BB106" s="1256" t="s">
        <v>2035</v>
      </c>
      <c r="BC106" s="1256" t="s">
        <v>2035</v>
      </c>
      <c r="BD106" s="1268" t="s">
        <v>2035</v>
      </c>
      <c r="BE106"/>
      <c r="BF106" s="1237">
        <f>COUNTIFS($D$106:$BD$107,"P")</f>
        <v>52</v>
      </c>
      <c r="BG106" s="1242">
        <f>COUNTIFS($D$106:$BD$107,BG105)</f>
        <v>36</v>
      </c>
      <c r="BH106"/>
      <c r="BI106" s="1271" t="s">
        <v>2022</v>
      </c>
      <c r="BJ106" s="2406"/>
      <c r="BK106" s="1265"/>
      <c r="BL106" s="84"/>
      <c r="BM106" s="84">
        <v>2009</v>
      </c>
      <c r="BN106" s="1234"/>
      <c r="BO106" s="1234"/>
    </row>
    <row r="107" spans="1:67" ht="20.100000000000001" customHeight="1" thickBot="1" x14ac:dyDescent="0.3">
      <c r="A107" s="1761" t="s">
        <v>2755</v>
      </c>
      <c r="B107" s="2187" t="s">
        <v>2755</v>
      </c>
      <c r="C107" s="2188" t="s">
        <v>2754</v>
      </c>
      <c r="D107" s="1289" t="s">
        <v>603</v>
      </c>
      <c r="E107" s="1289" t="s">
        <v>603</v>
      </c>
      <c r="F107" s="1289" t="s">
        <v>603</v>
      </c>
      <c r="G107" s="1289" t="s">
        <v>603</v>
      </c>
      <c r="H107" s="1252" t="s">
        <v>2035</v>
      </c>
      <c r="I107" s="1252" t="s">
        <v>2035</v>
      </c>
      <c r="J107" s="1273" t="s">
        <v>2034</v>
      </c>
      <c r="K107" s="1273" t="s">
        <v>2034</v>
      </c>
      <c r="L107" s="1273" t="s">
        <v>2034</v>
      </c>
      <c r="M107" s="1289" t="s">
        <v>603</v>
      </c>
      <c r="N107" s="1252" t="s">
        <v>2035</v>
      </c>
      <c r="O107" s="1273" t="s">
        <v>2034</v>
      </c>
      <c r="P107" s="1273" t="s">
        <v>2034</v>
      </c>
      <c r="Q107" s="1273" t="s">
        <v>2034</v>
      </c>
      <c r="R107" s="1273" t="s">
        <v>2034</v>
      </c>
      <c r="S107" s="1273" t="s">
        <v>2034</v>
      </c>
      <c r="T107" s="1273" t="s">
        <v>2034</v>
      </c>
      <c r="U107" s="1289" t="s">
        <v>603</v>
      </c>
      <c r="V107" s="1273" t="s">
        <v>2034</v>
      </c>
      <c r="W107" s="1273" t="s">
        <v>2034</v>
      </c>
      <c r="X107" s="1273" t="s">
        <v>2034</v>
      </c>
      <c r="Y107" s="1273" t="s">
        <v>2034</v>
      </c>
      <c r="Z107" s="1273" t="s">
        <v>2034</v>
      </c>
      <c r="AA107" s="1273" t="s">
        <v>2034</v>
      </c>
      <c r="AB107" s="1273" t="s">
        <v>2034</v>
      </c>
      <c r="AC107" s="1252" t="s">
        <v>2035</v>
      </c>
      <c r="AD107" s="1252" t="s">
        <v>2035</v>
      </c>
      <c r="AE107" s="1273" t="s">
        <v>2034</v>
      </c>
      <c r="AF107" s="1273" t="s">
        <v>2034</v>
      </c>
      <c r="AG107" s="1273" t="s">
        <v>2034</v>
      </c>
      <c r="AH107" s="1289" t="s">
        <v>603</v>
      </c>
      <c r="AI107" s="1273" t="s">
        <v>2034</v>
      </c>
      <c r="AJ107" s="1273" t="s">
        <v>2034</v>
      </c>
      <c r="AK107" s="1273" t="s">
        <v>2034</v>
      </c>
      <c r="AL107" s="1273" t="s">
        <v>2034</v>
      </c>
      <c r="AM107" s="1252" t="s">
        <v>2035</v>
      </c>
      <c r="AN107" s="1252" t="s">
        <v>2035</v>
      </c>
      <c r="AO107" s="1273" t="s">
        <v>2034</v>
      </c>
      <c r="AP107" s="1273" t="s">
        <v>2034</v>
      </c>
      <c r="AQ107" s="1273" t="s">
        <v>2034</v>
      </c>
      <c r="AR107" s="1273" t="s">
        <v>2034</v>
      </c>
      <c r="AS107" s="1252" t="s">
        <v>2035</v>
      </c>
      <c r="AT107" s="1273" t="s">
        <v>2034</v>
      </c>
      <c r="AU107" s="1289" t="s">
        <v>603</v>
      </c>
      <c r="AV107" s="1273" t="s">
        <v>2034</v>
      </c>
      <c r="AW107" s="1273" t="s">
        <v>2034</v>
      </c>
      <c r="AX107" s="1273" t="s">
        <v>2034</v>
      </c>
      <c r="AY107" s="1273" t="s">
        <v>2034</v>
      </c>
      <c r="AZ107" s="1289" t="s">
        <v>603</v>
      </c>
      <c r="BA107" s="1273" t="s">
        <v>2034</v>
      </c>
      <c r="BB107" s="1273" t="s">
        <v>2034</v>
      </c>
      <c r="BC107" s="1273" t="s">
        <v>2034</v>
      </c>
      <c r="BD107" s="1300" t="s">
        <v>2034</v>
      </c>
      <c r="BE107"/>
      <c r="BG107" s="258"/>
      <c r="BH107"/>
      <c r="BI107" s="130"/>
      <c r="BJ107" s="1264" t="s">
        <v>2038</v>
      </c>
      <c r="BK107" s="92"/>
      <c r="BL107" s="92"/>
      <c r="BM107" s="92">
        <f>BF106</f>
        <v>52</v>
      </c>
      <c r="BN107" s="1234"/>
      <c r="BO107" s="1234"/>
    </row>
    <row r="108" spans="1:67" ht="20.100000000000001" customHeight="1" x14ac:dyDescent="0.25">
      <c r="A108" s="2150" t="s">
        <v>2019</v>
      </c>
      <c r="B108" s="2151" t="s">
        <v>2019</v>
      </c>
      <c r="C108" s="2186"/>
      <c r="D108" s="2812" t="s">
        <v>2765</v>
      </c>
      <c r="E108" s="2498"/>
      <c r="F108" s="2498"/>
      <c r="G108" s="2498"/>
      <c r="H108" s="2771" t="s">
        <v>2764</v>
      </c>
      <c r="I108" s="2772"/>
      <c r="J108" s="2772"/>
      <c r="K108" s="2772"/>
      <c r="L108" s="2771" t="s">
        <v>2763</v>
      </c>
      <c r="M108" s="2772"/>
      <c r="N108" s="2772"/>
      <c r="O108" s="2772"/>
      <c r="P108" s="2771" t="s">
        <v>2753</v>
      </c>
      <c r="Q108" s="2772"/>
      <c r="R108" s="2772"/>
      <c r="S108" s="2772"/>
      <c r="T108" s="2772"/>
      <c r="U108" s="2771" t="s">
        <v>2762</v>
      </c>
      <c r="V108" s="2772"/>
      <c r="W108" s="2772"/>
      <c r="X108" s="2772"/>
      <c r="Y108" s="2772"/>
      <c r="Z108" s="2771" t="s">
        <v>2752</v>
      </c>
      <c r="AA108" s="2772"/>
      <c r="AB108" s="2772"/>
      <c r="AC108" s="2772"/>
      <c r="AD108" s="2771" t="s">
        <v>2751</v>
      </c>
      <c r="AE108" s="2772"/>
      <c r="AF108" s="2772"/>
      <c r="AG108" s="2772"/>
      <c r="AH108" s="2772"/>
      <c r="AI108" s="2771" t="s">
        <v>2768</v>
      </c>
      <c r="AJ108" s="2772"/>
      <c r="AK108" s="2772"/>
      <c r="AL108" s="2772"/>
      <c r="AM108" s="2771" t="s">
        <v>2761</v>
      </c>
      <c r="AN108" s="2772"/>
      <c r="AO108" s="2772"/>
      <c r="AP108" s="2772"/>
      <c r="AQ108" s="2771" t="s">
        <v>2760</v>
      </c>
      <c r="AR108" s="2772"/>
      <c r="AS108" s="2772"/>
      <c r="AT108" s="2772"/>
      <c r="AU108" s="2772"/>
      <c r="AV108" s="2771" t="s">
        <v>2759</v>
      </c>
      <c r="AW108" s="2772"/>
      <c r="AX108" s="2772"/>
      <c r="AY108" s="2772"/>
      <c r="AZ108" s="2771" t="s">
        <v>2758</v>
      </c>
      <c r="BA108" s="2772"/>
      <c r="BB108" s="2772"/>
      <c r="BC108" s="2772"/>
      <c r="BD108" s="2811"/>
      <c r="BE108"/>
      <c r="BG108" s="258"/>
      <c r="BH108"/>
      <c r="BI108" s="130"/>
      <c r="BJ108" s="718" t="s">
        <v>2037</v>
      </c>
      <c r="BK108" s="92"/>
      <c r="BL108" s="92"/>
      <c r="BM108" s="92">
        <f>BG106</f>
        <v>36</v>
      </c>
      <c r="BN108" s="1234"/>
      <c r="BO108" s="1234"/>
    </row>
    <row r="109" spans="1:67" ht="20.100000000000001" customHeight="1" x14ac:dyDescent="0.25">
      <c r="A109" s="1757" t="s">
        <v>2729</v>
      </c>
      <c r="B109" s="2173" t="s">
        <v>2729</v>
      </c>
      <c r="C109" s="2189" t="s">
        <v>2728</v>
      </c>
      <c r="D109" s="2184"/>
      <c r="E109" s="2184"/>
      <c r="F109" s="2184"/>
      <c r="G109" s="2184"/>
      <c r="H109" s="2184"/>
      <c r="I109" s="2184"/>
      <c r="J109" s="2184"/>
      <c r="K109" s="2184"/>
      <c r="L109" s="2184"/>
      <c r="M109" s="2184"/>
      <c r="N109" s="2184"/>
      <c r="O109" s="2184"/>
      <c r="P109" s="2184"/>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1261"/>
      <c r="BE109"/>
      <c r="BF109" s="366"/>
      <c r="BG109" s="1299"/>
      <c r="BH109"/>
    </row>
    <row r="110" spans="1:67" ht="20.100000000000001" customHeight="1" x14ac:dyDescent="0.25">
      <c r="A110" s="2775" t="s">
        <v>2745</v>
      </c>
      <c r="B110" s="2173" t="s">
        <v>2745</v>
      </c>
      <c r="C110" s="2175" t="s">
        <v>2750</v>
      </c>
      <c r="D110" s="1282" t="s">
        <v>2034</v>
      </c>
      <c r="E110" s="1282" t="s">
        <v>2034</v>
      </c>
      <c r="F110" s="1282" t="s">
        <v>2034</v>
      </c>
      <c r="G110" s="1256" t="s">
        <v>2035</v>
      </c>
      <c r="H110" s="1256" t="s">
        <v>2035</v>
      </c>
      <c r="I110" s="1256" t="s">
        <v>2035</v>
      </c>
      <c r="J110" s="1256" t="s">
        <v>2035</v>
      </c>
      <c r="K110" s="1256" t="s">
        <v>2035</v>
      </c>
      <c r="L110" s="1256" t="s">
        <v>2035</v>
      </c>
      <c r="M110" s="1256" t="s">
        <v>2035</v>
      </c>
      <c r="N110" s="1256" t="s">
        <v>2035</v>
      </c>
      <c r="O110" s="1256" t="s">
        <v>2035</v>
      </c>
      <c r="P110" s="1256" t="s">
        <v>2035</v>
      </c>
      <c r="Q110" s="1256" t="s">
        <v>2035</v>
      </c>
      <c r="R110" s="1256" t="s">
        <v>2035</v>
      </c>
      <c r="S110" s="1256" t="s">
        <v>2035</v>
      </c>
      <c r="T110" s="1256" t="s">
        <v>2035</v>
      </c>
      <c r="U110" s="1256" t="s">
        <v>2035</v>
      </c>
      <c r="V110" s="1256" t="s">
        <v>2035</v>
      </c>
      <c r="W110" s="1256" t="s">
        <v>2035</v>
      </c>
      <c r="X110" s="1256" t="s">
        <v>2035</v>
      </c>
      <c r="Y110" s="1256" t="s">
        <v>2035</v>
      </c>
      <c r="Z110" s="1256" t="s">
        <v>2035</v>
      </c>
      <c r="AA110" s="1256" t="s">
        <v>2035</v>
      </c>
      <c r="AB110" s="1256" t="s">
        <v>2035</v>
      </c>
      <c r="AC110" s="1256" t="s">
        <v>2035</v>
      </c>
      <c r="AD110" s="1256" t="s">
        <v>2035</v>
      </c>
      <c r="AE110" s="1256" t="s">
        <v>2035</v>
      </c>
      <c r="AF110" s="1256" t="s">
        <v>2035</v>
      </c>
      <c r="AG110" s="1256" t="s">
        <v>2035</v>
      </c>
      <c r="AH110" s="1256" t="s">
        <v>2035</v>
      </c>
      <c r="AI110" s="1256" t="s">
        <v>2035</v>
      </c>
      <c r="AJ110" s="1256" t="s">
        <v>2035</v>
      </c>
      <c r="AK110" s="1256" t="s">
        <v>2035</v>
      </c>
      <c r="AL110" s="1256" t="s">
        <v>2035</v>
      </c>
      <c r="AM110" s="1256" t="s">
        <v>2035</v>
      </c>
      <c r="AN110" s="1256" t="s">
        <v>2035</v>
      </c>
      <c r="AO110" s="1256" t="s">
        <v>2035</v>
      </c>
      <c r="AP110" s="1256" t="s">
        <v>2035</v>
      </c>
      <c r="AQ110" s="1256" t="s">
        <v>2035</v>
      </c>
      <c r="AR110" s="1256" t="s">
        <v>2035</v>
      </c>
      <c r="AS110" s="1256" t="s">
        <v>2035</v>
      </c>
      <c r="AT110" s="1256" t="s">
        <v>2035</v>
      </c>
      <c r="AU110" s="1256" t="s">
        <v>2035</v>
      </c>
      <c r="AV110" s="1256" t="s">
        <v>2035</v>
      </c>
      <c r="AW110" s="1256" t="s">
        <v>2035</v>
      </c>
      <c r="AX110" s="1256" t="s">
        <v>2035</v>
      </c>
      <c r="AY110" s="1256" t="s">
        <v>2035</v>
      </c>
      <c r="AZ110" s="1256" t="s">
        <v>2035</v>
      </c>
      <c r="BA110" s="1256" t="s">
        <v>2035</v>
      </c>
      <c r="BB110" s="1256" t="s">
        <v>2035</v>
      </c>
      <c r="BC110" s="1256" t="s">
        <v>2035</v>
      </c>
      <c r="BD110" s="1268" t="s">
        <v>2035</v>
      </c>
      <c r="BE110"/>
      <c r="BF110" s="1244"/>
      <c r="BG110" s="1296"/>
      <c r="BH110"/>
    </row>
    <row r="111" spans="1:67" ht="20.100000000000001" customHeight="1" x14ac:dyDescent="0.25">
      <c r="A111" s="2776"/>
      <c r="B111" s="2173" t="s">
        <v>2745</v>
      </c>
      <c r="C111" s="2175" t="s">
        <v>2749</v>
      </c>
      <c r="D111" s="1282" t="s">
        <v>2034</v>
      </c>
      <c r="E111" s="1282" t="s">
        <v>2034</v>
      </c>
      <c r="F111" s="1282" t="s">
        <v>2034</v>
      </c>
      <c r="G111" s="1256" t="s">
        <v>2035</v>
      </c>
      <c r="H111" s="1256" t="s">
        <v>2035</v>
      </c>
      <c r="I111" s="1256" t="s">
        <v>2035</v>
      </c>
      <c r="J111" s="1256" t="s">
        <v>2035</v>
      </c>
      <c r="K111" s="1256" t="s">
        <v>2035</v>
      </c>
      <c r="L111" s="1256" t="s">
        <v>2035</v>
      </c>
      <c r="M111" s="1256" t="s">
        <v>2035</v>
      </c>
      <c r="N111" s="1256" t="s">
        <v>2035</v>
      </c>
      <c r="O111" s="1256" t="s">
        <v>2035</v>
      </c>
      <c r="P111" s="1256" t="s">
        <v>2035</v>
      </c>
      <c r="Q111" s="1256" t="s">
        <v>2035</v>
      </c>
      <c r="R111" s="1256" t="s">
        <v>2035</v>
      </c>
      <c r="S111" s="1256" t="s">
        <v>2035</v>
      </c>
      <c r="T111" s="1256" t="s">
        <v>2035</v>
      </c>
      <c r="U111" s="1256" t="s">
        <v>2035</v>
      </c>
      <c r="V111" s="1256" t="s">
        <v>2035</v>
      </c>
      <c r="W111" s="1256" t="s">
        <v>2035</v>
      </c>
      <c r="X111" s="1256" t="s">
        <v>2035</v>
      </c>
      <c r="Y111" s="1256" t="s">
        <v>2035</v>
      </c>
      <c r="Z111" s="1256" t="s">
        <v>2035</v>
      </c>
      <c r="AA111" s="1256" t="s">
        <v>2035</v>
      </c>
      <c r="AB111" s="1256" t="s">
        <v>2035</v>
      </c>
      <c r="AC111" s="1256" t="s">
        <v>2035</v>
      </c>
      <c r="AD111" s="1256" t="s">
        <v>2035</v>
      </c>
      <c r="AE111" s="1256" t="s">
        <v>2035</v>
      </c>
      <c r="AF111" s="1256" t="s">
        <v>2035</v>
      </c>
      <c r="AG111" s="1256" t="s">
        <v>2035</v>
      </c>
      <c r="AH111" s="1256" t="s">
        <v>2035</v>
      </c>
      <c r="AI111" s="1256" t="s">
        <v>2035</v>
      </c>
      <c r="AJ111" s="1256" t="s">
        <v>2035</v>
      </c>
      <c r="AK111" s="1256" t="s">
        <v>2035</v>
      </c>
      <c r="AL111" s="1256" t="s">
        <v>2035</v>
      </c>
      <c r="AM111" s="1256" t="s">
        <v>2035</v>
      </c>
      <c r="AN111" s="1256" t="s">
        <v>2035</v>
      </c>
      <c r="AO111" s="1256" t="s">
        <v>2035</v>
      </c>
      <c r="AP111" s="1256" t="s">
        <v>2035</v>
      </c>
      <c r="AQ111" s="1256" t="s">
        <v>2035</v>
      </c>
      <c r="AR111" s="1256" t="s">
        <v>2035</v>
      </c>
      <c r="AS111" s="1256" t="s">
        <v>2035</v>
      </c>
      <c r="AT111" s="1256" t="s">
        <v>2035</v>
      </c>
      <c r="AU111" s="1256" t="s">
        <v>2035</v>
      </c>
      <c r="AV111" s="1256" t="s">
        <v>2035</v>
      </c>
      <c r="AW111" s="1256" t="s">
        <v>2035</v>
      </c>
      <c r="AX111" s="1256" t="s">
        <v>2035</v>
      </c>
      <c r="AY111" s="1256" t="s">
        <v>2035</v>
      </c>
      <c r="AZ111" s="1256" t="s">
        <v>2035</v>
      </c>
      <c r="BA111" s="1256" t="s">
        <v>2035</v>
      </c>
      <c r="BB111" s="1256" t="s">
        <v>2035</v>
      </c>
      <c r="BC111" s="1256" t="s">
        <v>2035</v>
      </c>
      <c r="BD111" s="1268" t="s">
        <v>2035</v>
      </c>
      <c r="BE111"/>
      <c r="BF111" s="1244"/>
      <c r="BG111" s="1296"/>
      <c r="BH111"/>
    </row>
    <row r="112" spans="1:67" ht="20.100000000000001" customHeight="1" thickBot="1" x14ac:dyDescent="0.3">
      <c r="A112" s="2776"/>
      <c r="B112" s="2173" t="s">
        <v>2745</v>
      </c>
      <c r="C112" s="2175" t="s">
        <v>2748</v>
      </c>
      <c r="D112" s="1256" t="s">
        <v>2035</v>
      </c>
      <c r="E112" s="1256" t="s">
        <v>2035</v>
      </c>
      <c r="F112" s="1256" t="s">
        <v>2035</v>
      </c>
      <c r="G112" s="1256" t="s">
        <v>2035</v>
      </c>
      <c r="H112" s="1256" t="s">
        <v>2035</v>
      </c>
      <c r="I112" s="1256" t="s">
        <v>2035</v>
      </c>
      <c r="J112" s="1256" t="s">
        <v>2035</v>
      </c>
      <c r="K112" s="1256" t="s">
        <v>2035</v>
      </c>
      <c r="L112" s="1256" t="s">
        <v>2035</v>
      </c>
      <c r="M112" s="1256" t="s">
        <v>2035</v>
      </c>
      <c r="N112" s="1256" t="s">
        <v>2035</v>
      </c>
      <c r="O112" s="1256" t="s">
        <v>2035</v>
      </c>
      <c r="P112" s="1256" t="s">
        <v>2035</v>
      </c>
      <c r="Q112" s="1256" t="s">
        <v>2035</v>
      </c>
      <c r="R112" s="1256" t="s">
        <v>2035</v>
      </c>
      <c r="S112" s="1256" t="s">
        <v>2035</v>
      </c>
      <c r="T112" s="1256" t="s">
        <v>2035</v>
      </c>
      <c r="U112" s="1282" t="s">
        <v>2034</v>
      </c>
      <c r="V112" s="1282" t="s">
        <v>2034</v>
      </c>
      <c r="W112" s="1256" t="s">
        <v>2035</v>
      </c>
      <c r="X112" s="1256" t="s">
        <v>2035</v>
      </c>
      <c r="Y112" s="1256" t="s">
        <v>2035</v>
      </c>
      <c r="Z112" s="1282" t="s">
        <v>2034</v>
      </c>
      <c r="AA112" s="1256" t="s">
        <v>2035</v>
      </c>
      <c r="AB112" s="1256" t="s">
        <v>2035</v>
      </c>
      <c r="AC112" s="1256" t="s">
        <v>2035</v>
      </c>
      <c r="AD112" s="1256" t="s">
        <v>2035</v>
      </c>
      <c r="AE112" s="1256" t="s">
        <v>2035</v>
      </c>
      <c r="AF112" s="1256" t="s">
        <v>2035</v>
      </c>
      <c r="AG112" s="1256" t="s">
        <v>2035</v>
      </c>
      <c r="AH112" s="1256" t="s">
        <v>2035</v>
      </c>
      <c r="AI112" s="1256" t="s">
        <v>2035</v>
      </c>
      <c r="AJ112" s="1256" t="s">
        <v>2035</v>
      </c>
      <c r="AK112" s="1256" t="s">
        <v>2035</v>
      </c>
      <c r="AL112" s="1285" t="s">
        <v>2034</v>
      </c>
      <c r="AM112" s="1285" t="s">
        <v>2034</v>
      </c>
      <c r="AN112" s="1256" t="s">
        <v>2035</v>
      </c>
      <c r="AO112" s="1256" t="s">
        <v>2035</v>
      </c>
      <c r="AP112" s="1256" t="s">
        <v>2035</v>
      </c>
      <c r="AQ112" s="1256" t="s">
        <v>2035</v>
      </c>
      <c r="AR112" s="1256" t="s">
        <v>2035</v>
      </c>
      <c r="AS112" s="1256" t="s">
        <v>2035</v>
      </c>
      <c r="AT112" s="1256" t="s">
        <v>2035</v>
      </c>
      <c r="AU112" s="1256" t="s">
        <v>2035</v>
      </c>
      <c r="AV112" s="1256" t="s">
        <v>2035</v>
      </c>
      <c r="AW112" s="1256" t="s">
        <v>2035</v>
      </c>
      <c r="AX112" s="1256" t="s">
        <v>2035</v>
      </c>
      <c r="AY112" s="1256" t="s">
        <v>2035</v>
      </c>
      <c r="AZ112" s="1256" t="s">
        <v>2035</v>
      </c>
      <c r="BA112" s="1256" t="s">
        <v>2035</v>
      </c>
      <c r="BB112" s="1256" t="s">
        <v>2035</v>
      </c>
      <c r="BC112" s="1256" t="s">
        <v>2035</v>
      </c>
      <c r="BD112" s="1295" t="s">
        <v>2034</v>
      </c>
      <c r="BE112"/>
      <c r="BF112" s="1237" t="s">
        <v>2788</v>
      </c>
      <c r="BG112" s="1242" t="s">
        <v>2787</v>
      </c>
      <c r="BH112"/>
    </row>
    <row r="113" spans="1:67" ht="20.100000000000001" customHeight="1" x14ac:dyDescent="0.25">
      <c r="A113" s="2776"/>
      <c r="B113" s="2173" t="s">
        <v>2745</v>
      </c>
      <c r="C113" s="2175" t="s">
        <v>2747</v>
      </c>
      <c r="D113" s="1256" t="s">
        <v>2035</v>
      </c>
      <c r="E113" s="1256" t="s">
        <v>2035</v>
      </c>
      <c r="F113" s="1256" t="s">
        <v>2035</v>
      </c>
      <c r="G113" s="1256" t="s">
        <v>2035</v>
      </c>
      <c r="H113" s="1256" t="s">
        <v>2035</v>
      </c>
      <c r="I113" s="1256" t="s">
        <v>2035</v>
      </c>
      <c r="J113" s="1256" t="s">
        <v>2035</v>
      </c>
      <c r="K113" s="1256" t="s">
        <v>2035</v>
      </c>
      <c r="L113" s="1256" t="s">
        <v>2035</v>
      </c>
      <c r="M113" s="1256" t="s">
        <v>2035</v>
      </c>
      <c r="N113" s="1256" t="s">
        <v>2035</v>
      </c>
      <c r="O113" s="1256" t="s">
        <v>2035</v>
      </c>
      <c r="P113" s="1256" t="s">
        <v>2035</v>
      </c>
      <c r="Q113" s="1256" t="s">
        <v>2035</v>
      </c>
      <c r="R113" s="1256" t="s">
        <v>2035</v>
      </c>
      <c r="S113" s="1256" t="s">
        <v>2035</v>
      </c>
      <c r="T113" s="1256" t="s">
        <v>2035</v>
      </c>
      <c r="U113" s="1256" t="s">
        <v>2035</v>
      </c>
      <c r="V113" s="1256" t="s">
        <v>2035</v>
      </c>
      <c r="W113" s="1256" t="s">
        <v>2035</v>
      </c>
      <c r="X113" s="1256" t="s">
        <v>2035</v>
      </c>
      <c r="Y113" s="1256" t="s">
        <v>2035</v>
      </c>
      <c r="Z113" s="1256" t="s">
        <v>2035</v>
      </c>
      <c r="AA113" s="1256" t="s">
        <v>2035</v>
      </c>
      <c r="AB113" s="1256" t="s">
        <v>2035</v>
      </c>
      <c r="AC113" s="1256" t="s">
        <v>2035</v>
      </c>
      <c r="AD113" s="1256" t="s">
        <v>2035</v>
      </c>
      <c r="AE113" s="1256" t="s">
        <v>2035</v>
      </c>
      <c r="AF113" s="1256" t="s">
        <v>2035</v>
      </c>
      <c r="AG113" s="1256" t="s">
        <v>2035</v>
      </c>
      <c r="AH113" s="1256" t="s">
        <v>2035</v>
      </c>
      <c r="AI113" s="1256" t="s">
        <v>2035</v>
      </c>
      <c r="AJ113" s="1256" t="s">
        <v>2035</v>
      </c>
      <c r="AK113" s="1256" t="s">
        <v>2035</v>
      </c>
      <c r="AL113" s="1256" t="s">
        <v>2035</v>
      </c>
      <c r="AM113" s="1285" t="s">
        <v>2034</v>
      </c>
      <c r="AN113" s="1282" t="s">
        <v>2034</v>
      </c>
      <c r="AO113" s="1282" t="s">
        <v>2034</v>
      </c>
      <c r="AP113" s="1282" t="s">
        <v>2034</v>
      </c>
      <c r="AQ113" s="1282" t="s">
        <v>2034</v>
      </c>
      <c r="AR113" s="1282" t="s">
        <v>2034</v>
      </c>
      <c r="AS113" s="1282" t="s">
        <v>2034</v>
      </c>
      <c r="AT113" s="1282" t="s">
        <v>2034</v>
      </c>
      <c r="AU113" s="1282" t="s">
        <v>2034</v>
      </c>
      <c r="AV113" s="1282" t="s">
        <v>2034</v>
      </c>
      <c r="AW113" s="1282" t="s">
        <v>2034</v>
      </c>
      <c r="AX113" s="1282" t="s">
        <v>2034</v>
      </c>
      <c r="AY113" s="1282" t="s">
        <v>2034</v>
      </c>
      <c r="AZ113" s="1256" t="s">
        <v>2035</v>
      </c>
      <c r="BA113" s="1256" t="s">
        <v>2035</v>
      </c>
      <c r="BB113" s="1256" t="s">
        <v>2035</v>
      </c>
      <c r="BC113" s="1256" t="s">
        <v>2035</v>
      </c>
      <c r="BD113" s="1268" t="s">
        <v>2035</v>
      </c>
      <c r="BE113"/>
      <c r="BF113" s="1237">
        <f>COUNTIFS($D$110:$BD$122,"P")</f>
        <v>557</v>
      </c>
      <c r="BG113" s="1242">
        <f>COUNTIFS($D$110:$BD$122,"I")</f>
        <v>93</v>
      </c>
      <c r="BH113"/>
      <c r="BI113" s="1271" t="s">
        <v>2019</v>
      </c>
      <c r="BJ113" s="2406"/>
      <c r="BK113" s="1265"/>
      <c r="BL113" s="84"/>
      <c r="BM113" s="84">
        <v>2009</v>
      </c>
      <c r="BN113" s="1234"/>
      <c r="BO113" s="1234"/>
    </row>
    <row r="114" spans="1:67" ht="20.100000000000001" customHeight="1" x14ac:dyDescent="0.25">
      <c r="A114" s="2776"/>
      <c r="B114" s="2173" t="s">
        <v>2745</v>
      </c>
      <c r="C114" s="2175" t="s">
        <v>2746</v>
      </c>
      <c r="D114" s="1282" t="s">
        <v>2034</v>
      </c>
      <c r="E114" s="1282" t="s">
        <v>2034</v>
      </c>
      <c r="F114" s="1282" t="s">
        <v>2034</v>
      </c>
      <c r="G114" s="1282" t="s">
        <v>2034</v>
      </c>
      <c r="H114" s="1282" t="s">
        <v>2034</v>
      </c>
      <c r="I114" s="1282" t="s">
        <v>2034</v>
      </c>
      <c r="J114" s="1282" t="s">
        <v>2034</v>
      </c>
      <c r="K114" s="1282" t="s">
        <v>2034</v>
      </c>
      <c r="L114" s="1282" t="s">
        <v>2034</v>
      </c>
      <c r="M114" s="1282" t="s">
        <v>2034</v>
      </c>
      <c r="N114" s="1282" t="s">
        <v>2034</v>
      </c>
      <c r="O114" s="1282" t="s">
        <v>2034</v>
      </c>
      <c r="P114" s="1282" t="s">
        <v>2034</v>
      </c>
      <c r="Q114" s="1282" t="s">
        <v>2034</v>
      </c>
      <c r="R114" s="1282" t="s">
        <v>2034</v>
      </c>
      <c r="S114" s="1282" t="s">
        <v>2034</v>
      </c>
      <c r="T114" s="1256" t="s">
        <v>2035</v>
      </c>
      <c r="U114" s="1256" t="s">
        <v>2035</v>
      </c>
      <c r="V114" s="1256" t="s">
        <v>2035</v>
      </c>
      <c r="W114" s="1256" t="s">
        <v>2035</v>
      </c>
      <c r="X114" s="1256" t="s">
        <v>2035</v>
      </c>
      <c r="Y114" s="1256" t="s">
        <v>2035</v>
      </c>
      <c r="Z114" s="1256" t="s">
        <v>2035</v>
      </c>
      <c r="AA114" s="1256" t="s">
        <v>2035</v>
      </c>
      <c r="AB114" s="1256" t="s">
        <v>2035</v>
      </c>
      <c r="AC114" s="1256" t="s">
        <v>2035</v>
      </c>
      <c r="AD114" s="1282" t="s">
        <v>2034</v>
      </c>
      <c r="AE114" s="1256" t="s">
        <v>2035</v>
      </c>
      <c r="AF114" s="1256" t="s">
        <v>2035</v>
      </c>
      <c r="AG114" s="1256" t="s">
        <v>2035</v>
      </c>
      <c r="AH114" s="1256" t="s">
        <v>2035</v>
      </c>
      <c r="AI114" s="1256" t="s">
        <v>2035</v>
      </c>
      <c r="AJ114" s="1256" t="s">
        <v>2035</v>
      </c>
      <c r="AK114" s="1285" t="s">
        <v>2034</v>
      </c>
      <c r="AL114" s="1256" t="s">
        <v>2035</v>
      </c>
      <c r="AM114" s="1285" t="s">
        <v>2034</v>
      </c>
      <c r="AN114" s="1256" t="s">
        <v>2035</v>
      </c>
      <c r="AO114" s="1256" t="s">
        <v>2035</v>
      </c>
      <c r="AP114" s="1256" t="s">
        <v>2035</v>
      </c>
      <c r="AQ114" s="1256" t="s">
        <v>2035</v>
      </c>
      <c r="AR114" s="1256" t="s">
        <v>2035</v>
      </c>
      <c r="AS114" s="1256" t="s">
        <v>2035</v>
      </c>
      <c r="AT114" s="1256" t="s">
        <v>2035</v>
      </c>
      <c r="AU114" s="1256" t="s">
        <v>2035</v>
      </c>
      <c r="AV114" s="1256" t="s">
        <v>2035</v>
      </c>
      <c r="AW114" s="1256" t="s">
        <v>2035</v>
      </c>
      <c r="AX114" s="1256" t="s">
        <v>2035</v>
      </c>
      <c r="AY114" s="1256" t="s">
        <v>2035</v>
      </c>
      <c r="AZ114" s="1282" t="s">
        <v>2034</v>
      </c>
      <c r="BA114" s="1282" t="s">
        <v>2034</v>
      </c>
      <c r="BB114" s="1256" t="s">
        <v>2035</v>
      </c>
      <c r="BC114" s="1282" t="s">
        <v>2034</v>
      </c>
      <c r="BD114" s="1268" t="s">
        <v>2035</v>
      </c>
      <c r="BE114"/>
      <c r="BG114" s="258"/>
      <c r="BH114"/>
      <c r="BI114" s="130"/>
      <c r="BJ114" s="1264" t="s">
        <v>2038</v>
      </c>
      <c r="BK114" s="92"/>
      <c r="BL114" s="92"/>
      <c r="BM114" s="92">
        <f>BF113</f>
        <v>557</v>
      </c>
      <c r="BN114" s="1234"/>
      <c r="BO114" s="1234"/>
    </row>
    <row r="115" spans="1:67" ht="20.100000000000001" customHeight="1" thickBot="1" x14ac:dyDescent="0.3">
      <c r="A115" s="2776"/>
      <c r="B115" s="2173" t="s">
        <v>2745</v>
      </c>
      <c r="C115" s="2177" t="s">
        <v>2744</v>
      </c>
      <c r="D115" s="1280" t="s">
        <v>2035</v>
      </c>
      <c r="E115" s="1280" t="s">
        <v>2035</v>
      </c>
      <c r="F115" s="1280" t="s">
        <v>2035</v>
      </c>
      <c r="G115" s="1280" t="s">
        <v>2035</v>
      </c>
      <c r="H115" s="1280" t="s">
        <v>2035</v>
      </c>
      <c r="I115" s="1280" t="s">
        <v>2035</v>
      </c>
      <c r="J115" s="1280" t="s">
        <v>2035</v>
      </c>
      <c r="K115" s="1280" t="s">
        <v>2035</v>
      </c>
      <c r="L115" s="1280" t="s">
        <v>2035</v>
      </c>
      <c r="M115" s="1280" t="s">
        <v>2035</v>
      </c>
      <c r="N115" s="1280" t="s">
        <v>2035</v>
      </c>
      <c r="O115" s="1280" t="s">
        <v>2035</v>
      </c>
      <c r="P115" s="1280" t="s">
        <v>2035</v>
      </c>
      <c r="Q115" s="1280" t="s">
        <v>2035</v>
      </c>
      <c r="R115" s="1280" t="s">
        <v>2035</v>
      </c>
      <c r="S115" s="1280" t="s">
        <v>2035</v>
      </c>
      <c r="T115" s="1280" t="s">
        <v>2035</v>
      </c>
      <c r="U115" s="1280" t="s">
        <v>2035</v>
      </c>
      <c r="V115" s="1280" t="s">
        <v>2035</v>
      </c>
      <c r="W115" s="1280" t="s">
        <v>2035</v>
      </c>
      <c r="X115" s="1280" t="s">
        <v>2035</v>
      </c>
      <c r="Y115" s="1280" t="s">
        <v>2035</v>
      </c>
      <c r="Z115" s="1280" t="s">
        <v>2035</v>
      </c>
      <c r="AA115" s="1280" t="s">
        <v>2035</v>
      </c>
      <c r="AB115" s="1280" t="s">
        <v>2035</v>
      </c>
      <c r="AC115" s="1280" t="s">
        <v>2035</v>
      </c>
      <c r="AD115" s="1256" t="s">
        <v>2035</v>
      </c>
      <c r="AE115" s="1256" t="s">
        <v>2035</v>
      </c>
      <c r="AF115" s="1256" t="s">
        <v>2035</v>
      </c>
      <c r="AG115" s="1256" t="s">
        <v>2035</v>
      </c>
      <c r="AH115" s="1256" t="s">
        <v>2035</v>
      </c>
      <c r="AI115" s="1256" t="s">
        <v>2035</v>
      </c>
      <c r="AJ115" s="1256" t="s">
        <v>2035</v>
      </c>
      <c r="AK115" s="1256" t="s">
        <v>2035</v>
      </c>
      <c r="AL115" s="1256" t="s">
        <v>2035</v>
      </c>
      <c r="AM115" s="1285" t="s">
        <v>2034</v>
      </c>
      <c r="AN115" s="1282" t="s">
        <v>2034</v>
      </c>
      <c r="AO115" s="1256" t="s">
        <v>2805</v>
      </c>
      <c r="AP115" s="1256" t="s">
        <v>2035</v>
      </c>
      <c r="AQ115" s="1256" t="s">
        <v>2035</v>
      </c>
      <c r="AR115" s="1256" t="s">
        <v>2035</v>
      </c>
      <c r="AS115" s="1256" t="s">
        <v>2035</v>
      </c>
      <c r="AT115" s="1256" t="s">
        <v>2035</v>
      </c>
      <c r="AU115" s="1256" t="s">
        <v>2035</v>
      </c>
      <c r="AV115" s="1256" t="s">
        <v>2035</v>
      </c>
      <c r="AW115" s="1256" t="s">
        <v>2035</v>
      </c>
      <c r="AX115" s="1256" t="s">
        <v>2035</v>
      </c>
      <c r="AY115" s="1256" t="s">
        <v>2035</v>
      </c>
      <c r="AZ115" s="1256" t="s">
        <v>2035</v>
      </c>
      <c r="BA115" s="1256" t="s">
        <v>2035</v>
      </c>
      <c r="BB115" s="1256" t="s">
        <v>2035</v>
      </c>
      <c r="BC115" s="1256" t="s">
        <v>2035</v>
      </c>
      <c r="BD115" s="1268" t="s">
        <v>2035</v>
      </c>
      <c r="BE115"/>
      <c r="BG115" s="258"/>
      <c r="BH115"/>
      <c r="BI115" s="130"/>
      <c r="BJ115" s="718" t="s">
        <v>2037</v>
      </c>
      <c r="BK115" s="92"/>
      <c r="BL115" s="92"/>
      <c r="BM115" s="92">
        <f>BG113</f>
        <v>93</v>
      </c>
      <c r="BN115" s="1234"/>
      <c r="BO115" s="1234"/>
    </row>
    <row r="116" spans="1:67" ht="20.100000000000001" customHeight="1" x14ac:dyDescent="0.25">
      <c r="A116" s="1757" t="s">
        <v>2735</v>
      </c>
      <c r="B116" s="2173" t="s">
        <v>2735</v>
      </c>
      <c r="C116" s="2175" t="s">
        <v>2743</v>
      </c>
      <c r="D116" s="1297" t="s">
        <v>2035</v>
      </c>
      <c r="E116" s="1297" t="s">
        <v>2035</v>
      </c>
      <c r="F116" s="1297" t="s">
        <v>2035</v>
      </c>
      <c r="G116" s="1297" t="s">
        <v>2035</v>
      </c>
      <c r="H116" s="1297" t="s">
        <v>2035</v>
      </c>
      <c r="I116" s="1297" t="s">
        <v>2035</v>
      </c>
      <c r="J116" s="1297" t="s">
        <v>2035</v>
      </c>
      <c r="K116" s="1297" t="s">
        <v>2035</v>
      </c>
      <c r="L116" s="1297" t="s">
        <v>2035</v>
      </c>
      <c r="M116" s="1297" t="s">
        <v>2035</v>
      </c>
      <c r="N116" s="1297" t="s">
        <v>2035</v>
      </c>
      <c r="O116" s="1297" t="s">
        <v>2035</v>
      </c>
      <c r="P116" s="1297" t="s">
        <v>2035</v>
      </c>
      <c r="Q116" s="1297" t="s">
        <v>2035</v>
      </c>
      <c r="R116" s="1297" t="s">
        <v>2035</v>
      </c>
      <c r="S116" s="1298" t="s">
        <v>603</v>
      </c>
      <c r="T116" s="1298" t="s">
        <v>603</v>
      </c>
      <c r="U116" s="1297" t="s">
        <v>2035</v>
      </c>
      <c r="V116" s="1297" t="s">
        <v>2035</v>
      </c>
      <c r="W116" s="1297" t="s">
        <v>2035</v>
      </c>
      <c r="X116" s="1297" t="s">
        <v>2035</v>
      </c>
      <c r="Y116" s="1297" t="s">
        <v>2035</v>
      </c>
      <c r="Z116" s="1297" t="s">
        <v>2035</v>
      </c>
      <c r="AA116" s="1297" t="s">
        <v>2035</v>
      </c>
      <c r="AB116" s="1297" t="s">
        <v>2035</v>
      </c>
      <c r="AC116" s="1297" t="s">
        <v>2035</v>
      </c>
      <c r="AD116" s="1256" t="s">
        <v>2035</v>
      </c>
      <c r="AE116" s="1256" t="s">
        <v>2035</v>
      </c>
      <c r="AF116" s="1256" t="s">
        <v>2035</v>
      </c>
      <c r="AG116" s="1256" t="s">
        <v>2035</v>
      </c>
      <c r="AH116" s="1256" t="s">
        <v>2035</v>
      </c>
      <c r="AI116" s="1256" t="s">
        <v>2035</v>
      </c>
      <c r="AJ116" s="1256" t="s">
        <v>2035</v>
      </c>
      <c r="AK116" s="1256" t="s">
        <v>2035</v>
      </c>
      <c r="AL116" s="1256" t="s">
        <v>2035</v>
      </c>
      <c r="AM116" s="1256" t="s">
        <v>2035</v>
      </c>
      <c r="AN116" s="1256" t="s">
        <v>2035</v>
      </c>
      <c r="AO116" s="1256" t="s">
        <v>2035</v>
      </c>
      <c r="AP116" s="1256" t="s">
        <v>2035</v>
      </c>
      <c r="AQ116" s="1256" t="s">
        <v>2035</v>
      </c>
      <c r="AR116" s="1256" t="s">
        <v>2035</v>
      </c>
      <c r="AS116" s="1256" t="s">
        <v>2035</v>
      </c>
      <c r="AT116" s="1256" t="s">
        <v>2035</v>
      </c>
      <c r="AU116" s="1256" t="s">
        <v>2035</v>
      </c>
      <c r="AV116" s="1256" t="s">
        <v>2035</v>
      </c>
      <c r="AW116" s="1256" t="s">
        <v>2035</v>
      </c>
      <c r="AX116" s="1256" t="s">
        <v>2035</v>
      </c>
      <c r="AY116" s="1256" t="s">
        <v>2035</v>
      </c>
      <c r="AZ116" s="1256" t="s">
        <v>2035</v>
      </c>
      <c r="BA116" s="1256" t="s">
        <v>2035</v>
      </c>
      <c r="BB116" s="1256" t="s">
        <v>2035</v>
      </c>
      <c r="BC116" s="1256" t="s">
        <v>2035</v>
      </c>
      <c r="BD116" s="1268" t="s">
        <v>2035</v>
      </c>
      <c r="BE116"/>
      <c r="BG116" s="258"/>
      <c r="BH116"/>
    </row>
    <row r="117" spans="1:67" ht="20.100000000000001" customHeight="1" x14ac:dyDescent="0.25">
      <c r="A117" s="1757" t="s">
        <v>2735</v>
      </c>
      <c r="B117" s="2173" t="s">
        <v>2735</v>
      </c>
      <c r="C117" s="2175" t="s">
        <v>2742</v>
      </c>
      <c r="D117" s="1755" t="s">
        <v>603</v>
      </c>
      <c r="E117" s="1755" t="s">
        <v>603</v>
      </c>
      <c r="F117" s="1755" t="s">
        <v>603</v>
      </c>
      <c r="G117" s="1256" t="s">
        <v>2035</v>
      </c>
      <c r="H117" s="1256" t="s">
        <v>2035</v>
      </c>
      <c r="I117" s="1256" t="s">
        <v>2035</v>
      </c>
      <c r="J117" s="1256" t="s">
        <v>2035</v>
      </c>
      <c r="K117" s="1256" t="s">
        <v>2035</v>
      </c>
      <c r="L117" s="1256" t="s">
        <v>2035</v>
      </c>
      <c r="M117" s="1256" t="s">
        <v>2035</v>
      </c>
      <c r="N117" s="1256" t="s">
        <v>2035</v>
      </c>
      <c r="O117" s="1256" t="s">
        <v>2035</v>
      </c>
      <c r="P117" s="1256" t="s">
        <v>2035</v>
      </c>
      <c r="Q117" s="1256" t="s">
        <v>2035</v>
      </c>
      <c r="R117" s="1256" t="s">
        <v>2035</v>
      </c>
      <c r="S117" s="1256" t="s">
        <v>2035</v>
      </c>
      <c r="T117" s="1256" t="s">
        <v>2035</v>
      </c>
      <c r="U117" s="1256" t="s">
        <v>2035</v>
      </c>
      <c r="V117" s="1256" t="s">
        <v>2035</v>
      </c>
      <c r="W117" s="1256" t="s">
        <v>2035</v>
      </c>
      <c r="X117" s="1256" t="s">
        <v>2035</v>
      </c>
      <c r="Y117" s="1256" t="s">
        <v>2035</v>
      </c>
      <c r="Z117" s="1256" t="s">
        <v>2035</v>
      </c>
      <c r="AA117" s="1256" t="s">
        <v>2035</v>
      </c>
      <c r="AB117" s="1256" t="s">
        <v>2035</v>
      </c>
      <c r="AC117" s="1256" t="s">
        <v>2035</v>
      </c>
      <c r="AD117" s="1256" t="s">
        <v>2035</v>
      </c>
      <c r="AE117" s="1256" t="s">
        <v>2035</v>
      </c>
      <c r="AF117" s="1256" t="s">
        <v>2035</v>
      </c>
      <c r="AG117" s="1256" t="s">
        <v>2035</v>
      </c>
      <c r="AH117" s="1256" t="s">
        <v>2035</v>
      </c>
      <c r="AI117" s="1256" t="s">
        <v>2035</v>
      </c>
      <c r="AJ117" s="1282" t="s">
        <v>2034</v>
      </c>
      <c r="AK117" s="1256" t="s">
        <v>2035</v>
      </c>
      <c r="AL117" s="1256" t="s">
        <v>2035</v>
      </c>
      <c r="AM117" s="1256" t="s">
        <v>2035</v>
      </c>
      <c r="AN117" s="1673" t="s">
        <v>603</v>
      </c>
      <c r="AO117" s="1256" t="s">
        <v>2035</v>
      </c>
      <c r="AP117" s="1256" t="s">
        <v>2035</v>
      </c>
      <c r="AQ117" s="1256" t="s">
        <v>2035</v>
      </c>
      <c r="AR117" s="1256" t="s">
        <v>2035</v>
      </c>
      <c r="AS117" s="1256" t="s">
        <v>2035</v>
      </c>
      <c r="AT117" s="1256" t="s">
        <v>2035</v>
      </c>
      <c r="AU117" s="1256" t="s">
        <v>2035</v>
      </c>
      <c r="AV117" s="1256" t="s">
        <v>2035</v>
      </c>
      <c r="AW117" s="1256" t="s">
        <v>2035</v>
      </c>
      <c r="AX117" s="1256" t="s">
        <v>2035</v>
      </c>
      <c r="AY117" s="1256" t="s">
        <v>2035</v>
      </c>
      <c r="AZ117" s="1256" t="s">
        <v>2035</v>
      </c>
      <c r="BA117" s="1256" t="s">
        <v>2035</v>
      </c>
      <c r="BB117" s="1256" t="s">
        <v>2035</v>
      </c>
      <c r="BC117" s="1256" t="s">
        <v>2035</v>
      </c>
      <c r="BD117" s="1268" t="s">
        <v>2035</v>
      </c>
      <c r="BE117"/>
      <c r="BG117" s="258"/>
      <c r="BH117"/>
    </row>
    <row r="118" spans="1:67" ht="20.100000000000001" customHeight="1" x14ac:dyDescent="0.25">
      <c r="A118" s="1757" t="s">
        <v>2735</v>
      </c>
      <c r="B118" s="2173" t="s">
        <v>2735</v>
      </c>
      <c r="C118" s="2189" t="s">
        <v>2741</v>
      </c>
      <c r="D118" s="1755" t="s">
        <v>603</v>
      </c>
      <c r="E118" s="1755" t="s">
        <v>603</v>
      </c>
      <c r="F118" s="1755" t="s">
        <v>603</v>
      </c>
      <c r="G118" s="1282" t="s">
        <v>2034</v>
      </c>
      <c r="H118" s="1256" t="s">
        <v>2035</v>
      </c>
      <c r="I118" s="1282" t="s">
        <v>2034</v>
      </c>
      <c r="J118" s="1282" t="s">
        <v>2034</v>
      </c>
      <c r="K118" s="1282" t="s">
        <v>2034</v>
      </c>
      <c r="L118" s="1256" t="s">
        <v>2035</v>
      </c>
      <c r="M118" s="1256" t="s">
        <v>2035</v>
      </c>
      <c r="N118" s="1256" t="s">
        <v>2035</v>
      </c>
      <c r="O118" s="1256" t="s">
        <v>2035</v>
      </c>
      <c r="P118" s="1256" t="s">
        <v>2035</v>
      </c>
      <c r="Q118" s="1256" t="s">
        <v>2035</v>
      </c>
      <c r="R118" s="1256" t="s">
        <v>2035</v>
      </c>
      <c r="S118" s="1256" t="s">
        <v>2035</v>
      </c>
      <c r="T118" s="1256" t="s">
        <v>2035</v>
      </c>
      <c r="U118" s="1256" t="s">
        <v>2035</v>
      </c>
      <c r="V118" s="1256" t="s">
        <v>2035</v>
      </c>
      <c r="W118" s="1256" t="s">
        <v>2035</v>
      </c>
      <c r="X118" s="1256" t="s">
        <v>2035</v>
      </c>
      <c r="Y118" s="1256" t="s">
        <v>2035</v>
      </c>
      <c r="Z118" s="1256" t="s">
        <v>2035</v>
      </c>
      <c r="AA118" s="1256" t="s">
        <v>2035</v>
      </c>
      <c r="AB118" s="1256" t="s">
        <v>2035</v>
      </c>
      <c r="AC118" s="1256" t="s">
        <v>2035</v>
      </c>
      <c r="AD118" s="1256" t="s">
        <v>2035</v>
      </c>
      <c r="AE118" s="1256" t="s">
        <v>2035</v>
      </c>
      <c r="AF118" s="1256" t="s">
        <v>2035</v>
      </c>
      <c r="AG118" s="1256" t="s">
        <v>2035</v>
      </c>
      <c r="AH118" s="1256" t="s">
        <v>2035</v>
      </c>
      <c r="AI118" s="1256" t="s">
        <v>2035</v>
      </c>
      <c r="AJ118" s="1256" t="s">
        <v>2035</v>
      </c>
      <c r="AK118" s="1256" t="s">
        <v>2035</v>
      </c>
      <c r="AL118" s="1256" t="s">
        <v>2035</v>
      </c>
      <c r="AM118" s="1256" t="s">
        <v>2035</v>
      </c>
      <c r="AN118" s="1673" t="s">
        <v>603</v>
      </c>
      <c r="AO118" s="1256" t="s">
        <v>2035</v>
      </c>
      <c r="AP118" s="1256" t="s">
        <v>2035</v>
      </c>
      <c r="AQ118" s="1256" t="s">
        <v>2035</v>
      </c>
      <c r="AR118" s="1256" t="s">
        <v>2035</v>
      </c>
      <c r="AS118" s="1256" t="s">
        <v>2035</v>
      </c>
      <c r="AT118" s="1256" t="s">
        <v>2035</v>
      </c>
      <c r="AU118" s="1256" t="s">
        <v>2035</v>
      </c>
      <c r="AV118" s="1256" t="s">
        <v>2035</v>
      </c>
      <c r="AW118" s="1256" t="s">
        <v>2035</v>
      </c>
      <c r="AX118" s="1256" t="s">
        <v>2035</v>
      </c>
      <c r="AY118" s="1256" t="s">
        <v>2035</v>
      </c>
      <c r="AZ118" s="1256" t="s">
        <v>2035</v>
      </c>
      <c r="BA118" s="1256" t="s">
        <v>2035</v>
      </c>
      <c r="BB118" s="1256" t="s">
        <v>2035</v>
      </c>
      <c r="BC118" s="1256" t="s">
        <v>2035</v>
      </c>
      <c r="BD118" s="1268" t="s">
        <v>2035</v>
      </c>
      <c r="BE118"/>
      <c r="BG118" s="258"/>
      <c r="BH118"/>
    </row>
    <row r="119" spans="1:67" ht="20.100000000000001" customHeight="1" x14ac:dyDescent="0.25">
      <c r="A119" s="1757" t="s">
        <v>2735</v>
      </c>
      <c r="B119" s="2173" t="s">
        <v>2735</v>
      </c>
      <c r="C119" s="2175" t="s">
        <v>2740</v>
      </c>
      <c r="D119" s="1755" t="s">
        <v>603</v>
      </c>
      <c r="E119" s="1755" t="s">
        <v>603</v>
      </c>
      <c r="F119" s="1256" t="s">
        <v>2035</v>
      </c>
      <c r="G119" s="1256" t="s">
        <v>2035</v>
      </c>
      <c r="H119" s="1256" t="s">
        <v>2035</v>
      </c>
      <c r="I119" s="1256" t="s">
        <v>2035</v>
      </c>
      <c r="J119" s="1256" t="s">
        <v>2035</v>
      </c>
      <c r="K119" s="1256" t="s">
        <v>2035</v>
      </c>
      <c r="L119" s="1256" t="s">
        <v>2035</v>
      </c>
      <c r="M119" s="1256" t="s">
        <v>2035</v>
      </c>
      <c r="N119" s="1256" t="s">
        <v>2035</v>
      </c>
      <c r="O119" s="1755" t="s">
        <v>603</v>
      </c>
      <c r="P119" s="1755" t="s">
        <v>603</v>
      </c>
      <c r="Q119" s="1673" t="s">
        <v>603</v>
      </c>
      <c r="R119" s="1673" t="s">
        <v>603</v>
      </c>
      <c r="S119" s="1673" t="s">
        <v>603</v>
      </c>
      <c r="T119" s="1673" t="s">
        <v>603</v>
      </c>
      <c r="U119" s="1673" t="s">
        <v>603</v>
      </c>
      <c r="V119" s="1673" t="s">
        <v>603</v>
      </c>
      <c r="W119" s="1673" t="s">
        <v>603</v>
      </c>
      <c r="X119" s="1673" t="s">
        <v>603</v>
      </c>
      <c r="Y119" s="1673" t="s">
        <v>603</v>
      </c>
      <c r="Z119" s="1256" t="s">
        <v>2035</v>
      </c>
      <c r="AA119" s="1256" t="s">
        <v>2035</v>
      </c>
      <c r="AB119" s="1256" t="s">
        <v>2035</v>
      </c>
      <c r="AC119" s="1256" t="s">
        <v>2035</v>
      </c>
      <c r="AD119" s="1256" t="s">
        <v>2035</v>
      </c>
      <c r="AE119" s="1256" t="s">
        <v>2035</v>
      </c>
      <c r="AF119" s="1256" t="s">
        <v>2035</v>
      </c>
      <c r="AG119" s="1673" t="s">
        <v>603</v>
      </c>
      <c r="AH119" s="1673" t="s">
        <v>603</v>
      </c>
      <c r="AI119" s="1673" t="s">
        <v>603</v>
      </c>
      <c r="AJ119" s="1673" t="s">
        <v>603</v>
      </c>
      <c r="AK119" s="1673" t="s">
        <v>603</v>
      </c>
      <c r="AL119" s="1673" t="s">
        <v>603</v>
      </c>
      <c r="AM119" s="1673" t="s">
        <v>603</v>
      </c>
      <c r="AN119" s="1673" t="s">
        <v>603</v>
      </c>
      <c r="AO119" s="1673" t="s">
        <v>603</v>
      </c>
      <c r="AP119" s="1673" t="s">
        <v>603</v>
      </c>
      <c r="AQ119" s="1673" t="s">
        <v>603</v>
      </c>
      <c r="AR119" s="1673" t="s">
        <v>603</v>
      </c>
      <c r="AS119" s="1673" t="s">
        <v>603</v>
      </c>
      <c r="AT119" s="1673" t="s">
        <v>603</v>
      </c>
      <c r="AU119" s="1673" t="s">
        <v>603</v>
      </c>
      <c r="AV119" s="1673" t="s">
        <v>603</v>
      </c>
      <c r="AW119" s="1256" t="s">
        <v>2035</v>
      </c>
      <c r="AX119" s="1285" t="s">
        <v>2034</v>
      </c>
      <c r="AY119" s="1256" t="s">
        <v>2035</v>
      </c>
      <c r="AZ119" s="1285" t="s">
        <v>2034</v>
      </c>
      <c r="BA119" s="1285" t="s">
        <v>2034</v>
      </c>
      <c r="BB119" s="1256" t="s">
        <v>2035</v>
      </c>
      <c r="BC119" s="1285" t="s">
        <v>2034</v>
      </c>
      <c r="BD119" s="1268" t="s">
        <v>2035</v>
      </c>
      <c r="BE119"/>
      <c r="BG119" s="258"/>
      <c r="BH119"/>
    </row>
    <row r="120" spans="1:67" ht="20.100000000000001" customHeight="1" x14ac:dyDescent="0.25">
      <c r="A120" s="1757" t="s">
        <v>2735</v>
      </c>
      <c r="B120" s="2173" t="s">
        <v>2735</v>
      </c>
      <c r="C120" s="2175" t="s">
        <v>2804</v>
      </c>
      <c r="D120" s="1256" t="s">
        <v>2035</v>
      </c>
      <c r="E120" s="1256" t="s">
        <v>2035</v>
      </c>
      <c r="F120" s="1256" t="s">
        <v>2035</v>
      </c>
      <c r="G120" s="1256" t="s">
        <v>2035</v>
      </c>
      <c r="H120" s="1256" t="s">
        <v>2035</v>
      </c>
      <c r="I120" s="1256" t="s">
        <v>2035</v>
      </c>
      <c r="J120" s="1256" t="s">
        <v>2035</v>
      </c>
      <c r="K120" s="1256" t="s">
        <v>2035</v>
      </c>
      <c r="L120" s="1256" t="s">
        <v>2035</v>
      </c>
      <c r="M120" s="1256" t="s">
        <v>2035</v>
      </c>
      <c r="N120" s="1256" t="s">
        <v>2035</v>
      </c>
      <c r="O120" s="1256" t="s">
        <v>2035</v>
      </c>
      <c r="P120" s="1256" t="s">
        <v>2035</v>
      </c>
      <c r="Q120" s="1256" t="s">
        <v>2035</v>
      </c>
      <c r="R120" s="1256" t="s">
        <v>2035</v>
      </c>
      <c r="S120" s="1256" t="s">
        <v>2035</v>
      </c>
      <c r="T120" s="1256" t="s">
        <v>2035</v>
      </c>
      <c r="U120" s="1256" t="s">
        <v>2035</v>
      </c>
      <c r="V120" s="1256" t="s">
        <v>2035</v>
      </c>
      <c r="W120" s="1256" t="s">
        <v>2035</v>
      </c>
      <c r="X120" s="1256" t="s">
        <v>2035</v>
      </c>
      <c r="Y120" s="1256" t="s">
        <v>2035</v>
      </c>
      <c r="Z120" s="1256" t="s">
        <v>2035</v>
      </c>
      <c r="AA120" s="1256" t="s">
        <v>2035</v>
      </c>
      <c r="AB120" s="1256" t="s">
        <v>2035</v>
      </c>
      <c r="AC120" s="1256" t="s">
        <v>2035</v>
      </c>
      <c r="AD120" s="1256" t="s">
        <v>2035</v>
      </c>
      <c r="AE120" s="1256" t="s">
        <v>2035</v>
      </c>
      <c r="AF120" s="1256" t="s">
        <v>2035</v>
      </c>
      <c r="AG120" s="1256" t="s">
        <v>2035</v>
      </c>
      <c r="AH120" s="1256" t="s">
        <v>2035</v>
      </c>
      <c r="AI120" s="1256" t="s">
        <v>2035</v>
      </c>
      <c r="AJ120" s="1256" t="s">
        <v>2035</v>
      </c>
      <c r="AK120" s="1256" t="s">
        <v>2035</v>
      </c>
      <c r="AL120" s="1256" t="s">
        <v>2035</v>
      </c>
      <c r="AM120" s="1256" t="s">
        <v>2035</v>
      </c>
      <c r="AN120" s="1256" t="s">
        <v>2035</v>
      </c>
      <c r="AO120" s="1256" t="s">
        <v>2035</v>
      </c>
      <c r="AP120" s="1256" t="s">
        <v>2035</v>
      </c>
      <c r="AQ120" s="1256" t="s">
        <v>2035</v>
      </c>
      <c r="AR120" s="1256" t="s">
        <v>2035</v>
      </c>
      <c r="AS120" s="1256" t="s">
        <v>2035</v>
      </c>
      <c r="AT120" s="1282" t="s">
        <v>2034</v>
      </c>
      <c r="AU120" s="1256" t="s">
        <v>2035</v>
      </c>
      <c r="AV120" s="1256" t="s">
        <v>2035</v>
      </c>
      <c r="AW120" s="1256" t="s">
        <v>2035</v>
      </c>
      <c r="AX120" s="1256" t="s">
        <v>2035</v>
      </c>
      <c r="AY120" s="1256" t="s">
        <v>2035</v>
      </c>
      <c r="AZ120" s="1285" t="s">
        <v>2034</v>
      </c>
      <c r="BA120" s="1285" t="s">
        <v>2034</v>
      </c>
      <c r="BB120" s="1256" t="s">
        <v>2035</v>
      </c>
      <c r="BC120" s="1285" t="s">
        <v>2034</v>
      </c>
      <c r="BD120" s="1268" t="s">
        <v>2035</v>
      </c>
      <c r="BE120"/>
      <c r="BG120" s="258"/>
      <c r="BH120"/>
    </row>
    <row r="121" spans="1:67" ht="20.100000000000001" customHeight="1" x14ac:dyDescent="0.25">
      <c r="A121" s="1757" t="s">
        <v>2735</v>
      </c>
      <c r="B121" s="2173" t="s">
        <v>2735</v>
      </c>
      <c r="C121" s="2175" t="s">
        <v>2738</v>
      </c>
      <c r="D121" s="1256" t="s">
        <v>2035</v>
      </c>
      <c r="E121" s="1256" t="s">
        <v>2035</v>
      </c>
      <c r="F121" s="1256" t="s">
        <v>2035</v>
      </c>
      <c r="G121" s="1256" t="s">
        <v>2035</v>
      </c>
      <c r="H121" s="1256" t="s">
        <v>2035</v>
      </c>
      <c r="I121" s="1282" t="s">
        <v>2034</v>
      </c>
      <c r="J121" s="1282" t="s">
        <v>2034</v>
      </c>
      <c r="K121" s="1282" t="s">
        <v>2034</v>
      </c>
      <c r="L121" s="1282" t="s">
        <v>2034</v>
      </c>
      <c r="M121" s="1282" t="s">
        <v>2034</v>
      </c>
      <c r="N121" s="1282" t="s">
        <v>2034</v>
      </c>
      <c r="O121" s="1282" t="s">
        <v>2034</v>
      </c>
      <c r="P121" s="1282" t="s">
        <v>2034</v>
      </c>
      <c r="Q121" s="1282" t="s">
        <v>2034</v>
      </c>
      <c r="R121" s="1282" t="s">
        <v>2034</v>
      </c>
      <c r="S121" s="1282" t="s">
        <v>2034</v>
      </c>
      <c r="T121" s="1256" t="s">
        <v>2035</v>
      </c>
      <c r="U121" s="1256" t="s">
        <v>2035</v>
      </c>
      <c r="V121" s="1256" t="s">
        <v>2035</v>
      </c>
      <c r="W121" s="1256" t="s">
        <v>2035</v>
      </c>
      <c r="X121" s="1256" t="s">
        <v>2035</v>
      </c>
      <c r="Y121" s="1256" t="s">
        <v>2035</v>
      </c>
      <c r="Z121" s="1256" t="s">
        <v>2035</v>
      </c>
      <c r="AA121" s="1256" t="s">
        <v>2035</v>
      </c>
      <c r="AB121" s="1256" t="s">
        <v>2035</v>
      </c>
      <c r="AC121" s="1256" t="s">
        <v>2035</v>
      </c>
      <c r="AD121" s="1256" t="s">
        <v>2035</v>
      </c>
      <c r="AE121" s="1256" t="s">
        <v>2035</v>
      </c>
      <c r="AF121" s="1256" t="s">
        <v>2035</v>
      </c>
      <c r="AG121" s="1256" t="s">
        <v>2035</v>
      </c>
      <c r="AH121" s="1256" t="s">
        <v>2035</v>
      </c>
      <c r="AI121" s="1256" t="s">
        <v>2035</v>
      </c>
      <c r="AJ121" s="1282" t="s">
        <v>2034</v>
      </c>
      <c r="AK121" s="1256" t="s">
        <v>2035</v>
      </c>
      <c r="AL121" s="1282" t="s">
        <v>2034</v>
      </c>
      <c r="AM121" s="1282" t="s">
        <v>2034</v>
      </c>
      <c r="AN121" s="1282" t="s">
        <v>2034</v>
      </c>
      <c r="AO121" s="1282" t="s">
        <v>2034</v>
      </c>
      <c r="AP121" s="1282" t="s">
        <v>2034</v>
      </c>
      <c r="AQ121" s="1282" t="s">
        <v>2034</v>
      </c>
      <c r="AR121" s="1282" t="s">
        <v>2034</v>
      </c>
      <c r="AS121" s="1282" t="s">
        <v>2034</v>
      </c>
      <c r="AT121" s="1282" t="s">
        <v>2034</v>
      </c>
      <c r="AU121" s="1282" t="s">
        <v>2034</v>
      </c>
      <c r="AV121" s="1282" t="s">
        <v>2034</v>
      </c>
      <c r="AW121" s="1282" t="s">
        <v>2034</v>
      </c>
      <c r="AX121" s="1282" t="s">
        <v>2034</v>
      </c>
      <c r="AY121" s="1282" t="s">
        <v>2034</v>
      </c>
      <c r="AZ121" s="1256" t="s">
        <v>2035</v>
      </c>
      <c r="BA121" s="1256" t="s">
        <v>2035</v>
      </c>
      <c r="BB121" s="1256" t="s">
        <v>2035</v>
      </c>
      <c r="BC121" s="1256" t="s">
        <v>2035</v>
      </c>
      <c r="BD121" s="1268" t="s">
        <v>2035</v>
      </c>
      <c r="BE121"/>
      <c r="BG121" s="1296"/>
      <c r="BH121"/>
    </row>
    <row r="122" spans="1:67" ht="20.100000000000001" customHeight="1" x14ac:dyDescent="0.25">
      <c r="A122" s="1757" t="s">
        <v>2735</v>
      </c>
      <c r="B122" s="2173" t="s">
        <v>2735</v>
      </c>
      <c r="C122" s="2175" t="s">
        <v>2737</v>
      </c>
      <c r="D122" s="1256" t="s">
        <v>2035</v>
      </c>
      <c r="E122" s="1256" t="s">
        <v>2035</v>
      </c>
      <c r="F122" s="1256" t="s">
        <v>2035</v>
      </c>
      <c r="G122" s="1256" t="s">
        <v>2035</v>
      </c>
      <c r="H122" s="1256" t="s">
        <v>2035</v>
      </c>
      <c r="I122" s="1256" t="s">
        <v>2035</v>
      </c>
      <c r="J122" s="1256" t="s">
        <v>2035</v>
      </c>
      <c r="K122" s="1256" t="s">
        <v>2035</v>
      </c>
      <c r="L122" s="1256" t="s">
        <v>2035</v>
      </c>
      <c r="M122" s="1256" t="s">
        <v>2035</v>
      </c>
      <c r="N122" s="1256" t="s">
        <v>2035</v>
      </c>
      <c r="O122" s="1256" t="s">
        <v>2035</v>
      </c>
      <c r="P122" s="1256" t="s">
        <v>2035</v>
      </c>
      <c r="Q122" s="1256" t="s">
        <v>2035</v>
      </c>
      <c r="R122" s="1256" t="s">
        <v>2035</v>
      </c>
      <c r="S122" s="1256" t="s">
        <v>2035</v>
      </c>
      <c r="T122" s="1256" t="s">
        <v>2035</v>
      </c>
      <c r="U122" s="1256" t="s">
        <v>2035</v>
      </c>
      <c r="V122" s="1256" t="s">
        <v>2035</v>
      </c>
      <c r="W122" s="1256" t="s">
        <v>2035</v>
      </c>
      <c r="X122" s="1256" t="s">
        <v>2035</v>
      </c>
      <c r="Y122" s="1256" t="s">
        <v>2035</v>
      </c>
      <c r="Z122" s="1256" t="s">
        <v>2035</v>
      </c>
      <c r="AA122" s="1256" t="s">
        <v>2035</v>
      </c>
      <c r="AB122" s="1256" t="s">
        <v>2035</v>
      </c>
      <c r="AC122" s="1256" t="s">
        <v>2035</v>
      </c>
      <c r="AD122" s="1256" t="s">
        <v>2035</v>
      </c>
      <c r="AE122" s="1256" t="s">
        <v>2035</v>
      </c>
      <c r="AF122" s="1256" t="s">
        <v>2035</v>
      </c>
      <c r="AG122" s="1256" t="s">
        <v>2035</v>
      </c>
      <c r="AH122" s="1256" t="s">
        <v>2035</v>
      </c>
      <c r="AI122" s="1256" t="s">
        <v>2035</v>
      </c>
      <c r="AJ122" s="1256" t="s">
        <v>2035</v>
      </c>
      <c r="AK122" s="1256" t="s">
        <v>2035</v>
      </c>
      <c r="AL122" s="1256" t="s">
        <v>2035</v>
      </c>
      <c r="AM122" s="1256" t="s">
        <v>2035</v>
      </c>
      <c r="AN122" s="1256" t="s">
        <v>2035</v>
      </c>
      <c r="AO122" s="1256" t="s">
        <v>2035</v>
      </c>
      <c r="AP122" s="1256" t="s">
        <v>2035</v>
      </c>
      <c r="AQ122" s="1256" t="s">
        <v>2035</v>
      </c>
      <c r="AR122" s="1256" t="s">
        <v>2035</v>
      </c>
      <c r="AS122" s="1256" t="s">
        <v>2035</v>
      </c>
      <c r="AT122" s="1256" t="s">
        <v>2035</v>
      </c>
      <c r="AU122" s="1256" t="s">
        <v>2035</v>
      </c>
      <c r="AV122" s="1256" t="s">
        <v>2035</v>
      </c>
      <c r="AW122" s="1256" t="s">
        <v>2035</v>
      </c>
      <c r="AX122" s="1285" t="s">
        <v>2034</v>
      </c>
      <c r="AY122" s="1256" t="s">
        <v>2035</v>
      </c>
      <c r="AZ122" s="1285" t="s">
        <v>2034</v>
      </c>
      <c r="BA122" s="1285" t="s">
        <v>2034</v>
      </c>
      <c r="BB122" s="1256" t="s">
        <v>2035</v>
      </c>
      <c r="BC122" s="1285" t="s">
        <v>2034</v>
      </c>
      <c r="BD122" s="1295" t="s">
        <v>2034</v>
      </c>
      <c r="BE122"/>
      <c r="BG122" s="258"/>
      <c r="BH122"/>
    </row>
    <row r="123" spans="1:67" ht="20.100000000000001" customHeight="1" thickBot="1" x14ac:dyDescent="0.3">
      <c r="A123" s="1761" t="s">
        <v>2735</v>
      </c>
      <c r="B123" s="2187" t="s">
        <v>2735</v>
      </c>
      <c r="C123" s="2188" t="s">
        <v>2784</v>
      </c>
      <c r="D123" s="1252" t="s">
        <v>2035</v>
      </c>
      <c r="E123" s="1252" t="s">
        <v>2035</v>
      </c>
      <c r="F123" s="1252" t="s">
        <v>2035</v>
      </c>
      <c r="G123" s="1252" t="s">
        <v>2035</v>
      </c>
      <c r="H123" s="1252" t="s">
        <v>2035</v>
      </c>
      <c r="I123" s="1252" t="s">
        <v>2035</v>
      </c>
      <c r="J123" s="1252" t="s">
        <v>2035</v>
      </c>
      <c r="K123" s="1252" t="s">
        <v>2035</v>
      </c>
      <c r="L123" s="1252" t="s">
        <v>2035</v>
      </c>
      <c r="M123" s="1252" t="s">
        <v>2035</v>
      </c>
      <c r="N123" s="1252" t="s">
        <v>2035</v>
      </c>
      <c r="O123" s="1252" t="s">
        <v>2035</v>
      </c>
      <c r="P123" s="1252" t="s">
        <v>2035</v>
      </c>
      <c r="Q123" s="1252" t="s">
        <v>2035</v>
      </c>
      <c r="R123" s="1252" t="s">
        <v>2035</v>
      </c>
      <c r="S123" s="1252" t="s">
        <v>2035</v>
      </c>
      <c r="T123" s="1252" t="s">
        <v>2035</v>
      </c>
      <c r="U123" s="1252" t="s">
        <v>2035</v>
      </c>
      <c r="V123" s="1252" t="s">
        <v>2035</v>
      </c>
      <c r="W123" s="1252" t="s">
        <v>2035</v>
      </c>
      <c r="X123" s="1252" t="s">
        <v>2035</v>
      </c>
      <c r="Y123" s="1252" t="s">
        <v>2035</v>
      </c>
      <c r="Z123" s="1252" t="s">
        <v>2035</v>
      </c>
      <c r="AA123" s="1252" t="s">
        <v>2035</v>
      </c>
      <c r="AB123" s="1252" t="s">
        <v>2035</v>
      </c>
      <c r="AC123" s="1252" t="s">
        <v>2035</v>
      </c>
      <c r="AD123" s="1252" t="s">
        <v>2035</v>
      </c>
      <c r="AE123" s="1252" t="s">
        <v>2035</v>
      </c>
      <c r="AF123" s="1252" t="s">
        <v>2035</v>
      </c>
      <c r="AG123" s="1252" t="s">
        <v>2035</v>
      </c>
      <c r="AH123" s="1252" t="s">
        <v>2035</v>
      </c>
      <c r="AI123" s="1252" t="s">
        <v>2035</v>
      </c>
      <c r="AJ123" s="1252" t="s">
        <v>2035</v>
      </c>
      <c r="AK123" s="1252" t="s">
        <v>2035</v>
      </c>
      <c r="AL123" s="1252" t="s">
        <v>2035</v>
      </c>
      <c r="AM123" s="1252" t="s">
        <v>2035</v>
      </c>
      <c r="AN123" s="1252" t="s">
        <v>2035</v>
      </c>
      <c r="AO123" s="1252" t="s">
        <v>2035</v>
      </c>
      <c r="AP123" s="1252" t="s">
        <v>2035</v>
      </c>
      <c r="AQ123" s="1252" t="s">
        <v>2035</v>
      </c>
      <c r="AR123" s="1252" t="s">
        <v>2035</v>
      </c>
      <c r="AS123" s="1252" t="s">
        <v>2035</v>
      </c>
      <c r="AT123" s="1252" t="s">
        <v>2035</v>
      </c>
      <c r="AU123" s="1252" t="s">
        <v>2035</v>
      </c>
      <c r="AV123" s="1252" t="s">
        <v>2035</v>
      </c>
      <c r="AW123" s="1252" t="s">
        <v>2035</v>
      </c>
      <c r="AX123" s="1252" t="s">
        <v>2035</v>
      </c>
      <c r="AY123" s="1252" t="s">
        <v>2035</v>
      </c>
      <c r="AZ123" s="1252" t="s">
        <v>2035</v>
      </c>
      <c r="BA123" s="1252" t="s">
        <v>2035</v>
      </c>
      <c r="BB123" s="1252" t="s">
        <v>2035</v>
      </c>
      <c r="BC123" s="1252" t="s">
        <v>2035</v>
      </c>
      <c r="BD123" s="1251" t="s">
        <v>2035</v>
      </c>
      <c r="BE123"/>
      <c r="BG123" s="258"/>
      <c r="BH123"/>
    </row>
    <row r="124" spans="1:67" ht="20.100000000000001" customHeight="1" x14ac:dyDescent="0.25">
      <c r="A124" s="2150" t="s">
        <v>2017</v>
      </c>
      <c r="B124" s="2151" t="s">
        <v>2017</v>
      </c>
      <c r="C124" s="2190"/>
      <c r="D124" s="2771" t="s">
        <v>2765</v>
      </c>
      <c r="E124" s="2772"/>
      <c r="F124" s="2772"/>
      <c r="G124" s="2772"/>
      <c r="H124" s="2771" t="s">
        <v>2764</v>
      </c>
      <c r="I124" s="2772"/>
      <c r="J124" s="2772"/>
      <c r="K124" s="2772"/>
      <c r="L124" s="2771" t="s">
        <v>2763</v>
      </c>
      <c r="M124" s="2772"/>
      <c r="N124" s="2772"/>
      <c r="O124" s="2772"/>
      <c r="P124" s="2771" t="s">
        <v>2753</v>
      </c>
      <c r="Q124" s="2772"/>
      <c r="R124" s="2772"/>
      <c r="S124" s="2772"/>
      <c r="T124" s="2772"/>
      <c r="U124" s="2771" t="s">
        <v>2762</v>
      </c>
      <c r="V124" s="2772"/>
      <c r="W124" s="2772"/>
      <c r="X124" s="2772"/>
      <c r="Y124" s="2772"/>
      <c r="Z124" s="2771" t="s">
        <v>2752</v>
      </c>
      <c r="AA124" s="2772"/>
      <c r="AB124" s="2772"/>
      <c r="AC124" s="2772"/>
      <c r="AD124" s="2771" t="s">
        <v>2751</v>
      </c>
      <c r="AE124" s="2772"/>
      <c r="AF124" s="2772"/>
      <c r="AG124" s="2772"/>
      <c r="AH124" s="2772"/>
      <c r="AI124" s="2771" t="s">
        <v>2768</v>
      </c>
      <c r="AJ124" s="2772"/>
      <c r="AK124" s="2772"/>
      <c r="AL124" s="2772"/>
      <c r="AM124" s="2771" t="s">
        <v>2761</v>
      </c>
      <c r="AN124" s="2772"/>
      <c r="AO124" s="2772"/>
      <c r="AP124" s="2772"/>
      <c r="AQ124" s="2771" t="s">
        <v>2760</v>
      </c>
      <c r="AR124" s="2772"/>
      <c r="AS124" s="2772"/>
      <c r="AT124" s="2772"/>
      <c r="AU124" s="2772"/>
      <c r="AV124" s="2771" t="s">
        <v>2759</v>
      </c>
      <c r="AW124" s="2772"/>
      <c r="AX124" s="2772"/>
      <c r="AY124" s="2772"/>
      <c r="AZ124" s="2771" t="s">
        <v>2758</v>
      </c>
      <c r="BA124" s="2772"/>
      <c r="BB124" s="2772"/>
      <c r="BC124" s="2772"/>
      <c r="BD124" s="2774"/>
      <c r="BE124"/>
      <c r="BG124" s="258"/>
      <c r="BH124"/>
    </row>
    <row r="125" spans="1:67" ht="20.100000000000001" customHeight="1" thickBot="1" x14ac:dyDescent="0.3">
      <c r="A125" s="1757" t="s">
        <v>2729</v>
      </c>
      <c r="B125" s="2173" t="s">
        <v>2729</v>
      </c>
      <c r="C125" s="2191" t="s">
        <v>2728</v>
      </c>
      <c r="D125" s="2184"/>
      <c r="E125" s="2184"/>
      <c r="F125" s="2184"/>
      <c r="G125" s="2184"/>
      <c r="H125" s="2184"/>
      <c r="I125" s="2184"/>
      <c r="J125" s="2184"/>
      <c r="K125" s="2184"/>
      <c r="L125" s="2184"/>
      <c r="M125" s="2184"/>
      <c r="N125" s="2184"/>
      <c r="O125" s="2184"/>
      <c r="P125" s="2184"/>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1261"/>
      <c r="BE125"/>
      <c r="BF125" s="1237" t="s">
        <v>2788</v>
      </c>
      <c r="BG125" s="1242" t="s">
        <v>2787</v>
      </c>
      <c r="BH125"/>
    </row>
    <row r="126" spans="1:67" ht="20.100000000000001" customHeight="1" x14ac:dyDescent="0.25">
      <c r="A126" s="1757" t="s">
        <v>1611</v>
      </c>
      <c r="B126" s="2173" t="s">
        <v>1611</v>
      </c>
      <c r="C126" s="2192" t="s">
        <v>2733</v>
      </c>
      <c r="D126" s="1282" t="s">
        <v>2034</v>
      </c>
      <c r="E126" s="1282" t="s">
        <v>2034</v>
      </c>
      <c r="F126" s="1282" t="s">
        <v>2034</v>
      </c>
      <c r="G126" s="1282" t="s">
        <v>2034</v>
      </c>
      <c r="H126" s="1282" t="s">
        <v>2034</v>
      </c>
      <c r="I126" s="1282" t="s">
        <v>2034</v>
      </c>
      <c r="J126" s="1282" t="s">
        <v>2034</v>
      </c>
      <c r="K126" s="1282" t="s">
        <v>2034</v>
      </c>
      <c r="L126" s="1282" t="s">
        <v>2034</v>
      </c>
      <c r="M126" s="1282" t="s">
        <v>2034</v>
      </c>
      <c r="N126" s="1282" t="s">
        <v>2034</v>
      </c>
      <c r="O126" s="1282" t="s">
        <v>2034</v>
      </c>
      <c r="P126" s="1282" t="s">
        <v>2034</v>
      </c>
      <c r="Q126" s="1282" t="s">
        <v>2034</v>
      </c>
      <c r="R126" s="1282" t="s">
        <v>2034</v>
      </c>
      <c r="S126" s="1282" t="s">
        <v>2034</v>
      </c>
      <c r="T126" s="1282" t="s">
        <v>2034</v>
      </c>
      <c r="U126" s="1282" t="s">
        <v>2034</v>
      </c>
      <c r="V126" s="1282" t="s">
        <v>2034</v>
      </c>
      <c r="W126" s="1256" t="s">
        <v>2035</v>
      </c>
      <c r="X126" s="1673" t="s">
        <v>603</v>
      </c>
      <c r="Y126" s="1673" t="s">
        <v>603</v>
      </c>
      <c r="Z126" s="1673" t="s">
        <v>603</v>
      </c>
      <c r="AA126" s="1673" t="s">
        <v>603</v>
      </c>
      <c r="AB126" s="1673" t="s">
        <v>603</v>
      </c>
      <c r="AC126" s="1673" t="s">
        <v>603</v>
      </c>
      <c r="AD126" s="1256" t="s">
        <v>2035</v>
      </c>
      <c r="AE126" s="1256" t="s">
        <v>2035</v>
      </c>
      <c r="AF126" s="1256" t="s">
        <v>2035</v>
      </c>
      <c r="AG126" s="1256" t="s">
        <v>2035</v>
      </c>
      <c r="AH126" s="1256" t="s">
        <v>2035</v>
      </c>
      <c r="AI126" s="1256" t="s">
        <v>2035</v>
      </c>
      <c r="AJ126" s="1256" t="s">
        <v>2035</v>
      </c>
      <c r="AK126" s="1673" t="s">
        <v>603</v>
      </c>
      <c r="AL126" s="1673" t="s">
        <v>603</v>
      </c>
      <c r="AM126" s="1673" t="s">
        <v>603</v>
      </c>
      <c r="AN126" s="1673" t="s">
        <v>603</v>
      </c>
      <c r="AO126" s="1673" t="s">
        <v>603</v>
      </c>
      <c r="AP126" s="1256" t="s">
        <v>2035</v>
      </c>
      <c r="AQ126" s="1282" t="s">
        <v>2034</v>
      </c>
      <c r="AR126" s="1282" t="s">
        <v>2034</v>
      </c>
      <c r="AS126" s="1256" t="s">
        <v>2035</v>
      </c>
      <c r="AT126" s="1256" t="s">
        <v>2035</v>
      </c>
      <c r="AU126" s="1256" t="s">
        <v>2035</v>
      </c>
      <c r="AV126" s="1256" t="s">
        <v>2035</v>
      </c>
      <c r="AW126" s="1256" t="s">
        <v>2035</v>
      </c>
      <c r="AX126" s="1282" t="s">
        <v>2034</v>
      </c>
      <c r="AY126" s="1282" t="s">
        <v>2034</v>
      </c>
      <c r="AZ126" s="1282" t="s">
        <v>2034</v>
      </c>
      <c r="BA126" s="1282" t="s">
        <v>2034</v>
      </c>
      <c r="BB126" s="1282" t="s">
        <v>2034</v>
      </c>
      <c r="BC126" s="1282" t="s">
        <v>2034</v>
      </c>
      <c r="BD126" s="1255" t="s">
        <v>603</v>
      </c>
      <c r="BE126"/>
      <c r="BF126" s="1237">
        <f>COUNTIFS($D$126:$BC$127,"P")</f>
        <v>43</v>
      </c>
      <c r="BG126" s="1242">
        <f>COUNTIFS($D$126:$BC$127,"I")</f>
        <v>37</v>
      </c>
      <c r="BH126"/>
      <c r="BI126" s="1271" t="s">
        <v>2017</v>
      </c>
      <c r="BJ126" s="2406"/>
      <c r="BK126" s="1265"/>
      <c r="BL126" s="84"/>
      <c r="BM126" s="84">
        <v>2009</v>
      </c>
      <c r="BN126" s="1234"/>
      <c r="BO126" s="1234"/>
    </row>
    <row r="127" spans="1:67" ht="20.100000000000001" customHeight="1" thickBot="1" x14ac:dyDescent="0.3">
      <c r="A127" s="1758" t="s">
        <v>508</v>
      </c>
      <c r="B127" s="2176" t="s">
        <v>508</v>
      </c>
      <c r="C127" s="2193" t="s">
        <v>2803</v>
      </c>
      <c r="D127" s="1280" t="s">
        <v>2035</v>
      </c>
      <c r="E127" s="1280" t="s">
        <v>2035</v>
      </c>
      <c r="F127" s="1280" t="s">
        <v>2035</v>
      </c>
      <c r="G127" s="1279" t="s">
        <v>2034</v>
      </c>
      <c r="H127" s="1279" t="s">
        <v>2034</v>
      </c>
      <c r="I127" s="1280" t="s">
        <v>2035</v>
      </c>
      <c r="J127" s="1281" t="s">
        <v>603</v>
      </c>
      <c r="K127" s="1279" t="s">
        <v>2034</v>
      </c>
      <c r="L127" s="1281" t="s">
        <v>603</v>
      </c>
      <c r="M127" s="1279" t="s">
        <v>2034</v>
      </c>
      <c r="N127" s="1279" t="s">
        <v>2034</v>
      </c>
      <c r="O127" s="1279" t="s">
        <v>2034</v>
      </c>
      <c r="P127" s="1280" t="s">
        <v>2035</v>
      </c>
      <c r="Q127" s="1280" t="s">
        <v>2035</v>
      </c>
      <c r="R127" s="1280" t="s">
        <v>2035</v>
      </c>
      <c r="S127" s="1280" t="s">
        <v>2035</v>
      </c>
      <c r="T127" s="1280" t="s">
        <v>2035</v>
      </c>
      <c r="U127" s="1279" t="s">
        <v>2034</v>
      </c>
      <c r="V127" s="1279" t="s">
        <v>2034</v>
      </c>
      <c r="W127" s="1280" t="s">
        <v>2035</v>
      </c>
      <c r="X127" s="1281" t="s">
        <v>603</v>
      </c>
      <c r="Y127" s="1281" t="s">
        <v>603</v>
      </c>
      <c r="Z127" s="1281" t="s">
        <v>603</v>
      </c>
      <c r="AA127" s="1281" t="s">
        <v>603</v>
      </c>
      <c r="AB127" s="1281" t="s">
        <v>603</v>
      </c>
      <c r="AC127" s="1281" t="s">
        <v>603</v>
      </c>
      <c r="AD127" s="1280" t="s">
        <v>2035</v>
      </c>
      <c r="AE127" s="1280" t="s">
        <v>2035</v>
      </c>
      <c r="AF127" s="1280" t="s">
        <v>2035</v>
      </c>
      <c r="AG127" s="1280" t="s">
        <v>2035</v>
      </c>
      <c r="AH127" s="1280" t="s">
        <v>2035</v>
      </c>
      <c r="AI127" s="1280" t="s">
        <v>2035</v>
      </c>
      <c r="AJ127" s="1280" t="s">
        <v>2035</v>
      </c>
      <c r="AK127" s="1281" t="s">
        <v>603</v>
      </c>
      <c r="AL127" s="1281" t="s">
        <v>603</v>
      </c>
      <c r="AM127" s="1281" t="s">
        <v>603</v>
      </c>
      <c r="AN127" s="1281" t="s">
        <v>603</v>
      </c>
      <c r="AO127" s="1281" t="s">
        <v>603</v>
      </c>
      <c r="AP127" s="1280" t="s">
        <v>2035</v>
      </c>
      <c r="AQ127" s="1280" t="s">
        <v>2035</v>
      </c>
      <c r="AR127" s="1280" t="s">
        <v>2035</v>
      </c>
      <c r="AS127" s="1280" t="s">
        <v>2035</v>
      </c>
      <c r="AT127" s="1280" t="s">
        <v>2035</v>
      </c>
      <c r="AU127" s="1280" t="s">
        <v>2035</v>
      </c>
      <c r="AV127" s="1280" t="s">
        <v>2035</v>
      </c>
      <c r="AW127" s="1280" t="s">
        <v>2035</v>
      </c>
      <c r="AX127" s="1280" t="s">
        <v>2035</v>
      </c>
      <c r="AY127" s="1280" t="s">
        <v>2035</v>
      </c>
      <c r="AZ127" s="1279" t="s">
        <v>2034</v>
      </c>
      <c r="BA127" s="1280" t="s">
        <v>2035</v>
      </c>
      <c r="BB127" s="1280" t="s">
        <v>2035</v>
      </c>
      <c r="BC127" s="1279" t="s">
        <v>2034</v>
      </c>
      <c r="BD127" s="1294" t="s">
        <v>603</v>
      </c>
      <c r="BE127"/>
      <c r="BG127" s="258"/>
      <c r="BH127"/>
      <c r="BI127" s="130"/>
      <c r="BJ127" s="1264" t="s">
        <v>2038</v>
      </c>
      <c r="BK127" s="92"/>
      <c r="BL127" s="92"/>
      <c r="BM127" s="92">
        <f>BF126</f>
        <v>43</v>
      </c>
      <c r="BN127" s="1234"/>
      <c r="BO127" s="1234"/>
    </row>
    <row r="128" spans="1:67" ht="20.100000000000001" customHeight="1" x14ac:dyDescent="0.25">
      <c r="A128" s="2150" t="s">
        <v>369</v>
      </c>
      <c r="B128" s="2151" t="s">
        <v>369</v>
      </c>
      <c r="C128" s="2186"/>
      <c r="D128" s="2771" t="s">
        <v>2765</v>
      </c>
      <c r="E128" s="2772"/>
      <c r="F128" s="2772"/>
      <c r="G128" s="2772"/>
      <c r="H128" s="2771" t="s">
        <v>2764</v>
      </c>
      <c r="I128" s="2772"/>
      <c r="J128" s="2772"/>
      <c r="K128" s="2772"/>
      <c r="L128" s="2771" t="s">
        <v>2763</v>
      </c>
      <c r="M128" s="2772"/>
      <c r="N128" s="2772"/>
      <c r="O128" s="2772"/>
      <c r="P128" s="2771" t="s">
        <v>2753</v>
      </c>
      <c r="Q128" s="2772"/>
      <c r="R128" s="2772"/>
      <c r="S128" s="2772"/>
      <c r="T128" s="2772"/>
      <c r="U128" s="2771" t="s">
        <v>2762</v>
      </c>
      <c r="V128" s="2772"/>
      <c r="W128" s="2772"/>
      <c r="X128" s="2772"/>
      <c r="Y128" s="2772"/>
      <c r="Z128" s="2771" t="s">
        <v>2752</v>
      </c>
      <c r="AA128" s="2772"/>
      <c r="AB128" s="2772"/>
      <c r="AC128" s="2772"/>
      <c r="AD128" s="2771" t="s">
        <v>2751</v>
      </c>
      <c r="AE128" s="2772"/>
      <c r="AF128" s="2772"/>
      <c r="AG128" s="2772"/>
      <c r="AH128" s="2772"/>
      <c r="AI128" s="2771" t="s">
        <v>2768</v>
      </c>
      <c r="AJ128" s="2772"/>
      <c r="AK128" s="2772"/>
      <c r="AL128" s="2772"/>
      <c r="AM128" s="2771" t="s">
        <v>2761</v>
      </c>
      <c r="AN128" s="2772"/>
      <c r="AO128" s="2772"/>
      <c r="AP128" s="2772"/>
      <c r="AQ128" s="2771" t="s">
        <v>2760</v>
      </c>
      <c r="AR128" s="2772"/>
      <c r="AS128" s="2772"/>
      <c r="AT128" s="2772"/>
      <c r="AU128" s="2772"/>
      <c r="AV128" s="2771" t="s">
        <v>2759</v>
      </c>
      <c r="AW128" s="2772"/>
      <c r="AX128" s="2772"/>
      <c r="AY128" s="2772"/>
      <c r="AZ128" s="2771" t="s">
        <v>2758</v>
      </c>
      <c r="BA128" s="2772"/>
      <c r="BB128" s="2772"/>
      <c r="BC128" s="2772"/>
      <c r="BD128" s="2773"/>
      <c r="BE128"/>
      <c r="BG128" s="258"/>
      <c r="BH128"/>
      <c r="BI128" s="130"/>
      <c r="BJ128" s="718" t="s">
        <v>2037</v>
      </c>
      <c r="BK128" s="92"/>
      <c r="BL128" s="92"/>
      <c r="BM128" s="92">
        <f>BG126</f>
        <v>37</v>
      </c>
      <c r="BN128" s="1234"/>
      <c r="BO128" s="1234"/>
    </row>
    <row r="129" spans="1:67" ht="20.100000000000001" customHeight="1" thickBot="1" x14ac:dyDescent="0.3">
      <c r="A129" s="1757" t="s">
        <v>2729</v>
      </c>
      <c r="B129" s="2173" t="s">
        <v>2729</v>
      </c>
      <c r="C129" s="2189" t="s">
        <v>2728</v>
      </c>
      <c r="D129" s="2184"/>
      <c r="E129" s="2184"/>
      <c r="F129" s="2184"/>
      <c r="G129" s="2184"/>
      <c r="H129" s="2184"/>
      <c r="I129" s="2184"/>
      <c r="J129" s="2184"/>
      <c r="K129" s="2184"/>
      <c r="L129" s="2184"/>
      <c r="M129" s="2184"/>
      <c r="N129" s="2184"/>
      <c r="O129" s="2184"/>
      <c r="P129" s="2184"/>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1293"/>
      <c r="BE129"/>
      <c r="BF129" s="1237" t="s">
        <v>2788</v>
      </c>
      <c r="BG129" s="1242" t="s">
        <v>2787</v>
      </c>
      <c r="BH129"/>
      <c r="BN129" s="1234"/>
      <c r="BO129" s="1234"/>
    </row>
    <row r="130" spans="1:67" ht="20.100000000000001" customHeight="1" thickBot="1" x14ac:dyDescent="0.3">
      <c r="A130" s="1761" t="s">
        <v>2576</v>
      </c>
      <c r="B130" s="2187" t="s">
        <v>2576</v>
      </c>
      <c r="C130" s="2188" t="s">
        <v>2730</v>
      </c>
      <c r="D130" s="2194" t="s">
        <v>2794</v>
      </c>
      <c r="E130" s="2194" t="s">
        <v>2794</v>
      </c>
      <c r="F130" s="2194" t="s">
        <v>2794</v>
      </c>
      <c r="G130" s="2194" t="s">
        <v>2794</v>
      </c>
      <c r="H130" s="2194" t="s">
        <v>2794</v>
      </c>
      <c r="I130" s="2194" t="s">
        <v>2794</v>
      </c>
      <c r="J130" s="2194" t="s">
        <v>2794</v>
      </c>
      <c r="K130" s="2194" t="s">
        <v>2794</v>
      </c>
      <c r="L130" s="2194" t="s">
        <v>2794</v>
      </c>
      <c r="M130" s="2194" t="s">
        <v>2794</v>
      </c>
      <c r="N130" s="2194" t="s">
        <v>2794</v>
      </c>
      <c r="O130" s="2194" t="s">
        <v>2794</v>
      </c>
      <c r="P130" s="2194" t="s">
        <v>2794</v>
      </c>
      <c r="Q130" s="1287" t="s">
        <v>2794</v>
      </c>
      <c r="R130" s="1287" t="s">
        <v>2794</v>
      </c>
      <c r="S130" s="1287" t="s">
        <v>2794</v>
      </c>
      <c r="T130" s="1287" t="s">
        <v>2794</v>
      </c>
      <c r="U130" s="1287" t="s">
        <v>2794</v>
      </c>
      <c r="V130" s="1287" t="s">
        <v>2794</v>
      </c>
      <c r="W130" s="1287" t="s">
        <v>2794</v>
      </c>
      <c r="X130" s="1287" t="s">
        <v>2794</v>
      </c>
      <c r="Y130" s="1287" t="s">
        <v>2794</v>
      </c>
      <c r="Z130" s="1287" t="s">
        <v>2794</v>
      </c>
      <c r="AA130" s="1287" t="s">
        <v>2794</v>
      </c>
      <c r="AB130" s="1287" t="s">
        <v>2794</v>
      </c>
      <c r="AC130" s="1287" t="s">
        <v>2794</v>
      </c>
      <c r="AD130" s="1287" t="s">
        <v>2794</v>
      </c>
      <c r="AE130" s="1287" t="s">
        <v>2794</v>
      </c>
      <c r="AF130" s="1287" t="s">
        <v>2794</v>
      </c>
      <c r="AG130" s="1287" t="s">
        <v>2794</v>
      </c>
      <c r="AH130" s="1287" t="s">
        <v>2794</v>
      </c>
      <c r="AI130" s="1287" t="s">
        <v>2794</v>
      </c>
      <c r="AJ130" s="1287" t="s">
        <v>2794</v>
      </c>
      <c r="AK130" s="1287" t="s">
        <v>2794</v>
      </c>
      <c r="AL130" s="1287" t="s">
        <v>2794</v>
      </c>
      <c r="AM130" s="1277"/>
      <c r="AN130" s="1287" t="s">
        <v>2794</v>
      </c>
      <c r="AO130" s="1287" t="s">
        <v>2794</v>
      </c>
      <c r="AP130" s="1287" t="s">
        <v>2794</v>
      </c>
      <c r="AQ130" s="1287" t="s">
        <v>2794</v>
      </c>
      <c r="AR130" s="1287" t="s">
        <v>2794</v>
      </c>
      <c r="AS130" s="1287" t="s">
        <v>2794</v>
      </c>
      <c r="AT130" s="1287" t="s">
        <v>2794</v>
      </c>
      <c r="AU130" s="1287" t="s">
        <v>2794</v>
      </c>
      <c r="AV130" s="1287" t="s">
        <v>2794</v>
      </c>
      <c r="AW130" s="1287" t="s">
        <v>2794</v>
      </c>
      <c r="AX130" s="1287" t="s">
        <v>2794</v>
      </c>
      <c r="AY130" s="1287" t="s">
        <v>2794</v>
      </c>
      <c r="AZ130" s="1287" t="s">
        <v>2794</v>
      </c>
      <c r="BA130" s="1287" t="s">
        <v>2794</v>
      </c>
      <c r="BB130" s="1287" t="s">
        <v>2794</v>
      </c>
      <c r="BC130" s="1287" t="s">
        <v>2794</v>
      </c>
      <c r="BD130" s="1287" t="s">
        <v>2794</v>
      </c>
      <c r="BE130"/>
      <c r="BF130" s="1237">
        <f>COUNTIFS($D$129:$BD$130,"Sb")</f>
        <v>52</v>
      </c>
      <c r="BG130" s="1242">
        <f>COUNTIFS($D$130:$BD$130,"I")</f>
        <v>0</v>
      </c>
      <c r="BH130"/>
      <c r="BI130" s="1749" t="s">
        <v>2895</v>
      </c>
      <c r="BJ130" s="2406"/>
      <c r="BK130" s="1265"/>
      <c r="BL130" s="84"/>
      <c r="BM130" s="84">
        <v>2009</v>
      </c>
      <c r="BN130" s="1234"/>
      <c r="BO130" s="1234"/>
    </row>
    <row r="131" spans="1:67" ht="20.100000000000001" customHeight="1" x14ac:dyDescent="0.25">
      <c r="A131" s="2150" t="s">
        <v>372</v>
      </c>
      <c r="B131" s="2151" t="s">
        <v>372</v>
      </c>
      <c r="C131" s="2186"/>
      <c r="D131" s="2771" t="s">
        <v>2765</v>
      </c>
      <c r="E131" s="2772"/>
      <c r="F131" s="2772"/>
      <c r="G131" s="2772"/>
      <c r="H131" s="2771" t="s">
        <v>2764</v>
      </c>
      <c r="I131" s="2772"/>
      <c r="J131" s="2772"/>
      <c r="K131" s="2772"/>
      <c r="L131" s="2771" t="s">
        <v>2763</v>
      </c>
      <c r="M131" s="2772"/>
      <c r="N131" s="2772"/>
      <c r="O131" s="2772"/>
      <c r="P131" s="2771" t="s">
        <v>2753</v>
      </c>
      <c r="Q131" s="2772"/>
      <c r="R131" s="2772"/>
      <c r="S131" s="2772"/>
      <c r="T131" s="2772"/>
      <c r="U131" s="2771" t="s">
        <v>2762</v>
      </c>
      <c r="V131" s="2772"/>
      <c r="W131" s="2772"/>
      <c r="X131" s="2772"/>
      <c r="Y131" s="2772"/>
      <c r="Z131" s="2771" t="s">
        <v>2752</v>
      </c>
      <c r="AA131" s="2772"/>
      <c r="AB131" s="2772"/>
      <c r="AC131" s="2772"/>
      <c r="AD131" s="2763" t="s">
        <v>2751</v>
      </c>
      <c r="AE131" s="2764"/>
      <c r="AF131" s="2764"/>
      <c r="AG131" s="2765"/>
      <c r="AH131" s="2791" t="s">
        <v>2768</v>
      </c>
      <c r="AI131" s="2791"/>
      <c r="AJ131" s="2791"/>
      <c r="AK131" s="2791"/>
      <c r="AL131" s="2792"/>
      <c r="AM131" s="2771" t="s">
        <v>2761</v>
      </c>
      <c r="AN131" s="2772"/>
      <c r="AO131" s="2772"/>
      <c r="AP131" s="2772"/>
      <c r="AQ131" s="2771" t="s">
        <v>2760</v>
      </c>
      <c r="AR131" s="2772"/>
      <c r="AS131" s="2772"/>
      <c r="AT131" s="2772"/>
      <c r="AU131" s="2772"/>
      <c r="AV131" s="2771" t="s">
        <v>2759</v>
      </c>
      <c r="AW131" s="2772"/>
      <c r="AX131" s="2772"/>
      <c r="AY131" s="2772"/>
      <c r="AZ131" s="2771" t="s">
        <v>2758</v>
      </c>
      <c r="BA131" s="2772"/>
      <c r="BB131" s="2772"/>
      <c r="BC131" s="2772"/>
      <c r="BD131" s="2774"/>
      <c r="BE131" s="102" t="s">
        <v>2896</v>
      </c>
      <c r="BG131" s="258"/>
      <c r="BH131"/>
      <c r="BJ131" s="1264" t="s">
        <v>2038</v>
      </c>
      <c r="BK131" s="92"/>
      <c r="BL131" s="92"/>
      <c r="BM131" s="92">
        <f>BF130</f>
        <v>52</v>
      </c>
      <c r="BN131" s="1234"/>
      <c r="BO131" s="1234"/>
    </row>
    <row r="132" spans="1:67" ht="20.100000000000001" customHeight="1" x14ac:dyDescent="0.25">
      <c r="A132" s="1757" t="s">
        <v>2729</v>
      </c>
      <c r="B132" s="2173" t="s">
        <v>2729</v>
      </c>
      <c r="C132" s="2189" t="s">
        <v>2728</v>
      </c>
      <c r="D132" s="257">
        <v>9</v>
      </c>
      <c r="E132" s="257">
        <v>16</v>
      </c>
      <c r="F132" s="257">
        <v>23</v>
      </c>
      <c r="G132" s="257">
        <v>30</v>
      </c>
      <c r="H132" s="257">
        <v>6</v>
      </c>
      <c r="I132" s="257">
        <v>13</v>
      </c>
      <c r="J132" s="257">
        <v>20</v>
      </c>
      <c r="K132" s="257">
        <v>27</v>
      </c>
      <c r="L132" s="257">
        <v>6</v>
      </c>
      <c r="M132" s="257">
        <v>13</v>
      </c>
      <c r="N132" s="257">
        <v>20</v>
      </c>
      <c r="O132" s="257">
        <v>27</v>
      </c>
      <c r="P132" s="257">
        <v>3</v>
      </c>
      <c r="Q132" s="257">
        <v>8</v>
      </c>
      <c r="R132" s="257">
        <v>17</v>
      </c>
      <c r="S132" s="257">
        <v>24</v>
      </c>
      <c r="T132" s="257">
        <v>30</v>
      </c>
      <c r="U132" s="257">
        <v>8</v>
      </c>
      <c r="V132" s="257">
        <v>11</v>
      </c>
      <c r="W132" s="257">
        <v>15</v>
      </c>
      <c r="X132" s="257">
        <v>22</v>
      </c>
      <c r="Y132" s="257">
        <v>29</v>
      </c>
      <c r="Z132" s="257">
        <v>5</v>
      </c>
      <c r="AA132" s="257">
        <v>10</v>
      </c>
      <c r="AB132" s="257">
        <v>19</v>
      </c>
      <c r="AC132" s="257">
        <v>26</v>
      </c>
      <c r="AD132" s="257">
        <v>4</v>
      </c>
      <c r="AE132" s="257">
        <v>11</v>
      </c>
      <c r="AF132" s="257">
        <v>18</v>
      </c>
      <c r="AG132" s="257">
        <v>25</v>
      </c>
      <c r="AH132" s="257">
        <v>1</v>
      </c>
      <c r="AI132" s="257">
        <v>8</v>
      </c>
      <c r="AJ132" s="257">
        <v>15</v>
      </c>
      <c r="AK132" s="257">
        <v>22</v>
      </c>
      <c r="AL132" s="257">
        <v>29</v>
      </c>
      <c r="AM132" s="257">
        <v>5</v>
      </c>
      <c r="AN132" s="257">
        <v>12</v>
      </c>
      <c r="AO132" s="257">
        <v>19</v>
      </c>
      <c r="AP132" s="257">
        <v>26</v>
      </c>
      <c r="AQ132" s="257">
        <v>3</v>
      </c>
      <c r="AR132" s="257">
        <v>10</v>
      </c>
      <c r="AS132" s="257">
        <v>17</v>
      </c>
      <c r="AT132" s="257">
        <v>24</v>
      </c>
      <c r="AU132" s="257">
        <v>31</v>
      </c>
      <c r="AV132" s="257">
        <v>7</v>
      </c>
      <c r="AW132" s="257">
        <v>14</v>
      </c>
      <c r="AX132" s="257">
        <v>21</v>
      </c>
      <c r="AY132" s="257">
        <v>28</v>
      </c>
      <c r="AZ132" s="257">
        <v>5</v>
      </c>
      <c r="BA132" s="257">
        <v>12</v>
      </c>
      <c r="BB132" s="257">
        <v>19</v>
      </c>
      <c r="BC132" s="257">
        <v>23</v>
      </c>
      <c r="BD132" s="1292">
        <v>30</v>
      </c>
      <c r="BE132"/>
      <c r="BF132" s="1237" t="s">
        <v>2788</v>
      </c>
      <c r="BG132" s="1242" t="s">
        <v>2787</v>
      </c>
      <c r="BH132"/>
      <c r="BJ132" s="718" t="s">
        <v>2037</v>
      </c>
      <c r="BK132" s="92"/>
      <c r="BL132" s="92"/>
      <c r="BM132" s="92">
        <f>BG130</f>
        <v>0</v>
      </c>
      <c r="BN132" s="1234"/>
      <c r="BO132" s="1234"/>
    </row>
    <row r="133" spans="1:67" ht="20.100000000000001" customHeight="1" thickBot="1" x14ac:dyDescent="0.3">
      <c r="A133" s="2169" t="s">
        <v>2782</v>
      </c>
      <c r="B133" s="2170" t="s">
        <v>2782</v>
      </c>
      <c r="C133" s="2171" t="s">
        <v>2802</v>
      </c>
      <c r="D133" s="1252" t="s">
        <v>2035</v>
      </c>
      <c r="E133" s="1252" t="s">
        <v>2035</v>
      </c>
      <c r="F133" s="1252" t="s">
        <v>2035</v>
      </c>
      <c r="G133" s="1252" t="s">
        <v>2035</v>
      </c>
      <c r="H133" s="1252" t="s">
        <v>2035</v>
      </c>
      <c r="I133" s="1252" t="s">
        <v>2035</v>
      </c>
      <c r="J133" s="1252" t="s">
        <v>2035</v>
      </c>
      <c r="K133" s="1252" t="s">
        <v>2035</v>
      </c>
      <c r="L133" s="1274" t="s">
        <v>2034</v>
      </c>
      <c r="M133" s="1252" t="s">
        <v>2035</v>
      </c>
      <c r="N133" s="1252" t="s">
        <v>2035</v>
      </c>
      <c r="O133" s="1252" t="s">
        <v>2035</v>
      </c>
      <c r="P133" s="1274" t="s">
        <v>2034</v>
      </c>
      <c r="Q133" s="1252" t="s">
        <v>603</v>
      </c>
      <c r="R133" s="1252" t="s">
        <v>2035</v>
      </c>
      <c r="S133" s="1252" t="s">
        <v>2035</v>
      </c>
      <c r="T133" s="1252" t="s">
        <v>2035</v>
      </c>
      <c r="U133" s="1252" t="s">
        <v>2035</v>
      </c>
      <c r="V133" s="1252" t="s">
        <v>2035</v>
      </c>
      <c r="W133" s="1252" t="s">
        <v>603</v>
      </c>
      <c r="X133" s="1273" t="s">
        <v>2034</v>
      </c>
      <c r="Y133" s="1252" t="s">
        <v>603</v>
      </c>
      <c r="Z133" s="1252" t="s">
        <v>603</v>
      </c>
      <c r="AA133" s="1252" t="s">
        <v>603</v>
      </c>
      <c r="AB133" s="1252" t="s">
        <v>603</v>
      </c>
      <c r="AC133" s="1252" t="s">
        <v>603</v>
      </c>
      <c r="AD133" s="1274" t="s">
        <v>2034</v>
      </c>
      <c r="AE133" s="1274" t="s">
        <v>2034</v>
      </c>
      <c r="AF133" s="1252" t="s">
        <v>2035</v>
      </c>
      <c r="AG133" s="1252" t="s">
        <v>2035</v>
      </c>
      <c r="AH133" s="1274" t="s">
        <v>2034</v>
      </c>
      <c r="AI133" s="1252" t="s">
        <v>2035</v>
      </c>
      <c r="AJ133" s="1252" t="s">
        <v>2035</v>
      </c>
      <c r="AK133" s="1252" t="s">
        <v>2035</v>
      </c>
      <c r="AL133" s="1252" t="s">
        <v>2035</v>
      </c>
      <c r="AM133" s="1252" t="s">
        <v>2035</v>
      </c>
      <c r="AN133" s="1274" t="s">
        <v>2034</v>
      </c>
      <c r="AO133" s="1252" t="s">
        <v>2035</v>
      </c>
      <c r="AP133" s="1252" t="s">
        <v>2035</v>
      </c>
      <c r="AQ133" s="1252" t="s">
        <v>2035</v>
      </c>
      <c r="AR133" s="1252" t="s">
        <v>2035</v>
      </c>
      <c r="AS133" s="1252" t="s">
        <v>2035</v>
      </c>
      <c r="AT133" s="1252" t="s">
        <v>2035</v>
      </c>
      <c r="AU133" s="1252" t="s">
        <v>2035</v>
      </c>
      <c r="AV133" s="1252" t="s">
        <v>2035</v>
      </c>
      <c r="AW133" s="1252" t="s">
        <v>2035</v>
      </c>
      <c r="AX133" s="1252" t="s">
        <v>2035</v>
      </c>
      <c r="AY133" s="1252" t="s">
        <v>2035</v>
      </c>
      <c r="AZ133" s="1274" t="s">
        <v>2034</v>
      </c>
      <c r="BA133" s="1274" t="s">
        <v>2034</v>
      </c>
      <c r="BB133" s="1274" t="s">
        <v>2034</v>
      </c>
      <c r="BC133" s="1274" t="s">
        <v>2034</v>
      </c>
      <c r="BD133" s="1274" t="s">
        <v>2034</v>
      </c>
      <c r="BE133"/>
      <c r="BF133" s="1237">
        <f>COUNTIFS(D133:BD133,"P")</f>
        <v>34</v>
      </c>
      <c r="BG133" s="1242">
        <f>COUNTIFS(D133:BD133,"i")</f>
        <v>12</v>
      </c>
      <c r="BH133"/>
      <c r="BN133" s="1234"/>
      <c r="BO133" s="1234"/>
    </row>
    <row r="134" spans="1:67" ht="20.100000000000001" customHeight="1" thickBot="1" x14ac:dyDescent="0.3">
      <c r="C134" s="2181"/>
      <c r="BE134"/>
      <c r="BG134" s="258"/>
      <c r="BH134"/>
      <c r="BI134" s="1271" t="s">
        <v>372</v>
      </c>
      <c r="BJ134" s="2406"/>
      <c r="BK134" s="1265"/>
      <c r="BL134" s="84"/>
      <c r="BM134" s="84">
        <v>2009</v>
      </c>
      <c r="BN134" s="1234"/>
      <c r="BO134" s="1234"/>
    </row>
    <row r="135" spans="1:67" ht="20.100000000000001" customHeight="1" x14ac:dyDescent="0.25">
      <c r="A135" s="2150" t="s">
        <v>354</v>
      </c>
      <c r="B135" s="2151" t="s">
        <v>354</v>
      </c>
      <c r="C135" s="2186"/>
      <c r="D135" s="2815" t="s">
        <v>2765</v>
      </c>
      <c r="E135" s="2579"/>
      <c r="F135" s="2579"/>
      <c r="G135" s="2579"/>
      <c r="H135" s="2815" t="s">
        <v>2764</v>
      </c>
      <c r="I135" s="2579"/>
      <c r="J135" s="2579"/>
      <c r="K135" s="2579"/>
      <c r="L135" s="2815" t="s">
        <v>2763</v>
      </c>
      <c r="M135" s="2579"/>
      <c r="N135" s="2579"/>
      <c r="O135" s="2579"/>
      <c r="P135" s="2815" t="s">
        <v>2753</v>
      </c>
      <c r="Q135" s="2579"/>
      <c r="R135" s="2579"/>
      <c r="S135" s="2579"/>
      <c r="T135" s="2579"/>
      <c r="U135" s="2815" t="s">
        <v>2762</v>
      </c>
      <c r="V135" s="2579"/>
      <c r="W135" s="2579"/>
      <c r="X135" s="2579"/>
      <c r="Y135" s="2579"/>
      <c r="Z135" s="2815" t="s">
        <v>2752</v>
      </c>
      <c r="AA135" s="2579"/>
      <c r="AB135" s="2579"/>
      <c r="AC135" s="2579"/>
      <c r="AD135" s="2815" t="s">
        <v>2751</v>
      </c>
      <c r="AE135" s="2815"/>
      <c r="AF135" s="2815"/>
      <c r="AG135" s="2815"/>
      <c r="AH135" s="2815" t="s">
        <v>2768</v>
      </c>
      <c r="AI135" s="2815"/>
      <c r="AJ135" s="2815"/>
      <c r="AK135" s="2815"/>
      <c r="AL135" s="2815"/>
      <c r="AM135" s="2815" t="s">
        <v>2761</v>
      </c>
      <c r="AN135" s="2579"/>
      <c r="AO135" s="2579"/>
      <c r="AP135" s="2579"/>
      <c r="AQ135" s="2815" t="s">
        <v>2760</v>
      </c>
      <c r="AR135" s="2579"/>
      <c r="AS135" s="2579"/>
      <c r="AT135" s="2579"/>
      <c r="AU135" s="2579"/>
      <c r="AV135" s="2815" t="s">
        <v>2759</v>
      </c>
      <c r="AW135" s="2579"/>
      <c r="AX135" s="2579"/>
      <c r="AY135" s="2579"/>
      <c r="AZ135" s="2763" t="s">
        <v>2758</v>
      </c>
      <c r="BA135" s="2764"/>
      <c r="BB135" s="2764"/>
      <c r="BC135" s="2764"/>
      <c r="BD135" s="2765"/>
      <c r="BE135"/>
      <c r="BG135" s="258"/>
      <c r="BH135"/>
      <c r="BI135" s="130"/>
      <c r="BJ135" s="1264" t="s">
        <v>2038</v>
      </c>
      <c r="BK135" s="92"/>
      <c r="BL135" s="92"/>
      <c r="BM135" s="92">
        <f>BF133</f>
        <v>34</v>
      </c>
      <c r="BN135" s="1234"/>
      <c r="BO135" s="1234"/>
    </row>
    <row r="136" spans="1:67" ht="20.100000000000001" customHeight="1" x14ac:dyDescent="0.25">
      <c r="A136" s="1757" t="s">
        <v>2729</v>
      </c>
      <c r="B136" s="2173" t="s">
        <v>2729</v>
      </c>
      <c r="C136" s="2189" t="s">
        <v>2728</v>
      </c>
      <c r="D136" s="2813" t="s">
        <v>2016</v>
      </c>
      <c r="E136" s="2814"/>
      <c r="F136" s="2814"/>
      <c r="G136" s="2814"/>
      <c r="H136" s="2813"/>
      <c r="I136" s="2814"/>
      <c r="J136" s="2814"/>
      <c r="K136" s="2814"/>
      <c r="L136" s="2813"/>
      <c r="M136" s="2814"/>
      <c r="N136" s="2814"/>
      <c r="O136" s="2814"/>
      <c r="P136" s="2769"/>
      <c r="Q136" s="2770"/>
      <c r="R136" s="2770"/>
      <c r="S136" s="2770"/>
      <c r="T136" s="2770"/>
      <c r="U136" s="2769"/>
      <c r="V136" s="2770"/>
      <c r="W136" s="2770"/>
      <c r="X136" s="2770"/>
      <c r="Y136" s="2770"/>
      <c r="Z136" s="2769"/>
      <c r="AA136" s="2770"/>
      <c r="AB136" s="2770"/>
      <c r="AC136" s="2770"/>
      <c r="AD136" s="2769"/>
      <c r="AE136" s="2770"/>
      <c r="AF136" s="2770"/>
      <c r="AG136" s="2770"/>
      <c r="AH136" s="2769"/>
      <c r="AI136" s="2770"/>
      <c r="AJ136" s="2770"/>
      <c r="AK136" s="2770"/>
      <c r="AL136" s="2770"/>
      <c r="AM136" s="2769"/>
      <c r="AN136" s="2770"/>
      <c r="AO136" s="2770"/>
      <c r="AP136" s="2770"/>
      <c r="AQ136" s="2769"/>
      <c r="AR136" s="2770"/>
      <c r="AS136" s="2770"/>
      <c r="AT136" s="2770"/>
      <c r="AU136" s="2770"/>
      <c r="AV136" s="2769"/>
      <c r="AW136" s="2770"/>
      <c r="AX136" s="2770"/>
      <c r="AY136" s="2770"/>
      <c r="AZ136" s="2769"/>
      <c r="BA136" s="2770"/>
      <c r="BB136" s="2770"/>
      <c r="BC136" s="2770"/>
      <c r="BD136" s="2770"/>
      <c r="BE136"/>
      <c r="BF136" s="1237" t="s">
        <v>2788</v>
      </c>
      <c r="BG136" s="1242" t="s">
        <v>2787</v>
      </c>
      <c r="BH136"/>
      <c r="BI136" s="130"/>
      <c r="BJ136" s="718" t="s">
        <v>2037</v>
      </c>
      <c r="BK136" s="92"/>
      <c r="BL136" s="92"/>
      <c r="BM136" s="92">
        <f>BG133</f>
        <v>12</v>
      </c>
      <c r="BN136" s="1234"/>
      <c r="BO136" s="1234"/>
    </row>
    <row r="137" spans="1:67" ht="20.100000000000001" customHeight="1" x14ac:dyDescent="0.25">
      <c r="A137" s="2195" t="s">
        <v>2779</v>
      </c>
      <c r="B137" s="1759" t="s">
        <v>2779</v>
      </c>
      <c r="C137" s="2196" t="s">
        <v>536</v>
      </c>
      <c r="D137" s="2816" t="s">
        <v>2794</v>
      </c>
      <c r="E137" s="2817"/>
      <c r="F137" s="2817"/>
      <c r="G137" s="2818"/>
      <c r="H137" s="2816" t="s">
        <v>2794</v>
      </c>
      <c r="I137" s="2817"/>
      <c r="J137" s="2817"/>
      <c r="K137" s="2818"/>
      <c r="L137" s="2816" t="s">
        <v>2794</v>
      </c>
      <c r="M137" s="2817"/>
      <c r="N137" s="2817"/>
      <c r="O137" s="2818"/>
      <c r="P137" s="2761" t="s">
        <v>2794</v>
      </c>
      <c r="Q137" s="2761"/>
      <c r="R137" s="2761"/>
      <c r="S137" s="2761"/>
      <c r="T137" s="2761"/>
      <c r="U137" s="2761" t="s">
        <v>2794</v>
      </c>
      <c r="V137" s="2761"/>
      <c r="W137" s="2761"/>
      <c r="X137" s="2761"/>
      <c r="Y137" s="2761"/>
      <c r="Z137" s="2761" t="s">
        <v>2794</v>
      </c>
      <c r="AA137" s="2761"/>
      <c r="AB137" s="2761"/>
      <c r="AC137" s="2761"/>
      <c r="AD137" s="2761" t="s">
        <v>2794</v>
      </c>
      <c r="AE137" s="2761"/>
      <c r="AF137" s="2761"/>
      <c r="AG137" s="2761"/>
      <c r="AH137" s="2761" t="s">
        <v>2794</v>
      </c>
      <c r="AI137" s="2761"/>
      <c r="AJ137" s="2761"/>
      <c r="AK137" s="2761"/>
      <c r="AL137" s="2761"/>
      <c r="AM137" s="2761" t="s">
        <v>2794</v>
      </c>
      <c r="AN137" s="2761"/>
      <c r="AO137" s="2761"/>
      <c r="AP137" s="2761"/>
      <c r="AQ137" s="2761" t="s">
        <v>2794</v>
      </c>
      <c r="AR137" s="2761"/>
      <c r="AS137" s="2761"/>
      <c r="AT137" s="2761"/>
      <c r="AU137" s="2761"/>
      <c r="AV137" s="2761" t="s">
        <v>2794</v>
      </c>
      <c r="AW137" s="2761"/>
      <c r="AX137" s="2761"/>
      <c r="AY137" s="2761"/>
      <c r="AZ137" s="2761" t="s">
        <v>2794</v>
      </c>
      <c r="BA137" s="2761"/>
      <c r="BB137" s="2761"/>
      <c r="BC137" s="2761"/>
      <c r="BD137" s="2761"/>
      <c r="BE137" s="102"/>
      <c r="BF137" s="1237">
        <f>COUNTIFS(D137:BD142,"sB")</f>
        <v>68</v>
      </c>
      <c r="BG137" s="1242">
        <f>COUNTIFS(D137:BD142,"i")</f>
        <v>0</v>
      </c>
      <c r="BH137" s="102"/>
      <c r="BI137" s="102"/>
      <c r="BN137" s="1234"/>
      <c r="BO137" s="1234"/>
    </row>
    <row r="138" spans="1:67" ht="20.100000000000001" customHeight="1" thickBot="1" x14ac:dyDescent="0.3">
      <c r="A138" s="2819" t="s">
        <v>2801</v>
      </c>
      <c r="B138" s="2819" t="s">
        <v>2801</v>
      </c>
      <c r="C138" s="2179" t="s">
        <v>2800</v>
      </c>
      <c r="D138" s="2816" t="s">
        <v>2794</v>
      </c>
      <c r="E138" s="2817"/>
      <c r="F138" s="2817"/>
      <c r="G138" s="2818"/>
      <c r="H138" s="2816" t="s">
        <v>2794</v>
      </c>
      <c r="I138" s="2817"/>
      <c r="J138" s="2817"/>
      <c r="K138" s="2818"/>
      <c r="L138" s="2816" t="s">
        <v>2794</v>
      </c>
      <c r="M138" s="2817"/>
      <c r="N138" s="2817"/>
      <c r="O138" s="2818"/>
      <c r="P138" s="2761" t="s">
        <v>2794</v>
      </c>
      <c r="Q138" s="2761"/>
      <c r="R138" s="2761"/>
      <c r="S138" s="2761"/>
      <c r="T138" s="2761"/>
      <c r="U138" s="2761" t="s">
        <v>2794</v>
      </c>
      <c r="V138" s="2761"/>
      <c r="W138" s="2761"/>
      <c r="X138" s="2761"/>
      <c r="Y138" s="2761"/>
      <c r="Z138" s="2761" t="s">
        <v>2794</v>
      </c>
      <c r="AA138" s="2761"/>
      <c r="AB138" s="2761"/>
      <c r="AC138" s="2761"/>
      <c r="AD138" s="2761" t="s">
        <v>2794</v>
      </c>
      <c r="AE138" s="2761"/>
      <c r="AF138" s="2761"/>
      <c r="AG138" s="2761"/>
      <c r="AH138" s="2761" t="s">
        <v>2794</v>
      </c>
      <c r="AI138" s="2761"/>
      <c r="AJ138" s="2761"/>
      <c r="AK138" s="2761"/>
      <c r="AL138" s="2761"/>
      <c r="AM138" s="2761" t="s">
        <v>2794</v>
      </c>
      <c r="AN138" s="2761"/>
      <c r="AO138" s="2761"/>
      <c r="AP138" s="2761"/>
      <c r="AQ138" s="2761" t="s">
        <v>2794</v>
      </c>
      <c r="AR138" s="2761"/>
      <c r="AS138" s="2761"/>
      <c r="AT138" s="2761"/>
      <c r="AU138" s="2761"/>
      <c r="AV138" s="2761" t="s">
        <v>2794</v>
      </c>
      <c r="AW138" s="2761"/>
      <c r="AX138" s="2761"/>
      <c r="AY138" s="2761"/>
      <c r="AZ138" s="2761" t="s">
        <v>2794</v>
      </c>
      <c r="BA138" s="2761"/>
      <c r="BB138" s="2761"/>
      <c r="BC138" s="2761"/>
      <c r="BD138" s="2761"/>
      <c r="BE138"/>
      <c r="BG138" s="258"/>
      <c r="BH138"/>
      <c r="BN138" s="1234"/>
      <c r="BO138" s="1234"/>
    </row>
    <row r="139" spans="1:67" ht="20.100000000000001" customHeight="1" x14ac:dyDescent="0.25">
      <c r="A139" s="2819"/>
      <c r="B139" s="2819"/>
      <c r="C139" s="2179" t="s">
        <v>532</v>
      </c>
      <c r="D139" s="2816" t="s">
        <v>2794</v>
      </c>
      <c r="E139" s="2817"/>
      <c r="F139" s="2817"/>
      <c r="G139" s="2818"/>
      <c r="H139" s="2816" t="s">
        <v>2794</v>
      </c>
      <c r="I139" s="2817"/>
      <c r="J139" s="2817"/>
      <c r="K139" s="2818"/>
      <c r="L139" s="2816" t="s">
        <v>2794</v>
      </c>
      <c r="M139" s="2817"/>
      <c r="N139" s="2817"/>
      <c r="O139" s="2818"/>
      <c r="P139" s="2761" t="s">
        <v>2794</v>
      </c>
      <c r="Q139" s="2761"/>
      <c r="R139" s="2761"/>
      <c r="S139" s="2761"/>
      <c r="T139" s="2761"/>
      <c r="U139" s="2761" t="s">
        <v>2794</v>
      </c>
      <c r="V139" s="2761"/>
      <c r="W139" s="2761"/>
      <c r="X139" s="2761"/>
      <c r="Y139" s="2761"/>
      <c r="Z139" s="2761" t="s">
        <v>2794</v>
      </c>
      <c r="AA139" s="2761"/>
      <c r="AB139" s="2761"/>
      <c r="AC139" s="2761"/>
      <c r="AD139" s="2761" t="s">
        <v>2794</v>
      </c>
      <c r="AE139" s="2761"/>
      <c r="AF139" s="2761"/>
      <c r="AG139" s="2761"/>
      <c r="AH139" s="2761" t="s">
        <v>2794</v>
      </c>
      <c r="AI139" s="2761"/>
      <c r="AJ139" s="2761"/>
      <c r="AK139" s="2761"/>
      <c r="AL139" s="2761"/>
      <c r="AM139" s="2761" t="s">
        <v>2794</v>
      </c>
      <c r="AN139" s="2761"/>
      <c r="AO139" s="2761"/>
      <c r="AP139" s="2761"/>
      <c r="AQ139" s="2761" t="s">
        <v>2794</v>
      </c>
      <c r="AR139" s="2761"/>
      <c r="AS139" s="2761"/>
      <c r="AT139" s="2761"/>
      <c r="AU139" s="2761"/>
      <c r="AV139" s="2761" t="s">
        <v>2794</v>
      </c>
      <c r="AW139" s="2761"/>
      <c r="AX139" s="2761"/>
      <c r="AY139" s="2761"/>
      <c r="AZ139" s="2761" t="s">
        <v>2794</v>
      </c>
      <c r="BA139" s="2761"/>
      <c r="BB139" s="2761"/>
      <c r="BC139" s="2761"/>
      <c r="BD139" s="2761"/>
      <c r="BE139"/>
      <c r="BG139" s="258"/>
      <c r="BH139"/>
      <c r="BI139" s="1271" t="s">
        <v>354</v>
      </c>
      <c r="BJ139" s="2406"/>
      <c r="BK139" s="1265"/>
      <c r="BL139" s="84"/>
      <c r="BM139" s="84">
        <v>2009</v>
      </c>
      <c r="BN139" s="1234"/>
      <c r="BO139" s="1234"/>
    </row>
    <row r="140" spans="1:67" ht="20.100000000000001" customHeight="1" x14ac:dyDescent="0.25">
      <c r="A140" s="2820" t="s">
        <v>2774</v>
      </c>
      <c r="B140" s="2820" t="s">
        <v>2774</v>
      </c>
      <c r="C140" s="2179" t="s">
        <v>2799</v>
      </c>
      <c r="D140" s="2816" t="s">
        <v>2794</v>
      </c>
      <c r="E140" s="2817"/>
      <c r="F140" s="2817"/>
      <c r="G140" s="2818"/>
      <c r="H140" s="2816" t="s">
        <v>2794</v>
      </c>
      <c r="I140" s="2817"/>
      <c r="J140" s="2817"/>
      <c r="K140" s="2818"/>
      <c r="L140" s="2816" t="s">
        <v>2794</v>
      </c>
      <c r="M140" s="2817"/>
      <c r="N140" s="2817"/>
      <c r="O140" s="2818"/>
      <c r="P140" s="2761" t="s">
        <v>2794</v>
      </c>
      <c r="Q140" s="2761"/>
      <c r="R140" s="2761"/>
      <c r="S140" s="2761"/>
      <c r="T140" s="2761"/>
      <c r="U140" s="2761" t="s">
        <v>2794</v>
      </c>
      <c r="V140" s="2761"/>
      <c r="W140" s="2761"/>
      <c r="X140" s="2761"/>
      <c r="Y140" s="2761"/>
      <c r="Z140" s="2761" t="s">
        <v>2794</v>
      </c>
      <c r="AA140" s="2761"/>
      <c r="AB140" s="2761"/>
      <c r="AC140" s="2761"/>
      <c r="AD140" s="2761" t="s">
        <v>2794</v>
      </c>
      <c r="AE140" s="2761"/>
      <c r="AF140" s="2761"/>
      <c r="AG140" s="2761"/>
      <c r="AH140" s="2761" t="s">
        <v>2794</v>
      </c>
      <c r="AI140" s="2761"/>
      <c r="AJ140" s="2761"/>
      <c r="AK140" s="2761"/>
      <c r="AL140" s="2761"/>
      <c r="AM140" s="2761" t="s">
        <v>2794</v>
      </c>
      <c r="AN140" s="2761"/>
      <c r="AO140" s="2761"/>
      <c r="AP140" s="2761"/>
      <c r="AQ140" s="2761" t="s">
        <v>2794</v>
      </c>
      <c r="AR140" s="2761"/>
      <c r="AS140" s="2761"/>
      <c r="AT140" s="2761"/>
      <c r="AU140" s="2761"/>
      <c r="AV140" s="2761" t="s">
        <v>2794</v>
      </c>
      <c r="AW140" s="2761"/>
      <c r="AX140" s="2761"/>
      <c r="AY140" s="2761"/>
      <c r="AZ140" s="2761" t="s">
        <v>2794</v>
      </c>
      <c r="BA140" s="2761"/>
      <c r="BB140" s="2761"/>
      <c r="BC140" s="2761"/>
      <c r="BD140" s="2761"/>
      <c r="BE140"/>
      <c r="BG140" s="258"/>
      <c r="BH140"/>
      <c r="BI140" s="130"/>
      <c r="BJ140" s="1264" t="s">
        <v>2038</v>
      </c>
      <c r="BK140" s="92"/>
      <c r="BL140" s="92"/>
      <c r="BM140" s="92">
        <f>BF137</f>
        <v>68</v>
      </c>
      <c r="BN140" s="1234"/>
      <c r="BO140" s="1234"/>
    </row>
    <row r="141" spans="1:67" ht="20.100000000000001" customHeight="1" x14ac:dyDescent="0.25">
      <c r="A141" s="2820"/>
      <c r="B141" s="2820"/>
      <c r="C141" s="2179" t="s">
        <v>2798</v>
      </c>
      <c r="D141" s="2816" t="s">
        <v>2794</v>
      </c>
      <c r="E141" s="2817"/>
      <c r="F141" s="2817"/>
      <c r="G141" s="2818"/>
      <c r="H141" s="2816" t="s">
        <v>2794</v>
      </c>
      <c r="I141" s="2817"/>
      <c r="J141" s="2817"/>
      <c r="K141" s="2818"/>
      <c r="L141" s="2816" t="s">
        <v>2794</v>
      </c>
      <c r="M141" s="2817"/>
      <c r="N141" s="2817"/>
      <c r="O141" s="2818"/>
      <c r="P141" s="2761" t="s">
        <v>2794</v>
      </c>
      <c r="Q141" s="2761"/>
      <c r="R141" s="2761"/>
      <c r="S141" s="2761"/>
      <c r="T141" s="2761"/>
      <c r="U141" s="2761" t="s">
        <v>2794</v>
      </c>
      <c r="V141" s="2761"/>
      <c r="W141" s="2761"/>
      <c r="X141" s="2761"/>
      <c r="Y141" s="2761"/>
      <c r="Z141" s="2761" t="s">
        <v>2794</v>
      </c>
      <c r="AA141" s="2761"/>
      <c r="AB141" s="2761"/>
      <c r="AC141" s="2761"/>
      <c r="AD141" s="2761" t="s">
        <v>2794</v>
      </c>
      <c r="AE141" s="2761"/>
      <c r="AF141" s="2761"/>
      <c r="AG141" s="2761"/>
      <c r="AH141" s="2761" t="s">
        <v>2794</v>
      </c>
      <c r="AI141" s="2761"/>
      <c r="AJ141" s="2761"/>
      <c r="AK141" s="2761"/>
      <c r="AL141" s="2761"/>
      <c r="AM141" s="2761" t="s">
        <v>2794</v>
      </c>
      <c r="AN141" s="2761"/>
      <c r="AO141" s="2761"/>
      <c r="AP141" s="2761"/>
      <c r="AQ141" s="2761" t="s">
        <v>2794</v>
      </c>
      <c r="AR141" s="2761"/>
      <c r="AS141" s="2761"/>
      <c r="AT141" s="2761"/>
      <c r="AU141" s="2761"/>
      <c r="AV141" s="2761" t="s">
        <v>2794</v>
      </c>
      <c r="AW141" s="2761"/>
      <c r="AX141" s="2761"/>
      <c r="AY141" s="2761"/>
      <c r="AZ141" s="2761" t="s">
        <v>2794</v>
      </c>
      <c r="BA141" s="2761"/>
      <c r="BB141" s="2761"/>
      <c r="BC141" s="2761"/>
      <c r="BD141" s="2761"/>
      <c r="BE141"/>
      <c r="BG141" s="258"/>
      <c r="BH141"/>
      <c r="BI141" s="130"/>
      <c r="BJ141" s="718" t="s">
        <v>2037</v>
      </c>
      <c r="BK141" s="92"/>
      <c r="BL141" s="92"/>
      <c r="BM141" s="92">
        <f>BG137</f>
        <v>0</v>
      </c>
      <c r="BN141" s="1234"/>
      <c r="BO141" s="1234"/>
    </row>
    <row r="142" spans="1:67" ht="20.100000000000001" customHeight="1" thickBot="1" x14ac:dyDescent="0.3">
      <c r="A142" s="2820"/>
      <c r="B142" s="2820"/>
      <c r="C142" s="2179" t="s">
        <v>2797</v>
      </c>
      <c r="D142" s="2816" t="s">
        <v>2794</v>
      </c>
      <c r="E142" s="2817"/>
      <c r="F142" s="2817"/>
      <c r="G142" s="2818"/>
      <c r="H142" s="2816" t="s">
        <v>2794</v>
      </c>
      <c r="I142" s="2817"/>
      <c r="J142" s="2817"/>
      <c r="K142" s="2818"/>
      <c r="L142" s="2816" t="s">
        <v>2794</v>
      </c>
      <c r="M142" s="2817"/>
      <c r="N142" s="2817"/>
      <c r="O142" s="2818"/>
      <c r="P142" s="2761" t="s">
        <v>2794</v>
      </c>
      <c r="Q142" s="2761"/>
      <c r="R142" s="2761"/>
      <c r="S142" s="2761"/>
      <c r="T142" s="2761"/>
      <c r="U142" s="2761" t="s">
        <v>2794</v>
      </c>
      <c r="V142" s="2761"/>
      <c r="W142" s="2761"/>
      <c r="X142" s="2761"/>
      <c r="Y142" s="2761"/>
      <c r="Z142" s="2761" t="s">
        <v>2794</v>
      </c>
      <c r="AA142" s="2761"/>
      <c r="AB142" s="2761"/>
      <c r="AC142" s="2761"/>
      <c r="AD142" s="2761" t="s">
        <v>2794</v>
      </c>
      <c r="AE142" s="2761"/>
      <c r="AF142" s="2761"/>
      <c r="AG142" s="2761"/>
      <c r="AH142" s="2761" t="s">
        <v>2794</v>
      </c>
      <c r="AI142" s="2761"/>
      <c r="AJ142" s="2761"/>
      <c r="AK142" s="2761"/>
      <c r="AL142" s="2761"/>
      <c r="AM142" s="2762" t="s">
        <v>2736</v>
      </c>
      <c r="AN142" s="2762"/>
      <c r="AO142" s="2762"/>
      <c r="AP142" s="2762"/>
      <c r="AQ142" s="2762" t="s">
        <v>2736</v>
      </c>
      <c r="AR142" s="2762"/>
      <c r="AS142" s="2762"/>
      <c r="AT142" s="2762"/>
      <c r="AU142" s="2762"/>
      <c r="AV142" s="2762" t="s">
        <v>2736</v>
      </c>
      <c r="AW142" s="2762"/>
      <c r="AX142" s="2762"/>
      <c r="AY142" s="2762"/>
      <c r="AZ142" s="2762" t="s">
        <v>2736</v>
      </c>
      <c r="BA142" s="2762"/>
      <c r="BB142" s="2762"/>
      <c r="BC142" s="2762"/>
      <c r="BD142" s="2762"/>
      <c r="BE142" s="102" t="s">
        <v>2896</v>
      </c>
      <c r="BG142" s="258"/>
      <c r="BH142"/>
      <c r="BN142" s="1234"/>
      <c r="BO142" s="1234"/>
    </row>
    <row r="143" spans="1:67" ht="20.100000000000001" customHeight="1" x14ac:dyDescent="0.25">
      <c r="A143" s="2150" t="s">
        <v>366</v>
      </c>
      <c r="B143" s="2151" t="s">
        <v>366</v>
      </c>
      <c r="C143" s="2186"/>
      <c r="D143" s="2815" t="s">
        <v>2765</v>
      </c>
      <c r="E143" s="2579"/>
      <c r="F143" s="2579"/>
      <c r="G143" s="2579"/>
      <c r="H143" s="2815" t="s">
        <v>2764</v>
      </c>
      <c r="I143" s="2579"/>
      <c r="J143" s="2579"/>
      <c r="K143" s="2579"/>
      <c r="L143" s="2815" t="s">
        <v>2763</v>
      </c>
      <c r="M143" s="2579"/>
      <c r="N143" s="2579"/>
      <c r="O143" s="2579"/>
      <c r="P143" s="2815" t="s">
        <v>2753</v>
      </c>
      <c r="Q143" s="2579"/>
      <c r="R143" s="2579"/>
      <c r="S143" s="2579"/>
      <c r="T143" s="2579"/>
      <c r="U143" s="2815" t="s">
        <v>2762</v>
      </c>
      <c r="V143" s="2579"/>
      <c r="W143" s="2579"/>
      <c r="X143" s="2579"/>
      <c r="Y143" s="2579"/>
      <c r="Z143" s="2815" t="s">
        <v>2752</v>
      </c>
      <c r="AA143" s="2579"/>
      <c r="AB143" s="2579"/>
      <c r="AC143" s="2579"/>
      <c r="AD143" s="2815" t="s">
        <v>2751</v>
      </c>
      <c r="AE143" s="2815"/>
      <c r="AF143" s="2815"/>
      <c r="AG143" s="2815"/>
      <c r="AH143" s="2815" t="s">
        <v>2768</v>
      </c>
      <c r="AI143" s="2815"/>
      <c r="AJ143" s="2815"/>
      <c r="AK143" s="2815"/>
      <c r="AL143" s="2815"/>
      <c r="AM143" s="2815" t="s">
        <v>2761</v>
      </c>
      <c r="AN143" s="2579"/>
      <c r="AO143" s="2579"/>
      <c r="AP143" s="2579"/>
      <c r="AQ143" s="2815" t="s">
        <v>2760</v>
      </c>
      <c r="AR143" s="2579"/>
      <c r="AS143" s="2579"/>
      <c r="AT143" s="2579"/>
      <c r="AU143" s="2579"/>
      <c r="AV143" s="2815" t="s">
        <v>2759</v>
      </c>
      <c r="AW143" s="2579"/>
      <c r="AX143" s="2579"/>
      <c r="AY143" s="2579"/>
      <c r="AZ143" s="2763" t="s">
        <v>2758</v>
      </c>
      <c r="BA143" s="2764"/>
      <c r="BB143" s="2764"/>
      <c r="BC143" s="2764"/>
      <c r="BD143" s="2765"/>
      <c r="BE143"/>
      <c r="BF143" s="1237" t="s">
        <v>2788</v>
      </c>
      <c r="BG143" s="1242" t="s">
        <v>2787</v>
      </c>
      <c r="BH143"/>
      <c r="BN143" s="1234"/>
      <c r="BO143" s="1234"/>
    </row>
    <row r="144" spans="1:67" ht="20.100000000000001" customHeight="1" thickBot="1" x14ac:dyDescent="0.3">
      <c r="A144" s="1757" t="s">
        <v>2729</v>
      </c>
      <c r="B144" s="2173" t="s">
        <v>2729</v>
      </c>
      <c r="C144" s="2189" t="s">
        <v>2728</v>
      </c>
      <c r="D144" s="2816" t="s">
        <v>2794</v>
      </c>
      <c r="E144" s="2817"/>
      <c r="F144" s="2817"/>
      <c r="G144" s="2818"/>
      <c r="H144" s="2816" t="s">
        <v>2794</v>
      </c>
      <c r="I144" s="2817"/>
      <c r="J144" s="2817"/>
      <c r="K144" s="2818"/>
      <c r="L144" s="2816" t="s">
        <v>2794</v>
      </c>
      <c r="M144" s="2817"/>
      <c r="N144" s="2817"/>
      <c r="O144" s="2818"/>
      <c r="P144" s="2766" t="s">
        <v>2794</v>
      </c>
      <c r="Q144" s="2767"/>
      <c r="R144" s="2767"/>
      <c r="S144" s="2767"/>
      <c r="T144" s="2768"/>
      <c r="U144" s="2766" t="s">
        <v>2794</v>
      </c>
      <c r="V144" s="2767"/>
      <c r="W144" s="2767"/>
      <c r="X144" s="2767"/>
      <c r="Y144" s="2768"/>
      <c r="Z144" s="2762"/>
      <c r="AA144" s="2762"/>
      <c r="AB144" s="2762"/>
      <c r="AC144" s="2762"/>
      <c r="AD144" s="2761" t="s">
        <v>2794</v>
      </c>
      <c r="AE144" s="2761"/>
      <c r="AF144" s="2761"/>
      <c r="AG144" s="2761"/>
      <c r="AH144" s="2766" t="s">
        <v>2794</v>
      </c>
      <c r="AI144" s="2767"/>
      <c r="AJ144" s="2767"/>
      <c r="AK144" s="2767"/>
      <c r="AL144" s="2768"/>
      <c r="AM144" s="2761" t="s">
        <v>2794</v>
      </c>
      <c r="AN144" s="2761"/>
      <c r="AO144" s="2761"/>
      <c r="AP144" s="2761"/>
      <c r="AQ144" s="2766" t="s">
        <v>2794</v>
      </c>
      <c r="AR144" s="2767"/>
      <c r="AS144" s="2767"/>
      <c r="AT144" s="2767"/>
      <c r="AU144" s="2768"/>
      <c r="AV144" s="2766" t="s">
        <v>2794</v>
      </c>
      <c r="AW144" s="2767"/>
      <c r="AX144" s="2767"/>
      <c r="AY144" s="2767"/>
      <c r="AZ144" s="2766" t="s">
        <v>2794</v>
      </c>
      <c r="BA144" s="2767"/>
      <c r="BB144" s="2767"/>
      <c r="BC144" s="2767"/>
      <c r="BD144" s="2768"/>
      <c r="BE144" s="102"/>
      <c r="BF144" s="1237">
        <f>COUNTIFS(D144:BD145,"SB")</f>
        <v>22</v>
      </c>
      <c r="BG144" s="1242">
        <f>COUNTIFS(D144:BD145,"i")</f>
        <v>0</v>
      </c>
      <c r="BH144"/>
      <c r="BN144" s="1234"/>
      <c r="BO144" s="1234"/>
    </row>
    <row r="145" spans="1:68" ht="20.100000000000001" customHeight="1" x14ac:dyDescent="0.25">
      <c r="A145" s="2775" t="s">
        <v>2769</v>
      </c>
      <c r="B145" s="2173" t="s">
        <v>2796</v>
      </c>
      <c r="C145" s="2175" t="s">
        <v>2795</v>
      </c>
      <c r="D145" s="2816" t="s">
        <v>2794</v>
      </c>
      <c r="E145" s="2817"/>
      <c r="F145" s="2817"/>
      <c r="G145" s="2818"/>
      <c r="H145" s="2816" t="s">
        <v>2794</v>
      </c>
      <c r="I145" s="2817"/>
      <c r="J145" s="2817"/>
      <c r="K145" s="2818"/>
      <c r="L145" s="2816" t="s">
        <v>2794</v>
      </c>
      <c r="M145" s="2817"/>
      <c r="N145" s="2817"/>
      <c r="O145" s="2818"/>
      <c r="P145" s="2766" t="s">
        <v>2794</v>
      </c>
      <c r="Q145" s="2767"/>
      <c r="R145" s="2767"/>
      <c r="S145" s="2767"/>
      <c r="T145" s="2768"/>
      <c r="U145" s="2766" t="s">
        <v>2794</v>
      </c>
      <c r="V145" s="2767"/>
      <c r="W145" s="2767"/>
      <c r="X145" s="2767"/>
      <c r="Y145" s="2768"/>
      <c r="Z145" s="2762"/>
      <c r="AA145" s="2762"/>
      <c r="AB145" s="2762"/>
      <c r="AC145" s="2762"/>
      <c r="AD145" s="2761" t="s">
        <v>2794</v>
      </c>
      <c r="AE145" s="2761"/>
      <c r="AF145" s="2761"/>
      <c r="AG145" s="2761"/>
      <c r="AH145" s="2766" t="s">
        <v>2794</v>
      </c>
      <c r="AI145" s="2767"/>
      <c r="AJ145" s="2767"/>
      <c r="AK145" s="2767"/>
      <c r="AL145" s="2768"/>
      <c r="AM145" s="2761" t="s">
        <v>2794</v>
      </c>
      <c r="AN145" s="2761"/>
      <c r="AO145" s="2761"/>
      <c r="AP145" s="2761"/>
      <c r="AQ145" s="2766" t="s">
        <v>2794</v>
      </c>
      <c r="AR145" s="2767"/>
      <c r="AS145" s="2767"/>
      <c r="AT145" s="2767"/>
      <c r="AU145" s="2768"/>
      <c r="AV145" s="2766" t="s">
        <v>2794</v>
      </c>
      <c r="AW145" s="2767"/>
      <c r="AX145" s="2767"/>
      <c r="AY145" s="2768"/>
      <c r="AZ145" s="2766" t="s">
        <v>2794</v>
      </c>
      <c r="BA145" s="2767"/>
      <c r="BB145" s="2767"/>
      <c r="BC145" s="2767"/>
      <c r="BD145" s="2768"/>
      <c r="BE145"/>
      <c r="BG145" s="258"/>
      <c r="BH145"/>
      <c r="BI145" s="1271" t="s">
        <v>366</v>
      </c>
      <c r="BJ145" s="2406"/>
      <c r="BK145" s="1265"/>
      <c r="BL145" s="84"/>
      <c r="BM145" s="84">
        <v>2009</v>
      </c>
      <c r="BN145" s="1234"/>
      <c r="BO145" s="1234"/>
    </row>
    <row r="146" spans="1:68" ht="20.100000000000001" customHeight="1" thickBot="1" x14ac:dyDescent="0.3">
      <c r="A146" s="2821"/>
      <c r="B146" s="2187" t="s">
        <v>2769</v>
      </c>
      <c r="C146" s="2188" t="s">
        <v>2793</v>
      </c>
      <c r="D146" s="2580"/>
      <c r="E146" s="2580"/>
      <c r="F146" s="2580"/>
      <c r="G146" s="2580"/>
      <c r="H146" s="2580"/>
      <c r="I146" s="2580"/>
      <c r="J146" s="2580"/>
      <c r="K146" s="2580"/>
      <c r="L146" s="2580"/>
      <c r="M146" s="2580"/>
      <c r="N146" s="2580"/>
      <c r="O146" s="2580"/>
      <c r="P146" s="2754"/>
      <c r="Q146" s="2755"/>
      <c r="R146" s="2755"/>
      <c r="S146" s="2755"/>
      <c r="T146" s="2756"/>
      <c r="U146" s="2754"/>
      <c r="V146" s="2755"/>
      <c r="W146" s="2755"/>
      <c r="X146" s="2755"/>
      <c r="Y146" s="2756"/>
      <c r="Z146" s="2822"/>
      <c r="AA146" s="2822"/>
      <c r="AB146" s="2822"/>
      <c r="AC146" s="2822"/>
      <c r="AD146" s="2822"/>
      <c r="AE146" s="2822"/>
      <c r="AF146" s="2822"/>
      <c r="AG146" s="2822"/>
      <c r="AH146" s="2754"/>
      <c r="AI146" s="2755"/>
      <c r="AJ146" s="2755"/>
      <c r="AK146" s="2755"/>
      <c r="AL146" s="2756"/>
      <c r="AM146" s="2822"/>
      <c r="AN146" s="2822"/>
      <c r="AO146" s="2822"/>
      <c r="AP146" s="2822"/>
      <c r="AQ146" s="2754"/>
      <c r="AR146" s="2755"/>
      <c r="AS146" s="2755"/>
      <c r="AT146" s="2755"/>
      <c r="AU146" s="2756"/>
      <c r="AV146" s="2754"/>
      <c r="AW146" s="2755"/>
      <c r="AX146" s="2755"/>
      <c r="AY146" s="2755"/>
      <c r="AZ146" s="2754"/>
      <c r="BA146" s="2755"/>
      <c r="BB146" s="2755"/>
      <c r="BC146" s="2755"/>
      <c r="BD146" s="2756"/>
      <c r="BE146" s="102" t="s">
        <v>2896</v>
      </c>
      <c r="BG146" s="258"/>
      <c r="BH146"/>
      <c r="BI146" s="130"/>
      <c r="BJ146" s="1264" t="s">
        <v>2038</v>
      </c>
      <c r="BK146" s="92"/>
      <c r="BL146" s="92"/>
      <c r="BM146" s="92">
        <f>BF144</f>
        <v>22</v>
      </c>
      <c r="BN146" s="1234"/>
      <c r="BO146" s="1234"/>
    </row>
    <row r="147" spans="1:68" ht="20.100000000000001" customHeight="1" x14ac:dyDescent="0.25">
      <c r="C147" s="2181"/>
      <c r="BE147"/>
      <c r="BG147" s="258"/>
      <c r="BH147"/>
      <c r="BI147" s="130"/>
      <c r="BJ147" s="718" t="s">
        <v>2037</v>
      </c>
      <c r="BK147" s="92"/>
      <c r="BL147" s="92"/>
      <c r="BM147" s="92">
        <f>BG144</f>
        <v>0</v>
      </c>
      <c r="BN147" s="1234"/>
      <c r="BO147" s="1234"/>
    </row>
    <row r="148" spans="1:68" ht="20.100000000000001" customHeight="1" x14ac:dyDescent="0.25">
      <c r="C148" s="2181"/>
      <c r="BE148"/>
      <c r="BG148" s="258"/>
      <c r="BH148"/>
    </row>
    <row r="149" spans="1:68" ht="20.100000000000001" customHeight="1" x14ac:dyDescent="0.25">
      <c r="C149" s="2181"/>
      <c r="BE149"/>
      <c r="BG149" s="258"/>
      <c r="BH149"/>
    </row>
    <row r="150" spans="1:68" ht="20.100000000000001" customHeight="1" x14ac:dyDescent="0.25">
      <c r="C150" s="2181"/>
      <c r="BE150"/>
      <c r="BG150" s="258"/>
      <c r="BH150"/>
    </row>
    <row r="151" spans="1:68" ht="20.100000000000001" customHeight="1" x14ac:dyDescent="0.25">
      <c r="C151" s="2181"/>
      <c r="BE151"/>
      <c r="BG151" s="258"/>
      <c r="BH151"/>
    </row>
    <row r="152" spans="1:68" ht="20.100000000000001" customHeight="1" x14ac:dyDescent="0.25"/>
    <row r="153" spans="1:68" ht="20.100000000000001" customHeight="1" x14ac:dyDescent="0.25">
      <c r="A153" s="2185"/>
      <c r="B153" s="2185"/>
      <c r="C153" s="2185"/>
      <c r="D153" s="2185"/>
      <c r="E153" s="2185"/>
      <c r="F153" s="2185"/>
      <c r="G153" s="2185"/>
      <c r="H153" s="2185"/>
      <c r="I153" s="2185"/>
      <c r="J153" s="2185"/>
      <c r="K153" s="2185"/>
      <c r="L153" s="2185"/>
      <c r="M153" s="2185"/>
      <c r="N153" s="2185"/>
      <c r="O153" s="2185"/>
      <c r="P153" s="2185"/>
      <c r="Q153" s="1682"/>
      <c r="R153" s="1682"/>
      <c r="S153" s="1682"/>
      <c r="T153" s="1682"/>
      <c r="U153" s="1682"/>
      <c r="V153" s="1682"/>
      <c r="W153" s="1682"/>
      <c r="X153" s="1682"/>
      <c r="Y153" s="1682"/>
      <c r="Z153" s="1682"/>
      <c r="AA153" s="1682"/>
      <c r="AB153" s="1682"/>
      <c r="AC153" s="1682"/>
      <c r="AD153" s="1682"/>
      <c r="AE153" s="1682"/>
      <c r="AF153" s="1682"/>
      <c r="AG153" s="1682"/>
      <c r="AH153" s="1682"/>
      <c r="AI153" s="1682"/>
      <c r="AJ153" s="1682"/>
      <c r="AK153" s="1682"/>
      <c r="AL153" s="1682"/>
      <c r="AM153" s="1682"/>
      <c r="AN153" s="1682"/>
      <c r="AO153" s="1682"/>
      <c r="AP153" s="1682"/>
      <c r="AQ153" s="1682"/>
      <c r="AR153" s="1682"/>
      <c r="AS153" s="1682"/>
      <c r="AT153" s="1682"/>
      <c r="AU153" s="1682"/>
      <c r="AV153" s="1682"/>
      <c r="AW153" s="1682"/>
      <c r="AX153" s="1682"/>
      <c r="AY153" s="1682"/>
      <c r="AZ153" s="1682"/>
      <c r="BA153" s="1682"/>
      <c r="BB153" s="1682"/>
      <c r="BC153" s="1682"/>
      <c r="BD153" s="1682"/>
      <c r="BE153" s="1683"/>
      <c r="BF153" s="1683"/>
      <c r="BG153" s="1682"/>
      <c r="BH153" s="1684"/>
      <c r="BI153" s="1682"/>
      <c r="BJ153" s="1682"/>
      <c r="BK153" s="1682"/>
      <c r="BL153" s="1682"/>
      <c r="BM153" s="1682"/>
      <c r="BN153" s="1682"/>
      <c r="BO153" s="1694"/>
      <c r="BP153" s="1694"/>
    </row>
    <row r="154" spans="1:68" ht="20.100000000000001" customHeight="1" x14ac:dyDescent="0.25"/>
    <row r="155" spans="1:68" ht="20.100000000000001" customHeight="1" x14ac:dyDescent="0.25">
      <c r="A155" s="1666">
        <v>2008</v>
      </c>
    </row>
    <row r="156" spans="1:68" ht="20.100000000000001" customHeight="1" x14ac:dyDescent="0.25">
      <c r="BH156" s="1687">
        <v>2008</v>
      </c>
    </row>
    <row r="157" spans="1:68" ht="20.100000000000001" customHeight="1" x14ac:dyDescent="0.25">
      <c r="A157" s="2197"/>
      <c r="B157" s="2198" t="s">
        <v>2825</v>
      </c>
      <c r="C157" s="2199"/>
      <c r="D157" s="2197"/>
      <c r="E157" s="2197"/>
      <c r="F157" s="2197"/>
      <c r="G157" s="2197"/>
      <c r="H157" s="2197"/>
      <c r="I157" s="2197"/>
      <c r="J157" s="2197"/>
      <c r="K157" s="2197"/>
      <c r="L157" s="2197"/>
      <c r="M157" s="2197"/>
      <c r="N157" s="2197"/>
      <c r="O157" s="2197"/>
      <c r="P157" s="2197"/>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row>
    <row r="158" spans="1:68" ht="20.100000000000001" customHeight="1" x14ac:dyDescent="0.25">
      <c r="A158" s="2197"/>
      <c r="B158" s="2200" t="s">
        <v>2824</v>
      </c>
      <c r="C158" s="2199"/>
      <c r="D158" s="2197"/>
      <c r="E158" s="2197"/>
      <c r="F158" s="2197"/>
      <c r="G158" s="2197"/>
      <c r="H158" s="2197"/>
      <c r="I158" s="2197"/>
      <c r="J158" s="2197"/>
      <c r="K158" s="2197"/>
      <c r="L158" s="2197"/>
      <c r="M158" s="2197"/>
      <c r="N158" s="2197"/>
      <c r="O158" s="2197"/>
      <c r="P158" s="2197"/>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row>
    <row r="159" spans="1:68" ht="20.100000000000001" customHeight="1" x14ac:dyDescent="0.25">
      <c r="A159" s="2197"/>
      <c r="B159" s="2201" t="s">
        <v>1979</v>
      </c>
      <c r="C159" s="2199"/>
      <c r="D159" s="2197"/>
      <c r="E159" s="2197"/>
      <c r="F159" s="2197"/>
      <c r="G159" s="2197"/>
      <c r="H159" s="2197"/>
      <c r="I159" s="2197"/>
      <c r="J159" s="2197"/>
      <c r="K159" s="2197"/>
      <c r="L159" s="2197"/>
      <c r="M159" s="2197"/>
      <c r="N159" s="2197"/>
      <c r="O159" s="2197"/>
      <c r="P159" s="2197"/>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P159"/>
    </row>
    <row r="160" spans="1:68" ht="20.100000000000001" customHeight="1" x14ac:dyDescent="0.25">
      <c r="A160" s="2197"/>
      <c r="B160" s="2199"/>
      <c r="C160" s="2199"/>
      <c r="D160" s="2197"/>
      <c r="E160" s="2197"/>
      <c r="F160" s="2197"/>
      <c r="G160" s="2197"/>
      <c r="H160" s="2197"/>
      <c r="I160" s="2197"/>
      <c r="J160" s="2197"/>
      <c r="K160" s="2197"/>
      <c r="L160" s="2197"/>
      <c r="M160" s="2197"/>
      <c r="N160" s="2197"/>
      <c r="O160" s="2197"/>
      <c r="P160" s="2197"/>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P160"/>
    </row>
    <row r="161" spans="1:68" ht="20.100000000000001" customHeight="1" x14ac:dyDescent="0.25">
      <c r="A161" s="2197"/>
      <c r="B161" s="2197" t="s">
        <v>2823</v>
      </c>
      <c r="C161" s="2199"/>
      <c r="D161" s="2197"/>
      <c r="E161" s="2197"/>
      <c r="F161" s="2197"/>
      <c r="G161" s="2197"/>
      <c r="H161" s="2197"/>
      <c r="I161" s="2197"/>
      <c r="J161" s="2197"/>
      <c r="K161" s="2197"/>
      <c r="L161" s="2197"/>
      <c r="M161" s="2197"/>
      <c r="N161" s="2197"/>
      <c r="O161" s="2197"/>
      <c r="P161" s="2197"/>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P161"/>
    </row>
    <row r="162" spans="1:68" ht="20.100000000000001" customHeight="1" x14ac:dyDescent="0.25">
      <c r="A162" s="2197"/>
      <c r="B162" s="2197"/>
      <c r="C162" s="2197"/>
      <c r="D162" s="2197"/>
      <c r="E162" s="2197"/>
      <c r="F162" s="2197"/>
      <c r="G162" s="2197"/>
      <c r="H162" s="2197"/>
      <c r="I162" s="2197"/>
      <c r="J162" s="2197"/>
      <c r="K162" s="2197"/>
      <c r="L162" s="2197"/>
      <c r="M162" s="2197"/>
      <c r="N162" s="2197"/>
      <c r="O162" s="2197"/>
      <c r="P162" s="2197"/>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P162"/>
    </row>
    <row r="163" spans="1:68" ht="20.100000000000001" customHeight="1" x14ac:dyDescent="0.25">
      <c r="A163" s="2197"/>
      <c r="B163" s="2202" t="s">
        <v>2786</v>
      </c>
      <c r="C163" s="2197"/>
      <c r="D163" s="2197"/>
      <c r="E163" s="2197"/>
      <c r="F163" s="2197"/>
      <c r="G163" s="2197"/>
      <c r="H163" s="2197"/>
      <c r="I163" s="2197"/>
      <c r="J163" s="2197"/>
      <c r="K163" s="2197"/>
      <c r="L163" s="2197"/>
      <c r="M163" s="2197"/>
      <c r="N163" s="2197"/>
      <c r="O163" s="2197"/>
      <c r="P163" s="2197"/>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row>
    <row r="164" spans="1:68" ht="20.100000000000001" customHeight="1" x14ac:dyDescent="0.25">
      <c r="A164" s="2197"/>
      <c r="B164" s="2202"/>
      <c r="C164" s="2197"/>
      <c r="D164" s="2197"/>
      <c r="E164" s="2197"/>
      <c r="F164" s="2197"/>
      <c r="G164" s="2197"/>
      <c r="H164" s="2197"/>
      <c r="I164" s="2197"/>
      <c r="J164" s="2197"/>
      <c r="K164" s="2197"/>
      <c r="L164" s="2197"/>
      <c r="M164" s="2197"/>
      <c r="N164" s="2197"/>
      <c r="O164" s="2197"/>
      <c r="P164" s="2197"/>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1453"/>
      <c r="BG164" s="1453"/>
      <c r="BH164" s="1453"/>
      <c r="BI164" s="1453"/>
      <c r="BJ164" s="177"/>
      <c r="BK164" s="177"/>
    </row>
    <row r="165" spans="1:68" ht="20.100000000000001" customHeight="1" thickBot="1" x14ac:dyDescent="0.3">
      <c r="A165" s="2197"/>
      <c r="B165" s="2202"/>
      <c r="C165" s="2197"/>
      <c r="D165" s="2197"/>
      <c r="E165" s="2197"/>
      <c r="F165" s="2197"/>
      <c r="G165" s="2197"/>
      <c r="H165" s="2197"/>
      <c r="I165" s="2197"/>
      <c r="J165" s="2197"/>
      <c r="K165" s="2197"/>
      <c r="L165" s="2197"/>
      <c r="M165" s="2197"/>
      <c r="N165" s="2197"/>
      <c r="O165" s="2197"/>
      <c r="P165" s="2197"/>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1436"/>
      <c r="BG165" s="1452"/>
      <c r="BH165" s="1452"/>
      <c r="BI165" s="1452"/>
      <c r="BJ165" s="1452"/>
      <c r="BK165" s="1452"/>
    </row>
    <row r="166" spans="1:68" ht="20.100000000000001" customHeight="1" thickBot="1" x14ac:dyDescent="0.3">
      <c r="A166" s="2197"/>
      <c r="B166" s="2203" t="s">
        <v>2822</v>
      </c>
      <c r="C166" s="2204"/>
      <c r="D166" s="2197"/>
      <c r="E166" s="2838" t="s">
        <v>2765</v>
      </c>
      <c r="F166" s="2839"/>
      <c r="G166" s="2839"/>
      <c r="H166" s="2840"/>
      <c r="I166" s="2827" t="s">
        <v>2764</v>
      </c>
      <c r="J166" s="2828"/>
      <c r="K166" s="2828"/>
      <c r="L166" s="2828"/>
      <c r="M166" s="2829"/>
      <c r="N166" s="2759" t="s">
        <v>2763</v>
      </c>
      <c r="O166" s="2760"/>
      <c r="P166" s="2830"/>
      <c r="Q166" s="2831"/>
      <c r="R166" s="2832" t="s">
        <v>2753</v>
      </c>
      <c r="S166" s="2833"/>
      <c r="T166" s="2833"/>
      <c r="U166" s="2834"/>
      <c r="V166" s="2835"/>
      <c r="W166" s="2833" t="s">
        <v>2848</v>
      </c>
      <c r="X166" s="2833"/>
      <c r="Y166" s="2834"/>
      <c r="Z166" s="2835"/>
      <c r="AA166" s="2824" t="s">
        <v>2752</v>
      </c>
      <c r="AB166" s="2825"/>
      <c r="AC166" s="2825"/>
      <c r="AD166" s="2836"/>
      <c r="AE166" s="2759" t="s">
        <v>2751</v>
      </c>
      <c r="AF166" s="2823"/>
      <c r="AG166" s="2823"/>
      <c r="AH166" s="2823"/>
      <c r="AI166" s="2759" t="s">
        <v>2768</v>
      </c>
      <c r="AJ166" s="2823"/>
      <c r="AK166" s="2823"/>
      <c r="AL166" s="2823"/>
      <c r="AM166" s="2823"/>
      <c r="AN166" s="2824" t="s">
        <v>2761</v>
      </c>
      <c r="AO166" s="2825"/>
      <c r="AP166" s="2825"/>
      <c r="AQ166" s="2826"/>
      <c r="AR166" s="2759" t="s">
        <v>2760</v>
      </c>
      <c r="AS166" s="2760"/>
      <c r="AT166" s="2760"/>
      <c r="AU166" s="2760"/>
      <c r="AV166" s="2837"/>
      <c r="AW166" s="2759" t="s">
        <v>2759</v>
      </c>
      <c r="AX166" s="2760"/>
      <c r="AY166" s="2760"/>
      <c r="AZ166" s="2760"/>
      <c r="BA166" s="2757" t="s">
        <v>2758</v>
      </c>
      <c r="BB166" s="2758"/>
      <c r="BC166" s="2758"/>
      <c r="BD166" s="2758"/>
      <c r="BE166" s="1421"/>
      <c r="BF166" s="1436"/>
      <c r="BG166" s="39" t="s">
        <v>2858</v>
      </c>
      <c r="BH166" s="40"/>
      <c r="BI166" s="40"/>
      <c r="BJ166" s="40"/>
      <c r="BK166" s="40"/>
      <c r="BL166" s="1271" t="s">
        <v>2022</v>
      </c>
      <c r="BM166" s="2406"/>
      <c r="BN166" s="1265"/>
      <c r="BO166" s="84"/>
      <c r="BP166" s="84">
        <v>2008</v>
      </c>
    </row>
    <row r="167" spans="1:68" ht="20.100000000000001" customHeight="1" thickBot="1" x14ac:dyDescent="0.25">
      <c r="A167" s="2205" t="s">
        <v>2029</v>
      </c>
      <c r="B167" s="2205" t="s">
        <v>2029</v>
      </c>
      <c r="C167" s="2206" t="s">
        <v>2821</v>
      </c>
      <c r="D167" s="2207"/>
      <c r="E167" s="2208">
        <v>4</v>
      </c>
      <c r="F167" s="2209">
        <v>11</v>
      </c>
      <c r="G167" s="2209">
        <v>18</v>
      </c>
      <c r="H167" s="2209">
        <v>24</v>
      </c>
      <c r="I167" s="2208">
        <v>1</v>
      </c>
      <c r="J167" s="2209">
        <v>8</v>
      </c>
      <c r="K167" s="2209">
        <v>15</v>
      </c>
      <c r="L167" s="2210">
        <v>22</v>
      </c>
      <c r="M167" s="2211">
        <v>29</v>
      </c>
      <c r="N167" s="2208">
        <v>7</v>
      </c>
      <c r="O167" s="2209">
        <v>14</v>
      </c>
      <c r="P167" s="2209">
        <v>19</v>
      </c>
      <c r="Q167" s="1338">
        <v>28</v>
      </c>
      <c r="R167" s="1344">
        <v>4</v>
      </c>
      <c r="S167" s="1339">
        <v>11</v>
      </c>
      <c r="T167" s="1339">
        <v>18</v>
      </c>
      <c r="U167" s="1338">
        <v>25</v>
      </c>
      <c r="V167" s="1338">
        <v>30</v>
      </c>
      <c r="W167" s="1339">
        <v>9</v>
      </c>
      <c r="X167" s="1339">
        <v>16</v>
      </c>
      <c r="Y167" s="1339">
        <v>21</v>
      </c>
      <c r="Z167" s="1338">
        <v>30</v>
      </c>
      <c r="AA167" s="1340">
        <v>6</v>
      </c>
      <c r="AB167" s="1339">
        <v>13</v>
      </c>
      <c r="AC167" s="1339">
        <v>20</v>
      </c>
      <c r="AD167" s="1338">
        <v>27</v>
      </c>
      <c r="AE167" s="1340">
        <v>4</v>
      </c>
      <c r="AF167" s="1339">
        <v>11</v>
      </c>
      <c r="AG167" s="1339">
        <v>18</v>
      </c>
      <c r="AH167" s="1338">
        <v>25</v>
      </c>
      <c r="AI167" s="1337">
        <v>1</v>
      </c>
      <c r="AJ167" s="1336">
        <v>8</v>
      </c>
      <c r="AK167" s="1336">
        <v>15</v>
      </c>
      <c r="AL167" s="1336">
        <v>22</v>
      </c>
      <c r="AM167" s="1336">
        <v>29</v>
      </c>
      <c r="AN167" s="1337">
        <v>5</v>
      </c>
      <c r="AO167" s="1336">
        <v>12</v>
      </c>
      <c r="AP167" s="1336">
        <v>19</v>
      </c>
      <c r="AQ167" s="1335">
        <v>26</v>
      </c>
      <c r="AR167" s="1334">
        <v>3</v>
      </c>
      <c r="AS167" s="1333">
        <v>10</v>
      </c>
      <c r="AT167" s="1333">
        <v>17</v>
      </c>
      <c r="AU167" s="1333">
        <v>24</v>
      </c>
      <c r="AV167" s="1332">
        <v>31</v>
      </c>
      <c r="AW167" s="1334">
        <v>7</v>
      </c>
      <c r="AX167" s="1333">
        <v>14</v>
      </c>
      <c r="AY167" s="1333">
        <v>21</v>
      </c>
      <c r="AZ167" s="1332">
        <v>28</v>
      </c>
      <c r="BA167" s="1331">
        <v>5</v>
      </c>
      <c r="BB167" s="1330">
        <v>12</v>
      </c>
      <c r="BC167" s="1330">
        <v>19</v>
      </c>
      <c r="BD167" s="1329">
        <v>23</v>
      </c>
      <c r="BE167" s="1329">
        <v>30</v>
      </c>
      <c r="BF167" s="1436"/>
      <c r="BG167" s="1352" t="s">
        <v>2788</v>
      </c>
      <c r="BH167" s="1351" t="s">
        <v>2787</v>
      </c>
      <c r="BI167" s="40"/>
      <c r="BJ167" s="40"/>
      <c r="BK167" s="40"/>
      <c r="BL167" s="130"/>
      <c r="BM167" s="1264" t="s">
        <v>2038</v>
      </c>
      <c r="BN167" s="92"/>
      <c r="BO167" s="92"/>
      <c r="BP167" s="92">
        <f>BG169</f>
        <v>9</v>
      </c>
    </row>
    <row r="168" spans="1:68" ht="20.100000000000001" customHeight="1" thickBot="1" x14ac:dyDescent="0.25">
      <c r="A168" s="2212" t="s">
        <v>2755</v>
      </c>
      <c r="B168" s="1451" t="s">
        <v>2847</v>
      </c>
      <c r="C168" s="1450" t="s">
        <v>2846</v>
      </c>
      <c r="D168" s="1303"/>
      <c r="E168" s="2213"/>
      <c r="F168" s="2213"/>
      <c r="G168" s="2213"/>
      <c r="H168" s="2214"/>
      <c r="I168" s="2215"/>
      <c r="J168" s="2214"/>
      <c r="K168" s="2214"/>
      <c r="L168" s="2214"/>
      <c r="M168" s="2214"/>
      <c r="N168" s="2214"/>
      <c r="O168" s="2214"/>
      <c r="P168" s="2214"/>
      <c r="Q168" s="1309"/>
      <c r="R168" s="1309"/>
      <c r="S168" s="1309"/>
      <c r="T168" s="1310"/>
      <c r="U168" s="1310"/>
      <c r="V168" s="1310"/>
      <c r="W168" s="1310"/>
      <c r="X168" s="1310"/>
      <c r="Y168" s="1310"/>
      <c r="Z168" s="1310"/>
      <c r="AA168" s="1310"/>
      <c r="AB168" s="1310"/>
      <c r="AC168" s="1310"/>
      <c r="AD168" s="1310"/>
      <c r="AE168" s="1328"/>
      <c r="AF168" s="1313"/>
      <c r="AG168" s="1310"/>
      <c r="AH168" s="1310"/>
      <c r="AI168" s="1310"/>
      <c r="AJ168" s="1310"/>
      <c r="AK168" s="1310"/>
      <c r="AL168" s="1310" t="s">
        <v>2035</v>
      </c>
      <c r="AM168" s="1310" t="s">
        <v>2035</v>
      </c>
      <c r="AN168" s="1310"/>
      <c r="AO168" s="1310" t="s">
        <v>2035</v>
      </c>
      <c r="AP168" s="1310"/>
      <c r="AQ168" s="1310"/>
      <c r="AR168" s="1310"/>
      <c r="AS168" s="1310" t="s">
        <v>603</v>
      </c>
      <c r="AT168" s="1310"/>
      <c r="AU168" s="1310"/>
      <c r="AV168" s="1310"/>
      <c r="AW168" s="1310" t="s">
        <v>603</v>
      </c>
      <c r="AX168" s="1310" t="s">
        <v>2035</v>
      </c>
      <c r="AY168" s="1310" t="s">
        <v>603</v>
      </c>
      <c r="AZ168" s="1310" t="s">
        <v>603</v>
      </c>
      <c r="BA168" s="1310" t="s">
        <v>2035</v>
      </c>
      <c r="BB168" s="1310" t="s">
        <v>2035</v>
      </c>
      <c r="BC168" s="1310" t="s">
        <v>2035</v>
      </c>
      <c r="BD168" s="1310" t="s">
        <v>2035</v>
      </c>
      <c r="BE168" s="1310" t="s">
        <v>2035</v>
      </c>
      <c r="BF168" s="1436"/>
      <c r="BG168" s="1352" t="s">
        <v>2035</v>
      </c>
      <c r="BH168" s="1351" t="s">
        <v>2034</v>
      </c>
      <c r="BI168" s="40"/>
      <c r="BJ168" s="40"/>
      <c r="BK168" s="40"/>
      <c r="BL168" s="130"/>
      <c r="BM168" s="718" t="s">
        <v>2037</v>
      </c>
      <c r="BN168" s="92"/>
      <c r="BO168" s="92"/>
      <c r="BP168" s="92">
        <f>BH169</f>
        <v>0</v>
      </c>
    </row>
    <row r="169" spans="1:68" ht="20.100000000000001" customHeight="1" thickBot="1" x14ac:dyDescent="0.3">
      <c r="A169" s="1832"/>
      <c r="B169" s="1449"/>
      <c r="C169" s="1385"/>
      <c r="D169" s="1303"/>
      <c r="E169" s="2216"/>
      <c r="F169" s="2217"/>
      <c r="G169" s="2217"/>
      <c r="H169" s="2218"/>
      <c r="I169" s="2219"/>
      <c r="J169" s="2218"/>
      <c r="K169" s="2218"/>
      <c r="L169" s="2220"/>
      <c r="M169" s="2220"/>
      <c r="N169" s="2217"/>
      <c r="O169" s="2218"/>
      <c r="P169" s="2218"/>
      <c r="Q169" s="1448"/>
      <c r="R169" s="1447"/>
      <c r="S169" s="1400"/>
      <c r="T169" s="1445"/>
      <c r="U169" s="1398"/>
      <c r="V169" s="1398"/>
      <c r="W169" s="1445"/>
      <c r="X169" s="1445"/>
      <c r="Y169" s="1445"/>
      <c r="Z169" s="1398"/>
      <c r="AA169" s="1446"/>
      <c r="AB169" s="1445"/>
      <c r="AC169" s="1445"/>
      <c r="AD169" s="1398"/>
      <c r="AE169" s="1446"/>
      <c r="AF169" s="1444"/>
      <c r="AG169" s="1445"/>
      <c r="AH169" s="1398"/>
      <c r="AI169" s="1446"/>
      <c r="AJ169" s="1445"/>
      <c r="AK169" s="1445"/>
      <c r="AL169" s="1445"/>
      <c r="AM169" s="1445"/>
      <c r="AN169" s="1446"/>
      <c r="AO169" s="1445"/>
      <c r="AP169" s="1445"/>
      <c r="AQ169" s="1398"/>
      <c r="AR169" s="1446"/>
      <c r="AS169" s="1445"/>
      <c r="AT169" s="1445"/>
      <c r="AU169" s="1445"/>
      <c r="AV169" s="1398"/>
      <c r="AW169" s="1446"/>
      <c r="AX169" s="1445"/>
      <c r="AY169" s="1445"/>
      <c r="AZ169" s="1398"/>
      <c r="BA169" s="1411"/>
      <c r="BB169" s="1444"/>
      <c r="BC169" s="1444"/>
      <c r="BD169" s="1443"/>
      <c r="BE169" s="1443"/>
      <c r="BF169" s="1436"/>
      <c r="BG169" s="39">
        <f>COUNTIFS(E168:BE168,"P")</f>
        <v>9</v>
      </c>
      <c r="BH169" s="39">
        <f>COUNTIFS(E168:BE168,"I")</f>
        <v>0</v>
      </c>
      <c r="BI169" s="40"/>
      <c r="BJ169" s="40"/>
      <c r="BK169" s="40"/>
      <c r="BP169"/>
    </row>
    <row r="170" spans="1:68" ht="20.100000000000001" customHeight="1" thickBot="1" x14ac:dyDescent="0.3">
      <c r="A170" s="1832"/>
      <c r="B170" s="2203" t="s">
        <v>2822</v>
      </c>
      <c r="C170" s="2221"/>
      <c r="D170" s="2207"/>
      <c r="E170" s="2838" t="s">
        <v>2765</v>
      </c>
      <c r="F170" s="2839"/>
      <c r="G170" s="2839"/>
      <c r="H170" s="2840"/>
      <c r="I170" s="2827" t="s">
        <v>2764</v>
      </c>
      <c r="J170" s="2828"/>
      <c r="K170" s="2828"/>
      <c r="L170" s="2828"/>
      <c r="M170" s="2829"/>
      <c r="N170" s="2759" t="s">
        <v>2763</v>
      </c>
      <c r="O170" s="2760"/>
      <c r="P170" s="2830"/>
      <c r="Q170" s="2831"/>
      <c r="R170" s="2832" t="s">
        <v>2753</v>
      </c>
      <c r="S170" s="2833"/>
      <c r="T170" s="2833"/>
      <c r="U170" s="2834"/>
      <c r="V170" s="2835"/>
      <c r="W170" s="2833" t="s">
        <v>2848</v>
      </c>
      <c r="X170" s="2833"/>
      <c r="Y170" s="2834"/>
      <c r="Z170" s="2835"/>
      <c r="AA170" s="2824" t="s">
        <v>2752</v>
      </c>
      <c r="AB170" s="2825"/>
      <c r="AC170" s="2825"/>
      <c r="AD170" s="2836"/>
      <c r="AE170" s="2759" t="s">
        <v>2751</v>
      </c>
      <c r="AF170" s="2823"/>
      <c r="AG170" s="2823"/>
      <c r="AH170" s="2823"/>
      <c r="AI170" s="2759" t="s">
        <v>2768</v>
      </c>
      <c r="AJ170" s="2823"/>
      <c r="AK170" s="2823"/>
      <c r="AL170" s="2823"/>
      <c r="AM170" s="2823"/>
      <c r="AN170" s="2824" t="s">
        <v>2761</v>
      </c>
      <c r="AO170" s="2825"/>
      <c r="AP170" s="2825"/>
      <c r="AQ170" s="2826"/>
      <c r="AR170" s="2759" t="s">
        <v>2760</v>
      </c>
      <c r="AS170" s="2760"/>
      <c r="AT170" s="2760"/>
      <c r="AU170" s="2760"/>
      <c r="AV170" s="2837"/>
      <c r="AW170" s="2759" t="s">
        <v>2759</v>
      </c>
      <c r="AX170" s="2760"/>
      <c r="AY170" s="2760"/>
      <c r="AZ170" s="2760"/>
      <c r="BA170" s="2757" t="s">
        <v>2758</v>
      </c>
      <c r="BB170" s="2758"/>
      <c r="BC170" s="2758"/>
      <c r="BD170" s="2758"/>
      <c r="BE170" s="1421"/>
      <c r="BF170" s="1436"/>
      <c r="BG170" s="40"/>
      <c r="BH170" s="40"/>
      <c r="BI170" s="40"/>
      <c r="BJ170" s="40"/>
      <c r="BK170" s="40"/>
      <c r="BP170"/>
    </row>
    <row r="171" spans="1:68" ht="20.100000000000001" customHeight="1" thickBot="1" x14ac:dyDescent="0.3">
      <c r="A171" s="1410" t="s">
        <v>2027</v>
      </c>
      <c r="B171" s="1442"/>
      <c r="C171" s="2206" t="s">
        <v>2821</v>
      </c>
      <c r="D171" s="2207"/>
      <c r="E171" s="2208">
        <v>4</v>
      </c>
      <c r="F171" s="2209">
        <v>11</v>
      </c>
      <c r="G171" s="2209">
        <v>18</v>
      </c>
      <c r="H171" s="2209">
        <v>24</v>
      </c>
      <c r="I171" s="2208">
        <v>1</v>
      </c>
      <c r="J171" s="2209">
        <v>8</v>
      </c>
      <c r="K171" s="2209">
        <v>15</v>
      </c>
      <c r="L171" s="2210">
        <v>22</v>
      </c>
      <c r="M171" s="2211">
        <v>29</v>
      </c>
      <c r="N171" s="2208">
        <v>7</v>
      </c>
      <c r="O171" s="2209">
        <v>14</v>
      </c>
      <c r="P171" s="2209">
        <v>19</v>
      </c>
      <c r="Q171" s="1338">
        <v>28</v>
      </c>
      <c r="R171" s="1344">
        <v>4</v>
      </c>
      <c r="S171" s="1339">
        <v>11</v>
      </c>
      <c r="T171" s="1339">
        <v>18</v>
      </c>
      <c r="U171" s="1338">
        <v>25</v>
      </c>
      <c r="V171" s="1338">
        <v>30</v>
      </c>
      <c r="W171" s="1339">
        <v>9</v>
      </c>
      <c r="X171" s="1339">
        <v>16</v>
      </c>
      <c r="Y171" s="1339">
        <v>21</v>
      </c>
      <c r="Z171" s="1338">
        <v>30</v>
      </c>
      <c r="AA171" s="1340">
        <v>6</v>
      </c>
      <c r="AB171" s="1339">
        <v>13</v>
      </c>
      <c r="AC171" s="1339">
        <v>20</v>
      </c>
      <c r="AD171" s="1338">
        <v>27</v>
      </c>
      <c r="AE171" s="1340">
        <v>4</v>
      </c>
      <c r="AF171" s="1339">
        <v>11</v>
      </c>
      <c r="AG171" s="1339">
        <v>18</v>
      </c>
      <c r="AH171" s="1338">
        <v>25</v>
      </c>
      <c r="AI171" s="1337">
        <v>1</v>
      </c>
      <c r="AJ171" s="1336">
        <v>8</v>
      </c>
      <c r="AK171" s="1336">
        <v>15</v>
      </c>
      <c r="AL171" s="1336">
        <v>22</v>
      </c>
      <c r="AM171" s="1336">
        <v>29</v>
      </c>
      <c r="AN171" s="1337">
        <v>5</v>
      </c>
      <c r="AO171" s="1336">
        <v>12</v>
      </c>
      <c r="AP171" s="1336">
        <v>19</v>
      </c>
      <c r="AQ171" s="1335">
        <v>26</v>
      </c>
      <c r="AR171" s="1334">
        <v>3</v>
      </c>
      <c r="AS171" s="1333">
        <v>10</v>
      </c>
      <c r="AT171" s="1333">
        <v>17</v>
      </c>
      <c r="AU171" s="1333">
        <v>24</v>
      </c>
      <c r="AV171" s="1332">
        <v>31</v>
      </c>
      <c r="AW171" s="1334">
        <v>7</v>
      </c>
      <c r="AX171" s="1333">
        <v>14</v>
      </c>
      <c r="AY171" s="1333">
        <v>21</v>
      </c>
      <c r="AZ171" s="1332">
        <v>28</v>
      </c>
      <c r="BA171" s="1331">
        <v>5</v>
      </c>
      <c r="BB171" s="1330">
        <v>12</v>
      </c>
      <c r="BC171" s="1330">
        <v>19</v>
      </c>
      <c r="BD171" s="1329">
        <v>23</v>
      </c>
      <c r="BE171" s="1329">
        <v>30</v>
      </c>
      <c r="BF171" s="1436"/>
      <c r="BG171" s="40"/>
      <c r="BH171" s="40"/>
      <c r="BI171" s="40"/>
      <c r="BJ171" s="40"/>
      <c r="BK171" s="40"/>
      <c r="BP171"/>
    </row>
    <row r="172" spans="1:68" ht="20.100000000000001" customHeight="1" thickBot="1" x14ac:dyDescent="0.3">
      <c r="A172" s="2841" t="s">
        <v>2845</v>
      </c>
      <c r="B172" s="1441" t="s">
        <v>2745</v>
      </c>
      <c r="C172" s="2222" t="s">
        <v>2839</v>
      </c>
      <c r="D172" s="2223"/>
      <c r="E172" s="2224" t="s">
        <v>2035</v>
      </c>
      <c r="F172" s="2224" t="s">
        <v>2034</v>
      </c>
      <c r="G172" s="2224" t="s">
        <v>2034</v>
      </c>
      <c r="H172" s="2225" t="s">
        <v>2035</v>
      </c>
      <c r="I172" s="2225" t="s">
        <v>2035</v>
      </c>
      <c r="J172" s="2225" t="s">
        <v>2035</v>
      </c>
      <c r="K172" s="2225" t="s">
        <v>2035</v>
      </c>
      <c r="L172" s="2225" t="s">
        <v>2035</v>
      </c>
      <c r="M172" s="2225" t="s">
        <v>2035</v>
      </c>
      <c r="N172" s="2225" t="s">
        <v>2035</v>
      </c>
      <c r="O172" s="2225" t="s">
        <v>2035</v>
      </c>
      <c r="P172" s="2225" t="s">
        <v>2035</v>
      </c>
      <c r="Q172" s="1318" t="s">
        <v>2035</v>
      </c>
      <c r="R172" s="1318" t="s">
        <v>2035</v>
      </c>
      <c r="S172" s="1318" t="s">
        <v>2035</v>
      </c>
      <c r="T172" s="1317" t="s">
        <v>2035</v>
      </c>
      <c r="U172" s="1317" t="s">
        <v>2035</v>
      </c>
      <c r="V172" s="1317" t="s">
        <v>2035</v>
      </c>
      <c r="W172" s="1317" t="s">
        <v>2035</v>
      </c>
      <c r="X172" s="1317" t="s">
        <v>2035</v>
      </c>
      <c r="Y172" s="1317" t="s">
        <v>2035</v>
      </c>
      <c r="Z172" s="1317" t="s">
        <v>2035</v>
      </c>
      <c r="AA172" s="1317" t="s">
        <v>2035</v>
      </c>
      <c r="AB172" s="1317" t="s">
        <v>2035</v>
      </c>
      <c r="AC172" s="1317" t="s">
        <v>2035</v>
      </c>
      <c r="AD172" s="1317" t="s">
        <v>2035</v>
      </c>
      <c r="AE172" s="1326" t="s">
        <v>2838</v>
      </c>
      <c r="AF172" s="1318" t="s">
        <v>2035</v>
      </c>
      <c r="AG172" s="1317" t="s">
        <v>2035</v>
      </c>
      <c r="AH172" s="1317" t="s">
        <v>2035</v>
      </c>
      <c r="AI172" s="1317" t="s">
        <v>2035</v>
      </c>
      <c r="AJ172" s="1317" t="s">
        <v>2035</v>
      </c>
      <c r="AK172" s="1317" t="s">
        <v>2035</v>
      </c>
      <c r="AL172" s="1317" t="s">
        <v>2035</v>
      </c>
      <c r="AM172" s="1317" t="s">
        <v>2035</v>
      </c>
      <c r="AN172" s="1317" t="s">
        <v>2035</v>
      </c>
      <c r="AO172" s="1317" t="s">
        <v>2035</v>
      </c>
      <c r="AP172" s="1317" t="s">
        <v>2035</v>
      </c>
      <c r="AQ172" s="1317" t="s">
        <v>2035</v>
      </c>
      <c r="AR172" s="1317" t="s">
        <v>2035</v>
      </c>
      <c r="AS172" s="1317" t="s">
        <v>2035</v>
      </c>
      <c r="AT172" s="1317" t="s">
        <v>2035</v>
      </c>
      <c r="AU172" s="1317" t="s">
        <v>2035</v>
      </c>
      <c r="AV172" s="1317" t="s">
        <v>2035</v>
      </c>
      <c r="AW172" s="1317" t="s">
        <v>2035</v>
      </c>
      <c r="AX172" s="1317" t="s">
        <v>2035</v>
      </c>
      <c r="AY172" s="1317" t="s">
        <v>2035</v>
      </c>
      <c r="AZ172" s="1317" t="s">
        <v>2035</v>
      </c>
      <c r="BA172" s="1317" t="s">
        <v>2035</v>
      </c>
      <c r="BB172" s="1317" t="s">
        <v>2035</v>
      </c>
      <c r="BC172" s="1317" t="s">
        <v>2035</v>
      </c>
      <c r="BD172" s="1317" t="s">
        <v>2035</v>
      </c>
      <c r="BE172" s="1317" t="s">
        <v>2035</v>
      </c>
      <c r="BF172" s="1436"/>
      <c r="BG172" s="39" t="s">
        <v>2851</v>
      </c>
      <c r="BH172" s="40"/>
      <c r="BI172" s="40"/>
      <c r="BJ172" s="40"/>
      <c r="BK172" s="40"/>
      <c r="BL172" s="1271" t="s">
        <v>2019</v>
      </c>
      <c r="BM172" s="2406"/>
      <c r="BN172" s="1265"/>
      <c r="BO172" s="84"/>
      <c r="BP172" s="84">
        <v>2008</v>
      </c>
    </row>
    <row r="173" spans="1:68" ht="20.100000000000001" customHeight="1" thickBot="1" x14ac:dyDescent="0.25">
      <c r="A173" s="2842"/>
      <c r="B173" s="1440" t="s">
        <v>2745</v>
      </c>
      <c r="C173" s="2226" t="s">
        <v>2835</v>
      </c>
      <c r="D173" s="2223"/>
      <c r="E173" s="2227" t="s">
        <v>2034</v>
      </c>
      <c r="F173" s="2227" t="s">
        <v>2034</v>
      </c>
      <c r="G173" s="2227" t="s">
        <v>2034</v>
      </c>
      <c r="H173" s="2228" t="s">
        <v>2034</v>
      </c>
      <c r="I173" s="2228" t="s">
        <v>2034</v>
      </c>
      <c r="J173" s="2228" t="s">
        <v>2034</v>
      </c>
      <c r="K173" s="2228" t="s">
        <v>2034</v>
      </c>
      <c r="L173" s="2228" t="s">
        <v>2034</v>
      </c>
      <c r="M173" s="2228" t="s">
        <v>2034</v>
      </c>
      <c r="N173" s="2228" t="s">
        <v>2035</v>
      </c>
      <c r="O173" s="2228" t="s">
        <v>2034</v>
      </c>
      <c r="P173" s="2228" t="s">
        <v>2034</v>
      </c>
      <c r="Q173" s="1324" t="s">
        <v>2034</v>
      </c>
      <c r="R173" s="1324" t="s">
        <v>2034</v>
      </c>
      <c r="S173" s="1324" t="s">
        <v>2034</v>
      </c>
      <c r="T173" s="1323" t="s">
        <v>2034</v>
      </c>
      <c r="U173" s="1323" t="s">
        <v>2034</v>
      </c>
      <c r="V173" s="1323" t="s">
        <v>2034</v>
      </c>
      <c r="W173" s="1323" t="s">
        <v>2034</v>
      </c>
      <c r="X173" s="1323" t="s">
        <v>2034</v>
      </c>
      <c r="Y173" s="1323" t="s">
        <v>2034</v>
      </c>
      <c r="Z173" s="1323" t="s">
        <v>2034</v>
      </c>
      <c r="AA173" s="1323" t="s">
        <v>2034</v>
      </c>
      <c r="AB173" s="1323" t="s">
        <v>2034</v>
      </c>
      <c r="AC173" s="1323" t="s">
        <v>2034</v>
      </c>
      <c r="AD173" s="1323" t="s">
        <v>2034</v>
      </c>
      <c r="AE173" s="1325" t="s">
        <v>2034</v>
      </c>
      <c r="AF173" s="1324" t="s">
        <v>2034</v>
      </c>
      <c r="AG173" s="1323" t="s">
        <v>2034</v>
      </c>
      <c r="AH173" s="1323" t="s">
        <v>2034</v>
      </c>
      <c r="AI173" s="1323" t="s">
        <v>2034</v>
      </c>
      <c r="AJ173" s="1323" t="s">
        <v>2034</v>
      </c>
      <c r="AK173" s="1323" t="s">
        <v>2034</v>
      </c>
      <c r="AL173" s="1323" t="s">
        <v>2034</v>
      </c>
      <c r="AM173" s="1323" t="s">
        <v>2034</v>
      </c>
      <c r="AN173" s="1323" t="s">
        <v>2034</v>
      </c>
      <c r="AO173" s="1323" t="s">
        <v>2034</v>
      </c>
      <c r="AP173" s="1323" t="s">
        <v>2034</v>
      </c>
      <c r="AQ173" s="1323" t="s">
        <v>2034</v>
      </c>
      <c r="AR173" s="1323" t="s">
        <v>2034</v>
      </c>
      <c r="AS173" s="1323" t="s">
        <v>2034</v>
      </c>
      <c r="AT173" s="1323" t="s">
        <v>2034</v>
      </c>
      <c r="AU173" s="1323" t="s">
        <v>2034</v>
      </c>
      <c r="AV173" s="1323" t="s">
        <v>2034</v>
      </c>
      <c r="AW173" s="1323" t="s">
        <v>2034</v>
      </c>
      <c r="AX173" s="1323" t="s">
        <v>2034</v>
      </c>
      <c r="AY173" s="1323" t="s">
        <v>2034</v>
      </c>
      <c r="AZ173" s="1323" t="s">
        <v>2034</v>
      </c>
      <c r="BA173" s="1323" t="s">
        <v>2034</v>
      </c>
      <c r="BB173" s="1323" t="s">
        <v>2034</v>
      </c>
      <c r="BC173" s="1323" t="s">
        <v>2034</v>
      </c>
      <c r="BD173" s="1323" t="s">
        <v>2034</v>
      </c>
      <c r="BE173" s="1323" t="s">
        <v>2034</v>
      </c>
      <c r="BF173" s="1436"/>
      <c r="BG173" s="1352" t="s">
        <v>2788</v>
      </c>
      <c r="BH173" s="1351" t="s">
        <v>2787</v>
      </c>
      <c r="BI173" s="40"/>
      <c r="BJ173" s="40"/>
      <c r="BK173" s="40"/>
      <c r="BL173" s="130"/>
      <c r="BM173" s="1264" t="s">
        <v>2038</v>
      </c>
      <c r="BN173" s="92"/>
      <c r="BO173" s="92"/>
      <c r="BP173" s="92">
        <f>BG175+BG221</f>
        <v>801</v>
      </c>
    </row>
    <row r="174" spans="1:68" ht="20.100000000000001" customHeight="1" thickBot="1" x14ac:dyDescent="0.25">
      <c r="A174" s="2842"/>
      <c r="B174" s="1440" t="s">
        <v>2745</v>
      </c>
      <c r="C174" s="2229" t="s">
        <v>2748</v>
      </c>
      <c r="D174" s="2223"/>
      <c r="E174" s="2230" t="s">
        <v>2034</v>
      </c>
      <c r="F174" s="2230" t="s">
        <v>2034</v>
      </c>
      <c r="G174" s="2230" t="s">
        <v>2034</v>
      </c>
      <c r="H174" s="2231" t="s">
        <v>2034</v>
      </c>
      <c r="I174" s="2231" t="s">
        <v>2034</v>
      </c>
      <c r="J174" s="2231" t="s">
        <v>2034</v>
      </c>
      <c r="K174" s="2231" t="s">
        <v>2035</v>
      </c>
      <c r="L174" s="2231" t="s">
        <v>2035</v>
      </c>
      <c r="M174" s="2231" t="s">
        <v>2035</v>
      </c>
      <c r="N174" s="2231" t="s">
        <v>2035</v>
      </c>
      <c r="O174" s="2231" t="s">
        <v>2035</v>
      </c>
      <c r="P174" s="2231" t="s">
        <v>2035</v>
      </c>
      <c r="Q174" s="1316" t="s">
        <v>2035</v>
      </c>
      <c r="R174" s="1316" t="s">
        <v>2035</v>
      </c>
      <c r="S174" s="1316" t="s">
        <v>2035</v>
      </c>
      <c r="T174" s="1322" t="s">
        <v>2035</v>
      </c>
      <c r="U174" s="1322" t="s">
        <v>2035</v>
      </c>
      <c r="V174" s="1322" t="s">
        <v>2035</v>
      </c>
      <c r="W174" s="1322" t="s">
        <v>2829</v>
      </c>
      <c r="X174" s="1322" t="s">
        <v>2035</v>
      </c>
      <c r="Y174" s="1322" t="s">
        <v>2035</v>
      </c>
      <c r="Z174" s="1322" t="s">
        <v>2035</v>
      </c>
      <c r="AA174" s="1322" t="s">
        <v>2035</v>
      </c>
      <c r="AB174" s="1322" t="s">
        <v>2035</v>
      </c>
      <c r="AC174" s="1322" t="s">
        <v>2035</v>
      </c>
      <c r="AD174" s="1322" t="s">
        <v>2035</v>
      </c>
      <c r="AE174" s="1315" t="s">
        <v>2035</v>
      </c>
      <c r="AF174" s="1316" t="s">
        <v>2035</v>
      </c>
      <c r="AG174" s="1322" t="s">
        <v>2035</v>
      </c>
      <c r="AH174" s="1322" t="s">
        <v>2035</v>
      </c>
      <c r="AI174" s="1322" t="s">
        <v>2035</v>
      </c>
      <c r="AJ174" s="1322" t="s">
        <v>2035</v>
      </c>
      <c r="AK174" s="1322" t="s">
        <v>2035</v>
      </c>
      <c r="AL174" s="1322" t="s">
        <v>2035</v>
      </c>
      <c r="AM174" s="1322" t="s">
        <v>2035</v>
      </c>
      <c r="AN174" s="1322" t="s">
        <v>2035</v>
      </c>
      <c r="AO174" s="1322" t="s">
        <v>2035</v>
      </c>
      <c r="AP174" s="1322" t="s">
        <v>2035</v>
      </c>
      <c r="AQ174" s="1322" t="s">
        <v>2035</v>
      </c>
      <c r="AR174" s="1322" t="s">
        <v>2035</v>
      </c>
      <c r="AS174" s="1322" t="s">
        <v>2831</v>
      </c>
      <c r="AT174" s="1322" t="s">
        <v>2035</v>
      </c>
      <c r="AU174" s="1322" t="s">
        <v>2035</v>
      </c>
      <c r="AV174" s="1322" t="s">
        <v>2035</v>
      </c>
      <c r="AW174" s="1323" t="s">
        <v>2034</v>
      </c>
      <c r="AX174" s="1323" t="s">
        <v>2034</v>
      </c>
      <c r="AY174" s="1323" t="s">
        <v>2034</v>
      </c>
      <c r="AZ174" s="1323" t="s">
        <v>2034</v>
      </c>
      <c r="BA174" s="1323" t="s">
        <v>2034</v>
      </c>
      <c r="BB174" s="1323" t="s">
        <v>2034</v>
      </c>
      <c r="BC174" s="1323" t="s">
        <v>2034</v>
      </c>
      <c r="BD174" s="1323" t="s">
        <v>2034</v>
      </c>
      <c r="BE174" s="1323" t="s">
        <v>2034</v>
      </c>
      <c r="BF174" s="1436"/>
      <c r="BG174" s="1352" t="s">
        <v>2035</v>
      </c>
      <c r="BH174" s="1351" t="s">
        <v>2034</v>
      </c>
      <c r="BI174" s="1504" t="s">
        <v>2829</v>
      </c>
      <c r="BJ174" s="1504" t="s">
        <v>2838</v>
      </c>
      <c r="BK174" s="40"/>
      <c r="BL174" s="130"/>
      <c r="BM174" s="718" t="s">
        <v>2037</v>
      </c>
      <c r="BN174" s="92"/>
      <c r="BO174" s="92"/>
      <c r="BP174" s="92">
        <f>BH176+BH221</f>
        <v>242</v>
      </c>
    </row>
    <row r="175" spans="1:68" ht="20.100000000000001" customHeight="1" thickBot="1" x14ac:dyDescent="0.3">
      <c r="A175" s="2842"/>
      <c r="B175" s="1440" t="s">
        <v>2745</v>
      </c>
      <c r="C175" s="2229" t="s">
        <v>2844</v>
      </c>
      <c r="D175" s="2232"/>
      <c r="E175" s="2230" t="s">
        <v>2034</v>
      </c>
      <c r="F175" s="2230" t="s">
        <v>2034</v>
      </c>
      <c r="G175" s="2230" t="s">
        <v>2035</v>
      </c>
      <c r="H175" s="2231" t="s">
        <v>2035</v>
      </c>
      <c r="I175" s="2225" t="s">
        <v>2035</v>
      </c>
      <c r="J175" s="2231" t="s">
        <v>2035</v>
      </c>
      <c r="K175" s="2231" t="s">
        <v>2035</v>
      </c>
      <c r="L175" s="2231" t="s">
        <v>2035</v>
      </c>
      <c r="M175" s="2231" t="s">
        <v>2035</v>
      </c>
      <c r="N175" s="2231" t="s">
        <v>2035</v>
      </c>
      <c r="O175" s="2231" t="s">
        <v>2035</v>
      </c>
      <c r="P175" s="2231" t="s">
        <v>2035</v>
      </c>
      <c r="Q175" s="1316" t="s">
        <v>2035</v>
      </c>
      <c r="R175" s="1316" t="s">
        <v>2035</v>
      </c>
      <c r="S175" s="1316" t="s">
        <v>2035</v>
      </c>
      <c r="T175" s="1322" t="s">
        <v>2035</v>
      </c>
      <c r="U175" s="1322" t="s">
        <v>2035</v>
      </c>
      <c r="V175" s="1322" t="s">
        <v>2035</v>
      </c>
      <c r="W175" s="1322" t="s">
        <v>2035</v>
      </c>
      <c r="X175" s="1322" t="s">
        <v>2035</v>
      </c>
      <c r="Y175" s="1322" t="s">
        <v>2035</v>
      </c>
      <c r="Z175" s="1322" t="s">
        <v>2035</v>
      </c>
      <c r="AA175" s="1322" t="s">
        <v>2035</v>
      </c>
      <c r="AB175" s="1322" t="s">
        <v>2035</v>
      </c>
      <c r="AC175" s="1322" t="s">
        <v>2035</v>
      </c>
      <c r="AD175" s="1322" t="s">
        <v>2035</v>
      </c>
      <c r="AE175" s="1315" t="s">
        <v>2035</v>
      </c>
      <c r="AF175" s="1316" t="s">
        <v>2035</v>
      </c>
      <c r="AG175" s="1322" t="s">
        <v>2035</v>
      </c>
      <c r="AH175" s="1322" t="s">
        <v>2035</v>
      </c>
      <c r="AI175" s="1322" t="s">
        <v>2035</v>
      </c>
      <c r="AJ175" s="1322" t="s">
        <v>2035</v>
      </c>
      <c r="AK175" s="1322" t="s">
        <v>2035</v>
      </c>
      <c r="AL175" s="1322" t="s">
        <v>2035</v>
      </c>
      <c r="AM175" s="1322" t="s">
        <v>2035</v>
      </c>
      <c r="AN175" s="1322" t="s">
        <v>2035</v>
      </c>
      <c r="AO175" s="1322" t="s">
        <v>2035</v>
      </c>
      <c r="AP175" s="1322" t="s">
        <v>2035</v>
      </c>
      <c r="AQ175" s="1322" t="s">
        <v>2035</v>
      </c>
      <c r="AR175" s="1322" t="s">
        <v>2035</v>
      </c>
      <c r="AS175" s="1322" t="s">
        <v>2035</v>
      </c>
      <c r="AT175" s="1322" t="s">
        <v>2035</v>
      </c>
      <c r="AU175" s="1322" t="s">
        <v>2035</v>
      </c>
      <c r="AV175" s="1322" t="s">
        <v>2035</v>
      </c>
      <c r="AW175" s="1322" t="s">
        <v>2035</v>
      </c>
      <c r="AX175" s="1322" t="s">
        <v>2035</v>
      </c>
      <c r="AY175" s="1322" t="s">
        <v>2035</v>
      </c>
      <c r="AZ175" s="1322" t="s">
        <v>603</v>
      </c>
      <c r="BA175" s="1322" t="s">
        <v>2035</v>
      </c>
      <c r="BB175" s="1322" t="s">
        <v>2035</v>
      </c>
      <c r="BC175" s="1322" t="s">
        <v>2035</v>
      </c>
      <c r="BD175" s="1322" t="s">
        <v>2035</v>
      </c>
      <c r="BE175" s="1322" t="s">
        <v>2035</v>
      </c>
      <c r="BF175" s="1436"/>
      <c r="BG175" s="39">
        <f>COUNTIFS(E172:BE192,"P")</f>
        <v>789</v>
      </c>
      <c r="BH175" s="39">
        <f>COUNTIFS(E172:BE192,BH174)</f>
        <v>232</v>
      </c>
      <c r="BI175" s="39">
        <f>COUNTIFS(F172:BF192,BI174)</f>
        <v>8</v>
      </c>
      <c r="BJ175" s="39">
        <f>COUNTIFS(G172:BG192,BJ174)</f>
        <v>2</v>
      </c>
      <c r="BK175" s="40"/>
      <c r="BM175" s="102" t="s">
        <v>2897</v>
      </c>
      <c r="BN175" s="102"/>
      <c r="BO175" s="102"/>
      <c r="BP175" s="102"/>
    </row>
    <row r="176" spans="1:68" ht="20.100000000000001" customHeight="1" thickBot="1" x14ac:dyDescent="0.3">
      <c r="A176" s="2842"/>
      <c r="B176" s="1440" t="s">
        <v>2745</v>
      </c>
      <c r="C176" s="2229" t="s">
        <v>2750</v>
      </c>
      <c r="D176" s="2223"/>
      <c r="E176" s="2230" t="s">
        <v>603</v>
      </c>
      <c r="F176" s="2230" t="s">
        <v>603</v>
      </c>
      <c r="G176" s="2230" t="s">
        <v>2034</v>
      </c>
      <c r="H176" s="2231" t="s">
        <v>2035</v>
      </c>
      <c r="I176" s="2228" t="s">
        <v>2034</v>
      </c>
      <c r="J176" s="2231" t="s">
        <v>2035</v>
      </c>
      <c r="K176" s="2231" t="s">
        <v>2035</v>
      </c>
      <c r="L176" s="2231" t="s">
        <v>2035</v>
      </c>
      <c r="M176" s="2231" t="s">
        <v>2035</v>
      </c>
      <c r="N176" s="2231" t="s">
        <v>2035</v>
      </c>
      <c r="O176" s="2231" t="s">
        <v>2035</v>
      </c>
      <c r="P176" s="2231" t="s">
        <v>2035</v>
      </c>
      <c r="Q176" s="1316" t="s">
        <v>2035</v>
      </c>
      <c r="R176" s="1316" t="s">
        <v>2035</v>
      </c>
      <c r="S176" s="1316" t="s">
        <v>2035</v>
      </c>
      <c r="T176" s="1322" t="s">
        <v>2035</v>
      </c>
      <c r="U176" s="1322" t="s">
        <v>2035</v>
      </c>
      <c r="V176" s="1322" t="s">
        <v>2035</v>
      </c>
      <c r="W176" s="1322" t="s">
        <v>2035</v>
      </c>
      <c r="X176" s="1322" t="s">
        <v>2035</v>
      </c>
      <c r="Y176" s="1322" t="s">
        <v>2035</v>
      </c>
      <c r="Z176" s="1322" t="s">
        <v>2035</v>
      </c>
      <c r="AA176" s="1322" t="s">
        <v>2035</v>
      </c>
      <c r="AB176" s="1322" t="s">
        <v>2035</v>
      </c>
      <c r="AC176" s="1322" t="s">
        <v>2035</v>
      </c>
      <c r="AD176" s="1322" t="s">
        <v>2035</v>
      </c>
      <c r="AE176" s="1315" t="s">
        <v>2035</v>
      </c>
      <c r="AF176" s="1316" t="s">
        <v>2035</v>
      </c>
      <c r="AG176" s="1322" t="s">
        <v>2035</v>
      </c>
      <c r="AH176" s="1322" t="s">
        <v>2035</v>
      </c>
      <c r="AI176" s="1322" t="s">
        <v>2035</v>
      </c>
      <c r="AJ176" s="1322" t="s">
        <v>2035</v>
      </c>
      <c r="AK176" s="1322" t="s">
        <v>2035</v>
      </c>
      <c r="AL176" s="1322" t="s">
        <v>2035</v>
      </c>
      <c r="AM176" s="1322" t="s">
        <v>2035</v>
      </c>
      <c r="AN176" s="1322" t="s">
        <v>2035</v>
      </c>
      <c r="AO176" s="1322" t="s">
        <v>2035</v>
      </c>
      <c r="AP176" s="1322" t="s">
        <v>2035</v>
      </c>
      <c r="AQ176" s="1322" t="s">
        <v>2035</v>
      </c>
      <c r="AR176" s="1322" t="s">
        <v>2035</v>
      </c>
      <c r="AS176" s="1322" t="s">
        <v>2035</v>
      </c>
      <c r="AT176" s="1322" t="s">
        <v>2035</v>
      </c>
      <c r="AU176" s="1322" t="s">
        <v>2035</v>
      </c>
      <c r="AV176" s="1322" t="s">
        <v>2035</v>
      </c>
      <c r="AW176" s="1322" t="s">
        <v>2035</v>
      </c>
      <c r="AX176" s="1322" t="s">
        <v>2035</v>
      </c>
      <c r="AY176" s="1322" t="s">
        <v>2035</v>
      </c>
      <c r="AZ176" s="1322" t="s">
        <v>603</v>
      </c>
      <c r="BA176" s="1322" t="s">
        <v>2035</v>
      </c>
      <c r="BB176" s="1322" t="s">
        <v>2035</v>
      </c>
      <c r="BC176" s="1322" t="s">
        <v>603</v>
      </c>
      <c r="BD176" s="1322" t="s">
        <v>603</v>
      </c>
      <c r="BE176" s="1322" t="s">
        <v>2034</v>
      </c>
      <c r="BF176" s="1436"/>
      <c r="BG176" s="40"/>
      <c r="BH176" s="1351">
        <f>SUM(BH175:BJ175)</f>
        <v>242</v>
      </c>
      <c r="BI176" s="40"/>
      <c r="BJ176" s="40"/>
      <c r="BK176" s="40"/>
    </row>
    <row r="177" spans="1:68" ht="20.100000000000001" customHeight="1" thickBot="1" x14ac:dyDescent="0.3">
      <c r="A177" s="2842"/>
      <c r="B177" s="1440" t="s">
        <v>2745</v>
      </c>
      <c r="C177" s="2229" t="s">
        <v>2833</v>
      </c>
      <c r="D177" s="2223"/>
      <c r="E177" s="2227" t="s">
        <v>2034</v>
      </c>
      <c r="F177" s="2227" t="s">
        <v>2034</v>
      </c>
      <c r="G177" s="2227" t="s">
        <v>2034</v>
      </c>
      <c r="H177" s="2231" t="s">
        <v>2034</v>
      </c>
      <c r="I177" s="2231" t="s">
        <v>2034</v>
      </c>
      <c r="J177" s="2231" t="s">
        <v>2035</v>
      </c>
      <c r="K177" s="2231" t="s">
        <v>2035</v>
      </c>
      <c r="L177" s="2231" t="s">
        <v>2035</v>
      </c>
      <c r="M177" s="2231" t="s">
        <v>2035</v>
      </c>
      <c r="N177" s="2231" t="s">
        <v>2035</v>
      </c>
      <c r="O177" s="2231" t="s">
        <v>2035</v>
      </c>
      <c r="P177" s="2231" t="s">
        <v>2035</v>
      </c>
      <c r="Q177" s="1316" t="s">
        <v>2035</v>
      </c>
      <c r="R177" s="1316" t="s">
        <v>2035</v>
      </c>
      <c r="S177" s="1316" t="s">
        <v>2035</v>
      </c>
      <c r="T177" s="1322" t="s">
        <v>2035</v>
      </c>
      <c r="U177" s="1322" t="s">
        <v>2035</v>
      </c>
      <c r="V177" s="1322" t="s">
        <v>2035</v>
      </c>
      <c r="W177" s="1322" t="s">
        <v>2035</v>
      </c>
      <c r="X177" s="1322" t="s">
        <v>2035</v>
      </c>
      <c r="Y177" s="1322" t="s">
        <v>2035</v>
      </c>
      <c r="Z177" s="1322" t="s">
        <v>2035</v>
      </c>
      <c r="AA177" s="1322" t="s">
        <v>2035</v>
      </c>
      <c r="AB177" s="1322" t="s">
        <v>2035</v>
      </c>
      <c r="AC177" s="1322" t="s">
        <v>2035</v>
      </c>
      <c r="AD177" s="1322" t="s">
        <v>2035</v>
      </c>
      <c r="AE177" s="1315" t="s">
        <v>2035</v>
      </c>
      <c r="AF177" s="1316" t="s">
        <v>2035</v>
      </c>
      <c r="AG177" s="1322" t="s">
        <v>2035</v>
      </c>
      <c r="AH177" s="1322" t="s">
        <v>2035</v>
      </c>
      <c r="AI177" s="1322" t="s">
        <v>2035</v>
      </c>
      <c r="AJ177" s="1322" t="s">
        <v>2035</v>
      </c>
      <c r="AK177" s="1322" t="s">
        <v>2035</v>
      </c>
      <c r="AL177" s="1322" t="s">
        <v>2035</v>
      </c>
      <c r="AM177" s="1322" t="s">
        <v>2035</v>
      </c>
      <c r="AN177" s="1322" t="s">
        <v>2035</v>
      </c>
      <c r="AO177" s="1322" t="s">
        <v>2035</v>
      </c>
      <c r="AP177" s="1322" t="s">
        <v>2035</v>
      </c>
      <c r="AQ177" s="1322" t="s">
        <v>2035</v>
      </c>
      <c r="AR177" s="1322" t="s">
        <v>2831</v>
      </c>
      <c r="AS177" s="1322" t="s">
        <v>2035</v>
      </c>
      <c r="AT177" s="1322" t="s">
        <v>2035</v>
      </c>
      <c r="AU177" s="1322" t="s">
        <v>2035</v>
      </c>
      <c r="AV177" s="1322" t="s">
        <v>2035</v>
      </c>
      <c r="AW177" s="1322" t="s">
        <v>2035</v>
      </c>
      <c r="AX177" s="1322" t="s">
        <v>2805</v>
      </c>
      <c r="AY177" s="1322" t="s">
        <v>2805</v>
      </c>
      <c r="AZ177" s="1322" t="s">
        <v>603</v>
      </c>
      <c r="BA177" s="1322" t="s">
        <v>603</v>
      </c>
      <c r="BB177" s="1322" t="s">
        <v>2035</v>
      </c>
      <c r="BC177" s="1322" t="s">
        <v>603</v>
      </c>
      <c r="BD177" s="1322" t="s">
        <v>603</v>
      </c>
      <c r="BE177" s="1322" t="s">
        <v>603</v>
      </c>
      <c r="BF177" s="1436"/>
      <c r="BG177" s="40"/>
      <c r="BH177" s="40"/>
      <c r="BI177" s="40"/>
      <c r="BJ177" s="40"/>
      <c r="BK177" s="40"/>
    </row>
    <row r="178" spans="1:68" ht="20.100000000000001" customHeight="1" thickBot="1" x14ac:dyDescent="0.3">
      <c r="A178" s="2842"/>
      <c r="B178" s="1440" t="s">
        <v>2745</v>
      </c>
      <c r="C178" s="2229" t="s">
        <v>2840</v>
      </c>
      <c r="D178" s="2223"/>
      <c r="E178" s="2230" t="s">
        <v>2035</v>
      </c>
      <c r="F178" s="2230" t="s">
        <v>2035</v>
      </c>
      <c r="G178" s="2230" t="s">
        <v>2035</v>
      </c>
      <c r="H178" s="2231" t="s">
        <v>2035</v>
      </c>
      <c r="I178" s="2231" t="s">
        <v>2035</v>
      </c>
      <c r="J178" s="2231" t="s">
        <v>2035</v>
      </c>
      <c r="K178" s="2231" t="s">
        <v>2035</v>
      </c>
      <c r="L178" s="2231" t="s">
        <v>2035</v>
      </c>
      <c r="M178" s="2231" t="s">
        <v>2035</v>
      </c>
      <c r="N178" s="2231" t="s">
        <v>2035</v>
      </c>
      <c r="O178" s="2231" t="s">
        <v>2035</v>
      </c>
      <c r="P178" s="2231" t="s">
        <v>2035</v>
      </c>
      <c r="Q178" s="1316" t="s">
        <v>2035</v>
      </c>
      <c r="R178" s="1316" t="s">
        <v>2035</v>
      </c>
      <c r="S178" s="1316" t="s">
        <v>2035</v>
      </c>
      <c r="T178" s="1322" t="s">
        <v>2035</v>
      </c>
      <c r="U178" s="1322" t="s">
        <v>2035</v>
      </c>
      <c r="V178" s="1322" t="s">
        <v>2035</v>
      </c>
      <c r="W178" s="1322" t="s">
        <v>2035</v>
      </c>
      <c r="X178" s="1322" t="s">
        <v>2035</v>
      </c>
      <c r="Y178" s="1322" t="s">
        <v>2035</v>
      </c>
      <c r="Z178" s="1322" t="s">
        <v>2035</v>
      </c>
      <c r="AA178" s="1322" t="s">
        <v>2035</v>
      </c>
      <c r="AB178" s="1322" t="s">
        <v>2035</v>
      </c>
      <c r="AC178" s="1322" t="s">
        <v>2035</v>
      </c>
      <c r="AD178" s="1322" t="s">
        <v>2035</v>
      </c>
      <c r="AE178" s="1315" t="s">
        <v>2035</v>
      </c>
      <c r="AF178" s="1316" t="s">
        <v>2035</v>
      </c>
      <c r="AG178" s="1322" t="s">
        <v>2035</v>
      </c>
      <c r="AH178" s="1322" t="s">
        <v>2035</v>
      </c>
      <c r="AI178" s="1322" t="s">
        <v>2035</v>
      </c>
      <c r="AJ178" s="1322" t="s">
        <v>2035</v>
      </c>
      <c r="AK178" s="1322" t="s">
        <v>2035</v>
      </c>
      <c r="AL178" s="1322" t="s">
        <v>2035</v>
      </c>
      <c r="AM178" s="1322" t="s">
        <v>2035</v>
      </c>
      <c r="AN178" s="1322" t="s">
        <v>2035</v>
      </c>
      <c r="AO178" s="1322" t="s">
        <v>2035</v>
      </c>
      <c r="AP178" s="1322" t="s">
        <v>2035</v>
      </c>
      <c r="AQ178" s="1322" t="s">
        <v>2035</v>
      </c>
      <c r="AR178" s="1322" t="s">
        <v>2035</v>
      </c>
      <c r="AS178" s="1322" t="s">
        <v>2035</v>
      </c>
      <c r="AT178" s="1322" t="s">
        <v>2035</v>
      </c>
      <c r="AU178" s="1322" t="s">
        <v>2035</v>
      </c>
      <c r="AV178" s="1322" t="s">
        <v>2035</v>
      </c>
      <c r="AW178" s="1322" t="s">
        <v>2035</v>
      </c>
      <c r="AX178" s="1322" t="s">
        <v>2831</v>
      </c>
      <c r="AY178" s="1322" t="s">
        <v>2035</v>
      </c>
      <c r="AZ178" s="1322" t="s">
        <v>2035</v>
      </c>
      <c r="BA178" s="1322" t="s">
        <v>2035</v>
      </c>
      <c r="BB178" s="1322" t="s">
        <v>2035</v>
      </c>
      <c r="BC178" s="1322" t="s">
        <v>2035</v>
      </c>
      <c r="BD178" s="1322" t="s">
        <v>2035</v>
      </c>
      <c r="BE178" s="1322" t="s">
        <v>2035</v>
      </c>
      <c r="BF178" s="1436"/>
      <c r="BG178" s="40"/>
      <c r="BH178" s="40"/>
      <c r="BI178" s="40"/>
      <c r="BJ178" s="40"/>
      <c r="BK178" s="40"/>
    </row>
    <row r="179" spans="1:68" ht="20.100000000000001" customHeight="1" thickBot="1" x14ac:dyDescent="0.3">
      <c r="A179" s="2842"/>
      <c r="B179" s="1440" t="s">
        <v>2745</v>
      </c>
      <c r="C179" s="2229" t="s">
        <v>2841</v>
      </c>
      <c r="D179" s="2223"/>
      <c r="E179" s="2227" t="s">
        <v>2035</v>
      </c>
      <c r="F179" s="2227" t="s">
        <v>2035</v>
      </c>
      <c r="G179" s="2227" t="s">
        <v>2035</v>
      </c>
      <c r="H179" s="2228" t="s">
        <v>2035</v>
      </c>
      <c r="I179" s="2231" t="s">
        <v>2035</v>
      </c>
      <c r="J179" s="2228" t="s">
        <v>2035</v>
      </c>
      <c r="K179" s="2228" t="s">
        <v>2035</v>
      </c>
      <c r="L179" s="2228" t="s">
        <v>2035</v>
      </c>
      <c r="M179" s="2228" t="s">
        <v>2035</v>
      </c>
      <c r="N179" s="2228" t="s">
        <v>2035</v>
      </c>
      <c r="O179" s="2228" t="s">
        <v>2035</v>
      </c>
      <c r="P179" s="2228" t="s">
        <v>2035</v>
      </c>
      <c r="Q179" s="1324" t="s">
        <v>2035</v>
      </c>
      <c r="R179" s="1324" t="s">
        <v>2035</v>
      </c>
      <c r="S179" s="1324" t="s">
        <v>2035</v>
      </c>
      <c r="T179" s="1322" t="s">
        <v>2035</v>
      </c>
      <c r="U179" s="1322" t="s">
        <v>2035</v>
      </c>
      <c r="V179" s="1322" t="s">
        <v>2035</v>
      </c>
      <c r="W179" s="1322" t="s">
        <v>2035</v>
      </c>
      <c r="X179" s="1322" t="s">
        <v>2035</v>
      </c>
      <c r="Y179" s="1322" t="s">
        <v>2035</v>
      </c>
      <c r="Z179" s="1322" t="s">
        <v>2035</v>
      </c>
      <c r="AA179" s="1322" t="s">
        <v>2035</v>
      </c>
      <c r="AB179" s="1322" t="s">
        <v>2035</v>
      </c>
      <c r="AC179" s="1322" t="s">
        <v>2035</v>
      </c>
      <c r="AD179" s="1322" t="s">
        <v>2035</v>
      </c>
      <c r="AE179" s="1315" t="s">
        <v>2035</v>
      </c>
      <c r="AF179" s="1316" t="s">
        <v>2035</v>
      </c>
      <c r="AG179" s="1322" t="s">
        <v>2035</v>
      </c>
      <c r="AH179" s="1322" t="s">
        <v>2035</v>
      </c>
      <c r="AI179" s="1322" t="s">
        <v>2035</v>
      </c>
      <c r="AJ179" s="1322" t="s">
        <v>2035</v>
      </c>
      <c r="AK179" s="1322" t="s">
        <v>2035</v>
      </c>
      <c r="AL179" s="1322" t="s">
        <v>2035</v>
      </c>
      <c r="AM179" s="1322" t="s">
        <v>2035</v>
      </c>
      <c r="AN179" s="1322" t="s">
        <v>2035</v>
      </c>
      <c r="AO179" s="1322" t="s">
        <v>2035</v>
      </c>
      <c r="AP179" s="1322" t="s">
        <v>2035</v>
      </c>
      <c r="AQ179" s="1322" t="s">
        <v>2035</v>
      </c>
      <c r="AR179" s="1322" t="s">
        <v>2035</v>
      </c>
      <c r="AS179" s="1322" t="s">
        <v>2035</v>
      </c>
      <c r="AT179" s="1322" t="s">
        <v>2035</v>
      </c>
      <c r="AU179" s="1322" t="s">
        <v>2035</v>
      </c>
      <c r="AV179" s="1322" t="s">
        <v>2035</v>
      </c>
      <c r="AW179" s="1322" t="s">
        <v>2035</v>
      </c>
      <c r="AX179" s="1322" t="s">
        <v>2035</v>
      </c>
      <c r="AY179" s="1322" t="s">
        <v>2035</v>
      </c>
      <c r="AZ179" s="1322" t="s">
        <v>2035</v>
      </c>
      <c r="BA179" s="1322" t="s">
        <v>2035</v>
      </c>
      <c r="BB179" s="1322" t="s">
        <v>2035</v>
      </c>
      <c r="BC179" s="1322" t="s">
        <v>2035</v>
      </c>
      <c r="BD179" s="1322" t="s">
        <v>2035</v>
      </c>
      <c r="BE179" s="1322" t="s">
        <v>2035</v>
      </c>
      <c r="BF179" s="1436"/>
      <c r="BG179" s="40"/>
      <c r="BH179" s="40"/>
      <c r="BI179" s="40"/>
      <c r="BJ179" s="40"/>
      <c r="BK179" s="40"/>
      <c r="BP179"/>
    </row>
    <row r="180" spans="1:68" ht="20.100000000000001" customHeight="1" thickBot="1" x14ac:dyDescent="0.3">
      <c r="A180" s="2842"/>
      <c r="B180" s="1440" t="s">
        <v>2745</v>
      </c>
      <c r="C180" s="2229" t="s">
        <v>2834</v>
      </c>
      <c r="D180" s="2223"/>
      <c r="E180" s="2230" t="s">
        <v>2035</v>
      </c>
      <c r="F180" s="2230" t="s">
        <v>2035</v>
      </c>
      <c r="G180" s="2230" t="s">
        <v>2035</v>
      </c>
      <c r="H180" s="2231" t="s">
        <v>2035</v>
      </c>
      <c r="I180" s="2231" t="s">
        <v>2035</v>
      </c>
      <c r="J180" s="2231" t="s">
        <v>2035</v>
      </c>
      <c r="K180" s="2231" t="s">
        <v>2035</v>
      </c>
      <c r="L180" s="2231" t="s">
        <v>2035</v>
      </c>
      <c r="M180" s="2231" t="s">
        <v>2035</v>
      </c>
      <c r="N180" s="2231" t="s">
        <v>2035</v>
      </c>
      <c r="O180" s="2231" t="s">
        <v>2035</v>
      </c>
      <c r="P180" s="2231" t="s">
        <v>2035</v>
      </c>
      <c r="Q180" s="1316" t="s">
        <v>2035</v>
      </c>
      <c r="R180" s="1316" t="s">
        <v>2035</v>
      </c>
      <c r="S180" s="1316" t="s">
        <v>2035</v>
      </c>
      <c r="T180" s="1322" t="s">
        <v>2035</v>
      </c>
      <c r="U180" s="1322" t="s">
        <v>2035</v>
      </c>
      <c r="V180" s="1322" t="s">
        <v>2035</v>
      </c>
      <c r="W180" s="1322" t="s">
        <v>2035</v>
      </c>
      <c r="X180" s="1322" t="s">
        <v>2035</v>
      </c>
      <c r="Y180" s="1322" t="s">
        <v>2035</v>
      </c>
      <c r="Z180" s="1322" t="s">
        <v>2035</v>
      </c>
      <c r="AA180" s="1322" t="s">
        <v>2035</v>
      </c>
      <c r="AB180" s="1322" t="s">
        <v>2035</v>
      </c>
      <c r="AC180" s="1322" t="s">
        <v>2035</v>
      </c>
      <c r="AD180" s="1322" t="s">
        <v>2035</v>
      </c>
      <c r="AE180" s="1315" t="s">
        <v>2035</v>
      </c>
      <c r="AF180" s="1316" t="s">
        <v>2035</v>
      </c>
      <c r="AG180" s="1322" t="s">
        <v>2035</v>
      </c>
      <c r="AH180" s="1322" t="s">
        <v>2035</v>
      </c>
      <c r="AI180" s="1322" t="s">
        <v>2035</v>
      </c>
      <c r="AJ180" s="1322" t="s">
        <v>2035</v>
      </c>
      <c r="AK180" s="1322" t="s">
        <v>2035</v>
      </c>
      <c r="AL180" s="1322" t="s">
        <v>2035</v>
      </c>
      <c r="AM180" s="1322" t="s">
        <v>2035</v>
      </c>
      <c r="AN180" s="1322" t="s">
        <v>2035</v>
      </c>
      <c r="AO180" s="1322" t="s">
        <v>2035</v>
      </c>
      <c r="AP180" s="1322" t="s">
        <v>2035</v>
      </c>
      <c r="AQ180" s="1322" t="s">
        <v>2035</v>
      </c>
      <c r="AR180" s="1322" t="s">
        <v>2035</v>
      </c>
      <c r="AS180" s="1322" t="s">
        <v>2035</v>
      </c>
      <c r="AT180" s="1322" t="s">
        <v>2035</v>
      </c>
      <c r="AU180" s="1322" t="s">
        <v>2035</v>
      </c>
      <c r="AV180" s="1322" t="s">
        <v>2035</v>
      </c>
      <c r="AW180" s="1322" t="s">
        <v>2035</v>
      </c>
      <c r="AX180" s="1322" t="s">
        <v>2035</v>
      </c>
      <c r="AY180" s="1322" t="s">
        <v>2035</v>
      </c>
      <c r="AZ180" s="1322" t="s">
        <v>2035</v>
      </c>
      <c r="BA180" s="1322" t="s">
        <v>2035</v>
      </c>
      <c r="BB180" s="1322" t="s">
        <v>2035</v>
      </c>
      <c r="BC180" s="1322" t="s">
        <v>2035</v>
      </c>
      <c r="BD180" s="1322" t="s">
        <v>2035</v>
      </c>
      <c r="BE180" s="1322" t="s">
        <v>2035</v>
      </c>
      <c r="BF180" s="1436"/>
      <c r="BG180" s="40"/>
      <c r="BH180" s="40"/>
      <c r="BI180" s="40"/>
      <c r="BJ180" s="40"/>
      <c r="BK180" s="40"/>
    </row>
    <row r="181" spans="1:68" ht="20.100000000000001" customHeight="1" thickBot="1" x14ac:dyDescent="0.3">
      <c r="A181" s="2842"/>
      <c r="B181" s="1440" t="s">
        <v>2745</v>
      </c>
      <c r="C181" s="2226" t="s">
        <v>2843</v>
      </c>
      <c r="D181" s="2223"/>
      <c r="E181" s="2227" t="s">
        <v>2034</v>
      </c>
      <c r="F181" s="2227" t="s">
        <v>2034</v>
      </c>
      <c r="G181" s="2227" t="s">
        <v>2034</v>
      </c>
      <c r="H181" s="2228" t="s">
        <v>2034</v>
      </c>
      <c r="I181" s="2231" t="s">
        <v>2034</v>
      </c>
      <c r="J181" s="2228" t="s">
        <v>2034</v>
      </c>
      <c r="K181" s="2228" t="s">
        <v>2034</v>
      </c>
      <c r="L181" s="2228" t="s">
        <v>2034</v>
      </c>
      <c r="M181" s="2228" t="s">
        <v>2034</v>
      </c>
      <c r="N181" s="2228" t="s">
        <v>2034</v>
      </c>
      <c r="O181" s="2228" t="s">
        <v>2034</v>
      </c>
      <c r="P181" s="2228" t="s">
        <v>2034</v>
      </c>
      <c r="Q181" s="1324" t="s">
        <v>2034</v>
      </c>
      <c r="R181" s="1324" t="s">
        <v>2034</v>
      </c>
      <c r="S181" s="1324" t="s">
        <v>2034</v>
      </c>
      <c r="T181" s="1313" t="s">
        <v>2034</v>
      </c>
      <c r="U181" s="1313" t="s">
        <v>2034</v>
      </c>
      <c r="V181" s="1313" t="s">
        <v>2034</v>
      </c>
      <c r="W181" s="1313" t="s">
        <v>2034</v>
      </c>
      <c r="X181" s="1313" t="s">
        <v>2035</v>
      </c>
      <c r="Y181" s="1313" t="s">
        <v>2035</v>
      </c>
      <c r="Z181" s="1313" t="s">
        <v>2035</v>
      </c>
      <c r="AA181" s="1313" t="s">
        <v>2035</v>
      </c>
      <c r="AB181" s="1313" t="s">
        <v>2034</v>
      </c>
      <c r="AC181" s="1313" t="s">
        <v>2034</v>
      </c>
      <c r="AD181" s="1313" t="s">
        <v>2034</v>
      </c>
      <c r="AE181" s="1325" t="s">
        <v>2034</v>
      </c>
      <c r="AF181" s="1324" t="s">
        <v>2034</v>
      </c>
      <c r="AG181" s="1313" t="s">
        <v>2034</v>
      </c>
      <c r="AH181" s="1313" t="s">
        <v>2034</v>
      </c>
      <c r="AI181" s="1313" t="s">
        <v>2034</v>
      </c>
      <c r="AJ181" s="1313" t="s">
        <v>2035</v>
      </c>
      <c r="AK181" s="1313" t="s">
        <v>2034</v>
      </c>
      <c r="AL181" s="1313" t="s">
        <v>2034</v>
      </c>
      <c r="AM181" s="1313" t="s">
        <v>2034</v>
      </c>
      <c r="AN181" s="1313" t="s">
        <v>2034</v>
      </c>
      <c r="AO181" s="1313" t="s">
        <v>2034</v>
      </c>
      <c r="AP181" s="1313" t="s">
        <v>2034</v>
      </c>
      <c r="AQ181" s="1313" t="s">
        <v>2034</v>
      </c>
      <c r="AR181" s="1313" t="s">
        <v>2034</v>
      </c>
      <c r="AS181" s="1313" t="s">
        <v>2034</v>
      </c>
      <c r="AT181" s="1313" t="s">
        <v>2034</v>
      </c>
      <c r="AU181" s="1313" t="s">
        <v>2034</v>
      </c>
      <c r="AV181" s="1313" t="s">
        <v>2034</v>
      </c>
      <c r="AW181" s="1313" t="s">
        <v>2034</v>
      </c>
      <c r="AX181" s="1313" t="s">
        <v>2034</v>
      </c>
      <c r="AY181" s="1313" t="s">
        <v>2034</v>
      </c>
      <c r="AZ181" s="1313" t="s">
        <v>2034</v>
      </c>
      <c r="BA181" s="1313" t="s">
        <v>2034</v>
      </c>
      <c r="BB181" s="1313" t="s">
        <v>2034</v>
      </c>
      <c r="BC181" s="1313" t="s">
        <v>2034</v>
      </c>
      <c r="BD181" s="1313" t="s">
        <v>2034</v>
      </c>
      <c r="BE181" s="1313" t="s">
        <v>2034</v>
      </c>
      <c r="BF181" s="1436"/>
      <c r="BG181" s="40"/>
      <c r="BH181" s="40"/>
      <c r="BI181" s="40"/>
      <c r="BJ181" s="40"/>
      <c r="BK181" s="40"/>
    </row>
    <row r="182" spans="1:68" ht="20.100000000000001" customHeight="1" thickBot="1" x14ac:dyDescent="0.3">
      <c r="A182" s="2842"/>
      <c r="B182" s="1440" t="s">
        <v>2745</v>
      </c>
      <c r="C182" s="2226" t="s">
        <v>2842</v>
      </c>
      <c r="D182" s="2223"/>
      <c r="E182" s="2227" t="s">
        <v>2035</v>
      </c>
      <c r="F182" s="2227" t="s">
        <v>2035</v>
      </c>
      <c r="G182" s="2227" t="s">
        <v>2035</v>
      </c>
      <c r="H182" s="2228" t="s">
        <v>2035</v>
      </c>
      <c r="I182" s="2228" t="s">
        <v>2035</v>
      </c>
      <c r="J182" s="2228" t="s">
        <v>2035</v>
      </c>
      <c r="K182" s="2228" t="s">
        <v>2034</v>
      </c>
      <c r="L182" s="2228" t="s">
        <v>2035</v>
      </c>
      <c r="M182" s="2228" t="s">
        <v>2035</v>
      </c>
      <c r="N182" s="2228" t="s">
        <v>2034</v>
      </c>
      <c r="O182" s="2228" t="s">
        <v>2034</v>
      </c>
      <c r="P182" s="2228" t="s">
        <v>2034</v>
      </c>
      <c r="Q182" s="1324" t="s">
        <v>2034</v>
      </c>
      <c r="R182" s="1324" t="s">
        <v>2034</v>
      </c>
      <c r="S182" s="1324" t="s">
        <v>2034</v>
      </c>
      <c r="T182" s="1327" t="s">
        <v>2034</v>
      </c>
      <c r="U182" s="1327" t="s">
        <v>2034</v>
      </c>
      <c r="V182" s="1327" t="s">
        <v>2034</v>
      </c>
      <c r="W182" s="1327" t="s">
        <v>2034</v>
      </c>
      <c r="X182" s="1327" t="s">
        <v>2035</v>
      </c>
      <c r="Y182" s="1327" t="s">
        <v>2034</v>
      </c>
      <c r="Z182" s="1327" t="s">
        <v>2035</v>
      </c>
      <c r="AA182" s="1327" t="s">
        <v>2035</v>
      </c>
      <c r="AB182" s="1327" t="s">
        <v>2034</v>
      </c>
      <c r="AC182" s="1327" t="s">
        <v>2034</v>
      </c>
      <c r="AD182" s="1327" t="s">
        <v>2034</v>
      </c>
      <c r="AE182" s="1325" t="s">
        <v>2034</v>
      </c>
      <c r="AF182" s="1324" t="s">
        <v>2034</v>
      </c>
      <c r="AG182" s="1327" t="s">
        <v>2034</v>
      </c>
      <c r="AH182" s="1327" t="s">
        <v>2034</v>
      </c>
      <c r="AI182" s="1327" t="s">
        <v>2034</v>
      </c>
      <c r="AJ182" s="1327" t="s">
        <v>2035</v>
      </c>
      <c r="AK182" s="1327" t="s">
        <v>2034</v>
      </c>
      <c r="AL182" s="1327" t="s">
        <v>2034</v>
      </c>
      <c r="AM182" s="1327" t="s">
        <v>2034</v>
      </c>
      <c r="AN182" s="1327" t="s">
        <v>2034</v>
      </c>
      <c r="AO182" s="1327" t="s">
        <v>2034</v>
      </c>
      <c r="AP182" s="1327" t="s">
        <v>2035</v>
      </c>
      <c r="AQ182" s="1327" t="s">
        <v>2034</v>
      </c>
      <c r="AR182" s="1327" t="s">
        <v>2805</v>
      </c>
      <c r="AS182" s="1327" t="s">
        <v>2805</v>
      </c>
      <c r="AT182" s="1327" t="s">
        <v>2805</v>
      </c>
      <c r="AU182" s="1327" t="s">
        <v>2805</v>
      </c>
      <c r="AV182" s="1327" t="s">
        <v>2805</v>
      </c>
      <c r="AW182" s="1327" t="s">
        <v>2805</v>
      </c>
      <c r="AX182" s="1327" t="s">
        <v>2805</v>
      </c>
      <c r="AY182" s="1327" t="s">
        <v>2805</v>
      </c>
      <c r="AZ182" s="1327" t="s">
        <v>2805</v>
      </c>
      <c r="BA182" s="1327" t="s">
        <v>2805</v>
      </c>
      <c r="BB182" s="1327" t="s">
        <v>2805</v>
      </c>
      <c r="BC182" s="1327" t="s">
        <v>2805</v>
      </c>
      <c r="BD182" s="1327" t="s">
        <v>2805</v>
      </c>
      <c r="BE182" s="1327" t="s">
        <v>2805</v>
      </c>
      <c r="BF182" s="1436"/>
      <c r="BG182" s="40"/>
      <c r="BH182" s="40"/>
      <c r="BI182" s="40"/>
      <c r="BJ182" s="40"/>
      <c r="BK182" s="40"/>
    </row>
    <row r="183" spans="1:68" ht="20.100000000000001" customHeight="1" thickBot="1" x14ac:dyDescent="0.3">
      <c r="A183" s="2842"/>
      <c r="B183" s="1440" t="s">
        <v>2745</v>
      </c>
      <c r="C183" s="2226" t="s">
        <v>2836</v>
      </c>
      <c r="D183" s="2223"/>
      <c r="E183" s="2227" t="s">
        <v>2034</v>
      </c>
      <c r="F183" s="2227" t="s">
        <v>2034</v>
      </c>
      <c r="G183" s="2227" t="s">
        <v>2034</v>
      </c>
      <c r="H183" s="2228" t="s">
        <v>2034</v>
      </c>
      <c r="I183" s="2231" t="s">
        <v>2034</v>
      </c>
      <c r="J183" s="2228" t="s">
        <v>2034</v>
      </c>
      <c r="K183" s="2228" t="s">
        <v>2034</v>
      </c>
      <c r="L183" s="2228" t="s">
        <v>2034</v>
      </c>
      <c r="M183" s="2228" t="s">
        <v>2034</v>
      </c>
      <c r="N183" s="2228" t="s">
        <v>2034</v>
      </c>
      <c r="O183" s="2228" t="s">
        <v>2034</v>
      </c>
      <c r="P183" s="2228" t="s">
        <v>2034</v>
      </c>
      <c r="Q183" s="1324" t="s">
        <v>2034</v>
      </c>
      <c r="R183" s="1324" t="s">
        <v>2035</v>
      </c>
      <c r="S183" s="1324" t="s">
        <v>2035</v>
      </c>
      <c r="T183" s="1313" t="s">
        <v>2035</v>
      </c>
      <c r="U183" s="1313" t="s">
        <v>2034</v>
      </c>
      <c r="V183" s="1313" t="s">
        <v>2035</v>
      </c>
      <c r="W183" s="1313" t="s">
        <v>2035</v>
      </c>
      <c r="X183" s="1313" t="s">
        <v>2035</v>
      </c>
      <c r="Y183" s="1313" t="s">
        <v>2034</v>
      </c>
      <c r="Z183" s="1313" t="s">
        <v>2035</v>
      </c>
      <c r="AA183" s="1313" t="s">
        <v>2035</v>
      </c>
      <c r="AB183" s="1313" t="s">
        <v>2035</v>
      </c>
      <c r="AC183" s="1313" t="s">
        <v>2035</v>
      </c>
      <c r="AD183" s="1313" t="s">
        <v>2035</v>
      </c>
      <c r="AE183" s="1325" t="s">
        <v>2035</v>
      </c>
      <c r="AF183" s="1324" t="s">
        <v>2034</v>
      </c>
      <c r="AG183" s="1313" t="s">
        <v>2035</v>
      </c>
      <c r="AH183" s="1313" t="s">
        <v>2035</v>
      </c>
      <c r="AI183" s="1313" t="s">
        <v>2035</v>
      </c>
      <c r="AJ183" s="1313" t="s">
        <v>2035</v>
      </c>
      <c r="AK183" s="1313" t="s">
        <v>2035</v>
      </c>
      <c r="AL183" s="1313" t="s">
        <v>2035</v>
      </c>
      <c r="AM183" s="1313" t="s">
        <v>2035</v>
      </c>
      <c r="AN183" s="1313" t="s">
        <v>2035</v>
      </c>
      <c r="AO183" s="1313" t="s">
        <v>2034</v>
      </c>
      <c r="AP183" s="1313" t="s">
        <v>2034</v>
      </c>
      <c r="AQ183" s="1313" t="s">
        <v>2034</v>
      </c>
      <c r="AR183" s="1313" t="s">
        <v>2831</v>
      </c>
      <c r="AS183" s="1313" t="s">
        <v>2831</v>
      </c>
      <c r="AT183" s="1313" t="s">
        <v>2831</v>
      </c>
      <c r="AU183" s="1313" t="s">
        <v>2805</v>
      </c>
      <c r="AV183" s="1313" t="s">
        <v>2805</v>
      </c>
      <c r="AW183" s="1313" t="s">
        <v>2831</v>
      </c>
      <c r="AX183" s="1313" t="s">
        <v>2831</v>
      </c>
      <c r="AY183" s="1313" t="s">
        <v>2831</v>
      </c>
      <c r="AZ183" s="1313" t="s">
        <v>2831</v>
      </c>
      <c r="BA183" s="1313" t="s">
        <v>2831</v>
      </c>
      <c r="BB183" s="1313" t="s">
        <v>2805</v>
      </c>
      <c r="BC183" s="1313" t="s">
        <v>2034</v>
      </c>
      <c r="BD183" s="1313" t="s">
        <v>2034</v>
      </c>
      <c r="BE183" s="1313" t="s">
        <v>2034</v>
      </c>
      <c r="BF183" s="1436"/>
      <c r="BG183" s="40"/>
      <c r="BH183" s="40"/>
      <c r="BI183" s="40"/>
      <c r="BJ183" s="40"/>
      <c r="BK183" s="40"/>
      <c r="BP183"/>
    </row>
    <row r="184" spans="1:68" ht="20.100000000000001" customHeight="1" thickBot="1" x14ac:dyDescent="0.3">
      <c r="A184" s="2843"/>
      <c r="B184" s="1439" t="s">
        <v>2745</v>
      </c>
      <c r="C184" s="2233" t="s">
        <v>2837</v>
      </c>
      <c r="D184" s="2223"/>
      <c r="E184" s="2234" t="s">
        <v>2035</v>
      </c>
      <c r="F184" s="2234" t="s">
        <v>2035</v>
      </c>
      <c r="G184" s="2234" t="s">
        <v>2035</v>
      </c>
      <c r="H184" s="2235" t="s">
        <v>2035</v>
      </c>
      <c r="I184" s="2228" t="s">
        <v>2035</v>
      </c>
      <c r="J184" s="2235" t="s">
        <v>2035</v>
      </c>
      <c r="K184" s="2235" t="s">
        <v>2035</v>
      </c>
      <c r="L184" s="2235" t="s">
        <v>2035</v>
      </c>
      <c r="M184" s="2235" t="s">
        <v>2035</v>
      </c>
      <c r="N184" s="2235" t="s">
        <v>2035</v>
      </c>
      <c r="O184" s="2235" t="s">
        <v>2035</v>
      </c>
      <c r="P184" s="2235" t="s">
        <v>2035</v>
      </c>
      <c r="Q184" s="1314" t="s">
        <v>2035</v>
      </c>
      <c r="R184" s="1314" t="s">
        <v>2035</v>
      </c>
      <c r="S184" s="1314" t="s">
        <v>2035</v>
      </c>
      <c r="T184" s="1438" t="s">
        <v>2035</v>
      </c>
      <c r="U184" s="1438" t="s">
        <v>2035</v>
      </c>
      <c r="V184" s="1438" t="s">
        <v>2035</v>
      </c>
      <c r="W184" s="1438" t="s">
        <v>2035</v>
      </c>
      <c r="X184" s="1438" t="s">
        <v>2035</v>
      </c>
      <c r="Y184" s="1438" t="s">
        <v>2035</v>
      </c>
      <c r="Z184" s="1438" t="s">
        <v>2035</v>
      </c>
      <c r="AA184" s="1438" t="s">
        <v>2035</v>
      </c>
      <c r="AB184" s="1438" t="s">
        <v>2035</v>
      </c>
      <c r="AC184" s="1438" t="s">
        <v>2035</v>
      </c>
      <c r="AD184" s="1438" t="s">
        <v>2035</v>
      </c>
      <c r="AE184" s="1321" t="s">
        <v>2035</v>
      </c>
      <c r="AF184" s="1314" t="s">
        <v>2035</v>
      </c>
      <c r="AG184" s="1438" t="s">
        <v>2035</v>
      </c>
      <c r="AH184" s="1438" t="s">
        <v>2035</v>
      </c>
      <c r="AI184" s="1438" t="s">
        <v>2035</v>
      </c>
      <c r="AJ184" s="1438" t="s">
        <v>2035</v>
      </c>
      <c r="AK184" s="1438" t="s">
        <v>2035</v>
      </c>
      <c r="AL184" s="1438" t="s">
        <v>2035</v>
      </c>
      <c r="AM184" s="1438" t="s">
        <v>2035</v>
      </c>
      <c r="AN184" s="1438" t="s">
        <v>2035</v>
      </c>
      <c r="AO184" s="1438" t="s">
        <v>2035</v>
      </c>
      <c r="AP184" s="1438" t="s">
        <v>2035</v>
      </c>
      <c r="AQ184" s="1438" t="s">
        <v>2035</v>
      </c>
      <c r="AR184" s="1438" t="s">
        <v>2035</v>
      </c>
      <c r="AS184" s="1438" t="s">
        <v>2035</v>
      </c>
      <c r="AT184" s="1438" t="s">
        <v>2035</v>
      </c>
      <c r="AU184" s="1438" t="s">
        <v>2035</v>
      </c>
      <c r="AV184" s="1438" t="s">
        <v>2035</v>
      </c>
      <c r="AW184" s="1438" t="s">
        <v>2035</v>
      </c>
      <c r="AX184" s="1438" t="s">
        <v>2035</v>
      </c>
      <c r="AY184" s="1438" t="s">
        <v>2035</v>
      </c>
      <c r="AZ184" s="1438" t="s">
        <v>2035</v>
      </c>
      <c r="BA184" s="1438" t="s">
        <v>2035</v>
      </c>
      <c r="BB184" s="1438" t="s">
        <v>2035</v>
      </c>
      <c r="BC184" s="1438" t="s">
        <v>2035</v>
      </c>
      <c r="BD184" s="1438" t="s">
        <v>2035</v>
      </c>
      <c r="BE184" s="1438" t="s">
        <v>2035</v>
      </c>
      <c r="BF184" s="1436"/>
      <c r="BG184" s="40"/>
      <c r="BH184" s="40"/>
      <c r="BI184" s="40"/>
      <c r="BJ184" s="40"/>
      <c r="BK184" s="40"/>
    </row>
    <row r="185" spans="1:68" ht="20.100000000000001" customHeight="1" thickBot="1" x14ac:dyDescent="0.3">
      <c r="A185" s="2841" t="s">
        <v>2832</v>
      </c>
      <c r="B185" s="1437" t="s">
        <v>2735</v>
      </c>
      <c r="C185" s="2236" t="s">
        <v>2738</v>
      </c>
      <c r="D185" s="2223"/>
      <c r="E185" s="2224" t="s">
        <v>2034</v>
      </c>
      <c r="F185" s="2224" t="s">
        <v>2035</v>
      </c>
      <c r="G185" s="2224" t="s">
        <v>2035</v>
      </c>
      <c r="H185" s="2225" t="s">
        <v>2035</v>
      </c>
      <c r="I185" s="2228" t="s">
        <v>2035</v>
      </c>
      <c r="J185" s="2225" t="s">
        <v>2035</v>
      </c>
      <c r="K185" s="2225" t="s">
        <v>2034</v>
      </c>
      <c r="L185" s="2225" t="s">
        <v>2034</v>
      </c>
      <c r="M185" s="2225" t="s">
        <v>2034</v>
      </c>
      <c r="N185" s="2237" t="s">
        <v>2035</v>
      </c>
      <c r="O185" s="2237" t="s">
        <v>2035</v>
      </c>
      <c r="P185" s="2237" t="s">
        <v>2035</v>
      </c>
      <c r="Q185" s="1326" t="s">
        <v>2034</v>
      </c>
      <c r="R185" s="1326" t="s">
        <v>2034</v>
      </c>
      <c r="S185" s="1326" t="s">
        <v>2838</v>
      </c>
      <c r="T185" s="1317" t="s">
        <v>2034</v>
      </c>
      <c r="U185" s="1317" t="s">
        <v>2034</v>
      </c>
      <c r="V185" s="1317" t="s">
        <v>2035</v>
      </c>
      <c r="W185" s="1317" t="s">
        <v>2035</v>
      </c>
      <c r="X185" s="1317" t="s">
        <v>2034</v>
      </c>
      <c r="Y185" s="1317" t="s">
        <v>2035</v>
      </c>
      <c r="Z185" s="1317" t="s">
        <v>2034</v>
      </c>
      <c r="AA185" s="1317" t="s">
        <v>2035</v>
      </c>
      <c r="AB185" s="1317" t="s">
        <v>2035</v>
      </c>
      <c r="AC185" s="1317" t="s">
        <v>2035</v>
      </c>
      <c r="AD185" s="1317" t="s">
        <v>2035</v>
      </c>
      <c r="AE185" s="1319" t="s">
        <v>2035</v>
      </c>
      <c r="AF185" s="1318" t="s">
        <v>2035</v>
      </c>
      <c r="AG185" s="1317" t="s">
        <v>2035</v>
      </c>
      <c r="AH185" s="1317" t="s">
        <v>2035</v>
      </c>
      <c r="AI185" s="1317" t="s">
        <v>2035</v>
      </c>
      <c r="AJ185" s="1317" t="s">
        <v>2035</v>
      </c>
      <c r="AK185" s="1317" t="s">
        <v>2034</v>
      </c>
      <c r="AL185" s="1317" t="s">
        <v>2035</v>
      </c>
      <c r="AM185" s="1317" t="s">
        <v>2035</v>
      </c>
      <c r="AN185" s="1317" t="s">
        <v>2035</v>
      </c>
      <c r="AO185" s="1317" t="s">
        <v>2035</v>
      </c>
      <c r="AP185" s="1317" t="s">
        <v>2035</v>
      </c>
      <c r="AQ185" s="1317" t="s">
        <v>2035</v>
      </c>
      <c r="AR185" s="1317" t="s">
        <v>2831</v>
      </c>
      <c r="AS185" s="1317" t="s">
        <v>2805</v>
      </c>
      <c r="AT185" s="1317" t="s">
        <v>2831</v>
      </c>
      <c r="AU185" s="1317" t="s">
        <v>2831</v>
      </c>
      <c r="AV185" s="1317" t="s">
        <v>2831</v>
      </c>
      <c r="AW185" s="1317" t="s">
        <v>2831</v>
      </c>
      <c r="AX185" s="1317" t="s">
        <v>2831</v>
      </c>
      <c r="AY185" s="1317" t="s">
        <v>2831</v>
      </c>
      <c r="AZ185" s="1317" t="s">
        <v>2831</v>
      </c>
      <c r="BA185" s="1317" t="s">
        <v>2831</v>
      </c>
      <c r="BB185" s="1317" t="s">
        <v>2035</v>
      </c>
      <c r="BC185" s="1317" t="s">
        <v>2035</v>
      </c>
      <c r="BD185" s="1317" t="s">
        <v>2035</v>
      </c>
      <c r="BE185" s="1317" t="s">
        <v>2035</v>
      </c>
      <c r="BF185" s="1436"/>
      <c r="BG185" s="40"/>
      <c r="BH185" s="40"/>
      <c r="BI185" s="40"/>
      <c r="BJ185" s="40"/>
      <c r="BK185" s="40"/>
    </row>
    <row r="186" spans="1:68" ht="20.100000000000001" customHeight="1" thickBot="1" x14ac:dyDescent="0.3">
      <c r="A186" s="2842"/>
      <c r="B186" s="1435" t="s">
        <v>2735</v>
      </c>
      <c r="C186" s="2238" t="s">
        <v>2742</v>
      </c>
      <c r="D186" s="2223"/>
      <c r="E186" s="2239" t="s">
        <v>603</v>
      </c>
      <c r="F186" s="2239" t="s">
        <v>2035</v>
      </c>
      <c r="G186" s="2239" t="s">
        <v>2035</v>
      </c>
      <c r="H186" s="2240" t="s">
        <v>603</v>
      </c>
      <c r="I186" s="2228" t="s">
        <v>603</v>
      </c>
      <c r="J186" s="2240" t="s">
        <v>603</v>
      </c>
      <c r="K186" s="2240" t="s">
        <v>603</v>
      </c>
      <c r="L186" s="2240" t="s">
        <v>603</v>
      </c>
      <c r="M186" s="2240" t="s">
        <v>2035</v>
      </c>
      <c r="N186" s="2240" t="s">
        <v>2035</v>
      </c>
      <c r="O186" s="2240" t="s">
        <v>2035</v>
      </c>
      <c r="P186" s="2240" t="s">
        <v>2035</v>
      </c>
      <c r="Q186" s="1342" t="s">
        <v>2035</v>
      </c>
      <c r="R186" s="1342" t="s">
        <v>2035</v>
      </c>
      <c r="S186" s="1342" t="s">
        <v>2035</v>
      </c>
      <c r="T186" s="1313" t="s">
        <v>603</v>
      </c>
      <c r="U186" s="1313" t="s">
        <v>603</v>
      </c>
      <c r="V186" s="1313" t="s">
        <v>603</v>
      </c>
      <c r="W186" s="1313" t="s">
        <v>603</v>
      </c>
      <c r="X186" s="1313" t="s">
        <v>2034</v>
      </c>
      <c r="Y186" s="1313" t="s">
        <v>603</v>
      </c>
      <c r="Z186" s="1313" t="s">
        <v>2034</v>
      </c>
      <c r="AA186" s="1313" t="s">
        <v>2035</v>
      </c>
      <c r="AB186" s="1313" t="s">
        <v>2035</v>
      </c>
      <c r="AC186" s="1313" t="s">
        <v>2035</v>
      </c>
      <c r="AD186" s="1313" t="s">
        <v>2035</v>
      </c>
      <c r="AE186" s="1315" t="s">
        <v>2035</v>
      </c>
      <c r="AF186" s="1313" t="s">
        <v>603</v>
      </c>
      <c r="AG186" s="1313" t="s">
        <v>603</v>
      </c>
      <c r="AH186" s="1313" t="s">
        <v>2035</v>
      </c>
      <c r="AI186" s="1313" t="s">
        <v>603</v>
      </c>
      <c r="AJ186" s="1313" t="s">
        <v>603</v>
      </c>
      <c r="AK186" s="1313" t="s">
        <v>2035</v>
      </c>
      <c r="AL186" s="1313" t="s">
        <v>2829</v>
      </c>
      <c r="AM186" s="1313" t="s">
        <v>2829</v>
      </c>
      <c r="AN186" s="1313" t="s">
        <v>2035</v>
      </c>
      <c r="AO186" s="1313" t="s">
        <v>2035</v>
      </c>
      <c r="AP186" s="1313" t="s">
        <v>2035</v>
      </c>
      <c r="AQ186" s="1313" t="s">
        <v>2035</v>
      </c>
      <c r="AR186" s="1313" t="s">
        <v>2035</v>
      </c>
      <c r="AS186" s="1313" t="s">
        <v>2035</v>
      </c>
      <c r="AT186" s="1313" t="s">
        <v>2035</v>
      </c>
      <c r="AU186" s="1313" t="s">
        <v>2035</v>
      </c>
      <c r="AV186" s="1313" t="s">
        <v>2035</v>
      </c>
      <c r="AW186" s="1313" t="s">
        <v>2035</v>
      </c>
      <c r="AX186" s="1313" t="s">
        <v>2035</v>
      </c>
      <c r="AY186" s="1313" t="s">
        <v>2035</v>
      </c>
      <c r="AZ186" s="1313" t="s">
        <v>2035</v>
      </c>
      <c r="BA186" s="1313" t="s">
        <v>2035</v>
      </c>
      <c r="BB186" s="1313" t="s">
        <v>2035</v>
      </c>
      <c r="BC186" s="1313" t="s">
        <v>2035</v>
      </c>
      <c r="BD186" s="1313" t="s">
        <v>603</v>
      </c>
      <c r="BE186" s="1313" t="s">
        <v>603</v>
      </c>
      <c r="BF186" s="1436"/>
      <c r="BG186" s="40"/>
      <c r="BH186" s="40"/>
      <c r="BI186" s="40"/>
      <c r="BJ186" s="40"/>
      <c r="BK186" s="40"/>
    </row>
    <row r="187" spans="1:68" ht="20.100000000000001" customHeight="1" thickBot="1" x14ac:dyDescent="0.25">
      <c r="A187" s="2842"/>
      <c r="B187" s="1435" t="s">
        <v>2735</v>
      </c>
      <c r="C187" s="2238" t="s">
        <v>2739</v>
      </c>
      <c r="D187" s="2223"/>
      <c r="E187" s="2230" t="s">
        <v>2035</v>
      </c>
      <c r="F187" s="2230" t="s">
        <v>2035</v>
      </c>
      <c r="G187" s="2230" t="s">
        <v>2035</v>
      </c>
      <c r="H187" s="2231" t="s">
        <v>2035</v>
      </c>
      <c r="I187" s="2235" t="s">
        <v>2034</v>
      </c>
      <c r="J187" s="2231" t="s">
        <v>2035</v>
      </c>
      <c r="K187" s="2231" t="s">
        <v>2035</v>
      </c>
      <c r="L187" s="2231" t="s">
        <v>2035</v>
      </c>
      <c r="M187" s="2231" t="s">
        <v>2035</v>
      </c>
      <c r="N187" s="2231" t="s">
        <v>2035</v>
      </c>
      <c r="O187" s="2231" t="s">
        <v>2035</v>
      </c>
      <c r="P187" s="2231" t="s">
        <v>2035</v>
      </c>
      <c r="Q187" s="1316" t="s">
        <v>2035</v>
      </c>
      <c r="R187" s="1316" t="s">
        <v>2035</v>
      </c>
      <c r="S187" s="1316" t="s">
        <v>2035</v>
      </c>
      <c r="T187" s="1313" t="s">
        <v>2035</v>
      </c>
      <c r="U187" s="1313" t="s">
        <v>2035</v>
      </c>
      <c r="V187" s="1313" t="s">
        <v>2035</v>
      </c>
      <c r="W187" s="1313" t="s">
        <v>2035</v>
      </c>
      <c r="X187" s="1313" t="s">
        <v>2035</v>
      </c>
      <c r="Y187" s="1313" t="s">
        <v>2035</v>
      </c>
      <c r="Z187" s="1313" t="s">
        <v>2035</v>
      </c>
      <c r="AA187" s="1313" t="s">
        <v>2035</v>
      </c>
      <c r="AB187" s="1313" t="s">
        <v>2035</v>
      </c>
      <c r="AC187" s="1313" t="s">
        <v>2035</v>
      </c>
      <c r="AD187" s="1313" t="s">
        <v>2035</v>
      </c>
      <c r="AE187" s="1315" t="s">
        <v>2035</v>
      </c>
      <c r="AF187" s="1316" t="s">
        <v>2035</v>
      </c>
      <c r="AG187" s="1313" t="s">
        <v>2035</v>
      </c>
      <c r="AH187" s="1313" t="s">
        <v>2035</v>
      </c>
      <c r="AI187" s="1313" t="s">
        <v>2035</v>
      </c>
      <c r="AJ187" s="1313" t="s">
        <v>2035</v>
      </c>
      <c r="AK187" s="1313" t="s">
        <v>2035</v>
      </c>
      <c r="AL187" s="1313" t="s">
        <v>2035</v>
      </c>
      <c r="AM187" s="1313" t="s">
        <v>2035</v>
      </c>
      <c r="AN187" s="1313" t="s">
        <v>2035</v>
      </c>
      <c r="AO187" s="1313" t="s">
        <v>2035</v>
      </c>
      <c r="AP187" s="1313" t="s">
        <v>2035</v>
      </c>
      <c r="AQ187" s="1313" t="s">
        <v>2035</v>
      </c>
      <c r="AR187" s="1313" t="s">
        <v>2831</v>
      </c>
      <c r="AS187" s="1313" t="s">
        <v>2035</v>
      </c>
      <c r="AT187" s="1313" t="s">
        <v>2035</v>
      </c>
      <c r="AU187" s="1313" t="s">
        <v>2035</v>
      </c>
      <c r="AV187" s="1313" t="s">
        <v>2035</v>
      </c>
      <c r="AW187" s="1313" t="s">
        <v>2035</v>
      </c>
      <c r="AX187" s="1313" t="s">
        <v>2035</v>
      </c>
      <c r="AY187" s="1313" t="s">
        <v>2035</v>
      </c>
      <c r="AZ187" s="1313" t="s">
        <v>2035</v>
      </c>
      <c r="BA187" s="1313" t="s">
        <v>2035</v>
      </c>
      <c r="BB187" s="1313" t="s">
        <v>2035</v>
      </c>
      <c r="BC187" s="1313" t="s">
        <v>2035</v>
      </c>
      <c r="BD187" s="1313" t="s">
        <v>2035</v>
      </c>
      <c r="BE187" s="1313" t="s">
        <v>2035</v>
      </c>
      <c r="BF187" s="1436"/>
      <c r="BG187" s="40"/>
      <c r="BH187" s="40"/>
      <c r="BI187" s="40"/>
      <c r="BJ187" s="40"/>
      <c r="BK187" s="40"/>
      <c r="BL187" s="40"/>
      <c r="BM187" s="40"/>
      <c r="BN187" s="40"/>
      <c r="BO187" s="40"/>
    </row>
    <row r="188" spans="1:68" ht="20.100000000000001" customHeight="1" thickBot="1" x14ac:dyDescent="0.25">
      <c r="A188" s="2842"/>
      <c r="B188" s="1435" t="s">
        <v>2735</v>
      </c>
      <c r="C188" s="2238" t="s">
        <v>2734</v>
      </c>
      <c r="D188" s="2223"/>
      <c r="E188" s="2230" t="s">
        <v>2035</v>
      </c>
      <c r="F188" s="2230" t="s">
        <v>2035</v>
      </c>
      <c r="G188" s="2230" t="s">
        <v>2035</v>
      </c>
      <c r="H188" s="2231" t="s">
        <v>2034</v>
      </c>
      <c r="I188" s="2225" t="s">
        <v>2034</v>
      </c>
      <c r="J188" s="2231" t="s">
        <v>2034</v>
      </c>
      <c r="K188" s="2231" t="s">
        <v>2034</v>
      </c>
      <c r="L188" s="2231" t="s">
        <v>2034</v>
      </c>
      <c r="M188" s="2231" t="s">
        <v>2035</v>
      </c>
      <c r="N188" s="2231" t="s">
        <v>2035</v>
      </c>
      <c r="O188" s="2231" t="s">
        <v>2035</v>
      </c>
      <c r="P188" s="2231" t="s">
        <v>2035</v>
      </c>
      <c r="Q188" s="1316" t="s">
        <v>2035</v>
      </c>
      <c r="R188" s="1316" t="s">
        <v>2035</v>
      </c>
      <c r="S188" s="1316" t="s">
        <v>2035</v>
      </c>
      <c r="T188" s="1313" t="s">
        <v>2035</v>
      </c>
      <c r="U188" s="1313" t="s">
        <v>2035</v>
      </c>
      <c r="V188" s="1313" t="s">
        <v>2035</v>
      </c>
      <c r="W188" s="1313" t="s">
        <v>2035</v>
      </c>
      <c r="X188" s="1313" t="s">
        <v>2035</v>
      </c>
      <c r="Y188" s="1313" t="s">
        <v>2035</v>
      </c>
      <c r="Z188" s="1313" t="s">
        <v>2035</v>
      </c>
      <c r="AA188" s="1313" t="s">
        <v>2035</v>
      </c>
      <c r="AB188" s="1313" t="s">
        <v>2035</v>
      </c>
      <c r="AC188" s="1313" t="s">
        <v>2035</v>
      </c>
      <c r="AD188" s="1313" t="s">
        <v>2035</v>
      </c>
      <c r="AE188" s="1315" t="s">
        <v>2035</v>
      </c>
      <c r="AF188" s="1314" t="s">
        <v>2829</v>
      </c>
      <c r="AG188" s="1313" t="s">
        <v>603</v>
      </c>
      <c r="AH188" s="1313" t="s">
        <v>603</v>
      </c>
      <c r="AI188" s="1313" t="s">
        <v>603</v>
      </c>
      <c r="AJ188" s="1313" t="s">
        <v>2035</v>
      </c>
      <c r="AK188" s="1313" t="s">
        <v>2035</v>
      </c>
      <c r="AL188" s="1313" t="s">
        <v>603</v>
      </c>
      <c r="AM188" s="1313" t="s">
        <v>2035</v>
      </c>
      <c r="AN188" s="1313" t="s">
        <v>2035</v>
      </c>
      <c r="AO188" s="1313" t="s">
        <v>2035</v>
      </c>
      <c r="AP188" s="1313" t="s">
        <v>2035</v>
      </c>
      <c r="AQ188" s="1313" t="s">
        <v>2035</v>
      </c>
      <c r="AR188" s="1313" t="s">
        <v>2805</v>
      </c>
      <c r="AS188" s="1313" t="s">
        <v>2035</v>
      </c>
      <c r="AT188" s="1313" t="s">
        <v>2035</v>
      </c>
      <c r="AU188" s="1313" t="s">
        <v>2035</v>
      </c>
      <c r="AV188" s="1313" t="s">
        <v>2035</v>
      </c>
      <c r="AW188" s="1313" t="s">
        <v>2035</v>
      </c>
      <c r="AX188" s="1313" t="s">
        <v>2035</v>
      </c>
      <c r="AY188" s="1313" t="s">
        <v>2035</v>
      </c>
      <c r="AZ188" s="1313" t="s">
        <v>2035</v>
      </c>
      <c r="BA188" s="1313" t="s">
        <v>2035</v>
      </c>
      <c r="BB188" s="1313" t="s">
        <v>2035</v>
      </c>
      <c r="BC188" s="1313" t="s">
        <v>2035</v>
      </c>
      <c r="BD188" s="1313" t="s">
        <v>2035</v>
      </c>
      <c r="BE188" s="1313" t="s">
        <v>2035</v>
      </c>
      <c r="BF188" s="1436"/>
      <c r="BG188" s="40"/>
      <c r="BH188" s="40"/>
      <c r="BI188" s="40"/>
      <c r="BJ188" s="40"/>
      <c r="BK188" s="40"/>
      <c r="BL188" s="40"/>
      <c r="BM188" s="40"/>
      <c r="BN188" s="40"/>
      <c r="BO188" s="40"/>
    </row>
    <row r="189" spans="1:68" ht="20.100000000000001" customHeight="1" thickBot="1" x14ac:dyDescent="0.25">
      <c r="A189" s="2842"/>
      <c r="B189" s="1435" t="s">
        <v>2735</v>
      </c>
      <c r="C189" s="2238" t="s">
        <v>2743</v>
      </c>
      <c r="D189" s="2223"/>
      <c r="E189" s="2230" t="s">
        <v>2035</v>
      </c>
      <c r="F189" s="2230" t="s">
        <v>2035</v>
      </c>
      <c r="G189" s="2230" t="s">
        <v>2035</v>
      </c>
      <c r="H189" s="2231" t="s">
        <v>2035</v>
      </c>
      <c r="I189" s="2240" t="s">
        <v>2034</v>
      </c>
      <c r="J189" s="2231" t="s">
        <v>2035</v>
      </c>
      <c r="K189" s="2231" t="s">
        <v>2035</v>
      </c>
      <c r="L189" s="2231" t="s">
        <v>2035</v>
      </c>
      <c r="M189" s="2231" t="s">
        <v>2035</v>
      </c>
      <c r="N189" s="2231" t="s">
        <v>2035</v>
      </c>
      <c r="O189" s="2231" t="s">
        <v>2035</v>
      </c>
      <c r="P189" s="2231" t="s">
        <v>2035</v>
      </c>
      <c r="Q189" s="1316" t="s">
        <v>2035</v>
      </c>
      <c r="R189" s="1316" t="s">
        <v>2035</v>
      </c>
      <c r="S189" s="1316" t="s">
        <v>2035</v>
      </c>
      <c r="T189" s="1313" t="s">
        <v>2035</v>
      </c>
      <c r="U189" s="1313" t="s">
        <v>2035</v>
      </c>
      <c r="V189" s="1313" t="s">
        <v>2035</v>
      </c>
      <c r="W189" s="1313" t="s">
        <v>2035</v>
      </c>
      <c r="X189" s="1313" t="s">
        <v>2035</v>
      </c>
      <c r="Y189" s="1313" t="s">
        <v>2035</v>
      </c>
      <c r="Z189" s="1313" t="s">
        <v>2035</v>
      </c>
      <c r="AA189" s="1313" t="s">
        <v>2035</v>
      </c>
      <c r="AB189" s="1313" t="s">
        <v>2035</v>
      </c>
      <c r="AC189" s="1313" t="s">
        <v>2035</v>
      </c>
      <c r="AD189" s="1313" t="s">
        <v>2035</v>
      </c>
      <c r="AE189" s="1315" t="s">
        <v>2035</v>
      </c>
      <c r="AF189" s="1314" t="s">
        <v>2829</v>
      </c>
      <c r="AG189" s="1313" t="s">
        <v>2035</v>
      </c>
      <c r="AH189" s="1313" t="s">
        <v>2035</v>
      </c>
      <c r="AI189" s="1313" t="s">
        <v>2035</v>
      </c>
      <c r="AJ189" s="1313" t="s">
        <v>2035</v>
      </c>
      <c r="AK189" s="1313" t="s">
        <v>2035</v>
      </c>
      <c r="AL189" s="1313" t="s">
        <v>2035</v>
      </c>
      <c r="AM189" s="1313" t="s">
        <v>2035</v>
      </c>
      <c r="AN189" s="1313" t="s">
        <v>2035</v>
      </c>
      <c r="AO189" s="1313" t="s">
        <v>2035</v>
      </c>
      <c r="AP189" s="1313" t="s">
        <v>2035</v>
      </c>
      <c r="AQ189" s="1313" t="s">
        <v>2035</v>
      </c>
      <c r="AR189" s="1313" t="s">
        <v>2035</v>
      </c>
      <c r="AS189" s="1313" t="s">
        <v>2035</v>
      </c>
      <c r="AT189" s="1313" t="s">
        <v>2035</v>
      </c>
      <c r="AU189" s="1313" t="s">
        <v>2035</v>
      </c>
      <c r="AV189" s="1313" t="s">
        <v>2035</v>
      </c>
      <c r="AW189" s="1313" t="s">
        <v>2035</v>
      </c>
      <c r="AX189" s="1313" t="s">
        <v>2035</v>
      </c>
      <c r="AY189" s="1313" t="s">
        <v>2035</v>
      </c>
      <c r="AZ189" s="1313" t="s">
        <v>2035</v>
      </c>
      <c r="BA189" s="1313" t="s">
        <v>2035</v>
      </c>
      <c r="BB189" s="1313" t="s">
        <v>2035</v>
      </c>
      <c r="BC189" s="1313" t="s">
        <v>2035</v>
      </c>
      <c r="BD189" s="1313" t="s">
        <v>2035</v>
      </c>
      <c r="BE189" s="1313" t="s">
        <v>2035</v>
      </c>
      <c r="BF189" s="1436"/>
      <c r="BG189" s="40"/>
      <c r="BH189" s="40"/>
      <c r="BI189" s="40"/>
      <c r="BJ189" s="40"/>
      <c r="BK189" s="40"/>
      <c r="BL189" s="40"/>
      <c r="BM189" s="40"/>
      <c r="BN189" s="40"/>
      <c r="BO189" s="40"/>
    </row>
    <row r="190" spans="1:68" ht="20.100000000000001" customHeight="1" thickBot="1" x14ac:dyDescent="0.25">
      <c r="A190" s="2842"/>
      <c r="B190" s="1435" t="s">
        <v>2735</v>
      </c>
      <c r="C190" s="2238" t="s">
        <v>2741</v>
      </c>
      <c r="D190" s="2223"/>
      <c r="E190" s="2241" t="s">
        <v>603</v>
      </c>
      <c r="F190" s="2241" t="s">
        <v>603</v>
      </c>
      <c r="G190" s="2241" t="s">
        <v>603</v>
      </c>
      <c r="H190" s="2231" t="s">
        <v>603</v>
      </c>
      <c r="I190" s="2231" t="s">
        <v>603</v>
      </c>
      <c r="J190" s="2231" t="s">
        <v>603</v>
      </c>
      <c r="K190" s="2231" t="s">
        <v>603</v>
      </c>
      <c r="L190" s="2231" t="s">
        <v>603</v>
      </c>
      <c r="M190" s="2231" t="s">
        <v>603</v>
      </c>
      <c r="N190" s="2231" t="s">
        <v>603</v>
      </c>
      <c r="O190" s="2231" t="s">
        <v>603</v>
      </c>
      <c r="P190" s="2231" t="s">
        <v>603</v>
      </c>
      <c r="Q190" s="1316" t="s">
        <v>603</v>
      </c>
      <c r="R190" s="1316" t="s">
        <v>603</v>
      </c>
      <c r="S190" s="1316" t="s">
        <v>603</v>
      </c>
      <c r="T190" s="1313" t="s">
        <v>603</v>
      </c>
      <c r="U190" s="1313" t="s">
        <v>603</v>
      </c>
      <c r="V190" s="1313" t="s">
        <v>603</v>
      </c>
      <c r="W190" s="1313" t="s">
        <v>603</v>
      </c>
      <c r="X190" s="1313" t="s">
        <v>603</v>
      </c>
      <c r="Y190" s="1313" t="s">
        <v>603</v>
      </c>
      <c r="Z190" s="1313" t="s">
        <v>603</v>
      </c>
      <c r="AA190" s="1313" t="s">
        <v>603</v>
      </c>
      <c r="AB190" s="1313" t="s">
        <v>603</v>
      </c>
      <c r="AC190" s="1313" t="s">
        <v>603</v>
      </c>
      <c r="AD190" s="1313" t="s">
        <v>603</v>
      </c>
      <c r="AE190" s="1313" t="s">
        <v>603</v>
      </c>
      <c r="AF190" s="1313" t="s">
        <v>2034</v>
      </c>
      <c r="AG190" s="1313" t="s">
        <v>2035</v>
      </c>
      <c r="AH190" s="1313" t="s">
        <v>2035</v>
      </c>
      <c r="AI190" s="1313" t="s">
        <v>603</v>
      </c>
      <c r="AJ190" s="1313" t="s">
        <v>603</v>
      </c>
      <c r="AK190" s="1313" t="s">
        <v>2035</v>
      </c>
      <c r="AL190" s="1313" t="s">
        <v>603</v>
      </c>
      <c r="AM190" s="1313" t="s">
        <v>2829</v>
      </c>
      <c r="AN190" s="1313" t="s">
        <v>2034</v>
      </c>
      <c r="AO190" s="1313" t="s">
        <v>2035</v>
      </c>
      <c r="AP190" s="1313" t="s">
        <v>2829</v>
      </c>
      <c r="AQ190" s="1313" t="s">
        <v>2034</v>
      </c>
      <c r="AR190" s="1313" t="s">
        <v>2034</v>
      </c>
      <c r="AS190" s="1313" t="s">
        <v>2034</v>
      </c>
      <c r="AT190" s="1313" t="s">
        <v>2034</v>
      </c>
      <c r="AU190" s="1313" t="s">
        <v>2034</v>
      </c>
      <c r="AV190" s="1313" t="s">
        <v>2034</v>
      </c>
      <c r="AW190" s="1313" t="s">
        <v>2034</v>
      </c>
      <c r="AX190" s="1313" t="s">
        <v>2035</v>
      </c>
      <c r="AY190" s="1313" t="s">
        <v>2035</v>
      </c>
      <c r="AZ190" s="1313" t="s">
        <v>2035</v>
      </c>
      <c r="BA190" s="1313" t="s">
        <v>2035</v>
      </c>
      <c r="BB190" s="1313" t="s">
        <v>2035</v>
      </c>
      <c r="BC190" s="1313" t="s">
        <v>2035</v>
      </c>
      <c r="BD190" s="1313" t="s">
        <v>2035</v>
      </c>
      <c r="BE190" s="1313" t="s">
        <v>2035</v>
      </c>
      <c r="BF190" s="1436"/>
      <c r="BG190" s="40"/>
      <c r="BH190" s="40"/>
      <c r="BI190" s="40"/>
      <c r="BJ190" s="40"/>
      <c r="BK190" s="40"/>
      <c r="BL190" s="40"/>
      <c r="BM190" s="40"/>
      <c r="BN190" s="40"/>
      <c r="BO190" s="40"/>
    </row>
    <row r="191" spans="1:68" ht="20.100000000000001" customHeight="1" x14ac:dyDescent="0.2">
      <c r="A191" s="2842"/>
      <c r="B191" s="1435" t="s">
        <v>2735</v>
      </c>
      <c r="C191" s="2238" t="s">
        <v>2830</v>
      </c>
      <c r="D191" s="2223"/>
      <c r="E191" s="2230" t="s">
        <v>2035</v>
      </c>
      <c r="F191" s="2230" t="s">
        <v>2035</v>
      </c>
      <c r="G191" s="2230" t="s">
        <v>2035</v>
      </c>
      <c r="H191" s="2231" t="s">
        <v>2035</v>
      </c>
      <c r="I191" s="2231" t="s">
        <v>2034</v>
      </c>
      <c r="J191" s="2231" t="s">
        <v>2035</v>
      </c>
      <c r="K191" s="2231" t="s">
        <v>2035</v>
      </c>
      <c r="L191" s="2231" t="s">
        <v>2035</v>
      </c>
      <c r="M191" s="2231" t="s">
        <v>2035</v>
      </c>
      <c r="N191" s="2231" t="s">
        <v>2035</v>
      </c>
      <c r="O191" s="2231" t="s">
        <v>2035</v>
      </c>
      <c r="P191" s="2231" t="s">
        <v>2035</v>
      </c>
      <c r="Q191" s="1316" t="s">
        <v>2035</v>
      </c>
      <c r="R191" s="1316" t="s">
        <v>2035</v>
      </c>
      <c r="S191" s="1316" t="s">
        <v>2035</v>
      </c>
      <c r="T191" s="1313" t="s">
        <v>2035</v>
      </c>
      <c r="U191" s="1313" t="s">
        <v>2035</v>
      </c>
      <c r="V191" s="1313" t="s">
        <v>2035</v>
      </c>
      <c r="W191" s="1313" t="s">
        <v>2035</v>
      </c>
      <c r="X191" s="1313" t="s">
        <v>2035</v>
      </c>
      <c r="Y191" s="1313" t="s">
        <v>2035</v>
      </c>
      <c r="Z191" s="1313" t="s">
        <v>2035</v>
      </c>
      <c r="AA191" s="1313" t="s">
        <v>2035</v>
      </c>
      <c r="AB191" s="1313" t="s">
        <v>2035</v>
      </c>
      <c r="AC191" s="1313" t="s">
        <v>2035</v>
      </c>
      <c r="AD191" s="1313" t="s">
        <v>2035</v>
      </c>
      <c r="AE191" s="1315" t="s">
        <v>2035</v>
      </c>
      <c r="AF191" s="1316" t="s">
        <v>2035</v>
      </c>
      <c r="AG191" s="1313" t="s">
        <v>2035</v>
      </c>
      <c r="AH191" s="1313" t="s">
        <v>2035</v>
      </c>
      <c r="AI191" s="1313" t="s">
        <v>2034</v>
      </c>
      <c r="AJ191" s="1313" t="s">
        <v>2035</v>
      </c>
      <c r="AK191" s="1313" t="s">
        <v>2035</v>
      </c>
      <c r="AL191" s="1313" t="s">
        <v>2034</v>
      </c>
      <c r="AM191" s="1313" t="s">
        <v>2035</v>
      </c>
      <c r="AN191" s="1313" t="s">
        <v>2035</v>
      </c>
      <c r="AO191" s="1313" t="s">
        <v>2035</v>
      </c>
      <c r="AP191" s="1313" t="s">
        <v>2035</v>
      </c>
      <c r="AQ191" s="1313" t="s">
        <v>2035</v>
      </c>
      <c r="AR191" s="1313" t="s">
        <v>2035</v>
      </c>
      <c r="AS191" s="1313" t="s">
        <v>2035</v>
      </c>
      <c r="AT191" s="1313" t="s">
        <v>2035</v>
      </c>
      <c r="AU191" s="1313" t="s">
        <v>2035</v>
      </c>
      <c r="AV191" s="1313" t="s">
        <v>2035</v>
      </c>
      <c r="AW191" s="1313" t="s">
        <v>2035</v>
      </c>
      <c r="AX191" s="1313" t="s">
        <v>2035</v>
      </c>
      <c r="AY191" s="1313" t="s">
        <v>2035</v>
      </c>
      <c r="AZ191" s="1313" t="s">
        <v>2035</v>
      </c>
      <c r="BA191" s="1313" t="s">
        <v>2035</v>
      </c>
      <c r="BB191" s="1313" t="s">
        <v>2035</v>
      </c>
      <c r="BC191" s="1313" t="s">
        <v>2035</v>
      </c>
      <c r="BD191" s="1313" t="s">
        <v>2035</v>
      </c>
      <c r="BE191" s="1313" t="s">
        <v>2035</v>
      </c>
      <c r="BF191" s="40"/>
      <c r="BG191" s="40"/>
      <c r="BH191" s="40"/>
      <c r="BI191" s="40"/>
      <c r="BJ191" s="40"/>
      <c r="BK191" s="40"/>
      <c r="BL191" s="40"/>
      <c r="BM191" s="40"/>
      <c r="BN191" s="40"/>
      <c r="BO191" s="40"/>
    </row>
    <row r="192" spans="1:68" ht="20.100000000000001" customHeight="1" thickBot="1" x14ac:dyDescent="0.25">
      <c r="A192" s="2843"/>
      <c r="B192" s="1434" t="s">
        <v>2735</v>
      </c>
      <c r="C192" s="2233" t="s">
        <v>2740</v>
      </c>
      <c r="D192" s="2223"/>
      <c r="E192" s="2234" t="s">
        <v>2035</v>
      </c>
      <c r="F192" s="2234" t="s">
        <v>2035</v>
      </c>
      <c r="G192" s="2234" t="s">
        <v>2035</v>
      </c>
      <c r="H192" s="2235" t="s">
        <v>2035</v>
      </c>
      <c r="I192" s="2231" t="s">
        <v>2034</v>
      </c>
      <c r="J192" s="2235" t="s">
        <v>2034</v>
      </c>
      <c r="K192" s="2235" t="s">
        <v>2034</v>
      </c>
      <c r="L192" s="2242" t="s">
        <v>2829</v>
      </c>
      <c r="M192" s="2235" t="s">
        <v>2034</v>
      </c>
      <c r="N192" s="2235" t="s">
        <v>2035</v>
      </c>
      <c r="O192" s="2235" t="s">
        <v>2035</v>
      </c>
      <c r="P192" s="2235" t="s">
        <v>2035</v>
      </c>
      <c r="Q192" s="1314" t="s">
        <v>2035</v>
      </c>
      <c r="R192" s="1314" t="s">
        <v>2035</v>
      </c>
      <c r="S192" s="1314" t="s">
        <v>2035</v>
      </c>
      <c r="T192" s="1320" t="s">
        <v>2035</v>
      </c>
      <c r="U192" s="1320" t="s">
        <v>2035</v>
      </c>
      <c r="V192" s="1320" t="s">
        <v>2035</v>
      </c>
      <c r="W192" s="1320" t="s">
        <v>2035</v>
      </c>
      <c r="X192" s="1320" t="s">
        <v>2035</v>
      </c>
      <c r="Y192" s="1320" t="s">
        <v>2035</v>
      </c>
      <c r="Z192" s="1320" t="s">
        <v>2035</v>
      </c>
      <c r="AA192" s="1320" t="s">
        <v>2035</v>
      </c>
      <c r="AB192" s="1320" t="s">
        <v>2035</v>
      </c>
      <c r="AC192" s="1320" t="s">
        <v>2035</v>
      </c>
      <c r="AD192" s="1320" t="s">
        <v>2035</v>
      </c>
      <c r="AE192" s="1321" t="s">
        <v>2035</v>
      </c>
      <c r="AF192" s="1314" t="s">
        <v>2035</v>
      </c>
      <c r="AG192" s="1320" t="s">
        <v>2035</v>
      </c>
      <c r="AH192" s="1320" t="s">
        <v>2035</v>
      </c>
      <c r="AI192" s="1320" t="s">
        <v>603</v>
      </c>
      <c r="AJ192" s="1320" t="s">
        <v>603</v>
      </c>
      <c r="AK192" s="1320" t="s">
        <v>603</v>
      </c>
      <c r="AL192" s="1320" t="s">
        <v>2035</v>
      </c>
      <c r="AM192" s="1320" t="s">
        <v>603</v>
      </c>
      <c r="AN192" s="1320" t="s">
        <v>2035</v>
      </c>
      <c r="AO192" s="1320" t="s">
        <v>603</v>
      </c>
      <c r="AP192" s="1320" t="s">
        <v>2035</v>
      </c>
      <c r="AQ192" s="1320" t="s">
        <v>603</v>
      </c>
      <c r="AR192" s="1320" t="s">
        <v>603</v>
      </c>
      <c r="AS192" s="1320" t="s">
        <v>603</v>
      </c>
      <c r="AT192" s="1320" t="s">
        <v>603</v>
      </c>
      <c r="AU192" s="1320" t="s">
        <v>603</v>
      </c>
      <c r="AV192" s="1320" t="s">
        <v>603</v>
      </c>
      <c r="AW192" s="1320" t="s">
        <v>603</v>
      </c>
      <c r="AX192" s="1320" t="s">
        <v>603</v>
      </c>
      <c r="AY192" s="1320" t="s">
        <v>603</v>
      </c>
      <c r="AZ192" s="1320" t="s">
        <v>603</v>
      </c>
      <c r="BA192" s="1320" t="s">
        <v>603</v>
      </c>
      <c r="BB192" s="1320" t="s">
        <v>603</v>
      </c>
      <c r="BC192" s="1320" t="s">
        <v>603</v>
      </c>
      <c r="BD192" s="1320" t="s">
        <v>603</v>
      </c>
      <c r="BE192" s="1320" t="s">
        <v>603</v>
      </c>
      <c r="BF192" s="40"/>
      <c r="BG192" s="40"/>
      <c r="BH192" s="40"/>
      <c r="BI192" s="40"/>
      <c r="BJ192" s="40"/>
      <c r="BK192" s="40"/>
      <c r="BL192" s="40"/>
      <c r="BM192" s="40"/>
      <c r="BN192" s="40"/>
      <c r="BO192" s="40"/>
    </row>
    <row r="193" spans="1:68" ht="20.100000000000001" customHeight="1" thickBot="1" x14ac:dyDescent="0.25">
      <c r="A193" s="1433"/>
      <c r="B193" s="1432"/>
      <c r="C193" s="313"/>
      <c r="D193" s="2223"/>
      <c r="E193" s="2243"/>
      <c r="F193" s="2243"/>
      <c r="G193" s="2243"/>
      <c r="H193" s="2215"/>
      <c r="I193" s="2231"/>
      <c r="J193" s="2215"/>
      <c r="K193" s="2215"/>
      <c r="L193" s="2215"/>
      <c r="M193" s="2215"/>
      <c r="N193" s="2215"/>
      <c r="O193" s="2215"/>
      <c r="P193" s="2215"/>
      <c r="Q193" s="1343"/>
      <c r="R193" s="1343"/>
      <c r="S193" s="1343"/>
      <c r="T193" s="1431"/>
      <c r="U193" s="1431"/>
      <c r="V193" s="1431"/>
      <c r="W193" s="1431"/>
      <c r="X193" s="1431"/>
      <c r="Y193" s="1431"/>
      <c r="Z193" s="1431"/>
      <c r="AA193" s="1431"/>
      <c r="AB193" s="1431"/>
      <c r="AC193" s="1431"/>
      <c r="AD193" s="1431"/>
      <c r="AE193" s="1381"/>
      <c r="AF193" s="1343"/>
      <c r="AG193" s="1431"/>
      <c r="AH193" s="1431"/>
      <c r="AI193" s="1431"/>
      <c r="AJ193" s="1431"/>
      <c r="AK193" s="1431"/>
      <c r="AL193" s="1431"/>
      <c r="AM193" s="1431"/>
      <c r="AN193" s="1431"/>
      <c r="AO193" s="1431"/>
      <c r="AP193" s="1431"/>
      <c r="AQ193" s="1431"/>
      <c r="AR193" s="1431"/>
      <c r="AS193" s="1431"/>
      <c r="AT193" s="1431"/>
      <c r="AU193" s="1431"/>
      <c r="AV193" s="1431"/>
      <c r="AW193" s="1431"/>
      <c r="AX193" s="1431"/>
      <c r="AY193" s="1431"/>
      <c r="AZ193" s="1431"/>
      <c r="BA193" s="1431"/>
      <c r="BB193" s="1431"/>
      <c r="BC193" s="1431"/>
      <c r="BD193" s="1431"/>
      <c r="BE193" s="1431"/>
      <c r="BF193" s="40"/>
      <c r="BG193" s="39" t="s">
        <v>2857</v>
      </c>
      <c r="BH193" s="40"/>
      <c r="BI193" s="40"/>
      <c r="BJ193" s="40"/>
      <c r="BK193" s="40"/>
      <c r="BL193" s="40"/>
      <c r="BM193" s="40"/>
      <c r="BN193" s="40"/>
      <c r="BO193" s="40"/>
    </row>
    <row r="194" spans="1:68" ht="16.5" thickBot="1" x14ac:dyDescent="0.3">
      <c r="A194" s="1832"/>
      <c r="B194" s="2203" t="s">
        <v>2822</v>
      </c>
      <c r="C194" s="2206" t="s">
        <v>2821</v>
      </c>
      <c r="D194" s="2207"/>
      <c r="E194" s="2838" t="s">
        <v>2765</v>
      </c>
      <c r="F194" s="2839"/>
      <c r="G194" s="2839"/>
      <c r="H194" s="2840"/>
      <c r="I194" s="2827" t="s">
        <v>2764</v>
      </c>
      <c r="J194" s="2828"/>
      <c r="K194" s="2828"/>
      <c r="L194" s="2828"/>
      <c r="M194" s="2829"/>
      <c r="N194" s="2759" t="s">
        <v>2763</v>
      </c>
      <c r="O194" s="2760"/>
      <c r="P194" s="2830"/>
      <c r="Q194" s="2831"/>
      <c r="R194" s="2832" t="s">
        <v>2753</v>
      </c>
      <c r="S194" s="2833"/>
      <c r="T194" s="2833"/>
      <c r="U194" s="2834"/>
      <c r="V194" s="2835"/>
      <c r="W194" s="2833" t="s">
        <v>2848</v>
      </c>
      <c r="X194" s="2833"/>
      <c r="Y194" s="2834"/>
      <c r="Z194" s="2835"/>
      <c r="AA194" s="2824" t="s">
        <v>2752</v>
      </c>
      <c r="AB194" s="2825"/>
      <c r="AC194" s="2825"/>
      <c r="AD194" s="2836"/>
      <c r="AE194" s="2759" t="s">
        <v>2751</v>
      </c>
      <c r="AF194" s="2823"/>
      <c r="AG194" s="2823"/>
      <c r="AH194" s="2823"/>
      <c r="AI194" s="2759" t="s">
        <v>2768</v>
      </c>
      <c r="AJ194" s="2823"/>
      <c r="AK194" s="2823"/>
      <c r="AL194" s="2823"/>
      <c r="AM194" s="2823"/>
      <c r="AN194" s="2824" t="s">
        <v>2761</v>
      </c>
      <c r="AO194" s="2825"/>
      <c r="AP194" s="2825"/>
      <c r="AQ194" s="2826"/>
      <c r="AR194" s="2759" t="s">
        <v>2760</v>
      </c>
      <c r="AS194" s="2760"/>
      <c r="AT194" s="2760"/>
      <c r="AU194" s="2760"/>
      <c r="AV194" s="2837"/>
      <c r="AW194" s="2759" t="s">
        <v>2759</v>
      </c>
      <c r="AX194" s="2760"/>
      <c r="AY194" s="2760"/>
      <c r="AZ194" s="2760"/>
      <c r="BA194" s="2757" t="s">
        <v>2758</v>
      </c>
      <c r="BB194" s="2758"/>
      <c r="BC194" s="2758"/>
      <c r="BD194" s="2758"/>
      <c r="BE194" s="1421"/>
      <c r="BF194" s="40"/>
      <c r="BG194" s="1352" t="s">
        <v>2788</v>
      </c>
      <c r="BH194" s="1351" t="s">
        <v>2787</v>
      </c>
      <c r="BI194" s="40"/>
      <c r="BJ194" s="40"/>
      <c r="BK194" s="40"/>
      <c r="BL194" s="1271" t="s">
        <v>2017</v>
      </c>
      <c r="BM194" s="2406"/>
      <c r="BN194" s="1265"/>
      <c r="BO194" s="84"/>
      <c r="BP194" s="84">
        <v>2008</v>
      </c>
    </row>
    <row r="195" spans="1:68" ht="16.5" thickBot="1" x14ac:dyDescent="0.25">
      <c r="A195" s="1410" t="s">
        <v>2026</v>
      </c>
      <c r="B195" s="1410"/>
      <c r="C195" s="2244"/>
      <c r="D195" s="2207"/>
      <c r="E195" s="2208">
        <v>4</v>
      </c>
      <c r="F195" s="2209">
        <v>11</v>
      </c>
      <c r="G195" s="2209">
        <v>18</v>
      </c>
      <c r="H195" s="2209">
        <v>24</v>
      </c>
      <c r="I195" s="2208">
        <v>1</v>
      </c>
      <c r="J195" s="2209">
        <v>8</v>
      </c>
      <c r="K195" s="2209">
        <v>15</v>
      </c>
      <c r="L195" s="2210">
        <v>22</v>
      </c>
      <c r="M195" s="2211">
        <v>29</v>
      </c>
      <c r="N195" s="2208">
        <v>7</v>
      </c>
      <c r="O195" s="2209">
        <v>14</v>
      </c>
      <c r="P195" s="2209">
        <v>19</v>
      </c>
      <c r="Q195" s="1338">
        <v>28</v>
      </c>
      <c r="R195" s="1344">
        <v>4</v>
      </c>
      <c r="S195" s="1339">
        <v>11</v>
      </c>
      <c r="T195" s="1339">
        <v>18</v>
      </c>
      <c r="U195" s="1338">
        <v>25</v>
      </c>
      <c r="V195" s="1338">
        <v>30</v>
      </c>
      <c r="W195" s="1339">
        <v>9</v>
      </c>
      <c r="X195" s="1339">
        <v>16</v>
      </c>
      <c r="Y195" s="1339">
        <v>21</v>
      </c>
      <c r="Z195" s="1338">
        <v>30</v>
      </c>
      <c r="AA195" s="1340">
        <v>6</v>
      </c>
      <c r="AB195" s="1339">
        <v>13</v>
      </c>
      <c r="AC195" s="1339">
        <v>20</v>
      </c>
      <c r="AD195" s="1338">
        <v>27</v>
      </c>
      <c r="AE195" s="1340">
        <v>4</v>
      </c>
      <c r="AF195" s="1339">
        <v>11</v>
      </c>
      <c r="AG195" s="1339">
        <v>18</v>
      </c>
      <c r="AH195" s="1338">
        <v>25</v>
      </c>
      <c r="AI195" s="1337">
        <v>1</v>
      </c>
      <c r="AJ195" s="1336">
        <v>8</v>
      </c>
      <c r="AK195" s="1336">
        <v>15</v>
      </c>
      <c r="AL195" s="1336">
        <v>22</v>
      </c>
      <c r="AM195" s="1336">
        <v>29</v>
      </c>
      <c r="AN195" s="1337">
        <v>5</v>
      </c>
      <c r="AO195" s="1336">
        <v>12</v>
      </c>
      <c r="AP195" s="1336">
        <v>19</v>
      </c>
      <c r="AQ195" s="1335">
        <v>26</v>
      </c>
      <c r="AR195" s="1334">
        <v>3</v>
      </c>
      <c r="AS195" s="1333">
        <v>10</v>
      </c>
      <c r="AT195" s="1333">
        <v>17</v>
      </c>
      <c r="AU195" s="1333">
        <v>24</v>
      </c>
      <c r="AV195" s="1332">
        <v>31</v>
      </c>
      <c r="AW195" s="1334">
        <v>7</v>
      </c>
      <c r="AX195" s="1333">
        <v>14</v>
      </c>
      <c r="AY195" s="1333">
        <v>21</v>
      </c>
      <c r="AZ195" s="1332">
        <v>28</v>
      </c>
      <c r="BA195" s="1331">
        <v>5</v>
      </c>
      <c r="BB195" s="1330">
        <v>12</v>
      </c>
      <c r="BC195" s="1330">
        <v>19</v>
      </c>
      <c r="BD195" s="1329">
        <v>23</v>
      </c>
      <c r="BE195" s="1329">
        <v>30</v>
      </c>
      <c r="BF195" s="40"/>
      <c r="BG195" s="1352" t="s">
        <v>2035</v>
      </c>
      <c r="BH195" s="1351" t="s">
        <v>2034</v>
      </c>
      <c r="BI195" s="40"/>
      <c r="BJ195" s="40"/>
      <c r="BK195" s="40"/>
      <c r="BL195" s="130"/>
      <c r="BM195" s="1264" t="s">
        <v>2038</v>
      </c>
      <c r="BN195" s="92"/>
      <c r="BO195" s="92"/>
      <c r="BP195" s="92">
        <f>BG196</f>
        <v>29</v>
      </c>
    </row>
    <row r="196" spans="1:68" ht="15.75" x14ac:dyDescent="0.2">
      <c r="A196" s="1430" t="s">
        <v>510</v>
      </c>
      <c r="B196" s="1429" t="s">
        <v>510</v>
      </c>
      <c r="C196" s="1401" t="s">
        <v>2733</v>
      </c>
      <c r="D196" s="1303"/>
      <c r="E196" s="2216" t="s">
        <v>603</v>
      </c>
      <c r="F196" s="2216" t="s">
        <v>2034</v>
      </c>
      <c r="G196" s="2216" t="s">
        <v>603</v>
      </c>
      <c r="H196" s="2218" t="s">
        <v>2034</v>
      </c>
      <c r="I196" s="2245" t="s">
        <v>2034</v>
      </c>
      <c r="J196" s="2218" t="s">
        <v>2034</v>
      </c>
      <c r="K196" s="2218" t="s">
        <v>2034</v>
      </c>
      <c r="L196" s="2218" t="s">
        <v>2034</v>
      </c>
      <c r="M196" s="2218" t="s">
        <v>2034</v>
      </c>
      <c r="N196" s="2218" t="s">
        <v>2034</v>
      </c>
      <c r="O196" s="2218" t="s">
        <v>2034</v>
      </c>
      <c r="P196" s="2218" t="s">
        <v>603</v>
      </c>
      <c r="Q196" s="1400" t="s">
        <v>603</v>
      </c>
      <c r="R196" s="1400" t="s">
        <v>603</v>
      </c>
      <c r="S196" s="1400" t="s">
        <v>603</v>
      </c>
      <c r="T196" s="1398" t="s">
        <v>2034</v>
      </c>
      <c r="U196" s="1398" t="s">
        <v>603</v>
      </c>
      <c r="V196" s="1398" t="s">
        <v>2034</v>
      </c>
      <c r="W196" s="1398" t="s">
        <v>2034</v>
      </c>
      <c r="X196" s="1398" t="s">
        <v>2035</v>
      </c>
      <c r="Y196" s="1398" t="s">
        <v>2035</v>
      </c>
      <c r="Z196" s="1398" t="s">
        <v>2035</v>
      </c>
      <c r="AA196" s="1398" t="s">
        <v>2035</v>
      </c>
      <c r="AB196" s="1398" t="s">
        <v>2035</v>
      </c>
      <c r="AC196" s="1398" t="s">
        <v>2035</v>
      </c>
      <c r="AD196" s="1398" t="s">
        <v>2035</v>
      </c>
      <c r="AE196" s="1365" t="s">
        <v>2035</v>
      </c>
      <c r="AF196" s="1399" t="s">
        <v>2035</v>
      </c>
      <c r="AG196" s="1398" t="s">
        <v>603</v>
      </c>
      <c r="AH196" s="1398" t="s">
        <v>603</v>
      </c>
      <c r="AI196" s="1398" t="s">
        <v>603</v>
      </c>
      <c r="AJ196" s="1398" t="s">
        <v>603</v>
      </c>
      <c r="AK196" s="1398" t="s">
        <v>603</v>
      </c>
      <c r="AL196" s="1398" t="s">
        <v>603</v>
      </c>
      <c r="AM196" s="1398" t="s">
        <v>603</v>
      </c>
      <c r="AN196" s="1398" t="s">
        <v>603</v>
      </c>
      <c r="AO196" s="1398" t="s">
        <v>603</v>
      </c>
      <c r="AP196" s="1398" t="s">
        <v>603</v>
      </c>
      <c r="AQ196" s="1398" t="s">
        <v>603</v>
      </c>
      <c r="AR196" s="1398" t="s">
        <v>2805</v>
      </c>
      <c r="AS196" s="1398" t="s">
        <v>603</v>
      </c>
      <c r="AT196" s="1398" t="s">
        <v>603</v>
      </c>
      <c r="AU196" s="1398" t="s">
        <v>603</v>
      </c>
      <c r="AV196" s="1398" t="s">
        <v>603</v>
      </c>
      <c r="AW196" s="1398" t="s">
        <v>2805</v>
      </c>
      <c r="AX196" s="1398" t="s">
        <v>2805</v>
      </c>
      <c r="AY196" s="1398" t="s">
        <v>2805</v>
      </c>
      <c r="AZ196" s="1398" t="s">
        <v>603</v>
      </c>
      <c r="BA196" s="1398" t="s">
        <v>603</v>
      </c>
      <c r="BB196" s="1398" t="s">
        <v>603</v>
      </c>
      <c r="BC196" s="1398" t="s">
        <v>603</v>
      </c>
      <c r="BD196" s="1398" t="s">
        <v>603</v>
      </c>
      <c r="BE196" s="1398" t="s">
        <v>603</v>
      </c>
      <c r="BF196" s="40"/>
      <c r="BG196" s="1352">
        <f>COUNTIFS($E$196:$BE$197,"P")</f>
        <v>29</v>
      </c>
      <c r="BH196" s="1351">
        <f>COUNTIFS($E$196:$BE$197,BH195)</f>
        <v>18</v>
      </c>
      <c r="BI196" s="40"/>
      <c r="BJ196" s="40"/>
      <c r="BK196" s="40"/>
      <c r="BL196" s="130"/>
      <c r="BM196" s="718" t="s">
        <v>2037</v>
      </c>
      <c r="BN196" s="92"/>
      <c r="BO196" s="92"/>
      <c r="BP196" s="92">
        <f>BH196</f>
        <v>18</v>
      </c>
    </row>
    <row r="197" spans="1:68" ht="12.75" x14ac:dyDescent="0.2">
      <c r="A197" s="1428" t="s">
        <v>508</v>
      </c>
      <c r="B197" s="1427" t="s">
        <v>508</v>
      </c>
      <c r="C197" s="1426" t="s">
        <v>2828</v>
      </c>
      <c r="D197" s="1303"/>
      <c r="E197" s="2246" t="s">
        <v>603</v>
      </c>
      <c r="F197" s="2247" t="s">
        <v>603</v>
      </c>
      <c r="G197" s="2247" t="s">
        <v>603</v>
      </c>
      <c r="H197" s="2248" t="s">
        <v>603</v>
      </c>
      <c r="I197" s="2249" t="s">
        <v>2035</v>
      </c>
      <c r="J197" s="2248" t="s">
        <v>2035</v>
      </c>
      <c r="K197" s="2248" t="s">
        <v>2035</v>
      </c>
      <c r="L197" s="2248" t="s">
        <v>2035</v>
      </c>
      <c r="M197" s="2248" t="s">
        <v>2034</v>
      </c>
      <c r="N197" s="2248" t="s">
        <v>2034</v>
      </c>
      <c r="O197" s="2248" t="s">
        <v>2034</v>
      </c>
      <c r="P197" s="2248" t="s">
        <v>603</v>
      </c>
      <c r="Q197" s="1417" t="s">
        <v>603</v>
      </c>
      <c r="R197" s="1417" t="s">
        <v>603</v>
      </c>
      <c r="S197" s="1417" t="s">
        <v>603</v>
      </c>
      <c r="T197" s="1424" t="s">
        <v>2034</v>
      </c>
      <c r="U197" s="1424" t="s">
        <v>603</v>
      </c>
      <c r="V197" s="1424" t="s">
        <v>2034</v>
      </c>
      <c r="W197" s="1424" t="s">
        <v>2034</v>
      </c>
      <c r="X197" s="1424" t="s">
        <v>2035</v>
      </c>
      <c r="Y197" s="1424" t="s">
        <v>2035</v>
      </c>
      <c r="Z197" s="1424" t="s">
        <v>2035</v>
      </c>
      <c r="AA197" s="1424" t="s">
        <v>2035</v>
      </c>
      <c r="AB197" s="1424" t="s">
        <v>2035</v>
      </c>
      <c r="AC197" s="1424" t="s">
        <v>2035</v>
      </c>
      <c r="AD197" s="1424" t="s">
        <v>2035</v>
      </c>
      <c r="AE197" s="1425" t="s">
        <v>2035</v>
      </c>
      <c r="AF197" s="1424" t="s">
        <v>2035</v>
      </c>
      <c r="AG197" s="1424" t="s">
        <v>603</v>
      </c>
      <c r="AH197" s="1424" t="s">
        <v>603</v>
      </c>
      <c r="AI197" s="1424" t="s">
        <v>603</v>
      </c>
      <c r="AJ197" s="1424" t="s">
        <v>603</v>
      </c>
      <c r="AK197" s="1424" t="s">
        <v>603</v>
      </c>
      <c r="AL197" s="1424" t="s">
        <v>603</v>
      </c>
      <c r="AM197" s="1424" t="s">
        <v>603</v>
      </c>
      <c r="AN197" s="1424" t="s">
        <v>603</v>
      </c>
      <c r="AO197" s="1424" t="s">
        <v>603</v>
      </c>
      <c r="AP197" s="1424" t="s">
        <v>603</v>
      </c>
      <c r="AQ197" s="1424" t="s">
        <v>603</v>
      </c>
      <c r="AR197" s="1424" t="s">
        <v>603</v>
      </c>
      <c r="AS197" s="1424" t="s">
        <v>603</v>
      </c>
      <c r="AT197" s="1424" t="s">
        <v>603</v>
      </c>
      <c r="AU197" s="1424" t="s">
        <v>603</v>
      </c>
      <c r="AV197" s="1424" t="s">
        <v>603</v>
      </c>
      <c r="AW197" s="1424" t="s">
        <v>2805</v>
      </c>
      <c r="AX197" s="1424" t="s">
        <v>2805</v>
      </c>
      <c r="AY197" s="1424" t="s">
        <v>2805</v>
      </c>
      <c r="AZ197" s="1424" t="s">
        <v>603</v>
      </c>
      <c r="BA197" s="1424" t="s">
        <v>603</v>
      </c>
      <c r="BB197" s="1424" t="s">
        <v>603</v>
      </c>
      <c r="BC197" s="1424" t="s">
        <v>603</v>
      </c>
      <c r="BD197" s="1424" t="s">
        <v>603</v>
      </c>
      <c r="BE197" s="1423" t="s">
        <v>603</v>
      </c>
      <c r="BF197" s="40"/>
      <c r="BG197" s="40"/>
      <c r="BH197" s="40"/>
      <c r="BI197" s="40"/>
      <c r="BJ197" s="40"/>
      <c r="BK197" s="40"/>
      <c r="BL197" s="40"/>
      <c r="BM197" s="40"/>
      <c r="BN197" s="40"/>
      <c r="BO197" s="40"/>
    </row>
    <row r="198" spans="1:68" ht="13.5" thickBot="1" x14ac:dyDescent="0.25">
      <c r="A198" s="1422"/>
      <c r="B198" s="1422"/>
      <c r="C198" s="1385"/>
      <c r="D198" s="1303"/>
      <c r="E198" s="2250"/>
      <c r="F198" s="2250"/>
      <c r="G198" s="2250"/>
      <c r="H198" s="2250"/>
      <c r="I198" s="2251"/>
      <c r="J198" s="2250"/>
      <c r="K198" s="2250"/>
      <c r="L198" s="2250"/>
      <c r="M198" s="2250"/>
      <c r="N198" s="2250"/>
      <c r="O198" s="2250"/>
      <c r="P198" s="2250"/>
      <c r="Q198" s="1386"/>
      <c r="R198" s="1386"/>
      <c r="S198" s="1386"/>
      <c r="T198" s="1411"/>
      <c r="U198" s="1411"/>
      <c r="V198" s="1411"/>
      <c r="W198" s="1411"/>
      <c r="X198" s="1411"/>
      <c r="Y198" s="1411"/>
      <c r="Z198" s="1411"/>
      <c r="AA198" s="1411"/>
      <c r="AB198" s="1411"/>
      <c r="AC198" s="1411"/>
      <c r="AD198" s="1411"/>
      <c r="AE198" s="1411"/>
      <c r="AF198" s="1411"/>
      <c r="AG198" s="1411"/>
      <c r="AH198" s="1411"/>
      <c r="AI198" s="1411"/>
      <c r="AJ198" s="1411"/>
      <c r="AK198" s="1411"/>
      <c r="AL198" s="1411"/>
      <c r="AM198" s="1411"/>
      <c r="AN198" s="1411"/>
      <c r="AO198" s="1411"/>
      <c r="AP198" s="1411"/>
      <c r="AQ198" s="1411"/>
      <c r="AR198" s="1411"/>
      <c r="AS198" s="1411"/>
      <c r="AT198" s="1411"/>
      <c r="AU198" s="1411"/>
      <c r="AV198" s="1411"/>
      <c r="AW198" s="1411"/>
      <c r="AX198" s="1411"/>
      <c r="AY198" s="1411"/>
      <c r="AZ198" s="1411"/>
      <c r="BA198" s="1411"/>
      <c r="BB198" s="1411"/>
      <c r="BC198" s="1411"/>
      <c r="BD198" s="1411"/>
      <c r="BE198" s="1411"/>
      <c r="BF198" s="40"/>
      <c r="BG198" s="40"/>
      <c r="BH198" s="40"/>
      <c r="BI198" s="40"/>
      <c r="BJ198" s="40"/>
      <c r="BK198" s="40"/>
      <c r="BL198" s="40"/>
      <c r="BM198" s="40"/>
      <c r="BN198" s="40"/>
      <c r="BO198" s="40"/>
    </row>
    <row r="199" spans="1:68" ht="13.5" thickBot="1" x14ac:dyDescent="0.25">
      <c r="A199" s="2252"/>
      <c r="B199" s="2203" t="s">
        <v>2822</v>
      </c>
      <c r="C199" s="2206" t="s">
        <v>2821</v>
      </c>
      <c r="D199" s="1303"/>
      <c r="E199" s="2838" t="s">
        <v>2765</v>
      </c>
      <c r="F199" s="2839"/>
      <c r="G199" s="2839"/>
      <c r="H199" s="2840"/>
      <c r="I199" s="2827" t="s">
        <v>2764</v>
      </c>
      <c r="J199" s="2828"/>
      <c r="K199" s="2828"/>
      <c r="L199" s="2828"/>
      <c r="M199" s="2829"/>
      <c r="N199" s="2759" t="s">
        <v>2763</v>
      </c>
      <c r="O199" s="2760"/>
      <c r="P199" s="2830"/>
      <c r="Q199" s="2831"/>
      <c r="R199" s="2832" t="s">
        <v>2753</v>
      </c>
      <c r="S199" s="2833"/>
      <c r="T199" s="2833"/>
      <c r="U199" s="2834"/>
      <c r="V199" s="2835"/>
      <c r="W199" s="2833" t="s">
        <v>2848</v>
      </c>
      <c r="X199" s="2833"/>
      <c r="Y199" s="2834"/>
      <c r="Z199" s="2835"/>
      <c r="AA199" s="2824" t="s">
        <v>2752</v>
      </c>
      <c r="AB199" s="2825"/>
      <c r="AC199" s="2825"/>
      <c r="AD199" s="2836"/>
      <c r="AE199" s="2759" t="s">
        <v>2751</v>
      </c>
      <c r="AF199" s="2823"/>
      <c r="AG199" s="2823"/>
      <c r="AH199" s="2823"/>
      <c r="AI199" s="2759" t="s">
        <v>2768</v>
      </c>
      <c r="AJ199" s="2823"/>
      <c r="AK199" s="2823"/>
      <c r="AL199" s="2823"/>
      <c r="AM199" s="2823"/>
      <c r="AN199" s="2824" t="s">
        <v>2761</v>
      </c>
      <c r="AO199" s="2825"/>
      <c r="AP199" s="2825"/>
      <c r="AQ199" s="2826"/>
      <c r="AR199" s="2759" t="s">
        <v>2760</v>
      </c>
      <c r="AS199" s="2760"/>
      <c r="AT199" s="2760"/>
      <c r="AU199" s="2760"/>
      <c r="AV199" s="2837"/>
      <c r="AW199" s="2759" t="s">
        <v>2759</v>
      </c>
      <c r="AX199" s="2760"/>
      <c r="AY199" s="2760"/>
      <c r="AZ199" s="2760"/>
      <c r="BA199" s="2757" t="s">
        <v>2758</v>
      </c>
      <c r="BB199" s="2758"/>
      <c r="BC199" s="2758"/>
      <c r="BD199" s="2758"/>
      <c r="BE199" s="1421"/>
      <c r="BF199" s="40"/>
      <c r="BG199" s="39" t="s">
        <v>2856</v>
      </c>
      <c r="BH199" s="40"/>
      <c r="BI199" s="40"/>
      <c r="BJ199" s="40"/>
      <c r="BK199" s="40"/>
      <c r="BL199" s="40"/>
      <c r="BM199" s="40"/>
      <c r="BN199" s="40"/>
      <c r="BO199" s="40"/>
    </row>
    <row r="200" spans="1:68" ht="27" thickBot="1" x14ac:dyDescent="0.3">
      <c r="A200" s="1410" t="s">
        <v>2024</v>
      </c>
      <c r="B200" s="1410"/>
      <c r="C200" s="2244"/>
      <c r="D200" s="1303"/>
      <c r="E200" s="2208">
        <v>4</v>
      </c>
      <c r="F200" s="2209">
        <v>11</v>
      </c>
      <c r="G200" s="2209">
        <v>18</v>
      </c>
      <c r="H200" s="2209">
        <v>24</v>
      </c>
      <c r="I200" s="2208">
        <v>1</v>
      </c>
      <c r="J200" s="2209">
        <v>8</v>
      </c>
      <c r="K200" s="2209">
        <v>15</v>
      </c>
      <c r="L200" s="2210">
        <v>22</v>
      </c>
      <c r="M200" s="2211">
        <v>29</v>
      </c>
      <c r="N200" s="2208">
        <v>7</v>
      </c>
      <c r="O200" s="2209">
        <v>14</v>
      </c>
      <c r="P200" s="2209">
        <v>19</v>
      </c>
      <c r="Q200" s="1338">
        <v>28</v>
      </c>
      <c r="R200" s="1344">
        <v>4</v>
      </c>
      <c r="S200" s="1339">
        <v>11</v>
      </c>
      <c r="T200" s="1339">
        <v>18</v>
      </c>
      <c r="U200" s="1338">
        <v>25</v>
      </c>
      <c r="V200" s="1338">
        <v>30</v>
      </c>
      <c r="W200" s="1339">
        <v>9</v>
      </c>
      <c r="X200" s="1339">
        <v>16</v>
      </c>
      <c r="Y200" s="1339">
        <v>21</v>
      </c>
      <c r="Z200" s="1338">
        <v>30</v>
      </c>
      <c r="AA200" s="1340">
        <v>6</v>
      </c>
      <c r="AB200" s="1339">
        <v>13</v>
      </c>
      <c r="AC200" s="1339">
        <v>20</v>
      </c>
      <c r="AD200" s="1338">
        <v>27</v>
      </c>
      <c r="AE200" s="1340">
        <v>4</v>
      </c>
      <c r="AF200" s="1339">
        <v>11</v>
      </c>
      <c r="AG200" s="1339">
        <v>18</v>
      </c>
      <c r="AH200" s="1338">
        <v>25</v>
      </c>
      <c r="AI200" s="1337">
        <v>1</v>
      </c>
      <c r="AJ200" s="1336">
        <v>8</v>
      </c>
      <c r="AK200" s="1336">
        <v>15</v>
      </c>
      <c r="AL200" s="1336">
        <v>22</v>
      </c>
      <c r="AM200" s="1336">
        <v>29</v>
      </c>
      <c r="AN200" s="1337">
        <v>5</v>
      </c>
      <c r="AO200" s="1336">
        <v>12</v>
      </c>
      <c r="AP200" s="1336">
        <v>19</v>
      </c>
      <c r="AQ200" s="1335">
        <v>26</v>
      </c>
      <c r="AR200" s="1334">
        <v>3</v>
      </c>
      <c r="AS200" s="1333">
        <v>10</v>
      </c>
      <c r="AT200" s="1333">
        <v>17</v>
      </c>
      <c r="AU200" s="1333">
        <v>24</v>
      </c>
      <c r="AV200" s="1332">
        <v>31</v>
      </c>
      <c r="AW200" s="1334">
        <v>7</v>
      </c>
      <c r="AX200" s="1333">
        <v>14</v>
      </c>
      <c r="AY200" s="1333">
        <v>21</v>
      </c>
      <c r="AZ200" s="1332">
        <v>28</v>
      </c>
      <c r="BA200" s="1331">
        <v>5</v>
      </c>
      <c r="BB200" s="1330">
        <v>12</v>
      </c>
      <c r="BC200" s="1330">
        <v>19</v>
      </c>
      <c r="BD200" s="1329">
        <v>23</v>
      </c>
      <c r="BE200" s="1329">
        <v>30</v>
      </c>
      <c r="BF200" s="40"/>
      <c r="BG200" s="1352" t="s">
        <v>2788</v>
      </c>
      <c r="BH200" s="1351" t="s">
        <v>2787</v>
      </c>
      <c r="BI200" s="40"/>
      <c r="BJ200" s="40"/>
      <c r="BK200" s="40"/>
      <c r="BL200" s="1749" t="s">
        <v>2895</v>
      </c>
      <c r="BM200" s="2406"/>
      <c r="BN200" s="1265"/>
      <c r="BO200" s="84"/>
      <c r="BP200" s="84">
        <v>2008</v>
      </c>
    </row>
    <row r="201" spans="1:68" ht="16.5" thickBot="1" x14ac:dyDescent="0.3">
      <c r="A201" s="2253" t="s">
        <v>2283</v>
      </c>
      <c r="B201" s="1420" t="s">
        <v>500</v>
      </c>
      <c r="C201" s="1419" t="s">
        <v>2827</v>
      </c>
      <c r="D201" s="1418"/>
      <c r="E201" s="2254" t="s">
        <v>2035</v>
      </c>
      <c r="F201" s="2254" t="s">
        <v>2035</v>
      </c>
      <c r="G201" s="2254" t="s">
        <v>2035</v>
      </c>
      <c r="H201" s="2255" t="s">
        <v>2035</v>
      </c>
      <c r="I201" s="2248" t="s">
        <v>603</v>
      </c>
      <c r="J201" s="2255" t="s">
        <v>603</v>
      </c>
      <c r="K201" s="2255" t="s">
        <v>603</v>
      </c>
      <c r="L201" s="2255" t="s">
        <v>603</v>
      </c>
      <c r="M201" s="2255" t="s">
        <v>603</v>
      </c>
      <c r="N201" s="2255" t="s">
        <v>603</v>
      </c>
      <c r="O201" s="2255" t="s">
        <v>603</v>
      </c>
      <c r="P201" s="2255" t="s">
        <v>603</v>
      </c>
      <c r="Q201" s="1394" t="s">
        <v>603</v>
      </c>
      <c r="R201" s="1394" t="s">
        <v>603</v>
      </c>
      <c r="S201" s="1394" t="s">
        <v>603</v>
      </c>
      <c r="T201" s="1391" t="s">
        <v>2826</v>
      </c>
      <c r="U201" s="1391" t="s">
        <v>2826</v>
      </c>
      <c r="V201" s="1391" t="s">
        <v>2826</v>
      </c>
      <c r="W201" s="1391" t="s">
        <v>2826</v>
      </c>
      <c r="X201" s="1414" t="s">
        <v>603</v>
      </c>
      <c r="Y201" s="1414" t="s">
        <v>2826</v>
      </c>
      <c r="Z201" s="1414" t="s">
        <v>603</v>
      </c>
      <c r="AA201" s="1391" t="s">
        <v>603</v>
      </c>
      <c r="AB201" s="1391" t="s">
        <v>603</v>
      </c>
      <c r="AC201" s="1391" t="s">
        <v>2826</v>
      </c>
      <c r="AD201" s="1391" t="s">
        <v>2826</v>
      </c>
      <c r="AE201" s="1416"/>
      <c r="AF201" s="1415"/>
      <c r="AG201" s="1391" t="s">
        <v>603</v>
      </c>
      <c r="AH201" s="1391" t="s">
        <v>603</v>
      </c>
      <c r="AI201" s="1391" t="s">
        <v>2826</v>
      </c>
      <c r="AJ201" s="1414" t="s">
        <v>603</v>
      </c>
      <c r="AK201" s="1391" t="s">
        <v>2826</v>
      </c>
      <c r="AL201" s="1391" t="s">
        <v>2826</v>
      </c>
      <c r="AM201" s="1391" t="s">
        <v>603</v>
      </c>
      <c r="AN201" s="1391" t="s">
        <v>603</v>
      </c>
      <c r="AO201" s="1391" t="s">
        <v>2826</v>
      </c>
      <c r="AP201" s="1391" t="s">
        <v>2826</v>
      </c>
      <c r="AQ201" s="1391" t="s">
        <v>2826</v>
      </c>
      <c r="AR201" s="1391" t="s">
        <v>2826</v>
      </c>
      <c r="AS201" s="1391" t="s">
        <v>2826</v>
      </c>
      <c r="AT201" s="1391" t="s">
        <v>2826</v>
      </c>
      <c r="AU201" s="1391" t="s">
        <v>2826</v>
      </c>
      <c r="AV201" s="1391" t="s">
        <v>2826</v>
      </c>
      <c r="AW201" s="1391" t="s">
        <v>2826</v>
      </c>
      <c r="AX201" s="1391" t="s">
        <v>2826</v>
      </c>
      <c r="AY201" s="1391" t="s">
        <v>2826</v>
      </c>
      <c r="AZ201" s="1391" t="s">
        <v>2826</v>
      </c>
      <c r="BA201" s="1391" t="s">
        <v>2826</v>
      </c>
      <c r="BB201" s="1391" t="s">
        <v>2826</v>
      </c>
      <c r="BC201" s="1391" t="s">
        <v>2826</v>
      </c>
      <c r="BD201" s="1391" t="s">
        <v>2826</v>
      </c>
      <c r="BE201" s="1391" t="s">
        <v>2826</v>
      </c>
      <c r="BF201" s="40"/>
      <c r="BG201" s="1352" t="s">
        <v>2035</v>
      </c>
      <c r="BH201" s="1351" t="s">
        <v>2034</v>
      </c>
      <c r="BI201" s="40"/>
      <c r="BJ201" s="40"/>
      <c r="BK201" s="40"/>
      <c r="BM201" s="1264" t="s">
        <v>2038</v>
      </c>
      <c r="BN201" s="92"/>
      <c r="BO201" s="92"/>
      <c r="BP201" s="92">
        <f>BG202</f>
        <v>31</v>
      </c>
    </row>
    <row r="202" spans="1:68" ht="16.5" thickBot="1" x14ac:dyDescent="0.3">
      <c r="A202" s="1999"/>
      <c r="B202" s="1413"/>
      <c r="C202" s="1412"/>
      <c r="D202" s="1303"/>
      <c r="E202" s="2250"/>
      <c r="F202" s="2250"/>
      <c r="G202" s="2250"/>
      <c r="H202" s="2250"/>
      <c r="I202" s="2251"/>
      <c r="J202" s="2250"/>
      <c r="K202" s="2250"/>
      <c r="L202" s="2250"/>
      <c r="M202" s="2250"/>
      <c r="N202" s="2250"/>
      <c r="O202" s="2250"/>
      <c r="P202" s="2250"/>
      <c r="Q202" s="1386"/>
      <c r="R202" s="1386"/>
      <c r="S202" s="1386"/>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c r="AS202" s="1411"/>
      <c r="AT202" s="1411"/>
      <c r="AU202" s="1411"/>
      <c r="AV202" s="1411"/>
      <c r="AW202" s="1411"/>
      <c r="AX202" s="1411"/>
      <c r="AY202" s="1411"/>
      <c r="AZ202" s="1411"/>
      <c r="BA202" s="1411"/>
      <c r="BB202" s="1411"/>
      <c r="BC202" s="1411"/>
      <c r="BD202" s="1411"/>
      <c r="BE202" s="1411"/>
      <c r="BF202" s="40"/>
      <c r="BG202" s="1352">
        <f>COUNTIFS($E$201:$BE$201,BG201)+COUNTIF(E201:BE201,"Sb")</f>
        <v>31</v>
      </c>
      <c r="BH202" s="1351">
        <f>COUNTIFS($E$201:$BE$201,BH201)</f>
        <v>0</v>
      </c>
      <c r="BI202" s="40"/>
      <c r="BJ202" s="40"/>
      <c r="BK202" s="40"/>
      <c r="BM202" s="718" t="s">
        <v>2037</v>
      </c>
      <c r="BN202" s="92"/>
      <c r="BO202" s="92"/>
      <c r="BP202" s="92">
        <f>BH202</f>
        <v>0</v>
      </c>
    </row>
    <row r="203" spans="1:68" ht="13.5" thickBot="1" x14ac:dyDescent="0.25">
      <c r="A203" s="1832"/>
      <c r="B203" s="2256" t="s">
        <v>2822</v>
      </c>
      <c r="C203" s="2257" t="s">
        <v>2821</v>
      </c>
      <c r="D203" s="2207"/>
      <c r="E203" s="2844" t="s">
        <v>2765</v>
      </c>
      <c r="F203" s="2844"/>
      <c r="G203" s="2844"/>
      <c r="H203" s="2845"/>
      <c r="I203" s="2846" t="s">
        <v>2764</v>
      </c>
      <c r="J203" s="2847"/>
      <c r="K203" s="2847"/>
      <c r="L203" s="2847"/>
      <c r="M203" s="2848"/>
      <c r="N203" s="2849" t="s">
        <v>2763</v>
      </c>
      <c r="O203" s="2750"/>
      <c r="P203" s="2750"/>
      <c r="Q203" s="2850"/>
      <c r="R203" s="2851" t="s">
        <v>2753</v>
      </c>
      <c r="S203" s="2852"/>
      <c r="T203" s="2852"/>
      <c r="U203" s="2853"/>
      <c r="V203" s="2854"/>
      <c r="W203" s="2852" t="s">
        <v>2848</v>
      </c>
      <c r="X203" s="2852"/>
      <c r="Y203" s="2853"/>
      <c r="Z203" s="2854"/>
      <c r="AA203" s="2851" t="s">
        <v>2752</v>
      </c>
      <c r="AB203" s="2852"/>
      <c r="AC203" s="2852"/>
      <c r="AD203" s="2854"/>
      <c r="AE203" s="2849" t="s">
        <v>2751</v>
      </c>
      <c r="AF203" s="2541"/>
      <c r="AG203" s="2541"/>
      <c r="AH203" s="2541"/>
      <c r="AI203" s="2849" t="s">
        <v>2768</v>
      </c>
      <c r="AJ203" s="2541"/>
      <c r="AK203" s="2541"/>
      <c r="AL203" s="2541"/>
      <c r="AM203" s="2541"/>
      <c r="AN203" s="2851" t="s">
        <v>2761</v>
      </c>
      <c r="AO203" s="2852"/>
      <c r="AP203" s="2852"/>
      <c r="AQ203" s="2855"/>
      <c r="AR203" s="2849" t="s">
        <v>2760</v>
      </c>
      <c r="AS203" s="2750"/>
      <c r="AT203" s="2750"/>
      <c r="AU203" s="2750"/>
      <c r="AV203" s="2850"/>
      <c r="AW203" s="2849" t="s">
        <v>2759</v>
      </c>
      <c r="AX203" s="2750"/>
      <c r="AY203" s="2750"/>
      <c r="AZ203" s="2750"/>
      <c r="BA203" s="2749" t="s">
        <v>2758</v>
      </c>
      <c r="BB203" s="2750"/>
      <c r="BC203" s="2750"/>
      <c r="BD203" s="2750"/>
      <c r="BE203" s="1672"/>
      <c r="BF203" s="40"/>
      <c r="BG203" s="40"/>
      <c r="BH203" s="40"/>
      <c r="BI203" s="40"/>
      <c r="BJ203" s="40"/>
      <c r="BK203" s="40"/>
      <c r="BL203" s="40"/>
      <c r="BM203" s="40"/>
      <c r="BN203" s="40"/>
      <c r="BO203" s="40"/>
    </row>
    <row r="204" spans="1:68" ht="13.5" thickBot="1" x14ac:dyDescent="0.25">
      <c r="A204" s="1410" t="s">
        <v>2023</v>
      </c>
      <c r="B204" s="1410"/>
      <c r="C204" s="2244"/>
      <c r="D204" s="2207"/>
      <c r="E204" s="2258">
        <v>4</v>
      </c>
      <c r="F204" s="2259">
        <v>11</v>
      </c>
      <c r="G204" s="2259">
        <v>18</v>
      </c>
      <c r="H204" s="2259">
        <v>24</v>
      </c>
      <c r="I204" s="2258">
        <v>1</v>
      </c>
      <c r="J204" s="2259">
        <v>8</v>
      </c>
      <c r="K204" s="2259">
        <v>15</v>
      </c>
      <c r="L204" s="2260">
        <v>22</v>
      </c>
      <c r="M204" s="2261">
        <v>29</v>
      </c>
      <c r="N204" s="2258">
        <v>7</v>
      </c>
      <c r="O204" s="2259">
        <v>14</v>
      </c>
      <c r="P204" s="2259">
        <v>19</v>
      </c>
      <c r="Q204" s="1406">
        <v>28</v>
      </c>
      <c r="R204" s="1409">
        <v>4</v>
      </c>
      <c r="S204" s="1407">
        <v>11</v>
      </c>
      <c r="T204" s="1407">
        <v>18</v>
      </c>
      <c r="U204" s="1406">
        <v>25</v>
      </c>
      <c r="V204" s="1406">
        <v>30</v>
      </c>
      <c r="W204" s="1407">
        <v>9</v>
      </c>
      <c r="X204" s="1407">
        <v>16</v>
      </c>
      <c r="Y204" s="1407">
        <v>21</v>
      </c>
      <c r="Z204" s="1406">
        <v>30</v>
      </c>
      <c r="AA204" s="1408">
        <v>6</v>
      </c>
      <c r="AB204" s="1407">
        <v>13</v>
      </c>
      <c r="AC204" s="1407">
        <v>20</v>
      </c>
      <c r="AD204" s="1406">
        <v>27</v>
      </c>
      <c r="AE204" s="1408">
        <v>4</v>
      </c>
      <c r="AF204" s="1407">
        <v>11</v>
      </c>
      <c r="AG204" s="1407">
        <v>18</v>
      </c>
      <c r="AH204" s="1406">
        <v>25</v>
      </c>
      <c r="AI204" s="1405">
        <v>1</v>
      </c>
      <c r="AJ204" s="1404">
        <v>8</v>
      </c>
      <c r="AK204" s="1404">
        <v>15</v>
      </c>
      <c r="AL204" s="1404">
        <v>22</v>
      </c>
      <c r="AM204" s="1404">
        <v>29</v>
      </c>
      <c r="AN204" s="1405">
        <v>5</v>
      </c>
      <c r="AO204" s="1404">
        <v>12</v>
      </c>
      <c r="AP204" s="1404">
        <v>19</v>
      </c>
      <c r="AQ204" s="1403">
        <v>26</v>
      </c>
      <c r="AR204" s="1331">
        <v>3</v>
      </c>
      <c r="AS204" s="1330">
        <v>10</v>
      </c>
      <c r="AT204" s="1330">
        <v>17</v>
      </c>
      <c r="AU204" s="1330">
        <v>24</v>
      </c>
      <c r="AV204" s="1329">
        <v>31</v>
      </c>
      <c r="AW204" s="1331">
        <v>7</v>
      </c>
      <c r="AX204" s="1330">
        <v>14</v>
      </c>
      <c r="AY204" s="1330">
        <v>21</v>
      </c>
      <c r="AZ204" s="1329">
        <v>28</v>
      </c>
      <c r="BA204" s="1331">
        <v>5</v>
      </c>
      <c r="BB204" s="1330">
        <v>12</v>
      </c>
      <c r="BC204" s="1330">
        <v>19</v>
      </c>
      <c r="BD204" s="1329">
        <v>23</v>
      </c>
      <c r="BE204" s="1329">
        <v>30</v>
      </c>
      <c r="BF204" s="40"/>
      <c r="BG204" s="39" t="s">
        <v>2855</v>
      </c>
      <c r="BH204" s="40"/>
      <c r="BI204" s="40"/>
      <c r="BJ204" s="40"/>
      <c r="BK204" s="40"/>
      <c r="BL204" s="40"/>
      <c r="BM204" s="40"/>
      <c r="BN204" s="40"/>
      <c r="BO204" s="40"/>
    </row>
    <row r="205" spans="1:68" ht="26.25" x14ac:dyDescent="0.25">
      <c r="A205" s="2262" t="s">
        <v>2854</v>
      </c>
      <c r="B205" s="1402" t="s">
        <v>2854</v>
      </c>
      <c r="C205" s="1401" t="s">
        <v>2727</v>
      </c>
      <c r="D205" s="1303"/>
      <c r="E205" s="2216" t="s">
        <v>2035</v>
      </c>
      <c r="F205" s="2216" t="s">
        <v>2035</v>
      </c>
      <c r="G205" s="2216" t="s">
        <v>2035</v>
      </c>
      <c r="H205" s="2218" t="s">
        <v>2035</v>
      </c>
      <c r="I205" s="2218" t="s">
        <v>2034</v>
      </c>
      <c r="J205" s="2218" t="s">
        <v>2035</v>
      </c>
      <c r="K205" s="2218" t="s">
        <v>2035</v>
      </c>
      <c r="L205" s="2218" t="s">
        <v>2035</v>
      </c>
      <c r="M205" s="2218" t="s">
        <v>2035</v>
      </c>
      <c r="N205" s="2218" t="s">
        <v>2035</v>
      </c>
      <c r="O205" s="2218" t="s">
        <v>2035</v>
      </c>
      <c r="P205" s="2218" t="s">
        <v>603</v>
      </c>
      <c r="Q205" s="1400" t="s">
        <v>2035</v>
      </c>
      <c r="R205" s="1400" t="s">
        <v>2035</v>
      </c>
      <c r="S205" s="1400" t="s">
        <v>2035</v>
      </c>
      <c r="T205" s="1398" t="s">
        <v>2035</v>
      </c>
      <c r="U205" s="1398" t="s">
        <v>2035</v>
      </c>
      <c r="V205" s="1398" t="s">
        <v>2035</v>
      </c>
      <c r="W205" s="1398" t="s">
        <v>2035</v>
      </c>
      <c r="X205" s="1398" t="s">
        <v>2035</v>
      </c>
      <c r="Y205" s="1398" t="s">
        <v>2035</v>
      </c>
      <c r="Z205" s="1398" t="s">
        <v>2035</v>
      </c>
      <c r="AA205" s="1398" t="s">
        <v>603</v>
      </c>
      <c r="AB205" s="1398" t="s">
        <v>603</v>
      </c>
      <c r="AC205" s="1398" t="s">
        <v>603</v>
      </c>
      <c r="AD205" s="1398" t="s">
        <v>603</v>
      </c>
      <c r="AE205" s="1398" t="s">
        <v>603</v>
      </c>
      <c r="AF205" s="1399" t="s">
        <v>603</v>
      </c>
      <c r="AG205" s="1398" t="s">
        <v>603</v>
      </c>
      <c r="AH205" s="1398" t="s">
        <v>603</v>
      </c>
      <c r="AI205" s="1398" t="s">
        <v>603</v>
      </c>
      <c r="AJ205" s="1398" t="s">
        <v>603</v>
      </c>
      <c r="AK205" s="1398" t="s">
        <v>603</v>
      </c>
      <c r="AL205" s="1398" t="s">
        <v>603</v>
      </c>
      <c r="AM205" s="1398" t="s">
        <v>603</v>
      </c>
      <c r="AN205" s="1398" t="s">
        <v>603</v>
      </c>
      <c r="AO205" s="1398" t="s">
        <v>603</v>
      </c>
      <c r="AP205" s="1398" t="s">
        <v>603</v>
      </c>
      <c r="AQ205" s="1398" t="s">
        <v>603</v>
      </c>
      <c r="AR205" s="1398" t="s">
        <v>603</v>
      </c>
      <c r="AS205" s="1398" t="s">
        <v>603</v>
      </c>
      <c r="AT205" s="1398" t="s">
        <v>603</v>
      </c>
      <c r="AU205" s="1398" t="s">
        <v>603</v>
      </c>
      <c r="AV205" s="1398" t="s">
        <v>603</v>
      </c>
      <c r="AW205" s="1398" t="s">
        <v>603</v>
      </c>
      <c r="AX205" s="1398" t="s">
        <v>603</v>
      </c>
      <c r="AY205" s="1398" t="s">
        <v>603</v>
      </c>
      <c r="AZ205" s="1398" t="s">
        <v>603</v>
      </c>
      <c r="BA205" s="1398" t="s">
        <v>603</v>
      </c>
      <c r="BB205" s="1398" t="s">
        <v>603</v>
      </c>
      <c r="BC205" s="1398" t="s">
        <v>603</v>
      </c>
      <c r="BD205" s="1398" t="s">
        <v>603</v>
      </c>
      <c r="BE205" s="1398" t="s">
        <v>603</v>
      </c>
      <c r="BF205" s="44"/>
      <c r="BG205" s="1352" t="s">
        <v>2788</v>
      </c>
      <c r="BH205" s="1351" t="s">
        <v>2787</v>
      </c>
      <c r="BI205" s="44"/>
      <c r="BJ205" s="44"/>
      <c r="BK205" s="40"/>
      <c r="BL205" s="1271" t="s">
        <v>372</v>
      </c>
      <c r="BM205" s="2406"/>
      <c r="BN205" s="1265"/>
      <c r="BO205" s="84"/>
      <c r="BP205" s="84">
        <v>2008</v>
      </c>
    </row>
    <row r="206" spans="1:68" ht="16.5" thickBot="1" x14ac:dyDescent="0.25">
      <c r="A206" s="2252"/>
      <c r="B206" s="1397"/>
      <c r="C206" s="1396"/>
      <c r="D206" s="1395"/>
      <c r="E206" s="2254"/>
      <c r="F206" s="2254"/>
      <c r="G206" s="2254"/>
      <c r="H206" s="2255"/>
      <c r="I206" s="2263"/>
      <c r="J206" s="2255"/>
      <c r="K206" s="2255"/>
      <c r="L206" s="2255"/>
      <c r="M206" s="2255"/>
      <c r="N206" s="2255"/>
      <c r="O206" s="2255"/>
      <c r="P206" s="2255"/>
      <c r="Q206" s="1394"/>
      <c r="R206" s="1394"/>
      <c r="S206" s="1394"/>
      <c r="T206" s="1391"/>
      <c r="U206" s="1391"/>
      <c r="V206" s="1391"/>
      <c r="W206" s="1391"/>
      <c r="X206" s="1391"/>
      <c r="Y206" s="1391"/>
      <c r="Z206" s="1391"/>
      <c r="AA206" s="1391"/>
      <c r="AB206" s="1391"/>
      <c r="AC206" s="1391"/>
      <c r="AD206" s="1391"/>
      <c r="AE206" s="1393"/>
      <c r="AF206" s="1392"/>
      <c r="AG206" s="1391"/>
      <c r="AH206" s="1391"/>
      <c r="AI206" s="1391"/>
      <c r="AJ206" s="1391"/>
      <c r="AK206" s="1391"/>
      <c r="AL206" s="1391"/>
      <c r="AM206" s="1391"/>
      <c r="AN206" s="1391"/>
      <c r="AO206" s="1391"/>
      <c r="AP206" s="1391"/>
      <c r="AQ206" s="1391"/>
      <c r="AR206" s="1391"/>
      <c r="AS206" s="1391"/>
      <c r="AT206" s="1391"/>
      <c r="AU206" s="1391"/>
      <c r="AV206" s="1391"/>
      <c r="AW206" s="1391"/>
      <c r="AX206" s="1391"/>
      <c r="AY206" s="1391"/>
      <c r="AZ206" s="1391"/>
      <c r="BA206" s="1391"/>
      <c r="BB206" s="1391"/>
      <c r="BC206" s="1391"/>
      <c r="BD206" s="1391"/>
      <c r="BE206" s="1391"/>
      <c r="BF206" s="44"/>
      <c r="BG206" s="1352" t="s">
        <v>2035</v>
      </c>
      <c r="BH206" s="1351" t="s">
        <v>2034</v>
      </c>
      <c r="BI206" s="44"/>
      <c r="BJ206" s="44"/>
      <c r="BK206" s="40"/>
      <c r="BL206" s="130"/>
      <c r="BM206" s="1264" t="s">
        <v>2038</v>
      </c>
      <c r="BN206" s="92"/>
      <c r="BO206" s="92"/>
      <c r="BP206" s="92">
        <f>BG207</f>
        <v>20</v>
      </c>
    </row>
    <row r="207" spans="1:68" x14ac:dyDescent="0.2">
      <c r="A207" s="2252"/>
      <c r="B207" s="2223"/>
      <c r="C207" s="2223"/>
      <c r="D207" s="1303"/>
      <c r="E207" s="2264"/>
      <c r="F207" s="2264"/>
      <c r="G207" s="2264"/>
      <c r="H207" s="2265"/>
      <c r="I207" s="2265"/>
      <c r="J207" s="2265"/>
      <c r="K207" s="2265"/>
      <c r="L207" s="2265"/>
      <c r="M207" s="2265"/>
      <c r="N207" s="2265"/>
      <c r="O207" s="2265"/>
      <c r="P207" s="2265"/>
      <c r="Q207" s="1390"/>
      <c r="R207" s="1390"/>
      <c r="S207" s="1390"/>
      <c r="T207" s="1387"/>
      <c r="U207" s="1387"/>
      <c r="V207" s="1387"/>
      <c r="W207" s="1387"/>
      <c r="X207" s="1387"/>
      <c r="Y207" s="1387"/>
      <c r="Z207" s="1387"/>
      <c r="AA207" s="1387"/>
      <c r="AB207" s="1387"/>
      <c r="AC207" s="1387"/>
      <c r="AD207" s="1387"/>
      <c r="AE207" s="1389"/>
      <c r="AF207" s="1388"/>
      <c r="AG207" s="1387"/>
      <c r="AH207" s="1387"/>
      <c r="AI207" s="1387"/>
      <c r="AJ207" s="1387"/>
      <c r="AK207" s="1387"/>
      <c r="AL207" s="1387"/>
      <c r="AM207" s="1387"/>
      <c r="AN207" s="1387"/>
      <c r="AO207" s="1387"/>
      <c r="AP207" s="1387"/>
      <c r="AQ207" s="1387"/>
      <c r="AR207" s="1387"/>
      <c r="AS207" s="1387"/>
      <c r="AT207" s="1387"/>
      <c r="AU207" s="1387"/>
      <c r="AV207" s="1387"/>
      <c r="AW207" s="1387"/>
      <c r="AX207" s="1387"/>
      <c r="AY207" s="1387"/>
      <c r="AZ207" s="1387"/>
      <c r="BA207" s="1387"/>
      <c r="BB207" s="1387"/>
      <c r="BC207" s="1387"/>
      <c r="BD207" s="1387"/>
      <c r="BE207" s="1387"/>
      <c r="BF207" s="44"/>
      <c r="BG207" s="39">
        <f>COUNTIFS($E$205:$BE$207,BG206)</f>
        <v>20</v>
      </c>
      <c r="BH207" s="39">
        <f>COUNTIFS($E$205:$BE$207,BH206)</f>
        <v>1</v>
      </c>
      <c r="BI207" s="44"/>
      <c r="BJ207" s="44"/>
      <c r="BK207" s="40"/>
      <c r="BL207" s="130"/>
      <c r="BM207" s="718" t="s">
        <v>2037</v>
      </c>
      <c r="BN207" s="92"/>
      <c r="BO207" s="92"/>
      <c r="BP207" s="92">
        <f>BH207</f>
        <v>1</v>
      </c>
    </row>
    <row r="208" spans="1:68" ht="12.75" x14ac:dyDescent="0.2">
      <c r="A208" s="1832"/>
      <c r="B208" s="1689" t="s">
        <v>2780</v>
      </c>
      <c r="C208" s="1385"/>
      <c r="D208" s="1303"/>
      <c r="E208" s="2223"/>
      <c r="F208" s="2223"/>
      <c r="G208" s="2223"/>
      <c r="H208" s="2223"/>
      <c r="I208" s="2250"/>
      <c r="J208" s="2223"/>
      <c r="K208" s="2223"/>
      <c r="L208" s="2223"/>
      <c r="M208" s="2223"/>
      <c r="N208" s="2223"/>
      <c r="O208" s="2223"/>
      <c r="P208" s="2223"/>
      <c r="Q208" s="44"/>
      <c r="R208" s="44"/>
      <c r="S208" s="44"/>
      <c r="T208" s="44"/>
      <c r="U208" s="44"/>
      <c r="V208" s="44"/>
      <c r="W208" s="44"/>
      <c r="X208" s="44"/>
      <c r="Y208" s="44"/>
      <c r="Z208" s="44"/>
      <c r="AA208" s="44"/>
      <c r="AB208" s="44"/>
      <c r="AC208" s="44"/>
      <c r="AD208" s="44"/>
      <c r="AE208" s="44"/>
      <c r="AF208" s="44"/>
      <c r="AG208" s="44"/>
      <c r="AH208" s="44"/>
      <c r="AI208" s="1346"/>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row>
    <row r="209" spans="1:68" ht="13.5" thickBot="1" x14ac:dyDescent="0.25">
      <c r="A209" s="1832"/>
      <c r="B209" s="1832"/>
      <c r="C209" s="1385"/>
      <c r="D209" s="1303"/>
      <c r="E209" s="2197"/>
      <c r="F209" s="2197"/>
      <c r="G209" s="2197"/>
      <c r="H209" s="2223"/>
      <c r="I209" s="2223"/>
      <c r="J209" s="2197"/>
      <c r="K209" s="2197"/>
      <c r="L209" s="2197"/>
      <c r="M209" s="2197"/>
      <c r="N209" s="2197"/>
      <c r="O209" s="2197"/>
      <c r="P209" s="2197"/>
      <c r="Q209" s="44"/>
      <c r="R209" s="44"/>
      <c r="S209" s="44"/>
      <c r="T209" s="44"/>
      <c r="U209" s="44"/>
      <c r="V209" s="44"/>
      <c r="W209" s="44"/>
      <c r="X209" s="44"/>
      <c r="Y209" s="44"/>
      <c r="Z209" s="44"/>
      <c r="AA209" s="44"/>
      <c r="AB209" s="44"/>
      <c r="AC209" s="44"/>
      <c r="AD209" s="44"/>
      <c r="AE209" s="44"/>
      <c r="AF209" s="44"/>
      <c r="AG209" s="44"/>
      <c r="AH209" s="44"/>
      <c r="AI209" s="1346"/>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row>
    <row r="210" spans="1:68" ht="15.75" thickBot="1" x14ac:dyDescent="0.3">
      <c r="A210" s="1384" t="s">
        <v>2853</v>
      </c>
      <c r="B210" s="2266" t="s">
        <v>2822</v>
      </c>
      <c r="C210" s="2267" t="s">
        <v>2821</v>
      </c>
      <c r="D210" s="1303"/>
      <c r="E210" s="2268" t="s">
        <v>2765</v>
      </c>
      <c r="F210" s="2269" t="s">
        <v>2764</v>
      </c>
      <c r="G210" s="2270" t="s">
        <v>2763</v>
      </c>
      <c r="H210" s="2271" t="s">
        <v>2753</v>
      </c>
      <c r="I210" s="2272" t="s">
        <v>2762</v>
      </c>
      <c r="J210" s="2273" t="s">
        <v>2752</v>
      </c>
      <c r="K210" s="2269" t="s">
        <v>2751</v>
      </c>
      <c r="L210" s="2269" t="s">
        <v>2768</v>
      </c>
      <c r="M210" s="2269" t="s">
        <v>2761</v>
      </c>
      <c r="N210" s="2269" t="s">
        <v>2760</v>
      </c>
      <c r="O210" s="2269" t="s">
        <v>2759</v>
      </c>
      <c r="P210" s="2274" t="s">
        <v>2758</v>
      </c>
      <c r="Q210" s="1360"/>
      <c r="R210" s="44"/>
      <c r="S210" s="44"/>
      <c r="T210" s="1360"/>
      <c r="U210" s="1360"/>
      <c r="V210" s="1360"/>
      <c r="W210" s="1360"/>
      <c r="X210" s="1360"/>
      <c r="Y210" s="1360"/>
      <c r="Z210" s="1360"/>
      <c r="AA210" s="1360"/>
      <c r="AB210" s="1360"/>
      <c r="AC210" s="1360"/>
      <c r="AD210" s="1360"/>
      <c r="AE210" s="1360"/>
      <c r="AF210" s="1360"/>
      <c r="AG210" s="1360"/>
      <c r="AH210" s="1360"/>
      <c r="AI210" s="1359"/>
      <c r="AJ210" s="1359"/>
      <c r="AK210" s="1359"/>
      <c r="AL210" s="1359"/>
      <c r="AM210" s="1359"/>
      <c r="AN210" s="1359"/>
      <c r="AO210" s="1359"/>
      <c r="AP210" s="1359"/>
      <c r="AQ210" s="1359"/>
      <c r="AR210" s="1358"/>
      <c r="AS210" s="1358"/>
      <c r="AT210" s="1358"/>
      <c r="AU210" s="1358"/>
      <c r="AV210" s="1358"/>
      <c r="AW210" s="1358"/>
      <c r="AX210" s="1358"/>
      <c r="AY210" s="1358"/>
      <c r="AZ210" s="1358"/>
      <c r="BA210" s="1358"/>
      <c r="BB210" s="1358"/>
      <c r="BC210" s="1358"/>
      <c r="BD210" s="1358"/>
      <c r="BE210" s="44"/>
      <c r="BF210" s="44"/>
      <c r="BG210" s="39" t="s">
        <v>2852</v>
      </c>
      <c r="BH210" s="40"/>
      <c r="BI210" s="44"/>
      <c r="BJ210" s="44"/>
      <c r="BK210" s="44"/>
      <c r="BL210" s="1271" t="s">
        <v>2020</v>
      </c>
      <c r="BM210" s="2406"/>
      <c r="BN210" s="1265"/>
      <c r="BO210" s="84"/>
      <c r="BP210" s="84">
        <v>2008</v>
      </c>
    </row>
    <row r="211" spans="1:68" ht="19.5" thickBot="1" x14ac:dyDescent="0.25">
      <c r="A211" s="1383"/>
      <c r="B211" s="1364"/>
      <c r="C211" s="1382"/>
      <c r="D211" s="1303"/>
      <c r="E211" s="2275"/>
      <c r="F211" s="2275"/>
      <c r="G211" s="2275"/>
      <c r="H211" s="2243"/>
      <c r="I211" s="2243"/>
      <c r="J211" s="2275"/>
      <c r="K211" s="2275"/>
      <c r="L211" s="2275"/>
      <c r="M211" s="2275"/>
      <c r="N211" s="2275"/>
      <c r="O211" s="2275"/>
      <c r="P211" s="2275"/>
      <c r="Q211" s="44"/>
      <c r="R211" s="1244"/>
      <c r="S211" s="1296"/>
      <c r="T211" s="44"/>
      <c r="U211" s="44"/>
      <c r="V211" s="44"/>
      <c r="W211" s="44"/>
      <c r="X211" s="44"/>
      <c r="Y211" s="44"/>
      <c r="Z211" s="44"/>
      <c r="AA211" s="44"/>
      <c r="AB211" s="44"/>
      <c r="AC211" s="44"/>
      <c r="AD211" s="44"/>
      <c r="AE211" s="44"/>
      <c r="AF211" s="44"/>
      <c r="AG211" s="44"/>
      <c r="AH211" s="44"/>
      <c r="AI211" s="1346"/>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1237" t="s">
        <v>2788</v>
      </c>
      <c r="BH211" s="1242" t="s">
        <v>2787</v>
      </c>
      <c r="BI211" s="44"/>
      <c r="BJ211" s="44"/>
      <c r="BK211" s="44"/>
      <c r="BL211" s="130"/>
      <c r="BM211" s="1264" t="s">
        <v>2038</v>
      </c>
      <c r="BN211" s="92"/>
      <c r="BO211" s="92"/>
      <c r="BP211" s="92">
        <f>BG214</f>
        <v>65</v>
      </c>
    </row>
    <row r="212" spans="1:68" ht="19.5" thickBot="1" x14ac:dyDescent="0.25">
      <c r="A212" s="2276" t="s">
        <v>2820</v>
      </c>
      <c r="B212" s="1380" t="s">
        <v>2820</v>
      </c>
      <c r="C212" s="1379" t="s">
        <v>2778</v>
      </c>
      <c r="D212" s="1303"/>
      <c r="E212" s="2277" t="s">
        <v>2035</v>
      </c>
      <c r="F212" s="2277" t="s">
        <v>2035</v>
      </c>
      <c r="G212" s="2277" t="s">
        <v>2035</v>
      </c>
      <c r="H212" s="2277" t="s">
        <v>2035</v>
      </c>
      <c r="I212" s="2277" t="s">
        <v>2035</v>
      </c>
      <c r="J212" s="2277" t="s">
        <v>2035</v>
      </c>
      <c r="K212" s="2277" t="s">
        <v>2035</v>
      </c>
      <c r="L212" s="2277" t="s">
        <v>2035</v>
      </c>
      <c r="M212" s="2277" t="s">
        <v>2035</v>
      </c>
      <c r="N212" s="2277" t="s">
        <v>2035</v>
      </c>
      <c r="O212" s="2277" t="s">
        <v>2035</v>
      </c>
      <c r="P212" s="2277" t="s">
        <v>2035</v>
      </c>
      <c r="Q212" s="44"/>
      <c r="R212" s="1244"/>
      <c r="S212" s="1296"/>
      <c r="T212" s="44"/>
      <c r="U212" s="44"/>
      <c r="V212" s="44"/>
      <c r="W212" s="44"/>
      <c r="X212" s="44"/>
      <c r="Y212" s="44"/>
      <c r="Z212" s="44"/>
      <c r="AA212" s="44"/>
      <c r="AB212" s="44"/>
      <c r="AC212" s="44"/>
      <c r="AD212" s="44"/>
      <c r="AE212" s="44"/>
      <c r="AF212" s="44"/>
      <c r="AG212" s="44"/>
      <c r="AH212" s="44"/>
      <c r="AI212" s="1346"/>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1352" t="s">
        <v>2788</v>
      </c>
      <c r="BH212" s="1351" t="s">
        <v>2787</v>
      </c>
      <c r="BI212" s="44"/>
      <c r="BJ212" s="44"/>
      <c r="BK212" s="44"/>
      <c r="BL212" s="130"/>
      <c r="BM212" s="718" t="s">
        <v>2037</v>
      </c>
      <c r="BN212" s="92"/>
      <c r="BO212" s="92"/>
      <c r="BP212" s="92">
        <f>BH214</f>
        <v>0</v>
      </c>
    </row>
    <row r="213" spans="1:68" ht="15.75" x14ac:dyDescent="0.2">
      <c r="A213" s="2859" t="s">
        <v>2819</v>
      </c>
      <c r="B213" s="1357" t="s">
        <v>2819</v>
      </c>
      <c r="C213" s="1378" t="s">
        <v>2818</v>
      </c>
      <c r="D213" s="1303"/>
      <c r="E213" s="2278" t="s">
        <v>2035</v>
      </c>
      <c r="F213" s="2278" t="s">
        <v>2035</v>
      </c>
      <c r="G213" s="2278" t="s">
        <v>2035</v>
      </c>
      <c r="H213" s="2278" t="s">
        <v>2035</v>
      </c>
      <c r="I213" s="2278" t="s">
        <v>2035</v>
      </c>
      <c r="J213" s="2278" t="s">
        <v>2035</v>
      </c>
      <c r="K213" s="2278" t="s">
        <v>2035</v>
      </c>
      <c r="L213" s="2278" t="s">
        <v>2035</v>
      </c>
      <c r="M213" s="2278" t="s">
        <v>2035</v>
      </c>
      <c r="N213" s="2278" t="s">
        <v>2035</v>
      </c>
      <c r="O213" s="2278" t="s">
        <v>2035</v>
      </c>
      <c r="P213" s="2278" t="s">
        <v>2035</v>
      </c>
      <c r="Q213" s="44"/>
      <c r="R213" s="44"/>
      <c r="S213" s="44"/>
      <c r="T213" s="44"/>
      <c r="U213" s="44"/>
      <c r="V213" s="44"/>
      <c r="W213" s="44"/>
      <c r="X213" s="44"/>
      <c r="Y213" s="44"/>
      <c r="Z213" s="44"/>
      <c r="AA213" s="44"/>
      <c r="AB213" s="44"/>
      <c r="AC213" s="44"/>
      <c r="AD213" s="44"/>
      <c r="AE213" s="44"/>
      <c r="AF213" s="44"/>
      <c r="AG213" s="44"/>
      <c r="AH213" s="44"/>
      <c r="AI213" s="1346"/>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1352" t="s">
        <v>2035</v>
      </c>
      <c r="BH213" s="1351" t="s">
        <v>2034</v>
      </c>
      <c r="BI213" s="44"/>
      <c r="BJ213" s="44"/>
      <c r="BK213" s="44"/>
      <c r="BL213" s="44"/>
      <c r="BM213" s="44"/>
      <c r="BN213" s="44"/>
      <c r="BO213" s="44"/>
    </row>
    <row r="214" spans="1:68" ht="16.5" thickBot="1" x14ac:dyDescent="0.25">
      <c r="A214" s="2860"/>
      <c r="B214" s="1357" t="s">
        <v>2819</v>
      </c>
      <c r="C214" s="1377" t="s">
        <v>2775</v>
      </c>
      <c r="D214" s="1303"/>
      <c r="E214" s="2279" t="s">
        <v>2035</v>
      </c>
      <c r="F214" s="2279" t="s">
        <v>2035</v>
      </c>
      <c r="G214" s="2279" t="s">
        <v>2035</v>
      </c>
      <c r="H214" s="2279" t="s">
        <v>2035</v>
      </c>
      <c r="I214" s="2279" t="s">
        <v>2035</v>
      </c>
      <c r="J214" s="2279" t="s">
        <v>2035</v>
      </c>
      <c r="K214" s="2279" t="s">
        <v>2035</v>
      </c>
      <c r="L214" s="2279" t="s">
        <v>2035</v>
      </c>
      <c r="M214" s="2279" t="s">
        <v>2035</v>
      </c>
      <c r="N214" s="2279" t="s">
        <v>2035</v>
      </c>
      <c r="O214" s="2279" t="s">
        <v>2035</v>
      </c>
      <c r="P214" s="2279" t="s">
        <v>2035</v>
      </c>
      <c r="Q214" s="44"/>
      <c r="R214" s="44"/>
      <c r="S214" s="44"/>
      <c r="T214" s="44"/>
      <c r="U214" s="44"/>
      <c r="V214" s="44"/>
      <c r="W214" s="44"/>
      <c r="X214" s="44"/>
      <c r="Y214" s="44"/>
      <c r="Z214" s="44"/>
      <c r="AA214" s="44"/>
      <c r="AB214" s="44"/>
      <c r="AC214" s="44"/>
      <c r="AD214" s="44"/>
      <c r="AE214" s="44"/>
      <c r="AF214" s="44"/>
      <c r="AG214" s="44"/>
      <c r="AH214" s="44"/>
      <c r="AI214" s="1346"/>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1352">
        <f>COUNTIFS($E$211:$P$217,BG213)</f>
        <v>65</v>
      </c>
      <c r="BH214" s="1351">
        <f>COUNTIFS($E$211:$P$217,BH213)</f>
        <v>0</v>
      </c>
      <c r="BI214" s="44"/>
      <c r="BJ214" s="44"/>
      <c r="BK214" s="44"/>
      <c r="BL214" s="44"/>
      <c r="BM214" s="44"/>
      <c r="BN214" s="44"/>
      <c r="BO214" s="44"/>
    </row>
    <row r="215" spans="1:68" ht="13.5" thickBot="1" x14ac:dyDescent="0.25">
      <c r="A215" s="2861" t="s">
        <v>2817</v>
      </c>
      <c r="B215" s="1374" t="s">
        <v>2817</v>
      </c>
      <c r="C215" s="1376" t="s">
        <v>2773</v>
      </c>
      <c r="D215" s="1303"/>
      <c r="E215" s="2280" t="s">
        <v>2035</v>
      </c>
      <c r="F215" s="2280" t="s">
        <v>2035</v>
      </c>
      <c r="G215" s="2280" t="s">
        <v>2035</v>
      </c>
      <c r="H215" s="2280" t="s">
        <v>2035</v>
      </c>
      <c r="I215" s="2280" t="s">
        <v>2035</v>
      </c>
      <c r="J215" s="2280" t="s">
        <v>603</v>
      </c>
      <c r="K215" s="2280" t="s">
        <v>603</v>
      </c>
      <c r="L215" s="2280" t="s">
        <v>603</v>
      </c>
      <c r="M215" s="2280" t="s">
        <v>603</v>
      </c>
      <c r="N215" s="2280" t="s">
        <v>603</v>
      </c>
      <c r="O215" s="2280" t="s">
        <v>603</v>
      </c>
      <c r="P215" s="2280" t="s">
        <v>603</v>
      </c>
      <c r="Q215" s="44"/>
      <c r="R215" s="44"/>
      <c r="S215" s="44"/>
      <c r="T215" s="44"/>
      <c r="U215" s="44"/>
      <c r="V215" s="44"/>
      <c r="W215" s="44"/>
      <c r="X215" s="44"/>
      <c r="Y215" s="44"/>
      <c r="Z215" s="44"/>
      <c r="AA215" s="44"/>
      <c r="AB215" s="44"/>
      <c r="AC215" s="44"/>
      <c r="AD215" s="44"/>
      <c r="AE215" s="44"/>
      <c r="AF215" s="44"/>
      <c r="AG215" s="44"/>
      <c r="AH215" s="44"/>
      <c r="AI215" s="1346"/>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1375"/>
      <c r="BG215" s="44"/>
      <c r="BH215" s="44"/>
      <c r="BI215" s="44"/>
      <c r="BJ215" s="44"/>
      <c r="BK215" s="44"/>
      <c r="BL215" s="44"/>
      <c r="BM215" s="44"/>
      <c r="BN215" s="44"/>
      <c r="BO215" s="44"/>
    </row>
    <row r="216" spans="1:68" ht="13.5" thickBot="1" x14ac:dyDescent="0.25">
      <c r="A216" s="2862"/>
      <c r="B216" s="1374" t="s">
        <v>2817</v>
      </c>
      <c r="C216" s="1373" t="s">
        <v>2772</v>
      </c>
      <c r="D216" s="1303"/>
      <c r="E216" s="2281" t="s">
        <v>2035</v>
      </c>
      <c r="F216" s="2281" t="s">
        <v>2035</v>
      </c>
      <c r="G216" s="2281" t="s">
        <v>2035</v>
      </c>
      <c r="H216" s="2281" t="s">
        <v>2035</v>
      </c>
      <c r="I216" s="2281" t="s">
        <v>2035</v>
      </c>
      <c r="J216" s="2281" t="s">
        <v>2035</v>
      </c>
      <c r="K216" s="2281" t="s">
        <v>2035</v>
      </c>
      <c r="L216" s="2281" t="s">
        <v>2035</v>
      </c>
      <c r="M216" s="2281" t="s">
        <v>2035</v>
      </c>
      <c r="N216" s="2281" t="s">
        <v>2035</v>
      </c>
      <c r="O216" s="2281" t="s">
        <v>2035</v>
      </c>
      <c r="P216" s="2281" t="s">
        <v>2035</v>
      </c>
      <c r="Q216" s="44"/>
      <c r="R216" s="44"/>
      <c r="S216" s="44"/>
      <c r="T216" s="44"/>
      <c r="U216" s="44"/>
      <c r="V216" s="44"/>
      <c r="W216" s="44"/>
      <c r="X216" s="44"/>
      <c r="Y216" s="44"/>
      <c r="Z216" s="44"/>
      <c r="AA216" s="44"/>
      <c r="AB216" s="44"/>
      <c r="AC216" s="44"/>
      <c r="AD216" s="44"/>
      <c r="AE216" s="44"/>
      <c r="AF216" s="44"/>
      <c r="AG216" s="44"/>
      <c r="AH216" s="44"/>
      <c r="AI216" s="1346"/>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row>
    <row r="217" spans="1:68" ht="12.75" x14ac:dyDescent="0.2">
      <c r="A217" s="2862"/>
      <c r="B217" s="1355" t="s">
        <v>2817</v>
      </c>
      <c r="C217" s="1372" t="s">
        <v>2816</v>
      </c>
      <c r="D217" s="1303"/>
      <c r="E217" s="2282" t="s">
        <v>2035</v>
      </c>
      <c r="F217" s="2282" t="s">
        <v>2035</v>
      </c>
      <c r="G217" s="2282" t="s">
        <v>2035</v>
      </c>
      <c r="H217" s="2282" t="s">
        <v>2035</v>
      </c>
      <c r="I217" s="2282" t="s">
        <v>2035</v>
      </c>
      <c r="J217" s="2282" t="s">
        <v>2035</v>
      </c>
      <c r="K217" s="2282" t="s">
        <v>2035</v>
      </c>
      <c r="L217" s="2282" t="s">
        <v>2035</v>
      </c>
      <c r="M217" s="2282" t="s">
        <v>2035</v>
      </c>
      <c r="N217" s="2282" t="s">
        <v>2035</v>
      </c>
      <c r="O217" s="2282" t="s">
        <v>2035</v>
      </c>
      <c r="P217" s="2282" t="s">
        <v>2035</v>
      </c>
      <c r="Q217" s="44"/>
      <c r="R217" s="44"/>
      <c r="S217" s="44"/>
      <c r="T217" s="44"/>
      <c r="U217" s="44"/>
      <c r="V217" s="44"/>
      <c r="W217" s="44"/>
      <c r="X217" s="44"/>
      <c r="Y217" s="44"/>
      <c r="Z217" s="44"/>
      <c r="AA217" s="44"/>
      <c r="AB217" s="44"/>
      <c r="AC217" s="44"/>
      <c r="AD217" s="44"/>
      <c r="AE217" s="44"/>
      <c r="AF217" s="44"/>
      <c r="AG217" s="44"/>
      <c r="AH217" s="44"/>
      <c r="AI217" s="1346"/>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row>
    <row r="218" spans="1:68" ht="12.75" x14ac:dyDescent="0.2">
      <c r="A218" s="1371"/>
      <c r="B218" s="1370"/>
      <c r="C218" s="1369"/>
      <c r="D218" s="1303"/>
      <c r="E218" s="2283"/>
      <c r="F218" s="2283"/>
      <c r="G218" s="2283"/>
      <c r="H218" s="2283"/>
      <c r="I218" s="2283"/>
      <c r="J218" s="2283"/>
      <c r="K218" s="2283"/>
      <c r="L218" s="2283"/>
      <c r="M218" s="2283"/>
      <c r="N218" s="2283"/>
      <c r="O218" s="2283"/>
      <c r="P218" s="2283"/>
      <c r="Q218" s="44"/>
      <c r="R218" s="44"/>
      <c r="S218" s="44"/>
      <c r="T218" s="44"/>
      <c r="U218" s="44"/>
      <c r="V218" s="44"/>
      <c r="W218" s="44"/>
      <c r="X218" s="44"/>
      <c r="Y218" s="44"/>
      <c r="Z218" s="44"/>
      <c r="AA218" s="44"/>
      <c r="AB218" s="44"/>
      <c r="AC218" s="44"/>
      <c r="AD218" s="44"/>
      <c r="AE218" s="44"/>
      <c r="AF218" s="44"/>
      <c r="AG218" s="44"/>
      <c r="AH218" s="44"/>
      <c r="AI218" s="1346"/>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39" t="s">
        <v>2851</v>
      </c>
      <c r="BH218" s="40"/>
      <c r="BI218" s="44"/>
      <c r="BJ218" s="44"/>
      <c r="BK218" s="44"/>
      <c r="BL218" s="44"/>
      <c r="BM218" s="44"/>
      <c r="BN218" s="44"/>
      <c r="BO218" s="44"/>
    </row>
    <row r="219" spans="1:68" ht="16.5" thickBot="1" x14ac:dyDescent="0.25">
      <c r="A219" s="1368" t="s">
        <v>2850</v>
      </c>
      <c r="B219" s="2284" t="s">
        <v>2822</v>
      </c>
      <c r="C219" s="2285" t="s">
        <v>2821</v>
      </c>
      <c r="D219" s="1303"/>
      <c r="E219" s="2286" t="s">
        <v>2765</v>
      </c>
      <c r="F219" s="2287" t="s">
        <v>2764</v>
      </c>
      <c r="G219" s="2288" t="s">
        <v>2763</v>
      </c>
      <c r="H219" s="2289" t="s">
        <v>2753</v>
      </c>
      <c r="I219" s="2290" t="s">
        <v>2762</v>
      </c>
      <c r="J219" s="2291" t="s">
        <v>2752</v>
      </c>
      <c r="K219" s="2287" t="s">
        <v>2751</v>
      </c>
      <c r="L219" s="2287" t="s">
        <v>2768</v>
      </c>
      <c r="M219" s="2287" t="s">
        <v>2761</v>
      </c>
      <c r="N219" s="2287" t="s">
        <v>2760</v>
      </c>
      <c r="O219" s="2287" t="s">
        <v>2759</v>
      </c>
      <c r="P219" s="2292" t="s">
        <v>2758</v>
      </c>
      <c r="Q219" s="44"/>
      <c r="R219" s="44"/>
      <c r="S219" s="44"/>
      <c r="T219" s="44"/>
      <c r="U219" s="44"/>
      <c r="V219" s="44"/>
      <c r="W219" s="44"/>
      <c r="X219" s="44"/>
      <c r="Y219" s="44"/>
      <c r="Z219" s="44"/>
      <c r="AA219" s="44"/>
      <c r="AB219" s="44"/>
      <c r="AC219" s="44"/>
      <c r="AD219" s="44"/>
      <c r="AE219" s="44"/>
      <c r="AF219" s="44"/>
      <c r="AG219" s="44"/>
      <c r="AH219" s="44"/>
      <c r="AI219" s="1346"/>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1352" t="s">
        <v>2788</v>
      </c>
      <c r="BH219" s="1351" t="s">
        <v>2787</v>
      </c>
      <c r="BI219" s="44"/>
      <c r="BJ219" s="44"/>
      <c r="BK219" s="2748"/>
      <c r="BL219" s="2748"/>
      <c r="BM219" s="2748"/>
      <c r="BN219" s="2748"/>
      <c r="BO219" s="2748"/>
      <c r="BP219" s="2748"/>
    </row>
    <row r="220" spans="1:68" ht="16.5" thickBot="1" x14ac:dyDescent="0.25">
      <c r="A220" s="1832" t="s">
        <v>2815</v>
      </c>
      <c r="B220" s="1367" t="s">
        <v>2815</v>
      </c>
      <c r="C220" s="1366" t="s">
        <v>2814</v>
      </c>
      <c r="D220" s="1303"/>
      <c r="E220" s="2293" t="s">
        <v>2035</v>
      </c>
      <c r="F220" s="2293" t="s">
        <v>2035</v>
      </c>
      <c r="G220" s="2293" t="s">
        <v>2035</v>
      </c>
      <c r="H220" s="2293" t="s">
        <v>2035</v>
      </c>
      <c r="I220" s="2293" t="s">
        <v>2035</v>
      </c>
      <c r="J220" s="2293" t="s">
        <v>2035</v>
      </c>
      <c r="K220" s="2293" t="s">
        <v>2035</v>
      </c>
      <c r="L220" s="2293" t="s">
        <v>2035</v>
      </c>
      <c r="M220" s="2293" t="s">
        <v>2035</v>
      </c>
      <c r="N220" s="2293" t="s">
        <v>2035</v>
      </c>
      <c r="O220" s="2293" t="s">
        <v>2035</v>
      </c>
      <c r="P220" s="2294" t="s">
        <v>2035</v>
      </c>
      <c r="Q220" s="44"/>
      <c r="R220" s="44"/>
      <c r="S220" s="44"/>
      <c r="T220" s="44"/>
      <c r="U220" s="44"/>
      <c r="V220" s="44"/>
      <c r="W220" s="44"/>
      <c r="X220" s="44"/>
      <c r="Y220" s="44"/>
      <c r="Z220" s="44"/>
      <c r="AA220" s="44"/>
      <c r="AB220" s="44"/>
      <c r="AC220" s="44"/>
      <c r="AD220" s="44"/>
      <c r="AE220" s="44"/>
      <c r="AF220" s="44"/>
      <c r="AG220" s="44"/>
      <c r="AH220" s="44"/>
      <c r="AI220" s="1346"/>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1352" t="s">
        <v>2035</v>
      </c>
      <c r="BH220" s="1351" t="s">
        <v>2034</v>
      </c>
      <c r="BI220" s="44"/>
      <c r="BJ220" s="44"/>
      <c r="BK220" s="2748"/>
      <c r="BL220" s="2748"/>
      <c r="BM220" s="2748"/>
      <c r="BN220" s="2748"/>
      <c r="BO220" s="2748"/>
      <c r="BP220" s="2748"/>
    </row>
    <row r="221" spans="1:68" ht="16.5" thickBot="1" x14ac:dyDescent="0.25">
      <c r="A221" s="1832"/>
      <c r="B221" s="1364"/>
      <c r="C221" s="1363"/>
      <c r="D221" s="1303"/>
      <c r="E221" s="2295"/>
      <c r="F221" s="2295"/>
      <c r="G221" s="2295"/>
      <c r="H221" s="2295"/>
      <c r="I221" s="2295"/>
      <c r="J221" s="2295"/>
      <c r="K221" s="2295"/>
      <c r="L221" s="2295"/>
      <c r="M221" s="2295"/>
      <c r="N221" s="2295"/>
      <c r="O221" s="2295"/>
      <c r="P221" s="2295"/>
      <c r="Q221" s="44"/>
      <c r="R221" s="44"/>
      <c r="S221" s="44"/>
      <c r="T221" s="44"/>
      <c r="U221" s="44"/>
      <c r="V221" s="44"/>
      <c r="W221" s="44"/>
      <c r="X221" s="44"/>
      <c r="Y221" s="44"/>
      <c r="Z221" s="44"/>
      <c r="AA221" s="44"/>
      <c r="AB221" s="44"/>
      <c r="AC221" s="44"/>
      <c r="AD221" s="44"/>
      <c r="AE221" s="44"/>
      <c r="AF221" s="44"/>
      <c r="AG221" s="44"/>
      <c r="AH221" s="44"/>
      <c r="AI221" s="1346"/>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1352">
        <f>COUNTIFS($E$220:$P$220,BG220)</f>
        <v>12</v>
      </c>
      <c r="BH221" s="1351">
        <f>COUNTIFS($E$220:$P$220,BH220)</f>
        <v>0</v>
      </c>
      <c r="BI221" s="44"/>
      <c r="BJ221" s="44"/>
      <c r="BK221" s="2748"/>
      <c r="BL221" s="2748"/>
      <c r="BM221" s="2748"/>
      <c r="BN221" s="2748"/>
      <c r="BO221" s="2748"/>
      <c r="BP221" s="2748"/>
    </row>
    <row r="222" spans="1:68" ht="13.5" thickBot="1" x14ac:dyDescent="0.25">
      <c r="A222" s="1361" t="s">
        <v>2025</v>
      </c>
      <c r="B222" s="2296" t="s">
        <v>2822</v>
      </c>
      <c r="C222" s="2297" t="s">
        <v>2821</v>
      </c>
      <c r="D222" s="1303"/>
      <c r="E222" s="2298" t="s">
        <v>2765</v>
      </c>
      <c r="F222" s="2299" t="s">
        <v>2764</v>
      </c>
      <c r="G222" s="2300" t="s">
        <v>2763</v>
      </c>
      <c r="H222" s="2301" t="s">
        <v>2753</v>
      </c>
      <c r="I222" s="2302" t="s">
        <v>2762</v>
      </c>
      <c r="J222" s="2303" t="s">
        <v>2752</v>
      </c>
      <c r="K222" s="2299" t="s">
        <v>2751</v>
      </c>
      <c r="L222" s="2299" t="s">
        <v>2768</v>
      </c>
      <c r="M222" s="2299" t="s">
        <v>2761</v>
      </c>
      <c r="N222" s="2299" t="s">
        <v>2760</v>
      </c>
      <c r="O222" s="2299" t="s">
        <v>2759</v>
      </c>
      <c r="P222" s="2304" t="s">
        <v>2758</v>
      </c>
      <c r="Q222" s="1360"/>
      <c r="R222" s="1360"/>
      <c r="S222" s="1360"/>
      <c r="T222" s="1360"/>
      <c r="U222" s="1360"/>
      <c r="V222" s="1360"/>
      <c r="W222" s="1360"/>
      <c r="X222" s="1360"/>
      <c r="Y222" s="1360"/>
      <c r="Z222" s="1360"/>
      <c r="AA222" s="1360"/>
      <c r="AB222" s="1360"/>
      <c r="AC222" s="1360"/>
      <c r="AD222" s="1360"/>
      <c r="AE222" s="1360"/>
      <c r="AF222" s="1360"/>
      <c r="AG222" s="1360"/>
      <c r="AH222" s="1360"/>
      <c r="AI222" s="1359"/>
      <c r="AJ222" s="1359"/>
      <c r="AK222" s="1359"/>
      <c r="AL222" s="1359"/>
      <c r="AM222" s="1359"/>
      <c r="AN222" s="1359"/>
      <c r="AO222" s="1359"/>
      <c r="AP222" s="1359"/>
      <c r="AQ222" s="1359"/>
      <c r="AR222" s="1358"/>
      <c r="AS222" s="1358"/>
      <c r="AT222" s="1358"/>
      <c r="AU222" s="1358"/>
      <c r="AV222" s="1358"/>
      <c r="AW222" s="1358"/>
      <c r="AX222" s="1358"/>
      <c r="AY222" s="1358"/>
      <c r="AZ222" s="1358"/>
      <c r="BA222" s="1358"/>
      <c r="BB222" s="1358"/>
      <c r="BC222" s="1358"/>
      <c r="BD222" s="1358"/>
      <c r="BE222" s="44"/>
      <c r="BF222" s="44"/>
      <c r="BG222" s="40"/>
      <c r="BH222" s="40"/>
      <c r="BI222" s="44"/>
      <c r="BJ222" s="44"/>
      <c r="BK222" s="2748"/>
      <c r="BL222" s="2748"/>
      <c r="BM222" s="2748"/>
      <c r="BN222" s="2748"/>
      <c r="BO222" s="2748"/>
      <c r="BP222" s="2748"/>
    </row>
    <row r="223" spans="1:68" ht="13.5" thickBot="1" x14ac:dyDescent="0.25">
      <c r="A223" s="2863" t="s">
        <v>2769</v>
      </c>
      <c r="B223" s="1357" t="s">
        <v>2769</v>
      </c>
      <c r="C223" s="1356" t="s">
        <v>2813</v>
      </c>
      <c r="D223" s="1303"/>
      <c r="E223" s="2305" t="s">
        <v>2035</v>
      </c>
      <c r="F223" s="2305" t="s">
        <v>2035</v>
      </c>
      <c r="G223" s="2305" t="s">
        <v>2035</v>
      </c>
      <c r="H223" s="2305" t="s">
        <v>2035</v>
      </c>
      <c r="I223" s="2305" t="s">
        <v>2035</v>
      </c>
      <c r="J223" s="2305" t="s">
        <v>2035</v>
      </c>
      <c r="K223" s="2305" t="s">
        <v>2035</v>
      </c>
      <c r="L223" s="2305" t="s">
        <v>2035</v>
      </c>
      <c r="M223" s="2305" t="s">
        <v>2035</v>
      </c>
      <c r="N223" s="2305" t="s">
        <v>2035</v>
      </c>
      <c r="O223" s="2305" t="s">
        <v>2035</v>
      </c>
      <c r="P223" s="2305" t="s">
        <v>2035</v>
      </c>
      <c r="Q223" s="44"/>
      <c r="R223" s="44"/>
      <c r="S223" s="44"/>
      <c r="T223" s="44"/>
      <c r="U223" s="44"/>
      <c r="V223" s="44"/>
      <c r="W223" s="44"/>
      <c r="X223" s="44"/>
      <c r="Y223" s="44"/>
      <c r="Z223" s="44"/>
      <c r="AA223" s="44"/>
      <c r="AB223" s="44"/>
      <c r="AC223" s="44"/>
      <c r="AD223" s="44"/>
      <c r="AE223" s="44"/>
      <c r="AF223" s="44"/>
      <c r="AG223" s="44"/>
      <c r="AH223" s="44"/>
      <c r="AI223" s="1346"/>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39" t="s">
        <v>2849</v>
      </c>
      <c r="BH223" s="40"/>
      <c r="BI223" s="44"/>
      <c r="BJ223" s="44"/>
      <c r="BK223" s="44"/>
      <c r="BL223" s="44"/>
      <c r="BM223" s="44"/>
      <c r="BN223" s="44"/>
      <c r="BO223" s="44"/>
    </row>
    <row r="224" spans="1:68" ht="16.5" thickBot="1" x14ac:dyDescent="0.25">
      <c r="A224" s="2864"/>
      <c r="B224" s="1355" t="s">
        <v>2769</v>
      </c>
      <c r="C224" s="1354" t="s">
        <v>2812</v>
      </c>
      <c r="D224" s="1303"/>
      <c r="E224" s="2306" t="s">
        <v>2035</v>
      </c>
      <c r="F224" s="2306" t="s">
        <v>2035</v>
      </c>
      <c r="G224" s="2306" t="s">
        <v>2035</v>
      </c>
      <c r="H224" s="2306" t="s">
        <v>2035</v>
      </c>
      <c r="I224" s="2306" t="s">
        <v>2035</v>
      </c>
      <c r="J224" s="2306" t="s">
        <v>2035</v>
      </c>
      <c r="K224" s="2306" t="s">
        <v>2035</v>
      </c>
      <c r="L224" s="2306" t="s">
        <v>2035</v>
      </c>
      <c r="M224" s="2306" t="s">
        <v>2035</v>
      </c>
      <c r="N224" s="2306" t="s">
        <v>2035</v>
      </c>
      <c r="O224" s="2306" t="s">
        <v>2035</v>
      </c>
      <c r="P224" s="2306" t="s">
        <v>2035</v>
      </c>
      <c r="Q224" s="44"/>
      <c r="R224" s="44"/>
      <c r="S224" s="44"/>
      <c r="T224" s="44"/>
      <c r="U224" s="44"/>
      <c r="V224" s="44"/>
      <c r="W224" s="44"/>
      <c r="X224" s="44"/>
      <c r="Y224" s="44"/>
      <c r="Z224" s="44"/>
      <c r="AA224" s="44"/>
      <c r="AB224" s="44"/>
      <c r="AC224" s="44"/>
      <c r="AD224" s="44"/>
      <c r="AE224" s="44"/>
      <c r="AF224" s="44"/>
      <c r="AG224" s="44"/>
      <c r="AH224" s="44"/>
      <c r="AI224" s="1346"/>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1352" t="s">
        <v>2788</v>
      </c>
      <c r="BH224" s="1351" t="s">
        <v>2787</v>
      </c>
      <c r="BI224" s="44"/>
      <c r="BJ224" s="44"/>
      <c r="BK224" s="44"/>
      <c r="BL224" s="44"/>
      <c r="BM224" s="44"/>
      <c r="BN224" s="44"/>
      <c r="BO224" s="44"/>
    </row>
    <row r="225" spans="1:68" ht="26.25" x14ac:dyDescent="0.25">
      <c r="A225" s="2197"/>
      <c r="B225" s="2307"/>
      <c r="C225" s="2307"/>
      <c r="D225" s="1353"/>
      <c r="E225" s="2308"/>
      <c r="F225" s="2308"/>
      <c r="G225" s="2308"/>
      <c r="H225" s="2308"/>
      <c r="I225" s="2308"/>
      <c r="J225" s="2309"/>
      <c r="K225" s="2309"/>
      <c r="L225" s="2309"/>
      <c r="M225" s="2309"/>
      <c r="N225" s="2309"/>
      <c r="O225" s="2309"/>
      <c r="P225" s="2308"/>
      <c r="Q225" s="44"/>
      <c r="R225" s="44"/>
      <c r="S225" s="44"/>
      <c r="T225" s="44"/>
      <c r="U225" s="44"/>
      <c r="V225" s="44"/>
      <c r="W225" s="44"/>
      <c r="X225" s="44"/>
      <c r="Y225" s="44"/>
      <c r="Z225" s="44"/>
      <c r="AA225" s="44"/>
      <c r="AB225" s="44"/>
      <c r="AC225" s="44"/>
      <c r="AD225" s="44"/>
      <c r="AE225" s="44"/>
      <c r="AF225" s="44"/>
      <c r="AG225" s="44"/>
      <c r="AH225" s="44"/>
      <c r="AI225" s="1346"/>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0"/>
      <c r="BG225" s="1352" t="s">
        <v>2035</v>
      </c>
      <c r="BH225" s="1351" t="s">
        <v>2034</v>
      </c>
      <c r="BI225" s="40"/>
      <c r="BJ225" s="40"/>
      <c r="BK225" s="40"/>
      <c r="BL225" s="1271" t="s">
        <v>366</v>
      </c>
      <c r="BM225" s="2406"/>
      <c r="BN225" s="1265"/>
      <c r="BO225" s="84"/>
      <c r="BP225" s="84">
        <v>2008</v>
      </c>
    </row>
    <row r="226" spans="1:68" ht="15.75" x14ac:dyDescent="0.2">
      <c r="A226" s="2223"/>
      <c r="B226" s="1350"/>
      <c r="C226" s="1349"/>
      <c r="D226" s="1303"/>
      <c r="E226" s="2310"/>
      <c r="F226" s="2310"/>
      <c r="G226" s="2310"/>
      <c r="H226" s="2310"/>
      <c r="I226" s="2310"/>
      <c r="J226" s="2311"/>
      <c r="K226" s="2311"/>
      <c r="L226" s="2311"/>
      <c r="M226" s="2311"/>
      <c r="N226" s="2311"/>
      <c r="O226" s="2311"/>
      <c r="P226" s="2310"/>
      <c r="Q226" s="44"/>
      <c r="R226" s="44"/>
      <c r="S226" s="44"/>
      <c r="T226" s="44"/>
      <c r="U226" s="44"/>
      <c r="V226" s="44"/>
      <c r="W226" s="44"/>
      <c r="X226" s="44"/>
      <c r="Y226" s="44"/>
      <c r="Z226" s="44"/>
      <c r="AA226" s="44"/>
      <c r="AB226" s="44"/>
      <c r="AC226" s="44"/>
      <c r="AD226" s="44"/>
      <c r="AE226" s="44"/>
      <c r="AF226" s="44"/>
      <c r="AG226" s="44"/>
      <c r="AH226" s="44"/>
      <c r="AI226" s="1346"/>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0"/>
      <c r="BG226" s="1352">
        <f>COUNTIFS($E$223:$P$224,BG225)</f>
        <v>24</v>
      </c>
      <c r="BH226" s="1351">
        <f>COUNTIFS($E$223:$P$224,BH225)</f>
        <v>0</v>
      </c>
      <c r="BI226" s="40"/>
      <c r="BJ226" s="40"/>
      <c r="BK226" s="40"/>
      <c r="BL226" s="130"/>
      <c r="BM226" s="1264" t="s">
        <v>2038</v>
      </c>
      <c r="BN226" s="92"/>
      <c r="BO226" s="92"/>
      <c r="BP226" s="92">
        <f>BG226</f>
        <v>24</v>
      </c>
    </row>
    <row r="227" spans="1:68" x14ac:dyDescent="0.2">
      <c r="A227" s="2197"/>
      <c r="B227" s="1348"/>
      <c r="C227" s="1347"/>
      <c r="D227" s="1303"/>
      <c r="E227" s="2312"/>
      <c r="F227" s="2312"/>
      <c r="G227" s="2311"/>
      <c r="H227" s="2311"/>
      <c r="I227" s="2311"/>
      <c r="J227" s="2311"/>
      <c r="K227" s="2311"/>
      <c r="L227" s="2311"/>
      <c r="M227" s="2311"/>
      <c r="N227" s="2311"/>
      <c r="O227" s="2311"/>
      <c r="P227" s="2311"/>
      <c r="Q227" s="44"/>
      <c r="R227" s="44"/>
      <c r="S227" s="44"/>
      <c r="T227" s="44"/>
      <c r="U227" s="44"/>
      <c r="V227" s="44"/>
      <c r="W227" s="44"/>
      <c r="X227" s="44"/>
      <c r="Y227" s="44"/>
      <c r="Z227" s="44"/>
      <c r="AA227" s="44"/>
      <c r="AB227" s="44"/>
      <c r="AC227" s="44"/>
      <c r="AD227" s="44"/>
      <c r="AE227" s="44"/>
      <c r="AF227" s="44"/>
      <c r="AG227" s="44"/>
      <c r="AH227" s="44"/>
      <c r="AI227" s="1346"/>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0"/>
      <c r="BG227" s="40"/>
      <c r="BH227" s="40"/>
      <c r="BI227" s="40"/>
      <c r="BJ227" s="40"/>
      <c r="BK227" s="40"/>
      <c r="BL227" s="130"/>
      <c r="BM227" s="718" t="s">
        <v>2037</v>
      </c>
      <c r="BN227" s="92"/>
      <c r="BO227" s="92"/>
      <c r="BP227" s="92">
        <f>BH226</f>
        <v>0</v>
      </c>
    </row>
    <row r="228" spans="1:68" ht="12.75" x14ac:dyDescent="0.2">
      <c r="A228" s="2197"/>
      <c r="B228" s="2313" t="s">
        <v>2811</v>
      </c>
      <c r="C228" s="2197"/>
      <c r="D228" s="2197"/>
      <c r="E228" s="2197"/>
      <c r="F228" s="2197"/>
      <c r="G228" s="2197"/>
      <c r="H228" s="2197"/>
      <c r="I228" s="2197"/>
      <c r="J228" s="2197"/>
      <c r="K228" s="2197"/>
      <c r="L228" s="2197"/>
      <c r="M228" s="2197"/>
      <c r="N228" s="2197"/>
      <c r="O228" s="2197"/>
      <c r="P228" s="2197"/>
      <c r="Q228" s="40"/>
      <c r="R228" s="40"/>
      <c r="S228" s="40"/>
      <c r="T228" s="40"/>
      <c r="U228" s="40"/>
      <c r="V228" s="40"/>
      <c r="W228" s="40"/>
      <c r="X228" s="40"/>
      <c r="Y228" s="40"/>
      <c r="Z228" s="40"/>
      <c r="AA228" s="40"/>
      <c r="AB228" s="40"/>
      <c r="AC228" s="40"/>
      <c r="AD228" s="40"/>
      <c r="AE228" s="40"/>
      <c r="AF228" s="40"/>
      <c r="AG228" s="40"/>
      <c r="AH228" s="40"/>
      <c r="AI228" s="1345"/>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row>
    <row r="229" spans="1:68" ht="12.75" x14ac:dyDescent="0.2">
      <c r="A229" s="2197"/>
      <c r="B229" s="2314" t="s">
        <v>2810</v>
      </c>
      <c r="C229" s="2197"/>
      <c r="D229" s="2197"/>
      <c r="E229" s="2197"/>
      <c r="F229" s="2197"/>
      <c r="G229" s="2197"/>
      <c r="H229" s="2197"/>
      <c r="I229" s="2197"/>
      <c r="J229" s="2197"/>
      <c r="K229" s="2197"/>
      <c r="L229" s="2197"/>
      <c r="M229" s="2197"/>
      <c r="N229" s="2197"/>
      <c r="O229" s="2197"/>
      <c r="P229" s="2197"/>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row>
    <row r="230" spans="1:68" ht="12.75" x14ac:dyDescent="0.2">
      <c r="A230" s="2197"/>
      <c r="B230" s="2315" t="s">
        <v>2809</v>
      </c>
      <c r="C230" s="2197"/>
      <c r="D230" s="2197"/>
      <c r="E230" s="2197"/>
      <c r="F230" s="2197"/>
      <c r="G230" s="2197"/>
      <c r="H230" s="2197"/>
      <c r="I230" s="2197"/>
      <c r="J230" s="2197"/>
      <c r="K230" s="2197"/>
      <c r="L230" s="2197"/>
      <c r="M230" s="2197"/>
      <c r="N230" s="2197"/>
      <c r="O230" s="2197"/>
      <c r="P230" s="2197"/>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row>
    <row r="231" spans="1:68" ht="12.75" x14ac:dyDescent="0.2">
      <c r="A231" s="2197"/>
      <c r="B231" s="2316" t="s">
        <v>2808</v>
      </c>
      <c r="C231" s="2197"/>
      <c r="D231" s="2197"/>
      <c r="E231" s="2197"/>
      <c r="F231" s="2197"/>
      <c r="G231" s="2197"/>
      <c r="H231" s="2197"/>
      <c r="I231" s="2197"/>
      <c r="J231" s="2197"/>
      <c r="K231" s="2197"/>
      <c r="L231" s="2197"/>
      <c r="M231" s="2197"/>
      <c r="N231" s="2197"/>
      <c r="O231" s="2197"/>
      <c r="P231" s="2197"/>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row>
    <row r="232" spans="1:68" ht="12.75" x14ac:dyDescent="0.2">
      <c r="A232" s="2197"/>
      <c r="B232" s="2317" t="s">
        <v>2807</v>
      </c>
      <c r="C232" s="2197"/>
      <c r="D232" s="2197"/>
      <c r="E232" s="2197"/>
      <c r="F232" s="2197"/>
      <c r="G232" s="2197"/>
      <c r="H232" s="2197"/>
      <c r="I232" s="2197"/>
      <c r="J232" s="2197"/>
      <c r="K232" s="2197"/>
      <c r="L232" s="2197"/>
      <c r="M232" s="2197"/>
      <c r="N232" s="2197"/>
      <c r="O232" s="2197"/>
      <c r="P232" s="2197"/>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row>
    <row r="233" spans="1:68" ht="12.75" x14ac:dyDescent="0.2">
      <c r="A233" s="2197"/>
      <c r="B233" s="2317" t="s">
        <v>2806</v>
      </c>
      <c r="C233" s="2197"/>
      <c r="D233" s="2197"/>
      <c r="E233" s="2197"/>
      <c r="F233" s="2197"/>
      <c r="G233" s="2197"/>
      <c r="H233" s="2197"/>
      <c r="I233" s="2197"/>
      <c r="J233" s="2197"/>
      <c r="K233" s="2197"/>
      <c r="L233" s="2197"/>
      <c r="M233" s="2197"/>
      <c r="N233" s="2197"/>
      <c r="O233" s="2197"/>
      <c r="P233" s="2197"/>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row>
    <row r="234" spans="1:68" ht="12.75" x14ac:dyDescent="0.2">
      <c r="A234" s="2197"/>
      <c r="B234" s="2318" t="s">
        <v>2726</v>
      </c>
      <c r="C234" s="2197"/>
      <c r="D234" s="2197"/>
      <c r="E234" s="2197"/>
      <c r="F234" s="2197"/>
      <c r="G234" s="2197"/>
      <c r="H234" s="2197"/>
      <c r="I234" s="2197"/>
      <c r="J234" s="2197"/>
      <c r="K234" s="2197"/>
      <c r="L234" s="2197"/>
      <c r="M234" s="2197"/>
      <c r="N234" s="2197"/>
      <c r="O234" s="2197"/>
      <c r="P234" s="2197"/>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row>
    <row r="235" spans="1:68" ht="12.75" x14ac:dyDescent="0.2">
      <c r="A235" s="2197"/>
      <c r="B235" s="2318" t="s">
        <v>2725</v>
      </c>
      <c r="C235" s="2197"/>
      <c r="D235" s="2197"/>
      <c r="E235" s="2197"/>
      <c r="F235" s="2197"/>
      <c r="G235" s="2197"/>
      <c r="H235" s="2197"/>
      <c r="I235" s="2197"/>
      <c r="J235" s="2197"/>
      <c r="K235" s="2197"/>
      <c r="L235" s="2197"/>
      <c r="M235" s="2197"/>
      <c r="N235" s="2197"/>
      <c r="O235" s="2197"/>
      <c r="P235" s="2197"/>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row>
    <row r="236" spans="1:68" ht="12.75" x14ac:dyDescent="0.2">
      <c r="A236" s="2197"/>
      <c r="B236" s="2319" t="s">
        <v>2724</v>
      </c>
      <c r="C236" s="2320"/>
      <c r="D236" s="2197"/>
      <c r="E236" s="2197"/>
      <c r="F236" s="2197"/>
      <c r="G236" s="2197"/>
      <c r="H236" s="2197"/>
      <c r="I236" s="2197"/>
      <c r="J236" s="2197"/>
      <c r="K236" s="2197"/>
      <c r="L236" s="2197"/>
      <c r="M236" s="2197"/>
      <c r="N236" s="2197"/>
      <c r="O236" s="2197"/>
      <c r="P236" s="2197"/>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row>
    <row r="237" spans="1:68" ht="12.75" x14ac:dyDescent="0.2">
      <c r="A237" s="2197"/>
      <c r="B237" s="2321" t="s">
        <v>2723</v>
      </c>
      <c r="C237" s="2321"/>
      <c r="D237" s="2197"/>
      <c r="E237" s="2197"/>
      <c r="F237" s="2197"/>
      <c r="G237" s="2197"/>
      <c r="H237" s="2197"/>
      <c r="I237" s="2197"/>
      <c r="J237" s="2197"/>
      <c r="K237" s="2197"/>
      <c r="L237" s="2197"/>
      <c r="M237" s="2197"/>
      <c r="N237" s="2197"/>
      <c r="O237" s="2197"/>
      <c r="P237" s="2197"/>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row>
    <row r="238" spans="1:68" ht="12.75" x14ac:dyDescent="0.2">
      <c r="A238" s="2197"/>
      <c r="B238" s="2197"/>
      <c r="C238" s="2197"/>
      <c r="D238" s="2197"/>
      <c r="E238" s="2197"/>
      <c r="F238" s="2197"/>
      <c r="G238" s="2197"/>
      <c r="H238" s="2197"/>
      <c r="I238" s="2197"/>
      <c r="J238" s="2197"/>
      <c r="K238" s="2197"/>
      <c r="L238" s="2197"/>
      <c r="M238" s="2197"/>
      <c r="N238" s="2197"/>
      <c r="O238" s="2197"/>
      <c r="P238" s="2197"/>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row>
    <row r="239" spans="1:68" ht="12.75" x14ac:dyDescent="0.2">
      <c r="A239" s="2197"/>
      <c r="B239" s="2197"/>
      <c r="C239" s="2197"/>
      <c r="D239" s="2197"/>
      <c r="E239" s="2197"/>
      <c r="F239" s="2197"/>
      <c r="G239" s="2197"/>
      <c r="H239" s="2197"/>
      <c r="I239" s="2197"/>
      <c r="J239" s="2197"/>
      <c r="K239" s="2197"/>
      <c r="L239" s="2197"/>
      <c r="M239" s="2197"/>
      <c r="N239" s="2197"/>
      <c r="O239" s="2197"/>
      <c r="P239" s="2197"/>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row>
    <row r="240" spans="1:68" ht="12.75" x14ac:dyDescent="0.2">
      <c r="A240" s="2197"/>
      <c r="B240" s="2197"/>
      <c r="C240" s="2197"/>
      <c r="D240" s="2197"/>
      <c r="E240" s="2197"/>
      <c r="F240" s="2197"/>
      <c r="G240" s="2197"/>
      <c r="H240" s="2197"/>
      <c r="I240" s="2197"/>
      <c r="J240" s="2197"/>
      <c r="K240" s="2197"/>
      <c r="L240" s="2197"/>
      <c r="M240" s="2197"/>
      <c r="N240" s="2197"/>
      <c r="O240" s="2197"/>
      <c r="P240" s="2197"/>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row>
    <row r="241" spans="1:67" ht="12.75" x14ac:dyDescent="0.2">
      <c r="A241" s="2197"/>
      <c r="B241" s="2197"/>
      <c r="C241" s="2197"/>
      <c r="D241" s="2197"/>
      <c r="E241" s="2197"/>
      <c r="F241" s="2197"/>
      <c r="G241" s="2197"/>
      <c r="H241" s="2197"/>
      <c r="I241" s="2197"/>
      <c r="J241" s="2197"/>
      <c r="K241" s="2197"/>
      <c r="L241" s="2197"/>
      <c r="M241" s="2197"/>
      <c r="N241" s="2197"/>
      <c r="O241" s="2197"/>
      <c r="P241" s="2197"/>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row>
    <row r="242" spans="1:67" ht="12.75" x14ac:dyDescent="0.2">
      <c r="A242" s="2322"/>
      <c r="B242" s="2322"/>
      <c r="C242" s="2322"/>
      <c r="D242" s="2322"/>
      <c r="E242" s="2322"/>
      <c r="F242" s="2322"/>
      <c r="G242" s="2322"/>
      <c r="H242" s="2322"/>
      <c r="I242" s="2322"/>
      <c r="J242" s="2322"/>
      <c r="K242" s="2322"/>
      <c r="L242" s="2322"/>
      <c r="M242" s="2322"/>
      <c r="N242" s="2322"/>
      <c r="O242" s="2322"/>
      <c r="P242" s="2322"/>
      <c r="Q242" s="1686"/>
      <c r="R242" s="1686"/>
      <c r="S242" s="1686"/>
      <c r="T242" s="1686"/>
      <c r="U242" s="1686"/>
      <c r="V242" s="1686"/>
      <c r="W242" s="1686"/>
      <c r="X242" s="1686"/>
      <c r="Y242" s="1686"/>
      <c r="Z242" s="1686"/>
      <c r="AA242" s="1686"/>
      <c r="AB242" s="1686"/>
      <c r="AC242" s="1686"/>
      <c r="AD242" s="1686"/>
      <c r="AE242" s="1686"/>
      <c r="AF242" s="1686"/>
      <c r="AG242" s="1686"/>
      <c r="AH242" s="1686"/>
      <c r="AI242" s="1686"/>
      <c r="AJ242" s="1686"/>
      <c r="AK242" s="1686"/>
      <c r="AL242" s="1686"/>
      <c r="AM242" s="1686"/>
      <c r="AN242" s="1686"/>
      <c r="AO242" s="1686"/>
      <c r="AP242" s="1686"/>
      <c r="AQ242" s="1686"/>
      <c r="AR242" s="1686"/>
      <c r="AS242" s="1686"/>
      <c r="AT242" s="1686"/>
      <c r="AU242" s="1686"/>
      <c r="AV242" s="1686"/>
      <c r="AW242" s="1686"/>
      <c r="AX242" s="1686"/>
      <c r="AY242" s="1686"/>
      <c r="AZ242" s="1686"/>
      <c r="BA242" s="1686"/>
      <c r="BB242" s="1686"/>
      <c r="BC242" s="1686"/>
      <c r="BD242" s="1686"/>
      <c r="BE242" s="1686"/>
      <c r="BF242" s="1686"/>
      <c r="BG242" s="1686"/>
      <c r="BH242" s="1686"/>
      <c r="BI242" s="1686"/>
      <c r="BJ242" s="1686"/>
      <c r="BK242" s="1686"/>
      <c r="BL242" s="1686"/>
      <c r="BM242" s="1686"/>
      <c r="BN242" s="1686"/>
      <c r="BO242" s="1686"/>
    </row>
    <row r="243" spans="1:67" ht="15.75" x14ac:dyDescent="0.25">
      <c r="A243" s="1666">
        <v>2007</v>
      </c>
      <c r="B243" s="2197"/>
      <c r="C243" s="2197"/>
      <c r="D243" s="2197"/>
      <c r="E243" s="2197"/>
      <c r="F243" s="2197"/>
      <c r="G243" s="2197"/>
      <c r="H243" s="2197"/>
      <c r="I243" s="2197"/>
      <c r="J243" s="2197"/>
      <c r="K243" s="2197"/>
      <c r="L243" s="2197"/>
      <c r="M243" s="2197"/>
      <c r="N243" s="2197"/>
      <c r="O243" s="2197"/>
      <c r="P243" s="2197"/>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1687">
        <v>2007</v>
      </c>
      <c r="BG243" s="40"/>
      <c r="BH243" s="40"/>
      <c r="BI243" s="40"/>
      <c r="BJ243" s="40"/>
      <c r="BK243" s="40"/>
      <c r="BL243" s="40"/>
      <c r="BM243" s="40"/>
      <c r="BN243" s="40"/>
      <c r="BO243" s="40"/>
    </row>
    <row r="244" spans="1:67" ht="12.75" x14ac:dyDescent="0.2">
      <c r="A244" s="2197"/>
      <c r="B244" s="2197"/>
      <c r="C244" s="2197"/>
      <c r="D244" s="2197"/>
      <c r="E244" s="2197"/>
      <c r="F244" s="2197"/>
      <c r="G244" s="2197"/>
      <c r="H244" s="2197"/>
      <c r="I244" s="2197"/>
      <c r="J244" s="2197"/>
      <c r="K244" s="2197"/>
      <c r="L244" s="2197"/>
      <c r="M244" s="2197"/>
      <c r="N244" s="2197"/>
      <c r="O244" s="2197"/>
      <c r="P244" s="2197"/>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row>
    <row r="245" spans="1:67" ht="12.75" x14ac:dyDescent="0.2">
      <c r="A245" s="2197"/>
      <c r="B245" s="2197"/>
      <c r="C245" s="2197"/>
      <c r="D245" s="2197"/>
      <c r="E245" s="2197"/>
      <c r="F245" s="2197"/>
      <c r="G245" s="2197"/>
      <c r="H245" s="2197"/>
      <c r="I245" s="2197"/>
      <c r="J245" s="2197"/>
      <c r="K245" s="2197"/>
      <c r="L245" s="2197"/>
      <c r="M245" s="2197"/>
      <c r="N245" s="2197"/>
      <c r="O245" s="2197"/>
      <c r="P245" s="2197"/>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row>
    <row r="246" spans="1:67" ht="12.75" x14ac:dyDescent="0.2">
      <c r="A246" s="2197"/>
      <c r="B246" s="2323" t="s">
        <v>2869</v>
      </c>
      <c r="C246" s="2197"/>
      <c r="D246" s="2197"/>
      <c r="E246" s="2197"/>
      <c r="F246" s="2197"/>
      <c r="G246" s="2197"/>
      <c r="H246" s="2197"/>
      <c r="I246" s="2197"/>
      <c r="J246" s="2197"/>
      <c r="K246" s="2197"/>
      <c r="L246" s="2197"/>
      <c r="M246" s="2197"/>
      <c r="N246" s="2197"/>
      <c r="O246" s="2197"/>
      <c r="P246" s="2197"/>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row>
    <row r="247" spans="1:67" ht="12.75" x14ac:dyDescent="0.2">
      <c r="A247" s="2197"/>
      <c r="B247" s="2324" t="s">
        <v>2824</v>
      </c>
      <c r="C247" s="2197"/>
      <c r="D247" s="2197"/>
      <c r="E247" s="2197"/>
      <c r="F247" s="2197"/>
      <c r="G247" s="2197"/>
      <c r="H247" s="2197"/>
      <c r="I247" s="2197"/>
      <c r="J247" s="2197"/>
      <c r="K247" s="2197"/>
      <c r="L247" s="2197"/>
      <c r="M247" s="2197"/>
      <c r="N247" s="2197"/>
      <c r="O247" s="2197"/>
      <c r="P247" s="2197"/>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row>
    <row r="248" spans="1:67" ht="12.75" x14ac:dyDescent="0.2">
      <c r="A248" s="2197"/>
      <c r="B248" s="2325" t="s">
        <v>1979</v>
      </c>
      <c r="C248" s="2197"/>
      <c r="D248" s="2197"/>
      <c r="E248" s="2197"/>
      <c r="F248" s="2197"/>
      <c r="G248" s="2197"/>
      <c r="H248" s="2197"/>
      <c r="I248" s="2197"/>
      <c r="J248" s="2197"/>
      <c r="K248" s="2197"/>
      <c r="L248" s="2197"/>
      <c r="M248" s="2197"/>
      <c r="N248" s="2197"/>
      <c r="O248" s="2197"/>
      <c r="P248" s="2197"/>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row>
    <row r="249" spans="1:67" ht="12.75" x14ac:dyDescent="0.2">
      <c r="A249" s="2197"/>
      <c r="B249" s="2197"/>
      <c r="C249" s="2197"/>
      <c r="D249" s="2197"/>
      <c r="E249" s="2197"/>
      <c r="F249" s="2197"/>
      <c r="G249" s="2197"/>
      <c r="H249" s="2197"/>
      <c r="I249" s="2197"/>
      <c r="J249" s="2197"/>
      <c r="K249" s="2197"/>
      <c r="L249" s="2197"/>
      <c r="M249" s="2197"/>
      <c r="N249" s="2197"/>
      <c r="O249" s="2197"/>
      <c r="P249" s="2197"/>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row>
    <row r="250" spans="1:67" ht="12.75" x14ac:dyDescent="0.2">
      <c r="A250" s="2197"/>
      <c r="B250" s="2197" t="s">
        <v>2823</v>
      </c>
      <c r="C250" s="2197"/>
      <c r="D250" s="2197"/>
      <c r="E250" s="2197"/>
      <c r="F250" s="2197"/>
      <c r="G250" s="2197"/>
      <c r="H250" s="2197"/>
      <c r="I250" s="2197"/>
      <c r="J250" s="2197"/>
      <c r="K250" s="2197"/>
      <c r="L250" s="2197"/>
      <c r="M250" s="2197"/>
      <c r="N250" s="2197"/>
      <c r="O250" s="2197"/>
      <c r="P250" s="2197"/>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row>
    <row r="251" spans="1:67" ht="12.75" x14ac:dyDescent="0.2">
      <c r="A251" s="2197"/>
      <c r="B251" s="2197"/>
      <c r="C251" s="2197"/>
      <c r="D251" s="2197"/>
      <c r="E251" s="2197"/>
      <c r="F251" s="2197"/>
      <c r="G251" s="2197"/>
      <c r="H251" s="2197"/>
      <c r="I251" s="2197"/>
      <c r="J251" s="2197"/>
      <c r="K251" s="2197"/>
      <c r="L251" s="2197"/>
      <c r="M251" s="2197"/>
      <c r="N251" s="2197"/>
      <c r="O251" s="2197"/>
      <c r="P251" s="2197"/>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row>
    <row r="252" spans="1:67" ht="12.75" x14ac:dyDescent="0.2">
      <c r="A252" s="2197"/>
      <c r="B252" s="2320" t="s">
        <v>2786</v>
      </c>
      <c r="C252" s="2197"/>
      <c r="D252" s="2197"/>
      <c r="E252" s="2197"/>
      <c r="F252" s="2197"/>
      <c r="G252" s="2197"/>
      <c r="H252" s="2197"/>
      <c r="I252" s="2197"/>
      <c r="J252" s="2197"/>
      <c r="K252" s="2197"/>
      <c r="L252" s="2197"/>
      <c r="M252" s="2197"/>
      <c r="N252" s="2197"/>
      <c r="O252" s="2197"/>
      <c r="P252" s="2197"/>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row>
    <row r="253" spans="1:67" ht="13.5" thickBot="1" x14ac:dyDescent="0.25">
      <c r="A253" s="2197"/>
      <c r="B253" s="2320"/>
      <c r="C253" s="2197"/>
      <c r="D253" s="2197"/>
      <c r="E253" s="2197"/>
      <c r="F253" s="2197"/>
      <c r="G253" s="2197"/>
      <c r="H253" s="2197"/>
      <c r="I253" s="2197"/>
      <c r="J253" s="2197"/>
      <c r="K253" s="2197"/>
      <c r="L253" s="2197"/>
      <c r="M253" s="2197"/>
      <c r="N253" s="2197"/>
      <c r="O253" s="2197"/>
      <c r="P253" s="2197"/>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row>
    <row r="254" spans="1:67" ht="13.5" thickBot="1" x14ac:dyDescent="0.25">
      <c r="A254" s="2197"/>
      <c r="B254" s="2326" t="s">
        <v>2822</v>
      </c>
      <c r="C254" s="2197"/>
      <c r="D254" s="2197"/>
      <c r="E254" s="2856" t="s">
        <v>2765</v>
      </c>
      <c r="F254" s="2857"/>
      <c r="G254" s="2857"/>
      <c r="H254" s="2857"/>
      <c r="I254" s="2858"/>
      <c r="J254" s="2856" t="s">
        <v>2764</v>
      </c>
      <c r="K254" s="2857"/>
      <c r="L254" s="2857"/>
      <c r="M254" s="2858"/>
      <c r="N254" s="2751" t="s">
        <v>2763</v>
      </c>
      <c r="O254" s="2752"/>
      <c r="P254" s="2752"/>
      <c r="Q254" s="2753"/>
      <c r="R254" s="2751" t="s">
        <v>2753</v>
      </c>
      <c r="S254" s="2752"/>
      <c r="T254" s="2752"/>
      <c r="U254" s="2753"/>
      <c r="V254" s="2751" t="s">
        <v>2762</v>
      </c>
      <c r="W254" s="2752"/>
      <c r="X254" s="2752"/>
      <c r="Y254" s="2752"/>
      <c r="Z254" s="2753"/>
      <c r="AA254" s="2751" t="s">
        <v>2752</v>
      </c>
      <c r="AB254" s="2752"/>
      <c r="AC254" s="2752"/>
      <c r="AD254" s="2753"/>
      <c r="AE254" s="2751" t="s">
        <v>2751</v>
      </c>
      <c r="AF254" s="2752"/>
      <c r="AG254" s="2752"/>
      <c r="AH254" s="2752"/>
      <c r="AI254" s="2753"/>
      <c r="AJ254" s="2751" t="s">
        <v>2768</v>
      </c>
      <c r="AK254" s="2752"/>
      <c r="AL254" s="2752"/>
      <c r="AM254" s="2753"/>
      <c r="AN254" s="2751" t="s">
        <v>2761</v>
      </c>
      <c r="AO254" s="2752"/>
      <c r="AP254" s="2752"/>
      <c r="AQ254" s="2753"/>
      <c r="AR254" s="2751" t="s">
        <v>2760</v>
      </c>
      <c r="AS254" s="2752"/>
      <c r="AT254" s="2752"/>
      <c r="AU254" s="2752"/>
      <c r="AV254" s="2753"/>
      <c r="AW254" s="2751" t="s">
        <v>2759</v>
      </c>
      <c r="AX254" s="2752"/>
      <c r="AY254" s="2752"/>
      <c r="AZ254" s="2753"/>
      <c r="BA254" s="2751" t="s">
        <v>2758</v>
      </c>
      <c r="BB254" s="2752"/>
      <c r="BC254" s="2752"/>
      <c r="BD254" s="2753"/>
      <c r="BE254" s="1453"/>
      <c r="BF254" s="1453"/>
      <c r="BG254" s="177"/>
      <c r="BH254" s="177"/>
      <c r="BI254" s="1453"/>
      <c r="BJ254" s="1453"/>
      <c r="BK254" s="177"/>
      <c r="BL254" s="177"/>
      <c r="BM254" s="1453"/>
      <c r="BN254" s="1453"/>
      <c r="BO254" s="177"/>
    </row>
    <row r="255" spans="1:67" ht="13.5" thickBot="1" x14ac:dyDescent="0.25">
      <c r="A255" s="2327" t="s">
        <v>2027</v>
      </c>
      <c r="B255" s="2327" t="s">
        <v>2027</v>
      </c>
      <c r="C255" s="2328" t="s">
        <v>2821</v>
      </c>
      <c r="D255" s="2207"/>
      <c r="E255" s="2208">
        <v>2</v>
      </c>
      <c r="F255" s="2209">
        <v>9</v>
      </c>
      <c r="G255" s="2209">
        <v>16</v>
      </c>
      <c r="H255" s="2209">
        <v>22</v>
      </c>
      <c r="I255" s="2211">
        <v>30</v>
      </c>
      <c r="J255" s="2208">
        <v>6</v>
      </c>
      <c r="K255" s="2209">
        <v>13</v>
      </c>
      <c r="L255" s="2209">
        <v>21</v>
      </c>
      <c r="M255" s="2211">
        <v>27</v>
      </c>
      <c r="N255" s="2208">
        <v>6</v>
      </c>
      <c r="O255" s="2209">
        <v>12</v>
      </c>
      <c r="P255" s="2209">
        <v>20</v>
      </c>
      <c r="Q255" s="1338">
        <v>26</v>
      </c>
      <c r="R255" s="1344">
        <v>3</v>
      </c>
      <c r="S255" s="1339">
        <v>10</v>
      </c>
      <c r="T255" s="1339">
        <v>17</v>
      </c>
      <c r="U255" s="1338">
        <v>24</v>
      </c>
      <c r="V255" s="1344">
        <v>2</v>
      </c>
      <c r="W255" s="1339">
        <v>8</v>
      </c>
      <c r="X255" s="1339">
        <v>15</v>
      </c>
      <c r="Y255" s="1339">
        <v>22</v>
      </c>
      <c r="Z255" s="1338">
        <v>29</v>
      </c>
      <c r="AA255" s="1340">
        <v>4</v>
      </c>
      <c r="AB255" s="1339">
        <v>11</v>
      </c>
      <c r="AC255" s="1339">
        <v>19</v>
      </c>
      <c r="AD255" s="1338">
        <v>25</v>
      </c>
      <c r="AE255" s="1340">
        <v>3</v>
      </c>
      <c r="AF255" s="1339">
        <v>10</v>
      </c>
      <c r="AG255" s="1339">
        <v>17</v>
      </c>
      <c r="AH255" s="1338">
        <v>23</v>
      </c>
      <c r="AI255" s="1479">
        <v>30</v>
      </c>
      <c r="AJ255" s="1337">
        <v>6</v>
      </c>
      <c r="AK255" s="1336">
        <v>14</v>
      </c>
      <c r="AL255" s="1336">
        <v>20</v>
      </c>
      <c r="AM255" s="1336">
        <v>28</v>
      </c>
      <c r="AN255" s="1337">
        <v>3</v>
      </c>
      <c r="AO255" s="1336">
        <v>10</v>
      </c>
      <c r="AP255" s="1336">
        <v>17</v>
      </c>
      <c r="AQ255" s="1335">
        <v>25</v>
      </c>
      <c r="AR255" s="1334">
        <v>2</v>
      </c>
      <c r="AS255" s="1333">
        <v>11</v>
      </c>
      <c r="AT255" s="1333">
        <v>16</v>
      </c>
      <c r="AU255" s="1333">
        <v>23</v>
      </c>
      <c r="AV255" s="1332">
        <v>30</v>
      </c>
      <c r="AW255" s="1334">
        <v>6</v>
      </c>
      <c r="AX255" s="1333">
        <v>13</v>
      </c>
      <c r="AY255" s="1333">
        <v>19</v>
      </c>
      <c r="AZ255" s="1332">
        <v>27</v>
      </c>
      <c r="BA255" s="1334">
        <v>4</v>
      </c>
      <c r="BB255" s="1333">
        <v>10</v>
      </c>
      <c r="BC255" s="1333">
        <v>19</v>
      </c>
      <c r="BD255" s="1332">
        <v>26</v>
      </c>
      <c r="BE255" s="1516"/>
      <c r="BF255" s="1436"/>
      <c r="BG255" s="1452"/>
      <c r="BH255" s="1452"/>
      <c r="BI255" s="1452"/>
      <c r="BJ255" s="1452"/>
      <c r="BK255" s="1452"/>
      <c r="BL255" s="1452"/>
      <c r="BM255" s="1452"/>
      <c r="BN255" s="1452"/>
      <c r="BO255" s="1452"/>
    </row>
    <row r="256" spans="1:67" ht="12.75" x14ac:dyDescent="0.2">
      <c r="A256" s="2873" t="s">
        <v>2845</v>
      </c>
      <c r="B256" s="1478" t="s">
        <v>2845</v>
      </c>
      <c r="C256" s="2329" t="s">
        <v>2839</v>
      </c>
      <c r="D256" s="2223"/>
      <c r="E256" s="2224" t="s">
        <v>2035</v>
      </c>
      <c r="F256" s="2225" t="s">
        <v>2035</v>
      </c>
      <c r="G256" s="2225" t="s">
        <v>2035</v>
      </c>
      <c r="H256" s="2225" t="s">
        <v>2035</v>
      </c>
      <c r="I256" s="2330" t="s">
        <v>2035</v>
      </c>
      <c r="J256" s="2224" t="s">
        <v>2035</v>
      </c>
      <c r="K256" s="2225" t="s">
        <v>2035</v>
      </c>
      <c r="L256" s="2225" t="s">
        <v>2035</v>
      </c>
      <c r="M256" s="2330" t="s">
        <v>2035</v>
      </c>
      <c r="N256" s="2224" t="s">
        <v>2035</v>
      </c>
      <c r="O256" s="2331" t="s">
        <v>2035</v>
      </c>
      <c r="P256" s="2225" t="s">
        <v>2035</v>
      </c>
      <c r="Q256" s="1317" t="s">
        <v>2035</v>
      </c>
      <c r="R256" s="1512" t="s">
        <v>2035</v>
      </c>
      <c r="S256" s="1318" t="s">
        <v>2035</v>
      </c>
      <c r="T256" s="1318" t="s">
        <v>2035</v>
      </c>
      <c r="U256" s="1317" t="s">
        <v>2035</v>
      </c>
      <c r="V256" s="1512" t="s">
        <v>2035</v>
      </c>
      <c r="W256" s="1318" t="s">
        <v>2035</v>
      </c>
      <c r="X256" s="1318" t="s">
        <v>2035</v>
      </c>
      <c r="Y256" s="1318" t="s">
        <v>2035</v>
      </c>
      <c r="Z256" s="1317" t="s">
        <v>2035</v>
      </c>
      <c r="AA256" s="1319" t="s">
        <v>2035</v>
      </c>
      <c r="AB256" s="1318" t="s">
        <v>2035</v>
      </c>
      <c r="AC256" s="1318" t="s">
        <v>2035</v>
      </c>
      <c r="AD256" s="1317" t="s">
        <v>2035</v>
      </c>
      <c r="AE256" s="1319" t="s">
        <v>2035</v>
      </c>
      <c r="AF256" s="1318" t="s">
        <v>2035</v>
      </c>
      <c r="AG256" s="1318" t="s">
        <v>2034</v>
      </c>
      <c r="AH256" s="1317" t="s">
        <v>2035</v>
      </c>
      <c r="AI256" s="1510" t="s">
        <v>2035</v>
      </c>
      <c r="AJ256" s="1307" t="s">
        <v>2035</v>
      </c>
      <c r="AK256" s="1467" t="s">
        <v>2035</v>
      </c>
      <c r="AL256" s="1467" t="s">
        <v>2035</v>
      </c>
      <c r="AM256" s="1467" t="s">
        <v>2035</v>
      </c>
      <c r="AN256" s="1508" t="s">
        <v>2035</v>
      </c>
      <c r="AO256" s="1466" t="s">
        <v>2035</v>
      </c>
      <c r="AP256" s="1466" t="s">
        <v>2035</v>
      </c>
      <c r="AQ256" s="1509" t="s">
        <v>2035</v>
      </c>
      <c r="AR256" s="1508" t="s">
        <v>2035</v>
      </c>
      <c r="AS256" s="1466" t="s">
        <v>2035</v>
      </c>
      <c r="AT256" s="1466" t="s">
        <v>2035</v>
      </c>
      <c r="AU256" s="1466" t="s">
        <v>2035</v>
      </c>
      <c r="AV256" s="1509" t="s">
        <v>2035</v>
      </c>
      <c r="AW256" s="1508" t="s">
        <v>2035</v>
      </c>
      <c r="AX256" s="1466" t="s">
        <v>2035</v>
      </c>
      <c r="AY256" s="1466" t="s">
        <v>2035</v>
      </c>
      <c r="AZ256" s="1509" t="s">
        <v>2035</v>
      </c>
      <c r="BA256" s="1508" t="s">
        <v>2035</v>
      </c>
      <c r="BB256" s="1466" t="s">
        <v>2035</v>
      </c>
      <c r="BC256" s="1466" t="s">
        <v>2035</v>
      </c>
      <c r="BD256" s="1466" t="s">
        <v>2035</v>
      </c>
      <c r="BE256" s="1436"/>
      <c r="BF256" s="1436"/>
      <c r="BG256" s="40"/>
      <c r="BH256" s="40"/>
      <c r="BI256" s="40"/>
      <c r="BJ256" s="40"/>
      <c r="BK256" s="40"/>
      <c r="BL256" s="40"/>
      <c r="BM256" s="40"/>
      <c r="BN256" s="40"/>
      <c r="BO256" s="40"/>
    </row>
    <row r="257" spans="1:67" ht="12.75" x14ac:dyDescent="0.2">
      <c r="A257" s="2874"/>
      <c r="B257" s="1478" t="s">
        <v>2845</v>
      </c>
      <c r="C257" s="2332" t="s">
        <v>2835</v>
      </c>
      <c r="D257" s="2223"/>
      <c r="E257" s="2227" t="s">
        <v>2034</v>
      </c>
      <c r="F257" s="2228" t="s">
        <v>2034</v>
      </c>
      <c r="G257" s="2228" t="s">
        <v>2034</v>
      </c>
      <c r="H257" s="2228" t="s">
        <v>2034</v>
      </c>
      <c r="I257" s="2333" t="s">
        <v>2034</v>
      </c>
      <c r="J257" s="2227" t="s">
        <v>2034</v>
      </c>
      <c r="K257" s="2228" t="s">
        <v>2034</v>
      </c>
      <c r="L257" s="2228" t="s">
        <v>2034</v>
      </c>
      <c r="M257" s="2333" t="s">
        <v>2034</v>
      </c>
      <c r="N257" s="2227" t="s">
        <v>2034</v>
      </c>
      <c r="O257" s="2334" t="s">
        <v>2034</v>
      </c>
      <c r="P257" s="2228" t="s">
        <v>2034</v>
      </c>
      <c r="Q257" s="1327" t="s">
        <v>2034</v>
      </c>
      <c r="R257" s="1514" t="s">
        <v>2034</v>
      </c>
      <c r="S257" s="1324" t="s">
        <v>2034</v>
      </c>
      <c r="T257" s="1324" t="s">
        <v>2034</v>
      </c>
      <c r="U257" s="1323" t="s">
        <v>2034</v>
      </c>
      <c r="V257" s="1514" t="s">
        <v>2034</v>
      </c>
      <c r="W257" s="1324" t="s">
        <v>2034</v>
      </c>
      <c r="X257" s="1324" t="s">
        <v>2034</v>
      </c>
      <c r="Y257" s="1507" t="s">
        <v>2736</v>
      </c>
      <c r="Z257" s="1313" t="s">
        <v>2034</v>
      </c>
      <c r="AA257" s="1325" t="s">
        <v>2034</v>
      </c>
      <c r="AB257" s="1324" t="s">
        <v>2034</v>
      </c>
      <c r="AC257" s="1324" t="s">
        <v>2034</v>
      </c>
      <c r="AD257" s="1327" t="s">
        <v>2034</v>
      </c>
      <c r="AE257" s="1325" t="s">
        <v>2034</v>
      </c>
      <c r="AF257" s="1324" t="s">
        <v>2034</v>
      </c>
      <c r="AG257" s="1324" t="s">
        <v>2034</v>
      </c>
      <c r="AH257" s="1327" t="s">
        <v>2034</v>
      </c>
      <c r="AI257" s="1503" t="s">
        <v>2034</v>
      </c>
      <c r="AJ257" s="1502" t="s">
        <v>2034</v>
      </c>
      <c r="AK257" s="1465" t="s">
        <v>2034</v>
      </c>
      <c r="AL257" s="1465" t="s">
        <v>2034</v>
      </c>
      <c r="AM257" s="1465" t="s">
        <v>2034</v>
      </c>
      <c r="AN257" s="1495" t="s">
        <v>2034</v>
      </c>
      <c r="AO257" s="1464" t="s">
        <v>2034</v>
      </c>
      <c r="AP257" s="1464" t="s">
        <v>2034</v>
      </c>
      <c r="AQ257" s="1496" t="s">
        <v>2034</v>
      </c>
      <c r="AR257" s="1495" t="s">
        <v>2034</v>
      </c>
      <c r="AS257" s="1464" t="s">
        <v>2035</v>
      </c>
      <c r="AT257" s="1464" t="s">
        <v>2034</v>
      </c>
      <c r="AU257" s="1464" t="s">
        <v>2034</v>
      </c>
      <c r="AV257" s="1496" t="s">
        <v>2034</v>
      </c>
      <c r="AW257" s="1495" t="s">
        <v>2034</v>
      </c>
      <c r="AX257" s="1464" t="s">
        <v>2034</v>
      </c>
      <c r="AY257" s="1464" t="s">
        <v>2034</v>
      </c>
      <c r="AZ257" s="1496" t="s">
        <v>2034</v>
      </c>
      <c r="BA257" s="1495" t="s">
        <v>2034</v>
      </c>
      <c r="BB257" s="1464" t="s">
        <v>2034</v>
      </c>
      <c r="BC257" s="1464" t="s">
        <v>2034</v>
      </c>
      <c r="BD257" s="1464" t="s">
        <v>2034</v>
      </c>
      <c r="BE257" s="1436"/>
      <c r="BF257" s="39" t="s">
        <v>2851</v>
      </c>
      <c r="BG257" s="40"/>
      <c r="BH257" s="40"/>
      <c r="BI257" s="40"/>
      <c r="BJ257" s="40"/>
      <c r="BK257" s="40"/>
      <c r="BL257" s="40"/>
      <c r="BM257" s="40"/>
      <c r="BN257" s="40"/>
      <c r="BO257" s="40"/>
    </row>
    <row r="258" spans="1:67" ht="16.5" thickBot="1" x14ac:dyDescent="0.25">
      <c r="A258" s="2874"/>
      <c r="B258" s="1478" t="s">
        <v>2845</v>
      </c>
      <c r="C258" s="2329" t="s">
        <v>2748</v>
      </c>
      <c r="D258" s="2223"/>
      <c r="E258" s="2230" t="s">
        <v>2035</v>
      </c>
      <c r="F258" s="2231" t="s">
        <v>2035</v>
      </c>
      <c r="G258" s="2231" t="s">
        <v>2035</v>
      </c>
      <c r="H258" s="2231" t="s">
        <v>2035</v>
      </c>
      <c r="I258" s="2335" t="s">
        <v>2035</v>
      </c>
      <c r="J258" s="2230" t="s">
        <v>2035</v>
      </c>
      <c r="K258" s="2231" t="s">
        <v>2035</v>
      </c>
      <c r="L258" s="2231" t="s">
        <v>2035</v>
      </c>
      <c r="M258" s="2335" t="s">
        <v>2035</v>
      </c>
      <c r="N258" s="2230" t="s">
        <v>2035</v>
      </c>
      <c r="O258" s="2336" t="s">
        <v>2034</v>
      </c>
      <c r="P258" s="2231" t="s">
        <v>2035</v>
      </c>
      <c r="Q258" s="1313" t="s">
        <v>2035</v>
      </c>
      <c r="R258" s="1498" t="s">
        <v>2035</v>
      </c>
      <c r="S258" s="1316" t="s">
        <v>2035</v>
      </c>
      <c r="T258" s="1316" t="s">
        <v>2035</v>
      </c>
      <c r="U258" s="1322" t="s">
        <v>2035</v>
      </c>
      <c r="V258" s="1498" t="s">
        <v>2035</v>
      </c>
      <c r="W258" s="1316" t="s">
        <v>2035</v>
      </c>
      <c r="X258" s="1316" t="s">
        <v>2035</v>
      </c>
      <c r="Y258" s="1316" t="s">
        <v>2034</v>
      </c>
      <c r="Z258" s="1313" t="s">
        <v>2035</v>
      </c>
      <c r="AA258" s="1315" t="s">
        <v>2035</v>
      </c>
      <c r="AB258" s="1316" t="s">
        <v>2035</v>
      </c>
      <c r="AC258" s="1316" t="s">
        <v>2035</v>
      </c>
      <c r="AD258" s="1313" t="s">
        <v>2035</v>
      </c>
      <c r="AE258" s="1315" t="s">
        <v>2035</v>
      </c>
      <c r="AF258" s="1316" t="s">
        <v>2035</v>
      </c>
      <c r="AG258" s="1316" t="s">
        <v>2034</v>
      </c>
      <c r="AH258" s="1313" t="s">
        <v>2034</v>
      </c>
      <c r="AI258" s="1362" t="s">
        <v>2034</v>
      </c>
      <c r="AJ258" s="1306" t="s">
        <v>2034</v>
      </c>
      <c r="AK258" s="1497" t="s">
        <v>2034</v>
      </c>
      <c r="AL258" s="1497" t="s">
        <v>2034</v>
      </c>
      <c r="AM258" s="1497" t="s">
        <v>2034</v>
      </c>
      <c r="AN258" s="1495" t="s">
        <v>2034</v>
      </c>
      <c r="AO258" s="1464" t="s">
        <v>2034</v>
      </c>
      <c r="AP258" s="1464" t="s">
        <v>2034</v>
      </c>
      <c r="AQ258" s="1496" t="s">
        <v>2034</v>
      </c>
      <c r="AR258" s="1495" t="s">
        <v>2034</v>
      </c>
      <c r="AS258" s="1464" t="s">
        <v>2034</v>
      </c>
      <c r="AT258" s="1464" t="s">
        <v>2034</v>
      </c>
      <c r="AU258" s="1464" t="s">
        <v>2034</v>
      </c>
      <c r="AV258" s="1496" t="s">
        <v>2034</v>
      </c>
      <c r="AW258" s="1495" t="s">
        <v>2034</v>
      </c>
      <c r="AX258" s="1464" t="s">
        <v>2034</v>
      </c>
      <c r="AY258" s="1464" t="s">
        <v>2034</v>
      </c>
      <c r="AZ258" s="1496" t="s">
        <v>2034</v>
      </c>
      <c r="BA258" s="1495" t="s">
        <v>2034</v>
      </c>
      <c r="BB258" s="1464" t="s">
        <v>2034</v>
      </c>
      <c r="BC258" s="1464" t="s">
        <v>2034</v>
      </c>
      <c r="BD258" s="1464" t="s">
        <v>2034</v>
      </c>
      <c r="BE258" s="1436"/>
      <c r="BF258" s="1352" t="s">
        <v>2788</v>
      </c>
      <c r="BG258" s="1351" t="s">
        <v>2787</v>
      </c>
      <c r="BH258" s="40"/>
      <c r="BI258" s="40"/>
      <c r="BJ258" s="40"/>
      <c r="BK258" s="40"/>
      <c r="BL258" s="40"/>
      <c r="BM258" s="40"/>
      <c r="BN258" s="40"/>
      <c r="BO258" s="40"/>
    </row>
    <row r="259" spans="1:67" ht="15.75" x14ac:dyDescent="0.25">
      <c r="A259" s="2874"/>
      <c r="B259" s="1478" t="s">
        <v>2845</v>
      </c>
      <c r="C259" s="2329" t="s">
        <v>2844</v>
      </c>
      <c r="D259" s="2232"/>
      <c r="E259" s="2230" t="s">
        <v>2035</v>
      </c>
      <c r="F259" s="2231" t="s">
        <v>2035</v>
      </c>
      <c r="G259" s="2231" t="s">
        <v>2035</v>
      </c>
      <c r="H259" s="2231" t="s">
        <v>2035</v>
      </c>
      <c r="I259" s="2335" t="s">
        <v>2035</v>
      </c>
      <c r="J259" s="2230" t="s">
        <v>2034</v>
      </c>
      <c r="K259" s="2231" t="s">
        <v>2034</v>
      </c>
      <c r="L259" s="2231" t="s">
        <v>2034</v>
      </c>
      <c r="M259" s="2335" t="s">
        <v>2034</v>
      </c>
      <c r="N259" s="2230" t="s">
        <v>2034</v>
      </c>
      <c r="O259" s="2336" t="s">
        <v>2035</v>
      </c>
      <c r="P259" s="2231" t="s">
        <v>2035</v>
      </c>
      <c r="Q259" s="1313" t="s">
        <v>2035</v>
      </c>
      <c r="R259" s="1498" t="s">
        <v>2035</v>
      </c>
      <c r="S259" s="1316" t="s">
        <v>2035</v>
      </c>
      <c r="T259" s="1316" t="s">
        <v>2035</v>
      </c>
      <c r="U259" s="1313" t="s">
        <v>2035</v>
      </c>
      <c r="V259" s="1498" t="s">
        <v>2034</v>
      </c>
      <c r="W259" s="1316" t="s">
        <v>2034</v>
      </c>
      <c r="X259" s="1316" t="s">
        <v>2034</v>
      </c>
      <c r="Y259" s="1316" t="s">
        <v>2034</v>
      </c>
      <c r="Z259" s="1313" t="s">
        <v>2034</v>
      </c>
      <c r="AA259" s="1315" t="s">
        <v>2035</v>
      </c>
      <c r="AB259" s="1316" t="s">
        <v>2035</v>
      </c>
      <c r="AC259" s="1316" t="s">
        <v>2035</v>
      </c>
      <c r="AD259" s="1313" t="s">
        <v>2035</v>
      </c>
      <c r="AE259" s="1315" t="s">
        <v>2035</v>
      </c>
      <c r="AF259" s="1316" t="s">
        <v>2035</v>
      </c>
      <c r="AG259" s="1324" t="s">
        <v>2034</v>
      </c>
      <c r="AH259" s="1313" t="s">
        <v>2034</v>
      </c>
      <c r="AI259" s="1362" t="s">
        <v>2034</v>
      </c>
      <c r="AJ259" s="1306" t="s">
        <v>2034</v>
      </c>
      <c r="AK259" s="1497" t="s">
        <v>2034</v>
      </c>
      <c r="AL259" s="1497" t="s">
        <v>2035</v>
      </c>
      <c r="AM259" s="1497" t="s">
        <v>2035</v>
      </c>
      <c r="AN259" s="1495" t="s">
        <v>2035</v>
      </c>
      <c r="AO259" s="1464" t="s">
        <v>2035</v>
      </c>
      <c r="AP259" s="1464" t="s">
        <v>2034</v>
      </c>
      <c r="AQ259" s="1496" t="s">
        <v>2034</v>
      </c>
      <c r="AR259" s="1495" t="s">
        <v>2035</v>
      </c>
      <c r="AS259" s="1506" t="s">
        <v>2736</v>
      </c>
      <c r="AT259" s="1464" t="s">
        <v>2736</v>
      </c>
      <c r="AU259" s="1464" t="s">
        <v>2736</v>
      </c>
      <c r="AV259" s="1496" t="s">
        <v>2736</v>
      </c>
      <c r="AW259" s="1495" t="s">
        <v>2736</v>
      </c>
      <c r="AX259" s="1464" t="s">
        <v>2736</v>
      </c>
      <c r="AY259" s="1464" t="s">
        <v>2736</v>
      </c>
      <c r="AZ259" s="1496" t="s">
        <v>2736</v>
      </c>
      <c r="BA259" s="1495" t="s">
        <v>2736</v>
      </c>
      <c r="BB259" s="1464" t="s">
        <v>2736</v>
      </c>
      <c r="BC259" s="1466" t="s">
        <v>2035</v>
      </c>
      <c r="BD259" s="1464" t="s">
        <v>2034</v>
      </c>
      <c r="BE259" s="1436"/>
      <c r="BF259" s="1352" t="s">
        <v>2035</v>
      </c>
      <c r="BG259" s="1351" t="s">
        <v>2034</v>
      </c>
      <c r="BH259" s="1504" t="s">
        <v>2829</v>
      </c>
      <c r="BI259" s="1504" t="s">
        <v>2838</v>
      </c>
      <c r="BJ259" s="40"/>
      <c r="BK259" s="1271" t="s">
        <v>2019</v>
      </c>
      <c r="BL259" s="2406"/>
      <c r="BM259" s="1265"/>
      <c r="BN259" s="84">
        <v>2007</v>
      </c>
      <c r="BO259" s="40"/>
    </row>
    <row r="260" spans="1:67" x14ac:dyDescent="0.2">
      <c r="A260" s="2874"/>
      <c r="B260" s="1478" t="s">
        <v>2845</v>
      </c>
      <c r="C260" s="2329" t="s">
        <v>2750</v>
      </c>
      <c r="D260" s="2223"/>
      <c r="E260" s="2230" t="s">
        <v>2035</v>
      </c>
      <c r="F260" s="2231" t="s">
        <v>2035</v>
      </c>
      <c r="G260" s="2231" t="s">
        <v>2035</v>
      </c>
      <c r="H260" s="2231" t="s">
        <v>2035</v>
      </c>
      <c r="I260" s="2335" t="s">
        <v>2035</v>
      </c>
      <c r="J260" s="2230" t="s">
        <v>2035</v>
      </c>
      <c r="K260" s="2231" t="s">
        <v>2035</v>
      </c>
      <c r="L260" s="2231" t="s">
        <v>2035</v>
      </c>
      <c r="M260" s="2335" t="s">
        <v>2035</v>
      </c>
      <c r="N260" s="2230" t="s">
        <v>2035</v>
      </c>
      <c r="O260" s="2336" t="s">
        <v>2035</v>
      </c>
      <c r="P260" s="2231" t="s">
        <v>2035</v>
      </c>
      <c r="Q260" s="1313" t="s">
        <v>2035</v>
      </c>
      <c r="R260" s="1498" t="s">
        <v>2035</v>
      </c>
      <c r="S260" s="1316" t="s">
        <v>2035</v>
      </c>
      <c r="T260" s="1316" t="s">
        <v>2035</v>
      </c>
      <c r="U260" s="1313" t="s">
        <v>2035</v>
      </c>
      <c r="V260" s="1498" t="s">
        <v>2035</v>
      </c>
      <c r="W260" s="1316" t="s">
        <v>2035</v>
      </c>
      <c r="X260" s="1316" t="s">
        <v>2035</v>
      </c>
      <c r="Y260" s="1507" t="s">
        <v>2736</v>
      </c>
      <c r="Z260" s="1313" t="s">
        <v>2035</v>
      </c>
      <c r="AA260" s="1315" t="s">
        <v>2035</v>
      </c>
      <c r="AB260" s="1316" t="s">
        <v>2035</v>
      </c>
      <c r="AC260" s="1316" t="s">
        <v>2035</v>
      </c>
      <c r="AD260" s="1313" t="s">
        <v>2035</v>
      </c>
      <c r="AE260" s="1315" t="s">
        <v>2035</v>
      </c>
      <c r="AF260" s="1316" t="s">
        <v>2035</v>
      </c>
      <c r="AG260" s="1316" t="s">
        <v>2035</v>
      </c>
      <c r="AH260" s="1313" t="s">
        <v>2035</v>
      </c>
      <c r="AI260" s="1362" t="s">
        <v>2035</v>
      </c>
      <c r="AJ260" s="1306" t="s">
        <v>2035</v>
      </c>
      <c r="AK260" s="1497" t="s">
        <v>2035</v>
      </c>
      <c r="AL260" s="1497" t="s">
        <v>2035</v>
      </c>
      <c r="AM260" s="1497" t="s">
        <v>2035</v>
      </c>
      <c r="AN260" s="1495" t="s">
        <v>2035</v>
      </c>
      <c r="AO260" s="1464" t="s">
        <v>2035</v>
      </c>
      <c r="AP260" s="1506" t="s">
        <v>2736</v>
      </c>
      <c r="AQ260" s="1505" t="s">
        <v>2736</v>
      </c>
      <c r="AR260" s="1515" t="s">
        <v>2736</v>
      </c>
      <c r="AS260" s="1506" t="s">
        <v>2736</v>
      </c>
      <c r="AT260" s="1464" t="s">
        <v>2736</v>
      </c>
      <c r="AU260" s="1464" t="s">
        <v>2736</v>
      </c>
      <c r="AV260" s="1496" t="s">
        <v>2736</v>
      </c>
      <c r="AW260" s="1495" t="s">
        <v>2736</v>
      </c>
      <c r="AX260" s="1495" t="s">
        <v>2736</v>
      </c>
      <c r="AY260" s="1495" t="s">
        <v>2736</v>
      </c>
      <c r="AZ260" s="1496" t="s">
        <v>2736</v>
      </c>
      <c r="BA260" s="1495" t="s">
        <v>2868</v>
      </c>
      <c r="BB260" s="1464" t="s">
        <v>2868</v>
      </c>
      <c r="BC260" s="1464" t="s">
        <v>2868</v>
      </c>
      <c r="BD260" s="1464" t="s">
        <v>2868</v>
      </c>
      <c r="BE260" s="1436"/>
      <c r="BF260" s="39">
        <f>COUNTIFS($E$256:$BD$276,BF259)</f>
        <v>684</v>
      </c>
      <c r="BG260" s="39">
        <f>COUNTIFS($E$256:$BD$276,BG259)</f>
        <v>324</v>
      </c>
      <c r="BH260" s="39">
        <f>COUNTIFS($E$256:$BD$276,BH259)</f>
        <v>16</v>
      </c>
      <c r="BI260" s="39">
        <f>COUNTIFS($E$256:$BD$276,BI259)</f>
        <v>2</v>
      </c>
      <c r="BJ260" s="40"/>
      <c r="BK260" s="130"/>
      <c r="BL260" s="1264" t="s">
        <v>2038</v>
      </c>
      <c r="BM260" s="92"/>
      <c r="BN260" s="92">
        <f>BF260+BF300</f>
        <v>696</v>
      </c>
      <c r="BO260" s="40"/>
    </row>
    <row r="261" spans="1:67" ht="15.75" x14ac:dyDescent="0.2">
      <c r="A261" s="2874"/>
      <c r="B261" s="1478" t="s">
        <v>2845</v>
      </c>
      <c r="C261" s="2329" t="s">
        <v>2833</v>
      </c>
      <c r="D261" s="2223"/>
      <c r="E261" s="2227" t="s">
        <v>2035</v>
      </c>
      <c r="F261" s="2231" t="s">
        <v>2035</v>
      </c>
      <c r="G261" s="2231" t="s">
        <v>2035</v>
      </c>
      <c r="H261" s="2231" t="s">
        <v>2035</v>
      </c>
      <c r="I261" s="2333" t="s">
        <v>2034</v>
      </c>
      <c r="J261" s="2230" t="s">
        <v>2035</v>
      </c>
      <c r="K261" s="2231" t="s">
        <v>2035</v>
      </c>
      <c r="L261" s="2231" t="s">
        <v>2034</v>
      </c>
      <c r="M261" s="2335" t="s">
        <v>2034</v>
      </c>
      <c r="N261" s="2230" t="s">
        <v>2035</v>
      </c>
      <c r="O261" s="2336" t="s">
        <v>2034</v>
      </c>
      <c r="P261" s="2231" t="s">
        <v>2034</v>
      </c>
      <c r="Q261" s="1313" t="s">
        <v>2034</v>
      </c>
      <c r="R261" s="1514" t="s">
        <v>2034</v>
      </c>
      <c r="S261" s="1316" t="s">
        <v>2034</v>
      </c>
      <c r="T261" s="1316" t="s">
        <v>2035</v>
      </c>
      <c r="U261" s="1313" t="s">
        <v>2035</v>
      </c>
      <c r="V261" s="1498" t="s">
        <v>2035</v>
      </c>
      <c r="W261" s="1316" t="s">
        <v>2034</v>
      </c>
      <c r="X261" s="1316" t="s">
        <v>2034</v>
      </c>
      <c r="Y261" s="1316" t="s">
        <v>2034</v>
      </c>
      <c r="Z261" s="1313" t="s">
        <v>2034</v>
      </c>
      <c r="AA261" s="1315" t="s">
        <v>2034</v>
      </c>
      <c r="AB261" s="1316" t="s">
        <v>2035</v>
      </c>
      <c r="AC261" s="1316" t="s">
        <v>2035</v>
      </c>
      <c r="AD261" s="1313" t="s">
        <v>2035</v>
      </c>
      <c r="AE261" s="1315" t="s">
        <v>2035</v>
      </c>
      <c r="AF261" s="1316" t="s">
        <v>2035</v>
      </c>
      <c r="AG261" s="1316" t="s">
        <v>2034</v>
      </c>
      <c r="AH261" s="1313" t="s">
        <v>2034</v>
      </c>
      <c r="AI261" s="1362" t="s">
        <v>2034</v>
      </c>
      <c r="AJ261" s="1306" t="s">
        <v>2034</v>
      </c>
      <c r="AK261" s="1497" t="s">
        <v>2034</v>
      </c>
      <c r="AL261" s="1497" t="s">
        <v>2035</v>
      </c>
      <c r="AM261" s="1497" t="s">
        <v>2034</v>
      </c>
      <c r="AN261" s="1495" t="s">
        <v>2035</v>
      </c>
      <c r="AO261" s="1464" t="s">
        <v>2035</v>
      </c>
      <c r="AP261" s="1464" t="s">
        <v>2035</v>
      </c>
      <c r="AQ261" s="1505" t="s">
        <v>2736</v>
      </c>
      <c r="AR261" s="1515" t="s">
        <v>2736</v>
      </c>
      <c r="AS261" s="1506" t="s">
        <v>2736</v>
      </c>
      <c r="AT261" s="1464" t="s">
        <v>2736</v>
      </c>
      <c r="AU261" s="1464" t="s">
        <v>2736</v>
      </c>
      <c r="AV261" s="1496" t="s">
        <v>2736</v>
      </c>
      <c r="AW261" s="1495" t="s">
        <v>2736</v>
      </c>
      <c r="AX261" s="1495" t="s">
        <v>2736</v>
      </c>
      <c r="AY261" s="1495" t="s">
        <v>2736</v>
      </c>
      <c r="AZ261" s="1496" t="s">
        <v>2736</v>
      </c>
      <c r="BA261" s="1495" t="s">
        <v>2868</v>
      </c>
      <c r="BB261" s="1464" t="s">
        <v>2868</v>
      </c>
      <c r="BC261" s="1464" t="s">
        <v>2868</v>
      </c>
      <c r="BD261" s="1464" t="s">
        <v>2034</v>
      </c>
      <c r="BE261" s="1436"/>
      <c r="BF261" s="1436"/>
      <c r="BG261" s="1351">
        <f>SUM(BG260:BI260)</f>
        <v>342</v>
      </c>
      <c r="BH261" s="40"/>
      <c r="BI261" s="40"/>
      <c r="BJ261" s="40"/>
      <c r="BK261" s="130"/>
      <c r="BL261" s="718" t="s">
        <v>2037</v>
      </c>
      <c r="BM261" s="92"/>
      <c r="BN261" s="92">
        <f>BG261+BG300</f>
        <v>342</v>
      </c>
      <c r="BO261" s="40"/>
    </row>
    <row r="262" spans="1:67" ht="12.75" x14ac:dyDescent="0.2">
      <c r="A262" s="2874"/>
      <c r="B262" s="1478" t="s">
        <v>2845</v>
      </c>
      <c r="C262" s="2329" t="s">
        <v>2840</v>
      </c>
      <c r="D262" s="2223"/>
      <c r="E262" s="2230" t="s">
        <v>2035</v>
      </c>
      <c r="F262" s="2231" t="s">
        <v>2035</v>
      </c>
      <c r="G262" s="2231" t="s">
        <v>2035</v>
      </c>
      <c r="H262" s="2231" t="s">
        <v>2035</v>
      </c>
      <c r="I262" s="2335" t="s">
        <v>2035</v>
      </c>
      <c r="J262" s="2230" t="s">
        <v>2035</v>
      </c>
      <c r="K262" s="2231" t="s">
        <v>2035</v>
      </c>
      <c r="L262" s="2231" t="s">
        <v>2035</v>
      </c>
      <c r="M262" s="2335" t="s">
        <v>2034</v>
      </c>
      <c r="N262" s="2230" t="s">
        <v>2035</v>
      </c>
      <c r="O262" s="2336" t="s">
        <v>2034</v>
      </c>
      <c r="P262" s="2231" t="s">
        <v>2034</v>
      </c>
      <c r="Q262" s="1313" t="s">
        <v>2034</v>
      </c>
      <c r="R262" s="1514" t="s">
        <v>2035</v>
      </c>
      <c r="S262" s="1324" t="s">
        <v>2034</v>
      </c>
      <c r="T262" s="1324" t="s">
        <v>2035</v>
      </c>
      <c r="U262" s="1313" t="s">
        <v>2035</v>
      </c>
      <c r="V262" s="1498" t="s">
        <v>2035</v>
      </c>
      <c r="W262" s="1316" t="s">
        <v>2034</v>
      </c>
      <c r="X262" s="1316" t="s">
        <v>2035</v>
      </c>
      <c r="Y262" s="1316" t="s">
        <v>2034</v>
      </c>
      <c r="Z262" s="1313" t="s">
        <v>2034</v>
      </c>
      <c r="AA262" s="1325" t="s">
        <v>2034</v>
      </c>
      <c r="AB262" s="1316" t="s">
        <v>2034</v>
      </c>
      <c r="AC262" s="1316" t="s">
        <v>2034</v>
      </c>
      <c r="AD262" s="1313" t="s">
        <v>2034</v>
      </c>
      <c r="AE262" s="1315" t="s">
        <v>2035</v>
      </c>
      <c r="AF262" s="1316" t="s">
        <v>2035</v>
      </c>
      <c r="AG262" s="1316" t="s">
        <v>2035</v>
      </c>
      <c r="AH262" s="1313" t="s">
        <v>2035</v>
      </c>
      <c r="AI262" s="1362" t="s">
        <v>2035</v>
      </c>
      <c r="AJ262" s="1306" t="s">
        <v>2034</v>
      </c>
      <c r="AK262" s="1497" t="s">
        <v>2034</v>
      </c>
      <c r="AL262" s="1497" t="s">
        <v>2034</v>
      </c>
      <c r="AM262" s="1497" t="s">
        <v>2035</v>
      </c>
      <c r="AN262" s="1495" t="s">
        <v>2035</v>
      </c>
      <c r="AO262" s="1464" t="s">
        <v>2035</v>
      </c>
      <c r="AP262" s="1464" t="s">
        <v>2035</v>
      </c>
      <c r="AQ262" s="1496" t="s">
        <v>2035</v>
      </c>
      <c r="AR262" s="1495" t="s">
        <v>2035</v>
      </c>
      <c r="AS262" s="1464" t="s">
        <v>2035</v>
      </c>
      <c r="AT262" s="1464" t="s">
        <v>2034</v>
      </c>
      <c r="AU262" s="1464" t="s">
        <v>2034</v>
      </c>
      <c r="AV262" s="1496" t="s">
        <v>2035</v>
      </c>
      <c r="AW262" s="1495" t="s">
        <v>2035</v>
      </c>
      <c r="AX262" s="1464" t="s">
        <v>2035</v>
      </c>
      <c r="AY262" s="1464" t="s">
        <v>2035</v>
      </c>
      <c r="AZ262" s="1496" t="s">
        <v>2035</v>
      </c>
      <c r="BA262" s="1495" t="s">
        <v>2035</v>
      </c>
      <c r="BB262" s="1464" t="s">
        <v>2035</v>
      </c>
      <c r="BC262" s="1464" t="s">
        <v>2035</v>
      </c>
      <c r="BD262" s="1464" t="s">
        <v>2035</v>
      </c>
      <c r="BE262" s="1436"/>
      <c r="BF262" s="1436"/>
      <c r="BG262" s="40"/>
      <c r="BH262" s="40"/>
      <c r="BI262" s="40"/>
      <c r="BJ262" s="40"/>
      <c r="BK262" s="40"/>
      <c r="BL262" s="40"/>
      <c r="BM262" s="40"/>
      <c r="BN262" s="40"/>
      <c r="BO262" s="40"/>
    </row>
    <row r="263" spans="1:67" x14ac:dyDescent="0.25">
      <c r="A263" s="2874"/>
      <c r="B263" s="1478" t="s">
        <v>2845</v>
      </c>
      <c r="C263" s="2329" t="s">
        <v>2841</v>
      </c>
      <c r="D263" s="2223"/>
      <c r="E263" s="2227" t="s">
        <v>2035</v>
      </c>
      <c r="F263" s="2228" t="s">
        <v>2035</v>
      </c>
      <c r="G263" s="2228" t="s">
        <v>2035</v>
      </c>
      <c r="H263" s="2228" t="s">
        <v>2035</v>
      </c>
      <c r="I263" s="2335" t="s">
        <v>2035</v>
      </c>
      <c r="J263" s="2230" t="s">
        <v>2035</v>
      </c>
      <c r="K263" s="2231" t="s">
        <v>2035</v>
      </c>
      <c r="L263" s="2231" t="s">
        <v>2035</v>
      </c>
      <c r="M263" s="2335" t="s">
        <v>2035</v>
      </c>
      <c r="N263" s="2230" t="s">
        <v>2035</v>
      </c>
      <c r="O263" s="2336" t="s">
        <v>2035</v>
      </c>
      <c r="P263" s="2231" t="s">
        <v>2035</v>
      </c>
      <c r="Q263" s="1313" t="s">
        <v>2035</v>
      </c>
      <c r="R263" s="1498" t="s">
        <v>2035</v>
      </c>
      <c r="S263" s="1316" t="s">
        <v>2035</v>
      </c>
      <c r="T263" s="1316" t="s">
        <v>2035</v>
      </c>
      <c r="U263" s="1313" t="s">
        <v>2035</v>
      </c>
      <c r="V263" s="1498" t="s">
        <v>2035</v>
      </c>
      <c r="W263" s="1316" t="s">
        <v>2035</v>
      </c>
      <c r="X263" s="1316" t="s">
        <v>2035</v>
      </c>
      <c r="Y263" s="1316" t="s">
        <v>2034</v>
      </c>
      <c r="Z263" s="1313" t="s">
        <v>2035</v>
      </c>
      <c r="AA263" s="1315" t="s">
        <v>2034</v>
      </c>
      <c r="AB263" s="1316" t="s">
        <v>2034</v>
      </c>
      <c r="AC263" s="1316" t="s">
        <v>2034</v>
      </c>
      <c r="AD263" s="1313" t="s">
        <v>2035</v>
      </c>
      <c r="AE263" s="1315" t="s">
        <v>2035</v>
      </c>
      <c r="AF263" s="1316" t="s">
        <v>2035</v>
      </c>
      <c r="AG263" s="1316" t="s">
        <v>2035</v>
      </c>
      <c r="AH263" s="1313" t="s">
        <v>2035</v>
      </c>
      <c r="AI263" s="1362" t="s">
        <v>2035</v>
      </c>
      <c r="AJ263" s="1306" t="s">
        <v>2035</v>
      </c>
      <c r="AK263" s="1497" t="s">
        <v>2035</v>
      </c>
      <c r="AL263" s="1497" t="s">
        <v>2035</v>
      </c>
      <c r="AM263" s="1497" t="s">
        <v>2035</v>
      </c>
      <c r="AN263" s="1495" t="s">
        <v>2035</v>
      </c>
      <c r="AO263" s="1464" t="s">
        <v>2035</v>
      </c>
      <c r="AP263" s="1464" t="s">
        <v>2035</v>
      </c>
      <c r="AQ263" s="1496" t="s">
        <v>2035</v>
      </c>
      <c r="AR263" s="1495" t="s">
        <v>2035</v>
      </c>
      <c r="AS263" s="1464" t="s">
        <v>2035</v>
      </c>
      <c r="AT263" s="1464" t="s">
        <v>2035</v>
      </c>
      <c r="AU263" s="1464" t="s">
        <v>2034</v>
      </c>
      <c r="AV263" s="1496" t="s">
        <v>2035</v>
      </c>
      <c r="AW263" s="1495" t="s">
        <v>2035</v>
      </c>
      <c r="AX263" s="1464" t="s">
        <v>2035</v>
      </c>
      <c r="AY263" s="1464" t="s">
        <v>2035</v>
      </c>
      <c r="AZ263" s="1496" t="s">
        <v>2035</v>
      </c>
      <c r="BA263" s="1495" t="s">
        <v>2035</v>
      </c>
      <c r="BB263" s="1464" t="s">
        <v>2035</v>
      </c>
      <c r="BC263" s="1464" t="s">
        <v>2035</v>
      </c>
      <c r="BD263" s="1464" t="s">
        <v>2035</v>
      </c>
      <c r="BE263" s="1436"/>
      <c r="BF263" s="1436"/>
      <c r="BG263" s="40"/>
      <c r="BH263" s="40"/>
      <c r="BI263" s="40"/>
      <c r="BJ263" s="40"/>
      <c r="BK263" s="102" t="s">
        <v>2897</v>
      </c>
      <c r="BL263" s="102"/>
      <c r="BM263" s="102"/>
      <c r="BN263" s="102"/>
      <c r="BO263" s="40"/>
    </row>
    <row r="264" spans="1:67" ht="12.75" x14ac:dyDescent="0.2">
      <c r="A264" s="2874"/>
      <c r="B264" s="1478" t="s">
        <v>2845</v>
      </c>
      <c r="C264" s="2329" t="s">
        <v>2834</v>
      </c>
      <c r="D264" s="2223"/>
      <c r="E264" s="2230" t="s">
        <v>2035</v>
      </c>
      <c r="F264" s="2231" t="s">
        <v>2035</v>
      </c>
      <c r="G264" s="2231" t="s">
        <v>2035</v>
      </c>
      <c r="H264" s="2231" t="s">
        <v>2035</v>
      </c>
      <c r="I264" s="2335" t="s">
        <v>2035</v>
      </c>
      <c r="J264" s="2230" t="s">
        <v>2035</v>
      </c>
      <c r="K264" s="2231" t="s">
        <v>2035</v>
      </c>
      <c r="L264" s="2231" t="s">
        <v>2035</v>
      </c>
      <c r="M264" s="2335" t="s">
        <v>2035</v>
      </c>
      <c r="N264" s="2230" t="s">
        <v>2035</v>
      </c>
      <c r="O264" s="2336" t="s">
        <v>2035</v>
      </c>
      <c r="P264" s="2231" t="s">
        <v>2035</v>
      </c>
      <c r="Q264" s="1313" t="s">
        <v>2035</v>
      </c>
      <c r="R264" s="1498" t="s">
        <v>2035</v>
      </c>
      <c r="S264" s="1316" t="s">
        <v>2035</v>
      </c>
      <c r="T264" s="1316" t="s">
        <v>2035</v>
      </c>
      <c r="U264" s="1313" t="s">
        <v>2035</v>
      </c>
      <c r="V264" s="1498" t="s">
        <v>2035</v>
      </c>
      <c r="W264" s="1316" t="s">
        <v>2035</v>
      </c>
      <c r="X264" s="1316" t="s">
        <v>2035</v>
      </c>
      <c r="Y264" s="1316" t="s">
        <v>2034</v>
      </c>
      <c r="Z264" s="1322" t="s">
        <v>2035</v>
      </c>
      <c r="AA264" s="1315" t="s">
        <v>2034</v>
      </c>
      <c r="AB264" s="1316" t="s">
        <v>2034</v>
      </c>
      <c r="AC264" s="1316" t="s">
        <v>2034</v>
      </c>
      <c r="AD264" s="1313" t="s">
        <v>2035</v>
      </c>
      <c r="AE264" s="1315" t="s">
        <v>2035</v>
      </c>
      <c r="AF264" s="1316" t="s">
        <v>2035</v>
      </c>
      <c r="AG264" s="1316" t="s">
        <v>2035</v>
      </c>
      <c r="AH264" s="1313" t="s">
        <v>2035</v>
      </c>
      <c r="AI264" s="1362" t="s">
        <v>2035</v>
      </c>
      <c r="AJ264" s="1306" t="s">
        <v>2035</v>
      </c>
      <c r="AK264" s="1497" t="s">
        <v>2035</v>
      </c>
      <c r="AL264" s="1497" t="s">
        <v>2035</v>
      </c>
      <c r="AM264" s="1497" t="s">
        <v>2035</v>
      </c>
      <c r="AN264" s="1495" t="s">
        <v>2035</v>
      </c>
      <c r="AO264" s="1464" t="s">
        <v>2035</v>
      </c>
      <c r="AP264" s="1464" t="s">
        <v>2035</v>
      </c>
      <c r="AQ264" s="1496" t="s">
        <v>2035</v>
      </c>
      <c r="AR264" s="1495" t="s">
        <v>2035</v>
      </c>
      <c r="AS264" s="1464" t="s">
        <v>2035</v>
      </c>
      <c r="AT264" s="1464" t="s">
        <v>2035</v>
      </c>
      <c r="AU264" s="1464" t="s">
        <v>2035</v>
      </c>
      <c r="AV264" s="1496" t="s">
        <v>2034</v>
      </c>
      <c r="AW264" s="1495" t="s">
        <v>2035</v>
      </c>
      <c r="AX264" s="1464" t="s">
        <v>2035</v>
      </c>
      <c r="AY264" s="1464" t="s">
        <v>2035</v>
      </c>
      <c r="AZ264" s="1496" t="s">
        <v>2034</v>
      </c>
      <c r="BA264" s="1495" t="s">
        <v>2035</v>
      </c>
      <c r="BB264" s="1464" t="s">
        <v>2034</v>
      </c>
      <c r="BC264" s="1464" t="s">
        <v>2034</v>
      </c>
      <c r="BD264" s="1464" t="s">
        <v>2034</v>
      </c>
      <c r="BE264" s="1436"/>
      <c r="BF264" s="1436"/>
      <c r="BG264" s="40"/>
      <c r="BH264" s="40"/>
      <c r="BI264" s="40"/>
      <c r="BJ264" s="40"/>
      <c r="BK264" s="40"/>
      <c r="BL264" s="40"/>
      <c r="BM264" s="40"/>
      <c r="BN264" s="40"/>
      <c r="BO264" s="40"/>
    </row>
    <row r="265" spans="1:67" ht="12.75" x14ac:dyDescent="0.2">
      <c r="A265" s="2874"/>
      <c r="B265" s="1478" t="s">
        <v>2845</v>
      </c>
      <c r="C265" s="2332" t="s">
        <v>2843</v>
      </c>
      <c r="D265" s="2223"/>
      <c r="E265" s="2227" t="s">
        <v>2034</v>
      </c>
      <c r="F265" s="2228" t="s">
        <v>2034</v>
      </c>
      <c r="G265" s="2228" t="s">
        <v>2034</v>
      </c>
      <c r="H265" s="2228" t="s">
        <v>2034</v>
      </c>
      <c r="I265" s="2333" t="s">
        <v>2034</v>
      </c>
      <c r="J265" s="2227" t="s">
        <v>2034</v>
      </c>
      <c r="K265" s="2228" t="s">
        <v>2034</v>
      </c>
      <c r="L265" s="2228" t="s">
        <v>2034</v>
      </c>
      <c r="M265" s="2333" t="s">
        <v>2034</v>
      </c>
      <c r="N265" s="2227" t="s">
        <v>2035</v>
      </c>
      <c r="O265" s="2334" t="s">
        <v>2034</v>
      </c>
      <c r="P265" s="2228" t="s">
        <v>2034</v>
      </c>
      <c r="Q265" s="1327" t="s">
        <v>2034</v>
      </c>
      <c r="R265" s="1514" t="s">
        <v>2034</v>
      </c>
      <c r="S265" s="1324" t="s">
        <v>2034</v>
      </c>
      <c r="T265" s="1324" t="s">
        <v>2035</v>
      </c>
      <c r="U265" s="1313" t="s">
        <v>2034</v>
      </c>
      <c r="V265" s="1498" t="s">
        <v>2034</v>
      </c>
      <c r="W265" s="1324" t="s">
        <v>2034</v>
      </c>
      <c r="X265" s="1316" t="s">
        <v>2034</v>
      </c>
      <c r="Y265" s="1324" t="s">
        <v>2034</v>
      </c>
      <c r="Z265" s="1327" t="s">
        <v>2034</v>
      </c>
      <c r="AA265" s="1325" t="s">
        <v>2034</v>
      </c>
      <c r="AB265" s="1324" t="s">
        <v>2034</v>
      </c>
      <c r="AC265" s="1324" t="s">
        <v>2034</v>
      </c>
      <c r="AD265" s="1327" t="s">
        <v>2034</v>
      </c>
      <c r="AE265" s="1325" t="s">
        <v>2034</v>
      </c>
      <c r="AF265" s="1324" t="s">
        <v>2034</v>
      </c>
      <c r="AG265" s="1324" t="s">
        <v>2034</v>
      </c>
      <c r="AH265" s="1327" t="s">
        <v>2034</v>
      </c>
      <c r="AI265" s="1503" t="s">
        <v>2034</v>
      </c>
      <c r="AJ265" s="1502" t="s">
        <v>2034</v>
      </c>
      <c r="AK265" s="1465" t="s">
        <v>2034</v>
      </c>
      <c r="AL265" s="1465" t="s">
        <v>2034</v>
      </c>
      <c r="AM265" s="1465" t="s">
        <v>2034</v>
      </c>
      <c r="AN265" s="1495" t="s">
        <v>2034</v>
      </c>
      <c r="AO265" s="1464" t="s">
        <v>2035</v>
      </c>
      <c r="AP265" s="1464" t="s">
        <v>2034</v>
      </c>
      <c r="AQ265" s="1496" t="s">
        <v>2034</v>
      </c>
      <c r="AR265" s="1495" t="s">
        <v>2034</v>
      </c>
      <c r="AS265" s="1464" t="s">
        <v>2034</v>
      </c>
      <c r="AT265" s="1464" t="s">
        <v>2034</v>
      </c>
      <c r="AU265" s="1464" t="s">
        <v>2034</v>
      </c>
      <c r="AV265" s="1496" t="s">
        <v>2034</v>
      </c>
      <c r="AW265" s="1495" t="s">
        <v>2034</v>
      </c>
      <c r="AX265" s="1464" t="s">
        <v>2034</v>
      </c>
      <c r="AY265" s="1464" t="s">
        <v>2034</v>
      </c>
      <c r="AZ265" s="1496" t="s">
        <v>2034</v>
      </c>
      <c r="BA265" s="1495" t="s">
        <v>2034</v>
      </c>
      <c r="BB265" s="1464" t="s">
        <v>2034</v>
      </c>
      <c r="BC265" s="1464" t="s">
        <v>2034</v>
      </c>
      <c r="BD265" s="1464" t="s">
        <v>2034</v>
      </c>
      <c r="BE265" s="1436"/>
      <c r="BF265" s="1436"/>
      <c r="BG265" s="40"/>
      <c r="BH265" s="40"/>
      <c r="BI265" s="40"/>
      <c r="BJ265" s="40"/>
      <c r="BK265" s="40"/>
      <c r="BL265" s="40"/>
      <c r="BM265" s="40"/>
      <c r="BN265" s="40"/>
      <c r="BO265" s="40"/>
    </row>
    <row r="266" spans="1:67" ht="12.75" x14ac:dyDescent="0.2">
      <c r="A266" s="2874"/>
      <c r="B266" s="1478" t="s">
        <v>2845</v>
      </c>
      <c r="C266" s="2332" t="s">
        <v>2842</v>
      </c>
      <c r="D266" s="2223"/>
      <c r="E266" s="2227" t="s">
        <v>2034</v>
      </c>
      <c r="F266" s="2228" t="s">
        <v>2034</v>
      </c>
      <c r="G266" s="2228" t="s">
        <v>2034</v>
      </c>
      <c r="H266" s="2228" t="s">
        <v>2034</v>
      </c>
      <c r="I266" s="2333" t="s">
        <v>2034</v>
      </c>
      <c r="J266" s="2227" t="s">
        <v>2034</v>
      </c>
      <c r="K266" s="2231" t="s">
        <v>2034</v>
      </c>
      <c r="L266" s="2231" t="s">
        <v>2034</v>
      </c>
      <c r="M266" s="2335" t="s">
        <v>2034</v>
      </c>
      <c r="N266" s="2230" t="s">
        <v>2034</v>
      </c>
      <c r="O266" s="2336" t="s">
        <v>2034</v>
      </c>
      <c r="P266" s="2231" t="s">
        <v>2034</v>
      </c>
      <c r="Q266" s="1327" t="s">
        <v>2034</v>
      </c>
      <c r="R266" s="1514" t="s">
        <v>2034</v>
      </c>
      <c r="S266" s="1324" t="s">
        <v>2034</v>
      </c>
      <c r="T266" s="1324" t="s">
        <v>2034</v>
      </c>
      <c r="U266" s="1327" t="s">
        <v>2034</v>
      </c>
      <c r="V266" s="1514" t="s">
        <v>2034</v>
      </c>
      <c r="W266" s="1324" t="s">
        <v>2034</v>
      </c>
      <c r="X266" s="1316" t="s">
        <v>2034</v>
      </c>
      <c r="Y266" s="1316" t="s">
        <v>2034</v>
      </c>
      <c r="Z266" s="1313" t="s">
        <v>2034</v>
      </c>
      <c r="AA266" s="1315" t="s">
        <v>2034</v>
      </c>
      <c r="AB266" s="1316" t="s">
        <v>2034</v>
      </c>
      <c r="AC266" s="1316" t="s">
        <v>2034</v>
      </c>
      <c r="AD266" s="1327" t="s">
        <v>2034</v>
      </c>
      <c r="AE266" s="1325" t="s">
        <v>2034</v>
      </c>
      <c r="AF266" s="1324" t="s">
        <v>2034</v>
      </c>
      <c r="AG266" s="1324" t="s">
        <v>2034</v>
      </c>
      <c r="AH266" s="1327" t="s">
        <v>2034</v>
      </c>
      <c r="AI266" s="1503" t="s">
        <v>2034</v>
      </c>
      <c r="AJ266" s="1502" t="s">
        <v>2034</v>
      </c>
      <c r="AK266" s="1465" t="s">
        <v>2034</v>
      </c>
      <c r="AL266" s="1465" t="s">
        <v>2034</v>
      </c>
      <c r="AM266" s="1465" t="s">
        <v>2035</v>
      </c>
      <c r="AN266" s="1495" t="s">
        <v>2035</v>
      </c>
      <c r="AO266" s="1464" t="s">
        <v>2035</v>
      </c>
      <c r="AP266" s="1464" t="s">
        <v>2035</v>
      </c>
      <c r="AQ266" s="1496" t="s">
        <v>2034</v>
      </c>
      <c r="AR266" s="1495" t="s">
        <v>2035</v>
      </c>
      <c r="AS266" s="1464" t="s">
        <v>2035</v>
      </c>
      <c r="AT266" s="1464" t="s">
        <v>2034</v>
      </c>
      <c r="AU266" s="1464" t="s">
        <v>2034</v>
      </c>
      <c r="AV266" s="1496" t="s">
        <v>2034</v>
      </c>
      <c r="AW266" s="1495" t="s">
        <v>2034</v>
      </c>
      <c r="AX266" s="1464" t="s">
        <v>2034</v>
      </c>
      <c r="AY266" s="1464" t="s">
        <v>2034</v>
      </c>
      <c r="AZ266" s="1496" t="s">
        <v>2034</v>
      </c>
      <c r="BA266" s="1495" t="s">
        <v>2034</v>
      </c>
      <c r="BB266" s="1464" t="s">
        <v>2034</v>
      </c>
      <c r="BC266" s="1464" t="s">
        <v>2034</v>
      </c>
      <c r="BD266" s="1464" t="s">
        <v>2034</v>
      </c>
      <c r="BE266" s="1436"/>
      <c r="BF266" s="1436"/>
      <c r="BG266" s="40"/>
      <c r="BH266" s="40"/>
      <c r="BI266" s="40"/>
      <c r="BJ266" s="40"/>
      <c r="BK266" s="40"/>
      <c r="BL266" s="40"/>
      <c r="BM266" s="40"/>
      <c r="BN266" s="40"/>
      <c r="BO266" s="40"/>
    </row>
    <row r="267" spans="1:67" ht="12.75" x14ac:dyDescent="0.2">
      <c r="A267" s="2874"/>
      <c r="B267" s="1478" t="s">
        <v>2845</v>
      </c>
      <c r="C267" s="2332" t="s">
        <v>2836</v>
      </c>
      <c r="D267" s="2223"/>
      <c r="E267" s="2227" t="s">
        <v>2034</v>
      </c>
      <c r="F267" s="2228" t="s">
        <v>2034</v>
      </c>
      <c r="G267" s="2228" t="s">
        <v>2034</v>
      </c>
      <c r="H267" s="2228" t="s">
        <v>2034</v>
      </c>
      <c r="I267" s="2333" t="s">
        <v>2034</v>
      </c>
      <c r="J267" s="2227" t="s">
        <v>2035</v>
      </c>
      <c r="K267" s="2228" t="s">
        <v>2035</v>
      </c>
      <c r="L267" s="2228" t="s">
        <v>2035</v>
      </c>
      <c r="M267" s="2333" t="s">
        <v>2034</v>
      </c>
      <c r="N267" s="2230" t="s">
        <v>2035</v>
      </c>
      <c r="O267" s="2336" t="s">
        <v>2034</v>
      </c>
      <c r="P267" s="2231" t="s">
        <v>2034</v>
      </c>
      <c r="Q267" s="1327" t="s">
        <v>2034</v>
      </c>
      <c r="R267" s="1514" t="s">
        <v>2034</v>
      </c>
      <c r="S267" s="1324" t="s">
        <v>2034</v>
      </c>
      <c r="T267" s="1324" t="s">
        <v>2035</v>
      </c>
      <c r="U267" s="1313" t="s">
        <v>2035</v>
      </c>
      <c r="V267" s="1498" t="s">
        <v>2035</v>
      </c>
      <c r="W267" s="1316" t="s">
        <v>2035</v>
      </c>
      <c r="X267" s="1316" t="s">
        <v>2035</v>
      </c>
      <c r="Y267" s="1316" t="s">
        <v>2034</v>
      </c>
      <c r="Z267" s="1313" t="s">
        <v>2035</v>
      </c>
      <c r="AA267" s="1315" t="s">
        <v>2034</v>
      </c>
      <c r="AB267" s="1316" t="s">
        <v>2034</v>
      </c>
      <c r="AC267" s="1316" t="s">
        <v>2034</v>
      </c>
      <c r="AD267" s="1313" t="s">
        <v>2034</v>
      </c>
      <c r="AE267" s="1325" t="s">
        <v>2034</v>
      </c>
      <c r="AF267" s="1324" t="s">
        <v>2034</v>
      </c>
      <c r="AG267" s="1324" t="s">
        <v>2034</v>
      </c>
      <c r="AH267" s="1327" t="s">
        <v>2034</v>
      </c>
      <c r="AI267" s="1503" t="s">
        <v>2034</v>
      </c>
      <c r="AJ267" s="1502" t="s">
        <v>2034</v>
      </c>
      <c r="AK267" s="1465" t="s">
        <v>2034</v>
      </c>
      <c r="AL267" s="1465" t="s">
        <v>2034</v>
      </c>
      <c r="AM267" s="1465" t="s">
        <v>2034</v>
      </c>
      <c r="AN267" s="1495" t="s">
        <v>2034</v>
      </c>
      <c r="AO267" s="1464" t="s">
        <v>2034</v>
      </c>
      <c r="AP267" s="1464" t="s">
        <v>2034</v>
      </c>
      <c r="AQ267" s="1496" t="s">
        <v>2034</v>
      </c>
      <c r="AR267" s="1495" t="s">
        <v>2035</v>
      </c>
      <c r="AS267" s="1464" t="s">
        <v>2035</v>
      </c>
      <c r="AT267" s="1464" t="s">
        <v>2034</v>
      </c>
      <c r="AU267" s="1464" t="s">
        <v>2035</v>
      </c>
      <c r="AV267" s="1496" t="s">
        <v>2034</v>
      </c>
      <c r="AW267" s="1495" t="s">
        <v>2034</v>
      </c>
      <c r="AX267" s="1464" t="s">
        <v>2034</v>
      </c>
      <c r="AY267" s="1464" t="s">
        <v>2034</v>
      </c>
      <c r="AZ267" s="1496" t="s">
        <v>2034</v>
      </c>
      <c r="BA267" s="1495" t="s">
        <v>2034</v>
      </c>
      <c r="BB267" s="1464" t="s">
        <v>2034</v>
      </c>
      <c r="BC267" s="1464" t="s">
        <v>2034</v>
      </c>
      <c r="BD267" s="1464" t="s">
        <v>2034</v>
      </c>
      <c r="BE267" s="1436"/>
      <c r="BF267" s="1436"/>
      <c r="BG267" s="40"/>
      <c r="BH267" s="40"/>
      <c r="BI267" s="40"/>
      <c r="BJ267" s="40"/>
      <c r="BK267" s="40"/>
      <c r="BL267" s="40"/>
      <c r="BM267" s="40"/>
      <c r="BN267" s="40"/>
      <c r="BO267" s="40"/>
    </row>
    <row r="268" spans="1:67" ht="13.5" thickBot="1" x14ac:dyDescent="0.25">
      <c r="A268" s="2875"/>
      <c r="B268" s="1478" t="s">
        <v>2845</v>
      </c>
      <c r="C268" s="2329" t="s">
        <v>2837</v>
      </c>
      <c r="D268" s="2223"/>
      <c r="E268" s="2234" t="s">
        <v>2035</v>
      </c>
      <c r="F268" s="2235" t="s">
        <v>2035</v>
      </c>
      <c r="G268" s="2235" t="s">
        <v>2035</v>
      </c>
      <c r="H268" s="2235" t="s">
        <v>2035</v>
      </c>
      <c r="I268" s="2337" t="s">
        <v>2035</v>
      </c>
      <c r="J268" s="2234" t="s">
        <v>2035</v>
      </c>
      <c r="K268" s="2235" t="s">
        <v>2035</v>
      </c>
      <c r="L268" s="2235" t="s">
        <v>2035</v>
      </c>
      <c r="M268" s="2337" t="s">
        <v>2035</v>
      </c>
      <c r="N268" s="2234" t="s">
        <v>2035</v>
      </c>
      <c r="O268" s="2338" t="s">
        <v>2035</v>
      </c>
      <c r="P268" s="2235" t="s">
        <v>2035</v>
      </c>
      <c r="Q268" s="1438" t="s">
        <v>2035</v>
      </c>
      <c r="R268" s="1494" t="s">
        <v>2035</v>
      </c>
      <c r="S268" s="1314" t="s">
        <v>2035</v>
      </c>
      <c r="T268" s="1314" t="s">
        <v>2035</v>
      </c>
      <c r="U268" s="1438" t="s">
        <v>2035</v>
      </c>
      <c r="V268" s="1494" t="s">
        <v>2035</v>
      </c>
      <c r="W268" s="1314" t="s">
        <v>2035</v>
      </c>
      <c r="X268" s="1314" t="s">
        <v>2035</v>
      </c>
      <c r="Y268" s="1314" t="s">
        <v>2035</v>
      </c>
      <c r="Z268" s="1438" t="s">
        <v>2035</v>
      </c>
      <c r="AA268" s="1321" t="s">
        <v>2035</v>
      </c>
      <c r="AB268" s="1314" t="s">
        <v>2035</v>
      </c>
      <c r="AC268" s="1314" t="s">
        <v>2034</v>
      </c>
      <c r="AD268" s="1438" t="s">
        <v>2035</v>
      </c>
      <c r="AE268" s="1321" t="s">
        <v>2035</v>
      </c>
      <c r="AF268" s="1314" t="s">
        <v>2035</v>
      </c>
      <c r="AG268" s="1314" t="s">
        <v>2035</v>
      </c>
      <c r="AH268" s="1438" t="s">
        <v>2035</v>
      </c>
      <c r="AI268" s="1492" t="s">
        <v>2035</v>
      </c>
      <c r="AJ268" s="1305" t="s">
        <v>2035</v>
      </c>
      <c r="AK268" s="1463" t="s">
        <v>2035</v>
      </c>
      <c r="AL268" s="1463" t="s">
        <v>2035</v>
      </c>
      <c r="AM268" s="1463" t="s">
        <v>2035</v>
      </c>
      <c r="AN268" s="1489" t="s">
        <v>2035</v>
      </c>
      <c r="AO268" s="1462" t="s">
        <v>2035</v>
      </c>
      <c r="AP268" s="1462" t="s">
        <v>2035</v>
      </c>
      <c r="AQ268" s="1490" t="s">
        <v>2035</v>
      </c>
      <c r="AR268" s="1489" t="s">
        <v>2035</v>
      </c>
      <c r="AS268" s="1462" t="s">
        <v>2035</v>
      </c>
      <c r="AT268" s="1462" t="s">
        <v>2035</v>
      </c>
      <c r="AU268" s="1462" t="s">
        <v>2035</v>
      </c>
      <c r="AV268" s="1490" t="s">
        <v>2035</v>
      </c>
      <c r="AW268" s="1489" t="s">
        <v>2035</v>
      </c>
      <c r="AX268" s="1462" t="s">
        <v>2035</v>
      </c>
      <c r="AY268" s="1462" t="s">
        <v>2035</v>
      </c>
      <c r="AZ268" s="1490" t="s">
        <v>2035</v>
      </c>
      <c r="BA268" s="1489" t="s">
        <v>2035</v>
      </c>
      <c r="BB268" s="1462" t="s">
        <v>2035</v>
      </c>
      <c r="BC268" s="1462" t="s">
        <v>2035</v>
      </c>
      <c r="BD268" s="1462" t="s">
        <v>2035</v>
      </c>
      <c r="BE268" s="1436"/>
      <c r="BF268" s="1436"/>
      <c r="BG268" s="40"/>
      <c r="BH268" s="40"/>
      <c r="BI268" s="40"/>
      <c r="BJ268" s="40"/>
      <c r="BK268" s="40"/>
      <c r="BL268" s="40"/>
      <c r="BM268" s="40"/>
      <c r="BN268" s="40"/>
      <c r="BO268" s="40"/>
    </row>
    <row r="269" spans="1:67" ht="12.75" x14ac:dyDescent="0.2">
      <c r="A269" s="2876" t="s">
        <v>2832</v>
      </c>
      <c r="B269" s="2339" t="s">
        <v>2832</v>
      </c>
      <c r="C269" s="2329" t="s">
        <v>2738</v>
      </c>
      <c r="D269" s="2223"/>
      <c r="E269" s="2224" t="s">
        <v>2035</v>
      </c>
      <c r="F269" s="2225" t="s">
        <v>2035</v>
      </c>
      <c r="G269" s="2225" t="s">
        <v>2035</v>
      </c>
      <c r="H269" s="2225" t="s">
        <v>2035</v>
      </c>
      <c r="I269" s="2330" t="s">
        <v>2034</v>
      </c>
      <c r="J269" s="2224" t="s">
        <v>2034</v>
      </c>
      <c r="K269" s="2225" t="s">
        <v>2034</v>
      </c>
      <c r="L269" s="2225" t="s">
        <v>2034</v>
      </c>
      <c r="M269" s="2330" t="s">
        <v>2034</v>
      </c>
      <c r="N269" s="2224" t="s">
        <v>2034</v>
      </c>
      <c r="O269" s="2225" t="s">
        <v>2035</v>
      </c>
      <c r="P269" s="2340" t="s">
        <v>2035</v>
      </c>
      <c r="Q269" s="1317" t="s">
        <v>2035</v>
      </c>
      <c r="R269" s="1512" t="s">
        <v>2035</v>
      </c>
      <c r="S269" s="1513" t="s">
        <v>2035</v>
      </c>
      <c r="T269" s="1318" t="s">
        <v>2035</v>
      </c>
      <c r="U269" s="1317" t="s">
        <v>2035</v>
      </c>
      <c r="V269" s="1512" t="s">
        <v>2035</v>
      </c>
      <c r="W269" s="1318" t="s">
        <v>2035</v>
      </c>
      <c r="X269" s="1318" t="s">
        <v>2035</v>
      </c>
      <c r="Y269" s="1318" t="s">
        <v>2035</v>
      </c>
      <c r="Z269" s="1511" t="s">
        <v>2035</v>
      </c>
      <c r="AA269" s="1319" t="s">
        <v>2035</v>
      </c>
      <c r="AB269" s="1318" t="s">
        <v>2035</v>
      </c>
      <c r="AC269" s="1318" t="s">
        <v>2035</v>
      </c>
      <c r="AD269" s="1317" t="s">
        <v>2035</v>
      </c>
      <c r="AE269" s="1319" t="s">
        <v>2035</v>
      </c>
      <c r="AF269" s="1318" t="s">
        <v>2035</v>
      </c>
      <c r="AG269" s="1318" t="s">
        <v>2034</v>
      </c>
      <c r="AH269" s="1317" t="s">
        <v>2035</v>
      </c>
      <c r="AI269" s="1510" t="s">
        <v>2035</v>
      </c>
      <c r="AJ269" s="1307" t="s">
        <v>2035</v>
      </c>
      <c r="AK269" s="1467" t="s">
        <v>2034</v>
      </c>
      <c r="AL269" s="1467" t="s">
        <v>2805</v>
      </c>
      <c r="AM269" s="1467" t="s">
        <v>2034</v>
      </c>
      <c r="AN269" s="1508" t="s">
        <v>2034</v>
      </c>
      <c r="AO269" s="1466" t="s">
        <v>2035</v>
      </c>
      <c r="AP269" s="1466" t="s">
        <v>2035</v>
      </c>
      <c r="AQ269" s="1509" t="s">
        <v>2035</v>
      </c>
      <c r="AR269" s="1508" t="s">
        <v>2034</v>
      </c>
      <c r="AS269" s="1466" t="s">
        <v>2035</v>
      </c>
      <c r="AT269" s="1466" t="s">
        <v>2034</v>
      </c>
      <c r="AU269" s="1466" t="s">
        <v>2034</v>
      </c>
      <c r="AV269" s="1509" t="s">
        <v>2034</v>
      </c>
      <c r="AW269" s="1508" t="s">
        <v>2034</v>
      </c>
      <c r="AX269" s="1466" t="s">
        <v>2034</v>
      </c>
      <c r="AY269" s="1466" t="s">
        <v>2034</v>
      </c>
      <c r="AZ269" s="1509" t="s">
        <v>2034</v>
      </c>
      <c r="BA269" s="1508" t="s">
        <v>2034</v>
      </c>
      <c r="BB269" s="1466" t="s">
        <v>2034</v>
      </c>
      <c r="BC269" s="1466" t="s">
        <v>2034</v>
      </c>
      <c r="BD269" s="1466" t="s">
        <v>2034</v>
      </c>
      <c r="BE269" s="1436"/>
      <c r="BF269" s="1436"/>
      <c r="BG269" s="40"/>
      <c r="BH269" s="40"/>
      <c r="BI269" s="40"/>
      <c r="BJ269" s="40"/>
      <c r="BK269" s="40"/>
      <c r="BL269" s="40"/>
      <c r="BM269" s="40"/>
      <c r="BN269" s="40"/>
      <c r="BO269" s="40"/>
    </row>
    <row r="270" spans="1:67" ht="13.5" thickBot="1" x14ac:dyDescent="0.25">
      <c r="A270" s="2877"/>
      <c r="B270" s="2339" t="s">
        <v>2832</v>
      </c>
      <c r="C270" s="2329" t="s">
        <v>2742</v>
      </c>
      <c r="D270" s="2223"/>
      <c r="E270" s="2239" t="s">
        <v>2736</v>
      </c>
      <c r="F270" s="2231" t="s">
        <v>2035</v>
      </c>
      <c r="G270" s="2231" t="s">
        <v>2035</v>
      </c>
      <c r="H270" s="2240" t="s">
        <v>2736</v>
      </c>
      <c r="I270" s="2335" t="s">
        <v>2035</v>
      </c>
      <c r="J270" s="2230" t="s">
        <v>2035</v>
      </c>
      <c r="K270" s="2231" t="s">
        <v>2035</v>
      </c>
      <c r="L270" s="2240" t="s">
        <v>2736</v>
      </c>
      <c r="M270" s="2341" t="s">
        <v>2035</v>
      </c>
      <c r="N270" s="2239" t="s">
        <v>2035</v>
      </c>
      <c r="O270" s="2240" t="s">
        <v>2035</v>
      </c>
      <c r="P270" s="2240" t="s">
        <v>2035</v>
      </c>
      <c r="Q270" s="1313" t="s">
        <v>2829</v>
      </c>
      <c r="R270" s="1498" t="s">
        <v>2035</v>
      </c>
      <c r="S270" s="1316" t="s">
        <v>2035</v>
      </c>
      <c r="T270" s="1316" t="s">
        <v>2035</v>
      </c>
      <c r="U270" s="1313" t="s">
        <v>2035</v>
      </c>
      <c r="V270" s="1498" t="s">
        <v>2035</v>
      </c>
      <c r="W270" s="1316" t="s">
        <v>2035</v>
      </c>
      <c r="X270" s="1316" t="s">
        <v>2035</v>
      </c>
      <c r="Y270" s="1316" t="s">
        <v>2829</v>
      </c>
      <c r="Z270" s="1313" t="s">
        <v>2035</v>
      </c>
      <c r="AA270" s="1315" t="s">
        <v>2736</v>
      </c>
      <c r="AB270" s="1316" t="s">
        <v>2736</v>
      </c>
      <c r="AC270" s="1316" t="s">
        <v>2736</v>
      </c>
      <c r="AD270" s="1313" t="s">
        <v>2736</v>
      </c>
      <c r="AE270" s="1315" t="s">
        <v>2736</v>
      </c>
      <c r="AF270" s="1507" t="s">
        <v>2736</v>
      </c>
      <c r="AG270" s="1324" t="s">
        <v>2034</v>
      </c>
      <c r="AH270" s="1313" t="s">
        <v>2034</v>
      </c>
      <c r="AI270" s="1362" t="s">
        <v>2034</v>
      </c>
      <c r="AJ270" s="1306" t="s">
        <v>2034</v>
      </c>
      <c r="AK270" s="1497" t="s">
        <v>2805</v>
      </c>
      <c r="AL270" s="1497" t="s">
        <v>2805</v>
      </c>
      <c r="AM270" s="1497" t="s">
        <v>2035</v>
      </c>
      <c r="AN270" s="1495" t="s">
        <v>2035</v>
      </c>
      <c r="AO270" s="1506" t="s">
        <v>2736</v>
      </c>
      <c r="AP270" s="1506" t="s">
        <v>2736</v>
      </c>
      <c r="AQ270" s="1505" t="s">
        <v>2736</v>
      </c>
      <c r="AR270" s="1495" t="s">
        <v>2035</v>
      </c>
      <c r="AS270" s="1464" t="s">
        <v>2035</v>
      </c>
      <c r="AT270" s="1464" t="s">
        <v>2035</v>
      </c>
      <c r="AU270" s="1464" t="s">
        <v>2035</v>
      </c>
      <c r="AV270" s="1496" t="s">
        <v>2035</v>
      </c>
      <c r="AW270" s="1495" t="s">
        <v>2035</v>
      </c>
      <c r="AX270" s="1464" t="s">
        <v>2736</v>
      </c>
      <c r="AY270" s="1464" t="s">
        <v>2736</v>
      </c>
      <c r="AZ270" s="1496" t="s">
        <v>2736</v>
      </c>
      <c r="BA270" s="1495" t="s">
        <v>2736</v>
      </c>
      <c r="BB270" s="1464" t="s">
        <v>2736</v>
      </c>
      <c r="BC270" s="1464" t="s">
        <v>2736</v>
      </c>
      <c r="BD270" s="1462" t="s">
        <v>2035</v>
      </c>
      <c r="BE270" s="1436"/>
      <c r="BF270" s="1436"/>
      <c r="BG270" s="40"/>
      <c r="BH270" s="40"/>
      <c r="BI270" s="40"/>
      <c r="BJ270" s="40"/>
      <c r="BK270" s="40"/>
      <c r="BL270" s="40"/>
      <c r="BM270" s="40"/>
      <c r="BN270" s="40"/>
      <c r="BO270" s="40"/>
    </row>
    <row r="271" spans="1:67" ht="12.75" x14ac:dyDescent="0.2">
      <c r="A271" s="2877"/>
      <c r="B271" s="2339" t="s">
        <v>2832</v>
      </c>
      <c r="C271" s="2329" t="s">
        <v>2739</v>
      </c>
      <c r="D271" s="2223"/>
      <c r="E271" s="2230" t="s">
        <v>2035</v>
      </c>
      <c r="F271" s="2231" t="s">
        <v>2035</v>
      </c>
      <c r="G271" s="2231" t="s">
        <v>2035</v>
      </c>
      <c r="H271" s="2231" t="s">
        <v>2035</v>
      </c>
      <c r="I271" s="2335" t="s">
        <v>2035</v>
      </c>
      <c r="J271" s="2230" t="s">
        <v>2035</v>
      </c>
      <c r="K271" s="2231" t="s">
        <v>2035</v>
      </c>
      <c r="L271" s="2231" t="s">
        <v>2035</v>
      </c>
      <c r="M271" s="2335" t="s">
        <v>2035</v>
      </c>
      <c r="N271" s="2227" t="s">
        <v>2035</v>
      </c>
      <c r="O271" s="2231" t="s">
        <v>2035</v>
      </c>
      <c r="P271" s="2231" t="s">
        <v>2035</v>
      </c>
      <c r="Q271" s="1313" t="s">
        <v>2035</v>
      </c>
      <c r="R271" s="1498" t="s">
        <v>2035</v>
      </c>
      <c r="S271" s="1316" t="s">
        <v>2035</v>
      </c>
      <c r="T271" s="1316" t="s">
        <v>2035</v>
      </c>
      <c r="U271" s="1313" t="s">
        <v>2035</v>
      </c>
      <c r="V271" s="1498" t="s">
        <v>2035</v>
      </c>
      <c r="W271" s="1316" t="s">
        <v>2035</v>
      </c>
      <c r="X271" s="1316" t="s">
        <v>2035</v>
      </c>
      <c r="Y271" s="1316" t="s">
        <v>2035</v>
      </c>
      <c r="Z271" s="1313" t="s">
        <v>2035</v>
      </c>
      <c r="AA271" s="1315" t="s">
        <v>2035</v>
      </c>
      <c r="AB271" s="1316" t="s">
        <v>2035</v>
      </c>
      <c r="AC271" s="1316" t="s">
        <v>2035</v>
      </c>
      <c r="AD271" s="1327" t="s">
        <v>2035</v>
      </c>
      <c r="AE271" s="1315" t="s">
        <v>2035</v>
      </c>
      <c r="AF271" s="1316" t="s">
        <v>2035</v>
      </c>
      <c r="AG271" s="1316" t="s">
        <v>2035</v>
      </c>
      <c r="AH271" s="1313" t="s">
        <v>2035</v>
      </c>
      <c r="AI271" s="1362" t="s">
        <v>2035</v>
      </c>
      <c r="AJ271" s="1502" t="s">
        <v>2035</v>
      </c>
      <c r="AK271" s="1465" t="s">
        <v>2805</v>
      </c>
      <c r="AL271" s="1465" t="s">
        <v>2805</v>
      </c>
      <c r="AM271" s="1465" t="s">
        <v>2035</v>
      </c>
      <c r="AN271" s="1495" t="s">
        <v>2035</v>
      </c>
      <c r="AO271" s="1464" t="s">
        <v>2035</v>
      </c>
      <c r="AP271" s="1464" t="s">
        <v>2035</v>
      </c>
      <c r="AQ271" s="1496" t="s">
        <v>2035</v>
      </c>
      <c r="AR271" s="1495" t="s">
        <v>2035</v>
      </c>
      <c r="AS271" s="1464" t="s">
        <v>2035</v>
      </c>
      <c r="AT271" s="1464" t="s">
        <v>2035</v>
      </c>
      <c r="AU271" s="1464" t="s">
        <v>2035</v>
      </c>
      <c r="AV271" s="1496" t="s">
        <v>2035</v>
      </c>
      <c r="AW271" s="1495" t="s">
        <v>2035</v>
      </c>
      <c r="AX271" s="1464" t="s">
        <v>2035</v>
      </c>
      <c r="AY271" s="1464" t="s">
        <v>2035</v>
      </c>
      <c r="AZ271" s="1496" t="s">
        <v>2035</v>
      </c>
      <c r="BA271" s="1495" t="s">
        <v>2035</v>
      </c>
      <c r="BB271" s="1464" t="s">
        <v>2035</v>
      </c>
      <c r="BC271" s="1464" t="s">
        <v>2035</v>
      </c>
      <c r="BD271" s="1464" t="s">
        <v>2035</v>
      </c>
      <c r="BE271" s="1436"/>
      <c r="BF271" s="1436"/>
      <c r="BG271" s="40"/>
      <c r="BH271" s="40"/>
      <c r="BI271" s="40"/>
      <c r="BJ271" s="40"/>
      <c r="BK271" s="40"/>
      <c r="BL271" s="40"/>
      <c r="BM271" s="40"/>
      <c r="BN271" s="40"/>
      <c r="BO271" s="40"/>
    </row>
    <row r="272" spans="1:67" ht="12.75" x14ac:dyDescent="0.2">
      <c r="A272" s="2877"/>
      <c r="B272" s="2339" t="s">
        <v>2832</v>
      </c>
      <c r="C272" s="2329" t="s">
        <v>2734</v>
      </c>
      <c r="D272" s="2223"/>
      <c r="E272" s="2230" t="s">
        <v>2035</v>
      </c>
      <c r="F272" s="2231" t="s">
        <v>2035</v>
      </c>
      <c r="G272" s="2231" t="s">
        <v>2035</v>
      </c>
      <c r="H272" s="2231" t="s">
        <v>2035</v>
      </c>
      <c r="I272" s="2335" t="s">
        <v>2035</v>
      </c>
      <c r="J272" s="2230" t="s">
        <v>2035</v>
      </c>
      <c r="K272" s="2231" t="s">
        <v>2035</v>
      </c>
      <c r="L272" s="2231" t="s">
        <v>2035</v>
      </c>
      <c r="M272" s="2335" t="s">
        <v>2035</v>
      </c>
      <c r="N272" s="2230" t="s">
        <v>2035</v>
      </c>
      <c r="O272" s="2231" t="s">
        <v>2035</v>
      </c>
      <c r="P272" s="2231" t="s">
        <v>2035</v>
      </c>
      <c r="Q272" s="1313" t="s">
        <v>2035</v>
      </c>
      <c r="R272" s="1498" t="s">
        <v>2035</v>
      </c>
      <c r="S272" s="1316" t="s">
        <v>2035</v>
      </c>
      <c r="T272" s="1316" t="s">
        <v>2035</v>
      </c>
      <c r="U272" s="1313" t="s">
        <v>2035</v>
      </c>
      <c r="V272" s="1498" t="s">
        <v>2035</v>
      </c>
      <c r="W272" s="1316" t="s">
        <v>2035</v>
      </c>
      <c r="X272" s="1499" t="s">
        <v>2035</v>
      </c>
      <c r="Y272" s="1316" t="s">
        <v>2035</v>
      </c>
      <c r="Z272" s="1313" t="s">
        <v>2035</v>
      </c>
      <c r="AA272" s="1315" t="s">
        <v>2035</v>
      </c>
      <c r="AB272" s="1316" t="s">
        <v>2035</v>
      </c>
      <c r="AC272" s="1316" t="s">
        <v>2035</v>
      </c>
      <c r="AD272" s="1313" t="s">
        <v>2035</v>
      </c>
      <c r="AE272" s="1315" t="s">
        <v>2035</v>
      </c>
      <c r="AF272" s="1316" t="s">
        <v>2035</v>
      </c>
      <c r="AG272" s="1316" t="s">
        <v>2035</v>
      </c>
      <c r="AH272" s="1313" t="s">
        <v>2034</v>
      </c>
      <c r="AI272" s="1362" t="s">
        <v>2035</v>
      </c>
      <c r="AJ272" s="1306" t="s">
        <v>2034</v>
      </c>
      <c r="AK272" s="1497" t="s">
        <v>2034</v>
      </c>
      <c r="AL272" s="1497" t="s">
        <v>2034</v>
      </c>
      <c r="AM272" s="1497" t="s">
        <v>2034</v>
      </c>
      <c r="AN272" s="1495" t="s">
        <v>2034</v>
      </c>
      <c r="AO272" s="1464" t="s">
        <v>2035</v>
      </c>
      <c r="AP272" s="1464" t="s">
        <v>2035</v>
      </c>
      <c r="AQ272" s="1496" t="s">
        <v>2035</v>
      </c>
      <c r="AR272" s="1495" t="s">
        <v>2035</v>
      </c>
      <c r="AS272" s="1464" t="s">
        <v>2035</v>
      </c>
      <c r="AT272" s="1464" t="s">
        <v>2035</v>
      </c>
      <c r="AU272" s="1464" t="s">
        <v>2035</v>
      </c>
      <c r="AV272" s="1496" t="s">
        <v>2034</v>
      </c>
      <c r="AW272" s="1495" t="s">
        <v>2034</v>
      </c>
      <c r="AX272" s="1464" t="s">
        <v>2034</v>
      </c>
      <c r="AY272" s="1464" t="s">
        <v>2035</v>
      </c>
      <c r="AZ272" s="1496" t="s">
        <v>2034</v>
      </c>
      <c r="BA272" s="1495" t="s">
        <v>2034</v>
      </c>
      <c r="BB272" s="1464" t="s">
        <v>2034</v>
      </c>
      <c r="BC272" s="1464" t="s">
        <v>2034</v>
      </c>
      <c r="BD272" s="1464" t="s">
        <v>2034</v>
      </c>
      <c r="BE272" s="1436"/>
      <c r="BF272" s="1436"/>
      <c r="BG272" s="40"/>
      <c r="BH272" s="40"/>
      <c r="BI272" s="40"/>
      <c r="BJ272" s="40"/>
      <c r="BK272" s="40"/>
      <c r="BL272" s="40"/>
      <c r="BM272" s="40"/>
      <c r="BN272" s="40"/>
      <c r="BO272" s="40"/>
    </row>
    <row r="273" spans="1:67" ht="12.75" x14ac:dyDescent="0.2">
      <c r="A273" s="2877"/>
      <c r="B273" s="2339" t="s">
        <v>2832</v>
      </c>
      <c r="C273" s="2329" t="s">
        <v>2743</v>
      </c>
      <c r="D273" s="2223"/>
      <c r="E273" s="2230" t="s">
        <v>2035</v>
      </c>
      <c r="F273" s="2231" t="s">
        <v>2035</v>
      </c>
      <c r="G273" s="2231" t="s">
        <v>2035</v>
      </c>
      <c r="H273" s="2231" t="s">
        <v>2035</v>
      </c>
      <c r="I273" s="2335" t="s">
        <v>2035</v>
      </c>
      <c r="J273" s="2230" t="s">
        <v>2035</v>
      </c>
      <c r="K273" s="2231" t="s">
        <v>2035</v>
      </c>
      <c r="L273" s="2231" t="s">
        <v>2035</v>
      </c>
      <c r="M273" s="2335" t="s">
        <v>2035</v>
      </c>
      <c r="N273" s="2230" t="s">
        <v>2035</v>
      </c>
      <c r="O273" s="2231" t="s">
        <v>2035</v>
      </c>
      <c r="P273" s="2231" t="s">
        <v>2035</v>
      </c>
      <c r="Q273" s="1313" t="s">
        <v>2035</v>
      </c>
      <c r="R273" s="1498" t="s">
        <v>2035</v>
      </c>
      <c r="S273" s="1316" t="s">
        <v>2035</v>
      </c>
      <c r="T273" s="1316" t="s">
        <v>2035</v>
      </c>
      <c r="U273" s="1313" t="s">
        <v>2035</v>
      </c>
      <c r="V273" s="1498" t="s">
        <v>2035</v>
      </c>
      <c r="W273" s="1316" t="s">
        <v>2035</v>
      </c>
      <c r="X273" s="1316" t="s">
        <v>2035</v>
      </c>
      <c r="Y273" s="1504" t="s">
        <v>2838</v>
      </c>
      <c r="Z273" s="1313" t="s">
        <v>2035</v>
      </c>
      <c r="AA273" s="1315" t="s">
        <v>2035</v>
      </c>
      <c r="AB273" s="1316" t="s">
        <v>2035</v>
      </c>
      <c r="AC273" s="1316" t="s">
        <v>2035</v>
      </c>
      <c r="AD273" s="1313" t="s">
        <v>2035</v>
      </c>
      <c r="AE273" s="1315" t="s">
        <v>2035</v>
      </c>
      <c r="AF273" s="1316" t="s">
        <v>2035</v>
      </c>
      <c r="AG273" s="1316" t="s">
        <v>2035</v>
      </c>
      <c r="AH273" s="1313" t="s">
        <v>2035</v>
      </c>
      <c r="AI273" s="1362" t="s">
        <v>2035</v>
      </c>
      <c r="AJ273" s="1306" t="s">
        <v>2035</v>
      </c>
      <c r="AK273" s="1497" t="s">
        <v>2035</v>
      </c>
      <c r="AL273" s="1497" t="s">
        <v>2035</v>
      </c>
      <c r="AM273" s="1497" t="s">
        <v>2035</v>
      </c>
      <c r="AN273" s="1495" t="s">
        <v>2035</v>
      </c>
      <c r="AO273" s="1464" t="s">
        <v>2035</v>
      </c>
      <c r="AP273" s="1464" t="s">
        <v>2035</v>
      </c>
      <c r="AQ273" s="1496" t="s">
        <v>2035</v>
      </c>
      <c r="AR273" s="1495" t="s">
        <v>2035</v>
      </c>
      <c r="AS273" s="1464" t="s">
        <v>2035</v>
      </c>
      <c r="AT273" s="1464" t="s">
        <v>2035</v>
      </c>
      <c r="AU273" s="1464" t="s">
        <v>2035</v>
      </c>
      <c r="AV273" s="1496" t="s">
        <v>2035</v>
      </c>
      <c r="AW273" s="1495" t="s">
        <v>2035</v>
      </c>
      <c r="AX273" s="1464" t="s">
        <v>2035</v>
      </c>
      <c r="AY273" s="1464" t="s">
        <v>2034</v>
      </c>
      <c r="AZ273" s="1496" t="s">
        <v>2035</v>
      </c>
      <c r="BA273" s="1495" t="s">
        <v>2035</v>
      </c>
      <c r="BB273" s="1464" t="s">
        <v>2035</v>
      </c>
      <c r="BC273" s="1464" t="s">
        <v>2035</v>
      </c>
      <c r="BD273" s="1464" t="s">
        <v>2035</v>
      </c>
      <c r="BE273" s="1436"/>
      <c r="BF273" s="1436"/>
      <c r="BG273" s="40"/>
      <c r="BH273" s="40"/>
      <c r="BI273" s="40"/>
      <c r="BJ273" s="40"/>
      <c r="BK273" s="40"/>
      <c r="BL273" s="40"/>
      <c r="BM273" s="40"/>
      <c r="BN273" s="40"/>
      <c r="BO273" s="40"/>
    </row>
    <row r="274" spans="1:67" ht="12.75" x14ac:dyDescent="0.2">
      <c r="A274" s="2877"/>
      <c r="B274" s="2339" t="s">
        <v>2832</v>
      </c>
      <c r="C274" s="2329" t="s">
        <v>2867</v>
      </c>
      <c r="D274" s="2223"/>
      <c r="E274" s="2241" t="s">
        <v>2035</v>
      </c>
      <c r="F274" s="2231" t="s">
        <v>2829</v>
      </c>
      <c r="G274" s="2231" t="s">
        <v>2035</v>
      </c>
      <c r="H274" s="2231" t="s">
        <v>2035</v>
      </c>
      <c r="I274" s="2342" t="s">
        <v>2035</v>
      </c>
      <c r="J274" s="2241" t="s">
        <v>2035</v>
      </c>
      <c r="K274" s="2343" t="s">
        <v>2035</v>
      </c>
      <c r="L274" s="2343" t="s">
        <v>2035</v>
      </c>
      <c r="M274" s="2335" t="s">
        <v>2035</v>
      </c>
      <c r="N274" s="2230" t="s">
        <v>2829</v>
      </c>
      <c r="O274" s="2231" t="s">
        <v>2035</v>
      </c>
      <c r="P274" s="2231" t="s">
        <v>2035</v>
      </c>
      <c r="Q274" s="1313" t="s">
        <v>2035</v>
      </c>
      <c r="R274" s="1498" t="s">
        <v>2829</v>
      </c>
      <c r="S274" s="1316" t="s">
        <v>2035</v>
      </c>
      <c r="T274" s="1316" t="s">
        <v>2035</v>
      </c>
      <c r="U274" s="1313" t="s">
        <v>2035</v>
      </c>
      <c r="V274" s="1498" t="s">
        <v>2035</v>
      </c>
      <c r="W274" s="1499" t="s">
        <v>2035</v>
      </c>
      <c r="X274" s="1316" t="s">
        <v>2829</v>
      </c>
      <c r="Y274" s="1504" t="s">
        <v>2838</v>
      </c>
      <c r="Z274" s="1313" t="s">
        <v>2035</v>
      </c>
      <c r="AA274" s="1315" t="s">
        <v>2035</v>
      </c>
      <c r="AB274" s="1499" t="s">
        <v>2035</v>
      </c>
      <c r="AC274" s="1316" t="s">
        <v>2035</v>
      </c>
      <c r="AD274" s="1327" t="s">
        <v>2035</v>
      </c>
      <c r="AE274" s="1325" t="s">
        <v>2035</v>
      </c>
      <c r="AF274" s="1324" t="s">
        <v>2035</v>
      </c>
      <c r="AG274" s="1324" t="s">
        <v>2035</v>
      </c>
      <c r="AH274" s="1327" t="s">
        <v>2035</v>
      </c>
      <c r="AI274" s="1503" t="s">
        <v>2035</v>
      </c>
      <c r="AJ274" s="1502" t="s">
        <v>2035</v>
      </c>
      <c r="AK274" s="1501" t="s">
        <v>2035</v>
      </c>
      <c r="AL274" s="1497" t="s">
        <v>2035</v>
      </c>
      <c r="AM274" s="1497" t="s">
        <v>2035</v>
      </c>
      <c r="AN274" s="1495" t="s">
        <v>2035</v>
      </c>
      <c r="AO274" s="1464" t="s">
        <v>2035</v>
      </c>
      <c r="AP274" s="1464" t="s">
        <v>2035</v>
      </c>
      <c r="AQ274" s="1496" t="s">
        <v>2035</v>
      </c>
      <c r="AR274" s="1495" t="s">
        <v>2035</v>
      </c>
      <c r="AS274" s="1464" t="s">
        <v>2035</v>
      </c>
      <c r="AT274" s="1464" t="s">
        <v>2034</v>
      </c>
      <c r="AU274" s="1464" t="s">
        <v>2035</v>
      </c>
      <c r="AV274" s="1496" t="s">
        <v>2035</v>
      </c>
      <c r="AW274" s="1495" t="s">
        <v>2035</v>
      </c>
      <c r="AX274" s="1464" t="s">
        <v>2736</v>
      </c>
      <c r="AY274" s="1500" t="s">
        <v>2736</v>
      </c>
      <c r="AZ274" s="1496" t="s">
        <v>2736</v>
      </c>
      <c r="BA274" s="1495" t="s">
        <v>2736</v>
      </c>
      <c r="BB274" s="1464" t="s">
        <v>2736</v>
      </c>
      <c r="BC274" s="1464" t="s">
        <v>2736</v>
      </c>
      <c r="BD274" s="1464" t="s">
        <v>2736</v>
      </c>
      <c r="BE274" s="1436"/>
      <c r="BF274" s="1436"/>
      <c r="BG274" s="40"/>
      <c r="BH274" s="40"/>
      <c r="BI274" s="40"/>
      <c r="BJ274" s="40"/>
      <c r="BK274" s="40"/>
      <c r="BL274" s="40"/>
      <c r="BM274" s="40"/>
      <c r="BN274" s="40"/>
      <c r="BO274" s="40"/>
    </row>
    <row r="275" spans="1:67" ht="12.75" x14ac:dyDescent="0.2">
      <c r="A275" s="2877"/>
      <c r="B275" s="2339" t="s">
        <v>2832</v>
      </c>
      <c r="C275" s="2329" t="s">
        <v>2830</v>
      </c>
      <c r="D275" s="2223"/>
      <c r="E275" s="2230" t="s">
        <v>2035</v>
      </c>
      <c r="F275" s="2231" t="s">
        <v>2829</v>
      </c>
      <c r="G275" s="2231" t="s">
        <v>2035</v>
      </c>
      <c r="H275" s="2231" t="s">
        <v>2035</v>
      </c>
      <c r="I275" s="2335" t="s">
        <v>2035</v>
      </c>
      <c r="J275" s="2241" t="s">
        <v>2035</v>
      </c>
      <c r="K275" s="2343" t="s">
        <v>2035</v>
      </c>
      <c r="L275" s="2343" t="s">
        <v>2035</v>
      </c>
      <c r="M275" s="2335" t="s">
        <v>2035</v>
      </c>
      <c r="N275" s="2230" t="s">
        <v>2829</v>
      </c>
      <c r="O275" s="2231" t="s">
        <v>2035</v>
      </c>
      <c r="P275" s="2228" t="s">
        <v>2035</v>
      </c>
      <c r="Q275" s="1313" t="s">
        <v>2035</v>
      </c>
      <c r="R275" s="1498" t="s">
        <v>2035</v>
      </c>
      <c r="S275" s="1316" t="s">
        <v>2035</v>
      </c>
      <c r="T275" s="1316" t="s">
        <v>2035</v>
      </c>
      <c r="U275" s="1313" t="s">
        <v>2829</v>
      </c>
      <c r="V275" s="1498" t="s">
        <v>2035</v>
      </c>
      <c r="W275" s="1316" t="s">
        <v>2035</v>
      </c>
      <c r="X275" s="1316" t="s">
        <v>2829</v>
      </c>
      <c r="Y275" s="1316" t="s">
        <v>2034</v>
      </c>
      <c r="Z275" s="1313" t="s">
        <v>2035</v>
      </c>
      <c r="AA275" s="1341" t="s">
        <v>2035</v>
      </c>
      <c r="AB275" s="1316" t="s">
        <v>2035</v>
      </c>
      <c r="AC275" s="1316" t="s">
        <v>2035</v>
      </c>
      <c r="AD275" s="1313" t="s">
        <v>2035</v>
      </c>
      <c r="AE275" s="1315" t="s">
        <v>2829</v>
      </c>
      <c r="AF275" s="1316" t="s">
        <v>2035</v>
      </c>
      <c r="AG275" s="1316" t="s">
        <v>2035</v>
      </c>
      <c r="AH275" s="1313" t="s">
        <v>2035</v>
      </c>
      <c r="AI275" s="1362" t="s">
        <v>2035</v>
      </c>
      <c r="AJ275" s="1306" t="s">
        <v>2035</v>
      </c>
      <c r="AK275" s="1497" t="s">
        <v>2035</v>
      </c>
      <c r="AL275" s="1497" t="s">
        <v>2035</v>
      </c>
      <c r="AM275" s="1497" t="s">
        <v>2035</v>
      </c>
      <c r="AN275" s="1495" t="s">
        <v>2035</v>
      </c>
      <c r="AO275" s="1464" t="s">
        <v>2035</v>
      </c>
      <c r="AP275" s="1464" t="s">
        <v>2035</v>
      </c>
      <c r="AQ275" s="1496" t="s">
        <v>2035</v>
      </c>
      <c r="AR275" s="1495" t="s">
        <v>2035</v>
      </c>
      <c r="AS275" s="1464" t="s">
        <v>2035</v>
      </c>
      <c r="AT275" s="1464" t="s">
        <v>2035</v>
      </c>
      <c r="AU275" s="1464" t="s">
        <v>2035</v>
      </c>
      <c r="AV275" s="1496" t="s">
        <v>2035</v>
      </c>
      <c r="AW275" s="1495" t="s">
        <v>2829</v>
      </c>
      <c r="AX275" s="1464" t="s">
        <v>2035</v>
      </c>
      <c r="AY275" s="1464" t="s">
        <v>2035</v>
      </c>
      <c r="AZ275" s="1496" t="s">
        <v>2035</v>
      </c>
      <c r="BA275" s="1495" t="s">
        <v>2035</v>
      </c>
      <c r="BB275" s="1464" t="s">
        <v>2035</v>
      </c>
      <c r="BC275" s="1464" t="s">
        <v>2035</v>
      </c>
      <c r="BD275" s="1464" t="s">
        <v>2035</v>
      </c>
      <c r="BE275" s="1436"/>
      <c r="BF275" s="1436"/>
      <c r="BG275" s="40"/>
      <c r="BH275" s="40"/>
      <c r="BI275" s="40"/>
      <c r="BJ275" s="40"/>
      <c r="BK275" s="40"/>
      <c r="BL275" s="40"/>
      <c r="BM275" s="40"/>
      <c r="BN275" s="40"/>
      <c r="BO275" s="40"/>
    </row>
    <row r="276" spans="1:67" ht="13.5" thickBot="1" x14ac:dyDescent="0.25">
      <c r="A276" s="2878"/>
      <c r="B276" s="2344" t="s">
        <v>2832</v>
      </c>
      <c r="C276" s="2329" t="s">
        <v>2740</v>
      </c>
      <c r="D276" s="2223"/>
      <c r="E276" s="2234" t="s">
        <v>2035</v>
      </c>
      <c r="F276" s="2235" t="s">
        <v>2035</v>
      </c>
      <c r="G276" s="2235" t="s">
        <v>2035</v>
      </c>
      <c r="H276" s="2235" t="s">
        <v>2035</v>
      </c>
      <c r="I276" s="2345" t="s">
        <v>2035</v>
      </c>
      <c r="J276" s="2234" t="s">
        <v>2035</v>
      </c>
      <c r="K276" s="2346" t="s">
        <v>2035</v>
      </c>
      <c r="L276" s="2346" t="s">
        <v>2035</v>
      </c>
      <c r="M276" s="2337" t="s">
        <v>2035</v>
      </c>
      <c r="N276" s="2234" t="s">
        <v>2829</v>
      </c>
      <c r="O276" s="2235" t="s">
        <v>2829</v>
      </c>
      <c r="P276" s="2347" t="s">
        <v>2035</v>
      </c>
      <c r="Q276" s="1438" t="s">
        <v>2035</v>
      </c>
      <c r="R276" s="1494" t="s">
        <v>2035</v>
      </c>
      <c r="S276" s="1314" t="s">
        <v>2035</v>
      </c>
      <c r="T276" s="1314" t="s">
        <v>2035</v>
      </c>
      <c r="U276" s="1320" t="s">
        <v>2736</v>
      </c>
      <c r="V276" s="1494" t="s">
        <v>2035</v>
      </c>
      <c r="W276" s="1314" t="s">
        <v>2035</v>
      </c>
      <c r="X276" s="1314" t="s">
        <v>2035</v>
      </c>
      <c r="Y276" s="1314" t="s">
        <v>2035</v>
      </c>
      <c r="Z276" s="1438" t="s">
        <v>2035</v>
      </c>
      <c r="AA276" s="1493" t="s">
        <v>2035</v>
      </c>
      <c r="AB276" s="1314" t="s">
        <v>2035</v>
      </c>
      <c r="AC276" s="1314" t="s">
        <v>2035</v>
      </c>
      <c r="AD276" s="1438" t="s">
        <v>2035</v>
      </c>
      <c r="AE276" s="1321" t="s">
        <v>2829</v>
      </c>
      <c r="AF276" s="1314" t="s">
        <v>2035</v>
      </c>
      <c r="AG276" s="1314" t="s">
        <v>2035</v>
      </c>
      <c r="AH276" s="1438" t="s">
        <v>2035</v>
      </c>
      <c r="AI276" s="1492" t="s">
        <v>2035</v>
      </c>
      <c r="AJ276" s="1305" t="s">
        <v>2035</v>
      </c>
      <c r="AK276" s="1491" t="s">
        <v>2035</v>
      </c>
      <c r="AL276" s="1463" t="s">
        <v>2035</v>
      </c>
      <c r="AM276" s="1463" t="s">
        <v>2035</v>
      </c>
      <c r="AN276" s="1489" t="s">
        <v>2035</v>
      </c>
      <c r="AO276" s="1462" t="s">
        <v>2035</v>
      </c>
      <c r="AP276" s="1462" t="s">
        <v>2035</v>
      </c>
      <c r="AQ276" s="1490" t="s">
        <v>2035</v>
      </c>
      <c r="AR276" s="1489" t="s">
        <v>2035</v>
      </c>
      <c r="AS276" s="1462" t="s">
        <v>2035</v>
      </c>
      <c r="AT276" s="1462" t="s">
        <v>2035</v>
      </c>
      <c r="AU276" s="1462" t="s">
        <v>2035</v>
      </c>
      <c r="AV276" s="1490" t="s">
        <v>2035</v>
      </c>
      <c r="AW276" s="1489" t="s">
        <v>2829</v>
      </c>
      <c r="AX276" s="1462" t="s">
        <v>2035</v>
      </c>
      <c r="AY276" s="1462" t="s">
        <v>2035</v>
      </c>
      <c r="AZ276" s="1490" t="s">
        <v>2035</v>
      </c>
      <c r="BA276" s="1489" t="s">
        <v>2035</v>
      </c>
      <c r="BB276" s="1462" t="s">
        <v>2035</v>
      </c>
      <c r="BC276" s="1462" t="s">
        <v>2035</v>
      </c>
      <c r="BD276" s="1462" t="s">
        <v>2035</v>
      </c>
      <c r="BE276" s="40"/>
      <c r="BF276" s="1436"/>
      <c r="BG276" s="40"/>
      <c r="BH276" s="40"/>
      <c r="BI276" s="40"/>
      <c r="BJ276" s="40"/>
      <c r="BK276" s="40"/>
      <c r="BL276" s="40"/>
      <c r="BM276" s="40"/>
      <c r="BN276" s="40"/>
      <c r="BO276" s="40"/>
    </row>
    <row r="277" spans="1:67" ht="13.5" thickBot="1" x14ac:dyDescent="0.25">
      <c r="A277" s="1474"/>
      <c r="B277" s="2348"/>
      <c r="C277" s="2329"/>
      <c r="D277" s="2223"/>
      <c r="E277" s="2243"/>
      <c r="F277" s="2215"/>
      <c r="G277" s="2215"/>
      <c r="H277" s="2215"/>
      <c r="I277" s="2349"/>
      <c r="J277" s="2243"/>
      <c r="K277" s="2350"/>
      <c r="L277" s="2350"/>
      <c r="M277" s="2351"/>
      <c r="N277" s="2243"/>
      <c r="O277" s="2215"/>
      <c r="P277" s="2352"/>
      <c r="Q277" s="1486"/>
      <c r="R277" s="1488"/>
      <c r="S277" s="1343"/>
      <c r="T277" s="1343"/>
      <c r="U277" s="1431"/>
      <c r="V277" s="1488"/>
      <c r="W277" s="1343"/>
      <c r="X277" s="1343"/>
      <c r="Y277" s="1343"/>
      <c r="Z277" s="1486"/>
      <c r="AA277" s="1487"/>
      <c r="AB277" s="1343"/>
      <c r="AC277" s="1343"/>
      <c r="AD277" s="1486"/>
      <c r="AE277" s="1381"/>
      <c r="AF277" s="1343"/>
      <c r="AG277" s="1343"/>
      <c r="AH277" s="1486"/>
      <c r="AI277" s="1485"/>
      <c r="AJ277" s="1308"/>
      <c r="AK277" s="1484"/>
      <c r="AL277" s="1469"/>
      <c r="AM277" s="1469"/>
      <c r="AN277" s="1482"/>
      <c r="AO277" s="1468"/>
      <c r="AP277" s="1468"/>
      <c r="AQ277" s="1483"/>
      <c r="AR277" s="1482"/>
      <c r="AS277" s="1468"/>
      <c r="AT277" s="1468"/>
      <c r="AU277" s="1468"/>
      <c r="AV277" s="1483"/>
      <c r="AW277" s="1482"/>
      <c r="AX277" s="1468"/>
      <c r="AY277" s="1468"/>
      <c r="AZ277" s="1483"/>
      <c r="BA277" s="1482"/>
      <c r="BB277" s="1468"/>
      <c r="BC277" s="1468"/>
      <c r="BD277" s="1468"/>
      <c r="BE277" s="40"/>
      <c r="BF277" s="1436"/>
      <c r="BG277" s="40"/>
      <c r="BH277" s="40"/>
      <c r="BI277" s="40"/>
      <c r="BJ277" s="40"/>
      <c r="BK277" s="40"/>
      <c r="BL277" s="40"/>
      <c r="BM277" s="40"/>
      <c r="BN277" s="40"/>
      <c r="BO277" s="40"/>
    </row>
    <row r="278" spans="1:67" ht="13.5" thickBot="1" x14ac:dyDescent="0.25">
      <c r="A278" s="1474"/>
      <c r="B278" s="2326" t="s">
        <v>2822</v>
      </c>
      <c r="C278" s="2329"/>
      <c r="D278" s="2223"/>
      <c r="E278" s="2856" t="s">
        <v>2765</v>
      </c>
      <c r="F278" s="2857"/>
      <c r="G278" s="2857"/>
      <c r="H278" s="2857"/>
      <c r="I278" s="2858"/>
      <c r="J278" s="2856" t="s">
        <v>2764</v>
      </c>
      <c r="K278" s="2857"/>
      <c r="L278" s="2857"/>
      <c r="M278" s="2858"/>
      <c r="N278" s="2751" t="s">
        <v>2763</v>
      </c>
      <c r="O278" s="2752"/>
      <c r="P278" s="2752"/>
      <c r="Q278" s="2753"/>
      <c r="R278" s="2751" t="s">
        <v>2753</v>
      </c>
      <c r="S278" s="2752"/>
      <c r="T278" s="2752"/>
      <c r="U278" s="2753"/>
      <c r="V278" s="2751" t="s">
        <v>2762</v>
      </c>
      <c r="W278" s="2752"/>
      <c r="X278" s="2752"/>
      <c r="Y278" s="2752"/>
      <c r="Z278" s="2753"/>
      <c r="AA278" s="2751" t="s">
        <v>2752</v>
      </c>
      <c r="AB278" s="2752"/>
      <c r="AC278" s="2752"/>
      <c r="AD278" s="2753"/>
      <c r="AE278" s="2751" t="s">
        <v>2751</v>
      </c>
      <c r="AF278" s="2752"/>
      <c r="AG278" s="2752"/>
      <c r="AH278" s="2752"/>
      <c r="AI278" s="2753"/>
      <c r="AJ278" s="2751" t="s">
        <v>2768</v>
      </c>
      <c r="AK278" s="2752"/>
      <c r="AL278" s="2752"/>
      <c r="AM278" s="2753"/>
      <c r="AN278" s="2751" t="s">
        <v>2761</v>
      </c>
      <c r="AO278" s="2752"/>
      <c r="AP278" s="2752"/>
      <c r="AQ278" s="2753"/>
      <c r="AR278" s="2751" t="s">
        <v>2760</v>
      </c>
      <c r="AS278" s="2752"/>
      <c r="AT278" s="2752"/>
      <c r="AU278" s="2752"/>
      <c r="AV278" s="2753"/>
      <c r="AW278" s="2751" t="s">
        <v>2759</v>
      </c>
      <c r="AX278" s="2752"/>
      <c r="AY278" s="2752"/>
      <c r="AZ278" s="2753"/>
      <c r="BA278" s="2751" t="s">
        <v>2758</v>
      </c>
      <c r="BB278" s="2752"/>
      <c r="BC278" s="2752"/>
      <c r="BD278" s="2753"/>
      <c r="BE278" s="40"/>
      <c r="BF278" s="40"/>
      <c r="BG278" s="40"/>
      <c r="BH278" s="40"/>
      <c r="BI278" s="40"/>
      <c r="BJ278" s="40"/>
      <c r="BK278" s="40"/>
      <c r="BL278" s="40"/>
      <c r="BM278" s="40"/>
      <c r="BN278" s="40"/>
      <c r="BO278" s="40"/>
    </row>
    <row r="279" spans="1:67" ht="13.5" thickBot="1" x14ac:dyDescent="0.25">
      <c r="A279" s="2327" t="s">
        <v>2026</v>
      </c>
      <c r="B279" s="2327" t="s">
        <v>2026</v>
      </c>
      <c r="C279" s="2328" t="s">
        <v>2821</v>
      </c>
      <c r="D279" s="1303"/>
      <c r="E279" s="2208">
        <v>2</v>
      </c>
      <c r="F279" s="2209">
        <v>8</v>
      </c>
      <c r="G279" s="2209">
        <v>15</v>
      </c>
      <c r="H279" s="2209">
        <v>22</v>
      </c>
      <c r="I279" s="2211">
        <v>29</v>
      </c>
      <c r="J279" s="2208">
        <v>5</v>
      </c>
      <c r="K279" s="2209">
        <v>14</v>
      </c>
      <c r="L279" s="2209">
        <v>19</v>
      </c>
      <c r="M279" s="2211">
        <v>28</v>
      </c>
      <c r="N279" s="2208">
        <v>5</v>
      </c>
      <c r="O279" s="2209">
        <v>12</v>
      </c>
      <c r="P279" s="2209">
        <v>19</v>
      </c>
      <c r="Q279" s="1338">
        <v>26</v>
      </c>
      <c r="R279" s="1340">
        <v>2</v>
      </c>
      <c r="S279" s="1339">
        <v>9</v>
      </c>
      <c r="T279" s="1339">
        <v>16</v>
      </c>
      <c r="U279" s="1338">
        <v>23</v>
      </c>
      <c r="V279" s="1340">
        <v>3</v>
      </c>
      <c r="W279" s="1339">
        <v>9</v>
      </c>
      <c r="X279" s="1339">
        <v>16</v>
      </c>
      <c r="Y279" s="1339">
        <v>23</v>
      </c>
      <c r="Z279" s="1338">
        <v>30</v>
      </c>
      <c r="AA279" s="1340">
        <v>4</v>
      </c>
      <c r="AB279" s="1339">
        <v>11</v>
      </c>
      <c r="AC279" s="1339">
        <v>18</v>
      </c>
      <c r="AD279" s="1338">
        <v>25</v>
      </c>
      <c r="AE279" s="1340">
        <v>3</v>
      </c>
      <c r="AF279" s="1339">
        <v>10</v>
      </c>
      <c r="AG279" s="1339">
        <v>17</v>
      </c>
      <c r="AH279" s="1338">
        <v>24</v>
      </c>
      <c r="AI279" s="1479">
        <v>30</v>
      </c>
      <c r="AJ279" s="1337">
        <v>7</v>
      </c>
      <c r="AK279" s="1336">
        <v>13</v>
      </c>
      <c r="AL279" s="1336">
        <v>20</v>
      </c>
      <c r="AM279" s="1336">
        <v>27</v>
      </c>
      <c r="AN279" s="1337">
        <v>4</v>
      </c>
      <c r="AO279" s="1336">
        <v>11</v>
      </c>
      <c r="AP279" s="1336">
        <v>17</v>
      </c>
      <c r="AQ279" s="1335">
        <v>25</v>
      </c>
      <c r="AR279" s="1334">
        <v>1</v>
      </c>
      <c r="AS279" s="1333">
        <v>8</v>
      </c>
      <c r="AT279" s="1333">
        <v>15</v>
      </c>
      <c r="AU279" s="1333" t="s">
        <v>2736</v>
      </c>
      <c r="AV279" s="1332">
        <v>29</v>
      </c>
      <c r="AW279" s="1334">
        <v>6</v>
      </c>
      <c r="AX279" s="1333">
        <v>13</v>
      </c>
      <c r="AY279" s="1333">
        <v>21</v>
      </c>
      <c r="AZ279" s="1332">
        <v>27</v>
      </c>
      <c r="BA279" s="1334">
        <v>4</v>
      </c>
      <c r="BB279" s="1333">
        <v>10</v>
      </c>
      <c r="BC279" s="1333">
        <v>18</v>
      </c>
      <c r="BD279" s="1333" t="s">
        <v>603</v>
      </c>
      <c r="BE279" s="40"/>
      <c r="BF279" s="39" t="s">
        <v>2857</v>
      </c>
      <c r="BG279" s="40"/>
      <c r="BH279" s="40"/>
      <c r="BI279" s="40"/>
      <c r="BJ279" s="40"/>
      <c r="BK279" s="40"/>
      <c r="BL279" s="40"/>
      <c r="BM279" s="40"/>
      <c r="BN279" s="40"/>
      <c r="BO279" s="40"/>
    </row>
    <row r="280" spans="1:67" ht="16.5" thickBot="1" x14ac:dyDescent="0.3">
      <c r="A280" s="2353" t="s">
        <v>510</v>
      </c>
      <c r="B280" s="1478" t="s">
        <v>1611</v>
      </c>
      <c r="C280" s="1473" t="s">
        <v>2733</v>
      </c>
      <c r="D280" s="1303"/>
      <c r="E280" s="2213" t="s">
        <v>2736</v>
      </c>
      <c r="F280" s="2214" t="s">
        <v>2736</v>
      </c>
      <c r="G280" s="2214" t="s">
        <v>2736</v>
      </c>
      <c r="H280" s="2214" t="s">
        <v>2736</v>
      </c>
      <c r="I280" s="2354" t="s">
        <v>2736</v>
      </c>
      <c r="J280" s="2275" t="s">
        <v>2034</v>
      </c>
      <c r="K280" s="2355" t="s">
        <v>2034</v>
      </c>
      <c r="L280" s="2355" t="s">
        <v>2034</v>
      </c>
      <c r="M280" s="2356" t="s">
        <v>2034</v>
      </c>
      <c r="N280" s="2275" t="s">
        <v>2034</v>
      </c>
      <c r="O280" s="2355" t="s">
        <v>2034</v>
      </c>
      <c r="P280" s="2355" t="s">
        <v>2034</v>
      </c>
      <c r="Q280" s="1310" t="s">
        <v>2034</v>
      </c>
      <c r="R280" s="1304" t="s">
        <v>2034</v>
      </c>
      <c r="S280" s="1312" t="s">
        <v>2034</v>
      </c>
      <c r="T280" s="1312" t="s">
        <v>2034</v>
      </c>
      <c r="U280" s="1310" t="s">
        <v>2034</v>
      </c>
      <c r="V280" s="1304" t="s">
        <v>2034</v>
      </c>
      <c r="W280" s="1477" t="s">
        <v>2736</v>
      </c>
      <c r="X280" s="1477" t="s">
        <v>2736</v>
      </c>
      <c r="Y280" s="1477" t="s">
        <v>2736</v>
      </c>
      <c r="Z280" s="1311" t="s">
        <v>2736</v>
      </c>
      <c r="AA280" s="1304" t="s">
        <v>2034</v>
      </c>
      <c r="AB280" s="1312" t="s">
        <v>2034</v>
      </c>
      <c r="AC280" s="1312" t="s">
        <v>2034</v>
      </c>
      <c r="AD280" s="1310" t="s">
        <v>2035</v>
      </c>
      <c r="AE280" s="1304" t="s">
        <v>2035</v>
      </c>
      <c r="AF280" s="1312" t="s">
        <v>2035</v>
      </c>
      <c r="AG280" s="1312" t="s">
        <v>2035</v>
      </c>
      <c r="AH280" s="1310" t="s">
        <v>2035</v>
      </c>
      <c r="AI280" s="1328" t="s">
        <v>2035</v>
      </c>
      <c r="AJ280" s="1304" t="s">
        <v>2035</v>
      </c>
      <c r="AK280" s="1312" t="s">
        <v>2035</v>
      </c>
      <c r="AL280" s="1312" t="s">
        <v>2035</v>
      </c>
      <c r="AM280" s="1312" t="s">
        <v>2035</v>
      </c>
      <c r="AN280" s="1304" t="s">
        <v>2035</v>
      </c>
      <c r="AO280" s="1312" t="s">
        <v>2035</v>
      </c>
      <c r="AP280" s="1312" t="s">
        <v>2035</v>
      </c>
      <c r="AQ280" s="1310" t="s">
        <v>2035</v>
      </c>
      <c r="AR280" s="1304" t="s">
        <v>2035</v>
      </c>
      <c r="AS280" s="1312" t="s">
        <v>2035</v>
      </c>
      <c r="AT280" s="1312" t="s">
        <v>2035</v>
      </c>
      <c r="AU280" s="1476" t="s">
        <v>2736</v>
      </c>
      <c r="AV280" s="1310" t="s">
        <v>2035</v>
      </c>
      <c r="AW280" s="1304" t="s">
        <v>2034</v>
      </c>
      <c r="AX280" s="1312" t="s">
        <v>2034</v>
      </c>
      <c r="AY280" s="1312" t="s">
        <v>2034</v>
      </c>
      <c r="AZ280" s="1310" t="s">
        <v>2034</v>
      </c>
      <c r="BA280" s="1304" t="s">
        <v>2034</v>
      </c>
      <c r="BB280" s="1312" t="s">
        <v>2035</v>
      </c>
      <c r="BC280" s="1312" t="s">
        <v>2035</v>
      </c>
      <c r="BD280" s="1464" t="s">
        <v>2736</v>
      </c>
      <c r="BE280" s="40"/>
      <c r="BF280" s="1352" t="s">
        <v>2788</v>
      </c>
      <c r="BG280" s="1351" t="s">
        <v>2787</v>
      </c>
      <c r="BH280" s="40"/>
      <c r="BI280" s="40"/>
      <c r="BJ280" s="40"/>
      <c r="BK280" s="1271" t="s">
        <v>2017</v>
      </c>
      <c r="BL280" s="2406"/>
      <c r="BM280" s="1265"/>
      <c r="BN280" s="84">
        <v>2007</v>
      </c>
      <c r="BO280" s="40"/>
    </row>
    <row r="281" spans="1:67" ht="16.5" thickBot="1" x14ac:dyDescent="0.25">
      <c r="A281" s="1481" t="s">
        <v>508</v>
      </c>
      <c r="B281" s="1478" t="s">
        <v>508</v>
      </c>
      <c r="C281" s="1461" t="s">
        <v>2828</v>
      </c>
      <c r="D281" s="1303"/>
      <c r="E281" s="2213" t="s">
        <v>2736</v>
      </c>
      <c r="F281" s="2214" t="s">
        <v>2736</v>
      </c>
      <c r="G281" s="2214" t="s">
        <v>2736</v>
      </c>
      <c r="H281" s="2214" t="s">
        <v>2736</v>
      </c>
      <c r="I281" s="2354" t="s">
        <v>2736</v>
      </c>
      <c r="J281" s="2275" t="s">
        <v>2034</v>
      </c>
      <c r="K281" s="2355" t="s">
        <v>2034</v>
      </c>
      <c r="L281" s="2355" t="s">
        <v>2034</v>
      </c>
      <c r="M281" s="2356" t="s">
        <v>2034</v>
      </c>
      <c r="N281" s="2275" t="s">
        <v>2034</v>
      </c>
      <c r="O281" s="2355" t="s">
        <v>2035</v>
      </c>
      <c r="P281" s="2355" t="s">
        <v>2034</v>
      </c>
      <c r="Q281" s="1310" t="s">
        <v>2034</v>
      </c>
      <c r="R281" s="1304" t="s">
        <v>2035</v>
      </c>
      <c r="S281" s="1312" t="s">
        <v>2035</v>
      </c>
      <c r="T281" s="1312" t="s">
        <v>2035</v>
      </c>
      <c r="U281" s="1310" t="s">
        <v>2035</v>
      </c>
      <c r="V281" s="1304" t="s">
        <v>2035</v>
      </c>
      <c r="W281" s="1312" t="s">
        <v>2035</v>
      </c>
      <c r="X281" s="1477" t="s">
        <v>2736</v>
      </c>
      <c r="Y281" s="1477" t="s">
        <v>2736</v>
      </c>
      <c r="Z281" s="1310" t="s">
        <v>2035</v>
      </c>
      <c r="AA281" s="1304" t="s">
        <v>2035</v>
      </c>
      <c r="AB281" s="1312" t="s">
        <v>2035</v>
      </c>
      <c r="AC281" s="1312" t="s">
        <v>2035</v>
      </c>
      <c r="AD281" s="1310" t="s">
        <v>2035</v>
      </c>
      <c r="AE281" s="1304" t="s">
        <v>2035</v>
      </c>
      <c r="AF281" s="1312" t="s">
        <v>2035</v>
      </c>
      <c r="AG281" s="1312" t="s">
        <v>2035</v>
      </c>
      <c r="AH281" s="1310" t="s">
        <v>2035</v>
      </c>
      <c r="AI281" s="1328" t="s">
        <v>2035</v>
      </c>
      <c r="AJ281" s="1304" t="s">
        <v>2035</v>
      </c>
      <c r="AK281" s="1312" t="s">
        <v>2035</v>
      </c>
      <c r="AL281" s="1312" t="s">
        <v>2035</v>
      </c>
      <c r="AM281" s="1312" t="s">
        <v>2035</v>
      </c>
      <c r="AN281" s="1304" t="s">
        <v>2035</v>
      </c>
      <c r="AO281" s="1312" t="s">
        <v>2035</v>
      </c>
      <c r="AP281" s="1312" t="s">
        <v>2035</v>
      </c>
      <c r="AQ281" s="1310" t="s">
        <v>2035</v>
      </c>
      <c r="AR281" s="1304" t="s">
        <v>2035</v>
      </c>
      <c r="AS281" s="1312" t="s">
        <v>2035</v>
      </c>
      <c r="AT281" s="1312" t="s">
        <v>2035</v>
      </c>
      <c r="AU281" s="1476" t="s">
        <v>2736</v>
      </c>
      <c r="AV281" s="1310" t="s">
        <v>2035</v>
      </c>
      <c r="AW281" s="1304" t="s">
        <v>2035</v>
      </c>
      <c r="AX281" s="1312" t="s">
        <v>2035</v>
      </c>
      <c r="AY281" s="1312" t="s">
        <v>2035</v>
      </c>
      <c r="AZ281" s="1310" t="s">
        <v>2035</v>
      </c>
      <c r="BA281" s="1304" t="s">
        <v>2035</v>
      </c>
      <c r="BB281" s="1312" t="s">
        <v>2035</v>
      </c>
      <c r="BC281" s="1312" t="s">
        <v>2035</v>
      </c>
      <c r="BD281" s="1464" t="s">
        <v>2736</v>
      </c>
      <c r="BE281" s="40"/>
      <c r="BF281" s="1352" t="s">
        <v>2035</v>
      </c>
      <c r="BG281" s="1351" t="s">
        <v>2034</v>
      </c>
      <c r="BH281" s="40"/>
      <c r="BI281" s="40"/>
      <c r="BJ281" s="40"/>
      <c r="BK281" s="130"/>
      <c r="BL281" s="1264" t="s">
        <v>2038</v>
      </c>
      <c r="BM281" s="92"/>
      <c r="BN281" s="92">
        <f>BF282</f>
        <v>56</v>
      </c>
      <c r="BO281" s="40"/>
    </row>
    <row r="282" spans="1:67" ht="16.5" thickBot="1" x14ac:dyDescent="0.25">
      <c r="A282" s="1461"/>
      <c r="B282" s="1474"/>
      <c r="C282" s="1461"/>
      <c r="D282" s="1303"/>
      <c r="E282" s="2213"/>
      <c r="F282" s="2214"/>
      <c r="G282" s="2214"/>
      <c r="H282" s="2214"/>
      <c r="I282" s="2354"/>
      <c r="J282" s="2275"/>
      <c r="K282" s="2355"/>
      <c r="L282" s="2355"/>
      <c r="M282" s="2356"/>
      <c r="N282" s="2275"/>
      <c r="O282" s="2355"/>
      <c r="P282" s="2355"/>
      <c r="Q282" s="1310"/>
      <c r="R282" s="1304"/>
      <c r="S282" s="1312"/>
      <c r="T282" s="1312"/>
      <c r="U282" s="1310"/>
      <c r="V282" s="1304"/>
      <c r="W282" s="1312"/>
      <c r="X282" s="1477"/>
      <c r="Y282" s="1477"/>
      <c r="Z282" s="1310"/>
      <c r="AA282" s="1304"/>
      <c r="AB282" s="1312"/>
      <c r="AC282" s="1312"/>
      <c r="AD282" s="1310"/>
      <c r="AE282" s="1304"/>
      <c r="AF282" s="1312"/>
      <c r="AG282" s="1312"/>
      <c r="AH282" s="1310"/>
      <c r="AI282" s="1328"/>
      <c r="AJ282" s="1304"/>
      <c r="AK282" s="1312"/>
      <c r="AL282" s="1312"/>
      <c r="AM282" s="1312"/>
      <c r="AN282" s="1304"/>
      <c r="AO282" s="1312"/>
      <c r="AP282" s="1312"/>
      <c r="AQ282" s="1310"/>
      <c r="AR282" s="1304"/>
      <c r="AS282" s="1312"/>
      <c r="AT282" s="1312"/>
      <c r="AU282" s="1476"/>
      <c r="AV282" s="1310"/>
      <c r="AW282" s="1304"/>
      <c r="AX282" s="1312"/>
      <c r="AY282" s="1312"/>
      <c r="AZ282" s="1310"/>
      <c r="BA282" s="1304"/>
      <c r="BB282" s="1312"/>
      <c r="BC282" s="1312"/>
      <c r="BD282" s="1480"/>
      <c r="BE282" s="40"/>
      <c r="BF282" s="1352">
        <f>COUNTIFS($E$280:$BC$281,BF281)</f>
        <v>56</v>
      </c>
      <c r="BG282" s="1351">
        <f>COUNTIFS($E$280:$BC$281,BG281)</f>
        <v>28</v>
      </c>
      <c r="BH282" s="40"/>
      <c r="BI282" s="40"/>
      <c r="BJ282" s="40"/>
      <c r="BK282" s="130"/>
      <c r="BL282" s="718" t="s">
        <v>2037</v>
      </c>
      <c r="BM282" s="92"/>
      <c r="BN282" s="92">
        <f>BG282</f>
        <v>28</v>
      </c>
      <c r="BO282" s="40"/>
    </row>
    <row r="283" spans="1:67" ht="13.5" thickBot="1" x14ac:dyDescent="0.25">
      <c r="A283" s="1474"/>
      <c r="B283" s="2326" t="s">
        <v>2822</v>
      </c>
      <c r="C283" s="2329"/>
      <c r="D283" s="1303"/>
      <c r="E283" s="2856" t="s">
        <v>2765</v>
      </c>
      <c r="F283" s="2857"/>
      <c r="G283" s="2857"/>
      <c r="H283" s="2857"/>
      <c r="I283" s="2858"/>
      <c r="J283" s="2856" t="s">
        <v>2764</v>
      </c>
      <c r="K283" s="2857"/>
      <c r="L283" s="2857"/>
      <c r="M283" s="2858"/>
      <c r="N283" s="2751" t="s">
        <v>2763</v>
      </c>
      <c r="O283" s="2752"/>
      <c r="P283" s="2752"/>
      <c r="Q283" s="2753"/>
      <c r="R283" s="2751" t="s">
        <v>2753</v>
      </c>
      <c r="S283" s="2752"/>
      <c r="T283" s="2752"/>
      <c r="U283" s="2753"/>
      <c r="V283" s="2751" t="s">
        <v>2762</v>
      </c>
      <c r="W283" s="2752"/>
      <c r="X283" s="2752"/>
      <c r="Y283" s="2752"/>
      <c r="Z283" s="2753"/>
      <c r="AA283" s="2751" t="s">
        <v>2752</v>
      </c>
      <c r="AB283" s="2752"/>
      <c r="AC283" s="2752"/>
      <c r="AD283" s="2753"/>
      <c r="AE283" s="2751" t="s">
        <v>2751</v>
      </c>
      <c r="AF283" s="2752"/>
      <c r="AG283" s="2752"/>
      <c r="AH283" s="2752"/>
      <c r="AI283" s="2753"/>
      <c r="AJ283" s="2751" t="s">
        <v>2768</v>
      </c>
      <c r="AK283" s="2752"/>
      <c r="AL283" s="2752"/>
      <c r="AM283" s="2753"/>
      <c r="AN283" s="2751" t="s">
        <v>2761</v>
      </c>
      <c r="AO283" s="2752"/>
      <c r="AP283" s="2752"/>
      <c r="AQ283" s="2753"/>
      <c r="AR283" s="2751" t="s">
        <v>2760</v>
      </c>
      <c r="AS283" s="2752"/>
      <c r="AT283" s="2752"/>
      <c r="AU283" s="2752"/>
      <c r="AV283" s="2753"/>
      <c r="AW283" s="2751" t="s">
        <v>2759</v>
      </c>
      <c r="AX283" s="2752"/>
      <c r="AY283" s="2752"/>
      <c r="AZ283" s="2753"/>
      <c r="BA283" s="2751" t="s">
        <v>2758</v>
      </c>
      <c r="BB283" s="2752"/>
      <c r="BC283" s="2752"/>
      <c r="BD283" s="2753"/>
      <c r="BE283" s="40"/>
      <c r="BF283" s="40"/>
      <c r="BG283" s="40"/>
      <c r="BH283" s="40"/>
      <c r="BI283" s="40"/>
      <c r="BJ283" s="40"/>
      <c r="BK283" s="40"/>
      <c r="BL283" s="40"/>
      <c r="BM283" s="40"/>
      <c r="BN283" s="40"/>
      <c r="BO283" s="40"/>
    </row>
    <row r="284" spans="1:67" ht="13.5" thickBot="1" x14ac:dyDescent="0.25">
      <c r="A284" s="2327" t="s">
        <v>2023</v>
      </c>
      <c r="B284" s="2327" t="s">
        <v>2023</v>
      </c>
      <c r="C284" s="2328" t="s">
        <v>2821</v>
      </c>
      <c r="D284" s="1303"/>
      <c r="E284" s="2208">
        <v>2</v>
      </c>
      <c r="F284" s="2209">
        <v>8</v>
      </c>
      <c r="G284" s="2209">
        <v>15</v>
      </c>
      <c r="H284" s="2209">
        <v>22</v>
      </c>
      <c r="I284" s="2211">
        <v>29</v>
      </c>
      <c r="J284" s="2208">
        <v>5</v>
      </c>
      <c r="K284" s="2209">
        <v>14</v>
      </c>
      <c r="L284" s="2209">
        <v>19</v>
      </c>
      <c r="M284" s="2211">
        <v>28</v>
      </c>
      <c r="N284" s="2208">
        <v>5</v>
      </c>
      <c r="O284" s="2209">
        <v>12</v>
      </c>
      <c r="P284" s="2209">
        <v>19</v>
      </c>
      <c r="Q284" s="1338">
        <v>26</v>
      </c>
      <c r="R284" s="1340">
        <v>2</v>
      </c>
      <c r="S284" s="1339">
        <v>9</v>
      </c>
      <c r="T284" s="1339">
        <v>16</v>
      </c>
      <c r="U284" s="1338">
        <v>23</v>
      </c>
      <c r="V284" s="1340">
        <v>3</v>
      </c>
      <c r="W284" s="1339">
        <v>9</v>
      </c>
      <c r="X284" s="1339">
        <v>16</v>
      </c>
      <c r="Y284" s="1339">
        <v>23</v>
      </c>
      <c r="Z284" s="1338">
        <v>30</v>
      </c>
      <c r="AA284" s="1340">
        <v>4</v>
      </c>
      <c r="AB284" s="1339">
        <v>11</v>
      </c>
      <c r="AC284" s="1339">
        <v>18</v>
      </c>
      <c r="AD284" s="1338">
        <v>25</v>
      </c>
      <c r="AE284" s="1340">
        <v>3</v>
      </c>
      <c r="AF284" s="1339">
        <v>10</v>
      </c>
      <c r="AG284" s="1339">
        <v>17</v>
      </c>
      <c r="AH284" s="1338">
        <v>24</v>
      </c>
      <c r="AI284" s="1479">
        <v>30</v>
      </c>
      <c r="AJ284" s="1337">
        <v>7</v>
      </c>
      <c r="AK284" s="1336">
        <v>13</v>
      </c>
      <c r="AL284" s="1336">
        <v>20</v>
      </c>
      <c r="AM284" s="1336">
        <v>27</v>
      </c>
      <c r="AN284" s="1337">
        <v>4</v>
      </c>
      <c r="AO284" s="1336">
        <v>11</v>
      </c>
      <c r="AP284" s="1336">
        <v>17</v>
      </c>
      <c r="AQ284" s="1335">
        <v>25</v>
      </c>
      <c r="AR284" s="1334">
        <v>1</v>
      </c>
      <c r="AS284" s="1333">
        <v>8</v>
      </c>
      <c r="AT284" s="1333">
        <v>15</v>
      </c>
      <c r="AU284" s="1333" t="s">
        <v>2736</v>
      </c>
      <c r="AV284" s="1332">
        <v>29</v>
      </c>
      <c r="AW284" s="1334">
        <v>6</v>
      </c>
      <c r="AX284" s="1333">
        <v>13</v>
      </c>
      <c r="AY284" s="1333">
        <v>21</v>
      </c>
      <c r="AZ284" s="1332">
        <v>27</v>
      </c>
      <c r="BA284" s="1334">
        <v>4</v>
      </c>
      <c r="BB284" s="1333">
        <v>10</v>
      </c>
      <c r="BC284" s="1333">
        <v>18</v>
      </c>
      <c r="BD284" s="1333" t="s">
        <v>603</v>
      </c>
      <c r="BE284" s="40"/>
      <c r="BF284" s="39" t="s">
        <v>2855</v>
      </c>
      <c r="BG284" s="40"/>
      <c r="BH284" s="40"/>
      <c r="BI284" s="40"/>
      <c r="BJ284" s="40"/>
      <c r="BK284" s="40"/>
      <c r="BL284" s="40"/>
      <c r="BM284" s="40"/>
      <c r="BN284" s="40"/>
      <c r="BO284" s="40"/>
    </row>
    <row r="285" spans="1:67" ht="27" thickBot="1" x14ac:dyDescent="0.3">
      <c r="A285" s="2353" t="s">
        <v>2866</v>
      </c>
      <c r="B285" s="1478" t="s">
        <v>1182</v>
      </c>
      <c r="C285" s="1473" t="s">
        <v>2727</v>
      </c>
      <c r="D285" s="1303"/>
      <c r="E285" s="2213"/>
      <c r="F285" s="2214"/>
      <c r="G285" s="2214"/>
      <c r="H285" s="2214"/>
      <c r="I285" s="2354"/>
      <c r="J285" s="2275"/>
      <c r="K285" s="2355"/>
      <c r="L285" s="2355"/>
      <c r="M285" s="2356"/>
      <c r="N285" s="2275"/>
      <c r="O285" s="2355"/>
      <c r="P285" s="2355"/>
      <c r="Q285" s="1310"/>
      <c r="R285" s="1304"/>
      <c r="S285" s="1312"/>
      <c r="T285" s="1312"/>
      <c r="U285" s="1310"/>
      <c r="V285" s="1304"/>
      <c r="W285" s="1477"/>
      <c r="X285" s="1477"/>
      <c r="Y285" s="1477"/>
      <c r="Z285" s="1311"/>
      <c r="AA285" s="1304"/>
      <c r="AB285" s="1312"/>
      <c r="AC285" s="1312"/>
      <c r="AD285" s="1310"/>
      <c r="AE285" s="1304"/>
      <c r="AF285" s="1312"/>
      <c r="AG285" s="1312"/>
      <c r="AH285" s="1310"/>
      <c r="AI285" s="1328"/>
      <c r="AJ285" s="1304"/>
      <c r="AK285" s="1312"/>
      <c r="AL285" s="1312"/>
      <c r="AM285" s="1312" t="s">
        <v>2035</v>
      </c>
      <c r="AN285" s="1304" t="s">
        <v>2035</v>
      </c>
      <c r="AO285" s="1312" t="s">
        <v>2035</v>
      </c>
      <c r="AP285" s="1312" t="s">
        <v>2035</v>
      </c>
      <c r="AQ285" s="1310" t="s">
        <v>2035</v>
      </c>
      <c r="AR285" s="1304" t="s">
        <v>2035</v>
      </c>
      <c r="AS285" s="1476" t="s">
        <v>2736</v>
      </c>
      <c r="AT285" s="1312" t="s">
        <v>2035</v>
      </c>
      <c r="AU285" s="1312" t="s">
        <v>2035</v>
      </c>
      <c r="AV285" s="1475" t="s">
        <v>2736</v>
      </c>
      <c r="AW285" s="1304" t="s">
        <v>2034</v>
      </c>
      <c r="AX285" s="1312" t="s">
        <v>2034</v>
      </c>
      <c r="AY285" s="1312" t="s">
        <v>2034</v>
      </c>
      <c r="AZ285" s="1310" t="s">
        <v>2034</v>
      </c>
      <c r="BA285" s="1304" t="s">
        <v>2034</v>
      </c>
      <c r="BB285" s="1312" t="s">
        <v>2035</v>
      </c>
      <c r="BC285" s="1312" t="s">
        <v>2035</v>
      </c>
      <c r="BD285" s="1312" t="s">
        <v>2035</v>
      </c>
      <c r="BE285" s="40"/>
      <c r="BF285" s="1352" t="s">
        <v>2788</v>
      </c>
      <c r="BG285" s="1351" t="s">
        <v>2787</v>
      </c>
      <c r="BH285" s="40"/>
      <c r="BI285" s="40"/>
      <c r="BJ285" s="40"/>
      <c r="BK285" s="1271" t="s">
        <v>372</v>
      </c>
      <c r="BL285" s="2406"/>
      <c r="BM285" s="1265"/>
      <c r="BN285" s="84">
        <v>2007</v>
      </c>
      <c r="BO285" s="40"/>
    </row>
    <row r="286" spans="1:67" ht="15.75" x14ac:dyDescent="0.2">
      <c r="A286" s="2329"/>
      <c r="B286" s="1474"/>
      <c r="C286" s="1473"/>
      <c r="D286" s="1303"/>
      <c r="E286" s="2250"/>
      <c r="F286" s="2250"/>
      <c r="G286" s="2250"/>
      <c r="H286" s="2250"/>
      <c r="I286" s="2250"/>
      <c r="J286" s="2251"/>
      <c r="K286" s="2251"/>
      <c r="L286" s="2251"/>
      <c r="M286" s="2251"/>
      <c r="N286" s="2251"/>
      <c r="O286" s="2251"/>
      <c r="P286" s="2251"/>
      <c r="Q286" s="1411"/>
      <c r="R286" s="1411"/>
      <c r="S286" s="1411"/>
      <c r="T286" s="1411"/>
      <c r="U286" s="1411"/>
      <c r="V286" s="1411"/>
      <c r="W286" s="1472"/>
      <c r="X286" s="1472"/>
      <c r="Y286" s="1472"/>
      <c r="Z286" s="1472"/>
      <c r="AA286" s="1411"/>
      <c r="AB286" s="1411"/>
      <c r="AC286" s="1411"/>
      <c r="AD286" s="1411"/>
      <c r="AE286" s="1411"/>
      <c r="AF286" s="1411"/>
      <c r="AG286" s="1411"/>
      <c r="AH286" s="1411"/>
      <c r="AI286" s="1411"/>
      <c r="AJ286" s="1411"/>
      <c r="AK286" s="1411"/>
      <c r="AL286" s="1411"/>
      <c r="AM286" s="1411"/>
      <c r="AN286" s="1411"/>
      <c r="AO286" s="1411"/>
      <c r="AP286" s="1411"/>
      <c r="AQ286" s="1411"/>
      <c r="AR286" s="1411"/>
      <c r="AS286" s="1471"/>
      <c r="AT286" s="1411"/>
      <c r="AU286" s="1411"/>
      <c r="AV286" s="1471"/>
      <c r="AW286" s="1411"/>
      <c r="AX286" s="1411"/>
      <c r="AY286" s="1411"/>
      <c r="AZ286" s="1411"/>
      <c r="BA286" s="1411"/>
      <c r="BB286" s="1411"/>
      <c r="BC286" s="1411"/>
      <c r="BD286" s="1411"/>
      <c r="BE286" s="40"/>
      <c r="BF286" s="1352" t="s">
        <v>2035</v>
      </c>
      <c r="BG286" s="1351" t="s">
        <v>2034</v>
      </c>
      <c r="BH286" s="40"/>
      <c r="BI286" s="40"/>
      <c r="BJ286" s="40"/>
      <c r="BK286" s="130"/>
      <c r="BL286" s="1264" t="s">
        <v>2038</v>
      </c>
      <c r="BM286" s="92"/>
      <c r="BN286" s="92">
        <f>BF287</f>
        <v>11</v>
      </c>
      <c r="BO286" s="40"/>
    </row>
    <row r="287" spans="1:67" ht="15.75" x14ac:dyDescent="0.2">
      <c r="A287" s="2329"/>
      <c r="B287" s="1688" t="s">
        <v>2780</v>
      </c>
      <c r="C287" s="1461"/>
      <c r="D287" s="1303"/>
      <c r="E287" s="2223"/>
      <c r="F287" s="2223"/>
      <c r="G287" s="2223"/>
      <c r="H287" s="2223"/>
      <c r="I287" s="2223"/>
      <c r="J287" s="2223"/>
      <c r="K287" s="2223"/>
      <c r="L287" s="2223"/>
      <c r="M287" s="2223"/>
      <c r="N287" s="2223"/>
      <c r="O287" s="2223"/>
      <c r="P287" s="2223"/>
      <c r="Q287" s="44"/>
      <c r="R287" s="44"/>
      <c r="S287" s="44"/>
      <c r="T287" s="44"/>
      <c r="U287" s="44"/>
      <c r="V287" s="44"/>
      <c r="W287" s="44"/>
      <c r="X287" s="44"/>
      <c r="Y287" s="44"/>
      <c r="Z287" s="44"/>
      <c r="AA287" s="44"/>
      <c r="AB287" s="44"/>
      <c r="AC287" s="44"/>
      <c r="AD287" s="44"/>
      <c r="AE287" s="44"/>
      <c r="AF287" s="44"/>
      <c r="AG287" s="44"/>
      <c r="AH287" s="44"/>
      <c r="AI287" s="44"/>
      <c r="AJ287" s="1346"/>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1352">
        <f>COUNTIFS($E$285:$BD$285,BF286)</f>
        <v>11</v>
      </c>
      <c r="BG287" s="1351">
        <f>COUNTIFS($E$285:$BD$285,BG286)</f>
        <v>5</v>
      </c>
      <c r="BH287" s="44"/>
      <c r="BI287" s="44"/>
      <c r="BJ287" s="44"/>
      <c r="BK287" s="130"/>
      <c r="BL287" s="718" t="s">
        <v>2037</v>
      </c>
      <c r="BM287" s="92"/>
      <c r="BN287" s="92">
        <f>BG287</f>
        <v>5</v>
      </c>
      <c r="BO287" s="44"/>
    </row>
    <row r="288" spans="1:67" ht="13.5" thickBot="1" x14ac:dyDescent="0.25">
      <c r="A288" s="2329"/>
      <c r="B288" s="1470"/>
      <c r="C288" s="1461"/>
      <c r="D288" s="1303"/>
      <c r="E288" s="2223"/>
      <c r="F288" s="2223"/>
      <c r="G288" s="2223"/>
      <c r="H288" s="2223"/>
      <c r="I288" s="2223"/>
      <c r="J288" s="2223"/>
      <c r="K288" s="2223"/>
      <c r="L288" s="2223"/>
      <c r="M288" s="2223"/>
      <c r="N288" s="2223"/>
      <c r="O288" s="2223"/>
      <c r="P288" s="2223"/>
      <c r="Q288" s="44"/>
      <c r="R288" s="44"/>
      <c r="S288" s="44"/>
      <c r="T288" s="44"/>
      <c r="U288" s="44"/>
      <c r="V288" s="44"/>
      <c r="W288" s="44"/>
      <c r="X288" s="44"/>
      <c r="Y288" s="44"/>
      <c r="Z288" s="44"/>
      <c r="AA288" s="44"/>
      <c r="AB288" s="44"/>
      <c r="AC288" s="44"/>
      <c r="AD288" s="44"/>
      <c r="AE288" s="44"/>
      <c r="AF288" s="44"/>
      <c r="AG288" s="44"/>
      <c r="AH288" s="44"/>
      <c r="AI288" s="44"/>
      <c r="AJ288" s="1346"/>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0"/>
      <c r="BG288" s="40"/>
      <c r="BH288" s="44"/>
      <c r="BI288" s="44"/>
      <c r="BJ288" s="44"/>
      <c r="BK288" s="44"/>
      <c r="BL288" s="44"/>
      <c r="BM288" s="44"/>
      <c r="BN288" s="44"/>
      <c r="BO288" s="44"/>
    </row>
    <row r="289" spans="1:68" ht="13.5" thickBot="1" x14ac:dyDescent="0.25">
      <c r="A289" s="2329"/>
      <c r="B289" s="2357" t="s">
        <v>2822</v>
      </c>
      <c r="C289" s="2358" t="s">
        <v>2821</v>
      </c>
      <c r="D289" s="1303"/>
      <c r="E289" s="2268" t="s">
        <v>2765</v>
      </c>
      <c r="F289" s="2269" t="s">
        <v>2764</v>
      </c>
      <c r="G289" s="2269" t="s">
        <v>2763</v>
      </c>
      <c r="H289" s="2269" t="s">
        <v>2753</v>
      </c>
      <c r="I289" s="2269" t="s">
        <v>2762</v>
      </c>
      <c r="J289" s="2269" t="s">
        <v>2752</v>
      </c>
      <c r="K289" s="2269" t="s">
        <v>2751</v>
      </c>
      <c r="L289" s="2269" t="s">
        <v>2768</v>
      </c>
      <c r="M289" s="2269" t="s">
        <v>2761</v>
      </c>
      <c r="N289" s="2269" t="s">
        <v>2760</v>
      </c>
      <c r="O289" s="2269" t="s">
        <v>2759</v>
      </c>
      <c r="P289" s="2274" t="s">
        <v>2758</v>
      </c>
      <c r="Q289" s="44"/>
      <c r="R289" s="44"/>
      <c r="S289" s="44"/>
      <c r="T289" s="44"/>
      <c r="U289" s="44"/>
      <c r="V289" s="44"/>
      <c r="W289" s="44"/>
      <c r="X289" s="44"/>
      <c r="Y289" s="44"/>
      <c r="Z289" s="44"/>
      <c r="AA289" s="44"/>
      <c r="AB289" s="44"/>
      <c r="AC289" s="44"/>
      <c r="AD289" s="44"/>
      <c r="AE289" s="44"/>
      <c r="AF289" s="44"/>
      <c r="AG289" s="44"/>
      <c r="AH289" s="44"/>
      <c r="AI289" s="44"/>
      <c r="AJ289" s="1346"/>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0"/>
      <c r="BG289" s="40"/>
      <c r="BH289" s="44"/>
      <c r="BI289" s="44"/>
      <c r="BJ289" s="44"/>
      <c r="BK289" s="44"/>
      <c r="BL289" s="44"/>
      <c r="BM289" s="44"/>
      <c r="BN289" s="44"/>
      <c r="BO289" s="44"/>
    </row>
    <row r="290" spans="1:68" ht="13.5" thickBot="1" x14ac:dyDescent="0.25">
      <c r="A290" s="2327" t="s">
        <v>2028</v>
      </c>
      <c r="B290" s="2327" t="s">
        <v>2028</v>
      </c>
      <c r="C290" s="1458"/>
      <c r="D290" s="1303"/>
      <c r="E290" s="2359">
        <v>29</v>
      </c>
      <c r="F290" s="2360">
        <v>27</v>
      </c>
      <c r="G290" s="2360">
        <v>26</v>
      </c>
      <c r="H290" s="2360">
        <v>24</v>
      </c>
      <c r="I290" s="2360">
        <v>29</v>
      </c>
      <c r="J290" s="2360">
        <v>25</v>
      </c>
      <c r="K290" s="2360">
        <v>21</v>
      </c>
      <c r="L290" s="2360">
        <v>25</v>
      </c>
      <c r="M290" s="2360">
        <v>25</v>
      </c>
      <c r="N290" s="2360">
        <v>23</v>
      </c>
      <c r="O290" s="2360">
        <v>27</v>
      </c>
      <c r="P290" s="2360">
        <v>27</v>
      </c>
      <c r="Q290" s="44"/>
      <c r="R290" s="44"/>
      <c r="S290" s="44"/>
      <c r="T290" s="44"/>
      <c r="U290" s="44"/>
      <c r="V290" s="44"/>
      <c r="W290" s="44"/>
      <c r="X290" s="44"/>
      <c r="Y290" s="44"/>
      <c r="Z290" s="44"/>
      <c r="AA290" s="44"/>
      <c r="AB290" s="44"/>
      <c r="AC290" s="44"/>
      <c r="AD290" s="44"/>
      <c r="AE290" s="44"/>
      <c r="AF290" s="44"/>
      <c r="AG290" s="44"/>
      <c r="AH290" s="44"/>
      <c r="AI290" s="44"/>
      <c r="AJ290" s="1346"/>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39" t="s">
        <v>2852</v>
      </c>
      <c r="BG290" s="40"/>
      <c r="BH290" s="44"/>
      <c r="BI290" s="44"/>
      <c r="BJ290" s="44"/>
      <c r="BK290" s="44"/>
      <c r="BL290" s="44"/>
      <c r="BM290" s="44"/>
      <c r="BN290" s="44"/>
      <c r="BO290" s="44"/>
    </row>
    <row r="291" spans="1:68" ht="16.5" thickBot="1" x14ac:dyDescent="0.3">
      <c r="A291" s="2353" t="s">
        <v>2820</v>
      </c>
      <c r="B291" s="1679" t="s">
        <v>2820</v>
      </c>
      <c r="C291" s="1458" t="s">
        <v>2778</v>
      </c>
      <c r="D291" s="1303"/>
      <c r="E291" s="2277" t="s">
        <v>2794</v>
      </c>
      <c r="F291" s="2361" t="s">
        <v>2794</v>
      </c>
      <c r="G291" s="2362" t="s">
        <v>2794</v>
      </c>
      <c r="H291" s="2362" t="s">
        <v>2794</v>
      </c>
      <c r="I291" s="2362" t="s">
        <v>2794</v>
      </c>
      <c r="J291" s="2363" t="s">
        <v>2794</v>
      </c>
      <c r="K291" s="2362" t="s">
        <v>2794</v>
      </c>
      <c r="L291" s="2362" t="s">
        <v>2794</v>
      </c>
      <c r="M291" s="2362" t="s">
        <v>2794</v>
      </c>
      <c r="N291" s="2362" t="s">
        <v>2794</v>
      </c>
      <c r="O291" s="2362" t="s">
        <v>2794</v>
      </c>
      <c r="P291" s="2362" t="s">
        <v>2794</v>
      </c>
      <c r="Q291" s="44"/>
      <c r="R291" s="44"/>
      <c r="S291" s="44"/>
      <c r="T291" s="44"/>
      <c r="U291" s="44"/>
      <c r="V291" s="44"/>
      <c r="W291" s="44"/>
      <c r="X291" s="44"/>
      <c r="Y291" s="44"/>
      <c r="Z291" s="44"/>
      <c r="AA291" s="44"/>
      <c r="AB291" s="44"/>
      <c r="AC291" s="44"/>
      <c r="AD291" s="44"/>
      <c r="AE291" s="44"/>
      <c r="AF291" s="44"/>
      <c r="AG291" s="44"/>
      <c r="AH291" s="44"/>
      <c r="AI291" s="44"/>
      <c r="AJ291" s="1346"/>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1352" t="s">
        <v>2788</v>
      </c>
      <c r="BG291" s="1351" t="s">
        <v>2787</v>
      </c>
      <c r="BH291" s="44"/>
      <c r="BI291" s="44"/>
      <c r="BJ291" s="44"/>
      <c r="BK291" s="1271" t="s">
        <v>2020</v>
      </c>
      <c r="BL291" s="2406"/>
      <c r="BM291" s="1265"/>
      <c r="BN291" s="84">
        <v>2007</v>
      </c>
      <c r="BO291" s="44"/>
    </row>
    <row r="292" spans="1:68" ht="16.5" thickBot="1" x14ac:dyDescent="0.25">
      <c r="A292" s="2867" t="s">
        <v>2819</v>
      </c>
      <c r="B292" s="2869" t="s">
        <v>2819</v>
      </c>
      <c r="C292" s="1458" t="s">
        <v>2818</v>
      </c>
      <c r="D292" s="1303"/>
      <c r="E292" s="2278" t="s">
        <v>2794</v>
      </c>
      <c r="F292" s="2364" t="s">
        <v>2794</v>
      </c>
      <c r="G292" s="2365" t="s">
        <v>2794</v>
      </c>
      <c r="H292" s="2365" t="s">
        <v>2794</v>
      </c>
      <c r="I292" s="2362" t="s">
        <v>2794</v>
      </c>
      <c r="J292" s="2363" t="s">
        <v>2794</v>
      </c>
      <c r="K292" s="2362" t="s">
        <v>2794</v>
      </c>
      <c r="L292" s="2365" t="s">
        <v>2794</v>
      </c>
      <c r="M292" s="2362" t="s">
        <v>2794</v>
      </c>
      <c r="N292" s="2362" t="s">
        <v>2794</v>
      </c>
      <c r="O292" s="2362" t="s">
        <v>2794</v>
      </c>
      <c r="P292" s="2362" t="s">
        <v>2794</v>
      </c>
      <c r="Q292" s="44"/>
      <c r="R292" s="44"/>
      <c r="S292" s="44"/>
      <c r="T292" s="44"/>
      <c r="U292" s="44"/>
      <c r="V292" s="44"/>
      <c r="W292" s="44"/>
      <c r="X292" s="44"/>
      <c r="Y292" s="44"/>
      <c r="Z292" s="44"/>
      <c r="AA292" s="44"/>
      <c r="AB292" s="44"/>
      <c r="AC292" s="44"/>
      <c r="AD292" s="44"/>
      <c r="AE292" s="44"/>
      <c r="AF292" s="44"/>
      <c r="AG292" s="44"/>
      <c r="AH292" s="44"/>
      <c r="AI292" s="44"/>
      <c r="AJ292" s="1346"/>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1352" t="s">
        <v>2035</v>
      </c>
      <c r="BG292" s="1351" t="s">
        <v>2034</v>
      </c>
      <c r="BH292" s="44"/>
      <c r="BI292" s="44"/>
      <c r="BJ292" s="44"/>
      <c r="BK292" s="130"/>
      <c r="BL292" s="1264" t="s">
        <v>2038</v>
      </c>
      <c r="BM292" s="92"/>
      <c r="BN292" s="92">
        <f>BF293</f>
        <v>71</v>
      </c>
      <c r="BO292" s="44"/>
    </row>
    <row r="293" spans="1:68" ht="16.5" thickBot="1" x14ac:dyDescent="0.25">
      <c r="A293" s="2868"/>
      <c r="B293" s="2870"/>
      <c r="C293" s="1458" t="s">
        <v>2775</v>
      </c>
      <c r="D293" s="1303"/>
      <c r="E293" s="2279" t="s">
        <v>2794</v>
      </c>
      <c r="F293" s="2366" t="s">
        <v>2794</v>
      </c>
      <c r="G293" s="2367" t="s">
        <v>2794</v>
      </c>
      <c r="H293" s="2367" t="s">
        <v>2794</v>
      </c>
      <c r="I293" s="2362" t="s">
        <v>2794</v>
      </c>
      <c r="J293" s="2363" t="s">
        <v>2794</v>
      </c>
      <c r="K293" s="2362" t="s">
        <v>2794</v>
      </c>
      <c r="L293" s="2367" t="s">
        <v>2794</v>
      </c>
      <c r="M293" s="2362" t="s">
        <v>2794</v>
      </c>
      <c r="N293" s="2362" t="s">
        <v>2794</v>
      </c>
      <c r="O293" s="2362" t="s">
        <v>2794</v>
      </c>
      <c r="P293" s="2362" t="s">
        <v>2794</v>
      </c>
      <c r="Q293" s="44"/>
      <c r="R293" s="44"/>
      <c r="S293" s="44"/>
      <c r="T293" s="44"/>
      <c r="U293" s="44"/>
      <c r="V293" s="44"/>
      <c r="W293" s="44"/>
      <c r="X293" s="44"/>
      <c r="Y293" s="44"/>
      <c r="Z293" s="44"/>
      <c r="AA293" s="44"/>
      <c r="AB293" s="44"/>
      <c r="AC293" s="44"/>
      <c r="AD293" s="44"/>
      <c r="AE293" s="44"/>
      <c r="AF293" s="44"/>
      <c r="AG293" s="44"/>
      <c r="AH293" s="44"/>
      <c r="AI293" s="44"/>
      <c r="AJ293" s="1346"/>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1352">
        <f>COUNTIFS($E$291:P296,"Sb")</f>
        <v>71</v>
      </c>
      <c r="BG293" s="1351">
        <f>COUNTIFS($E$291:Q296,$BF$292)</f>
        <v>0</v>
      </c>
      <c r="BH293" s="44"/>
      <c r="BI293" s="44"/>
      <c r="BJ293" s="44"/>
      <c r="BK293" s="130"/>
      <c r="BL293" s="718" t="s">
        <v>2037</v>
      </c>
      <c r="BM293" s="92"/>
      <c r="BN293" s="92">
        <f>BG293</f>
        <v>0</v>
      </c>
      <c r="BO293" s="44"/>
    </row>
    <row r="294" spans="1:68" ht="13.5" thickBot="1" x14ac:dyDescent="0.25">
      <c r="A294" s="2867" t="s">
        <v>2817</v>
      </c>
      <c r="B294" s="2869" t="s">
        <v>2817</v>
      </c>
      <c r="C294" s="1458" t="s">
        <v>2773</v>
      </c>
      <c r="D294" s="1303"/>
      <c r="E294" s="2280" t="s">
        <v>2794</v>
      </c>
      <c r="F294" s="2368" t="s">
        <v>2794</v>
      </c>
      <c r="G294" s="2369" t="s">
        <v>2794</v>
      </c>
      <c r="H294" s="2369" t="s">
        <v>2794</v>
      </c>
      <c r="I294" s="2362" t="s">
        <v>2794</v>
      </c>
      <c r="J294" s="2363" t="s">
        <v>2794</v>
      </c>
      <c r="K294" s="2362" t="s">
        <v>2794</v>
      </c>
      <c r="L294" s="2369" t="s">
        <v>2794</v>
      </c>
      <c r="M294" s="2362" t="s">
        <v>2794</v>
      </c>
      <c r="N294" s="2362" t="s">
        <v>2794</v>
      </c>
      <c r="O294" s="2362" t="s">
        <v>2794</v>
      </c>
      <c r="P294" s="2362" t="s">
        <v>2794</v>
      </c>
      <c r="Q294" s="44"/>
      <c r="R294" s="44"/>
      <c r="S294" s="44"/>
      <c r="T294" s="44"/>
      <c r="U294" s="44"/>
      <c r="V294" s="44"/>
      <c r="W294" s="44"/>
      <c r="X294" s="44"/>
      <c r="Y294" s="44"/>
      <c r="Z294" s="44"/>
      <c r="AA294" s="44"/>
      <c r="AB294" s="44"/>
      <c r="AC294" s="44"/>
      <c r="AD294" s="44"/>
      <c r="AE294" s="44"/>
      <c r="AF294" s="44"/>
      <c r="AG294" s="44"/>
      <c r="AH294" s="44"/>
      <c r="AI294" s="44"/>
      <c r="AJ294" s="1346"/>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row>
    <row r="295" spans="1:68" ht="13.5" thickBot="1" x14ac:dyDescent="0.25">
      <c r="A295" s="2871"/>
      <c r="B295" s="2872"/>
      <c r="C295" s="1458" t="s">
        <v>2772</v>
      </c>
      <c r="D295" s="1303"/>
      <c r="E295" s="2281" t="s">
        <v>2794</v>
      </c>
      <c r="F295" s="2370" t="s">
        <v>2034</v>
      </c>
      <c r="G295" s="2371" t="s">
        <v>2794</v>
      </c>
      <c r="H295" s="2371" t="s">
        <v>2794</v>
      </c>
      <c r="I295" s="2362" t="s">
        <v>2794</v>
      </c>
      <c r="J295" s="2363" t="s">
        <v>2794</v>
      </c>
      <c r="K295" s="2362" t="s">
        <v>2794</v>
      </c>
      <c r="L295" s="2371" t="s">
        <v>2794</v>
      </c>
      <c r="M295" s="2362" t="s">
        <v>2794</v>
      </c>
      <c r="N295" s="2362" t="s">
        <v>2794</v>
      </c>
      <c r="O295" s="2362" t="s">
        <v>2794</v>
      </c>
      <c r="P295" s="2362" t="s">
        <v>2794</v>
      </c>
      <c r="Q295" s="44"/>
      <c r="R295" s="44"/>
      <c r="S295" s="44"/>
      <c r="T295" s="44"/>
      <c r="U295" s="44"/>
      <c r="V295" s="44"/>
      <c r="W295" s="44"/>
      <c r="X295" s="44"/>
      <c r="Y295" s="44"/>
      <c r="Z295" s="44"/>
      <c r="AA295" s="44"/>
      <c r="AB295" s="44"/>
      <c r="AC295" s="44"/>
      <c r="AD295" s="44"/>
      <c r="AE295" s="44"/>
      <c r="AF295" s="44"/>
      <c r="AG295" s="44"/>
      <c r="AH295" s="44"/>
      <c r="AI295" s="44"/>
      <c r="AJ295" s="1346"/>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row>
    <row r="296" spans="1:68" ht="13.5" thickBot="1" x14ac:dyDescent="0.25">
      <c r="A296" s="2868"/>
      <c r="B296" s="2870"/>
      <c r="C296" s="1458" t="s">
        <v>2816</v>
      </c>
      <c r="D296" s="1303"/>
      <c r="E296" s="2372" t="s">
        <v>2794</v>
      </c>
      <c r="F296" s="2373" t="s">
        <v>2794</v>
      </c>
      <c r="G296" s="2374" t="s">
        <v>2794</v>
      </c>
      <c r="H296" s="2374" t="s">
        <v>2794</v>
      </c>
      <c r="I296" s="2362" t="s">
        <v>2794</v>
      </c>
      <c r="J296" s="2363" t="s">
        <v>2794</v>
      </c>
      <c r="K296" s="2362" t="s">
        <v>2794</v>
      </c>
      <c r="L296" s="2374" t="s">
        <v>2794</v>
      </c>
      <c r="M296" s="2362" t="s">
        <v>2794</v>
      </c>
      <c r="N296" s="2362" t="s">
        <v>2794</v>
      </c>
      <c r="O296" s="2362" t="s">
        <v>2794</v>
      </c>
      <c r="P296" s="2362" t="s">
        <v>2794</v>
      </c>
      <c r="Q296" s="44"/>
      <c r="R296" s="44"/>
      <c r="S296" s="44"/>
      <c r="T296" s="44"/>
      <c r="U296" s="44"/>
      <c r="V296" s="44"/>
      <c r="W296" s="44"/>
      <c r="X296" s="44"/>
      <c r="Y296" s="44"/>
      <c r="Z296" s="44"/>
      <c r="AA296" s="44"/>
      <c r="AB296" s="44"/>
      <c r="AC296" s="44"/>
      <c r="AD296" s="44"/>
      <c r="AE296" s="44"/>
      <c r="AF296" s="44"/>
      <c r="AG296" s="44"/>
      <c r="AH296" s="44"/>
      <c r="AI296" s="44"/>
      <c r="AJ296" s="1346"/>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row>
    <row r="297" spans="1:68" ht="13.5" thickBot="1" x14ac:dyDescent="0.25">
      <c r="A297" s="2329"/>
      <c r="B297" s="2329"/>
      <c r="C297" s="1461"/>
      <c r="D297" s="1303"/>
      <c r="E297" s="2197"/>
      <c r="F297" s="2197"/>
      <c r="G297" s="2197"/>
      <c r="H297" s="2197"/>
      <c r="I297" s="2197"/>
      <c r="J297" s="2197"/>
      <c r="K297" s="2197"/>
      <c r="L297" s="2197"/>
      <c r="M297" s="2197"/>
      <c r="N297" s="2197"/>
      <c r="O297" s="2197"/>
      <c r="P297" s="2197"/>
      <c r="Q297" s="44"/>
      <c r="R297" s="44"/>
      <c r="S297" s="44"/>
      <c r="T297" s="44"/>
      <c r="U297" s="44"/>
      <c r="V297" s="44"/>
      <c r="W297" s="44"/>
      <c r="X297" s="44"/>
      <c r="Y297" s="44"/>
      <c r="Z297" s="44"/>
      <c r="AA297" s="44"/>
      <c r="AB297" s="44"/>
      <c r="AC297" s="44"/>
      <c r="AD297" s="44"/>
      <c r="AE297" s="44"/>
      <c r="AF297" s="44"/>
      <c r="AG297" s="44"/>
      <c r="AH297" s="44"/>
      <c r="AI297" s="44"/>
      <c r="AJ297" s="1346"/>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39" t="s">
        <v>2851</v>
      </c>
      <c r="BG297" s="40"/>
      <c r="BH297" s="44"/>
      <c r="BI297" s="44"/>
      <c r="BJ297" s="44"/>
      <c r="BK297" s="44"/>
      <c r="BL297" s="44"/>
      <c r="BM297" s="44"/>
      <c r="BN297" s="44"/>
      <c r="BO297" s="44"/>
    </row>
    <row r="298" spans="1:68" ht="16.5" thickBot="1" x14ac:dyDescent="0.25">
      <c r="A298" s="2329"/>
      <c r="B298" s="2357" t="s">
        <v>2822</v>
      </c>
      <c r="C298" s="2358" t="s">
        <v>2821</v>
      </c>
      <c r="D298" s="1303"/>
      <c r="E298" s="2268" t="s">
        <v>2765</v>
      </c>
      <c r="F298" s="2269" t="s">
        <v>2764</v>
      </c>
      <c r="G298" s="2269" t="s">
        <v>2763</v>
      </c>
      <c r="H298" s="2269" t="s">
        <v>2753</v>
      </c>
      <c r="I298" s="2269" t="s">
        <v>2762</v>
      </c>
      <c r="J298" s="2269" t="s">
        <v>2752</v>
      </c>
      <c r="K298" s="2269" t="s">
        <v>2751</v>
      </c>
      <c r="L298" s="2269" t="s">
        <v>2768</v>
      </c>
      <c r="M298" s="2269" t="s">
        <v>2761</v>
      </c>
      <c r="N298" s="2269" t="s">
        <v>2760</v>
      </c>
      <c r="O298" s="2269" t="s">
        <v>2759</v>
      </c>
      <c r="P298" s="2274" t="s">
        <v>2758</v>
      </c>
      <c r="Q298" s="1360"/>
      <c r="R298" s="1360"/>
      <c r="S298" s="1360"/>
      <c r="T298" s="1360"/>
      <c r="U298" s="1360"/>
      <c r="V298" s="1360"/>
      <c r="W298" s="1360"/>
      <c r="X298" s="1360"/>
      <c r="Y298" s="1360"/>
      <c r="Z298" s="1360"/>
      <c r="AA298" s="1360"/>
      <c r="AB298" s="1360"/>
      <c r="AC298" s="1360"/>
      <c r="AD298" s="1360"/>
      <c r="AE298" s="1360"/>
      <c r="AF298" s="1360"/>
      <c r="AG298" s="1360"/>
      <c r="AH298" s="1360"/>
      <c r="AI298" s="1360"/>
      <c r="AJ298" s="1359"/>
      <c r="AK298" s="1359"/>
      <c r="AL298" s="1359"/>
      <c r="AM298" s="1359"/>
      <c r="AN298" s="1359"/>
      <c r="AO298" s="1359"/>
      <c r="AP298" s="1359"/>
      <c r="AQ298" s="1359"/>
      <c r="AR298" s="1358"/>
      <c r="AS298" s="1358"/>
      <c r="AT298" s="1358"/>
      <c r="AU298" s="1358"/>
      <c r="AV298" s="1358"/>
      <c r="AW298" s="1358"/>
      <c r="AX298" s="1358"/>
      <c r="AY298" s="1358"/>
      <c r="AZ298" s="1358"/>
      <c r="BA298" s="1358"/>
      <c r="BB298" s="1358"/>
      <c r="BC298" s="1358"/>
      <c r="BD298" s="1358"/>
      <c r="BE298" s="44"/>
      <c r="BF298" s="1352" t="s">
        <v>2788</v>
      </c>
      <c r="BG298" s="1351" t="s">
        <v>2787</v>
      </c>
      <c r="BH298" s="44"/>
      <c r="BI298" s="44"/>
      <c r="BJ298" s="44"/>
      <c r="BK298" s="2748"/>
      <c r="BL298" s="2748"/>
      <c r="BM298" s="2748"/>
      <c r="BN298" s="2748"/>
      <c r="BO298" s="2748"/>
      <c r="BP298" s="2748"/>
    </row>
    <row r="299" spans="1:68" ht="16.5" thickBot="1" x14ac:dyDescent="0.25">
      <c r="A299" s="2327" t="s">
        <v>2027</v>
      </c>
      <c r="B299" s="2327" t="s">
        <v>2027</v>
      </c>
      <c r="C299" s="1458"/>
      <c r="D299" s="1303"/>
      <c r="E299" s="2359">
        <v>29</v>
      </c>
      <c r="F299" s="2360">
        <v>27</v>
      </c>
      <c r="G299" s="2360">
        <v>26</v>
      </c>
      <c r="H299" s="2360">
        <v>24</v>
      </c>
      <c r="I299" s="2360">
        <v>29</v>
      </c>
      <c r="J299" s="2360">
        <v>25</v>
      </c>
      <c r="K299" s="2360">
        <v>21</v>
      </c>
      <c r="L299" s="2360">
        <v>25</v>
      </c>
      <c r="M299" s="2360">
        <v>25</v>
      </c>
      <c r="N299" s="2360">
        <v>23</v>
      </c>
      <c r="O299" s="2360">
        <v>27</v>
      </c>
      <c r="P299" s="2360">
        <v>27</v>
      </c>
      <c r="Q299" s="44"/>
      <c r="R299" s="44"/>
      <c r="S299" s="44"/>
      <c r="T299" s="44"/>
      <c r="U299" s="44"/>
      <c r="V299" s="44"/>
      <c r="W299" s="44"/>
      <c r="X299" s="44"/>
      <c r="Y299" s="44"/>
      <c r="Z299" s="44"/>
      <c r="AA299" s="44"/>
      <c r="AB299" s="44"/>
      <c r="AC299" s="44"/>
      <c r="AD299" s="44"/>
      <c r="AE299" s="44"/>
      <c r="AF299" s="44"/>
      <c r="AG299" s="44"/>
      <c r="AH299" s="44"/>
      <c r="AI299" s="44"/>
      <c r="AJ299" s="1346"/>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1352" t="s">
        <v>2035</v>
      </c>
      <c r="BG299" s="1351" t="s">
        <v>2034</v>
      </c>
      <c r="BH299" s="44"/>
      <c r="BI299" s="44"/>
      <c r="BJ299" s="44"/>
      <c r="BK299" s="2748"/>
      <c r="BL299" s="2748"/>
      <c r="BM299" s="2748"/>
      <c r="BN299" s="2748"/>
      <c r="BO299" s="2748"/>
      <c r="BP299" s="2748"/>
    </row>
    <row r="300" spans="1:68" ht="15.75" x14ac:dyDescent="0.2">
      <c r="A300" s="1678" t="s">
        <v>2815</v>
      </c>
      <c r="B300" s="1679" t="s">
        <v>2815</v>
      </c>
      <c r="C300" s="1458" t="s">
        <v>2814</v>
      </c>
      <c r="D300" s="1303"/>
      <c r="E300" s="2375" t="s">
        <v>2794</v>
      </c>
      <c r="F300" s="2376" t="s">
        <v>2794</v>
      </c>
      <c r="G300" s="2377" t="s">
        <v>2794</v>
      </c>
      <c r="H300" s="2377" t="s">
        <v>2794</v>
      </c>
      <c r="I300" s="2377" t="s">
        <v>2794</v>
      </c>
      <c r="J300" s="2378" t="s">
        <v>2794</v>
      </c>
      <c r="K300" s="2377" t="s">
        <v>2794</v>
      </c>
      <c r="L300" s="2377" t="s">
        <v>2794</v>
      </c>
      <c r="M300" s="2377" t="s">
        <v>2794</v>
      </c>
      <c r="N300" s="2377" t="s">
        <v>2794</v>
      </c>
      <c r="O300" s="2377" t="s">
        <v>2794</v>
      </c>
      <c r="P300" s="2379" t="s">
        <v>2794</v>
      </c>
      <c r="Q300" s="44"/>
      <c r="R300" s="44"/>
      <c r="S300" s="44"/>
      <c r="T300" s="44"/>
      <c r="U300" s="44"/>
      <c r="V300" s="44"/>
      <c r="W300" s="44"/>
      <c r="X300" s="44"/>
      <c r="Y300" s="44"/>
      <c r="Z300" s="44"/>
      <c r="AA300" s="44"/>
      <c r="AB300" s="44"/>
      <c r="AC300" s="44"/>
      <c r="AD300" s="44"/>
      <c r="AE300" s="44"/>
      <c r="AF300" s="44"/>
      <c r="AG300" s="44"/>
      <c r="AH300" s="44"/>
      <c r="AI300" s="44"/>
      <c r="AJ300" s="1346"/>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1352">
        <f>COUNTIFS($E$300:$P$300,"Sb")</f>
        <v>12</v>
      </c>
      <c r="BG300" s="1351">
        <f>COUNTIFS($E$300:$P$300,BG299)</f>
        <v>0</v>
      </c>
      <c r="BH300" s="44"/>
      <c r="BI300" s="44"/>
      <c r="BJ300" s="44"/>
      <c r="BK300" s="2748"/>
      <c r="BL300" s="2748"/>
      <c r="BM300" s="2748"/>
      <c r="BN300" s="2748"/>
      <c r="BO300" s="2748"/>
      <c r="BP300" s="2748"/>
    </row>
    <row r="301" spans="1:68" ht="13.5" thickBot="1" x14ac:dyDescent="0.25">
      <c r="A301" s="2329"/>
      <c r="B301" s="1459"/>
      <c r="C301" s="1458"/>
      <c r="D301" s="1303"/>
      <c r="E301" s="2251"/>
      <c r="F301" s="2380"/>
      <c r="G301" s="2381"/>
      <c r="H301" s="2381"/>
      <c r="I301" s="2381"/>
      <c r="J301" s="2382"/>
      <c r="K301" s="2381"/>
      <c r="L301" s="2381"/>
      <c r="M301" s="2381"/>
      <c r="N301" s="2381"/>
      <c r="O301" s="2381"/>
      <c r="P301" s="2311"/>
      <c r="Q301" s="44"/>
      <c r="R301" s="44"/>
      <c r="S301" s="44"/>
      <c r="T301" s="44"/>
      <c r="U301" s="44"/>
      <c r="V301" s="44"/>
      <c r="W301" s="44"/>
      <c r="X301" s="44"/>
      <c r="Y301" s="44"/>
      <c r="Z301" s="44"/>
      <c r="AA301" s="44"/>
      <c r="AB301" s="44"/>
      <c r="AC301" s="44"/>
      <c r="AD301" s="44"/>
      <c r="AE301" s="44"/>
      <c r="AF301" s="44"/>
      <c r="AG301" s="44"/>
      <c r="AH301" s="44"/>
      <c r="AI301" s="44"/>
      <c r="AJ301" s="1346"/>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0"/>
      <c r="BG301" s="40"/>
      <c r="BH301" s="44"/>
      <c r="BI301" s="44"/>
      <c r="BJ301" s="44"/>
      <c r="BK301" s="2748"/>
      <c r="BL301" s="2748"/>
      <c r="BM301" s="2748"/>
      <c r="BN301" s="2748"/>
      <c r="BO301" s="2748"/>
      <c r="BP301" s="2748"/>
    </row>
    <row r="302" spans="1:68" ht="13.5" thickBot="1" x14ac:dyDescent="0.25">
      <c r="A302" s="2329"/>
      <c r="B302" s="2357" t="s">
        <v>2822</v>
      </c>
      <c r="C302" s="2358" t="s">
        <v>2821</v>
      </c>
      <c r="D302" s="1303"/>
      <c r="E302" s="2268" t="s">
        <v>2765</v>
      </c>
      <c r="F302" s="2269" t="s">
        <v>2764</v>
      </c>
      <c r="G302" s="2269" t="s">
        <v>2763</v>
      </c>
      <c r="H302" s="2269" t="s">
        <v>2753</v>
      </c>
      <c r="I302" s="2269" t="s">
        <v>2762</v>
      </c>
      <c r="J302" s="2269" t="s">
        <v>2752</v>
      </c>
      <c r="K302" s="2269" t="s">
        <v>2751</v>
      </c>
      <c r="L302" s="2269" t="s">
        <v>2768</v>
      </c>
      <c r="M302" s="2269" t="s">
        <v>2761</v>
      </c>
      <c r="N302" s="2269" t="s">
        <v>2760</v>
      </c>
      <c r="O302" s="2269" t="s">
        <v>2759</v>
      </c>
      <c r="P302" s="2274" t="s">
        <v>2758</v>
      </c>
      <c r="Q302" s="1360"/>
      <c r="R302" s="1360"/>
      <c r="S302" s="1360"/>
      <c r="T302" s="1360"/>
      <c r="U302" s="1360"/>
      <c r="V302" s="1360"/>
      <c r="W302" s="1360"/>
      <c r="X302" s="1360"/>
      <c r="Y302" s="1360"/>
      <c r="Z302" s="1360"/>
      <c r="AA302" s="1360"/>
      <c r="AB302" s="1360"/>
      <c r="AC302" s="1360"/>
      <c r="AD302" s="1360"/>
      <c r="AE302" s="1360"/>
      <c r="AF302" s="1360"/>
      <c r="AG302" s="1360"/>
      <c r="AH302" s="1360"/>
      <c r="AI302" s="1360"/>
      <c r="AJ302" s="1359"/>
      <c r="AK302" s="1359"/>
      <c r="AL302" s="1359"/>
      <c r="AM302" s="1359"/>
      <c r="AN302" s="1359"/>
      <c r="AO302" s="1359"/>
      <c r="AP302" s="1359"/>
      <c r="AQ302" s="1359"/>
      <c r="AR302" s="1358"/>
      <c r="AS302" s="1358"/>
      <c r="AT302" s="1358"/>
      <c r="AU302" s="1358"/>
      <c r="AV302" s="1358"/>
      <c r="AW302" s="1358"/>
      <c r="AX302" s="1358"/>
      <c r="AY302" s="1358"/>
      <c r="AZ302" s="1358"/>
      <c r="BA302" s="1358"/>
      <c r="BB302" s="1358"/>
      <c r="BC302" s="1358"/>
      <c r="BD302" s="1358"/>
      <c r="BE302" s="44"/>
      <c r="BF302" s="40"/>
      <c r="BG302" s="40"/>
      <c r="BH302" s="44"/>
      <c r="BI302" s="44"/>
      <c r="BJ302" s="44"/>
      <c r="BK302" s="44"/>
      <c r="BL302" s="44"/>
      <c r="BM302" s="44"/>
      <c r="BN302" s="44"/>
      <c r="BO302" s="44"/>
    </row>
    <row r="303" spans="1:68" ht="13.5" thickBot="1" x14ac:dyDescent="0.25">
      <c r="A303" s="2327" t="s">
        <v>2025</v>
      </c>
      <c r="B303" s="2327" t="s">
        <v>2025</v>
      </c>
      <c r="C303" s="2358"/>
      <c r="D303" s="1303"/>
      <c r="E303" s="2383">
        <v>8</v>
      </c>
      <c r="F303" s="2384">
        <v>1</v>
      </c>
      <c r="G303" s="2384">
        <v>7</v>
      </c>
      <c r="H303" s="2384">
        <v>12</v>
      </c>
      <c r="I303" s="2384">
        <v>8</v>
      </c>
      <c r="J303" s="2384">
        <v>11</v>
      </c>
      <c r="K303" s="2384">
        <v>2</v>
      </c>
      <c r="L303" s="2384">
        <v>8</v>
      </c>
      <c r="M303" s="2384">
        <v>4</v>
      </c>
      <c r="N303" s="2384">
        <v>9</v>
      </c>
      <c r="O303" s="2384">
        <v>7</v>
      </c>
      <c r="P303" s="2385">
        <v>17</v>
      </c>
      <c r="Q303" s="1360"/>
      <c r="R303" s="1360"/>
      <c r="S303" s="1360"/>
      <c r="T303" s="1360"/>
      <c r="U303" s="1360"/>
      <c r="V303" s="1360"/>
      <c r="W303" s="1360"/>
      <c r="X303" s="1360"/>
      <c r="Y303" s="1360"/>
      <c r="Z303" s="1360"/>
      <c r="AA303" s="1360"/>
      <c r="AB303" s="1360"/>
      <c r="AC303" s="1360"/>
      <c r="AD303" s="1360"/>
      <c r="AE303" s="1360"/>
      <c r="AF303" s="1360"/>
      <c r="AG303" s="1360"/>
      <c r="AH303" s="1360"/>
      <c r="AI303" s="1360"/>
      <c r="AJ303" s="1359"/>
      <c r="AK303" s="1359"/>
      <c r="AL303" s="1359"/>
      <c r="AM303" s="1359"/>
      <c r="AN303" s="1359"/>
      <c r="AO303" s="1359"/>
      <c r="AP303" s="1359"/>
      <c r="AQ303" s="1359"/>
      <c r="AR303" s="1358"/>
      <c r="AS303" s="1358"/>
      <c r="AT303" s="1358"/>
      <c r="AU303" s="1358"/>
      <c r="AV303" s="1358"/>
      <c r="AW303" s="1358"/>
      <c r="AX303" s="1358"/>
      <c r="AY303" s="1358"/>
      <c r="AZ303" s="1358"/>
      <c r="BA303" s="1358"/>
      <c r="BB303" s="1358"/>
      <c r="BC303" s="1358"/>
      <c r="BD303" s="1358"/>
      <c r="BE303" s="44"/>
      <c r="BF303" s="39" t="s">
        <v>2849</v>
      </c>
      <c r="BG303" s="40"/>
      <c r="BH303" s="44"/>
      <c r="BI303" s="44"/>
      <c r="BJ303" s="44"/>
      <c r="BK303" s="44"/>
      <c r="BL303" s="44"/>
      <c r="BM303" s="44"/>
      <c r="BN303" s="44"/>
      <c r="BO303" s="44"/>
    </row>
    <row r="304" spans="1:68" ht="27" thickBot="1" x14ac:dyDescent="0.3">
      <c r="A304" s="2865" t="s">
        <v>2769</v>
      </c>
      <c r="B304" s="2386" t="s">
        <v>2769</v>
      </c>
      <c r="C304" s="1458" t="s">
        <v>2813</v>
      </c>
      <c r="D304" s="1303"/>
      <c r="E304" s="2305" t="s">
        <v>2794</v>
      </c>
      <c r="F304" s="2387" t="s">
        <v>2794</v>
      </c>
      <c r="G304" s="2379" t="s">
        <v>2794</v>
      </c>
      <c r="H304" s="2379" t="s">
        <v>2794</v>
      </c>
      <c r="I304" s="2379" t="s">
        <v>2794</v>
      </c>
      <c r="J304" s="2379" t="s">
        <v>2794</v>
      </c>
      <c r="K304" s="2379" t="s">
        <v>2794</v>
      </c>
      <c r="L304" s="2379" t="s">
        <v>2794</v>
      </c>
      <c r="M304" s="2362" t="s">
        <v>2794</v>
      </c>
      <c r="N304" s="2362" t="s">
        <v>2794</v>
      </c>
      <c r="O304" s="2362" t="s">
        <v>2794</v>
      </c>
      <c r="P304" s="2362" t="s">
        <v>2794</v>
      </c>
      <c r="Q304" s="44"/>
      <c r="R304" s="44"/>
      <c r="S304" s="44"/>
      <c r="T304" s="44"/>
      <c r="U304" s="44"/>
      <c r="V304" s="44"/>
      <c r="W304" s="44"/>
      <c r="X304" s="44"/>
      <c r="Y304" s="44"/>
      <c r="Z304" s="44"/>
      <c r="AA304" s="44"/>
      <c r="AB304" s="44"/>
      <c r="AC304" s="44"/>
      <c r="AD304" s="44"/>
      <c r="AE304" s="44"/>
      <c r="AF304" s="44"/>
      <c r="AG304" s="44"/>
      <c r="AH304" s="44"/>
      <c r="AI304" s="44"/>
      <c r="AJ304" s="1346"/>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1352" t="s">
        <v>2788</v>
      </c>
      <c r="BG304" s="1351" t="s">
        <v>2787</v>
      </c>
      <c r="BH304" s="44"/>
      <c r="BI304" s="44"/>
      <c r="BJ304" s="44"/>
      <c r="BK304" s="1271" t="s">
        <v>366</v>
      </c>
      <c r="BL304" s="2406"/>
      <c r="BM304" s="1265"/>
      <c r="BN304" s="84">
        <v>2007</v>
      </c>
      <c r="BO304" s="44"/>
    </row>
    <row r="305" spans="1:67" ht="16.5" thickBot="1" x14ac:dyDescent="0.25">
      <c r="A305" s="2866"/>
      <c r="B305" s="2386" t="s">
        <v>2769</v>
      </c>
      <c r="C305" s="1458" t="s">
        <v>2812</v>
      </c>
      <c r="D305" s="1460"/>
      <c r="E305" s="2388" t="s">
        <v>2794</v>
      </c>
      <c r="F305" s="2389" t="s">
        <v>2794</v>
      </c>
      <c r="G305" s="2390" t="s">
        <v>2794</v>
      </c>
      <c r="H305" s="2390" t="s">
        <v>2794</v>
      </c>
      <c r="I305" s="2390" t="s">
        <v>2794</v>
      </c>
      <c r="J305" s="2377" t="s">
        <v>2794</v>
      </c>
      <c r="K305" s="2391" t="s">
        <v>2794</v>
      </c>
      <c r="L305" s="2391" t="s">
        <v>2794</v>
      </c>
      <c r="M305" s="2362" t="s">
        <v>2794</v>
      </c>
      <c r="N305" s="2362" t="s">
        <v>2794</v>
      </c>
      <c r="O305" s="2362" t="s">
        <v>2794</v>
      </c>
      <c r="P305" s="2362" t="s">
        <v>2794</v>
      </c>
      <c r="Q305" s="44"/>
      <c r="R305" s="44"/>
      <c r="S305" s="44"/>
      <c r="T305" s="44"/>
      <c r="U305" s="44"/>
      <c r="V305" s="44"/>
      <c r="W305" s="44"/>
      <c r="X305" s="44"/>
      <c r="Y305" s="44"/>
      <c r="Z305" s="44"/>
      <c r="AA305" s="44"/>
      <c r="AB305" s="44"/>
      <c r="AC305" s="44"/>
      <c r="AD305" s="44"/>
      <c r="AE305" s="44"/>
      <c r="AF305" s="44"/>
      <c r="AG305" s="44"/>
      <c r="AH305" s="44"/>
      <c r="AI305" s="44"/>
      <c r="AJ305" s="1346"/>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1352" t="s">
        <v>2035</v>
      </c>
      <c r="BG305" s="1351" t="s">
        <v>2034</v>
      </c>
      <c r="BH305" s="44"/>
      <c r="BI305" s="44"/>
      <c r="BJ305" s="44"/>
      <c r="BK305" s="130"/>
      <c r="BL305" s="1264" t="s">
        <v>2038</v>
      </c>
      <c r="BM305" s="92"/>
      <c r="BN305" s="92">
        <f>BF306</f>
        <v>24</v>
      </c>
      <c r="BO305" s="44"/>
    </row>
    <row r="306" spans="1:67" ht="16.5" thickBot="1" x14ac:dyDescent="0.25">
      <c r="A306" s="1459"/>
      <c r="B306" s="2329"/>
      <c r="C306" s="1458"/>
      <c r="D306" s="1303"/>
      <c r="E306" s="2392"/>
      <c r="F306" s="2389"/>
      <c r="G306" s="2390"/>
      <c r="H306" s="2390"/>
      <c r="I306" s="2393"/>
      <c r="J306" s="2394"/>
      <c r="K306" s="2395"/>
      <c r="L306" s="2395"/>
      <c r="M306" s="2396"/>
      <c r="N306" s="2396"/>
      <c r="O306" s="2396"/>
      <c r="P306" s="2396"/>
      <c r="Q306" s="44"/>
      <c r="R306" s="44"/>
      <c r="S306" s="44"/>
      <c r="T306" s="44"/>
      <c r="U306" s="44"/>
      <c r="V306" s="44"/>
      <c r="W306" s="44"/>
      <c r="X306" s="44"/>
      <c r="Y306" s="44"/>
      <c r="Z306" s="44"/>
      <c r="AA306" s="44"/>
      <c r="AB306" s="44"/>
      <c r="AC306" s="44"/>
      <c r="AD306" s="44"/>
      <c r="AE306" s="44"/>
      <c r="AF306" s="44"/>
      <c r="AG306" s="44"/>
      <c r="AH306" s="44"/>
      <c r="AI306" s="44"/>
      <c r="AJ306" s="1346"/>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1352">
        <f>COUNTIFS($E$304:$P$305,"Sb")</f>
        <v>24</v>
      </c>
      <c r="BG306" s="1351">
        <f>COUNTIFS($E$304:$P$305,BG305)</f>
        <v>0</v>
      </c>
      <c r="BH306" s="44"/>
      <c r="BI306" s="44"/>
      <c r="BJ306" s="44"/>
      <c r="BK306" s="130"/>
      <c r="BL306" s="718" t="s">
        <v>2037</v>
      </c>
      <c r="BM306" s="92"/>
      <c r="BN306" s="92">
        <f>BG306</f>
        <v>0</v>
      </c>
      <c r="BO306" s="44"/>
    </row>
    <row r="307" spans="1:67" ht="13.5" thickBot="1" x14ac:dyDescent="0.25">
      <c r="A307" s="2329"/>
      <c r="B307" s="2357" t="s">
        <v>2822</v>
      </c>
      <c r="C307" s="2358" t="s">
        <v>2821</v>
      </c>
      <c r="D307" s="1303"/>
      <c r="E307" s="2268" t="s">
        <v>2765</v>
      </c>
      <c r="F307" s="2269" t="s">
        <v>2764</v>
      </c>
      <c r="G307" s="2269" t="s">
        <v>2763</v>
      </c>
      <c r="H307" s="2269" t="s">
        <v>2753</v>
      </c>
      <c r="I307" s="2269" t="s">
        <v>2762</v>
      </c>
      <c r="J307" s="2269" t="s">
        <v>2752</v>
      </c>
      <c r="K307" s="2269" t="s">
        <v>2751</v>
      </c>
      <c r="L307" s="2269" t="s">
        <v>2768</v>
      </c>
      <c r="M307" s="2269" t="s">
        <v>2761</v>
      </c>
      <c r="N307" s="2269" t="s">
        <v>2760</v>
      </c>
      <c r="O307" s="2269" t="s">
        <v>2759</v>
      </c>
      <c r="P307" s="2274" t="s">
        <v>2758</v>
      </c>
      <c r="Q307" s="44"/>
      <c r="R307" s="44"/>
      <c r="S307" s="44"/>
      <c r="T307" s="44"/>
      <c r="U307" s="44"/>
      <c r="V307" s="44"/>
      <c r="W307" s="44"/>
      <c r="X307" s="44"/>
      <c r="Y307" s="44"/>
      <c r="Z307" s="44"/>
      <c r="AA307" s="44"/>
      <c r="AB307" s="44"/>
      <c r="AC307" s="44"/>
      <c r="AD307" s="44"/>
      <c r="AE307" s="44"/>
      <c r="AF307" s="44"/>
      <c r="AG307" s="44"/>
      <c r="AH307" s="44"/>
      <c r="AI307" s="44"/>
      <c r="AJ307" s="1346"/>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0"/>
      <c r="BG307" s="40"/>
      <c r="BH307" s="44"/>
      <c r="BI307" s="44"/>
      <c r="BJ307" s="44"/>
      <c r="BK307" s="44"/>
      <c r="BL307" s="44"/>
      <c r="BM307" s="44"/>
      <c r="BN307" s="44"/>
      <c r="BO307" s="44"/>
    </row>
    <row r="308" spans="1:67" ht="13.5" thickBot="1" x14ac:dyDescent="0.25">
      <c r="A308" s="2327" t="s">
        <v>2024</v>
      </c>
      <c r="B308" s="2327" t="s">
        <v>2024</v>
      </c>
      <c r="C308" s="2358"/>
      <c r="D308" s="1303"/>
      <c r="E308" s="2397"/>
      <c r="F308" s="2398"/>
      <c r="G308" s="2398"/>
      <c r="H308" s="2398"/>
      <c r="I308" s="2399"/>
      <c r="J308" s="2397"/>
      <c r="K308" s="2400">
        <v>29</v>
      </c>
      <c r="L308" s="2395">
        <v>8</v>
      </c>
      <c r="M308" s="2400">
        <v>30</v>
      </c>
      <c r="N308" s="2400">
        <v>24</v>
      </c>
      <c r="O308" s="2400">
        <v>26</v>
      </c>
      <c r="P308" s="2400">
        <v>26</v>
      </c>
      <c r="Q308" s="44"/>
      <c r="R308" s="44"/>
      <c r="S308" s="44"/>
      <c r="T308" s="44"/>
      <c r="U308" s="44"/>
      <c r="V308" s="44"/>
      <c r="W308" s="44"/>
      <c r="X308" s="44"/>
      <c r="Y308" s="44"/>
      <c r="Z308" s="44"/>
      <c r="AA308" s="44"/>
      <c r="AB308" s="44"/>
      <c r="AC308" s="44"/>
      <c r="AD308" s="44"/>
      <c r="AE308" s="44"/>
      <c r="AF308" s="44"/>
      <c r="AG308" s="44"/>
      <c r="AH308" s="44"/>
      <c r="AI308" s="44"/>
      <c r="AJ308" s="1346"/>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0"/>
      <c r="BG308" s="40"/>
      <c r="BH308" s="44"/>
      <c r="BI308" s="44"/>
      <c r="BJ308" s="44"/>
      <c r="BK308" s="44"/>
      <c r="BL308" s="44"/>
      <c r="BM308" s="44"/>
      <c r="BN308" s="44"/>
      <c r="BO308" s="44"/>
    </row>
    <row r="309" spans="1:67" ht="13.5" thickBot="1" x14ac:dyDescent="0.25">
      <c r="A309" s="2353" t="s">
        <v>500</v>
      </c>
      <c r="B309" s="1457" t="s">
        <v>2865</v>
      </c>
      <c r="C309" s="1456" t="s">
        <v>2827</v>
      </c>
      <c r="D309" s="1303"/>
      <c r="E309" s="2398"/>
      <c r="F309" s="2398"/>
      <c r="G309" s="2398"/>
      <c r="H309" s="2398"/>
      <c r="I309" s="2399"/>
      <c r="J309" s="2397"/>
      <c r="K309" s="2390" t="s">
        <v>2794</v>
      </c>
      <c r="L309" s="2362" t="s">
        <v>2794</v>
      </c>
      <c r="M309" s="2362" t="s">
        <v>2794</v>
      </c>
      <c r="N309" s="2362" t="s">
        <v>2794</v>
      </c>
      <c r="O309" s="2362" t="s">
        <v>2794</v>
      </c>
      <c r="P309" s="2362" t="s">
        <v>2794</v>
      </c>
      <c r="Q309" s="44"/>
      <c r="R309" s="44"/>
      <c r="S309" s="44"/>
      <c r="T309" s="44"/>
      <c r="U309" s="44"/>
      <c r="V309" s="44"/>
      <c r="W309" s="44"/>
      <c r="X309" s="44"/>
      <c r="Y309" s="44"/>
      <c r="Z309" s="44"/>
      <c r="AA309" s="44"/>
      <c r="AB309" s="44"/>
      <c r="AC309" s="44"/>
      <c r="AD309" s="44"/>
      <c r="AE309" s="44"/>
      <c r="AF309" s="44"/>
      <c r="AG309" s="44"/>
      <c r="AH309" s="44"/>
      <c r="AI309" s="44"/>
      <c r="AJ309" s="1346"/>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39" t="s">
        <v>2856</v>
      </c>
      <c r="BG309" s="40"/>
      <c r="BH309" s="44"/>
      <c r="BI309" s="44"/>
      <c r="BJ309" s="44"/>
      <c r="BK309" s="44"/>
      <c r="BL309" s="44"/>
      <c r="BM309" s="44"/>
      <c r="BN309" s="44"/>
      <c r="BO309" s="44"/>
    </row>
    <row r="310" spans="1:67" ht="26.25" x14ac:dyDescent="0.25">
      <c r="A310" s="2197"/>
      <c r="B310" s="1455"/>
      <c r="C310" s="1454"/>
      <c r="D310" s="1303"/>
      <c r="E310" s="2312"/>
      <c r="F310" s="2312"/>
      <c r="G310" s="2311"/>
      <c r="H310" s="2311"/>
      <c r="I310" s="2311"/>
      <c r="J310" s="2311"/>
      <c r="K310" s="2311"/>
      <c r="L310" s="2311"/>
      <c r="M310" s="2311"/>
      <c r="N310" s="2311"/>
      <c r="O310" s="2311"/>
      <c r="P310" s="2311"/>
      <c r="Q310" s="44"/>
      <c r="R310" s="44"/>
      <c r="S310" s="44"/>
      <c r="T310" s="44"/>
      <c r="U310" s="44"/>
      <c r="V310" s="44"/>
      <c r="W310" s="44"/>
      <c r="X310" s="44"/>
      <c r="Y310" s="44"/>
      <c r="Z310" s="44"/>
      <c r="AA310" s="44"/>
      <c r="AB310" s="44"/>
      <c r="AC310" s="44"/>
      <c r="AD310" s="44"/>
      <c r="AE310" s="44"/>
      <c r="AF310" s="44"/>
      <c r="AG310" s="44"/>
      <c r="AH310" s="44"/>
      <c r="AI310" s="44"/>
      <c r="AJ310" s="1346"/>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1352" t="s">
        <v>2788</v>
      </c>
      <c r="BG310" s="1351" t="s">
        <v>2787</v>
      </c>
      <c r="BH310" s="44"/>
      <c r="BI310" s="44"/>
      <c r="BJ310" s="44"/>
      <c r="BK310" s="1271" t="s">
        <v>369</v>
      </c>
      <c r="BL310" s="2406"/>
      <c r="BM310" s="1265"/>
      <c r="BN310" s="84">
        <v>2007</v>
      </c>
      <c r="BO310" s="44"/>
    </row>
    <row r="311" spans="1:67" ht="15.75" x14ac:dyDescent="0.2">
      <c r="A311" s="2197"/>
      <c r="B311" s="2197" t="s">
        <v>2811</v>
      </c>
      <c r="C311" s="2197"/>
      <c r="D311" s="2197"/>
      <c r="E311" s="2197"/>
      <c r="F311" s="2197"/>
      <c r="G311" s="2197"/>
      <c r="H311" s="2197"/>
      <c r="I311" s="2197"/>
      <c r="J311" s="2197"/>
      <c r="K311" s="2197"/>
      <c r="L311" s="2197"/>
      <c r="M311" s="2197"/>
      <c r="N311" s="2197"/>
      <c r="O311" s="2197"/>
      <c r="P311" s="2197"/>
      <c r="Q311" s="40"/>
      <c r="R311" s="40"/>
      <c r="S311" s="40"/>
      <c r="T311" s="40"/>
      <c r="U311" s="40"/>
      <c r="V311" s="40"/>
      <c r="W311" s="40"/>
      <c r="X311" s="40"/>
      <c r="Y311" s="40"/>
      <c r="Z311" s="40"/>
      <c r="AA311" s="40"/>
      <c r="AB311" s="40"/>
      <c r="AC311" s="40"/>
      <c r="AD311" s="40"/>
      <c r="AE311" s="40"/>
      <c r="AF311" s="40"/>
      <c r="AG311" s="40"/>
      <c r="AH311" s="40"/>
      <c r="AI311" s="40"/>
      <c r="AJ311" s="1345"/>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1352" t="s">
        <v>2035</v>
      </c>
      <c r="BG311" s="1351" t="s">
        <v>2034</v>
      </c>
      <c r="BH311" s="40"/>
      <c r="BI311" s="40"/>
      <c r="BJ311" s="40"/>
      <c r="BK311" s="130"/>
      <c r="BL311" s="1264" t="s">
        <v>2038</v>
      </c>
      <c r="BM311" s="92"/>
      <c r="BN311" s="92">
        <f>BF312</f>
        <v>6</v>
      </c>
      <c r="BO311" s="40"/>
    </row>
    <row r="312" spans="1:67" ht="15.75" x14ac:dyDescent="0.2">
      <c r="A312" s="2197"/>
      <c r="B312" s="2401" t="s">
        <v>2864</v>
      </c>
      <c r="C312" s="2197"/>
      <c r="D312" s="2197"/>
      <c r="E312" s="2197"/>
      <c r="F312" s="2197"/>
      <c r="G312" s="2197"/>
      <c r="H312" s="2197"/>
      <c r="I312" s="2197"/>
      <c r="J312" s="2197"/>
      <c r="K312" s="2197"/>
      <c r="L312" s="2197"/>
      <c r="M312" s="2197"/>
      <c r="N312" s="2197"/>
      <c r="O312" s="2197"/>
      <c r="P312" s="2197"/>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1352">
        <f>COUNTIFS($E$309:$Q$309,"Sb")</f>
        <v>6</v>
      </c>
      <c r="BG312" s="1351">
        <f>COUNTIFS($K$309:$Q$309,BG311)</f>
        <v>0</v>
      </c>
      <c r="BH312" s="40"/>
      <c r="BI312" s="40"/>
      <c r="BJ312" s="40"/>
      <c r="BK312" s="130"/>
      <c r="BL312" s="718" t="s">
        <v>2037</v>
      </c>
      <c r="BM312" s="92"/>
      <c r="BN312" s="92">
        <f>BG312</f>
        <v>0</v>
      </c>
      <c r="BO312" s="40"/>
    </row>
    <row r="313" spans="1:67" ht="12.75" x14ac:dyDescent="0.2">
      <c r="A313" s="2197"/>
      <c r="B313" s="2402" t="s">
        <v>2863</v>
      </c>
      <c r="C313" s="2197"/>
      <c r="D313" s="2197"/>
      <c r="E313" s="2197"/>
      <c r="F313" s="2197"/>
      <c r="G313" s="2197"/>
      <c r="H313" s="2197"/>
      <c r="I313" s="2197"/>
      <c r="J313" s="2197"/>
      <c r="K313" s="2197"/>
      <c r="L313" s="2197"/>
      <c r="M313" s="2197"/>
      <c r="N313" s="2197"/>
      <c r="O313" s="2197"/>
      <c r="P313" s="2197"/>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row>
    <row r="314" spans="1:67" ht="12.75" x14ac:dyDescent="0.2">
      <c r="A314" s="2197"/>
      <c r="B314" s="2403" t="s">
        <v>2862</v>
      </c>
      <c r="C314" s="2197"/>
      <c r="D314" s="2197"/>
      <c r="E314" s="2197"/>
      <c r="F314" s="2197"/>
      <c r="G314" s="2197"/>
      <c r="H314" s="2197"/>
      <c r="I314" s="2197"/>
      <c r="J314" s="2197"/>
      <c r="K314" s="2197"/>
      <c r="L314" s="2197"/>
      <c r="M314" s="2197"/>
      <c r="N314" s="2197"/>
      <c r="O314" s="2197"/>
      <c r="P314" s="2197"/>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row>
    <row r="315" spans="1:67" ht="12.75" x14ac:dyDescent="0.2">
      <c r="A315" s="2197"/>
      <c r="B315" s="2404" t="s">
        <v>2861</v>
      </c>
      <c r="C315" s="2197"/>
      <c r="D315" s="2197"/>
      <c r="E315" s="2197"/>
      <c r="F315" s="2197"/>
      <c r="G315" s="2197"/>
      <c r="H315" s="2197"/>
      <c r="I315" s="2197"/>
      <c r="J315" s="2197"/>
      <c r="K315" s="2197"/>
      <c r="L315" s="2197"/>
      <c r="M315" s="2197"/>
      <c r="N315" s="2197"/>
      <c r="O315" s="2197"/>
      <c r="P315" s="2197"/>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row>
    <row r="316" spans="1:67" ht="12.75" x14ac:dyDescent="0.2">
      <c r="A316" s="2197"/>
      <c r="B316" s="2404" t="s">
        <v>2860</v>
      </c>
      <c r="C316" s="2197"/>
      <c r="D316" s="2197"/>
      <c r="E316" s="2197"/>
      <c r="F316" s="2197"/>
      <c r="G316" s="2197"/>
      <c r="H316" s="2197"/>
      <c r="I316" s="2197"/>
      <c r="J316" s="2197"/>
      <c r="K316" s="2197"/>
      <c r="L316" s="2197"/>
      <c r="M316" s="2197"/>
      <c r="N316" s="2197"/>
      <c r="O316" s="2197"/>
      <c r="P316" s="2197"/>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row>
    <row r="317" spans="1:67" ht="12.75" x14ac:dyDescent="0.2">
      <c r="A317" s="2197"/>
      <c r="B317" s="2405" t="s">
        <v>2726</v>
      </c>
      <c r="C317" s="2197"/>
      <c r="D317" s="2197"/>
      <c r="E317" s="2197"/>
      <c r="F317" s="2197"/>
      <c r="G317" s="2197"/>
      <c r="H317" s="2197"/>
      <c r="I317" s="2197"/>
      <c r="J317" s="2197"/>
      <c r="K317" s="2197"/>
      <c r="L317" s="2197"/>
      <c r="M317" s="2197"/>
      <c r="N317" s="2197"/>
      <c r="O317" s="2197"/>
      <c r="P317" s="2197"/>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row>
    <row r="318" spans="1:67" ht="12.75" x14ac:dyDescent="0.2">
      <c r="A318" s="2197"/>
      <c r="B318" s="2405" t="s">
        <v>2725</v>
      </c>
      <c r="C318" s="2197"/>
      <c r="D318" s="2197"/>
      <c r="E318" s="2197"/>
      <c r="F318" s="2197"/>
      <c r="G318" s="2197"/>
      <c r="H318" s="2197"/>
      <c r="I318" s="2197"/>
      <c r="J318" s="2197"/>
      <c r="K318" s="2197"/>
      <c r="L318" s="2197"/>
      <c r="M318" s="2197"/>
      <c r="N318" s="2197"/>
      <c r="O318" s="2197"/>
      <c r="P318" s="2197"/>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row>
    <row r="319" spans="1:67" ht="12.75" x14ac:dyDescent="0.2">
      <c r="A319" s="2197"/>
      <c r="B319" s="2319" t="s">
        <v>2724</v>
      </c>
      <c r="C319" s="2320"/>
      <c r="D319" s="2197"/>
      <c r="E319" s="2197"/>
      <c r="F319" s="2197"/>
      <c r="G319" s="2197"/>
      <c r="H319" s="2197"/>
      <c r="I319" s="2197"/>
      <c r="J319" s="2197"/>
      <c r="K319" s="2197"/>
      <c r="L319" s="2197"/>
      <c r="M319" s="2197"/>
      <c r="N319" s="2197"/>
      <c r="O319" s="2197"/>
      <c r="P319" s="2197"/>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row>
    <row r="320" spans="1:67" ht="12.75" x14ac:dyDescent="0.2">
      <c r="A320" s="2197"/>
      <c r="B320" s="2321" t="s">
        <v>2859</v>
      </c>
      <c r="C320" s="2321"/>
      <c r="D320" s="2197"/>
      <c r="E320" s="2197"/>
      <c r="F320" s="2197"/>
      <c r="G320" s="2197"/>
      <c r="H320" s="2197"/>
      <c r="I320" s="2197"/>
      <c r="J320" s="2197"/>
      <c r="K320" s="2197"/>
      <c r="L320" s="2197"/>
      <c r="M320" s="2197"/>
      <c r="N320" s="2197"/>
      <c r="O320" s="2197"/>
      <c r="P320" s="2197"/>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row>
    <row r="321" spans="1:67" ht="12.75" x14ac:dyDescent="0.2">
      <c r="A321" s="2197"/>
      <c r="B321" s="2197"/>
      <c r="C321" s="2197"/>
      <c r="D321" s="2197"/>
      <c r="E321" s="2197"/>
      <c r="F321" s="2197"/>
      <c r="G321" s="2197"/>
      <c r="H321" s="2197"/>
      <c r="I321" s="2197"/>
      <c r="J321" s="2197"/>
      <c r="K321" s="2197"/>
      <c r="L321" s="2197"/>
      <c r="M321" s="2197"/>
      <c r="N321" s="2197"/>
      <c r="O321" s="2197"/>
      <c r="P321" s="2197"/>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row>
    <row r="322" spans="1:67" ht="12.75" x14ac:dyDescent="0.2">
      <c r="A322" s="2197"/>
      <c r="B322" s="2197"/>
      <c r="C322" s="2197"/>
      <c r="D322" s="2197"/>
      <c r="E322" s="2197"/>
      <c r="F322" s="2197"/>
      <c r="G322" s="2197"/>
      <c r="H322" s="2197"/>
      <c r="I322" s="2197"/>
      <c r="J322" s="2197"/>
      <c r="K322" s="2197"/>
      <c r="L322" s="2197"/>
      <c r="M322" s="2197"/>
      <c r="N322" s="2197"/>
      <c r="O322" s="2197"/>
      <c r="P322" s="2197"/>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row>
    <row r="323" spans="1:67" ht="12.75" x14ac:dyDescent="0.2">
      <c r="A323" s="2197"/>
      <c r="B323" s="2197"/>
      <c r="C323" s="2197"/>
      <c r="D323" s="2197"/>
      <c r="E323" s="2197"/>
      <c r="F323" s="2197"/>
      <c r="G323" s="2197"/>
      <c r="H323" s="2197"/>
      <c r="I323" s="2197"/>
      <c r="J323" s="2197"/>
      <c r="K323" s="2197"/>
      <c r="L323" s="2197"/>
      <c r="M323" s="2197"/>
      <c r="N323" s="2197"/>
      <c r="O323" s="2197"/>
      <c r="P323" s="2197"/>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row>
    <row r="324" spans="1:67" ht="12.75" x14ac:dyDescent="0.2">
      <c r="A324" s="2197"/>
      <c r="B324" s="2197"/>
      <c r="C324" s="2197"/>
      <c r="D324" s="2197"/>
      <c r="E324" s="2197"/>
      <c r="F324" s="2197"/>
      <c r="G324" s="2197"/>
      <c r="H324" s="2197"/>
      <c r="I324" s="2197"/>
      <c r="J324" s="2197"/>
      <c r="K324" s="2197"/>
      <c r="L324" s="2197"/>
      <c r="M324" s="2197"/>
      <c r="N324" s="2197"/>
      <c r="O324" s="2197"/>
      <c r="P324" s="2197"/>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row>
    <row r="325" spans="1:67" ht="12.75" x14ac:dyDescent="0.2">
      <c r="A325" s="2197"/>
      <c r="B325" s="2197"/>
      <c r="C325" s="2197"/>
      <c r="D325" s="2197"/>
      <c r="E325" s="2197"/>
      <c r="F325" s="2197"/>
      <c r="G325" s="2197"/>
      <c r="H325" s="2197"/>
      <c r="I325" s="2197"/>
      <c r="J325" s="2197"/>
      <c r="K325" s="2197"/>
      <c r="L325" s="2197"/>
      <c r="M325" s="2197"/>
      <c r="N325" s="2197"/>
      <c r="O325" s="2197"/>
      <c r="P325" s="2197"/>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row>
    <row r="326" spans="1:67" ht="12.75" x14ac:dyDescent="0.2">
      <c r="A326" s="2197"/>
      <c r="B326" s="2197"/>
      <c r="C326" s="2197"/>
      <c r="D326" s="2197"/>
      <c r="E326" s="2197"/>
      <c r="F326" s="2197"/>
      <c r="G326" s="2197"/>
      <c r="H326" s="2197"/>
      <c r="I326" s="2197"/>
      <c r="J326" s="2197"/>
      <c r="K326" s="2197"/>
      <c r="L326" s="2197"/>
      <c r="M326" s="2197"/>
      <c r="N326" s="2197"/>
      <c r="O326" s="2197"/>
      <c r="P326" s="2197"/>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row>
    <row r="327" spans="1:67" ht="12.75" x14ac:dyDescent="0.2">
      <c r="A327" s="2197"/>
      <c r="B327" s="2197"/>
      <c r="C327" s="2197"/>
      <c r="D327" s="2197"/>
      <c r="E327" s="2197"/>
      <c r="F327" s="2197"/>
      <c r="G327" s="2197"/>
      <c r="H327" s="2197"/>
      <c r="I327" s="2197"/>
      <c r="J327" s="2197"/>
      <c r="K327" s="2197"/>
      <c r="L327" s="2197"/>
      <c r="M327" s="2197"/>
      <c r="N327" s="2197"/>
      <c r="O327" s="2197"/>
      <c r="P327" s="2197"/>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row>
    <row r="328" spans="1:67" ht="12.75" x14ac:dyDescent="0.2">
      <c r="A328" s="2197"/>
      <c r="B328" s="2197"/>
      <c r="C328" s="2197"/>
      <c r="D328" s="2197"/>
      <c r="E328" s="2197"/>
      <c r="F328" s="2197"/>
      <c r="G328" s="2197"/>
      <c r="H328" s="2197"/>
      <c r="I328" s="2197"/>
      <c r="J328" s="2197"/>
      <c r="K328" s="2197"/>
      <c r="L328" s="2197"/>
      <c r="M328" s="2197"/>
      <c r="N328" s="2197"/>
      <c r="O328" s="2197"/>
      <c r="P328" s="2197"/>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row>
    <row r="329" spans="1:67" ht="12.75" x14ac:dyDescent="0.2">
      <c r="A329" s="2197"/>
      <c r="B329" s="2197"/>
      <c r="C329" s="2197"/>
      <c r="D329" s="2197"/>
      <c r="E329" s="2197"/>
      <c r="F329" s="2197"/>
      <c r="G329" s="2197"/>
      <c r="H329" s="2197"/>
      <c r="I329" s="2197"/>
      <c r="J329" s="2197"/>
      <c r="K329" s="2197"/>
      <c r="L329" s="2197"/>
      <c r="M329" s="2197"/>
      <c r="N329" s="2197"/>
      <c r="O329" s="2197"/>
      <c r="P329" s="2197"/>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row>
    <row r="330" spans="1:67" ht="12.75" x14ac:dyDescent="0.2">
      <c r="A330" s="2197"/>
      <c r="B330" s="2197"/>
      <c r="C330" s="2197"/>
      <c r="D330" s="2197"/>
      <c r="E330" s="2197"/>
      <c r="F330" s="2197"/>
      <c r="G330" s="2197"/>
      <c r="H330" s="2197"/>
      <c r="I330" s="2197"/>
      <c r="J330" s="2197"/>
      <c r="K330" s="2197"/>
      <c r="L330" s="2197"/>
      <c r="M330" s="2197"/>
      <c r="N330" s="2197"/>
      <c r="O330" s="2197"/>
      <c r="P330" s="2197"/>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row>
    <row r="331" spans="1:67" ht="12.75" x14ac:dyDescent="0.2">
      <c r="A331" s="2197"/>
      <c r="B331" s="2197"/>
      <c r="C331" s="2197"/>
      <c r="D331" s="2197"/>
      <c r="E331" s="2197"/>
      <c r="F331" s="2197"/>
      <c r="G331" s="2197"/>
      <c r="H331" s="2197"/>
      <c r="I331" s="2197"/>
      <c r="J331" s="2197"/>
      <c r="K331" s="2197"/>
      <c r="L331" s="2197"/>
      <c r="M331" s="2197"/>
      <c r="N331" s="2197"/>
      <c r="O331" s="2197"/>
      <c r="P331" s="2197"/>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row>
    <row r="332" spans="1:67" ht="12.75" x14ac:dyDescent="0.2">
      <c r="A332" s="2197"/>
      <c r="B332" s="2197"/>
      <c r="C332" s="2197"/>
      <c r="D332" s="2197"/>
      <c r="E332" s="2197"/>
      <c r="F332" s="2197"/>
      <c r="G332" s="2197"/>
      <c r="H332" s="2197"/>
      <c r="I332" s="2197"/>
      <c r="J332" s="2197"/>
      <c r="K332" s="2197"/>
      <c r="L332" s="2197"/>
      <c r="M332" s="2197"/>
      <c r="N332" s="2197"/>
      <c r="O332" s="2197"/>
      <c r="P332" s="2197"/>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row>
    <row r="333" spans="1:67" ht="12.75" x14ac:dyDescent="0.2">
      <c r="A333" s="2197"/>
      <c r="B333" s="2197"/>
      <c r="C333" s="2197"/>
      <c r="D333" s="2197"/>
      <c r="E333" s="2197"/>
      <c r="F333" s="2197"/>
      <c r="G333" s="2197"/>
      <c r="H333" s="2197"/>
      <c r="I333" s="2197"/>
      <c r="J333" s="2197"/>
      <c r="K333" s="2197"/>
      <c r="L333" s="2197"/>
      <c r="M333" s="2197"/>
      <c r="N333" s="2197"/>
      <c r="O333" s="2197"/>
      <c r="P333" s="2197"/>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row>
    <row r="334" spans="1:67" ht="12.75" x14ac:dyDescent="0.2">
      <c r="A334" s="2197"/>
      <c r="B334" s="2197"/>
      <c r="C334" s="2197"/>
      <c r="D334" s="2197"/>
      <c r="E334" s="2197"/>
      <c r="F334" s="2197"/>
      <c r="G334" s="2197"/>
      <c r="H334" s="2197"/>
      <c r="I334" s="2197"/>
      <c r="J334" s="2197"/>
      <c r="K334" s="2197"/>
      <c r="L334" s="2197"/>
      <c r="M334" s="2197"/>
      <c r="N334" s="2197"/>
      <c r="O334" s="2197"/>
      <c r="P334" s="2197"/>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row>
    <row r="335" spans="1:67" ht="12.75" x14ac:dyDescent="0.2">
      <c r="A335" s="2197"/>
      <c r="B335" s="2197"/>
      <c r="C335" s="2197"/>
      <c r="D335" s="2197"/>
      <c r="E335" s="2197"/>
      <c r="F335" s="2197"/>
      <c r="G335" s="2197"/>
      <c r="H335" s="2197"/>
      <c r="I335" s="2197"/>
      <c r="J335" s="2197"/>
      <c r="K335" s="2197"/>
      <c r="L335" s="2197"/>
      <c r="M335" s="2197"/>
      <c r="N335" s="2197"/>
      <c r="O335" s="2197"/>
      <c r="P335" s="2197"/>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row>
    <row r="336" spans="1:67" ht="12.75" x14ac:dyDescent="0.2">
      <c r="A336" s="2197"/>
      <c r="B336" s="2197"/>
      <c r="C336" s="2197"/>
      <c r="D336" s="2197"/>
      <c r="E336" s="2197"/>
      <c r="F336" s="2197"/>
      <c r="G336" s="2197"/>
      <c r="H336" s="2197"/>
      <c r="I336" s="2197"/>
      <c r="J336" s="2197"/>
      <c r="K336" s="2197"/>
      <c r="L336" s="2197"/>
      <c r="M336" s="2197"/>
      <c r="N336" s="2197"/>
      <c r="O336" s="2197"/>
      <c r="P336" s="2197"/>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row>
    <row r="337" spans="1:67" ht="12.75" x14ac:dyDescent="0.2">
      <c r="A337" s="2197"/>
      <c r="B337" s="2197"/>
      <c r="C337" s="2197"/>
      <c r="D337" s="2197"/>
      <c r="E337" s="2197"/>
      <c r="F337" s="2197"/>
      <c r="G337" s="2197"/>
      <c r="H337" s="2197"/>
      <c r="I337" s="2197"/>
      <c r="J337" s="2197"/>
      <c r="K337" s="2197"/>
      <c r="L337" s="2197"/>
      <c r="M337" s="2197"/>
      <c r="N337" s="2197"/>
      <c r="O337" s="2197"/>
      <c r="P337" s="2197"/>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row>
    <row r="338" spans="1:67" ht="12.75" x14ac:dyDescent="0.2">
      <c r="A338" s="2197"/>
      <c r="B338" s="2197"/>
      <c r="C338" s="2197"/>
      <c r="D338" s="2197"/>
      <c r="E338" s="2197"/>
      <c r="F338" s="2197"/>
      <c r="G338" s="2197"/>
      <c r="H338" s="2197"/>
      <c r="I338" s="2197"/>
      <c r="J338" s="2197"/>
      <c r="K338" s="2197"/>
      <c r="L338" s="2197"/>
      <c r="M338" s="2197"/>
      <c r="N338" s="2197"/>
      <c r="O338" s="2197"/>
      <c r="P338" s="2197"/>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row>
    <row r="339" spans="1:67" ht="12.75" x14ac:dyDescent="0.2">
      <c r="A339" s="2197"/>
      <c r="B339" s="2197"/>
      <c r="C339" s="2197"/>
      <c r="D339" s="2197"/>
      <c r="E339" s="2197"/>
      <c r="F339" s="2197"/>
      <c r="G339" s="2197"/>
      <c r="H339" s="2197"/>
      <c r="I339" s="2197"/>
      <c r="J339" s="2197"/>
      <c r="K339" s="2197"/>
      <c r="L339" s="2197"/>
      <c r="M339" s="2197"/>
      <c r="N339" s="2197"/>
      <c r="O339" s="2197"/>
      <c r="P339" s="2197"/>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row>
    <row r="340" spans="1:67" ht="12.75" x14ac:dyDescent="0.2">
      <c r="A340" s="2197"/>
      <c r="B340" s="2197"/>
      <c r="C340" s="2197"/>
      <c r="D340" s="2197"/>
      <c r="E340" s="2197"/>
      <c r="F340" s="2197"/>
      <c r="G340" s="2197"/>
      <c r="H340" s="2197"/>
      <c r="I340" s="2197"/>
      <c r="J340" s="2197"/>
      <c r="K340" s="2197"/>
      <c r="L340" s="2197"/>
      <c r="M340" s="2197"/>
      <c r="N340" s="2197"/>
      <c r="O340" s="2197"/>
      <c r="P340" s="2197"/>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row>
    <row r="341" spans="1:67" ht="12.75" x14ac:dyDescent="0.2">
      <c r="A341" s="2197"/>
      <c r="B341" s="2197"/>
      <c r="C341" s="2197"/>
      <c r="D341" s="2197"/>
      <c r="E341" s="2197"/>
      <c r="F341" s="2197"/>
      <c r="G341" s="2197"/>
      <c r="H341" s="2197"/>
      <c r="I341" s="2197"/>
      <c r="J341" s="2197"/>
      <c r="K341" s="2197"/>
      <c r="L341" s="2197"/>
      <c r="M341" s="2197"/>
      <c r="N341" s="2197"/>
      <c r="O341" s="2197"/>
      <c r="P341" s="2197"/>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row>
    <row r="342" spans="1:67" ht="12.75" x14ac:dyDescent="0.2">
      <c r="A342" s="2197"/>
      <c r="B342" s="2197"/>
      <c r="C342" s="2197"/>
      <c r="D342" s="2197"/>
      <c r="E342" s="2197"/>
      <c r="F342" s="2197"/>
      <c r="G342" s="2197"/>
      <c r="H342" s="2197"/>
      <c r="I342" s="2197"/>
      <c r="J342" s="2197"/>
      <c r="K342" s="2197"/>
      <c r="L342" s="2197"/>
      <c r="M342" s="2197"/>
      <c r="N342" s="2197"/>
      <c r="O342" s="2197"/>
      <c r="P342" s="2197"/>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row>
    <row r="343" spans="1:67" ht="12.75" x14ac:dyDescent="0.2">
      <c r="A343" s="2197"/>
      <c r="B343" s="2197"/>
      <c r="C343" s="2197"/>
      <c r="D343" s="2197"/>
      <c r="E343" s="2197"/>
      <c r="F343" s="2197"/>
      <c r="G343" s="2197"/>
      <c r="H343" s="2197"/>
      <c r="I343" s="2197"/>
      <c r="J343" s="2197"/>
      <c r="K343" s="2197"/>
      <c r="L343" s="2197"/>
      <c r="M343" s="2197"/>
      <c r="N343" s="2197"/>
      <c r="O343" s="2197"/>
      <c r="P343" s="2197"/>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row>
    <row r="344" spans="1:67" ht="12.75" x14ac:dyDescent="0.2">
      <c r="A344" s="2197"/>
      <c r="B344" s="2197"/>
      <c r="C344" s="2197"/>
      <c r="D344" s="2197"/>
      <c r="E344" s="2197"/>
      <c r="F344" s="2197"/>
      <c r="G344" s="2197"/>
      <c r="H344" s="2197"/>
      <c r="I344" s="2197"/>
      <c r="J344" s="2197"/>
      <c r="K344" s="2197"/>
      <c r="L344" s="2197"/>
      <c r="M344" s="2197"/>
      <c r="N344" s="2197"/>
      <c r="O344" s="2197"/>
      <c r="P344" s="2197"/>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row>
    <row r="345" spans="1:67" ht="12.75" x14ac:dyDescent="0.2">
      <c r="A345" s="2197"/>
      <c r="B345" s="2197"/>
      <c r="C345" s="2197"/>
      <c r="D345" s="2197"/>
      <c r="E345" s="2197"/>
      <c r="F345" s="2197"/>
      <c r="G345" s="2197"/>
      <c r="H345" s="2197"/>
      <c r="I345" s="2197"/>
      <c r="J345" s="2197"/>
      <c r="K345" s="2197"/>
      <c r="L345" s="2197"/>
      <c r="M345" s="2197"/>
      <c r="N345" s="2197"/>
      <c r="O345" s="2197"/>
      <c r="P345" s="2197"/>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row>
    <row r="346" spans="1:67" ht="12.75" x14ac:dyDescent="0.2">
      <c r="A346" s="2197"/>
      <c r="B346" s="2197"/>
      <c r="C346" s="2197"/>
      <c r="D346" s="2197"/>
      <c r="E346" s="2197"/>
      <c r="F346" s="2197"/>
      <c r="G346" s="2197"/>
      <c r="H346" s="2197"/>
      <c r="I346" s="2197"/>
      <c r="J346" s="2197"/>
      <c r="K346" s="2197"/>
      <c r="L346" s="2197"/>
      <c r="M346" s="2197"/>
      <c r="N346" s="2197"/>
      <c r="O346" s="2197"/>
      <c r="P346" s="2197"/>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row>
    <row r="347" spans="1:67" ht="12.75" x14ac:dyDescent="0.2">
      <c r="A347" s="2197"/>
      <c r="B347" s="2197"/>
      <c r="C347" s="2197"/>
      <c r="D347" s="2197"/>
      <c r="E347" s="2197"/>
      <c r="F347" s="2197"/>
      <c r="G347" s="2197"/>
      <c r="H347" s="2197"/>
      <c r="I347" s="2197"/>
      <c r="J347" s="2197"/>
      <c r="K347" s="2197"/>
      <c r="L347" s="2197"/>
      <c r="M347" s="2197"/>
      <c r="N347" s="2197"/>
      <c r="O347" s="2197"/>
      <c r="P347" s="2197"/>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row>
    <row r="348" spans="1:67" ht="12.75" x14ac:dyDescent="0.2">
      <c r="A348" s="2197"/>
      <c r="B348" s="2197"/>
      <c r="C348" s="2197"/>
      <c r="D348" s="2197"/>
      <c r="E348" s="2197"/>
      <c r="F348" s="2197"/>
      <c r="G348" s="2197"/>
      <c r="H348" s="2197"/>
      <c r="I348" s="2197"/>
      <c r="J348" s="2197"/>
      <c r="K348" s="2197"/>
      <c r="L348" s="2197"/>
      <c r="M348" s="2197"/>
      <c r="N348" s="2197"/>
      <c r="O348" s="2197"/>
      <c r="P348" s="2197"/>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row>
    <row r="349" spans="1:67" ht="12.75" x14ac:dyDescent="0.2">
      <c r="A349" s="2197"/>
      <c r="B349" s="2197"/>
      <c r="C349" s="2197"/>
      <c r="D349" s="2197"/>
      <c r="E349" s="2197"/>
      <c r="F349" s="2197"/>
      <c r="G349" s="2197"/>
      <c r="H349" s="2197"/>
      <c r="I349" s="2197"/>
      <c r="J349" s="2197"/>
      <c r="K349" s="2197"/>
      <c r="L349" s="2197"/>
      <c r="M349" s="2197"/>
      <c r="N349" s="2197"/>
      <c r="O349" s="2197"/>
      <c r="P349" s="2197"/>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row>
    <row r="350" spans="1:67" ht="12.75" x14ac:dyDescent="0.2">
      <c r="A350" s="2197"/>
      <c r="B350" s="2197"/>
      <c r="C350" s="2197"/>
      <c r="D350" s="2197"/>
      <c r="E350" s="2197"/>
      <c r="F350" s="2197"/>
      <c r="G350" s="2197"/>
      <c r="H350" s="2197"/>
      <c r="I350" s="2197"/>
      <c r="J350" s="2197"/>
      <c r="K350" s="2197"/>
      <c r="L350" s="2197"/>
      <c r="M350" s="2197"/>
      <c r="N350" s="2197"/>
      <c r="O350" s="2197"/>
      <c r="P350" s="2197"/>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row>
    <row r="351" spans="1:67" ht="12.75" x14ac:dyDescent="0.2">
      <c r="A351" s="2197"/>
      <c r="B351" s="2197"/>
      <c r="C351" s="2197"/>
      <c r="D351" s="2197"/>
      <c r="E351" s="2197"/>
      <c r="F351" s="2197"/>
      <c r="G351" s="2197"/>
      <c r="H351" s="2197"/>
      <c r="I351" s="2197"/>
      <c r="J351" s="2197"/>
      <c r="K351" s="2197"/>
      <c r="L351" s="2197"/>
      <c r="M351" s="2197"/>
      <c r="N351" s="2197"/>
      <c r="O351" s="2197"/>
      <c r="P351" s="2197"/>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row>
    <row r="352" spans="1:67" ht="12.75" x14ac:dyDescent="0.2">
      <c r="A352" s="2197"/>
      <c r="B352" s="2197"/>
      <c r="C352" s="2197"/>
      <c r="D352" s="2197"/>
      <c r="E352" s="2197"/>
      <c r="F352" s="2197"/>
      <c r="G352" s="2197"/>
      <c r="H352" s="2197"/>
      <c r="I352" s="2197"/>
      <c r="J352" s="2197"/>
      <c r="K352" s="2197"/>
      <c r="L352" s="2197"/>
      <c r="M352" s="2197"/>
      <c r="N352" s="2197"/>
      <c r="O352" s="2197"/>
      <c r="P352" s="2197"/>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row>
    <row r="353" spans="1:67" ht="12.75" x14ac:dyDescent="0.2">
      <c r="A353" s="2197"/>
      <c r="B353" s="2197"/>
      <c r="C353" s="2197"/>
      <c r="D353" s="2197"/>
      <c r="E353" s="2197"/>
      <c r="F353" s="2197"/>
      <c r="G353" s="2197"/>
      <c r="H353" s="2197"/>
      <c r="I353" s="2197"/>
      <c r="J353" s="2197"/>
      <c r="K353" s="2197"/>
      <c r="L353" s="2197"/>
      <c r="M353" s="2197"/>
      <c r="N353" s="2197"/>
      <c r="O353" s="2197"/>
      <c r="P353" s="2197"/>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row>
    <row r="354" spans="1:67" ht="12.75" x14ac:dyDescent="0.2">
      <c r="A354" s="2197"/>
      <c r="B354" s="2197"/>
      <c r="C354" s="2197"/>
      <c r="D354" s="2197"/>
      <c r="E354" s="2197"/>
      <c r="F354" s="2197"/>
      <c r="G354" s="2197"/>
      <c r="H354" s="2197"/>
      <c r="I354" s="2197"/>
      <c r="J354" s="2197"/>
      <c r="K354" s="2197"/>
      <c r="L354" s="2197"/>
      <c r="M354" s="2197"/>
      <c r="N354" s="2197"/>
      <c r="O354" s="2197"/>
      <c r="P354" s="2197"/>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row>
    <row r="355" spans="1:67" ht="12.75" x14ac:dyDescent="0.2">
      <c r="A355" s="2197"/>
      <c r="B355" s="2197"/>
      <c r="C355" s="2197"/>
      <c r="D355" s="2197"/>
      <c r="E355" s="2197"/>
      <c r="F355" s="2197"/>
      <c r="G355" s="2197"/>
      <c r="H355" s="2197"/>
      <c r="I355" s="2197"/>
      <c r="J355" s="2197"/>
      <c r="K355" s="2197"/>
      <c r="L355" s="2197"/>
      <c r="M355" s="2197"/>
      <c r="N355" s="2197"/>
      <c r="O355" s="2197"/>
      <c r="P355" s="2197"/>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row>
    <row r="356" spans="1:67" ht="12.75" x14ac:dyDescent="0.2">
      <c r="A356" s="2197"/>
      <c r="B356" s="2197"/>
      <c r="C356" s="2197"/>
      <c r="D356" s="2197"/>
      <c r="E356" s="2197"/>
      <c r="F356" s="2197"/>
      <c r="G356" s="2197"/>
      <c r="H356" s="2197"/>
      <c r="I356" s="2197"/>
      <c r="J356" s="2197"/>
      <c r="K356" s="2197"/>
      <c r="L356" s="2197"/>
      <c r="M356" s="2197"/>
      <c r="N356" s="2197"/>
      <c r="O356" s="2197"/>
      <c r="P356" s="2197"/>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row>
    <row r="357" spans="1:67" ht="12.75" x14ac:dyDescent="0.2">
      <c r="A357" s="2197"/>
      <c r="B357" s="2197"/>
      <c r="C357" s="2197"/>
      <c r="D357" s="2197"/>
      <c r="E357" s="2197"/>
      <c r="F357" s="2197"/>
      <c r="G357" s="2197"/>
      <c r="H357" s="2197"/>
      <c r="I357" s="2197"/>
      <c r="J357" s="2197"/>
      <c r="K357" s="2197"/>
      <c r="L357" s="2197"/>
      <c r="M357" s="2197"/>
      <c r="N357" s="2197"/>
      <c r="O357" s="2197"/>
      <c r="P357" s="2197"/>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row>
    <row r="358" spans="1:67" ht="12.75" x14ac:dyDescent="0.2">
      <c r="A358" s="2197"/>
      <c r="B358" s="2197"/>
      <c r="C358" s="2197"/>
      <c r="D358" s="2197"/>
      <c r="E358" s="2197"/>
      <c r="F358" s="2197"/>
      <c r="G358" s="2197"/>
      <c r="H358" s="2197"/>
      <c r="I358" s="2197"/>
      <c r="J358" s="2197"/>
      <c r="K358" s="2197"/>
      <c r="L358" s="2197"/>
      <c r="M358" s="2197"/>
      <c r="N358" s="2197"/>
      <c r="O358" s="2197"/>
      <c r="P358" s="2197"/>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row>
    <row r="359" spans="1:67" ht="12.75" x14ac:dyDescent="0.2">
      <c r="A359" s="2197"/>
      <c r="B359" s="2197"/>
      <c r="C359" s="2197"/>
      <c r="D359" s="2197"/>
      <c r="E359" s="2197"/>
      <c r="F359" s="2197"/>
      <c r="G359" s="2197"/>
      <c r="H359" s="2197"/>
      <c r="I359" s="2197"/>
      <c r="J359" s="2197"/>
      <c r="K359" s="2197"/>
      <c r="L359" s="2197"/>
      <c r="M359" s="2197"/>
      <c r="N359" s="2197"/>
      <c r="O359" s="2197"/>
      <c r="P359" s="2197"/>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row>
    <row r="360" spans="1:67" ht="12.75" x14ac:dyDescent="0.2">
      <c r="A360" s="2197"/>
      <c r="B360" s="2197"/>
      <c r="C360" s="2197"/>
      <c r="D360" s="2197"/>
      <c r="E360" s="2197"/>
      <c r="F360" s="2197"/>
      <c r="G360" s="2197"/>
      <c r="H360" s="2197"/>
      <c r="I360" s="2197"/>
      <c r="J360" s="2197"/>
      <c r="K360" s="2197"/>
      <c r="L360" s="2197"/>
      <c r="M360" s="2197"/>
      <c r="N360" s="2197"/>
      <c r="O360" s="2197"/>
      <c r="P360" s="2197"/>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row>
    <row r="361" spans="1:67" ht="12.75" x14ac:dyDescent="0.2">
      <c r="A361" s="2197"/>
      <c r="B361" s="2197"/>
      <c r="C361" s="2197"/>
      <c r="D361" s="2197"/>
      <c r="E361" s="2197"/>
      <c r="F361" s="2197"/>
      <c r="G361" s="2197"/>
      <c r="H361" s="2197"/>
      <c r="I361" s="2197"/>
      <c r="J361" s="2197"/>
      <c r="K361" s="2197"/>
      <c r="L361" s="2197"/>
      <c r="M361" s="2197"/>
      <c r="N361" s="2197"/>
      <c r="O361" s="2197"/>
      <c r="P361" s="2197"/>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row>
    <row r="362" spans="1:67" ht="12.75" x14ac:dyDescent="0.2">
      <c r="A362" s="2197"/>
      <c r="B362" s="2197"/>
      <c r="C362" s="2197"/>
      <c r="D362" s="2197"/>
      <c r="E362" s="2197"/>
      <c r="F362" s="2197"/>
      <c r="G362" s="2197"/>
      <c r="H362" s="2197"/>
      <c r="I362" s="2197"/>
      <c r="J362" s="2197"/>
      <c r="K362" s="2197"/>
      <c r="L362" s="2197"/>
      <c r="M362" s="2197"/>
      <c r="N362" s="2197"/>
      <c r="O362" s="2197"/>
      <c r="P362" s="2197"/>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row>
    <row r="363" spans="1:67" ht="12.75" x14ac:dyDescent="0.2">
      <c r="A363" s="2197"/>
      <c r="B363" s="2197"/>
      <c r="C363" s="2197"/>
      <c r="D363" s="2197"/>
      <c r="E363" s="2197"/>
      <c r="F363" s="2197"/>
      <c r="G363" s="2197"/>
      <c r="H363" s="2197"/>
      <c r="I363" s="2197"/>
      <c r="J363" s="2197"/>
      <c r="K363" s="2197"/>
      <c r="L363" s="2197"/>
      <c r="M363" s="2197"/>
      <c r="N363" s="2197"/>
      <c r="O363" s="2197"/>
      <c r="P363" s="2197"/>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row>
    <row r="364" spans="1:67" ht="12.75" x14ac:dyDescent="0.2">
      <c r="A364" s="2197"/>
      <c r="B364" s="2197"/>
      <c r="C364" s="2197"/>
      <c r="D364" s="2197"/>
      <c r="E364" s="2197"/>
      <c r="F364" s="2197"/>
      <c r="G364" s="2197"/>
      <c r="H364" s="2197"/>
      <c r="I364" s="2197"/>
      <c r="J364" s="2197"/>
      <c r="K364" s="2197"/>
      <c r="L364" s="2197"/>
      <c r="M364" s="2197"/>
      <c r="N364" s="2197"/>
      <c r="O364" s="2197"/>
      <c r="P364" s="2197"/>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row>
    <row r="365" spans="1:67" ht="12.75" x14ac:dyDescent="0.2">
      <c r="A365" s="2197"/>
      <c r="B365" s="2197"/>
      <c r="C365" s="2197"/>
      <c r="D365" s="2197"/>
      <c r="E365" s="2197"/>
      <c r="F365" s="2197"/>
      <c r="G365" s="2197"/>
      <c r="H365" s="2197"/>
      <c r="I365" s="2197"/>
      <c r="J365" s="2197"/>
      <c r="K365" s="2197"/>
      <c r="L365" s="2197"/>
      <c r="M365" s="2197"/>
      <c r="N365" s="2197"/>
      <c r="O365" s="2197"/>
      <c r="P365" s="2197"/>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row>
    <row r="366" spans="1:67" ht="12.75" x14ac:dyDescent="0.2">
      <c r="A366" s="2197"/>
      <c r="B366" s="2197"/>
      <c r="C366" s="2197"/>
      <c r="D366" s="2197"/>
      <c r="E366" s="2197"/>
      <c r="F366" s="2197"/>
      <c r="G366" s="2197"/>
      <c r="H366" s="2197"/>
      <c r="I366" s="2197"/>
      <c r="J366" s="2197"/>
      <c r="K366" s="2197"/>
      <c r="L366" s="2197"/>
      <c r="M366" s="2197"/>
      <c r="N366" s="2197"/>
      <c r="O366" s="2197"/>
      <c r="P366" s="2197"/>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row>
    <row r="367" spans="1:67" ht="12.75" x14ac:dyDescent="0.2">
      <c r="A367" s="2197"/>
      <c r="B367" s="2197"/>
      <c r="C367" s="2197"/>
      <c r="D367" s="2197"/>
      <c r="E367" s="2197"/>
      <c r="F367" s="2197"/>
      <c r="G367" s="2197"/>
      <c r="H367" s="2197"/>
      <c r="I367" s="2197"/>
      <c r="J367" s="2197"/>
      <c r="K367" s="2197"/>
      <c r="L367" s="2197"/>
      <c r="M367" s="2197"/>
      <c r="N367" s="2197"/>
      <c r="O367" s="2197"/>
      <c r="P367" s="2197"/>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row>
    <row r="368" spans="1:67" ht="12.75" x14ac:dyDescent="0.2">
      <c r="A368" s="2197"/>
      <c r="B368" s="2197"/>
      <c r="C368" s="2197"/>
      <c r="D368" s="2197"/>
      <c r="E368" s="2197"/>
      <c r="F368" s="2197"/>
      <c r="G368" s="2197"/>
      <c r="H368" s="2197"/>
      <c r="I368" s="2197"/>
      <c r="J368" s="2197"/>
      <c r="K368" s="2197"/>
      <c r="L368" s="2197"/>
      <c r="M368" s="2197"/>
      <c r="N368" s="2197"/>
      <c r="O368" s="2197"/>
      <c r="P368" s="2197"/>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row>
    <row r="369" spans="1:67" ht="12.75" x14ac:dyDescent="0.2">
      <c r="A369" s="2197"/>
      <c r="B369" s="2197"/>
      <c r="C369" s="2197"/>
      <c r="D369" s="2197"/>
      <c r="E369" s="2197"/>
      <c r="F369" s="2197"/>
      <c r="G369" s="2197"/>
      <c r="H369" s="2197"/>
      <c r="I369" s="2197"/>
      <c r="J369" s="2197"/>
      <c r="K369" s="2197"/>
      <c r="L369" s="2197"/>
      <c r="M369" s="2197"/>
      <c r="N369" s="2197"/>
      <c r="O369" s="2197"/>
      <c r="P369" s="2197"/>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row>
    <row r="370" spans="1:67" ht="12.75" x14ac:dyDescent="0.2">
      <c r="A370" s="2197"/>
      <c r="B370" s="2197"/>
      <c r="C370" s="2197"/>
      <c r="D370" s="2197"/>
      <c r="E370" s="2197"/>
      <c r="F370" s="2197"/>
      <c r="G370" s="2197"/>
      <c r="H370" s="2197"/>
      <c r="I370" s="2197"/>
      <c r="J370" s="2197"/>
      <c r="K370" s="2197"/>
      <c r="L370" s="2197"/>
      <c r="M370" s="2197"/>
      <c r="N370" s="2197"/>
      <c r="O370" s="2197"/>
      <c r="P370" s="2197"/>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row>
    <row r="371" spans="1:67" ht="12.75" x14ac:dyDescent="0.2">
      <c r="A371" s="2197"/>
      <c r="B371" s="2197"/>
      <c r="C371" s="2197"/>
      <c r="D371" s="2197"/>
      <c r="E371" s="2197"/>
      <c r="F371" s="2197"/>
      <c r="G371" s="2197"/>
      <c r="H371" s="2197"/>
      <c r="I371" s="2197"/>
      <c r="J371" s="2197"/>
      <c r="K371" s="2197"/>
      <c r="L371" s="2197"/>
      <c r="M371" s="2197"/>
      <c r="N371" s="2197"/>
      <c r="O371" s="2197"/>
      <c r="P371" s="2197"/>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row>
    <row r="372" spans="1:67" ht="12.75" x14ac:dyDescent="0.2">
      <c r="A372" s="2197"/>
      <c r="B372" s="2197"/>
      <c r="C372" s="2197"/>
      <c r="D372" s="2197"/>
      <c r="E372" s="2197"/>
      <c r="F372" s="2197"/>
      <c r="G372" s="2197"/>
      <c r="H372" s="2197"/>
      <c r="I372" s="2197"/>
      <c r="J372" s="2197"/>
      <c r="K372" s="2197"/>
      <c r="L372" s="2197"/>
      <c r="M372" s="2197"/>
      <c r="N372" s="2197"/>
      <c r="O372" s="2197"/>
      <c r="P372" s="2197"/>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row>
    <row r="373" spans="1:67" ht="12.75" x14ac:dyDescent="0.2">
      <c r="A373" s="2197"/>
      <c r="B373" s="2197"/>
      <c r="C373" s="2197"/>
      <c r="D373" s="2197"/>
      <c r="E373" s="2197"/>
      <c r="F373" s="2197"/>
      <c r="G373" s="2197"/>
      <c r="H373" s="2197"/>
      <c r="I373" s="2197"/>
      <c r="J373" s="2197"/>
      <c r="K373" s="2197"/>
      <c r="L373" s="2197"/>
      <c r="M373" s="2197"/>
      <c r="N373" s="2197"/>
      <c r="O373" s="2197"/>
      <c r="P373" s="2197"/>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row>
    <row r="374" spans="1:67" ht="12.75" x14ac:dyDescent="0.2">
      <c r="A374" s="2197"/>
      <c r="B374" s="2197"/>
      <c r="C374" s="2197"/>
      <c r="D374" s="2197"/>
      <c r="E374" s="2197"/>
      <c r="F374" s="2197"/>
      <c r="G374" s="2197"/>
      <c r="H374" s="2197"/>
      <c r="I374" s="2197"/>
      <c r="J374" s="2197"/>
      <c r="K374" s="2197"/>
      <c r="L374" s="2197"/>
      <c r="M374" s="2197"/>
      <c r="N374" s="2197"/>
      <c r="O374" s="2197"/>
      <c r="P374" s="2197"/>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row>
    <row r="375" spans="1:67" ht="12.75" x14ac:dyDescent="0.2">
      <c r="A375" s="2197"/>
      <c r="B375" s="2197"/>
      <c r="C375" s="2197"/>
      <c r="D375" s="2197"/>
      <c r="E375" s="2197"/>
      <c r="F375" s="2197"/>
      <c r="G375" s="2197"/>
      <c r="H375" s="2197"/>
      <c r="I375" s="2197"/>
      <c r="J375" s="2197"/>
      <c r="K375" s="2197"/>
      <c r="L375" s="2197"/>
      <c r="M375" s="2197"/>
      <c r="N375" s="2197"/>
      <c r="O375" s="2197"/>
      <c r="P375" s="2197"/>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row>
    <row r="376" spans="1:67" ht="12.75" x14ac:dyDescent="0.2">
      <c r="A376" s="2197"/>
      <c r="B376" s="2197"/>
      <c r="C376" s="2197"/>
      <c r="D376" s="2197"/>
      <c r="E376" s="2197"/>
      <c r="F376" s="2197"/>
      <c r="G376" s="2197"/>
      <c r="H376" s="2197"/>
      <c r="I376" s="2197"/>
      <c r="J376" s="2197"/>
      <c r="K376" s="2197"/>
      <c r="L376" s="2197"/>
      <c r="M376" s="2197"/>
      <c r="N376" s="2197"/>
      <c r="O376" s="2197"/>
      <c r="P376" s="2197"/>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row>
    <row r="377" spans="1:67" ht="12.75" x14ac:dyDescent="0.2">
      <c r="A377" s="2197"/>
      <c r="B377" s="2197"/>
      <c r="C377" s="2197"/>
      <c r="D377" s="2197"/>
      <c r="E377" s="2197"/>
      <c r="F377" s="2197"/>
      <c r="G377" s="2197"/>
      <c r="H377" s="2197"/>
      <c r="I377" s="2197"/>
      <c r="J377" s="2197"/>
      <c r="K377" s="2197"/>
      <c r="L377" s="2197"/>
      <c r="M377" s="2197"/>
      <c r="N377" s="2197"/>
      <c r="O377" s="2197"/>
      <c r="P377" s="2197"/>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row>
    <row r="378" spans="1:67" ht="12.75" x14ac:dyDescent="0.2">
      <c r="A378" s="2197"/>
      <c r="B378" s="2197"/>
      <c r="C378" s="2197"/>
      <c r="D378" s="2197"/>
      <c r="E378" s="2197"/>
      <c r="F378" s="2197"/>
      <c r="G378" s="2197"/>
      <c r="H378" s="2197"/>
      <c r="I378" s="2197"/>
      <c r="J378" s="2197"/>
      <c r="K378" s="2197"/>
      <c r="L378" s="2197"/>
      <c r="M378" s="2197"/>
      <c r="N378" s="2197"/>
      <c r="O378" s="2197"/>
      <c r="P378" s="2197"/>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row>
    <row r="379" spans="1:67" ht="12.75" x14ac:dyDescent="0.2">
      <c r="A379" s="2197"/>
      <c r="B379" s="2197"/>
      <c r="C379" s="2197"/>
      <c r="D379" s="2197"/>
      <c r="E379" s="2197"/>
      <c r="F379" s="2197"/>
      <c r="G379" s="2197"/>
      <c r="H379" s="2197"/>
      <c r="I379" s="2197"/>
      <c r="J379" s="2197"/>
      <c r="K379" s="2197"/>
      <c r="L379" s="2197"/>
      <c r="M379" s="2197"/>
      <c r="N379" s="2197"/>
      <c r="O379" s="2197"/>
      <c r="P379" s="2197"/>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row>
    <row r="380" spans="1:67" ht="12.75" x14ac:dyDescent="0.2">
      <c r="A380" s="2197"/>
      <c r="B380" s="2197"/>
      <c r="C380" s="2197"/>
      <c r="D380" s="2197"/>
      <c r="E380" s="2197"/>
      <c r="F380" s="2197"/>
      <c r="G380" s="2197"/>
      <c r="H380" s="2197"/>
      <c r="I380" s="2197"/>
      <c r="J380" s="2197"/>
      <c r="K380" s="2197"/>
      <c r="L380" s="2197"/>
      <c r="M380" s="2197"/>
      <c r="N380" s="2197"/>
      <c r="O380" s="2197"/>
      <c r="P380" s="2197"/>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row>
    <row r="381" spans="1:67" ht="12.75" x14ac:dyDescent="0.2">
      <c r="A381" s="2197"/>
      <c r="B381" s="2197"/>
      <c r="C381" s="2197"/>
      <c r="D381" s="2197"/>
      <c r="E381" s="2197"/>
      <c r="F381" s="2197"/>
      <c r="G381" s="2197"/>
      <c r="H381" s="2197"/>
      <c r="I381" s="2197"/>
      <c r="J381" s="2197"/>
      <c r="K381" s="2197"/>
      <c r="L381" s="2197"/>
      <c r="M381" s="2197"/>
      <c r="N381" s="2197"/>
      <c r="O381" s="2197"/>
      <c r="P381" s="2197"/>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row>
    <row r="382" spans="1:67" ht="12.75" x14ac:dyDescent="0.2">
      <c r="A382" s="2197"/>
      <c r="B382" s="2197"/>
      <c r="C382" s="2197"/>
      <c r="D382" s="2197"/>
      <c r="E382" s="2197"/>
      <c r="F382" s="2197"/>
      <c r="G382" s="2197"/>
      <c r="H382" s="2197"/>
      <c r="I382" s="2197"/>
      <c r="J382" s="2197"/>
      <c r="K382" s="2197"/>
      <c r="L382" s="2197"/>
      <c r="M382" s="2197"/>
      <c r="N382" s="2197"/>
      <c r="O382" s="2197"/>
      <c r="P382" s="2197"/>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row>
    <row r="383" spans="1:67" ht="12.75" x14ac:dyDescent="0.2">
      <c r="A383" s="2197"/>
      <c r="B383" s="2197"/>
      <c r="C383" s="2197"/>
      <c r="D383" s="2197"/>
      <c r="E383" s="2197"/>
      <c r="F383" s="2197"/>
      <c r="G383" s="2197"/>
      <c r="H383" s="2197"/>
      <c r="I383" s="2197"/>
      <c r="J383" s="2197"/>
      <c r="K383" s="2197"/>
      <c r="L383" s="2197"/>
      <c r="M383" s="2197"/>
      <c r="N383" s="2197"/>
      <c r="O383" s="2197"/>
      <c r="P383" s="2197"/>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row>
    <row r="384" spans="1:67" ht="12.75" x14ac:dyDescent="0.2">
      <c r="A384" s="2197"/>
      <c r="B384" s="2197"/>
      <c r="C384" s="2197"/>
      <c r="D384" s="2197"/>
      <c r="E384" s="2197"/>
      <c r="F384" s="2197"/>
      <c r="G384" s="2197"/>
      <c r="H384" s="2197"/>
      <c r="I384" s="2197"/>
      <c r="J384" s="2197"/>
      <c r="K384" s="2197"/>
      <c r="L384" s="2197"/>
      <c r="M384" s="2197"/>
      <c r="N384" s="2197"/>
      <c r="O384" s="2197"/>
      <c r="P384" s="2197"/>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row>
    <row r="385" spans="1:67" ht="12.75" x14ac:dyDescent="0.2">
      <c r="A385" s="2197"/>
      <c r="B385" s="2197"/>
      <c r="C385" s="2197"/>
      <c r="D385" s="2197"/>
      <c r="E385" s="2197"/>
      <c r="F385" s="2197"/>
      <c r="G385" s="2197"/>
      <c r="H385" s="2197"/>
      <c r="I385" s="2197"/>
      <c r="J385" s="2197"/>
      <c r="K385" s="2197"/>
      <c r="L385" s="2197"/>
      <c r="M385" s="2197"/>
      <c r="N385" s="2197"/>
      <c r="O385" s="2197"/>
      <c r="P385" s="2197"/>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row>
    <row r="386" spans="1:67" ht="12.75" x14ac:dyDescent="0.2">
      <c r="A386" s="2197"/>
      <c r="B386" s="2197"/>
      <c r="C386" s="2197"/>
      <c r="D386" s="2197"/>
      <c r="E386" s="2197"/>
      <c r="F386" s="2197"/>
      <c r="G386" s="2197"/>
      <c r="H386" s="2197"/>
      <c r="I386" s="2197"/>
      <c r="J386" s="2197"/>
      <c r="K386" s="2197"/>
      <c r="L386" s="2197"/>
      <c r="M386" s="2197"/>
      <c r="N386" s="2197"/>
      <c r="O386" s="2197"/>
      <c r="P386" s="2197"/>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row>
    <row r="387" spans="1:67" ht="12.75" x14ac:dyDescent="0.2">
      <c r="A387" s="2197"/>
      <c r="B387" s="2197"/>
      <c r="C387" s="2197"/>
      <c r="D387" s="2197"/>
      <c r="E387" s="2197"/>
      <c r="F387" s="2197"/>
      <c r="G387" s="2197"/>
      <c r="H387" s="2197"/>
      <c r="I387" s="2197"/>
      <c r="J387" s="2197"/>
      <c r="K387" s="2197"/>
      <c r="L387" s="2197"/>
      <c r="M387" s="2197"/>
      <c r="N387" s="2197"/>
      <c r="O387" s="2197"/>
      <c r="P387" s="2197"/>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row>
    <row r="388" spans="1:67" ht="12.75" x14ac:dyDescent="0.2">
      <c r="A388" s="2197"/>
      <c r="B388" s="2197"/>
      <c r="C388" s="2197"/>
      <c r="D388" s="2197"/>
      <c r="E388" s="2197"/>
      <c r="F388" s="2197"/>
      <c r="G388" s="2197"/>
      <c r="H388" s="2197"/>
      <c r="I388" s="2197"/>
      <c r="J388" s="2197"/>
      <c r="K388" s="2197"/>
      <c r="L388" s="2197"/>
      <c r="M388" s="2197"/>
      <c r="N388" s="2197"/>
      <c r="O388" s="2197"/>
      <c r="P388" s="2197"/>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row>
    <row r="389" spans="1:67" ht="12.75" x14ac:dyDescent="0.2">
      <c r="A389" s="2197"/>
      <c r="B389" s="2197"/>
      <c r="C389" s="2197"/>
      <c r="D389" s="2197"/>
      <c r="E389" s="2197"/>
      <c r="F389" s="2197"/>
      <c r="G389" s="2197"/>
      <c r="H389" s="2197"/>
      <c r="I389" s="2197"/>
      <c r="J389" s="2197"/>
      <c r="K389" s="2197"/>
      <c r="L389" s="2197"/>
      <c r="M389" s="2197"/>
      <c r="N389" s="2197"/>
      <c r="O389" s="2197"/>
      <c r="P389" s="2197"/>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row>
    <row r="390" spans="1:67" ht="12.75" x14ac:dyDescent="0.2">
      <c r="A390" s="2197"/>
      <c r="B390" s="2197"/>
      <c r="C390" s="2197"/>
      <c r="D390" s="2197"/>
      <c r="E390" s="2197"/>
      <c r="F390" s="2197"/>
      <c r="G390" s="2197"/>
      <c r="H390" s="2197"/>
      <c r="I390" s="2197"/>
      <c r="J390" s="2197"/>
      <c r="K390" s="2197"/>
      <c r="L390" s="2197"/>
      <c r="M390" s="2197"/>
      <c r="N390" s="2197"/>
      <c r="O390" s="2197"/>
      <c r="P390" s="2197"/>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row>
    <row r="391" spans="1:67" ht="12.75" x14ac:dyDescent="0.2">
      <c r="A391" s="2197"/>
      <c r="B391" s="2197"/>
      <c r="C391" s="2197"/>
      <c r="D391" s="2197"/>
      <c r="E391" s="2197"/>
      <c r="F391" s="2197"/>
      <c r="G391" s="2197"/>
      <c r="H391" s="2197"/>
      <c r="I391" s="2197"/>
      <c r="J391" s="2197"/>
      <c r="K391" s="2197"/>
      <c r="L391" s="2197"/>
      <c r="M391" s="2197"/>
      <c r="N391" s="2197"/>
      <c r="O391" s="2197"/>
      <c r="P391" s="2197"/>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row>
    <row r="392" spans="1:67" ht="12.75" x14ac:dyDescent="0.2">
      <c r="A392" s="2197"/>
      <c r="B392" s="2197"/>
      <c r="C392" s="2197"/>
      <c r="D392" s="2197"/>
      <c r="E392" s="2197"/>
      <c r="F392" s="2197"/>
      <c r="G392" s="2197"/>
      <c r="H392" s="2197"/>
      <c r="I392" s="2197"/>
      <c r="J392" s="2197"/>
      <c r="K392" s="2197"/>
      <c r="L392" s="2197"/>
      <c r="M392" s="2197"/>
      <c r="N392" s="2197"/>
      <c r="O392" s="2197"/>
      <c r="P392" s="2197"/>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row>
    <row r="393" spans="1:67" ht="12.75" x14ac:dyDescent="0.2">
      <c r="A393" s="2197"/>
      <c r="B393" s="2197"/>
      <c r="C393" s="2197"/>
      <c r="D393" s="2197"/>
      <c r="E393" s="2197"/>
      <c r="F393" s="2197"/>
      <c r="G393" s="2197"/>
      <c r="H393" s="2197"/>
      <c r="I393" s="2197"/>
      <c r="J393" s="2197"/>
      <c r="K393" s="2197"/>
      <c r="L393" s="2197"/>
      <c r="M393" s="2197"/>
      <c r="N393" s="2197"/>
      <c r="O393" s="2197"/>
      <c r="P393" s="2197"/>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row>
    <row r="394" spans="1:67" ht="12.75" x14ac:dyDescent="0.2">
      <c r="A394" s="2197"/>
      <c r="B394" s="2197"/>
      <c r="C394" s="2197"/>
      <c r="D394" s="2197"/>
      <c r="E394" s="2197"/>
      <c r="F394" s="2197"/>
      <c r="G394" s="2197"/>
      <c r="H394" s="2197"/>
      <c r="I394" s="2197"/>
      <c r="J394" s="2197"/>
      <c r="K394" s="2197"/>
      <c r="L394" s="2197"/>
      <c r="M394" s="2197"/>
      <c r="N394" s="2197"/>
      <c r="O394" s="2197"/>
      <c r="P394" s="2197"/>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row>
    <row r="395" spans="1:67" ht="12.75" x14ac:dyDescent="0.2">
      <c r="A395" s="2197"/>
      <c r="B395" s="2197"/>
      <c r="C395" s="2197"/>
      <c r="D395" s="2197"/>
      <c r="E395" s="2197"/>
      <c r="F395" s="2197"/>
      <c r="G395" s="2197"/>
      <c r="H395" s="2197"/>
      <c r="I395" s="2197"/>
      <c r="J395" s="2197"/>
      <c r="K395" s="2197"/>
      <c r="L395" s="2197"/>
      <c r="M395" s="2197"/>
      <c r="N395" s="2197"/>
      <c r="O395" s="2197"/>
      <c r="P395" s="2197"/>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row>
    <row r="396" spans="1:67" ht="12.75" x14ac:dyDescent="0.2">
      <c r="A396" s="2197"/>
      <c r="B396" s="2197"/>
      <c r="C396" s="2197"/>
      <c r="D396" s="2197"/>
      <c r="E396" s="2197"/>
      <c r="F396" s="2197"/>
      <c r="G396" s="2197"/>
      <c r="H396" s="2197"/>
      <c r="I396" s="2197"/>
      <c r="J396" s="2197"/>
      <c r="K396" s="2197"/>
      <c r="L396" s="2197"/>
      <c r="M396" s="2197"/>
      <c r="N396" s="2197"/>
      <c r="O396" s="2197"/>
      <c r="P396" s="2197"/>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row>
    <row r="397" spans="1:67" ht="12.75" x14ac:dyDescent="0.2">
      <c r="A397" s="2197"/>
      <c r="B397" s="2197"/>
      <c r="C397" s="2197"/>
      <c r="D397" s="2197"/>
      <c r="E397" s="2197"/>
      <c r="F397" s="2197"/>
      <c r="G397" s="2197"/>
      <c r="H397" s="2197"/>
      <c r="I397" s="2197"/>
      <c r="J397" s="2197"/>
      <c r="K397" s="2197"/>
      <c r="L397" s="2197"/>
      <c r="M397" s="2197"/>
      <c r="N397" s="2197"/>
      <c r="O397" s="2197"/>
      <c r="P397" s="2197"/>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row>
    <row r="398" spans="1:67" ht="12.75" x14ac:dyDescent="0.2">
      <c r="A398" s="2197"/>
      <c r="B398" s="2197"/>
      <c r="C398" s="2197"/>
      <c r="D398" s="2197"/>
      <c r="E398" s="2197"/>
      <c r="F398" s="2197"/>
      <c r="G398" s="2197"/>
      <c r="H398" s="2197"/>
      <c r="I398" s="2197"/>
      <c r="J398" s="2197"/>
      <c r="K398" s="2197"/>
      <c r="L398" s="2197"/>
      <c r="M398" s="2197"/>
      <c r="N398" s="2197"/>
      <c r="O398" s="2197"/>
      <c r="P398" s="2197"/>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row>
    <row r="399" spans="1:67" ht="12.75" x14ac:dyDescent="0.2">
      <c r="A399" s="2197"/>
      <c r="B399" s="2197"/>
      <c r="C399" s="2197"/>
      <c r="D399" s="2197"/>
      <c r="E399" s="2197"/>
      <c r="F399" s="2197"/>
      <c r="G399" s="2197"/>
      <c r="H399" s="2197"/>
      <c r="I399" s="2197"/>
      <c r="J399" s="2197"/>
      <c r="K399" s="2197"/>
      <c r="L399" s="2197"/>
      <c r="M399" s="2197"/>
      <c r="N399" s="2197"/>
      <c r="O399" s="2197"/>
      <c r="P399" s="2197"/>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row>
    <row r="400" spans="1:67" ht="12.75" x14ac:dyDescent="0.2">
      <c r="A400" s="2197"/>
      <c r="B400" s="2197"/>
      <c r="C400" s="2197"/>
      <c r="D400" s="2197"/>
      <c r="E400" s="2197"/>
      <c r="F400" s="2197"/>
      <c r="G400" s="2197"/>
      <c r="H400" s="2197"/>
      <c r="I400" s="2197"/>
      <c r="J400" s="2197"/>
      <c r="K400" s="2197"/>
      <c r="L400" s="2197"/>
      <c r="M400" s="2197"/>
      <c r="N400" s="2197"/>
      <c r="O400" s="2197"/>
      <c r="P400" s="2197"/>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row>
    <row r="401" spans="1:67" ht="12.75" x14ac:dyDescent="0.2">
      <c r="A401" s="2197"/>
      <c r="B401" s="2197"/>
      <c r="C401" s="2197"/>
      <c r="D401" s="2197"/>
      <c r="E401" s="2197"/>
      <c r="F401" s="2197"/>
      <c r="G401" s="2197"/>
      <c r="H401" s="2197"/>
      <c r="I401" s="2197"/>
      <c r="J401" s="2197"/>
      <c r="K401" s="2197"/>
      <c r="L401" s="2197"/>
      <c r="M401" s="2197"/>
      <c r="N401" s="2197"/>
      <c r="O401" s="2197"/>
      <c r="P401" s="2197"/>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row>
    <row r="402" spans="1:67" ht="12.75" x14ac:dyDescent="0.2">
      <c r="A402" s="2197"/>
      <c r="B402" s="2197"/>
      <c r="C402" s="2197"/>
      <c r="D402" s="2197"/>
      <c r="E402" s="2197"/>
      <c r="F402" s="2197"/>
      <c r="G402" s="2197"/>
      <c r="H402" s="2197"/>
      <c r="I402" s="2197"/>
      <c r="J402" s="2197"/>
      <c r="K402" s="2197"/>
      <c r="L402" s="2197"/>
      <c r="M402" s="2197"/>
      <c r="N402" s="2197"/>
      <c r="O402" s="2197"/>
      <c r="P402" s="2197"/>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row>
    <row r="403" spans="1:67" ht="12.75" x14ac:dyDescent="0.2">
      <c r="A403" s="2197"/>
      <c r="B403" s="2197"/>
      <c r="C403" s="2197"/>
      <c r="D403" s="2197"/>
      <c r="E403" s="2197"/>
      <c r="F403" s="2197"/>
      <c r="G403" s="2197"/>
      <c r="H403" s="2197"/>
      <c r="I403" s="2197"/>
      <c r="J403" s="2197"/>
      <c r="K403" s="2197"/>
      <c r="L403" s="2197"/>
      <c r="M403" s="2197"/>
      <c r="N403" s="2197"/>
      <c r="O403" s="2197"/>
      <c r="P403" s="2197"/>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row>
    <row r="404" spans="1:67" ht="12.75" x14ac:dyDescent="0.2">
      <c r="A404" s="2197"/>
      <c r="B404" s="2197"/>
      <c r="C404" s="2197"/>
      <c r="D404" s="2197"/>
      <c r="E404" s="2197"/>
      <c r="F404" s="2197"/>
      <c r="G404" s="2197"/>
      <c r="H404" s="2197"/>
      <c r="I404" s="2197"/>
      <c r="J404" s="2197"/>
      <c r="K404" s="2197"/>
      <c r="L404" s="2197"/>
      <c r="M404" s="2197"/>
      <c r="N404" s="2197"/>
      <c r="O404" s="2197"/>
      <c r="P404" s="2197"/>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row>
    <row r="405" spans="1:67" ht="12.75" x14ac:dyDescent="0.2">
      <c r="A405" s="2197"/>
      <c r="B405" s="2197"/>
      <c r="C405" s="2197"/>
      <c r="D405" s="2197"/>
      <c r="E405" s="2197"/>
      <c r="F405" s="2197"/>
      <c r="G405" s="2197"/>
      <c r="H405" s="2197"/>
      <c r="I405" s="2197"/>
      <c r="J405" s="2197"/>
      <c r="K405" s="2197"/>
      <c r="L405" s="2197"/>
      <c r="M405" s="2197"/>
      <c r="N405" s="2197"/>
      <c r="O405" s="2197"/>
      <c r="P405" s="2197"/>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row>
    <row r="406" spans="1:67" ht="12.75" x14ac:dyDescent="0.2">
      <c r="A406" s="2197"/>
      <c r="B406" s="2197"/>
      <c r="C406" s="2197"/>
      <c r="D406" s="2197"/>
      <c r="E406" s="2197"/>
      <c r="F406" s="2197"/>
      <c r="G406" s="2197"/>
      <c r="H406" s="2197"/>
      <c r="I406" s="2197"/>
      <c r="J406" s="2197"/>
      <c r="K406" s="2197"/>
      <c r="L406" s="2197"/>
      <c r="M406" s="2197"/>
      <c r="N406" s="2197"/>
      <c r="O406" s="2197"/>
      <c r="P406" s="2197"/>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row>
    <row r="407" spans="1:67" ht="12.75" x14ac:dyDescent="0.2">
      <c r="A407" s="2197"/>
      <c r="B407" s="2197"/>
      <c r="C407" s="2197"/>
      <c r="D407" s="2197"/>
      <c r="E407" s="2197"/>
      <c r="F407" s="2197"/>
      <c r="G407" s="2197"/>
      <c r="H407" s="2197"/>
      <c r="I407" s="2197"/>
      <c r="J407" s="2197"/>
      <c r="K407" s="2197"/>
      <c r="L407" s="2197"/>
      <c r="M407" s="2197"/>
      <c r="N407" s="2197"/>
      <c r="O407" s="2197"/>
      <c r="P407" s="2197"/>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row>
    <row r="408" spans="1:67" ht="12.75" x14ac:dyDescent="0.2">
      <c r="A408" s="2197"/>
      <c r="B408" s="2197"/>
      <c r="C408" s="2197"/>
      <c r="D408" s="2197"/>
      <c r="E408" s="2197"/>
      <c r="F408" s="2197"/>
      <c r="G408" s="2197"/>
      <c r="H408" s="2197"/>
      <c r="I408" s="2197"/>
      <c r="J408" s="2197"/>
      <c r="K408" s="2197"/>
      <c r="L408" s="2197"/>
      <c r="M408" s="2197"/>
      <c r="N408" s="2197"/>
      <c r="O408" s="2197"/>
      <c r="P408" s="2197"/>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row>
    <row r="409" spans="1:67" ht="12.75" x14ac:dyDescent="0.2">
      <c r="A409" s="2197"/>
      <c r="B409" s="2197"/>
      <c r="C409" s="2197"/>
      <c r="D409" s="2197"/>
      <c r="E409" s="2197"/>
      <c r="F409" s="2197"/>
      <c r="G409" s="2197"/>
      <c r="H409" s="2197"/>
      <c r="I409" s="2197"/>
      <c r="J409" s="2197"/>
      <c r="K409" s="2197"/>
      <c r="L409" s="2197"/>
      <c r="M409" s="2197"/>
      <c r="N409" s="2197"/>
      <c r="O409" s="2197"/>
      <c r="P409" s="2197"/>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row>
    <row r="410" spans="1:67" ht="12.75" x14ac:dyDescent="0.2">
      <c r="A410" s="2197"/>
      <c r="B410" s="2197"/>
      <c r="C410" s="2197"/>
      <c r="D410" s="2197"/>
      <c r="E410" s="2197"/>
      <c r="F410" s="2197"/>
      <c r="G410" s="2197"/>
      <c r="H410" s="2197"/>
      <c r="I410" s="2197"/>
      <c r="J410" s="2197"/>
      <c r="K410" s="2197"/>
      <c r="L410" s="2197"/>
      <c r="M410" s="2197"/>
      <c r="N410" s="2197"/>
      <c r="O410" s="2197"/>
      <c r="P410" s="2197"/>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row>
    <row r="411" spans="1:67" ht="12.75" x14ac:dyDescent="0.2">
      <c r="A411" s="2197"/>
      <c r="B411" s="2197"/>
      <c r="C411" s="2197"/>
      <c r="D411" s="2197"/>
      <c r="E411" s="2197"/>
      <c r="F411" s="2197"/>
      <c r="G411" s="2197"/>
      <c r="H411" s="2197"/>
      <c r="I411" s="2197"/>
      <c r="J411" s="2197"/>
      <c r="K411" s="2197"/>
      <c r="L411" s="2197"/>
      <c r="M411" s="2197"/>
      <c r="N411" s="2197"/>
      <c r="O411" s="2197"/>
      <c r="P411" s="2197"/>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row>
    <row r="412" spans="1:67" ht="12.75" x14ac:dyDescent="0.2">
      <c r="A412" s="2197"/>
      <c r="B412" s="2197"/>
      <c r="C412" s="2197"/>
      <c r="D412" s="2197"/>
      <c r="E412" s="2197"/>
      <c r="F412" s="2197"/>
      <c r="G412" s="2197"/>
      <c r="H412" s="2197"/>
      <c r="I412" s="2197"/>
      <c r="J412" s="2197"/>
      <c r="K412" s="2197"/>
      <c r="L412" s="2197"/>
      <c r="M412" s="2197"/>
      <c r="N412" s="2197"/>
      <c r="O412" s="2197"/>
      <c r="P412" s="2197"/>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row>
    <row r="413" spans="1:67" ht="12.75" x14ac:dyDescent="0.2">
      <c r="A413" s="2197"/>
      <c r="B413" s="2197"/>
      <c r="C413" s="2197"/>
      <c r="D413" s="2197"/>
      <c r="E413" s="2197"/>
      <c r="F413" s="2197"/>
      <c r="G413" s="2197"/>
      <c r="H413" s="2197"/>
      <c r="I413" s="2197"/>
      <c r="J413" s="2197"/>
      <c r="K413" s="2197"/>
      <c r="L413" s="2197"/>
      <c r="M413" s="2197"/>
      <c r="N413" s="2197"/>
      <c r="O413" s="2197"/>
      <c r="P413" s="2197"/>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row>
    <row r="414" spans="1:67" ht="12.75" x14ac:dyDescent="0.2">
      <c r="A414" s="2197"/>
      <c r="B414" s="2197"/>
      <c r="C414" s="2197"/>
      <c r="D414" s="2197"/>
      <c r="E414" s="2197"/>
      <c r="F414" s="2197"/>
      <c r="G414" s="2197"/>
      <c r="H414" s="2197"/>
      <c r="I414" s="2197"/>
      <c r="J414" s="2197"/>
      <c r="K414" s="2197"/>
      <c r="L414" s="2197"/>
      <c r="M414" s="2197"/>
      <c r="N414" s="2197"/>
      <c r="O414" s="2197"/>
      <c r="P414" s="2197"/>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row>
    <row r="415" spans="1:67" ht="12.75" x14ac:dyDescent="0.2">
      <c r="A415" s="2197"/>
      <c r="B415" s="2197"/>
      <c r="C415" s="2197"/>
      <c r="D415" s="2197"/>
      <c r="E415" s="2197"/>
      <c r="F415" s="2197"/>
      <c r="G415" s="2197"/>
      <c r="H415" s="2197"/>
      <c r="I415" s="2197"/>
      <c r="J415" s="2197"/>
      <c r="K415" s="2197"/>
      <c r="L415" s="2197"/>
      <c r="M415" s="2197"/>
      <c r="N415" s="2197"/>
      <c r="O415" s="2197"/>
      <c r="P415" s="2197"/>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row>
    <row r="416" spans="1:67" ht="12.75" x14ac:dyDescent="0.2">
      <c r="A416" s="2197"/>
      <c r="B416" s="2197"/>
      <c r="C416" s="2197"/>
      <c r="D416" s="2197"/>
      <c r="E416" s="2197"/>
      <c r="F416" s="2197"/>
      <c r="G416" s="2197"/>
      <c r="H416" s="2197"/>
      <c r="I416" s="2197"/>
      <c r="J416" s="2197"/>
      <c r="K416" s="2197"/>
      <c r="L416" s="2197"/>
      <c r="M416" s="2197"/>
      <c r="N416" s="2197"/>
      <c r="O416" s="2197"/>
      <c r="P416" s="2197"/>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row>
    <row r="417" spans="1:67" ht="12.75" x14ac:dyDescent="0.2">
      <c r="A417" s="2197"/>
      <c r="B417" s="2197"/>
      <c r="C417" s="2197"/>
      <c r="D417" s="2197"/>
      <c r="E417" s="2197"/>
      <c r="F417" s="2197"/>
      <c r="G417" s="2197"/>
      <c r="H417" s="2197"/>
      <c r="I417" s="2197"/>
      <c r="J417" s="2197"/>
      <c r="K417" s="2197"/>
      <c r="L417" s="2197"/>
      <c r="M417" s="2197"/>
      <c r="N417" s="2197"/>
      <c r="O417" s="2197"/>
      <c r="P417" s="2197"/>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row>
    <row r="418" spans="1:67" ht="12.75" x14ac:dyDescent="0.2">
      <c r="A418" s="2197"/>
      <c r="B418" s="2197"/>
      <c r="C418" s="2197"/>
      <c r="D418" s="2197"/>
      <c r="E418" s="2197"/>
      <c r="F418" s="2197"/>
      <c r="G418" s="2197"/>
      <c r="H418" s="2197"/>
      <c r="I418" s="2197"/>
      <c r="J418" s="2197"/>
      <c r="K418" s="2197"/>
      <c r="L418" s="2197"/>
      <c r="M418" s="2197"/>
      <c r="N418" s="2197"/>
      <c r="O418" s="2197"/>
      <c r="P418" s="2197"/>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row>
    <row r="419" spans="1:67" ht="12.75" x14ac:dyDescent="0.2">
      <c r="A419" s="2197"/>
      <c r="B419" s="2197"/>
      <c r="C419" s="2197"/>
      <c r="D419" s="2197"/>
      <c r="E419" s="2197"/>
      <c r="F419" s="2197"/>
      <c r="G419" s="2197"/>
      <c r="H419" s="2197"/>
      <c r="I419" s="2197"/>
      <c r="J419" s="2197"/>
      <c r="K419" s="2197"/>
      <c r="L419" s="2197"/>
      <c r="M419" s="2197"/>
      <c r="N419" s="2197"/>
      <c r="O419" s="2197"/>
      <c r="P419" s="2197"/>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row>
    <row r="420" spans="1:67" ht="12.75" x14ac:dyDescent="0.2">
      <c r="A420" s="2197"/>
      <c r="B420" s="2197"/>
      <c r="C420" s="2197"/>
      <c r="D420" s="2197"/>
      <c r="E420" s="2197"/>
      <c r="F420" s="2197"/>
      <c r="G420" s="2197"/>
      <c r="H420" s="2197"/>
      <c r="I420" s="2197"/>
      <c r="J420" s="2197"/>
      <c r="K420" s="2197"/>
      <c r="L420" s="2197"/>
      <c r="M420" s="2197"/>
      <c r="N420" s="2197"/>
      <c r="O420" s="2197"/>
      <c r="P420" s="2197"/>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row>
    <row r="421" spans="1:67" ht="12.75" x14ac:dyDescent="0.2">
      <c r="A421" s="2197"/>
      <c r="B421" s="2197"/>
      <c r="C421" s="2197"/>
      <c r="D421" s="2197"/>
      <c r="E421" s="2197"/>
      <c r="F421" s="2197"/>
      <c r="G421" s="2197"/>
      <c r="H421" s="2197"/>
      <c r="I421" s="2197"/>
      <c r="J421" s="2197"/>
      <c r="K421" s="2197"/>
      <c r="L421" s="2197"/>
      <c r="M421" s="2197"/>
      <c r="N421" s="2197"/>
      <c r="O421" s="2197"/>
      <c r="P421" s="2197"/>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row>
    <row r="422" spans="1:67" ht="12.75" x14ac:dyDescent="0.2">
      <c r="A422" s="2197"/>
      <c r="B422" s="2197"/>
      <c r="C422" s="2197"/>
      <c r="D422" s="2197"/>
      <c r="E422" s="2197"/>
      <c r="F422" s="2197"/>
      <c r="G422" s="2197"/>
      <c r="H422" s="2197"/>
      <c r="I422" s="2197"/>
      <c r="J422" s="2197"/>
      <c r="K422" s="2197"/>
      <c r="L422" s="2197"/>
      <c r="M422" s="2197"/>
      <c r="N422" s="2197"/>
      <c r="O422" s="2197"/>
      <c r="P422" s="2197"/>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row>
    <row r="423" spans="1:67" ht="12.75" x14ac:dyDescent="0.2">
      <c r="A423" s="2197"/>
      <c r="B423" s="2197"/>
      <c r="C423" s="2197"/>
      <c r="D423" s="2197"/>
      <c r="E423" s="2197"/>
      <c r="F423" s="2197"/>
      <c r="G423" s="2197"/>
      <c r="H423" s="2197"/>
      <c r="I423" s="2197"/>
      <c r="J423" s="2197"/>
      <c r="K423" s="2197"/>
      <c r="L423" s="2197"/>
      <c r="M423" s="2197"/>
      <c r="N423" s="2197"/>
      <c r="O423" s="2197"/>
      <c r="P423" s="2197"/>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row>
    <row r="424" spans="1:67" ht="12.75" x14ac:dyDescent="0.2">
      <c r="A424" s="2197"/>
      <c r="B424" s="2197"/>
      <c r="C424" s="2197"/>
      <c r="D424" s="2197"/>
      <c r="E424" s="2197"/>
      <c r="F424" s="2197"/>
      <c r="G424" s="2197"/>
      <c r="H424" s="2197"/>
      <c r="I424" s="2197"/>
      <c r="J424" s="2197"/>
      <c r="K424" s="2197"/>
      <c r="L424" s="2197"/>
      <c r="M424" s="2197"/>
      <c r="N424" s="2197"/>
      <c r="O424" s="2197"/>
      <c r="P424" s="2197"/>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row>
    <row r="425" spans="1:67" ht="12.75" x14ac:dyDescent="0.2">
      <c r="A425" s="2197"/>
      <c r="B425" s="2197"/>
      <c r="C425" s="2197"/>
      <c r="D425" s="2197"/>
      <c r="E425" s="2197"/>
      <c r="F425" s="2197"/>
      <c r="G425" s="2197"/>
      <c r="H425" s="2197"/>
      <c r="I425" s="2197"/>
      <c r="J425" s="2197"/>
      <c r="K425" s="2197"/>
      <c r="L425" s="2197"/>
      <c r="M425" s="2197"/>
      <c r="N425" s="2197"/>
      <c r="O425" s="2197"/>
      <c r="P425" s="2197"/>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row>
    <row r="426" spans="1:67" ht="12.75" x14ac:dyDescent="0.2">
      <c r="A426" s="2197"/>
      <c r="B426" s="2197"/>
      <c r="C426" s="2197"/>
      <c r="D426" s="2197"/>
      <c r="E426" s="2197"/>
      <c r="F426" s="2197"/>
      <c r="G426" s="2197"/>
      <c r="H426" s="2197"/>
      <c r="I426" s="2197"/>
      <c r="J426" s="2197"/>
      <c r="K426" s="2197"/>
      <c r="L426" s="2197"/>
      <c r="M426" s="2197"/>
      <c r="N426" s="2197"/>
      <c r="O426" s="2197"/>
      <c r="P426" s="2197"/>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row>
    <row r="427" spans="1:67" ht="12.75" x14ac:dyDescent="0.2">
      <c r="A427" s="2197"/>
      <c r="B427" s="2197"/>
      <c r="C427" s="2197"/>
      <c r="D427" s="2197"/>
      <c r="E427" s="2197"/>
      <c r="F427" s="2197"/>
      <c r="G427" s="2197"/>
      <c r="H427" s="2197"/>
      <c r="I427" s="2197"/>
      <c r="J427" s="2197"/>
      <c r="K427" s="2197"/>
      <c r="L427" s="2197"/>
      <c r="M427" s="2197"/>
      <c r="N427" s="2197"/>
      <c r="O427" s="2197"/>
      <c r="P427" s="2197"/>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row>
    <row r="428" spans="1:67" ht="12.75" x14ac:dyDescent="0.2">
      <c r="A428" s="2197"/>
      <c r="B428" s="2197"/>
      <c r="C428" s="2197"/>
      <c r="D428" s="2197"/>
      <c r="E428" s="2197"/>
      <c r="F428" s="2197"/>
      <c r="G428" s="2197"/>
      <c r="H428" s="2197"/>
      <c r="I428" s="2197"/>
      <c r="J428" s="2197"/>
      <c r="K428" s="2197"/>
      <c r="L428" s="2197"/>
      <c r="M428" s="2197"/>
      <c r="N428" s="2197"/>
      <c r="O428" s="2197"/>
      <c r="P428" s="2197"/>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row>
    <row r="429" spans="1:67" ht="12.75" x14ac:dyDescent="0.2">
      <c r="A429" s="2197"/>
      <c r="B429" s="2197"/>
      <c r="C429" s="2197"/>
      <c r="D429" s="2197"/>
      <c r="E429" s="2197"/>
      <c r="F429" s="2197"/>
      <c r="G429" s="2197"/>
      <c r="H429" s="2197"/>
      <c r="I429" s="2197"/>
      <c r="J429" s="2197"/>
      <c r="K429" s="2197"/>
      <c r="L429" s="2197"/>
      <c r="M429" s="2197"/>
      <c r="N429" s="2197"/>
      <c r="O429" s="2197"/>
      <c r="P429" s="2197"/>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row>
    <row r="430" spans="1:67" ht="12.75" x14ac:dyDescent="0.2">
      <c r="A430" s="2197"/>
      <c r="B430" s="2197"/>
      <c r="C430" s="2197"/>
      <c r="D430" s="2197"/>
      <c r="E430" s="2197"/>
      <c r="F430" s="2197"/>
      <c r="G430" s="2197"/>
      <c r="H430" s="2197"/>
      <c r="I430" s="2197"/>
      <c r="J430" s="2197"/>
      <c r="K430" s="2197"/>
      <c r="L430" s="2197"/>
      <c r="M430" s="2197"/>
      <c r="N430" s="2197"/>
      <c r="O430" s="2197"/>
      <c r="P430" s="2197"/>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row>
    <row r="431" spans="1:67" ht="12.75" x14ac:dyDescent="0.2">
      <c r="A431" s="2197"/>
      <c r="B431" s="2197"/>
      <c r="C431" s="2197"/>
      <c r="D431" s="2197"/>
      <c r="E431" s="2197"/>
      <c r="F431" s="2197"/>
      <c r="G431" s="2197"/>
      <c r="H431" s="2197"/>
      <c r="I431" s="2197"/>
      <c r="J431" s="2197"/>
      <c r="K431" s="2197"/>
      <c r="L431" s="2197"/>
      <c r="M431" s="2197"/>
      <c r="N431" s="2197"/>
      <c r="O431" s="2197"/>
      <c r="P431" s="2197"/>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row>
  </sheetData>
  <mergeCells count="636">
    <mergeCell ref="A1:P1"/>
    <mergeCell ref="BH55:BO57"/>
    <mergeCell ref="CA65:CG72"/>
    <mergeCell ref="CA12:CG19"/>
    <mergeCell ref="CA22:CG29"/>
    <mergeCell ref="CA32:CG39"/>
    <mergeCell ref="CA43:CG50"/>
    <mergeCell ref="CA54:CG61"/>
    <mergeCell ref="A2:C2"/>
    <mergeCell ref="A70:A75"/>
    <mergeCell ref="AV41:AY41"/>
    <mergeCell ref="AZ41:BC41"/>
    <mergeCell ref="AY36:BC36"/>
    <mergeCell ref="AU36:AX36"/>
    <mergeCell ref="AU33:AX33"/>
    <mergeCell ref="AY63:BC63"/>
    <mergeCell ref="AO63:AS63"/>
    <mergeCell ref="AH36:AK36"/>
    <mergeCell ref="AL36:AP36"/>
    <mergeCell ref="AZ43:BC43"/>
    <mergeCell ref="Z42:AC42"/>
    <mergeCell ref="AD42:AH42"/>
    <mergeCell ref="AI42:AL42"/>
    <mergeCell ref="AM42:AP42"/>
    <mergeCell ref="A304:A305"/>
    <mergeCell ref="A292:A293"/>
    <mergeCell ref="B292:B293"/>
    <mergeCell ref="A294:A296"/>
    <mergeCell ref="B294:B296"/>
    <mergeCell ref="AJ278:AM278"/>
    <mergeCell ref="AN278:AQ278"/>
    <mergeCell ref="AR278:AV278"/>
    <mergeCell ref="A256:A268"/>
    <mergeCell ref="A269:A276"/>
    <mergeCell ref="N278:Q278"/>
    <mergeCell ref="R278:U278"/>
    <mergeCell ref="V278:Z278"/>
    <mergeCell ref="AA278:AD278"/>
    <mergeCell ref="AE278:AI278"/>
    <mergeCell ref="AR283:AV283"/>
    <mergeCell ref="E283:I283"/>
    <mergeCell ref="J283:M283"/>
    <mergeCell ref="N283:Q283"/>
    <mergeCell ref="R283:U283"/>
    <mergeCell ref="V283:Z283"/>
    <mergeCell ref="AA283:AD283"/>
    <mergeCell ref="AE283:AI283"/>
    <mergeCell ref="AJ283:AM283"/>
    <mergeCell ref="AN283:AQ283"/>
    <mergeCell ref="E278:I278"/>
    <mergeCell ref="J278:M278"/>
    <mergeCell ref="AR203:AV203"/>
    <mergeCell ref="E254:I254"/>
    <mergeCell ref="J254:M254"/>
    <mergeCell ref="N254:Q254"/>
    <mergeCell ref="A213:A214"/>
    <mergeCell ref="A215:A217"/>
    <mergeCell ref="A223:A224"/>
    <mergeCell ref="AN194:AQ194"/>
    <mergeCell ref="AR194:AV194"/>
    <mergeCell ref="AW194:AZ194"/>
    <mergeCell ref="AN254:AQ254"/>
    <mergeCell ref="AR254:AV254"/>
    <mergeCell ref="AW254:AZ254"/>
    <mergeCell ref="E203:H203"/>
    <mergeCell ref="I203:M203"/>
    <mergeCell ref="N203:Q203"/>
    <mergeCell ref="R203:V203"/>
    <mergeCell ref="W203:Z203"/>
    <mergeCell ref="AA203:AD203"/>
    <mergeCell ref="AE203:AH203"/>
    <mergeCell ref="AI203:AM203"/>
    <mergeCell ref="AN203:AQ203"/>
    <mergeCell ref="R254:U254"/>
    <mergeCell ref="V254:Z254"/>
    <mergeCell ref="AA254:AD254"/>
    <mergeCell ref="AE254:AI254"/>
    <mergeCell ref="AJ254:AM254"/>
    <mergeCell ref="AW203:AZ203"/>
    <mergeCell ref="AR170:AV170"/>
    <mergeCell ref="AW170:AZ170"/>
    <mergeCell ref="E166:H166"/>
    <mergeCell ref="AW199:AZ199"/>
    <mergeCell ref="A172:A184"/>
    <mergeCell ref="A185:A192"/>
    <mergeCell ref="E194:H194"/>
    <mergeCell ref="I194:M194"/>
    <mergeCell ref="N194:Q194"/>
    <mergeCell ref="R194:V194"/>
    <mergeCell ref="W194:Z194"/>
    <mergeCell ref="AA194:AD194"/>
    <mergeCell ref="AE194:AH194"/>
    <mergeCell ref="AA199:AD199"/>
    <mergeCell ref="AE199:AH199"/>
    <mergeCell ref="AI199:AM199"/>
    <mergeCell ref="AN199:AQ199"/>
    <mergeCell ref="AR199:AV199"/>
    <mergeCell ref="E199:H199"/>
    <mergeCell ref="I199:M199"/>
    <mergeCell ref="N199:Q199"/>
    <mergeCell ref="R199:V199"/>
    <mergeCell ref="W199:Z199"/>
    <mergeCell ref="AI194:AM194"/>
    <mergeCell ref="E170:H170"/>
    <mergeCell ref="I170:M170"/>
    <mergeCell ref="N170:Q170"/>
    <mergeCell ref="R170:V170"/>
    <mergeCell ref="W170:Z170"/>
    <mergeCell ref="AA170:AD170"/>
    <mergeCell ref="AE170:AH170"/>
    <mergeCell ref="AI170:AM170"/>
    <mergeCell ref="AN170:AQ170"/>
    <mergeCell ref="AE166:AH166"/>
    <mergeCell ref="AI166:AM166"/>
    <mergeCell ref="AN166:AQ166"/>
    <mergeCell ref="AM145:AP145"/>
    <mergeCell ref="AQ145:AU145"/>
    <mergeCell ref="AD145:AG145"/>
    <mergeCell ref="AH145:AL145"/>
    <mergeCell ref="I166:M166"/>
    <mergeCell ref="N166:Q166"/>
    <mergeCell ref="R166:V166"/>
    <mergeCell ref="W166:Z166"/>
    <mergeCell ref="AA166:AD166"/>
    <mergeCell ref="AR166:AV166"/>
    <mergeCell ref="A145:A146"/>
    <mergeCell ref="D145:G145"/>
    <mergeCell ref="H145:K145"/>
    <mergeCell ref="L145:O145"/>
    <mergeCell ref="P145:T145"/>
    <mergeCell ref="AV145:AY145"/>
    <mergeCell ref="D146:G146"/>
    <mergeCell ref="H146:K146"/>
    <mergeCell ref="L146:O146"/>
    <mergeCell ref="P146:T146"/>
    <mergeCell ref="U146:Y146"/>
    <mergeCell ref="Z146:AC146"/>
    <mergeCell ref="AD146:AG146"/>
    <mergeCell ref="AH146:AL146"/>
    <mergeCell ref="AM146:AP146"/>
    <mergeCell ref="AQ146:AU146"/>
    <mergeCell ref="AV146:AY146"/>
    <mergeCell ref="U145:Y145"/>
    <mergeCell ref="Z145:AC145"/>
    <mergeCell ref="H143:K143"/>
    <mergeCell ref="L143:O143"/>
    <mergeCell ref="P143:T143"/>
    <mergeCell ref="U143:Y143"/>
    <mergeCell ref="Z143:AC143"/>
    <mergeCell ref="AQ143:AU143"/>
    <mergeCell ref="AV143:AY143"/>
    <mergeCell ref="D144:G144"/>
    <mergeCell ref="H144:K144"/>
    <mergeCell ref="L144:O144"/>
    <mergeCell ref="P144:T144"/>
    <mergeCell ref="U144:Y144"/>
    <mergeCell ref="Z144:AC144"/>
    <mergeCell ref="AD144:AG144"/>
    <mergeCell ref="AH144:AL144"/>
    <mergeCell ref="AM144:AP144"/>
    <mergeCell ref="AQ144:AU144"/>
    <mergeCell ref="AV144:AY144"/>
    <mergeCell ref="D143:G143"/>
    <mergeCell ref="AD143:AG143"/>
    <mergeCell ref="AH143:AL143"/>
    <mergeCell ref="AM143:AP143"/>
    <mergeCell ref="A140:A142"/>
    <mergeCell ref="B140:B142"/>
    <mergeCell ref="D140:G140"/>
    <mergeCell ref="H140:K140"/>
    <mergeCell ref="L140:O140"/>
    <mergeCell ref="AH139:AL139"/>
    <mergeCell ref="AM139:AP139"/>
    <mergeCell ref="AQ139:AU139"/>
    <mergeCell ref="AV139:AY139"/>
    <mergeCell ref="AQ141:AU141"/>
    <mergeCell ref="AV141:AY141"/>
    <mergeCell ref="D142:G142"/>
    <mergeCell ref="H142:K142"/>
    <mergeCell ref="L142:O142"/>
    <mergeCell ref="P142:T142"/>
    <mergeCell ref="U142:Y142"/>
    <mergeCell ref="Z142:AC142"/>
    <mergeCell ref="AD142:AG142"/>
    <mergeCell ref="AH142:AL142"/>
    <mergeCell ref="AM142:AP142"/>
    <mergeCell ref="AQ142:AU142"/>
    <mergeCell ref="AV142:AY142"/>
    <mergeCell ref="AM140:AP140"/>
    <mergeCell ref="AQ140:AU140"/>
    <mergeCell ref="AV140:AY140"/>
    <mergeCell ref="D141:G141"/>
    <mergeCell ref="H141:K141"/>
    <mergeCell ref="L141:O141"/>
    <mergeCell ref="P141:T141"/>
    <mergeCell ref="U141:Y141"/>
    <mergeCell ref="P140:T140"/>
    <mergeCell ref="U140:Y140"/>
    <mergeCell ref="Z140:AC140"/>
    <mergeCell ref="AD140:AG140"/>
    <mergeCell ref="AH140:AL140"/>
    <mergeCell ref="Z141:AC141"/>
    <mergeCell ref="AD141:AG141"/>
    <mergeCell ref="AH141:AL141"/>
    <mergeCell ref="AM141:AP141"/>
    <mergeCell ref="A138:A139"/>
    <mergeCell ref="B138:B139"/>
    <mergeCell ref="D138:G138"/>
    <mergeCell ref="H138:K138"/>
    <mergeCell ref="L138:O138"/>
    <mergeCell ref="P138:T138"/>
    <mergeCell ref="U138:Y138"/>
    <mergeCell ref="Z138:AC138"/>
    <mergeCell ref="AD138:AG138"/>
    <mergeCell ref="D139:G139"/>
    <mergeCell ref="H139:K139"/>
    <mergeCell ref="L139:O139"/>
    <mergeCell ref="P139:T139"/>
    <mergeCell ref="U139:Y139"/>
    <mergeCell ref="Z139:AC139"/>
    <mergeCell ref="AD139:AG139"/>
    <mergeCell ref="AQ137:AU137"/>
    <mergeCell ref="AV137:AY137"/>
    <mergeCell ref="AH138:AL138"/>
    <mergeCell ref="AM138:AP138"/>
    <mergeCell ref="AQ138:AU138"/>
    <mergeCell ref="AV138:AY138"/>
    <mergeCell ref="AQ136:AU136"/>
    <mergeCell ref="AV136:AY136"/>
    <mergeCell ref="D135:G135"/>
    <mergeCell ref="H135:K135"/>
    <mergeCell ref="Z137:AC137"/>
    <mergeCell ref="AD137:AG137"/>
    <mergeCell ref="AH137:AL137"/>
    <mergeCell ref="AM137:AP137"/>
    <mergeCell ref="AQ135:AU135"/>
    <mergeCell ref="AH135:AL135"/>
    <mergeCell ref="AM135:AP135"/>
    <mergeCell ref="D137:G137"/>
    <mergeCell ref="H137:K137"/>
    <mergeCell ref="L137:O137"/>
    <mergeCell ref="P137:T137"/>
    <mergeCell ref="U137:Y137"/>
    <mergeCell ref="D136:G136"/>
    <mergeCell ref="H136:K136"/>
    <mergeCell ref="L136:O136"/>
    <mergeCell ref="P136:T136"/>
    <mergeCell ref="U136:Y136"/>
    <mergeCell ref="Z136:AC136"/>
    <mergeCell ref="AD136:AG136"/>
    <mergeCell ref="AH136:AL136"/>
    <mergeCell ref="AM136:AP136"/>
    <mergeCell ref="AQ131:AU131"/>
    <mergeCell ref="AV131:AY131"/>
    <mergeCell ref="L135:O135"/>
    <mergeCell ref="P135:T135"/>
    <mergeCell ref="U135:Y135"/>
    <mergeCell ref="Z135:AC135"/>
    <mergeCell ref="AD135:AG135"/>
    <mergeCell ref="AV135:AY135"/>
    <mergeCell ref="D131:G131"/>
    <mergeCell ref="H131:K131"/>
    <mergeCell ref="L131:O131"/>
    <mergeCell ref="P131:T131"/>
    <mergeCell ref="U131:Y131"/>
    <mergeCell ref="Z131:AC131"/>
    <mergeCell ref="AD131:AG131"/>
    <mergeCell ref="AH131:AL131"/>
    <mergeCell ref="AM131:AP131"/>
    <mergeCell ref="AM124:AP124"/>
    <mergeCell ref="AQ124:AU124"/>
    <mergeCell ref="AV124:AY124"/>
    <mergeCell ref="AZ124:BD124"/>
    <mergeCell ref="D108:G108"/>
    <mergeCell ref="H108:K108"/>
    <mergeCell ref="AD128:AH128"/>
    <mergeCell ref="AI128:AL128"/>
    <mergeCell ref="AM128:AP128"/>
    <mergeCell ref="AQ108:AU108"/>
    <mergeCell ref="AV108:AY108"/>
    <mergeCell ref="AI108:AL108"/>
    <mergeCell ref="AM108:AP108"/>
    <mergeCell ref="H128:K128"/>
    <mergeCell ref="L128:O128"/>
    <mergeCell ref="P128:T128"/>
    <mergeCell ref="U128:Y128"/>
    <mergeCell ref="Z128:AC128"/>
    <mergeCell ref="AQ128:AU128"/>
    <mergeCell ref="AV128:AY128"/>
    <mergeCell ref="D128:G128"/>
    <mergeCell ref="A110:A115"/>
    <mergeCell ref="D124:G124"/>
    <mergeCell ref="H124:K124"/>
    <mergeCell ref="L124:O124"/>
    <mergeCell ref="P124:T124"/>
    <mergeCell ref="U124:Y124"/>
    <mergeCell ref="Z124:AC124"/>
    <mergeCell ref="AD124:AH124"/>
    <mergeCell ref="AI124:AL124"/>
    <mergeCell ref="AQ104:AU104"/>
    <mergeCell ref="AV104:AY104"/>
    <mergeCell ref="AZ104:BD104"/>
    <mergeCell ref="D91:G91"/>
    <mergeCell ref="L108:O108"/>
    <mergeCell ref="P108:T108"/>
    <mergeCell ref="U108:Y108"/>
    <mergeCell ref="Z108:AC108"/>
    <mergeCell ref="AD108:AH108"/>
    <mergeCell ref="AZ108:BD108"/>
    <mergeCell ref="D104:G104"/>
    <mergeCell ref="H104:K104"/>
    <mergeCell ref="L104:O104"/>
    <mergeCell ref="P104:T104"/>
    <mergeCell ref="U104:Y104"/>
    <mergeCell ref="Z104:AC104"/>
    <mergeCell ref="AD104:AH104"/>
    <mergeCell ref="AI104:AL104"/>
    <mergeCell ref="AM104:AP104"/>
    <mergeCell ref="AT88:AX88"/>
    <mergeCell ref="AY88:BC88"/>
    <mergeCell ref="Q84:T84"/>
    <mergeCell ref="AE91:AH91"/>
    <mergeCell ref="AI91:AN91"/>
    <mergeCell ref="AO91:AS91"/>
    <mergeCell ref="AJ84:AN84"/>
    <mergeCell ref="AO84:AS84"/>
    <mergeCell ref="H91:K91"/>
    <mergeCell ref="L91:P91"/>
    <mergeCell ref="Q91:T91"/>
    <mergeCell ref="U91:Y91"/>
    <mergeCell ref="Z91:AB91"/>
    <mergeCell ref="AT91:AX91"/>
    <mergeCell ref="AY91:BC91"/>
    <mergeCell ref="U84:Y84"/>
    <mergeCell ref="Z84:AB84"/>
    <mergeCell ref="AE84:AI84"/>
    <mergeCell ref="D88:G88"/>
    <mergeCell ref="H88:K88"/>
    <mergeCell ref="L88:P88"/>
    <mergeCell ref="Q88:T88"/>
    <mergeCell ref="U88:Y88"/>
    <mergeCell ref="Z88:AB88"/>
    <mergeCell ref="AE88:AI88"/>
    <mergeCell ref="AJ88:AN88"/>
    <mergeCell ref="AO88:AS88"/>
    <mergeCell ref="A76:A83"/>
    <mergeCell ref="D84:G84"/>
    <mergeCell ref="H84:K84"/>
    <mergeCell ref="L84:P84"/>
    <mergeCell ref="AT84:AX84"/>
    <mergeCell ref="AY84:BC84"/>
    <mergeCell ref="Q63:T63"/>
    <mergeCell ref="U63:Y63"/>
    <mergeCell ref="Z63:AD63"/>
    <mergeCell ref="AE63:AI63"/>
    <mergeCell ref="AJ63:AN63"/>
    <mergeCell ref="D68:G68"/>
    <mergeCell ref="H68:K68"/>
    <mergeCell ref="L68:P68"/>
    <mergeCell ref="Q68:T68"/>
    <mergeCell ref="U68:Y68"/>
    <mergeCell ref="Z68:AD68"/>
    <mergeCell ref="AE68:AI68"/>
    <mergeCell ref="AJ68:AN68"/>
    <mergeCell ref="AO68:AS68"/>
    <mergeCell ref="D63:G63"/>
    <mergeCell ref="H63:K63"/>
    <mergeCell ref="L63:P63"/>
    <mergeCell ref="AT63:AX63"/>
    <mergeCell ref="AQ42:AU42"/>
    <mergeCell ref="AZ42:BC42"/>
    <mergeCell ref="Z43:AC43"/>
    <mergeCell ref="AD43:AH43"/>
    <mergeCell ref="AI43:AL43"/>
    <mergeCell ref="AM43:AP43"/>
    <mergeCell ref="AU8:AX8"/>
    <mergeCell ref="AY8:BC8"/>
    <mergeCell ref="U8:Y8"/>
    <mergeCell ref="AU13:AX13"/>
    <mergeCell ref="AQ8:AT8"/>
    <mergeCell ref="AV42:AY42"/>
    <mergeCell ref="AQ43:AU43"/>
    <mergeCell ref="AV43:AY43"/>
    <mergeCell ref="AY33:BC33"/>
    <mergeCell ref="AY13:BC13"/>
    <mergeCell ref="AQ29:AT29"/>
    <mergeCell ref="AU29:AX29"/>
    <mergeCell ref="AY29:BC29"/>
    <mergeCell ref="Z29:AC29"/>
    <mergeCell ref="U33:Y33"/>
    <mergeCell ref="AD33:AG33"/>
    <mergeCell ref="AQ13:AT13"/>
    <mergeCell ref="U13:Y13"/>
    <mergeCell ref="AD13:AG13"/>
    <mergeCell ref="A21:A28"/>
    <mergeCell ref="D29:G29"/>
    <mergeCell ref="H29:K29"/>
    <mergeCell ref="L29:P29"/>
    <mergeCell ref="AQ36:AT36"/>
    <mergeCell ref="Q29:T29"/>
    <mergeCell ref="D36:G36"/>
    <mergeCell ref="H36:K36"/>
    <mergeCell ref="L36:P36"/>
    <mergeCell ref="AD29:AG29"/>
    <mergeCell ref="AH29:AK29"/>
    <mergeCell ref="AL29:AP29"/>
    <mergeCell ref="D33:G33"/>
    <mergeCell ref="H33:K33"/>
    <mergeCell ref="Q36:T36"/>
    <mergeCell ref="U29:Y29"/>
    <mergeCell ref="L33:P33"/>
    <mergeCell ref="AQ33:AT33"/>
    <mergeCell ref="Q33:T33"/>
    <mergeCell ref="D8:G8"/>
    <mergeCell ref="H8:K8"/>
    <mergeCell ref="L8:P8"/>
    <mergeCell ref="Q8:T8"/>
    <mergeCell ref="Z41:AC41"/>
    <mergeCell ref="AD41:AH41"/>
    <mergeCell ref="AI41:AL41"/>
    <mergeCell ref="AM41:AP41"/>
    <mergeCell ref="AH13:AK13"/>
    <mergeCell ref="Z8:AC8"/>
    <mergeCell ref="AD8:AG8"/>
    <mergeCell ref="AH8:AK8"/>
    <mergeCell ref="AL8:AP8"/>
    <mergeCell ref="AH33:AK33"/>
    <mergeCell ref="AL33:AP33"/>
    <mergeCell ref="Z33:AC33"/>
    <mergeCell ref="Z36:AC36"/>
    <mergeCell ref="AD36:AG36"/>
    <mergeCell ref="D13:G13"/>
    <mergeCell ref="H13:K13"/>
    <mergeCell ref="L13:P13"/>
    <mergeCell ref="AL13:AP13"/>
    <mergeCell ref="Q13:T13"/>
    <mergeCell ref="Z13:AC13"/>
    <mergeCell ref="D45:G45"/>
    <mergeCell ref="H45:K45"/>
    <mergeCell ref="L45:O45"/>
    <mergeCell ref="P45:T45"/>
    <mergeCell ref="L42:O42"/>
    <mergeCell ref="P42:T42"/>
    <mergeCell ref="U42:Y42"/>
    <mergeCell ref="U43:Y43"/>
    <mergeCell ref="A44:A45"/>
    <mergeCell ref="D44:G44"/>
    <mergeCell ref="H44:K44"/>
    <mergeCell ref="L44:O44"/>
    <mergeCell ref="P44:T44"/>
    <mergeCell ref="D42:G42"/>
    <mergeCell ref="H42:K42"/>
    <mergeCell ref="D43:G43"/>
    <mergeCell ref="H43:K43"/>
    <mergeCell ref="L43:O43"/>
    <mergeCell ref="P43:T43"/>
    <mergeCell ref="L47:O47"/>
    <mergeCell ref="P47:T47"/>
    <mergeCell ref="U47:Y47"/>
    <mergeCell ref="AD47:AH47"/>
    <mergeCell ref="AV47:AY47"/>
    <mergeCell ref="AZ45:BC45"/>
    <mergeCell ref="U44:Y44"/>
    <mergeCell ref="Z44:AC44"/>
    <mergeCell ref="AD44:AH44"/>
    <mergeCell ref="AI44:AL44"/>
    <mergeCell ref="AM44:AP44"/>
    <mergeCell ref="AQ44:AU44"/>
    <mergeCell ref="AV44:AY44"/>
    <mergeCell ref="AZ44:BC44"/>
    <mergeCell ref="U45:Y45"/>
    <mergeCell ref="Z45:AC45"/>
    <mergeCell ref="AD45:AH45"/>
    <mergeCell ref="AI45:AL45"/>
    <mergeCell ref="AM45:AP45"/>
    <mergeCell ref="AQ45:AU45"/>
    <mergeCell ref="AV45:AY45"/>
    <mergeCell ref="AZ46:BC46"/>
    <mergeCell ref="AV46:AY46"/>
    <mergeCell ref="AQ46:AU46"/>
    <mergeCell ref="U46:Y46"/>
    <mergeCell ref="Z46:AC46"/>
    <mergeCell ref="AD46:AH46"/>
    <mergeCell ref="AI46:AL46"/>
    <mergeCell ref="AM46:AP46"/>
    <mergeCell ref="AZ47:BC47"/>
    <mergeCell ref="AZ49:BC49"/>
    <mergeCell ref="U48:Y48"/>
    <mergeCell ref="Z48:AC48"/>
    <mergeCell ref="AD48:AH48"/>
    <mergeCell ref="AI48:AL48"/>
    <mergeCell ref="AM48:AP48"/>
    <mergeCell ref="AZ48:BC48"/>
    <mergeCell ref="Z49:AC49"/>
    <mergeCell ref="AD49:AH49"/>
    <mergeCell ref="AI49:AL49"/>
    <mergeCell ref="AM49:AP49"/>
    <mergeCell ref="AQ49:AU49"/>
    <mergeCell ref="AV49:AY49"/>
    <mergeCell ref="Z47:AC47"/>
    <mergeCell ref="AQ48:AU48"/>
    <mergeCell ref="AV48:AY48"/>
    <mergeCell ref="AQ51:AU51"/>
    <mergeCell ref="AQ52:AU52"/>
    <mergeCell ref="AV50:AY50"/>
    <mergeCell ref="AV51:AY51"/>
    <mergeCell ref="AV52:AY52"/>
    <mergeCell ref="AI47:AL47"/>
    <mergeCell ref="AM47:AP47"/>
    <mergeCell ref="AQ47:AU47"/>
    <mergeCell ref="AI50:AL50"/>
    <mergeCell ref="AI51:AL51"/>
    <mergeCell ref="AM50:AP50"/>
    <mergeCell ref="A46:A48"/>
    <mergeCell ref="P50:T50"/>
    <mergeCell ref="P51:T51"/>
    <mergeCell ref="P52:T52"/>
    <mergeCell ref="U50:Y50"/>
    <mergeCell ref="U51:Y51"/>
    <mergeCell ref="U52:Y52"/>
    <mergeCell ref="D49:G49"/>
    <mergeCell ref="H49:K49"/>
    <mergeCell ref="L49:O49"/>
    <mergeCell ref="P49:T49"/>
    <mergeCell ref="U49:Y49"/>
    <mergeCell ref="D46:G46"/>
    <mergeCell ref="H46:K46"/>
    <mergeCell ref="L46:O46"/>
    <mergeCell ref="P46:T46"/>
    <mergeCell ref="D48:G48"/>
    <mergeCell ref="H48:K48"/>
    <mergeCell ref="L48:O48"/>
    <mergeCell ref="P48:T48"/>
    <mergeCell ref="D47:G47"/>
    <mergeCell ref="H47:K47"/>
    <mergeCell ref="A51:A52"/>
    <mergeCell ref="D50:G50"/>
    <mergeCell ref="D51:G51"/>
    <mergeCell ref="D52:G52"/>
    <mergeCell ref="H50:K50"/>
    <mergeCell ref="H51:K51"/>
    <mergeCell ref="H52:K52"/>
    <mergeCell ref="Z50:AC50"/>
    <mergeCell ref="Z51:AC51"/>
    <mergeCell ref="Z52:AC52"/>
    <mergeCell ref="L50:O50"/>
    <mergeCell ref="L51:O51"/>
    <mergeCell ref="L52:O52"/>
    <mergeCell ref="D54:G54"/>
    <mergeCell ref="H54:K54"/>
    <mergeCell ref="L54:O54"/>
    <mergeCell ref="P54:T54"/>
    <mergeCell ref="U54:Y54"/>
    <mergeCell ref="AQ53:AU53"/>
    <mergeCell ref="AI53:AL53"/>
    <mergeCell ref="AM53:AP53"/>
    <mergeCell ref="D53:G53"/>
    <mergeCell ref="H53:K53"/>
    <mergeCell ref="L53:O53"/>
    <mergeCell ref="P53:T53"/>
    <mergeCell ref="U53:Y53"/>
    <mergeCell ref="AM54:AP54"/>
    <mergeCell ref="AQ54:AU54"/>
    <mergeCell ref="AD55:AH55"/>
    <mergeCell ref="AI55:AL55"/>
    <mergeCell ref="AM55:AP55"/>
    <mergeCell ref="Z53:AC53"/>
    <mergeCell ref="AD53:AH53"/>
    <mergeCell ref="AV53:AY53"/>
    <mergeCell ref="AZ53:BC53"/>
    <mergeCell ref="BD84:BG84"/>
    <mergeCell ref="AZ50:BC50"/>
    <mergeCell ref="AZ51:BC51"/>
    <mergeCell ref="AZ52:BC52"/>
    <mergeCell ref="AQ50:AU50"/>
    <mergeCell ref="AD50:AH50"/>
    <mergeCell ref="AD51:AH51"/>
    <mergeCell ref="AD52:AH52"/>
    <mergeCell ref="AV54:AY54"/>
    <mergeCell ref="AZ54:BC54"/>
    <mergeCell ref="AM51:AP51"/>
    <mergeCell ref="AM52:AP52"/>
    <mergeCell ref="BD63:BG63"/>
    <mergeCell ref="AT68:AX68"/>
    <mergeCell ref="AY68:BC68"/>
    <mergeCell ref="BD68:BG68"/>
    <mergeCell ref="AI52:AL52"/>
    <mergeCell ref="BD88:BG88"/>
    <mergeCell ref="BD91:BG91"/>
    <mergeCell ref="AZ128:BD128"/>
    <mergeCell ref="AZ131:BD131"/>
    <mergeCell ref="U36:Y36"/>
    <mergeCell ref="A15:A20"/>
    <mergeCell ref="D41:G41"/>
    <mergeCell ref="H41:K41"/>
    <mergeCell ref="L41:O41"/>
    <mergeCell ref="P41:T41"/>
    <mergeCell ref="U41:Y41"/>
    <mergeCell ref="AQ41:AU41"/>
    <mergeCell ref="D55:G55"/>
    <mergeCell ref="H55:K55"/>
    <mergeCell ref="L55:O55"/>
    <mergeCell ref="P55:T55"/>
    <mergeCell ref="U55:Y55"/>
    <mergeCell ref="AQ55:AU55"/>
    <mergeCell ref="AV55:AY55"/>
    <mergeCell ref="AZ55:BC55"/>
    <mergeCell ref="Z54:AC54"/>
    <mergeCell ref="AD54:AH54"/>
    <mergeCell ref="AI54:AL54"/>
    <mergeCell ref="Z55:AC55"/>
    <mergeCell ref="AZ141:BD141"/>
    <mergeCell ref="AZ142:BD142"/>
    <mergeCell ref="AZ143:BD143"/>
    <mergeCell ref="AZ144:BD144"/>
    <mergeCell ref="AZ145:BD145"/>
    <mergeCell ref="AZ135:BD135"/>
    <mergeCell ref="AZ136:BD136"/>
    <mergeCell ref="AZ137:BD137"/>
    <mergeCell ref="AZ139:BD139"/>
    <mergeCell ref="AZ140:BD140"/>
    <mergeCell ref="AZ138:BD138"/>
    <mergeCell ref="BK219:BP222"/>
    <mergeCell ref="BK298:BP301"/>
    <mergeCell ref="BA203:BD203"/>
    <mergeCell ref="BA254:BD254"/>
    <mergeCell ref="BA278:BD278"/>
    <mergeCell ref="BA283:BD283"/>
    <mergeCell ref="AZ146:BD146"/>
    <mergeCell ref="BA166:BD166"/>
    <mergeCell ref="BA170:BD170"/>
    <mergeCell ref="BA194:BD194"/>
    <mergeCell ref="BA199:BD199"/>
    <mergeCell ref="AW166:AZ166"/>
    <mergeCell ref="AW278:AZ278"/>
    <mergeCell ref="AW283:AZ283"/>
  </mergeCells>
  <conditionalFormatting sqref="BJ174">
    <cfRule type="cellIs" dxfId="90" priority="1" stopIfTrue="1" operator="equal">
      <formula>"P"</formula>
    </cfRule>
    <cfRule type="cellIs" dxfId="89" priority="2" stopIfTrue="1" operator="equal">
      <formula>"I"</formula>
    </cfRule>
    <cfRule type="cellIs" dxfId="88" priority="3" stopIfTrue="1" operator="equal">
      <formula>"Ia"</formula>
    </cfRule>
  </conditionalFormatting>
  <conditionalFormatting sqref="E285:BD286 E256:BD277 E280:BD282">
    <cfRule type="cellIs" dxfId="87" priority="16" stopIfTrue="1" operator="equal">
      <formula>"P"</formula>
    </cfRule>
    <cfRule type="cellIs" dxfId="86" priority="17" stopIfTrue="1" operator="equal">
      <formula>"I"</formula>
    </cfRule>
    <cfRule type="cellIs" dxfId="85" priority="18" stopIfTrue="1" operator="equal">
      <formula>"Ia"</formula>
    </cfRule>
  </conditionalFormatting>
  <conditionalFormatting sqref="E291:P296 E300:P301 E303:P306 E308:P310">
    <cfRule type="cellIs" dxfId="84" priority="13" stopIfTrue="1" operator="equal">
      <formula>"Sb"</formula>
    </cfRule>
    <cfRule type="cellIs" dxfId="83" priority="14" stopIfTrue="1" operator="equal">
      <formula>"I"</formula>
    </cfRule>
    <cfRule type="cellIs" dxfId="82" priority="15" stopIfTrue="1" operator="equal">
      <formula>"Ia"</formula>
    </cfRule>
  </conditionalFormatting>
  <conditionalFormatting sqref="BH259">
    <cfRule type="cellIs" dxfId="81" priority="10" stopIfTrue="1" operator="equal">
      <formula>"P"</formula>
    </cfRule>
    <cfRule type="cellIs" dxfId="80" priority="11" stopIfTrue="1" operator="equal">
      <formula>"I"</formula>
    </cfRule>
    <cfRule type="cellIs" dxfId="79" priority="12" stopIfTrue="1" operator="equal">
      <formula>"Ia"</formula>
    </cfRule>
  </conditionalFormatting>
  <conditionalFormatting sqref="BI174">
    <cfRule type="cellIs" dxfId="78" priority="4" stopIfTrue="1" operator="equal">
      <formula>"P"</formula>
    </cfRule>
    <cfRule type="cellIs" dxfId="77" priority="5" stopIfTrue="1" operator="equal">
      <formula>"I"</formula>
    </cfRule>
    <cfRule type="cellIs" dxfId="76" priority="6" stopIfTrue="1" operator="equal">
      <formula>"Ia"</formula>
    </cfRule>
  </conditionalFormatting>
  <conditionalFormatting sqref="I219 E201:BE202 E205:BE207 E172:BE193 E168:BE169 E196:BE198 I208 I210 I222">
    <cfRule type="cellIs" dxfId="75" priority="22" stopIfTrue="1" operator="equal">
      <formula>"P"</formula>
    </cfRule>
    <cfRule type="cellIs" dxfId="74" priority="23" stopIfTrue="1" operator="equal">
      <formula>"I"</formula>
    </cfRule>
    <cfRule type="cellIs" dxfId="73" priority="24" stopIfTrue="1" operator="equal">
      <formula>"Ia"</formula>
    </cfRule>
  </conditionalFormatting>
  <conditionalFormatting sqref="E211:P227">
    <cfRule type="cellIs" dxfId="72" priority="19" stopIfTrue="1" operator="equal">
      <formula>"Sb"</formula>
    </cfRule>
    <cfRule type="cellIs" dxfId="71" priority="20" stopIfTrue="1" operator="equal">
      <formula>"I"</formula>
    </cfRule>
    <cfRule type="cellIs" dxfId="70" priority="21" stopIfTrue="1" operator="equal">
      <formula>"Ia"</formula>
    </cfRule>
  </conditionalFormatting>
  <conditionalFormatting sqref="BI259">
    <cfRule type="cellIs" dxfId="69" priority="7" stopIfTrue="1" operator="equal">
      <formula>"P"</formula>
    </cfRule>
    <cfRule type="cellIs" dxfId="68" priority="8" stopIfTrue="1" operator="equal">
      <formula>"I"</formula>
    </cfRule>
    <cfRule type="cellIs" dxfId="67" priority="9" stopIfTrue="1" operator="equal">
      <formula>"Ia"</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7"/>
  <sheetViews>
    <sheetView zoomScale="90" zoomScaleNormal="90" workbookViewId="0">
      <selection activeCell="K3" sqref="K3"/>
    </sheetView>
  </sheetViews>
  <sheetFormatPr defaultRowHeight="12.75" x14ac:dyDescent="0.2"/>
  <cols>
    <col min="1" max="1" width="9.140625" style="108"/>
    <col min="2" max="2" width="17.140625" style="108" customWidth="1"/>
    <col min="3" max="3" width="13.5703125" style="108" customWidth="1"/>
    <col min="4" max="4" width="19.7109375" style="108" customWidth="1"/>
    <col min="5" max="5" width="14.85546875" style="108" customWidth="1"/>
    <col min="6" max="6" width="18.7109375" style="108" customWidth="1"/>
    <col min="7" max="7" width="13.42578125" style="108" customWidth="1"/>
    <col min="8" max="8" width="11.5703125" style="108" customWidth="1"/>
    <col min="9" max="9" width="11.28515625" style="108" customWidth="1"/>
    <col min="10" max="10" width="12.42578125" style="108" bestFit="1" customWidth="1"/>
    <col min="11" max="12" width="9.140625" style="108"/>
    <col min="13" max="13" width="12.5703125" style="108" customWidth="1"/>
    <col min="14" max="20" width="9.140625" style="108"/>
    <col min="21" max="21" width="11" style="108" customWidth="1"/>
    <col min="22" max="16384" width="9.140625" style="108"/>
  </cols>
  <sheetData>
    <row r="1" spans="1:29" ht="19.5" thickBot="1" x14ac:dyDescent="0.35">
      <c r="A1" s="2886" t="s">
        <v>2901</v>
      </c>
      <c r="B1" s="2887"/>
      <c r="C1" s="2887"/>
      <c r="D1" s="2887"/>
      <c r="E1" s="2887"/>
      <c r="F1" s="2887"/>
      <c r="G1" s="2888"/>
    </row>
    <row r="3" spans="1:29" s="130" customFormat="1" x14ac:dyDescent="0.2"/>
    <row r="4" spans="1:29" ht="18" customHeight="1" x14ac:dyDescent="0.2">
      <c r="A4" s="362"/>
      <c r="B4" s="361"/>
      <c r="C4" s="360"/>
      <c r="D4" s="360"/>
      <c r="E4" s="360"/>
      <c r="H4" s="2891" t="s">
        <v>2222</v>
      </c>
      <c r="I4" s="2891"/>
      <c r="L4" s="359"/>
      <c r="M4" s="359"/>
      <c r="N4" s="359"/>
    </row>
    <row r="5" spans="1:29" ht="18" customHeight="1" x14ac:dyDescent="0.2">
      <c r="A5" s="363" t="s">
        <v>2221</v>
      </c>
      <c r="B5" s="361"/>
      <c r="C5" s="360"/>
      <c r="D5" s="360"/>
      <c r="E5" s="360"/>
      <c r="H5" s="2891"/>
      <c r="I5" s="2891"/>
      <c r="L5" s="359"/>
      <c r="M5" s="359"/>
      <c r="N5" s="359"/>
    </row>
    <row r="6" spans="1:29" ht="19.5" customHeight="1" x14ac:dyDescent="0.2">
      <c r="A6" s="362"/>
      <c r="B6" s="361"/>
      <c r="C6" s="360"/>
      <c r="D6" s="360"/>
      <c r="E6" s="360"/>
      <c r="H6" s="2891"/>
      <c r="I6" s="2891"/>
      <c r="L6" s="1670"/>
      <c r="M6" s="1670"/>
      <c r="N6" s="1670"/>
      <c r="O6" s="123"/>
      <c r="P6" s="123"/>
      <c r="Q6" s="123"/>
      <c r="R6" s="123"/>
      <c r="S6" s="123"/>
    </row>
    <row r="7" spans="1:29" ht="18" customHeight="1" x14ac:dyDescent="0.2">
      <c r="H7" s="2891"/>
      <c r="I7" s="2891"/>
      <c r="L7" s="1670"/>
      <c r="M7" s="1670"/>
      <c r="N7" s="1670"/>
      <c r="O7" s="123"/>
      <c r="P7" s="123"/>
      <c r="Q7" s="123"/>
      <c r="R7" s="123"/>
      <c r="S7" s="123"/>
    </row>
    <row r="8" spans="1:29" ht="25.5" customHeight="1" x14ac:dyDescent="0.2">
      <c r="B8" s="2890" t="s">
        <v>2220</v>
      </c>
      <c r="C8" s="2890"/>
      <c r="D8" s="2890"/>
      <c r="E8" s="2890"/>
      <c r="F8" s="2890"/>
      <c r="G8" s="2890"/>
      <c r="H8" s="2891"/>
      <c r="I8" s="2891"/>
      <c r="J8" s="123"/>
      <c r="K8" s="123"/>
      <c r="L8" s="123"/>
      <c r="M8" s="358"/>
      <c r="N8" s="123"/>
      <c r="O8" s="123"/>
      <c r="P8" s="123"/>
      <c r="Q8" s="123"/>
      <c r="R8" s="123"/>
      <c r="S8" s="123"/>
    </row>
    <row r="9" spans="1:29" ht="15" customHeight="1" x14ac:dyDescent="0.2">
      <c r="A9" s="2409"/>
      <c r="B9" s="2892">
        <v>2007</v>
      </c>
      <c r="C9" s="2893"/>
      <c r="D9" s="2894">
        <v>2008</v>
      </c>
      <c r="E9" s="2894"/>
      <c r="F9" s="2895">
        <v>2009</v>
      </c>
      <c r="G9" s="2895"/>
      <c r="H9" s="357">
        <v>2010</v>
      </c>
      <c r="I9" s="357">
        <v>2011</v>
      </c>
      <c r="L9" s="1667"/>
      <c r="M9" s="1668"/>
      <c r="N9" s="1668"/>
      <c r="O9" s="1668"/>
      <c r="P9" s="1668"/>
      <c r="Q9" s="1668"/>
      <c r="R9" s="1669"/>
      <c r="S9" s="1671"/>
    </row>
    <row r="10" spans="1:29" ht="30" customHeight="1" x14ac:dyDescent="0.2">
      <c r="A10" s="346" t="s">
        <v>356</v>
      </c>
      <c r="B10" s="356" t="s">
        <v>2219</v>
      </c>
      <c r="C10" s="356" t="s">
        <v>2218</v>
      </c>
      <c r="D10" s="356" t="s">
        <v>2219</v>
      </c>
      <c r="E10" s="356" t="s">
        <v>2218</v>
      </c>
      <c r="F10" s="356" t="s">
        <v>2219</v>
      </c>
      <c r="G10" s="356" t="s">
        <v>2218</v>
      </c>
      <c r="Q10" s="355"/>
    </row>
    <row r="11" spans="1:29" ht="20.100000000000001" customHeight="1" x14ac:dyDescent="0.2">
      <c r="A11" s="346">
        <v>2</v>
      </c>
      <c r="B11" s="351">
        <v>3</v>
      </c>
      <c r="C11" s="346">
        <v>8</v>
      </c>
      <c r="D11" s="2410">
        <v>3</v>
      </c>
      <c r="E11" s="2411">
        <v>14</v>
      </c>
      <c r="F11" s="2412">
        <v>6</v>
      </c>
      <c r="G11" s="2413">
        <v>16</v>
      </c>
      <c r="L11" s="342" t="s">
        <v>356</v>
      </c>
      <c r="N11" s="341">
        <v>2007</v>
      </c>
      <c r="O11" s="341">
        <v>2008</v>
      </c>
      <c r="P11" s="341">
        <v>2009</v>
      </c>
      <c r="Q11" s="340">
        <v>2010</v>
      </c>
      <c r="R11" s="340">
        <v>2011</v>
      </c>
      <c r="S11" s="354"/>
      <c r="U11" s="108" t="s">
        <v>2022</v>
      </c>
    </row>
    <row r="12" spans="1:29" ht="20.100000000000001" customHeight="1" x14ac:dyDescent="0.2">
      <c r="A12" s="346">
        <v>4</v>
      </c>
      <c r="B12" s="351">
        <v>2</v>
      </c>
      <c r="C12" s="346">
        <v>24</v>
      </c>
      <c r="D12" s="2410">
        <v>2</v>
      </c>
      <c r="E12" s="2411">
        <v>22</v>
      </c>
      <c r="F12" s="2412">
        <v>2</v>
      </c>
      <c r="G12" s="2413">
        <v>22</v>
      </c>
      <c r="L12" s="2889">
        <v>2</v>
      </c>
      <c r="M12" s="339" t="s">
        <v>2216</v>
      </c>
      <c r="N12" s="337">
        <v>5</v>
      </c>
      <c r="O12" s="337">
        <v>11</v>
      </c>
      <c r="P12" s="337">
        <v>10</v>
      </c>
      <c r="Q12" s="352"/>
      <c r="R12" s="352"/>
      <c r="S12" s="353"/>
      <c r="T12" s="130"/>
      <c r="U12" s="130"/>
    </row>
    <row r="13" spans="1:29" ht="20.100000000000001" customHeight="1" x14ac:dyDescent="0.2">
      <c r="A13" s="346">
        <v>5</v>
      </c>
      <c r="B13" s="351">
        <v>5</v>
      </c>
      <c r="C13" s="348">
        <v>24</v>
      </c>
      <c r="D13" s="2410">
        <v>7</v>
      </c>
      <c r="E13" s="2411">
        <v>24</v>
      </c>
      <c r="F13" s="2412">
        <v>6</v>
      </c>
      <c r="G13" s="2413">
        <v>24</v>
      </c>
      <c r="L13" s="2889"/>
      <c r="M13" s="338" t="s">
        <v>2215</v>
      </c>
      <c r="N13" s="337">
        <v>3</v>
      </c>
      <c r="O13" s="337">
        <v>3</v>
      </c>
      <c r="P13" s="337">
        <v>6</v>
      </c>
      <c r="Q13" s="352"/>
      <c r="R13" s="352"/>
      <c r="AA13" s="123"/>
      <c r="AB13" s="123"/>
      <c r="AC13" s="123"/>
    </row>
    <row r="14" spans="1:29" ht="20.100000000000001" customHeight="1" x14ac:dyDescent="0.2">
      <c r="A14" s="346">
        <v>6</v>
      </c>
      <c r="B14" s="351">
        <v>14</v>
      </c>
      <c r="C14" s="348">
        <v>37</v>
      </c>
      <c r="D14" s="2410">
        <v>14</v>
      </c>
      <c r="E14" s="2411">
        <v>32</v>
      </c>
      <c r="F14" s="2412">
        <v>8</v>
      </c>
      <c r="G14" s="2413">
        <v>39</v>
      </c>
      <c r="AA14" s="123"/>
      <c r="AB14" s="123"/>
      <c r="AC14" s="123"/>
    </row>
    <row r="15" spans="1:29" ht="20.100000000000001" customHeight="1" x14ac:dyDescent="0.2">
      <c r="A15" s="346">
        <v>8</v>
      </c>
      <c r="B15" s="351">
        <v>0</v>
      </c>
      <c r="C15" s="348">
        <v>10</v>
      </c>
      <c r="D15" s="2410">
        <v>0</v>
      </c>
      <c r="E15" s="2411">
        <v>10</v>
      </c>
      <c r="F15" s="2412">
        <v>1</v>
      </c>
      <c r="G15" s="2413">
        <v>12</v>
      </c>
    </row>
    <row r="16" spans="1:29" ht="20.100000000000001" customHeight="1" x14ac:dyDescent="0.2">
      <c r="A16" s="346">
        <v>9</v>
      </c>
      <c r="B16" s="350">
        <v>4</v>
      </c>
      <c r="C16" s="348">
        <v>23</v>
      </c>
      <c r="D16" s="2410">
        <v>4</v>
      </c>
      <c r="E16" s="2411">
        <v>24</v>
      </c>
      <c r="F16" s="2412">
        <v>3</v>
      </c>
      <c r="G16" s="2413">
        <v>24</v>
      </c>
    </row>
    <row r="17" spans="1:27" ht="20.100000000000001" customHeight="1" x14ac:dyDescent="0.2">
      <c r="A17" s="346">
        <v>10</v>
      </c>
      <c r="B17" s="350">
        <v>7</v>
      </c>
      <c r="C17" s="348">
        <v>20</v>
      </c>
      <c r="D17" s="2410">
        <v>4</v>
      </c>
      <c r="E17" s="2411">
        <v>19</v>
      </c>
      <c r="F17" s="2412">
        <v>7</v>
      </c>
      <c r="G17" s="2413">
        <v>20</v>
      </c>
    </row>
    <row r="18" spans="1:27" ht="20.100000000000001" customHeight="1" x14ac:dyDescent="0.2">
      <c r="A18" s="346">
        <v>12</v>
      </c>
      <c r="B18" s="350">
        <v>0</v>
      </c>
      <c r="C18" s="348">
        <v>6</v>
      </c>
      <c r="D18" s="2410">
        <v>0</v>
      </c>
      <c r="E18" s="2411">
        <v>6</v>
      </c>
      <c r="F18" s="2412">
        <v>1</v>
      </c>
      <c r="G18" s="2413">
        <v>8</v>
      </c>
    </row>
    <row r="19" spans="1:27" ht="20.100000000000001" customHeight="1" x14ac:dyDescent="0.2">
      <c r="A19" s="346">
        <v>13</v>
      </c>
      <c r="B19" s="347">
        <v>5</v>
      </c>
      <c r="C19" s="348">
        <v>27</v>
      </c>
      <c r="D19" s="2414">
        <v>4</v>
      </c>
      <c r="E19" s="2415">
        <v>25</v>
      </c>
      <c r="F19" s="2412">
        <v>4</v>
      </c>
      <c r="G19" s="2413">
        <v>28</v>
      </c>
    </row>
    <row r="20" spans="1:27" ht="20.100000000000001" customHeight="1" x14ac:dyDescent="0.2">
      <c r="A20" s="346">
        <v>14</v>
      </c>
      <c r="B20" s="347">
        <v>3</v>
      </c>
      <c r="C20" s="348">
        <v>8</v>
      </c>
      <c r="D20" s="2410">
        <v>1</v>
      </c>
      <c r="E20" s="2411">
        <v>7</v>
      </c>
      <c r="F20" s="2412">
        <v>0</v>
      </c>
      <c r="G20" s="2413">
        <v>8</v>
      </c>
    </row>
    <row r="21" spans="1:27" ht="20.100000000000001" customHeight="1" x14ac:dyDescent="0.2">
      <c r="A21" s="346">
        <v>15</v>
      </c>
      <c r="B21" s="347">
        <v>4</v>
      </c>
      <c r="C21" s="348">
        <v>20</v>
      </c>
      <c r="D21" s="2410">
        <v>0</v>
      </c>
      <c r="E21" s="2411">
        <v>20</v>
      </c>
      <c r="F21" s="2412">
        <v>0</v>
      </c>
      <c r="G21" s="2413">
        <v>21</v>
      </c>
    </row>
    <row r="22" spans="1:27" ht="20.100000000000001" customHeight="1" x14ac:dyDescent="0.2">
      <c r="A22" s="346">
        <v>16</v>
      </c>
      <c r="B22" s="347">
        <v>2</v>
      </c>
      <c r="C22" s="348">
        <v>13</v>
      </c>
      <c r="D22" s="2410">
        <v>2</v>
      </c>
      <c r="E22" s="2411">
        <v>11</v>
      </c>
      <c r="F22" s="2412">
        <v>3</v>
      </c>
      <c r="G22" s="2413">
        <v>12</v>
      </c>
      <c r="L22" s="342" t="s">
        <v>356</v>
      </c>
      <c r="N22" s="341">
        <v>2007</v>
      </c>
      <c r="O22" s="341">
        <v>2008</v>
      </c>
      <c r="P22" s="341">
        <v>2009</v>
      </c>
      <c r="Q22" s="340">
        <v>2010</v>
      </c>
      <c r="R22" s="340">
        <v>2011</v>
      </c>
      <c r="V22" s="2882" t="s">
        <v>383</v>
      </c>
      <c r="W22" s="2882"/>
      <c r="X22" s="2882"/>
      <c r="Y22" s="2882"/>
      <c r="Z22" s="2882"/>
      <c r="AA22" s="2882"/>
    </row>
    <row r="23" spans="1:27" ht="20.100000000000001" customHeight="1" x14ac:dyDescent="0.2">
      <c r="A23" s="346">
        <v>17</v>
      </c>
      <c r="B23" s="347">
        <v>0</v>
      </c>
      <c r="C23" s="348">
        <v>6</v>
      </c>
      <c r="D23" s="2410">
        <v>1</v>
      </c>
      <c r="E23" s="2411">
        <v>6</v>
      </c>
      <c r="F23" s="2412">
        <v>0</v>
      </c>
      <c r="G23" s="2413">
        <v>6</v>
      </c>
      <c r="L23" s="2889">
        <v>4</v>
      </c>
      <c r="M23" s="339" t="s">
        <v>2216</v>
      </c>
      <c r="N23" s="337">
        <v>22</v>
      </c>
      <c r="O23" s="337">
        <v>20</v>
      </c>
      <c r="P23" s="337">
        <v>20</v>
      </c>
      <c r="Q23" s="336"/>
      <c r="R23" s="336"/>
      <c r="U23" s="108" t="s">
        <v>2021</v>
      </c>
      <c r="V23" s="2882"/>
      <c r="W23" s="2882"/>
      <c r="X23" s="2882"/>
      <c r="Y23" s="2882"/>
      <c r="Z23" s="2882"/>
      <c r="AA23" s="2882"/>
    </row>
    <row r="24" spans="1:27" ht="20.100000000000001" customHeight="1" x14ac:dyDescent="0.2">
      <c r="A24" s="346">
        <v>18</v>
      </c>
      <c r="B24" s="347">
        <v>4</v>
      </c>
      <c r="C24" s="348">
        <v>17</v>
      </c>
      <c r="D24" s="2410">
        <v>7</v>
      </c>
      <c r="E24" s="2411">
        <v>14</v>
      </c>
      <c r="F24" s="2412">
        <v>6</v>
      </c>
      <c r="G24" s="2413">
        <v>16</v>
      </c>
      <c r="L24" s="2889"/>
      <c r="M24" s="338" t="s">
        <v>2215</v>
      </c>
      <c r="N24" s="337">
        <v>2</v>
      </c>
      <c r="O24" s="337">
        <v>2</v>
      </c>
      <c r="P24" s="337">
        <v>2</v>
      </c>
      <c r="Q24" s="336"/>
      <c r="R24" s="336"/>
      <c r="V24" s="2882"/>
      <c r="W24" s="2882"/>
      <c r="X24" s="2882"/>
      <c r="Y24" s="2882"/>
      <c r="Z24" s="2882"/>
      <c r="AA24" s="2882"/>
    </row>
    <row r="25" spans="1:27" ht="20.100000000000001" customHeight="1" x14ac:dyDescent="0.2">
      <c r="A25" s="346">
        <v>19</v>
      </c>
      <c r="B25" s="347">
        <v>2</v>
      </c>
      <c r="C25" s="348">
        <v>12</v>
      </c>
      <c r="D25" s="2410">
        <v>3</v>
      </c>
      <c r="E25" s="2411">
        <v>12</v>
      </c>
      <c r="F25" s="2412">
        <v>5</v>
      </c>
      <c r="G25" s="2413">
        <v>12</v>
      </c>
      <c r="V25" s="2882"/>
      <c r="W25" s="2882"/>
      <c r="X25" s="2882"/>
      <c r="Y25" s="2882"/>
      <c r="Z25" s="2882"/>
      <c r="AA25" s="2882"/>
    </row>
    <row r="26" spans="1:27" ht="20.100000000000001" customHeight="1" x14ac:dyDescent="0.2">
      <c r="A26" s="346">
        <v>20</v>
      </c>
      <c r="B26" s="347">
        <v>8</v>
      </c>
      <c r="C26" s="348">
        <v>28</v>
      </c>
      <c r="D26" s="2410">
        <v>2</v>
      </c>
      <c r="E26" s="2411">
        <v>28</v>
      </c>
      <c r="F26" s="2412">
        <v>5</v>
      </c>
      <c r="G26" s="2413">
        <v>27</v>
      </c>
      <c r="V26" s="2882"/>
      <c r="W26" s="2882"/>
      <c r="X26" s="2882"/>
      <c r="Y26" s="2882"/>
      <c r="Z26" s="2882"/>
      <c r="AA26" s="2882"/>
    </row>
    <row r="27" spans="1:27" ht="20.100000000000001" customHeight="1" x14ac:dyDescent="0.2">
      <c r="A27" s="346">
        <v>21</v>
      </c>
      <c r="B27" s="347">
        <v>7</v>
      </c>
      <c r="C27" s="348">
        <v>26</v>
      </c>
      <c r="D27" s="2410">
        <v>8</v>
      </c>
      <c r="E27" s="2411">
        <v>26</v>
      </c>
      <c r="F27" s="2412">
        <v>9</v>
      </c>
      <c r="G27" s="2413">
        <v>26</v>
      </c>
      <c r="V27" s="2882"/>
      <c r="W27" s="2882"/>
      <c r="X27" s="2882"/>
      <c r="Y27" s="2882"/>
      <c r="Z27" s="2882"/>
      <c r="AA27" s="2882"/>
    </row>
    <row r="28" spans="1:27" ht="20.100000000000001" customHeight="1" x14ac:dyDescent="0.2">
      <c r="A28" s="346">
        <v>22</v>
      </c>
      <c r="B28" s="347">
        <v>1</v>
      </c>
      <c r="C28" s="348">
        <v>10</v>
      </c>
      <c r="D28" s="2410">
        <v>1</v>
      </c>
      <c r="E28" s="2411">
        <v>10</v>
      </c>
      <c r="F28" s="2412">
        <v>0</v>
      </c>
      <c r="G28" s="2416">
        <v>10</v>
      </c>
      <c r="V28" s="2882"/>
      <c r="W28" s="2882"/>
      <c r="X28" s="2882"/>
      <c r="Y28" s="2882"/>
      <c r="Z28" s="2882"/>
      <c r="AA28" s="2882"/>
    </row>
    <row r="29" spans="1:27" ht="20.100000000000001" customHeight="1" x14ac:dyDescent="0.2">
      <c r="A29" s="348"/>
      <c r="B29" s="349"/>
      <c r="C29" s="348"/>
      <c r="D29" s="2417"/>
      <c r="E29" s="2411"/>
      <c r="F29" s="2418"/>
      <c r="G29" s="2418"/>
      <c r="V29" s="2882"/>
      <c r="W29" s="2882"/>
      <c r="X29" s="2882"/>
      <c r="Y29" s="2882"/>
      <c r="Z29" s="2882"/>
      <c r="AA29" s="2882"/>
    </row>
    <row r="30" spans="1:27" ht="20.100000000000001" customHeight="1" x14ac:dyDescent="0.2">
      <c r="A30" s="346" t="s">
        <v>2217</v>
      </c>
      <c r="B30" s="347">
        <f>+SUM(B11:B28)</f>
        <v>71</v>
      </c>
      <c r="C30" s="346">
        <v>319</v>
      </c>
      <c r="D30" s="2419">
        <f>+SUM(D11:D28)</f>
        <v>63</v>
      </c>
      <c r="E30" s="2420">
        <f>+SUM(E11:E28)</f>
        <v>310</v>
      </c>
      <c r="F30" s="2421">
        <f>+SUM(F11:F28)</f>
        <v>66</v>
      </c>
      <c r="G30" s="2421">
        <v>331</v>
      </c>
      <c r="V30" s="2882"/>
      <c r="W30" s="2882"/>
      <c r="X30" s="2882"/>
      <c r="Y30" s="2882"/>
      <c r="Z30" s="2882"/>
      <c r="AA30" s="2882"/>
    </row>
    <row r="31" spans="1:27" ht="20.100000000000001" customHeight="1" x14ac:dyDescent="0.2">
      <c r="V31" s="2882"/>
      <c r="W31" s="2882"/>
      <c r="X31" s="2882"/>
      <c r="Y31" s="2882"/>
      <c r="Z31" s="2882"/>
      <c r="AA31" s="2882"/>
    </row>
    <row r="32" spans="1:27" ht="20.100000000000001" customHeight="1" x14ac:dyDescent="0.2"/>
    <row r="33" spans="12:27" ht="20.100000000000001" customHeight="1" x14ac:dyDescent="0.2">
      <c r="L33" s="342" t="s">
        <v>356</v>
      </c>
      <c r="N33" s="341">
        <v>2007</v>
      </c>
      <c r="O33" s="341">
        <v>2008</v>
      </c>
      <c r="P33" s="341">
        <v>2009</v>
      </c>
      <c r="Q33" s="340">
        <v>2010</v>
      </c>
      <c r="R33" s="340">
        <v>2011</v>
      </c>
      <c r="V33" s="2882" t="s">
        <v>383</v>
      </c>
      <c r="W33" s="2882"/>
      <c r="X33" s="2882"/>
      <c r="Y33" s="2882"/>
      <c r="Z33" s="2882"/>
      <c r="AA33" s="2882"/>
    </row>
    <row r="34" spans="12:27" ht="20.100000000000001" customHeight="1" x14ac:dyDescent="0.2">
      <c r="L34" s="2889">
        <v>5</v>
      </c>
      <c r="M34" s="339" t="s">
        <v>2216</v>
      </c>
      <c r="N34" s="337">
        <v>19</v>
      </c>
      <c r="O34" s="337">
        <v>17</v>
      </c>
      <c r="P34" s="337">
        <v>18</v>
      </c>
      <c r="Q34" s="336"/>
      <c r="R34" s="336"/>
      <c r="U34" s="108" t="s">
        <v>2020</v>
      </c>
      <c r="V34" s="2882"/>
      <c r="W34" s="2882"/>
      <c r="X34" s="2882"/>
      <c r="Y34" s="2882"/>
      <c r="Z34" s="2882"/>
      <c r="AA34" s="2882"/>
    </row>
    <row r="35" spans="12:27" ht="20.100000000000001" customHeight="1" x14ac:dyDescent="0.2">
      <c r="L35" s="2889"/>
      <c r="M35" s="338" t="s">
        <v>2215</v>
      </c>
      <c r="N35" s="337">
        <v>5</v>
      </c>
      <c r="O35" s="337">
        <v>7</v>
      </c>
      <c r="P35" s="337">
        <v>6</v>
      </c>
      <c r="Q35" s="336"/>
      <c r="R35" s="336"/>
      <c r="V35" s="2882"/>
      <c r="W35" s="2882"/>
      <c r="X35" s="2882"/>
      <c r="Y35" s="2882"/>
      <c r="Z35" s="2882"/>
      <c r="AA35" s="2882"/>
    </row>
    <row r="36" spans="12:27" ht="20.100000000000001" customHeight="1" x14ac:dyDescent="0.2">
      <c r="V36" s="2882"/>
      <c r="W36" s="2882"/>
      <c r="X36" s="2882"/>
      <c r="Y36" s="2882"/>
      <c r="Z36" s="2882"/>
      <c r="AA36" s="2882"/>
    </row>
    <row r="37" spans="12:27" ht="20.100000000000001" customHeight="1" x14ac:dyDescent="0.2">
      <c r="V37" s="2882"/>
      <c r="W37" s="2882"/>
      <c r="X37" s="2882"/>
      <c r="Y37" s="2882"/>
      <c r="Z37" s="2882"/>
      <c r="AA37" s="2882"/>
    </row>
    <row r="38" spans="12:27" ht="20.100000000000001" customHeight="1" x14ac:dyDescent="0.2">
      <c r="V38" s="2882"/>
      <c r="W38" s="2882"/>
      <c r="X38" s="2882"/>
      <c r="Y38" s="2882"/>
      <c r="Z38" s="2882"/>
      <c r="AA38" s="2882"/>
    </row>
    <row r="39" spans="12:27" ht="20.100000000000001" customHeight="1" x14ac:dyDescent="0.2">
      <c r="V39" s="2882"/>
      <c r="W39" s="2882"/>
      <c r="X39" s="2882"/>
      <c r="Y39" s="2882"/>
      <c r="Z39" s="2882"/>
      <c r="AA39" s="2882"/>
    </row>
    <row r="40" spans="12:27" ht="20.100000000000001" customHeight="1" x14ac:dyDescent="0.2">
      <c r="V40" s="2882"/>
      <c r="W40" s="2882"/>
      <c r="X40" s="2882"/>
      <c r="Y40" s="2882"/>
      <c r="Z40" s="2882"/>
      <c r="AA40" s="2882"/>
    </row>
    <row r="41" spans="12:27" ht="20.100000000000001" customHeight="1" x14ac:dyDescent="0.2">
      <c r="V41" s="2882"/>
      <c r="W41" s="2882"/>
      <c r="X41" s="2882"/>
      <c r="Y41" s="2882"/>
      <c r="Z41" s="2882"/>
      <c r="AA41" s="2882"/>
    </row>
    <row r="42" spans="12:27" ht="20.100000000000001" customHeight="1" x14ac:dyDescent="0.2">
      <c r="V42" s="2882"/>
      <c r="W42" s="2882"/>
      <c r="X42" s="2882"/>
      <c r="Y42" s="2882"/>
      <c r="Z42" s="2882"/>
      <c r="AA42" s="2882"/>
    </row>
    <row r="43" spans="12:27" ht="20.100000000000001" customHeight="1" x14ac:dyDescent="0.2"/>
    <row r="44" spans="12:27" ht="20.100000000000001" customHeight="1" x14ac:dyDescent="0.2">
      <c r="L44" s="342" t="s">
        <v>356</v>
      </c>
      <c r="N44" s="341">
        <v>2007</v>
      </c>
      <c r="O44" s="341">
        <v>2008</v>
      </c>
      <c r="P44" s="341">
        <v>2009</v>
      </c>
      <c r="Q44" s="340">
        <v>2010</v>
      </c>
      <c r="R44" s="340">
        <v>2011</v>
      </c>
      <c r="V44" s="2882" t="s">
        <v>383</v>
      </c>
      <c r="W44" s="2882"/>
      <c r="X44" s="2882"/>
      <c r="Y44" s="2882"/>
      <c r="Z44" s="2882"/>
      <c r="AA44" s="2882"/>
    </row>
    <row r="45" spans="12:27" ht="20.100000000000001" customHeight="1" x14ac:dyDescent="0.2">
      <c r="L45" s="2889">
        <v>6</v>
      </c>
      <c r="M45" s="339" t="s">
        <v>2216</v>
      </c>
      <c r="N45" s="337">
        <v>23</v>
      </c>
      <c r="O45" s="337">
        <v>18</v>
      </c>
      <c r="P45" s="337">
        <v>31</v>
      </c>
      <c r="Q45" s="336"/>
      <c r="R45" s="336"/>
      <c r="U45" s="108" t="s">
        <v>2019</v>
      </c>
      <c r="V45" s="2882"/>
      <c r="W45" s="2882"/>
      <c r="X45" s="2882"/>
      <c r="Y45" s="2882"/>
      <c r="Z45" s="2882"/>
      <c r="AA45" s="2882"/>
    </row>
    <row r="46" spans="12:27" ht="20.100000000000001" customHeight="1" x14ac:dyDescent="0.2">
      <c r="L46" s="2889"/>
      <c r="M46" s="338" t="s">
        <v>2215</v>
      </c>
      <c r="N46" s="337">
        <v>14</v>
      </c>
      <c r="O46" s="337">
        <v>14</v>
      </c>
      <c r="P46" s="337">
        <v>8</v>
      </c>
      <c r="Q46" s="336"/>
      <c r="R46" s="336"/>
      <c r="V46" s="2882"/>
      <c r="W46" s="2882"/>
      <c r="X46" s="2882"/>
      <c r="Y46" s="2882"/>
      <c r="Z46" s="2882"/>
      <c r="AA46" s="2882"/>
    </row>
    <row r="47" spans="12:27" ht="20.100000000000001" customHeight="1" x14ac:dyDescent="0.2">
      <c r="V47" s="2882"/>
      <c r="W47" s="2882"/>
      <c r="X47" s="2882"/>
      <c r="Y47" s="2882"/>
      <c r="Z47" s="2882"/>
      <c r="AA47" s="2882"/>
    </row>
    <row r="48" spans="12:27" ht="20.100000000000001" customHeight="1" x14ac:dyDescent="0.2">
      <c r="V48" s="2882"/>
      <c r="W48" s="2882"/>
      <c r="X48" s="2882"/>
      <c r="Y48" s="2882"/>
      <c r="Z48" s="2882"/>
      <c r="AA48" s="2882"/>
    </row>
    <row r="49" spans="12:27" ht="20.100000000000001" customHeight="1" x14ac:dyDescent="0.2">
      <c r="V49" s="2882"/>
      <c r="W49" s="2882"/>
      <c r="X49" s="2882"/>
      <c r="Y49" s="2882"/>
      <c r="Z49" s="2882"/>
      <c r="AA49" s="2882"/>
    </row>
    <row r="50" spans="12:27" ht="20.100000000000001" customHeight="1" x14ac:dyDescent="0.2">
      <c r="V50" s="2882"/>
      <c r="W50" s="2882"/>
      <c r="X50" s="2882"/>
      <c r="Y50" s="2882"/>
      <c r="Z50" s="2882"/>
      <c r="AA50" s="2882"/>
    </row>
    <row r="51" spans="12:27" ht="20.100000000000001" customHeight="1" x14ac:dyDescent="0.2">
      <c r="V51" s="2882"/>
      <c r="W51" s="2882"/>
      <c r="X51" s="2882"/>
      <c r="Y51" s="2882"/>
      <c r="Z51" s="2882"/>
      <c r="AA51" s="2882"/>
    </row>
    <row r="52" spans="12:27" ht="20.100000000000001" customHeight="1" x14ac:dyDescent="0.2">
      <c r="V52" s="2882"/>
      <c r="W52" s="2882"/>
      <c r="X52" s="2882"/>
      <c r="Y52" s="2882"/>
      <c r="Z52" s="2882"/>
      <c r="AA52" s="2882"/>
    </row>
    <row r="53" spans="12:27" ht="20.100000000000001" customHeight="1" x14ac:dyDescent="0.2">
      <c r="V53" s="2882"/>
      <c r="W53" s="2882"/>
      <c r="X53" s="2882"/>
      <c r="Y53" s="2882"/>
      <c r="Z53" s="2882"/>
      <c r="AA53" s="2882"/>
    </row>
    <row r="54" spans="12:27" ht="20.100000000000001" customHeight="1" x14ac:dyDescent="0.2"/>
    <row r="55" spans="12:27" ht="20.100000000000001" customHeight="1" x14ac:dyDescent="0.2">
      <c r="L55" s="342" t="s">
        <v>356</v>
      </c>
      <c r="N55" s="341">
        <v>2007</v>
      </c>
      <c r="O55" s="341">
        <v>2008</v>
      </c>
      <c r="P55" s="341">
        <v>2009</v>
      </c>
      <c r="Q55" s="340">
        <v>2010</v>
      </c>
      <c r="R55" s="340">
        <v>2011</v>
      </c>
      <c r="U55" s="108" t="s">
        <v>2018</v>
      </c>
      <c r="V55" s="2882" t="s">
        <v>383</v>
      </c>
      <c r="W55" s="2882"/>
      <c r="X55" s="2882"/>
      <c r="Y55" s="2882"/>
      <c r="Z55" s="2882"/>
      <c r="AA55" s="2882"/>
    </row>
    <row r="56" spans="12:27" ht="20.100000000000001" customHeight="1" x14ac:dyDescent="0.2">
      <c r="L56" s="126">
        <v>8</v>
      </c>
      <c r="M56" s="339" t="s">
        <v>2216</v>
      </c>
      <c r="N56" s="337">
        <v>10</v>
      </c>
      <c r="O56" s="337">
        <v>10</v>
      </c>
      <c r="P56" s="337">
        <v>11</v>
      </c>
      <c r="Q56" s="336"/>
      <c r="R56" s="336"/>
      <c r="V56" s="2882"/>
      <c r="W56" s="2882"/>
      <c r="X56" s="2882"/>
      <c r="Y56" s="2882"/>
      <c r="Z56" s="2882"/>
      <c r="AA56" s="2882"/>
    </row>
    <row r="57" spans="12:27" ht="20.100000000000001" customHeight="1" x14ac:dyDescent="0.2">
      <c r="L57" s="126"/>
      <c r="M57" s="338" t="s">
        <v>2215</v>
      </c>
      <c r="N57" s="337">
        <v>0</v>
      </c>
      <c r="O57" s="337">
        <v>0</v>
      </c>
      <c r="P57" s="337">
        <v>1</v>
      </c>
      <c r="Q57" s="336"/>
      <c r="R57" s="336"/>
      <c r="V57" s="2882"/>
      <c r="W57" s="2882"/>
      <c r="X57" s="2882"/>
      <c r="Y57" s="2882"/>
      <c r="Z57" s="2882"/>
      <c r="AA57" s="2882"/>
    </row>
    <row r="58" spans="12:27" ht="20.100000000000001" customHeight="1" x14ac:dyDescent="0.2">
      <c r="V58" s="2882"/>
      <c r="W58" s="2882"/>
      <c r="X58" s="2882"/>
      <c r="Y58" s="2882"/>
      <c r="Z58" s="2882"/>
      <c r="AA58" s="2882"/>
    </row>
    <row r="59" spans="12:27" ht="20.100000000000001" customHeight="1" x14ac:dyDescent="0.2">
      <c r="V59" s="2882"/>
      <c r="W59" s="2882"/>
      <c r="X59" s="2882"/>
      <c r="Y59" s="2882"/>
      <c r="Z59" s="2882"/>
      <c r="AA59" s="2882"/>
    </row>
    <row r="60" spans="12:27" ht="20.100000000000001" customHeight="1" x14ac:dyDescent="0.2">
      <c r="V60" s="2882"/>
      <c r="W60" s="2882"/>
      <c r="X60" s="2882"/>
      <c r="Y60" s="2882"/>
      <c r="Z60" s="2882"/>
      <c r="AA60" s="2882"/>
    </row>
    <row r="61" spans="12:27" ht="20.100000000000001" customHeight="1" x14ac:dyDescent="0.2">
      <c r="V61" s="2882"/>
      <c r="W61" s="2882"/>
      <c r="X61" s="2882"/>
      <c r="Y61" s="2882"/>
      <c r="Z61" s="2882"/>
      <c r="AA61" s="2882"/>
    </row>
    <row r="62" spans="12:27" ht="20.100000000000001" customHeight="1" x14ac:dyDescent="0.2">
      <c r="V62" s="2882"/>
      <c r="W62" s="2882"/>
      <c r="X62" s="2882"/>
      <c r="Y62" s="2882"/>
      <c r="Z62" s="2882"/>
      <c r="AA62" s="2882"/>
    </row>
    <row r="63" spans="12:27" ht="20.100000000000001" customHeight="1" x14ac:dyDescent="0.2">
      <c r="V63" s="2882"/>
      <c r="W63" s="2882"/>
      <c r="X63" s="2882"/>
      <c r="Y63" s="2882"/>
      <c r="Z63" s="2882"/>
      <c r="AA63" s="2882"/>
    </row>
    <row r="64" spans="12:27" ht="20.100000000000001" customHeight="1" x14ac:dyDescent="0.2">
      <c r="V64" s="2882"/>
      <c r="W64" s="2882"/>
      <c r="X64" s="2882"/>
      <c r="Y64" s="2882"/>
      <c r="Z64" s="2882"/>
      <c r="AA64" s="2882"/>
    </row>
    <row r="65" spans="12:27" ht="20.100000000000001" customHeight="1" x14ac:dyDescent="0.2"/>
    <row r="66" spans="12:27" ht="20.100000000000001" customHeight="1" x14ac:dyDescent="0.2">
      <c r="L66" s="342" t="s">
        <v>356</v>
      </c>
      <c r="N66" s="341">
        <v>2007</v>
      </c>
      <c r="O66" s="341">
        <v>2008</v>
      </c>
      <c r="P66" s="341">
        <v>2009</v>
      </c>
      <c r="Q66" s="340">
        <v>2010</v>
      </c>
      <c r="R66" s="340">
        <v>2011</v>
      </c>
      <c r="U66" s="108" t="s">
        <v>2017</v>
      </c>
      <c r="V66" s="2882" t="s">
        <v>383</v>
      </c>
      <c r="W66" s="2882"/>
      <c r="X66" s="2882"/>
      <c r="Y66" s="2882"/>
      <c r="Z66" s="2882"/>
      <c r="AA66" s="2882"/>
    </row>
    <row r="67" spans="12:27" ht="20.100000000000001" customHeight="1" x14ac:dyDescent="0.2">
      <c r="L67" s="126">
        <v>9</v>
      </c>
      <c r="M67" s="339" t="s">
        <v>2216</v>
      </c>
      <c r="N67" s="337">
        <v>19</v>
      </c>
      <c r="O67" s="337">
        <v>20</v>
      </c>
      <c r="P67" s="337">
        <v>21</v>
      </c>
      <c r="Q67" s="336"/>
      <c r="R67" s="336"/>
      <c r="V67" s="2882"/>
      <c r="W67" s="2882"/>
      <c r="X67" s="2882"/>
      <c r="Y67" s="2882"/>
      <c r="Z67" s="2882"/>
      <c r="AA67" s="2882"/>
    </row>
    <row r="68" spans="12:27" ht="20.100000000000001" customHeight="1" x14ac:dyDescent="0.2">
      <c r="L68" s="126"/>
      <c r="M68" s="338" t="s">
        <v>2215</v>
      </c>
      <c r="N68" s="337">
        <v>4</v>
      </c>
      <c r="O68" s="337">
        <v>4</v>
      </c>
      <c r="P68" s="337">
        <v>3</v>
      </c>
      <c r="Q68" s="336"/>
      <c r="R68" s="336"/>
      <c r="V68" s="2882"/>
      <c r="W68" s="2882"/>
      <c r="X68" s="2882"/>
      <c r="Y68" s="2882"/>
      <c r="Z68" s="2882"/>
      <c r="AA68" s="2882"/>
    </row>
    <row r="69" spans="12:27" ht="20.100000000000001" customHeight="1" x14ac:dyDescent="0.2">
      <c r="V69" s="2882"/>
      <c r="W69" s="2882"/>
      <c r="X69" s="2882"/>
      <c r="Y69" s="2882"/>
      <c r="Z69" s="2882"/>
      <c r="AA69" s="2882"/>
    </row>
    <row r="70" spans="12:27" ht="20.100000000000001" customHeight="1" x14ac:dyDescent="0.2">
      <c r="V70" s="2882"/>
      <c r="W70" s="2882"/>
      <c r="X70" s="2882"/>
      <c r="Y70" s="2882"/>
      <c r="Z70" s="2882"/>
      <c r="AA70" s="2882"/>
    </row>
    <row r="71" spans="12:27" ht="20.100000000000001" customHeight="1" x14ac:dyDescent="0.2">
      <c r="V71" s="2882"/>
      <c r="W71" s="2882"/>
      <c r="X71" s="2882"/>
      <c r="Y71" s="2882"/>
      <c r="Z71" s="2882"/>
      <c r="AA71" s="2882"/>
    </row>
    <row r="72" spans="12:27" ht="20.100000000000001" customHeight="1" x14ac:dyDescent="0.2">
      <c r="V72" s="2882"/>
      <c r="W72" s="2882"/>
      <c r="X72" s="2882"/>
      <c r="Y72" s="2882"/>
      <c r="Z72" s="2882"/>
      <c r="AA72" s="2882"/>
    </row>
    <row r="73" spans="12:27" ht="20.100000000000001" customHeight="1" x14ac:dyDescent="0.2">
      <c r="V73" s="2882"/>
      <c r="W73" s="2882"/>
      <c r="X73" s="2882"/>
      <c r="Y73" s="2882"/>
      <c r="Z73" s="2882"/>
      <c r="AA73" s="2882"/>
    </row>
    <row r="74" spans="12:27" ht="20.100000000000001" customHeight="1" x14ac:dyDescent="0.2">
      <c r="V74" s="2882"/>
      <c r="W74" s="2882"/>
      <c r="X74" s="2882"/>
      <c r="Y74" s="2882"/>
      <c r="Z74" s="2882"/>
      <c r="AA74" s="2882"/>
    </row>
    <row r="75" spans="12:27" ht="20.100000000000001" customHeight="1" x14ac:dyDescent="0.2">
      <c r="V75" s="2882"/>
      <c r="W75" s="2882"/>
      <c r="X75" s="2882"/>
      <c r="Y75" s="2882"/>
      <c r="Z75" s="2882"/>
      <c r="AA75" s="2882"/>
    </row>
    <row r="76" spans="12:27" ht="20.100000000000001" customHeight="1" x14ac:dyDescent="0.2"/>
    <row r="77" spans="12:27" ht="20.100000000000001" customHeight="1" x14ac:dyDescent="0.2">
      <c r="L77" s="342" t="s">
        <v>356</v>
      </c>
      <c r="N77" s="341">
        <v>2007</v>
      </c>
      <c r="O77" s="341">
        <v>2008</v>
      </c>
      <c r="P77" s="341">
        <v>2009</v>
      </c>
      <c r="Q77" s="340">
        <v>2010</v>
      </c>
      <c r="R77" s="340">
        <v>2011</v>
      </c>
      <c r="U77" s="108" t="s">
        <v>366</v>
      </c>
      <c r="V77" s="2882" t="s">
        <v>383</v>
      </c>
      <c r="W77" s="2882"/>
      <c r="X77" s="2882"/>
      <c r="Y77" s="2882"/>
      <c r="Z77" s="2882"/>
      <c r="AA77" s="2882"/>
    </row>
    <row r="78" spans="12:27" ht="20.100000000000001" customHeight="1" x14ac:dyDescent="0.2">
      <c r="L78" s="126">
        <v>10</v>
      </c>
      <c r="M78" s="339" t="s">
        <v>2216</v>
      </c>
      <c r="N78" s="337">
        <v>13</v>
      </c>
      <c r="O78" s="337">
        <v>15</v>
      </c>
      <c r="P78" s="337">
        <v>13</v>
      </c>
      <c r="Q78" s="336"/>
      <c r="R78" s="336"/>
      <c r="V78" s="2882"/>
      <c r="W78" s="2882"/>
      <c r="X78" s="2882"/>
      <c r="Y78" s="2882"/>
      <c r="Z78" s="2882"/>
      <c r="AA78" s="2882"/>
    </row>
    <row r="79" spans="12:27" ht="20.100000000000001" customHeight="1" x14ac:dyDescent="0.2">
      <c r="L79" s="126"/>
      <c r="M79" s="338" t="s">
        <v>2215</v>
      </c>
      <c r="N79" s="337">
        <v>7</v>
      </c>
      <c r="O79" s="337">
        <v>4</v>
      </c>
      <c r="P79" s="337">
        <v>7</v>
      </c>
      <c r="Q79" s="336"/>
      <c r="R79" s="336"/>
      <c r="V79" s="2882"/>
      <c r="W79" s="2882"/>
      <c r="X79" s="2882"/>
      <c r="Y79" s="2882"/>
      <c r="Z79" s="2882"/>
      <c r="AA79" s="2882"/>
    </row>
    <row r="80" spans="12:27" ht="20.100000000000001" customHeight="1" x14ac:dyDescent="0.2">
      <c r="V80" s="2882"/>
      <c r="W80" s="2882"/>
      <c r="X80" s="2882"/>
      <c r="Y80" s="2882"/>
      <c r="Z80" s="2882"/>
      <c r="AA80" s="2882"/>
    </row>
    <row r="81" spans="12:27" ht="20.100000000000001" customHeight="1" x14ac:dyDescent="0.2">
      <c r="V81" s="2882"/>
      <c r="W81" s="2882"/>
      <c r="X81" s="2882"/>
      <c r="Y81" s="2882"/>
      <c r="Z81" s="2882"/>
      <c r="AA81" s="2882"/>
    </row>
    <row r="82" spans="12:27" ht="20.100000000000001" customHeight="1" x14ac:dyDescent="0.2">
      <c r="V82" s="2882"/>
      <c r="W82" s="2882"/>
      <c r="X82" s="2882"/>
      <c r="Y82" s="2882"/>
      <c r="Z82" s="2882"/>
      <c r="AA82" s="2882"/>
    </row>
    <row r="83" spans="12:27" ht="20.100000000000001" customHeight="1" x14ac:dyDescent="0.2">
      <c r="V83" s="2882"/>
      <c r="W83" s="2882"/>
      <c r="X83" s="2882"/>
      <c r="Y83" s="2882"/>
      <c r="Z83" s="2882"/>
      <c r="AA83" s="2882"/>
    </row>
    <row r="84" spans="12:27" ht="20.100000000000001" customHeight="1" x14ac:dyDescent="0.2">
      <c r="V84" s="2882"/>
      <c r="W84" s="2882"/>
      <c r="X84" s="2882"/>
      <c r="Y84" s="2882"/>
      <c r="Z84" s="2882"/>
      <c r="AA84" s="2882"/>
    </row>
    <row r="85" spans="12:27" ht="20.100000000000001" customHeight="1" x14ac:dyDescent="0.2">
      <c r="V85" s="2882"/>
      <c r="W85" s="2882"/>
      <c r="X85" s="2882"/>
      <c r="Y85" s="2882"/>
      <c r="Z85" s="2882"/>
      <c r="AA85" s="2882"/>
    </row>
    <row r="86" spans="12:27" ht="20.100000000000001" customHeight="1" x14ac:dyDescent="0.2">
      <c r="V86" s="2882"/>
      <c r="W86" s="2882"/>
      <c r="X86" s="2882"/>
      <c r="Y86" s="2882"/>
      <c r="Z86" s="2882"/>
      <c r="AA86" s="2882"/>
    </row>
    <row r="87" spans="12:27" ht="20.100000000000001" customHeight="1" x14ac:dyDescent="0.2"/>
    <row r="88" spans="12:27" ht="20.100000000000001" customHeight="1" x14ac:dyDescent="0.2">
      <c r="L88" s="342" t="s">
        <v>356</v>
      </c>
      <c r="N88" s="341">
        <v>2007</v>
      </c>
      <c r="O88" s="341">
        <v>2008</v>
      </c>
      <c r="P88" s="341">
        <v>2009</v>
      </c>
      <c r="Q88" s="340">
        <v>2010</v>
      </c>
      <c r="R88" s="340">
        <v>2011</v>
      </c>
      <c r="U88" s="345" t="s">
        <v>368</v>
      </c>
      <c r="V88" s="2882" t="s">
        <v>383</v>
      </c>
      <c r="W88" s="2882"/>
      <c r="X88" s="2882"/>
      <c r="Y88" s="2882"/>
      <c r="Z88" s="2882"/>
      <c r="AA88" s="2882"/>
    </row>
    <row r="89" spans="12:27" ht="20.100000000000001" customHeight="1" x14ac:dyDescent="0.2">
      <c r="L89" s="126">
        <v>12</v>
      </c>
      <c r="M89" s="339" t="s">
        <v>2216</v>
      </c>
      <c r="N89" s="337">
        <v>6</v>
      </c>
      <c r="O89" s="337">
        <v>6</v>
      </c>
      <c r="P89" s="337">
        <v>7</v>
      </c>
      <c r="Q89" s="336"/>
      <c r="R89" s="336"/>
      <c r="V89" s="2882"/>
      <c r="W89" s="2882"/>
      <c r="X89" s="2882"/>
      <c r="Y89" s="2882"/>
      <c r="Z89" s="2882"/>
      <c r="AA89" s="2882"/>
    </row>
    <row r="90" spans="12:27" ht="20.100000000000001" customHeight="1" x14ac:dyDescent="0.2">
      <c r="L90" s="126"/>
      <c r="M90" s="338" t="s">
        <v>2215</v>
      </c>
      <c r="N90" s="337">
        <v>0</v>
      </c>
      <c r="O90" s="337">
        <v>0</v>
      </c>
      <c r="P90" s="337">
        <v>1</v>
      </c>
      <c r="Q90" s="336"/>
      <c r="R90" s="336"/>
      <c r="V90" s="2882"/>
      <c r="W90" s="2882"/>
      <c r="X90" s="2882"/>
      <c r="Y90" s="2882"/>
      <c r="Z90" s="2882"/>
      <c r="AA90" s="2882"/>
    </row>
    <row r="91" spans="12:27" ht="20.100000000000001" customHeight="1" x14ac:dyDescent="0.2">
      <c r="V91" s="2882"/>
      <c r="W91" s="2882"/>
      <c r="X91" s="2882"/>
      <c r="Y91" s="2882"/>
      <c r="Z91" s="2882"/>
      <c r="AA91" s="2882"/>
    </row>
    <row r="92" spans="12:27" ht="20.100000000000001" customHeight="1" x14ac:dyDescent="0.2">
      <c r="V92" s="2882"/>
      <c r="W92" s="2882"/>
      <c r="X92" s="2882"/>
      <c r="Y92" s="2882"/>
      <c r="Z92" s="2882"/>
      <c r="AA92" s="2882"/>
    </row>
    <row r="93" spans="12:27" ht="20.100000000000001" customHeight="1" x14ac:dyDescent="0.2">
      <c r="V93" s="2882"/>
      <c r="W93" s="2882"/>
      <c r="X93" s="2882"/>
      <c r="Y93" s="2882"/>
      <c r="Z93" s="2882"/>
      <c r="AA93" s="2882"/>
    </row>
    <row r="94" spans="12:27" ht="20.100000000000001" customHeight="1" x14ac:dyDescent="0.2">
      <c r="V94" s="2882"/>
      <c r="W94" s="2882"/>
      <c r="X94" s="2882"/>
      <c r="Y94" s="2882"/>
      <c r="Z94" s="2882"/>
      <c r="AA94" s="2882"/>
    </row>
    <row r="95" spans="12:27" ht="20.100000000000001" customHeight="1" x14ac:dyDescent="0.2">
      <c r="V95" s="2882"/>
      <c r="W95" s="2882"/>
      <c r="X95" s="2882"/>
      <c r="Y95" s="2882"/>
      <c r="Z95" s="2882"/>
      <c r="AA95" s="2882"/>
    </row>
    <row r="96" spans="12:27" ht="20.100000000000001" customHeight="1" x14ac:dyDescent="0.2">
      <c r="V96" s="2882"/>
      <c r="W96" s="2882"/>
      <c r="X96" s="2882"/>
      <c r="Y96" s="2882"/>
      <c r="Z96" s="2882"/>
      <c r="AA96" s="2882"/>
    </row>
    <row r="97" spans="12:27" ht="20.100000000000001" customHeight="1" x14ac:dyDescent="0.2">
      <c r="V97" s="2882"/>
      <c r="W97" s="2882"/>
      <c r="X97" s="2882"/>
      <c r="Y97" s="2882"/>
      <c r="Z97" s="2882"/>
      <c r="AA97" s="2882"/>
    </row>
    <row r="98" spans="12:27" ht="20.100000000000001" customHeight="1" x14ac:dyDescent="0.2"/>
    <row r="99" spans="12:27" ht="20.100000000000001" customHeight="1" x14ac:dyDescent="0.2">
      <c r="L99" s="342" t="s">
        <v>356</v>
      </c>
      <c r="N99" s="341">
        <v>2007</v>
      </c>
      <c r="O99" s="341">
        <v>2008</v>
      </c>
      <c r="P99" s="341">
        <v>2009</v>
      </c>
      <c r="Q99" s="340">
        <v>2010</v>
      </c>
      <c r="R99" s="340">
        <v>2011</v>
      </c>
      <c r="U99" s="108" t="s">
        <v>369</v>
      </c>
      <c r="V99" s="2882" t="s">
        <v>383</v>
      </c>
      <c r="W99" s="2882"/>
      <c r="X99" s="2882"/>
      <c r="Y99" s="2882"/>
      <c r="Z99" s="2882"/>
      <c r="AA99" s="2882"/>
    </row>
    <row r="100" spans="12:27" ht="20.100000000000001" customHeight="1" x14ac:dyDescent="0.2">
      <c r="L100" s="126">
        <v>13</v>
      </c>
      <c r="M100" s="339" t="s">
        <v>2216</v>
      </c>
      <c r="N100" s="337">
        <v>22</v>
      </c>
      <c r="O100" s="337">
        <v>21</v>
      </c>
      <c r="P100" s="337">
        <v>24</v>
      </c>
      <c r="Q100" s="336"/>
      <c r="R100" s="336"/>
      <c r="V100" s="2882"/>
      <c r="W100" s="2882"/>
      <c r="X100" s="2882"/>
      <c r="Y100" s="2882"/>
      <c r="Z100" s="2882"/>
      <c r="AA100" s="2882"/>
    </row>
    <row r="101" spans="12:27" ht="20.100000000000001" customHeight="1" x14ac:dyDescent="0.2">
      <c r="L101" s="126"/>
      <c r="M101" s="338" t="s">
        <v>2215</v>
      </c>
      <c r="N101" s="337">
        <v>5</v>
      </c>
      <c r="O101" s="344">
        <v>4</v>
      </c>
      <c r="P101" s="343">
        <v>4</v>
      </c>
      <c r="Q101" s="336"/>
      <c r="R101" s="336"/>
      <c r="V101" s="2882"/>
      <c r="W101" s="2882"/>
      <c r="X101" s="2882"/>
      <c r="Y101" s="2882"/>
      <c r="Z101" s="2882"/>
      <c r="AA101" s="2882"/>
    </row>
    <row r="102" spans="12:27" ht="20.100000000000001" customHeight="1" x14ac:dyDescent="0.2">
      <c r="V102" s="2882"/>
      <c r="W102" s="2882"/>
      <c r="X102" s="2882"/>
      <c r="Y102" s="2882"/>
      <c r="Z102" s="2882"/>
      <c r="AA102" s="2882"/>
    </row>
    <row r="103" spans="12:27" ht="20.100000000000001" customHeight="1" x14ac:dyDescent="0.2">
      <c r="V103" s="2882"/>
      <c r="W103" s="2882"/>
      <c r="X103" s="2882"/>
      <c r="Y103" s="2882"/>
      <c r="Z103" s="2882"/>
      <c r="AA103" s="2882"/>
    </row>
    <row r="104" spans="12:27" ht="20.100000000000001" customHeight="1" x14ac:dyDescent="0.2">
      <c r="V104" s="2882"/>
      <c r="W104" s="2882"/>
      <c r="X104" s="2882"/>
      <c r="Y104" s="2882"/>
      <c r="Z104" s="2882"/>
      <c r="AA104" s="2882"/>
    </row>
    <row r="105" spans="12:27" ht="20.100000000000001" customHeight="1" x14ac:dyDescent="0.2">
      <c r="V105" s="2882"/>
      <c r="W105" s="2882"/>
      <c r="X105" s="2882"/>
      <c r="Y105" s="2882"/>
      <c r="Z105" s="2882"/>
      <c r="AA105" s="2882"/>
    </row>
    <row r="106" spans="12:27" ht="20.100000000000001" customHeight="1" x14ac:dyDescent="0.2">
      <c r="V106" s="2882"/>
      <c r="W106" s="2882"/>
      <c r="X106" s="2882"/>
      <c r="Y106" s="2882"/>
      <c r="Z106" s="2882"/>
      <c r="AA106" s="2882"/>
    </row>
    <row r="107" spans="12:27" ht="20.100000000000001" customHeight="1" x14ac:dyDescent="0.2">
      <c r="V107" s="2882"/>
      <c r="W107" s="2882"/>
      <c r="X107" s="2882"/>
      <c r="Y107" s="2882"/>
      <c r="Z107" s="2882"/>
      <c r="AA107" s="2882"/>
    </row>
    <row r="108" spans="12:27" ht="20.100000000000001" customHeight="1" x14ac:dyDescent="0.2">
      <c r="V108" s="2882"/>
      <c r="W108" s="2882"/>
      <c r="X108" s="2882"/>
      <c r="Y108" s="2882"/>
      <c r="Z108" s="2882"/>
      <c r="AA108" s="2882"/>
    </row>
    <row r="109" spans="12:27" ht="20.100000000000001" customHeight="1" x14ac:dyDescent="0.2"/>
    <row r="110" spans="12:27" ht="20.100000000000001" customHeight="1" x14ac:dyDescent="0.2">
      <c r="L110" s="342" t="s">
        <v>356</v>
      </c>
      <c r="N110" s="341">
        <v>2007</v>
      </c>
      <c r="O110" s="341">
        <v>2008</v>
      </c>
      <c r="P110" s="341">
        <v>2009</v>
      </c>
      <c r="Q110" s="340">
        <v>2010</v>
      </c>
      <c r="R110" s="340">
        <v>2011</v>
      </c>
      <c r="U110" s="108" t="s">
        <v>370</v>
      </c>
      <c r="V110" s="2882" t="s">
        <v>383</v>
      </c>
      <c r="W110" s="2882"/>
      <c r="X110" s="2882"/>
      <c r="Y110" s="2882"/>
      <c r="Z110" s="2882"/>
      <c r="AA110" s="2882"/>
    </row>
    <row r="111" spans="12:27" ht="20.100000000000001" customHeight="1" x14ac:dyDescent="0.2">
      <c r="L111" s="126">
        <v>14</v>
      </c>
      <c r="M111" s="339" t="s">
        <v>2216</v>
      </c>
      <c r="N111" s="337">
        <v>5</v>
      </c>
      <c r="O111" s="337">
        <v>6</v>
      </c>
      <c r="P111" s="337">
        <v>8</v>
      </c>
      <c r="Q111" s="336"/>
      <c r="R111" s="336"/>
      <c r="V111" s="2882"/>
      <c r="W111" s="2882"/>
      <c r="X111" s="2882"/>
      <c r="Y111" s="2882"/>
      <c r="Z111" s="2882"/>
      <c r="AA111" s="2882"/>
    </row>
    <row r="112" spans="12:27" ht="20.100000000000001" customHeight="1" x14ac:dyDescent="0.2">
      <c r="L112" s="126"/>
      <c r="M112" s="338" t="s">
        <v>2215</v>
      </c>
      <c r="N112" s="337">
        <v>3</v>
      </c>
      <c r="O112" s="337">
        <v>1</v>
      </c>
      <c r="P112" s="337">
        <v>0</v>
      </c>
      <c r="Q112" s="336"/>
      <c r="R112" s="336"/>
      <c r="V112" s="2882"/>
      <c r="W112" s="2882"/>
      <c r="X112" s="2882"/>
      <c r="Y112" s="2882"/>
      <c r="Z112" s="2882"/>
      <c r="AA112" s="2882"/>
    </row>
    <row r="113" spans="12:27" ht="20.100000000000001" customHeight="1" x14ac:dyDescent="0.2">
      <c r="V113" s="2882"/>
      <c r="W113" s="2882"/>
      <c r="X113" s="2882"/>
      <c r="Y113" s="2882"/>
      <c r="Z113" s="2882"/>
      <c r="AA113" s="2882"/>
    </row>
    <row r="114" spans="12:27" ht="20.100000000000001" customHeight="1" x14ac:dyDescent="0.2">
      <c r="V114" s="2882"/>
      <c r="W114" s="2882"/>
      <c r="X114" s="2882"/>
      <c r="Y114" s="2882"/>
      <c r="Z114" s="2882"/>
      <c r="AA114" s="2882"/>
    </row>
    <row r="115" spans="12:27" ht="20.100000000000001" customHeight="1" x14ac:dyDescent="0.2">
      <c r="V115" s="2882"/>
      <c r="W115" s="2882"/>
      <c r="X115" s="2882"/>
      <c r="Y115" s="2882"/>
      <c r="Z115" s="2882"/>
      <c r="AA115" s="2882"/>
    </row>
    <row r="116" spans="12:27" ht="20.100000000000001" customHeight="1" x14ac:dyDescent="0.2">
      <c r="V116" s="2882"/>
      <c r="W116" s="2882"/>
      <c r="X116" s="2882"/>
      <c r="Y116" s="2882"/>
      <c r="Z116" s="2882"/>
      <c r="AA116" s="2882"/>
    </row>
    <row r="117" spans="12:27" ht="20.100000000000001" customHeight="1" x14ac:dyDescent="0.2">
      <c r="V117" s="2882"/>
      <c r="W117" s="2882"/>
      <c r="X117" s="2882"/>
      <c r="Y117" s="2882"/>
      <c r="Z117" s="2882"/>
      <c r="AA117" s="2882"/>
    </row>
    <row r="118" spans="12:27" ht="20.100000000000001" customHeight="1" x14ac:dyDescent="0.2">
      <c r="V118" s="2882"/>
      <c r="W118" s="2882"/>
      <c r="X118" s="2882"/>
      <c r="Y118" s="2882"/>
      <c r="Z118" s="2882"/>
      <c r="AA118" s="2882"/>
    </row>
    <row r="119" spans="12:27" ht="20.100000000000001" customHeight="1" x14ac:dyDescent="0.2">
      <c r="V119" s="2882"/>
      <c r="W119" s="2882"/>
      <c r="X119" s="2882"/>
      <c r="Y119" s="2882"/>
      <c r="Z119" s="2882"/>
      <c r="AA119" s="2882"/>
    </row>
    <row r="120" spans="12:27" ht="20.100000000000001" customHeight="1" x14ac:dyDescent="0.2"/>
    <row r="121" spans="12:27" ht="20.100000000000001" customHeight="1" x14ac:dyDescent="0.2">
      <c r="L121" s="342" t="s">
        <v>356</v>
      </c>
      <c r="N121" s="341">
        <v>2007</v>
      </c>
      <c r="O121" s="341">
        <v>2008</v>
      </c>
      <c r="P121" s="341">
        <v>2009</v>
      </c>
      <c r="Q121" s="340">
        <v>2010</v>
      </c>
      <c r="R121" s="340">
        <v>2011</v>
      </c>
      <c r="U121" s="108" t="s">
        <v>371</v>
      </c>
      <c r="V121" s="2882" t="s">
        <v>383</v>
      </c>
      <c r="W121" s="2882"/>
      <c r="X121" s="2882"/>
      <c r="Y121" s="2882"/>
      <c r="Z121" s="2882"/>
      <c r="AA121" s="2882"/>
    </row>
    <row r="122" spans="12:27" ht="20.100000000000001" customHeight="1" x14ac:dyDescent="0.2">
      <c r="L122" s="126">
        <v>15</v>
      </c>
      <c r="M122" s="339" t="s">
        <v>2216</v>
      </c>
      <c r="N122" s="337">
        <v>16</v>
      </c>
      <c r="O122" s="337">
        <v>20</v>
      </c>
      <c r="P122" s="337">
        <v>21</v>
      </c>
      <c r="Q122" s="336"/>
      <c r="R122" s="336"/>
      <c r="V122" s="2882"/>
      <c r="W122" s="2882"/>
      <c r="X122" s="2882"/>
      <c r="Y122" s="2882"/>
      <c r="Z122" s="2882"/>
      <c r="AA122" s="2882"/>
    </row>
    <row r="123" spans="12:27" ht="20.100000000000001" customHeight="1" x14ac:dyDescent="0.2">
      <c r="L123" s="126"/>
      <c r="M123" s="338" t="s">
        <v>2215</v>
      </c>
      <c r="N123" s="337">
        <v>4</v>
      </c>
      <c r="O123" s="337">
        <v>0</v>
      </c>
      <c r="P123" s="337">
        <v>0</v>
      </c>
      <c r="Q123" s="336"/>
      <c r="R123" s="336"/>
      <c r="V123" s="2882"/>
      <c r="W123" s="2882"/>
      <c r="X123" s="2882"/>
      <c r="Y123" s="2882"/>
      <c r="Z123" s="2882"/>
      <c r="AA123" s="2882"/>
    </row>
    <row r="124" spans="12:27" ht="20.100000000000001" customHeight="1" x14ac:dyDescent="0.2">
      <c r="V124" s="2882"/>
      <c r="W124" s="2882"/>
      <c r="X124" s="2882"/>
      <c r="Y124" s="2882"/>
      <c r="Z124" s="2882"/>
      <c r="AA124" s="2882"/>
    </row>
    <row r="125" spans="12:27" ht="20.100000000000001" customHeight="1" x14ac:dyDescent="0.2">
      <c r="V125" s="2882"/>
      <c r="W125" s="2882"/>
      <c r="X125" s="2882"/>
      <c r="Y125" s="2882"/>
      <c r="Z125" s="2882"/>
      <c r="AA125" s="2882"/>
    </row>
    <row r="126" spans="12:27" ht="20.100000000000001" customHeight="1" x14ac:dyDescent="0.2">
      <c r="V126" s="2882"/>
      <c r="W126" s="2882"/>
      <c r="X126" s="2882"/>
      <c r="Y126" s="2882"/>
      <c r="Z126" s="2882"/>
      <c r="AA126" s="2882"/>
    </row>
    <row r="127" spans="12:27" ht="20.100000000000001" customHeight="1" x14ac:dyDescent="0.2">
      <c r="V127" s="2882"/>
      <c r="W127" s="2882"/>
      <c r="X127" s="2882"/>
      <c r="Y127" s="2882"/>
      <c r="Z127" s="2882"/>
      <c r="AA127" s="2882"/>
    </row>
    <row r="128" spans="12:27" ht="20.100000000000001" customHeight="1" x14ac:dyDescent="0.2">
      <c r="V128" s="2882"/>
      <c r="W128" s="2882"/>
      <c r="X128" s="2882"/>
      <c r="Y128" s="2882"/>
      <c r="Z128" s="2882"/>
      <c r="AA128" s="2882"/>
    </row>
    <row r="129" spans="12:27" ht="20.100000000000001" customHeight="1" x14ac:dyDescent="0.2">
      <c r="V129" s="2882"/>
      <c r="W129" s="2882"/>
      <c r="X129" s="2882"/>
      <c r="Y129" s="2882"/>
      <c r="Z129" s="2882"/>
      <c r="AA129" s="2882"/>
    </row>
    <row r="130" spans="12:27" ht="20.100000000000001" customHeight="1" x14ac:dyDescent="0.2">
      <c r="V130" s="2882"/>
      <c r="W130" s="2882"/>
      <c r="X130" s="2882"/>
      <c r="Y130" s="2882"/>
      <c r="Z130" s="2882"/>
      <c r="AA130" s="2882"/>
    </row>
    <row r="131" spans="12:27" ht="20.100000000000001" customHeight="1" x14ac:dyDescent="0.2"/>
    <row r="132" spans="12:27" ht="20.100000000000001" customHeight="1" x14ac:dyDescent="0.2">
      <c r="L132" s="342" t="s">
        <v>356</v>
      </c>
      <c r="N132" s="341">
        <v>2007</v>
      </c>
      <c r="O132" s="341">
        <v>2008</v>
      </c>
      <c r="P132" s="341">
        <v>2009</v>
      </c>
      <c r="Q132" s="340">
        <v>2010</v>
      </c>
      <c r="R132" s="340">
        <v>2011</v>
      </c>
      <c r="U132" s="108" t="s">
        <v>372</v>
      </c>
      <c r="V132" s="2882" t="s">
        <v>383</v>
      </c>
      <c r="W132" s="2882"/>
      <c r="X132" s="2882"/>
      <c r="Y132" s="2882"/>
      <c r="Z132" s="2882"/>
      <c r="AA132" s="2882"/>
    </row>
    <row r="133" spans="12:27" ht="20.100000000000001" customHeight="1" x14ac:dyDescent="0.2">
      <c r="L133" s="126">
        <v>16</v>
      </c>
      <c r="M133" s="339" t="s">
        <v>2216</v>
      </c>
      <c r="N133" s="337">
        <v>11</v>
      </c>
      <c r="O133" s="337">
        <v>9</v>
      </c>
      <c r="P133" s="337">
        <v>9</v>
      </c>
      <c r="Q133" s="336"/>
      <c r="R133" s="336"/>
      <c r="V133" s="2882"/>
      <c r="W133" s="2882"/>
      <c r="X133" s="2882"/>
      <c r="Y133" s="2882"/>
      <c r="Z133" s="2882"/>
      <c r="AA133" s="2882"/>
    </row>
    <row r="134" spans="12:27" ht="20.100000000000001" customHeight="1" x14ac:dyDescent="0.2">
      <c r="L134" s="126"/>
      <c r="M134" s="338" t="s">
        <v>2215</v>
      </c>
      <c r="N134" s="337">
        <v>2</v>
      </c>
      <c r="O134" s="337">
        <v>2</v>
      </c>
      <c r="P134" s="337">
        <v>3</v>
      </c>
      <c r="Q134" s="336"/>
      <c r="R134" s="336"/>
      <c r="V134" s="2882"/>
      <c r="W134" s="2882"/>
      <c r="X134" s="2882"/>
      <c r="Y134" s="2882"/>
      <c r="Z134" s="2882"/>
      <c r="AA134" s="2882"/>
    </row>
    <row r="135" spans="12:27" ht="20.100000000000001" customHeight="1" x14ac:dyDescent="0.2">
      <c r="V135" s="2882"/>
      <c r="W135" s="2882"/>
      <c r="X135" s="2882"/>
      <c r="Y135" s="2882"/>
      <c r="Z135" s="2882"/>
      <c r="AA135" s="2882"/>
    </row>
    <row r="136" spans="12:27" ht="20.100000000000001" customHeight="1" x14ac:dyDescent="0.2">
      <c r="V136" s="2882"/>
      <c r="W136" s="2882"/>
      <c r="X136" s="2882"/>
      <c r="Y136" s="2882"/>
      <c r="Z136" s="2882"/>
      <c r="AA136" s="2882"/>
    </row>
    <row r="137" spans="12:27" ht="20.100000000000001" customHeight="1" x14ac:dyDescent="0.2">
      <c r="V137" s="2882"/>
      <c r="W137" s="2882"/>
      <c r="X137" s="2882"/>
      <c r="Y137" s="2882"/>
      <c r="Z137" s="2882"/>
      <c r="AA137" s="2882"/>
    </row>
    <row r="138" spans="12:27" ht="20.100000000000001" customHeight="1" x14ac:dyDescent="0.2">
      <c r="V138" s="2882"/>
      <c r="W138" s="2882"/>
      <c r="X138" s="2882"/>
      <c r="Y138" s="2882"/>
      <c r="Z138" s="2882"/>
      <c r="AA138" s="2882"/>
    </row>
    <row r="139" spans="12:27" ht="20.100000000000001" customHeight="1" x14ac:dyDescent="0.2">
      <c r="V139" s="2882"/>
      <c r="W139" s="2882"/>
      <c r="X139" s="2882"/>
      <c r="Y139" s="2882"/>
      <c r="Z139" s="2882"/>
      <c r="AA139" s="2882"/>
    </row>
    <row r="140" spans="12:27" ht="20.100000000000001" customHeight="1" x14ac:dyDescent="0.2">
      <c r="V140" s="2882"/>
      <c r="W140" s="2882"/>
      <c r="X140" s="2882"/>
      <c r="Y140" s="2882"/>
      <c r="Z140" s="2882"/>
      <c r="AA140" s="2882"/>
    </row>
    <row r="141" spans="12:27" ht="20.100000000000001" customHeight="1" x14ac:dyDescent="0.2">
      <c r="V141" s="2882"/>
      <c r="W141" s="2882"/>
      <c r="X141" s="2882"/>
      <c r="Y141" s="2882"/>
      <c r="Z141" s="2882"/>
      <c r="AA141" s="2882"/>
    </row>
    <row r="142" spans="12:27" ht="20.100000000000001" customHeight="1" x14ac:dyDescent="0.2"/>
    <row r="143" spans="12:27" ht="20.100000000000001" customHeight="1" x14ac:dyDescent="0.2">
      <c r="L143" s="342" t="s">
        <v>356</v>
      </c>
      <c r="N143" s="341">
        <v>2007</v>
      </c>
      <c r="O143" s="341">
        <v>2008</v>
      </c>
      <c r="P143" s="341">
        <v>2009</v>
      </c>
      <c r="Q143" s="340">
        <v>2010</v>
      </c>
      <c r="R143" s="340">
        <v>2011</v>
      </c>
      <c r="U143" s="108" t="s">
        <v>373</v>
      </c>
      <c r="V143" s="2882" t="s">
        <v>383</v>
      </c>
      <c r="W143" s="2882"/>
      <c r="X143" s="2882"/>
      <c r="Y143" s="2882"/>
      <c r="Z143" s="2882"/>
      <c r="AA143" s="2882"/>
    </row>
    <row r="144" spans="12:27" ht="20.100000000000001" customHeight="1" x14ac:dyDescent="0.2">
      <c r="L144" s="126">
        <v>17</v>
      </c>
      <c r="M144" s="339" t="s">
        <v>2216</v>
      </c>
      <c r="N144" s="337">
        <v>6</v>
      </c>
      <c r="O144" s="337">
        <v>5</v>
      </c>
      <c r="P144" s="337">
        <v>6</v>
      </c>
      <c r="Q144" s="336"/>
      <c r="R144" s="336"/>
      <c r="V144" s="2882"/>
      <c r="W144" s="2882"/>
      <c r="X144" s="2882"/>
      <c r="Y144" s="2882"/>
      <c r="Z144" s="2882"/>
      <c r="AA144" s="2882"/>
    </row>
    <row r="145" spans="12:27" ht="20.100000000000001" customHeight="1" x14ac:dyDescent="0.2">
      <c r="L145" s="126"/>
      <c r="M145" s="338" t="s">
        <v>2215</v>
      </c>
      <c r="N145" s="337">
        <v>0</v>
      </c>
      <c r="O145" s="337">
        <v>1</v>
      </c>
      <c r="P145" s="337">
        <v>0</v>
      </c>
      <c r="Q145" s="336"/>
      <c r="R145" s="336"/>
      <c r="V145" s="2882"/>
      <c r="W145" s="2882"/>
      <c r="X145" s="2882"/>
      <c r="Y145" s="2882"/>
      <c r="Z145" s="2882"/>
      <c r="AA145" s="2882"/>
    </row>
    <row r="146" spans="12:27" ht="20.100000000000001" customHeight="1" x14ac:dyDescent="0.2">
      <c r="V146" s="2882"/>
      <c r="W146" s="2882"/>
      <c r="X146" s="2882"/>
      <c r="Y146" s="2882"/>
      <c r="Z146" s="2882"/>
      <c r="AA146" s="2882"/>
    </row>
    <row r="147" spans="12:27" ht="20.100000000000001" customHeight="1" x14ac:dyDescent="0.2">
      <c r="V147" s="2882"/>
      <c r="W147" s="2882"/>
      <c r="X147" s="2882"/>
      <c r="Y147" s="2882"/>
      <c r="Z147" s="2882"/>
      <c r="AA147" s="2882"/>
    </row>
    <row r="148" spans="12:27" ht="20.100000000000001" customHeight="1" x14ac:dyDescent="0.2">
      <c r="V148" s="2882"/>
      <c r="W148" s="2882"/>
      <c r="X148" s="2882"/>
      <c r="Y148" s="2882"/>
      <c r="Z148" s="2882"/>
      <c r="AA148" s="2882"/>
    </row>
    <row r="149" spans="12:27" ht="20.100000000000001" customHeight="1" x14ac:dyDescent="0.2">
      <c r="V149" s="2882"/>
      <c r="W149" s="2882"/>
      <c r="X149" s="2882"/>
      <c r="Y149" s="2882"/>
      <c r="Z149" s="2882"/>
      <c r="AA149" s="2882"/>
    </row>
    <row r="150" spans="12:27" ht="20.100000000000001" customHeight="1" x14ac:dyDescent="0.2">
      <c r="V150" s="2882"/>
      <c r="W150" s="2882"/>
      <c r="X150" s="2882"/>
      <c r="Y150" s="2882"/>
      <c r="Z150" s="2882"/>
      <c r="AA150" s="2882"/>
    </row>
    <row r="151" spans="12:27" ht="20.100000000000001" customHeight="1" x14ac:dyDescent="0.2">
      <c r="V151" s="2882"/>
      <c r="W151" s="2882"/>
      <c r="X151" s="2882"/>
      <c r="Y151" s="2882"/>
      <c r="Z151" s="2882"/>
      <c r="AA151" s="2882"/>
    </row>
    <row r="152" spans="12:27" ht="20.100000000000001" customHeight="1" x14ac:dyDescent="0.2">
      <c r="V152" s="2882"/>
      <c r="W152" s="2882"/>
      <c r="X152" s="2882"/>
      <c r="Y152" s="2882"/>
      <c r="Z152" s="2882"/>
      <c r="AA152" s="2882"/>
    </row>
    <row r="153" spans="12:27" ht="20.100000000000001" customHeight="1" x14ac:dyDescent="0.2"/>
    <row r="154" spans="12:27" ht="20.100000000000001" customHeight="1" x14ac:dyDescent="0.2">
      <c r="L154" s="342" t="s">
        <v>356</v>
      </c>
      <c r="N154" s="341">
        <v>2007</v>
      </c>
      <c r="O154" s="341">
        <v>2008</v>
      </c>
      <c r="P154" s="341">
        <v>2009</v>
      </c>
      <c r="Q154" s="340">
        <v>2010</v>
      </c>
      <c r="R154" s="340">
        <v>2011</v>
      </c>
      <c r="U154" s="108" t="s">
        <v>374</v>
      </c>
      <c r="V154" s="2882" t="s">
        <v>383</v>
      </c>
      <c r="W154" s="2882"/>
      <c r="X154" s="2882"/>
      <c r="Y154" s="2882"/>
      <c r="Z154" s="2882"/>
      <c r="AA154" s="2882"/>
    </row>
    <row r="155" spans="12:27" ht="20.100000000000001" customHeight="1" x14ac:dyDescent="0.2">
      <c r="L155" s="126">
        <v>18</v>
      </c>
      <c r="M155" s="339" t="s">
        <v>2216</v>
      </c>
      <c r="N155" s="337">
        <v>13</v>
      </c>
      <c r="O155" s="337">
        <v>7</v>
      </c>
      <c r="P155" s="337">
        <v>10</v>
      </c>
      <c r="Q155" s="336"/>
      <c r="R155" s="336"/>
      <c r="V155" s="2882"/>
      <c r="W155" s="2882"/>
      <c r="X155" s="2882"/>
      <c r="Y155" s="2882"/>
      <c r="Z155" s="2882"/>
      <c r="AA155" s="2882"/>
    </row>
    <row r="156" spans="12:27" ht="20.100000000000001" customHeight="1" x14ac:dyDescent="0.2">
      <c r="L156" s="126"/>
      <c r="M156" s="338" t="s">
        <v>2215</v>
      </c>
      <c r="N156" s="337">
        <v>4</v>
      </c>
      <c r="O156" s="337">
        <v>7</v>
      </c>
      <c r="P156" s="337">
        <v>6</v>
      </c>
      <c r="Q156" s="336"/>
      <c r="R156" s="336"/>
      <c r="V156" s="2882"/>
      <c r="W156" s="2882"/>
      <c r="X156" s="2882"/>
      <c r="Y156" s="2882"/>
      <c r="Z156" s="2882"/>
      <c r="AA156" s="2882"/>
    </row>
    <row r="157" spans="12:27" ht="20.100000000000001" customHeight="1" x14ac:dyDescent="0.2">
      <c r="V157" s="2882"/>
      <c r="W157" s="2882"/>
      <c r="X157" s="2882"/>
      <c r="Y157" s="2882"/>
      <c r="Z157" s="2882"/>
      <c r="AA157" s="2882"/>
    </row>
    <row r="158" spans="12:27" ht="20.100000000000001" customHeight="1" x14ac:dyDescent="0.2">
      <c r="V158" s="2882"/>
      <c r="W158" s="2882"/>
      <c r="X158" s="2882"/>
      <c r="Y158" s="2882"/>
      <c r="Z158" s="2882"/>
      <c r="AA158" s="2882"/>
    </row>
    <row r="159" spans="12:27" ht="20.100000000000001" customHeight="1" x14ac:dyDescent="0.2">
      <c r="V159" s="2882"/>
      <c r="W159" s="2882"/>
      <c r="X159" s="2882"/>
      <c r="Y159" s="2882"/>
      <c r="Z159" s="2882"/>
      <c r="AA159" s="2882"/>
    </row>
    <row r="160" spans="12:27" ht="20.100000000000001" customHeight="1" x14ac:dyDescent="0.2">
      <c r="V160" s="2882"/>
      <c r="W160" s="2882"/>
      <c r="X160" s="2882"/>
      <c r="Y160" s="2882"/>
      <c r="Z160" s="2882"/>
      <c r="AA160" s="2882"/>
    </row>
    <row r="161" spans="12:27" ht="20.100000000000001" customHeight="1" x14ac:dyDescent="0.2">
      <c r="V161" s="2882"/>
      <c r="W161" s="2882"/>
      <c r="X161" s="2882"/>
      <c r="Y161" s="2882"/>
      <c r="Z161" s="2882"/>
      <c r="AA161" s="2882"/>
    </row>
    <row r="162" spans="12:27" ht="20.100000000000001" customHeight="1" x14ac:dyDescent="0.2">
      <c r="V162" s="2882"/>
      <c r="W162" s="2882"/>
      <c r="X162" s="2882"/>
      <c r="Y162" s="2882"/>
      <c r="Z162" s="2882"/>
      <c r="AA162" s="2882"/>
    </row>
    <row r="163" spans="12:27" ht="20.100000000000001" customHeight="1" x14ac:dyDescent="0.2">
      <c r="V163" s="2882"/>
      <c r="W163" s="2882"/>
      <c r="X163" s="2882"/>
      <c r="Y163" s="2882"/>
      <c r="Z163" s="2882"/>
      <c r="AA163" s="2882"/>
    </row>
    <row r="164" spans="12:27" ht="20.100000000000001" customHeight="1" x14ac:dyDescent="0.2"/>
    <row r="165" spans="12:27" ht="20.100000000000001" customHeight="1" x14ac:dyDescent="0.2">
      <c r="L165" s="342" t="s">
        <v>356</v>
      </c>
      <c r="N165" s="341">
        <v>2007</v>
      </c>
      <c r="O165" s="341">
        <v>2008</v>
      </c>
      <c r="P165" s="341">
        <v>2009</v>
      </c>
      <c r="Q165" s="340">
        <v>2010</v>
      </c>
      <c r="R165" s="340">
        <v>2011</v>
      </c>
      <c r="U165" s="108" t="s">
        <v>375</v>
      </c>
      <c r="V165" s="2882" t="s">
        <v>383</v>
      </c>
      <c r="W165" s="2882"/>
      <c r="X165" s="2882"/>
      <c r="Y165" s="2882"/>
      <c r="Z165" s="2882"/>
      <c r="AA165" s="2882"/>
    </row>
    <row r="166" spans="12:27" ht="20.100000000000001" customHeight="1" x14ac:dyDescent="0.2">
      <c r="L166" s="126">
        <v>19</v>
      </c>
      <c r="M166" s="339" t="s">
        <v>2216</v>
      </c>
      <c r="N166" s="337">
        <v>10</v>
      </c>
      <c r="O166" s="337">
        <v>9</v>
      </c>
      <c r="P166" s="337">
        <v>7</v>
      </c>
      <c r="Q166" s="336"/>
      <c r="R166" s="336"/>
      <c r="V166" s="2882"/>
      <c r="W166" s="2882"/>
      <c r="X166" s="2882"/>
      <c r="Y166" s="2882"/>
      <c r="Z166" s="2882"/>
      <c r="AA166" s="2882"/>
    </row>
    <row r="167" spans="12:27" ht="20.100000000000001" customHeight="1" x14ac:dyDescent="0.2">
      <c r="L167" s="126"/>
      <c r="M167" s="338" t="s">
        <v>2215</v>
      </c>
      <c r="N167" s="337">
        <v>2</v>
      </c>
      <c r="O167" s="337">
        <v>3</v>
      </c>
      <c r="P167" s="337">
        <v>5</v>
      </c>
      <c r="Q167" s="336"/>
      <c r="R167" s="336"/>
      <c r="V167" s="2882"/>
      <c r="W167" s="2882"/>
      <c r="X167" s="2882"/>
      <c r="Y167" s="2882"/>
      <c r="Z167" s="2882"/>
      <c r="AA167" s="2882"/>
    </row>
    <row r="168" spans="12:27" ht="20.100000000000001" customHeight="1" x14ac:dyDescent="0.2">
      <c r="V168" s="2882"/>
      <c r="W168" s="2882"/>
      <c r="X168" s="2882"/>
      <c r="Y168" s="2882"/>
      <c r="Z168" s="2882"/>
      <c r="AA168" s="2882"/>
    </row>
    <row r="169" spans="12:27" ht="20.100000000000001" customHeight="1" x14ac:dyDescent="0.2">
      <c r="V169" s="2882"/>
      <c r="W169" s="2882"/>
      <c r="X169" s="2882"/>
      <c r="Y169" s="2882"/>
      <c r="Z169" s="2882"/>
      <c r="AA169" s="2882"/>
    </row>
    <row r="170" spans="12:27" ht="20.100000000000001" customHeight="1" x14ac:dyDescent="0.2">
      <c r="V170" s="2882"/>
      <c r="W170" s="2882"/>
      <c r="X170" s="2882"/>
      <c r="Y170" s="2882"/>
      <c r="Z170" s="2882"/>
      <c r="AA170" s="2882"/>
    </row>
    <row r="171" spans="12:27" ht="20.100000000000001" customHeight="1" x14ac:dyDescent="0.2">
      <c r="V171" s="2882"/>
      <c r="W171" s="2882"/>
      <c r="X171" s="2882"/>
      <c r="Y171" s="2882"/>
      <c r="Z171" s="2882"/>
      <c r="AA171" s="2882"/>
    </row>
    <row r="172" spans="12:27" ht="20.100000000000001" customHeight="1" x14ac:dyDescent="0.2">
      <c r="V172" s="2882"/>
      <c r="W172" s="2882"/>
      <c r="X172" s="2882"/>
      <c r="Y172" s="2882"/>
      <c r="Z172" s="2882"/>
      <c r="AA172" s="2882"/>
    </row>
    <row r="173" spans="12:27" ht="20.100000000000001" customHeight="1" x14ac:dyDescent="0.2">
      <c r="V173" s="2882"/>
      <c r="W173" s="2882"/>
      <c r="X173" s="2882"/>
      <c r="Y173" s="2882"/>
      <c r="Z173" s="2882"/>
      <c r="AA173" s="2882"/>
    </row>
    <row r="174" spans="12:27" ht="20.100000000000001" customHeight="1" x14ac:dyDescent="0.2">
      <c r="V174" s="2882"/>
      <c r="W174" s="2882"/>
      <c r="X174" s="2882"/>
      <c r="Y174" s="2882"/>
      <c r="Z174" s="2882"/>
      <c r="AA174" s="2882"/>
    </row>
    <row r="175" spans="12:27" ht="20.100000000000001" customHeight="1" x14ac:dyDescent="0.2"/>
    <row r="176" spans="12:27" ht="20.100000000000001" customHeight="1" x14ac:dyDescent="0.2">
      <c r="L176" s="342" t="s">
        <v>356</v>
      </c>
      <c r="N176" s="341">
        <v>2007</v>
      </c>
      <c r="O176" s="341">
        <v>2008</v>
      </c>
      <c r="P176" s="341">
        <v>2009</v>
      </c>
      <c r="Q176" s="340">
        <v>2010</v>
      </c>
      <c r="R176" s="340">
        <v>2011</v>
      </c>
      <c r="V176" s="2882" t="s">
        <v>383</v>
      </c>
      <c r="W176" s="2882"/>
      <c r="X176" s="2882"/>
      <c r="Y176" s="2882"/>
      <c r="Z176" s="2882"/>
      <c r="AA176" s="2882"/>
    </row>
    <row r="177" spans="12:27" ht="20.100000000000001" customHeight="1" x14ac:dyDescent="0.2">
      <c r="L177" s="126">
        <v>20</v>
      </c>
      <c r="M177" s="339" t="s">
        <v>2216</v>
      </c>
      <c r="N177" s="337">
        <v>20</v>
      </c>
      <c r="O177" s="337">
        <v>26</v>
      </c>
      <c r="P177" s="337">
        <v>22</v>
      </c>
      <c r="Q177" s="336"/>
      <c r="R177" s="336"/>
      <c r="U177" s="108" t="s">
        <v>376</v>
      </c>
      <c r="V177" s="2882"/>
      <c r="W177" s="2882"/>
      <c r="X177" s="2882"/>
      <c r="Y177" s="2882"/>
      <c r="Z177" s="2882"/>
      <c r="AA177" s="2882"/>
    </row>
    <row r="178" spans="12:27" ht="20.100000000000001" customHeight="1" x14ac:dyDescent="0.2">
      <c r="L178" s="126"/>
      <c r="M178" s="338" t="s">
        <v>2215</v>
      </c>
      <c r="N178" s="337">
        <v>8</v>
      </c>
      <c r="O178" s="337">
        <v>2</v>
      </c>
      <c r="P178" s="337">
        <v>5</v>
      </c>
      <c r="Q178" s="336"/>
      <c r="R178" s="336"/>
      <c r="V178" s="2882"/>
      <c r="W178" s="2882"/>
      <c r="X178" s="2882"/>
      <c r="Y178" s="2882"/>
      <c r="Z178" s="2882"/>
      <c r="AA178" s="2882"/>
    </row>
    <row r="179" spans="12:27" ht="20.100000000000001" customHeight="1" x14ac:dyDescent="0.2">
      <c r="V179" s="2882"/>
      <c r="W179" s="2882"/>
      <c r="X179" s="2882"/>
      <c r="Y179" s="2882"/>
      <c r="Z179" s="2882"/>
      <c r="AA179" s="2882"/>
    </row>
    <row r="180" spans="12:27" ht="20.100000000000001" customHeight="1" x14ac:dyDescent="0.2">
      <c r="V180" s="2882"/>
      <c r="W180" s="2882"/>
      <c r="X180" s="2882"/>
      <c r="Y180" s="2882"/>
      <c r="Z180" s="2882"/>
      <c r="AA180" s="2882"/>
    </row>
    <row r="181" spans="12:27" ht="20.100000000000001" customHeight="1" x14ac:dyDescent="0.2">
      <c r="V181" s="2882"/>
      <c r="W181" s="2882"/>
      <c r="X181" s="2882"/>
      <c r="Y181" s="2882"/>
      <c r="Z181" s="2882"/>
      <c r="AA181" s="2882"/>
    </row>
    <row r="182" spans="12:27" ht="20.100000000000001" customHeight="1" x14ac:dyDescent="0.2">
      <c r="V182" s="2882"/>
      <c r="W182" s="2882"/>
      <c r="X182" s="2882"/>
      <c r="Y182" s="2882"/>
      <c r="Z182" s="2882"/>
      <c r="AA182" s="2882"/>
    </row>
    <row r="183" spans="12:27" ht="20.100000000000001" customHeight="1" x14ac:dyDescent="0.2">
      <c r="V183" s="2882"/>
      <c r="W183" s="2882"/>
      <c r="X183" s="2882"/>
      <c r="Y183" s="2882"/>
      <c r="Z183" s="2882"/>
      <c r="AA183" s="2882"/>
    </row>
    <row r="184" spans="12:27" ht="20.100000000000001" customHeight="1" x14ac:dyDescent="0.2">
      <c r="V184" s="2882"/>
      <c r="W184" s="2882"/>
      <c r="X184" s="2882"/>
      <c r="Y184" s="2882"/>
      <c r="Z184" s="2882"/>
      <c r="AA184" s="2882"/>
    </row>
    <row r="185" spans="12:27" ht="20.100000000000001" customHeight="1" x14ac:dyDescent="0.2">
      <c r="V185" s="2882"/>
      <c r="W185" s="2882"/>
      <c r="X185" s="2882"/>
      <c r="Y185" s="2882"/>
      <c r="Z185" s="2882"/>
      <c r="AA185" s="2882"/>
    </row>
    <row r="186" spans="12:27" ht="20.100000000000001" customHeight="1" x14ac:dyDescent="0.2"/>
    <row r="187" spans="12:27" ht="20.100000000000001" customHeight="1" x14ac:dyDescent="0.2">
      <c r="L187" s="342" t="s">
        <v>356</v>
      </c>
      <c r="N187" s="341">
        <v>2007</v>
      </c>
      <c r="O187" s="341">
        <v>2008</v>
      </c>
      <c r="P187" s="341">
        <v>2009</v>
      </c>
      <c r="Q187" s="340">
        <v>2010</v>
      </c>
      <c r="R187" s="340">
        <v>2011</v>
      </c>
      <c r="U187" s="108" t="s">
        <v>377</v>
      </c>
      <c r="V187" s="2882" t="s">
        <v>383</v>
      </c>
      <c r="W187" s="2882"/>
      <c r="X187" s="2882"/>
      <c r="Y187" s="2882"/>
      <c r="Z187" s="2882"/>
      <c r="AA187" s="2882"/>
    </row>
    <row r="188" spans="12:27" ht="20.100000000000001" customHeight="1" x14ac:dyDescent="0.2">
      <c r="L188" s="126">
        <v>21</v>
      </c>
      <c r="M188" s="339" t="s">
        <v>2216</v>
      </c>
      <c r="N188" s="337">
        <v>19</v>
      </c>
      <c r="O188" s="337">
        <v>18</v>
      </c>
      <c r="P188" s="337">
        <v>17</v>
      </c>
      <c r="Q188" s="336"/>
      <c r="R188" s="336"/>
      <c r="V188" s="2882"/>
      <c r="W188" s="2882"/>
      <c r="X188" s="2882"/>
      <c r="Y188" s="2882"/>
      <c r="Z188" s="2882"/>
      <c r="AA188" s="2882"/>
    </row>
    <row r="189" spans="12:27" ht="20.100000000000001" customHeight="1" x14ac:dyDescent="0.2">
      <c r="L189" s="126"/>
      <c r="M189" s="338" t="s">
        <v>2215</v>
      </c>
      <c r="N189" s="337">
        <v>7</v>
      </c>
      <c r="O189" s="337">
        <v>8</v>
      </c>
      <c r="P189" s="337">
        <v>9</v>
      </c>
      <c r="Q189" s="336"/>
      <c r="R189" s="336"/>
      <c r="V189" s="2882"/>
      <c r="W189" s="2882"/>
      <c r="X189" s="2882"/>
      <c r="Y189" s="2882"/>
      <c r="Z189" s="2882"/>
      <c r="AA189" s="2882"/>
    </row>
    <row r="190" spans="12:27" ht="20.100000000000001" customHeight="1" x14ac:dyDescent="0.2">
      <c r="V190" s="2882"/>
      <c r="W190" s="2882"/>
      <c r="X190" s="2882"/>
      <c r="Y190" s="2882"/>
      <c r="Z190" s="2882"/>
      <c r="AA190" s="2882"/>
    </row>
    <row r="191" spans="12:27" ht="20.100000000000001" customHeight="1" x14ac:dyDescent="0.2">
      <c r="V191" s="2882"/>
      <c r="W191" s="2882"/>
      <c r="X191" s="2882"/>
      <c r="Y191" s="2882"/>
      <c r="Z191" s="2882"/>
      <c r="AA191" s="2882"/>
    </row>
    <row r="192" spans="12:27" ht="20.100000000000001" customHeight="1" x14ac:dyDescent="0.2">
      <c r="V192" s="2882"/>
      <c r="W192" s="2882"/>
      <c r="X192" s="2882"/>
      <c r="Y192" s="2882"/>
      <c r="Z192" s="2882"/>
      <c r="AA192" s="2882"/>
    </row>
    <row r="193" spans="12:27" ht="20.100000000000001" customHeight="1" x14ac:dyDescent="0.2">
      <c r="V193" s="2882"/>
      <c r="W193" s="2882"/>
      <c r="X193" s="2882"/>
      <c r="Y193" s="2882"/>
      <c r="Z193" s="2882"/>
      <c r="AA193" s="2882"/>
    </row>
    <row r="194" spans="12:27" ht="20.100000000000001" customHeight="1" x14ac:dyDescent="0.2">
      <c r="V194" s="2882"/>
      <c r="W194" s="2882"/>
      <c r="X194" s="2882"/>
      <c r="Y194" s="2882"/>
      <c r="Z194" s="2882"/>
      <c r="AA194" s="2882"/>
    </row>
    <row r="195" spans="12:27" ht="20.100000000000001" customHeight="1" x14ac:dyDescent="0.2">
      <c r="V195" s="2882"/>
      <c r="W195" s="2882"/>
      <c r="X195" s="2882"/>
      <c r="Y195" s="2882"/>
      <c r="Z195" s="2882"/>
      <c r="AA195" s="2882"/>
    </row>
    <row r="196" spans="12:27" ht="20.100000000000001" customHeight="1" x14ac:dyDescent="0.2">
      <c r="V196" s="2882"/>
      <c r="W196" s="2882"/>
      <c r="X196" s="2882"/>
      <c r="Y196" s="2882"/>
      <c r="Z196" s="2882"/>
      <c r="AA196" s="2882"/>
    </row>
    <row r="197" spans="12:27" ht="20.100000000000001" customHeight="1" x14ac:dyDescent="0.2"/>
    <row r="198" spans="12:27" ht="20.100000000000001" customHeight="1" x14ac:dyDescent="0.2">
      <c r="L198" s="342" t="s">
        <v>2016</v>
      </c>
      <c r="N198" s="341">
        <v>2007</v>
      </c>
      <c r="O198" s="341">
        <v>2008</v>
      </c>
      <c r="P198" s="341">
        <v>2009</v>
      </c>
      <c r="Q198" s="340">
        <v>2010</v>
      </c>
      <c r="R198" s="340">
        <v>2011</v>
      </c>
      <c r="U198" s="108" t="s">
        <v>378</v>
      </c>
      <c r="V198" s="2882" t="s">
        <v>383</v>
      </c>
      <c r="W198" s="2882"/>
      <c r="X198" s="2882"/>
      <c r="Y198" s="2882"/>
      <c r="Z198" s="2882"/>
      <c r="AA198" s="2882"/>
    </row>
    <row r="199" spans="12:27" ht="20.100000000000001" customHeight="1" x14ac:dyDescent="0.2">
      <c r="L199" s="126">
        <v>22</v>
      </c>
      <c r="M199" s="339" t="s">
        <v>2216</v>
      </c>
      <c r="N199" s="337">
        <v>9</v>
      </c>
      <c r="O199" s="337">
        <v>9</v>
      </c>
      <c r="P199" s="337">
        <v>10</v>
      </c>
      <c r="Q199" s="336"/>
      <c r="R199" s="336"/>
      <c r="V199" s="2882"/>
      <c r="W199" s="2882"/>
      <c r="X199" s="2882"/>
      <c r="Y199" s="2882"/>
      <c r="Z199" s="2882"/>
      <c r="AA199" s="2882"/>
    </row>
    <row r="200" spans="12:27" ht="20.100000000000001" customHeight="1" x14ac:dyDescent="0.2">
      <c r="L200" s="126"/>
      <c r="M200" s="338" t="s">
        <v>2215</v>
      </c>
      <c r="N200" s="337">
        <v>1</v>
      </c>
      <c r="O200" s="337">
        <v>1</v>
      </c>
      <c r="P200" s="337">
        <v>0</v>
      </c>
      <c r="Q200" s="336"/>
      <c r="R200" s="336"/>
      <c r="V200" s="2882"/>
      <c r="W200" s="2882"/>
      <c r="X200" s="2882"/>
      <c r="Y200" s="2882"/>
      <c r="Z200" s="2882"/>
      <c r="AA200" s="2882"/>
    </row>
    <row r="201" spans="12:27" ht="20.100000000000001" customHeight="1" x14ac:dyDescent="0.2">
      <c r="V201" s="2882"/>
      <c r="W201" s="2882"/>
      <c r="X201" s="2882"/>
      <c r="Y201" s="2882"/>
      <c r="Z201" s="2882"/>
      <c r="AA201" s="2882"/>
    </row>
    <row r="202" spans="12:27" ht="20.100000000000001" customHeight="1" x14ac:dyDescent="0.2">
      <c r="V202" s="2882"/>
      <c r="W202" s="2882"/>
      <c r="X202" s="2882"/>
      <c r="Y202" s="2882"/>
      <c r="Z202" s="2882"/>
      <c r="AA202" s="2882"/>
    </row>
    <row r="203" spans="12:27" ht="20.100000000000001" customHeight="1" x14ac:dyDescent="0.2">
      <c r="V203" s="2882"/>
      <c r="W203" s="2882"/>
      <c r="X203" s="2882"/>
      <c r="Y203" s="2882"/>
      <c r="Z203" s="2882"/>
      <c r="AA203" s="2882"/>
    </row>
    <row r="204" spans="12:27" ht="20.100000000000001" customHeight="1" x14ac:dyDescent="0.2">
      <c r="V204" s="2882"/>
      <c r="W204" s="2882"/>
      <c r="X204" s="2882"/>
      <c r="Y204" s="2882"/>
      <c r="Z204" s="2882"/>
      <c r="AA204" s="2882"/>
    </row>
    <row r="205" spans="12:27" ht="20.100000000000001" customHeight="1" x14ac:dyDescent="0.2">
      <c r="V205" s="2882"/>
      <c r="W205" s="2882"/>
      <c r="X205" s="2882"/>
      <c r="Y205" s="2882"/>
      <c r="Z205" s="2882"/>
      <c r="AA205" s="2882"/>
    </row>
    <row r="206" spans="12:27" ht="20.100000000000001" customHeight="1" x14ac:dyDescent="0.2">
      <c r="V206" s="2882"/>
      <c r="W206" s="2882"/>
      <c r="X206" s="2882"/>
      <c r="Y206" s="2882"/>
      <c r="Z206" s="2882"/>
      <c r="AA206" s="2882"/>
    </row>
    <row r="207" spans="12:27" ht="20.100000000000001" customHeight="1" x14ac:dyDescent="0.2">
      <c r="V207" s="2882"/>
      <c r="W207" s="2882"/>
      <c r="X207" s="2882"/>
      <c r="Y207" s="2882"/>
      <c r="Z207" s="2882"/>
      <c r="AA207" s="2882"/>
    </row>
    <row r="208" spans="12:27"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sheetData>
  <mergeCells count="27">
    <mergeCell ref="H4:I8"/>
    <mergeCell ref="B9:C9"/>
    <mergeCell ref="D9:E9"/>
    <mergeCell ref="F9:G9"/>
    <mergeCell ref="V187:AA196"/>
    <mergeCell ref="V198:AA207"/>
    <mergeCell ref="V132:AA141"/>
    <mergeCell ref="V143:AA152"/>
    <mergeCell ref="V154:AA163"/>
    <mergeCell ref="V165:AA174"/>
    <mergeCell ref="V176:AA185"/>
    <mergeCell ref="A1:G1"/>
    <mergeCell ref="V88:AA97"/>
    <mergeCell ref="V99:AA108"/>
    <mergeCell ref="V110:AA119"/>
    <mergeCell ref="V121:AA130"/>
    <mergeCell ref="V77:AA86"/>
    <mergeCell ref="L12:L13"/>
    <mergeCell ref="L23:L24"/>
    <mergeCell ref="L34:L35"/>
    <mergeCell ref="L45:L46"/>
    <mergeCell ref="V22:AA31"/>
    <mergeCell ref="V33:AA42"/>
    <mergeCell ref="V44:AA53"/>
    <mergeCell ref="V55:AA64"/>
    <mergeCell ref="V66:AA75"/>
    <mergeCell ref="B8:G8"/>
  </mergeCells>
  <pageMargins left="0.511811024" right="0.511811024" top="0.78740157499999996" bottom="0.78740157499999996" header="0.31496062000000002" footer="0.31496062000000002"/>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96"/>
  <sheetViews>
    <sheetView zoomScale="88" zoomScaleNormal="88" workbookViewId="0">
      <pane ySplit="3" topLeftCell="A4" activePane="bottomLeft" state="frozen"/>
      <selection pane="bottomLeft" activeCell="AA13" sqref="AA13"/>
    </sheetView>
  </sheetViews>
  <sheetFormatPr defaultRowHeight="15" x14ac:dyDescent="0.25"/>
  <cols>
    <col min="1" max="1" width="30.140625" style="2425" bestFit="1" customWidth="1"/>
    <col min="2" max="2" width="29.140625" style="2426" bestFit="1" customWidth="1"/>
    <col min="3" max="3" width="7.28515625" style="1272" bestFit="1" customWidth="1"/>
    <col min="4" max="4" width="14.28515625" style="366" bestFit="1" customWidth="1"/>
    <col min="5" max="5" width="9.7109375" style="366" hidden="1" customWidth="1"/>
    <col min="6" max="6" width="14.28515625" style="366" bestFit="1" customWidth="1"/>
    <col min="7" max="7" width="7.28515625" style="366" bestFit="1" customWidth="1"/>
    <col min="8" max="8" width="14.28515625" style="366" bestFit="1" customWidth="1"/>
    <col min="9" max="9" width="12.85546875" style="366" hidden="1" customWidth="1"/>
    <col min="10" max="10" width="14.28515625" style="366" bestFit="1" customWidth="1"/>
    <col min="11" max="11" width="7.28515625" style="366" bestFit="1" customWidth="1"/>
    <col min="12" max="12" width="14.28515625" style="366" bestFit="1" customWidth="1"/>
    <col min="13" max="13" width="12.85546875" style="366" hidden="1" customWidth="1"/>
    <col min="14" max="14" width="17.42578125" style="366" bestFit="1" customWidth="1"/>
    <col min="15" max="15" width="7.28515625" style="366" bestFit="1" customWidth="1"/>
    <col min="16" max="16" width="14.28515625" style="365" bestFit="1" customWidth="1"/>
    <col min="17" max="17" width="12.85546875" style="2" bestFit="1" customWidth="1"/>
    <col min="18" max="18" width="7.28515625" style="2" bestFit="1" customWidth="1"/>
    <col min="19" max="19" width="14.28515625" style="2" bestFit="1" customWidth="1"/>
    <col min="20" max="20" width="10.7109375" style="2" customWidth="1"/>
    <col min="22" max="22" width="33.28515625" style="364" bestFit="1" customWidth="1"/>
    <col min="23" max="23" width="9.140625" style="364"/>
    <col min="24" max="24" width="17.28515625" style="364" customWidth="1"/>
    <col min="25" max="25" width="12.42578125" style="364" bestFit="1" customWidth="1"/>
    <col min="26" max="26" width="10" style="364" bestFit="1" customWidth="1"/>
    <col min="27" max="27" width="15.7109375" style="364" bestFit="1" customWidth="1"/>
    <col min="28" max="28" width="9.140625" style="364"/>
    <col min="29" max="29" width="12.140625" style="364" customWidth="1"/>
    <col min="30" max="31" width="9.140625" style="364"/>
  </cols>
  <sheetData>
    <row r="1" spans="1:31" ht="19.5" thickBot="1" x14ac:dyDescent="0.3">
      <c r="A1" s="2900" t="s">
        <v>2232</v>
      </c>
      <c r="B1" s="2901"/>
      <c r="C1" s="2901"/>
      <c r="D1" s="2901"/>
      <c r="E1" s="2901"/>
      <c r="F1" s="2901"/>
      <c r="G1" s="2901"/>
      <c r="H1" s="2901"/>
      <c r="I1" s="2901"/>
      <c r="J1" s="2901"/>
      <c r="K1" s="2901"/>
      <c r="L1" s="2902"/>
      <c r="P1" s="366"/>
      <c r="X1" s="1725" t="s">
        <v>2224</v>
      </c>
      <c r="Y1" s="1729" t="s">
        <v>2229</v>
      </c>
      <c r="AA1" s="1680" t="s">
        <v>2241</v>
      </c>
      <c r="AB1" s="1731"/>
      <c r="AC1" s="1732"/>
    </row>
    <row r="2" spans="1:31" ht="18.75" x14ac:dyDescent="0.25">
      <c r="A2" s="2422"/>
      <c r="B2" s="2423"/>
      <c r="C2" s="2428"/>
      <c r="D2" s="2428"/>
      <c r="E2" s="2428"/>
      <c r="F2" s="2428"/>
      <c r="G2" s="2428"/>
      <c r="H2" s="2428"/>
      <c r="I2" s="2428"/>
      <c r="J2" s="2428"/>
      <c r="K2" s="2428"/>
      <c r="L2" s="2428"/>
      <c r="P2" s="366"/>
      <c r="X2" s="1725" t="s">
        <v>2223</v>
      </c>
      <c r="Y2" s="1728" t="s">
        <v>2228</v>
      </c>
      <c r="AA2" s="384" t="s">
        <v>2240</v>
      </c>
      <c r="AB2" s="1734" t="s">
        <v>2227</v>
      </c>
      <c r="AC2" s="1733"/>
    </row>
    <row r="3" spans="1:31" x14ac:dyDescent="0.25">
      <c r="A3" s="2427" t="s">
        <v>356</v>
      </c>
      <c r="B3" s="2427" t="s">
        <v>450</v>
      </c>
      <c r="C3" s="2429" t="s">
        <v>2892</v>
      </c>
      <c r="D3" s="1730" t="s">
        <v>2237</v>
      </c>
      <c r="E3" s="1730" t="s">
        <v>2236</v>
      </c>
      <c r="F3" s="1730" t="s">
        <v>2236</v>
      </c>
      <c r="G3" s="2429" t="s">
        <v>2892</v>
      </c>
      <c r="H3" s="1730" t="s">
        <v>2237</v>
      </c>
      <c r="I3" s="1730" t="s">
        <v>2236</v>
      </c>
      <c r="J3" s="1730" t="s">
        <v>2236</v>
      </c>
      <c r="K3" s="2429" t="s">
        <v>2892</v>
      </c>
      <c r="L3" s="1730" t="s">
        <v>2237</v>
      </c>
      <c r="M3" s="1730" t="s">
        <v>2236</v>
      </c>
      <c r="N3" s="1730" t="s">
        <v>2236</v>
      </c>
      <c r="O3" s="2429" t="s">
        <v>2892</v>
      </c>
      <c r="P3" s="1730" t="s">
        <v>2237</v>
      </c>
      <c r="Q3" s="1730" t="s">
        <v>2236</v>
      </c>
      <c r="R3" s="2429" t="s">
        <v>2892</v>
      </c>
      <c r="S3" s="1730" t="s">
        <v>2237</v>
      </c>
      <c r="T3" s="1730" t="s">
        <v>2236</v>
      </c>
      <c r="X3" s="1725" t="s">
        <v>2034</v>
      </c>
      <c r="Y3" s="1724" t="s">
        <v>2227</v>
      </c>
      <c r="Z3" s="383"/>
      <c r="AA3" s="384" t="s">
        <v>2239</v>
      </c>
      <c r="AB3" s="2896" t="s">
        <v>2228</v>
      </c>
      <c r="AC3" s="2897"/>
    </row>
    <row r="4" spans="1:31" x14ac:dyDescent="0.25">
      <c r="A4" s="1597" t="s">
        <v>1977</v>
      </c>
      <c r="B4" s="1599" t="s">
        <v>1984</v>
      </c>
      <c r="C4" s="2430">
        <v>2007</v>
      </c>
      <c r="D4" s="1699">
        <v>20.100000000000001</v>
      </c>
      <c r="E4" s="1697">
        <v>9.6999999999999993</v>
      </c>
      <c r="F4" s="1697" t="s">
        <v>2229</v>
      </c>
      <c r="G4" s="1698">
        <v>2008</v>
      </c>
      <c r="H4" s="1699">
        <v>18.3</v>
      </c>
      <c r="I4" s="1697">
        <v>8</v>
      </c>
      <c r="J4" s="1697" t="s">
        <v>2229</v>
      </c>
      <c r="K4" s="1698">
        <v>2009</v>
      </c>
      <c r="L4" s="1695">
        <v>18.415600000000001</v>
      </c>
      <c r="M4" s="1695">
        <v>8</v>
      </c>
      <c r="N4" s="1697" t="s">
        <v>2229</v>
      </c>
      <c r="O4" s="1696">
        <v>2010</v>
      </c>
      <c r="P4" s="1704">
        <v>19</v>
      </c>
      <c r="Q4" s="2424" t="s">
        <v>2229</v>
      </c>
      <c r="R4" s="2431">
        <v>2011</v>
      </c>
      <c r="S4" s="1695">
        <v>19.104400000000002</v>
      </c>
      <c r="T4" s="2424" t="s">
        <v>2229</v>
      </c>
      <c r="AA4" s="384" t="s">
        <v>2238</v>
      </c>
      <c r="AB4" s="2898" t="s">
        <v>2229</v>
      </c>
      <c r="AC4" s="2899"/>
    </row>
    <row r="5" spans="1:31" x14ac:dyDescent="0.25">
      <c r="A5" s="1597" t="s">
        <v>1977</v>
      </c>
      <c r="B5" s="1599" t="s">
        <v>1982</v>
      </c>
      <c r="C5" s="2430">
        <v>2007</v>
      </c>
      <c r="D5" s="1699">
        <v>1.4</v>
      </c>
      <c r="E5" s="1727">
        <v>10</v>
      </c>
      <c r="F5" s="1697" t="s">
        <v>2229</v>
      </c>
      <c r="G5" s="1698">
        <v>2008</v>
      </c>
      <c r="H5" s="1699">
        <v>1.3</v>
      </c>
      <c r="I5" s="1727">
        <v>10</v>
      </c>
      <c r="J5" s="1697" t="s">
        <v>2229</v>
      </c>
      <c r="K5" s="1698">
        <v>2009</v>
      </c>
      <c r="L5" s="1695">
        <v>1.3212000000000002</v>
      </c>
      <c r="M5" s="1726">
        <v>10</v>
      </c>
      <c r="N5" s="1697" t="s">
        <v>2229</v>
      </c>
      <c r="O5" s="1696">
        <v>2010</v>
      </c>
      <c r="P5" s="1704">
        <v>1.5</v>
      </c>
      <c r="Q5" s="2424" t="s">
        <v>2229</v>
      </c>
      <c r="R5" s="2431">
        <v>2011</v>
      </c>
      <c r="S5" s="1695">
        <v>1.5452000000000001</v>
      </c>
      <c r="T5" s="2424" t="s">
        <v>2229</v>
      </c>
    </row>
    <row r="6" spans="1:31" x14ac:dyDescent="0.25">
      <c r="A6" s="1597" t="s">
        <v>1977</v>
      </c>
      <c r="B6" s="1599" t="s">
        <v>1978</v>
      </c>
      <c r="C6" s="2430">
        <v>2007</v>
      </c>
      <c r="D6" s="1699">
        <v>2.1</v>
      </c>
      <c r="E6" s="1698">
        <v>10</v>
      </c>
      <c r="F6" s="1697" t="s">
        <v>2229</v>
      </c>
      <c r="G6" s="1698">
        <v>2008</v>
      </c>
      <c r="H6" s="1699">
        <v>2</v>
      </c>
      <c r="I6" s="1698">
        <v>10</v>
      </c>
      <c r="J6" s="1697" t="s">
        <v>2229</v>
      </c>
      <c r="K6" s="1698">
        <v>2009</v>
      </c>
      <c r="L6" s="1695">
        <v>1.96</v>
      </c>
      <c r="M6" s="1695">
        <v>10</v>
      </c>
      <c r="N6" s="1697" t="s">
        <v>2229</v>
      </c>
      <c r="O6" s="1696">
        <v>2010</v>
      </c>
      <c r="P6" s="1704">
        <v>2</v>
      </c>
      <c r="Q6" s="2424" t="s">
        <v>2229</v>
      </c>
      <c r="R6" s="2431">
        <v>2011</v>
      </c>
      <c r="S6" s="1695">
        <v>2.0176000000000003</v>
      </c>
      <c r="T6" s="2424" t="s">
        <v>2229</v>
      </c>
      <c r="AD6" s="382"/>
      <c r="AE6" s="382"/>
    </row>
    <row r="7" spans="1:31" x14ac:dyDescent="0.25">
      <c r="A7" s="1597" t="s">
        <v>1913</v>
      </c>
      <c r="B7" s="1599" t="s">
        <v>721</v>
      </c>
      <c r="C7" s="2430">
        <v>2007</v>
      </c>
      <c r="D7" s="1699">
        <v>14.3</v>
      </c>
      <c r="E7" s="1702">
        <v>7.9</v>
      </c>
      <c r="F7" s="1702" t="s">
        <v>2228</v>
      </c>
      <c r="G7" s="1698">
        <v>2008</v>
      </c>
      <c r="H7" s="1699">
        <v>14.7</v>
      </c>
      <c r="I7" s="1697">
        <v>3.7</v>
      </c>
      <c r="J7" s="1697" t="s">
        <v>2227</v>
      </c>
      <c r="K7" s="1698">
        <v>2009</v>
      </c>
      <c r="L7" s="1695">
        <v>14.826400000000001</v>
      </c>
      <c r="M7" s="1695">
        <v>10</v>
      </c>
      <c r="N7" s="1697" t="s">
        <v>2229</v>
      </c>
      <c r="O7" s="1696">
        <v>2010</v>
      </c>
      <c r="P7" s="1704">
        <v>13.8</v>
      </c>
      <c r="Q7" s="2424" t="s">
        <v>2229</v>
      </c>
      <c r="R7" s="2431">
        <v>2011</v>
      </c>
      <c r="S7" s="1695">
        <v>13.802400000000002</v>
      </c>
      <c r="T7" s="2424" t="s">
        <v>2229</v>
      </c>
      <c r="W7" s="381"/>
      <c r="X7" s="380"/>
      <c r="Y7" s="380"/>
      <c r="Z7" s="380"/>
      <c r="AA7" s="380"/>
      <c r="AB7" s="380"/>
      <c r="AC7" s="380"/>
      <c r="AD7" s="380"/>
      <c r="AE7" s="380"/>
    </row>
    <row r="8" spans="1:31" x14ac:dyDescent="0.25">
      <c r="A8" s="1597" t="s">
        <v>1913</v>
      </c>
      <c r="B8" s="1599" t="s">
        <v>1971</v>
      </c>
      <c r="C8" s="2430">
        <v>2007</v>
      </c>
      <c r="D8" s="1699">
        <v>0.8</v>
      </c>
      <c r="E8" s="1697">
        <v>8.9</v>
      </c>
      <c r="F8" s="1697" t="s">
        <v>2229</v>
      </c>
      <c r="G8" s="1698">
        <v>2008</v>
      </c>
      <c r="H8" s="1699">
        <v>0.8</v>
      </c>
      <c r="I8" s="1697">
        <v>7.5</v>
      </c>
      <c r="J8" s="1697" t="s">
        <v>2228</v>
      </c>
      <c r="K8" s="1698">
        <v>2009</v>
      </c>
      <c r="L8" s="1695">
        <v>0.74920000000000009</v>
      </c>
      <c r="M8" s="1695">
        <v>7.4615384615384617</v>
      </c>
      <c r="N8" s="1697" t="s">
        <v>2228</v>
      </c>
      <c r="O8" s="1696">
        <v>2010</v>
      </c>
      <c r="P8" s="1695">
        <v>0.7</v>
      </c>
      <c r="Q8" s="1697" t="s">
        <v>2228</v>
      </c>
      <c r="R8" s="2431">
        <v>2011</v>
      </c>
      <c r="S8" s="1695">
        <v>0.74720000000000009</v>
      </c>
      <c r="T8" s="1697" t="s">
        <v>2228</v>
      </c>
      <c r="V8" s="230" t="s">
        <v>1977</v>
      </c>
      <c r="W8" s="2906" t="s">
        <v>2232</v>
      </c>
      <c r="X8" s="2907"/>
      <c r="Y8" s="2907"/>
      <c r="Z8" s="2907"/>
      <c r="AA8" s="2907"/>
      <c r="AB8" s="2907"/>
      <c r="AC8" s="2908"/>
      <c r="AD8" s="378"/>
      <c r="AE8" s="378"/>
    </row>
    <row r="9" spans="1:31" x14ac:dyDescent="0.25">
      <c r="A9" s="1597" t="s">
        <v>1913</v>
      </c>
      <c r="B9" s="1599" t="s">
        <v>1968</v>
      </c>
      <c r="C9" s="2430">
        <v>2007</v>
      </c>
      <c r="D9" s="1699">
        <v>1.1000000000000001</v>
      </c>
      <c r="E9" s="1697">
        <v>10</v>
      </c>
      <c r="F9" s="1697" t="s">
        <v>2229</v>
      </c>
      <c r="G9" s="1698">
        <v>2008</v>
      </c>
      <c r="H9" s="1699">
        <v>1</v>
      </c>
      <c r="I9" s="1697">
        <v>8.1999999999999993</v>
      </c>
      <c r="J9" s="1697" t="s">
        <v>2229</v>
      </c>
      <c r="K9" s="1698">
        <v>2009</v>
      </c>
      <c r="L9" s="1695">
        <v>1.0052000000000001</v>
      </c>
      <c r="M9" s="1695">
        <v>7.1</v>
      </c>
      <c r="N9" s="1697" t="s">
        <v>2228</v>
      </c>
      <c r="O9" s="1696">
        <v>2010</v>
      </c>
      <c r="P9" s="1695">
        <v>1</v>
      </c>
      <c r="Q9" s="2424" t="s">
        <v>2228</v>
      </c>
      <c r="R9" s="2431">
        <v>2011</v>
      </c>
      <c r="S9" s="1695">
        <v>0.99320000000000008</v>
      </c>
      <c r="T9" s="2424" t="s">
        <v>2229</v>
      </c>
      <c r="W9" s="1720"/>
      <c r="X9" s="2909" t="s">
        <v>2231</v>
      </c>
      <c r="Y9" s="2910"/>
      <c r="Z9" s="2910"/>
      <c r="AA9" s="2910"/>
      <c r="AB9" s="2910"/>
      <c r="AC9" s="2910"/>
      <c r="AD9" s="2911"/>
      <c r="AE9" s="377"/>
    </row>
    <row r="10" spans="1:31" x14ac:dyDescent="0.25">
      <c r="A10" s="1597" t="s">
        <v>1913</v>
      </c>
      <c r="B10" s="1599" t="s">
        <v>1966</v>
      </c>
      <c r="C10" s="2430">
        <v>2007</v>
      </c>
      <c r="D10" s="1699">
        <v>3</v>
      </c>
      <c r="E10" s="1697">
        <v>9.1999999999999993</v>
      </c>
      <c r="F10" s="1697" t="s">
        <v>2229</v>
      </c>
      <c r="G10" s="1698">
        <v>2008</v>
      </c>
      <c r="H10" s="1699">
        <v>3.2</v>
      </c>
      <c r="I10" s="1697">
        <v>5.5</v>
      </c>
      <c r="J10" s="1697" t="s">
        <v>2227</v>
      </c>
      <c r="K10" s="1698">
        <v>2009</v>
      </c>
      <c r="L10" s="1695">
        <v>3.2032000000000003</v>
      </c>
      <c r="M10" s="1695">
        <v>10</v>
      </c>
      <c r="N10" s="1697" t="s">
        <v>2229</v>
      </c>
      <c r="O10" s="1696">
        <v>2010</v>
      </c>
      <c r="P10" s="1695">
        <v>3.3</v>
      </c>
      <c r="Q10" s="2424" t="s">
        <v>2227</v>
      </c>
      <c r="R10" s="2431">
        <v>2011</v>
      </c>
      <c r="S10" s="1695">
        <v>3.2756000000000003</v>
      </c>
      <c r="T10" s="2424" t="s">
        <v>2227</v>
      </c>
      <c r="W10" s="376"/>
      <c r="X10" s="1719" t="s">
        <v>2230</v>
      </c>
      <c r="Y10" s="1712" t="s">
        <v>2229</v>
      </c>
      <c r="Z10" s="1709" t="s">
        <v>2226</v>
      </c>
      <c r="AA10" s="1711" t="s">
        <v>2228</v>
      </c>
      <c r="AB10" s="1709" t="s">
        <v>2226</v>
      </c>
      <c r="AC10" s="1710" t="s">
        <v>2227</v>
      </c>
      <c r="AD10" s="1709" t="s">
        <v>2226</v>
      </c>
      <c r="AE10" s="369"/>
    </row>
    <row r="11" spans="1:31" x14ac:dyDescent="0.25">
      <c r="A11" s="1597" t="s">
        <v>1913</v>
      </c>
      <c r="B11" s="1599" t="s">
        <v>1964</v>
      </c>
      <c r="C11" s="2430">
        <v>2007</v>
      </c>
      <c r="D11" s="1699">
        <v>29.7</v>
      </c>
      <c r="E11" s="1697">
        <v>10</v>
      </c>
      <c r="F11" s="1697" t="s">
        <v>2229</v>
      </c>
      <c r="G11" s="1698">
        <v>2008</v>
      </c>
      <c r="H11" s="1699">
        <v>29.6</v>
      </c>
      <c r="I11" s="1697">
        <v>10</v>
      </c>
      <c r="J11" s="1697" t="s">
        <v>2229</v>
      </c>
      <c r="K11" s="1698">
        <v>2009</v>
      </c>
      <c r="L11" s="1695">
        <v>29.8704</v>
      </c>
      <c r="M11" s="1695">
        <v>10</v>
      </c>
      <c r="N11" s="1697" t="s">
        <v>2229</v>
      </c>
      <c r="O11" s="1696">
        <v>2010</v>
      </c>
      <c r="P11" s="1695">
        <v>29</v>
      </c>
      <c r="Q11" s="2424" t="s">
        <v>2229</v>
      </c>
      <c r="R11" s="2431">
        <v>2011</v>
      </c>
      <c r="S11" s="1695">
        <v>29.2332</v>
      </c>
      <c r="T11" s="2424" t="s">
        <v>2229</v>
      </c>
      <c r="W11" s="1722">
        <v>2007</v>
      </c>
      <c r="X11" s="1706">
        <f>Y11+AA11+AC11</f>
        <v>23.6</v>
      </c>
      <c r="Y11" s="1713">
        <f>SUMIFS($D:$D,$A:$A,$V$8,$F:$F,Y$10)</f>
        <v>23.6</v>
      </c>
      <c r="Z11" s="1721">
        <f>Y11/X11</f>
        <v>1</v>
      </c>
      <c r="AA11" s="1713">
        <f>SUMIFS($D:$D,$A:$A,$V$8,$F:$F,AA$10)</f>
        <v>0</v>
      </c>
      <c r="AB11" s="1721">
        <f>AA11/X11</f>
        <v>0</v>
      </c>
      <c r="AC11" s="1713">
        <f>SUMIFS($D:$D,$A:$A,$V$8,$F:$F,AC$10)</f>
        <v>0</v>
      </c>
      <c r="AD11" s="1707">
        <f>AC11/X11</f>
        <v>0</v>
      </c>
      <c r="AE11" s="379"/>
    </row>
    <row r="12" spans="1:31" x14ac:dyDescent="0.25">
      <c r="A12" s="1597" t="s">
        <v>1913</v>
      </c>
      <c r="B12" s="1599" t="s">
        <v>1962</v>
      </c>
      <c r="C12" s="2430">
        <v>2007</v>
      </c>
      <c r="D12" s="1699">
        <v>9.8000000000000007</v>
      </c>
      <c r="E12" s="1697">
        <v>10</v>
      </c>
      <c r="F12" s="1697" t="s">
        <v>2229</v>
      </c>
      <c r="G12" s="1698">
        <v>2008</v>
      </c>
      <c r="H12" s="1699">
        <v>10.8</v>
      </c>
      <c r="I12" s="1697">
        <v>10</v>
      </c>
      <c r="J12" s="1697" t="s">
        <v>2229</v>
      </c>
      <c r="K12" s="1698">
        <v>2009</v>
      </c>
      <c r="L12" s="1695">
        <v>11.0456</v>
      </c>
      <c r="M12" s="1695">
        <v>10</v>
      </c>
      <c r="N12" s="1697" t="s">
        <v>2229</v>
      </c>
      <c r="O12" s="1696">
        <v>2010</v>
      </c>
      <c r="P12" s="1695">
        <v>9.8000000000000007</v>
      </c>
      <c r="Q12" s="2424" t="s">
        <v>2229</v>
      </c>
      <c r="R12" s="2431">
        <v>2011</v>
      </c>
      <c r="S12" s="1695">
        <v>9.9012000000000011</v>
      </c>
      <c r="T12" s="2424" t="s">
        <v>2229</v>
      </c>
      <c r="W12" s="1722">
        <v>2008</v>
      </c>
      <c r="X12" s="1723">
        <v>21.6</v>
      </c>
      <c r="Y12" s="1713">
        <f>SUMIFS($H:$H,$A:$A,$V$8,$J:$J,Y$10)</f>
        <v>21.6</v>
      </c>
      <c r="Z12" s="1721">
        <f>Y12/X12</f>
        <v>1</v>
      </c>
      <c r="AA12" s="1713">
        <f>SUMIFS($H:$H,$A:$A,$V$8,$J:$J,AA$10)</f>
        <v>0</v>
      </c>
      <c r="AB12" s="1721">
        <f>AA12/X12</f>
        <v>0</v>
      </c>
      <c r="AC12" s="1713">
        <f>SUMIFS($H:$H,$A:$A,$V$8,$J:$J,AC$10)</f>
        <v>0</v>
      </c>
      <c r="AD12" s="1707">
        <f>AC12/X12</f>
        <v>0</v>
      </c>
      <c r="AE12" s="379"/>
    </row>
    <row r="13" spans="1:31" x14ac:dyDescent="0.25">
      <c r="A13" s="1597" t="s">
        <v>1913</v>
      </c>
      <c r="B13" s="1599" t="s">
        <v>1960</v>
      </c>
      <c r="C13" s="2430">
        <v>2007</v>
      </c>
      <c r="D13" s="1699">
        <v>1.4</v>
      </c>
      <c r="E13" s="1697">
        <v>8.1</v>
      </c>
      <c r="F13" s="1697" t="s">
        <v>2229</v>
      </c>
      <c r="G13" s="1698">
        <v>2008</v>
      </c>
      <c r="H13" s="1699">
        <v>1.6</v>
      </c>
      <c r="I13" s="1697">
        <v>10</v>
      </c>
      <c r="J13" s="1697" t="s">
        <v>2229</v>
      </c>
      <c r="K13" s="1698">
        <v>2009</v>
      </c>
      <c r="L13" s="1695">
        <v>1.6040000000000001</v>
      </c>
      <c r="M13" s="1695">
        <v>10</v>
      </c>
      <c r="N13" s="1697" t="s">
        <v>2229</v>
      </c>
      <c r="O13" s="1696">
        <v>2010</v>
      </c>
      <c r="P13" s="1695">
        <v>1.6</v>
      </c>
      <c r="Q13" s="2424" t="s">
        <v>2229</v>
      </c>
      <c r="R13" s="2431">
        <v>2011</v>
      </c>
      <c r="S13" s="1695">
        <v>1.6504000000000001</v>
      </c>
      <c r="T13" s="2424" t="s">
        <v>2229</v>
      </c>
      <c r="W13" s="1722">
        <v>2009</v>
      </c>
      <c r="X13" s="1706">
        <f>Y13+AA13+AC13</f>
        <v>21.696800000000003</v>
      </c>
      <c r="Y13" s="1713">
        <f>SUMIFS($L:$L,$A:$A,$V$8,$N:$N,Y$10)</f>
        <v>21.696800000000003</v>
      </c>
      <c r="Z13" s="1721">
        <f>Y13/X13</f>
        <v>1</v>
      </c>
      <c r="AA13" s="1713">
        <f>SUMIFS($L:$L,$A:$A,$V$8,$N:$N,AA$10)</f>
        <v>0</v>
      </c>
      <c r="AB13" s="1721">
        <f>AA13/X13</f>
        <v>0</v>
      </c>
      <c r="AC13" s="1713">
        <f>SUMIFS($L:$L,$A:$A,$V$8,$N:$N,AC$10)</f>
        <v>0</v>
      </c>
      <c r="AD13" s="1707">
        <f>AC13/X13</f>
        <v>0</v>
      </c>
      <c r="AE13" s="379"/>
    </row>
    <row r="14" spans="1:31" x14ac:dyDescent="0.25">
      <c r="A14" s="1597" t="s">
        <v>1913</v>
      </c>
      <c r="B14" s="1599" t="s">
        <v>1958</v>
      </c>
      <c r="C14" s="2430">
        <v>2007</v>
      </c>
      <c r="D14" s="1699">
        <v>30</v>
      </c>
      <c r="E14" s="1697">
        <v>5.2</v>
      </c>
      <c r="F14" s="1697" t="s">
        <v>2227</v>
      </c>
      <c r="G14" s="1698">
        <v>2008</v>
      </c>
      <c r="H14" s="1699">
        <v>30.8</v>
      </c>
      <c r="I14" s="1697">
        <v>5.2</v>
      </c>
      <c r="J14" s="1697" t="s">
        <v>2227</v>
      </c>
      <c r="K14" s="1698">
        <v>2009</v>
      </c>
      <c r="L14" s="1695">
        <v>30.976400000000002</v>
      </c>
      <c r="M14" s="1695">
        <v>6.4615384615384617</v>
      </c>
      <c r="N14" s="1697" t="s">
        <v>2228</v>
      </c>
      <c r="O14" s="1696">
        <v>2010</v>
      </c>
      <c r="P14" s="1695">
        <v>30</v>
      </c>
      <c r="Q14" s="2424" t="s">
        <v>2229</v>
      </c>
      <c r="R14" s="2431">
        <v>2011</v>
      </c>
      <c r="S14" s="1695">
        <v>30.136800000000004</v>
      </c>
      <c r="T14" s="2424" t="s">
        <v>2229</v>
      </c>
      <c r="W14" s="1722">
        <v>2010</v>
      </c>
      <c r="X14" s="1706">
        <f>Y14+AA14+AC14</f>
        <v>22.5</v>
      </c>
      <c r="Y14" s="1713">
        <f>SUMIFS($P:$P,$A:$A,$V$8,$Q:$Q,Y$10)</f>
        <v>22.5</v>
      </c>
      <c r="Z14" s="1721">
        <f>Y14/X14</f>
        <v>1</v>
      </c>
      <c r="AA14" s="1713">
        <f>SUMIFS($P:$P,$A:$A,$V$8,$Q:$Q,AA$10)</f>
        <v>0</v>
      </c>
      <c r="AB14" s="1721">
        <f>AA14/X14</f>
        <v>0</v>
      </c>
      <c r="AC14" s="1713">
        <f>SUMIFS($P:$P,$A:$A,$V$8,$Q:$Q,AC$10)</f>
        <v>0</v>
      </c>
      <c r="AD14" s="1707">
        <f>AC14/X14</f>
        <v>0</v>
      </c>
      <c r="AE14" s="379"/>
    </row>
    <row r="15" spans="1:31" ht="20.100000000000001" customHeight="1" x14ac:dyDescent="0.25">
      <c r="A15" s="1597" t="s">
        <v>1913</v>
      </c>
      <c r="B15" s="1599" t="s">
        <v>1956</v>
      </c>
      <c r="C15" s="2430">
        <v>2007</v>
      </c>
      <c r="D15" s="1699">
        <v>4.4000000000000004</v>
      </c>
      <c r="E15" s="1702">
        <v>7.1</v>
      </c>
      <c r="F15" s="1702" t="s">
        <v>2228</v>
      </c>
      <c r="G15" s="1698">
        <v>2008</v>
      </c>
      <c r="H15" s="1699">
        <v>4.5999999999999996</v>
      </c>
      <c r="I15" s="1697">
        <v>8</v>
      </c>
      <c r="J15" s="1697" t="s">
        <v>2229</v>
      </c>
      <c r="K15" s="1698">
        <v>2009</v>
      </c>
      <c r="L15" s="1695">
        <v>4.5780000000000003</v>
      </c>
      <c r="M15" s="1695">
        <v>10</v>
      </c>
      <c r="N15" s="1697" t="s">
        <v>2229</v>
      </c>
      <c r="O15" s="1696">
        <v>2010</v>
      </c>
      <c r="P15" s="1695">
        <v>4.9000000000000004</v>
      </c>
      <c r="Q15" s="2424" t="s">
        <v>2229</v>
      </c>
      <c r="R15" s="2431">
        <v>2011</v>
      </c>
      <c r="S15" s="1695">
        <v>4.8460000000000001</v>
      </c>
      <c r="T15" s="2424" t="s">
        <v>2229</v>
      </c>
      <c r="W15" s="1722">
        <v>2011</v>
      </c>
      <c r="X15" s="1706">
        <f>Y15+AA15+AC15</f>
        <v>22.667200000000005</v>
      </c>
      <c r="Y15" s="1713">
        <f>SUMIFS($S:$S,$A:$A,$V$8,$T:$T,Y$10)</f>
        <v>22.667200000000005</v>
      </c>
      <c r="Z15" s="1721">
        <f>Y15/X15</f>
        <v>1</v>
      </c>
      <c r="AA15" s="1713">
        <f>SUMIFS($S:$S,$A:$A,$V$8,$T:$T,AA$10)</f>
        <v>0</v>
      </c>
      <c r="AB15" s="1721">
        <f>AA15/X15</f>
        <v>0</v>
      </c>
      <c r="AC15" s="1713">
        <f>SUMIFS($S:$S,$A:$A,$V$8,$T:$T,AC$10)</f>
        <v>0</v>
      </c>
      <c r="AD15" s="1707">
        <f>AC15/X15</f>
        <v>0</v>
      </c>
      <c r="AE15" s="379"/>
    </row>
    <row r="16" spans="1:31" ht="20.100000000000001" customHeight="1" x14ac:dyDescent="0.25">
      <c r="A16" s="1597" t="s">
        <v>1913</v>
      </c>
      <c r="B16" s="1599" t="s">
        <v>1955</v>
      </c>
      <c r="C16" s="2430">
        <v>2007</v>
      </c>
      <c r="D16" s="1699">
        <v>8.3000000000000007</v>
      </c>
      <c r="E16" s="1697">
        <v>9.8000000000000007</v>
      </c>
      <c r="F16" s="1697" t="s">
        <v>2229</v>
      </c>
      <c r="G16" s="1698">
        <v>2008</v>
      </c>
      <c r="H16" s="1699">
        <v>8.6</v>
      </c>
      <c r="I16" s="1697">
        <v>8</v>
      </c>
      <c r="J16" s="1697" t="s">
        <v>2229</v>
      </c>
      <c r="K16" s="1698">
        <v>2009</v>
      </c>
      <c r="L16" s="1695">
        <v>8.7236000000000011</v>
      </c>
      <c r="M16" s="1695">
        <v>8</v>
      </c>
      <c r="N16" s="1697" t="s">
        <v>2229</v>
      </c>
      <c r="O16" s="1696">
        <v>2010</v>
      </c>
      <c r="P16" s="1695">
        <v>8.9</v>
      </c>
      <c r="Q16" s="2424" t="s">
        <v>2229</v>
      </c>
      <c r="R16" s="2431">
        <v>2011</v>
      </c>
      <c r="S16" s="1695">
        <v>9.0003999999999991</v>
      </c>
      <c r="T16" s="2424" t="s">
        <v>2229</v>
      </c>
    </row>
    <row r="17" spans="1:31" ht="20.100000000000001" customHeight="1" x14ac:dyDescent="0.25">
      <c r="A17" s="1597" t="s">
        <v>1913</v>
      </c>
      <c r="B17" s="1599" t="s">
        <v>1953</v>
      </c>
      <c r="C17" s="2430">
        <v>2007</v>
      </c>
      <c r="D17" s="1699">
        <v>54.4</v>
      </c>
      <c r="E17" s="1697">
        <v>10</v>
      </c>
      <c r="F17" s="1697" t="s">
        <v>2229</v>
      </c>
      <c r="G17" s="1698">
        <v>2008</v>
      </c>
      <c r="H17" s="1699">
        <v>53.6</v>
      </c>
      <c r="I17" s="1697">
        <v>10</v>
      </c>
      <c r="J17" s="1697" t="s">
        <v>2229</v>
      </c>
      <c r="K17" s="1698">
        <v>2009</v>
      </c>
      <c r="L17" s="1695">
        <v>53.9285</v>
      </c>
      <c r="M17" s="1695">
        <v>10</v>
      </c>
      <c r="N17" s="1697" t="s">
        <v>2229</v>
      </c>
      <c r="O17" s="1696">
        <v>2010</v>
      </c>
      <c r="P17" s="1695">
        <v>53.4</v>
      </c>
      <c r="Q17" s="1697" t="s">
        <v>2229</v>
      </c>
      <c r="R17" s="2431">
        <v>2011</v>
      </c>
      <c r="S17" s="1695">
        <v>53.667999999999999</v>
      </c>
      <c r="T17" s="2424" t="s">
        <v>2229</v>
      </c>
    </row>
    <row r="18" spans="1:31" ht="20.100000000000001" customHeight="1" x14ac:dyDescent="0.25">
      <c r="A18" s="1597" t="s">
        <v>1913</v>
      </c>
      <c r="B18" s="1599" t="s">
        <v>1951</v>
      </c>
      <c r="C18" s="2430">
        <v>2007</v>
      </c>
      <c r="D18" s="1699">
        <v>2.9</v>
      </c>
      <c r="E18" s="1702">
        <v>7.6</v>
      </c>
      <c r="F18" s="1702" t="s">
        <v>2228</v>
      </c>
      <c r="G18" s="1698">
        <v>2008</v>
      </c>
      <c r="H18" s="1699">
        <v>2.5</v>
      </c>
      <c r="I18" s="1697">
        <v>7.3</v>
      </c>
      <c r="J18" s="1697" t="s">
        <v>2228</v>
      </c>
      <c r="K18" s="1698">
        <v>2009</v>
      </c>
      <c r="L18" s="1695">
        <v>2.5372000000000003</v>
      </c>
      <c r="M18" s="1695">
        <v>8.6</v>
      </c>
      <c r="N18" s="1697" t="s">
        <v>2229</v>
      </c>
      <c r="O18" s="1696">
        <v>2010</v>
      </c>
      <c r="P18" s="1695">
        <v>2.8</v>
      </c>
      <c r="Q18" s="2424" t="s">
        <v>2228</v>
      </c>
      <c r="R18" s="2431">
        <v>2011</v>
      </c>
      <c r="S18" s="1695">
        <v>2.8152000000000004</v>
      </c>
      <c r="T18" s="2424" t="s">
        <v>2229</v>
      </c>
    </row>
    <row r="19" spans="1:31" ht="20.100000000000001" customHeight="1" x14ac:dyDescent="0.25">
      <c r="A19" s="1597" t="s">
        <v>1913</v>
      </c>
      <c r="B19" s="1599" t="s">
        <v>1949</v>
      </c>
      <c r="C19" s="2430">
        <v>2007</v>
      </c>
      <c r="D19" s="1699">
        <v>124.3</v>
      </c>
      <c r="E19" s="1697">
        <v>9.6</v>
      </c>
      <c r="F19" s="1697" t="s">
        <v>2229</v>
      </c>
      <c r="G19" s="1698">
        <v>2008</v>
      </c>
      <c r="H19" s="1699">
        <v>121.4</v>
      </c>
      <c r="I19" s="1697">
        <v>8.5</v>
      </c>
      <c r="J19" s="1697" t="s">
        <v>2229</v>
      </c>
      <c r="K19" s="1698">
        <v>2009</v>
      </c>
      <c r="L19" s="1695">
        <v>122.4114</v>
      </c>
      <c r="M19" s="1695">
        <v>8.6923076923076916</v>
      </c>
      <c r="N19" s="1697" t="s">
        <v>2229</v>
      </c>
      <c r="O19" s="1696">
        <v>2010</v>
      </c>
      <c r="P19" s="1695">
        <v>125</v>
      </c>
      <c r="Q19" s="2424" t="s">
        <v>2229</v>
      </c>
      <c r="R19" s="2431">
        <v>2011</v>
      </c>
      <c r="S19" s="1695">
        <v>125.88359999999999</v>
      </c>
      <c r="T19" s="2424" t="s">
        <v>2229</v>
      </c>
      <c r="V19" s="230" t="s">
        <v>1913</v>
      </c>
      <c r="W19" s="2906" t="s">
        <v>2232</v>
      </c>
      <c r="X19" s="2907"/>
      <c r="Y19" s="2907"/>
      <c r="Z19" s="2907"/>
      <c r="AA19" s="2907"/>
      <c r="AB19" s="2907"/>
      <c r="AC19" s="2908"/>
      <c r="AD19" s="378"/>
      <c r="AE19" s="378"/>
    </row>
    <row r="20" spans="1:31" ht="20.100000000000001" customHeight="1" x14ac:dyDescent="0.25">
      <c r="A20" s="1597" t="s">
        <v>1913</v>
      </c>
      <c r="B20" s="1599" t="s">
        <v>1947</v>
      </c>
      <c r="C20" s="2430">
        <v>2007</v>
      </c>
      <c r="D20" s="1699">
        <v>0.9</v>
      </c>
      <c r="E20" s="1697">
        <v>8.5</v>
      </c>
      <c r="F20" s="1697" t="s">
        <v>2229</v>
      </c>
      <c r="G20" s="1698">
        <v>2008</v>
      </c>
      <c r="H20" s="1699">
        <v>1</v>
      </c>
      <c r="I20" s="1697">
        <v>8.1999999999999993</v>
      </c>
      <c r="J20" s="1697" t="s">
        <v>2229</v>
      </c>
      <c r="K20" s="1698">
        <v>2009</v>
      </c>
      <c r="L20" s="1695">
        <v>1.0756000000000001</v>
      </c>
      <c r="M20" s="1695">
        <v>7.6</v>
      </c>
      <c r="N20" s="1697" t="s">
        <v>2228</v>
      </c>
      <c r="O20" s="1696">
        <v>2010</v>
      </c>
      <c r="P20" s="1695">
        <v>1</v>
      </c>
      <c r="Q20" s="2424" t="s">
        <v>2228</v>
      </c>
      <c r="R20" s="2431">
        <v>2011</v>
      </c>
      <c r="S20" s="1695">
        <v>1.0444</v>
      </c>
      <c r="T20" s="1697" t="s">
        <v>2228</v>
      </c>
      <c r="W20" s="1720"/>
      <c r="X20" s="2909" t="s">
        <v>2231</v>
      </c>
      <c r="Y20" s="2910"/>
      <c r="Z20" s="2910"/>
      <c r="AA20" s="2910"/>
      <c r="AB20" s="2910"/>
      <c r="AC20" s="2910"/>
      <c r="AD20" s="2911"/>
      <c r="AE20" s="377"/>
    </row>
    <row r="21" spans="1:31" ht="20.100000000000001" customHeight="1" x14ac:dyDescent="0.25">
      <c r="A21" s="1597" t="s">
        <v>1913</v>
      </c>
      <c r="B21" s="1599" t="s">
        <v>1945</v>
      </c>
      <c r="C21" s="2430">
        <v>2007</v>
      </c>
      <c r="D21" s="1699">
        <v>1.2</v>
      </c>
      <c r="E21" s="1697">
        <v>8.8000000000000007</v>
      </c>
      <c r="F21" s="1697" t="s">
        <v>2229</v>
      </c>
      <c r="G21" s="1698">
        <v>2008</v>
      </c>
      <c r="H21" s="1699">
        <v>1.1000000000000001</v>
      </c>
      <c r="I21" s="1697">
        <v>9.1999999999999993</v>
      </c>
      <c r="J21" s="1697" t="s">
        <v>2229</v>
      </c>
      <c r="K21" s="1698">
        <v>2009</v>
      </c>
      <c r="L21" s="1695">
        <v>1.1396000000000002</v>
      </c>
      <c r="M21" s="1695">
        <v>10</v>
      </c>
      <c r="N21" s="1697" t="s">
        <v>2229</v>
      </c>
      <c r="O21" s="1696">
        <v>2010</v>
      </c>
      <c r="P21" s="1695">
        <v>1.3</v>
      </c>
      <c r="Q21" s="2424" t="s">
        <v>2229</v>
      </c>
      <c r="R21" s="2431">
        <v>2011</v>
      </c>
      <c r="S21" s="1695">
        <v>1.2532000000000001</v>
      </c>
      <c r="T21" s="2424" t="s">
        <v>2229</v>
      </c>
      <c r="W21" s="376"/>
      <c r="X21" s="1719" t="s">
        <v>2230</v>
      </c>
      <c r="Y21" s="1712" t="s">
        <v>2229</v>
      </c>
      <c r="Z21" s="1709" t="s">
        <v>2226</v>
      </c>
      <c r="AA21" s="1711" t="s">
        <v>2228</v>
      </c>
      <c r="AB21" s="1709" t="s">
        <v>2226</v>
      </c>
      <c r="AC21" s="1710" t="s">
        <v>2227</v>
      </c>
      <c r="AD21" s="1709" t="s">
        <v>2226</v>
      </c>
      <c r="AE21" s="369"/>
    </row>
    <row r="22" spans="1:31" ht="20.100000000000001" customHeight="1" x14ac:dyDescent="0.25">
      <c r="A22" s="1597" t="s">
        <v>1913</v>
      </c>
      <c r="B22" s="1599" t="s">
        <v>1943</v>
      </c>
      <c r="C22" s="2430">
        <v>2007</v>
      </c>
      <c r="D22" s="1699">
        <v>2.6</v>
      </c>
      <c r="E22" s="1697">
        <v>10</v>
      </c>
      <c r="F22" s="1697" t="s">
        <v>2229</v>
      </c>
      <c r="G22" s="1698">
        <v>2008</v>
      </c>
      <c r="H22" s="1699">
        <v>2.4</v>
      </c>
      <c r="I22" s="1697">
        <v>10</v>
      </c>
      <c r="J22" s="1697" t="s">
        <v>2229</v>
      </c>
      <c r="K22" s="1698">
        <v>2009</v>
      </c>
      <c r="L22" s="1695">
        <v>2.4740000000000002</v>
      </c>
      <c r="M22" s="1695">
        <v>10</v>
      </c>
      <c r="N22" s="1697" t="s">
        <v>2229</v>
      </c>
      <c r="O22" s="1696">
        <v>2010</v>
      </c>
      <c r="P22" s="1695">
        <v>2.4</v>
      </c>
      <c r="Q22" s="2424" t="s">
        <v>2229</v>
      </c>
      <c r="R22" s="2431">
        <v>2011</v>
      </c>
      <c r="S22" s="1695">
        <v>2.4359999999999999</v>
      </c>
      <c r="T22" s="2424" t="s">
        <v>2229</v>
      </c>
      <c r="W22" s="1708">
        <v>2007</v>
      </c>
      <c r="X22" s="1706">
        <f>Y22+AA22+AC22</f>
        <v>1048.5999999999999</v>
      </c>
      <c r="Y22" s="1706">
        <f>SUMIFS($D:$D,$A:$A,$V$19,$F:$F,Y$21)</f>
        <v>834.7</v>
      </c>
      <c r="Z22" s="1705">
        <f>Y22/X22</f>
        <v>0.79601373259584218</v>
      </c>
      <c r="AA22" s="1713">
        <f>SUMIFS($D:$D,$A:$A,$V$19,$F:$F,AA$21)</f>
        <v>179.8</v>
      </c>
      <c r="AB22" s="1707">
        <f>AA22/X22</f>
        <v>0.17146671752813278</v>
      </c>
      <c r="AC22" s="1713">
        <f>SUMIFS($D:$D,$A:$A,$V$19,$F:$F,AC$21)</f>
        <v>34.1</v>
      </c>
      <c r="AD22" s="1705">
        <f>AC22/X22</f>
        <v>3.2519549876025178E-2</v>
      </c>
      <c r="AE22" s="368"/>
    </row>
    <row r="23" spans="1:31" ht="20.100000000000001" customHeight="1" x14ac:dyDescent="0.25">
      <c r="A23" s="1597" t="s">
        <v>1913</v>
      </c>
      <c r="B23" s="1599" t="s">
        <v>1941</v>
      </c>
      <c r="C23" s="2430">
        <v>2007</v>
      </c>
      <c r="D23" s="1699">
        <v>32.6</v>
      </c>
      <c r="E23" s="1697">
        <v>10</v>
      </c>
      <c r="F23" s="1697" t="s">
        <v>2229</v>
      </c>
      <c r="G23" s="1698">
        <v>2008</v>
      </c>
      <c r="H23" s="1699">
        <v>31.7</v>
      </c>
      <c r="I23" s="1697">
        <v>10</v>
      </c>
      <c r="J23" s="1697" t="s">
        <v>2229</v>
      </c>
      <c r="K23" s="1698">
        <v>2009</v>
      </c>
      <c r="L23" s="1695">
        <v>31.88</v>
      </c>
      <c r="M23" s="1695">
        <v>10</v>
      </c>
      <c r="N23" s="1697" t="s">
        <v>2229</v>
      </c>
      <c r="O23" s="1696">
        <v>2010</v>
      </c>
      <c r="P23" s="1695">
        <v>32.1</v>
      </c>
      <c r="Q23" s="2424" t="s">
        <v>2229</v>
      </c>
      <c r="R23" s="2431">
        <v>2011</v>
      </c>
      <c r="S23" s="1695">
        <v>32.205199999999998</v>
      </c>
      <c r="T23" s="2424" t="s">
        <v>2229</v>
      </c>
      <c r="W23" s="1708">
        <v>2008</v>
      </c>
      <c r="X23" s="1706">
        <f>Y23+AA23+AC23</f>
        <v>1024.0999999999999</v>
      </c>
      <c r="Y23" s="1706">
        <f>SUMIFS($H:$H,$A:$A,$V$19,$J:$J,Y$21)</f>
        <v>814.2</v>
      </c>
      <c r="Z23" s="1705">
        <f>Y23/X23</f>
        <v>0.79503954691924628</v>
      </c>
      <c r="AA23" s="1713">
        <f>SUMIFS($H:$H,$A:$A,$V$19,$J:$J,AA$21)</f>
        <v>4.4000000000000004</v>
      </c>
      <c r="AB23" s="1707">
        <f>AA23/X23</f>
        <v>4.2964554242749739E-3</v>
      </c>
      <c r="AC23" s="1713">
        <f>SUMIFS($H:$H,$A:$A,$V$19,$J:$J,AC$21)</f>
        <v>205.5</v>
      </c>
      <c r="AD23" s="1705">
        <f>AC23/X23</f>
        <v>0.20066399765647888</v>
      </c>
      <c r="AE23" s="368"/>
    </row>
    <row r="24" spans="1:31" ht="20.100000000000001" customHeight="1" x14ac:dyDescent="0.25">
      <c r="A24" s="1597" t="s">
        <v>1913</v>
      </c>
      <c r="B24" s="1599" t="s">
        <v>1939</v>
      </c>
      <c r="C24" s="2430">
        <v>2007</v>
      </c>
      <c r="D24" s="1699">
        <v>0.6</v>
      </c>
      <c r="E24" s="1697">
        <v>10</v>
      </c>
      <c r="F24" s="1697" t="s">
        <v>2229</v>
      </c>
      <c r="G24" s="1698">
        <v>2008</v>
      </c>
      <c r="H24" s="1699">
        <v>0.7</v>
      </c>
      <c r="I24" s="1697">
        <v>10</v>
      </c>
      <c r="J24" s="1697" t="s">
        <v>2229</v>
      </c>
      <c r="K24" s="1698">
        <v>2009</v>
      </c>
      <c r="L24" s="1695">
        <v>0.72</v>
      </c>
      <c r="M24" s="1695">
        <v>10</v>
      </c>
      <c r="N24" s="1697" t="s">
        <v>2229</v>
      </c>
      <c r="O24" s="1696">
        <v>2010</v>
      </c>
      <c r="P24" s="1695">
        <v>0.7</v>
      </c>
      <c r="Q24" s="2424" t="s">
        <v>2229</v>
      </c>
      <c r="R24" s="2431">
        <v>2011</v>
      </c>
      <c r="S24" s="1695">
        <v>0.71799999999999997</v>
      </c>
      <c r="T24" s="2424" t="s">
        <v>2229</v>
      </c>
      <c r="W24" s="1708">
        <v>2009</v>
      </c>
      <c r="X24" s="1706">
        <f>Y24+AA24+AC24</f>
        <v>1034.1705999999999</v>
      </c>
      <c r="Y24" s="1706">
        <f>SUMIFS($L:$L,$A:$A,$V$19,$N:$N,Y$21)</f>
        <v>993.41939999999988</v>
      </c>
      <c r="Z24" s="1705">
        <f>Y24/X24</f>
        <v>0.96059528282857776</v>
      </c>
      <c r="AA24" s="1713">
        <f>SUMIFS($L:$L,$A:$A,$V$19,$N:$N,AA$21)</f>
        <v>40.751200000000004</v>
      </c>
      <c r="AB24" s="1707">
        <f>AA24/X24</f>
        <v>3.9404717171422209E-2</v>
      </c>
      <c r="AC24" s="1713">
        <f>SUMIFS($L:$L,$A:$A,$V$19,$N:$N,AC$21)</f>
        <v>0</v>
      </c>
      <c r="AD24" s="1705">
        <f>AC24/X24</f>
        <v>0</v>
      </c>
      <c r="AE24" s="368"/>
    </row>
    <row r="25" spans="1:31" ht="20.100000000000001" customHeight="1" x14ac:dyDescent="0.25">
      <c r="A25" s="1597" t="s">
        <v>1913</v>
      </c>
      <c r="B25" s="1599" t="s">
        <v>1937</v>
      </c>
      <c r="C25" s="2430">
        <v>2007</v>
      </c>
      <c r="D25" s="1699">
        <v>1.2</v>
      </c>
      <c r="E25" s="1702">
        <v>6.5</v>
      </c>
      <c r="F25" s="1702" t="s">
        <v>2228</v>
      </c>
      <c r="G25" s="1698">
        <v>2008</v>
      </c>
      <c r="H25" s="1699">
        <v>1.2</v>
      </c>
      <c r="I25" s="1697">
        <v>8.9</v>
      </c>
      <c r="J25" s="1697" t="s">
        <v>2229</v>
      </c>
      <c r="K25" s="1698">
        <v>2009</v>
      </c>
      <c r="L25" s="1695">
        <v>1.2596000000000001</v>
      </c>
      <c r="M25" s="1695">
        <v>7.7</v>
      </c>
      <c r="N25" s="1697" t="s">
        <v>2228</v>
      </c>
      <c r="O25" s="1696">
        <v>2010</v>
      </c>
      <c r="P25" s="1695">
        <v>1.1000000000000001</v>
      </c>
      <c r="Q25" s="2424" t="s">
        <v>2228</v>
      </c>
      <c r="R25" s="2431">
        <v>2011</v>
      </c>
      <c r="S25" s="1695">
        <v>1.1116000000000001</v>
      </c>
      <c r="T25" s="2424" t="s">
        <v>2229</v>
      </c>
      <c r="W25" s="1708">
        <v>2010</v>
      </c>
      <c r="X25" s="1706">
        <f>Y25+AA25+AC25</f>
        <v>1050</v>
      </c>
      <c r="Y25" s="1706">
        <f>SUMIFS($P:$P,$A:$A,$V$19,$Q:$Q,Y$21)</f>
        <v>1025.7</v>
      </c>
      <c r="Z25" s="1705">
        <f>Y25/X25</f>
        <v>0.97685714285714287</v>
      </c>
      <c r="AA25" s="1713">
        <f>SUMIFS($P:$P,$A:$A,$V$19,$Q:$Q,AA$21)</f>
        <v>19.8</v>
      </c>
      <c r="AB25" s="1707">
        <f>AA25/X25</f>
        <v>1.8857142857142857E-2</v>
      </c>
      <c r="AC25" s="1713">
        <f>SUMIFS($P:$P,$A:$A,$V$19,$Q:$Q,AC$21)</f>
        <v>4.5</v>
      </c>
      <c r="AD25" s="1705">
        <f>AC25/X25</f>
        <v>4.2857142857142859E-3</v>
      </c>
      <c r="AE25" s="368"/>
    </row>
    <row r="26" spans="1:31" ht="20.100000000000001" customHeight="1" x14ac:dyDescent="0.25">
      <c r="A26" s="1597" t="s">
        <v>1913</v>
      </c>
      <c r="B26" s="1599" t="s">
        <v>1936</v>
      </c>
      <c r="C26" s="2430">
        <v>2007</v>
      </c>
      <c r="D26" s="1699">
        <v>2.4</v>
      </c>
      <c r="E26" s="1697">
        <v>9.6</v>
      </c>
      <c r="F26" s="1697" t="s">
        <v>2229</v>
      </c>
      <c r="G26" s="1698">
        <v>2008</v>
      </c>
      <c r="H26" s="1699">
        <v>2.1</v>
      </c>
      <c r="I26" s="1697">
        <v>8.9</v>
      </c>
      <c r="J26" s="1697" t="s">
        <v>2229</v>
      </c>
      <c r="K26" s="1698">
        <v>2009</v>
      </c>
      <c r="L26" s="1695">
        <v>2.0960000000000001</v>
      </c>
      <c r="M26" s="1695">
        <v>8.7692307692307701</v>
      </c>
      <c r="N26" s="1697" t="s">
        <v>2229</v>
      </c>
      <c r="O26" s="1696">
        <v>2010</v>
      </c>
      <c r="P26" s="1695">
        <v>2.1</v>
      </c>
      <c r="Q26" s="1697" t="s">
        <v>2228</v>
      </c>
      <c r="R26" s="2431">
        <v>2011</v>
      </c>
      <c r="S26" s="1695">
        <v>2.1004</v>
      </c>
      <c r="T26" s="2424" t="s">
        <v>2229</v>
      </c>
      <c r="W26" s="1708">
        <v>2011</v>
      </c>
      <c r="X26" s="1706">
        <f>Y26+AA26+AC26</f>
        <v>1060.5472000000002</v>
      </c>
      <c r="Y26" s="1706">
        <f>SUMIFS($S:$S,$A:$A,$V$19,$T:$T,Y$21)</f>
        <v>1047.7548000000002</v>
      </c>
      <c r="Z26" s="1705">
        <f>Y26/X26</f>
        <v>0.98793792487500787</v>
      </c>
      <c r="AA26" s="1713">
        <f>SUMIFS($S:$S,$A:$A,$V$19,$T:$T,AA$21)</f>
        <v>9.5167999999999999</v>
      </c>
      <c r="AB26" s="1707">
        <f>AA26/X26</f>
        <v>8.9734808596920509E-3</v>
      </c>
      <c r="AC26" s="1713">
        <f>SUMIFS($S:$S,$A:$A,$V$19,$T:$T,AC$21)</f>
        <v>3.2756000000000003</v>
      </c>
      <c r="AD26" s="1705">
        <f>AC26/X26</f>
        <v>3.0885942653000259E-3</v>
      </c>
      <c r="AE26" s="368"/>
    </row>
    <row r="27" spans="1:31" ht="20.100000000000001" customHeight="1" x14ac:dyDescent="0.25">
      <c r="A27" s="1597" t="s">
        <v>1913</v>
      </c>
      <c r="B27" s="1599" t="s">
        <v>1935</v>
      </c>
      <c r="C27" s="2430">
        <v>2007</v>
      </c>
      <c r="D27" s="1699">
        <v>70.099999999999994</v>
      </c>
      <c r="E27" s="1697">
        <v>8.5</v>
      </c>
      <c r="F27" s="1697" t="s">
        <v>2229</v>
      </c>
      <c r="G27" s="1698">
        <v>2008</v>
      </c>
      <c r="H27" s="1699">
        <v>67.599999999999994</v>
      </c>
      <c r="I27" s="1697">
        <v>9.3000000000000007</v>
      </c>
      <c r="J27" s="1697" t="s">
        <v>2229</v>
      </c>
      <c r="K27" s="1698">
        <v>2009</v>
      </c>
      <c r="L27" s="1695">
        <v>68.319999999999993</v>
      </c>
      <c r="M27" s="1695">
        <v>10</v>
      </c>
      <c r="N27" s="1697" t="s">
        <v>2229</v>
      </c>
      <c r="O27" s="1696">
        <v>2010</v>
      </c>
      <c r="P27" s="1695">
        <v>70.900000000000006</v>
      </c>
      <c r="Q27" s="2424" t="s">
        <v>2229</v>
      </c>
      <c r="R27" s="2431">
        <v>2011</v>
      </c>
      <c r="S27" s="1695">
        <v>71.63</v>
      </c>
      <c r="T27" s="2424" t="s">
        <v>2229</v>
      </c>
      <c r="W27" s="367"/>
      <c r="X27" s="367"/>
      <c r="Y27" s="367"/>
      <c r="Z27" s="367"/>
      <c r="AA27" s="367"/>
      <c r="AB27" s="367"/>
      <c r="AC27" s="367"/>
      <c r="AD27" s="367"/>
      <c r="AE27" s="367"/>
    </row>
    <row r="28" spans="1:31" ht="20.100000000000001" customHeight="1" x14ac:dyDescent="0.25">
      <c r="A28" s="1597" t="s">
        <v>1913</v>
      </c>
      <c r="B28" s="1599" t="s">
        <v>1933</v>
      </c>
      <c r="C28" s="2430">
        <v>2007</v>
      </c>
      <c r="D28" s="1699">
        <v>5.8</v>
      </c>
      <c r="E28" s="1697">
        <v>9.1999999999999993</v>
      </c>
      <c r="F28" s="1697" t="s">
        <v>2229</v>
      </c>
      <c r="G28" s="1698">
        <v>2008</v>
      </c>
      <c r="H28" s="1699">
        <v>5.5</v>
      </c>
      <c r="I28" s="1697">
        <v>8.6</v>
      </c>
      <c r="J28" s="1697" t="s">
        <v>2229</v>
      </c>
      <c r="K28" s="1698">
        <v>2009</v>
      </c>
      <c r="L28" s="1695">
        <v>5.5</v>
      </c>
      <c r="M28" s="1695">
        <v>9.4</v>
      </c>
      <c r="N28" s="1697" t="s">
        <v>2229</v>
      </c>
      <c r="O28" s="1696">
        <v>2010</v>
      </c>
      <c r="P28" s="1695">
        <v>5.3</v>
      </c>
      <c r="Q28" s="2424" t="s">
        <v>2228</v>
      </c>
      <c r="R28" s="2431">
        <v>2011</v>
      </c>
      <c r="S28" s="1695">
        <v>5.2536000000000005</v>
      </c>
      <c r="T28" s="1697" t="s">
        <v>2228</v>
      </c>
    </row>
    <row r="29" spans="1:31" ht="20.100000000000001" customHeight="1" x14ac:dyDescent="0.25">
      <c r="A29" s="1597" t="s">
        <v>1913</v>
      </c>
      <c r="B29" s="1599" t="s">
        <v>1932</v>
      </c>
      <c r="C29" s="2430">
        <v>2007</v>
      </c>
      <c r="D29" s="1699">
        <v>6.7</v>
      </c>
      <c r="E29" s="1697">
        <v>10</v>
      </c>
      <c r="F29" s="1697" t="s">
        <v>2229</v>
      </c>
      <c r="G29" s="1698">
        <v>2008</v>
      </c>
      <c r="H29" s="1699">
        <v>7.6</v>
      </c>
      <c r="I29" s="1697">
        <v>10</v>
      </c>
      <c r="J29" s="1697" t="s">
        <v>2229</v>
      </c>
      <c r="K29" s="1698">
        <v>2009</v>
      </c>
      <c r="L29" s="1695">
        <v>7.8795999999999999</v>
      </c>
      <c r="M29" s="1695">
        <v>10</v>
      </c>
      <c r="N29" s="1697" t="s">
        <v>2229</v>
      </c>
      <c r="O29" s="1696">
        <v>2010</v>
      </c>
      <c r="P29" s="1695">
        <v>5.9</v>
      </c>
      <c r="Q29" s="2424" t="s">
        <v>2229</v>
      </c>
      <c r="R29" s="2431">
        <v>2011</v>
      </c>
      <c r="S29" s="1695">
        <v>6.0184000000000006</v>
      </c>
      <c r="T29" s="2424" t="s">
        <v>2229</v>
      </c>
    </row>
    <row r="30" spans="1:31" ht="20.100000000000001" customHeight="1" x14ac:dyDescent="0.25">
      <c r="A30" s="1597" t="s">
        <v>1913</v>
      </c>
      <c r="B30" s="1599" t="s">
        <v>1931</v>
      </c>
      <c r="C30" s="2430">
        <v>2007</v>
      </c>
      <c r="D30" s="1699">
        <v>3.6</v>
      </c>
      <c r="E30" s="1697">
        <v>8.1999999999999993</v>
      </c>
      <c r="F30" s="1697" t="s">
        <v>2229</v>
      </c>
      <c r="G30" s="1698">
        <v>2008</v>
      </c>
      <c r="H30" s="1699">
        <v>3.8</v>
      </c>
      <c r="I30" s="1697">
        <v>5.8</v>
      </c>
      <c r="J30" s="1697" t="s">
        <v>2227</v>
      </c>
      <c r="K30" s="1698">
        <v>2009</v>
      </c>
      <c r="L30" s="1695">
        <v>3.8564000000000003</v>
      </c>
      <c r="M30" s="1695">
        <v>10</v>
      </c>
      <c r="N30" s="1697" t="s">
        <v>2229</v>
      </c>
      <c r="O30" s="1696">
        <v>2010</v>
      </c>
      <c r="P30" s="1695">
        <v>3.7</v>
      </c>
      <c r="Q30" s="2424" t="s">
        <v>2229</v>
      </c>
      <c r="R30" s="2431">
        <v>2011</v>
      </c>
      <c r="S30" s="1695">
        <v>3.7656000000000005</v>
      </c>
      <c r="T30" s="2424" t="s">
        <v>2229</v>
      </c>
      <c r="V30" s="230" t="s">
        <v>1907</v>
      </c>
      <c r="W30" s="2903" t="s">
        <v>2232</v>
      </c>
      <c r="X30" s="2904"/>
      <c r="Y30" s="2904"/>
      <c r="Z30" s="2904"/>
      <c r="AA30" s="2904"/>
      <c r="AB30" s="2904"/>
      <c r="AC30" s="2905"/>
      <c r="AD30" s="372"/>
      <c r="AE30" s="372"/>
    </row>
    <row r="31" spans="1:31" ht="20.100000000000001" customHeight="1" x14ac:dyDescent="0.25">
      <c r="A31" s="1597" t="s">
        <v>1913</v>
      </c>
      <c r="B31" s="1599" t="s">
        <v>1929</v>
      </c>
      <c r="C31" s="2430">
        <v>2007</v>
      </c>
      <c r="D31" s="1699">
        <v>0.7</v>
      </c>
      <c r="E31" s="1697">
        <v>8.3000000000000007</v>
      </c>
      <c r="F31" s="1697" t="s">
        <v>2229</v>
      </c>
      <c r="G31" s="1698">
        <v>2008</v>
      </c>
      <c r="H31" s="1699">
        <v>0.7</v>
      </c>
      <c r="I31" s="1697">
        <v>9.3000000000000007</v>
      </c>
      <c r="J31" s="1697" t="s">
        <v>2229</v>
      </c>
      <c r="K31" s="1698">
        <v>2009</v>
      </c>
      <c r="L31" s="1695">
        <v>0.68280000000000007</v>
      </c>
      <c r="M31" s="1695">
        <v>6.7</v>
      </c>
      <c r="N31" s="1697" t="s">
        <v>2228</v>
      </c>
      <c r="O31" s="1696">
        <v>2010</v>
      </c>
      <c r="P31" s="1695">
        <v>0.9</v>
      </c>
      <c r="Q31" s="2424" t="s">
        <v>2228</v>
      </c>
      <c r="R31" s="2431">
        <v>2011</v>
      </c>
      <c r="S31" s="1695">
        <v>0.88240000000000007</v>
      </c>
      <c r="T31" s="2424" t="s">
        <v>2229</v>
      </c>
      <c r="W31" s="1717"/>
      <c r="X31" s="1716" t="s">
        <v>2231</v>
      </c>
      <c r="Y31" s="1715"/>
      <c r="Z31" s="1715"/>
      <c r="AA31" s="1715"/>
      <c r="AB31" s="1715"/>
      <c r="AC31" s="1715"/>
      <c r="AD31" s="1714"/>
      <c r="AE31" s="371"/>
    </row>
    <row r="32" spans="1:31" ht="20.100000000000001" customHeight="1" x14ac:dyDescent="0.25">
      <c r="A32" s="1597" t="s">
        <v>1913</v>
      </c>
      <c r="B32" s="1599" t="s">
        <v>1927</v>
      </c>
      <c r="C32" s="2430">
        <v>2007</v>
      </c>
      <c r="D32" s="1699">
        <v>4.0999999999999996</v>
      </c>
      <c r="E32" s="1697">
        <v>3.2</v>
      </c>
      <c r="F32" s="1697" t="s">
        <v>2227</v>
      </c>
      <c r="G32" s="1698">
        <v>2008</v>
      </c>
      <c r="H32" s="1699">
        <v>3.5</v>
      </c>
      <c r="I32" s="1697">
        <v>10</v>
      </c>
      <c r="J32" s="1697" t="s">
        <v>2229</v>
      </c>
      <c r="K32" s="1698">
        <v>2009</v>
      </c>
      <c r="L32" s="1695">
        <v>3.5604</v>
      </c>
      <c r="M32" s="1695">
        <v>10</v>
      </c>
      <c r="N32" s="1697" t="s">
        <v>2229</v>
      </c>
      <c r="O32" s="1696">
        <v>2010</v>
      </c>
      <c r="P32" s="1695">
        <v>3.6</v>
      </c>
      <c r="Q32" s="2424" t="s">
        <v>2229</v>
      </c>
      <c r="R32" s="2431">
        <v>2011</v>
      </c>
      <c r="S32" s="1695">
        <v>3.6764000000000001</v>
      </c>
      <c r="T32" s="2424" t="s">
        <v>2229</v>
      </c>
      <c r="W32" s="373"/>
      <c r="X32" s="1713" t="s">
        <v>2230</v>
      </c>
      <c r="Y32" s="1712" t="s">
        <v>2229</v>
      </c>
      <c r="Z32" s="1709" t="s">
        <v>2226</v>
      </c>
      <c r="AA32" s="1711" t="s">
        <v>2228</v>
      </c>
      <c r="AB32" s="1709" t="s">
        <v>2226</v>
      </c>
      <c r="AC32" s="1710" t="s">
        <v>2227</v>
      </c>
      <c r="AD32" s="1709" t="s">
        <v>2226</v>
      </c>
      <c r="AE32" s="369"/>
    </row>
    <row r="33" spans="1:31" ht="20.100000000000001" customHeight="1" x14ac:dyDescent="0.25">
      <c r="A33" s="1597" t="s">
        <v>1913</v>
      </c>
      <c r="B33" s="1599" t="s">
        <v>1925</v>
      </c>
      <c r="C33" s="2430">
        <v>2007</v>
      </c>
      <c r="D33" s="1699">
        <v>5.7</v>
      </c>
      <c r="E33" s="1697">
        <v>9.1</v>
      </c>
      <c r="F33" s="1697" t="s">
        <v>2229</v>
      </c>
      <c r="G33" s="1698">
        <v>2008</v>
      </c>
      <c r="H33" s="1699">
        <v>5</v>
      </c>
      <c r="I33" s="1697">
        <v>8.6999999999999993</v>
      </c>
      <c r="J33" s="1697" t="s">
        <v>2229</v>
      </c>
      <c r="K33" s="1698">
        <v>2009</v>
      </c>
      <c r="L33" s="1695">
        <v>5.0024000000000006</v>
      </c>
      <c r="M33" s="1695">
        <v>6.5</v>
      </c>
      <c r="N33" s="1697" t="s">
        <v>2228</v>
      </c>
      <c r="O33" s="1696">
        <v>2010</v>
      </c>
      <c r="P33" s="1695">
        <v>4.9000000000000004</v>
      </c>
      <c r="Q33" s="2424" t="s">
        <v>2228</v>
      </c>
      <c r="R33" s="2431">
        <v>2011</v>
      </c>
      <c r="S33" s="1695">
        <v>4.8764000000000003</v>
      </c>
      <c r="T33" s="2424" t="s">
        <v>2229</v>
      </c>
      <c r="W33" s="1708">
        <v>2007</v>
      </c>
      <c r="X33" s="1706">
        <f>Y33+AA33+AC33</f>
        <v>131.9</v>
      </c>
      <c r="Y33" s="1713">
        <f>SUMIFS($D:$D,$A:$A,$V$30,$F:$F,Y$32)</f>
        <v>98</v>
      </c>
      <c r="Z33" s="1705">
        <f>Y33/X33</f>
        <v>0.74298711144806673</v>
      </c>
      <c r="AA33" s="1713">
        <f>SUMIFS($D:$D,$A:$A,$V$30,$F:$F,AA$32)</f>
        <v>0</v>
      </c>
      <c r="AB33" s="1707">
        <f>AA33/X33</f>
        <v>0</v>
      </c>
      <c r="AC33" s="1713">
        <f>SUMIFS($D:$D,$A:$A,$V$30,$F:$F,AC$32)</f>
        <v>33.9</v>
      </c>
      <c r="AD33" s="1705">
        <f>AC33/X33</f>
        <v>0.25701288855193327</v>
      </c>
      <c r="AE33" s="368"/>
    </row>
    <row r="34" spans="1:31" ht="20.100000000000001" customHeight="1" x14ac:dyDescent="0.25">
      <c r="A34" s="1597" t="s">
        <v>1913</v>
      </c>
      <c r="B34" s="1599" t="s">
        <v>1924</v>
      </c>
      <c r="C34" s="2430">
        <v>2007</v>
      </c>
      <c r="D34" s="1699">
        <v>14.6</v>
      </c>
      <c r="E34" s="1697">
        <v>9.6999999999999993</v>
      </c>
      <c r="F34" s="1697" t="s">
        <v>2229</v>
      </c>
      <c r="G34" s="1698">
        <v>2008</v>
      </c>
      <c r="H34" s="1699">
        <v>14.1</v>
      </c>
      <c r="I34" s="1697">
        <v>8</v>
      </c>
      <c r="J34" s="1697" t="s">
        <v>2229</v>
      </c>
      <c r="K34" s="1698">
        <v>2009</v>
      </c>
      <c r="L34" s="1695">
        <v>14.160400000000001</v>
      </c>
      <c r="M34" s="1695">
        <v>8</v>
      </c>
      <c r="N34" s="1697" t="s">
        <v>2229</v>
      </c>
      <c r="O34" s="1696">
        <v>2010</v>
      </c>
      <c r="P34" s="1695">
        <v>15.8</v>
      </c>
      <c r="Q34" s="2424" t="s">
        <v>2229</v>
      </c>
      <c r="R34" s="2431">
        <v>2011</v>
      </c>
      <c r="S34" s="1695">
        <v>15.998400000000002</v>
      </c>
      <c r="T34" s="2424" t="s">
        <v>2229</v>
      </c>
      <c r="W34" s="1708">
        <v>2008</v>
      </c>
      <c r="X34" s="1706">
        <f>Y34+AA34+AC34</f>
        <v>105.9</v>
      </c>
      <c r="Y34" s="1713">
        <f>SUMIFS($H:$H,$A:$A,$V$30,$J:$J,Y$32)</f>
        <v>105.9</v>
      </c>
      <c r="Z34" s="1705">
        <f>Y34/X34</f>
        <v>1</v>
      </c>
      <c r="AA34" s="1713">
        <f>SUMIFS($H:$H,$A:$A,$V$30,$J:$J,AA$32)</f>
        <v>0</v>
      </c>
      <c r="AB34" s="1707">
        <f>AA34/X34</f>
        <v>0</v>
      </c>
      <c r="AC34" s="1713">
        <f>SUMIFS($H:$H,$A:$A,$V$30,$J:$J,AC$32)</f>
        <v>0</v>
      </c>
      <c r="AD34" s="1705">
        <f>AC34/X34</f>
        <v>0</v>
      </c>
      <c r="AE34" s="368"/>
    </row>
    <row r="35" spans="1:31" ht="20.100000000000001" customHeight="1" x14ac:dyDescent="0.25">
      <c r="A35" s="1597" t="s">
        <v>1913</v>
      </c>
      <c r="B35" s="1599" t="s">
        <v>1922</v>
      </c>
      <c r="C35" s="2430">
        <v>2007</v>
      </c>
      <c r="D35" s="1699">
        <v>1</v>
      </c>
      <c r="E35" s="1697">
        <v>10</v>
      </c>
      <c r="F35" s="1697" t="s">
        <v>2229</v>
      </c>
      <c r="G35" s="1698">
        <v>2008</v>
      </c>
      <c r="H35" s="1699">
        <v>1.1000000000000001</v>
      </c>
      <c r="I35" s="1697">
        <v>10</v>
      </c>
      <c r="J35" s="1697" t="s">
        <v>2229</v>
      </c>
      <c r="K35" s="1698">
        <v>2009</v>
      </c>
      <c r="L35" s="1695">
        <v>1.0712000000000002</v>
      </c>
      <c r="M35" s="1695">
        <v>10</v>
      </c>
      <c r="N35" s="1697" t="s">
        <v>2229</v>
      </c>
      <c r="O35" s="1696">
        <v>2010</v>
      </c>
      <c r="P35" s="1695">
        <v>1.1000000000000001</v>
      </c>
      <c r="Q35" s="1697" t="s">
        <v>2229</v>
      </c>
      <c r="R35" s="2431">
        <v>2011</v>
      </c>
      <c r="S35" s="1695">
        <v>1.1459999999999999</v>
      </c>
      <c r="T35" s="2424" t="s">
        <v>2229</v>
      </c>
      <c r="W35" s="1708">
        <v>2009</v>
      </c>
      <c r="X35" s="1706">
        <f>Y35+AA35+AC35</f>
        <v>107.72839999999999</v>
      </c>
      <c r="Y35" s="1713">
        <f>SUMIFS($L:$L,$A:$A,$V$30,$N:$N,Y$32)</f>
        <v>107.72839999999999</v>
      </c>
      <c r="Z35" s="1705">
        <f>Y35/X35</f>
        <v>1</v>
      </c>
      <c r="AA35" s="1713">
        <f>SUMIFS($L:$L,$A:$A,$V$30,$N:$N,AA$32)</f>
        <v>0</v>
      </c>
      <c r="AB35" s="1707">
        <f>AA35/X35</f>
        <v>0</v>
      </c>
      <c r="AC35" s="1713">
        <f>SUMIFS($L:$L,$A:$A,$V$30,$N:$N,AC$32)</f>
        <v>0</v>
      </c>
      <c r="AD35" s="1705">
        <f>AC35/X35</f>
        <v>0</v>
      </c>
      <c r="AE35" s="368"/>
    </row>
    <row r="36" spans="1:31" ht="20.100000000000001" customHeight="1" x14ac:dyDescent="0.25">
      <c r="A36" s="1597" t="s">
        <v>1913</v>
      </c>
      <c r="B36" s="1599" t="s">
        <v>1921</v>
      </c>
      <c r="C36" s="2430">
        <v>2007</v>
      </c>
      <c r="D36" s="1699">
        <v>435.4</v>
      </c>
      <c r="E36" s="1697">
        <v>9.6</v>
      </c>
      <c r="F36" s="1697" t="s">
        <v>2229</v>
      </c>
      <c r="G36" s="1698">
        <v>2008</v>
      </c>
      <c r="H36" s="1699">
        <v>421.2</v>
      </c>
      <c r="I36" s="1697">
        <v>8.9</v>
      </c>
      <c r="J36" s="1697" t="s">
        <v>2229</v>
      </c>
      <c r="K36" s="1698">
        <v>2009</v>
      </c>
      <c r="L36" s="1695">
        <v>425.83729999999997</v>
      </c>
      <c r="M36" s="1695">
        <v>8.7692307692307701</v>
      </c>
      <c r="N36" s="1697" t="s">
        <v>2229</v>
      </c>
      <c r="O36" s="1696">
        <v>2010</v>
      </c>
      <c r="P36" s="1695">
        <v>430.9</v>
      </c>
      <c r="Q36" s="2424" t="s">
        <v>2229</v>
      </c>
      <c r="R36" s="2431">
        <v>2011</v>
      </c>
      <c r="S36" s="1695">
        <v>436.74400000000003</v>
      </c>
      <c r="T36" s="2424" t="s">
        <v>2229</v>
      </c>
      <c r="W36" s="1708">
        <v>2010</v>
      </c>
      <c r="X36" s="1706">
        <f>Y36+AA36+AC36</f>
        <v>110.2</v>
      </c>
      <c r="Y36" s="1713">
        <f>SUMIFS($P:$P,$A:$A,$V$30,$Q:$Q,Y$32)</f>
        <v>110.2</v>
      </c>
      <c r="Z36" s="1705">
        <f>Y36/X36</f>
        <v>1</v>
      </c>
      <c r="AA36" s="1713">
        <f>SUMIFS($P:$P,$A:$A,$V$30,$Q:$Q,AA$32)</f>
        <v>0</v>
      </c>
      <c r="AB36" s="1707">
        <f>AA36/X36</f>
        <v>0</v>
      </c>
      <c r="AC36" s="1713">
        <f>SUMIFS($P:$P,$A:$A,$V$30,$Q:$Q,AC$32)</f>
        <v>0</v>
      </c>
      <c r="AD36" s="1705">
        <f>AC36/X36</f>
        <v>0</v>
      </c>
      <c r="AE36" s="368"/>
    </row>
    <row r="37" spans="1:31" ht="20.100000000000001" customHeight="1" x14ac:dyDescent="0.25">
      <c r="A37" s="1597" t="s">
        <v>1913</v>
      </c>
      <c r="B37" s="1599" t="s">
        <v>1919</v>
      </c>
      <c r="C37" s="2430">
        <v>2007</v>
      </c>
      <c r="D37" s="1699">
        <v>2.6</v>
      </c>
      <c r="E37" s="1697">
        <v>10</v>
      </c>
      <c r="F37" s="1697" t="s">
        <v>2229</v>
      </c>
      <c r="G37" s="1698">
        <v>2008</v>
      </c>
      <c r="H37" s="1699">
        <v>2.6</v>
      </c>
      <c r="I37" s="1697">
        <v>8.5</v>
      </c>
      <c r="J37" s="1697" t="s">
        <v>2229</v>
      </c>
      <c r="K37" s="1698">
        <v>2009</v>
      </c>
      <c r="L37" s="1695">
        <v>2.5708000000000002</v>
      </c>
      <c r="M37" s="1695">
        <v>10</v>
      </c>
      <c r="N37" s="1697" t="s">
        <v>2229</v>
      </c>
      <c r="O37" s="1696">
        <v>2010</v>
      </c>
      <c r="P37" s="1695">
        <v>2.5</v>
      </c>
      <c r="Q37" s="2424" t="s">
        <v>2229</v>
      </c>
      <c r="R37" s="2431">
        <v>2011</v>
      </c>
      <c r="S37" s="1695">
        <v>2.4716000000000005</v>
      </c>
      <c r="T37" s="1697" t="s">
        <v>2228</v>
      </c>
      <c r="W37" s="1708">
        <v>2011</v>
      </c>
      <c r="X37" s="1706">
        <f>Y37+AA37+AC37</f>
        <v>111.5604</v>
      </c>
      <c r="Y37" s="1713">
        <f>SUMIFS($S:$S,$A:$A,$V$30,$T:$T,Y$32)</f>
        <v>111.5604</v>
      </c>
      <c r="Z37" s="1705">
        <f>Y37/X37</f>
        <v>1</v>
      </c>
      <c r="AA37" s="1713">
        <f>SUMIFS($S:$S,$A:$A,$V$30,$T:$T,AA$32)</f>
        <v>0</v>
      </c>
      <c r="AB37" s="1707">
        <f>AA37/X37</f>
        <v>0</v>
      </c>
      <c r="AC37" s="1713">
        <f>SUMIFS($S:$S,$A:$A,$V$30,$T:$T,AC$32)</f>
        <v>0</v>
      </c>
      <c r="AD37" s="1705">
        <f>AC37/X37</f>
        <v>0</v>
      </c>
      <c r="AE37" s="368"/>
    </row>
    <row r="38" spans="1:31" ht="20.100000000000001" customHeight="1" x14ac:dyDescent="0.25">
      <c r="A38" s="1597" t="s">
        <v>1913</v>
      </c>
      <c r="B38" s="1599" t="s">
        <v>1917</v>
      </c>
      <c r="C38" s="2430">
        <v>2007</v>
      </c>
      <c r="D38" s="1699">
        <v>1.1000000000000001</v>
      </c>
      <c r="E38" s="1697">
        <v>8.1999999999999993</v>
      </c>
      <c r="F38" s="1697" t="s">
        <v>2229</v>
      </c>
      <c r="G38" s="1698">
        <v>2008</v>
      </c>
      <c r="H38" s="1699">
        <v>1.1000000000000001</v>
      </c>
      <c r="I38" s="1697">
        <v>6</v>
      </c>
      <c r="J38" s="1697" t="s">
        <v>2228</v>
      </c>
      <c r="K38" s="1698">
        <v>2009</v>
      </c>
      <c r="L38" s="1695">
        <v>1.0648</v>
      </c>
      <c r="M38" s="1695">
        <v>8.1</v>
      </c>
      <c r="N38" s="1697" t="s">
        <v>2229</v>
      </c>
      <c r="O38" s="1696">
        <v>2010</v>
      </c>
      <c r="P38" s="1695">
        <v>1.2</v>
      </c>
      <c r="Q38" s="2424" t="s">
        <v>2227</v>
      </c>
      <c r="R38" s="2431">
        <v>2011</v>
      </c>
      <c r="S38" s="1695">
        <v>1.1579999999999999</v>
      </c>
      <c r="T38" s="2424" t="s">
        <v>2229</v>
      </c>
    </row>
    <row r="39" spans="1:31" ht="20.100000000000001" customHeight="1" x14ac:dyDescent="0.25">
      <c r="A39" s="1597" t="s">
        <v>1913</v>
      </c>
      <c r="B39" s="1599" t="s">
        <v>552</v>
      </c>
      <c r="C39" s="2430">
        <v>2007</v>
      </c>
      <c r="D39" s="1699">
        <v>157</v>
      </c>
      <c r="E39" s="1702">
        <v>6.7</v>
      </c>
      <c r="F39" s="1702" t="s">
        <v>2228</v>
      </c>
      <c r="G39" s="1698">
        <v>2008</v>
      </c>
      <c r="H39" s="1699">
        <v>153</v>
      </c>
      <c r="I39" s="1697">
        <v>5</v>
      </c>
      <c r="J39" s="1697" t="s">
        <v>2227</v>
      </c>
      <c r="K39" s="1698">
        <v>2009</v>
      </c>
      <c r="L39" s="1695">
        <v>154.44060000000002</v>
      </c>
      <c r="M39" s="1695">
        <v>10</v>
      </c>
      <c r="N39" s="1697" t="s">
        <v>2229</v>
      </c>
      <c r="O39" s="1696">
        <v>2010</v>
      </c>
      <c r="P39" s="1695">
        <v>163.6</v>
      </c>
      <c r="Q39" s="2424" t="s">
        <v>2229</v>
      </c>
      <c r="R39" s="2431">
        <v>2011</v>
      </c>
      <c r="S39" s="1695">
        <v>165.15960000000001</v>
      </c>
      <c r="T39" s="2424" t="s">
        <v>2229</v>
      </c>
    </row>
    <row r="40" spans="1:31" ht="20.100000000000001" customHeight="1" x14ac:dyDescent="0.25">
      <c r="A40" s="1597" t="s">
        <v>1913</v>
      </c>
      <c r="B40" s="1599" t="s">
        <v>1914</v>
      </c>
      <c r="C40" s="2430">
        <v>2007</v>
      </c>
      <c r="D40" s="1699">
        <v>14.3</v>
      </c>
      <c r="E40" s="1697">
        <v>10</v>
      </c>
      <c r="F40" s="1697" t="s">
        <v>2229</v>
      </c>
      <c r="G40" s="1698">
        <v>2008</v>
      </c>
      <c r="H40" s="1699">
        <v>13.9</v>
      </c>
      <c r="I40" s="1697">
        <v>10</v>
      </c>
      <c r="J40" s="1697" t="s">
        <v>2229</v>
      </c>
      <c r="K40" s="1698">
        <v>2009</v>
      </c>
      <c r="L40" s="1695">
        <v>14.12</v>
      </c>
      <c r="M40" s="1695">
        <v>10</v>
      </c>
      <c r="N40" s="1697" t="s">
        <v>2229</v>
      </c>
      <c r="O40" s="1696">
        <v>2010</v>
      </c>
      <c r="P40" s="1695">
        <v>14.8</v>
      </c>
      <c r="Q40" s="2424" t="s">
        <v>2229</v>
      </c>
      <c r="R40" s="2431">
        <v>2011</v>
      </c>
      <c r="S40" s="1695">
        <v>14.944800000000001</v>
      </c>
      <c r="T40" s="2424" t="s">
        <v>2229</v>
      </c>
    </row>
    <row r="41" spans="1:31" ht="20.100000000000001" customHeight="1" x14ac:dyDescent="0.25">
      <c r="A41" s="1597" t="s">
        <v>1907</v>
      </c>
      <c r="B41" s="1599" t="s">
        <v>1911</v>
      </c>
      <c r="C41" s="2430">
        <v>2007</v>
      </c>
      <c r="D41" s="1701">
        <v>51.5</v>
      </c>
      <c r="E41" s="1697">
        <v>9.6999999999999993</v>
      </c>
      <c r="F41" s="1697" t="s">
        <v>2229</v>
      </c>
      <c r="G41" s="1698">
        <v>2008</v>
      </c>
      <c r="H41" s="1699">
        <v>36.1</v>
      </c>
      <c r="I41" s="1697">
        <v>8</v>
      </c>
      <c r="J41" s="1697" t="s">
        <v>2229</v>
      </c>
      <c r="K41" s="1698">
        <v>2009</v>
      </c>
      <c r="L41" s="1695">
        <v>36.661999999999999</v>
      </c>
      <c r="M41" s="1695">
        <v>8</v>
      </c>
      <c r="N41" s="1697" t="s">
        <v>2229</v>
      </c>
      <c r="O41" s="1696">
        <v>2010</v>
      </c>
      <c r="P41" s="1695">
        <v>39</v>
      </c>
      <c r="Q41" s="2424" t="s">
        <v>2229</v>
      </c>
      <c r="R41" s="2431">
        <v>2011</v>
      </c>
      <c r="S41" s="1695">
        <v>39.314399999999999</v>
      </c>
      <c r="T41" s="2424" t="s">
        <v>2229</v>
      </c>
      <c r="V41" s="230" t="s">
        <v>1869</v>
      </c>
      <c r="W41" s="2903" t="s">
        <v>2232</v>
      </c>
      <c r="X41" s="2904"/>
      <c r="Y41" s="2904"/>
      <c r="Z41" s="2904"/>
      <c r="AA41" s="2904"/>
      <c r="AB41" s="2904"/>
      <c r="AC41" s="2905"/>
      <c r="AD41" s="372"/>
      <c r="AE41" s="372"/>
    </row>
    <row r="42" spans="1:31" ht="20.100000000000001" customHeight="1" x14ac:dyDescent="0.25">
      <c r="A42" s="1597" t="s">
        <v>1907</v>
      </c>
      <c r="B42" s="1599" t="s">
        <v>1910</v>
      </c>
      <c r="C42" s="2430">
        <v>2007</v>
      </c>
      <c r="D42" s="1701">
        <v>11.5</v>
      </c>
      <c r="E42" s="1700">
        <v>10</v>
      </c>
      <c r="F42" s="1697" t="s">
        <v>2229</v>
      </c>
      <c r="G42" s="1698">
        <v>2008</v>
      </c>
      <c r="H42" s="1699">
        <v>10.1</v>
      </c>
      <c r="I42" s="1698">
        <v>10</v>
      </c>
      <c r="J42" s="1697" t="s">
        <v>2229</v>
      </c>
      <c r="K42" s="1698">
        <v>2009</v>
      </c>
      <c r="L42" s="1695">
        <v>10.2812</v>
      </c>
      <c r="M42" s="1695">
        <v>10</v>
      </c>
      <c r="N42" s="1697" t="s">
        <v>2229</v>
      </c>
      <c r="O42" s="1696">
        <v>2010</v>
      </c>
      <c r="P42" s="1695">
        <v>11.2</v>
      </c>
      <c r="Q42" s="2424" t="s">
        <v>2229</v>
      </c>
      <c r="R42" s="2431">
        <v>2011</v>
      </c>
      <c r="S42" s="1695">
        <v>11.4252</v>
      </c>
      <c r="T42" s="2424" t="s">
        <v>2229</v>
      </c>
      <c r="W42" s="1717"/>
      <c r="X42" s="1716" t="s">
        <v>2231</v>
      </c>
      <c r="Y42" s="1715"/>
      <c r="Z42" s="1715"/>
      <c r="AA42" s="1715"/>
      <c r="AB42" s="1715"/>
      <c r="AC42" s="1715"/>
      <c r="AD42" s="1714"/>
      <c r="AE42" s="371"/>
    </row>
    <row r="43" spans="1:31" ht="20.100000000000001" customHeight="1" x14ac:dyDescent="0.25">
      <c r="A43" s="1597" t="s">
        <v>1907</v>
      </c>
      <c r="B43" s="1599" t="s">
        <v>1909</v>
      </c>
      <c r="C43" s="2430">
        <v>2007</v>
      </c>
      <c r="D43" s="1699">
        <v>35</v>
      </c>
      <c r="E43" s="1698">
        <v>10</v>
      </c>
      <c r="F43" s="1697" t="s">
        <v>2229</v>
      </c>
      <c r="G43" s="1698">
        <v>2008</v>
      </c>
      <c r="H43" s="1699">
        <v>28.6</v>
      </c>
      <c r="I43" s="1698">
        <v>10</v>
      </c>
      <c r="J43" s="1697" t="s">
        <v>2229</v>
      </c>
      <c r="K43" s="1698">
        <v>2009</v>
      </c>
      <c r="L43" s="1695">
        <v>29.155200000000001</v>
      </c>
      <c r="M43" s="1695">
        <v>10</v>
      </c>
      <c r="N43" s="1697" t="s">
        <v>2229</v>
      </c>
      <c r="O43" s="1696">
        <v>2010</v>
      </c>
      <c r="P43" s="1695">
        <v>29.2</v>
      </c>
      <c r="Q43" s="2424" t="s">
        <v>2229</v>
      </c>
      <c r="R43" s="2431">
        <v>2011</v>
      </c>
      <c r="S43" s="1695">
        <v>29.7</v>
      </c>
      <c r="T43" s="2424" t="s">
        <v>2229</v>
      </c>
      <c r="W43" s="373"/>
      <c r="X43" s="1713" t="s">
        <v>2230</v>
      </c>
      <c r="Y43" s="1712" t="s">
        <v>2229</v>
      </c>
      <c r="Z43" s="1709" t="s">
        <v>2226</v>
      </c>
      <c r="AA43" s="1711" t="s">
        <v>2228</v>
      </c>
      <c r="AB43" s="1709" t="s">
        <v>2226</v>
      </c>
      <c r="AC43" s="1710" t="s">
        <v>2227</v>
      </c>
      <c r="AD43" s="1709" t="s">
        <v>2226</v>
      </c>
      <c r="AE43" s="369"/>
    </row>
    <row r="44" spans="1:31" ht="20.100000000000001" customHeight="1" x14ac:dyDescent="0.25">
      <c r="A44" s="1597" t="s">
        <v>1907</v>
      </c>
      <c r="B44" s="1599" t="s">
        <v>1908</v>
      </c>
      <c r="C44" s="2430">
        <v>2007</v>
      </c>
      <c r="D44" s="1701">
        <v>33.9</v>
      </c>
      <c r="E44" s="1700">
        <v>3.3</v>
      </c>
      <c r="F44" s="1697" t="s">
        <v>2227</v>
      </c>
      <c r="G44" s="1698">
        <v>2008</v>
      </c>
      <c r="H44" s="1699">
        <v>31.1</v>
      </c>
      <c r="I44" s="1698">
        <v>10</v>
      </c>
      <c r="J44" s="1697" t="s">
        <v>2229</v>
      </c>
      <c r="K44" s="1698">
        <v>2009</v>
      </c>
      <c r="L44" s="1695">
        <v>31.63</v>
      </c>
      <c r="M44" s="1695">
        <v>10</v>
      </c>
      <c r="N44" s="1697" t="s">
        <v>2229</v>
      </c>
      <c r="O44" s="1696">
        <v>2010</v>
      </c>
      <c r="P44" s="1695">
        <v>30.8</v>
      </c>
      <c r="Q44" s="1697" t="s">
        <v>2229</v>
      </c>
      <c r="R44" s="2431">
        <v>2011</v>
      </c>
      <c r="S44" s="1695">
        <v>31.120800000000003</v>
      </c>
      <c r="T44" s="2424" t="s">
        <v>2229</v>
      </c>
      <c r="W44" s="1708">
        <v>2007</v>
      </c>
      <c r="X44" s="1706">
        <f>Y44+AA44+AC44</f>
        <v>578.4</v>
      </c>
      <c r="Y44" s="1713">
        <f>SUMIFS($D:$D,$A:$A,$V$41,$F:$F,Y$43)</f>
        <v>68.099999999999994</v>
      </c>
      <c r="Z44" s="1705">
        <f>Y44/X44</f>
        <v>0.11773858921161826</v>
      </c>
      <c r="AA44" s="1713">
        <f>SUMIFS($D:$D,$A:$A,$V$41,$F:$F,AA$43)</f>
        <v>455.90000000000003</v>
      </c>
      <c r="AB44" s="1707">
        <f>AA44/X44</f>
        <v>0.78820885200553259</v>
      </c>
      <c r="AC44" s="1713">
        <f>SUMIFS($D:$D,$A:$A,$V$41,$F:$F,AC$43)</f>
        <v>54.400000000000006</v>
      </c>
      <c r="AD44" s="1705">
        <f>AC44/X44</f>
        <v>9.4052558782849252E-2</v>
      </c>
      <c r="AE44" s="368"/>
    </row>
    <row r="45" spans="1:31" ht="20.100000000000001" customHeight="1" x14ac:dyDescent="0.25">
      <c r="A45" s="1597" t="s">
        <v>1869</v>
      </c>
      <c r="B45" s="1599" t="s">
        <v>1906</v>
      </c>
      <c r="C45" s="2430">
        <v>2007</v>
      </c>
      <c r="D45" s="1699">
        <v>5.5</v>
      </c>
      <c r="E45" s="1697">
        <v>5.4</v>
      </c>
      <c r="F45" s="1697" t="s">
        <v>2227</v>
      </c>
      <c r="G45" s="1698">
        <v>2008</v>
      </c>
      <c r="H45" s="1699">
        <v>5</v>
      </c>
      <c r="I45" s="1697">
        <v>7.1</v>
      </c>
      <c r="J45" s="1697" t="s">
        <v>2228</v>
      </c>
      <c r="K45" s="1698">
        <v>2009</v>
      </c>
      <c r="L45" s="1695">
        <v>5.0424000000000007</v>
      </c>
      <c r="M45" s="1695">
        <v>10</v>
      </c>
      <c r="N45" s="1697" t="s">
        <v>2229</v>
      </c>
      <c r="O45" s="1696">
        <v>2010</v>
      </c>
      <c r="P45" s="1695">
        <v>5.5</v>
      </c>
      <c r="Q45" s="2424" t="s">
        <v>2229</v>
      </c>
      <c r="R45" s="2431">
        <v>2011</v>
      </c>
      <c r="S45" s="1695">
        <v>5.4580000000000002</v>
      </c>
      <c r="T45" s="2424" t="s">
        <v>2229</v>
      </c>
      <c r="W45" s="1708">
        <v>2008</v>
      </c>
      <c r="X45" s="1706">
        <f>Y45+AA45+AC45</f>
        <v>561.6</v>
      </c>
      <c r="Y45" s="1713">
        <f>SUMIFS($H:$H,$A:$A,$V$41,$J:$J,Y$43)</f>
        <v>499.1</v>
      </c>
      <c r="Z45" s="1705">
        <f>Y45/X45</f>
        <v>0.8887108262108262</v>
      </c>
      <c r="AA45" s="1713">
        <f>SUMIFS($H:$H,$A:$A,$V$41,$J:$J,AA$43)</f>
        <v>18.5</v>
      </c>
      <c r="AB45" s="1707">
        <f>AA45/X45</f>
        <v>3.2941595441595438E-2</v>
      </c>
      <c r="AC45" s="1713">
        <f>SUMIFS($H:$H,$A:$A,$V$41,$J:$J,AC$43)</f>
        <v>44</v>
      </c>
      <c r="AD45" s="1705">
        <f>AC45/X45</f>
        <v>7.8347578347578342E-2</v>
      </c>
      <c r="AE45" s="368"/>
    </row>
    <row r="46" spans="1:31" ht="20.100000000000001" customHeight="1" x14ac:dyDescent="0.25">
      <c r="A46" s="1597" t="s">
        <v>1869</v>
      </c>
      <c r="B46" s="1599" t="s">
        <v>1905</v>
      </c>
      <c r="C46" s="2430">
        <v>2007</v>
      </c>
      <c r="D46" s="1699">
        <v>7.7</v>
      </c>
      <c r="E46" s="1703">
        <v>6</v>
      </c>
      <c r="F46" s="1702" t="s">
        <v>2228</v>
      </c>
      <c r="G46" s="1698">
        <v>2008</v>
      </c>
      <c r="H46" s="1699">
        <v>7.7</v>
      </c>
      <c r="I46" s="1700">
        <v>10</v>
      </c>
      <c r="J46" s="1697" t="s">
        <v>2229</v>
      </c>
      <c r="K46" s="1698">
        <v>2009</v>
      </c>
      <c r="L46" s="1695">
        <v>7.7856000000000005</v>
      </c>
      <c r="M46" s="1695">
        <v>10</v>
      </c>
      <c r="N46" s="1697" t="s">
        <v>2229</v>
      </c>
      <c r="O46" s="1696">
        <v>2010</v>
      </c>
      <c r="P46" s="1695">
        <v>8.1999999999999993</v>
      </c>
      <c r="Q46" s="2424" t="s">
        <v>2229</v>
      </c>
      <c r="R46" s="2431">
        <v>2011</v>
      </c>
      <c r="S46" s="1695">
        <v>8.3580000000000005</v>
      </c>
      <c r="T46" s="2424" t="s">
        <v>2229</v>
      </c>
      <c r="W46" s="1708">
        <v>2009</v>
      </c>
      <c r="X46" s="1706">
        <f>Y46+AA46+AC46</f>
        <v>566.32769999999982</v>
      </c>
      <c r="Y46" s="1713">
        <f>SUMIFS($L:$L,$A:$A,$V$41,$N:$N,Y$43)</f>
        <v>497.08769999999993</v>
      </c>
      <c r="Z46" s="1705">
        <f>Y46/X46</f>
        <v>0.8777386308315841</v>
      </c>
      <c r="AA46" s="1713">
        <f>SUMIFS($L:$L,$A:$A,$V$41,$N:$N,AA$43)</f>
        <v>54.693600000000004</v>
      </c>
      <c r="AB46" s="1707">
        <f>AA46/X46</f>
        <v>9.6575887070330518E-2</v>
      </c>
      <c r="AC46" s="1713">
        <f>SUMIFS($L:$L,$A:$A,$V$41,$N:$N,AC$43)</f>
        <v>14.546400000000002</v>
      </c>
      <c r="AD46" s="1705">
        <f>AC46/X46</f>
        <v>2.5685482098085625E-2</v>
      </c>
      <c r="AE46" s="368"/>
    </row>
    <row r="47" spans="1:31" ht="20.100000000000001" customHeight="1" x14ac:dyDescent="0.25">
      <c r="A47" s="1597" t="s">
        <v>1869</v>
      </c>
      <c r="B47" s="1599" t="s">
        <v>1904</v>
      </c>
      <c r="C47" s="2430">
        <v>2007</v>
      </c>
      <c r="D47" s="1699">
        <v>5</v>
      </c>
      <c r="E47" s="1702">
        <v>7.3</v>
      </c>
      <c r="F47" s="1702" t="s">
        <v>2228</v>
      </c>
      <c r="G47" s="1698">
        <v>2008</v>
      </c>
      <c r="H47" s="1699">
        <v>4.9000000000000004</v>
      </c>
      <c r="I47" s="1697">
        <v>8</v>
      </c>
      <c r="J47" s="1697" t="s">
        <v>2229</v>
      </c>
      <c r="K47" s="1698">
        <v>2009</v>
      </c>
      <c r="L47" s="1695">
        <v>4.9648000000000003</v>
      </c>
      <c r="M47" s="1695">
        <v>8.6999999999999993</v>
      </c>
      <c r="N47" s="1697" t="s">
        <v>2229</v>
      </c>
      <c r="O47" s="1696">
        <v>2010</v>
      </c>
      <c r="P47" s="1695">
        <v>5.0999999999999996</v>
      </c>
      <c r="Q47" s="2424" t="s">
        <v>2229</v>
      </c>
      <c r="R47" s="2431">
        <v>2011</v>
      </c>
      <c r="S47" s="1695">
        <v>5.0592000000000006</v>
      </c>
      <c r="T47" s="1697" t="s">
        <v>2228</v>
      </c>
      <c r="W47" s="1708">
        <v>2010</v>
      </c>
      <c r="X47" s="1706">
        <f>Y47+AA47+AC47</f>
        <v>602.50000000000011</v>
      </c>
      <c r="Y47" s="1713">
        <f>SUMIFS($P:$P,$A:$A,$V$41,$Q:$Q,Y$43)</f>
        <v>569.20000000000005</v>
      </c>
      <c r="Z47" s="1705">
        <f>Y47/X47</f>
        <v>0.94473029045643142</v>
      </c>
      <c r="AA47" s="1713">
        <f>SUMIFS($P:$P,$A:$A,$V$41,$Q:$Q,AA$43)</f>
        <v>15.2</v>
      </c>
      <c r="AB47" s="1707">
        <f>AA47/X47</f>
        <v>2.522821576763485E-2</v>
      </c>
      <c r="AC47" s="1713">
        <f>SUMIFS($P:$P,$A:$A,$V$41,$Q:$Q,AC$43)</f>
        <v>18.100000000000001</v>
      </c>
      <c r="AD47" s="1705">
        <f>AC47/X47</f>
        <v>3.0041493775933608E-2</v>
      </c>
      <c r="AE47" s="368"/>
    </row>
    <row r="48" spans="1:31" ht="20.100000000000001" customHeight="1" x14ac:dyDescent="0.25">
      <c r="A48" s="1597" t="s">
        <v>1869</v>
      </c>
      <c r="B48" s="1599" t="s">
        <v>1903</v>
      </c>
      <c r="C48" s="2430">
        <v>2007</v>
      </c>
      <c r="D48" s="1699">
        <v>8</v>
      </c>
      <c r="E48" s="1700">
        <v>1.8</v>
      </c>
      <c r="F48" s="1697" t="s">
        <v>2227</v>
      </c>
      <c r="G48" s="1698">
        <v>2008</v>
      </c>
      <c r="H48" s="1699">
        <v>8.5</v>
      </c>
      <c r="I48" s="1700">
        <v>10</v>
      </c>
      <c r="J48" s="1697" t="s">
        <v>2229</v>
      </c>
      <c r="K48" s="1698">
        <v>2009</v>
      </c>
      <c r="L48" s="1695">
        <v>8.6132000000000009</v>
      </c>
      <c r="M48" s="1695">
        <v>10</v>
      </c>
      <c r="N48" s="1697" t="s">
        <v>2229</v>
      </c>
      <c r="O48" s="1696">
        <v>2010</v>
      </c>
      <c r="P48" s="1695">
        <v>8.3000000000000007</v>
      </c>
      <c r="Q48" s="2424" t="s">
        <v>2229</v>
      </c>
      <c r="R48" s="2431">
        <v>2011</v>
      </c>
      <c r="S48" s="1695">
        <v>8.3892000000000007</v>
      </c>
      <c r="T48" s="2424" t="s">
        <v>2229</v>
      </c>
      <c r="W48" s="1708">
        <v>2011</v>
      </c>
      <c r="X48" s="1706">
        <f>Y48+AA48+AC48</f>
        <v>608.40259999999978</v>
      </c>
      <c r="Y48" s="1713">
        <f>SUMIFS($S:$S,$A:$A,$V$41,$T:$T,Y$43)</f>
        <v>546.09899999999982</v>
      </c>
      <c r="Z48" s="1705">
        <f>Y48/X48</f>
        <v>0.89759478345424559</v>
      </c>
      <c r="AA48" s="1713">
        <f>SUMIFS($S:$S,$A:$A,$V$41,$T:$T,AA$43)</f>
        <v>47.307600000000001</v>
      </c>
      <c r="AB48" s="1707">
        <f>AA48/X48</f>
        <v>7.7757064154558214E-2</v>
      </c>
      <c r="AC48" s="1713">
        <f>SUMIFS($S:$S,$A:$A,$V$41,$T:$T,AC$43)</f>
        <v>14.996</v>
      </c>
      <c r="AD48" s="1705">
        <f>AC48/X48</f>
        <v>2.4648152391196235E-2</v>
      </c>
      <c r="AE48" s="368"/>
    </row>
    <row r="49" spans="1:31" ht="20.100000000000001" customHeight="1" x14ac:dyDescent="0.25">
      <c r="A49" s="1597" t="s">
        <v>1869</v>
      </c>
      <c r="B49" s="1599" t="s">
        <v>1901</v>
      </c>
      <c r="C49" s="2430">
        <v>2007</v>
      </c>
      <c r="D49" s="1699">
        <v>9</v>
      </c>
      <c r="E49" s="1697">
        <v>9.5</v>
      </c>
      <c r="F49" s="1697" t="s">
        <v>2229</v>
      </c>
      <c r="G49" s="1698">
        <v>2008</v>
      </c>
      <c r="H49" s="1699">
        <v>9.1</v>
      </c>
      <c r="I49" s="1697">
        <v>9.6999999999999993</v>
      </c>
      <c r="J49" s="1697" t="s">
        <v>2229</v>
      </c>
      <c r="K49" s="1698">
        <v>2009</v>
      </c>
      <c r="L49" s="1695">
        <v>9.1</v>
      </c>
      <c r="M49" s="1695">
        <v>9.1</v>
      </c>
      <c r="N49" s="1697" t="s">
        <v>2229</v>
      </c>
      <c r="O49" s="1696">
        <v>2010</v>
      </c>
      <c r="P49" s="1695">
        <v>9.3000000000000007</v>
      </c>
      <c r="Q49" s="2424" t="s">
        <v>2229</v>
      </c>
      <c r="R49" s="2431">
        <v>2011</v>
      </c>
      <c r="S49" s="1695">
        <v>9.2995999999999999</v>
      </c>
      <c r="T49" s="2424" t="s">
        <v>2229</v>
      </c>
    </row>
    <row r="50" spans="1:31" ht="20.100000000000001" customHeight="1" x14ac:dyDescent="0.25">
      <c r="A50" s="1597" t="s">
        <v>1869</v>
      </c>
      <c r="B50" s="1599" t="s">
        <v>1899</v>
      </c>
      <c r="C50" s="2430">
        <v>2007</v>
      </c>
      <c r="D50" s="1699">
        <v>0.7</v>
      </c>
      <c r="E50" s="1700">
        <v>8.4</v>
      </c>
      <c r="F50" s="1697" t="s">
        <v>2229</v>
      </c>
      <c r="G50" s="1698">
        <v>2008</v>
      </c>
      <c r="H50" s="1699">
        <v>0.6</v>
      </c>
      <c r="I50" s="1700">
        <v>7.8</v>
      </c>
      <c r="J50" s="1697" t="s">
        <v>2228</v>
      </c>
      <c r="K50" s="1698">
        <v>2009</v>
      </c>
      <c r="L50" s="1695">
        <v>0.63480000000000003</v>
      </c>
      <c r="M50" s="1695">
        <v>8.6</v>
      </c>
      <c r="N50" s="1697" t="s">
        <v>2229</v>
      </c>
      <c r="O50" s="1696">
        <v>2010</v>
      </c>
      <c r="P50" s="1695">
        <v>0.7</v>
      </c>
      <c r="Q50" s="2424" t="s">
        <v>2229</v>
      </c>
      <c r="R50" s="2431">
        <v>2011</v>
      </c>
      <c r="S50" s="1695">
        <v>0.71320000000000006</v>
      </c>
      <c r="T50" s="2424" t="s">
        <v>2229</v>
      </c>
    </row>
    <row r="51" spans="1:31" ht="20.100000000000001" customHeight="1" x14ac:dyDescent="0.25">
      <c r="A51" s="1597" t="s">
        <v>1869</v>
      </c>
      <c r="B51" s="1599" t="s">
        <v>1897</v>
      </c>
      <c r="C51" s="2430">
        <v>2007</v>
      </c>
      <c r="D51" s="1699">
        <v>13</v>
      </c>
      <c r="E51" s="1697">
        <v>3.6</v>
      </c>
      <c r="F51" s="1697" t="s">
        <v>2227</v>
      </c>
      <c r="G51" s="1698">
        <v>2008</v>
      </c>
      <c r="H51" s="1699">
        <v>11.7</v>
      </c>
      <c r="I51" s="1697">
        <v>5.7</v>
      </c>
      <c r="J51" s="1697" t="s">
        <v>2227</v>
      </c>
      <c r="K51" s="1698">
        <v>2009</v>
      </c>
      <c r="L51" s="1695">
        <v>11.805999999999999</v>
      </c>
      <c r="M51" s="1695">
        <v>10</v>
      </c>
      <c r="N51" s="1697" t="s">
        <v>2229</v>
      </c>
      <c r="O51" s="1696">
        <v>2010</v>
      </c>
      <c r="P51" s="1695">
        <v>12.4</v>
      </c>
      <c r="Q51" s="2424" t="s">
        <v>2229</v>
      </c>
      <c r="R51" s="2431">
        <v>2011</v>
      </c>
      <c r="S51" s="1695">
        <v>12.459200000000001</v>
      </c>
      <c r="T51" s="2424" t="s">
        <v>2229</v>
      </c>
    </row>
    <row r="52" spans="1:31" ht="20.100000000000001" customHeight="1" x14ac:dyDescent="0.25">
      <c r="A52" s="1597" t="s">
        <v>1869</v>
      </c>
      <c r="B52" s="1599" t="s">
        <v>1895</v>
      </c>
      <c r="C52" s="2430">
        <v>2007</v>
      </c>
      <c r="D52" s="1699">
        <v>2.8</v>
      </c>
      <c r="E52" s="1700">
        <v>5.9</v>
      </c>
      <c r="F52" s="1697" t="s">
        <v>2227</v>
      </c>
      <c r="G52" s="1698">
        <v>2008</v>
      </c>
      <c r="H52" s="1699">
        <v>2.6</v>
      </c>
      <c r="I52" s="1700">
        <v>7</v>
      </c>
      <c r="J52" s="1697" t="s">
        <v>2228</v>
      </c>
      <c r="K52" s="1698">
        <v>2009</v>
      </c>
      <c r="L52" s="1695">
        <v>2.5960000000000001</v>
      </c>
      <c r="M52" s="1695">
        <v>6.7</v>
      </c>
      <c r="N52" s="1697" t="s">
        <v>2228</v>
      </c>
      <c r="O52" s="1696">
        <v>2010</v>
      </c>
      <c r="P52" s="1695">
        <v>3</v>
      </c>
      <c r="Q52" s="2424" t="s">
        <v>2228</v>
      </c>
      <c r="R52" s="2431">
        <v>2011</v>
      </c>
      <c r="S52" s="1695">
        <v>2.9836000000000005</v>
      </c>
      <c r="T52" s="1697" t="s">
        <v>2228</v>
      </c>
      <c r="V52" s="230" t="s">
        <v>1766</v>
      </c>
      <c r="W52" s="2903" t="s">
        <v>2232</v>
      </c>
      <c r="X52" s="2904"/>
      <c r="Y52" s="2904"/>
      <c r="Z52" s="2904"/>
      <c r="AA52" s="2904"/>
      <c r="AB52" s="2904"/>
      <c r="AC52" s="2905"/>
      <c r="AD52" s="372"/>
      <c r="AE52" s="372"/>
    </row>
    <row r="53" spans="1:31" ht="20.100000000000001" customHeight="1" x14ac:dyDescent="0.25">
      <c r="A53" s="1597" t="s">
        <v>1869</v>
      </c>
      <c r="B53" s="1599" t="s">
        <v>1893</v>
      </c>
      <c r="C53" s="2430">
        <v>2007</v>
      </c>
      <c r="D53" s="1699">
        <v>2.7</v>
      </c>
      <c r="E53" s="1697">
        <v>2.9</v>
      </c>
      <c r="F53" s="1697" t="s">
        <v>2227</v>
      </c>
      <c r="G53" s="1698">
        <v>2008</v>
      </c>
      <c r="H53" s="1699">
        <v>2.6</v>
      </c>
      <c r="I53" s="1697">
        <v>3.5</v>
      </c>
      <c r="J53" s="1697" t="s">
        <v>2227</v>
      </c>
      <c r="K53" s="1698">
        <v>2009</v>
      </c>
      <c r="L53" s="1695">
        <v>2.5619999999999998</v>
      </c>
      <c r="M53" s="1695">
        <v>8.1999999999999993</v>
      </c>
      <c r="N53" s="1697" t="s">
        <v>2229</v>
      </c>
      <c r="O53" s="1696">
        <v>2010</v>
      </c>
      <c r="P53" s="1695">
        <v>2.7</v>
      </c>
      <c r="Q53" s="1697" t="s">
        <v>2229</v>
      </c>
      <c r="R53" s="2431">
        <v>2011</v>
      </c>
      <c r="S53" s="1695">
        <v>2.7223999999999999</v>
      </c>
      <c r="T53" s="2424" t="s">
        <v>2229</v>
      </c>
      <c r="W53" s="1717"/>
      <c r="X53" s="1716" t="s">
        <v>2231</v>
      </c>
      <c r="Y53" s="1715"/>
      <c r="Z53" s="1715"/>
      <c r="AA53" s="1715"/>
      <c r="AB53" s="1715"/>
      <c r="AC53" s="1715"/>
      <c r="AD53" s="1714"/>
      <c r="AE53" s="371"/>
    </row>
    <row r="54" spans="1:31" ht="20.100000000000001" customHeight="1" x14ac:dyDescent="0.25">
      <c r="A54" s="1597" t="s">
        <v>1869</v>
      </c>
      <c r="B54" s="1599" t="s">
        <v>1891</v>
      </c>
      <c r="C54" s="2430">
        <v>2007</v>
      </c>
      <c r="D54" s="1699">
        <v>13.6</v>
      </c>
      <c r="E54" s="1700">
        <v>10</v>
      </c>
      <c r="F54" s="1697" t="s">
        <v>2229</v>
      </c>
      <c r="G54" s="1698">
        <v>2008</v>
      </c>
      <c r="H54" s="1699">
        <v>13.5</v>
      </c>
      <c r="I54" s="1700">
        <v>10</v>
      </c>
      <c r="J54" s="1697" t="s">
        <v>2229</v>
      </c>
      <c r="K54" s="1698">
        <v>2009</v>
      </c>
      <c r="L54" s="1695">
        <v>13.6896</v>
      </c>
      <c r="M54" s="1695">
        <v>10</v>
      </c>
      <c r="N54" s="1697" t="s">
        <v>2229</v>
      </c>
      <c r="O54" s="1696">
        <v>2010</v>
      </c>
      <c r="P54" s="1695">
        <v>14.5</v>
      </c>
      <c r="Q54" s="2424" t="s">
        <v>2229</v>
      </c>
      <c r="R54" s="2431">
        <v>2011</v>
      </c>
      <c r="S54" s="1695">
        <v>14.660800000000002</v>
      </c>
      <c r="T54" s="2424" t="s">
        <v>2229</v>
      </c>
      <c r="W54" s="373"/>
      <c r="X54" s="1713" t="s">
        <v>2230</v>
      </c>
      <c r="Y54" s="1712" t="s">
        <v>2229</v>
      </c>
      <c r="Z54" s="1709" t="s">
        <v>2226</v>
      </c>
      <c r="AA54" s="1711" t="s">
        <v>2228</v>
      </c>
      <c r="AB54" s="1709" t="s">
        <v>2226</v>
      </c>
      <c r="AC54" s="1710" t="s">
        <v>2227</v>
      </c>
      <c r="AD54" s="1709" t="s">
        <v>2226</v>
      </c>
      <c r="AE54" s="369"/>
    </row>
    <row r="55" spans="1:31" ht="20.100000000000001" customHeight="1" x14ac:dyDescent="0.25">
      <c r="A55" s="1597" t="s">
        <v>1869</v>
      </c>
      <c r="B55" s="1599" t="s">
        <v>1889</v>
      </c>
      <c r="C55" s="2430">
        <v>2007</v>
      </c>
      <c r="D55" s="1699">
        <v>25.1</v>
      </c>
      <c r="E55" s="1702">
        <v>7.8</v>
      </c>
      <c r="F55" s="1702" t="s">
        <v>2228</v>
      </c>
      <c r="G55" s="1698">
        <v>2008</v>
      </c>
      <c r="H55" s="1699">
        <v>23.9</v>
      </c>
      <c r="I55" s="1697">
        <v>8.5</v>
      </c>
      <c r="J55" s="1697" t="s">
        <v>2229</v>
      </c>
      <c r="K55" s="1698">
        <v>2009</v>
      </c>
      <c r="L55" s="1695">
        <v>24.012400000000003</v>
      </c>
      <c r="M55" s="1695">
        <v>7.5384615384615383</v>
      </c>
      <c r="N55" s="1697" t="s">
        <v>2228</v>
      </c>
      <c r="O55" s="1696">
        <v>2010</v>
      </c>
      <c r="P55" s="1695">
        <v>24.5</v>
      </c>
      <c r="Q55" s="2424" t="s">
        <v>2229</v>
      </c>
      <c r="R55" s="2431">
        <v>2011</v>
      </c>
      <c r="S55" s="1695">
        <v>24.48</v>
      </c>
      <c r="T55" s="2424" t="s">
        <v>2229</v>
      </c>
      <c r="W55" s="1708">
        <v>2007</v>
      </c>
      <c r="X55" s="1706">
        <f>Y55+AA55+AC55</f>
        <v>2697.1999999999994</v>
      </c>
      <c r="Y55" s="1706">
        <f>SUMIFS($D:$D,$A:$A,$V$52,$F:$F,Y$54)</f>
        <v>2507.5999999999995</v>
      </c>
      <c r="Z55" s="1705">
        <f>Y55/X55</f>
        <v>0.92970487913391664</v>
      </c>
      <c r="AA55" s="1713">
        <f>SUMIFS($D:$D,$A:$A,$V$52,$F:$F,AA$54)</f>
        <v>151.4</v>
      </c>
      <c r="AB55" s="1707">
        <f>AA55/X55</f>
        <v>5.6132285332937876E-2</v>
      </c>
      <c r="AC55" s="1713">
        <f>SUMIFS($D:$D,$A:$A,$V$52,$F:$F,AC$54)</f>
        <v>38.200000000000003</v>
      </c>
      <c r="AD55" s="1705">
        <f>AC55/X55</f>
        <v>1.4162835533145488E-2</v>
      </c>
      <c r="AE55" s="368"/>
    </row>
    <row r="56" spans="1:31" ht="20.100000000000001" customHeight="1" x14ac:dyDescent="0.25">
      <c r="A56" s="1597" t="s">
        <v>1869</v>
      </c>
      <c r="B56" s="1599" t="s">
        <v>1887</v>
      </c>
      <c r="C56" s="2430">
        <v>2007</v>
      </c>
      <c r="D56" s="1699">
        <v>398.3</v>
      </c>
      <c r="E56" s="1703">
        <v>6.2</v>
      </c>
      <c r="F56" s="1702" t="s">
        <v>2228</v>
      </c>
      <c r="G56" s="1698">
        <v>2008</v>
      </c>
      <c r="H56" s="1699">
        <v>389</v>
      </c>
      <c r="I56" s="1700">
        <v>9.4</v>
      </c>
      <c r="J56" s="1697" t="s">
        <v>2229</v>
      </c>
      <c r="K56" s="1698">
        <v>2009</v>
      </c>
      <c r="L56" s="1695">
        <v>392.48649999999998</v>
      </c>
      <c r="M56" s="1695">
        <v>10</v>
      </c>
      <c r="N56" s="1697" t="s">
        <v>2229</v>
      </c>
      <c r="O56" s="1696">
        <v>2010</v>
      </c>
      <c r="P56" s="1695">
        <v>422.4</v>
      </c>
      <c r="Q56" s="2424" t="s">
        <v>2229</v>
      </c>
      <c r="R56" s="2431">
        <v>2011</v>
      </c>
      <c r="S56" s="1695">
        <v>427.42139999999995</v>
      </c>
      <c r="T56" s="2424" t="s">
        <v>2229</v>
      </c>
      <c r="W56" s="1708">
        <v>2008</v>
      </c>
      <c r="X56" s="1706">
        <f>Y56+AA56+AC56</f>
        <v>2605.6000000000004</v>
      </c>
      <c r="Y56" s="1706">
        <f>SUMIFS($H:$H,$A:$A,$V$52,$J:$J,Y$54)</f>
        <v>2381.4000000000005</v>
      </c>
      <c r="Z56" s="1705">
        <f>Y56/X56</f>
        <v>0.91395455941050052</v>
      </c>
      <c r="AA56" s="1713">
        <f>SUMIFS($H:$H,$A:$A,$V$52,$J:$J,AA$54)</f>
        <v>219.20000000000002</v>
      </c>
      <c r="AB56" s="1707">
        <f>AA56/X56</f>
        <v>8.4126496776174384E-2</v>
      </c>
      <c r="AC56" s="1713">
        <f>SUMIFS($H:$H,$A:$A,$V$52,$J:$J,AC$54)</f>
        <v>5</v>
      </c>
      <c r="AD56" s="1705">
        <f>AC56/X56</f>
        <v>1.9189438133251455E-3</v>
      </c>
      <c r="AE56" s="368"/>
    </row>
    <row r="57" spans="1:31" ht="20.100000000000001" customHeight="1" x14ac:dyDescent="0.25">
      <c r="A57" s="1597" t="s">
        <v>1869</v>
      </c>
      <c r="B57" s="1599" t="s">
        <v>1885</v>
      </c>
      <c r="C57" s="2430">
        <v>2007</v>
      </c>
      <c r="D57" s="1699">
        <v>3.7</v>
      </c>
      <c r="E57" s="1697">
        <v>9.3000000000000007</v>
      </c>
      <c r="F57" s="1697" t="s">
        <v>2229</v>
      </c>
      <c r="G57" s="1698">
        <v>2008</v>
      </c>
      <c r="H57" s="1699">
        <v>2.7</v>
      </c>
      <c r="I57" s="1697">
        <v>9.6</v>
      </c>
      <c r="J57" s="1697" t="s">
        <v>2229</v>
      </c>
      <c r="K57" s="1698">
        <v>2009</v>
      </c>
      <c r="L57" s="1695">
        <v>2.698</v>
      </c>
      <c r="M57" s="1695">
        <v>8.6</v>
      </c>
      <c r="N57" s="1697" t="s">
        <v>2229</v>
      </c>
      <c r="O57" s="1696">
        <v>2010</v>
      </c>
      <c r="P57" s="1695">
        <v>3.8</v>
      </c>
      <c r="Q57" s="2424" t="s">
        <v>2228</v>
      </c>
      <c r="R57" s="2431">
        <v>2011</v>
      </c>
      <c r="S57" s="1695">
        <v>3.8624000000000001</v>
      </c>
      <c r="T57" s="2424" t="s">
        <v>2229</v>
      </c>
      <c r="W57" s="1708">
        <v>2009</v>
      </c>
      <c r="X57" s="1706">
        <f>Y57+AA57+AC57</f>
        <v>2646.5728000000004</v>
      </c>
      <c r="Y57" s="1706">
        <f>SUMIFS($L:$L,$A:$A,$V$52,$N:$N,Y$54)</f>
        <v>2595.9872000000005</v>
      </c>
      <c r="Z57" s="1705">
        <f>Y57/X57</f>
        <v>0.98088637501299802</v>
      </c>
      <c r="AA57" s="1713">
        <f>SUMIFS($L:$L,$A:$A,$V$52,$N:$N,AA$54)</f>
        <v>50.585600000000007</v>
      </c>
      <c r="AB57" s="1707">
        <f>AA57/X57</f>
        <v>1.9113624987002059E-2</v>
      </c>
      <c r="AC57" s="1713">
        <f>SUMIFS($L:$L,$A:$A,$V$52,$N:$N,AC$54)</f>
        <v>0</v>
      </c>
      <c r="AD57" s="1705">
        <f>AC57/X57</f>
        <v>0</v>
      </c>
      <c r="AE57" s="368"/>
    </row>
    <row r="58" spans="1:31" ht="20.100000000000001" customHeight="1" x14ac:dyDescent="0.25">
      <c r="A58" s="1597" t="s">
        <v>1869</v>
      </c>
      <c r="B58" s="1599" t="s">
        <v>1884</v>
      </c>
      <c r="C58" s="2430">
        <v>2007</v>
      </c>
      <c r="D58" s="1699">
        <v>0.5</v>
      </c>
      <c r="E58" s="1700">
        <v>9.6999999999999993</v>
      </c>
      <c r="F58" s="1697" t="s">
        <v>2229</v>
      </c>
      <c r="G58" s="1698">
        <v>2008</v>
      </c>
      <c r="H58" s="1699">
        <v>0.5</v>
      </c>
      <c r="I58" s="1700">
        <v>8.8000000000000007</v>
      </c>
      <c r="J58" s="1697" t="s">
        <v>2229</v>
      </c>
      <c r="K58" s="1698">
        <v>2009</v>
      </c>
      <c r="L58" s="1695">
        <v>0.46200000000000002</v>
      </c>
      <c r="M58" s="1695">
        <v>9.6999999999999993</v>
      </c>
      <c r="N58" s="1697" t="s">
        <v>2229</v>
      </c>
      <c r="O58" s="1696">
        <v>2010</v>
      </c>
      <c r="P58" s="1695">
        <v>0.5</v>
      </c>
      <c r="Q58" s="2424" t="s">
        <v>2229</v>
      </c>
      <c r="R58" s="2431">
        <v>2011</v>
      </c>
      <c r="S58" s="1695">
        <v>0.53280000000000005</v>
      </c>
      <c r="T58" s="2424" t="s">
        <v>2229</v>
      </c>
      <c r="W58" s="1708">
        <v>2010</v>
      </c>
      <c r="X58" s="1706">
        <f>Y58+AA58+AC58</f>
        <v>2689.4999999999995</v>
      </c>
      <c r="Y58" s="1706">
        <f>SUMIFS($P:$P,$A:$A,$V$52,$Q:$Q,Y$54)</f>
        <v>2287.4999999999995</v>
      </c>
      <c r="Z58" s="1705">
        <f>Y58/X58</f>
        <v>0.85052983825989958</v>
      </c>
      <c r="AA58" s="1713">
        <f>SUMIFS($P:$P,$A:$A,$V$52,$Q:$Q,AA$54)</f>
        <v>401.99999999999994</v>
      </c>
      <c r="AB58" s="1707">
        <f>AA58/X58</f>
        <v>0.14947016174010039</v>
      </c>
      <c r="AC58" s="1713">
        <f>SUMIFS($P:$P,$A:$A,$V$52,$Q:$Q,AC$54)</f>
        <v>0</v>
      </c>
      <c r="AD58" s="1705">
        <f>AC58/X58</f>
        <v>0</v>
      </c>
      <c r="AE58" s="368"/>
    </row>
    <row r="59" spans="1:31" ht="20.100000000000001" customHeight="1" x14ac:dyDescent="0.25">
      <c r="A59" s="1597" t="s">
        <v>1869</v>
      </c>
      <c r="B59" s="1599" t="s">
        <v>1882</v>
      </c>
      <c r="C59" s="2430">
        <v>2007</v>
      </c>
      <c r="D59" s="1699">
        <v>8.8000000000000007</v>
      </c>
      <c r="E59" s="1697">
        <v>9.1999999999999993</v>
      </c>
      <c r="F59" s="1697" t="s">
        <v>2229</v>
      </c>
      <c r="G59" s="1698">
        <v>2008</v>
      </c>
      <c r="H59" s="1699">
        <v>9</v>
      </c>
      <c r="I59" s="1697">
        <v>9</v>
      </c>
      <c r="J59" s="1697" t="s">
        <v>2229</v>
      </c>
      <c r="K59" s="1698">
        <v>2009</v>
      </c>
      <c r="L59" s="1695">
        <v>9.063600000000001</v>
      </c>
      <c r="M59" s="1695">
        <v>9.384615384615385</v>
      </c>
      <c r="N59" s="1697" t="s">
        <v>2229</v>
      </c>
      <c r="O59" s="1696">
        <v>2010</v>
      </c>
      <c r="P59" s="1695">
        <v>9.1</v>
      </c>
      <c r="Q59" s="2424" t="s">
        <v>2229</v>
      </c>
      <c r="R59" s="2431">
        <v>2011</v>
      </c>
      <c r="S59" s="1695">
        <v>9.17</v>
      </c>
      <c r="T59" s="1697" t="s">
        <v>2228</v>
      </c>
      <c r="W59" s="1708">
        <v>2011</v>
      </c>
      <c r="X59" s="1706">
        <f>Y59+AA59+AC59</f>
        <v>2738.5511999999999</v>
      </c>
      <c r="Y59" s="1706">
        <f>SUMIFS($S:$S,$A:$A,$V$52,$T:$T,Y$54)</f>
        <v>2521.4715999999999</v>
      </c>
      <c r="Z59" s="1705">
        <f>Y59/X59</f>
        <v>0.92073195491104931</v>
      </c>
      <c r="AA59" s="1713">
        <f>SUMIFS($S:$S,$A:$A,$V$52,$T:$T,AA$54)</f>
        <v>217.0796</v>
      </c>
      <c r="AB59" s="1707">
        <f>AA59/X59</f>
        <v>7.9268045088950689E-2</v>
      </c>
      <c r="AC59" s="1713">
        <f>SUMIFS($S:$S,$A:$A,$V$52,$T:$T,AC$54)</f>
        <v>0</v>
      </c>
      <c r="AD59" s="1705">
        <f>AC59/X59</f>
        <v>0</v>
      </c>
      <c r="AE59" s="368"/>
    </row>
    <row r="60" spans="1:31" ht="20.100000000000001" customHeight="1" x14ac:dyDescent="0.25">
      <c r="A60" s="1597" t="s">
        <v>1869</v>
      </c>
      <c r="B60" s="1599" t="s">
        <v>1880</v>
      </c>
      <c r="C60" s="2430">
        <v>2007</v>
      </c>
      <c r="D60" s="1699">
        <v>18.2</v>
      </c>
      <c r="E60" s="1700">
        <v>8.4</v>
      </c>
      <c r="F60" s="1697" t="s">
        <v>2229</v>
      </c>
      <c r="G60" s="1698">
        <v>2008</v>
      </c>
      <c r="H60" s="1699">
        <v>17.600000000000001</v>
      </c>
      <c r="I60" s="1700">
        <v>8</v>
      </c>
      <c r="J60" s="1697" t="s">
        <v>2229</v>
      </c>
      <c r="K60" s="1698">
        <v>2009</v>
      </c>
      <c r="L60" s="1695">
        <v>17.72</v>
      </c>
      <c r="M60" s="1695">
        <v>6.3</v>
      </c>
      <c r="N60" s="1697" t="s">
        <v>2228</v>
      </c>
      <c r="O60" s="1696">
        <v>2010</v>
      </c>
      <c r="P60" s="1695">
        <v>18.399999999999999</v>
      </c>
      <c r="Q60" s="2424" t="s">
        <v>2229</v>
      </c>
      <c r="R60" s="2431">
        <v>2011</v>
      </c>
      <c r="S60" s="1695">
        <v>18.433199999999999</v>
      </c>
      <c r="T60" s="1697" t="s">
        <v>2228</v>
      </c>
    </row>
    <row r="61" spans="1:31" ht="20.100000000000001" customHeight="1" x14ac:dyDescent="0.25">
      <c r="A61" s="1597" t="s">
        <v>1869</v>
      </c>
      <c r="B61" s="1599" t="s">
        <v>1879</v>
      </c>
      <c r="C61" s="2430">
        <v>2007</v>
      </c>
      <c r="D61" s="1699">
        <v>3.1</v>
      </c>
      <c r="E61" s="1697">
        <v>3.6</v>
      </c>
      <c r="F61" s="1697" t="s">
        <v>2227</v>
      </c>
      <c r="G61" s="1698">
        <v>2008</v>
      </c>
      <c r="H61" s="1699">
        <v>3.1</v>
      </c>
      <c r="I61" s="1697">
        <v>6.2</v>
      </c>
      <c r="J61" s="1697" t="s">
        <v>2228</v>
      </c>
      <c r="K61" s="1698">
        <v>2009</v>
      </c>
      <c r="L61" s="1695">
        <v>3.1268000000000002</v>
      </c>
      <c r="M61" s="1695">
        <v>6.6</v>
      </c>
      <c r="N61" s="1697" t="s">
        <v>2228</v>
      </c>
      <c r="O61" s="1696">
        <v>2010</v>
      </c>
      <c r="P61" s="1695">
        <v>3.2</v>
      </c>
      <c r="Q61" s="2424" t="s">
        <v>2227</v>
      </c>
      <c r="R61" s="2431">
        <v>2011</v>
      </c>
      <c r="S61" s="1695">
        <v>3.1812000000000005</v>
      </c>
      <c r="T61" s="1697" t="s">
        <v>2228</v>
      </c>
    </row>
    <row r="62" spans="1:31" ht="20.100000000000001" customHeight="1" x14ac:dyDescent="0.25">
      <c r="A62" s="1597" t="s">
        <v>1869</v>
      </c>
      <c r="B62" s="1599" t="s">
        <v>1878</v>
      </c>
      <c r="C62" s="2430">
        <v>2007</v>
      </c>
      <c r="D62" s="1699">
        <v>5.3</v>
      </c>
      <c r="E62" s="1700">
        <v>8.9</v>
      </c>
      <c r="F62" s="1697" t="s">
        <v>2229</v>
      </c>
      <c r="G62" s="1698">
        <v>2008</v>
      </c>
      <c r="H62" s="1699">
        <v>5</v>
      </c>
      <c r="I62" s="1700">
        <v>9.3000000000000007</v>
      </c>
      <c r="J62" s="1697" t="s">
        <v>2229</v>
      </c>
      <c r="K62" s="1698">
        <v>2009</v>
      </c>
      <c r="L62" s="1695">
        <v>5.0044000000000004</v>
      </c>
      <c r="M62" s="1695">
        <v>8.1999999999999993</v>
      </c>
      <c r="N62" s="1697" t="s">
        <v>2229</v>
      </c>
      <c r="O62" s="1696">
        <v>2010</v>
      </c>
      <c r="P62" s="1695">
        <v>5.2</v>
      </c>
      <c r="Q62" s="1697" t="s">
        <v>2228</v>
      </c>
      <c r="R62" s="2431">
        <v>2011</v>
      </c>
      <c r="S62" s="1695">
        <v>5.19</v>
      </c>
      <c r="T62" s="1697" t="s">
        <v>2228</v>
      </c>
      <c r="W62" s="367"/>
      <c r="X62" s="367"/>
      <c r="Y62" s="367"/>
      <c r="Z62" s="367"/>
      <c r="AA62" s="367"/>
      <c r="AB62" s="367"/>
      <c r="AC62" s="367"/>
      <c r="AD62" s="367"/>
      <c r="AE62" s="367"/>
    </row>
    <row r="63" spans="1:31" ht="20.100000000000001" customHeight="1" x14ac:dyDescent="0.25">
      <c r="A63" s="1597" t="s">
        <v>1869</v>
      </c>
      <c r="B63" s="1599" t="s">
        <v>1877</v>
      </c>
      <c r="C63" s="2430">
        <v>2007</v>
      </c>
      <c r="D63" s="1699">
        <v>3.2</v>
      </c>
      <c r="E63" s="1702">
        <v>6.2</v>
      </c>
      <c r="F63" s="1702" t="s">
        <v>2228</v>
      </c>
      <c r="G63" s="1698">
        <v>2008</v>
      </c>
      <c r="H63" s="1699">
        <v>3.6</v>
      </c>
      <c r="I63" s="1697">
        <v>7</v>
      </c>
      <c r="J63" s="1697" t="s">
        <v>2228</v>
      </c>
      <c r="K63" s="1698">
        <v>2009</v>
      </c>
      <c r="L63" s="1695">
        <v>3.7016000000000004</v>
      </c>
      <c r="M63" s="1695">
        <v>7.8</v>
      </c>
      <c r="N63" s="1697" t="s">
        <v>2228</v>
      </c>
      <c r="O63" s="1696">
        <v>2010</v>
      </c>
      <c r="P63" s="1695">
        <v>3.2</v>
      </c>
      <c r="Q63" s="2424" t="s">
        <v>2228</v>
      </c>
      <c r="R63" s="2431">
        <v>2011</v>
      </c>
      <c r="S63" s="1695">
        <v>3.2904</v>
      </c>
      <c r="T63" s="1697" t="s">
        <v>2228</v>
      </c>
      <c r="V63" s="230" t="s">
        <v>1695</v>
      </c>
      <c r="W63" s="2903" t="s">
        <v>2232</v>
      </c>
      <c r="X63" s="2904"/>
      <c r="Y63" s="2904"/>
      <c r="Z63" s="2904"/>
      <c r="AA63" s="2904"/>
      <c r="AB63" s="2904"/>
      <c r="AC63" s="2905"/>
      <c r="AD63" s="372"/>
      <c r="AE63" s="372"/>
    </row>
    <row r="64" spans="1:31" ht="20.100000000000001" customHeight="1" x14ac:dyDescent="0.25">
      <c r="A64" s="1597" t="s">
        <v>1869</v>
      </c>
      <c r="B64" s="1599" t="s">
        <v>1875</v>
      </c>
      <c r="C64" s="2430">
        <v>2007</v>
      </c>
      <c r="D64" s="1699">
        <v>16.600000000000001</v>
      </c>
      <c r="E64" s="1703">
        <v>6.2</v>
      </c>
      <c r="F64" s="1702" t="s">
        <v>2228</v>
      </c>
      <c r="G64" s="1698">
        <v>2008</v>
      </c>
      <c r="H64" s="1699">
        <v>15.2</v>
      </c>
      <c r="I64" s="1700">
        <v>3.4</v>
      </c>
      <c r="J64" s="1697" t="s">
        <v>2227</v>
      </c>
      <c r="K64" s="1698">
        <v>2009</v>
      </c>
      <c r="L64" s="1695">
        <v>15.4488</v>
      </c>
      <c r="M64" s="1695">
        <v>10</v>
      </c>
      <c r="N64" s="1697" t="s">
        <v>2229</v>
      </c>
      <c r="O64" s="1696">
        <v>2010</v>
      </c>
      <c r="P64" s="1695">
        <v>15.4</v>
      </c>
      <c r="Q64" s="2424" t="s">
        <v>2229</v>
      </c>
      <c r="R64" s="2431">
        <v>2011</v>
      </c>
      <c r="S64" s="1695">
        <v>15.577200000000001</v>
      </c>
      <c r="T64" s="2424" t="s">
        <v>2229</v>
      </c>
      <c r="W64" s="1717"/>
      <c r="X64" s="1716" t="s">
        <v>2231</v>
      </c>
      <c r="Y64" s="1715"/>
      <c r="Z64" s="1715"/>
      <c r="AA64" s="1715"/>
      <c r="AB64" s="1715"/>
      <c r="AC64" s="1715"/>
      <c r="AD64" s="1714"/>
      <c r="AE64" s="371"/>
    </row>
    <row r="65" spans="1:31" ht="20.100000000000001" customHeight="1" x14ac:dyDescent="0.25">
      <c r="A65" s="1597" t="s">
        <v>1869</v>
      </c>
      <c r="B65" s="1599" t="s">
        <v>1873</v>
      </c>
      <c r="C65" s="2430">
        <v>2007</v>
      </c>
      <c r="D65" s="1699">
        <v>8.3000000000000007</v>
      </c>
      <c r="E65" s="1697">
        <v>9.1999999999999993</v>
      </c>
      <c r="F65" s="1697" t="s">
        <v>2229</v>
      </c>
      <c r="G65" s="1698">
        <v>2008</v>
      </c>
      <c r="H65" s="1699">
        <v>7.7</v>
      </c>
      <c r="I65" s="1697">
        <v>9.3000000000000007</v>
      </c>
      <c r="J65" s="1697" t="s">
        <v>2229</v>
      </c>
      <c r="K65" s="1698">
        <v>2009</v>
      </c>
      <c r="L65" s="1695">
        <v>7.726</v>
      </c>
      <c r="M65" s="1695">
        <v>9</v>
      </c>
      <c r="N65" s="1697" t="s">
        <v>2229</v>
      </c>
      <c r="O65" s="1696">
        <v>2010</v>
      </c>
      <c r="P65" s="1695">
        <v>8</v>
      </c>
      <c r="Q65" s="2424" t="s">
        <v>2229</v>
      </c>
      <c r="R65" s="2431">
        <v>2011</v>
      </c>
      <c r="S65" s="1695">
        <v>7.968</v>
      </c>
      <c r="T65" s="2424" t="s">
        <v>2229</v>
      </c>
      <c r="W65" s="373"/>
      <c r="X65" s="1713" t="s">
        <v>2230</v>
      </c>
      <c r="Y65" s="1712" t="s">
        <v>2229</v>
      </c>
      <c r="Z65" s="1709" t="s">
        <v>2226</v>
      </c>
      <c r="AA65" s="1711" t="s">
        <v>2228</v>
      </c>
      <c r="AB65" s="1709" t="s">
        <v>2226</v>
      </c>
      <c r="AC65" s="1710" t="s">
        <v>2227</v>
      </c>
      <c r="AD65" s="1709" t="s">
        <v>2226</v>
      </c>
      <c r="AE65" s="369"/>
    </row>
    <row r="66" spans="1:31" ht="20.100000000000001" customHeight="1" x14ac:dyDescent="0.25">
      <c r="A66" s="1597" t="s">
        <v>1869</v>
      </c>
      <c r="B66" s="1599" t="s">
        <v>1871</v>
      </c>
      <c r="C66" s="2430">
        <v>2007</v>
      </c>
      <c r="D66" s="1699">
        <v>4</v>
      </c>
      <c r="E66" s="1700">
        <v>3.7</v>
      </c>
      <c r="F66" s="1697" t="s">
        <v>2227</v>
      </c>
      <c r="G66" s="1698">
        <v>2008</v>
      </c>
      <c r="H66" s="1699">
        <v>3.6</v>
      </c>
      <c r="I66" s="1700">
        <v>6.5</v>
      </c>
      <c r="J66" s="1697" t="s">
        <v>2228</v>
      </c>
      <c r="K66" s="1698">
        <v>2009</v>
      </c>
      <c r="L66" s="1695">
        <v>3.5368000000000004</v>
      </c>
      <c r="M66" s="1695">
        <v>6.0769230769230766</v>
      </c>
      <c r="N66" s="1697" t="s">
        <v>2228</v>
      </c>
      <c r="O66" s="1696">
        <v>2010</v>
      </c>
      <c r="P66" s="1695">
        <v>4.2</v>
      </c>
      <c r="Q66" s="2424" t="s">
        <v>2229</v>
      </c>
      <c r="R66" s="2431">
        <v>2011</v>
      </c>
      <c r="S66" s="1695">
        <v>4.1968000000000005</v>
      </c>
      <c r="T66" s="2424" t="s">
        <v>2229</v>
      </c>
      <c r="W66" s="1708">
        <v>2007</v>
      </c>
      <c r="X66" s="1706">
        <f>Y66+AA66+AC66</f>
        <v>18123.000000000004</v>
      </c>
      <c r="Y66" s="1706">
        <f>SUMIFS($D:$D,$A:$A,$V$63,$F:$F,Y$65)</f>
        <v>3477.0000000000005</v>
      </c>
      <c r="Z66" s="1705">
        <f>Y66/X66</f>
        <v>0.19185565303757654</v>
      </c>
      <c r="AA66" s="1706">
        <f>SUMIFS($D:$D,$A:$A,$V$63,$F:$F,AA$65)</f>
        <v>14525.800000000001</v>
      </c>
      <c r="AB66" s="1707">
        <f>AA66/X66</f>
        <v>0.80151189096727904</v>
      </c>
      <c r="AC66" s="1706">
        <f>SUMIFS($D:$D,$A:$A,$V$63,$F:$F,AC$65)</f>
        <v>120.2</v>
      </c>
      <c r="AD66" s="1705">
        <f>AC66/X66</f>
        <v>6.6324559951442905E-3</v>
      </c>
      <c r="AE66" s="368"/>
    </row>
    <row r="67" spans="1:31" ht="20.100000000000001" customHeight="1" x14ac:dyDescent="0.25">
      <c r="A67" s="1597" t="s">
        <v>1869</v>
      </c>
      <c r="B67" s="1599" t="s">
        <v>1870</v>
      </c>
      <c r="C67" s="2430">
        <v>2007</v>
      </c>
      <c r="D67" s="1699">
        <v>15.3</v>
      </c>
      <c r="E67" s="1697">
        <v>1.6</v>
      </c>
      <c r="F67" s="1697" t="s">
        <v>2227</v>
      </c>
      <c r="G67" s="1698">
        <v>2008</v>
      </c>
      <c r="H67" s="1699">
        <v>14.5</v>
      </c>
      <c r="I67" s="1697">
        <v>1.8</v>
      </c>
      <c r="J67" s="1697" t="s">
        <v>2227</v>
      </c>
      <c r="K67" s="1698">
        <v>2009</v>
      </c>
      <c r="L67" s="1695">
        <v>14.546400000000002</v>
      </c>
      <c r="M67" s="1695">
        <v>1.8461538461538463</v>
      </c>
      <c r="N67" s="1695" t="s">
        <v>2227</v>
      </c>
      <c r="O67" s="1696">
        <v>2010</v>
      </c>
      <c r="P67" s="1695">
        <v>14.9</v>
      </c>
      <c r="Q67" s="2424" t="s">
        <v>2227</v>
      </c>
      <c r="R67" s="2431">
        <v>2011</v>
      </c>
      <c r="S67" s="1695">
        <v>14.996</v>
      </c>
      <c r="T67" s="2424" t="s">
        <v>2227</v>
      </c>
      <c r="W67" s="1708">
        <v>2008</v>
      </c>
      <c r="X67" s="1706">
        <f>Y67+AA67+AC67</f>
        <v>17615.599999999999</v>
      </c>
      <c r="Y67" s="1706">
        <f>SUMIFS($H:$H,$A:$A,$V$63,$J:$J,Y$65)</f>
        <v>4547.3999999999996</v>
      </c>
      <c r="Z67" s="1705">
        <f>Y67/X67</f>
        <v>0.25814618860555416</v>
      </c>
      <c r="AA67" s="1706">
        <f>SUMIFS($H:$H,$A:$A,$V$63,$J:$J,AA$65)</f>
        <v>13012.8</v>
      </c>
      <c r="AB67" s="1707">
        <f>AA67/X67</f>
        <v>0.73870887168191834</v>
      </c>
      <c r="AC67" s="1706">
        <f>SUMIFS($H:$H,$A:$A,$V$63,$J:$J,AC$65)</f>
        <v>55.4</v>
      </c>
      <c r="AD67" s="1718">
        <f>AC67/X67</f>
        <v>3.1449397125275324E-3</v>
      </c>
      <c r="AE67" s="375"/>
    </row>
    <row r="68" spans="1:31" ht="20.100000000000001" customHeight="1" x14ac:dyDescent="0.25">
      <c r="A68" s="1597" t="s">
        <v>1766</v>
      </c>
      <c r="B68" s="1599" t="s">
        <v>1867</v>
      </c>
      <c r="C68" s="2430">
        <v>2007</v>
      </c>
      <c r="D68" s="1699">
        <v>0.8</v>
      </c>
      <c r="E68" s="1702">
        <v>7.8</v>
      </c>
      <c r="F68" s="1702" t="s">
        <v>2228</v>
      </c>
      <c r="G68" s="1698">
        <v>2008</v>
      </c>
      <c r="H68" s="1699">
        <v>1</v>
      </c>
      <c r="I68" s="1697">
        <v>8.1</v>
      </c>
      <c r="J68" s="1697" t="s">
        <v>2229</v>
      </c>
      <c r="K68" s="1698">
        <v>2009</v>
      </c>
      <c r="L68" s="1695">
        <v>1.0452000000000001</v>
      </c>
      <c r="M68" s="1695">
        <v>9.5</v>
      </c>
      <c r="N68" s="1697" t="s">
        <v>2229</v>
      </c>
      <c r="O68" s="1696">
        <v>2010</v>
      </c>
      <c r="P68" s="1695">
        <v>1.1000000000000001</v>
      </c>
      <c r="Q68" s="2424" t="s">
        <v>2229</v>
      </c>
      <c r="R68" s="2431">
        <v>2011</v>
      </c>
      <c r="S68" s="1695">
        <v>1.1084000000000001</v>
      </c>
      <c r="T68" s="2424" t="s">
        <v>2229</v>
      </c>
      <c r="W68" s="1708">
        <v>2009</v>
      </c>
      <c r="X68" s="1706">
        <f>Y68+AA68+AC68</f>
        <v>16180.906800000001</v>
      </c>
      <c r="Y68" s="1706">
        <f>SUMIFS($L:$L,$A:$A,$V$63,$N:$N,Y$65)</f>
        <v>14224.024100000001</v>
      </c>
      <c r="Z68" s="1705">
        <f>Y68/X68</f>
        <v>0.87906223525124072</v>
      </c>
      <c r="AA68" s="1706">
        <f>SUMIFS($L:$L,$A:$A,$V$63,$N:$N,AA$65)</f>
        <v>1956.8826999999999</v>
      </c>
      <c r="AB68" s="1707">
        <f>AA68/X68</f>
        <v>0.12093776474875931</v>
      </c>
      <c r="AC68" s="1706">
        <f>SUMIFS($L:$L,$A:$A,$V$63,$N:$N,AC$65)</f>
        <v>0</v>
      </c>
      <c r="AD68" s="1705">
        <f>AC68/X68</f>
        <v>0</v>
      </c>
      <c r="AE68" s="368"/>
    </row>
    <row r="69" spans="1:31" ht="20.100000000000001" customHeight="1" x14ac:dyDescent="0.25">
      <c r="A69" s="1597" t="s">
        <v>1766</v>
      </c>
      <c r="B69" s="1599" t="s">
        <v>1865</v>
      </c>
      <c r="C69" s="2430">
        <v>2007</v>
      </c>
      <c r="D69" s="1699">
        <v>124.7</v>
      </c>
      <c r="E69" s="1700">
        <v>9.6</v>
      </c>
      <c r="F69" s="1697" t="s">
        <v>2229</v>
      </c>
      <c r="G69" s="1698">
        <v>2008</v>
      </c>
      <c r="H69" s="1699">
        <v>121.7</v>
      </c>
      <c r="I69" s="1697">
        <v>9.6</v>
      </c>
      <c r="J69" s="1697" t="s">
        <v>2229</v>
      </c>
      <c r="K69" s="1698">
        <v>2009</v>
      </c>
      <c r="L69" s="1695">
        <v>122.84459999999999</v>
      </c>
      <c r="M69" s="1695">
        <v>9.6</v>
      </c>
      <c r="N69" s="1697" t="s">
        <v>2229</v>
      </c>
      <c r="O69" s="1696">
        <v>2010</v>
      </c>
      <c r="P69" s="1695">
        <v>125.8</v>
      </c>
      <c r="Q69" s="2424" t="s">
        <v>2229</v>
      </c>
      <c r="R69" s="2431">
        <v>2011</v>
      </c>
      <c r="S69" s="1695">
        <v>127.0782</v>
      </c>
      <c r="T69" s="2424" t="s">
        <v>2229</v>
      </c>
      <c r="W69" s="1708">
        <v>2010</v>
      </c>
      <c r="X69" s="1706">
        <f>Y69+AA69+AC69</f>
        <v>16024.099999999999</v>
      </c>
      <c r="Y69" s="1706">
        <f>SUMIFS($P:$P,$A:$A,$V$63,$Q:$Q,Y$65)</f>
        <v>15359.199999999999</v>
      </c>
      <c r="Z69" s="1705">
        <f>Y69/X69</f>
        <v>0.95850624996099631</v>
      </c>
      <c r="AA69" s="1706">
        <f>SUMIFS($P:$P,$A:$A,$V$63,$Q:$Q,AA$65)</f>
        <v>610.5</v>
      </c>
      <c r="AB69" s="1707">
        <f>AA69/X69</f>
        <v>3.8098863586722501E-2</v>
      </c>
      <c r="AC69" s="1706">
        <f>SUMIFS($P:$P,$A:$A,$V$63,$Q:$Q,AC$65)</f>
        <v>54.4</v>
      </c>
      <c r="AD69" s="1705">
        <f>AC69/X69</f>
        <v>3.3948864522812517E-3</v>
      </c>
      <c r="AE69" s="368"/>
    </row>
    <row r="70" spans="1:31" ht="20.100000000000001" customHeight="1" x14ac:dyDescent="0.25">
      <c r="A70" s="1597" t="s">
        <v>1766</v>
      </c>
      <c r="B70" s="1599" t="s">
        <v>1863</v>
      </c>
      <c r="C70" s="2430">
        <v>2007</v>
      </c>
      <c r="D70" s="1699">
        <v>19.899999999999999</v>
      </c>
      <c r="E70" s="1697">
        <v>9.3000000000000007</v>
      </c>
      <c r="F70" s="1697" t="s">
        <v>2229</v>
      </c>
      <c r="G70" s="1698">
        <v>2008</v>
      </c>
      <c r="H70" s="1699">
        <v>18.8</v>
      </c>
      <c r="I70" s="1697">
        <v>7.8</v>
      </c>
      <c r="J70" s="1697" t="s">
        <v>2228</v>
      </c>
      <c r="K70" s="1698">
        <v>2009</v>
      </c>
      <c r="L70" s="1695">
        <v>18.928799999999999</v>
      </c>
      <c r="M70" s="1695">
        <v>9.6</v>
      </c>
      <c r="N70" s="1697" t="s">
        <v>2229</v>
      </c>
      <c r="O70" s="1696">
        <v>2010</v>
      </c>
      <c r="P70" s="1695">
        <v>20.7</v>
      </c>
      <c r="Q70" s="2424" t="s">
        <v>2228</v>
      </c>
      <c r="R70" s="2431">
        <v>2011</v>
      </c>
      <c r="S70" s="1695">
        <v>20.855600000000003</v>
      </c>
      <c r="T70" s="2424" t="s">
        <v>2229</v>
      </c>
      <c r="W70" s="1708">
        <v>2011</v>
      </c>
      <c r="X70" s="1706">
        <f>Y70+AA70+AC70</f>
        <v>15818.745199999999</v>
      </c>
      <c r="Y70" s="1706">
        <f>SUMIFS($S:$S,$A:$A,$V$63,$T:$T,Y$65)</f>
        <v>13565.0702</v>
      </c>
      <c r="Z70" s="1705">
        <f>Y70/X70</f>
        <v>0.85753136727937185</v>
      </c>
      <c r="AA70" s="1706">
        <f>SUMIFS($S:$S,$A:$A,$V$63,$T:$T,AA$65)</f>
        <v>1786.1967999999999</v>
      </c>
      <c r="AB70" s="1707">
        <f>AA70/X70</f>
        <v>0.11291646571309588</v>
      </c>
      <c r="AC70" s="1706">
        <f>SUMIFS($S:$S,$A:$A,$V$63,$T:$T,AC$65)</f>
        <v>467.47819999999996</v>
      </c>
      <c r="AD70" s="1705">
        <f>AC70/X70</f>
        <v>2.9552167007532302E-2</v>
      </c>
      <c r="AE70" s="368"/>
    </row>
    <row r="71" spans="1:31" ht="20.100000000000001" customHeight="1" x14ac:dyDescent="0.25">
      <c r="A71" s="1597" t="s">
        <v>1766</v>
      </c>
      <c r="B71" s="1599" t="s">
        <v>1861</v>
      </c>
      <c r="C71" s="2430">
        <v>2007</v>
      </c>
      <c r="D71" s="1699">
        <v>1.2</v>
      </c>
      <c r="E71" s="1700">
        <v>3.8</v>
      </c>
      <c r="F71" s="1697" t="s">
        <v>2227</v>
      </c>
      <c r="G71" s="1698">
        <v>2008</v>
      </c>
      <c r="H71" s="1699">
        <v>1.3</v>
      </c>
      <c r="I71" s="1697">
        <v>10</v>
      </c>
      <c r="J71" s="1697" t="s">
        <v>2229</v>
      </c>
      <c r="K71" s="1698">
        <v>2009</v>
      </c>
      <c r="L71" s="1695">
        <v>1.3488000000000002</v>
      </c>
      <c r="M71" s="1695">
        <v>10</v>
      </c>
      <c r="N71" s="1697" t="s">
        <v>2229</v>
      </c>
      <c r="O71" s="1696">
        <v>2010</v>
      </c>
      <c r="P71" s="1695">
        <v>1.4</v>
      </c>
      <c r="Q71" s="1697" t="s">
        <v>2229</v>
      </c>
      <c r="R71" s="2431">
        <v>2011</v>
      </c>
      <c r="S71" s="1695">
        <v>1.3808000000000002</v>
      </c>
      <c r="T71" s="2424" t="s">
        <v>2229</v>
      </c>
      <c r="W71" s="367"/>
      <c r="X71" s="367"/>
      <c r="Y71" s="367"/>
      <c r="Z71" s="367"/>
      <c r="AA71" s="367"/>
      <c r="AB71" s="367"/>
      <c r="AC71" s="367"/>
      <c r="AD71" s="367"/>
      <c r="AE71" s="367"/>
    </row>
    <row r="72" spans="1:31" ht="20.100000000000001" customHeight="1" x14ac:dyDescent="0.25">
      <c r="A72" s="1597" t="s">
        <v>1766</v>
      </c>
      <c r="B72" s="1599" t="s">
        <v>1860</v>
      </c>
      <c r="C72" s="2430">
        <v>2007</v>
      </c>
      <c r="D72" s="1699">
        <v>18.600000000000001</v>
      </c>
      <c r="E72" s="1697">
        <v>9.6</v>
      </c>
      <c r="F72" s="1697" t="s">
        <v>2229</v>
      </c>
      <c r="G72" s="1698">
        <v>2008</v>
      </c>
      <c r="H72" s="1699">
        <v>15.7</v>
      </c>
      <c r="I72" s="1697">
        <v>9.6</v>
      </c>
      <c r="J72" s="1697" t="s">
        <v>2229</v>
      </c>
      <c r="K72" s="1698">
        <v>2009</v>
      </c>
      <c r="L72" s="1695">
        <v>16.002400000000002</v>
      </c>
      <c r="M72" s="1695">
        <v>9.6</v>
      </c>
      <c r="N72" s="1697" t="s">
        <v>2229</v>
      </c>
      <c r="O72" s="1696">
        <v>2010</v>
      </c>
      <c r="P72" s="1695">
        <v>16</v>
      </c>
      <c r="Q72" s="2424" t="s">
        <v>2229</v>
      </c>
      <c r="R72" s="2431">
        <v>2011</v>
      </c>
      <c r="S72" s="1695">
        <v>16.306800000000003</v>
      </c>
      <c r="T72" s="2424" t="s">
        <v>2229</v>
      </c>
    </row>
    <row r="73" spans="1:31" ht="20.100000000000001" customHeight="1" x14ac:dyDescent="0.25">
      <c r="A73" s="1597" t="s">
        <v>1766</v>
      </c>
      <c r="B73" s="1599" t="s">
        <v>1858</v>
      </c>
      <c r="C73" s="2430">
        <v>2007</v>
      </c>
      <c r="D73" s="1699">
        <v>59</v>
      </c>
      <c r="E73" s="1700">
        <v>9.6</v>
      </c>
      <c r="F73" s="1697" t="s">
        <v>2229</v>
      </c>
      <c r="G73" s="1698">
        <v>2008</v>
      </c>
      <c r="H73" s="1699">
        <v>54.6</v>
      </c>
      <c r="I73" s="1697">
        <v>9.5</v>
      </c>
      <c r="J73" s="1697" t="s">
        <v>2229</v>
      </c>
      <c r="K73" s="1698">
        <v>2009</v>
      </c>
      <c r="L73" s="1695">
        <v>55.164000000000001</v>
      </c>
      <c r="M73" s="1695">
        <v>9.5</v>
      </c>
      <c r="N73" s="1697" t="s">
        <v>2229</v>
      </c>
      <c r="O73" s="1696">
        <v>2010</v>
      </c>
      <c r="P73" s="1695">
        <v>57.6</v>
      </c>
      <c r="Q73" s="2424" t="s">
        <v>2229</v>
      </c>
      <c r="R73" s="2431">
        <v>2011</v>
      </c>
      <c r="S73" s="1695">
        <v>58.149000000000001</v>
      </c>
      <c r="T73" s="2424" t="s">
        <v>2229</v>
      </c>
    </row>
    <row r="74" spans="1:31" ht="20.100000000000001" customHeight="1" x14ac:dyDescent="0.25">
      <c r="A74" s="1597" t="s">
        <v>1766</v>
      </c>
      <c r="B74" s="1599" t="s">
        <v>1856</v>
      </c>
      <c r="C74" s="2430">
        <v>2007</v>
      </c>
      <c r="D74" s="1699">
        <v>5.6</v>
      </c>
      <c r="E74" s="1697">
        <v>9.6999999999999993</v>
      </c>
      <c r="F74" s="1697" t="s">
        <v>2229</v>
      </c>
      <c r="G74" s="1698">
        <v>2008</v>
      </c>
      <c r="H74" s="1699">
        <v>5.9</v>
      </c>
      <c r="I74" s="1697">
        <v>9.4</v>
      </c>
      <c r="J74" s="1697" t="s">
        <v>2229</v>
      </c>
      <c r="K74" s="1698">
        <v>2009</v>
      </c>
      <c r="L74" s="1695">
        <v>6.0672000000000006</v>
      </c>
      <c r="M74" s="1695">
        <v>9.5</v>
      </c>
      <c r="N74" s="1697" t="s">
        <v>2229</v>
      </c>
      <c r="O74" s="1696">
        <v>2010</v>
      </c>
      <c r="P74" s="1695">
        <v>7</v>
      </c>
      <c r="Q74" s="2424" t="s">
        <v>2229</v>
      </c>
      <c r="R74" s="2431">
        <v>2011</v>
      </c>
      <c r="S74" s="1695">
        <v>7.1236000000000006</v>
      </c>
      <c r="T74" s="2424" t="s">
        <v>2229</v>
      </c>
      <c r="V74" s="230" t="s">
        <v>1683</v>
      </c>
      <c r="W74" s="2903" t="s">
        <v>2232</v>
      </c>
      <c r="X74" s="2904"/>
      <c r="Y74" s="2904"/>
      <c r="Z74" s="2904"/>
      <c r="AA74" s="2904"/>
      <c r="AB74" s="2904"/>
      <c r="AC74" s="2905"/>
      <c r="AD74" s="372"/>
      <c r="AE74" s="372"/>
    </row>
    <row r="75" spans="1:31" ht="20.100000000000001" customHeight="1" x14ac:dyDescent="0.25">
      <c r="A75" s="1597" t="s">
        <v>1766</v>
      </c>
      <c r="B75" s="1599" t="s">
        <v>1855</v>
      </c>
      <c r="C75" s="2430">
        <v>2007</v>
      </c>
      <c r="D75" s="1699">
        <v>66.2</v>
      </c>
      <c r="E75" s="1700">
        <v>9.3000000000000007</v>
      </c>
      <c r="F75" s="1697" t="s">
        <v>2229</v>
      </c>
      <c r="G75" s="1698">
        <v>2008</v>
      </c>
      <c r="H75" s="1699">
        <v>64</v>
      </c>
      <c r="I75" s="1697">
        <v>8.9</v>
      </c>
      <c r="J75" s="1697" t="s">
        <v>2229</v>
      </c>
      <c r="K75" s="1698">
        <v>2009</v>
      </c>
      <c r="L75" s="1695">
        <v>64.813999999999993</v>
      </c>
      <c r="M75" s="1695">
        <v>9.5384615384615383</v>
      </c>
      <c r="N75" s="1697" t="s">
        <v>2229</v>
      </c>
      <c r="O75" s="1696">
        <v>2010</v>
      </c>
      <c r="P75" s="1695">
        <v>71.099999999999994</v>
      </c>
      <c r="Q75" s="2424" t="s">
        <v>2229</v>
      </c>
      <c r="R75" s="2431">
        <v>2011</v>
      </c>
      <c r="S75" s="1695">
        <v>71.935500000000005</v>
      </c>
      <c r="T75" s="2424" t="s">
        <v>2229</v>
      </c>
      <c r="W75" s="1717"/>
      <c r="X75" s="1716" t="s">
        <v>2231</v>
      </c>
      <c r="Y75" s="1715"/>
      <c r="Z75" s="1715"/>
      <c r="AA75" s="1715"/>
      <c r="AB75" s="1715"/>
      <c r="AC75" s="1715"/>
      <c r="AD75" s="1714"/>
      <c r="AE75" s="371"/>
    </row>
    <row r="76" spans="1:31" ht="20.100000000000001" customHeight="1" x14ac:dyDescent="0.25">
      <c r="A76" s="1597" t="s">
        <v>1766</v>
      </c>
      <c r="B76" s="1599" t="s">
        <v>1853</v>
      </c>
      <c r="C76" s="2430">
        <v>2007</v>
      </c>
      <c r="D76" s="1699">
        <v>740.3</v>
      </c>
      <c r="E76" s="1697">
        <v>8.6</v>
      </c>
      <c r="F76" s="1697" t="s">
        <v>2229</v>
      </c>
      <c r="G76" s="1698">
        <v>2008</v>
      </c>
      <c r="H76" s="1699">
        <v>727.3</v>
      </c>
      <c r="I76" s="1697">
        <v>8.6</v>
      </c>
      <c r="J76" s="1697" t="s">
        <v>2229</v>
      </c>
      <c r="K76" s="1698">
        <v>2009</v>
      </c>
      <c r="L76" s="1695">
        <v>732.83069999999998</v>
      </c>
      <c r="M76" s="1695">
        <v>8.8461538461538467</v>
      </c>
      <c r="N76" s="1697" t="s">
        <v>2229</v>
      </c>
      <c r="O76" s="1696">
        <v>2010</v>
      </c>
      <c r="P76" s="1695">
        <v>743.7</v>
      </c>
      <c r="Q76" s="2424" t="s">
        <v>2229</v>
      </c>
      <c r="R76" s="2431">
        <v>2011</v>
      </c>
      <c r="S76" s="1695">
        <v>750.14519999999993</v>
      </c>
      <c r="T76" s="2424" t="s">
        <v>2229</v>
      </c>
      <c r="W76" s="373"/>
      <c r="X76" s="1713" t="s">
        <v>2230</v>
      </c>
      <c r="Y76" s="1712" t="s">
        <v>2229</v>
      </c>
      <c r="Z76" s="1709" t="s">
        <v>2226</v>
      </c>
      <c r="AA76" s="1711" t="s">
        <v>2228</v>
      </c>
      <c r="AB76" s="1709" t="s">
        <v>2226</v>
      </c>
      <c r="AC76" s="1710" t="s">
        <v>2227</v>
      </c>
      <c r="AD76" s="1709" t="s">
        <v>2226</v>
      </c>
      <c r="AE76" s="369"/>
    </row>
    <row r="77" spans="1:31" ht="20.100000000000001" customHeight="1" x14ac:dyDescent="0.25">
      <c r="A77" s="1597" t="s">
        <v>1766</v>
      </c>
      <c r="B77" s="1599" t="s">
        <v>1851</v>
      </c>
      <c r="C77" s="2430">
        <v>2007</v>
      </c>
      <c r="D77" s="1699">
        <v>32.5</v>
      </c>
      <c r="E77" s="1700">
        <v>9.6</v>
      </c>
      <c r="F77" s="1697" t="s">
        <v>2229</v>
      </c>
      <c r="G77" s="1698">
        <v>2008</v>
      </c>
      <c r="H77" s="1699">
        <v>28.9</v>
      </c>
      <c r="I77" s="1697">
        <v>9.6</v>
      </c>
      <c r="J77" s="1697" t="s">
        <v>2229</v>
      </c>
      <c r="K77" s="1698">
        <v>2009</v>
      </c>
      <c r="L77" s="1695">
        <v>29.257200000000001</v>
      </c>
      <c r="M77" s="1695">
        <v>9.5</v>
      </c>
      <c r="N77" s="1697" t="s">
        <v>2229</v>
      </c>
      <c r="O77" s="1696">
        <v>2010</v>
      </c>
      <c r="P77" s="1695">
        <v>29.6</v>
      </c>
      <c r="Q77" s="2424" t="s">
        <v>2229</v>
      </c>
      <c r="R77" s="2431">
        <v>2011</v>
      </c>
      <c r="S77" s="1695">
        <v>29.947600000000001</v>
      </c>
      <c r="T77" s="2424" t="s">
        <v>2229</v>
      </c>
      <c r="W77" s="1708">
        <v>2007</v>
      </c>
      <c r="X77" s="1706">
        <f>Y77+AA77+AC77</f>
        <v>992.70000000000016</v>
      </c>
      <c r="Y77" s="1706">
        <f>SUMIFS($D:$D,$A:$A,$V$74,$F:$F,Y$76)</f>
        <v>890.90000000000009</v>
      </c>
      <c r="Z77" s="1705">
        <f>Y77/X77</f>
        <v>0.8974513951848494</v>
      </c>
      <c r="AA77" s="1706">
        <f>SUMIFS($D:$D,$A:$A,$V$74,$F:$F,AA$76)</f>
        <v>28.7</v>
      </c>
      <c r="AB77" s="1707">
        <f>AA77/X77</f>
        <v>2.8911050669890193E-2</v>
      </c>
      <c r="AC77" s="1706">
        <f>SUMIFS($D:$D,$A:$A,$V$74,$F:$F,AC$76)</f>
        <v>73.099999999999994</v>
      </c>
      <c r="AD77" s="1705">
        <f>AC77/X77</f>
        <v>7.3637554145260381E-2</v>
      </c>
      <c r="AE77" s="368"/>
    </row>
    <row r="78" spans="1:31" ht="20.100000000000001" customHeight="1" x14ac:dyDescent="0.25">
      <c r="A78" s="1597" t="s">
        <v>1766</v>
      </c>
      <c r="B78" s="1599" t="s">
        <v>1849</v>
      </c>
      <c r="C78" s="2430">
        <v>2007</v>
      </c>
      <c r="D78" s="1699">
        <v>15.6</v>
      </c>
      <c r="E78" s="1697">
        <v>9.6</v>
      </c>
      <c r="F78" s="1697" t="s">
        <v>2229</v>
      </c>
      <c r="G78" s="1698">
        <v>2008</v>
      </c>
      <c r="H78" s="1699">
        <v>14.8</v>
      </c>
      <c r="I78" s="1697">
        <v>9.6</v>
      </c>
      <c r="J78" s="1697" t="s">
        <v>2229</v>
      </c>
      <c r="K78" s="1698">
        <v>2009</v>
      </c>
      <c r="L78" s="1695">
        <v>14.964400000000001</v>
      </c>
      <c r="M78" s="1695">
        <v>9.6</v>
      </c>
      <c r="N78" s="1697" t="s">
        <v>2229</v>
      </c>
      <c r="O78" s="1696">
        <v>2010</v>
      </c>
      <c r="P78" s="1695">
        <v>18.399999999999999</v>
      </c>
      <c r="Q78" s="2424" t="s">
        <v>2229</v>
      </c>
      <c r="R78" s="2431">
        <v>2011</v>
      </c>
      <c r="S78" s="1695">
        <v>18.568000000000001</v>
      </c>
      <c r="T78" s="2424" t="s">
        <v>2229</v>
      </c>
      <c r="W78" s="1708">
        <v>2008</v>
      </c>
      <c r="X78" s="1706">
        <f>Y78+AA78+AC78</f>
        <v>929.19999999999993</v>
      </c>
      <c r="Y78" s="1706">
        <f>SUMIFS($H:$H,$A:$A,$V$74,$J:$J,Y$76)</f>
        <v>906.8</v>
      </c>
      <c r="Z78" s="1705">
        <f>Y78/X78</f>
        <v>0.97589324149806289</v>
      </c>
      <c r="AA78" s="1706">
        <f>SUMIFS($H:$H,$A:$A,$V$74,$J:$J,AA$76)</f>
        <v>22.4</v>
      </c>
      <c r="AB78" s="1707">
        <f>AA78/X78</f>
        <v>2.4106758501937151E-2</v>
      </c>
      <c r="AC78" s="1706">
        <f>SUMIFS($H:$H,$A:$A,$V$74,$J:$J,AC$76)</f>
        <v>0</v>
      </c>
      <c r="AD78" s="1705">
        <f>AC78/X78</f>
        <v>0</v>
      </c>
      <c r="AE78" s="368"/>
    </row>
    <row r="79" spans="1:31" ht="20.100000000000001" customHeight="1" x14ac:dyDescent="0.25">
      <c r="A79" s="1597" t="s">
        <v>1766</v>
      </c>
      <c r="B79" s="1599" t="s">
        <v>1847</v>
      </c>
      <c r="C79" s="2430">
        <v>2007</v>
      </c>
      <c r="D79" s="1699">
        <v>5.5</v>
      </c>
      <c r="E79" s="1703">
        <v>7.9</v>
      </c>
      <c r="F79" s="1702" t="s">
        <v>2228</v>
      </c>
      <c r="G79" s="1698">
        <v>2008</v>
      </c>
      <c r="H79" s="1699">
        <v>5.5</v>
      </c>
      <c r="I79" s="1697">
        <v>7.6</v>
      </c>
      <c r="J79" s="1697" t="s">
        <v>2228</v>
      </c>
      <c r="K79" s="1698">
        <v>2009</v>
      </c>
      <c r="L79" s="1695">
        <v>5.5456000000000003</v>
      </c>
      <c r="M79" s="1695">
        <v>8.3000000000000007</v>
      </c>
      <c r="N79" s="1697" t="s">
        <v>2229</v>
      </c>
      <c r="O79" s="1696">
        <v>2010</v>
      </c>
      <c r="P79" s="1695">
        <v>5.5</v>
      </c>
      <c r="Q79" s="2424" t="s">
        <v>2228</v>
      </c>
      <c r="R79" s="2431">
        <v>2011</v>
      </c>
      <c r="S79" s="1695">
        <v>5.5316000000000001</v>
      </c>
      <c r="T79" s="1697" t="s">
        <v>2228</v>
      </c>
      <c r="W79" s="1708">
        <v>2009</v>
      </c>
      <c r="X79" s="1706">
        <f>Y79+AA79+AC79</f>
        <v>938.07690000000002</v>
      </c>
      <c r="Y79" s="1706">
        <f>SUMIFS($L:$L,$A:$A,$V$74,$N:$N,Y$76)</f>
        <v>915.4873</v>
      </c>
      <c r="Z79" s="1705">
        <f>Y79/X79</f>
        <v>0.97591924500006344</v>
      </c>
      <c r="AA79" s="1706">
        <f>SUMIFS($L:$L,$A:$A,$V$74,$N:$N,AA$76)</f>
        <v>0</v>
      </c>
      <c r="AB79" s="1707">
        <f>AA79/X79</f>
        <v>0</v>
      </c>
      <c r="AC79" s="1706">
        <f>SUMIFS($L:$L,$A:$A,$V$74,$N:$N,AC$76)</f>
        <v>22.589600000000001</v>
      </c>
      <c r="AD79" s="1705">
        <f>AC79/X79</f>
        <v>2.4080754999936574E-2</v>
      </c>
      <c r="AE79" s="368"/>
    </row>
    <row r="80" spans="1:31" ht="20.100000000000001" customHeight="1" x14ac:dyDescent="0.25">
      <c r="A80" s="1597" t="s">
        <v>1766</v>
      </c>
      <c r="B80" s="1599" t="s">
        <v>1845</v>
      </c>
      <c r="C80" s="2430">
        <v>2007</v>
      </c>
      <c r="D80" s="1699">
        <v>8</v>
      </c>
      <c r="E80" s="1697">
        <v>9.5</v>
      </c>
      <c r="F80" s="1697" t="s">
        <v>2229</v>
      </c>
      <c r="G80" s="1698">
        <v>2008</v>
      </c>
      <c r="H80" s="1699">
        <v>7.5</v>
      </c>
      <c r="I80" s="1697">
        <v>9.6999999999999993</v>
      </c>
      <c r="J80" s="1697" t="s">
        <v>2229</v>
      </c>
      <c r="K80" s="1698">
        <v>2009</v>
      </c>
      <c r="L80" s="1695">
        <v>7.5704000000000002</v>
      </c>
      <c r="M80" s="1695">
        <v>9</v>
      </c>
      <c r="N80" s="1697" t="s">
        <v>2229</v>
      </c>
      <c r="O80" s="1696">
        <v>2010</v>
      </c>
      <c r="P80" s="1695">
        <v>7.6</v>
      </c>
      <c r="Q80" s="1697" t="s">
        <v>2229</v>
      </c>
      <c r="R80" s="2431">
        <v>2011</v>
      </c>
      <c r="S80" s="1695">
        <v>7.67</v>
      </c>
      <c r="T80" s="2424" t="s">
        <v>2229</v>
      </c>
      <c r="W80" s="1708">
        <v>2010</v>
      </c>
      <c r="X80" s="1706">
        <f>Y80+AA80+AC80</f>
        <v>936.2</v>
      </c>
      <c r="Y80" s="1706">
        <f>SUMIFS($P:$P,$A:$A,$V$74,$Q:$Q,Y$76)</f>
        <v>912.6</v>
      </c>
      <c r="Z80" s="1705">
        <f>Y80/X80</f>
        <v>0.97479171117282626</v>
      </c>
      <c r="AA80" s="1706">
        <f>SUMIFS($P:$P,$A:$A,$V$74,$Q:$Q,AA$76)</f>
        <v>23.6</v>
      </c>
      <c r="AB80" s="1707">
        <f>AA80/X80</f>
        <v>2.5208288827173683E-2</v>
      </c>
      <c r="AC80" s="1706">
        <f>SUMIFS($P:$P,$A:$A,$V$74,$Q:$Q,AC$76)</f>
        <v>0</v>
      </c>
      <c r="AD80" s="1705">
        <f>AC80/X80</f>
        <v>0</v>
      </c>
      <c r="AE80" s="368"/>
    </row>
    <row r="81" spans="1:31" ht="20.100000000000001" customHeight="1" x14ac:dyDescent="0.25">
      <c r="A81" s="1597" t="s">
        <v>1766</v>
      </c>
      <c r="B81" s="1599" t="s">
        <v>1844</v>
      </c>
      <c r="C81" s="2430">
        <v>2007</v>
      </c>
      <c r="D81" s="1699">
        <v>0.8</v>
      </c>
      <c r="E81" s="1700">
        <v>8.3000000000000007</v>
      </c>
      <c r="F81" s="1697" t="s">
        <v>2229</v>
      </c>
      <c r="G81" s="1698">
        <v>2008</v>
      </c>
      <c r="H81" s="1699">
        <v>0.7</v>
      </c>
      <c r="I81" s="1697">
        <v>7.9</v>
      </c>
      <c r="J81" s="1697" t="s">
        <v>2228</v>
      </c>
      <c r="K81" s="1698">
        <v>2009</v>
      </c>
      <c r="L81" s="1695">
        <v>0.74960000000000004</v>
      </c>
      <c r="M81" s="1695">
        <v>8.3000000000000007</v>
      </c>
      <c r="N81" s="1697" t="s">
        <v>2229</v>
      </c>
      <c r="O81" s="1696">
        <v>2010</v>
      </c>
      <c r="P81" s="1695">
        <v>0.8</v>
      </c>
      <c r="Q81" s="2424" t="s">
        <v>2229</v>
      </c>
      <c r="R81" s="2431">
        <v>2011</v>
      </c>
      <c r="S81" s="1695">
        <v>0.8388000000000001</v>
      </c>
      <c r="T81" s="1697" t="s">
        <v>2228</v>
      </c>
      <c r="W81" s="1708">
        <v>2011</v>
      </c>
      <c r="X81" s="1706">
        <f>Y81+AA81+AC81</f>
        <v>944.60020000000009</v>
      </c>
      <c r="Y81" s="1706">
        <f>SUMIFS($S:$S,$A:$A,$V$74,$T:$T,Y$76)</f>
        <v>685.33159999999998</v>
      </c>
      <c r="Z81" s="1705">
        <f>Y81/X81</f>
        <v>0.72552557155926911</v>
      </c>
      <c r="AA81" s="1706">
        <f>SUMIFS($S:$S,$A:$A,$V$74,$T:$T,AA$76)</f>
        <v>235.37380000000002</v>
      </c>
      <c r="AB81" s="1707">
        <f>AA81/X81</f>
        <v>0.2491782237606979</v>
      </c>
      <c r="AC81" s="1706">
        <f>SUMIFS($S:$S,$A:$A,$V$74,$T:$T,AC$76)</f>
        <v>23.894800000000004</v>
      </c>
      <c r="AD81" s="1705">
        <f>AC81/X81</f>
        <v>2.5296204680032887E-2</v>
      </c>
      <c r="AE81" s="368"/>
    </row>
    <row r="82" spans="1:31" ht="20.100000000000001" customHeight="1" x14ac:dyDescent="0.25">
      <c r="A82" s="1597" t="s">
        <v>1766</v>
      </c>
      <c r="B82" s="1599" t="s">
        <v>1843</v>
      </c>
      <c r="C82" s="2430">
        <v>2007</v>
      </c>
      <c r="D82" s="1699">
        <v>20</v>
      </c>
      <c r="E82" s="1697">
        <v>2.7</v>
      </c>
      <c r="F82" s="1697" t="s">
        <v>2227</v>
      </c>
      <c r="G82" s="1698">
        <v>2008</v>
      </c>
      <c r="H82" s="1699">
        <v>22.2</v>
      </c>
      <c r="I82" s="1697">
        <v>9.6</v>
      </c>
      <c r="J82" s="1697" t="s">
        <v>2229</v>
      </c>
      <c r="K82" s="1698">
        <v>2009</v>
      </c>
      <c r="L82" s="1695">
        <v>22.751600000000003</v>
      </c>
      <c r="M82" s="1695">
        <v>9.6</v>
      </c>
      <c r="N82" s="1697" t="s">
        <v>2229</v>
      </c>
      <c r="O82" s="1696">
        <v>2010</v>
      </c>
      <c r="P82" s="1695">
        <v>21.9</v>
      </c>
      <c r="Q82" s="2424" t="s">
        <v>2229</v>
      </c>
      <c r="R82" s="2431">
        <v>2011</v>
      </c>
      <c r="S82" s="1695">
        <v>22.266400000000001</v>
      </c>
      <c r="T82" s="2424" t="s">
        <v>2229</v>
      </c>
    </row>
    <row r="83" spans="1:31" ht="20.100000000000001" customHeight="1" x14ac:dyDescent="0.25">
      <c r="A83" s="1597" t="s">
        <v>1766</v>
      </c>
      <c r="B83" s="1599" t="s">
        <v>1841</v>
      </c>
      <c r="C83" s="2430">
        <v>2007</v>
      </c>
      <c r="D83" s="1699">
        <v>4.7</v>
      </c>
      <c r="E83" s="1703">
        <v>7.9</v>
      </c>
      <c r="F83" s="1702" t="s">
        <v>2228</v>
      </c>
      <c r="G83" s="1698">
        <v>2008</v>
      </c>
      <c r="H83" s="1699">
        <v>4.5</v>
      </c>
      <c r="I83" s="1697">
        <v>3.5</v>
      </c>
      <c r="J83" s="1697" t="s">
        <v>2227</v>
      </c>
      <c r="K83" s="1698">
        <v>2009</v>
      </c>
      <c r="L83" s="1695">
        <v>4.5288000000000004</v>
      </c>
      <c r="M83" s="1695">
        <v>9.8000000000000007</v>
      </c>
      <c r="N83" s="1697" t="s">
        <v>2229</v>
      </c>
      <c r="O83" s="1696">
        <v>2010</v>
      </c>
      <c r="P83" s="1695">
        <v>5</v>
      </c>
      <c r="Q83" s="2424" t="s">
        <v>2229</v>
      </c>
      <c r="R83" s="2431">
        <v>2011</v>
      </c>
      <c r="S83" s="1695">
        <v>5.0692000000000004</v>
      </c>
      <c r="T83" s="2424" t="s">
        <v>2229</v>
      </c>
    </row>
    <row r="84" spans="1:31" ht="20.100000000000001" customHeight="1" x14ac:dyDescent="0.25">
      <c r="A84" s="1597" t="s">
        <v>1766</v>
      </c>
      <c r="B84" s="1599" t="s">
        <v>1839</v>
      </c>
      <c r="C84" s="2430">
        <v>2007</v>
      </c>
      <c r="D84" s="1699">
        <v>2</v>
      </c>
      <c r="E84" s="1697">
        <v>9.5</v>
      </c>
      <c r="F84" s="1697" t="s">
        <v>2229</v>
      </c>
      <c r="G84" s="1698">
        <v>2008</v>
      </c>
      <c r="H84" s="1699">
        <v>2.2000000000000002</v>
      </c>
      <c r="I84" s="1697">
        <v>9.1</v>
      </c>
      <c r="J84" s="1697" t="s">
        <v>2229</v>
      </c>
      <c r="K84" s="1698">
        <v>2009</v>
      </c>
      <c r="L84" s="1695">
        <v>2.2332000000000001</v>
      </c>
      <c r="M84" s="1695">
        <v>7.4</v>
      </c>
      <c r="N84" s="1697" t="s">
        <v>2228</v>
      </c>
      <c r="O84" s="1696">
        <v>2010</v>
      </c>
      <c r="P84" s="1695">
        <v>3.3</v>
      </c>
      <c r="Q84" s="2424" t="s">
        <v>2229</v>
      </c>
      <c r="R84" s="2431">
        <v>2011</v>
      </c>
      <c r="S84" s="1695">
        <v>3.3644000000000003</v>
      </c>
      <c r="T84" s="2424" t="s">
        <v>2229</v>
      </c>
    </row>
    <row r="85" spans="1:31" ht="20.100000000000001" customHeight="1" x14ac:dyDescent="0.25">
      <c r="A85" s="1597" t="s">
        <v>1766</v>
      </c>
      <c r="B85" s="1599" t="s">
        <v>1837</v>
      </c>
      <c r="C85" s="2430">
        <v>2007</v>
      </c>
      <c r="D85" s="1699">
        <v>142.9</v>
      </c>
      <c r="E85" s="1700">
        <v>9.6</v>
      </c>
      <c r="F85" s="1697" t="s">
        <v>2229</v>
      </c>
      <c r="G85" s="1698">
        <v>2008</v>
      </c>
      <c r="H85" s="1699">
        <v>120.6</v>
      </c>
      <c r="I85" s="1697">
        <v>9.6</v>
      </c>
      <c r="J85" s="1697" t="s">
        <v>2229</v>
      </c>
      <c r="K85" s="1698">
        <v>2009</v>
      </c>
      <c r="L85" s="1695">
        <v>123.5136</v>
      </c>
      <c r="M85" s="1695">
        <v>9.6</v>
      </c>
      <c r="N85" s="1697" t="s">
        <v>2229</v>
      </c>
      <c r="O85" s="1696">
        <v>2010</v>
      </c>
      <c r="P85" s="1695">
        <v>96.1</v>
      </c>
      <c r="Q85" s="2424" t="s">
        <v>2229</v>
      </c>
      <c r="R85" s="2431">
        <v>2011</v>
      </c>
      <c r="S85" s="1695">
        <v>97.888000000000005</v>
      </c>
      <c r="T85" s="2424" t="s">
        <v>2229</v>
      </c>
      <c r="V85" s="230" t="s">
        <v>1644</v>
      </c>
      <c r="W85" s="2903" t="s">
        <v>2232</v>
      </c>
      <c r="X85" s="2904"/>
      <c r="Y85" s="2904"/>
      <c r="Z85" s="2904"/>
      <c r="AA85" s="2904"/>
      <c r="AB85" s="2904"/>
      <c r="AC85" s="2905"/>
      <c r="AD85" s="372"/>
      <c r="AE85" s="372"/>
    </row>
    <row r="86" spans="1:31" ht="20.100000000000001" customHeight="1" x14ac:dyDescent="0.25">
      <c r="A86" s="1597" t="s">
        <v>1766</v>
      </c>
      <c r="B86" s="1599" t="s">
        <v>1835</v>
      </c>
      <c r="C86" s="2430">
        <v>2007</v>
      </c>
      <c r="D86" s="1699">
        <v>97.1</v>
      </c>
      <c r="E86" s="1697">
        <v>9.6999999999999993</v>
      </c>
      <c r="F86" s="1697" t="s">
        <v>2229</v>
      </c>
      <c r="G86" s="1698">
        <v>2008</v>
      </c>
      <c r="H86" s="1699">
        <v>88.8</v>
      </c>
      <c r="I86" s="1697">
        <v>9.8000000000000007</v>
      </c>
      <c r="J86" s="1697" t="s">
        <v>2229</v>
      </c>
      <c r="K86" s="1698">
        <v>2009</v>
      </c>
      <c r="L86" s="1695">
        <v>90.457999999999998</v>
      </c>
      <c r="M86" s="1695">
        <v>9.7692307692307701</v>
      </c>
      <c r="N86" s="1697" t="s">
        <v>2229</v>
      </c>
      <c r="O86" s="1696">
        <v>2010</v>
      </c>
      <c r="P86" s="1695">
        <v>99.9</v>
      </c>
      <c r="Q86" s="2424" t="s">
        <v>2229</v>
      </c>
      <c r="R86" s="2431">
        <v>2011</v>
      </c>
      <c r="S86" s="1695">
        <v>122.24339999999999</v>
      </c>
      <c r="T86" s="2424" t="s">
        <v>2229</v>
      </c>
      <c r="W86" s="1717"/>
      <c r="X86" s="1716" t="s">
        <v>2231</v>
      </c>
      <c r="Y86" s="1715"/>
      <c r="Z86" s="1715"/>
      <c r="AA86" s="1715"/>
      <c r="AB86" s="1715"/>
      <c r="AC86" s="1715"/>
      <c r="AD86" s="1714"/>
      <c r="AE86" s="371"/>
    </row>
    <row r="87" spans="1:31" ht="20.100000000000001" customHeight="1" x14ac:dyDescent="0.25">
      <c r="A87" s="1597" t="s">
        <v>1766</v>
      </c>
      <c r="B87" s="1599" t="s">
        <v>1833</v>
      </c>
      <c r="C87" s="2430">
        <v>2007</v>
      </c>
      <c r="D87" s="1699">
        <v>2</v>
      </c>
      <c r="E87" s="1703">
        <v>7.9</v>
      </c>
      <c r="F87" s="1702" t="s">
        <v>2228</v>
      </c>
      <c r="G87" s="1698">
        <v>2008</v>
      </c>
      <c r="H87" s="1699">
        <v>1.8</v>
      </c>
      <c r="I87" s="1697">
        <v>7.6</v>
      </c>
      <c r="J87" s="1697" t="s">
        <v>2228</v>
      </c>
      <c r="K87" s="1698">
        <v>2009</v>
      </c>
      <c r="L87" s="1695">
        <v>1.8076000000000001</v>
      </c>
      <c r="M87" s="1695">
        <v>8.3000000000000007</v>
      </c>
      <c r="N87" s="1697" t="s">
        <v>2229</v>
      </c>
      <c r="O87" s="1696">
        <v>2010</v>
      </c>
      <c r="P87" s="1695">
        <v>2.1</v>
      </c>
      <c r="Q87" s="2424" t="s">
        <v>2228</v>
      </c>
      <c r="R87" s="2431">
        <v>2011</v>
      </c>
      <c r="S87" s="1695">
        <v>2.1155999999999997</v>
      </c>
      <c r="T87" s="2424" t="s">
        <v>2229</v>
      </c>
      <c r="W87" s="373"/>
      <c r="X87" s="1713" t="s">
        <v>2230</v>
      </c>
      <c r="Y87" s="1712" t="s">
        <v>2229</v>
      </c>
      <c r="Z87" s="1709" t="s">
        <v>2226</v>
      </c>
      <c r="AA87" s="1711" t="s">
        <v>2228</v>
      </c>
      <c r="AB87" s="1709" t="s">
        <v>2226</v>
      </c>
      <c r="AC87" s="1710" t="s">
        <v>2227</v>
      </c>
      <c r="AD87" s="1709" t="s">
        <v>2226</v>
      </c>
      <c r="AE87" s="369"/>
    </row>
    <row r="88" spans="1:31" ht="20.100000000000001" customHeight="1" x14ac:dyDescent="0.25">
      <c r="A88" s="1597" t="s">
        <v>1766</v>
      </c>
      <c r="B88" s="1599" t="s">
        <v>1832</v>
      </c>
      <c r="C88" s="2430">
        <v>2007</v>
      </c>
      <c r="D88" s="1699">
        <v>7.4</v>
      </c>
      <c r="E88" s="1697">
        <v>8.3000000000000007</v>
      </c>
      <c r="F88" s="1697" t="s">
        <v>2229</v>
      </c>
      <c r="G88" s="1698">
        <v>2008</v>
      </c>
      <c r="H88" s="1699">
        <v>7.4</v>
      </c>
      <c r="I88" s="1697">
        <v>9</v>
      </c>
      <c r="J88" s="1697" t="s">
        <v>2229</v>
      </c>
      <c r="K88" s="1698">
        <v>2009</v>
      </c>
      <c r="L88" s="1695">
        <v>7.5024000000000006</v>
      </c>
      <c r="M88" s="1695">
        <v>9.1</v>
      </c>
      <c r="N88" s="1697" t="s">
        <v>2229</v>
      </c>
      <c r="O88" s="1696">
        <v>2010</v>
      </c>
      <c r="P88" s="1695">
        <v>7.9</v>
      </c>
      <c r="Q88" s="2424" t="s">
        <v>2229</v>
      </c>
      <c r="R88" s="2431">
        <v>2011</v>
      </c>
      <c r="S88" s="1695">
        <v>7.9812000000000003</v>
      </c>
      <c r="T88" s="2424" t="s">
        <v>2229</v>
      </c>
      <c r="W88" s="1708">
        <v>2007</v>
      </c>
      <c r="X88" s="1706">
        <f>Y88+AA88+AC88</f>
        <v>327.60000000000002</v>
      </c>
      <c r="Y88" s="1706">
        <f>SUMIFS($D:$D,$A:$A,$V$85,$F:$F,Y$87)</f>
        <v>274.70000000000005</v>
      </c>
      <c r="Z88" s="1705">
        <f>Y88/X88</f>
        <v>0.83852258852258865</v>
      </c>
      <c r="AA88" s="1706">
        <f>SUMIFS($D:$D,$A:$A,$V$85,$F:$F,AA$87)</f>
        <v>48.2</v>
      </c>
      <c r="AB88" s="1707">
        <f>AA88/X88</f>
        <v>0.14713064713064714</v>
      </c>
      <c r="AC88" s="1706">
        <f>SUMIFS($D:$D,$A:$A,$V$85,$F:$F,AC$87)</f>
        <v>4.7</v>
      </c>
      <c r="AD88" s="1705">
        <f>AC88/X88</f>
        <v>1.4346764346764346E-2</v>
      </c>
      <c r="AE88" s="368"/>
    </row>
    <row r="89" spans="1:31" ht="20.100000000000001" customHeight="1" x14ac:dyDescent="0.25">
      <c r="A89" s="1597" t="s">
        <v>1766</v>
      </c>
      <c r="B89" s="1599" t="s">
        <v>1831</v>
      </c>
      <c r="C89" s="2430">
        <v>2007</v>
      </c>
      <c r="D89" s="1699">
        <v>32.6</v>
      </c>
      <c r="E89" s="1700">
        <v>8.8000000000000007</v>
      </c>
      <c r="F89" s="1697" t="s">
        <v>2229</v>
      </c>
      <c r="G89" s="1698">
        <v>2008</v>
      </c>
      <c r="H89" s="1699">
        <v>31.7</v>
      </c>
      <c r="I89" s="1697">
        <v>7.3</v>
      </c>
      <c r="J89" s="1697" t="s">
        <v>2228</v>
      </c>
      <c r="K89" s="1698">
        <v>2009</v>
      </c>
      <c r="L89" s="1695">
        <v>32.167200000000001</v>
      </c>
      <c r="M89" s="1695">
        <v>9.6</v>
      </c>
      <c r="N89" s="1697" t="s">
        <v>2229</v>
      </c>
      <c r="O89" s="1696">
        <v>2010</v>
      </c>
      <c r="P89" s="1695">
        <v>34.299999999999997</v>
      </c>
      <c r="Q89" s="1697" t="s">
        <v>2229</v>
      </c>
      <c r="R89" s="2431">
        <v>2011</v>
      </c>
      <c r="S89" s="1695">
        <v>34.792000000000002</v>
      </c>
      <c r="T89" s="2424" t="s">
        <v>2229</v>
      </c>
      <c r="W89" s="1708">
        <v>2008</v>
      </c>
      <c r="X89" s="1706">
        <f>Y89+AA89+AC89</f>
        <v>320.3</v>
      </c>
      <c r="Y89" s="1706">
        <f>SUMIFS($H:$H,$A:$A,$V$85,$J:$J,Y$87)</f>
        <v>285.7</v>
      </c>
      <c r="Z89" s="1705">
        <f>Y89/X89</f>
        <v>0.8919762722447705</v>
      </c>
      <c r="AA89" s="1706">
        <f>SUMIFS($H:$H,$A:$A,$V$85,$J:$J,AA$87)</f>
        <v>34.6</v>
      </c>
      <c r="AB89" s="1707">
        <f>AA89/X89</f>
        <v>0.10802372775522948</v>
      </c>
      <c r="AC89" s="1706">
        <f>SUMIFS($H:$H,$A:$A,$V$85,$J:$J,AC$87)</f>
        <v>0</v>
      </c>
      <c r="AD89" s="1705">
        <f>AC89/X89</f>
        <v>0</v>
      </c>
      <c r="AE89" s="368"/>
    </row>
    <row r="90" spans="1:31" ht="20.100000000000001" customHeight="1" x14ac:dyDescent="0.25">
      <c r="A90" s="1597" t="s">
        <v>1766</v>
      </c>
      <c r="B90" s="1599" t="s">
        <v>1829</v>
      </c>
      <c r="C90" s="2430">
        <v>2007</v>
      </c>
      <c r="D90" s="1699">
        <v>10.3</v>
      </c>
      <c r="E90" s="1702">
        <v>7.9</v>
      </c>
      <c r="F90" s="1702" t="s">
        <v>2228</v>
      </c>
      <c r="G90" s="1698">
        <v>2008</v>
      </c>
      <c r="H90" s="1699">
        <v>12.1</v>
      </c>
      <c r="I90" s="1697">
        <v>8.1</v>
      </c>
      <c r="J90" s="1697" t="s">
        <v>2229</v>
      </c>
      <c r="K90" s="1698">
        <v>2009</v>
      </c>
      <c r="L90" s="1695">
        <v>12.5</v>
      </c>
      <c r="M90" s="1695">
        <v>7.1538461538461542</v>
      </c>
      <c r="N90" s="1697" t="s">
        <v>2228</v>
      </c>
      <c r="O90" s="1696">
        <v>2010</v>
      </c>
      <c r="P90" s="1695">
        <v>15.6</v>
      </c>
      <c r="Q90" s="2424" t="s">
        <v>2229</v>
      </c>
      <c r="R90" s="2431">
        <v>2011</v>
      </c>
      <c r="S90" s="1695">
        <v>16.080400000000001</v>
      </c>
      <c r="T90" s="2424" t="s">
        <v>2229</v>
      </c>
      <c r="W90" s="1708">
        <v>2009</v>
      </c>
      <c r="X90" s="1706">
        <f>Y90+AA90+AC90</f>
        <v>323.53540000000004</v>
      </c>
      <c r="Y90" s="1706">
        <f>SUMIFS($L:$L,$A:$A,$V$85,$N:$N,Y$87)</f>
        <v>279.28140000000002</v>
      </c>
      <c r="Z90" s="1705">
        <f>Y90/X90</f>
        <v>0.8632174408117318</v>
      </c>
      <c r="AA90" s="1706">
        <f>SUMIFS($L:$L,$A:$A,$V$85,$N:$N,AA$87)</f>
        <v>44.254000000000005</v>
      </c>
      <c r="AB90" s="1707">
        <f>AA90/X90</f>
        <v>0.13678255918826812</v>
      </c>
      <c r="AC90" s="1706">
        <f>SUMIFS($L:$L,$A:$A,$V$85,$N:$N,AC$87)</f>
        <v>0</v>
      </c>
      <c r="AD90" s="1705">
        <f>AC90/X90</f>
        <v>0</v>
      </c>
      <c r="AE90" s="368"/>
    </row>
    <row r="91" spans="1:31" ht="20.100000000000001" customHeight="1" x14ac:dyDescent="0.25">
      <c r="A91" s="1597" t="s">
        <v>1766</v>
      </c>
      <c r="B91" s="1599" t="s">
        <v>1827</v>
      </c>
      <c r="C91" s="2430">
        <v>2007</v>
      </c>
      <c r="D91" s="1699">
        <v>12.7</v>
      </c>
      <c r="E91" s="1700">
        <v>9.6</v>
      </c>
      <c r="F91" s="1697" t="s">
        <v>2229</v>
      </c>
      <c r="G91" s="1698">
        <v>2008</v>
      </c>
      <c r="H91" s="1699">
        <v>14</v>
      </c>
      <c r="I91" s="1697">
        <v>9.6</v>
      </c>
      <c r="J91" s="1697" t="s">
        <v>2229</v>
      </c>
      <c r="K91" s="1698">
        <v>2009</v>
      </c>
      <c r="L91" s="1695">
        <v>14.34</v>
      </c>
      <c r="M91" s="1695">
        <v>9.6</v>
      </c>
      <c r="N91" s="1697" t="s">
        <v>2229</v>
      </c>
      <c r="O91" s="1696">
        <v>2010</v>
      </c>
      <c r="P91" s="1695">
        <v>17.2</v>
      </c>
      <c r="Q91" s="2424" t="s">
        <v>2229</v>
      </c>
      <c r="R91" s="2431">
        <v>2011</v>
      </c>
      <c r="S91" s="1695">
        <v>17.652000000000001</v>
      </c>
      <c r="T91" s="2424" t="s">
        <v>2229</v>
      </c>
      <c r="W91" s="1708">
        <v>2010</v>
      </c>
      <c r="X91" s="1706">
        <f>Y91+AA91+AC91</f>
        <v>315.79999999999995</v>
      </c>
      <c r="Y91" s="1706">
        <f>SUMIFS($P:$P,$A:$A,$V$85,$Q:$Q,Y$87)</f>
        <v>231.29999999999998</v>
      </c>
      <c r="Z91" s="1705">
        <f>Y91/X91</f>
        <v>0.73242558581380623</v>
      </c>
      <c r="AA91" s="1706">
        <f>SUMIFS($P:$P,$A:$A,$V$85,$Q:$Q,AA$87)</f>
        <v>84.5</v>
      </c>
      <c r="AB91" s="1707">
        <f>AA91/X91</f>
        <v>0.26757441418619382</v>
      </c>
      <c r="AC91" s="1706">
        <f>SUMIFS($P:$P,$A:$A,$V$85,$Q:$Q,AC$87)</f>
        <v>0</v>
      </c>
      <c r="AD91" s="1705">
        <f>AC91/X91</f>
        <v>0</v>
      </c>
      <c r="AE91" s="368"/>
    </row>
    <row r="92" spans="1:31" ht="20.100000000000001" customHeight="1" x14ac:dyDescent="0.25">
      <c r="A92" s="1597" t="s">
        <v>1766</v>
      </c>
      <c r="B92" s="1599" t="s">
        <v>1825</v>
      </c>
      <c r="C92" s="2430">
        <v>2007</v>
      </c>
      <c r="D92" s="1699">
        <v>6.6</v>
      </c>
      <c r="E92" s="1697">
        <v>9.1999999999999993</v>
      </c>
      <c r="F92" s="1697" t="s">
        <v>2229</v>
      </c>
      <c r="G92" s="1698">
        <v>2008</v>
      </c>
      <c r="H92" s="1699">
        <v>5.7</v>
      </c>
      <c r="I92" s="1697">
        <v>8.1999999999999993</v>
      </c>
      <c r="J92" s="1697" t="s">
        <v>2229</v>
      </c>
      <c r="K92" s="1698">
        <v>2009</v>
      </c>
      <c r="L92" s="1695">
        <v>5.8840000000000003</v>
      </c>
      <c r="M92" s="1695">
        <v>8.1999999999999993</v>
      </c>
      <c r="N92" s="1697" t="s">
        <v>2229</v>
      </c>
      <c r="O92" s="1696">
        <v>2010</v>
      </c>
      <c r="P92" s="1695">
        <v>7.4</v>
      </c>
      <c r="Q92" s="2424" t="s">
        <v>2229</v>
      </c>
      <c r="R92" s="2431">
        <v>2011</v>
      </c>
      <c r="S92" s="1695">
        <v>7.5332000000000008</v>
      </c>
      <c r="T92" s="2424" t="s">
        <v>2229</v>
      </c>
      <c r="W92" s="1708">
        <v>2011</v>
      </c>
      <c r="X92" s="1706">
        <f>Y92+AA92+AC92</f>
        <v>317.93799999999999</v>
      </c>
      <c r="Y92" s="1706">
        <f>SUMIFS($S:$S,$A:$A,$V$85,$T:$T,Y$87)</f>
        <v>291.96000000000004</v>
      </c>
      <c r="Z92" s="1705">
        <f>Y92/X92</f>
        <v>0.91829224565795864</v>
      </c>
      <c r="AA92" s="1706">
        <f>SUMIFS($S:$S,$A:$A,$V$85,$T:$T,AA$87)</f>
        <v>18.230399999999999</v>
      </c>
      <c r="AB92" s="1707">
        <f>AA92/X92</f>
        <v>5.7339481282514204E-2</v>
      </c>
      <c r="AC92" s="1706">
        <f>SUMIFS($S:$S,$A:$A,$V$85,$T:$T,AC$87)</f>
        <v>7.7476000000000003</v>
      </c>
      <c r="AD92" s="1705">
        <f>AC92/X92</f>
        <v>2.436827305952733E-2</v>
      </c>
      <c r="AE92" s="368"/>
    </row>
    <row r="93" spans="1:31" ht="20.100000000000001" customHeight="1" x14ac:dyDescent="0.25">
      <c r="A93" s="1597" t="s">
        <v>1766</v>
      </c>
      <c r="B93" s="1599" t="s">
        <v>1823</v>
      </c>
      <c r="C93" s="2430">
        <v>2007</v>
      </c>
      <c r="D93" s="1699">
        <v>5</v>
      </c>
      <c r="E93" s="1703">
        <v>7.5</v>
      </c>
      <c r="F93" s="1702" t="s">
        <v>2228</v>
      </c>
      <c r="G93" s="1698">
        <v>2008</v>
      </c>
      <c r="H93" s="1699">
        <v>4.4000000000000004</v>
      </c>
      <c r="I93" s="1697">
        <v>7.2</v>
      </c>
      <c r="J93" s="1697" t="s">
        <v>2228</v>
      </c>
      <c r="K93" s="1698">
        <v>2009</v>
      </c>
      <c r="L93" s="1695">
        <v>4.4676</v>
      </c>
      <c r="M93" s="1695">
        <v>9.1</v>
      </c>
      <c r="N93" s="1697" t="s">
        <v>2229</v>
      </c>
      <c r="O93" s="1696">
        <v>2010</v>
      </c>
      <c r="P93" s="1695">
        <v>4.7</v>
      </c>
      <c r="Q93" s="2424" t="s">
        <v>2229</v>
      </c>
      <c r="R93" s="2431">
        <v>2011</v>
      </c>
      <c r="S93" s="1695">
        <v>4.7492000000000001</v>
      </c>
      <c r="T93" s="2424" t="s">
        <v>2229</v>
      </c>
    </row>
    <row r="94" spans="1:31" ht="20.100000000000001" customHeight="1" x14ac:dyDescent="0.25">
      <c r="A94" s="1597" t="s">
        <v>1766</v>
      </c>
      <c r="B94" s="1599" t="s">
        <v>1821</v>
      </c>
      <c r="C94" s="2430">
        <v>2007</v>
      </c>
      <c r="D94" s="1699">
        <v>196.3</v>
      </c>
      <c r="E94" s="1697">
        <v>9.5</v>
      </c>
      <c r="F94" s="1697" t="s">
        <v>2229</v>
      </c>
      <c r="G94" s="1698">
        <v>2008</v>
      </c>
      <c r="H94" s="1699">
        <v>193.7</v>
      </c>
      <c r="I94" s="1697">
        <v>9.4</v>
      </c>
      <c r="J94" s="1697" t="s">
        <v>2229</v>
      </c>
      <c r="K94" s="1698">
        <v>2009</v>
      </c>
      <c r="L94" s="1695">
        <v>194.9016</v>
      </c>
      <c r="M94" s="1695">
        <v>8.6999999999999993</v>
      </c>
      <c r="N94" s="1697" t="s">
        <v>2229</v>
      </c>
      <c r="O94" s="1696">
        <v>2010</v>
      </c>
      <c r="P94" s="1695">
        <v>212.6</v>
      </c>
      <c r="Q94" s="2424" t="s">
        <v>2229</v>
      </c>
      <c r="R94" s="2431">
        <v>2011</v>
      </c>
      <c r="S94" s="1695">
        <v>214.58219999999997</v>
      </c>
      <c r="T94" s="2424" t="s">
        <v>2229</v>
      </c>
    </row>
    <row r="95" spans="1:31" ht="20.100000000000001" customHeight="1" x14ac:dyDescent="0.25">
      <c r="A95" s="1597" t="s">
        <v>1766</v>
      </c>
      <c r="B95" s="1599" t="s">
        <v>1819</v>
      </c>
      <c r="C95" s="2430">
        <v>2007</v>
      </c>
      <c r="D95" s="1699">
        <v>164.6</v>
      </c>
      <c r="E95" s="1700">
        <v>8.6</v>
      </c>
      <c r="F95" s="1697" t="s">
        <v>2229</v>
      </c>
      <c r="G95" s="1698">
        <v>2008</v>
      </c>
      <c r="H95" s="1699">
        <v>160.1</v>
      </c>
      <c r="I95" s="1697">
        <v>8.1</v>
      </c>
      <c r="J95" s="1697" t="s">
        <v>2229</v>
      </c>
      <c r="K95" s="1698">
        <v>2009</v>
      </c>
      <c r="L95" s="1695">
        <v>161.69279999999998</v>
      </c>
      <c r="M95" s="1695">
        <v>8</v>
      </c>
      <c r="N95" s="1697" t="s">
        <v>2229</v>
      </c>
      <c r="O95" s="1696">
        <v>2010</v>
      </c>
      <c r="P95" s="1695">
        <v>160.69999999999999</v>
      </c>
      <c r="Q95" s="2424" t="s">
        <v>2228</v>
      </c>
      <c r="R95" s="2431">
        <v>2011</v>
      </c>
      <c r="S95" s="1695">
        <v>161.87639999999999</v>
      </c>
      <c r="T95" s="2424" t="s">
        <v>2229</v>
      </c>
    </row>
    <row r="96" spans="1:31" ht="20.100000000000001" customHeight="1" x14ac:dyDescent="0.25">
      <c r="A96" s="1597" t="s">
        <v>1766</v>
      </c>
      <c r="B96" s="1599" t="s">
        <v>1817</v>
      </c>
      <c r="C96" s="2430">
        <v>2007</v>
      </c>
      <c r="D96" s="1699">
        <v>11.9</v>
      </c>
      <c r="E96" s="1697">
        <v>9.6</v>
      </c>
      <c r="F96" s="1697" t="s">
        <v>2229</v>
      </c>
      <c r="G96" s="1698">
        <v>2008</v>
      </c>
      <c r="H96" s="1699">
        <v>11.9</v>
      </c>
      <c r="I96" s="1697">
        <v>9.6</v>
      </c>
      <c r="J96" s="1697" t="s">
        <v>2229</v>
      </c>
      <c r="K96" s="1698">
        <v>2009</v>
      </c>
      <c r="L96" s="1695">
        <v>12.179200000000002</v>
      </c>
      <c r="M96" s="1695">
        <v>9.6</v>
      </c>
      <c r="N96" s="1697" t="s">
        <v>2229</v>
      </c>
      <c r="O96" s="1696">
        <v>2010</v>
      </c>
      <c r="P96" s="1695">
        <v>14.3</v>
      </c>
      <c r="Q96" s="2424" t="s">
        <v>2229</v>
      </c>
      <c r="R96" s="2431">
        <v>2011</v>
      </c>
      <c r="S96" s="1695">
        <v>14.668400000000002</v>
      </c>
      <c r="T96" s="2424" t="s">
        <v>2229</v>
      </c>
      <c r="V96" s="230" t="s">
        <v>1580</v>
      </c>
      <c r="W96" s="2903" t="s">
        <v>2232</v>
      </c>
      <c r="X96" s="2904"/>
      <c r="Y96" s="2904"/>
      <c r="Z96" s="2904"/>
      <c r="AA96" s="2904"/>
      <c r="AB96" s="2904"/>
      <c r="AC96" s="2905"/>
      <c r="AD96" s="372"/>
      <c r="AE96" s="372"/>
    </row>
    <row r="97" spans="1:31" ht="20.100000000000001" customHeight="1" x14ac:dyDescent="0.25">
      <c r="A97" s="1597" t="s">
        <v>1766</v>
      </c>
      <c r="B97" s="1599" t="s">
        <v>1815</v>
      </c>
      <c r="C97" s="2430">
        <v>2007</v>
      </c>
      <c r="D97" s="1699">
        <v>1</v>
      </c>
      <c r="E97" s="1703">
        <v>7.2</v>
      </c>
      <c r="F97" s="1702" t="s">
        <v>2228</v>
      </c>
      <c r="G97" s="1698">
        <v>2008</v>
      </c>
      <c r="H97" s="1699">
        <v>1</v>
      </c>
      <c r="I97" s="1697">
        <v>7.9</v>
      </c>
      <c r="J97" s="1697" t="s">
        <v>2228</v>
      </c>
      <c r="K97" s="1698">
        <v>2009</v>
      </c>
      <c r="L97" s="1695">
        <v>1.0148000000000001</v>
      </c>
      <c r="M97" s="1695">
        <v>7.4</v>
      </c>
      <c r="N97" s="1697" t="s">
        <v>2228</v>
      </c>
      <c r="O97" s="1696">
        <v>2010</v>
      </c>
      <c r="P97" s="1695">
        <v>1.1000000000000001</v>
      </c>
      <c r="Q97" s="2424" t="s">
        <v>2229</v>
      </c>
      <c r="R97" s="2431">
        <v>2011</v>
      </c>
      <c r="S97" s="1695">
        <v>1.0784</v>
      </c>
      <c r="T97" s="2424" t="s">
        <v>2229</v>
      </c>
      <c r="W97" s="1717"/>
      <c r="X97" s="1716" t="s">
        <v>2231</v>
      </c>
      <c r="Y97" s="1715"/>
      <c r="Z97" s="1715"/>
      <c r="AA97" s="1715"/>
      <c r="AB97" s="1715"/>
      <c r="AC97" s="1715"/>
      <c r="AD97" s="1714"/>
      <c r="AE97" s="371"/>
    </row>
    <row r="98" spans="1:31" ht="20.100000000000001" customHeight="1" x14ac:dyDescent="0.25">
      <c r="A98" s="1597" t="s">
        <v>1766</v>
      </c>
      <c r="B98" s="1599" t="s">
        <v>1813</v>
      </c>
      <c r="C98" s="2430">
        <v>2007</v>
      </c>
      <c r="D98" s="1699">
        <v>1.5</v>
      </c>
      <c r="E98" s="1697">
        <v>9.3000000000000007</v>
      </c>
      <c r="F98" s="1697" t="s">
        <v>2229</v>
      </c>
      <c r="G98" s="1698">
        <v>2008</v>
      </c>
      <c r="H98" s="1699">
        <v>1.5</v>
      </c>
      <c r="I98" s="1697">
        <v>7.8</v>
      </c>
      <c r="J98" s="1697" t="s">
        <v>2228</v>
      </c>
      <c r="K98" s="1698">
        <v>2009</v>
      </c>
      <c r="L98" s="1695">
        <v>1.552</v>
      </c>
      <c r="M98" s="1695">
        <v>9.6</v>
      </c>
      <c r="N98" s="1697" t="s">
        <v>2229</v>
      </c>
      <c r="O98" s="1696">
        <v>2010</v>
      </c>
      <c r="P98" s="1695">
        <v>1.6</v>
      </c>
      <c r="Q98" s="1697" t="s">
        <v>2228</v>
      </c>
      <c r="R98" s="2431">
        <v>2011</v>
      </c>
      <c r="S98" s="1695">
        <v>1.6512</v>
      </c>
      <c r="T98" s="2424" t="s">
        <v>2229</v>
      </c>
      <c r="W98" s="373"/>
      <c r="X98" s="1713" t="s">
        <v>2230</v>
      </c>
      <c r="Y98" s="1712" t="s">
        <v>2229</v>
      </c>
      <c r="Z98" s="1709" t="s">
        <v>2226</v>
      </c>
      <c r="AA98" s="1711" t="s">
        <v>2228</v>
      </c>
      <c r="AB98" s="1709" t="s">
        <v>2226</v>
      </c>
      <c r="AC98" s="1710" t="s">
        <v>2227</v>
      </c>
      <c r="AD98" s="1709" t="s">
        <v>2226</v>
      </c>
      <c r="AE98" s="369"/>
    </row>
    <row r="99" spans="1:31" ht="20.100000000000001" customHeight="1" x14ac:dyDescent="0.25">
      <c r="A99" s="1597" t="s">
        <v>1766</v>
      </c>
      <c r="B99" s="1599" t="s">
        <v>1812</v>
      </c>
      <c r="C99" s="2430">
        <v>2007</v>
      </c>
      <c r="D99" s="1699">
        <v>18.3</v>
      </c>
      <c r="E99" s="1700">
        <v>8.9</v>
      </c>
      <c r="F99" s="1697" t="s">
        <v>2229</v>
      </c>
      <c r="G99" s="1698">
        <v>2008</v>
      </c>
      <c r="H99" s="1699">
        <v>16.8</v>
      </c>
      <c r="I99" s="1697">
        <v>6.1</v>
      </c>
      <c r="J99" s="1697" t="s">
        <v>2228</v>
      </c>
      <c r="K99" s="1698">
        <v>2009</v>
      </c>
      <c r="L99" s="1695">
        <v>17.074000000000002</v>
      </c>
      <c r="M99" s="1695">
        <v>9.8000000000000007</v>
      </c>
      <c r="N99" s="1697" t="s">
        <v>2229</v>
      </c>
      <c r="O99" s="1696">
        <v>2010</v>
      </c>
      <c r="P99" s="1695">
        <v>18.399999999999999</v>
      </c>
      <c r="Q99" s="2424" t="s">
        <v>2229</v>
      </c>
      <c r="R99" s="2431">
        <v>2011</v>
      </c>
      <c r="S99" s="1695">
        <v>18.726400000000002</v>
      </c>
      <c r="T99" s="2424" t="s">
        <v>2229</v>
      </c>
      <c r="W99" s="1708">
        <v>2007</v>
      </c>
      <c r="X99" s="1706">
        <f>Y99+AA99+AC99</f>
        <v>564.70000000000005</v>
      </c>
      <c r="Y99" s="1706">
        <f>SUMIFS($D:$D,$A:$A,$V$96,$F:$F,Y$98)</f>
        <v>183.3</v>
      </c>
      <c r="Z99" s="1705">
        <f>Y99/X99</f>
        <v>0.32459713122011685</v>
      </c>
      <c r="AA99" s="1706">
        <f>SUMIFS($D:$D,$A:$A,$V$96,$F:$F,AA$98)</f>
        <v>134.60000000000002</v>
      </c>
      <c r="AB99" s="1707">
        <f>AA99/X99</f>
        <v>0.23835664954843283</v>
      </c>
      <c r="AC99" s="1706">
        <f>SUMIFS($D:$D,$A:$A,$V$96,$F:$F,AC$98)</f>
        <v>246.8</v>
      </c>
      <c r="AD99" s="1705">
        <f>AC99/X99</f>
        <v>0.43704621923145032</v>
      </c>
      <c r="AE99" s="368"/>
    </row>
    <row r="100" spans="1:31" ht="20.100000000000001" customHeight="1" x14ac:dyDescent="0.25">
      <c r="A100" s="1597" t="s">
        <v>1766</v>
      </c>
      <c r="B100" s="1599" t="s">
        <v>1810</v>
      </c>
      <c r="C100" s="2430">
        <v>2007</v>
      </c>
      <c r="D100" s="1699">
        <v>3.6</v>
      </c>
      <c r="E100" s="1697">
        <v>4.5</v>
      </c>
      <c r="F100" s="1697" t="s">
        <v>2227</v>
      </c>
      <c r="G100" s="1698">
        <v>2008</v>
      </c>
      <c r="H100" s="1699">
        <v>4.0999999999999996</v>
      </c>
      <c r="I100" s="1697">
        <v>9.6</v>
      </c>
      <c r="J100" s="1697" t="s">
        <v>2229</v>
      </c>
      <c r="K100" s="1698">
        <v>2009</v>
      </c>
      <c r="L100" s="1695">
        <v>4.1808000000000005</v>
      </c>
      <c r="M100" s="1695">
        <v>9.6</v>
      </c>
      <c r="N100" s="1697" t="s">
        <v>2229</v>
      </c>
      <c r="O100" s="1696">
        <v>2010</v>
      </c>
      <c r="P100" s="1695">
        <v>4</v>
      </c>
      <c r="Q100" s="2424" t="s">
        <v>2229</v>
      </c>
      <c r="R100" s="2431">
        <v>2011</v>
      </c>
      <c r="S100" s="1695">
        <v>4.0692000000000004</v>
      </c>
      <c r="T100" s="2424" t="s">
        <v>2229</v>
      </c>
      <c r="W100" s="1708">
        <v>2008</v>
      </c>
      <c r="X100" s="1706">
        <f>Y100+AA100+AC100</f>
        <v>558.19999999999993</v>
      </c>
      <c r="Y100" s="1706">
        <f>SUMIFS($H:$H,$A:$A,$V$96,$J:$J,Y$98)</f>
        <v>342.9</v>
      </c>
      <c r="Z100" s="1705">
        <f>Y100/X100</f>
        <v>0.61429595127194558</v>
      </c>
      <c r="AA100" s="1706">
        <f>SUMIFS($H:$H,$A:$A,$V$96,$J:$J,AA$98)</f>
        <v>201.40000000000003</v>
      </c>
      <c r="AB100" s="1707">
        <f>AA100/X100</f>
        <v>0.36080257972053037</v>
      </c>
      <c r="AC100" s="1706">
        <f>SUMIFS($H:$H,$A:$A,$V$96,$J:$J,AC$98)</f>
        <v>13.899999999999999</v>
      </c>
      <c r="AD100" s="1705">
        <f>AC100/X100</f>
        <v>2.4901469007524185E-2</v>
      </c>
      <c r="AE100" s="368"/>
    </row>
    <row r="101" spans="1:31" ht="20.100000000000001" customHeight="1" x14ac:dyDescent="0.25">
      <c r="A101" s="1597" t="s">
        <v>1766</v>
      </c>
      <c r="B101" s="1599" t="s">
        <v>1808</v>
      </c>
      <c r="C101" s="2430">
        <v>2007</v>
      </c>
      <c r="D101" s="1699">
        <v>2.7</v>
      </c>
      <c r="E101" s="1700">
        <v>9.6999999999999993</v>
      </c>
      <c r="F101" s="1697" t="s">
        <v>2229</v>
      </c>
      <c r="G101" s="1698">
        <v>2008</v>
      </c>
      <c r="H101" s="1699">
        <v>2.5</v>
      </c>
      <c r="I101" s="1697">
        <v>8</v>
      </c>
      <c r="J101" s="1697" t="s">
        <v>2229</v>
      </c>
      <c r="K101" s="1698">
        <v>2009</v>
      </c>
      <c r="L101" s="1695">
        <v>2.4652000000000003</v>
      </c>
      <c r="M101" s="1695">
        <v>8</v>
      </c>
      <c r="N101" s="1697" t="s">
        <v>2229</v>
      </c>
      <c r="O101" s="1696">
        <v>2010</v>
      </c>
      <c r="P101" s="1695">
        <v>5.6</v>
      </c>
      <c r="Q101" s="2424" t="s">
        <v>2229</v>
      </c>
      <c r="R101" s="2431">
        <v>2011</v>
      </c>
      <c r="S101" s="1695">
        <v>5.6168000000000005</v>
      </c>
      <c r="T101" s="2424" t="s">
        <v>2229</v>
      </c>
      <c r="W101" s="1708">
        <v>2009</v>
      </c>
      <c r="X101" s="1706">
        <f>Y101+AA101+AC101</f>
        <v>554.64499999999998</v>
      </c>
      <c r="Y101" s="1706">
        <f>SUMIFS($L:$L,$A:$A,$V$96,$N:$N,Y$98)</f>
        <v>398.90380000000005</v>
      </c>
      <c r="Z101" s="1705">
        <f>Y101/X101</f>
        <v>0.71920561800791505</v>
      </c>
      <c r="AA101" s="1706">
        <f>SUMIFS($L:$L,$A:$A,$V$96,$N:$N,AA$98)</f>
        <v>141.22880000000001</v>
      </c>
      <c r="AB101" s="1707">
        <f>AA101/X101</f>
        <v>0.254629177221466</v>
      </c>
      <c r="AC101" s="1706">
        <f>SUMIFS($L:$L,$A:$A,$V$96,$N:$N,AC$98)</f>
        <v>14.512400000000001</v>
      </c>
      <c r="AD101" s="1705">
        <f>AC101/X101</f>
        <v>2.6165204770619049E-2</v>
      </c>
      <c r="AE101" s="368"/>
    </row>
    <row r="102" spans="1:31" ht="20.100000000000001" customHeight="1" x14ac:dyDescent="0.25">
      <c r="A102" s="1597" t="s">
        <v>1766</v>
      </c>
      <c r="B102" s="1599" t="s">
        <v>1806</v>
      </c>
      <c r="C102" s="2430">
        <v>2007</v>
      </c>
      <c r="D102" s="1699">
        <v>19.399999999999999</v>
      </c>
      <c r="E102" s="1697">
        <v>9.6</v>
      </c>
      <c r="F102" s="1697" t="s">
        <v>2229</v>
      </c>
      <c r="G102" s="1698">
        <v>2008</v>
      </c>
      <c r="H102" s="1699">
        <v>18.8</v>
      </c>
      <c r="I102" s="1697">
        <v>9.6</v>
      </c>
      <c r="J102" s="1697" t="s">
        <v>2229</v>
      </c>
      <c r="K102" s="1698">
        <v>2009</v>
      </c>
      <c r="L102" s="1695">
        <v>19.056000000000001</v>
      </c>
      <c r="M102" s="1695">
        <v>9.6</v>
      </c>
      <c r="N102" s="1697" t="s">
        <v>2229</v>
      </c>
      <c r="O102" s="1696">
        <v>2010</v>
      </c>
      <c r="P102" s="1695">
        <v>20.2</v>
      </c>
      <c r="Q102" s="2424" t="s">
        <v>2229</v>
      </c>
      <c r="R102" s="2431">
        <v>2011</v>
      </c>
      <c r="S102" s="1695">
        <v>20.440000000000001</v>
      </c>
      <c r="T102" s="2424" t="s">
        <v>2229</v>
      </c>
      <c r="W102" s="1708">
        <v>2010</v>
      </c>
      <c r="X102" s="1706">
        <f>Y102+AA102+AC102</f>
        <v>568.6</v>
      </c>
      <c r="Y102" s="1706">
        <f>SUMIFS($P:$P,$A:$A,$V$96,$Q:$Q,Y$98)</f>
        <v>392</v>
      </c>
      <c r="Z102" s="1705">
        <f>Y102/X102</f>
        <v>0.68941259233204355</v>
      </c>
      <c r="AA102" s="1706">
        <f>SUMIFS($P:$P,$A:$A,$V$96,$Q:$Q,AA$98)</f>
        <v>176.6</v>
      </c>
      <c r="AB102" s="1707">
        <f>AA102/X102</f>
        <v>0.31058740766795634</v>
      </c>
      <c r="AC102" s="1706">
        <f>SUMIFS($P:$P,$A:$A,$V$96,$Q:$Q,AC$98)</f>
        <v>0</v>
      </c>
      <c r="AD102" s="1705">
        <f>AC102/X102</f>
        <v>0</v>
      </c>
      <c r="AE102" s="368"/>
    </row>
    <row r="103" spans="1:31" ht="20.100000000000001" customHeight="1" x14ac:dyDescent="0.25">
      <c r="A103" s="1597" t="s">
        <v>1766</v>
      </c>
      <c r="B103" s="1599" t="s">
        <v>1804</v>
      </c>
      <c r="C103" s="2430">
        <v>2007</v>
      </c>
      <c r="D103" s="1699">
        <v>26.4</v>
      </c>
      <c r="E103" s="1700">
        <v>9.6</v>
      </c>
      <c r="F103" s="1697" t="s">
        <v>2229</v>
      </c>
      <c r="G103" s="1698">
        <v>2008</v>
      </c>
      <c r="H103" s="1699">
        <v>32.299999999999997</v>
      </c>
      <c r="I103" s="1697">
        <v>9.6</v>
      </c>
      <c r="J103" s="1697" t="s">
        <v>2229</v>
      </c>
      <c r="K103" s="1698">
        <v>2009</v>
      </c>
      <c r="L103" s="1695">
        <v>33.459200000000003</v>
      </c>
      <c r="M103" s="1695">
        <v>9.615384615384615</v>
      </c>
      <c r="N103" s="1697" t="s">
        <v>2229</v>
      </c>
      <c r="O103" s="1696">
        <v>2010</v>
      </c>
      <c r="P103" s="1695">
        <v>32.799999999999997</v>
      </c>
      <c r="Q103" s="2424" t="s">
        <v>2229</v>
      </c>
      <c r="R103" s="2431">
        <v>2011</v>
      </c>
      <c r="S103" s="1695">
        <v>33.773600000000002</v>
      </c>
      <c r="T103" s="2424" t="s">
        <v>2229</v>
      </c>
      <c r="W103" s="1708">
        <v>2011</v>
      </c>
      <c r="X103" s="1706">
        <f>Y103+AA103+AC103</f>
        <v>583.03530000000012</v>
      </c>
      <c r="Y103" s="1706">
        <f>SUMIFS($S:$S,$A:$A,$V$96,$T:$T,Y$98)</f>
        <v>374.44010000000009</v>
      </c>
      <c r="Z103" s="1705">
        <f>Y103/X103</f>
        <v>0.64222543643583851</v>
      </c>
      <c r="AA103" s="1706">
        <f>SUMIFS($S:$S,$A:$A,$V$96,$T:$T,AA$98)</f>
        <v>205.36160000000001</v>
      </c>
      <c r="AB103" s="1707">
        <f>AA103/X103</f>
        <v>0.35222841567225854</v>
      </c>
      <c r="AC103" s="1706">
        <f>SUMIFS($S:$S,$A:$A,$V$96,$T:$T,AC$98)</f>
        <v>3.2336000000000005</v>
      </c>
      <c r="AD103" s="1705">
        <f>AC103/X103</f>
        <v>5.5461478919029425E-3</v>
      </c>
      <c r="AE103" s="368"/>
    </row>
    <row r="104" spans="1:31" ht="20.100000000000001" customHeight="1" x14ac:dyDescent="0.25">
      <c r="A104" s="1597" t="s">
        <v>1766</v>
      </c>
      <c r="B104" s="1599" t="s">
        <v>1802</v>
      </c>
      <c r="C104" s="2430">
        <v>2007</v>
      </c>
      <c r="D104" s="1699">
        <v>0.5</v>
      </c>
      <c r="E104" s="1702">
        <v>6.9</v>
      </c>
      <c r="F104" s="1702" t="s">
        <v>2228</v>
      </c>
      <c r="G104" s="1698">
        <v>2008</v>
      </c>
      <c r="H104" s="1699">
        <v>0.5</v>
      </c>
      <c r="I104" s="1697">
        <v>5.4</v>
      </c>
      <c r="J104" s="1697" t="s">
        <v>2227</v>
      </c>
      <c r="K104" s="1698">
        <v>2009</v>
      </c>
      <c r="L104" s="1695">
        <v>0.52800000000000002</v>
      </c>
      <c r="M104" s="1695">
        <v>9.6</v>
      </c>
      <c r="N104" s="1697" t="s">
        <v>2229</v>
      </c>
      <c r="O104" s="1696">
        <v>2010</v>
      </c>
      <c r="P104" s="1695">
        <v>0.6</v>
      </c>
      <c r="Q104" s="2424" t="s">
        <v>2229</v>
      </c>
      <c r="R104" s="2431">
        <v>2011</v>
      </c>
      <c r="S104" s="1695">
        <v>0.57720000000000005</v>
      </c>
      <c r="T104" s="2424" t="s">
        <v>2229</v>
      </c>
      <c r="W104" s="150"/>
      <c r="X104" s="150"/>
      <c r="Y104" s="150"/>
      <c r="Z104" s="150"/>
      <c r="AA104" s="150"/>
      <c r="AB104" s="150"/>
      <c r="AC104" s="150"/>
    </row>
    <row r="105" spans="1:31" ht="20.100000000000001" customHeight="1" x14ac:dyDescent="0.25">
      <c r="A105" s="1597" t="s">
        <v>1766</v>
      </c>
      <c r="B105" s="1599" t="s">
        <v>1800</v>
      </c>
      <c r="C105" s="2430">
        <v>2007</v>
      </c>
      <c r="D105" s="1699">
        <v>16.399999999999999</v>
      </c>
      <c r="E105" s="1700">
        <v>9.6999999999999993</v>
      </c>
      <c r="F105" s="1697" t="s">
        <v>2229</v>
      </c>
      <c r="G105" s="1698">
        <v>2008</v>
      </c>
      <c r="H105" s="1699">
        <v>15.6</v>
      </c>
      <c r="I105" s="1697">
        <v>7.1</v>
      </c>
      <c r="J105" s="1697" t="s">
        <v>2228</v>
      </c>
      <c r="K105" s="1698">
        <v>2009</v>
      </c>
      <c r="L105" s="1695">
        <v>15.797600000000001</v>
      </c>
      <c r="M105" s="1695">
        <v>7.615384615384615</v>
      </c>
      <c r="N105" s="1697" t="s">
        <v>2228</v>
      </c>
      <c r="O105" s="1696">
        <v>2010</v>
      </c>
      <c r="P105" s="1695">
        <v>16.5</v>
      </c>
      <c r="Q105" s="2424" t="s">
        <v>2229</v>
      </c>
      <c r="R105" s="2431">
        <v>2011</v>
      </c>
      <c r="S105" s="1695">
        <v>16.6768</v>
      </c>
      <c r="T105" s="2424" t="s">
        <v>2229</v>
      </c>
      <c r="W105" s="150"/>
      <c r="X105" s="150"/>
      <c r="Y105" s="150"/>
      <c r="Z105" s="150"/>
      <c r="AA105" s="150"/>
      <c r="AB105" s="150"/>
      <c r="AC105" s="150"/>
    </row>
    <row r="106" spans="1:31" ht="20.100000000000001" customHeight="1" x14ac:dyDescent="0.25">
      <c r="A106" s="1597" t="s">
        <v>1766</v>
      </c>
      <c r="B106" s="1599" t="s">
        <v>1798</v>
      </c>
      <c r="C106" s="2430">
        <v>2007</v>
      </c>
      <c r="D106" s="1699">
        <v>2.6</v>
      </c>
      <c r="E106" s="1697">
        <v>5.5</v>
      </c>
      <c r="F106" s="1697" t="s">
        <v>2227</v>
      </c>
      <c r="G106" s="1698">
        <v>2008</v>
      </c>
      <c r="H106" s="1699">
        <v>2.4</v>
      </c>
      <c r="I106" s="1697">
        <v>7.8</v>
      </c>
      <c r="J106" s="1697" t="s">
        <v>2228</v>
      </c>
      <c r="K106" s="1698">
        <v>2009</v>
      </c>
      <c r="L106" s="1695">
        <v>2.4255999999999998</v>
      </c>
      <c r="M106" s="1695">
        <v>9.6</v>
      </c>
      <c r="N106" s="1697" t="s">
        <v>2229</v>
      </c>
      <c r="O106" s="1696">
        <v>2010</v>
      </c>
      <c r="P106" s="1695">
        <v>2.6</v>
      </c>
      <c r="Q106" s="2424" t="s">
        <v>2228</v>
      </c>
      <c r="R106" s="2431">
        <v>2011</v>
      </c>
      <c r="S106" s="1695">
        <v>2.6139999999999999</v>
      </c>
      <c r="T106" s="2424" t="s">
        <v>2229</v>
      </c>
      <c r="W106" s="150"/>
      <c r="X106" s="150"/>
      <c r="Y106" s="150"/>
      <c r="Z106" s="150"/>
      <c r="AA106" s="150"/>
      <c r="AB106" s="150"/>
      <c r="AC106" s="150"/>
    </row>
    <row r="107" spans="1:31" ht="20.100000000000001" customHeight="1" x14ac:dyDescent="0.25">
      <c r="A107" s="1597" t="s">
        <v>1766</v>
      </c>
      <c r="B107" s="1599" t="s">
        <v>1796</v>
      </c>
      <c r="C107" s="2430">
        <v>2007</v>
      </c>
      <c r="D107" s="1699">
        <v>10.8</v>
      </c>
      <c r="E107" s="1700">
        <v>4.3</v>
      </c>
      <c r="F107" s="1697" t="s">
        <v>2227</v>
      </c>
      <c r="G107" s="1698">
        <v>2008</v>
      </c>
      <c r="H107" s="1699">
        <v>9.1</v>
      </c>
      <c r="I107" s="1697">
        <v>9.5</v>
      </c>
      <c r="J107" s="1697" t="s">
        <v>2229</v>
      </c>
      <c r="K107" s="1698">
        <v>2009</v>
      </c>
      <c r="L107" s="1695">
        <v>9.0960000000000001</v>
      </c>
      <c r="M107" s="1695">
        <v>9.5</v>
      </c>
      <c r="N107" s="1697" t="s">
        <v>2229</v>
      </c>
      <c r="O107" s="1696">
        <v>2010</v>
      </c>
      <c r="P107" s="1695">
        <v>10.1</v>
      </c>
      <c r="Q107" s="1697" t="s">
        <v>2229</v>
      </c>
      <c r="R107" s="2431">
        <v>2011</v>
      </c>
      <c r="S107" s="1695">
        <v>10.100800000000001</v>
      </c>
      <c r="T107" s="2424" t="s">
        <v>2229</v>
      </c>
      <c r="V107" s="230" t="s">
        <v>1516</v>
      </c>
      <c r="W107" s="2903" t="s">
        <v>2232</v>
      </c>
      <c r="X107" s="2912"/>
      <c r="Y107" s="2912"/>
      <c r="Z107" s="2912"/>
      <c r="AA107" s="2912"/>
      <c r="AB107" s="2912"/>
      <c r="AC107" s="2913"/>
      <c r="AD107" s="372"/>
      <c r="AE107" s="372"/>
    </row>
    <row r="108" spans="1:31" ht="20.100000000000001" customHeight="1" x14ac:dyDescent="0.25">
      <c r="A108" s="1597" t="s">
        <v>1766</v>
      </c>
      <c r="B108" s="1599" t="s">
        <v>1794</v>
      </c>
      <c r="C108" s="2430">
        <v>2007</v>
      </c>
      <c r="D108" s="1699">
        <v>216.4</v>
      </c>
      <c r="E108" s="1697">
        <v>9.6</v>
      </c>
      <c r="F108" s="1697" t="s">
        <v>2229</v>
      </c>
      <c r="G108" s="1698">
        <v>2008</v>
      </c>
      <c r="H108" s="1699">
        <v>211.4</v>
      </c>
      <c r="I108" s="1697">
        <v>9.6</v>
      </c>
      <c r="J108" s="1697" t="s">
        <v>2229</v>
      </c>
      <c r="K108" s="1698">
        <v>2009</v>
      </c>
      <c r="L108" s="1695">
        <v>213.38279999999997</v>
      </c>
      <c r="M108" s="1695">
        <v>9.6</v>
      </c>
      <c r="N108" s="1697" t="s">
        <v>2229</v>
      </c>
      <c r="O108" s="1696">
        <v>2010</v>
      </c>
      <c r="P108" s="1695">
        <v>213.1</v>
      </c>
      <c r="Q108" s="2424" t="s">
        <v>2229</v>
      </c>
      <c r="R108" s="2431">
        <v>2011</v>
      </c>
      <c r="S108" s="1695">
        <v>215.64239999999998</v>
      </c>
      <c r="T108" s="2424" t="s">
        <v>2229</v>
      </c>
      <c r="W108" s="1717"/>
      <c r="X108" s="1716" t="s">
        <v>2231</v>
      </c>
      <c r="Y108" s="1715"/>
      <c r="Z108" s="1715"/>
      <c r="AA108" s="1715"/>
      <c r="AB108" s="1715"/>
      <c r="AC108" s="1715"/>
      <c r="AD108" s="1714"/>
      <c r="AE108" s="371"/>
    </row>
    <row r="109" spans="1:31" ht="20.100000000000001" customHeight="1" x14ac:dyDescent="0.25">
      <c r="A109" s="1597" t="s">
        <v>1766</v>
      </c>
      <c r="B109" s="1599" t="s">
        <v>1792</v>
      </c>
      <c r="C109" s="2430">
        <v>2007</v>
      </c>
      <c r="D109" s="1699">
        <v>2.8</v>
      </c>
      <c r="E109" s="1703">
        <v>7.9</v>
      </c>
      <c r="F109" s="1702" t="s">
        <v>2228</v>
      </c>
      <c r="G109" s="1698">
        <v>2008</v>
      </c>
      <c r="H109" s="1699">
        <v>2.9</v>
      </c>
      <c r="I109" s="1697">
        <v>6.7</v>
      </c>
      <c r="J109" s="1697" t="s">
        <v>2228</v>
      </c>
      <c r="K109" s="1698">
        <v>2009</v>
      </c>
      <c r="L109" s="1695">
        <v>2.8688000000000002</v>
      </c>
      <c r="M109" s="1695">
        <v>7.4</v>
      </c>
      <c r="N109" s="1697" t="s">
        <v>2228</v>
      </c>
      <c r="O109" s="1696">
        <v>2010</v>
      </c>
      <c r="P109" s="1695">
        <v>3</v>
      </c>
      <c r="Q109" s="2424" t="s">
        <v>2228</v>
      </c>
      <c r="R109" s="2431">
        <v>2011</v>
      </c>
      <c r="S109" s="1695">
        <v>3.0436000000000005</v>
      </c>
      <c r="T109" s="1697" t="s">
        <v>2228</v>
      </c>
      <c r="W109" s="373"/>
      <c r="X109" s="1713" t="s">
        <v>2230</v>
      </c>
      <c r="Y109" s="1712" t="s">
        <v>2229</v>
      </c>
      <c r="Z109" s="1709" t="s">
        <v>2226</v>
      </c>
      <c r="AA109" s="1711" t="s">
        <v>2228</v>
      </c>
      <c r="AB109" s="1709" t="s">
        <v>2226</v>
      </c>
      <c r="AC109" s="1710" t="s">
        <v>2227</v>
      </c>
      <c r="AD109" s="1709" t="s">
        <v>2226</v>
      </c>
      <c r="AE109" s="369"/>
    </row>
    <row r="110" spans="1:31" ht="20.100000000000001" customHeight="1" x14ac:dyDescent="0.25">
      <c r="A110" s="1597" t="s">
        <v>1766</v>
      </c>
      <c r="B110" s="1599" t="s">
        <v>1790</v>
      </c>
      <c r="C110" s="2430">
        <v>2007</v>
      </c>
      <c r="D110" s="1699">
        <v>95.3</v>
      </c>
      <c r="E110" s="1697">
        <v>8.3000000000000007</v>
      </c>
      <c r="F110" s="1697" t="s">
        <v>2229</v>
      </c>
      <c r="G110" s="1698">
        <v>2008</v>
      </c>
      <c r="H110" s="1699">
        <v>92.2</v>
      </c>
      <c r="I110" s="1697">
        <v>6.9</v>
      </c>
      <c r="J110" s="1697" t="s">
        <v>2228</v>
      </c>
      <c r="K110" s="1698">
        <v>2009</v>
      </c>
      <c r="L110" s="1695">
        <v>93.239000000000004</v>
      </c>
      <c r="M110" s="1695">
        <v>8</v>
      </c>
      <c r="N110" s="1697" t="s">
        <v>2229</v>
      </c>
      <c r="O110" s="1696">
        <v>2010</v>
      </c>
      <c r="P110" s="1695">
        <v>90.9</v>
      </c>
      <c r="Q110" s="2424" t="s">
        <v>2228</v>
      </c>
      <c r="R110" s="2431">
        <v>2011</v>
      </c>
      <c r="S110" s="1695">
        <v>91.535499999999999</v>
      </c>
      <c r="T110" s="1697" t="s">
        <v>2228</v>
      </c>
      <c r="W110" s="1708">
        <v>2007</v>
      </c>
      <c r="X110" s="1706">
        <f>Y110+AA110+AC110</f>
        <v>896.99999999999989</v>
      </c>
      <c r="Y110" s="1706">
        <f>SUMIFS($D:$D,$A:$A,$V$107,$F:$F,Y$109)</f>
        <v>709.19999999999993</v>
      </c>
      <c r="Z110" s="1705">
        <f>Y110/X110</f>
        <v>0.7906354515050168</v>
      </c>
      <c r="AA110" s="1706">
        <f>SUMIFS($D:$D,$A:$A,$V$107,$F:$F,AA$109)</f>
        <v>141</v>
      </c>
      <c r="AB110" s="1707">
        <f>AA110/X110</f>
        <v>0.15719063545150502</v>
      </c>
      <c r="AC110" s="1706">
        <f>SUMIFS($D:$D,$A:$A,$V$107,$F:$F,AC$109)</f>
        <v>46.8</v>
      </c>
      <c r="AD110" s="1705">
        <f>AC110/X110</f>
        <v>5.2173913043478265E-2</v>
      </c>
      <c r="AE110" s="368"/>
    </row>
    <row r="111" spans="1:31" ht="20.100000000000001" customHeight="1" x14ac:dyDescent="0.25">
      <c r="A111" s="1597" t="s">
        <v>1766</v>
      </c>
      <c r="B111" s="1599" t="s">
        <v>1788</v>
      </c>
      <c r="C111" s="2430">
        <v>2007</v>
      </c>
      <c r="D111" s="1699">
        <v>10.3</v>
      </c>
      <c r="E111" s="1703">
        <v>7.2</v>
      </c>
      <c r="F111" s="1702" t="s">
        <v>2228</v>
      </c>
      <c r="G111" s="1698">
        <v>2008</v>
      </c>
      <c r="H111" s="1699">
        <v>10.5</v>
      </c>
      <c r="I111" s="1697">
        <v>7.9</v>
      </c>
      <c r="J111" s="1697" t="s">
        <v>2228</v>
      </c>
      <c r="K111" s="1698">
        <v>2009</v>
      </c>
      <c r="L111" s="1695">
        <v>10.644400000000001</v>
      </c>
      <c r="M111" s="1695">
        <v>7.4</v>
      </c>
      <c r="N111" s="1697" t="s">
        <v>2228</v>
      </c>
      <c r="O111" s="1696">
        <v>2010</v>
      </c>
      <c r="P111" s="1695">
        <v>11.4</v>
      </c>
      <c r="Q111" s="2424" t="s">
        <v>2228</v>
      </c>
      <c r="R111" s="2431">
        <v>2011</v>
      </c>
      <c r="S111" s="1695">
        <v>11.6036</v>
      </c>
      <c r="T111" s="1697" t="s">
        <v>2228</v>
      </c>
      <c r="W111" s="1708">
        <v>2008</v>
      </c>
      <c r="X111" s="1706">
        <f>Y111+AA111+AC111</f>
        <v>835.3</v>
      </c>
      <c r="Y111" s="1706">
        <f>SUMIFS($H:$H,$A:$A,$V$107,$J:$J,Y$109)</f>
        <v>602.9</v>
      </c>
      <c r="Z111" s="1705">
        <f>Y111/X111</f>
        <v>0.72177660720699155</v>
      </c>
      <c r="AA111" s="1706">
        <f>SUMIFS($H:$H,$A:$A,$V$107,$J:$J,AA$109)</f>
        <v>230.2</v>
      </c>
      <c r="AB111" s="1707">
        <f>AA111/X111</f>
        <v>0.27558960852388364</v>
      </c>
      <c r="AC111" s="1706">
        <f>SUMIFS($H:$H,$A:$A,$V$107,$J:$J,AC$109)</f>
        <v>2.2000000000000002</v>
      </c>
      <c r="AD111" s="1705">
        <f>AC111/X111</f>
        <v>2.6337842691248657E-3</v>
      </c>
      <c r="AE111" s="368"/>
    </row>
    <row r="112" spans="1:31" ht="20.100000000000001" customHeight="1" x14ac:dyDescent="0.25">
      <c r="A112" s="1597" t="s">
        <v>1766</v>
      </c>
      <c r="B112" s="1599" t="s">
        <v>1786</v>
      </c>
      <c r="C112" s="2430">
        <v>2007</v>
      </c>
      <c r="D112" s="1699">
        <v>2.1</v>
      </c>
      <c r="E112" s="1702">
        <v>7.1</v>
      </c>
      <c r="F112" s="1702" t="s">
        <v>2228</v>
      </c>
      <c r="G112" s="1698">
        <v>2008</v>
      </c>
      <c r="H112" s="1699">
        <v>2.2999999999999998</v>
      </c>
      <c r="I112" s="1697">
        <v>7.1</v>
      </c>
      <c r="J112" s="1697" t="s">
        <v>2228</v>
      </c>
      <c r="K112" s="1698">
        <v>2009</v>
      </c>
      <c r="L112" s="1695">
        <v>2.3732000000000002</v>
      </c>
      <c r="M112" s="1695">
        <v>6.9</v>
      </c>
      <c r="N112" s="1697" t="s">
        <v>2228</v>
      </c>
      <c r="O112" s="1696">
        <v>2010</v>
      </c>
      <c r="P112" s="1695">
        <v>2.4</v>
      </c>
      <c r="Q112" s="2424" t="s">
        <v>2228</v>
      </c>
      <c r="R112" s="2431">
        <v>2011</v>
      </c>
      <c r="S112" s="1695">
        <v>2.3888000000000003</v>
      </c>
      <c r="T112" s="1697" t="s">
        <v>2228</v>
      </c>
      <c r="W112" s="1708">
        <v>2009</v>
      </c>
      <c r="X112" s="1706">
        <f>Y112+AA112+AC112</f>
        <v>846.20029999999997</v>
      </c>
      <c r="Y112" s="1706">
        <f>SUMIFS($L:$L,$A:$A,$V$107,$N:$N,Y$109)</f>
        <v>756.36629999999991</v>
      </c>
      <c r="Z112" s="1705">
        <f>Y112/X112</f>
        <v>0.89383837372782771</v>
      </c>
      <c r="AA112" s="1706">
        <f>SUMIFS($L:$L,$A:$A,$V$107,$N:$N,AA$109)</f>
        <v>89.834000000000003</v>
      </c>
      <c r="AB112" s="1707">
        <f>AA112/X112</f>
        <v>0.10616162627217221</v>
      </c>
      <c r="AC112" s="1706">
        <f>SUMIFS($L:$L,$A:$A,$V$107,$N:$N,AC$109)</f>
        <v>0</v>
      </c>
      <c r="AD112" s="1705">
        <f>AC112/X112</f>
        <v>0</v>
      </c>
      <c r="AE112" s="368"/>
    </row>
    <row r="113" spans="1:31" ht="20.100000000000001" customHeight="1" x14ac:dyDescent="0.25">
      <c r="A113" s="1597" t="s">
        <v>1766</v>
      </c>
      <c r="B113" s="1599" t="s">
        <v>1785</v>
      </c>
      <c r="C113" s="2430">
        <v>2007</v>
      </c>
      <c r="D113" s="1699">
        <v>56.1</v>
      </c>
      <c r="E113" s="1700">
        <v>9.1</v>
      </c>
      <c r="F113" s="1697" t="s">
        <v>2229</v>
      </c>
      <c r="G113" s="1698">
        <v>2008</v>
      </c>
      <c r="H113" s="1699">
        <v>53.6</v>
      </c>
      <c r="I113" s="1697">
        <v>9.4</v>
      </c>
      <c r="J113" s="1697" t="s">
        <v>2229</v>
      </c>
      <c r="K113" s="1698">
        <v>2009</v>
      </c>
      <c r="L113" s="1695">
        <v>54.328499999999998</v>
      </c>
      <c r="M113" s="1695">
        <v>9.3076923076923084</v>
      </c>
      <c r="N113" s="1697" t="s">
        <v>2229</v>
      </c>
      <c r="O113" s="1696">
        <v>2010</v>
      </c>
      <c r="P113" s="1695">
        <v>52.4</v>
      </c>
      <c r="Q113" s="2424" t="s">
        <v>2229</v>
      </c>
      <c r="R113" s="2431">
        <v>2011</v>
      </c>
      <c r="S113" s="1695">
        <v>52.857999999999997</v>
      </c>
      <c r="T113" s="2424" t="s">
        <v>2229</v>
      </c>
      <c r="W113" s="1708">
        <v>2010</v>
      </c>
      <c r="X113" s="1706">
        <f>Y113+AA113+AC113</f>
        <v>874.7</v>
      </c>
      <c r="Y113" s="1706">
        <f>SUMIFS($P:$P,$A:$A,$V$107,$Q:$Q,Y$109)</f>
        <v>719.6</v>
      </c>
      <c r="Z113" s="1705">
        <f>Y113/X113</f>
        <v>0.82268206242140163</v>
      </c>
      <c r="AA113" s="1706">
        <f>SUMIFS($P:$P,$A:$A,$V$107,$Q:$Q,AA$109)</f>
        <v>155.1</v>
      </c>
      <c r="AB113" s="1707">
        <f>AA113/X113</f>
        <v>0.17731793757859837</v>
      </c>
      <c r="AC113" s="1706">
        <f>SUMIFS($P:$P,$A:$A,$V$107,$Q:$Q,AC$109)</f>
        <v>0</v>
      </c>
      <c r="AD113" s="1705">
        <f>AC113/X113</f>
        <v>0</v>
      </c>
      <c r="AE113" s="368"/>
    </row>
    <row r="114" spans="1:31" ht="20.100000000000001" customHeight="1" x14ac:dyDescent="0.25">
      <c r="A114" s="1597" t="s">
        <v>1766</v>
      </c>
      <c r="B114" s="1599" t="s">
        <v>1783</v>
      </c>
      <c r="C114" s="2430">
        <v>2007</v>
      </c>
      <c r="D114" s="1699">
        <v>94.8</v>
      </c>
      <c r="E114" s="1702">
        <v>7.7</v>
      </c>
      <c r="F114" s="1702" t="s">
        <v>2228</v>
      </c>
      <c r="G114" s="1698">
        <v>2008</v>
      </c>
      <c r="H114" s="1699">
        <v>92.8</v>
      </c>
      <c r="I114" s="1697">
        <v>8.8000000000000007</v>
      </c>
      <c r="J114" s="1697" t="s">
        <v>2229</v>
      </c>
      <c r="K114" s="1698">
        <v>2009</v>
      </c>
      <c r="L114" s="1695">
        <v>93.581999999999994</v>
      </c>
      <c r="M114" s="1695">
        <v>8.8000000000000007</v>
      </c>
      <c r="N114" s="1697" t="s">
        <v>2229</v>
      </c>
      <c r="O114" s="1696">
        <v>2010</v>
      </c>
      <c r="P114" s="1695">
        <v>89.4</v>
      </c>
      <c r="Q114" s="2424" t="s">
        <v>2228</v>
      </c>
      <c r="R114" s="2431">
        <v>2011</v>
      </c>
      <c r="S114" s="1695">
        <v>89.676500000000004</v>
      </c>
      <c r="T114" s="1697" t="s">
        <v>2228</v>
      </c>
      <c r="W114" s="1708">
        <v>2011</v>
      </c>
      <c r="X114" s="1706">
        <f>Y114+AA114+AC114</f>
        <v>887.47350000000006</v>
      </c>
      <c r="Y114" s="1706">
        <f>SUMIFS($S:$S,$A:$A,$V$107,$T:$T,Y$109)</f>
        <v>685.92439999999999</v>
      </c>
      <c r="Z114" s="1705">
        <f>Y114/X114</f>
        <v>0.77289564139098232</v>
      </c>
      <c r="AA114" s="1706">
        <f>SUMIFS($S:$S,$A:$A,$V$107,$T:$T,AA$109)</f>
        <v>201.54910000000001</v>
      </c>
      <c r="AB114" s="1707">
        <f>AA114/X114</f>
        <v>0.22710435860901762</v>
      </c>
      <c r="AC114" s="1706">
        <f>SUMIFS($S:$S,$A:$A,$V$107,$T:$T,AC$109)</f>
        <v>0</v>
      </c>
      <c r="AD114" s="1705">
        <f>AC114/X114</f>
        <v>0</v>
      </c>
      <c r="AE114" s="368"/>
    </row>
    <row r="115" spans="1:31" ht="20.100000000000001" customHeight="1" x14ac:dyDescent="0.25">
      <c r="A115" s="1597" t="s">
        <v>1766</v>
      </c>
      <c r="B115" s="1599" t="s">
        <v>1781</v>
      </c>
      <c r="C115" s="2430">
        <v>2007</v>
      </c>
      <c r="D115" s="1699">
        <v>8.6</v>
      </c>
      <c r="E115" s="1700">
        <v>8.3000000000000007</v>
      </c>
      <c r="F115" s="1697" t="s">
        <v>2229</v>
      </c>
      <c r="G115" s="1698">
        <v>2008</v>
      </c>
      <c r="H115" s="1699">
        <v>8</v>
      </c>
      <c r="I115" s="1697">
        <v>6.9</v>
      </c>
      <c r="J115" s="1697" t="s">
        <v>2228</v>
      </c>
      <c r="K115" s="1698">
        <v>2009</v>
      </c>
      <c r="L115" s="1695">
        <v>8.2112000000000016</v>
      </c>
      <c r="M115" s="1695">
        <v>8</v>
      </c>
      <c r="N115" s="1697" t="s">
        <v>2229</v>
      </c>
      <c r="O115" s="1696">
        <v>2010</v>
      </c>
      <c r="P115" s="1695">
        <v>8.6</v>
      </c>
      <c r="Q115" s="2424" t="s">
        <v>2228</v>
      </c>
      <c r="R115" s="2431">
        <v>2011</v>
      </c>
      <c r="S115" s="1695">
        <v>8.7355999999999998</v>
      </c>
      <c r="T115" s="1697" t="s">
        <v>2228</v>
      </c>
      <c r="W115" s="150"/>
      <c r="X115" s="150"/>
      <c r="Y115" s="150"/>
      <c r="Z115" s="150"/>
      <c r="AA115" s="150"/>
      <c r="AB115" s="150"/>
      <c r="AC115" s="150"/>
    </row>
    <row r="116" spans="1:31" ht="20.100000000000001" customHeight="1" x14ac:dyDescent="0.25">
      <c r="A116" s="1597" t="s">
        <v>1766</v>
      </c>
      <c r="B116" s="1599" t="s">
        <v>1780</v>
      </c>
      <c r="C116" s="2430">
        <v>2007</v>
      </c>
      <c r="D116" s="1699">
        <v>1.7</v>
      </c>
      <c r="E116" s="1697">
        <v>8</v>
      </c>
      <c r="F116" s="1697" t="s">
        <v>2229</v>
      </c>
      <c r="G116" s="1698">
        <v>2008</v>
      </c>
      <c r="H116" s="1699">
        <v>2</v>
      </c>
      <c r="I116" s="1697">
        <v>6.8</v>
      </c>
      <c r="J116" s="1697" t="s">
        <v>2228</v>
      </c>
      <c r="K116" s="1698">
        <v>2009</v>
      </c>
      <c r="L116" s="1695">
        <v>2.0016000000000003</v>
      </c>
      <c r="M116" s="1695">
        <v>7.5</v>
      </c>
      <c r="N116" s="1697" t="s">
        <v>2228</v>
      </c>
      <c r="O116" s="1696">
        <v>2010</v>
      </c>
      <c r="P116" s="1695">
        <v>1.9</v>
      </c>
      <c r="Q116" s="1697" t="s">
        <v>2228</v>
      </c>
      <c r="R116" s="2431">
        <v>2011</v>
      </c>
      <c r="S116" s="1695">
        <v>1.9288000000000003</v>
      </c>
      <c r="T116" s="1697" t="s">
        <v>2228</v>
      </c>
      <c r="W116" s="374"/>
      <c r="X116" s="374"/>
      <c r="Y116" s="374"/>
      <c r="Z116" s="374"/>
      <c r="AA116" s="374"/>
      <c r="AB116" s="374"/>
      <c r="AC116" s="374"/>
      <c r="AD116" s="367"/>
      <c r="AE116" s="367"/>
    </row>
    <row r="117" spans="1:31" ht="20.100000000000001" customHeight="1" x14ac:dyDescent="0.25">
      <c r="A117" s="1597" t="s">
        <v>1766</v>
      </c>
      <c r="B117" s="1599" t="s">
        <v>1778</v>
      </c>
      <c r="C117" s="2430">
        <v>2007</v>
      </c>
      <c r="D117" s="1699">
        <v>7.1</v>
      </c>
      <c r="E117" s="1700">
        <v>9.6</v>
      </c>
      <c r="F117" s="1697" t="s">
        <v>2229</v>
      </c>
      <c r="G117" s="1698">
        <v>2008</v>
      </c>
      <c r="H117" s="1699">
        <v>6.8</v>
      </c>
      <c r="I117" s="1697">
        <v>9.6</v>
      </c>
      <c r="J117" s="1697" t="s">
        <v>2229</v>
      </c>
      <c r="K117" s="1698">
        <v>2009</v>
      </c>
      <c r="L117" s="1695">
        <v>6.8804000000000007</v>
      </c>
      <c r="M117" s="1695">
        <v>9.6</v>
      </c>
      <c r="N117" s="1697" t="s">
        <v>2229</v>
      </c>
      <c r="O117" s="1696">
        <v>2010</v>
      </c>
      <c r="P117" s="1695">
        <v>7.5</v>
      </c>
      <c r="Q117" s="2424" t="s">
        <v>2229</v>
      </c>
      <c r="R117" s="2431">
        <v>2011</v>
      </c>
      <c r="S117" s="1695">
        <v>7.6044000000000009</v>
      </c>
      <c r="T117" s="2424" t="s">
        <v>2229</v>
      </c>
      <c r="W117" s="150"/>
      <c r="X117" s="150"/>
      <c r="Y117" s="150"/>
      <c r="Z117" s="150"/>
      <c r="AA117" s="150"/>
      <c r="AB117" s="150"/>
      <c r="AC117" s="150"/>
    </row>
    <row r="118" spans="1:31" ht="20.100000000000001" customHeight="1" x14ac:dyDescent="0.25">
      <c r="A118" s="1597" t="s">
        <v>1766</v>
      </c>
      <c r="B118" s="1599" t="s">
        <v>1776</v>
      </c>
      <c r="C118" s="2430">
        <v>2007</v>
      </c>
      <c r="D118" s="1699">
        <v>11.6</v>
      </c>
      <c r="E118" s="1702">
        <v>7.8</v>
      </c>
      <c r="F118" s="1702" t="s">
        <v>2228</v>
      </c>
      <c r="G118" s="1698">
        <v>2008</v>
      </c>
      <c r="H118" s="1699">
        <v>10.1</v>
      </c>
      <c r="I118" s="1697">
        <v>8.1</v>
      </c>
      <c r="J118" s="1697" t="s">
        <v>2229</v>
      </c>
      <c r="K118" s="1698">
        <v>2009</v>
      </c>
      <c r="L118" s="1695">
        <v>10.156400000000001</v>
      </c>
      <c r="M118" s="1695">
        <v>9.5</v>
      </c>
      <c r="N118" s="1697" t="s">
        <v>2229</v>
      </c>
      <c r="O118" s="1696">
        <v>2010</v>
      </c>
      <c r="P118" s="1695">
        <v>10.7</v>
      </c>
      <c r="Q118" s="2424" t="s">
        <v>2229</v>
      </c>
      <c r="R118" s="2431">
        <v>2011</v>
      </c>
      <c r="S118" s="1695">
        <v>10.74</v>
      </c>
      <c r="T118" s="2424" t="s">
        <v>2229</v>
      </c>
      <c r="V118" s="230" t="s">
        <v>1472</v>
      </c>
      <c r="W118" s="2903" t="s">
        <v>2232</v>
      </c>
      <c r="X118" s="2912"/>
      <c r="Y118" s="2912"/>
      <c r="Z118" s="2912"/>
      <c r="AA118" s="2912"/>
      <c r="AB118" s="2912"/>
      <c r="AC118" s="2913"/>
      <c r="AD118" s="372"/>
      <c r="AE118" s="372"/>
    </row>
    <row r="119" spans="1:31" ht="20.100000000000001" customHeight="1" x14ac:dyDescent="0.25">
      <c r="A119" s="1597" t="s">
        <v>1766</v>
      </c>
      <c r="B119" s="1599" t="s">
        <v>1774</v>
      </c>
      <c r="C119" s="2430">
        <v>2007</v>
      </c>
      <c r="D119" s="1699">
        <v>150.6</v>
      </c>
      <c r="E119" s="1700">
        <v>9.6</v>
      </c>
      <c r="F119" s="1697" t="s">
        <v>2229</v>
      </c>
      <c r="G119" s="1698">
        <v>2008</v>
      </c>
      <c r="H119" s="1699">
        <v>140.30000000000001</v>
      </c>
      <c r="I119" s="1697">
        <v>9.6</v>
      </c>
      <c r="J119" s="1697" t="s">
        <v>2229</v>
      </c>
      <c r="K119" s="1698">
        <v>2009</v>
      </c>
      <c r="L119" s="1695">
        <v>142.59779999999998</v>
      </c>
      <c r="M119" s="1695">
        <v>9.6</v>
      </c>
      <c r="N119" s="1697" t="s">
        <v>2229</v>
      </c>
      <c r="O119" s="1696">
        <v>2010</v>
      </c>
      <c r="P119" s="1695">
        <v>143.19999999999999</v>
      </c>
      <c r="Q119" s="2424" t="s">
        <v>2229</v>
      </c>
      <c r="R119" s="2431">
        <v>2011</v>
      </c>
      <c r="S119" s="1695">
        <v>144.06</v>
      </c>
      <c r="T119" s="2424" t="s">
        <v>2229</v>
      </c>
      <c r="W119" s="1717"/>
      <c r="X119" s="1716" t="s">
        <v>2231</v>
      </c>
      <c r="Y119" s="1715"/>
      <c r="Z119" s="1715"/>
      <c r="AA119" s="1715"/>
      <c r="AB119" s="1715"/>
      <c r="AC119" s="1715"/>
      <c r="AD119" s="1714"/>
      <c r="AE119" s="371"/>
    </row>
    <row r="120" spans="1:31" ht="20.100000000000001" customHeight="1" x14ac:dyDescent="0.25">
      <c r="A120" s="1597" t="s">
        <v>1766</v>
      </c>
      <c r="B120" s="1599" t="s">
        <v>1772</v>
      </c>
      <c r="C120" s="2430">
        <v>2007</v>
      </c>
      <c r="D120" s="1699">
        <v>1.1000000000000001</v>
      </c>
      <c r="E120" s="1697">
        <v>8</v>
      </c>
      <c r="F120" s="1697" t="s">
        <v>2229</v>
      </c>
      <c r="G120" s="1698">
        <v>2008</v>
      </c>
      <c r="H120" s="1699">
        <v>1.1000000000000001</v>
      </c>
      <c r="I120" s="1697">
        <v>6.5</v>
      </c>
      <c r="J120" s="1697" t="s">
        <v>2228</v>
      </c>
      <c r="K120" s="1698">
        <v>2009</v>
      </c>
      <c r="L120" s="1695">
        <v>1.1519999999999999</v>
      </c>
      <c r="M120" s="1695">
        <v>7.3</v>
      </c>
      <c r="N120" s="1697" t="s">
        <v>2228</v>
      </c>
      <c r="O120" s="1696">
        <v>2010</v>
      </c>
      <c r="P120" s="1695">
        <v>1.2</v>
      </c>
      <c r="Q120" s="2424" t="s">
        <v>2228</v>
      </c>
      <c r="R120" s="2431">
        <v>2011</v>
      </c>
      <c r="S120" s="1695">
        <v>1.2027999999999999</v>
      </c>
      <c r="T120" s="2424" t="s">
        <v>2229</v>
      </c>
      <c r="W120" s="373"/>
      <c r="X120" s="1713" t="s">
        <v>2230</v>
      </c>
      <c r="Y120" s="1712" t="s">
        <v>2229</v>
      </c>
      <c r="Z120" s="1709" t="s">
        <v>2226</v>
      </c>
      <c r="AA120" s="1711" t="s">
        <v>2228</v>
      </c>
      <c r="AB120" s="1709" t="s">
        <v>2226</v>
      </c>
      <c r="AC120" s="1710" t="s">
        <v>2227</v>
      </c>
      <c r="AD120" s="1709" t="s">
        <v>2226</v>
      </c>
      <c r="AE120" s="369"/>
    </row>
    <row r="121" spans="1:31" ht="20.100000000000001" customHeight="1" x14ac:dyDescent="0.25">
      <c r="A121" s="1597" t="s">
        <v>1766</v>
      </c>
      <c r="B121" s="1599" t="s">
        <v>1771</v>
      </c>
      <c r="C121" s="2430">
        <v>2007</v>
      </c>
      <c r="D121" s="1699">
        <v>36.700000000000003</v>
      </c>
      <c r="E121" s="1700">
        <v>9.6</v>
      </c>
      <c r="F121" s="1697" t="s">
        <v>2229</v>
      </c>
      <c r="G121" s="1698">
        <v>2008</v>
      </c>
      <c r="H121" s="1699">
        <v>39.799999999999997</v>
      </c>
      <c r="I121" s="1697">
        <v>9.6</v>
      </c>
      <c r="J121" s="1697" t="s">
        <v>2229</v>
      </c>
      <c r="K121" s="1698">
        <v>2009</v>
      </c>
      <c r="L121" s="1695">
        <v>50.847499999999997</v>
      </c>
      <c r="M121" s="1695">
        <v>9.6</v>
      </c>
      <c r="N121" s="1697" t="s">
        <v>2229</v>
      </c>
      <c r="O121" s="1696">
        <v>2010</v>
      </c>
      <c r="P121" s="1695">
        <v>50.9</v>
      </c>
      <c r="Q121" s="2424" t="s">
        <v>2229</v>
      </c>
      <c r="R121" s="2431">
        <v>2011</v>
      </c>
      <c r="S121" s="1695">
        <v>51.683500000000002</v>
      </c>
      <c r="T121" s="2424" t="s">
        <v>2229</v>
      </c>
      <c r="W121" s="1708">
        <v>2007</v>
      </c>
      <c r="X121" s="1706">
        <f>Y121+AA121+AC121</f>
        <v>109.5</v>
      </c>
      <c r="Y121" s="1706">
        <f>SUMIFS($D:$D,$A:$A,$V$118,$F:$F,Y$120)</f>
        <v>19.100000000000001</v>
      </c>
      <c r="Z121" s="1705">
        <f>Y121/X121</f>
        <v>0.17442922374429226</v>
      </c>
      <c r="AA121" s="1706">
        <f>SUMIFS($D:$D,$A:$A,$V$118,$F:$F,AA$120)</f>
        <v>2.1</v>
      </c>
      <c r="AB121" s="1707">
        <f>AA121/X121</f>
        <v>1.9178082191780823E-2</v>
      </c>
      <c r="AC121" s="1706">
        <f>SUMIFS($D:$D,$A:$A,$V$118,$F:$F,AC$120)</f>
        <v>88.3</v>
      </c>
      <c r="AD121" s="1705">
        <f>AC121/X121</f>
        <v>0.80639269406392688</v>
      </c>
      <c r="AE121" s="368"/>
    </row>
    <row r="122" spans="1:31" ht="20.100000000000001" customHeight="1" x14ac:dyDescent="0.25">
      <c r="A122" s="1597" t="s">
        <v>1766</v>
      </c>
      <c r="B122" s="1599" t="s">
        <v>1769</v>
      </c>
      <c r="C122" s="2430">
        <v>2007</v>
      </c>
      <c r="D122" s="1699">
        <v>1.4</v>
      </c>
      <c r="E122" s="1697">
        <v>9.6</v>
      </c>
      <c r="F122" s="1697" t="s">
        <v>2229</v>
      </c>
      <c r="G122" s="1698">
        <v>2008</v>
      </c>
      <c r="H122" s="1699">
        <v>1.1000000000000001</v>
      </c>
      <c r="I122" s="1697">
        <v>8.3000000000000007</v>
      </c>
      <c r="J122" s="1697" t="s">
        <v>2229</v>
      </c>
      <c r="K122" s="1698">
        <v>2009</v>
      </c>
      <c r="L122" s="1695">
        <v>1.0624</v>
      </c>
      <c r="M122" s="1695">
        <v>8.3000000000000007</v>
      </c>
      <c r="N122" s="1697" t="s">
        <v>2229</v>
      </c>
      <c r="O122" s="1696">
        <v>2010</v>
      </c>
      <c r="P122" s="1695">
        <v>1.8</v>
      </c>
      <c r="Q122" s="2424" t="s">
        <v>2229</v>
      </c>
      <c r="R122" s="2431">
        <v>2011</v>
      </c>
      <c r="S122" s="1695">
        <v>1.7968000000000002</v>
      </c>
      <c r="T122" s="1697" t="s">
        <v>2228</v>
      </c>
      <c r="W122" s="1708">
        <v>2008</v>
      </c>
      <c r="X122" s="1706">
        <f>Y122+AA122+AC122</f>
        <v>99.8</v>
      </c>
      <c r="Y122" s="1706">
        <f>SUMIFS($H:$H,$A:$A,$V$118,$J:$J,Y$120)</f>
        <v>35.5</v>
      </c>
      <c r="Z122" s="1705">
        <f>Y122/X122</f>
        <v>0.35571142284569141</v>
      </c>
      <c r="AA122" s="1706">
        <f>SUMIFS($H:$H,$A:$A,$V$118,$J:$J,AA$120)</f>
        <v>39</v>
      </c>
      <c r="AB122" s="1707">
        <f>AA122/X122</f>
        <v>0.39078156312625251</v>
      </c>
      <c r="AC122" s="1706">
        <f>SUMIFS($H:$H,$A:$A,$V$118,$J:$J,AC$120)</f>
        <v>25.299999999999997</v>
      </c>
      <c r="AD122" s="1705">
        <f>AC122/X122</f>
        <v>0.25350701402805609</v>
      </c>
      <c r="AE122" s="368"/>
    </row>
    <row r="123" spans="1:31" ht="20.100000000000001" customHeight="1" x14ac:dyDescent="0.25">
      <c r="A123" s="1597" t="s">
        <v>1766</v>
      </c>
      <c r="B123" s="1599" t="s">
        <v>1767</v>
      </c>
      <c r="C123" s="2430">
        <v>2007</v>
      </c>
      <c r="D123" s="1699">
        <v>58.5</v>
      </c>
      <c r="E123" s="1700">
        <v>9.6</v>
      </c>
      <c r="F123" s="1697" t="s">
        <v>2229</v>
      </c>
      <c r="G123" s="1698">
        <v>2008</v>
      </c>
      <c r="H123" s="1699">
        <v>53</v>
      </c>
      <c r="I123" s="1697">
        <v>9.6</v>
      </c>
      <c r="J123" s="1697" t="s">
        <v>2229</v>
      </c>
      <c r="K123" s="1698">
        <v>2009</v>
      </c>
      <c r="L123" s="1695">
        <v>53.605499999999999</v>
      </c>
      <c r="M123" s="1695">
        <v>9.5</v>
      </c>
      <c r="N123" s="1697" t="s">
        <v>2229</v>
      </c>
      <c r="O123" s="1696">
        <v>2010</v>
      </c>
      <c r="P123" s="1695">
        <v>53.6</v>
      </c>
      <c r="Q123" s="2424" t="s">
        <v>2229</v>
      </c>
      <c r="R123" s="2431">
        <v>2011</v>
      </c>
      <c r="S123" s="1695">
        <v>54.093000000000004</v>
      </c>
      <c r="T123" s="2424" t="s">
        <v>2229</v>
      </c>
      <c r="W123" s="1708">
        <v>2009</v>
      </c>
      <c r="X123" s="1706">
        <f>Y123+AA123+AC123</f>
        <v>100.40200000000002</v>
      </c>
      <c r="Y123" s="1706">
        <f>SUMIFS($L:$L,$A:$A,$V$118,$N:$N,Y$120)</f>
        <v>49.910400000000003</v>
      </c>
      <c r="Z123" s="1705">
        <f>Y123/X123</f>
        <v>0.4971056353459094</v>
      </c>
      <c r="AA123" s="1706">
        <f>SUMIFS($L:$L,$A:$A,$V$118,$N:$N,AA$120)</f>
        <v>50.491600000000005</v>
      </c>
      <c r="AB123" s="1707">
        <f>AA123/X123</f>
        <v>0.50289436465409054</v>
      </c>
      <c r="AC123" s="1706">
        <f>SUMIFS($L:$L,$A:$A,$V$118,$N:$N,AC$120)</f>
        <v>0</v>
      </c>
      <c r="AD123" s="1705">
        <f>AC123/X123</f>
        <v>0</v>
      </c>
      <c r="AE123" s="368"/>
    </row>
    <row r="124" spans="1:31" ht="20.100000000000001" customHeight="1" x14ac:dyDescent="0.25">
      <c r="A124" s="1597" t="s">
        <v>1766</v>
      </c>
      <c r="B124" s="1599" t="s">
        <v>1764</v>
      </c>
      <c r="C124" s="2430">
        <v>2007</v>
      </c>
      <c r="D124" s="1699">
        <v>24.1</v>
      </c>
      <c r="E124" s="1697">
        <v>9.6</v>
      </c>
      <c r="F124" s="1697" t="s">
        <v>2229</v>
      </c>
      <c r="G124" s="1698">
        <v>2008</v>
      </c>
      <c r="H124" s="1699">
        <v>24.3</v>
      </c>
      <c r="I124" s="1697">
        <v>9.6</v>
      </c>
      <c r="J124" s="1697" t="s">
        <v>2229</v>
      </c>
      <c r="K124" s="1698">
        <v>2009</v>
      </c>
      <c r="L124" s="1695">
        <v>24.929600000000001</v>
      </c>
      <c r="M124" s="1695">
        <v>9.6</v>
      </c>
      <c r="N124" s="1697" t="s">
        <v>2229</v>
      </c>
      <c r="O124" s="1696">
        <v>2010</v>
      </c>
      <c r="P124" s="1695">
        <v>24.7</v>
      </c>
      <c r="Q124" s="2424" t="s">
        <v>2229</v>
      </c>
      <c r="R124" s="2431">
        <v>2011</v>
      </c>
      <c r="S124" s="1695">
        <v>25.132400000000001</v>
      </c>
      <c r="T124" s="2424" t="s">
        <v>2229</v>
      </c>
      <c r="W124" s="1708">
        <v>2010</v>
      </c>
      <c r="X124" s="1706">
        <f>Y124+AA124+AC124</f>
        <v>104.20000000000002</v>
      </c>
      <c r="Y124" s="1706">
        <f>SUMIFS($P:$P,$A:$A,$V$118,$Q:$Q,Y$120)</f>
        <v>48.6</v>
      </c>
      <c r="Z124" s="1705">
        <f>Y124/X124</f>
        <v>0.46641074856046061</v>
      </c>
      <c r="AA124" s="1706">
        <f>SUMIFS($P:$P,$A:$A,$V$118,$Q:$Q,AA$120)</f>
        <v>46.7</v>
      </c>
      <c r="AB124" s="1707">
        <f>AA124/X124</f>
        <v>0.4481765834932821</v>
      </c>
      <c r="AC124" s="1706">
        <f>SUMIFS($P:$P,$A:$A,$V$118,$Q:$Q,AC$120)</f>
        <v>8.9</v>
      </c>
      <c r="AD124" s="1705">
        <f>AC124/X124</f>
        <v>8.5412667946257181E-2</v>
      </c>
      <c r="AE124" s="368"/>
    </row>
    <row r="125" spans="1:31" ht="20.100000000000001" customHeight="1" x14ac:dyDescent="0.25">
      <c r="A125" s="1597" t="s">
        <v>1695</v>
      </c>
      <c r="B125" s="1599" t="s">
        <v>1761</v>
      </c>
      <c r="C125" s="2430">
        <v>2007</v>
      </c>
      <c r="D125" s="1701">
        <v>32.299999999999997</v>
      </c>
      <c r="E125" s="1702">
        <v>7.1</v>
      </c>
      <c r="F125" s="1702" t="s">
        <v>2228</v>
      </c>
      <c r="G125" s="1698">
        <v>2008</v>
      </c>
      <c r="H125" s="1701">
        <v>30.2</v>
      </c>
      <c r="I125" s="1697">
        <v>8</v>
      </c>
      <c r="J125" s="1697" t="s">
        <v>2229</v>
      </c>
      <c r="K125" s="1698">
        <v>2009</v>
      </c>
      <c r="L125" s="1695">
        <v>30.971600000000002</v>
      </c>
      <c r="M125" s="1695">
        <v>7.9</v>
      </c>
      <c r="N125" s="1697" t="s">
        <v>2228</v>
      </c>
      <c r="O125" s="1696">
        <v>2010</v>
      </c>
      <c r="P125" s="1695">
        <v>28.7</v>
      </c>
      <c r="Q125" s="1697" t="s">
        <v>2229</v>
      </c>
      <c r="R125" s="2431">
        <v>2011</v>
      </c>
      <c r="S125" s="1695">
        <v>29.23</v>
      </c>
      <c r="T125" s="2424" t="s">
        <v>2229</v>
      </c>
      <c r="W125" s="1708">
        <v>2011</v>
      </c>
      <c r="X125" s="1706">
        <f>Y125+AA125+AC125</f>
        <v>104.1752</v>
      </c>
      <c r="Y125" s="1706">
        <f>SUMIFS($S:$S,$A:$A,$V$118,$T:$T,Y$120)</f>
        <v>46.807600000000001</v>
      </c>
      <c r="Z125" s="1705">
        <f>Y125/X125</f>
        <v>0.44931615202082642</v>
      </c>
      <c r="AA125" s="1706">
        <f>SUMIFS($S:$S,$A:$A,$V$118,$T:$T,AA$120)</f>
        <v>45.684000000000012</v>
      </c>
      <c r="AB125" s="1707">
        <f>AA125/X125</f>
        <v>0.43853047558344033</v>
      </c>
      <c r="AC125" s="1706">
        <f>SUMIFS($S:$S,$A:$A,$V$118,$T:$T,AC$120)</f>
        <v>11.6836</v>
      </c>
      <c r="AD125" s="1705">
        <f>AC125/X125</f>
        <v>0.11215337239573334</v>
      </c>
      <c r="AE125" s="368"/>
    </row>
    <row r="126" spans="1:31" ht="20.100000000000001" customHeight="1" x14ac:dyDescent="0.25">
      <c r="A126" s="1597" t="s">
        <v>1695</v>
      </c>
      <c r="B126" s="1599" t="s">
        <v>1759</v>
      </c>
      <c r="C126" s="2430">
        <v>2007</v>
      </c>
      <c r="D126" s="1701">
        <v>179.8</v>
      </c>
      <c r="E126" s="1700">
        <v>9.5</v>
      </c>
      <c r="F126" s="1697" t="s">
        <v>2229</v>
      </c>
      <c r="G126" s="1698">
        <v>2008</v>
      </c>
      <c r="H126" s="1701">
        <v>158.80000000000001</v>
      </c>
      <c r="I126" s="1700">
        <v>9.4</v>
      </c>
      <c r="J126" s="1697" t="s">
        <v>2229</v>
      </c>
      <c r="K126" s="1698">
        <v>2009</v>
      </c>
      <c r="L126" s="1695">
        <v>162.10379999999998</v>
      </c>
      <c r="M126" s="1695">
        <v>8.6999999999999993</v>
      </c>
      <c r="N126" s="1697" t="s">
        <v>2229</v>
      </c>
      <c r="O126" s="1696">
        <v>2010</v>
      </c>
      <c r="P126" s="1695">
        <v>144.4</v>
      </c>
      <c r="Q126" s="2424" t="s">
        <v>2229</v>
      </c>
      <c r="R126" s="2431">
        <v>2011</v>
      </c>
      <c r="S126" s="1695">
        <v>145.94519999999997</v>
      </c>
      <c r="T126" s="2424" t="s">
        <v>2229</v>
      </c>
      <c r="W126" s="150"/>
      <c r="X126" s="150"/>
      <c r="Y126" s="150"/>
      <c r="Z126" s="150"/>
      <c r="AA126" s="150"/>
      <c r="AB126" s="150"/>
      <c r="AC126" s="150"/>
    </row>
    <row r="127" spans="1:31" ht="20.100000000000001" customHeight="1" x14ac:dyDescent="0.25">
      <c r="A127" s="1597" t="s">
        <v>1695</v>
      </c>
      <c r="B127" s="1599" t="s">
        <v>2015</v>
      </c>
      <c r="C127" s="2430">
        <v>2007</v>
      </c>
      <c r="D127" s="1701">
        <v>10.7</v>
      </c>
      <c r="E127" s="1702">
        <v>6.7</v>
      </c>
      <c r="F127" s="1702" t="s">
        <v>2228</v>
      </c>
      <c r="G127" s="1698">
        <v>2008</v>
      </c>
      <c r="H127" s="1701">
        <v>9.8000000000000007</v>
      </c>
      <c r="I127" s="1697">
        <v>6.5</v>
      </c>
      <c r="J127" s="1697" t="s">
        <v>2228</v>
      </c>
      <c r="K127" s="1698">
        <v>2009</v>
      </c>
      <c r="L127" s="1695">
        <v>9.9960000000000004</v>
      </c>
      <c r="M127" s="1695">
        <v>7.9</v>
      </c>
      <c r="N127" s="1697" t="s">
        <v>2228</v>
      </c>
      <c r="O127" s="1696">
        <v>2010</v>
      </c>
      <c r="P127" s="1695">
        <v>9.8000000000000007</v>
      </c>
      <c r="Q127" s="2424" t="s">
        <v>2229</v>
      </c>
      <c r="R127" s="2431">
        <v>2011</v>
      </c>
      <c r="S127" s="1695">
        <v>9.9136000000000006</v>
      </c>
      <c r="T127" s="2424" t="s">
        <v>2229</v>
      </c>
      <c r="W127" s="150"/>
      <c r="X127" s="150"/>
      <c r="Y127" s="150"/>
      <c r="Z127" s="150"/>
      <c r="AA127" s="150"/>
      <c r="AB127" s="150"/>
      <c r="AC127" s="150"/>
    </row>
    <row r="128" spans="1:31" ht="20.100000000000001" customHeight="1" x14ac:dyDescent="0.25">
      <c r="A128" s="1597" t="s">
        <v>1695</v>
      </c>
      <c r="B128" s="1599" t="s">
        <v>1755</v>
      </c>
      <c r="C128" s="2430">
        <v>2007</v>
      </c>
      <c r="D128" s="1701">
        <v>54.6</v>
      </c>
      <c r="E128" s="1700">
        <v>9.6</v>
      </c>
      <c r="F128" s="1697" t="s">
        <v>2229</v>
      </c>
      <c r="G128" s="1698">
        <v>2008</v>
      </c>
      <c r="H128" s="1701">
        <v>33.299999999999997</v>
      </c>
      <c r="I128" s="1700">
        <v>9.6</v>
      </c>
      <c r="J128" s="1697" t="s">
        <v>2229</v>
      </c>
      <c r="K128" s="1698">
        <v>2009</v>
      </c>
      <c r="L128" s="1695">
        <v>33.927200000000006</v>
      </c>
      <c r="M128" s="1695">
        <v>9.4615384615384617</v>
      </c>
      <c r="N128" s="1697" t="s">
        <v>2229</v>
      </c>
      <c r="O128" s="1696">
        <v>2010</v>
      </c>
      <c r="P128" s="1695">
        <v>33.799999999999997</v>
      </c>
      <c r="Q128" s="2424" t="s">
        <v>2229</v>
      </c>
      <c r="R128" s="2431">
        <v>2011</v>
      </c>
      <c r="S128" s="1695">
        <v>34.212800000000001</v>
      </c>
      <c r="T128" s="2424" t="s">
        <v>2229</v>
      </c>
      <c r="W128" s="150"/>
      <c r="X128" s="150"/>
      <c r="Y128" s="150"/>
      <c r="Z128" s="150"/>
      <c r="AA128" s="150"/>
      <c r="AB128" s="150"/>
      <c r="AC128" s="150"/>
    </row>
    <row r="129" spans="1:31" ht="20.100000000000001" customHeight="1" x14ac:dyDescent="0.25">
      <c r="A129" s="1597" t="s">
        <v>1695</v>
      </c>
      <c r="B129" s="1599" t="s">
        <v>1753</v>
      </c>
      <c r="C129" s="2430">
        <v>2007</v>
      </c>
      <c r="D129" s="1701">
        <v>26.2</v>
      </c>
      <c r="E129" s="1697">
        <v>9.6</v>
      </c>
      <c r="F129" s="1697" t="s">
        <v>2229</v>
      </c>
      <c r="G129" s="1698">
        <v>2008</v>
      </c>
      <c r="H129" s="1701">
        <v>23.7</v>
      </c>
      <c r="I129" s="1697">
        <v>9.6</v>
      </c>
      <c r="J129" s="1697" t="s">
        <v>2229</v>
      </c>
      <c r="K129" s="1698">
        <v>2009</v>
      </c>
      <c r="L129" s="1695">
        <v>24.126800000000003</v>
      </c>
      <c r="M129" s="1695">
        <v>9.5</v>
      </c>
      <c r="N129" s="1697" t="s">
        <v>2229</v>
      </c>
      <c r="O129" s="1696">
        <v>2010</v>
      </c>
      <c r="P129" s="1695">
        <v>25.1</v>
      </c>
      <c r="Q129" s="2424" t="s">
        <v>2229</v>
      </c>
      <c r="R129" s="2431">
        <v>2011</v>
      </c>
      <c r="S129" s="1695">
        <v>25.530800000000003</v>
      </c>
      <c r="T129" s="2424" t="s">
        <v>2229</v>
      </c>
      <c r="V129" s="230" t="s">
        <v>1449</v>
      </c>
      <c r="W129" s="2903" t="s">
        <v>2232</v>
      </c>
      <c r="X129" s="2912"/>
      <c r="Y129" s="2912"/>
      <c r="Z129" s="2912"/>
      <c r="AA129" s="2912"/>
      <c r="AB129" s="2912"/>
      <c r="AC129" s="2913"/>
      <c r="AD129" s="372"/>
      <c r="AE129" s="372"/>
    </row>
    <row r="130" spans="1:31" ht="20.100000000000001" customHeight="1" x14ac:dyDescent="0.25">
      <c r="A130" s="1597" t="s">
        <v>1695</v>
      </c>
      <c r="B130" s="1599" t="s">
        <v>1751</v>
      </c>
      <c r="C130" s="2430">
        <v>2007</v>
      </c>
      <c r="D130" s="1701">
        <v>240.2</v>
      </c>
      <c r="E130" s="1703">
        <v>7.1</v>
      </c>
      <c r="F130" s="1702" t="s">
        <v>2228</v>
      </c>
      <c r="G130" s="1698">
        <v>2008</v>
      </c>
      <c r="H130" s="1701">
        <v>233.1</v>
      </c>
      <c r="I130" s="1700">
        <v>8</v>
      </c>
      <c r="J130" s="1697" t="s">
        <v>2229</v>
      </c>
      <c r="K130" s="1698">
        <v>2009</v>
      </c>
      <c r="L130" s="1695">
        <v>235.6206</v>
      </c>
      <c r="M130" s="1695">
        <v>9.5</v>
      </c>
      <c r="N130" s="1697" t="s">
        <v>2229</v>
      </c>
      <c r="O130" s="1696">
        <v>2010</v>
      </c>
      <c r="P130" s="1695">
        <v>221.9</v>
      </c>
      <c r="Q130" s="2424" t="s">
        <v>2229</v>
      </c>
      <c r="R130" s="2431">
        <v>2011</v>
      </c>
      <c r="S130" s="1695">
        <v>222.90119999999999</v>
      </c>
      <c r="T130" s="2424" t="s">
        <v>2229</v>
      </c>
      <c r="W130" s="1717"/>
      <c r="X130" s="1716" t="s">
        <v>2231</v>
      </c>
      <c r="Y130" s="1715"/>
      <c r="Z130" s="1715"/>
      <c r="AA130" s="1715"/>
      <c r="AB130" s="1715"/>
      <c r="AC130" s="1715"/>
      <c r="AD130" s="1714"/>
      <c r="AE130" s="371"/>
    </row>
    <row r="131" spans="1:31" ht="20.100000000000001" customHeight="1" x14ac:dyDescent="0.25">
      <c r="A131" s="1597" t="s">
        <v>1695</v>
      </c>
      <c r="B131" s="1599" t="s">
        <v>1749</v>
      </c>
      <c r="C131" s="2430">
        <v>2007</v>
      </c>
      <c r="D131" s="1701">
        <v>95.7</v>
      </c>
      <c r="E131" s="1697">
        <v>9.8000000000000007</v>
      </c>
      <c r="F131" s="1697" t="s">
        <v>2229</v>
      </c>
      <c r="G131" s="1698">
        <v>2008</v>
      </c>
      <c r="H131" s="1701">
        <v>89.6</v>
      </c>
      <c r="I131" s="1697">
        <v>9.4</v>
      </c>
      <c r="J131" s="1697" t="s">
        <v>2229</v>
      </c>
      <c r="K131" s="1698">
        <v>2009</v>
      </c>
      <c r="L131" s="1695">
        <v>91.022499999999994</v>
      </c>
      <c r="M131" s="1695">
        <v>9.4</v>
      </c>
      <c r="N131" s="1697" t="s">
        <v>2229</v>
      </c>
      <c r="O131" s="1696">
        <v>2010</v>
      </c>
      <c r="P131" s="1695">
        <v>120.6</v>
      </c>
      <c r="Q131" s="2424" t="s">
        <v>2229</v>
      </c>
      <c r="R131" s="2431">
        <v>2011</v>
      </c>
      <c r="S131" s="1695">
        <v>123.0924</v>
      </c>
      <c r="T131" s="2424" t="s">
        <v>2229</v>
      </c>
      <c r="W131" s="373"/>
      <c r="X131" s="1713" t="s">
        <v>2230</v>
      </c>
      <c r="Y131" s="1712" t="s">
        <v>2229</v>
      </c>
      <c r="Z131" s="1709" t="s">
        <v>2226</v>
      </c>
      <c r="AA131" s="1711" t="s">
        <v>2228</v>
      </c>
      <c r="AB131" s="1709" t="s">
        <v>2226</v>
      </c>
      <c r="AC131" s="1710" t="s">
        <v>2227</v>
      </c>
      <c r="AD131" s="1709" t="s">
        <v>2226</v>
      </c>
      <c r="AE131" s="369"/>
    </row>
    <row r="132" spans="1:31" ht="20.100000000000001" customHeight="1" x14ac:dyDescent="0.25">
      <c r="A132" s="1597" t="s">
        <v>1695</v>
      </c>
      <c r="B132" s="1599" t="s">
        <v>1747</v>
      </c>
      <c r="C132" s="2430">
        <v>2007</v>
      </c>
      <c r="D132" s="1701">
        <v>241.8</v>
      </c>
      <c r="E132" s="1700">
        <v>9.5</v>
      </c>
      <c r="F132" s="1697" t="s">
        <v>2229</v>
      </c>
      <c r="G132" s="1698">
        <v>2008</v>
      </c>
      <c r="H132" s="1701">
        <v>236.6</v>
      </c>
      <c r="I132" s="1700">
        <v>9.4</v>
      </c>
      <c r="J132" s="1697" t="s">
        <v>2229</v>
      </c>
      <c r="K132" s="1698">
        <v>2009</v>
      </c>
      <c r="L132" s="1695">
        <v>238.64279999999999</v>
      </c>
      <c r="M132" s="1695">
        <v>9.6999999999999993</v>
      </c>
      <c r="N132" s="1697" t="s">
        <v>2229</v>
      </c>
      <c r="O132" s="1696">
        <v>2010</v>
      </c>
      <c r="P132" s="1695">
        <v>231.6</v>
      </c>
      <c r="Q132" s="2424" t="s">
        <v>2229</v>
      </c>
      <c r="R132" s="2431">
        <v>2011</v>
      </c>
      <c r="S132" s="1695">
        <v>233.1456</v>
      </c>
      <c r="T132" s="1697" t="s">
        <v>2228</v>
      </c>
      <c r="W132" s="1708">
        <v>2007</v>
      </c>
      <c r="X132" s="1706">
        <f>Y132+AA132+AC132</f>
        <v>136.70000000000002</v>
      </c>
      <c r="Y132" s="1706">
        <f>SUMIFS($D:$D,$A:$A,$V$129,$F:$F,Y$131)</f>
        <v>130.9</v>
      </c>
      <c r="Z132" s="1705">
        <f>Y132/X132</f>
        <v>0.95757132406730061</v>
      </c>
      <c r="AA132" s="1706">
        <f>SUMIFS($D:$D,$A:$A,$V$129,$F:$F,AA$131)</f>
        <v>5.8</v>
      </c>
      <c r="AB132" s="1707">
        <f>AA132/X132</f>
        <v>4.2428675932699333E-2</v>
      </c>
      <c r="AC132" s="1706">
        <f>SUMIFS($D:$D,$A:$A,$V$129,$F:$F,AC$131)</f>
        <v>0</v>
      </c>
      <c r="AD132" s="1705">
        <f>AC132/X132</f>
        <v>0</v>
      </c>
      <c r="AE132" s="368"/>
    </row>
    <row r="133" spans="1:31" ht="20.100000000000001" customHeight="1" x14ac:dyDescent="0.25">
      <c r="A133" s="1597" t="s">
        <v>1695</v>
      </c>
      <c r="B133" s="1599" t="s">
        <v>1745</v>
      </c>
      <c r="C133" s="2430">
        <v>2007</v>
      </c>
      <c r="D133" s="1701">
        <v>155.30000000000001</v>
      </c>
      <c r="E133" s="1702">
        <v>7.5</v>
      </c>
      <c r="F133" s="1702" t="s">
        <v>2228</v>
      </c>
      <c r="G133" s="1698">
        <v>2008</v>
      </c>
      <c r="H133" s="1701">
        <v>147.1</v>
      </c>
      <c r="I133" s="1697">
        <v>8.5</v>
      </c>
      <c r="J133" s="1697" t="s">
        <v>2229</v>
      </c>
      <c r="K133" s="1698">
        <v>2009</v>
      </c>
      <c r="L133" s="1695">
        <v>149.23319999999998</v>
      </c>
      <c r="M133" s="1695">
        <v>7.0769230769230766</v>
      </c>
      <c r="N133" s="1697" t="s">
        <v>2228</v>
      </c>
      <c r="O133" s="1696">
        <v>2010</v>
      </c>
      <c r="P133" s="1695">
        <v>144</v>
      </c>
      <c r="Q133" s="2424" t="s">
        <v>2228</v>
      </c>
      <c r="R133" s="2431">
        <v>2011</v>
      </c>
      <c r="S133" s="1695">
        <v>145.63800000000001</v>
      </c>
      <c r="T133" s="1697" t="s">
        <v>2228</v>
      </c>
      <c r="W133" s="1708">
        <v>2008</v>
      </c>
      <c r="X133" s="1706">
        <f>Y133+AA133+AC133</f>
        <v>133.4</v>
      </c>
      <c r="Y133" s="1706">
        <f>SUMIFS($H:$H,$A:$A,$V$129,$J:$J,Y$131)</f>
        <v>129.20000000000002</v>
      </c>
      <c r="Z133" s="1705">
        <f>Y133/X133</f>
        <v>0.96851574212893565</v>
      </c>
      <c r="AA133" s="1706">
        <f>SUMIFS($H:$H,$A:$A,$V$129,$J:$J,AA$131)</f>
        <v>4.2</v>
      </c>
      <c r="AB133" s="1707">
        <f>AA133/X133</f>
        <v>3.1484257871064465E-2</v>
      </c>
      <c r="AC133" s="1706">
        <f>SUMIFS($H:$H,$A:$A,$V$129,$J:$J,AC$131)</f>
        <v>0</v>
      </c>
      <c r="AD133" s="1705">
        <f>AC133/X133</f>
        <v>0</v>
      </c>
      <c r="AE133" s="368"/>
    </row>
    <row r="134" spans="1:31" ht="20.100000000000001" customHeight="1" x14ac:dyDescent="0.25">
      <c r="A134" s="1597" t="s">
        <v>1695</v>
      </c>
      <c r="B134" s="1599" t="s">
        <v>1743</v>
      </c>
      <c r="C134" s="2430">
        <v>2007</v>
      </c>
      <c r="D134" s="1701">
        <v>31.7</v>
      </c>
      <c r="E134" s="1700">
        <v>3.4</v>
      </c>
      <c r="F134" s="1697" t="s">
        <v>2227</v>
      </c>
      <c r="G134" s="1698">
        <v>2008</v>
      </c>
      <c r="H134" s="1701">
        <v>24.2</v>
      </c>
      <c r="I134" s="1700">
        <v>9.6</v>
      </c>
      <c r="J134" s="1697" t="s">
        <v>2229</v>
      </c>
      <c r="K134" s="1698">
        <v>2009</v>
      </c>
      <c r="L134" s="1695">
        <v>24.384400000000003</v>
      </c>
      <c r="M134" s="1695">
        <v>9.5</v>
      </c>
      <c r="N134" s="1697" t="s">
        <v>2229</v>
      </c>
      <c r="O134" s="1696">
        <v>2010</v>
      </c>
      <c r="P134" s="1695">
        <v>24.5</v>
      </c>
      <c r="Q134" s="1697" t="s">
        <v>2229</v>
      </c>
      <c r="R134" s="2431">
        <v>2011</v>
      </c>
      <c r="S134" s="1695">
        <v>24.613199999999999</v>
      </c>
      <c r="T134" s="2424" t="s">
        <v>2229</v>
      </c>
      <c r="W134" s="1708">
        <v>2009</v>
      </c>
      <c r="X134" s="1706">
        <f>Y134+AA134+AC134</f>
        <v>134.13329999999999</v>
      </c>
      <c r="Y134" s="1706">
        <f>SUMIFS($L:$L,$A:$A,$V$129,$N:$N,Y$131)</f>
        <v>131.68449999999999</v>
      </c>
      <c r="Z134" s="1705">
        <f>Y134/X134</f>
        <v>0.98174353423050054</v>
      </c>
      <c r="AA134" s="1706">
        <f>SUMIFS($L:$L,$A:$A,$V$129,$N:$N,AA$131)</f>
        <v>2.4488000000000003</v>
      </c>
      <c r="AB134" s="1707">
        <f>AA134/X134</f>
        <v>1.825646576949945E-2</v>
      </c>
      <c r="AC134" s="1706">
        <f>SUMIFS($L:$L,$A:$A,$V$129,$N:$N,AC$131)</f>
        <v>0</v>
      </c>
      <c r="AD134" s="1705">
        <f>AC134/X134</f>
        <v>0</v>
      </c>
      <c r="AE134" s="368"/>
    </row>
    <row r="135" spans="1:31" ht="20.100000000000001" customHeight="1" x14ac:dyDescent="0.25">
      <c r="A135" s="1597" t="s">
        <v>1695</v>
      </c>
      <c r="B135" s="1599" t="s">
        <v>1741</v>
      </c>
      <c r="C135" s="2430">
        <v>2007</v>
      </c>
      <c r="D135" s="1701">
        <v>95.8</v>
      </c>
      <c r="E135" s="1702">
        <v>7.1</v>
      </c>
      <c r="F135" s="1702" t="s">
        <v>2228</v>
      </c>
      <c r="G135" s="1698">
        <v>2008</v>
      </c>
      <c r="H135" s="1701">
        <v>87.2</v>
      </c>
      <c r="I135" s="1697">
        <v>8</v>
      </c>
      <c r="J135" s="1697" t="s">
        <v>2229</v>
      </c>
      <c r="K135" s="1698">
        <v>2009</v>
      </c>
      <c r="L135" s="1695">
        <v>88.879499999999993</v>
      </c>
      <c r="M135" s="1695">
        <v>7.9</v>
      </c>
      <c r="N135" s="1697" t="s">
        <v>2228</v>
      </c>
      <c r="O135" s="1696">
        <v>2010</v>
      </c>
      <c r="P135" s="1695">
        <v>80.400000000000006</v>
      </c>
      <c r="Q135" s="2424" t="s">
        <v>2229</v>
      </c>
      <c r="R135" s="2431">
        <v>2011</v>
      </c>
      <c r="S135" s="1695">
        <v>81.328000000000003</v>
      </c>
      <c r="T135" s="2424" t="s">
        <v>2229</v>
      </c>
      <c r="W135" s="1708">
        <v>2010</v>
      </c>
      <c r="X135" s="1706">
        <f>Y135+AA135+AC135</f>
        <v>137.59999999999997</v>
      </c>
      <c r="Y135" s="1706">
        <f>SUMIFS($P:$P,$A:$A,$V$129,$Q:$Q,Y$131)</f>
        <v>135.09999999999997</v>
      </c>
      <c r="Z135" s="1705">
        <f>Y135/X135</f>
        <v>0.98183139534883723</v>
      </c>
      <c r="AA135" s="1706">
        <f>SUMIFS($P:$P,$A:$A,$V$129,$Q:$Q,AA$131)</f>
        <v>2.5</v>
      </c>
      <c r="AB135" s="1707">
        <f>AA135/X135</f>
        <v>1.8168604651162795E-2</v>
      </c>
      <c r="AC135" s="1706">
        <f>SUMIFS($P:$P,$A:$A,$V$129,$Q:$Q,AC$131)</f>
        <v>0</v>
      </c>
      <c r="AD135" s="1705">
        <f>AC135/X135</f>
        <v>0</v>
      </c>
      <c r="AE135" s="368"/>
    </row>
    <row r="136" spans="1:31" ht="20.100000000000001" customHeight="1" x14ac:dyDescent="0.25">
      <c r="A136" s="1597" t="s">
        <v>1695</v>
      </c>
      <c r="B136" s="1599" t="s">
        <v>1739</v>
      </c>
      <c r="C136" s="2430">
        <v>2007</v>
      </c>
      <c r="D136" s="1701">
        <v>96</v>
      </c>
      <c r="E136" s="1700">
        <v>9.6999999999999993</v>
      </c>
      <c r="F136" s="1697" t="s">
        <v>2229</v>
      </c>
      <c r="G136" s="1698">
        <v>2008</v>
      </c>
      <c r="H136" s="1701">
        <v>77.5</v>
      </c>
      <c r="I136" s="1700">
        <v>8</v>
      </c>
      <c r="J136" s="1697" t="s">
        <v>2229</v>
      </c>
      <c r="K136" s="1698">
        <v>2009</v>
      </c>
      <c r="L136" s="1695">
        <v>78.551000000000002</v>
      </c>
      <c r="M136" s="1695">
        <v>8</v>
      </c>
      <c r="N136" s="1697" t="s">
        <v>2229</v>
      </c>
      <c r="O136" s="1696">
        <v>2010</v>
      </c>
      <c r="P136" s="1695">
        <v>77.099999999999994</v>
      </c>
      <c r="Q136" s="2424" t="s">
        <v>2229</v>
      </c>
      <c r="R136" s="2431">
        <v>2011</v>
      </c>
      <c r="S136" s="1695">
        <v>77.873500000000007</v>
      </c>
      <c r="T136" s="2424" t="s">
        <v>2229</v>
      </c>
      <c r="W136" s="1708">
        <v>2011</v>
      </c>
      <c r="X136" s="1706">
        <f>Y136+AA136+AC136</f>
        <v>138.27600000000004</v>
      </c>
      <c r="Y136" s="1706">
        <f>SUMIFS($S:$S,$A:$A,$V$129,$T:$T,Y$131)</f>
        <v>135.69640000000004</v>
      </c>
      <c r="Z136" s="1705">
        <f>Y136/X136</f>
        <v>0.98134455726228698</v>
      </c>
      <c r="AA136" s="1706">
        <f>SUMIFS($S:$S,$A:$A,$V$129,$T:$T,AA$131)</f>
        <v>2.5796000000000006</v>
      </c>
      <c r="AB136" s="1707">
        <f>AA136/X136</f>
        <v>1.8655442737712979E-2</v>
      </c>
      <c r="AC136" s="1706">
        <f>SUMIFS($S:$S,$A:$A,$V$129,$T:$T,AC$131)</f>
        <v>0</v>
      </c>
      <c r="AD136" s="1705">
        <f>AC136/X136</f>
        <v>0</v>
      </c>
      <c r="AE136" s="368"/>
    </row>
    <row r="137" spans="1:31" ht="20.100000000000001" customHeight="1" x14ac:dyDescent="0.25">
      <c r="A137" s="1597" t="s">
        <v>1695</v>
      </c>
      <c r="B137" s="1599" t="s">
        <v>1737</v>
      </c>
      <c r="C137" s="2430">
        <v>2007</v>
      </c>
      <c r="D137" s="1701">
        <v>60.2</v>
      </c>
      <c r="E137" s="1697">
        <v>9.6</v>
      </c>
      <c r="F137" s="1697" t="s">
        <v>2229</v>
      </c>
      <c r="G137" s="1698">
        <v>2008</v>
      </c>
      <c r="H137" s="1701">
        <v>60</v>
      </c>
      <c r="I137" s="1697">
        <v>9.6</v>
      </c>
      <c r="J137" s="1697" t="s">
        <v>2229</v>
      </c>
      <c r="K137" s="1698">
        <v>2009</v>
      </c>
      <c r="L137" s="1695">
        <v>60.988999999999997</v>
      </c>
      <c r="M137" s="1695">
        <v>9.4615384615384617</v>
      </c>
      <c r="N137" s="1697" t="s">
        <v>2229</v>
      </c>
      <c r="O137" s="1696">
        <v>2010</v>
      </c>
      <c r="P137" s="1695">
        <v>60.6</v>
      </c>
      <c r="Q137" s="2424" t="s">
        <v>2229</v>
      </c>
      <c r="R137" s="2431">
        <v>2011</v>
      </c>
      <c r="S137" s="1695">
        <v>61.452500000000001</v>
      </c>
      <c r="T137" s="2424" t="s">
        <v>2229</v>
      </c>
    </row>
    <row r="138" spans="1:31" ht="20.100000000000001" customHeight="1" x14ac:dyDescent="0.25">
      <c r="A138" s="1597" t="s">
        <v>1695</v>
      </c>
      <c r="B138" s="1599" t="s">
        <v>1735</v>
      </c>
      <c r="C138" s="2430">
        <v>2007</v>
      </c>
      <c r="D138" s="1701">
        <v>935</v>
      </c>
      <c r="E138" s="1700">
        <v>9.8000000000000007</v>
      </c>
      <c r="F138" s="1697" t="s">
        <v>2229</v>
      </c>
      <c r="G138" s="1698">
        <v>2008</v>
      </c>
      <c r="H138" s="1701">
        <v>876.2</v>
      </c>
      <c r="I138" s="1700">
        <v>9.8000000000000007</v>
      </c>
      <c r="J138" s="1697" t="s">
        <v>2229</v>
      </c>
      <c r="K138" s="1698">
        <v>2009</v>
      </c>
      <c r="L138" s="1695">
        <v>889.95619999999997</v>
      </c>
      <c r="M138" s="1695">
        <v>9.7692307692307701</v>
      </c>
      <c r="N138" s="1697" t="s">
        <v>2229</v>
      </c>
      <c r="O138" s="1696">
        <v>2010</v>
      </c>
      <c r="P138" s="1695">
        <v>855.6</v>
      </c>
      <c r="Q138" s="2424" t="s">
        <v>2229</v>
      </c>
      <c r="R138" s="2431">
        <v>2011</v>
      </c>
      <c r="S138" s="1695">
        <v>863.40519999999992</v>
      </c>
      <c r="T138" s="2424" t="s">
        <v>2229</v>
      </c>
    </row>
    <row r="139" spans="1:31" ht="20.100000000000001" customHeight="1" x14ac:dyDescent="0.25">
      <c r="A139" s="1597" t="s">
        <v>1695</v>
      </c>
      <c r="B139" s="1599" t="s">
        <v>1733</v>
      </c>
      <c r="C139" s="2430">
        <v>2007</v>
      </c>
      <c r="D139" s="1701">
        <v>88.5</v>
      </c>
      <c r="E139" s="1697">
        <v>3.4</v>
      </c>
      <c r="F139" s="1697" t="s">
        <v>2227</v>
      </c>
      <c r="G139" s="1698">
        <v>2008</v>
      </c>
      <c r="H139" s="1701">
        <v>78.7</v>
      </c>
      <c r="I139" s="1697">
        <v>9.6</v>
      </c>
      <c r="J139" s="1697" t="s">
        <v>2229</v>
      </c>
      <c r="K139" s="1698">
        <v>2009</v>
      </c>
      <c r="L139" s="1695">
        <v>80.143500000000003</v>
      </c>
      <c r="M139" s="1695">
        <v>9.5</v>
      </c>
      <c r="N139" s="1697" t="s">
        <v>2229</v>
      </c>
      <c r="O139" s="1696">
        <v>2010</v>
      </c>
      <c r="P139" s="1695">
        <v>75.599999999999994</v>
      </c>
      <c r="Q139" s="2424" t="s">
        <v>2229</v>
      </c>
      <c r="R139" s="2431">
        <v>2011</v>
      </c>
      <c r="S139" s="1695">
        <v>76.546999999999997</v>
      </c>
      <c r="T139" s="2424" t="s">
        <v>2229</v>
      </c>
    </row>
    <row r="140" spans="1:31" ht="20.100000000000001" customHeight="1" x14ac:dyDescent="0.25">
      <c r="A140" s="1597" t="s">
        <v>1695</v>
      </c>
      <c r="B140" s="1599" t="s">
        <v>1731</v>
      </c>
      <c r="C140" s="2430">
        <v>2007</v>
      </c>
      <c r="D140" s="1701">
        <v>134.30000000000001</v>
      </c>
      <c r="E140" s="1700">
        <v>9.8000000000000007</v>
      </c>
      <c r="F140" s="1697" t="s">
        <v>2229</v>
      </c>
      <c r="G140" s="1698">
        <v>2008</v>
      </c>
      <c r="H140" s="1701">
        <v>121.2</v>
      </c>
      <c r="I140" s="1700">
        <v>9.4</v>
      </c>
      <c r="J140" s="1697" t="s">
        <v>2229</v>
      </c>
      <c r="K140" s="1698">
        <v>2009</v>
      </c>
      <c r="L140" s="1695">
        <v>123.5286</v>
      </c>
      <c r="M140" s="1695">
        <v>9.384615384615385</v>
      </c>
      <c r="N140" s="1697" t="s">
        <v>2229</v>
      </c>
      <c r="O140" s="1696">
        <v>2010</v>
      </c>
      <c r="P140" s="1695">
        <v>120.5</v>
      </c>
      <c r="Q140" s="2424" t="s">
        <v>2229</v>
      </c>
      <c r="R140" s="2431">
        <v>2011</v>
      </c>
      <c r="S140" s="1695">
        <v>122.2272</v>
      </c>
      <c r="T140" s="2424" t="s">
        <v>2229</v>
      </c>
      <c r="V140" s="230" t="s">
        <v>1396</v>
      </c>
      <c r="W140" s="2903" t="s">
        <v>2232</v>
      </c>
      <c r="X140" s="2904"/>
      <c r="Y140" s="2904"/>
      <c r="Z140" s="2904"/>
      <c r="AA140" s="2904"/>
      <c r="AB140" s="2904"/>
      <c r="AC140" s="2905"/>
      <c r="AD140" s="372"/>
      <c r="AE140" s="372"/>
    </row>
    <row r="141" spans="1:31" ht="20.100000000000001" customHeight="1" x14ac:dyDescent="0.25">
      <c r="A141" s="1597" t="s">
        <v>1695</v>
      </c>
      <c r="B141" s="1599" t="s">
        <v>1729</v>
      </c>
      <c r="C141" s="2430">
        <v>2007</v>
      </c>
      <c r="D141" s="1701">
        <v>242.7</v>
      </c>
      <c r="E141" s="1702">
        <v>7.1</v>
      </c>
      <c r="F141" s="1702" t="s">
        <v>2228</v>
      </c>
      <c r="G141" s="1698">
        <v>2008</v>
      </c>
      <c r="H141" s="1701">
        <v>210.9</v>
      </c>
      <c r="I141" s="1697">
        <v>8</v>
      </c>
      <c r="J141" s="1697" t="s">
        <v>2229</v>
      </c>
      <c r="K141" s="1698">
        <v>2009</v>
      </c>
      <c r="L141" s="1695">
        <v>215.55179999999999</v>
      </c>
      <c r="M141" s="1695">
        <v>7.9230769230769234</v>
      </c>
      <c r="N141" s="1697" t="s">
        <v>2228</v>
      </c>
      <c r="O141" s="1696">
        <v>2010</v>
      </c>
      <c r="P141" s="1695">
        <v>193.1</v>
      </c>
      <c r="Q141" s="2424" t="s">
        <v>2229</v>
      </c>
      <c r="R141" s="2431">
        <v>2011</v>
      </c>
      <c r="S141" s="1695">
        <v>195.3108</v>
      </c>
      <c r="T141" s="2424" t="s">
        <v>2229</v>
      </c>
      <c r="W141" s="1717"/>
      <c r="X141" s="1716" t="s">
        <v>2231</v>
      </c>
      <c r="Y141" s="1715"/>
      <c r="Z141" s="1715"/>
      <c r="AA141" s="1715"/>
      <c r="AB141" s="1715"/>
      <c r="AC141" s="1715"/>
      <c r="AD141" s="1714"/>
      <c r="AE141" s="371"/>
    </row>
    <row r="142" spans="1:31" ht="20.100000000000001" customHeight="1" x14ac:dyDescent="0.25">
      <c r="A142" s="1597" t="s">
        <v>1695</v>
      </c>
      <c r="B142" s="1599" t="s">
        <v>1727</v>
      </c>
      <c r="C142" s="2430">
        <v>2007</v>
      </c>
      <c r="D142" s="1701">
        <v>61.9</v>
      </c>
      <c r="E142" s="1700">
        <v>9.8000000000000007</v>
      </c>
      <c r="F142" s="1697" t="s">
        <v>2229</v>
      </c>
      <c r="G142" s="1698">
        <v>2008</v>
      </c>
      <c r="H142" s="1701">
        <v>55.2</v>
      </c>
      <c r="I142" s="1700">
        <v>9.4</v>
      </c>
      <c r="J142" s="1697" t="s">
        <v>2229</v>
      </c>
      <c r="K142" s="1698">
        <v>2009</v>
      </c>
      <c r="L142" s="1695">
        <v>56.064999999999998</v>
      </c>
      <c r="M142" s="1695">
        <v>9.4</v>
      </c>
      <c r="N142" s="1697" t="s">
        <v>2229</v>
      </c>
      <c r="O142" s="1696">
        <v>2010</v>
      </c>
      <c r="P142" s="1695">
        <v>54.2</v>
      </c>
      <c r="Q142" s="2424" t="s">
        <v>2229</v>
      </c>
      <c r="R142" s="2431">
        <v>2011</v>
      </c>
      <c r="S142" s="1695">
        <v>54.807000000000002</v>
      </c>
      <c r="T142" s="2424" t="s">
        <v>2229</v>
      </c>
      <c r="W142" s="373"/>
      <c r="X142" s="1713" t="s">
        <v>2230</v>
      </c>
      <c r="Y142" s="1712" t="s">
        <v>2229</v>
      </c>
      <c r="Z142" s="1709" t="s">
        <v>2226</v>
      </c>
      <c r="AA142" s="1711" t="s">
        <v>2228</v>
      </c>
      <c r="AB142" s="1709" t="s">
        <v>2226</v>
      </c>
      <c r="AC142" s="1710" t="s">
        <v>2227</v>
      </c>
      <c r="AD142" s="1709" t="s">
        <v>2226</v>
      </c>
      <c r="AE142" s="369"/>
    </row>
    <row r="143" spans="1:31" ht="20.100000000000001" customHeight="1" x14ac:dyDescent="0.25">
      <c r="A143" s="1597" t="s">
        <v>1695</v>
      </c>
      <c r="B143" s="1599" t="s">
        <v>1725</v>
      </c>
      <c r="C143" s="2430">
        <v>2007</v>
      </c>
      <c r="D143" s="1701">
        <v>26.3</v>
      </c>
      <c r="E143" s="1702">
        <v>7.1</v>
      </c>
      <c r="F143" s="1702" t="s">
        <v>2228</v>
      </c>
      <c r="G143" s="1698">
        <v>2008</v>
      </c>
      <c r="H143" s="1701">
        <v>24.8</v>
      </c>
      <c r="I143" s="1697">
        <v>8</v>
      </c>
      <c r="J143" s="1697" t="s">
        <v>2229</v>
      </c>
      <c r="K143" s="1698">
        <v>2009</v>
      </c>
      <c r="L143" s="1695">
        <v>25.3232</v>
      </c>
      <c r="M143" s="1695">
        <v>9.5</v>
      </c>
      <c r="N143" s="1697" t="s">
        <v>2229</v>
      </c>
      <c r="O143" s="1696">
        <v>2010</v>
      </c>
      <c r="P143" s="1695">
        <v>28.3</v>
      </c>
      <c r="Q143" s="1697" t="s">
        <v>2229</v>
      </c>
      <c r="R143" s="2431">
        <v>2011</v>
      </c>
      <c r="S143" s="1695">
        <v>28.859200000000001</v>
      </c>
      <c r="T143" s="2424" t="s">
        <v>2229</v>
      </c>
      <c r="W143" s="1708">
        <v>2007</v>
      </c>
      <c r="X143" s="1706">
        <f>Y143+AA143+AC143</f>
        <v>720.2</v>
      </c>
      <c r="Y143" s="1706">
        <f>SUMIFS($D:$D,$A:$A,$V$140,$F:$F,Y$142)</f>
        <v>400.70000000000005</v>
      </c>
      <c r="Z143" s="1705">
        <f>Y143/X143</f>
        <v>0.55637322965842828</v>
      </c>
      <c r="AA143" s="1706">
        <f>SUMIFS($D:$D,$A:$A,$V$140,$F:$F,AA$142)</f>
        <v>103.39999999999999</v>
      </c>
      <c r="AB143" s="1707">
        <f>AA143/X143</f>
        <v>0.14357123021382948</v>
      </c>
      <c r="AC143" s="1706">
        <f>SUMIFS($D:$D,$A:$A,$V$140,$F:$F,AC$142)</f>
        <v>216.10000000000002</v>
      </c>
      <c r="AD143" s="1705">
        <f>AC143/X143</f>
        <v>0.30005554012774233</v>
      </c>
      <c r="AE143" s="368"/>
    </row>
    <row r="144" spans="1:31" ht="20.100000000000001" customHeight="1" x14ac:dyDescent="0.25">
      <c r="A144" s="1597" t="s">
        <v>1695</v>
      </c>
      <c r="B144" s="1599" t="s">
        <v>1723</v>
      </c>
      <c r="C144" s="2430">
        <v>2007</v>
      </c>
      <c r="D144" s="1701">
        <v>256.60000000000002</v>
      </c>
      <c r="E144" s="1700">
        <v>9.5</v>
      </c>
      <c r="F144" s="1697" t="s">
        <v>2229</v>
      </c>
      <c r="G144" s="1698">
        <v>2008</v>
      </c>
      <c r="H144" s="1701">
        <v>247.7</v>
      </c>
      <c r="I144" s="1700">
        <v>9.4</v>
      </c>
      <c r="J144" s="1697" t="s">
        <v>2229</v>
      </c>
      <c r="K144" s="1698">
        <v>2009</v>
      </c>
      <c r="L144" s="1695">
        <v>250.47479999999999</v>
      </c>
      <c r="M144" s="1695">
        <v>9.6923076923076916</v>
      </c>
      <c r="N144" s="1697" t="s">
        <v>2229</v>
      </c>
      <c r="O144" s="1696">
        <v>2010</v>
      </c>
      <c r="P144" s="1695">
        <v>250.4</v>
      </c>
      <c r="Q144" s="2424" t="s">
        <v>2229</v>
      </c>
      <c r="R144" s="2431">
        <v>2011</v>
      </c>
      <c r="S144" s="1695">
        <v>252.71039999999999</v>
      </c>
      <c r="T144" s="1697" t="s">
        <v>2228</v>
      </c>
      <c r="W144" s="1708">
        <v>2008</v>
      </c>
      <c r="X144" s="1706">
        <f>Y144+AA144+AC144</f>
        <v>705.9</v>
      </c>
      <c r="Y144" s="1706">
        <f>SUMIFS($H:$H,$A:$A,$V$140,$J:$J,Y$142)</f>
        <v>191.3</v>
      </c>
      <c r="Z144" s="1705">
        <f>Y144/X144</f>
        <v>0.271001558294376</v>
      </c>
      <c r="AA144" s="1706">
        <f>SUMIFS($H:$H,$A:$A,$V$140,$J:$J,AA$142)</f>
        <v>207.1</v>
      </c>
      <c r="AB144" s="1707">
        <f>AA144/X144</f>
        <v>0.29338433205836523</v>
      </c>
      <c r="AC144" s="1706">
        <f>SUMIFS($H:$H,$A:$A,$V$140,$J:$J,AC$142)</f>
        <v>307.5</v>
      </c>
      <c r="AD144" s="1705">
        <f>AC144/X144</f>
        <v>0.43561410964725883</v>
      </c>
      <c r="AE144" s="368"/>
    </row>
    <row r="145" spans="1:31" ht="20.100000000000001" customHeight="1" x14ac:dyDescent="0.25">
      <c r="A145" s="1597" t="s">
        <v>1695</v>
      </c>
      <c r="B145" s="1599" t="s">
        <v>1721</v>
      </c>
      <c r="C145" s="2430">
        <v>2007</v>
      </c>
      <c r="D145" s="1701">
        <v>213.2</v>
      </c>
      <c r="E145" s="1702">
        <v>7.1</v>
      </c>
      <c r="F145" s="1702" t="s">
        <v>2228</v>
      </c>
      <c r="G145" s="1698">
        <v>2008</v>
      </c>
      <c r="H145" s="1701">
        <v>203.8</v>
      </c>
      <c r="I145" s="1697">
        <v>8</v>
      </c>
      <c r="J145" s="1697" t="s">
        <v>2229</v>
      </c>
      <c r="K145" s="1698">
        <v>2009</v>
      </c>
      <c r="L145" s="1695">
        <v>205.98479999999998</v>
      </c>
      <c r="M145" s="1695">
        <v>7.9</v>
      </c>
      <c r="N145" s="1697" t="s">
        <v>2228</v>
      </c>
      <c r="O145" s="1696">
        <v>2010</v>
      </c>
      <c r="P145" s="1695">
        <v>214.4</v>
      </c>
      <c r="Q145" s="2424" t="s">
        <v>2229</v>
      </c>
      <c r="R145" s="2431">
        <v>2011</v>
      </c>
      <c r="S145" s="1695">
        <v>216.82979999999998</v>
      </c>
      <c r="T145" s="2424" t="s">
        <v>2229</v>
      </c>
      <c r="W145" s="1708">
        <v>2009</v>
      </c>
      <c r="X145" s="1706">
        <f>Y145+AA145+AC145</f>
        <v>713.28279999999995</v>
      </c>
      <c r="Y145" s="1706">
        <f>SUMIFS($L:$L,$A:$A,$V$140,$N:$N,Y$142)</f>
        <v>160.38359999999997</v>
      </c>
      <c r="Z145" s="1705">
        <f>Y145/X145</f>
        <v>0.22485275125097645</v>
      </c>
      <c r="AA145" s="1706">
        <f>SUMIFS($L:$L,$A:$A,$V$140,$N:$N,AA$142)</f>
        <v>488.09219999999999</v>
      </c>
      <c r="AB145" s="1707">
        <f>AA145/X145</f>
        <v>0.68428987773152528</v>
      </c>
      <c r="AC145" s="1706">
        <f>SUMIFS($L:$L,$A:$A,$V$140,$N:$N,AC$142)</f>
        <v>64.807000000000002</v>
      </c>
      <c r="AD145" s="1705">
        <f>AC145/X145</f>
        <v>9.0857371017498259E-2</v>
      </c>
      <c r="AE145" s="368"/>
    </row>
    <row r="146" spans="1:31" ht="20.100000000000001" customHeight="1" x14ac:dyDescent="0.25">
      <c r="A146" s="1597" t="s">
        <v>1695</v>
      </c>
      <c r="B146" s="1599" t="s">
        <v>1719</v>
      </c>
      <c r="C146" s="2430">
        <v>2007</v>
      </c>
      <c r="D146" s="1701">
        <v>508</v>
      </c>
      <c r="E146" s="1703">
        <v>7.5</v>
      </c>
      <c r="F146" s="1702" t="s">
        <v>2228</v>
      </c>
      <c r="G146" s="1698">
        <v>2008</v>
      </c>
      <c r="H146" s="1701">
        <v>499.1</v>
      </c>
      <c r="I146" s="1700">
        <v>7</v>
      </c>
      <c r="J146" s="1697" t="s">
        <v>2228</v>
      </c>
      <c r="K146" s="1698">
        <v>2009</v>
      </c>
      <c r="L146" s="1695">
        <v>503.05219999999997</v>
      </c>
      <c r="M146" s="1695">
        <v>6.4615384615384617</v>
      </c>
      <c r="N146" s="1697" t="s">
        <v>2228</v>
      </c>
      <c r="O146" s="1696">
        <v>2010</v>
      </c>
      <c r="P146" s="1695">
        <v>466.5</v>
      </c>
      <c r="Q146" s="2424" t="s">
        <v>2228</v>
      </c>
      <c r="R146" s="2431">
        <v>2011</v>
      </c>
      <c r="S146" s="1695">
        <v>467.47819999999996</v>
      </c>
      <c r="T146" s="2424" t="s">
        <v>2227</v>
      </c>
      <c r="W146" s="1708">
        <v>2010</v>
      </c>
      <c r="X146" s="1706">
        <f>Y146+AA146+AC146</f>
        <v>732.50000000000011</v>
      </c>
      <c r="Y146" s="1706">
        <f>SUMIFS($P:$P,$A:$A,$V$140,$Q:$Q,Y$142)</f>
        <v>279.00000000000006</v>
      </c>
      <c r="Z146" s="1705">
        <f>Y146/X146</f>
        <v>0.38088737201365191</v>
      </c>
      <c r="AA146" s="1706">
        <f>SUMIFS($P:$P,$A:$A,$V$140,$Q:$Q,AA$142)</f>
        <v>446.1</v>
      </c>
      <c r="AB146" s="1707">
        <f>AA146/X146</f>
        <v>0.60901023890784978</v>
      </c>
      <c r="AC146" s="1706">
        <f>SUMIFS($P:$P,$A:$A,$V$140,$Q:$Q,AC$142)</f>
        <v>7.4</v>
      </c>
      <c r="AD146" s="1705">
        <f>AC146/X146</f>
        <v>1.0102389078498293E-2</v>
      </c>
      <c r="AE146" s="368"/>
    </row>
    <row r="147" spans="1:31" ht="20.100000000000001" customHeight="1" x14ac:dyDescent="0.25">
      <c r="A147" s="1597" t="s">
        <v>1695</v>
      </c>
      <c r="B147" s="1599" t="s">
        <v>1717</v>
      </c>
      <c r="C147" s="2430">
        <v>2007</v>
      </c>
      <c r="D147" s="1701">
        <v>7</v>
      </c>
      <c r="E147" s="1697">
        <v>9.5</v>
      </c>
      <c r="F147" s="1697" t="s">
        <v>2229</v>
      </c>
      <c r="G147" s="1698">
        <v>2008</v>
      </c>
      <c r="H147" s="1701">
        <v>6.2</v>
      </c>
      <c r="I147" s="1697">
        <v>9.4</v>
      </c>
      <c r="J147" s="1697" t="s">
        <v>2229</v>
      </c>
      <c r="K147" s="1698">
        <v>2009</v>
      </c>
      <c r="L147" s="1695">
        <v>6.2788000000000004</v>
      </c>
      <c r="M147" s="1695">
        <v>8.6923076923076916</v>
      </c>
      <c r="N147" s="1697" t="s">
        <v>2229</v>
      </c>
      <c r="O147" s="1696">
        <v>2010</v>
      </c>
      <c r="P147" s="1695">
        <v>6.3</v>
      </c>
      <c r="Q147" s="2424" t="s">
        <v>2229</v>
      </c>
      <c r="R147" s="2431">
        <v>2011</v>
      </c>
      <c r="S147" s="1695">
        <v>6.3959999999999999</v>
      </c>
      <c r="T147" s="2424" t="s">
        <v>2229</v>
      </c>
      <c r="W147" s="1708">
        <v>2011</v>
      </c>
      <c r="X147" s="1706">
        <f>Y147+AA147+AC147</f>
        <v>737.85500000000002</v>
      </c>
      <c r="Y147" s="1706">
        <f>SUMIFS($S:$S,$A:$A,$V$140,$T:$T,Y$142)</f>
        <v>279.90800000000002</v>
      </c>
      <c r="Z147" s="1705">
        <f>Y147/X147</f>
        <v>0.37935366704840384</v>
      </c>
      <c r="AA147" s="1706">
        <f>SUMIFS($S:$S,$A:$A,$V$140,$T:$T,AA$142)</f>
        <v>454.75860000000006</v>
      </c>
      <c r="AB147" s="1707">
        <f>AA147/X147</f>
        <v>0.61632515873715032</v>
      </c>
      <c r="AC147" s="1706">
        <f>SUMIFS($S:$S,$A:$A,$V$140,$T:$T,AC$142)</f>
        <v>3.1884000000000001</v>
      </c>
      <c r="AD147" s="1705">
        <f>AC147/X147</f>
        <v>4.3211742144459277E-3</v>
      </c>
      <c r="AE147" s="368"/>
    </row>
    <row r="148" spans="1:31" ht="20.100000000000001" customHeight="1" x14ac:dyDescent="0.25">
      <c r="A148" s="1597" t="s">
        <v>1695</v>
      </c>
      <c r="B148" s="1599" t="s">
        <v>1715</v>
      </c>
      <c r="C148" s="2430">
        <v>2007</v>
      </c>
      <c r="D148" s="1701">
        <v>56.5</v>
      </c>
      <c r="E148" s="1703">
        <v>7.1</v>
      </c>
      <c r="F148" s="1702" t="s">
        <v>2228</v>
      </c>
      <c r="G148" s="1698">
        <v>2008</v>
      </c>
      <c r="H148" s="1701">
        <v>54.9</v>
      </c>
      <c r="I148" s="1700">
        <v>8</v>
      </c>
      <c r="J148" s="1697" t="s">
        <v>2229</v>
      </c>
      <c r="K148" s="1698">
        <v>2009</v>
      </c>
      <c r="L148" s="1695">
        <v>55.577500000000001</v>
      </c>
      <c r="M148" s="1695">
        <v>7.9</v>
      </c>
      <c r="N148" s="1697" t="s">
        <v>2228</v>
      </c>
      <c r="O148" s="1696">
        <v>2010</v>
      </c>
      <c r="P148" s="1695">
        <v>52.2</v>
      </c>
      <c r="Q148" s="2424" t="s">
        <v>2229</v>
      </c>
      <c r="R148" s="2431">
        <v>2011</v>
      </c>
      <c r="S148" s="1695">
        <v>52.555</v>
      </c>
      <c r="T148" s="2424" t="s">
        <v>2229</v>
      </c>
    </row>
    <row r="149" spans="1:31" ht="20.100000000000001" customHeight="1" x14ac:dyDescent="0.25">
      <c r="A149" s="1597" t="s">
        <v>1695</v>
      </c>
      <c r="B149" s="1599" t="s">
        <v>1713</v>
      </c>
      <c r="C149" s="2430">
        <v>2007</v>
      </c>
      <c r="D149" s="1701">
        <v>61.3</v>
      </c>
      <c r="E149" s="1697">
        <v>9.5</v>
      </c>
      <c r="F149" s="1697" t="s">
        <v>2229</v>
      </c>
      <c r="G149" s="1698">
        <v>2008</v>
      </c>
      <c r="H149" s="1701">
        <v>55.7</v>
      </c>
      <c r="I149" s="1697">
        <v>9.4</v>
      </c>
      <c r="J149" s="1697" t="s">
        <v>2229</v>
      </c>
      <c r="K149" s="1698">
        <v>2009</v>
      </c>
      <c r="L149" s="1695">
        <v>56.005499999999998</v>
      </c>
      <c r="M149" s="1695">
        <v>9.6999999999999993</v>
      </c>
      <c r="N149" s="1697" t="s">
        <v>2229</v>
      </c>
      <c r="O149" s="1696">
        <v>2010</v>
      </c>
      <c r="P149" s="1695">
        <v>56.5</v>
      </c>
      <c r="Q149" s="2424" t="s">
        <v>2229</v>
      </c>
      <c r="R149" s="2431">
        <v>2011</v>
      </c>
      <c r="S149" s="1695">
        <v>56.863</v>
      </c>
      <c r="T149" s="1697" t="s">
        <v>2228</v>
      </c>
    </row>
    <row r="150" spans="1:31" ht="20.100000000000001" customHeight="1" x14ac:dyDescent="0.25">
      <c r="A150" s="1597" t="s">
        <v>1695</v>
      </c>
      <c r="B150" s="1599" t="s">
        <v>1711</v>
      </c>
      <c r="C150" s="2430">
        <v>2007</v>
      </c>
      <c r="D150" s="1701">
        <v>17.2</v>
      </c>
      <c r="E150" s="1700">
        <v>9.5</v>
      </c>
      <c r="F150" s="1697" t="s">
        <v>2229</v>
      </c>
      <c r="G150" s="1698">
        <v>2008</v>
      </c>
      <c r="H150" s="1701">
        <v>16.5</v>
      </c>
      <c r="I150" s="1700">
        <v>9.4</v>
      </c>
      <c r="J150" s="1697" t="s">
        <v>2229</v>
      </c>
      <c r="K150" s="1698">
        <v>2009</v>
      </c>
      <c r="L150" s="1695">
        <v>16.640799999999999</v>
      </c>
      <c r="M150" s="1695">
        <v>9.6999999999999993</v>
      </c>
      <c r="N150" s="1697" t="s">
        <v>2229</v>
      </c>
      <c r="O150" s="1696">
        <v>2010</v>
      </c>
      <c r="P150" s="1695">
        <v>17.600000000000001</v>
      </c>
      <c r="Q150" s="2424" t="s">
        <v>2229</v>
      </c>
      <c r="R150" s="2431">
        <v>2011</v>
      </c>
      <c r="S150" s="1695">
        <v>17.801200000000001</v>
      </c>
      <c r="T150" s="1697" t="s">
        <v>2228</v>
      </c>
    </row>
    <row r="151" spans="1:31" ht="20.100000000000001" customHeight="1" x14ac:dyDescent="0.25">
      <c r="A151" s="1597" t="s">
        <v>1695</v>
      </c>
      <c r="B151" s="1599" t="s">
        <v>1709</v>
      </c>
      <c r="C151" s="2430">
        <v>2007</v>
      </c>
      <c r="D151" s="1701">
        <v>4.2</v>
      </c>
      <c r="E151" s="1702">
        <v>6.7</v>
      </c>
      <c r="F151" s="1702" t="s">
        <v>2228</v>
      </c>
      <c r="G151" s="1698">
        <v>2008</v>
      </c>
      <c r="H151" s="1701">
        <v>3.9</v>
      </c>
      <c r="I151" s="1697">
        <v>6.5</v>
      </c>
      <c r="J151" s="1697" t="s">
        <v>2228</v>
      </c>
      <c r="K151" s="1698">
        <v>2009</v>
      </c>
      <c r="L151" s="1695">
        <v>3.9064000000000001</v>
      </c>
      <c r="M151" s="1695">
        <v>7.9</v>
      </c>
      <c r="N151" s="1697" t="s">
        <v>2228</v>
      </c>
      <c r="O151" s="1696">
        <v>2010</v>
      </c>
      <c r="P151" s="1695">
        <v>4</v>
      </c>
      <c r="Q151" s="2424" t="s">
        <v>2229</v>
      </c>
      <c r="R151" s="2431">
        <v>2011</v>
      </c>
      <c r="S151" s="1695">
        <v>4.0068000000000001</v>
      </c>
      <c r="T151" s="2424" t="s">
        <v>2229</v>
      </c>
      <c r="V151" s="230" t="s">
        <v>1331</v>
      </c>
      <c r="W151" s="2903" t="s">
        <v>2232</v>
      </c>
      <c r="X151" s="2904"/>
      <c r="Y151" s="2904"/>
      <c r="Z151" s="2904"/>
      <c r="AA151" s="2904"/>
      <c r="AB151" s="2904"/>
      <c r="AC151" s="2905"/>
      <c r="AD151" s="372"/>
      <c r="AE151" s="372"/>
    </row>
    <row r="152" spans="1:31" ht="20.100000000000001" customHeight="1" x14ac:dyDescent="0.25">
      <c r="A152" s="1597" t="s">
        <v>1695</v>
      </c>
      <c r="B152" s="1599" t="s">
        <v>1707</v>
      </c>
      <c r="C152" s="2430">
        <v>2007</v>
      </c>
      <c r="D152" s="1701">
        <v>63.9</v>
      </c>
      <c r="E152" s="1703">
        <v>6.5</v>
      </c>
      <c r="F152" s="1702" t="s">
        <v>2228</v>
      </c>
      <c r="G152" s="1698">
        <v>2008</v>
      </c>
      <c r="H152" s="1701">
        <v>55.4</v>
      </c>
      <c r="I152" s="1700">
        <v>5.2</v>
      </c>
      <c r="J152" s="1697" t="s">
        <v>2227</v>
      </c>
      <c r="K152" s="1698">
        <v>2009</v>
      </c>
      <c r="L152" s="1695">
        <v>57.160499999999999</v>
      </c>
      <c r="M152" s="1695">
        <v>6.1538461538461542</v>
      </c>
      <c r="N152" s="1697" t="s">
        <v>2228</v>
      </c>
      <c r="O152" s="1696">
        <v>2010</v>
      </c>
      <c r="P152" s="1695">
        <v>54.4</v>
      </c>
      <c r="Q152" s="1697" t="s">
        <v>2227</v>
      </c>
      <c r="R152" s="2431">
        <v>2011</v>
      </c>
      <c r="S152" s="1695">
        <v>55.710999999999999</v>
      </c>
      <c r="T152" s="2424" t="s">
        <v>2229</v>
      </c>
      <c r="W152" s="1717"/>
      <c r="X152" s="1716" t="s">
        <v>2231</v>
      </c>
      <c r="Y152" s="1715"/>
      <c r="Z152" s="1715"/>
      <c r="AA152" s="1715"/>
      <c r="AB152" s="1715"/>
      <c r="AC152" s="1715"/>
      <c r="AD152" s="1714"/>
      <c r="AE152" s="371"/>
    </row>
    <row r="153" spans="1:31" ht="20.100000000000001" customHeight="1" x14ac:dyDescent="0.25">
      <c r="A153" s="1597" t="s">
        <v>1695</v>
      </c>
      <c r="B153" s="1599" t="s">
        <v>1705</v>
      </c>
      <c r="C153" s="2430">
        <v>2007</v>
      </c>
      <c r="D153" s="1701">
        <v>472.5</v>
      </c>
      <c r="E153" s="1697">
        <v>9.3000000000000007</v>
      </c>
      <c r="F153" s="1697" t="s">
        <v>2229</v>
      </c>
      <c r="G153" s="1698">
        <v>2008</v>
      </c>
      <c r="H153" s="1701">
        <v>470.2</v>
      </c>
      <c r="I153" s="1697">
        <v>8.9</v>
      </c>
      <c r="J153" s="1697" t="s">
        <v>2229</v>
      </c>
      <c r="K153" s="1698">
        <v>2009</v>
      </c>
      <c r="L153" s="1695">
        <v>471.37719999999996</v>
      </c>
      <c r="M153" s="1695">
        <v>6.0769230769230766</v>
      </c>
      <c r="N153" s="1697" t="s">
        <v>2228</v>
      </c>
      <c r="O153" s="1696">
        <v>2010</v>
      </c>
      <c r="P153" s="1695">
        <v>471.7</v>
      </c>
      <c r="Q153" s="2424" t="s">
        <v>2229</v>
      </c>
      <c r="R153" s="2431">
        <v>2011</v>
      </c>
      <c r="S153" s="1695">
        <v>474.9</v>
      </c>
      <c r="T153" s="1697" t="s">
        <v>2228</v>
      </c>
      <c r="W153" s="373"/>
      <c r="X153" s="1713" t="s">
        <v>2230</v>
      </c>
      <c r="Y153" s="1712" t="s">
        <v>2229</v>
      </c>
      <c r="Z153" s="1709" t="s">
        <v>2226</v>
      </c>
      <c r="AA153" s="1711" t="s">
        <v>2228</v>
      </c>
      <c r="AB153" s="1709" t="s">
        <v>2226</v>
      </c>
      <c r="AC153" s="1710" t="s">
        <v>2227</v>
      </c>
      <c r="AD153" s="1709" t="s">
        <v>2226</v>
      </c>
      <c r="AE153" s="369"/>
    </row>
    <row r="154" spans="1:31" ht="20.100000000000001" customHeight="1" x14ac:dyDescent="0.25">
      <c r="A154" s="1597" t="s">
        <v>1695</v>
      </c>
      <c r="B154" s="1599" t="s">
        <v>1703</v>
      </c>
      <c r="C154" s="2430">
        <v>2007</v>
      </c>
      <c r="D154" s="1701">
        <v>570.5</v>
      </c>
      <c r="E154" s="1700">
        <v>9.5</v>
      </c>
      <c r="F154" s="1697" t="s">
        <v>2229</v>
      </c>
      <c r="G154" s="1698">
        <v>2008</v>
      </c>
      <c r="H154" s="1701">
        <v>551.29999999999995</v>
      </c>
      <c r="I154" s="1700">
        <v>9.4</v>
      </c>
      <c r="J154" s="1697" t="s">
        <v>2229</v>
      </c>
      <c r="K154" s="1698">
        <v>2009</v>
      </c>
      <c r="L154" s="1695">
        <v>557.78729999999996</v>
      </c>
      <c r="M154" s="1695">
        <v>9.6999999999999993</v>
      </c>
      <c r="N154" s="1697" t="s">
        <v>2229</v>
      </c>
      <c r="O154" s="1696">
        <v>2010</v>
      </c>
      <c r="P154" s="1695">
        <v>526.70000000000005</v>
      </c>
      <c r="Q154" s="2424" t="s">
        <v>2229</v>
      </c>
      <c r="R154" s="2431">
        <v>2011</v>
      </c>
      <c r="S154" s="1695">
        <v>530.1576</v>
      </c>
      <c r="T154" s="1697" t="s">
        <v>2228</v>
      </c>
      <c r="W154" s="1708">
        <v>2007</v>
      </c>
      <c r="X154" s="1706">
        <f>Y154+AA154+AC154</f>
        <v>240.09999999999997</v>
      </c>
      <c r="Y154" s="1706">
        <f>SUMIFS($D:$D,$A:$A,$V$151,$F:$F,Y$153)</f>
        <v>25.599999999999998</v>
      </c>
      <c r="Z154" s="1705">
        <f>Y154/X154</f>
        <v>0.10662224073302791</v>
      </c>
      <c r="AA154" s="1706">
        <f>SUMIFS($D:$D,$A:$A,$V$151,$F:$F,AA$153)</f>
        <v>57.899999999999991</v>
      </c>
      <c r="AB154" s="1707">
        <f>AA154/X154</f>
        <v>0.24114952103290296</v>
      </c>
      <c r="AC154" s="1706">
        <f>SUMIFS($D:$D,$A:$A,$V$151,$F:$F,AC$153)</f>
        <v>156.6</v>
      </c>
      <c r="AD154" s="1705">
        <f>AC154/X154</f>
        <v>0.65222823823406917</v>
      </c>
      <c r="AE154" s="368"/>
    </row>
    <row r="155" spans="1:31" ht="20.100000000000001" customHeight="1" x14ac:dyDescent="0.25">
      <c r="A155" s="1597" t="s">
        <v>1695</v>
      </c>
      <c r="B155" s="1599" t="s">
        <v>1701</v>
      </c>
      <c r="C155" s="2430">
        <v>2007</v>
      </c>
      <c r="D155" s="1701">
        <v>66.599999999999994</v>
      </c>
      <c r="E155" s="1697">
        <v>9.5</v>
      </c>
      <c r="F155" s="1697" t="s">
        <v>2229</v>
      </c>
      <c r="G155" s="1698">
        <v>2008</v>
      </c>
      <c r="H155" s="1701">
        <v>75.599999999999994</v>
      </c>
      <c r="I155" s="1697">
        <v>9.4</v>
      </c>
      <c r="J155" s="1697" t="s">
        <v>2229</v>
      </c>
      <c r="K155" s="1698">
        <v>2009</v>
      </c>
      <c r="L155" s="1695">
        <v>76.046499999999995</v>
      </c>
      <c r="M155" s="1695">
        <v>9.6999999999999993</v>
      </c>
      <c r="N155" s="1697" t="s">
        <v>2229</v>
      </c>
      <c r="O155" s="1696">
        <v>2010</v>
      </c>
      <c r="P155" s="1695">
        <v>74.8</v>
      </c>
      <c r="Q155" s="2424" t="s">
        <v>2229</v>
      </c>
      <c r="R155" s="2431">
        <v>2011</v>
      </c>
      <c r="S155" s="1695">
        <v>74.980999999999995</v>
      </c>
      <c r="T155" s="1697" t="s">
        <v>2228</v>
      </c>
      <c r="W155" s="1708">
        <v>2008</v>
      </c>
      <c r="X155" s="1706">
        <f>Y155+AA155+AC155</f>
        <v>236</v>
      </c>
      <c r="Y155" s="1706">
        <f>SUMIFS($H:$H,$A:$A,$V$151,$J:$J,Y$153)</f>
        <v>69.099999999999994</v>
      </c>
      <c r="Z155" s="1705">
        <f>Y155/X155</f>
        <v>0.29279661016949149</v>
      </c>
      <c r="AA155" s="1706">
        <f>SUMIFS($H:$H,$A:$A,$V$151,$J:$J,AA$153)</f>
        <v>95.5</v>
      </c>
      <c r="AB155" s="1707">
        <f>AA155/X155</f>
        <v>0.40466101694915252</v>
      </c>
      <c r="AC155" s="1706">
        <f>SUMIFS($H:$H,$A:$A,$V$151,$J:$J,AC$153)</f>
        <v>71.399999999999991</v>
      </c>
      <c r="AD155" s="1705">
        <f>AC155/X155</f>
        <v>0.30254237288135588</v>
      </c>
      <c r="AE155" s="368"/>
    </row>
    <row r="156" spans="1:31" ht="20.100000000000001" customHeight="1" x14ac:dyDescent="0.25">
      <c r="A156" s="1597" t="s">
        <v>1695</v>
      </c>
      <c r="B156" s="1599" t="s">
        <v>601</v>
      </c>
      <c r="C156" s="2430">
        <v>2007</v>
      </c>
      <c r="D156" s="1701">
        <f>9500+3200</f>
        <v>12700</v>
      </c>
      <c r="E156" s="1703" t="s">
        <v>2235</v>
      </c>
      <c r="F156" s="1702" t="s">
        <v>2228</v>
      </c>
      <c r="G156" s="1698">
        <v>2008</v>
      </c>
      <c r="H156" s="1701">
        <v>12500</v>
      </c>
      <c r="I156" s="1703" t="s">
        <v>2234</v>
      </c>
      <c r="J156" s="1697" t="s">
        <v>2228</v>
      </c>
      <c r="K156" s="1698">
        <v>2009</v>
      </c>
      <c r="L156" s="1695">
        <v>11000</v>
      </c>
      <c r="M156" s="1695">
        <v>9.5</v>
      </c>
      <c r="N156" s="1697" t="s">
        <v>2229</v>
      </c>
      <c r="O156" s="1696">
        <v>2010</v>
      </c>
      <c r="P156" s="1695">
        <v>11000</v>
      </c>
      <c r="Q156" s="2424" t="s">
        <v>2229</v>
      </c>
      <c r="R156" s="2431">
        <v>2011</v>
      </c>
      <c r="S156" s="1695">
        <v>10750</v>
      </c>
      <c r="T156" s="2424" t="s">
        <v>2229</v>
      </c>
      <c r="W156" s="1708">
        <v>2009</v>
      </c>
      <c r="X156" s="1706">
        <f>Y156+AA156+AC156</f>
        <v>237.93850000000003</v>
      </c>
      <c r="Y156" s="1706">
        <f>SUMIFS($L:$L,$A:$A,$V$151,$N:$N,Y$153)</f>
        <v>153.04330000000002</v>
      </c>
      <c r="Z156" s="1705">
        <f>Y156/X156</f>
        <v>0.64320528203716509</v>
      </c>
      <c r="AA156" s="1706">
        <f>SUMIFS($L:$L,$A:$A,$V$151,$N:$N,AA$153)</f>
        <v>84.895200000000003</v>
      </c>
      <c r="AB156" s="1707">
        <f>AA156/X156</f>
        <v>0.35679471796283491</v>
      </c>
      <c r="AC156" s="1706">
        <f>SUMIFS($L:$L,$A:$A,$V$151,$N:$N,AC$153)</f>
        <v>0</v>
      </c>
      <c r="AD156" s="1705">
        <f>AC156/X156</f>
        <v>0</v>
      </c>
      <c r="AE156" s="368"/>
    </row>
    <row r="157" spans="1:31" ht="20.100000000000001" customHeight="1" x14ac:dyDescent="0.25">
      <c r="A157" s="1597" t="s">
        <v>1695</v>
      </c>
      <c r="B157" s="1599" t="s">
        <v>1698</v>
      </c>
      <c r="C157" s="2430">
        <v>2007</v>
      </c>
      <c r="D157" s="1701">
        <v>176.7</v>
      </c>
      <c r="E157" s="1702">
        <v>7.1</v>
      </c>
      <c r="F157" s="1702" t="s">
        <v>2228</v>
      </c>
      <c r="G157" s="1698">
        <v>2008</v>
      </c>
      <c r="H157" s="1701">
        <v>162.30000000000001</v>
      </c>
      <c r="I157" s="1697">
        <v>8</v>
      </c>
      <c r="J157" s="1697" t="s">
        <v>2229</v>
      </c>
      <c r="K157" s="1698">
        <v>2009</v>
      </c>
      <c r="L157" s="1695">
        <v>165.19200000000001</v>
      </c>
      <c r="M157" s="1695">
        <v>7.9</v>
      </c>
      <c r="N157" s="1697" t="s">
        <v>2228</v>
      </c>
      <c r="O157" s="1696">
        <v>2010</v>
      </c>
      <c r="P157" s="1695">
        <v>152</v>
      </c>
      <c r="Q157" s="2424" t="s">
        <v>2229</v>
      </c>
      <c r="R157" s="2431">
        <v>2011</v>
      </c>
      <c r="S157" s="1695">
        <v>153.44579999999999</v>
      </c>
      <c r="T157" s="2424" t="s">
        <v>2229</v>
      </c>
      <c r="W157" s="1708">
        <v>2010</v>
      </c>
      <c r="X157" s="1706">
        <f>Y157+AA157+AC157</f>
        <v>244.10000000000002</v>
      </c>
      <c r="Y157" s="1706">
        <f>SUMIFS($P:$P,$A:$A,$V$151,$Q:$Q,Y$153)</f>
        <v>70.2</v>
      </c>
      <c r="Z157" s="1705">
        <f>Y157/X157</f>
        <v>0.28758705448586641</v>
      </c>
      <c r="AA157" s="1706">
        <f>SUMIFS($P:$P,$A:$A,$V$151,$Q:$Q,AA$153)</f>
        <v>156.20000000000002</v>
      </c>
      <c r="AB157" s="1707">
        <f>AA157/X157</f>
        <v>0.63990167963949207</v>
      </c>
      <c r="AC157" s="1706">
        <f>SUMIFS($P:$P,$A:$A,$V$151,$Q:$Q,AC$153)</f>
        <v>17.7</v>
      </c>
      <c r="AD157" s="1705">
        <f>AC157/X157</f>
        <v>7.2511265874641531E-2</v>
      </c>
      <c r="AE157" s="368"/>
    </row>
    <row r="158" spans="1:31" ht="20.100000000000001" customHeight="1" x14ac:dyDescent="0.25">
      <c r="A158" s="1597" t="s">
        <v>1695</v>
      </c>
      <c r="B158" s="1599" t="s">
        <v>1696</v>
      </c>
      <c r="C158" s="2430">
        <v>2007</v>
      </c>
      <c r="D158" s="1701">
        <v>139.80000000000001</v>
      </c>
      <c r="E158" s="1700">
        <v>9.6</v>
      </c>
      <c r="F158" s="1697" t="s">
        <v>2229</v>
      </c>
      <c r="G158" s="1698">
        <v>2008</v>
      </c>
      <c r="H158" s="1701">
        <v>134.9</v>
      </c>
      <c r="I158" s="1700">
        <v>9.6</v>
      </c>
      <c r="J158" s="1697" t="s">
        <v>2229</v>
      </c>
      <c r="K158" s="1698">
        <v>2009</v>
      </c>
      <c r="L158" s="1695">
        <v>136.4058</v>
      </c>
      <c r="M158" s="1695">
        <v>9.5</v>
      </c>
      <c r="N158" s="1697" t="s">
        <v>2229</v>
      </c>
      <c r="O158" s="1696">
        <v>2010</v>
      </c>
      <c r="P158" s="1695">
        <v>146.80000000000001</v>
      </c>
      <c r="Q158" s="2424" t="s">
        <v>2229</v>
      </c>
      <c r="R158" s="2431">
        <v>2011</v>
      </c>
      <c r="S158" s="1695">
        <v>148.87619999999998</v>
      </c>
      <c r="T158" s="2424" t="s">
        <v>2229</v>
      </c>
      <c r="W158" s="1708">
        <v>2011</v>
      </c>
      <c r="X158" s="1706">
        <f>Y158+AA158+AC158</f>
        <v>245.51740000000001</v>
      </c>
      <c r="Y158" s="1706">
        <f>SUMIFS($S:$S,$A:$A,$V$151,$T:$T,Y$153)</f>
        <v>77.578800000000015</v>
      </c>
      <c r="Z158" s="1705">
        <f>Y158/X158</f>
        <v>0.31598086327079061</v>
      </c>
      <c r="AA158" s="1706">
        <f>SUMIFS($S:$S,$A:$A,$V$151,$T:$T,AA$153)</f>
        <v>166.09139999999999</v>
      </c>
      <c r="AB158" s="1707">
        <f>AA158/X158</f>
        <v>0.67649543372486021</v>
      </c>
      <c r="AC158" s="1706">
        <f>SUMIFS($S:$S,$A:$A,$V$151,$T:$T,AC$153)</f>
        <v>1.8472</v>
      </c>
      <c r="AD158" s="1705">
        <f>AC158/X158</f>
        <v>7.5237030043491821E-3</v>
      </c>
      <c r="AE158" s="368"/>
    </row>
    <row r="159" spans="1:31" ht="20.100000000000001" customHeight="1" x14ac:dyDescent="0.25">
      <c r="A159" s="1597" t="s">
        <v>1683</v>
      </c>
      <c r="B159" s="1599" t="s">
        <v>1693</v>
      </c>
      <c r="C159" s="2430">
        <v>2007</v>
      </c>
      <c r="D159" s="1701">
        <v>25.6</v>
      </c>
      <c r="E159" s="1697">
        <v>9.4</v>
      </c>
      <c r="F159" s="1697" t="s">
        <v>2229</v>
      </c>
      <c r="G159" s="1698">
        <v>2008</v>
      </c>
      <c r="H159" s="1701">
        <v>16.7</v>
      </c>
      <c r="I159" s="1697">
        <v>9.4</v>
      </c>
      <c r="J159" s="1697" t="s">
        <v>2229</v>
      </c>
      <c r="K159" s="1698">
        <v>2009</v>
      </c>
      <c r="L159" s="1695">
        <v>17.186</v>
      </c>
      <c r="M159" s="1695">
        <v>9.4</v>
      </c>
      <c r="N159" s="1697" t="s">
        <v>2229</v>
      </c>
      <c r="O159" s="1696">
        <v>2010</v>
      </c>
      <c r="P159" s="1695">
        <v>18.7</v>
      </c>
      <c r="Q159" s="2424" t="s">
        <v>2229</v>
      </c>
      <c r="R159" s="2431">
        <v>2011</v>
      </c>
      <c r="S159" s="1695">
        <v>19.2788</v>
      </c>
      <c r="T159" s="2424" t="s">
        <v>2229</v>
      </c>
    </row>
    <row r="160" spans="1:31" ht="20.100000000000001" customHeight="1" x14ac:dyDescent="0.25">
      <c r="A160" s="1597" t="s">
        <v>1683</v>
      </c>
      <c r="B160" s="1599" t="s">
        <v>1692</v>
      </c>
      <c r="C160" s="2430">
        <v>2007</v>
      </c>
      <c r="D160" s="1701">
        <v>61.4</v>
      </c>
      <c r="E160" s="1700">
        <v>9.4</v>
      </c>
      <c r="F160" s="1697" t="s">
        <v>2229</v>
      </c>
      <c r="G160" s="1698">
        <v>2008</v>
      </c>
      <c r="H160" s="1701">
        <v>63.5</v>
      </c>
      <c r="I160" s="1697">
        <v>9.4</v>
      </c>
      <c r="J160" s="1697" t="s">
        <v>2229</v>
      </c>
      <c r="K160" s="1698">
        <v>2009</v>
      </c>
      <c r="L160" s="1695">
        <v>64.403499999999994</v>
      </c>
      <c r="M160" s="1695">
        <v>9.4</v>
      </c>
      <c r="N160" s="1697" t="s">
        <v>2229</v>
      </c>
      <c r="O160" s="1696">
        <v>2010</v>
      </c>
      <c r="P160" s="1695">
        <v>59.4</v>
      </c>
      <c r="Q160" s="2424" t="s">
        <v>2229</v>
      </c>
      <c r="R160" s="2431">
        <v>2011</v>
      </c>
      <c r="S160" s="1695">
        <v>59.76</v>
      </c>
      <c r="T160" s="2424" t="s">
        <v>2229</v>
      </c>
    </row>
    <row r="161" spans="1:31" ht="20.100000000000001" customHeight="1" x14ac:dyDescent="0.25">
      <c r="A161" s="1597" t="s">
        <v>1683</v>
      </c>
      <c r="B161" s="1599" t="s">
        <v>1690</v>
      </c>
      <c r="C161" s="2430">
        <v>2007</v>
      </c>
      <c r="D161" s="1701">
        <v>190.7</v>
      </c>
      <c r="E161" s="1697">
        <v>9.4</v>
      </c>
      <c r="F161" s="1697" t="s">
        <v>2229</v>
      </c>
      <c r="G161" s="1698">
        <v>2008</v>
      </c>
      <c r="H161" s="1701">
        <v>182.5</v>
      </c>
      <c r="I161" s="1697">
        <v>9.4</v>
      </c>
      <c r="J161" s="1697" t="s">
        <v>2229</v>
      </c>
      <c r="K161" s="1698">
        <v>2009</v>
      </c>
      <c r="L161" s="1695">
        <v>184.77960000000002</v>
      </c>
      <c r="M161" s="1695">
        <v>9.4</v>
      </c>
      <c r="N161" s="1697" t="s">
        <v>2229</v>
      </c>
      <c r="O161" s="1696">
        <v>2010</v>
      </c>
      <c r="P161" s="1695">
        <v>174.3</v>
      </c>
      <c r="Q161" s="1697" t="s">
        <v>2229</v>
      </c>
      <c r="R161" s="2431">
        <v>2011</v>
      </c>
      <c r="S161" s="1695">
        <v>175.61279999999999</v>
      </c>
      <c r="T161" s="2424" t="s">
        <v>2229</v>
      </c>
    </row>
    <row r="162" spans="1:31" ht="20.100000000000001" customHeight="1" x14ac:dyDescent="0.25">
      <c r="A162" s="1597" t="s">
        <v>1683</v>
      </c>
      <c r="B162" s="1599" t="s">
        <v>1689</v>
      </c>
      <c r="C162" s="2430">
        <v>2007</v>
      </c>
      <c r="D162" s="1701">
        <v>50.5</v>
      </c>
      <c r="E162" s="1700">
        <v>4.3</v>
      </c>
      <c r="F162" s="1697" t="s">
        <v>2227</v>
      </c>
      <c r="G162" s="1698">
        <v>2008</v>
      </c>
      <c r="H162" s="1701">
        <v>34</v>
      </c>
      <c r="I162" s="1697">
        <v>9.4</v>
      </c>
      <c r="J162" s="1697" t="s">
        <v>2229</v>
      </c>
      <c r="K162" s="1698">
        <v>2009</v>
      </c>
      <c r="L162" s="1695">
        <v>34.524000000000001</v>
      </c>
      <c r="M162" s="1695">
        <v>9.4</v>
      </c>
      <c r="N162" s="1697" t="s">
        <v>2229</v>
      </c>
      <c r="O162" s="1696">
        <v>2010</v>
      </c>
      <c r="P162" s="1695">
        <v>34.5</v>
      </c>
      <c r="Q162" s="2424" t="s">
        <v>2229</v>
      </c>
      <c r="R162" s="2431">
        <v>2011</v>
      </c>
      <c r="S162" s="1695">
        <v>34.955200000000005</v>
      </c>
      <c r="T162" s="1697" t="s">
        <v>2228</v>
      </c>
      <c r="V162" s="230" t="s">
        <v>1225</v>
      </c>
      <c r="W162" s="2903" t="s">
        <v>2232</v>
      </c>
      <c r="X162" s="2904"/>
      <c r="Y162" s="2904"/>
      <c r="Z162" s="2904"/>
      <c r="AA162" s="2904"/>
      <c r="AB162" s="2904"/>
      <c r="AC162" s="2905"/>
      <c r="AD162" s="372"/>
      <c r="AE162" s="372"/>
    </row>
    <row r="163" spans="1:31" ht="20.100000000000001" customHeight="1" x14ac:dyDescent="0.25">
      <c r="A163" s="1597" t="s">
        <v>1683</v>
      </c>
      <c r="B163" s="1599" t="s">
        <v>1688</v>
      </c>
      <c r="C163" s="2430">
        <v>2007</v>
      </c>
      <c r="D163" s="1701">
        <v>22.6</v>
      </c>
      <c r="E163" s="1697">
        <v>2.5</v>
      </c>
      <c r="F163" s="1697" t="s">
        <v>2227</v>
      </c>
      <c r="G163" s="1698">
        <v>2008</v>
      </c>
      <c r="H163" s="1701">
        <v>17.2</v>
      </c>
      <c r="I163" s="1697">
        <v>9.4</v>
      </c>
      <c r="J163" s="1697" t="s">
        <v>2229</v>
      </c>
      <c r="K163" s="1698">
        <v>2009</v>
      </c>
      <c r="L163" s="1695">
        <v>17.5564</v>
      </c>
      <c r="M163" s="1695">
        <v>9.6999999999999993</v>
      </c>
      <c r="N163" s="1697" t="s">
        <v>2229</v>
      </c>
      <c r="O163" s="1696">
        <v>2010</v>
      </c>
      <c r="P163" s="1695">
        <v>18.399999999999999</v>
      </c>
      <c r="Q163" s="2424" t="s">
        <v>2229</v>
      </c>
      <c r="R163" s="2431">
        <v>2011</v>
      </c>
      <c r="S163" s="1695">
        <v>18.7788</v>
      </c>
      <c r="T163" s="2424" t="s">
        <v>2229</v>
      </c>
      <c r="W163" s="1717"/>
      <c r="X163" s="1716" t="s">
        <v>2231</v>
      </c>
      <c r="Y163" s="1715"/>
      <c r="Z163" s="1715"/>
      <c r="AA163" s="1715"/>
      <c r="AB163" s="1715"/>
      <c r="AC163" s="1715"/>
      <c r="AD163" s="1714"/>
      <c r="AE163" s="371"/>
    </row>
    <row r="164" spans="1:31" ht="20.100000000000001" customHeight="1" x14ac:dyDescent="0.25">
      <c r="A164" s="1597" t="s">
        <v>1683</v>
      </c>
      <c r="B164" s="1599" t="s">
        <v>1687</v>
      </c>
      <c r="C164" s="2430">
        <v>2007</v>
      </c>
      <c r="D164" s="1701">
        <v>28.7</v>
      </c>
      <c r="E164" s="1703">
        <v>7.5</v>
      </c>
      <c r="F164" s="1702" t="s">
        <v>2228</v>
      </c>
      <c r="G164" s="1698">
        <v>2008</v>
      </c>
      <c r="H164" s="1701">
        <v>22.4</v>
      </c>
      <c r="I164" s="1697">
        <v>6.2</v>
      </c>
      <c r="J164" s="1697" t="s">
        <v>2228</v>
      </c>
      <c r="K164" s="1698">
        <v>2009</v>
      </c>
      <c r="L164" s="1695">
        <v>22.589600000000001</v>
      </c>
      <c r="M164" s="1695">
        <v>4.7692307692307692</v>
      </c>
      <c r="N164" s="1695" t="s">
        <v>2227</v>
      </c>
      <c r="O164" s="1696">
        <v>2010</v>
      </c>
      <c r="P164" s="1695">
        <v>23.6</v>
      </c>
      <c r="Q164" s="2424" t="s">
        <v>2228</v>
      </c>
      <c r="R164" s="2431">
        <v>2011</v>
      </c>
      <c r="S164" s="1695">
        <v>23.894800000000004</v>
      </c>
      <c r="T164" s="2424" t="s">
        <v>2227</v>
      </c>
      <c r="W164" s="373"/>
      <c r="X164" s="1713" t="s">
        <v>2230</v>
      </c>
      <c r="Y164" s="1712" t="s">
        <v>2229</v>
      </c>
      <c r="Z164" s="1709" t="s">
        <v>2226</v>
      </c>
      <c r="AA164" s="1711" t="s">
        <v>2228</v>
      </c>
      <c r="AB164" s="1709" t="s">
        <v>2226</v>
      </c>
      <c r="AC164" s="1710" t="s">
        <v>2227</v>
      </c>
      <c r="AD164" s="1709" t="s">
        <v>2226</v>
      </c>
      <c r="AE164" s="369"/>
    </row>
    <row r="165" spans="1:31" ht="20.100000000000001" customHeight="1" x14ac:dyDescent="0.25">
      <c r="A165" s="1597" t="s">
        <v>1683</v>
      </c>
      <c r="B165" s="1599" t="s">
        <v>1686</v>
      </c>
      <c r="C165" s="2430">
        <v>2007</v>
      </c>
      <c r="D165" s="1701">
        <v>163.80000000000001</v>
      </c>
      <c r="E165" s="1697">
        <v>9.5</v>
      </c>
      <c r="F165" s="1697" t="s">
        <v>2229</v>
      </c>
      <c r="G165" s="1698">
        <v>2008</v>
      </c>
      <c r="H165" s="1701">
        <v>146.69999999999999</v>
      </c>
      <c r="I165" s="1697">
        <v>9.4</v>
      </c>
      <c r="J165" s="1697" t="s">
        <v>2229</v>
      </c>
      <c r="K165" s="1698">
        <v>2009</v>
      </c>
      <c r="L165" s="1695">
        <v>149.73060000000001</v>
      </c>
      <c r="M165" s="1695">
        <v>9.6999999999999993</v>
      </c>
      <c r="N165" s="1697" t="s">
        <v>2229</v>
      </c>
      <c r="O165" s="1696">
        <v>2010</v>
      </c>
      <c r="P165" s="1695">
        <v>156.5</v>
      </c>
      <c r="Q165" s="2424" t="s">
        <v>2229</v>
      </c>
      <c r="R165" s="2431">
        <v>2011</v>
      </c>
      <c r="S165" s="1695">
        <v>160.38419999999999</v>
      </c>
      <c r="T165" s="2424" t="s">
        <v>2229</v>
      </c>
      <c r="W165" s="1708">
        <v>2007</v>
      </c>
      <c r="X165" s="1706">
        <f>Y165+AA165+AC165</f>
        <v>560.79999999999995</v>
      </c>
      <c r="Y165" s="1706">
        <f>SUMIFS($D:$D,$A:$A,$V$162,$F:$F,Y$164)</f>
        <v>355</v>
      </c>
      <c r="Z165" s="1705">
        <f>Y165/X165</f>
        <v>0.63302425106990023</v>
      </c>
      <c r="AA165" s="1706">
        <f>SUMIFS($D:$D,$A:$A,$V$162,$F:$F,AA$164)</f>
        <v>89.399999999999977</v>
      </c>
      <c r="AB165" s="1707">
        <f>AA165/X165</f>
        <v>0.15941512125534948</v>
      </c>
      <c r="AC165" s="1706">
        <f>SUMIFS($D:$D,$A:$A,$V$162,$F:$F,AC$164)</f>
        <v>116.39999999999999</v>
      </c>
      <c r="AD165" s="1705">
        <f>AC165/X165</f>
        <v>0.20756062767475036</v>
      </c>
      <c r="AE165" s="368"/>
    </row>
    <row r="166" spans="1:31" ht="20.100000000000001" customHeight="1" x14ac:dyDescent="0.25">
      <c r="A166" s="1597" t="s">
        <v>1683</v>
      </c>
      <c r="B166" s="1599" t="s">
        <v>1685</v>
      </c>
      <c r="C166" s="2430">
        <v>2007</v>
      </c>
      <c r="D166" s="1701">
        <v>249.6</v>
      </c>
      <c r="E166" s="1700">
        <v>9.4</v>
      </c>
      <c r="F166" s="1697" t="s">
        <v>2229</v>
      </c>
      <c r="G166" s="1698">
        <v>2008</v>
      </c>
      <c r="H166" s="1701">
        <v>249.2</v>
      </c>
      <c r="I166" s="1697">
        <v>9.4</v>
      </c>
      <c r="J166" s="1697" t="s">
        <v>2229</v>
      </c>
      <c r="K166" s="1698">
        <v>2009</v>
      </c>
      <c r="L166" s="1695">
        <v>248.92019999999999</v>
      </c>
      <c r="M166" s="1695">
        <v>9.384615384615385</v>
      </c>
      <c r="N166" s="1697" t="s">
        <v>2229</v>
      </c>
      <c r="O166" s="1696">
        <v>2010</v>
      </c>
      <c r="P166" s="1695">
        <v>251.7</v>
      </c>
      <c r="Q166" s="2424" t="s">
        <v>2229</v>
      </c>
      <c r="R166" s="2431">
        <v>2011</v>
      </c>
      <c r="S166" s="1695">
        <v>251.517</v>
      </c>
      <c r="T166" s="2424" t="s">
        <v>2229</v>
      </c>
      <c r="W166" s="1708">
        <v>2008</v>
      </c>
      <c r="X166" s="1706">
        <f>Y166+AA166+AC166</f>
        <v>539.1</v>
      </c>
      <c r="Y166" s="1706">
        <f>SUMIFS($H:$H,$A:$A,$V$162,$J:$J,Y$164)</f>
        <v>367.1</v>
      </c>
      <c r="Z166" s="1705">
        <f>Y166/X166</f>
        <v>0.68094973103320355</v>
      </c>
      <c r="AA166" s="1706">
        <f>SUMIFS($H:$H,$A:$A,$V$162,$J:$J,AA$164)</f>
        <v>109.69999999999999</v>
      </c>
      <c r="AB166" s="1707">
        <f>AA166/X166</f>
        <v>0.20348729363754403</v>
      </c>
      <c r="AC166" s="1706">
        <f>SUMIFS($H:$H,$A:$A,$V$162,$J:$J,AC$164)</f>
        <v>62.3</v>
      </c>
      <c r="AD166" s="1705">
        <f>AC166/X166</f>
        <v>0.11556297532925244</v>
      </c>
      <c r="AE166" s="368"/>
    </row>
    <row r="167" spans="1:31" ht="20.100000000000001" customHeight="1" x14ac:dyDescent="0.25">
      <c r="A167" s="1597" t="s">
        <v>1683</v>
      </c>
      <c r="B167" s="1599" t="s">
        <v>1684</v>
      </c>
      <c r="C167" s="2430">
        <v>2007</v>
      </c>
      <c r="D167" s="1701">
        <v>199.8</v>
      </c>
      <c r="E167" s="1697">
        <v>9.5</v>
      </c>
      <c r="F167" s="1697" t="s">
        <v>2229</v>
      </c>
      <c r="G167" s="1698">
        <v>2008</v>
      </c>
      <c r="H167" s="1701">
        <v>197</v>
      </c>
      <c r="I167" s="1697">
        <v>9.4</v>
      </c>
      <c r="J167" s="1697" t="s">
        <v>2229</v>
      </c>
      <c r="K167" s="1698">
        <v>2009</v>
      </c>
      <c r="L167" s="1695">
        <v>198.387</v>
      </c>
      <c r="M167" s="1695">
        <v>9.6999999999999993</v>
      </c>
      <c r="N167" s="1697" t="s">
        <v>2229</v>
      </c>
      <c r="O167" s="1696">
        <v>2010</v>
      </c>
      <c r="P167" s="1695">
        <v>199.1</v>
      </c>
      <c r="Q167" s="2424" t="s">
        <v>2229</v>
      </c>
      <c r="R167" s="2431">
        <v>2011</v>
      </c>
      <c r="S167" s="1695">
        <v>200.4186</v>
      </c>
      <c r="T167" s="1697" t="s">
        <v>2228</v>
      </c>
      <c r="W167" s="1708">
        <v>2009</v>
      </c>
      <c r="X167" s="1706">
        <f>Y167+AA167+AC167</f>
        <v>551.05890000000011</v>
      </c>
      <c r="Y167" s="1706">
        <f>SUMIFS($L:$L,$A:$A,$V$162,$N:$N,Y$164)</f>
        <v>493.14890000000008</v>
      </c>
      <c r="Z167" s="1705">
        <f>Y167/X167</f>
        <v>0.89491141509555505</v>
      </c>
      <c r="AA167" s="1706">
        <f>SUMIFS($L:$L,$A:$A,$V$162,$N:$N,AA$164)</f>
        <v>57.910000000000004</v>
      </c>
      <c r="AB167" s="1707">
        <f>AA167/X167</f>
        <v>0.10508858490444486</v>
      </c>
      <c r="AC167" s="1706">
        <f>SUMIFS($L:$L,$A:$A,$V$162,$N:$N,AC$164)</f>
        <v>0</v>
      </c>
      <c r="AD167" s="1705">
        <f>AC167/X167</f>
        <v>0</v>
      </c>
      <c r="AE167" s="368"/>
    </row>
    <row r="168" spans="1:31" ht="20.100000000000001" customHeight="1" x14ac:dyDescent="0.25">
      <c r="A168" s="1597" t="s">
        <v>1644</v>
      </c>
      <c r="B168" s="1599" t="s">
        <v>1682</v>
      </c>
      <c r="C168" s="2430">
        <v>2007</v>
      </c>
      <c r="D168" s="1701">
        <v>1.9</v>
      </c>
      <c r="E168" s="1697">
        <v>8.8000000000000007</v>
      </c>
      <c r="F168" s="1697" t="s">
        <v>2229</v>
      </c>
      <c r="G168" s="1698">
        <v>2008</v>
      </c>
      <c r="H168" s="1699">
        <v>1.8</v>
      </c>
      <c r="I168" s="1697">
        <v>7.3</v>
      </c>
      <c r="J168" s="1697" t="s">
        <v>2228</v>
      </c>
      <c r="K168" s="1698">
        <v>2009</v>
      </c>
      <c r="L168" s="1695">
        <v>1.8476000000000001</v>
      </c>
      <c r="M168" s="1695">
        <v>8.6</v>
      </c>
      <c r="N168" s="1697" t="s">
        <v>2229</v>
      </c>
      <c r="O168" s="1696">
        <v>2010</v>
      </c>
      <c r="P168" s="1695">
        <v>1.9</v>
      </c>
      <c r="Q168" s="2424" t="s">
        <v>2229</v>
      </c>
      <c r="R168" s="2431">
        <v>2011</v>
      </c>
      <c r="S168" s="1695">
        <v>1.9376000000000002</v>
      </c>
      <c r="T168" s="1697" t="s">
        <v>2228</v>
      </c>
      <c r="W168" s="1708">
        <v>2010</v>
      </c>
      <c r="X168" s="1706">
        <f>Y168+AA168+AC168</f>
        <v>546.19999999999993</v>
      </c>
      <c r="Y168" s="1706">
        <f>SUMIFS($P:$P,$A:$A,$V$162,$Q:$Q,Y$164)</f>
        <v>500.2999999999999</v>
      </c>
      <c r="Z168" s="1705">
        <f>Y168/X168</f>
        <v>0.91596484804101053</v>
      </c>
      <c r="AA168" s="1706">
        <f>SUMIFS($P:$P,$A:$A,$V$162,$Q:$Q,AA$164)</f>
        <v>43.900000000000006</v>
      </c>
      <c r="AB168" s="1707">
        <f>AA168/X168</f>
        <v>8.0373489564262199E-2</v>
      </c>
      <c r="AC168" s="1706">
        <f>SUMIFS($P:$P,$A:$A,$V$162,$Q:$Q,AC$164)</f>
        <v>2</v>
      </c>
      <c r="AD168" s="1705">
        <f>AC168/X168</f>
        <v>3.6616623947272066E-3</v>
      </c>
      <c r="AE168" s="368"/>
    </row>
    <row r="169" spans="1:31" ht="20.100000000000001" customHeight="1" x14ac:dyDescent="0.25">
      <c r="A169" s="1597" t="s">
        <v>1644</v>
      </c>
      <c r="B169" s="1599" t="s">
        <v>1681</v>
      </c>
      <c r="C169" s="2430">
        <v>2007</v>
      </c>
      <c r="D169" s="1701">
        <v>21.7</v>
      </c>
      <c r="E169" s="1703">
        <v>7.1</v>
      </c>
      <c r="F169" s="1702" t="s">
        <v>2228</v>
      </c>
      <c r="G169" s="1698">
        <v>2008</v>
      </c>
      <c r="H169" s="1699">
        <v>21.2</v>
      </c>
      <c r="I169" s="1697">
        <v>8.6</v>
      </c>
      <c r="J169" s="1697" t="s">
        <v>2229</v>
      </c>
      <c r="K169" s="1698">
        <v>2009</v>
      </c>
      <c r="L169" s="1695">
        <v>21.340800000000002</v>
      </c>
      <c r="M169" s="1695">
        <v>8.7692307692307701</v>
      </c>
      <c r="N169" s="1697" t="s">
        <v>2229</v>
      </c>
      <c r="O169" s="1696">
        <v>2010</v>
      </c>
      <c r="P169" s="1695">
        <v>20</v>
      </c>
      <c r="Q169" s="2424" t="s">
        <v>2229</v>
      </c>
      <c r="R169" s="2431">
        <v>2011</v>
      </c>
      <c r="S169" s="1695">
        <v>20.123600000000003</v>
      </c>
      <c r="T169" s="2424" t="s">
        <v>2229</v>
      </c>
      <c r="W169" s="1708">
        <v>2011</v>
      </c>
      <c r="X169" s="1706">
        <f>Y169+AA169+AC169</f>
        <v>550.96820000000014</v>
      </c>
      <c r="Y169" s="1706">
        <f>SUMIFS($S:$S,$A:$A,$V$162,$T:$T,Y$164)</f>
        <v>523.50700000000006</v>
      </c>
      <c r="Z169" s="1705">
        <f>Y169/X169</f>
        <v>0.95015828499721022</v>
      </c>
      <c r="AA169" s="1706">
        <f>SUMIFS($S:$S,$A:$A,$V$162,$T:$T,AA$164)</f>
        <v>25.5152</v>
      </c>
      <c r="AB169" s="1707">
        <f>AA169/X169</f>
        <v>4.6309750726085452E-2</v>
      </c>
      <c r="AC169" s="1706">
        <f>SUMIFS($S:$S,$A:$A,$V$162,$T:$T,AC$164)</f>
        <v>1.9460000000000002</v>
      </c>
      <c r="AD169" s="1705">
        <f>AC169/X169</f>
        <v>3.531964276704172E-3</v>
      </c>
      <c r="AE169" s="368"/>
    </row>
    <row r="170" spans="1:31" ht="20.100000000000001" customHeight="1" x14ac:dyDescent="0.25">
      <c r="A170" s="1597" t="s">
        <v>1644</v>
      </c>
      <c r="B170" s="1599" t="s">
        <v>1679</v>
      </c>
      <c r="C170" s="2430">
        <v>2007</v>
      </c>
      <c r="D170" s="1701">
        <v>1.1000000000000001</v>
      </c>
      <c r="E170" s="1697">
        <v>8.8000000000000007</v>
      </c>
      <c r="F170" s="1697" t="s">
        <v>2229</v>
      </c>
      <c r="G170" s="1698">
        <v>2008</v>
      </c>
      <c r="H170" s="1699">
        <v>1.3</v>
      </c>
      <c r="I170" s="1697">
        <v>9.6</v>
      </c>
      <c r="J170" s="1697" t="s">
        <v>2229</v>
      </c>
      <c r="K170" s="1698">
        <v>2009</v>
      </c>
      <c r="L170" s="1695">
        <v>1.2944</v>
      </c>
      <c r="M170" s="1695">
        <v>9.9</v>
      </c>
      <c r="N170" s="1697" t="s">
        <v>2229</v>
      </c>
      <c r="O170" s="1696">
        <v>2010</v>
      </c>
      <c r="P170" s="1695">
        <v>1.3</v>
      </c>
      <c r="Q170" s="1697" t="s">
        <v>2228</v>
      </c>
      <c r="R170" s="2431">
        <v>2011</v>
      </c>
      <c r="S170" s="1695">
        <v>1.3320000000000001</v>
      </c>
      <c r="T170" s="2424" t="s">
        <v>2229</v>
      </c>
    </row>
    <row r="171" spans="1:31" ht="20.100000000000001" customHeight="1" x14ac:dyDescent="0.25">
      <c r="A171" s="1597" t="s">
        <v>1644</v>
      </c>
      <c r="B171" s="1599" t="s">
        <v>1677</v>
      </c>
      <c r="C171" s="2430">
        <v>2007</v>
      </c>
      <c r="D171" s="1701">
        <v>1.8</v>
      </c>
      <c r="E171" s="1700">
        <v>8.5</v>
      </c>
      <c r="F171" s="1697" t="s">
        <v>2229</v>
      </c>
      <c r="G171" s="1698">
        <v>2008</v>
      </c>
      <c r="H171" s="1699">
        <v>1.7</v>
      </c>
      <c r="I171" s="1697">
        <v>8.6</v>
      </c>
      <c r="J171" s="1697" t="s">
        <v>2229</v>
      </c>
      <c r="K171" s="1698">
        <v>2009</v>
      </c>
      <c r="L171" s="1695">
        <v>1.7624000000000002</v>
      </c>
      <c r="M171" s="1695">
        <v>9.5</v>
      </c>
      <c r="N171" s="1697" t="s">
        <v>2229</v>
      </c>
      <c r="O171" s="1696">
        <v>2010</v>
      </c>
      <c r="P171" s="1695">
        <v>2.2000000000000002</v>
      </c>
      <c r="Q171" s="2424" t="s">
        <v>2229</v>
      </c>
      <c r="R171" s="2431">
        <v>2011</v>
      </c>
      <c r="S171" s="1695">
        <v>2.234</v>
      </c>
      <c r="T171" s="2424" t="s">
        <v>2229</v>
      </c>
    </row>
    <row r="172" spans="1:31" ht="20.100000000000001" customHeight="1" x14ac:dyDescent="0.25">
      <c r="A172" s="1597" t="s">
        <v>1644</v>
      </c>
      <c r="B172" s="1599" t="s">
        <v>1676</v>
      </c>
      <c r="C172" s="2430">
        <v>2007</v>
      </c>
      <c r="D172" s="1701">
        <v>199.5</v>
      </c>
      <c r="E172" s="1697">
        <v>9.1999999999999993</v>
      </c>
      <c r="F172" s="1697" t="s">
        <v>2229</v>
      </c>
      <c r="G172" s="1698">
        <v>2008</v>
      </c>
      <c r="H172" s="1699">
        <v>192.5</v>
      </c>
      <c r="I172" s="1697">
        <v>8.9</v>
      </c>
      <c r="J172" s="1697" t="s">
        <v>2229</v>
      </c>
      <c r="K172" s="1698">
        <v>2009</v>
      </c>
      <c r="L172" s="1695">
        <v>194.74379999999999</v>
      </c>
      <c r="M172" s="1695">
        <v>10</v>
      </c>
      <c r="N172" s="1697" t="s">
        <v>2229</v>
      </c>
      <c r="O172" s="1696">
        <v>2010</v>
      </c>
      <c r="P172" s="1695">
        <v>187.9</v>
      </c>
      <c r="Q172" s="2424" t="s">
        <v>2229</v>
      </c>
      <c r="R172" s="2431">
        <v>2011</v>
      </c>
      <c r="S172" s="1695">
        <v>189.22560000000001</v>
      </c>
      <c r="T172" s="2424" t="s">
        <v>2229</v>
      </c>
    </row>
    <row r="173" spans="1:31" ht="20.100000000000001" customHeight="1" x14ac:dyDescent="0.25">
      <c r="A173" s="1597" t="s">
        <v>1644</v>
      </c>
      <c r="B173" s="1599" t="s">
        <v>1674</v>
      </c>
      <c r="C173" s="2430">
        <v>2007</v>
      </c>
      <c r="D173" s="1701">
        <v>14</v>
      </c>
      <c r="E173" s="1700">
        <v>8.3000000000000007</v>
      </c>
      <c r="F173" s="1697" t="s">
        <v>2229</v>
      </c>
      <c r="G173" s="1698">
        <v>2008</v>
      </c>
      <c r="H173" s="1699">
        <v>14.3</v>
      </c>
      <c r="I173" s="1697">
        <v>9.1</v>
      </c>
      <c r="J173" s="1697" t="s">
        <v>2229</v>
      </c>
      <c r="K173" s="1698">
        <v>2009</v>
      </c>
      <c r="L173" s="1695">
        <v>14.426400000000001</v>
      </c>
      <c r="M173" s="1695">
        <v>7.0769230769230766</v>
      </c>
      <c r="N173" s="1697" t="s">
        <v>2228</v>
      </c>
      <c r="O173" s="1696">
        <v>2010</v>
      </c>
      <c r="P173" s="1695">
        <v>14.4</v>
      </c>
      <c r="Q173" s="2424" t="s">
        <v>2228</v>
      </c>
      <c r="R173" s="2431">
        <v>2011</v>
      </c>
      <c r="S173" s="1695">
        <v>14.506400000000001</v>
      </c>
      <c r="T173" s="2424" t="s">
        <v>2229</v>
      </c>
      <c r="V173" s="230" t="s">
        <v>1173</v>
      </c>
      <c r="W173" s="2903" t="s">
        <v>2232</v>
      </c>
      <c r="X173" s="2904"/>
      <c r="Y173" s="2904"/>
      <c r="Z173" s="2904"/>
      <c r="AA173" s="2904"/>
      <c r="AB173" s="2904"/>
      <c r="AC173" s="2905"/>
      <c r="AD173" s="372"/>
      <c r="AE173" s="372"/>
    </row>
    <row r="174" spans="1:31" ht="20.100000000000001" customHeight="1" x14ac:dyDescent="0.25">
      <c r="A174" s="1597" t="s">
        <v>1644</v>
      </c>
      <c r="B174" s="1599" t="s">
        <v>1672</v>
      </c>
      <c r="C174" s="2430">
        <v>2007</v>
      </c>
      <c r="D174" s="1701">
        <v>8.1</v>
      </c>
      <c r="E174" s="1697">
        <v>8.8000000000000007</v>
      </c>
      <c r="F174" s="1697" t="s">
        <v>2229</v>
      </c>
      <c r="G174" s="1698">
        <v>2008</v>
      </c>
      <c r="H174" s="1699">
        <v>7.3</v>
      </c>
      <c r="I174" s="1697">
        <v>9.6</v>
      </c>
      <c r="J174" s="1697" t="s">
        <v>2229</v>
      </c>
      <c r="K174" s="1698">
        <v>2009</v>
      </c>
      <c r="L174" s="1695">
        <v>7.2792000000000003</v>
      </c>
      <c r="M174" s="1695">
        <v>9.9230769230769234</v>
      </c>
      <c r="N174" s="1697" t="s">
        <v>2229</v>
      </c>
      <c r="O174" s="1696">
        <v>2010</v>
      </c>
      <c r="P174" s="1695">
        <v>7.7</v>
      </c>
      <c r="Q174" s="2424" t="s">
        <v>2228</v>
      </c>
      <c r="R174" s="2431">
        <v>2011</v>
      </c>
      <c r="S174" s="1695">
        <v>7.7176</v>
      </c>
      <c r="T174" s="2424" t="s">
        <v>2229</v>
      </c>
      <c r="W174" s="1717"/>
      <c r="X174" s="1716" t="s">
        <v>2231</v>
      </c>
      <c r="Y174" s="1715"/>
      <c r="Z174" s="1715"/>
      <c r="AA174" s="1715"/>
      <c r="AB174" s="1715"/>
      <c r="AC174" s="1715"/>
      <c r="AD174" s="1714"/>
      <c r="AE174" s="371"/>
    </row>
    <row r="175" spans="1:31" ht="20.100000000000001" customHeight="1" x14ac:dyDescent="0.25">
      <c r="A175" s="1597" t="s">
        <v>1644</v>
      </c>
      <c r="B175" s="1599" t="s">
        <v>1670</v>
      </c>
      <c r="C175" s="2430">
        <v>2007</v>
      </c>
      <c r="D175" s="1701">
        <v>10.8</v>
      </c>
      <c r="E175" s="1703">
        <v>6.1</v>
      </c>
      <c r="F175" s="1702" t="s">
        <v>2228</v>
      </c>
      <c r="G175" s="1698">
        <v>2008</v>
      </c>
      <c r="H175" s="1699">
        <v>10.4</v>
      </c>
      <c r="I175" s="1697">
        <v>6.2</v>
      </c>
      <c r="J175" s="1697" t="s">
        <v>2228</v>
      </c>
      <c r="K175" s="1698">
        <v>2009</v>
      </c>
      <c r="L175" s="1695">
        <v>10.4696</v>
      </c>
      <c r="M175" s="1695">
        <v>7.7</v>
      </c>
      <c r="N175" s="1697" t="s">
        <v>2228</v>
      </c>
      <c r="O175" s="1696">
        <v>2010</v>
      </c>
      <c r="P175" s="1695">
        <v>10.5</v>
      </c>
      <c r="Q175" s="2424" t="s">
        <v>2228</v>
      </c>
      <c r="R175" s="2431">
        <v>2011</v>
      </c>
      <c r="S175" s="1695">
        <v>10.6036</v>
      </c>
      <c r="T175" s="1697" t="s">
        <v>2228</v>
      </c>
      <c r="W175" s="373"/>
      <c r="X175" s="1713" t="s">
        <v>2230</v>
      </c>
      <c r="Y175" s="1712" t="s">
        <v>2229</v>
      </c>
      <c r="Z175" s="1709" t="s">
        <v>2226</v>
      </c>
      <c r="AA175" s="1711" t="s">
        <v>2228</v>
      </c>
      <c r="AB175" s="1709" t="s">
        <v>2226</v>
      </c>
      <c r="AC175" s="1710" t="s">
        <v>2227</v>
      </c>
      <c r="AD175" s="1709" t="s">
        <v>2226</v>
      </c>
      <c r="AE175" s="369"/>
    </row>
    <row r="176" spans="1:31" ht="20.100000000000001" customHeight="1" x14ac:dyDescent="0.25">
      <c r="A176" s="1597" t="s">
        <v>1644</v>
      </c>
      <c r="B176" s="1599" t="s">
        <v>1668</v>
      </c>
      <c r="C176" s="2430">
        <v>2007</v>
      </c>
      <c r="D176" s="1701">
        <v>5</v>
      </c>
      <c r="E176" s="1702">
        <v>7.7</v>
      </c>
      <c r="F176" s="1702" t="s">
        <v>2228</v>
      </c>
      <c r="G176" s="1698">
        <v>2008</v>
      </c>
      <c r="H176" s="1699">
        <v>5.9</v>
      </c>
      <c r="I176" s="1697">
        <v>7.6</v>
      </c>
      <c r="J176" s="1697" t="s">
        <v>2228</v>
      </c>
      <c r="K176" s="1698">
        <v>2009</v>
      </c>
      <c r="L176" s="1695">
        <v>5.9908000000000001</v>
      </c>
      <c r="M176" s="1695">
        <v>7</v>
      </c>
      <c r="N176" s="1697" t="s">
        <v>2228</v>
      </c>
      <c r="O176" s="1696">
        <v>2010</v>
      </c>
      <c r="P176" s="1695">
        <v>5.4</v>
      </c>
      <c r="Q176" s="2424" t="s">
        <v>2228</v>
      </c>
      <c r="R176" s="2431">
        <v>2011</v>
      </c>
      <c r="S176" s="1695">
        <v>5.492</v>
      </c>
      <c r="T176" s="2424" t="s">
        <v>2229</v>
      </c>
      <c r="W176" s="1708">
        <v>2007</v>
      </c>
      <c r="X176" s="1706">
        <f>Y176+AA176+AC176</f>
        <v>180.70000000000002</v>
      </c>
      <c r="Y176" s="1706">
        <f>SUMIFS($D:$D,$A:$A,$V$173,$F:$F,Y$175)</f>
        <v>57.900000000000006</v>
      </c>
      <c r="Z176" s="1705">
        <f>Y176/X176</f>
        <v>0.32042058660763695</v>
      </c>
      <c r="AA176" s="1706">
        <f>SUMIFS($D:$D,$A:$A,$V$173,$F:$F,AA$175)</f>
        <v>47.499999999999993</v>
      </c>
      <c r="AB176" s="1707">
        <f>AA176/X176</f>
        <v>0.26286662977310454</v>
      </c>
      <c r="AC176" s="1706">
        <f>SUMIFS($D:$D,$A:$A,$V$173,$F:$F,AC$175)</f>
        <v>75.300000000000011</v>
      </c>
      <c r="AD176" s="1705">
        <f>AC176/X176</f>
        <v>0.41671278361925845</v>
      </c>
      <c r="AE176" s="368"/>
    </row>
    <row r="177" spans="1:31" ht="20.100000000000001" customHeight="1" x14ac:dyDescent="0.25">
      <c r="A177" s="1597" t="s">
        <v>1644</v>
      </c>
      <c r="B177" s="1599" t="s">
        <v>1667</v>
      </c>
      <c r="C177" s="2430">
        <v>2007</v>
      </c>
      <c r="D177" s="1701">
        <v>1.8</v>
      </c>
      <c r="E177" s="1700">
        <v>9.5</v>
      </c>
      <c r="F177" s="1697" t="s">
        <v>2229</v>
      </c>
      <c r="G177" s="1698">
        <v>2008</v>
      </c>
      <c r="H177" s="1699">
        <v>1.9</v>
      </c>
      <c r="I177" s="1697">
        <v>9.1999999999999993</v>
      </c>
      <c r="J177" s="1697" t="s">
        <v>2229</v>
      </c>
      <c r="K177" s="1698">
        <v>2009</v>
      </c>
      <c r="L177" s="1695">
        <v>1.8812</v>
      </c>
      <c r="M177" s="1695">
        <v>8.6999999999999993</v>
      </c>
      <c r="N177" s="1697" t="s">
        <v>2229</v>
      </c>
      <c r="O177" s="1696">
        <v>2010</v>
      </c>
      <c r="P177" s="1695">
        <v>2</v>
      </c>
      <c r="Q177" s="2424" t="s">
        <v>2229</v>
      </c>
      <c r="R177" s="2431">
        <v>2011</v>
      </c>
      <c r="S177" s="1695">
        <v>1.9848000000000001</v>
      </c>
      <c r="T177" s="2424" t="s">
        <v>2229</v>
      </c>
      <c r="W177" s="1708">
        <v>2008</v>
      </c>
      <c r="X177" s="1706">
        <f>Y177+AA177+AC177</f>
        <v>180.90000000000003</v>
      </c>
      <c r="Y177" s="1706">
        <f>SUMIFS($H:$H,$A:$A,$V$173,$J:$J,Y$175)</f>
        <v>58.600000000000009</v>
      </c>
      <c r="Z177" s="1705">
        <f>Y177/X177</f>
        <v>0.32393587617468211</v>
      </c>
      <c r="AA177" s="1706">
        <f>SUMIFS($H:$H,$A:$A,$V$173,$J:$J,AA$175)</f>
        <v>92</v>
      </c>
      <c r="AB177" s="1707">
        <f>AA177/X177</f>
        <v>0.50856826976229952</v>
      </c>
      <c r="AC177" s="1706">
        <f>SUMIFS($H:$H,$A:$A,$V$173,$J:$J,AC$175)</f>
        <v>30.3</v>
      </c>
      <c r="AD177" s="1705">
        <f>AC177/X177</f>
        <v>0.1674958540630182</v>
      </c>
      <c r="AE177" s="368"/>
    </row>
    <row r="178" spans="1:31" ht="20.100000000000001" customHeight="1" x14ac:dyDescent="0.25">
      <c r="A178" s="1597" t="s">
        <v>1644</v>
      </c>
      <c r="B178" s="1599" t="s">
        <v>1665</v>
      </c>
      <c r="C178" s="2430">
        <v>2007</v>
      </c>
      <c r="D178" s="1701">
        <v>14.7</v>
      </c>
      <c r="E178" s="1697">
        <v>8.8000000000000007</v>
      </c>
      <c r="F178" s="1697" t="s">
        <v>2229</v>
      </c>
      <c r="G178" s="1698">
        <v>2008</v>
      </c>
      <c r="H178" s="1699">
        <v>15.3</v>
      </c>
      <c r="I178" s="1697">
        <v>9.6</v>
      </c>
      <c r="J178" s="1697" t="s">
        <v>2229</v>
      </c>
      <c r="K178" s="1698">
        <v>2009</v>
      </c>
      <c r="L178" s="1695">
        <v>15.43</v>
      </c>
      <c r="M178" s="1695">
        <v>9.9</v>
      </c>
      <c r="N178" s="1697" t="s">
        <v>2229</v>
      </c>
      <c r="O178" s="1696">
        <v>2010</v>
      </c>
      <c r="P178" s="1695">
        <v>14.6</v>
      </c>
      <c r="Q178" s="2424" t="s">
        <v>2228</v>
      </c>
      <c r="R178" s="2431">
        <v>2011</v>
      </c>
      <c r="S178" s="1695">
        <v>14.642400000000002</v>
      </c>
      <c r="T178" s="2424" t="s">
        <v>2229</v>
      </c>
      <c r="W178" s="1708">
        <v>2009</v>
      </c>
      <c r="X178" s="1706">
        <f>Y178+AA178+AC178</f>
        <v>182.4196</v>
      </c>
      <c r="Y178" s="1706">
        <f>SUMIFS($L:$L,$A:$A,$V$173,$N:$N,Y$175)</f>
        <v>101.4208</v>
      </c>
      <c r="Z178" s="1705">
        <f>Y178/X178</f>
        <v>0.55597534475462063</v>
      </c>
      <c r="AA178" s="1706">
        <f>SUMIFS($L:$L,$A:$A,$V$173,$N:$N,AA$175)</f>
        <v>80.998800000000017</v>
      </c>
      <c r="AB178" s="1707">
        <f>AA178/X178</f>
        <v>0.44402465524537943</v>
      </c>
      <c r="AC178" s="1706">
        <f>SUMIFS($L:$L,$A:$A,$V$173,$N:$N,AC$175)</f>
        <v>0</v>
      </c>
      <c r="AD178" s="1705">
        <f>AC178/X178</f>
        <v>0</v>
      </c>
      <c r="AE178" s="368"/>
    </row>
    <row r="179" spans="1:31" ht="20.100000000000001" customHeight="1" x14ac:dyDescent="0.25">
      <c r="A179" s="1597" t="s">
        <v>1644</v>
      </c>
      <c r="B179" s="1599" t="s">
        <v>1663</v>
      </c>
      <c r="C179" s="2430">
        <v>2007</v>
      </c>
      <c r="D179" s="1701">
        <v>1</v>
      </c>
      <c r="E179" s="1703">
        <v>6.4</v>
      </c>
      <c r="F179" s="1702" t="s">
        <v>2228</v>
      </c>
      <c r="G179" s="1698">
        <v>2008</v>
      </c>
      <c r="H179" s="1699">
        <v>1</v>
      </c>
      <c r="I179" s="1697">
        <v>8.1999999999999993</v>
      </c>
      <c r="J179" s="1697" t="s">
        <v>2229</v>
      </c>
      <c r="K179" s="1698">
        <v>2009</v>
      </c>
      <c r="L179" s="1695">
        <v>0.98440000000000005</v>
      </c>
      <c r="M179" s="1695">
        <v>7.2</v>
      </c>
      <c r="N179" s="1697" t="s">
        <v>2228</v>
      </c>
      <c r="O179" s="1696">
        <v>2010</v>
      </c>
      <c r="P179" s="1695">
        <v>1</v>
      </c>
      <c r="Q179" s="1697" t="s">
        <v>2229</v>
      </c>
      <c r="R179" s="2431">
        <v>2011</v>
      </c>
      <c r="S179" s="1695">
        <v>1.0396000000000001</v>
      </c>
      <c r="T179" s="1697" t="s">
        <v>2228</v>
      </c>
      <c r="W179" s="1708">
        <v>2010</v>
      </c>
      <c r="X179" s="1706">
        <f>Y179+AA179+AC179</f>
        <v>187</v>
      </c>
      <c r="Y179" s="1706">
        <f>SUMIFS($P:$P,$A:$A,$V$173,$Q:$Q,Y$175)</f>
        <v>85.5</v>
      </c>
      <c r="Z179" s="1705">
        <f>Y179/X179</f>
        <v>0.45721925133689839</v>
      </c>
      <c r="AA179" s="1706">
        <f>SUMIFS($P:$P,$A:$A,$V$173,$Q:$Q,AA$175)</f>
        <v>90.4</v>
      </c>
      <c r="AB179" s="1707">
        <f>AA179/X179</f>
        <v>0.48342245989304816</v>
      </c>
      <c r="AC179" s="1706">
        <f>SUMIFS($P:$P,$A:$A,$V$173,$Q:$Q,AC$175)</f>
        <v>11.1</v>
      </c>
      <c r="AD179" s="1705">
        <f>AC179/X179</f>
        <v>5.9358288770053474E-2</v>
      </c>
      <c r="AE179" s="368"/>
    </row>
    <row r="180" spans="1:31" ht="20.100000000000001" customHeight="1" x14ac:dyDescent="0.25">
      <c r="A180" s="1597" t="s">
        <v>1644</v>
      </c>
      <c r="B180" s="1599" t="s">
        <v>1661</v>
      </c>
      <c r="C180" s="2430">
        <v>2007</v>
      </c>
      <c r="D180" s="1701">
        <v>7.5</v>
      </c>
      <c r="E180" s="1702">
        <v>6.5</v>
      </c>
      <c r="F180" s="1702" t="s">
        <v>2228</v>
      </c>
      <c r="G180" s="1698">
        <v>2008</v>
      </c>
      <c r="H180" s="1699">
        <v>7.7</v>
      </c>
      <c r="I180" s="1697">
        <v>6.2</v>
      </c>
      <c r="J180" s="1697" t="s">
        <v>2228</v>
      </c>
      <c r="K180" s="1698">
        <v>2009</v>
      </c>
      <c r="L180" s="1695">
        <v>7.7912000000000008</v>
      </c>
      <c r="M180" s="1695">
        <v>6.4615384615384617</v>
      </c>
      <c r="N180" s="1697" t="s">
        <v>2228</v>
      </c>
      <c r="O180" s="1696">
        <v>2010</v>
      </c>
      <c r="P180" s="1695">
        <v>7.7</v>
      </c>
      <c r="Q180" s="2424" t="s">
        <v>2228</v>
      </c>
      <c r="R180" s="2431">
        <v>2011</v>
      </c>
      <c r="S180" s="1695">
        <v>7.7476000000000003</v>
      </c>
      <c r="T180" s="2424" t="s">
        <v>2227</v>
      </c>
      <c r="W180" s="1708">
        <v>2011</v>
      </c>
      <c r="X180" s="1706">
        <f>Y180+AA180+AC180</f>
        <v>188.06480000000002</v>
      </c>
      <c r="Y180" s="1706">
        <f>SUMIFS($S:$S,$A:$A,$V$173,$T:$T,Y$175)</f>
        <v>129.85040000000001</v>
      </c>
      <c r="Z180" s="1705">
        <f>Y180/X180</f>
        <v>0.69045563018704192</v>
      </c>
      <c r="AA180" s="1706">
        <f>SUMIFS($S:$S,$A:$A,$V$173,$T:$T,AA$175)</f>
        <v>48.6036</v>
      </c>
      <c r="AB180" s="1707">
        <f>AA180/X180</f>
        <v>0.25844070767097294</v>
      </c>
      <c r="AC180" s="1706">
        <f>SUMIFS($S:$S,$A:$A,$V$173,$T:$T,AC$175)</f>
        <v>9.6108000000000011</v>
      </c>
      <c r="AD180" s="1705">
        <f>AC180/X180</f>
        <v>5.1103662141985105E-2</v>
      </c>
      <c r="AE180" s="368"/>
    </row>
    <row r="181" spans="1:31" ht="20.100000000000001" customHeight="1" x14ac:dyDescent="0.25">
      <c r="A181" s="1597" t="s">
        <v>1644</v>
      </c>
      <c r="B181" s="1599" t="s">
        <v>1659</v>
      </c>
      <c r="C181" s="2430">
        <v>2007</v>
      </c>
      <c r="D181" s="1701">
        <v>2.2000000000000002</v>
      </c>
      <c r="E181" s="1703">
        <v>6.8</v>
      </c>
      <c r="F181" s="1702" t="s">
        <v>2228</v>
      </c>
      <c r="G181" s="1698">
        <v>2008</v>
      </c>
      <c r="H181" s="1699">
        <v>2.2000000000000002</v>
      </c>
      <c r="I181" s="1697">
        <v>7.6</v>
      </c>
      <c r="J181" s="1697" t="s">
        <v>2228</v>
      </c>
      <c r="K181" s="1698">
        <v>2009</v>
      </c>
      <c r="L181" s="1695">
        <v>2.2528000000000001</v>
      </c>
      <c r="M181" s="1695">
        <v>8.1</v>
      </c>
      <c r="N181" s="1697" t="s">
        <v>2229</v>
      </c>
      <c r="O181" s="1696">
        <v>2010</v>
      </c>
      <c r="P181" s="1695">
        <v>2.5</v>
      </c>
      <c r="Q181" s="2424" t="s">
        <v>2229</v>
      </c>
      <c r="R181" s="2431">
        <v>2011</v>
      </c>
      <c r="S181" s="1695">
        <v>2.488</v>
      </c>
      <c r="T181" s="2424" t="s">
        <v>2229</v>
      </c>
    </row>
    <row r="182" spans="1:31" ht="20.100000000000001" customHeight="1" x14ac:dyDescent="0.25">
      <c r="A182" s="1597" t="s">
        <v>1644</v>
      </c>
      <c r="B182" s="1599" t="s">
        <v>1658</v>
      </c>
      <c r="C182" s="2430">
        <v>2007</v>
      </c>
      <c r="D182" s="1701">
        <v>3.9</v>
      </c>
      <c r="E182" s="1697">
        <v>9.3000000000000007</v>
      </c>
      <c r="F182" s="1697" t="s">
        <v>2229</v>
      </c>
      <c r="G182" s="1698">
        <v>2008</v>
      </c>
      <c r="H182" s="1699">
        <v>3.9</v>
      </c>
      <c r="I182" s="1697">
        <v>8.9</v>
      </c>
      <c r="J182" s="1697" t="s">
        <v>2229</v>
      </c>
      <c r="K182" s="1698">
        <v>2009</v>
      </c>
      <c r="L182" s="1695">
        <v>3.9028</v>
      </c>
      <c r="M182" s="1695">
        <v>8.9</v>
      </c>
      <c r="N182" s="1697" t="s">
        <v>2229</v>
      </c>
      <c r="O182" s="1696">
        <v>2010</v>
      </c>
      <c r="P182" s="1695">
        <v>4.2</v>
      </c>
      <c r="Q182" s="2424" t="s">
        <v>2229</v>
      </c>
      <c r="R182" s="2431">
        <v>2011</v>
      </c>
      <c r="S182" s="1695">
        <v>4.2391999999999994</v>
      </c>
      <c r="T182" s="2424" t="s">
        <v>2229</v>
      </c>
    </row>
    <row r="183" spans="1:31" ht="20.100000000000001" customHeight="1" x14ac:dyDescent="0.25">
      <c r="A183" s="1597" t="s">
        <v>1644</v>
      </c>
      <c r="B183" s="1599" t="s">
        <v>1656</v>
      </c>
      <c r="C183" s="2430">
        <v>2007</v>
      </c>
      <c r="D183" s="1701">
        <v>4.7</v>
      </c>
      <c r="E183" s="1700">
        <v>4.5999999999999996</v>
      </c>
      <c r="F183" s="1697" t="s">
        <v>2227</v>
      </c>
      <c r="G183" s="1698">
        <v>2008</v>
      </c>
      <c r="H183" s="1699">
        <v>4.5999999999999996</v>
      </c>
      <c r="I183" s="1697">
        <v>7.7</v>
      </c>
      <c r="J183" s="1697" t="s">
        <v>2228</v>
      </c>
      <c r="K183" s="1698">
        <v>2009</v>
      </c>
      <c r="L183" s="1695">
        <v>4.5916000000000006</v>
      </c>
      <c r="M183" s="1695">
        <v>6.9</v>
      </c>
      <c r="N183" s="1697" t="s">
        <v>2228</v>
      </c>
      <c r="O183" s="1696">
        <v>2010</v>
      </c>
      <c r="P183" s="1695">
        <v>4.5999999999999996</v>
      </c>
      <c r="Q183" s="2424" t="s">
        <v>2228</v>
      </c>
      <c r="R183" s="2431">
        <v>2011</v>
      </c>
      <c r="S183" s="1695">
        <v>4.6496000000000004</v>
      </c>
      <c r="T183" s="1697" t="s">
        <v>2228</v>
      </c>
      <c r="W183" s="367"/>
      <c r="X183" s="367"/>
      <c r="Y183" s="367"/>
      <c r="Z183" s="367"/>
      <c r="AA183" s="367"/>
      <c r="AB183" s="367"/>
      <c r="AC183" s="367"/>
      <c r="AD183" s="367"/>
      <c r="AE183" s="367"/>
    </row>
    <row r="184" spans="1:31" ht="20.100000000000001" customHeight="1" x14ac:dyDescent="0.25">
      <c r="A184" s="1597" t="s">
        <v>1644</v>
      </c>
      <c r="B184" s="1599" t="s">
        <v>1654</v>
      </c>
      <c r="C184" s="2430">
        <v>2007</v>
      </c>
      <c r="D184" s="1701">
        <v>2</v>
      </c>
      <c r="E184" s="1697">
        <v>8.3000000000000007</v>
      </c>
      <c r="F184" s="1697" t="s">
        <v>2229</v>
      </c>
      <c r="G184" s="1698">
        <v>2008</v>
      </c>
      <c r="H184" s="1699">
        <v>2</v>
      </c>
      <c r="I184" s="1697">
        <v>7.2</v>
      </c>
      <c r="J184" s="1697" t="s">
        <v>2228</v>
      </c>
      <c r="K184" s="1698">
        <v>2009</v>
      </c>
      <c r="L184" s="1695">
        <v>2.0464000000000002</v>
      </c>
      <c r="M184" s="1695">
        <v>8.1999999999999993</v>
      </c>
      <c r="N184" s="1697" t="s">
        <v>2229</v>
      </c>
      <c r="O184" s="1696">
        <v>2010</v>
      </c>
      <c r="P184" s="1695">
        <v>2.1</v>
      </c>
      <c r="Q184" s="2424" t="s">
        <v>2229</v>
      </c>
      <c r="R184" s="2431">
        <v>2011</v>
      </c>
      <c r="S184" s="1695">
        <v>2.0960000000000001</v>
      </c>
      <c r="T184" s="2424" t="s">
        <v>2229</v>
      </c>
      <c r="V184" s="230" t="s">
        <v>1099</v>
      </c>
      <c r="W184" s="2903" t="s">
        <v>2232</v>
      </c>
      <c r="X184" s="2904"/>
      <c r="Y184" s="2904"/>
      <c r="Z184" s="2904"/>
      <c r="AA184" s="2904"/>
      <c r="AB184" s="2904"/>
      <c r="AC184" s="2905"/>
      <c r="AD184" s="372"/>
      <c r="AE184" s="372"/>
    </row>
    <row r="185" spans="1:31" ht="20.100000000000001" customHeight="1" x14ac:dyDescent="0.25">
      <c r="A185" s="1597" t="s">
        <v>1644</v>
      </c>
      <c r="B185" s="1599" t="s">
        <v>1652</v>
      </c>
      <c r="C185" s="2430">
        <v>2007</v>
      </c>
      <c r="D185" s="1701">
        <v>1.4</v>
      </c>
      <c r="E185" s="1700">
        <v>8.6999999999999993</v>
      </c>
      <c r="F185" s="1697" t="s">
        <v>2229</v>
      </c>
      <c r="G185" s="1698">
        <v>2008</v>
      </c>
      <c r="H185" s="1699">
        <v>1.3</v>
      </c>
      <c r="I185" s="1697">
        <v>8.6999999999999993</v>
      </c>
      <c r="J185" s="1697" t="s">
        <v>2229</v>
      </c>
      <c r="K185" s="1698">
        <v>2009</v>
      </c>
      <c r="L185" s="1695">
        <v>1.2772000000000001</v>
      </c>
      <c r="M185" s="1695">
        <v>9</v>
      </c>
      <c r="N185" s="1697" t="s">
        <v>2229</v>
      </c>
      <c r="O185" s="1696">
        <v>2010</v>
      </c>
      <c r="P185" s="1695">
        <v>1.4</v>
      </c>
      <c r="Q185" s="2424" t="s">
        <v>2229</v>
      </c>
      <c r="R185" s="2431">
        <v>2011</v>
      </c>
      <c r="S185" s="1695">
        <v>1.3688000000000002</v>
      </c>
      <c r="T185" s="2424" t="s">
        <v>2229</v>
      </c>
      <c r="W185" s="1717"/>
      <c r="X185" s="1716" t="s">
        <v>2231</v>
      </c>
      <c r="Y185" s="1715"/>
      <c r="Z185" s="1715"/>
      <c r="AA185" s="1715"/>
      <c r="AB185" s="1715"/>
      <c r="AC185" s="1715"/>
      <c r="AD185" s="1714"/>
      <c r="AE185" s="371"/>
    </row>
    <row r="186" spans="1:31" ht="20.100000000000001" customHeight="1" x14ac:dyDescent="0.25">
      <c r="A186" s="1597" t="s">
        <v>1644</v>
      </c>
      <c r="B186" s="1599" t="s">
        <v>1650</v>
      </c>
      <c r="C186" s="2430">
        <v>2007</v>
      </c>
      <c r="D186" s="1701">
        <v>1.3</v>
      </c>
      <c r="E186" s="1697">
        <v>8.5</v>
      </c>
      <c r="F186" s="1697" t="s">
        <v>2229</v>
      </c>
      <c r="G186" s="1698">
        <v>2008</v>
      </c>
      <c r="H186" s="1699">
        <v>1.3</v>
      </c>
      <c r="I186" s="1697">
        <v>8.3000000000000007</v>
      </c>
      <c r="J186" s="1697" t="s">
        <v>2229</v>
      </c>
      <c r="K186" s="1698">
        <v>2009</v>
      </c>
      <c r="L186" s="1695">
        <v>1.3192000000000002</v>
      </c>
      <c r="M186" s="1695">
        <v>8.6</v>
      </c>
      <c r="N186" s="1697" t="s">
        <v>2229</v>
      </c>
      <c r="O186" s="1696">
        <v>2010</v>
      </c>
      <c r="P186" s="1695">
        <v>1.2</v>
      </c>
      <c r="Q186" s="2424" t="s">
        <v>2229</v>
      </c>
      <c r="R186" s="2431">
        <v>2011</v>
      </c>
      <c r="S186" s="1695">
        <v>1.2064000000000001</v>
      </c>
      <c r="T186" s="2424" t="s">
        <v>2229</v>
      </c>
      <c r="W186" s="373"/>
      <c r="X186" s="1713" t="s">
        <v>2230</v>
      </c>
      <c r="Y186" s="1712" t="s">
        <v>2229</v>
      </c>
      <c r="Z186" s="1709" t="s">
        <v>2226</v>
      </c>
      <c r="AA186" s="1711" t="s">
        <v>2228</v>
      </c>
      <c r="AB186" s="1709" t="s">
        <v>2226</v>
      </c>
      <c r="AC186" s="1710" t="s">
        <v>2227</v>
      </c>
      <c r="AD186" s="1709" t="s">
        <v>2226</v>
      </c>
      <c r="AE186" s="369"/>
    </row>
    <row r="187" spans="1:31" ht="20.100000000000001" customHeight="1" x14ac:dyDescent="0.25">
      <c r="A187" s="1597" t="s">
        <v>1644</v>
      </c>
      <c r="B187" s="1599" t="s">
        <v>1648</v>
      </c>
      <c r="C187" s="2430">
        <v>2007</v>
      </c>
      <c r="D187" s="1701">
        <v>1.8</v>
      </c>
      <c r="E187" s="1700">
        <v>9.4</v>
      </c>
      <c r="F187" s="1697" t="s">
        <v>2229</v>
      </c>
      <c r="G187" s="1698">
        <v>2008</v>
      </c>
      <c r="H187" s="1699">
        <v>1.8</v>
      </c>
      <c r="I187" s="1697">
        <v>9.3000000000000007</v>
      </c>
      <c r="J187" s="1697" t="s">
        <v>2229</v>
      </c>
      <c r="K187" s="1698">
        <v>2009</v>
      </c>
      <c r="L187" s="1695">
        <v>1.8468000000000002</v>
      </c>
      <c r="M187" s="1695">
        <v>9.4</v>
      </c>
      <c r="N187" s="1697" t="s">
        <v>2229</v>
      </c>
      <c r="O187" s="1696">
        <v>2010</v>
      </c>
      <c r="P187" s="1695">
        <v>1.9</v>
      </c>
      <c r="Q187" s="2424" t="s">
        <v>2229</v>
      </c>
      <c r="R187" s="2431">
        <v>2011</v>
      </c>
      <c r="S187" s="1695">
        <v>1.88</v>
      </c>
      <c r="T187" s="2424" t="s">
        <v>2229</v>
      </c>
      <c r="W187" s="1708">
        <v>2007</v>
      </c>
      <c r="X187" s="1706">
        <f>Y187+AA187+AC187</f>
        <v>254.90000000000003</v>
      </c>
      <c r="Y187" s="1706">
        <f>SUMIFS($D:$D,$A:$A,$V$184,$F:$F,Y$186)</f>
        <v>71.2</v>
      </c>
      <c r="Z187" s="1705">
        <f>Y187/X187</f>
        <v>0.2793252255786583</v>
      </c>
      <c r="AA187" s="1706">
        <f>SUMIFS($D:$D,$A:$A,$V$184,$F:$F,AA$186)</f>
        <v>125.50000000000003</v>
      </c>
      <c r="AB187" s="1707">
        <f>AA187/X187</f>
        <v>0.49234994115339353</v>
      </c>
      <c r="AC187" s="1706">
        <f>SUMIFS($D:$D,$A:$A,$V$184,$F:$F,AC$186)</f>
        <v>58.199999999999996</v>
      </c>
      <c r="AD187" s="1705">
        <f>AC187/X187</f>
        <v>0.22832483326794817</v>
      </c>
      <c r="AE187" s="368"/>
    </row>
    <row r="188" spans="1:31" ht="20.100000000000001" customHeight="1" x14ac:dyDescent="0.25">
      <c r="A188" s="1597" t="s">
        <v>1644</v>
      </c>
      <c r="B188" s="1599" t="s">
        <v>1647</v>
      </c>
      <c r="C188" s="2430">
        <v>2007</v>
      </c>
      <c r="D188" s="1701">
        <v>18.3</v>
      </c>
      <c r="E188" s="1697">
        <v>8.8000000000000007</v>
      </c>
      <c r="F188" s="1697" t="s">
        <v>2229</v>
      </c>
      <c r="G188" s="1698">
        <v>2008</v>
      </c>
      <c r="H188" s="1699">
        <v>18</v>
      </c>
      <c r="I188" s="1697">
        <v>9.6</v>
      </c>
      <c r="J188" s="1697" t="s">
        <v>2229</v>
      </c>
      <c r="K188" s="1698">
        <v>2009</v>
      </c>
      <c r="L188" s="1695">
        <v>18.1188</v>
      </c>
      <c r="M188" s="1695">
        <v>9.9</v>
      </c>
      <c r="N188" s="1697" t="s">
        <v>2229</v>
      </c>
      <c r="O188" s="1696">
        <v>2010</v>
      </c>
      <c r="P188" s="1695">
        <v>18.3</v>
      </c>
      <c r="Q188" s="1697" t="s">
        <v>2228</v>
      </c>
      <c r="R188" s="2431">
        <v>2011</v>
      </c>
      <c r="S188" s="1695">
        <v>18.420000000000002</v>
      </c>
      <c r="T188" s="2424" t="s">
        <v>2229</v>
      </c>
      <c r="W188" s="1708">
        <v>2008</v>
      </c>
      <c r="X188" s="1706">
        <f>Y188+AA188+AC188</f>
        <v>238.70000000000002</v>
      </c>
      <c r="Y188" s="1706">
        <f>SUMIFS($H:$H,$A:$A,$V$184,$J:$J,Y$186)</f>
        <v>127.00000000000001</v>
      </c>
      <c r="Z188" s="1705">
        <f>Y188/X188</f>
        <v>0.53204859656472558</v>
      </c>
      <c r="AA188" s="1706">
        <f>SUMIFS($H:$H,$A:$A,$V$184,$J:$J,AA$186)</f>
        <v>105.8</v>
      </c>
      <c r="AB188" s="1707">
        <f>AA188/X188</f>
        <v>0.443234185169669</v>
      </c>
      <c r="AC188" s="1706">
        <f>SUMIFS($H:$H,$A:$A,$V$184,$J:$J,AC$186)</f>
        <v>5.9</v>
      </c>
      <c r="AD188" s="1705">
        <f>AC188/X188</f>
        <v>2.4717218265605363E-2</v>
      </c>
      <c r="AE188" s="368"/>
    </row>
    <row r="189" spans="1:31" ht="20.100000000000001" customHeight="1" x14ac:dyDescent="0.25">
      <c r="A189" s="1597" t="s">
        <v>1644</v>
      </c>
      <c r="B189" s="1599" t="s">
        <v>1645</v>
      </c>
      <c r="C189" s="2430">
        <v>2007</v>
      </c>
      <c r="D189" s="1701">
        <v>3.1</v>
      </c>
      <c r="E189" s="1700">
        <v>8.8000000000000007</v>
      </c>
      <c r="F189" s="1697" t="s">
        <v>2229</v>
      </c>
      <c r="G189" s="1698">
        <v>2008</v>
      </c>
      <c r="H189" s="1699">
        <v>2.9</v>
      </c>
      <c r="I189" s="1697">
        <v>9.6</v>
      </c>
      <c r="J189" s="1697" t="s">
        <v>2229</v>
      </c>
      <c r="K189" s="1698">
        <v>2009</v>
      </c>
      <c r="L189" s="1695">
        <v>2.9380000000000002</v>
      </c>
      <c r="M189" s="1695">
        <v>9.9</v>
      </c>
      <c r="N189" s="1697" t="s">
        <v>2229</v>
      </c>
      <c r="O189" s="1696">
        <v>2010</v>
      </c>
      <c r="P189" s="1695">
        <v>3</v>
      </c>
      <c r="Q189" s="2424" t="s">
        <v>2229</v>
      </c>
      <c r="R189" s="2431">
        <v>2011</v>
      </c>
      <c r="S189" s="1695">
        <v>3.0032000000000001</v>
      </c>
      <c r="T189" s="2424" t="s">
        <v>2229</v>
      </c>
      <c r="W189" s="1708">
        <v>2009</v>
      </c>
      <c r="X189" s="1706">
        <f>Y189+AA189+AC189</f>
        <v>240.68959999999998</v>
      </c>
      <c r="Y189" s="1706">
        <f>SUMIFS($L:$L,$A:$A,$V$184,$N:$N,Y$186)</f>
        <v>178.89959999999999</v>
      </c>
      <c r="Z189" s="1705">
        <f>Y189/X189</f>
        <v>0.7432793107803578</v>
      </c>
      <c r="AA189" s="1706">
        <f>SUMIFS($L:$L,$A:$A,$V$184,$N:$N,AA$186)</f>
        <v>61.79</v>
      </c>
      <c r="AB189" s="1707">
        <f>AA189/X189</f>
        <v>0.25672068921964225</v>
      </c>
      <c r="AC189" s="1706">
        <f>SUMIFS($L:$L,$A:$A,$V$184,$N:$N,AC$186)</f>
        <v>0</v>
      </c>
      <c r="AD189" s="1705">
        <f>AC189/X189</f>
        <v>0</v>
      </c>
      <c r="AE189" s="368"/>
    </row>
    <row r="190" spans="1:31" ht="20.100000000000001" customHeight="1" x14ac:dyDescent="0.25">
      <c r="A190" s="1597" t="s">
        <v>1580</v>
      </c>
      <c r="B190" s="1599" t="s">
        <v>1643</v>
      </c>
      <c r="C190" s="2430">
        <v>2007</v>
      </c>
      <c r="D190" s="1701">
        <v>11.4</v>
      </c>
      <c r="E190" s="1702">
        <v>6.3</v>
      </c>
      <c r="F190" s="1702" t="s">
        <v>2228</v>
      </c>
      <c r="G190" s="1698">
        <v>2008</v>
      </c>
      <c r="H190" s="1699">
        <v>11.1</v>
      </c>
      <c r="I190" s="1697">
        <v>6.5</v>
      </c>
      <c r="J190" s="1697" t="s">
        <v>2228</v>
      </c>
      <c r="K190" s="1698">
        <v>2009</v>
      </c>
      <c r="L190" s="1695">
        <v>11.252400000000002</v>
      </c>
      <c r="M190" s="1695">
        <v>6.1</v>
      </c>
      <c r="N190" s="1697" t="s">
        <v>2228</v>
      </c>
      <c r="O190" s="1696">
        <v>2010</v>
      </c>
      <c r="P190" s="1695">
        <v>11.6</v>
      </c>
      <c r="Q190" s="2424" t="s">
        <v>2229</v>
      </c>
      <c r="R190" s="2431">
        <v>2011</v>
      </c>
      <c r="S190" s="1695">
        <v>11.71</v>
      </c>
      <c r="T190" s="1697" t="s">
        <v>2228</v>
      </c>
      <c r="W190" s="1708">
        <v>2010</v>
      </c>
      <c r="X190" s="1706">
        <f>Y190+AA190+AC190</f>
        <v>252.99999999999997</v>
      </c>
      <c r="Y190" s="1706">
        <f>SUMIFS($P:$P,$A:$A,$V$184,$Q:$Q,Y$186)</f>
        <v>126.6</v>
      </c>
      <c r="Z190" s="1705">
        <f>Y190/X190</f>
        <v>0.50039525691699605</v>
      </c>
      <c r="AA190" s="1706">
        <f>SUMIFS($P:$P,$A:$A,$V$184,$Q:$Q,AA$186)</f>
        <v>119.79999999999998</v>
      </c>
      <c r="AB190" s="1707">
        <f>AA190/X190</f>
        <v>0.47351778656126481</v>
      </c>
      <c r="AC190" s="1706">
        <f>SUMIFS($P:$P,$A:$A,$V$184,$Q:$Q,AC$186)</f>
        <v>6.6</v>
      </c>
      <c r="AD190" s="1705">
        <f>AC190/X190</f>
        <v>2.6086956521739132E-2</v>
      </c>
      <c r="AE190" s="368"/>
    </row>
    <row r="191" spans="1:31" ht="20.100000000000001" customHeight="1" x14ac:dyDescent="0.25">
      <c r="A191" s="1597" t="s">
        <v>1580</v>
      </c>
      <c r="B191" s="1599" t="s">
        <v>1641</v>
      </c>
      <c r="C191" s="2430">
        <v>2007</v>
      </c>
      <c r="D191" s="1701">
        <v>2.5</v>
      </c>
      <c r="E191" s="1703">
        <v>6.1</v>
      </c>
      <c r="F191" s="1702" t="s">
        <v>2228</v>
      </c>
      <c r="G191" s="1698">
        <v>2008</v>
      </c>
      <c r="H191" s="1699">
        <v>2.6</v>
      </c>
      <c r="I191" s="1697">
        <v>6.7</v>
      </c>
      <c r="J191" s="1697" t="s">
        <v>2228</v>
      </c>
      <c r="K191" s="1698">
        <v>2009</v>
      </c>
      <c r="L191" s="1695">
        <v>2.6356000000000002</v>
      </c>
      <c r="M191" s="1695">
        <v>7</v>
      </c>
      <c r="N191" s="1697" t="s">
        <v>2228</v>
      </c>
      <c r="O191" s="1696">
        <v>2010</v>
      </c>
      <c r="P191" s="1695">
        <v>2.7</v>
      </c>
      <c r="Q191" s="2424" t="s">
        <v>2228</v>
      </c>
      <c r="R191" s="2431">
        <v>2011</v>
      </c>
      <c r="S191" s="1695">
        <v>2.7208000000000001</v>
      </c>
      <c r="T191" s="1697" t="s">
        <v>2228</v>
      </c>
      <c r="W191" s="1708">
        <v>2011</v>
      </c>
      <c r="X191" s="1706">
        <f>Y191+AA191+AC191</f>
        <v>254.28479999999999</v>
      </c>
      <c r="Y191" s="1706">
        <f>SUMIFS($S:$S,$A:$A,$V$184,$T:$T,Y$186)</f>
        <v>91.171599999999998</v>
      </c>
      <c r="Z191" s="1705">
        <f>Y191/X191</f>
        <v>0.35854128913721939</v>
      </c>
      <c r="AA191" s="1706">
        <f>SUMIFS($S:$S,$A:$A,$V$184,$T:$T,AA$186)</f>
        <v>112.58320000000001</v>
      </c>
      <c r="AB191" s="1707">
        <f>AA191/X191</f>
        <v>0.44274451323869934</v>
      </c>
      <c r="AC191" s="1706">
        <f>SUMIFS($S:$S,$A:$A,$V$184,$T:$T,AC$186)</f>
        <v>50.53</v>
      </c>
      <c r="AD191" s="1705">
        <f>AC191/X191</f>
        <v>0.19871419762408135</v>
      </c>
      <c r="AE191" s="368"/>
    </row>
    <row r="192" spans="1:31" ht="20.100000000000001" customHeight="1" x14ac:dyDescent="0.25">
      <c r="A192" s="1597" t="s">
        <v>1580</v>
      </c>
      <c r="B192" s="1599" t="s">
        <v>1639</v>
      </c>
      <c r="C192" s="2430">
        <v>2007</v>
      </c>
      <c r="D192" s="1701">
        <v>7.8</v>
      </c>
      <c r="E192" s="1697">
        <v>9.3000000000000007</v>
      </c>
      <c r="F192" s="1697" t="s">
        <v>2229</v>
      </c>
      <c r="G192" s="1698">
        <v>2008</v>
      </c>
      <c r="H192" s="1699">
        <v>6.2</v>
      </c>
      <c r="I192" s="1697">
        <v>7.8</v>
      </c>
      <c r="J192" s="1697" t="s">
        <v>2228</v>
      </c>
      <c r="K192" s="1698">
        <v>2009</v>
      </c>
      <c r="L192" s="1695">
        <v>6.2427999999999999</v>
      </c>
      <c r="M192" s="1695">
        <v>9.6</v>
      </c>
      <c r="N192" s="1697" t="s">
        <v>2229</v>
      </c>
      <c r="O192" s="1696">
        <v>2010</v>
      </c>
      <c r="P192" s="1695">
        <v>6.8</v>
      </c>
      <c r="Q192" s="2424" t="s">
        <v>2228</v>
      </c>
      <c r="R192" s="2431">
        <v>2011</v>
      </c>
      <c r="S192" s="1695">
        <v>6.8792000000000009</v>
      </c>
      <c r="T192" s="2424" t="s">
        <v>2229</v>
      </c>
      <c r="W192" s="367"/>
      <c r="X192" s="367"/>
      <c r="Y192" s="367"/>
      <c r="Z192" s="367"/>
      <c r="AA192" s="367"/>
      <c r="AB192" s="367"/>
      <c r="AC192" s="367"/>
      <c r="AD192" s="367"/>
      <c r="AE192" s="367"/>
    </row>
    <row r="193" spans="1:31" ht="20.100000000000001" customHeight="1" x14ac:dyDescent="0.25">
      <c r="A193" s="1597" t="s">
        <v>1580</v>
      </c>
      <c r="B193" s="1599" t="s">
        <v>1638</v>
      </c>
      <c r="C193" s="2430">
        <v>2007</v>
      </c>
      <c r="D193" s="1701">
        <v>14.5</v>
      </c>
      <c r="E193" s="1700">
        <v>5.6</v>
      </c>
      <c r="F193" s="1697" t="s">
        <v>2227</v>
      </c>
      <c r="G193" s="1698">
        <v>2008</v>
      </c>
      <c r="H193" s="1699">
        <v>12.8</v>
      </c>
      <c r="I193" s="1697">
        <v>7</v>
      </c>
      <c r="J193" s="1697" t="s">
        <v>2228</v>
      </c>
      <c r="K193" s="1698">
        <v>2009</v>
      </c>
      <c r="L193" s="1695">
        <v>12.998400000000002</v>
      </c>
      <c r="M193" s="1695">
        <v>10</v>
      </c>
      <c r="N193" s="1697" t="s">
        <v>2229</v>
      </c>
      <c r="O193" s="1696">
        <v>2010</v>
      </c>
      <c r="P193" s="1695">
        <v>13.7</v>
      </c>
      <c r="Q193" s="2424" t="s">
        <v>2229</v>
      </c>
      <c r="R193" s="2431">
        <v>2011</v>
      </c>
      <c r="S193" s="1695">
        <v>13.8756</v>
      </c>
      <c r="T193" s="2424" t="s">
        <v>2229</v>
      </c>
    </row>
    <row r="194" spans="1:31" ht="20.100000000000001" customHeight="1" x14ac:dyDescent="0.25">
      <c r="A194" s="1597" t="s">
        <v>1580</v>
      </c>
      <c r="B194" s="1599" t="s">
        <v>1636</v>
      </c>
      <c r="C194" s="2430">
        <v>2007</v>
      </c>
      <c r="D194" s="1701">
        <v>56.1</v>
      </c>
      <c r="E194" s="1697">
        <v>3.9</v>
      </c>
      <c r="F194" s="1697" t="s">
        <v>2227</v>
      </c>
      <c r="G194" s="1698">
        <v>2008</v>
      </c>
      <c r="H194" s="1699">
        <v>53.4</v>
      </c>
      <c r="I194" s="1697">
        <v>9.6</v>
      </c>
      <c r="J194" s="1697" t="s">
        <v>2229</v>
      </c>
      <c r="K194" s="1698">
        <v>2009</v>
      </c>
      <c r="L194" s="1695">
        <v>53.776000000000003</v>
      </c>
      <c r="M194" s="1695">
        <v>9.6</v>
      </c>
      <c r="N194" s="1697" t="s">
        <v>2229</v>
      </c>
      <c r="O194" s="1696">
        <v>2010</v>
      </c>
      <c r="P194" s="1695">
        <v>56.2</v>
      </c>
      <c r="Q194" s="2424" t="s">
        <v>2229</v>
      </c>
      <c r="R194" s="2431">
        <v>2011</v>
      </c>
      <c r="S194" s="1695">
        <v>56.753999999999998</v>
      </c>
      <c r="T194" s="2424" t="s">
        <v>2229</v>
      </c>
    </row>
    <row r="195" spans="1:31" ht="20.100000000000001" customHeight="1" x14ac:dyDescent="0.25">
      <c r="A195" s="1597" t="s">
        <v>1580</v>
      </c>
      <c r="B195" s="1599" t="s">
        <v>1634</v>
      </c>
      <c r="C195" s="2430">
        <v>2007</v>
      </c>
      <c r="D195" s="1701">
        <v>11.7</v>
      </c>
      <c r="E195" s="1700">
        <v>3.8</v>
      </c>
      <c r="F195" s="1697" t="s">
        <v>2227</v>
      </c>
      <c r="G195" s="1698">
        <v>2008</v>
      </c>
      <c r="H195" s="1699">
        <v>10.6</v>
      </c>
      <c r="I195" s="1697">
        <v>5.7</v>
      </c>
      <c r="J195" s="1697" t="s">
        <v>2227</v>
      </c>
      <c r="K195" s="1698">
        <v>2009</v>
      </c>
      <c r="L195" s="1695">
        <v>10.749600000000001</v>
      </c>
      <c r="M195" s="1695">
        <v>9</v>
      </c>
      <c r="N195" s="1697" t="s">
        <v>2229</v>
      </c>
      <c r="O195" s="1696">
        <v>2010</v>
      </c>
      <c r="P195" s="1695">
        <v>11.3</v>
      </c>
      <c r="Q195" s="2424" t="s">
        <v>2229</v>
      </c>
      <c r="R195" s="2431">
        <v>2011</v>
      </c>
      <c r="S195" s="1695">
        <v>11.402400000000002</v>
      </c>
      <c r="T195" s="2424" t="s">
        <v>2229</v>
      </c>
      <c r="V195" s="230" t="s">
        <v>1052</v>
      </c>
      <c r="W195" s="2903" t="s">
        <v>2232</v>
      </c>
      <c r="X195" s="2904"/>
      <c r="Y195" s="2904"/>
      <c r="Z195" s="2904"/>
      <c r="AA195" s="2904"/>
      <c r="AB195" s="2904"/>
      <c r="AC195" s="2905"/>
      <c r="AD195" s="372"/>
      <c r="AE195" s="372"/>
    </row>
    <row r="196" spans="1:31" ht="20.100000000000001" customHeight="1" x14ac:dyDescent="0.25">
      <c r="A196" s="1597" t="s">
        <v>1580</v>
      </c>
      <c r="B196" s="1599" t="s">
        <v>1632</v>
      </c>
      <c r="C196" s="2430">
        <v>2007</v>
      </c>
      <c r="D196" s="1701">
        <v>9.1999999999999993</v>
      </c>
      <c r="E196" s="1697">
        <v>5.5</v>
      </c>
      <c r="F196" s="1697" t="s">
        <v>2227</v>
      </c>
      <c r="G196" s="1698">
        <v>2008</v>
      </c>
      <c r="H196" s="1699">
        <v>8.6999999999999993</v>
      </c>
      <c r="I196" s="1697">
        <v>7.6</v>
      </c>
      <c r="J196" s="1697" t="s">
        <v>2228</v>
      </c>
      <c r="K196" s="1698">
        <v>2009</v>
      </c>
      <c r="L196" s="1695">
        <v>8.7663999999999991</v>
      </c>
      <c r="M196" s="1695">
        <v>8.6</v>
      </c>
      <c r="N196" s="1697" t="s">
        <v>2229</v>
      </c>
      <c r="O196" s="1696">
        <v>2010</v>
      </c>
      <c r="P196" s="1695">
        <v>9.5</v>
      </c>
      <c r="Q196" s="2424" t="s">
        <v>2229</v>
      </c>
      <c r="R196" s="2431">
        <v>2011</v>
      </c>
      <c r="S196" s="1695">
        <v>9.6096000000000004</v>
      </c>
      <c r="T196" s="2424" t="s">
        <v>2229</v>
      </c>
      <c r="W196" s="1717"/>
      <c r="X196" s="1716" t="s">
        <v>2231</v>
      </c>
      <c r="Y196" s="1715"/>
      <c r="Z196" s="1715"/>
      <c r="AA196" s="1715"/>
      <c r="AB196" s="1715"/>
      <c r="AC196" s="1715"/>
      <c r="AD196" s="1714"/>
      <c r="AE196" s="371"/>
    </row>
    <row r="197" spans="1:31" ht="20.100000000000001" customHeight="1" x14ac:dyDescent="0.25">
      <c r="A197" s="1597" t="s">
        <v>1580</v>
      </c>
      <c r="B197" s="1599" t="s">
        <v>1630</v>
      </c>
      <c r="C197" s="2430">
        <v>2007</v>
      </c>
      <c r="D197" s="1701">
        <v>10.6</v>
      </c>
      <c r="E197" s="1700">
        <v>5.3</v>
      </c>
      <c r="F197" s="1697" t="s">
        <v>2227</v>
      </c>
      <c r="G197" s="1698">
        <v>2008</v>
      </c>
      <c r="H197" s="1699">
        <v>10.3</v>
      </c>
      <c r="I197" s="1697">
        <v>10</v>
      </c>
      <c r="J197" s="1697" t="s">
        <v>2229</v>
      </c>
      <c r="K197" s="1698">
        <v>2009</v>
      </c>
      <c r="L197" s="1695">
        <v>10.304</v>
      </c>
      <c r="M197" s="1695">
        <v>10</v>
      </c>
      <c r="N197" s="1697" t="s">
        <v>2229</v>
      </c>
      <c r="O197" s="1696">
        <v>2010</v>
      </c>
      <c r="P197" s="1695">
        <v>11.1</v>
      </c>
      <c r="Q197" s="1697" t="s">
        <v>2229</v>
      </c>
      <c r="R197" s="2431">
        <v>2011</v>
      </c>
      <c r="S197" s="1695">
        <v>11.1432</v>
      </c>
      <c r="T197" s="2424" t="s">
        <v>2229</v>
      </c>
      <c r="W197" s="373"/>
      <c r="X197" s="1713" t="s">
        <v>2230</v>
      </c>
      <c r="Y197" s="1712" t="s">
        <v>2229</v>
      </c>
      <c r="Z197" s="1709" t="s">
        <v>2226</v>
      </c>
      <c r="AA197" s="1711" t="s">
        <v>2228</v>
      </c>
      <c r="AB197" s="1709" t="s">
        <v>2226</v>
      </c>
      <c r="AC197" s="1710" t="s">
        <v>2227</v>
      </c>
      <c r="AD197" s="1709" t="s">
        <v>2226</v>
      </c>
      <c r="AE197" s="369"/>
    </row>
    <row r="198" spans="1:31" ht="20.100000000000001" customHeight="1" x14ac:dyDescent="0.25">
      <c r="A198" s="1597" t="s">
        <v>1580</v>
      </c>
      <c r="B198" s="1599" t="s">
        <v>1628</v>
      </c>
      <c r="C198" s="2430">
        <v>2007</v>
      </c>
      <c r="D198" s="1701">
        <v>2.8</v>
      </c>
      <c r="E198" s="1697">
        <v>4.2</v>
      </c>
      <c r="F198" s="1697" t="s">
        <v>2227</v>
      </c>
      <c r="G198" s="1698">
        <v>2008</v>
      </c>
      <c r="H198" s="1699">
        <v>3</v>
      </c>
      <c r="I198" s="1697">
        <v>10</v>
      </c>
      <c r="J198" s="1697" t="s">
        <v>2229</v>
      </c>
      <c r="K198" s="1698">
        <v>2009</v>
      </c>
      <c r="L198" s="1695">
        <v>3.1072000000000002</v>
      </c>
      <c r="M198" s="1695">
        <v>10</v>
      </c>
      <c r="N198" s="1697" t="s">
        <v>2229</v>
      </c>
      <c r="O198" s="1696">
        <v>2010</v>
      </c>
      <c r="P198" s="1695">
        <v>3.1</v>
      </c>
      <c r="Q198" s="2424" t="s">
        <v>2229</v>
      </c>
      <c r="R198" s="2431">
        <v>2011</v>
      </c>
      <c r="S198" s="1695">
        <v>3.1960000000000002</v>
      </c>
      <c r="T198" s="2424" t="s">
        <v>2229</v>
      </c>
      <c r="W198" s="1708">
        <v>2007</v>
      </c>
      <c r="X198" s="1706">
        <f>Y198+AA198+AC198</f>
        <v>76.8</v>
      </c>
      <c r="Y198" s="1706">
        <f>SUMIFS($D:$D,$A:$A,$V$195,$F:$F,Y$197)</f>
        <v>19.099999999999998</v>
      </c>
      <c r="Z198" s="1705">
        <f>Y198/X198</f>
        <v>0.24869791666666666</v>
      </c>
      <c r="AA198" s="1706">
        <f>SUMIFS($D:$D,$A:$A,$V$195,$F:$F,AA$197)</f>
        <v>46.1</v>
      </c>
      <c r="AB198" s="1707">
        <f>AA198/X198</f>
        <v>0.60026041666666674</v>
      </c>
      <c r="AC198" s="1706">
        <f>SUMIFS($D:$D,$A:$A,$V$195,$F:$F,AC$197)</f>
        <v>11.6</v>
      </c>
      <c r="AD198" s="1705">
        <f>AC198/X198</f>
        <v>0.15104166666666666</v>
      </c>
      <c r="AE198" s="368"/>
    </row>
    <row r="199" spans="1:31" ht="20.100000000000001" customHeight="1" x14ac:dyDescent="0.25">
      <c r="A199" s="1597" t="s">
        <v>1580</v>
      </c>
      <c r="B199" s="1599" t="s">
        <v>1627</v>
      </c>
      <c r="C199" s="2430">
        <v>2007</v>
      </c>
      <c r="D199" s="1701">
        <v>3.9</v>
      </c>
      <c r="E199" s="1700">
        <v>8.1</v>
      </c>
      <c r="F199" s="1697" t="s">
        <v>2229</v>
      </c>
      <c r="G199" s="1698">
        <v>2008</v>
      </c>
      <c r="H199" s="1699">
        <v>3.9</v>
      </c>
      <c r="I199" s="1697">
        <v>9.6</v>
      </c>
      <c r="J199" s="1697" t="s">
        <v>2229</v>
      </c>
      <c r="K199" s="1698">
        <v>2009</v>
      </c>
      <c r="L199" s="1695">
        <v>3.996</v>
      </c>
      <c r="M199" s="1695">
        <v>9.6</v>
      </c>
      <c r="N199" s="1697" t="s">
        <v>2229</v>
      </c>
      <c r="O199" s="1696">
        <v>2010</v>
      </c>
      <c r="P199" s="1695">
        <v>4.5999999999999996</v>
      </c>
      <c r="Q199" s="2424" t="s">
        <v>2229</v>
      </c>
      <c r="R199" s="2431">
        <v>2011</v>
      </c>
      <c r="S199" s="1695">
        <v>4.7271999999999998</v>
      </c>
      <c r="T199" s="2424" t="s">
        <v>2229</v>
      </c>
      <c r="W199" s="1708">
        <v>2008</v>
      </c>
      <c r="X199" s="1706">
        <f>Y199+AA199+AC199</f>
        <v>77</v>
      </c>
      <c r="Y199" s="1706">
        <f>SUMIFS($H:$H,$A:$A,$V$195,$J:$J,Y$197)</f>
        <v>52.8</v>
      </c>
      <c r="Z199" s="1705">
        <f>Y199/X199</f>
        <v>0.68571428571428572</v>
      </c>
      <c r="AA199" s="1706">
        <f>SUMIFS($H:$H,$A:$A,$V$195,$J:$J,AA$197)</f>
        <v>24.200000000000003</v>
      </c>
      <c r="AB199" s="1707">
        <f>AA199/X199</f>
        <v>0.31428571428571433</v>
      </c>
      <c r="AC199" s="1706">
        <f>SUMIFS($H:$H,$A:$A,$V$195,$J:$J,AC$197)</f>
        <v>0</v>
      </c>
      <c r="AD199" s="1705">
        <f>AC199/X199</f>
        <v>0</v>
      </c>
      <c r="AE199" s="368"/>
    </row>
    <row r="200" spans="1:31" ht="20.100000000000001" customHeight="1" x14ac:dyDescent="0.25">
      <c r="A200" s="1597" t="s">
        <v>1580</v>
      </c>
      <c r="B200" s="1599" t="s">
        <v>1625</v>
      </c>
      <c r="C200" s="2430">
        <v>2007</v>
      </c>
      <c r="D200" s="1701">
        <v>14.8</v>
      </c>
      <c r="E200" s="1702">
        <v>6.3</v>
      </c>
      <c r="F200" s="1702" t="s">
        <v>2228</v>
      </c>
      <c r="G200" s="1698">
        <v>2008</v>
      </c>
      <c r="H200" s="1699">
        <v>14.5</v>
      </c>
      <c r="I200" s="1697">
        <v>7</v>
      </c>
      <c r="J200" s="1697" t="s">
        <v>2228</v>
      </c>
      <c r="K200" s="1698">
        <v>2009</v>
      </c>
      <c r="L200" s="1695">
        <v>14.512400000000001</v>
      </c>
      <c r="M200" s="1695">
        <v>4.7</v>
      </c>
      <c r="N200" s="1695" t="s">
        <v>2227</v>
      </c>
      <c r="O200" s="1696">
        <v>2010</v>
      </c>
      <c r="P200" s="1695">
        <v>14.9</v>
      </c>
      <c r="Q200" s="2424" t="s">
        <v>2229</v>
      </c>
      <c r="R200" s="2431">
        <v>2011</v>
      </c>
      <c r="S200" s="1695">
        <v>14.937200000000001</v>
      </c>
      <c r="T200" s="2424" t="s">
        <v>2229</v>
      </c>
      <c r="W200" s="1708">
        <v>2009</v>
      </c>
      <c r="X200" s="1706">
        <f>Y200+AA200+AC200</f>
        <v>77.484799999999993</v>
      </c>
      <c r="Y200" s="1706">
        <f>SUMIFS($L:$L,$A:$A,$V$195,$N:$N,Y$197)</f>
        <v>47.997199999999992</v>
      </c>
      <c r="Z200" s="1705">
        <f>Y200/X200</f>
        <v>0.61944019988436438</v>
      </c>
      <c r="AA200" s="1706">
        <f>SUMIFS($L:$L,$A:$A,$V$195,$N:$N,AA$197)</f>
        <v>29.487600000000004</v>
      </c>
      <c r="AB200" s="1707">
        <f>AA200/X200</f>
        <v>0.38055980011563567</v>
      </c>
      <c r="AC200" s="1706">
        <f>SUMIFS($L:$L,$A:$A,$V$195,$N:$N,AC$197)</f>
        <v>0</v>
      </c>
      <c r="AD200" s="1705">
        <f>AC200/X200</f>
        <v>0</v>
      </c>
      <c r="AE200" s="368"/>
    </row>
    <row r="201" spans="1:31" ht="20.100000000000001" customHeight="1" x14ac:dyDescent="0.25">
      <c r="A201" s="1597" t="s">
        <v>1580</v>
      </c>
      <c r="B201" s="1599" t="s">
        <v>1623</v>
      </c>
      <c r="C201" s="2430">
        <v>2007</v>
      </c>
      <c r="D201" s="1701">
        <v>3.8</v>
      </c>
      <c r="E201" s="1700">
        <v>4.7</v>
      </c>
      <c r="F201" s="1697" t="s">
        <v>2227</v>
      </c>
      <c r="G201" s="1698">
        <v>2008</v>
      </c>
      <c r="H201" s="1699">
        <v>3.3</v>
      </c>
      <c r="I201" s="1697">
        <v>2.9</v>
      </c>
      <c r="J201" s="1697" t="s">
        <v>2227</v>
      </c>
      <c r="K201" s="1698">
        <v>2009</v>
      </c>
      <c r="L201" s="1695">
        <v>3.3332000000000002</v>
      </c>
      <c r="M201" s="1695">
        <v>6.2307692307692308</v>
      </c>
      <c r="N201" s="1697" t="s">
        <v>2228</v>
      </c>
      <c r="O201" s="1696">
        <v>2010</v>
      </c>
      <c r="P201" s="1695">
        <v>3.2</v>
      </c>
      <c r="Q201" s="2424" t="s">
        <v>2228</v>
      </c>
      <c r="R201" s="2431">
        <v>2011</v>
      </c>
      <c r="S201" s="1695">
        <v>3.2336000000000005</v>
      </c>
      <c r="T201" s="2424" t="s">
        <v>2227</v>
      </c>
      <c r="W201" s="1708">
        <v>2010</v>
      </c>
      <c r="X201" s="1706">
        <f>Y201+AA201+AC201</f>
        <v>79.199999999999989</v>
      </c>
      <c r="Y201" s="1706">
        <f>SUMIFS($P:$P,$A:$A,$V$195,$Q:$Q,Y$197)</f>
        <v>59.999999999999986</v>
      </c>
      <c r="Z201" s="1705">
        <f>Y201/X201</f>
        <v>0.75757575757575746</v>
      </c>
      <c r="AA201" s="1706">
        <f>SUMIFS($P:$P,$A:$A,$V$195,$Q:$Q,AA$197)</f>
        <v>18.2</v>
      </c>
      <c r="AB201" s="1707">
        <f>AA201/X201</f>
        <v>0.22979797979797983</v>
      </c>
      <c r="AC201" s="1706">
        <f>SUMIFS($P:$P,$A:$A,$V$195,$Q:$Q,AC$197)</f>
        <v>1</v>
      </c>
      <c r="AD201" s="1705">
        <f>AC201/X201</f>
        <v>1.2626262626262628E-2</v>
      </c>
      <c r="AE201" s="368"/>
    </row>
    <row r="202" spans="1:31" ht="20.100000000000001" customHeight="1" x14ac:dyDescent="0.25">
      <c r="A202" s="1597" t="s">
        <v>1580</v>
      </c>
      <c r="B202" s="1599" t="s">
        <v>1622</v>
      </c>
      <c r="C202" s="2430">
        <v>2007</v>
      </c>
      <c r="D202" s="1701">
        <v>12.8</v>
      </c>
      <c r="E202" s="1702">
        <v>6.3</v>
      </c>
      <c r="F202" s="1702" t="s">
        <v>2228</v>
      </c>
      <c r="G202" s="1698">
        <v>2008</v>
      </c>
      <c r="H202" s="1699">
        <v>13.3</v>
      </c>
      <c r="I202" s="1697">
        <v>6.3</v>
      </c>
      <c r="J202" s="1697" t="s">
        <v>2228</v>
      </c>
      <c r="K202" s="1698">
        <v>2009</v>
      </c>
      <c r="L202" s="1695">
        <v>13.420400000000001</v>
      </c>
      <c r="M202" s="1695">
        <v>9.4</v>
      </c>
      <c r="N202" s="1697" t="s">
        <v>2229</v>
      </c>
      <c r="O202" s="1696">
        <v>2010</v>
      </c>
      <c r="P202" s="1695">
        <v>13.9</v>
      </c>
      <c r="Q202" s="2424" t="s">
        <v>2229</v>
      </c>
      <c r="R202" s="2431">
        <v>2011</v>
      </c>
      <c r="S202" s="1695">
        <v>14.031600000000001</v>
      </c>
      <c r="T202" s="2424" t="s">
        <v>2229</v>
      </c>
      <c r="W202" s="1708">
        <v>2011</v>
      </c>
      <c r="X202" s="1706">
        <f>Y202+AA202+AC202</f>
        <v>79.443600000000018</v>
      </c>
      <c r="Y202" s="1706">
        <f>SUMIFS($S:$S,$A:$A,$V$195,$T:$T,Y$197)</f>
        <v>60.665200000000013</v>
      </c>
      <c r="Z202" s="1705">
        <f>Y202/X202</f>
        <v>0.76362601896187987</v>
      </c>
      <c r="AA202" s="1706">
        <f>SUMIFS($S:$S,$A:$A,$V$195,$T:$T,AA$197)</f>
        <v>18.778400000000001</v>
      </c>
      <c r="AB202" s="1707">
        <f>AA202/X202</f>
        <v>0.2363739810381201</v>
      </c>
      <c r="AC202" s="1706">
        <f>SUMIFS($S:$S,$A:$A,$V$195,$T:$T,AC$197)</f>
        <v>0</v>
      </c>
      <c r="AD202" s="1705">
        <f>AC202/X202</f>
        <v>0</v>
      </c>
      <c r="AE202" s="368"/>
    </row>
    <row r="203" spans="1:31" ht="20.100000000000001" customHeight="1" x14ac:dyDescent="0.25">
      <c r="A203" s="1597" t="s">
        <v>1580</v>
      </c>
      <c r="B203" s="1599" t="s">
        <v>1620</v>
      </c>
      <c r="C203" s="2430">
        <v>2007</v>
      </c>
      <c r="D203" s="1701">
        <v>1.8</v>
      </c>
      <c r="E203" s="1700">
        <v>5.3</v>
      </c>
      <c r="F203" s="1697" t="s">
        <v>2227</v>
      </c>
      <c r="G203" s="1698">
        <v>2008</v>
      </c>
      <c r="H203" s="1699">
        <v>1.7</v>
      </c>
      <c r="I203" s="1697">
        <v>10</v>
      </c>
      <c r="J203" s="1697" t="s">
        <v>2229</v>
      </c>
      <c r="K203" s="1698">
        <v>2009</v>
      </c>
      <c r="L203" s="1695">
        <v>1.6604000000000001</v>
      </c>
      <c r="M203" s="1695">
        <v>10</v>
      </c>
      <c r="N203" s="1697" t="s">
        <v>2229</v>
      </c>
      <c r="O203" s="1696">
        <v>2010</v>
      </c>
      <c r="P203" s="1695">
        <v>2</v>
      </c>
      <c r="Q203" s="2424" t="s">
        <v>2229</v>
      </c>
      <c r="R203" s="2431">
        <v>2011</v>
      </c>
      <c r="S203" s="1695">
        <v>2.06</v>
      </c>
      <c r="T203" s="2424" t="s">
        <v>2229</v>
      </c>
    </row>
    <row r="204" spans="1:31" ht="20.100000000000001" customHeight="1" x14ac:dyDescent="0.25">
      <c r="A204" s="1597" t="s">
        <v>1580</v>
      </c>
      <c r="B204" s="1599" t="s">
        <v>1619</v>
      </c>
      <c r="C204" s="2430">
        <v>2007</v>
      </c>
      <c r="D204" s="1701">
        <v>25.5</v>
      </c>
      <c r="E204" s="1697">
        <v>9.3000000000000007</v>
      </c>
      <c r="F204" s="1697" t="s">
        <v>2229</v>
      </c>
      <c r="G204" s="1698">
        <v>2008</v>
      </c>
      <c r="H204" s="1699">
        <v>26.3</v>
      </c>
      <c r="I204" s="1697">
        <v>8.5</v>
      </c>
      <c r="J204" s="1697" t="s">
        <v>2229</v>
      </c>
      <c r="K204" s="1698">
        <v>2009</v>
      </c>
      <c r="L204" s="1695">
        <v>26.616400000000002</v>
      </c>
      <c r="M204" s="1695">
        <v>8.3076923076923084</v>
      </c>
      <c r="N204" s="1697" t="s">
        <v>2229</v>
      </c>
      <c r="O204" s="1696">
        <v>2010</v>
      </c>
      <c r="P204" s="1695">
        <v>25.4</v>
      </c>
      <c r="Q204" s="2424" t="s">
        <v>2228</v>
      </c>
      <c r="R204" s="2431">
        <v>2011</v>
      </c>
      <c r="S204" s="1695">
        <v>25.577600000000004</v>
      </c>
      <c r="T204" s="2424" t="s">
        <v>2229</v>
      </c>
    </row>
    <row r="205" spans="1:31" ht="20.100000000000001" customHeight="1" x14ac:dyDescent="0.25">
      <c r="A205" s="1597" t="s">
        <v>1580</v>
      </c>
      <c r="B205" s="1599" t="s">
        <v>1617</v>
      </c>
      <c r="C205" s="2430">
        <v>2007</v>
      </c>
      <c r="D205" s="1701">
        <v>28.3</v>
      </c>
      <c r="E205" s="1700">
        <v>8.4</v>
      </c>
      <c r="F205" s="1697" t="s">
        <v>2229</v>
      </c>
      <c r="G205" s="1698">
        <v>2008</v>
      </c>
      <c r="H205" s="1699">
        <v>27.5</v>
      </c>
      <c r="I205" s="1697">
        <v>8.8000000000000007</v>
      </c>
      <c r="J205" s="1697" t="s">
        <v>2229</v>
      </c>
      <c r="K205" s="1698">
        <v>2009</v>
      </c>
      <c r="L205" s="1695">
        <v>27.686400000000003</v>
      </c>
      <c r="M205" s="1695">
        <v>8.8461538461538467</v>
      </c>
      <c r="N205" s="1697" t="s">
        <v>2229</v>
      </c>
      <c r="O205" s="1696">
        <v>2010</v>
      </c>
      <c r="P205" s="1695">
        <v>27.8</v>
      </c>
      <c r="Q205" s="2424" t="s">
        <v>2229</v>
      </c>
      <c r="R205" s="2431">
        <v>2011</v>
      </c>
      <c r="S205" s="1695">
        <v>27.937600000000003</v>
      </c>
      <c r="T205" s="2424" t="s">
        <v>2229</v>
      </c>
    </row>
    <row r="206" spans="1:31" ht="20.100000000000001" customHeight="1" x14ac:dyDescent="0.25">
      <c r="A206" s="1597" t="s">
        <v>1580</v>
      </c>
      <c r="B206" s="1599" t="s">
        <v>1615</v>
      </c>
      <c r="C206" s="2430">
        <v>2007</v>
      </c>
      <c r="D206" s="1701">
        <v>35.5</v>
      </c>
      <c r="E206" s="1697">
        <v>5.7</v>
      </c>
      <c r="F206" s="1697" t="s">
        <v>2227</v>
      </c>
      <c r="G206" s="1698">
        <v>2008</v>
      </c>
      <c r="H206" s="1699">
        <v>34.1</v>
      </c>
      <c r="I206" s="1697">
        <v>7.3</v>
      </c>
      <c r="J206" s="1697" t="s">
        <v>2228</v>
      </c>
      <c r="K206" s="1698">
        <v>2009</v>
      </c>
      <c r="L206" s="1695">
        <v>34.333200000000005</v>
      </c>
      <c r="M206" s="1695">
        <v>6.0769230769230766</v>
      </c>
      <c r="N206" s="1697" t="s">
        <v>2228</v>
      </c>
      <c r="O206" s="1696">
        <v>2010</v>
      </c>
      <c r="P206" s="1695">
        <v>36</v>
      </c>
      <c r="Q206" s="1697" t="s">
        <v>2228</v>
      </c>
      <c r="R206" s="2431">
        <v>2011</v>
      </c>
      <c r="S206" s="1695">
        <v>36.276000000000003</v>
      </c>
      <c r="T206" s="1697" t="s">
        <v>2228</v>
      </c>
      <c r="V206" s="230" t="s">
        <v>985</v>
      </c>
      <c r="W206" s="2903" t="s">
        <v>2232</v>
      </c>
      <c r="X206" s="2904"/>
      <c r="Y206" s="2904"/>
      <c r="Z206" s="2904"/>
      <c r="AA206" s="2904"/>
      <c r="AB206" s="2904"/>
      <c r="AC206" s="2905"/>
      <c r="AD206" s="372"/>
      <c r="AE206" s="372"/>
    </row>
    <row r="207" spans="1:31" ht="20.100000000000001" customHeight="1" x14ac:dyDescent="0.25">
      <c r="A207" s="1597" t="s">
        <v>1580</v>
      </c>
      <c r="B207" s="1599" t="s">
        <v>1613</v>
      </c>
      <c r="C207" s="2430">
        <v>2007</v>
      </c>
      <c r="D207" s="1701">
        <v>2.2999999999999998</v>
      </c>
      <c r="E207" s="1700">
        <v>9.3000000000000007</v>
      </c>
      <c r="F207" s="1697" t="s">
        <v>2229</v>
      </c>
      <c r="G207" s="1698">
        <v>2008</v>
      </c>
      <c r="H207" s="1699">
        <v>2.1</v>
      </c>
      <c r="I207" s="1697">
        <v>7.8</v>
      </c>
      <c r="J207" s="1697" t="s">
        <v>2228</v>
      </c>
      <c r="K207" s="1698">
        <v>2009</v>
      </c>
      <c r="L207" s="1695">
        <v>2.1139999999999999</v>
      </c>
      <c r="M207" s="1695">
        <v>9.6</v>
      </c>
      <c r="N207" s="1697" t="s">
        <v>2229</v>
      </c>
      <c r="O207" s="1696">
        <v>2010</v>
      </c>
      <c r="P207" s="1695">
        <v>2.7</v>
      </c>
      <c r="Q207" s="2424" t="s">
        <v>2228</v>
      </c>
      <c r="R207" s="2431">
        <v>2011</v>
      </c>
      <c r="S207" s="1695">
        <v>2.7256000000000005</v>
      </c>
      <c r="T207" s="2424" t="s">
        <v>2229</v>
      </c>
      <c r="W207" s="1717"/>
      <c r="X207" s="1716" t="s">
        <v>2231</v>
      </c>
      <c r="Y207" s="1715"/>
      <c r="Z207" s="1715"/>
      <c r="AA207" s="1715"/>
      <c r="AB207" s="1715"/>
      <c r="AC207" s="1715"/>
      <c r="AD207" s="1714"/>
      <c r="AE207" s="371"/>
    </row>
    <row r="208" spans="1:31" ht="20.100000000000001" customHeight="1" x14ac:dyDescent="0.25">
      <c r="A208" s="1597" t="s">
        <v>1580</v>
      </c>
      <c r="B208" s="1599" t="s">
        <v>1612</v>
      </c>
      <c r="C208" s="2430">
        <v>2007</v>
      </c>
      <c r="D208" s="1701">
        <v>3.1</v>
      </c>
      <c r="E208" s="1697">
        <v>9.6999999999999993</v>
      </c>
      <c r="F208" s="1697" t="s">
        <v>2229</v>
      </c>
      <c r="G208" s="1698">
        <v>2008</v>
      </c>
      <c r="H208" s="1699">
        <v>4.2</v>
      </c>
      <c r="I208" s="1697">
        <v>7.9</v>
      </c>
      <c r="J208" s="1697" t="s">
        <v>2228</v>
      </c>
      <c r="K208" s="1698">
        <v>2009</v>
      </c>
      <c r="L208" s="1695">
        <v>4.3684000000000003</v>
      </c>
      <c r="M208" s="1695">
        <v>10</v>
      </c>
      <c r="N208" s="1697" t="s">
        <v>2229</v>
      </c>
      <c r="O208" s="1696">
        <v>2010</v>
      </c>
      <c r="P208" s="1695">
        <v>4.4000000000000004</v>
      </c>
      <c r="Q208" s="2424" t="s">
        <v>2229</v>
      </c>
      <c r="R208" s="2431">
        <v>2011</v>
      </c>
      <c r="S208" s="1695">
        <v>4.4828000000000001</v>
      </c>
      <c r="T208" s="2424" t="s">
        <v>2229</v>
      </c>
      <c r="W208" s="373"/>
      <c r="X208" s="1713" t="s">
        <v>2230</v>
      </c>
      <c r="Y208" s="1712" t="s">
        <v>2229</v>
      </c>
      <c r="Z208" s="1709" t="s">
        <v>2226</v>
      </c>
      <c r="AA208" s="1711" t="s">
        <v>2228</v>
      </c>
      <c r="AB208" s="1709" t="s">
        <v>2226</v>
      </c>
      <c r="AC208" s="1710" t="s">
        <v>2227</v>
      </c>
      <c r="AD208" s="1709" t="s">
        <v>2226</v>
      </c>
      <c r="AE208" s="369"/>
    </row>
    <row r="209" spans="1:31" ht="20.100000000000001" customHeight="1" x14ac:dyDescent="0.25">
      <c r="A209" s="1597" t="s">
        <v>1580</v>
      </c>
      <c r="B209" s="1599" t="s">
        <v>2014</v>
      </c>
      <c r="C209" s="2430">
        <v>2007</v>
      </c>
      <c r="D209" s="1701">
        <v>67.400000000000006</v>
      </c>
      <c r="E209" s="1700">
        <v>8.8000000000000007</v>
      </c>
      <c r="F209" s="1697" t="s">
        <v>2229</v>
      </c>
      <c r="G209" s="1698">
        <v>2008</v>
      </c>
      <c r="H209" s="1699">
        <v>64.8</v>
      </c>
      <c r="I209" s="1697">
        <v>9.1</v>
      </c>
      <c r="J209" s="1697" t="s">
        <v>2229</v>
      </c>
      <c r="K209" s="1698">
        <v>2009</v>
      </c>
      <c r="L209" s="1695">
        <v>65.390500000000003</v>
      </c>
      <c r="M209" s="1695">
        <v>8.0769230769230766</v>
      </c>
      <c r="N209" s="1697" t="s">
        <v>2229</v>
      </c>
      <c r="O209" s="1696">
        <v>2010</v>
      </c>
      <c r="P209" s="1695">
        <v>65.2</v>
      </c>
      <c r="Q209" s="2424" t="s">
        <v>2229</v>
      </c>
      <c r="R209" s="2431">
        <v>2011</v>
      </c>
      <c r="S209" s="1695">
        <v>65.622</v>
      </c>
      <c r="T209" s="1697" t="s">
        <v>2228</v>
      </c>
      <c r="W209" s="1708">
        <v>2007</v>
      </c>
      <c r="X209" s="1706">
        <f>Y209+AA209+AC209</f>
        <v>298</v>
      </c>
      <c r="Y209" s="1706">
        <f>SUMIFS($D:$D,$A:$A,$V$206,$F:$F,Y$208)</f>
        <v>231.20000000000002</v>
      </c>
      <c r="Z209" s="1705">
        <f>Y209/X209</f>
        <v>0.77583892617449668</v>
      </c>
      <c r="AA209" s="1706">
        <f>SUMIFS($D:$D,$A:$A,$V$206,$F:$F,AA$208)</f>
        <v>17.299999999999997</v>
      </c>
      <c r="AB209" s="1707">
        <f>AA209/X209</f>
        <v>5.8053691275167775E-2</v>
      </c>
      <c r="AC209" s="1706">
        <f>SUMIFS($D:$D,$A:$A,$V$206,$F:$F,AC$208)</f>
        <v>49.5</v>
      </c>
      <c r="AD209" s="1705">
        <f>AC209/X209</f>
        <v>0.16610738255033558</v>
      </c>
      <c r="AE209" s="368"/>
    </row>
    <row r="210" spans="1:31" ht="20.100000000000001" customHeight="1" x14ac:dyDescent="0.25">
      <c r="A210" s="1597" t="s">
        <v>1580</v>
      </c>
      <c r="B210" s="1599" t="s">
        <v>2013</v>
      </c>
      <c r="C210" s="2430">
        <v>2007</v>
      </c>
      <c r="D210" s="1701">
        <v>35</v>
      </c>
      <c r="E210" s="1697">
        <v>9.6</v>
      </c>
      <c r="F210" s="1697" t="s">
        <v>2229</v>
      </c>
      <c r="G210" s="1698">
        <v>2008</v>
      </c>
      <c r="H210" s="1699">
        <v>31.5</v>
      </c>
      <c r="I210" s="1697">
        <v>9.6</v>
      </c>
      <c r="J210" s="1697" t="s">
        <v>2229</v>
      </c>
      <c r="K210" s="1698">
        <v>2009</v>
      </c>
      <c r="L210" s="1695">
        <v>31.718400000000003</v>
      </c>
      <c r="M210" s="1695">
        <v>9.6</v>
      </c>
      <c r="N210" s="1697" t="s">
        <v>2229</v>
      </c>
      <c r="O210" s="1696">
        <v>2010</v>
      </c>
      <c r="P210" s="1695">
        <v>32.299999999999997</v>
      </c>
      <c r="Q210" s="2424" t="s">
        <v>2229</v>
      </c>
      <c r="R210" s="2431">
        <v>2011</v>
      </c>
      <c r="S210" s="1695">
        <v>32.522800000000004</v>
      </c>
      <c r="T210" s="2424" t="s">
        <v>2229</v>
      </c>
      <c r="W210" s="1708">
        <v>2008</v>
      </c>
      <c r="X210" s="1706">
        <f>Y210+AA210+AC210</f>
        <v>299.89999999999992</v>
      </c>
      <c r="Y210" s="1706">
        <f>SUMIFS($H:$H,$A:$A,$V$206,$J:$J,Y$208)</f>
        <v>286.39999999999992</v>
      </c>
      <c r="Z210" s="1705">
        <f>Y210/X210</f>
        <v>0.95498499499833278</v>
      </c>
      <c r="AA210" s="1706">
        <f>SUMIFS($H:$H,$A:$A,$V$206,$J:$J,AA$208)</f>
        <v>13.5</v>
      </c>
      <c r="AB210" s="1707">
        <f>AA210/X210</f>
        <v>4.5015005001667233E-2</v>
      </c>
      <c r="AC210" s="1706">
        <f>SUMIFS($H:$H,$A:$A,$V$206,$J:$J,AC$208)</f>
        <v>0</v>
      </c>
      <c r="AD210" s="1705">
        <f>AC210/X210</f>
        <v>0</v>
      </c>
      <c r="AE210" s="368"/>
    </row>
    <row r="211" spans="1:31" ht="20.100000000000001" customHeight="1" x14ac:dyDescent="0.25">
      <c r="A211" s="1597" t="s">
        <v>1580</v>
      </c>
      <c r="B211" s="1599" t="s">
        <v>1607</v>
      </c>
      <c r="C211" s="2430">
        <v>2007</v>
      </c>
      <c r="D211" s="1701">
        <v>1.1000000000000001</v>
      </c>
      <c r="E211" s="1703">
        <v>7.7</v>
      </c>
      <c r="F211" s="1702" t="s">
        <v>2228</v>
      </c>
      <c r="G211" s="1698">
        <v>2008</v>
      </c>
      <c r="H211" s="1699">
        <v>1.2</v>
      </c>
      <c r="I211" s="1697">
        <v>7</v>
      </c>
      <c r="J211" s="1697" t="s">
        <v>2228</v>
      </c>
      <c r="K211" s="1698">
        <v>2009</v>
      </c>
      <c r="L211" s="1695">
        <v>1.1856000000000002</v>
      </c>
      <c r="M211" s="1695">
        <v>9.1999999999999993</v>
      </c>
      <c r="N211" s="1697" t="s">
        <v>2229</v>
      </c>
      <c r="O211" s="1696">
        <v>2010</v>
      </c>
      <c r="P211" s="1695">
        <v>1.2</v>
      </c>
      <c r="Q211" s="2424" t="s">
        <v>2229</v>
      </c>
      <c r="R211" s="2431">
        <v>2011</v>
      </c>
      <c r="S211" s="1695">
        <v>1.2528000000000001</v>
      </c>
      <c r="T211" s="2424" t="s">
        <v>2229</v>
      </c>
      <c r="W211" s="1708">
        <v>2009</v>
      </c>
      <c r="X211" s="1706">
        <f>Y211+AA211+AC211</f>
        <v>302.56579999999991</v>
      </c>
      <c r="Y211" s="1706">
        <f>SUMIFS($L:$L,$A:$A,$V$206,$N:$N,Y$208)</f>
        <v>287.35059999999993</v>
      </c>
      <c r="Z211" s="1705">
        <f>Y211/X211</f>
        <v>0.94971275669622945</v>
      </c>
      <c r="AA211" s="1706">
        <f>SUMIFS($L:$L,$A:$A,$V$206,$N:$N,AA$208)</f>
        <v>15.215200000000001</v>
      </c>
      <c r="AB211" s="1707">
        <f>AA211/X211</f>
        <v>5.0287243303770636E-2</v>
      </c>
      <c r="AC211" s="1706">
        <f>SUMIFS($L:$L,$A:$A,$V$206,$N:$N,AC$208)</f>
        <v>0</v>
      </c>
      <c r="AD211" s="1705">
        <f>AC211/X211</f>
        <v>0</v>
      </c>
      <c r="AE211" s="368"/>
    </row>
    <row r="212" spans="1:31" ht="20.100000000000001" customHeight="1" x14ac:dyDescent="0.25">
      <c r="A212" s="1597" t="s">
        <v>1580</v>
      </c>
      <c r="B212" s="1599" t="s">
        <v>1606</v>
      </c>
      <c r="C212" s="2430">
        <v>2007</v>
      </c>
      <c r="D212" s="1701">
        <v>25.6</v>
      </c>
      <c r="E212" s="1702">
        <v>7.2</v>
      </c>
      <c r="F212" s="1702" t="s">
        <v>2228</v>
      </c>
      <c r="G212" s="1698">
        <v>2008</v>
      </c>
      <c r="H212" s="1699">
        <v>25.2</v>
      </c>
      <c r="I212" s="1697">
        <v>6.3</v>
      </c>
      <c r="J212" s="1697" t="s">
        <v>2228</v>
      </c>
      <c r="K212" s="1698">
        <v>2009</v>
      </c>
      <c r="L212" s="1695">
        <v>25.384</v>
      </c>
      <c r="M212" s="1695">
        <v>6.9230769230769234</v>
      </c>
      <c r="N212" s="1697" t="s">
        <v>2228</v>
      </c>
      <c r="O212" s="1696">
        <v>2010</v>
      </c>
      <c r="P212" s="1695">
        <v>25.7</v>
      </c>
      <c r="Q212" s="2424" t="s">
        <v>2228</v>
      </c>
      <c r="R212" s="2431">
        <v>2011</v>
      </c>
      <c r="S212" s="1695">
        <v>25.833200000000001</v>
      </c>
      <c r="T212" s="1697" t="s">
        <v>2228</v>
      </c>
      <c r="W212" s="1708">
        <v>2010</v>
      </c>
      <c r="X212" s="1706">
        <f>Y212+AA212+AC212</f>
        <v>304.7000000000001</v>
      </c>
      <c r="Y212" s="1706">
        <f>SUMIFS($P:$P,$A:$A,$V$206,$Q:$Q,Y$208)</f>
        <v>268.10000000000008</v>
      </c>
      <c r="Z212" s="1705">
        <f>Y212/X212</f>
        <v>0.87988185100098459</v>
      </c>
      <c r="AA212" s="1706">
        <f>SUMIFS($P:$P,$A:$A,$V$206,$Q:$Q,AA$208)</f>
        <v>29.099999999999998</v>
      </c>
      <c r="AB212" s="1707">
        <f>AA212/X212</f>
        <v>9.5503774204135181E-2</v>
      </c>
      <c r="AC212" s="1706">
        <f>SUMIFS($P:$P,$A:$A,$V$206,$Q:$Q,AC$208)</f>
        <v>7.5</v>
      </c>
      <c r="AD212" s="1705">
        <f>AC212/X212</f>
        <v>2.4614374794880201E-2</v>
      </c>
      <c r="AE212" s="368"/>
    </row>
    <row r="213" spans="1:31" ht="20.100000000000001" customHeight="1" x14ac:dyDescent="0.25">
      <c r="A213" s="1597" t="s">
        <v>1580</v>
      </c>
      <c r="B213" s="1599" t="s">
        <v>1604</v>
      </c>
      <c r="C213" s="2430">
        <v>2007</v>
      </c>
      <c r="D213" s="1701">
        <v>13.1</v>
      </c>
      <c r="E213" s="1703">
        <v>6</v>
      </c>
      <c r="F213" s="1702" t="s">
        <v>2228</v>
      </c>
      <c r="G213" s="1698">
        <v>2008</v>
      </c>
      <c r="H213" s="1699">
        <v>13.2</v>
      </c>
      <c r="I213" s="1697">
        <v>10</v>
      </c>
      <c r="J213" s="1697" t="s">
        <v>2229</v>
      </c>
      <c r="K213" s="1698">
        <v>2009</v>
      </c>
      <c r="L213" s="1695">
        <v>13.334800000000001</v>
      </c>
      <c r="M213" s="1695">
        <v>10</v>
      </c>
      <c r="N213" s="1697" t="s">
        <v>2229</v>
      </c>
      <c r="O213" s="1696">
        <v>2010</v>
      </c>
      <c r="P213" s="1695">
        <v>13.6</v>
      </c>
      <c r="Q213" s="2424" t="s">
        <v>2229</v>
      </c>
      <c r="R213" s="2431">
        <v>2011</v>
      </c>
      <c r="S213" s="1695">
        <v>13.702</v>
      </c>
      <c r="T213" s="2424" t="s">
        <v>2229</v>
      </c>
      <c r="W213" s="1708">
        <v>2011</v>
      </c>
      <c r="X213" s="1706">
        <f>Y213+AA213+AC213</f>
        <v>306.92279999999994</v>
      </c>
      <c r="Y213" s="1706">
        <f>SUMIFS($S:$S,$A:$A,$V$206,$T:$T,Y$208)</f>
        <v>257.68439999999993</v>
      </c>
      <c r="Z213" s="1705">
        <f>Y213/X213</f>
        <v>0.83957399059307414</v>
      </c>
      <c r="AA213" s="1706">
        <f>SUMIFS($S:$S,$A:$A,$V$206,$T:$T,AA$208)</f>
        <v>34.944000000000003</v>
      </c>
      <c r="AB213" s="1707">
        <f>AA213/X213</f>
        <v>0.11385273430321895</v>
      </c>
      <c r="AC213" s="1706">
        <f>SUMIFS($S:$S,$A:$A,$V$206,$T:$T,AC$208)</f>
        <v>14.294400000000001</v>
      </c>
      <c r="AD213" s="1705">
        <f>AC213/X213</f>
        <v>4.6573275103706874E-2</v>
      </c>
      <c r="AE213" s="368"/>
    </row>
    <row r="214" spans="1:31" ht="20.100000000000001" customHeight="1" x14ac:dyDescent="0.25">
      <c r="A214" s="1597" t="s">
        <v>1580</v>
      </c>
      <c r="B214" s="1599" t="s">
        <v>1602</v>
      </c>
      <c r="C214" s="2430">
        <v>2007</v>
      </c>
      <c r="D214" s="1701">
        <v>14</v>
      </c>
      <c r="E214" s="1697">
        <v>3.9</v>
      </c>
      <c r="F214" s="1697" t="s">
        <v>2227</v>
      </c>
      <c r="G214" s="1698">
        <v>2008</v>
      </c>
      <c r="H214" s="1699">
        <v>14.8</v>
      </c>
      <c r="I214" s="1697">
        <v>10</v>
      </c>
      <c r="J214" s="1697" t="s">
        <v>2229</v>
      </c>
      <c r="K214" s="1698">
        <v>2009</v>
      </c>
      <c r="L214" s="1695">
        <v>15.128800000000002</v>
      </c>
      <c r="M214" s="1695">
        <v>10</v>
      </c>
      <c r="N214" s="1697" t="s">
        <v>2229</v>
      </c>
      <c r="O214" s="1696">
        <v>2010</v>
      </c>
      <c r="P214" s="1695">
        <v>15.8</v>
      </c>
      <c r="Q214" s="2424" t="s">
        <v>2229</v>
      </c>
      <c r="R214" s="2431">
        <v>2011</v>
      </c>
      <c r="S214" s="1695">
        <v>16.115200000000002</v>
      </c>
      <c r="T214" s="2424" t="s">
        <v>2229</v>
      </c>
    </row>
    <row r="215" spans="1:31" ht="20.100000000000001" customHeight="1" x14ac:dyDescent="0.25">
      <c r="A215" s="1597" t="s">
        <v>1580</v>
      </c>
      <c r="B215" s="1599" t="s">
        <v>1601</v>
      </c>
      <c r="C215" s="2430">
        <v>2007</v>
      </c>
      <c r="D215" s="1701">
        <v>21.4</v>
      </c>
      <c r="E215" s="1700">
        <v>5.9</v>
      </c>
      <c r="F215" s="1697" t="s">
        <v>2227</v>
      </c>
      <c r="G215" s="1698">
        <v>2008</v>
      </c>
      <c r="H215" s="1699">
        <v>19.5</v>
      </c>
      <c r="I215" s="1697">
        <v>8.3000000000000007</v>
      </c>
      <c r="J215" s="1697" t="s">
        <v>2229</v>
      </c>
      <c r="K215" s="1698">
        <v>2009</v>
      </c>
      <c r="L215" s="1695">
        <v>19.630800000000001</v>
      </c>
      <c r="M215" s="1695">
        <v>7.6</v>
      </c>
      <c r="N215" s="1697" t="s">
        <v>2228</v>
      </c>
      <c r="O215" s="1696">
        <v>2010</v>
      </c>
      <c r="P215" s="1695">
        <v>20.2</v>
      </c>
      <c r="Q215" s="1697" t="s">
        <v>2228</v>
      </c>
      <c r="R215" s="2431">
        <v>2011</v>
      </c>
      <c r="S215" s="1695">
        <v>20.311199999999999</v>
      </c>
      <c r="T215" s="1697" t="s">
        <v>2228</v>
      </c>
    </row>
    <row r="216" spans="1:31" ht="20.100000000000001" customHeight="1" x14ac:dyDescent="0.25">
      <c r="A216" s="1597" t="s">
        <v>1580</v>
      </c>
      <c r="B216" s="1599" t="s">
        <v>1599</v>
      </c>
      <c r="C216" s="2430">
        <v>2007</v>
      </c>
      <c r="D216" s="1701">
        <v>5.9</v>
      </c>
      <c r="E216" s="1697">
        <v>5.4</v>
      </c>
      <c r="F216" s="1697" t="s">
        <v>2227</v>
      </c>
      <c r="G216" s="1698">
        <v>2008</v>
      </c>
      <c r="H216" s="1699">
        <v>6</v>
      </c>
      <c r="I216" s="1697">
        <v>10</v>
      </c>
      <c r="J216" s="1697" t="s">
        <v>2229</v>
      </c>
      <c r="K216" s="1698">
        <v>2009</v>
      </c>
      <c r="L216" s="1695">
        <v>6.1135999999999999</v>
      </c>
      <c r="M216" s="1695">
        <v>10</v>
      </c>
      <c r="N216" s="1697" t="s">
        <v>2229</v>
      </c>
      <c r="O216" s="1696">
        <v>2010</v>
      </c>
      <c r="P216" s="1695">
        <v>6.5</v>
      </c>
      <c r="Q216" s="2424" t="s">
        <v>2229</v>
      </c>
      <c r="R216" s="2431">
        <v>2011</v>
      </c>
      <c r="S216" s="1695">
        <v>6.5672000000000006</v>
      </c>
      <c r="T216" s="2424" t="s">
        <v>2229</v>
      </c>
    </row>
    <row r="217" spans="1:31" ht="20.100000000000001" customHeight="1" x14ac:dyDescent="0.25">
      <c r="A217" s="1597" t="s">
        <v>1580</v>
      </c>
      <c r="B217" s="1599" t="s">
        <v>1598</v>
      </c>
      <c r="C217" s="2430">
        <v>2007</v>
      </c>
      <c r="D217" s="1701">
        <v>3.3</v>
      </c>
      <c r="E217" s="1700">
        <v>5.7</v>
      </c>
      <c r="F217" s="1697" t="s">
        <v>2227</v>
      </c>
      <c r="G217" s="1698">
        <v>2008</v>
      </c>
      <c r="H217" s="1699">
        <v>3.5</v>
      </c>
      <c r="I217" s="1697">
        <v>8.4</v>
      </c>
      <c r="J217" s="1697" t="s">
        <v>2229</v>
      </c>
      <c r="K217" s="1698">
        <v>2009</v>
      </c>
      <c r="L217" s="1695">
        <v>3.4676000000000005</v>
      </c>
      <c r="M217" s="1695">
        <v>8.5</v>
      </c>
      <c r="N217" s="1697" t="s">
        <v>2229</v>
      </c>
      <c r="O217" s="1696">
        <v>2010</v>
      </c>
      <c r="P217" s="1695">
        <v>3.4</v>
      </c>
      <c r="Q217" s="2424" t="s">
        <v>2229</v>
      </c>
      <c r="R217" s="2431">
        <v>2011</v>
      </c>
      <c r="S217" s="1695">
        <v>3.3864000000000001</v>
      </c>
      <c r="T217" s="2424" t="s">
        <v>2229</v>
      </c>
      <c r="V217" s="230" t="s">
        <v>930</v>
      </c>
      <c r="W217" s="2903" t="s">
        <v>2232</v>
      </c>
      <c r="X217" s="2904"/>
      <c r="Y217" s="2904"/>
      <c r="Z217" s="2904"/>
      <c r="AA217" s="2904"/>
      <c r="AB217" s="2904"/>
      <c r="AC217" s="2905"/>
      <c r="AD217" s="372"/>
      <c r="AE217" s="372"/>
    </row>
    <row r="218" spans="1:31" ht="20.100000000000001" customHeight="1" x14ac:dyDescent="0.25">
      <c r="A218" s="1597" t="s">
        <v>1580</v>
      </c>
      <c r="B218" s="1599" t="s">
        <v>1597</v>
      </c>
      <c r="C218" s="2430">
        <v>2007</v>
      </c>
      <c r="D218" s="1701">
        <v>0.9</v>
      </c>
      <c r="E218" s="1702">
        <v>7.2</v>
      </c>
      <c r="F218" s="1702" t="s">
        <v>2228</v>
      </c>
      <c r="G218" s="1698">
        <v>2008</v>
      </c>
      <c r="H218" s="1699">
        <v>0.9</v>
      </c>
      <c r="I218" s="1697">
        <v>6.3</v>
      </c>
      <c r="J218" s="1697" t="s">
        <v>2228</v>
      </c>
      <c r="K218" s="1698">
        <v>2009</v>
      </c>
      <c r="L218" s="1695">
        <v>0.91</v>
      </c>
      <c r="M218" s="1695">
        <v>6.1</v>
      </c>
      <c r="N218" s="1697" t="s">
        <v>2228</v>
      </c>
      <c r="O218" s="1696">
        <v>2010</v>
      </c>
      <c r="P218" s="1695">
        <v>1.1000000000000001</v>
      </c>
      <c r="Q218" s="2424" t="s">
        <v>2228</v>
      </c>
      <c r="R218" s="2431">
        <v>2011</v>
      </c>
      <c r="S218" s="1695">
        <v>1.0931999999999999</v>
      </c>
      <c r="T218" s="1697" t="s">
        <v>2228</v>
      </c>
      <c r="W218" s="1717"/>
      <c r="X218" s="1716" t="s">
        <v>2231</v>
      </c>
      <c r="Y218" s="1715"/>
      <c r="Z218" s="1715"/>
      <c r="AA218" s="1715"/>
      <c r="AB218" s="1715"/>
      <c r="AC218" s="1715"/>
      <c r="AD218" s="1714"/>
      <c r="AE218" s="371"/>
    </row>
    <row r="219" spans="1:31" ht="20.100000000000001" customHeight="1" x14ac:dyDescent="0.25">
      <c r="A219" s="1597" t="s">
        <v>1580</v>
      </c>
      <c r="B219" s="1599" t="s">
        <v>1596</v>
      </c>
      <c r="C219" s="2430">
        <v>2007</v>
      </c>
      <c r="D219" s="1701">
        <v>10.9</v>
      </c>
      <c r="E219" s="1703">
        <v>7.3</v>
      </c>
      <c r="F219" s="1702" t="s">
        <v>2228</v>
      </c>
      <c r="G219" s="1698">
        <v>2008</v>
      </c>
      <c r="H219" s="1699">
        <v>12.4</v>
      </c>
      <c r="I219" s="1697">
        <v>7.5</v>
      </c>
      <c r="J219" s="1697" t="s">
        <v>2228</v>
      </c>
      <c r="K219" s="1698">
        <v>2009</v>
      </c>
      <c r="L219" s="1695">
        <v>12.630400000000002</v>
      </c>
      <c r="M219" s="1695">
        <v>7.4</v>
      </c>
      <c r="N219" s="1697" t="s">
        <v>2228</v>
      </c>
      <c r="O219" s="1696">
        <v>2010</v>
      </c>
      <c r="P219" s="1695">
        <v>11.6</v>
      </c>
      <c r="Q219" s="2424" t="s">
        <v>2228</v>
      </c>
      <c r="R219" s="2431">
        <v>2011</v>
      </c>
      <c r="S219" s="1695">
        <v>11.730400000000001</v>
      </c>
      <c r="T219" s="2424" t="s">
        <v>2229</v>
      </c>
      <c r="W219" s="373"/>
      <c r="X219" s="1713" t="s">
        <v>2230</v>
      </c>
      <c r="Y219" s="1712" t="s">
        <v>2229</v>
      </c>
      <c r="Z219" s="1709" t="s">
        <v>2226</v>
      </c>
      <c r="AA219" s="1711" t="s">
        <v>2228</v>
      </c>
      <c r="AB219" s="1709" t="s">
        <v>2226</v>
      </c>
      <c r="AC219" s="1710" t="s">
        <v>2227</v>
      </c>
      <c r="AD219" s="1709" t="s">
        <v>2226</v>
      </c>
      <c r="AE219" s="369"/>
    </row>
    <row r="220" spans="1:31" ht="20.100000000000001" customHeight="1" x14ac:dyDescent="0.25">
      <c r="A220" s="1597" t="s">
        <v>1580</v>
      </c>
      <c r="B220" s="1599" t="s">
        <v>1594</v>
      </c>
      <c r="C220" s="2430">
        <v>2007</v>
      </c>
      <c r="D220" s="1701">
        <v>3.4</v>
      </c>
      <c r="E220" s="1697">
        <v>5.6</v>
      </c>
      <c r="F220" s="1697" t="s">
        <v>2227</v>
      </c>
      <c r="G220" s="1698">
        <v>2008</v>
      </c>
      <c r="H220" s="1699">
        <v>2.9</v>
      </c>
      <c r="I220" s="1697">
        <v>7</v>
      </c>
      <c r="J220" s="1697" t="s">
        <v>2228</v>
      </c>
      <c r="K220" s="1698">
        <v>2009</v>
      </c>
      <c r="L220" s="1695">
        <v>2.9260000000000002</v>
      </c>
      <c r="M220" s="1695">
        <v>10</v>
      </c>
      <c r="N220" s="1697" t="s">
        <v>2229</v>
      </c>
      <c r="O220" s="1696">
        <v>2010</v>
      </c>
      <c r="P220" s="1695">
        <v>3.1</v>
      </c>
      <c r="Q220" s="2424" t="s">
        <v>2229</v>
      </c>
      <c r="R220" s="2431">
        <v>2011</v>
      </c>
      <c r="S220" s="1695">
        <v>3.1132000000000004</v>
      </c>
      <c r="T220" s="2424" t="s">
        <v>2229</v>
      </c>
      <c r="W220" s="1708">
        <v>2007</v>
      </c>
      <c r="X220" s="1706">
        <f>Y220+AA220+AC220</f>
        <v>119.89999999999999</v>
      </c>
      <c r="Y220" s="1706">
        <f>SUMIFS($D:$D,$A:$A,$V$217,$F:$F,Y$219)</f>
        <v>68.8</v>
      </c>
      <c r="Z220" s="1705">
        <f>Y220/X220</f>
        <v>0.5738115095913261</v>
      </c>
      <c r="AA220" s="1706">
        <f>SUMIFS($D:$D,$A:$A,$V$217,$F:$F,AA$219)</f>
        <v>33.800000000000004</v>
      </c>
      <c r="AB220" s="1707">
        <f>AA220/X220</f>
        <v>0.28190158465387827</v>
      </c>
      <c r="AC220" s="1706">
        <f>SUMIFS($D:$D,$A:$A,$V$217,$F:$F,AC$219)</f>
        <v>17.3</v>
      </c>
      <c r="AD220" s="1705">
        <f>AC220/X220</f>
        <v>0.14428690575479569</v>
      </c>
      <c r="AE220" s="368"/>
    </row>
    <row r="221" spans="1:31" ht="20.100000000000001" customHeight="1" x14ac:dyDescent="0.25">
      <c r="A221" s="1597" t="s">
        <v>1580</v>
      </c>
      <c r="B221" s="1599" t="s">
        <v>1593</v>
      </c>
      <c r="C221" s="2430">
        <v>2007</v>
      </c>
      <c r="D221" s="1701">
        <v>0.5</v>
      </c>
      <c r="E221" s="1700">
        <v>4.5</v>
      </c>
      <c r="F221" s="1697" t="s">
        <v>2227</v>
      </c>
      <c r="G221" s="1698">
        <v>2008</v>
      </c>
      <c r="H221" s="1699">
        <v>9.4</v>
      </c>
      <c r="I221" s="1697">
        <v>6.4</v>
      </c>
      <c r="J221" s="1697" t="s">
        <v>2228</v>
      </c>
      <c r="K221" s="1698">
        <v>2009</v>
      </c>
      <c r="L221" s="1695">
        <v>0.6</v>
      </c>
      <c r="M221" s="1695">
        <v>9</v>
      </c>
      <c r="N221" s="1697" t="s">
        <v>2229</v>
      </c>
      <c r="O221" s="1696">
        <v>2010</v>
      </c>
      <c r="P221" s="1695" t="s">
        <v>2233</v>
      </c>
      <c r="Q221" s="2424" t="s">
        <v>2228</v>
      </c>
      <c r="R221" s="2431">
        <v>2011</v>
      </c>
      <c r="S221" s="1695">
        <v>9.49</v>
      </c>
      <c r="T221" s="1697" t="s">
        <v>2228</v>
      </c>
      <c r="W221" s="1708">
        <v>2008</v>
      </c>
      <c r="X221" s="1706">
        <f>Y221+AA221+AC221</f>
        <v>125.1</v>
      </c>
      <c r="Y221" s="1706">
        <f>SUMIFS($H:$H,$A:$A,$V$217,$J:$J,Y$219)</f>
        <v>78.900000000000006</v>
      </c>
      <c r="Z221" s="1705">
        <f>Y221/X221</f>
        <v>0.63069544364508401</v>
      </c>
      <c r="AA221" s="1706">
        <f>SUMIFS($H:$H,$A:$A,$V$217,$J:$J,AA$219)</f>
        <v>24.6</v>
      </c>
      <c r="AB221" s="1707">
        <f>AA221/X221</f>
        <v>0.19664268585131897</v>
      </c>
      <c r="AC221" s="1706">
        <f>SUMIFS($H:$H,$A:$A,$V$217,$J:$J,AC$219)</f>
        <v>21.6</v>
      </c>
      <c r="AD221" s="1705">
        <f>AC221/X221</f>
        <v>0.17266187050359713</v>
      </c>
      <c r="AE221" s="368"/>
    </row>
    <row r="222" spans="1:31" ht="20.100000000000001" customHeight="1" x14ac:dyDescent="0.25">
      <c r="A222" s="1597" t="s">
        <v>1580</v>
      </c>
      <c r="B222" s="1599" t="s">
        <v>1591</v>
      </c>
      <c r="C222" s="2430">
        <v>2007</v>
      </c>
      <c r="D222" s="1701">
        <v>1.4</v>
      </c>
      <c r="E222" s="1702">
        <v>7.1</v>
      </c>
      <c r="F222" s="1702" t="s">
        <v>2228</v>
      </c>
      <c r="G222" s="1698">
        <v>2008</v>
      </c>
      <c r="H222" s="1699">
        <v>1.2</v>
      </c>
      <c r="I222" s="1697">
        <v>8.3000000000000007</v>
      </c>
      <c r="J222" s="1697" t="s">
        <v>2229</v>
      </c>
      <c r="K222" s="1698">
        <v>2009</v>
      </c>
      <c r="L222" s="1695">
        <v>1.2312000000000001</v>
      </c>
      <c r="M222" s="1695">
        <v>9.4</v>
      </c>
      <c r="N222" s="1697" t="s">
        <v>2229</v>
      </c>
      <c r="O222" s="1696">
        <v>2010</v>
      </c>
      <c r="P222" s="1695">
        <v>1.4</v>
      </c>
      <c r="Q222" s="2424" t="s">
        <v>2229</v>
      </c>
      <c r="R222" s="2431">
        <v>2011</v>
      </c>
      <c r="S222" s="1695">
        <v>1.4088000000000003</v>
      </c>
      <c r="T222" s="2424" t="s">
        <v>2229</v>
      </c>
      <c r="W222" s="1708">
        <v>2009</v>
      </c>
      <c r="X222" s="1706">
        <f>Y222+AA222+AC222</f>
        <v>125.66159999999999</v>
      </c>
      <c r="Y222" s="1706">
        <f>SUMIFS($L:$L,$A:$A,$V$217,$N:$N,Y$219)</f>
        <v>64.989199999999997</v>
      </c>
      <c r="Z222" s="1705">
        <f>Y222/X222</f>
        <v>0.51717628933580351</v>
      </c>
      <c r="AA222" s="1706">
        <f>SUMIFS($L:$L,$A:$A,$V$217,$N:$N,AA$219)</f>
        <v>44.413600000000002</v>
      </c>
      <c r="AB222" s="1707">
        <f>AA222/X222</f>
        <v>0.35343812270415148</v>
      </c>
      <c r="AC222" s="1706">
        <f>SUMIFS($L:$L,$A:$A,$V$217,$N:$N,AC$219)</f>
        <v>16.258800000000001</v>
      </c>
      <c r="AD222" s="1705">
        <f>AC222/X222</f>
        <v>0.1293855879600451</v>
      </c>
      <c r="AE222" s="368"/>
    </row>
    <row r="223" spans="1:31" ht="20.100000000000001" customHeight="1" x14ac:dyDescent="0.25">
      <c r="A223" s="1597" t="s">
        <v>1580</v>
      </c>
      <c r="B223" s="1599" t="s">
        <v>1589</v>
      </c>
      <c r="C223" s="2430">
        <v>2007</v>
      </c>
      <c r="D223" s="1701">
        <v>31.3</v>
      </c>
      <c r="E223" s="1703">
        <v>6.1</v>
      </c>
      <c r="F223" s="1702" t="s">
        <v>2228</v>
      </c>
      <c r="G223" s="1698">
        <v>2008</v>
      </c>
      <c r="H223" s="1699">
        <v>30.9</v>
      </c>
      <c r="I223" s="1697">
        <v>6.7</v>
      </c>
      <c r="J223" s="1697" t="s">
        <v>2228</v>
      </c>
      <c r="K223" s="1698">
        <v>2009</v>
      </c>
      <c r="L223" s="1695">
        <v>31.119199999999999</v>
      </c>
      <c r="M223" s="1695">
        <v>7</v>
      </c>
      <c r="N223" s="1697" t="s">
        <v>2228</v>
      </c>
      <c r="O223" s="1696">
        <v>2010</v>
      </c>
      <c r="P223" s="1695">
        <v>32.1</v>
      </c>
      <c r="Q223" s="2424" t="s">
        <v>2228</v>
      </c>
      <c r="R223" s="2431">
        <v>2011</v>
      </c>
      <c r="S223" s="1695">
        <v>32.305199999999999</v>
      </c>
      <c r="T223" s="1697" t="s">
        <v>2228</v>
      </c>
      <c r="W223" s="1708">
        <v>2010</v>
      </c>
      <c r="X223" s="1706">
        <f>Y223+AA223+AC223</f>
        <v>129.80000000000001</v>
      </c>
      <c r="Y223" s="1706">
        <f>SUMIFS($P:$P,$A:$A,$V$217,$Q:$Q,Y$219)</f>
        <v>109.9</v>
      </c>
      <c r="Z223" s="1705">
        <f>Y223/X223</f>
        <v>0.8466872110939907</v>
      </c>
      <c r="AA223" s="1706">
        <f>SUMIFS($P:$P,$A:$A,$V$217,$Q:$Q,AA$219)</f>
        <v>16.2</v>
      </c>
      <c r="AB223" s="1707">
        <f>AA223/X223</f>
        <v>0.12480739599383665</v>
      </c>
      <c r="AC223" s="1706">
        <f>SUMIFS($P:$P,$A:$A,$V$217,$Q:$Q,AC$219)</f>
        <v>3.7</v>
      </c>
      <c r="AD223" s="1705">
        <f>AC223/X223</f>
        <v>2.8505392912172571E-2</v>
      </c>
      <c r="AE223" s="368"/>
    </row>
    <row r="224" spans="1:31" ht="20.100000000000001" customHeight="1" x14ac:dyDescent="0.25">
      <c r="A224" s="1597" t="s">
        <v>1580</v>
      </c>
      <c r="B224" s="1599" t="s">
        <v>1587</v>
      </c>
      <c r="C224" s="2430">
        <v>2007</v>
      </c>
      <c r="D224" s="1701">
        <v>8.9</v>
      </c>
      <c r="E224" s="1697">
        <v>9.3000000000000007</v>
      </c>
      <c r="F224" s="1697" t="s">
        <v>2229</v>
      </c>
      <c r="G224" s="1698">
        <v>2008</v>
      </c>
      <c r="H224" s="1699">
        <v>8.9</v>
      </c>
      <c r="I224" s="1697">
        <v>7.8</v>
      </c>
      <c r="J224" s="1697" t="s">
        <v>2228</v>
      </c>
      <c r="K224" s="1698">
        <v>2009</v>
      </c>
      <c r="L224" s="1695">
        <v>8.9572000000000003</v>
      </c>
      <c r="M224" s="1695">
        <v>9.6</v>
      </c>
      <c r="N224" s="1697" t="s">
        <v>2229</v>
      </c>
      <c r="O224" s="1696">
        <v>2010</v>
      </c>
      <c r="P224" s="1695">
        <v>9.1</v>
      </c>
      <c r="Q224" s="1697" t="s">
        <v>2228</v>
      </c>
      <c r="R224" s="2431">
        <v>2011</v>
      </c>
      <c r="S224" s="1695">
        <v>9.2248000000000019</v>
      </c>
      <c r="T224" s="2424" t="s">
        <v>2229</v>
      </c>
      <c r="W224" s="1708">
        <v>2011</v>
      </c>
      <c r="X224" s="1706">
        <f>Y224+AA224+AC224</f>
        <v>129.96520000000001</v>
      </c>
      <c r="Y224" s="1706">
        <f>SUMIFS($S:$S,$A:$A,$V$217,$T:$T,Y$219)</f>
        <v>99.042000000000016</v>
      </c>
      <c r="Z224" s="1705">
        <f>Y224/X224</f>
        <v>0.76206553754389639</v>
      </c>
      <c r="AA224" s="1706">
        <f>SUMIFS($S:$S,$A:$A,$V$217,$T:$T,AA$219)</f>
        <v>30.923200000000005</v>
      </c>
      <c r="AB224" s="1707">
        <f>AA224/X224</f>
        <v>0.23793446245610364</v>
      </c>
      <c r="AC224" s="1706">
        <f>SUMIFS($S:$S,$A:$A,$V$217,$T:$T,AC$219)</f>
        <v>0</v>
      </c>
      <c r="AD224" s="1705">
        <f>AC224/X224</f>
        <v>0</v>
      </c>
      <c r="AE224" s="368"/>
    </row>
    <row r="225" spans="1:31" ht="20.100000000000001" customHeight="1" x14ac:dyDescent="0.25">
      <c r="A225" s="1597" t="s">
        <v>1580</v>
      </c>
      <c r="B225" s="1599" t="s">
        <v>1585</v>
      </c>
      <c r="C225" s="2430">
        <v>2007</v>
      </c>
      <c r="D225" s="1701">
        <v>52.3</v>
      </c>
      <c r="E225" s="1700">
        <v>3.8</v>
      </c>
      <c r="F225" s="1697" t="s">
        <v>2227</v>
      </c>
      <c r="G225" s="1698">
        <v>2008</v>
      </c>
      <c r="H225" s="1699">
        <v>52.4</v>
      </c>
      <c r="I225" s="1697">
        <v>10</v>
      </c>
      <c r="J225" s="1697" t="s">
        <v>2229</v>
      </c>
      <c r="K225" s="1698">
        <v>2009</v>
      </c>
      <c r="L225" s="1695">
        <v>53.076500000000003</v>
      </c>
      <c r="M225" s="1695">
        <v>10</v>
      </c>
      <c r="N225" s="1697" t="s">
        <v>2229</v>
      </c>
      <c r="O225" s="1696">
        <v>2010</v>
      </c>
      <c r="P225" s="1695">
        <v>54.4</v>
      </c>
      <c r="Q225" s="2424" t="s">
        <v>2229</v>
      </c>
      <c r="R225" s="2431">
        <v>2011</v>
      </c>
      <c r="S225" s="1695">
        <v>54.970500000000001</v>
      </c>
      <c r="T225" s="2424" t="s">
        <v>2229</v>
      </c>
    </row>
    <row r="226" spans="1:31" ht="20.100000000000001" customHeight="1" x14ac:dyDescent="0.25">
      <c r="A226" s="1597" t="s">
        <v>1580</v>
      </c>
      <c r="B226" s="1599" t="s">
        <v>1583</v>
      </c>
      <c r="C226" s="2430">
        <v>2007</v>
      </c>
      <c r="D226" s="1701">
        <v>8.8000000000000007</v>
      </c>
      <c r="E226" s="1702">
        <v>7.6</v>
      </c>
      <c r="F226" s="1702" t="s">
        <v>2228</v>
      </c>
      <c r="G226" s="1698">
        <v>2008</v>
      </c>
      <c r="H226" s="1699">
        <v>8.8000000000000007</v>
      </c>
      <c r="I226" s="1697">
        <v>8.5</v>
      </c>
      <c r="J226" s="1697" t="s">
        <v>2229</v>
      </c>
      <c r="K226" s="1698">
        <v>2009</v>
      </c>
      <c r="L226" s="1695">
        <v>8.8391999999999999</v>
      </c>
      <c r="M226" s="1695">
        <v>8</v>
      </c>
      <c r="N226" s="1697" t="s">
        <v>2229</v>
      </c>
      <c r="O226" s="1696">
        <v>2010</v>
      </c>
      <c r="P226" s="1695">
        <v>10</v>
      </c>
      <c r="Q226" s="2424" t="s">
        <v>2229</v>
      </c>
      <c r="R226" s="2431">
        <v>2011</v>
      </c>
      <c r="S226" s="1695">
        <v>10.0608</v>
      </c>
      <c r="T226" s="2424" t="s">
        <v>2229</v>
      </c>
    </row>
    <row r="227" spans="1:31" ht="20.100000000000001" customHeight="1" x14ac:dyDescent="0.25">
      <c r="A227" s="1597" t="s">
        <v>1580</v>
      </c>
      <c r="B227" s="1599" t="s">
        <v>1581</v>
      </c>
      <c r="C227" s="2430">
        <v>2007</v>
      </c>
      <c r="D227" s="1701">
        <v>1.1000000000000001</v>
      </c>
      <c r="E227" s="1700">
        <v>8.4</v>
      </c>
      <c r="F227" s="1697" t="s">
        <v>2229</v>
      </c>
      <c r="G227" s="1698">
        <v>2008</v>
      </c>
      <c r="H227" s="1699">
        <v>1.1000000000000001</v>
      </c>
      <c r="I227" s="1697">
        <v>8.5</v>
      </c>
      <c r="J227" s="1697" t="s">
        <v>2229</v>
      </c>
      <c r="K227" s="1698">
        <v>2009</v>
      </c>
      <c r="L227" s="1695">
        <v>1.1279999999999999</v>
      </c>
      <c r="M227" s="1695">
        <v>8.1999999999999993</v>
      </c>
      <c r="N227" s="1697" t="s">
        <v>2229</v>
      </c>
      <c r="O227" s="1696">
        <v>2010</v>
      </c>
      <c r="P227" s="1695">
        <v>1</v>
      </c>
      <c r="Q227" s="2424" t="s">
        <v>2229</v>
      </c>
      <c r="R227" s="2431">
        <v>2011</v>
      </c>
      <c r="S227" s="1695">
        <v>1.0456000000000001</v>
      </c>
      <c r="T227" s="2424" t="s">
        <v>2229</v>
      </c>
    </row>
    <row r="228" spans="1:31" ht="20.100000000000001" customHeight="1" x14ac:dyDescent="0.25">
      <c r="A228" s="1597" t="s">
        <v>1516</v>
      </c>
      <c r="B228" s="1599" t="s">
        <v>1579</v>
      </c>
      <c r="C228" s="2430">
        <v>2007</v>
      </c>
      <c r="D228" s="1699">
        <v>1.1000000000000001</v>
      </c>
      <c r="E228" s="1697">
        <v>8.6999999999999993</v>
      </c>
      <c r="F228" s="1697" t="s">
        <v>2229</v>
      </c>
      <c r="G228" s="1698">
        <v>2008</v>
      </c>
      <c r="H228" s="1699">
        <v>1.2</v>
      </c>
      <c r="I228" s="1697">
        <v>8.6999999999999993</v>
      </c>
      <c r="J228" s="1697" t="s">
        <v>2229</v>
      </c>
      <c r="K228" s="1698">
        <v>2009</v>
      </c>
      <c r="L228" s="1695">
        <v>1.1759999999999999</v>
      </c>
      <c r="M228" s="1695">
        <v>7.5</v>
      </c>
      <c r="N228" s="1697" t="s">
        <v>2228</v>
      </c>
      <c r="O228" s="1696">
        <v>2010</v>
      </c>
      <c r="P228" s="1695">
        <v>1.5</v>
      </c>
      <c r="Q228" s="2424" t="s">
        <v>2228</v>
      </c>
      <c r="R228" s="2431">
        <v>2011</v>
      </c>
      <c r="S228" s="1695">
        <v>1.4972000000000001</v>
      </c>
      <c r="T228" s="2424" t="s">
        <v>2229</v>
      </c>
      <c r="V228" s="230" t="s">
        <v>881</v>
      </c>
      <c r="W228" s="2903" t="s">
        <v>2232</v>
      </c>
      <c r="X228" s="2904"/>
      <c r="Y228" s="2904"/>
      <c r="Z228" s="2904"/>
      <c r="AA228" s="2904"/>
      <c r="AB228" s="2904"/>
      <c r="AC228" s="2905"/>
      <c r="AD228" s="372"/>
      <c r="AE228" s="372"/>
    </row>
    <row r="229" spans="1:31" ht="20.100000000000001" customHeight="1" x14ac:dyDescent="0.25">
      <c r="A229" s="1597" t="s">
        <v>1516</v>
      </c>
      <c r="B229" s="1599" t="s">
        <v>1577</v>
      </c>
      <c r="C229" s="2430">
        <v>2007</v>
      </c>
      <c r="D229" s="1699">
        <v>6</v>
      </c>
      <c r="E229" s="1703">
        <v>6.4</v>
      </c>
      <c r="F229" s="1702" t="s">
        <v>2228</v>
      </c>
      <c r="G229" s="1698">
        <v>2008</v>
      </c>
      <c r="H229" s="1699">
        <v>5.9</v>
      </c>
      <c r="I229" s="1697">
        <v>7.9</v>
      </c>
      <c r="J229" s="1697" t="s">
        <v>2228</v>
      </c>
      <c r="K229" s="1698">
        <v>2009</v>
      </c>
      <c r="L229" s="1695">
        <v>5.9139999999999997</v>
      </c>
      <c r="M229" s="1695">
        <v>7.9</v>
      </c>
      <c r="N229" s="1697" t="s">
        <v>2228</v>
      </c>
      <c r="O229" s="1696">
        <v>2010</v>
      </c>
      <c r="P229" s="1695">
        <v>5.7</v>
      </c>
      <c r="Q229" s="2424" t="s">
        <v>2229</v>
      </c>
      <c r="R229" s="2431">
        <v>2011</v>
      </c>
      <c r="S229" s="1695">
        <v>5.69</v>
      </c>
      <c r="T229" s="1697" t="s">
        <v>2228</v>
      </c>
      <c r="W229" s="1717"/>
      <c r="X229" s="1716" t="s">
        <v>2231</v>
      </c>
      <c r="Y229" s="1715"/>
      <c r="Z229" s="1715"/>
      <c r="AA229" s="1715"/>
      <c r="AB229" s="1715"/>
      <c r="AC229" s="1715"/>
      <c r="AD229" s="1714"/>
      <c r="AE229" s="371"/>
    </row>
    <row r="230" spans="1:31" ht="20.100000000000001" customHeight="1" x14ac:dyDescent="0.25">
      <c r="A230" s="1597" t="s">
        <v>1516</v>
      </c>
      <c r="B230" s="1599" t="s">
        <v>1575</v>
      </c>
      <c r="C230" s="2430">
        <v>2007</v>
      </c>
      <c r="D230" s="1699">
        <v>1.6</v>
      </c>
      <c r="E230" s="1702">
        <v>7.9</v>
      </c>
      <c r="F230" s="1702" t="s">
        <v>2228</v>
      </c>
      <c r="G230" s="1698">
        <v>2008</v>
      </c>
      <c r="H230" s="1699">
        <v>1.6</v>
      </c>
      <c r="I230" s="1697">
        <v>6.4</v>
      </c>
      <c r="J230" s="1697" t="s">
        <v>2228</v>
      </c>
      <c r="K230" s="1698">
        <v>2009</v>
      </c>
      <c r="L230" s="1695">
        <v>1.6604000000000001</v>
      </c>
      <c r="M230" s="1695">
        <v>8.6999999999999993</v>
      </c>
      <c r="N230" s="1697" t="s">
        <v>2229</v>
      </c>
      <c r="O230" s="1696">
        <v>2010</v>
      </c>
      <c r="P230" s="1695">
        <v>1.7</v>
      </c>
      <c r="Q230" s="2424" t="s">
        <v>2229</v>
      </c>
      <c r="R230" s="2431">
        <v>2011</v>
      </c>
      <c r="S230" s="1695">
        <v>1.7344000000000002</v>
      </c>
      <c r="T230" s="2424" t="s">
        <v>2229</v>
      </c>
      <c r="W230" s="373"/>
      <c r="X230" s="1713" t="s">
        <v>2230</v>
      </c>
      <c r="Y230" s="1712" t="s">
        <v>2229</v>
      </c>
      <c r="Z230" s="1709" t="s">
        <v>2226</v>
      </c>
      <c r="AA230" s="1711" t="s">
        <v>2228</v>
      </c>
      <c r="AB230" s="1709" t="s">
        <v>2226</v>
      </c>
      <c r="AC230" s="1710" t="s">
        <v>2227</v>
      </c>
      <c r="AD230" s="1709" t="s">
        <v>2226</v>
      </c>
      <c r="AE230" s="369"/>
    </row>
    <row r="231" spans="1:31" ht="20.100000000000001" customHeight="1" x14ac:dyDescent="0.25">
      <c r="A231" s="1597" t="s">
        <v>1516</v>
      </c>
      <c r="B231" s="1599" t="s">
        <v>1573</v>
      </c>
      <c r="C231" s="2430">
        <v>2007</v>
      </c>
      <c r="D231" s="1699">
        <v>4.2</v>
      </c>
      <c r="E231" s="1700">
        <v>4.4000000000000004</v>
      </c>
      <c r="F231" s="1697" t="s">
        <v>2227</v>
      </c>
      <c r="G231" s="1698">
        <v>2008</v>
      </c>
      <c r="H231" s="1699">
        <v>3.4</v>
      </c>
      <c r="I231" s="1697">
        <v>9.4</v>
      </c>
      <c r="J231" s="1697" t="s">
        <v>2229</v>
      </c>
      <c r="K231" s="1698">
        <v>2009</v>
      </c>
      <c r="L231" s="1695">
        <v>3.4292000000000002</v>
      </c>
      <c r="M231" s="1695">
        <v>8.6999999999999993</v>
      </c>
      <c r="N231" s="1697" t="s">
        <v>2229</v>
      </c>
      <c r="O231" s="1696">
        <v>2010</v>
      </c>
      <c r="P231" s="1695">
        <v>4.5</v>
      </c>
      <c r="Q231" s="2424" t="s">
        <v>2229</v>
      </c>
      <c r="R231" s="2431">
        <v>2011</v>
      </c>
      <c r="S231" s="1695">
        <v>7.0140000000000002</v>
      </c>
      <c r="T231" s="2424" t="s">
        <v>2229</v>
      </c>
      <c r="W231" s="1708">
        <v>2007</v>
      </c>
      <c r="X231" s="1706">
        <f>Y231+AA231+AC231</f>
        <v>209.4</v>
      </c>
      <c r="Y231" s="1706">
        <f>SUMIFS($D:$D,$A:$A,$V$228,$F:$F,Y$230)</f>
        <v>45.7</v>
      </c>
      <c r="Z231" s="1705">
        <f>Y231/X231</f>
        <v>0.21824259789875836</v>
      </c>
      <c r="AA231" s="1706">
        <f>SUMIFS($D:$D,$A:$A,$V$228,$F:$F,AA$230)</f>
        <v>25.9</v>
      </c>
      <c r="AB231" s="1707">
        <f>AA231/X231</f>
        <v>0.12368672397325692</v>
      </c>
      <c r="AC231" s="1706">
        <f>SUMIFS($D:$D,$A:$A,$V$228,$F:$F,AC$230)</f>
        <v>137.80000000000001</v>
      </c>
      <c r="AD231" s="1705">
        <f>AC231/X231</f>
        <v>0.65807067812798481</v>
      </c>
      <c r="AE231" s="368"/>
    </row>
    <row r="232" spans="1:31" ht="20.100000000000001" customHeight="1" x14ac:dyDescent="0.25">
      <c r="A232" s="1597" t="s">
        <v>1516</v>
      </c>
      <c r="B232" s="1599" t="s">
        <v>1571</v>
      </c>
      <c r="C232" s="2430">
        <v>2007</v>
      </c>
      <c r="D232" s="1699">
        <v>7</v>
      </c>
      <c r="E232" s="1702">
        <v>6</v>
      </c>
      <c r="F232" s="1702" t="s">
        <v>2228</v>
      </c>
      <c r="G232" s="1698">
        <v>2008</v>
      </c>
      <c r="H232" s="1699">
        <v>7.2</v>
      </c>
      <c r="I232" s="1697">
        <v>9.1999999999999993</v>
      </c>
      <c r="J232" s="1697" t="s">
        <v>2229</v>
      </c>
      <c r="K232" s="1698">
        <v>2009</v>
      </c>
      <c r="L232" s="1695">
        <v>7.3520000000000003</v>
      </c>
      <c r="M232" s="1695">
        <v>9.1</v>
      </c>
      <c r="N232" s="1697" t="s">
        <v>2229</v>
      </c>
      <c r="O232" s="1696">
        <v>2010</v>
      </c>
      <c r="P232" s="1695">
        <v>7.5</v>
      </c>
      <c r="Q232" s="2424" t="s">
        <v>2229</v>
      </c>
      <c r="R232" s="2431">
        <v>2011</v>
      </c>
      <c r="S232" s="1695">
        <v>7.6636000000000006</v>
      </c>
      <c r="T232" s="1697" t="s">
        <v>2228</v>
      </c>
      <c r="W232" s="1708">
        <v>2008</v>
      </c>
      <c r="X232" s="1706">
        <f>Y232+AA232+AC232</f>
        <v>208.4</v>
      </c>
      <c r="Y232" s="1706">
        <f>SUMIFS($H:$H,$A:$A,$V$228,$J:$J,Y$230)</f>
        <v>38.900000000000006</v>
      </c>
      <c r="Z232" s="1705">
        <f>Y232/X232</f>
        <v>0.18666026871401153</v>
      </c>
      <c r="AA232" s="1706">
        <f>SUMIFS($H:$H,$A:$A,$V$228,$J:$J,AA$230)</f>
        <v>165.4</v>
      </c>
      <c r="AB232" s="1707">
        <f>AA232/X232</f>
        <v>0.7936660268714012</v>
      </c>
      <c r="AC232" s="1706">
        <f>SUMIFS($H:$H,$A:$A,$V$228,$J:$J,AC$230)</f>
        <v>4.0999999999999996</v>
      </c>
      <c r="AD232" s="1705">
        <f>AC232/X232</f>
        <v>1.967370441458733E-2</v>
      </c>
      <c r="AE232" s="368"/>
    </row>
    <row r="233" spans="1:31" ht="20.100000000000001" customHeight="1" x14ac:dyDescent="0.25">
      <c r="A233" s="1597" t="s">
        <v>1516</v>
      </c>
      <c r="B233" s="1599" t="s">
        <v>1569</v>
      </c>
      <c r="C233" s="2430">
        <v>2007</v>
      </c>
      <c r="D233" s="1699">
        <v>2.6</v>
      </c>
      <c r="E233" s="1700">
        <v>4.4000000000000004</v>
      </c>
      <c r="F233" s="1697" t="s">
        <v>2227</v>
      </c>
      <c r="G233" s="1698">
        <v>2008</v>
      </c>
      <c r="H233" s="1699">
        <v>2.6</v>
      </c>
      <c r="I233" s="1697">
        <v>6.6</v>
      </c>
      <c r="J233" s="1697" t="s">
        <v>2228</v>
      </c>
      <c r="K233" s="1698">
        <v>2009</v>
      </c>
      <c r="L233" s="1695">
        <v>2.6668000000000003</v>
      </c>
      <c r="M233" s="1695">
        <v>9.1</v>
      </c>
      <c r="N233" s="1697" t="s">
        <v>2229</v>
      </c>
      <c r="O233" s="1696">
        <v>2010</v>
      </c>
      <c r="P233" s="1695">
        <v>2.4</v>
      </c>
      <c r="Q233" s="1697" t="s">
        <v>2229</v>
      </c>
      <c r="R233" s="2431">
        <v>2011</v>
      </c>
      <c r="S233" s="1695">
        <v>2.4972000000000003</v>
      </c>
      <c r="T233" s="2424" t="s">
        <v>2229</v>
      </c>
      <c r="W233" s="1708">
        <v>2009</v>
      </c>
      <c r="X233" s="1706">
        <f>Y233+AA233+AC233</f>
        <v>210.12640000000002</v>
      </c>
      <c r="Y233" s="1706">
        <f>SUMIFS($L:$L,$A:$A,$V$228,$N:$N,Y$230)</f>
        <v>51.198800000000013</v>
      </c>
      <c r="Z233" s="1705">
        <f>Y233/X233</f>
        <v>0.24365715112427572</v>
      </c>
      <c r="AA233" s="1706">
        <f>SUMIFS($L:$L,$A:$A,$V$228,$N:$N,AA$230)</f>
        <v>156.73160000000001</v>
      </c>
      <c r="AB233" s="1707">
        <f>AA233/X233</f>
        <v>0.74589199643643067</v>
      </c>
      <c r="AC233" s="1706">
        <f>SUMIFS($L:$L,$A:$A,$V$228,$N:$N,AC$230)</f>
        <v>2.1960000000000002</v>
      </c>
      <c r="AD233" s="1705">
        <f>AC233/X233</f>
        <v>1.0450852439293681E-2</v>
      </c>
      <c r="AE233" s="368"/>
    </row>
    <row r="234" spans="1:31" ht="20.100000000000001" customHeight="1" x14ac:dyDescent="0.25">
      <c r="A234" s="1597" t="s">
        <v>1516</v>
      </c>
      <c r="B234" s="1599" t="s">
        <v>1567</v>
      </c>
      <c r="C234" s="2430">
        <v>2007</v>
      </c>
      <c r="D234" s="1699">
        <v>17.7</v>
      </c>
      <c r="E234" s="1697">
        <v>9.4</v>
      </c>
      <c r="F234" s="1697" t="s">
        <v>2229</v>
      </c>
      <c r="G234" s="1698">
        <v>2008</v>
      </c>
      <c r="H234" s="1699">
        <v>16.600000000000001</v>
      </c>
      <c r="I234" s="1697">
        <v>8.1999999999999993</v>
      </c>
      <c r="J234" s="1697" t="s">
        <v>2229</v>
      </c>
      <c r="K234" s="1698">
        <v>2009</v>
      </c>
      <c r="L234" s="1695">
        <v>17.005600000000001</v>
      </c>
      <c r="M234" s="1695">
        <v>7.7</v>
      </c>
      <c r="N234" s="1697" t="s">
        <v>2228</v>
      </c>
      <c r="O234" s="1696">
        <v>2010</v>
      </c>
      <c r="P234" s="1695">
        <v>18.2</v>
      </c>
      <c r="Q234" s="2424" t="s">
        <v>2229</v>
      </c>
      <c r="R234" s="2431">
        <v>2011</v>
      </c>
      <c r="S234" s="1695">
        <v>18.582000000000001</v>
      </c>
      <c r="T234" s="2424" t="s">
        <v>2229</v>
      </c>
      <c r="W234" s="1708">
        <v>2010</v>
      </c>
      <c r="X234" s="1706">
        <f>Y234+AA234+AC234</f>
        <v>204.4</v>
      </c>
      <c r="Y234" s="1706">
        <f>SUMIFS($P:$P,$A:$A,$V$228,$Q:$Q,Y$230)</f>
        <v>45.2</v>
      </c>
      <c r="Z234" s="1705">
        <f>Y234/X234</f>
        <v>0.22113502935420745</v>
      </c>
      <c r="AA234" s="1706">
        <f>SUMIFS($P:$P,$A:$A,$V$228,$Q:$Q,AA$230)</f>
        <v>145.79999999999998</v>
      </c>
      <c r="AB234" s="1707">
        <f>AA234/X234</f>
        <v>0.71330724070450091</v>
      </c>
      <c r="AC234" s="1706">
        <f>SUMIFS($P:$P,$A:$A,$V$228,$Q:$Q,AC$230)</f>
        <v>13.399999999999999</v>
      </c>
      <c r="AD234" s="1705">
        <f>AC234/X234</f>
        <v>6.5557729941291581E-2</v>
      </c>
      <c r="AE234" s="368"/>
    </row>
    <row r="235" spans="1:31" ht="20.100000000000001" customHeight="1" x14ac:dyDescent="0.25">
      <c r="A235" s="1597" t="s">
        <v>1516</v>
      </c>
      <c r="B235" s="1599" t="s">
        <v>1565</v>
      </c>
      <c r="C235" s="2430">
        <v>2007</v>
      </c>
      <c r="D235" s="1699">
        <v>59.6</v>
      </c>
      <c r="E235" s="1700">
        <v>8.4</v>
      </c>
      <c r="F235" s="1697" t="s">
        <v>2229</v>
      </c>
      <c r="G235" s="1698">
        <v>2008</v>
      </c>
      <c r="H235" s="1699">
        <v>61.6</v>
      </c>
      <c r="I235" s="1697">
        <v>8.1999999999999993</v>
      </c>
      <c r="J235" s="1697" t="s">
        <v>2229</v>
      </c>
      <c r="K235" s="1698">
        <v>2009</v>
      </c>
      <c r="L235" s="1695">
        <v>62.578499999999998</v>
      </c>
      <c r="M235" s="1695">
        <v>8.0769230769230766</v>
      </c>
      <c r="N235" s="1697" t="s">
        <v>2229</v>
      </c>
      <c r="O235" s="1696">
        <v>2010</v>
      </c>
      <c r="P235" s="1695">
        <v>61.4</v>
      </c>
      <c r="Q235" s="2424" t="s">
        <v>2228</v>
      </c>
      <c r="R235" s="2431">
        <v>2011</v>
      </c>
      <c r="S235" s="1695">
        <v>62.042999999999999</v>
      </c>
      <c r="T235" s="1697" t="s">
        <v>2228</v>
      </c>
      <c r="W235" s="1708">
        <v>2011</v>
      </c>
      <c r="X235" s="1706">
        <f>Y235+AA235+AC235</f>
        <v>204.834</v>
      </c>
      <c r="Y235" s="1706">
        <f>SUMIFS($S:$S,$A:$A,$V$228,$T:$T,Y$230)</f>
        <v>167.89959999999999</v>
      </c>
      <c r="Z235" s="1705">
        <f>Y235/X235</f>
        <v>0.8196861849107081</v>
      </c>
      <c r="AA235" s="1706">
        <f>SUMIFS($S:$S,$A:$A,$V$228,$T:$T,AA$230)</f>
        <v>36.934400000000004</v>
      </c>
      <c r="AB235" s="1707">
        <f>AA235/X235</f>
        <v>0.18031381508929184</v>
      </c>
      <c r="AC235" s="1706">
        <f>SUMIFS($S:$S,$A:$A,$V$228,$T:$T,AC$230)</f>
        <v>0</v>
      </c>
      <c r="AD235" s="1705">
        <f>AC235/X235</f>
        <v>0</v>
      </c>
      <c r="AE235" s="368"/>
    </row>
    <row r="236" spans="1:31" ht="20.100000000000001" customHeight="1" x14ac:dyDescent="0.25">
      <c r="A236" s="1597" t="s">
        <v>1516</v>
      </c>
      <c r="B236" s="1599" t="s">
        <v>1561</v>
      </c>
      <c r="C236" s="2430">
        <v>2007</v>
      </c>
      <c r="D236" s="1699">
        <v>16.100000000000001</v>
      </c>
      <c r="E236" s="1697">
        <v>8.3000000000000007</v>
      </c>
      <c r="F236" s="1697" t="s">
        <v>2229</v>
      </c>
      <c r="G236" s="1698">
        <v>2008</v>
      </c>
      <c r="H236" s="1699">
        <v>13</v>
      </c>
      <c r="I236" s="1697">
        <v>8.1999999999999993</v>
      </c>
      <c r="J236" s="1697" t="s">
        <v>2229</v>
      </c>
      <c r="K236" s="1698">
        <v>2009</v>
      </c>
      <c r="L236" s="1695">
        <v>13.292400000000001</v>
      </c>
      <c r="M236" s="1695">
        <v>8.4615384615384617</v>
      </c>
      <c r="N236" s="1697" t="s">
        <v>2229</v>
      </c>
      <c r="O236" s="1696">
        <v>2010</v>
      </c>
      <c r="P236" s="1695">
        <v>14.1</v>
      </c>
      <c r="Q236" s="2424" t="s">
        <v>2229</v>
      </c>
      <c r="R236" s="2431">
        <v>2011</v>
      </c>
      <c r="S236" s="1695">
        <v>14.3256</v>
      </c>
      <c r="T236" s="1697" t="s">
        <v>2228</v>
      </c>
    </row>
    <row r="237" spans="1:31" ht="20.100000000000001" customHeight="1" x14ac:dyDescent="0.25">
      <c r="A237" s="1597" t="s">
        <v>1516</v>
      </c>
      <c r="B237" s="1599" t="s">
        <v>1559</v>
      </c>
      <c r="C237" s="2430">
        <v>2007</v>
      </c>
      <c r="D237" s="1699">
        <v>5.4</v>
      </c>
      <c r="E237" s="1700">
        <v>5.6</v>
      </c>
      <c r="F237" s="1697" t="s">
        <v>2227</v>
      </c>
      <c r="G237" s="1698">
        <v>2008</v>
      </c>
      <c r="H237" s="1699">
        <v>5.3</v>
      </c>
      <c r="I237" s="1697">
        <v>6.9</v>
      </c>
      <c r="J237" s="1697" t="s">
        <v>2228</v>
      </c>
      <c r="K237" s="1698">
        <v>2009</v>
      </c>
      <c r="L237" s="1695">
        <v>5.3756000000000004</v>
      </c>
      <c r="M237" s="1695">
        <v>7.3</v>
      </c>
      <c r="N237" s="1697" t="s">
        <v>2228</v>
      </c>
      <c r="O237" s="1696">
        <v>2010</v>
      </c>
      <c r="P237" s="1695">
        <v>5.8</v>
      </c>
      <c r="Q237" s="2424" t="s">
        <v>2228</v>
      </c>
      <c r="R237" s="2431">
        <v>2011</v>
      </c>
      <c r="S237" s="1695">
        <v>5.8928000000000003</v>
      </c>
      <c r="T237" s="1697" t="s">
        <v>2228</v>
      </c>
    </row>
    <row r="238" spans="1:31" ht="20.100000000000001" customHeight="1" x14ac:dyDescent="0.25">
      <c r="A238" s="1597" t="s">
        <v>1516</v>
      </c>
      <c r="B238" s="1599" t="s">
        <v>1557</v>
      </c>
      <c r="C238" s="2430">
        <v>2007</v>
      </c>
      <c r="D238" s="1699">
        <v>15.2</v>
      </c>
      <c r="E238" s="1697">
        <v>8.5</v>
      </c>
      <c r="F238" s="1697" t="s">
        <v>2229</v>
      </c>
      <c r="G238" s="1698">
        <v>2008</v>
      </c>
      <c r="H238" s="1699">
        <v>14.2</v>
      </c>
      <c r="I238" s="1697">
        <v>7.2</v>
      </c>
      <c r="J238" s="1697" t="s">
        <v>2228</v>
      </c>
      <c r="K238" s="1698">
        <v>2009</v>
      </c>
      <c r="L238" s="1695">
        <v>14.4968</v>
      </c>
      <c r="M238" s="1695">
        <v>8.384615384615385</v>
      </c>
      <c r="N238" s="1697" t="s">
        <v>2229</v>
      </c>
      <c r="O238" s="1696">
        <v>2010</v>
      </c>
      <c r="P238" s="1695">
        <v>15</v>
      </c>
      <c r="Q238" s="2424" t="s">
        <v>2228</v>
      </c>
      <c r="R238" s="2431">
        <v>2011</v>
      </c>
      <c r="S238" s="1695">
        <v>15.321200000000001</v>
      </c>
      <c r="T238" s="1697" t="s">
        <v>2228</v>
      </c>
      <c r="W238" s="367"/>
      <c r="X238" s="367"/>
      <c r="Y238" s="367"/>
      <c r="Z238" s="367"/>
      <c r="AA238" s="367"/>
      <c r="AB238" s="367"/>
      <c r="AC238" s="367"/>
      <c r="AD238" s="367"/>
      <c r="AE238" s="367"/>
    </row>
    <row r="239" spans="1:31" ht="20.100000000000001" customHeight="1" x14ac:dyDescent="0.25">
      <c r="A239" s="1597" t="s">
        <v>1516</v>
      </c>
      <c r="B239" s="1599" t="s">
        <v>1555</v>
      </c>
      <c r="C239" s="2430">
        <v>2007</v>
      </c>
      <c r="D239" s="1699">
        <v>4</v>
      </c>
      <c r="E239" s="1700">
        <v>9.6</v>
      </c>
      <c r="F239" s="1697" t="s">
        <v>2229</v>
      </c>
      <c r="G239" s="1698">
        <v>2008</v>
      </c>
      <c r="H239" s="1699">
        <v>4.0999999999999996</v>
      </c>
      <c r="I239" s="1697">
        <v>9.6</v>
      </c>
      <c r="J239" s="1697" t="s">
        <v>2229</v>
      </c>
      <c r="K239" s="1698">
        <v>2009</v>
      </c>
      <c r="L239" s="1695">
        <v>4.1488000000000005</v>
      </c>
      <c r="M239" s="1695">
        <v>9.6</v>
      </c>
      <c r="N239" s="1697" t="s">
        <v>2229</v>
      </c>
      <c r="O239" s="1696">
        <v>2010</v>
      </c>
      <c r="P239" s="1695">
        <v>4.2</v>
      </c>
      <c r="Q239" s="2424" t="s">
        <v>2229</v>
      </c>
      <c r="R239" s="2431">
        <v>2011</v>
      </c>
      <c r="S239" s="1695">
        <v>4.2519999999999998</v>
      </c>
      <c r="T239" s="2424" t="s">
        <v>2229</v>
      </c>
      <c r="V239" s="230" t="s">
        <v>840</v>
      </c>
      <c r="W239" s="2903" t="s">
        <v>2232</v>
      </c>
      <c r="X239" s="2904"/>
      <c r="Y239" s="2904"/>
      <c r="Z239" s="2904"/>
      <c r="AA239" s="2904"/>
      <c r="AB239" s="2904"/>
      <c r="AC239" s="2905"/>
      <c r="AD239" s="372"/>
      <c r="AE239" s="372"/>
    </row>
    <row r="240" spans="1:31" ht="20.100000000000001" customHeight="1" x14ac:dyDescent="0.25">
      <c r="A240" s="1597" t="s">
        <v>1516</v>
      </c>
      <c r="B240" s="1599" t="s">
        <v>1553</v>
      </c>
      <c r="C240" s="2430">
        <v>2007</v>
      </c>
      <c r="D240" s="1699">
        <v>5.4</v>
      </c>
      <c r="E240" s="1702">
        <v>6.9</v>
      </c>
      <c r="F240" s="1702" t="s">
        <v>2228</v>
      </c>
      <c r="G240" s="1698">
        <v>2008</v>
      </c>
      <c r="H240" s="1699">
        <v>4.9000000000000004</v>
      </c>
      <c r="I240" s="1697">
        <v>7.4</v>
      </c>
      <c r="J240" s="1697" t="s">
        <v>2228</v>
      </c>
      <c r="K240" s="1698">
        <v>2009</v>
      </c>
      <c r="L240" s="1695">
        <v>4.9256000000000002</v>
      </c>
      <c r="M240" s="1695">
        <v>9.6</v>
      </c>
      <c r="N240" s="1697" t="s">
        <v>2229</v>
      </c>
      <c r="O240" s="1696">
        <v>2010</v>
      </c>
      <c r="P240" s="1695">
        <v>5.3</v>
      </c>
      <c r="Q240" s="2424" t="s">
        <v>2228</v>
      </c>
      <c r="R240" s="2431">
        <v>2011</v>
      </c>
      <c r="S240" s="1695">
        <v>5.3136000000000001</v>
      </c>
      <c r="T240" s="1697" t="s">
        <v>2228</v>
      </c>
      <c r="W240" s="1717"/>
      <c r="X240" s="1716" t="s">
        <v>2231</v>
      </c>
      <c r="Y240" s="1715"/>
      <c r="Z240" s="1715"/>
      <c r="AA240" s="1715"/>
      <c r="AB240" s="1715"/>
      <c r="AC240" s="1715"/>
      <c r="AD240" s="1714"/>
      <c r="AE240" s="371"/>
    </row>
    <row r="241" spans="1:31" ht="20.100000000000001" customHeight="1" x14ac:dyDescent="0.25">
      <c r="A241" s="1597" t="s">
        <v>1516</v>
      </c>
      <c r="B241" s="1599" t="s">
        <v>1551</v>
      </c>
      <c r="C241" s="2430">
        <v>2007</v>
      </c>
      <c r="D241" s="1699">
        <v>10.5</v>
      </c>
      <c r="E241" s="1700">
        <v>8.1999999999999993</v>
      </c>
      <c r="F241" s="1697" t="s">
        <v>2229</v>
      </c>
      <c r="G241" s="1698">
        <v>2008</v>
      </c>
      <c r="H241" s="1699">
        <v>8.9</v>
      </c>
      <c r="I241" s="1697">
        <v>8.6</v>
      </c>
      <c r="J241" s="1697" t="s">
        <v>2229</v>
      </c>
      <c r="K241" s="1698">
        <v>2009</v>
      </c>
      <c r="L241" s="1695">
        <v>8.9416000000000011</v>
      </c>
      <c r="M241" s="1695">
        <v>9</v>
      </c>
      <c r="N241" s="1697" t="s">
        <v>2229</v>
      </c>
      <c r="O241" s="1696">
        <v>2010</v>
      </c>
      <c r="P241" s="1695">
        <v>10</v>
      </c>
      <c r="Q241" s="2424" t="s">
        <v>2229</v>
      </c>
      <c r="R241" s="2431">
        <v>2011</v>
      </c>
      <c r="S241" s="1695">
        <v>10.046800000000001</v>
      </c>
      <c r="T241" s="2424" t="s">
        <v>2229</v>
      </c>
      <c r="W241" s="370"/>
      <c r="X241" s="1713" t="s">
        <v>2230</v>
      </c>
      <c r="Y241" s="1712" t="s">
        <v>2229</v>
      </c>
      <c r="Z241" s="1709" t="s">
        <v>2226</v>
      </c>
      <c r="AA241" s="1711" t="s">
        <v>2228</v>
      </c>
      <c r="AB241" s="1709" t="s">
        <v>2226</v>
      </c>
      <c r="AC241" s="1710" t="s">
        <v>2227</v>
      </c>
      <c r="AD241" s="1709" t="s">
        <v>2226</v>
      </c>
      <c r="AE241" s="369"/>
    </row>
    <row r="242" spans="1:31" ht="20.100000000000001" customHeight="1" x14ac:dyDescent="0.25">
      <c r="A242" s="1597" t="s">
        <v>1516</v>
      </c>
      <c r="B242" s="1599" t="s">
        <v>1549</v>
      </c>
      <c r="C242" s="2430">
        <v>2007</v>
      </c>
      <c r="D242" s="1699">
        <v>8.3000000000000007</v>
      </c>
      <c r="E242" s="1702">
        <v>6.4</v>
      </c>
      <c r="F242" s="1702" t="s">
        <v>2228</v>
      </c>
      <c r="G242" s="1698">
        <v>2008</v>
      </c>
      <c r="H242" s="1699">
        <v>7.3</v>
      </c>
      <c r="I242" s="1697">
        <v>8</v>
      </c>
      <c r="J242" s="1697" t="s">
        <v>2229</v>
      </c>
      <c r="K242" s="1698">
        <v>2009</v>
      </c>
      <c r="L242" s="1695">
        <v>7.5756000000000006</v>
      </c>
      <c r="M242" s="1695">
        <v>7.8</v>
      </c>
      <c r="N242" s="1697" t="s">
        <v>2228</v>
      </c>
      <c r="O242" s="1696">
        <v>2010</v>
      </c>
      <c r="P242" s="1695">
        <v>7</v>
      </c>
      <c r="Q242" s="1697" t="s">
        <v>2229</v>
      </c>
      <c r="R242" s="2431">
        <v>2011</v>
      </c>
      <c r="S242" s="1695">
        <v>7.1732000000000005</v>
      </c>
      <c r="T242" s="2424" t="s">
        <v>2229</v>
      </c>
      <c r="W242" s="1708">
        <v>2007</v>
      </c>
      <c r="X242" s="1706">
        <f>Y242+AA242+AC242</f>
        <v>211.6</v>
      </c>
      <c r="Y242" s="1706">
        <f>SUMIFS($D:$D,$A:$A,$V$239,$F:$F,Y$241)</f>
        <v>30.6</v>
      </c>
      <c r="Z242" s="1705">
        <f>Y242/X242</f>
        <v>0.14461247637051042</v>
      </c>
      <c r="AA242" s="1706">
        <f>SUMIFS($D:$D,$A:$A,$V$239,$F:$F,AA$241)</f>
        <v>39.099999999999994</v>
      </c>
      <c r="AB242" s="1707">
        <f>AA242/X242</f>
        <v>0.18478260869565216</v>
      </c>
      <c r="AC242" s="1706">
        <f>SUMIFS($D:$D,$A:$A,$V$239,$F:$F,AC$241)</f>
        <v>141.9</v>
      </c>
      <c r="AD242" s="1705">
        <f>AC242/X242</f>
        <v>0.67060491493383745</v>
      </c>
      <c r="AE242" s="368"/>
    </row>
    <row r="243" spans="1:31" ht="20.100000000000001" customHeight="1" x14ac:dyDescent="0.25">
      <c r="A243" s="1597" t="s">
        <v>1516</v>
      </c>
      <c r="B243" s="1599" t="s">
        <v>1547</v>
      </c>
      <c r="C243" s="2430">
        <v>2007</v>
      </c>
      <c r="D243" s="1699">
        <v>74.3</v>
      </c>
      <c r="E243" s="1700">
        <v>8.5</v>
      </c>
      <c r="F243" s="1697" t="s">
        <v>2229</v>
      </c>
      <c r="G243" s="1698">
        <v>2008</v>
      </c>
      <c r="H243" s="1699">
        <v>71.2</v>
      </c>
      <c r="I243" s="1697">
        <v>7.9</v>
      </c>
      <c r="J243" s="1697" t="s">
        <v>2228</v>
      </c>
      <c r="K243" s="1698">
        <v>2009</v>
      </c>
      <c r="L243" s="1695">
        <v>72.051000000000002</v>
      </c>
      <c r="M243" s="1695">
        <v>8.615384615384615</v>
      </c>
      <c r="N243" s="1697" t="s">
        <v>2229</v>
      </c>
      <c r="O243" s="1696">
        <v>2010</v>
      </c>
      <c r="P243" s="1695">
        <v>72.2</v>
      </c>
      <c r="Q243" s="2424" t="s">
        <v>2229</v>
      </c>
      <c r="R243" s="2431">
        <v>2011</v>
      </c>
      <c r="S243" s="1695">
        <v>72.8095</v>
      </c>
      <c r="T243" s="2424" t="s">
        <v>2229</v>
      </c>
      <c r="W243" s="1708">
        <v>2008</v>
      </c>
      <c r="X243" s="1706">
        <f>Y243+AA243+AC243</f>
        <v>207.09999999999997</v>
      </c>
      <c r="Y243" s="1706">
        <f>SUMIFS($H:$H,$A:$A,$V$239,$J:$J,Y$241)</f>
        <v>7.3</v>
      </c>
      <c r="Z243" s="1705">
        <f>Y243/X243</f>
        <v>3.5248672139063263E-2</v>
      </c>
      <c r="AA243" s="1706">
        <f>SUMIFS($H:$H,$A:$A,$V$239,$J:$J,AA$241)</f>
        <v>77.999999999999986</v>
      </c>
      <c r="AB243" s="1707">
        <f>AA243/X243</f>
        <v>0.3766296475132786</v>
      </c>
      <c r="AC243" s="1706">
        <f>SUMIFS($H:$H,$A:$A,$V$239,$J:$J,AC$241)</f>
        <v>121.8</v>
      </c>
      <c r="AD243" s="1705">
        <f>AC243/X243</f>
        <v>0.58812168034765822</v>
      </c>
      <c r="AE243" s="368"/>
    </row>
    <row r="244" spans="1:31" ht="20.100000000000001" customHeight="1" x14ac:dyDescent="0.25">
      <c r="A244" s="1597" t="s">
        <v>1516</v>
      </c>
      <c r="B244" s="1599" t="s">
        <v>1545</v>
      </c>
      <c r="C244" s="2430">
        <v>2007</v>
      </c>
      <c r="D244" s="1699">
        <v>0.6</v>
      </c>
      <c r="E244" s="1697">
        <v>9.4</v>
      </c>
      <c r="F244" s="1697" t="s">
        <v>2229</v>
      </c>
      <c r="G244" s="1698">
        <v>2008</v>
      </c>
      <c r="H244" s="1699">
        <v>0.5</v>
      </c>
      <c r="I244" s="1697">
        <v>7.9</v>
      </c>
      <c r="J244" s="1697" t="s">
        <v>2228</v>
      </c>
      <c r="K244" s="1698">
        <v>2009</v>
      </c>
      <c r="L244" s="1695">
        <v>0.45600000000000002</v>
      </c>
      <c r="M244" s="1695">
        <v>7.4</v>
      </c>
      <c r="N244" s="1697" t="s">
        <v>2228</v>
      </c>
      <c r="O244" s="1696">
        <v>2010</v>
      </c>
      <c r="P244" s="1695">
        <v>0.7</v>
      </c>
      <c r="Q244" s="2424" t="s">
        <v>2228</v>
      </c>
      <c r="R244" s="2431">
        <v>2011</v>
      </c>
      <c r="S244" s="1695">
        <v>0.66</v>
      </c>
      <c r="T244" s="1697" t="s">
        <v>2228</v>
      </c>
      <c r="W244" s="1708">
        <v>2009</v>
      </c>
      <c r="X244" s="1706">
        <f>Y244+AA244+AC244</f>
        <v>210.44080000000002</v>
      </c>
      <c r="Y244" s="1706">
        <f>SUMIFS($L:$L,$A:$A,$V$239,$N:$N,Y$241)</f>
        <v>20.384399999999999</v>
      </c>
      <c r="Z244" s="1705">
        <f>Y244/X244</f>
        <v>9.6865246663194571E-2</v>
      </c>
      <c r="AA244" s="1706">
        <f>SUMIFS($L:$L,$A:$A,$V$239,$N:$N,AA$241)</f>
        <v>68.028400000000005</v>
      </c>
      <c r="AB244" s="1707">
        <f>AA244/X244</f>
        <v>0.32326621073480044</v>
      </c>
      <c r="AC244" s="1706">
        <f>SUMIFS($L:$L,$A:$A,$V$239,$N:$N,AC$241)</f>
        <v>122.02800000000001</v>
      </c>
      <c r="AD244" s="1705">
        <f>AC244/X244</f>
        <v>0.57986854260200493</v>
      </c>
      <c r="AE244" s="368"/>
    </row>
    <row r="245" spans="1:31" ht="20.100000000000001" customHeight="1" x14ac:dyDescent="0.25">
      <c r="A245" s="1597" t="s">
        <v>1516</v>
      </c>
      <c r="B245" s="1599" t="s">
        <v>1544</v>
      </c>
      <c r="C245" s="2430">
        <v>2007</v>
      </c>
      <c r="D245" s="1699">
        <v>8.8000000000000007</v>
      </c>
      <c r="E245" s="1703">
        <v>7.8</v>
      </c>
      <c r="F245" s="1702" t="s">
        <v>2228</v>
      </c>
      <c r="G245" s="1698">
        <v>2008</v>
      </c>
      <c r="H245" s="1699">
        <v>9.1999999999999993</v>
      </c>
      <c r="I245" s="1697">
        <v>7</v>
      </c>
      <c r="J245" s="1697" t="s">
        <v>2228</v>
      </c>
      <c r="K245" s="1698">
        <v>2009</v>
      </c>
      <c r="L245" s="1695">
        <v>9.3012000000000015</v>
      </c>
      <c r="M245" s="1695">
        <v>9.6</v>
      </c>
      <c r="N245" s="1697" t="s">
        <v>2229</v>
      </c>
      <c r="O245" s="1696">
        <v>2010</v>
      </c>
      <c r="P245" s="1695">
        <v>9</v>
      </c>
      <c r="Q245" s="2424" t="s">
        <v>2229</v>
      </c>
      <c r="R245" s="2431">
        <v>2011</v>
      </c>
      <c r="S245" s="1695">
        <v>9.1303999999999998</v>
      </c>
      <c r="T245" s="1697" t="s">
        <v>2228</v>
      </c>
      <c r="W245" s="1708">
        <v>2010</v>
      </c>
      <c r="X245" s="1706">
        <f>Y245+AA245+AC245</f>
        <v>213.4</v>
      </c>
      <c r="Y245" s="1706">
        <f>SUMIFS($P:$P,$A:$A,$V$239,$Q:$Q,Y$241)</f>
        <v>15.8</v>
      </c>
      <c r="Z245" s="1705">
        <f>Y245/X245</f>
        <v>7.4039362699156522E-2</v>
      </c>
      <c r="AA245" s="1706">
        <f>SUMIFS($P:$P,$A:$A,$V$239,$Q:$Q,AA$241)</f>
        <v>50.8</v>
      </c>
      <c r="AB245" s="1707">
        <f>AA245/X245</f>
        <v>0.23805060918462978</v>
      </c>
      <c r="AC245" s="1706">
        <f>SUMIFS($P:$P,$A:$A,$V$239,$Q:$Q,AC$241)</f>
        <v>146.80000000000001</v>
      </c>
      <c r="AD245" s="1705">
        <f>AC245/X245</f>
        <v>0.68791002811621371</v>
      </c>
      <c r="AE245" s="368"/>
    </row>
    <row r="246" spans="1:31" ht="20.100000000000001" customHeight="1" x14ac:dyDescent="0.25">
      <c r="A246" s="1597" t="s">
        <v>1516</v>
      </c>
      <c r="B246" s="1599" t="s">
        <v>1542</v>
      </c>
      <c r="C246" s="2430">
        <v>2007</v>
      </c>
      <c r="D246" s="1699">
        <v>17.3</v>
      </c>
      <c r="E246" s="1697">
        <v>3.8</v>
      </c>
      <c r="F246" s="1697" t="s">
        <v>2227</v>
      </c>
      <c r="G246" s="1698">
        <v>2008</v>
      </c>
      <c r="H246" s="1699">
        <v>14.9</v>
      </c>
      <c r="I246" s="1697">
        <v>9.4</v>
      </c>
      <c r="J246" s="1697" t="s">
        <v>2229</v>
      </c>
      <c r="K246" s="1698">
        <v>2009</v>
      </c>
      <c r="L246" s="1695">
        <v>15.0016</v>
      </c>
      <c r="M246" s="1695">
        <v>9.4</v>
      </c>
      <c r="N246" s="1697" t="s">
        <v>2229</v>
      </c>
      <c r="O246" s="1696">
        <v>2010</v>
      </c>
      <c r="P246" s="1695">
        <v>13.9</v>
      </c>
      <c r="Q246" s="2424" t="s">
        <v>2229</v>
      </c>
      <c r="R246" s="2431">
        <v>2011</v>
      </c>
      <c r="S246" s="1695">
        <v>13.956400000000002</v>
      </c>
      <c r="T246" s="2424" t="s">
        <v>2229</v>
      </c>
      <c r="W246" s="1708">
        <v>2011</v>
      </c>
      <c r="X246" s="1706">
        <f>Y246+AA246+AC246</f>
        <v>214.80779999999999</v>
      </c>
      <c r="Y246" s="1706">
        <f>SUMIFS($S:$S,$A:$A,$V$239,$T:$T,Y$241)</f>
        <v>11.343200000000001</v>
      </c>
      <c r="Z246" s="1705">
        <f>Y246/X246</f>
        <v>5.2806276122189244E-2</v>
      </c>
      <c r="AA246" s="1706">
        <f>SUMIFS($S:$S,$A:$A,$V$239,$T:$T,AA$241)</f>
        <v>80.60799999999999</v>
      </c>
      <c r="AB246" s="1707">
        <f>AA246/X246</f>
        <v>0.37525639199321437</v>
      </c>
      <c r="AC246" s="1706">
        <f>SUMIFS($S:$S,$A:$A,$V$239,$T:$T,AC$241)</f>
        <v>122.85659999999999</v>
      </c>
      <c r="AD246" s="1705">
        <f>AC246/X246</f>
        <v>0.57193733188459639</v>
      </c>
      <c r="AE246" s="368"/>
    </row>
    <row r="247" spans="1:31" ht="20.100000000000001" customHeight="1" x14ac:dyDescent="0.25">
      <c r="A247" s="1597" t="s">
        <v>1516</v>
      </c>
      <c r="B247" s="1599" t="s">
        <v>1541</v>
      </c>
      <c r="C247" s="2430">
        <v>2007</v>
      </c>
      <c r="D247" s="1699">
        <v>2.2000000000000002</v>
      </c>
      <c r="E247" s="1700">
        <v>9.6</v>
      </c>
      <c r="F247" s="1697" t="s">
        <v>2229</v>
      </c>
      <c r="G247" s="1698">
        <v>2008</v>
      </c>
      <c r="H247" s="1699">
        <v>2.1</v>
      </c>
      <c r="I247" s="1697">
        <v>9.6</v>
      </c>
      <c r="J247" s="1697" t="s">
        <v>2229</v>
      </c>
      <c r="K247" s="1698">
        <v>2009</v>
      </c>
      <c r="L247" s="1695">
        <v>2.1616</v>
      </c>
      <c r="M247" s="1695">
        <v>9.6</v>
      </c>
      <c r="N247" s="1697" t="s">
        <v>2229</v>
      </c>
      <c r="O247" s="1696">
        <v>2010</v>
      </c>
      <c r="P247" s="1695">
        <v>2</v>
      </c>
      <c r="Q247" s="2424" t="s">
        <v>2229</v>
      </c>
      <c r="R247" s="2431">
        <v>2011</v>
      </c>
      <c r="S247" s="1695">
        <v>2.0164</v>
      </c>
      <c r="T247" s="2424" t="s">
        <v>2229</v>
      </c>
      <c r="W247" s="367"/>
      <c r="X247" s="367"/>
      <c r="Y247" s="367"/>
      <c r="Z247" s="367"/>
      <c r="AA247" s="367"/>
      <c r="AB247" s="367"/>
      <c r="AC247" s="367"/>
      <c r="AD247" s="367"/>
      <c r="AE247" s="367"/>
    </row>
    <row r="248" spans="1:31" ht="20.100000000000001" customHeight="1" x14ac:dyDescent="0.25">
      <c r="A248" s="1597" t="s">
        <v>1516</v>
      </c>
      <c r="B248" s="1599" t="s">
        <v>1540</v>
      </c>
      <c r="C248" s="2430">
        <v>2007</v>
      </c>
      <c r="D248" s="1699">
        <v>9.8000000000000007</v>
      </c>
      <c r="E248" s="1697">
        <v>8.4</v>
      </c>
      <c r="F248" s="1697" t="s">
        <v>2229</v>
      </c>
      <c r="G248" s="1698">
        <v>2008</v>
      </c>
      <c r="H248" s="1699">
        <v>8.6999999999999993</v>
      </c>
      <c r="I248" s="1697">
        <v>7.4</v>
      </c>
      <c r="J248" s="1697" t="s">
        <v>2228</v>
      </c>
      <c r="K248" s="1698">
        <v>2009</v>
      </c>
      <c r="L248" s="1695">
        <v>8.7132000000000005</v>
      </c>
      <c r="M248" s="1695">
        <v>8.615384615384615</v>
      </c>
      <c r="N248" s="1697" t="s">
        <v>2229</v>
      </c>
      <c r="O248" s="1696">
        <v>2010</v>
      </c>
      <c r="P248" s="1695">
        <v>9.5</v>
      </c>
      <c r="Q248" s="2424" t="s">
        <v>2229</v>
      </c>
      <c r="R248" s="2431">
        <v>2011</v>
      </c>
      <c r="S248" s="1695">
        <v>9.5323999999999991</v>
      </c>
      <c r="T248" s="1697" t="s">
        <v>2228</v>
      </c>
      <c r="W248" s="367"/>
      <c r="X248" s="367"/>
      <c r="Y248" s="367"/>
      <c r="Z248" s="367"/>
      <c r="AA248" s="367"/>
      <c r="AB248" s="367"/>
      <c r="AC248" s="367"/>
      <c r="AD248" s="367"/>
      <c r="AE248" s="367"/>
    </row>
    <row r="249" spans="1:31" ht="20.100000000000001" customHeight="1" x14ac:dyDescent="0.25">
      <c r="A249" s="1597" t="s">
        <v>1516</v>
      </c>
      <c r="B249" s="1599" t="s">
        <v>1538</v>
      </c>
      <c r="C249" s="2430">
        <v>2007</v>
      </c>
      <c r="D249" s="1699">
        <v>1.6</v>
      </c>
      <c r="E249" s="1700">
        <v>9.6</v>
      </c>
      <c r="F249" s="1697" t="s">
        <v>2229</v>
      </c>
      <c r="G249" s="1698">
        <v>2008</v>
      </c>
      <c r="H249" s="1699">
        <v>1.8</v>
      </c>
      <c r="I249" s="1697">
        <v>9.6</v>
      </c>
      <c r="J249" s="1697" t="s">
        <v>2229</v>
      </c>
      <c r="K249" s="1698">
        <v>2009</v>
      </c>
      <c r="L249" s="1695">
        <v>1.8672</v>
      </c>
      <c r="M249" s="1695">
        <v>9.6</v>
      </c>
      <c r="N249" s="1697" t="s">
        <v>2229</v>
      </c>
      <c r="O249" s="1696">
        <v>2010</v>
      </c>
      <c r="P249" s="1695">
        <v>1.6</v>
      </c>
      <c r="Q249" s="2424" t="s">
        <v>2228</v>
      </c>
      <c r="R249" s="2431">
        <v>2011</v>
      </c>
      <c r="S249" s="1695">
        <v>1.6328000000000003</v>
      </c>
      <c r="T249" s="1697" t="s">
        <v>2228</v>
      </c>
      <c r="W249" s="367"/>
      <c r="X249" s="367"/>
      <c r="Y249" s="367"/>
      <c r="Z249" s="367"/>
      <c r="AA249" s="367"/>
      <c r="AB249" s="367"/>
      <c r="AC249" s="367"/>
      <c r="AD249" s="367"/>
      <c r="AE249" s="367"/>
    </row>
    <row r="250" spans="1:31" ht="20.100000000000001" customHeight="1" x14ac:dyDescent="0.25">
      <c r="A250" s="1597" t="s">
        <v>1516</v>
      </c>
      <c r="B250" s="1599" t="s">
        <v>1536</v>
      </c>
      <c r="C250" s="2430">
        <v>2007</v>
      </c>
      <c r="D250" s="1699">
        <v>17.2</v>
      </c>
      <c r="E250" s="1697">
        <v>8.1</v>
      </c>
      <c r="F250" s="1697" t="s">
        <v>2229</v>
      </c>
      <c r="G250" s="1698">
        <v>2008</v>
      </c>
      <c r="H250" s="1699">
        <v>15.4</v>
      </c>
      <c r="I250" s="1697">
        <v>6.7</v>
      </c>
      <c r="J250" s="1697" t="s">
        <v>2228</v>
      </c>
      <c r="K250" s="1698">
        <v>2009</v>
      </c>
      <c r="L250" s="1695">
        <v>15.429600000000001</v>
      </c>
      <c r="M250" s="1695">
        <v>9.6</v>
      </c>
      <c r="N250" s="1697" t="s">
        <v>2229</v>
      </c>
      <c r="O250" s="1696">
        <v>2010</v>
      </c>
      <c r="P250" s="1695">
        <v>16.399999999999999</v>
      </c>
      <c r="Q250" s="2424" t="s">
        <v>2229</v>
      </c>
      <c r="R250" s="2431">
        <v>2011</v>
      </c>
      <c r="S250" s="1695">
        <v>16.526</v>
      </c>
      <c r="T250" s="2424" t="s">
        <v>2229</v>
      </c>
      <c r="W250" s="367"/>
      <c r="X250" s="367"/>
      <c r="Y250" s="367"/>
      <c r="Z250" s="367"/>
      <c r="AA250" s="367"/>
      <c r="AB250" s="367"/>
      <c r="AC250" s="367"/>
      <c r="AD250" s="367"/>
      <c r="AE250" s="367"/>
    </row>
    <row r="251" spans="1:31" ht="20.100000000000001" customHeight="1" x14ac:dyDescent="0.25">
      <c r="A251" s="1597" t="s">
        <v>1516</v>
      </c>
      <c r="B251" s="1599" t="s">
        <v>1534</v>
      </c>
      <c r="C251" s="2430">
        <v>2007</v>
      </c>
      <c r="D251" s="1699">
        <v>0.3</v>
      </c>
      <c r="E251" s="1700">
        <v>9.6</v>
      </c>
      <c r="F251" s="1697" t="s">
        <v>2229</v>
      </c>
      <c r="G251" s="1698">
        <v>2008</v>
      </c>
      <c r="H251" s="1699">
        <v>0.3</v>
      </c>
      <c r="I251" s="1697">
        <v>9.6</v>
      </c>
      <c r="J251" s="1697" t="s">
        <v>2229</v>
      </c>
      <c r="K251" s="1698">
        <v>2009</v>
      </c>
      <c r="L251" s="1695">
        <v>0.28199999999999997</v>
      </c>
      <c r="M251" s="1695">
        <v>9.5</v>
      </c>
      <c r="N251" s="1697" t="s">
        <v>2229</v>
      </c>
      <c r="O251" s="1696">
        <v>2010</v>
      </c>
      <c r="P251" s="1695">
        <v>0.3</v>
      </c>
      <c r="Q251" s="1697" t="s">
        <v>2229</v>
      </c>
      <c r="R251" s="2431">
        <v>2011</v>
      </c>
      <c r="S251" s="1695">
        <v>0.33600000000000002</v>
      </c>
      <c r="T251" s="2424" t="s">
        <v>2229</v>
      </c>
      <c r="W251" s="367"/>
      <c r="X251" s="367"/>
      <c r="Y251" s="367"/>
      <c r="Z251" s="367"/>
      <c r="AA251" s="367"/>
      <c r="AB251" s="367"/>
      <c r="AC251" s="367"/>
      <c r="AD251" s="367"/>
      <c r="AE251" s="367"/>
    </row>
    <row r="252" spans="1:31" ht="20.100000000000001" customHeight="1" x14ac:dyDescent="0.25">
      <c r="A252" s="1597" t="s">
        <v>1516</v>
      </c>
      <c r="B252" s="1599" t="s">
        <v>1532</v>
      </c>
      <c r="C252" s="2430">
        <v>2007</v>
      </c>
      <c r="D252" s="1699">
        <v>14.1</v>
      </c>
      <c r="E252" s="1697">
        <v>5.5</v>
      </c>
      <c r="F252" s="1697" t="s">
        <v>2227</v>
      </c>
      <c r="G252" s="1698">
        <v>2008</v>
      </c>
      <c r="H252" s="1699">
        <v>12.3</v>
      </c>
      <c r="I252" s="1697">
        <v>8.8000000000000007</v>
      </c>
      <c r="J252" s="1697" t="s">
        <v>2229</v>
      </c>
      <c r="K252" s="1698">
        <v>2009</v>
      </c>
      <c r="L252" s="1695">
        <v>12.372800000000002</v>
      </c>
      <c r="M252" s="1695">
        <v>6.6</v>
      </c>
      <c r="N252" s="1697" t="s">
        <v>2228</v>
      </c>
      <c r="O252" s="1696">
        <v>2010</v>
      </c>
      <c r="P252" s="1695">
        <v>12.6</v>
      </c>
      <c r="Q252" s="2424" t="s">
        <v>2228</v>
      </c>
      <c r="R252" s="2431">
        <v>2011</v>
      </c>
      <c r="S252" s="1695">
        <v>12.7072</v>
      </c>
      <c r="T252" s="1697" t="s">
        <v>2228</v>
      </c>
      <c r="W252" s="367"/>
      <c r="X252" s="367"/>
      <c r="Y252" s="367"/>
      <c r="Z252" s="367"/>
      <c r="AA252" s="367"/>
      <c r="AB252" s="367"/>
      <c r="AC252" s="367"/>
      <c r="AD252" s="367"/>
      <c r="AE252" s="367"/>
    </row>
    <row r="253" spans="1:31" ht="20.100000000000001" customHeight="1" x14ac:dyDescent="0.25">
      <c r="A253" s="1597" t="s">
        <v>1516</v>
      </c>
      <c r="B253" s="1599" t="s">
        <v>1530</v>
      </c>
      <c r="C253" s="2430">
        <v>2007</v>
      </c>
      <c r="D253" s="1699">
        <v>22</v>
      </c>
      <c r="E253" s="1700">
        <v>9.8000000000000007</v>
      </c>
      <c r="F253" s="1697" t="s">
        <v>2229</v>
      </c>
      <c r="G253" s="1698">
        <v>2008</v>
      </c>
      <c r="H253" s="1699">
        <v>19.8</v>
      </c>
      <c r="I253" s="1697">
        <v>9.4</v>
      </c>
      <c r="J253" s="1697" t="s">
        <v>2229</v>
      </c>
      <c r="K253" s="1698">
        <v>2009</v>
      </c>
      <c r="L253" s="1695">
        <v>19.806000000000001</v>
      </c>
      <c r="M253" s="1695">
        <v>9.4</v>
      </c>
      <c r="N253" s="1697" t="s">
        <v>2229</v>
      </c>
      <c r="O253" s="1696">
        <v>2010</v>
      </c>
      <c r="P253" s="1695">
        <v>28.6</v>
      </c>
      <c r="Q253" s="2424" t="s">
        <v>2229</v>
      </c>
      <c r="R253" s="2431">
        <v>2011</v>
      </c>
      <c r="S253" s="1695">
        <v>28.934800000000003</v>
      </c>
      <c r="T253" s="2424" t="s">
        <v>2229</v>
      </c>
      <c r="W253" s="367"/>
      <c r="X253" s="367"/>
      <c r="Y253" s="367"/>
      <c r="Z253" s="367"/>
      <c r="AA253" s="367"/>
      <c r="AB253" s="367"/>
      <c r="AC253" s="367"/>
      <c r="AD253" s="367"/>
      <c r="AE253" s="367"/>
    </row>
    <row r="254" spans="1:31" ht="20.100000000000001" customHeight="1" x14ac:dyDescent="0.25">
      <c r="A254" s="1597" t="s">
        <v>1516</v>
      </c>
      <c r="B254" s="1599" t="s">
        <v>1528</v>
      </c>
      <c r="C254" s="2430">
        <v>2007</v>
      </c>
      <c r="D254" s="1699">
        <v>2.4</v>
      </c>
      <c r="E254" s="1697">
        <v>5.6</v>
      </c>
      <c r="F254" s="1697" t="s">
        <v>2227</v>
      </c>
      <c r="G254" s="1698">
        <v>2008</v>
      </c>
      <c r="H254" s="1699">
        <v>2.2000000000000002</v>
      </c>
      <c r="I254" s="1697">
        <v>4.5999999999999996</v>
      </c>
      <c r="J254" s="1697" t="s">
        <v>2227</v>
      </c>
      <c r="K254" s="1698">
        <v>2009</v>
      </c>
      <c r="L254" s="1695">
        <v>2.2492000000000001</v>
      </c>
      <c r="M254" s="1695">
        <v>9.4</v>
      </c>
      <c r="N254" s="1697" t="s">
        <v>2229</v>
      </c>
      <c r="O254" s="1696">
        <v>2010</v>
      </c>
      <c r="P254" s="1695">
        <v>2.7</v>
      </c>
      <c r="Q254" s="2424" t="s">
        <v>2229</v>
      </c>
      <c r="R254" s="2431">
        <v>2011</v>
      </c>
      <c r="S254" s="1695">
        <v>2.6859999999999999</v>
      </c>
      <c r="T254" s="2424" t="s">
        <v>2229</v>
      </c>
      <c r="W254" s="367"/>
      <c r="X254" s="367"/>
      <c r="Y254" s="367"/>
      <c r="Z254" s="367"/>
      <c r="AA254" s="367"/>
      <c r="AB254" s="367"/>
      <c r="AC254" s="367"/>
      <c r="AD254" s="367"/>
      <c r="AE254" s="367"/>
    </row>
    <row r="255" spans="1:31" x14ac:dyDescent="0.25">
      <c r="A255" s="1597" t="s">
        <v>1516</v>
      </c>
      <c r="B255" s="1599" t="s">
        <v>1526</v>
      </c>
      <c r="C255" s="2430">
        <v>2007</v>
      </c>
      <c r="D255" s="1699">
        <v>420.2</v>
      </c>
      <c r="E255" s="1700">
        <v>8.6999999999999993</v>
      </c>
      <c r="F255" s="1697" t="s">
        <v>2229</v>
      </c>
      <c r="G255" s="1698">
        <v>2008</v>
      </c>
      <c r="H255" s="1699">
        <v>397.9</v>
      </c>
      <c r="I255" s="1697">
        <v>8.6</v>
      </c>
      <c r="J255" s="1697" t="s">
        <v>2229</v>
      </c>
      <c r="K255" s="1698">
        <v>2009</v>
      </c>
      <c r="L255" s="1695">
        <v>403.43099999999998</v>
      </c>
      <c r="M255" s="1695">
        <v>8.384615384615385</v>
      </c>
      <c r="N255" s="1697" t="s">
        <v>2229</v>
      </c>
      <c r="O255" s="1696">
        <v>2010</v>
      </c>
      <c r="P255" s="1695">
        <v>406.2</v>
      </c>
      <c r="Q255" s="2424" t="s">
        <v>2229</v>
      </c>
      <c r="R255" s="2431">
        <v>2011</v>
      </c>
      <c r="S255" s="1695">
        <v>411.41309999999999</v>
      </c>
      <c r="T255" s="2424" t="s">
        <v>2229</v>
      </c>
      <c r="W255" s="367"/>
      <c r="X255" s="367"/>
      <c r="Y255" s="367"/>
      <c r="Z255" s="367"/>
      <c r="AA255" s="367"/>
      <c r="AB255" s="367"/>
      <c r="AC255" s="367"/>
      <c r="AD255" s="367"/>
      <c r="AE255" s="367"/>
    </row>
    <row r="256" spans="1:31" x14ac:dyDescent="0.25">
      <c r="A256" s="1597" t="s">
        <v>1516</v>
      </c>
      <c r="B256" s="1599" t="s">
        <v>1524</v>
      </c>
      <c r="C256" s="2430">
        <v>2007</v>
      </c>
      <c r="D256" s="1699">
        <v>50.8</v>
      </c>
      <c r="E256" s="1702">
        <v>6.8</v>
      </c>
      <c r="F256" s="1702" t="s">
        <v>2228</v>
      </c>
      <c r="G256" s="1698">
        <v>2008</v>
      </c>
      <c r="H256" s="1699">
        <v>39.5</v>
      </c>
      <c r="I256" s="1697">
        <v>7.2</v>
      </c>
      <c r="J256" s="1697" t="s">
        <v>2228</v>
      </c>
      <c r="K256" s="1698">
        <v>2009</v>
      </c>
      <c r="L256" s="1695">
        <v>39.958400000000005</v>
      </c>
      <c r="M256" s="1695">
        <v>7</v>
      </c>
      <c r="N256" s="1697" t="s">
        <v>2228</v>
      </c>
      <c r="O256" s="1696">
        <v>2010</v>
      </c>
      <c r="P256" s="1695">
        <v>51.2</v>
      </c>
      <c r="Q256" s="2424" t="s">
        <v>2228</v>
      </c>
      <c r="R256" s="2431">
        <v>2011</v>
      </c>
      <c r="S256" s="1695">
        <v>51.636499999999998</v>
      </c>
      <c r="T256" s="1697" t="s">
        <v>2228</v>
      </c>
      <c r="W256" s="367"/>
      <c r="X256" s="367"/>
      <c r="Y256" s="367"/>
      <c r="Z256" s="367"/>
      <c r="AA256" s="367"/>
      <c r="AB256" s="367"/>
      <c r="AC256" s="367"/>
      <c r="AD256" s="367"/>
      <c r="AE256" s="367"/>
    </row>
    <row r="257" spans="1:31" x14ac:dyDescent="0.25">
      <c r="A257" s="1597" t="s">
        <v>1516</v>
      </c>
      <c r="B257" s="1599" t="s">
        <v>1522</v>
      </c>
      <c r="C257" s="2430">
        <v>2007</v>
      </c>
      <c r="D257" s="1699">
        <v>13.8</v>
      </c>
      <c r="E257" s="1700">
        <v>9.6</v>
      </c>
      <c r="F257" s="1697" t="s">
        <v>2229</v>
      </c>
      <c r="G257" s="1698">
        <v>2008</v>
      </c>
      <c r="H257" s="1699">
        <v>13</v>
      </c>
      <c r="I257" s="1697">
        <v>9.6</v>
      </c>
      <c r="J257" s="1697" t="s">
        <v>2229</v>
      </c>
      <c r="K257" s="1698">
        <v>2009</v>
      </c>
      <c r="L257" s="1695">
        <v>13.099600000000001</v>
      </c>
      <c r="M257" s="1695">
        <v>9.5</v>
      </c>
      <c r="N257" s="1697" t="s">
        <v>2229</v>
      </c>
      <c r="O257" s="1696">
        <v>2010</v>
      </c>
      <c r="P257" s="1695">
        <v>13.4</v>
      </c>
      <c r="Q257" s="2424" t="s">
        <v>2229</v>
      </c>
      <c r="R257" s="2431">
        <v>2011</v>
      </c>
      <c r="S257" s="1695">
        <v>13.538800000000002</v>
      </c>
      <c r="T257" s="2424" t="s">
        <v>2229</v>
      </c>
      <c r="W257" s="367"/>
      <c r="X257" s="367"/>
      <c r="Y257" s="367"/>
      <c r="Z257" s="367"/>
      <c r="AA257" s="367"/>
      <c r="AB257" s="367"/>
      <c r="AC257" s="367"/>
      <c r="AD257" s="367"/>
      <c r="AE257" s="367"/>
    </row>
    <row r="258" spans="1:31" x14ac:dyDescent="0.25">
      <c r="A258" s="1597" t="s">
        <v>1516</v>
      </c>
      <c r="B258" s="1599" t="s">
        <v>1521</v>
      </c>
      <c r="C258" s="2430">
        <v>2007</v>
      </c>
      <c r="D258" s="1699">
        <v>0.8</v>
      </c>
      <c r="E258" s="1697">
        <v>4.5999999999999996</v>
      </c>
      <c r="F258" s="1697" t="s">
        <v>2227</v>
      </c>
      <c r="G258" s="1698">
        <v>2008</v>
      </c>
      <c r="H258" s="1699">
        <v>0.7</v>
      </c>
      <c r="I258" s="1697">
        <v>6.4</v>
      </c>
      <c r="J258" s="1697" t="s">
        <v>2228</v>
      </c>
      <c r="K258" s="1698">
        <v>2009</v>
      </c>
      <c r="L258" s="1695">
        <v>0.73840000000000006</v>
      </c>
      <c r="M258" s="1695">
        <v>8.8000000000000007</v>
      </c>
      <c r="N258" s="1697" t="s">
        <v>2229</v>
      </c>
      <c r="O258" s="1696">
        <v>2010</v>
      </c>
      <c r="P258" s="1695">
        <v>0.6</v>
      </c>
      <c r="Q258" s="2424" t="s">
        <v>2229</v>
      </c>
      <c r="R258" s="2431">
        <v>2011</v>
      </c>
      <c r="S258" s="1695">
        <v>0.59</v>
      </c>
      <c r="T258" s="2424" t="s">
        <v>2229</v>
      </c>
      <c r="W258" s="367"/>
      <c r="X258" s="367"/>
      <c r="Y258" s="367"/>
      <c r="Z258" s="367"/>
      <c r="AA258" s="367"/>
      <c r="AB258" s="367"/>
      <c r="AC258" s="367"/>
      <c r="AD258" s="367"/>
      <c r="AE258" s="367"/>
    </row>
    <row r="259" spans="1:31" x14ac:dyDescent="0.25">
      <c r="A259" s="1597" t="s">
        <v>1516</v>
      </c>
      <c r="B259" s="1599" t="s">
        <v>1519</v>
      </c>
      <c r="C259" s="2430">
        <v>2007</v>
      </c>
      <c r="D259" s="1699">
        <v>23</v>
      </c>
      <c r="E259" s="1700">
        <v>9.8000000000000007</v>
      </c>
      <c r="F259" s="1697" t="s">
        <v>2229</v>
      </c>
      <c r="G259" s="1698">
        <v>2008</v>
      </c>
      <c r="H259" s="1699">
        <v>17.5</v>
      </c>
      <c r="I259" s="1697">
        <v>9.4</v>
      </c>
      <c r="J259" s="1697" t="s">
        <v>2229</v>
      </c>
      <c r="K259" s="1698">
        <v>2009</v>
      </c>
      <c r="L259" s="1695">
        <v>17.901600000000002</v>
      </c>
      <c r="M259" s="1695">
        <v>9.4</v>
      </c>
      <c r="N259" s="1697" t="s">
        <v>2229</v>
      </c>
      <c r="O259" s="1696">
        <v>2010</v>
      </c>
      <c r="P259" s="1695">
        <v>17.2</v>
      </c>
      <c r="Q259" s="2424" t="s">
        <v>2229</v>
      </c>
      <c r="R259" s="2431">
        <v>2011</v>
      </c>
      <c r="S259" s="1695">
        <v>17.515600000000003</v>
      </c>
      <c r="T259" s="2424" t="s">
        <v>2229</v>
      </c>
      <c r="W259" s="367"/>
      <c r="X259" s="367"/>
      <c r="Y259" s="367"/>
      <c r="Z259" s="367"/>
      <c r="AA259" s="367"/>
      <c r="AB259" s="367"/>
      <c r="AC259" s="367"/>
      <c r="AD259" s="367"/>
      <c r="AE259" s="367"/>
    </row>
    <row r="260" spans="1:31" x14ac:dyDescent="0.25">
      <c r="A260" s="1597" t="s">
        <v>1516</v>
      </c>
      <c r="B260" s="1599" t="s">
        <v>1517</v>
      </c>
      <c r="C260" s="2430">
        <v>2007</v>
      </c>
      <c r="D260" s="1699">
        <v>53.1</v>
      </c>
      <c r="E260" s="1702">
        <v>6.3</v>
      </c>
      <c r="F260" s="1702" t="s">
        <v>2228</v>
      </c>
      <c r="G260" s="1698">
        <v>2008</v>
      </c>
      <c r="H260" s="1699">
        <v>50.5</v>
      </c>
      <c r="I260" s="1697">
        <v>6.8</v>
      </c>
      <c r="J260" s="1697" t="s">
        <v>2228</v>
      </c>
      <c r="K260" s="1698">
        <v>2009</v>
      </c>
      <c r="L260" s="1695">
        <v>50.841000000000001</v>
      </c>
      <c r="M260" s="1695">
        <v>8.8461538461538467</v>
      </c>
      <c r="N260" s="1697" t="s">
        <v>2229</v>
      </c>
      <c r="O260" s="1696">
        <v>2010</v>
      </c>
      <c r="P260" s="1695">
        <v>52.3</v>
      </c>
      <c r="Q260" s="1697" t="s">
        <v>2229</v>
      </c>
      <c r="R260" s="2431">
        <v>2011</v>
      </c>
      <c r="S260" s="1695">
        <v>52.805</v>
      </c>
      <c r="T260" s="2424" t="s">
        <v>2229</v>
      </c>
      <c r="W260" s="367"/>
      <c r="X260" s="367"/>
      <c r="Y260" s="367"/>
      <c r="Z260" s="367"/>
      <c r="AA260" s="367"/>
      <c r="AB260" s="367"/>
      <c r="AC260" s="367"/>
      <c r="AD260" s="367"/>
      <c r="AE260" s="367"/>
    </row>
    <row r="261" spans="1:31" x14ac:dyDescent="0.25">
      <c r="A261" s="1597" t="s">
        <v>1472</v>
      </c>
      <c r="B261" s="1599" t="s">
        <v>1514</v>
      </c>
      <c r="C261" s="2430">
        <v>2007</v>
      </c>
      <c r="D261" s="1701">
        <v>6.8</v>
      </c>
      <c r="E261" s="1697">
        <v>4.0999999999999996</v>
      </c>
      <c r="F261" s="1697" t="s">
        <v>2227</v>
      </c>
      <c r="G261" s="1698">
        <v>2008</v>
      </c>
      <c r="H261" s="1699">
        <v>6.3</v>
      </c>
      <c r="I261" s="1697">
        <v>8.5</v>
      </c>
      <c r="J261" s="1697" t="s">
        <v>2229</v>
      </c>
      <c r="K261" s="1698">
        <v>2009</v>
      </c>
      <c r="L261" s="1695">
        <v>6.3008000000000006</v>
      </c>
      <c r="M261" s="1695">
        <v>9</v>
      </c>
      <c r="N261" s="1697" t="s">
        <v>2229</v>
      </c>
      <c r="O261" s="1696">
        <v>2010</v>
      </c>
      <c r="P261" s="1695">
        <v>7.3</v>
      </c>
      <c r="Q261" s="2424" t="s">
        <v>2228</v>
      </c>
      <c r="R261" s="2431">
        <v>2011</v>
      </c>
      <c r="S261" s="1695">
        <v>7.2436000000000007</v>
      </c>
      <c r="T261" s="1697" t="s">
        <v>2228</v>
      </c>
      <c r="W261" s="367"/>
      <c r="X261" s="367"/>
      <c r="Y261" s="367"/>
      <c r="Z261" s="367"/>
      <c r="AA261" s="367"/>
      <c r="AB261" s="367"/>
      <c r="AC261" s="367"/>
      <c r="AD261" s="367"/>
      <c r="AE261" s="367"/>
    </row>
    <row r="262" spans="1:31" x14ac:dyDescent="0.25">
      <c r="A262" s="1597" t="s">
        <v>1472</v>
      </c>
      <c r="B262" s="1599" t="s">
        <v>1512</v>
      </c>
      <c r="C262" s="2430">
        <v>2007</v>
      </c>
      <c r="D262" s="1701">
        <v>0.6</v>
      </c>
      <c r="E262" s="1697">
        <v>4</v>
      </c>
      <c r="F262" s="1697" t="s">
        <v>2227</v>
      </c>
      <c r="G262" s="1698">
        <v>2008</v>
      </c>
      <c r="H262" s="1699">
        <v>0.6</v>
      </c>
      <c r="I262" s="1697">
        <v>7.8</v>
      </c>
      <c r="J262" s="1697" t="s">
        <v>2228</v>
      </c>
      <c r="K262" s="1698">
        <v>2009</v>
      </c>
      <c r="L262" s="1695">
        <v>0.64040000000000008</v>
      </c>
      <c r="M262" s="1695">
        <v>8.6</v>
      </c>
      <c r="N262" s="1697" t="s">
        <v>2229</v>
      </c>
      <c r="O262" s="1696">
        <v>2010</v>
      </c>
      <c r="P262" s="1695">
        <v>0.6</v>
      </c>
      <c r="Q262" s="2424" t="s">
        <v>2229</v>
      </c>
      <c r="R262" s="2431">
        <v>2011</v>
      </c>
      <c r="S262" s="1695">
        <v>0.62120000000000009</v>
      </c>
      <c r="T262" s="2424" t="s">
        <v>2229</v>
      </c>
      <c r="W262" s="367"/>
      <c r="X262" s="367"/>
      <c r="Y262" s="367"/>
      <c r="Z262" s="367"/>
      <c r="AA262" s="367"/>
      <c r="AB262" s="367"/>
      <c r="AC262" s="367"/>
      <c r="AD262" s="367"/>
      <c r="AE262" s="367"/>
    </row>
    <row r="263" spans="1:31" x14ac:dyDescent="0.25">
      <c r="A263" s="1597" t="s">
        <v>1472</v>
      </c>
      <c r="B263" s="1599" t="s">
        <v>1510</v>
      </c>
      <c r="C263" s="2430">
        <v>2007</v>
      </c>
      <c r="D263" s="1701">
        <v>1.3</v>
      </c>
      <c r="E263" s="1702">
        <v>6.5</v>
      </c>
      <c r="F263" s="1702" t="s">
        <v>2228</v>
      </c>
      <c r="G263" s="1698">
        <v>2008</v>
      </c>
      <c r="H263" s="1699">
        <v>1.1000000000000001</v>
      </c>
      <c r="I263" s="1697">
        <v>7.5</v>
      </c>
      <c r="J263" s="1697" t="s">
        <v>2228</v>
      </c>
      <c r="K263" s="1698">
        <v>2009</v>
      </c>
      <c r="L263" s="1695">
        <v>1.0940000000000001</v>
      </c>
      <c r="M263" s="1695">
        <v>7.4</v>
      </c>
      <c r="N263" s="1697" t="s">
        <v>2228</v>
      </c>
      <c r="O263" s="1696">
        <v>2010</v>
      </c>
      <c r="P263" s="1695">
        <v>1.3</v>
      </c>
      <c r="Q263" s="2424" t="s">
        <v>2228</v>
      </c>
      <c r="R263" s="2431">
        <v>2011</v>
      </c>
      <c r="S263" s="1695">
        <v>1.2648000000000001</v>
      </c>
      <c r="T263" s="1697" t="s">
        <v>2228</v>
      </c>
      <c r="W263" s="367"/>
      <c r="X263" s="367"/>
      <c r="Y263" s="367"/>
      <c r="Z263" s="367"/>
      <c r="AA263" s="367"/>
      <c r="AB263" s="367"/>
      <c r="AC263" s="367"/>
      <c r="AD263" s="367"/>
      <c r="AE263" s="367"/>
    </row>
    <row r="264" spans="1:31" x14ac:dyDescent="0.25">
      <c r="A264" s="1597" t="s">
        <v>1472</v>
      </c>
      <c r="B264" s="1599" t="s">
        <v>1508</v>
      </c>
      <c r="C264" s="2430">
        <v>2007</v>
      </c>
      <c r="D264" s="1701">
        <v>9.9</v>
      </c>
      <c r="E264" s="1700">
        <v>9.3000000000000007</v>
      </c>
      <c r="F264" s="1697" t="s">
        <v>2229</v>
      </c>
      <c r="G264" s="1698">
        <v>2008</v>
      </c>
      <c r="H264" s="1699">
        <v>8.3000000000000007</v>
      </c>
      <c r="I264" s="1697">
        <v>8.8000000000000007</v>
      </c>
      <c r="J264" s="1697" t="s">
        <v>2229</v>
      </c>
      <c r="K264" s="1698">
        <v>2009</v>
      </c>
      <c r="L264" s="1695">
        <v>8.3148000000000017</v>
      </c>
      <c r="M264" s="1695">
        <v>8.1</v>
      </c>
      <c r="N264" s="1697" t="s">
        <v>2229</v>
      </c>
      <c r="O264" s="1696">
        <v>2010</v>
      </c>
      <c r="P264" s="1695">
        <v>8.3000000000000007</v>
      </c>
      <c r="Q264" s="2424" t="s">
        <v>2229</v>
      </c>
      <c r="R264" s="2431">
        <v>2011</v>
      </c>
      <c r="S264" s="1695">
        <v>8.2692000000000014</v>
      </c>
      <c r="T264" s="2424" t="s">
        <v>2229</v>
      </c>
      <c r="W264" s="367"/>
      <c r="X264" s="367"/>
      <c r="Y264" s="367"/>
      <c r="Z264" s="367"/>
      <c r="AA264" s="367"/>
      <c r="AB264" s="367"/>
      <c r="AC264" s="367"/>
      <c r="AD264" s="367"/>
      <c r="AE264" s="367"/>
    </row>
    <row r="265" spans="1:31" x14ac:dyDescent="0.25">
      <c r="A265" s="1597" t="s">
        <v>1472</v>
      </c>
      <c r="B265" s="1599" t="s">
        <v>1506</v>
      </c>
      <c r="C265" s="2430">
        <v>2007</v>
      </c>
      <c r="D265" s="1701">
        <v>4.8</v>
      </c>
      <c r="E265" s="1697">
        <v>3.2</v>
      </c>
      <c r="F265" s="1697" t="s">
        <v>2227</v>
      </c>
      <c r="G265" s="1698">
        <v>2008</v>
      </c>
      <c r="H265" s="1699">
        <v>4.0999999999999996</v>
      </c>
      <c r="I265" s="1697">
        <v>4.3</v>
      </c>
      <c r="J265" s="1697" t="s">
        <v>2227</v>
      </c>
      <c r="K265" s="1698">
        <v>2009</v>
      </c>
      <c r="L265" s="1695">
        <v>4.1067999999999998</v>
      </c>
      <c r="M265" s="1695">
        <v>6.2</v>
      </c>
      <c r="N265" s="1697" t="s">
        <v>2228</v>
      </c>
      <c r="O265" s="1696">
        <v>2010</v>
      </c>
      <c r="P265" s="1695">
        <v>4.2</v>
      </c>
      <c r="Q265" s="2424" t="s">
        <v>2228</v>
      </c>
      <c r="R265" s="2431">
        <v>2011</v>
      </c>
      <c r="S265" s="1695">
        <v>4.1728000000000005</v>
      </c>
      <c r="T265" s="1697" t="s">
        <v>2228</v>
      </c>
      <c r="W265" s="367"/>
      <c r="X265" s="367"/>
      <c r="Y265" s="367"/>
      <c r="Z265" s="367"/>
      <c r="AA265" s="367"/>
      <c r="AB265" s="367"/>
      <c r="AC265" s="367"/>
      <c r="AD265" s="367"/>
      <c r="AE265" s="367"/>
    </row>
    <row r="266" spans="1:31" x14ac:dyDescent="0.25">
      <c r="A266" s="1597" t="s">
        <v>1472</v>
      </c>
      <c r="B266" s="1599" t="s">
        <v>1504</v>
      </c>
      <c r="C266" s="2430">
        <v>2007</v>
      </c>
      <c r="D266" s="1701">
        <v>2.9</v>
      </c>
      <c r="E266" s="1700">
        <v>3.5</v>
      </c>
      <c r="F266" s="1697" t="s">
        <v>2227</v>
      </c>
      <c r="G266" s="1698">
        <v>2008</v>
      </c>
      <c r="H266" s="1699">
        <v>2.9</v>
      </c>
      <c r="I266" s="1697">
        <v>6.5</v>
      </c>
      <c r="J266" s="1697" t="s">
        <v>2228</v>
      </c>
      <c r="K266" s="1698">
        <v>2009</v>
      </c>
      <c r="L266" s="1695">
        <v>2.8644000000000003</v>
      </c>
      <c r="M266" s="1695">
        <v>6.8</v>
      </c>
      <c r="N266" s="1697" t="s">
        <v>2228</v>
      </c>
      <c r="O266" s="1696">
        <v>2010</v>
      </c>
      <c r="P266" s="1695">
        <v>2.9</v>
      </c>
      <c r="Q266" s="2424" t="s">
        <v>2228</v>
      </c>
      <c r="R266" s="2431">
        <v>2011</v>
      </c>
      <c r="S266" s="1695">
        <v>2.8896000000000002</v>
      </c>
      <c r="T266" s="1697" t="s">
        <v>2228</v>
      </c>
      <c r="W266" s="367"/>
      <c r="X266" s="367"/>
      <c r="Y266" s="367"/>
      <c r="Z266" s="367"/>
      <c r="AA266" s="367"/>
      <c r="AB266" s="367"/>
      <c r="AC266" s="367"/>
      <c r="AD266" s="367"/>
      <c r="AE266" s="367"/>
    </row>
    <row r="267" spans="1:31" x14ac:dyDescent="0.25">
      <c r="A267" s="1597" t="s">
        <v>1472</v>
      </c>
      <c r="B267" s="1599" t="s">
        <v>1502</v>
      </c>
      <c r="C267" s="2430">
        <v>2007</v>
      </c>
      <c r="D267" s="1701">
        <v>9.1999999999999993</v>
      </c>
      <c r="E267" s="1697">
        <v>3.5</v>
      </c>
      <c r="F267" s="1697" t="s">
        <v>2227</v>
      </c>
      <c r="G267" s="1698">
        <v>2008</v>
      </c>
      <c r="H267" s="1699">
        <v>9.6999999999999993</v>
      </c>
      <c r="I267" s="1697">
        <v>5</v>
      </c>
      <c r="J267" s="1697" t="s">
        <v>2227</v>
      </c>
      <c r="K267" s="1698">
        <v>2009</v>
      </c>
      <c r="L267" s="1695">
        <v>9.8124000000000002</v>
      </c>
      <c r="M267" s="1695">
        <v>9.5</v>
      </c>
      <c r="N267" s="1697" t="s">
        <v>2229</v>
      </c>
      <c r="O267" s="1696">
        <v>2010</v>
      </c>
      <c r="P267" s="1695">
        <v>9.9</v>
      </c>
      <c r="Q267" s="2424" t="s">
        <v>2229</v>
      </c>
      <c r="R267" s="2431">
        <v>2011</v>
      </c>
      <c r="S267" s="1695">
        <v>9.9120000000000008</v>
      </c>
      <c r="T267" s="2424" t="s">
        <v>2229</v>
      </c>
      <c r="W267" s="367"/>
      <c r="X267" s="367"/>
      <c r="Y267" s="367"/>
      <c r="Z267" s="367"/>
      <c r="AA267" s="367"/>
      <c r="AB267" s="367"/>
      <c r="AC267" s="367"/>
      <c r="AD267" s="367"/>
      <c r="AE267" s="367"/>
    </row>
    <row r="268" spans="1:31" x14ac:dyDescent="0.25">
      <c r="A268" s="1597" t="s">
        <v>1472</v>
      </c>
      <c r="B268" s="1599" t="s">
        <v>1501</v>
      </c>
      <c r="C268" s="2430">
        <v>2007</v>
      </c>
      <c r="D268" s="1701">
        <v>5.3</v>
      </c>
      <c r="E268" s="1700">
        <v>2.8</v>
      </c>
      <c r="F268" s="1697" t="s">
        <v>2227</v>
      </c>
      <c r="G268" s="1698">
        <v>2008</v>
      </c>
      <c r="H268" s="1699">
        <v>3.9</v>
      </c>
      <c r="I268" s="1697">
        <v>1.6</v>
      </c>
      <c r="J268" s="1697" t="s">
        <v>2227</v>
      </c>
      <c r="K268" s="1698">
        <v>2009</v>
      </c>
      <c r="L268" s="1695">
        <v>4.0359999999999996</v>
      </c>
      <c r="M268" s="1695">
        <v>9.5</v>
      </c>
      <c r="N268" s="1697" t="s">
        <v>2229</v>
      </c>
      <c r="O268" s="1696">
        <v>2010</v>
      </c>
      <c r="P268" s="1695">
        <v>3.6</v>
      </c>
      <c r="Q268" s="2424" t="s">
        <v>2229</v>
      </c>
      <c r="R268" s="2431">
        <v>2011</v>
      </c>
      <c r="S268" s="1695">
        <v>3.6816000000000004</v>
      </c>
      <c r="T268" s="2424" t="s">
        <v>2229</v>
      </c>
      <c r="W268" s="367"/>
      <c r="X268" s="367"/>
      <c r="Y268" s="367"/>
      <c r="Z268" s="367"/>
      <c r="AA268" s="367"/>
      <c r="AB268" s="367"/>
      <c r="AC268" s="367"/>
      <c r="AD268" s="367"/>
      <c r="AE268" s="367"/>
    </row>
    <row r="269" spans="1:31" x14ac:dyDescent="0.25">
      <c r="A269" s="1597" t="s">
        <v>1472</v>
      </c>
      <c r="B269" s="1599" t="s">
        <v>1500</v>
      </c>
      <c r="C269" s="2430">
        <v>2007</v>
      </c>
      <c r="D269" s="1701">
        <v>0.8</v>
      </c>
      <c r="E269" s="1697">
        <v>8.5</v>
      </c>
      <c r="F269" s="1697" t="s">
        <v>2229</v>
      </c>
      <c r="G269" s="1698">
        <v>2008</v>
      </c>
      <c r="H269" s="1699">
        <v>0.9</v>
      </c>
      <c r="I269" s="1697">
        <v>6.7</v>
      </c>
      <c r="J269" s="1697" t="s">
        <v>2228</v>
      </c>
      <c r="K269" s="1698">
        <v>2009</v>
      </c>
      <c r="L269" s="1695">
        <v>0.87160000000000004</v>
      </c>
      <c r="M269" s="1695">
        <v>7.4</v>
      </c>
      <c r="N269" s="1697" t="s">
        <v>2228</v>
      </c>
      <c r="O269" s="1696">
        <v>2010</v>
      </c>
      <c r="P269" s="1695">
        <v>1</v>
      </c>
      <c r="Q269" s="1697" t="s">
        <v>2228</v>
      </c>
      <c r="R269" s="2431">
        <v>2011</v>
      </c>
      <c r="S269" s="1695">
        <v>0.95599999999999996</v>
      </c>
      <c r="T269" s="1697" t="s">
        <v>2228</v>
      </c>
      <c r="W269" s="367"/>
      <c r="X269" s="367"/>
      <c r="Y269" s="367"/>
      <c r="Z269" s="367"/>
      <c r="AA269" s="367"/>
      <c r="AB269" s="367"/>
      <c r="AC269" s="367"/>
      <c r="AD269" s="367"/>
      <c r="AE269" s="367"/>
    </row>
    <row r="270" spans="1:31" x14ac:dyDescent="0.25">
      <c r="A270" s="1597" t="s">
        <v>1472</v>
      </c>
      <c r="B270" s="1599" t="s">
        <v>693</v>
      </c>
      <c r="C270" s="2430">
        <v>2007</v>
      </c>
      <c r="D270" s="1701">
        <v>0.8</v>
      </c>
      <c r="E270" s="1703">
        <v>7.7</v>
      </c>
      <c r="F270" s="1702" t="s">
        <v>2228</v>
      </c>
      <c r="G270" s="1698">
        <v>2008</v>
      </c>
      <c r="H270" s="1699">
        <v>0.8</v>
      </c>
      <c r="I270" s="1697">
        <v>8.9</v>
      </c>
      <c r="J270" s="1697" t="s">
        <v>2229</v>
      </c>
      <c r="K270" s="1698">
        <v>2009</v>
      </c>
      <c r="L270" s="1695">
        <v>0.84720000000000006</v>
      </c>
      <c r="M270" s="1695">
        <v>8.9</v>
      </c>
      <c r="N270" s="1697" t="s">
        <v>2229</v>
      </c>
      <c r="O270" s="1696">
        <v>2010</v>
      </c>
      <c r="P270" s="1695">
        <v>0.7</v>
      </c>
      <c r="Q270" s="2424" t="s">
        <v>2229</v>
      </c>
      <c r="R270" s="2431">
        <v>2011</v>
      </c>
      <c r="S270" s="1695">
        <v>0.70440000000000014</v>
      </c>
      <c r="T270" s="1697" t="s">
        <v>2228</v>
      </c>
      <c r="W270" s="367"/>
      <c r="X270" s="367"/>
      <c r="Y270" s="367"/>
      <c r="Z270" s="367"/>
      <c r="AA270" s="367"/>
      <c r="AB270" s="367"/>
      <c r="AC270" s="367"/>
      <c r="AD270" s="367"/>
      <c r="AE270" s="367"/>
    </row>
    <row r="271" spans="1:31" x14ac:dyDescent="0.25">
      <c r="A271" s="1597" t="s">
        <v>1472</v>
      </c>
      <c r="B271" s="1599" t="s">
        <v>1497</v>
      </c>
      <c r="C271" s="2430">
        <v>2007</v>
      </c>
      <c r="D271" s="1701">
        <v>0.7</v>
      </c>
      <c r="E271" s="1697">
        <v>8.3000000000000007</v>
      </c>
      <c r="F271" s="1697" t="s">
        <v>2229</v>
      </c>
      <c r="G271" s="1698">
        <v>2008</v>
      </c>
      <c r="H271" s="1699">
        <v>0.7</v>
      </c>
      <c r="I271" s="1697">
        <v>7.2</v>
      </c>
      <c r="J271" s="1697" t="s">
        <v>2228</v>
      </c>
      <c r="K271" s="1698">
        <v>2009</v>
      </c>
      <c r="L271" s="1695">
        <v>0.72399999999999998</v>
      </c>
      <c r="M271" s="1695">
        <v>8.6</v>
      </c>
      <c r="N271" s="1697" t="s">
        <v>2229</v>
      </c>
      <c r="O271" s="1696">
        <v>2010</v>
      </c>
      <c r="P271" s="1695">
        <v>0.8</v>
      </c>
      <c r="Q271" s="2424" t="s">
        <v>2229</v>
      </c>
      <c r="R271" s="2431">
        <v>2011</v>
      </c>
      <c r="S271" s="1695">
        <v>0.76160000000000005</v>
      </c>
      <c r="T271" s="1697" t="s">
        <v>2228</v>
      </c>
      <c r="W271" s="367"/>
      <c r="X271" s="367"/>
      <c r="Y271" s="367"/>
      <c r="Z271" s="367"/>
      <c r="AA271" s="367"/>
      <c r="AB271" s="367"/>
      <c r="AC271" s="367"/>
      <c r="AD271" s="367"/>
      <c r="AE271" s="367"/>
    </row>
    <row r="272" spans="1:31" x14ac:dyDescent="0.25">
      <c r="A272" s="1597" t="s">
        <v>1472</v>
      </c>
      <c r="B272" s="1599" t="s">
        <v>1495</v>
      </c>
      <c r="C272" s="2430">
        <v>2007</v>
      </c>
      <c r="D272" s="1701">
        <v>3.4</v>
      </c>
      <c r="E272" s="1700">
        <v>4.0999999999999996</v>
      </c>
      <c r="F272" s="1697" t="s">
        <v>2227</v>
      </c>
      <c r="G272" s="1698">
        <v>2008</v>
      </c>
      <c r="H272" s="1699">
        <v>3.5</v>
      </c>
      <c r="I272" s="1697">
        <v>6.8</v>
      </c>
      <c r="J272" s="1697" t="s">
        <v>2228</v>
      </c>
      <c r="K272" s="1698">
        <v>2009</v>
      </c>
      <c r="L272" s="1695">
        <v>3.5624000000000002</v>
      </c>
      <c r="M272" s="1695">
        <v>7.7</v>
      </c>
      <c r="N272" s="1697" t="s">
        <v>2228</v>
      </c>
      <c r="O272" s="1696">
        <v>2010</v>
      </c>
      <c r="P272" s="1695">
        <v>4</v>
      </c>
      <c r="Q272" s="2424" t="s">
        <v>2227</v>
      </c>
      <c r="R272" s="2431">
        <v>2011</v>
      </c>
      <c r="S272" s="1695">
        <v>3.988</v>
      </c>
      <c r="T272" s="2424" t="s">
        <v>2227</v>
      </c>
      <c r="W272" s="367"/>
      <c r="X272" s="367"/>
      <c r="Y272" s="367"/>
      <c r="Z272" s="367"/>
      <c r="AA272" s="367"/>
      <c r="AB272" s="367"/>
      <c r="AC272" s="367"/>
      <c r="AD272" s="367"/>
      <c r="AE272" s="367"/>
    </row>
    <row r="273" spans="1:31" x14ac:dyDescent="0.25">
      <c r="A273" s="1597" t="s">
        <v>1472</v>
      </c>
      <c r="B273" s="1599" t="s">
        <v>1493</v>
      </c>
      <c r="C273" s="2430">
        <v>2007</v>
      </c>
      <c r="D273" s="1701">
        <v>4.5999999999999996</v>
      </c>
      <c r="E273" s="1697">
        <v>9.4</v>
      </c>
      <c r="F273" s="1697" t="s">
        <v>2229</v>
      </c>
      <c r="G273" s="1698">
        <v>2008</v>
      </c>
      <c r="H273" s="1699">
        <v>3.9</v>
      </c>
      <c r="I273" s="1697">
        <v>9.3000000000000007</v>
      </c>
      <c r="J273" s="1697" t="s">
        <v>2229</v>
      </c>
      <c r="K273" s="1698">
        <v>2009</v>
      </c>
      <c r="L273" s="1695">
        <v>3.8476000000000004</v>
      </c>
      <c r="M273" s="1695">
        <v>6.8</v>
      </c>
      <c r="N273" s="1697" t="s">
        <v>2228</v>
      </c>
      <c r="O273" s="1696">
        <v>2010</v>
      </c>
      <c r="P273" s="1695">
        <v>3.7</v>
      </c>
      <c r="Q273" s="2424" t="s">
        <v>2229</v>
      </c>
      <c r="R273" s="2431">
        <v>2011</v>
      </c>
      <c r="S273" s="1695">
        <v>3.7504</v>
      </c>
      <c r="T273" s="2424" t="s">
        <v>2229</v>
      </c>
      <c r="W273" s="367"/>
      <c r="X273" s="367"/>
      <c r="Y273" s="367"/>
      <c r="Z273" s="367"/>
      <c r="AA273" s="367"/>
      <c r="AB273" s="367"/>
      <c r="AC273" s="367"/>
      <c r="AD273" s="367"/>
      <c r="AE273" s="367"/>
    </row>
    <row r="274" spans="1:31" x14ac:dyDescent="0.25">
      <c r="A274" s="1597" t="s">
        <v>1472</v>
      </c>
      <c r="B274" s="1599" t="s">
        <v>1491</v>
      </c>
      <c r="C274" s="2430">
        <v>2007</v>
      </c>
      <c r="D274" s="1701">
        <v>5.8</v>
      </c>
      <c r="E274" s="1700">
        <v>3.8</v>
      </c>
      <c r="F274" s="1697" t="s">
        <v>2227</v>
      </c>
      <c r="G274" s="1698">
        <v>2008</v>
      </c>
      <c r="H274" s="1699">
        <v>4.8</v>
      </c>
      <c r="I274" s="1697">
        <v>6.1</v>
      </c>
      <c r="J274" s="1697" t="s">
        <v>2228</v>
      </c>
      <c r="K274" s="1698">
        <v>2009</v>
      </c>
      <c r="L274" s="1695">
        <v>4.75</v>
      </c>
      <c r="M274" s="1695">
        <v>6.2307692307692308</v>
      </c>
      <c r="N274" s="1697" t="s">
        <v>2228</v>
      </c>
      <c r="O274" s="1696">
        <v>2010</v>
      </c>
      <c r="P274" s="1695">
        <v>4.9000000000000004</v>
      </c>
      <c r="Q274" s="2424" t="s">
        <v>2227</v>
      </c>
      <c r="R274" s="2431">
        <v>2011</v>
      </c>
      <c r="S274" s="1695">
        <v>4.8311999999999999</v>
      </c>
      <c r="T274" s="2424" t="s">
        <v>2227</v>
      </c>
      <c r="W274" s="367"/>
      <c r="X274" s="367"/>
      <c r="Y274" s="367"/>
      <c r="Z274" s="367"/>
      <c r="AA274" s="367"/>
      <c r="AB274" s="367"/>
      <c r="AC274" s="367"/>
      <c r="AD274" s="367"/>
      <c r="AE274" s="367"/>
    </row>
    <row r="275" spans="1:31" x14ac:dyDescent="0.25">
      <c r="A275" s="1597" t="s">
        <v>1472</v>
      </c>
      <c r="B275" s="1599" t="s">
        <v>1489</v>
      </c>
      <c r="C275" s="2430">
        <v>2007</v>
      </c>
      <c r="D275" s="1701">
        <v>8.6999999999999993</v>
      </c>
      <c r="E275" s="1697">
        <v>2.6</v>
      </c>
      <c r="F275" s="1697" t="s">
        <v>2227</v>
      </c>
      <c r="G275" s="1698">
        <v>2008</v>
      </c>
      <c r="H275" s="1699">
        <v>7.6</v>
      </c>
      <c r="I275" s="1697">
        <v>2.2999999999999998</v>
      </c>
      <c r="J275" s="1697" t="s">
        <v>2227</v>
      </c>
      <c r="K275" s="1698">
        <v>2009</v>
      </c>
      <c r="L275" s="1695">
        <v>7.7107999999999999</v>
      </c>
      <c r="M275" s="1695">
        <v>9.5</v>
      </c>
      <c r="N275" s="1697" t="s">
        <v>2229</v>
      </c>
      <c r="O275" s="1696">
        <v>2010</v>
      </c>
      <c r="P275" s="1695">
        <v>8.9</v>
      </c>
      <c r="Q275" s="2424" t="s">
        <v>2229</v>
      </c>
      <c r="R275" s="2431">
        <v>2011</v>
      </c>
      <c r="S275" s="1695">
        <v>8.9499999999999993</v>
      </c>
      <c r="T275" s="2424" t="s">
        <v>2229</v>
      </c>
      <c r="W275" s="367"/>
      <c r="X275" s="367"/>
      <c r="Y275" s="367"/>
      <c r="Z275" s="367"/>
      <c r="AA275" s="367"/>
      <c r="AB275" s="367"/>
      <c r="AC275" s="367"/>
      <c r="AD275" s="367"/>
      <c r="AE275" s="367"/>
    </row>
    <row r="276" spans="1:31" x14ac:dyDescent="0.25">
      <c r="A276" s="1597" t="s">
        <v>1472</v>
      </c>
      <c r="B276" s="1599" t="s">
        <v>1487</v>
      </c>
      <c r="C276" s="2430">
        <v>2007</v>
      </c>
      <c r="D276" s="1701">
        <v>5</v>
      </c>
      <c r="E276" s="1700">
        <v>1.9</v>
      </c>
      <c r="F276" s="1697" t="s">
        <v>2227</v>
      </c>
      <c r="G276" s="1698">
        <v>2008</v>
      </c>
      <c r="H276" s="1699">
        <v>4.5999999999999996</v>
      </c>
      <c r="I276" s="1697">
        <v>9.6</v>
      </c>
      <c r="J276" s="1697" t="s">
        <v>2229</v>
      </c>
      <c r="K276" s="1698">
        <v>2009</v>
      </c>
      <c r="L276" s="1695">
        <v>4.6411999999999995</v>
      </c>
      <c r="M276" s="1695">
        <v>9.4</v>
      </c>
      <c r="N276" s="1697" t="s">
        <v>2229</v>
      </c>
      <c r="O276" s="1696">
        <v>2010</v>
      </c>
      <c r="P276" s="1695">
        <v>4.2</v>
      </c>
      <c r="Q276" s="2424" t="s">
        <v>2229</v>
      </c>
      <c r="R276" s="2431">
        <v>2011</v>
      </c>
      <c r="S276" s="1695">
        <v>4.2064000000000004</v>
      </c>
      <c r="T276" s="2424" t="s">
        <v>2229</v>
      </c>
      <c r="W276" s="367"/>
      <c r="X276" s="367"/>
      <c r="Y276" s="367"/>
      <c r="Z276" s="367"/>
      <c r="AA276" s="367"/>
      <c r="AB276" s="367"/>
      <c r="AC276" s="367"/>
      <c r="AD276" s="367"/>
      <c r="AE276" s="367"/>
    </row>
    <row r="277" spans="1:31" x14ac:dyDescent="0.25">
      <c r="A277" s="1597" t="s">
        <v>1472</v>
      </c>
      <c r="B277" s="1599" t="s">
        <v>1485</v>
      </c>
      <c r="C277" s="2430">
        <v>2007</v>
      </c>
      <c r="D277" s="1701">
        <v>5.9</v>
      </c>
      <c r="E277" s="1697">
        <v>3.1</v>
      </c>
      <c r="F277" s="1697" t="s">
        <v>2227</v>
      </c>
      <c r="G277" s="1698">
        <v>2008</v>
      </c>
      <c r="H277" s="1699">
        <v>5</v>
      </c>
      <c r="I277" s="1697">
        <v>7.4</v>
      </c>
      <c r="J277" s="1697" t="s">
        <v>2228</v>
      </c>
      <c r="K277" s="1698">
        <v>2009</v>
      </c>
      <c r="L277" s="1695">
        <v>5.0259999999999998</v>
      </c>
      <c r="M277" s="1695">
        <v>6.1538461538461542</v>
      </c>
      <c r="N277" s="1697" t="s">
        <v>2228</v>
      </c>
      <c r="O277" s="1696">
        <v>2010</v>
      </c>
      <c r="P277" s="1695">
        <v>5.0999999999999996</v>
      </c>
      <c r="Q277" s="2424" t="s">
        <v>2228</v>
      </c>
      <c r="R277" s="2431">
        <v>2011</v>
      </c>
      <c r="S277" s="1695">
        <v>5.0816000000000008</v>
      </c>
      <c r="T277" s="1697" t="s">
        <v>2228</v>
      </c>
      <c r="W277" s="367"/>
      <c r="X277" s="367"/>
      <c r="Y277" s="367"/>
      <c r="Z277" s="367"/>
      <c r="AA277" s="367"/>
      <c r="AB277" s="367"/>
      <c r="AC277" s="367"/>
      <c r="AD277" s="367"/>
      <c r="AE277" s="367"/>
    </row>
    <row r="278" spans="1:31" x14ac:dyDescent="0.25">
      <c r="A278" s="1597" t="s">
        <v>1472</v>
      </c>
      <c r="B278" s="1599" t="s">
        <v>1483</v>
      </c>
      <c r="C278" s="2430">
        <v>2007</v>
      </c>
      <c r="D278" s="1701">
        <v>2.8</v>
      </c>
      <c r="E278" s="1700">
        <v>4.2</v>
      </c>
      <c r="F278" s="1697" t="s">
        <v>2227</v>
      </c>
      <c r="G278" s="1698">
        <v>2008</v>
      </c>
      <c r="H278" s="1699">
        <v>2.7</v>
      </c>
      <c r="I278" s="1697">
        <v>8.1</v>
      </c>
      <c r="J278" s="1697" t="s">
        <v>2229</v>
      </c>
      <c r="K278" s="1698">
        <v>2009</v>
      </c>
      <c r="L278" s="1695">
        <v>2.7496000000000005</v>
      </c>
      <c r="M278" s="1695">
        <v>6.6</v>
      </c>
      <c r="N278" s="1697" t="s">
        <v>2228</v>
      </c>
      <c r="O278" s="1696">
        <v>2010</v>
      </c>
      <c r="P278" s="1695">
        <v>2.8</v>
      </c>
      <c r="Q278" s="1697" t="s">
        <v>2228</v>
      </c>
      <c r="R278" s="2431">
        <v>2011</v>
      </c>
      <c r="S278" s="1695">
        <v>2.8348</v>
      </c>
      <c r="T278" s="1697" t="s">
        <v>2228</v>
      </c>
      <c r="W278" s="367"/>
      <c r="X278" s="367"/>
      <c r="Y278" s="367"/>
      <c r="Z278" s="367"/>
      <c r="AA278" s="367"/>
      <c r="AB278" s="367"/>
      <c r="AC278" s="367"/>
      <c r="AD278" s="367"/>
      <c r="AE278" s="367"/>
    </row>
    <row r="279" spans="1:31" x14ac:dyDescent="0.25">
      <c r="A279" s="1597" t="s">
        <v>1472</v>
      </c>
      <c r="B279" s="1599" t="s">
        <v>1481</v>
      </c>
      <c r="C279" s="2430">
        <v>2007</v>
      </c>
      <c r="D279" s="1701">
        <v>18.399999999999999</v>
      </c>
      <c r="E279" s="1697">
        <v>5</v>
      </c>
      <c r="F279" s="1697" t="s">
        <v>2227</v>
      </c>
      <c r="G279" s="1698">
        <v>2008</v>
      </c>
      <c r="H279" s="1699">
        <v>17.7</v>
      </c>
      <c r="I279" s="1697">
        <v>6.6</v>
      </c>
      <c r="J279" s="1697" t="s">
        <v>2228</v>
      </c>
      <c r="K279" s="1698">
        <v>2009</v>
      </c>
      <c r="L279" s="1695">
        <v>17.68</v>
      </c>
      <c r="M279" s="1695">
        <v>6.1538461538461542</v>
      </c>
      <c r="N279" s="1697" t="s">
        <v>2228</v>
      </c>
      <c r="O279" s="1696">
        <v>2010</v>
      </c>
      <c r="P279" s="1695">
        <v>19.3</v>
      </c>
      <c r="Q279" s="2424" t="s">
        <v>2228</v>
      </c>
      <c r="R279" s="2431">
        <v>2011</v>
      </c>
      <c r="S279" s="1695">
        <v>19.282</v>
      </c>
      <c r="T279" s="1697" t="s">
        <v>2228</v>
      </c>
      <c r="W279" s="367"/>
      <c r="X279" s="367"/>
      <c r="Y279" s="367"/>
      <c r="Z279" s="367"/>
      <c r="AA279" s="367"/>
      <c r="AB279" s="367"/>
      <c r="AC279" s="367"/>
      <c r="AD279" s="367"/>
      <c r="AE279" s="367"/>
    </row>
    <row r="280" spans="1:31" x14ac:dyDescent="0.25">
      <c r="A280" s="1597" t="s">
        <v>1472</v>
      </c>
      <c r="B280" s="1599" t="s">
        <v>1479</v>
      </c>
      <c r="C280" s="2430">
        <v>2007</v>
      </c>
      <c r="D280" s="1701">
        <v>0.4</v>
      </c>
      <c r="E280" s="1700">
        <v>5</v>
      </c>
      <c r="F280" s="1697" t="s">
        <v>2227</v>
      </c>
      <c r="G280" s="1698">
        <v>2008</v>
      </c>
      <c r="H280" s="1699">
        <v>0.4</v>
      </c>
      <c r="I280" s="1697">
        <v>8.3000000000000007</v>
      </c>
      <c r="J280" s="1697" t="s">
        <v>2229</v>
      </c>
      <c r="K280" s="1698">
        <v>2009</v>
      </c>
      <c r="L280" s="1695">
        <v>0.40679999999999999</v>
      </c>
      <c r="M280" s="1695">
        <v>8.8000000000000007</v>
      </c>
      <c r="N280" s="1697" t="s">
        <v>2229</v>
      </c>
      <c r="O280" s="1696">
        <v>2010</v>
      </c>
      <c r="P280" s="1695">
        <v>0.5</v>
      </c>
      <c r="Q280" s="2424" t="s">
        <v>2229</v>
      </c>
      <c r="R280" s="2431">
        <v>2011</v>
      </c>
      <c r="S280" s="1695">
        <v>0.49280000000000002</v>
      </c>
      <c r="T280" s="1697" t="s">
        <v>2228</v>
      </c>
      <c r="W280" s="367"/>
      <c r="X280" s="367"/>
      <c r="Y280" s="367"/>
      <c r="Z280" s="367"/>
      <c r="AA280" s="367"/>
      <c r="AB280" s="367"/>
      <c r="AC280" s="367"/>
      <c r="AD280" s="367"/>
      <c r="AE280" s="367"/>
    </row>
    <row r="281" spans="1:31" x14ac:dyDescent="0.25">
      <c r="A281" s="1597" t="s">
        <v>1472</v>
      </c>
      <c r="B281" s="1599" t="s">
        <v>1477</v>
      </c>
      <c r="C281" s="2430">
        <v>2007</v>
      </c>
      <c r="D281" s="1701">
        <v>6.3</v>
      </c>
      <c r="E281" s="1697">
        <v>3.4</v>
      </c>
      <c r="F281" s="1697" t="s">
        <v>2227</v>
      </c>
      <c r="G281" s="1698">
        <v>2008</v>
      </c>
      <c r="H281" s="1699">
        <v>6.3</v>
      </c>
      <c r="I281" s="1697">
        <v>9.6</v>
      </c>
      <c r="J281" s="1697" t="s">
        <v>2229</v>
      </c>
      <c r="K281" s="1698">
        <v>2009</v>
      </c>
      <c r="L281" s="1695">
        <v>6.476</v>
      </c>
      <c r="M281" s="1695">
        <v>9.5</v>
      </c>
      <c r="N281" s="1697" t="s">
        <v>2229</v>
      </c>
      <c r="O281" s="1696">
        <v>2010</v>
      </c>
      <c r="P281" s="1695">
        <v>5.0999999999999996</v>
      </c>
      <c r="Q281" s="2424" t="s">
        <v>2229</v>
      </c>
      <c r="R281" s="2431">
        <v>2011</v>
      </c>
      <c r="S281" s="1695">
        <v>5.1375999999999999</v>
      </c>
      <c r="T281" s="2424" t="s">
        <v>2229</v>
      </c>
      <c r="W281" s="367"/>
      <c r="X281" s="367"/>
      <c r="Y281" s="367"/>
      <c r="Z281" s="367"/>
      <c r="AA281" s="367"/>
      <c r="AB281" s="367"/>
      <c r="AC281" s="367"/>
      <c r="AD281" s="367"/>
      <c r="AE281" s="367"/>
    </row>
    <row r="282" spans="1:31" x14ac:dyDescent="0.25">
      <c r="A282" s="1597" t="s">
        <v>1472</v>
      </c>
      <c r="B282" s="1599" t="s">
        <v>1475</v>
      </c>
      <c r="C282" s="2430">
        <v>2007</v>
      </c>
      <c r="D282" s="1701">
        <v>2</v>
      </c>
      <c r="E282" s="1700">
        <v>5.0999999999999996</v>
      </c>
      <c r="F282" s="1697" t="s">
        <v>2227</v>
      </c>
      <c r="G282" s="1698">
        <v>2008</v>
      </c>
      <c r="H282" s="1699">
        <v>1.8</v>
      </c>
      <c r="I282" s="1697">
        <v>6.2</v>
      </c>
      <c r="J282" s="1697" t="s">
        <v>2228</v>
      </c>
      <c r="K282" s="1698">
        <v>2009</v>
      </c>
      <c r="L282" s="1695">
        <v>1.7808000000000002</v>
      </c>
      <c r="M282" s="1695">
        <v>6.4615384615384617</v>
      </c>
      <c r="N282" s="1697" t="s">
        <v>2228</v>
      </c>
      <c r="O282" s="1696">
        <v>2010</v>
      </c>
      <c r="P282" s="1695">
        <v>2.8</v>
      </c>
      <c r="Q282" s="2424" t="s">
        <v>2228</v>
      </c>
      <c r="R282" s="2431">
        <v>2011</v>
      </c>
      <c r="S282" s="1695">
        <v>2.8644000000000003</v>
      </c>
      <c r="T282" s="2424" t="s">
        <v>2227</v>
      </c>
      <c r="W282" s="367"/>
      <c r="X282" s="367"/>
      <c r="Y282" s="367"/>
      <c r="Z282" s="367"/>
      <c r="AA282" s="367"/>
      <c r="AB282" s="367"/>
      <c r="AC282" s="367"/>
      <c r="AD282" s="367"/>
      <c r="AE282" s="367"/>
    </row>
    <row r="283" spans="1:31" x14ac:dyDescent="0.25">
      <c r="A283" s="1597" t="s">
        <v>1472</v>
      </c>
      <c r="B283" s="1599" t="s">
        <v>1473</v>
      </c>
      <c r="C283" s="2430">
        <v>2007</v>
      </c>
      <c r="D283" s="1701">
        <v>3.1</v>
      </c>
      <c r="E283" s="1697">
        <v>8.6</v>
      </c>
      <c r="F283" s="1697" t="s">
        <v>2229</v>
      </c>
      <c r="G283" s="1698">
        <v>2008</v>
      </c>
      <c r="H283" s="1699">
        <v>2.2000000000000002</v>
      </c>
      <c r="I283" s="1697">
        <v>8.5</v>
      </c>
      <c r="J283" s="1697" t="s">
        <v>2229</v>
      </c>
      <c r="K283" s="1698">
        <v>2009</v>
      </c>
      <c r="L283" s="1695">
        <v>2.1583999999999999</v>
      </c>
      <c r="M283" s="1695">
        <v>7.7</v>
      </c>
      <c r="N283" s="1697" t="s">
        <v>2228</v>
      </c>
      <c r="O283" s="1696">
        <v>2010</v>
      </c>
      <c r="P283" s="1695">
        <v>2.2999999999999998</v>
      </c>
      <c r="Q283" s="2424" t="s">
        <v>2229</v>
      </c>
      <c r="R283" s="2431">
        <v>2011</v>
      </c>
      <c r="S283" s="1695">
        <v>2.2792000000000003</v>
      </c>
      <c r="T283" s="2424" t="s">
        <v>2229</v>
      </c>
      <c r="W283" s="367"/>
      <c r="X283" s="367"/>
      <c r="Y283" s="367"/>
      <c r="Z283" s="367"/>
      <c r="AA283" s="367"/>
      <c r="AB283" s="367"/>
      <c r="AC283" s="367"/>
      <c r="AD283" s="367"/>
      <c r="AE283" s="367"/>
    </row>
    <row r="284" spans="1:31" x14ac:dyDescent="0.25">
      <c r="A284" s="1597" t="s">
        <v>1449</v>
      </c>
      <c r="B284" s="1599" t="s">
        <v>1470</v>
      </c>
      <c r="C284" s="2430">
        <v>2007</v>
      </c>
      <c r="D284" s="1701">
        <v>1.1000000000000001</v>
      </c>
      <c r="E284" s="1697">
        <v>8.1999999999999993</v>
      </c>
      <c r="F284" s="1697" t="s">
        <v>2229</v>
      </c>
      <c r="G284" s="1698">
        <v>2008</v>
      </c>
      <c r="H284" s="1699">
        <v>1</v>
      </c>
      <c r="I284" s="1697">
        <v>7.8</v>
      </c>
      <c r="J284" s="1697" t="s">
        <v>2228</v>
      </c>
      <c r="K284" s="1698">
        <v>2009</v>
      </c>
      <c r="L284" s="1695">
        <v>0.9496</v>
      </c>
      <c r="M284" s="1695">
        <v>8</v>
      </c>
      <c r="N284" s="1697" t="s">
        <v>2229</v>
      </c>
      <c r="O284" s="1696">
        <v>2010</v>
      </c>
      <c r="P284" s="1695">
        <v>1.2</v>
      </c>
      <c r="Q284" s="2424" t="s">
        <v>2229</v>
      </c>
      <c r="R284" s="2431">
        <v>2011</v>
      </c>
      <c r="S284" s="1695">
        <v>1.2156000000000002</v>
      </c>
      <c r="T284" s="2424" t="s">
        <v>2229</v>
      </c>
      <c r="W284" s="367"/>
      <c r="X284" s="367"/>
      <c r="Y284" s="367"/>
      <c r="Z284" s="367"/>
      <c r="AA284" s="367"/>
      <c r="AB284" s="367"/>
      <c r="AC284" s="367"/>
      <c r="AD284" s="367"/>
      <c r="AE284" s="367"/>
    </row>
    <row r="285" spans="1:31" x14ac:dyDescent="0.25">
      <c r="A285" s="1597" t="s">
        <v>1449</v>
      </c>
      <c r="B285" s="1599" t="s">
        <v>1468</v>
      </c>
      <c r="C285" s="2430">
        <v>2007</v>
      </c>
      <c r="D285" s="1701">
        <v>52.8</v>
      </c>
      <c r="E285" s="1700">
        <v>8.5</v>
      </c>
      <c r="F285" s="1697" t="s">
        <v>2229</v>
      </c>
      <c r="G285" s="1698">
        <v>2008</v>
      </c>
      <c r="H285" s="1699">
        <v>53.7</v>
      </c>
      <c r="I285" s="1697">
        <v>8.1</v>
      </c>
      <c r="J285" s="1697" t="s">
        <v>2229</v>
      </c>
      <c r="K285" s="1698">
        <v>2009</v>
      </c>
      <c r="L285" s="1695">
        <v>54.046500000000002</v>
      </c>
      <c r="M285" s="1695">
        <v>9.6923076923076916</v>
      </c>
      <c r="N285" s="1697" t="s">
        <v>2229</v>
      </c>
      <c r="O285" s="1696">
        <v>2010</v>
      </c>
      <c r="P285" s="1695">
        <v>54.3</v>
      </c>
      <c r="Q285" s="2424" t="s">
        <v>2229</v>
      </c>
      <c r="R285" s="2431">
        <v>2011</v>
      </c>
      <c r="S285" s="1695">
        <v>54.648000000000003</v>
      </c>
      <c r="T285" s="2424" t="s">
        <v>2229</v>
      </c>
      <c r="W285" s="367"/>
      <c r="X285" s="367"/>
      <c r="Y285" s="367"/>
      <c r="Z285" s="367"/>
      <c r="AA285" s="367"/>
      <c r="AB285" s="367"/>
      <c r="AC285" s="367"/>
      <c r="AD285" s="367"/>
      <c r="AE285" s="367"/>
    </row>
    <row r="286" spans="1:31" x14ac:dyDescent="0.25">
      <c r="A286" s="1597" t="s">
        <v>1449</v>
      </c>
      <c r="B286" s="1599" t="s">
        <v>1466</v>
      </c>
      <c r="C286" s="2430">
        <v>2007</v>
      </c>
      <c r="D286" s="1701">
        <v>30.2</v>
      </c>
      <c r="E286" s="1697">
        <v>9.3000000000000007</v>
      </c>
      <c r="F286" s="1697" t="s">
        <v>2229</v>
      </c>
      <c r="G286" s="1698">
        <v>2008</v>
      </c>
      <c r="H286" s="1699">
        <v>29</v>
      </c>
      <c r="I286" s="1697">
        <v>9.4</v>
      </c>
      <c r="J286" s="1697" t="s">
        <v>2229</v>
      </c>
      <c r="K286" s="1698">
        <v>2009</v>
      </c>
      <c r="L286" s="1695">
        <v>29.038400000000003</v>
      </c>
      <c r="M286" s="1695">
        <v>10</v>
      </c>
      <c r="N286" s="1697" t="s">
        <v>2229</v>
      </c>
      <c r="O286" s="1696">
        <v>2010</v>
      </c>
      <c r="P286" s="1695">
        <v>28.6</v>
      </c>
      <c r="Q286" s="2424" t="s">
        <v>2229</v>
      </c>
      <c r="R286" s="2431">
        <v>2011</v>
      </c>
      <c r="S286" s="1695">
        <v>28.607600000000001</v>
      </c>
      <c r="T286" s="2424" t="s">
        <v>2229</v>
      </c>
      <c r="W286" s="367"/>
      <c r="X286" s="367"/>
      <c r="Y286" s="367"/>
      <c r="Z286" s="367"/>
      <c r="AA286" s="367"/>
      <c r="AB286" s="367"/>
      <c r="AC286" s="367"/>
      <c r="AD286" s="367"/>
      <c r="AE286" s="367"/>
    </row>
    <row r="287" spans="1:31" x14ac:dyDescent="0.25">
      <c r="A287" s="1597" t="s">
        <v>1449</v>
      </c>
      <c r="B287" s="1599" t="s">
        <v>1464</v>
      </c>
      <c r="C287" s="2430">
        <v>2007</v>
      </c>
      <c r="D287" s="1701">
        <v>6.2</v>
      </c>
      <c r="E287" s="1697">
        <v>9</v>
      </c>
      <c r="F287" s="1697" t="s">
        <v>2229</v>
      </c>
      <c r="G287" s="1698">
        <v>2008</v>
      </c>
      <c r="H287" s="1699">
        <v>6.3</v>
      </c>
      <c r="I287" s="1697">
        <v>9</v>
      </c>
      <c r="J287" s="1697" t="s">
        <v>2229</v>
      </c>
      <c r="K287" s="1698">
        <v>2009</v>
      </c>
      <c r="L287" s="1695">
        <v>6.3404000000000007</v>
      </c>
      <c r="M287" s="1695">
        <v>8.9</v>
      </c>
      <c r="N287" s="1697" t="s">
        <v>2229</v>
      </c>
      <c r="O287" s="1696">
        <v>2010</v>
      </c>
      <c r="P287" s="1695">
        <v>6.5</v>
      </c>
      <c r="Q287" s="1697" t="s">
        <v>2229</v>
      </c>
      <c r="R287" s="2431">
        <v>2011</v>
      </c>
      <c r="S287" s="1695">
        <v>6.5096000000000007</v>
      </c>
      <c r="T287" s="2424" t="s">
        <v>2229</v>
      </c>
      <c r="W287" s="367"/>
      <c r="X287" s="367"/>
      <c r="Y287" s="367"/>
      <c r="Z287" s="367"/>
      <c r="AA287" s="367"/>
      <c r="AB287" s="367"/>
      <c r="AC287" s="367"/>
      <c r="AD287" s="367"/>
      <c r="AE287" s="367"/>
    </row>
    <row r="288" spans="1:31" x14ac:dyDescent="0.25">
      <c r="A288" s="1597" t="s">
        <v>1449</v>
      </c>
      <c r="B288" s="1599" t="s">
        <v>1463</v>
      </c>
      <c r="C288" s="2430">
        <v>2007</v>
      </c>
      <c r="D288" s="1701">
        <v>1.8</v>
      </c>
      <c r="E288" s="1697">
        <v>8.1</v>
      </c>
      <c r="F288" s="1697" t="s">
        <v>2229</v>
      </c>
      <c r="G288" s="1698">
        <v>2008</v>
      </c>
      <c r="H288" s="1699">
        <v>1.7</v>
      </c>
      <c r="I288" s="1697">
        <v>8.3000000000000007</v>
      </c>
      <c r="J288" s="1697" t="s">
        <v>2229</v>
      </c>
      <c r="K288" s="1698">
        <v>2009</v>
      </c>
      <c r="L288" s="1695">
        <v>1.7564000000000002</v>
      </c>
      <c r="M288" s="1695">
        <v>8.9</v>
      </c>
      <c r="N288" s="1697" t="s">
        <v>2229</v>
      </c>
      <c r="O288" s="1696">
        <v>2010</v>
      </c>
      <c r="P288" s="1695">
        <v>1.7</v>
      </c>
      <c r="Q288" s="2424" t="s">
        <v>2229</v>
      </c>
      <c r="R288" s="2431">
        <v>2011</v>
      </c>
      <c r="S288" s="1695">
        <v>1.734</v>
      </c>
      <c r="T288" s="2424" t="s">
        <v>2229</v>
      </c>
      <c r="W288" s="367"/>
      <c r="X288" s="367"/>
      <c r="Y288" s="367"/>
      <c r="Z288" s="367"/>
      <c r="AA288" s="367"/>
      <c r="AB288" s="367"/>
      <c r="AC288" s="367"/>
      <c r="AD288" s="367"/>
      <c r="AE288" s="367"/>
    </row>
    <row r="289" spans="1:31" x14ac:dyDescent="0.25">
      <c r="A289" s="1597" t="s">
        <v>1449</v>
      </c>
      <c r="B289" s="1599" t="s">
        <v>1461</v>
      </c>
      <c r="C289" s="2430">
        <v>2007</v>
      </c>
      <c r="D289" s="1701">
        <v>3.2</v>
      </c>
      <c r="E289" s="1700">
        <v>8.1</v>
      </c>
      <c r="F289" s="1697" t="s">
        <v>2229</v>
      </c>
      <c r="G289" s="1698">
        <v>2008</v>
      </c>
      <c r="H289" s="1699">
        <v>3.1</v>
      </c>
      <c r="I289" s="1697">
        <v>8.4</v>
      </c>
      <c r="J289" s="1697" t="s">
        <v>2229</v>
      </c>
      <c r="K289" s="1698">
        <v>2009</v>
      </c>
      <c r="L289" s="1695">
        <v>3.1612000000000005</v>
      </c>
      <c r="M289" s="1695">
        <v>9</v>
      </c>
      <c r="N289" s="1697" t="s">
        <v>2229</v>
      </c>
      <c r="O289" s="1696">
        <v>2010</v>
      </c>
      <c r="P289" s="1695">
        <v>3.6</v>
      </c>
      <c r="Q289" s="2424" t="s">
        <v>2229</v>
      </c>
      <c r="R289" s="2431">
        <v>2011</v>
      </c>
      <c r="S289" s="1695">
        <v>3.6019999999999999</v>
      </c>
      <c r="T289" s="2424" t="s">
        <v>2229</v>
      </c>
      <c r="W289" s="367"/>
      <c r="X289" s="367"/>
      <c r="Y289" s="367"/>
      <c r="Z289" s="367"/>
      <c r="AA289" s="367"/>
      <c r="AB289" s="367"/>
      <c r="AC289" s="367"/>
      <c r="AD289" s="367"/>
      <c r="AE289" s="367"/>
    </row>
    <row r="290" spans="1:31" x14ac:dyDescent="0.25">
      <c r="A290" s="1597" t="s">
        <v>1449</v>
      </c>
      <c r="B290" s="1599" t="s">
        <v>1460</v>
      </c>
      <c r="C290" s="2430">
        <v>2007</v>
      </c>
      <c r="D290" s="1701">
        <v>2.5</v>
      </c>
      <c r="E290" s="1702">
        <v>7.9</v>
      </c>
      <c r="F290" s="1702" t="s">
        <v>2228</v>
      </c>
      <c r="G290" s="1698">
        <v>2008</v>
      </c>
      <c r="H290" s="1699">
        <v>2.2000000000000002</v>
      </c>
      <c r="I290" s="1697">
        <v>9.5</v>
      </c>
      <c r="J290" s="1697" t="s">
        <v>2229</v>
      </c>
      <c r="K290" s="1698">
        <v>2009</v>
      </c>
      <c r="L290" s="1695">
        <v>2.2148000000000003</v>
      </c>
      <c r="M290" s="1695">
        <v>8.9</v>
      </c>
      <c r="N290" s="1697" t="s">
        <v>2229</v>
      </c>
      <c r="O290" s="1696">
        <v>2010</v>
      </c>
      <c r="P290" s="1695">
        <v>2.6</v>
      </c>
      <c r="Q290" s="2424" t="s">
        <v>2229</v>
      </c>
      <c r="R290" s="2431">
        <v>2011</v>
      </c>
      <c r="S290" s="1695">
        <v>2.5796000000000006</v>
      </c>
      <c r="T290" s="1697" t="s">
        <v>2228</v>
      </c>
      <c r="W290" s="367"/>
      <c r="X290" s="367"/>
      <c r="Y290" s="367"/>
      <c r="Z290" s="367"/>
      <c r="AA290" s="367"/>
      <c r="AB290" s="367"/>
      <c r="AC290" s="367"/>
      <c r="AD290" s="367"/>
      <c r="AE290" s="367"/>
    </row>
    <row r="291" spans="1:31" x14ac:dyDescent="0.25">
      <c r="A291" s="1597" t="s">
        <v>1449</v>
      </c>
      <c r="B291" s="1599" t="s">
        <v>1458</v>
      </c>
      <c r="C291" s="2430">
        <v>2007</v>
      </c>
      <c r="D291" s="1701">
        <v>2.4</v>
      </c>
      <c r="E291" s="1700">
        <v>8.8000000000000007</v>
      </c>
      <c r="F291" s="1697" t="s">
        <v>2229</v>
      </c>
      <c r="G291" s="1698">
        <v>2008</v>
      </c>
      <c r="H291" s="1699">
        <v>2.4</v>
      </c>
      <c r="I291" s="1697">
        <v>8.3000000000000007</v>
      </c>
      <c r="J291" s="1697" t="s">
        <v>2229</v>
      </c>
      <c r="K291" s="1698">
        <v>2009</v>
      </c>
      <c r="L291" s="1695">
        <v>2.4488000000000003</v>
      </c>
      <c r="M291" s="1695">
        <v>7.7</v>
      </c>
      <c r="N291" s="1697" t="s">
        <v>2228</v>
      </c>
      <c r="O291" s="1696">
        <v>2010</v>
      </c>
      <c r="P291" s="1695">
        <v>2.5</v>
      </c>
      <c r="Q291" s="2424" t="s">
        <v>2228</v>
      </c>
      <c r="R291" s="2431">
        <v>2011</v>
      </c>
      <c r="S291" s="1695">
        <v>2.4712000000000001</v>
      </c>
      <c r="T291" s="2424" t="s">
        <v>2229</v>
      </c>
      <c r="W291" s="367"/>
      <c r="X291" s="367"/>
      <c r="Y291" s="367"/>
      <c r="Z291" s="367"/>
      <c r="AA291" s="367"/>
      <c r="AB291" s="367"/>
      <c r="AC291" s="367"/>
      <c r="AD291" s="367"/>
      <c r="AE291" s="367"/>
    </row>
    <row r="292" spans="1:31" x14ac:dyDescent="0.25">
      <c r="A292" s="1597" t="s">
        <v>1449</v>
      </c>
      <c r="B292" s="1599" t="s">
        <v>1456</v>
      </c>
      <c r="C292" s="2430">
        <v>2007</v>
      </c>
      <c r="D292" s="1701">
        <v>10.5</v>
      </c>
      <c r="E292" s="1698">
        <v>10</v>
      </c>
      <c r="F292" s="1697" t="s">
        <v>2229</v>
      </c>
      <c r="G292" s="1698">
        <v>2008</v>
      </c>
      <c r="H292" s="1699">
        <v>9.4</v>
      </c>
      <c r="I292" s="1697">
        <v>10</v>
      </c>
      <c r="J292" s="1697" t="s">
        <v>2229</v>
      </c>
      <c r="K292" s="1698">
        <v>2009</v>
      </c>
      <c r="L292" s="1695">
        <v>9.4352</v>
      </c>
      <c r="M292" s="1695">
        <v>10</v>
      </c>
      <c r="N292" s="1697" t="s">
        <v>2229</v>
      </c>
      <c r="O292" s="1696">
        <v>2010</v>
      </c>
      <c r="P292" s="1695">
        <v>11.2</v>
      </c>
      <c r="Q292" s="2424" t="s">
        <v>2229</v>
      </c>
      <c r="R292" s="2431">
        <v>2011</v>
      </c>
      <c r="S292" s="1695">
        <v>11.271600000000001</v>
      </c>
      <c r="T292" s="2424" t="s">
        <v>2229</v>
      </c>
      <c r="W292" s="367"/>
      <c r="X292" s="367"/>
      <c r="Y292" s="367"/>
      <c r="Z292" s="367"/>
      <c r="AA292" s="367"/>
      <c r="AB292" s="367"/>
      <c r="AC292" s="367"/>
      <c r="AD292" s="367"/>
      <c r="AE292" s="367"/>
    </row>
    <row r="293" spans="1:31" x14ac:dyDescent="0.25">
      <c r="A293" s="1597" t="s">
        <v>1449</v>
      </c>
      <c r="B293" s="1599" t="s">
        <v>1454</v>
      </c>
      <c r="C293" s="2430">
        <v>2007</v>
      </c>
      <c r="D293" s="1701">
        <v>15.7</v>
      </c>
      <c r="E293" s="1700">
        <v>10</v>
      </c>
      <c r="F293" s="1697" t="s">
        <v>2229</v>
      </c>
      <c r="G293" s="1698">
        <v>2008</v>
      </c>
      <c r="H293" s="1699">
        <v>14.6</v>
      </c>
      <c r="I293" s="1697">
        <v>10</v>
      </c>
      <c r="J293" s="1697" t="s">
        <v>2229</v>
      </c>
      <c r="K293" s="1698">
        <v>2009</v>
      </c>
      <c r="L293" s="1695">
        <v>14.6816</v>
      </c>
      <c r="M293" s="1695">
        <v>10</v>
      </c>
      <c r="N293" s="1697" t="s">
        <v>2229</v>
      </c>
      <c r="O293" s="1696">
        <v>2010</v>
      </c>
      <c r="P293" s="1695">
        <v>15.5</v>
      </c>
      <c r="Q293" s="2424" t="s">
        <v>2229</v>
      </c>
      <c r="R293" s="2431">
        <v>2011</v>
      </c>
      <c r="S293" s="1695">
        <v>15.615600000000001</v>
      </c>
      <c r="T293" s="2424" t="s">
        <v>2229</v>
      </c>
      <c r="W293" s="367"/>
      <c r="X293" s="367"/>
      <c r="Y293" s="367"/>
      <c r="Z293" s="367"/>
      <c r="AA293" s="367"/>
      <c r="AB293" s="367"/>
      <c r="AC293" s="367"/>
      <c r="AD293" s="367"/>
      <c r="AE293" s="367"/>
    </row>
    <row r="294" spans="1:31" x14ac:dyDescent="0.25">
      <c r="A294" s="1597" t="s">
        <v>1449</v>
      </c>
      <c r="B294" s="1599" t="s">
        <v>1452</v>
      </c>
      <c r="C294" s="2430">
        <v>2007</v>
      </c>
      <c r="D294" s="1701">
        <v>3.3</v>
      </c>
      <c r="E294" s="1702">
        <v>7.2</v>
      </c>
      <c r="F294" s="1702" t="s">
        <v>2228</v>
      </c>
      <c r="G294" s="1698">
        <v>2008</v>
      </c>
      <c r="H294" s="1699">
        <v>3.2</v>
      </c>
      <c r="I294" s="1697">
        <v>7.7</v>
      </c>
      <c r="J294" s="1697" t="s">
        <v>2228</v>
      </c>
      <c r="K294" s="1698">
        <v>2009</v>
      </c>
      <c r="L294" s="1695">
        <v>3.214</v>
      </c>
      <c r="M294" s="1695">
        <v>9.1</v>
      </c>
      <c r="N294" s="1697" t="s">
        <v>2229</v>
      </c>
      <c r="O294" s="1696">
        <v>2010</v>
      </c>
      <c r="P294" s="1695">
        <v>3.2</v>
      </c>
      <c r="Q294" s="2424" t="s">
        <v>2229</v>
      </c>
      <c r="R294" s="2431">
        <v>2011</v>
      </c>
      <c r="S294" s="1695">
        <v>3.2648000000000001</v>
      </c>
      <c r="T294" s="2424" t="s">
        <v>2229</v>
      </c>
      <c r="W294" s="367"/>
      <c r="X294" s="367"/>
      <c r="Y294" s="367"/>
      <c r="Z294" s="367"/>
      <c r="AA294" s="367"/>
      <c r="AB294" s="367"/>
      <c r="AC294" s="367"/>
      <c r="AD294" s="367"/>
      <c r="AE294" s="367"/>
    </row>
    <row r="295" spans="1:31" x14ac:dyDescent="0.25">
      <c r="A295" s="1597" t="s">
        <v>1449</v>
      </c>
      <c r="B295" s="1599" t="s">
        <v>1450</v>
      </c>
      <c r="C295" s="2430">
        <v>2007</v>
      </c>
      <c r="D295" s="1699">
        <v>7</v>
      </c>
      <c r="E295" s="1700">
        <v>8.6999999999999993</v>
      </c>
      <c r="F295" s="1697" t="s">
        <v>2229</v>
      </c>
      <c r="G295" s="1698">
        <v>2008</v>
      </c>
      <c r="H295" s="1699">
        <v>6.8</v>
      </c>
      <c r="I295" s="1697">
        <v>8.6</v>
      </c>
      <c r="J295" s="1697" t="s">
        <v>2229</v>
      </c>
      <c r="K295" s="1698">
        <v>2009</v>
      </c>
      <c r="L295" s="1695">
        <v>6.8464000000000009</v>
      </c>
      <c r="M295" s="1695">
        <v>8.9</v>
      </c>
      <c r="N295" s="1697" t="s">
        <v>2229</v>
      </c>
      <c r="O295" s="1696">
        <v>2010</v>
      </c>
      <c r="P295" s="1695">
        <v>6.7</v>
      </c>
      <c r="Q295" s="2424" t="s">
        <v>2229</v>
      </c>
      <c r="R295" s="2431">
        <v>2011</v>
      </c>
      <c r="S295" s="1695">
        <v>6.7564000000000002</v>
      </c>
      <c r="T295" s="2424" t="s">
        <v>2229</v>
      </c>
      <c r="W295" s="367"/>
      <c r="X295" s="367"/>
      <c r="Y295" s="367"/>
      <c r="Z295" s="367"/>
      <c r="AA295" s="367"/>
      <c r="AB295" s="367"/>
      <c r="AC295" s="367"/>
      <c r="AD295" s="367"/>
      <c r="AE295" s="367"/>
    </row>
    <row r="296" spans="1:31" x14ac:dyDescent="0.25">
      <c r="A296" s="1597" t="s">
        <v>1396</v>
      </c>
      <c r="B296" s="1599" t="s">
        <v>1448</v>
      </c>
      <c r="C296" s="2430">
        <v>2007</v>
      </c>
      <c r="D296" s="1699">
        <v>13</v>
      </c>
      <c r="E296" s="1697">
        <v>9.3000000000000007</v>
      </c>
      <c r="F296" s="1697" t="s">
        <v>2229</v>
      </c>
      <c r="G296" s="1698">
        <v>2008</v>
      </c>
      <c r="H296" s="1699">
        <v>13.6</v>
      </c>
      <c r="I296" s="1697">
        <v>5.0999999999999996</v>
      </c>
      <c r="J296" s="1697" t="s">
        <v>2227</v>
      </c>
      <c r="K296" s="1698">
        <v>2009</v>
      </c>
      <c r="L296" s="1695">
        <v>13.676800000000002</v>
      </c>
      <c r="M296" s="1695">
        <v>6.5384615384615383</v>
      </c>
      <c r="N296" s="1697" t="s">
        <v>2228</v>
      </c>
      <c r="O296" s="1696">
        <v>2010</v>
      </c>
      <c r="P296" s="1695">
        <v>13.2</v>
      </c>
      <c r="Q296" s="1697" t="s">
        <v>2228</v>
      </c>
      <c r="R296" s="2431">
        <v>2011</v>
      </c>
      <c r="S296" s="1695">
        <v>13.257200000000001</v>
      </c>
      <c r="T296" s="2424" t="s">
        <v>2229</v>
      </c>
      <c r="W296" s="367"/>
      <c r="X296" s="367"/>
      <c r="Y296" s="367"/>
      <c r="Z296" s="367"/>
      <c r="AA296" s="367"/>
      <c r="AB296" s="367"/>
      <c r="AC296" s="367"/>
      <c r="AD296" s="367"/>
      <c r="AE296" s="367"/>
    </row>
    <row r="297" spans="1:31" x14ac:dyDescent="0.25">
      <c r="A297" s="1597" t="s">
        <v>1396</v>
      </c>
      <c r="B297" s="1599" t="s">
        <v>1446</v>
      </c>
      <c r="C297" s="2430">
        <v>2007</v>
      </c>
      <c r="D297" s="1699">
        <v>96.3</v>
      </c>
      <c r="E297" s="1700">
        <v>5.6</v>
      </c>
      <c r="F297" s="1697" t="s">
        <v>2227</v>
      </c>
      <c r="G297" s="1698">
        <v>2008</v>
      </c>
      <c r="H297" s="1699">
        <v>94.7</v>
      </c>
      <c r="I297" s="1697">
        <v>7</v>
      </c>
      <c r="J297" s="1697" t="s">
        <v>2228</v>
      </c>
      <c r="K297" s="1698">
        <v>2009</v>
      </c>
      <c r="L297" s="1695">
        <v>95.438000000000002</v>
      </c>
      <c r="M297" s="1695">
        <v>10</v>
      </c>
      <c r="N297" s="1697" t="s">
        <v>2229</v>
      </c>
      <c r="O297" s="1696">
        <v>2010</v>
      </c>
      <c r="P297" s="1695">
        <v>121.7</v>
      </c>
      <c r="Q297" s="2424" t="s">
        <v>2229</v>
      </c>
      <c r="R297" s="2431">
        <v>2011</v>
      </c>
      <c r="S297" s="1695">
        <v>122.81039999999999</v>
      </c>
      <c r="T297" s="2424" t="s">
        <v>2229</v>
      </c>
      <c r="W297" s="367"/>
      <c r="X297" s="367"/>
      <c r="Y297" s="367"/>
      <c r="Z297" s="367"/>
      <c r="AA297" s="367"/>
      <c r="AB297" s="367"/>
      <c r="AC297" s="367"/>
      <c r="AD297" s="367"/>
      <c r="AE297" s="367"/>
    </row>
    <row r="298" spans="1:31" x14ac:dyDescent="0.25">
      <c r="A298" s="1597" t="s">
        <v>1396</v>
      </c>
      <c r="B298" s="1599" t="s">
        <v>1444</v>
      </c>
      <c r="C298" s="2430">
        <v>2007</v>
      </c>
      <c r="D298" s="1699">
        <v>2.2000000000000002</v>
      </c>
      <c r="E298" s="1697">
        <v>8.3000000000000007</v>
      </c>
      <c r="F298" s="1697" t="s">
        <v>2229</v>
      </c>
      <c r="G298" s="1698">
        <v>2008</v>
      </c>
      <c r="H298" s="1699">
        <v>2.2999999999999998</v>
      </c>
      <c r="I298" s="1697">
        <v>4.0999999999999996</v>
      </c>
      <c r="J298" s="1697" t="s">
        <v>2227</v>
      </c>
      <c r="K298" s="1698">
        <v>2009</v>
      </c>
      <c r="L298" s="1695">
        <v>2.2839999999999998</v>
      </c>
      <c r="M298" s="1695">
        <v>7.2</v>
      </c>
      <c r="N298" s="1697" t="s">
        <v>2228</v>
      </c>
      <c r="O298" s="1696">
        <v>2010</v>
      </c>
      <c r="P298" s="1695">
        <v>2.5</v>
      </c>
      <c r="Q298" s="2424" t="s">
        <v>2228</v>
      </c>
      <c r="R298" s="2431">
        <v>2011</v>
      </c>
      <c r="S298" s="1695">
        <v>2.4848000000000003</v>
      </c>
      <c r="T298" s="1697" t="s">
        <v>2228</v>
      </c>
      <c r="W298" s="367"/>
      <c r="X298" s="367"/>
      <c r="Y298" s="367"/>
      <c r="Z298" s="367"/>
      <c r="AA298" s="367"/>
      <c r="AB298" s="367"/>
      <c r="AC298" s="367"/>
      <c r="AD298" s="367"/>
      <c r="AE298" s="367"/>
    </row>
    <row r="299" spans="1:31" x14ac:dyDescent="0.25">
      <c r="A299" s="1597" t="s">
        <v>1396</v>
      </c>
      <c r="B299" s="1599" t="s">
        <v>1442</v>
      </c>
      <c r="C299" s="2430">
        <v>2007</v>
      </c>
      <c r="D299" s="1699">
        <v>3.5</v>
      </c>
      <c r="E299" s="1703">
        <v>7.9</v>
      </c>
      <c r="F299" s="1702" t="s">
        <v>2228</v>
      </c>
      <c r="G299" s="1698">
        <v>2008</v>
      </c>
      <c r="H299" s="1699">
        <v>3.7</v>
      </c>
      <c r="I299" s="1697">
        <v>6.5</v>
      </c>
      <c r="J299" s="1697" t="s">
        <v>2228</v>
      </c>
      <c r="K299" s="1698">
        <v>2009</v>
      </c>
      <c r="L299" s="1695">
        <v>3.7103999999999999</v>
      </c>
      <c r="M299" s="1695">
        <v>8.1</v>
      </c>
      <c r="N299" s="1697" t="s">
        <v>2229</v>
      </c>
      <c r="O299" s="1696">
        <v>2010</v>
      </c>
      <c r="P299" s="1695">
        <v>3.8</v>
      </c>
      <c r="Q299" s="2424" t="s">
        <v>2228</v>
      </c>
      <c r="R299" s="2431">
        <v>2011</v>
      </c>
      <c r="S299" s="1695">
        <v>3.7684000000000002</v>
      </c>
      <c r="T299" s="1697" t="s">
        <v>2228</v>
      </c>
      <c r="W299" s="367"/>
      <c r="X299" s="367"/>
      <c r="Y299" s="367"/>
      <c r="Z299" s="367"/>
      <c r="AA299" s="367"/>
      <c r="AB299" s="367"/>
      <c r="AC299" s="367"/>
      <c r="AD299" s="367"/>
      <c r="AE299" s="367"/>
    </row>
    <row r="300" spans="1:31" x14ac:dyDescent="0.25">
      <c r="A300" s="1597" t="s">
        <v>1396</v>
      </c>
      <c r="B300" s="1599" t="s">
        <v>1440</v>
      </c>
      <c r="C300" s="2430">
        <v>2007</v>
      </c>
      <c r="D300" s="1699">
        <v>11.6</v>
      </c>
      <c r="E300" s="1697">
        <v>5.6</v>
      </c>
      <c r="F300" s="1697" t="s">
        <v>2227</v>
      </c>
      <c r="G300" s="1698">
        <v>2008</v>
      </c>
      <c r="H300" s="1699">
        <v>12.1</v>
      </c>
      <c r="I300" s="1697">
        <v>4.7</v>
      </c>
      <c r="J300" s="1697" t="s">
        <v>2227</v>
      </c>
      <c r="K300" s="1698">
        <v>2009</v>
      </c>
      <c r="L300" s="1695">
        <v>12.282</v>
      </c>
      <c r="M300" s="1695">
        <v>10</v>
      </c>
      <c r="N300" s="1697" t="s">
        <v>2229</v>
      </c>
      <c r="O300" s="1696">
        <v>2010</v>
      </c>
      <c r="P300" s="1695">
        <v>12</v>
      </c>
      <c r="Q300" s="2424" t="s">
        <v>2229</v>
      </c>
      <c r="R300" s="2431">
        <v>2011</v>
      </c>
      <c r="S300" s="1695">
        <v>12.088400000000002</v>
      </c>
      <c r="T300" s="2424" t="s">
        <v>2229</v>
      </c>
      <c r="W300" s="367"/>
      <c r="X300" s="367"/>
      <c r="Y300" s="367"/>
      <c r="Z300" s="367"/>
      <c r="AA300" s="367"/>
      <c r="AB300" s="367"/>
      <c r="AC300" s="367"/>
      <c r="AD300" s="367"/>
      <c r="AE300" s="367"/>
    </row>
    <row r="301" spans="1:31" x14ac:dyDescent="0.25">
      <c r="A301" s="1597" t="s">
        <v>1396</v>
      </c>
      <c r="B301" s="1599" t="s">
        <v>1438</v>
      </c>
      <c r="C301" s="2430">
        <v>2007</v>
      </c>
      <c r="D301" s="1699">
        <v>15.4</v>
      </c>
      <c r="E301" s="1700">
        <v>4.4000000000000004</v>
      </c>
      <c r="F301" s="1697" t="s">
        <v>2227</v>
      </c>
      <c r="G301" s="1698">
        <v>2008</v>
      </c>
      <c r="H301" s="1699">
        <v>14.1</v>
      </c>
      <c r="I301" s="1697">
        <v>6</v>
      </c>
      <c r="J301" s="1697" t="s">
        <v>2228</v>
      </c>
      <c r="K301" s="1698">
        <v>2009</v>
      </c>
      <c r="L301" s="1695">
        <v>14.098000000000001</v>
      </c>
      <c r="M301" s="1695">
        <v>7.384615384615385</v>
      </c>
      <c r="N301" s="1697" t="s">
        <v>2228</v>
      </c>
      <c r="O301" s="1696">
        <v>2010</v>
      </c>
      <c r="P301" s="1695">
        <v>13.8</v>
      </c>
      <c r="Q301" s="2424" t="s">
        <v>2228</v>
      </c>
      <c r="R301" s="2431">
        <v>2011</v>
      </c>
      <c r="S301" s="1695">
        <v>13.7956</v>
      </c>
      <c r="T301" s="1697" t="s">
        <v>2228</v>
      </c>
      <c r="W301" s="367"/>
      <c r="X301" s="367"/>
      <c r="Y301" s="367"/>
      <c r="Z301" s="367"/>
      <c r="AA301" s="367"/>
      <c r="AB301" s="367"/>
      <c r="AC301" s="367"/>
      <c r="AD301" s="367"/>
      <c r="AE301" s="367"/>
    </row>
    <row r="302" spans="1:31" x14ac:dyDescent="0.25">
      <c r="A302" s="1597" t="s">
        <v>1396</v>
      </c>
      <c r="B302" s="1599" t="s">
        <v>550</v>
      </c>
      <c r="C302" s="2430">
        <v>2007</v>
      </c>
      <c r="D302" s="1699">
        <v>216.2</v>
      </c>
      <c r="E302" s="1697">
        <v>9.5</v>
      </c>
      <c r="F302" s="1697" t="s">
        <v>2229</v>
      </c>
      <c r="G302" s="1698">
        <v>2008</v>
      </c>
      <c r="H302" s="1699">
        <v>209.6</v>
      </c>
      <c r="I302" s="1697">
        <v>5.6</v>
      </c>
      <c r="J302" s="1697" t="s">
        <v>2227</v>
      </c>
      <c r="K302" s="1698">
        <v>2009</v>
      </c>
      <c r="L302" s="1695">
        <v>211.82160000000002</v>
      </c>
      <c r="M302" s="1695">
        <v>7.4615384615384617</v>
      </c>
      <c r="N302" s="1697" t="s">
        <v>2228</v>
      </c>
      <c r="O302" s="1696">
        <v>2010</v>
      </c>
      <c r="P302" s="1695">
        <v>203.3</v>
      </c>
      <c r="Q302" s="2424" t="s">
        <v>2228</v>
      </c>
      <c r="R302" s="2431">
        <v>2011</v>
      </c>
      <c r="S302" s="1695">
        <v>204.1728</v>
      </c>
      <c r="T302" s="1697" t="s">
        <v>2228</v>
      </c>
      <c r="W302" s="367"/>
      <c r="X302" s="367"/>
      <c r="Y302" s="367"/>
      <c r="Z302" s="367"/>
      <c r="AA302" s="367"/>
      <c r="AB302" s="367"/>
      <c r="AC302" s="367"/>
      <c r="AD302" s="367"/>
      <c r="AE302" s="367"/>
    </row>
    <row r="303" spans="1:31" x14ac:dyDescent="0.25">
      <c r="A303" s="1597" t="s">
        <v>1396</v>
      </c>
      <c r="B303" s="1599" t="s">
        <v>1435</v>
      </c>
      <c r="C303" s="2430">
        <v>2007</v>
      </c>
      <c r="D303" s="1699">
        <v>4.9000000000000004</v>
      </c>
      <c r="E303" s="1700">
        <v>8.4</v>
      </c>
      <c r="F303" s="1697" t="s">
        <v>2229</v>
      </c>
      <c r="G303" s="1698">
        <v>2008</v>
      </c>
      <c r="H303" s="1699">
        <v>4.7</v>
      </c>
      <c r="I303" s="1697">
        <v>7.5</v>
      </c>
      <c r="J303" s="1697" t="s">
        <v>2228</v>
      </c>
      <c r="K303" s="1698">
        <v>2009</v>
      </c>
      <c r="L303" s="1695">
        <v>4.7732000000000001</v>
      </c>
      <c r="M303" s="1695">
        <v>7</v>
      </c>
      <c r="N303" s="1697" t="s">
        <v>2228</v>
      </c>
      <c r="O303" s="1696">
        <v>2010</v>
      </c>
      <c r="P303" s="1695">
        <v>4.9000000000000004</v>
      </c>
      <c r="Q303" s="2424" t="s">
        <v>2229</v>
      </c>
      <c r="R303" s="2431">
        <v>2011</v>
      </c>
      <c r="S303" s="1695">
        <v>4.9032</v>
      </c>
      <c r="T303" s="2424" t="s">
        <v>2229</v>
      </c>
      <c r="W303" s="367"/>
      <c r="X303" s="367"/>
      <c r="Y303" s="367"/>
      <c r="Z303" s="367"/>
      <c r="AA303" s="367"/>
      <c r="AB303" s="367"/>
      <c r="AC303" s="367"/>
      <c r="AD303" s="367"/>
      <c r="AE303" s="367"/>
    </row>
    <row r="304" spans="1:31" x14ac:dyDescent="0.25">
      <c r="A304" s="1597" t="s">
        <v>1396</v>
      </c>
      <c r="B304" s="1599" t="s">
        <v>1434</v>
      </c>
      <c r="C304" s="2430">
        <v>2007</v>
      </c>
      <c r="D304" s="1699">
        <v>4.2</v>
      </c>
      <c r="E304" s="1697">
        <v>8.3000000000000007</v>
      </c>
      <c r="F304" s="1697" t="s">
        <v>2229</v>
      </c>
      <c r="G304" s="1698">
        <v>2008</v>
      </c>
      <c r="H304" s="1699">
        <v>3.9</v>
      </c>
      <c r="I304" s="1697">
        <v>8.8000000000000007</v>
      </c>
      <c r="J304" s="1697" t="s">
        <v>2229</v>
      </c>
      <c r="K304" s="1698">
        <v>2009</v>
      </c>
      <c r="L304" s="1695">
        <v>3.9923999999999999</v>
      </c>
      <c r="M304" s="1695">
        <v>6.6</v>
      </c>
      <c r="N304" s="1697" t="s">
        <v>2228</v>
      </c>
      <c r="O304" s="1696">
        <v>2010</v>
      </c>
      <c r="P304" s="1695">
        <v>4</v>
      </c>
      <c r="Q304" s="2424" t="s">
        <v>2228</v>
      </c>
      <c r="R304" s="2431">
        <v>2011</v>
      </c>
      <c r="S304" s="1695">
        <v>4.0423999999999998</v>
      </c>
      <c r="T304" s="2424" t="s">
        <v>2229</v>
      </c>
      <c r="W304" s="367"/>
      <c r="X304" s="367"/>
      <c r="Y304" s="367"/>
      <c r="Z304" s="367"/>
      <c r="AA304" s="367"/>
      <c r="AB304" s="367"/>
      <c r="AC304" s="367"/>
      <c r="AD304" s="367"/>
      <c r="AE304" s="367"/>
    </row>
    <row r="305" spans="1:31" x14ac:dyDescent="0.25">
      <c r="A305" s="1597" t="s">
        <v>1396</v>
      </c>
      <c r="B305" s="1599" t="s">
        <v>1432</v>
      </c>
      <c r="C305" s="2430">
        <v>2007</v>
      </c>
      <c r="D305" s="1699">
        <v>1.4</v>
      </c>
      <c r="E305" s="1700">
        <v>8.8000000000000007</v>
      </c>
      <c r="F305" s="1697" t="s">
        <v>2229</v>
      </c>
      <c r="G305" s="1698">
        <v>2008</v>
      </c>
      <c r="H305" s="1699">
        <v>1.5</v>
      </c>
      <c r="I305" s="1697">
        <v>5.0999999999999996</v>
      </c>
      <c r="J305" s="1697" t="s">
        <v>2227</v>
      </c>
      <c r="K305" s="1698">
        <v>2009</v>
      </c>
      <c r="L305" s="1695">
        <v>1.5592000000000001</v>
      </c>
      <c r="M305" s="1695">
        <v>7.1</v>
      </c>
      <c r="N305" s="1697" t="s">
        <v>2228</v>
      </c>
      <c r="O305" s="1696">
        <v>2010</v>
      </c>
      <c r="P305" s="1695">
        <v>1.5</v>
      </c>
      <c r="Q305" s="1697" t="s">
        <v>2228</v>
      </c>
      <c r="R305" s="2431">
        <v>2011</v>
      </c>
      <c r="S305" s="1695">
        <v>1.5456000000000001</v>
      </c>
      <c r="T305" s="1697" t="s">
        <v>2228</v>
      </c>
      <c r="W305" s="367"/>
      <c r="X305" s="367"/>
      <c r="Y305" s="367"/>
      <c r="Z305" s="367"/>
      <c r="AA305" s="367"/>
      <c r="AB305" s="367"/>
      <c r="AC305" s="367"/>
      <c r="AD305" s="367"/>
      <c r="AE305" s="367"/>
    </row>
    <row r="306" spans="1:31" x14ac:dyDescent="0.25">
      <c r="A306" s="1597" t="s">
        <v>1396</v>
      </c>
      <c r="B306" s="1599" t="s">
        <v>1430</v>
      </c>
      <c r="C306" s="2430">
        <v>2007</v>
      </c>
      <c r="D306" s="1699">
        <v>0.8</v>
      </c>
      <c r="E306" s="1697">
        <v>9.5</v>
      </c>
      <c r="F306" s="1697" t="s">
        <v>2229</v>
      </c>
      <c r="G306" s="1698">
        <v>2008</v>
      </c>
      <c r="H306" s="1699">
        <v>0.7</v>
      </c>
      <c r="I306" s="1697">
        <v>8.6999999999999993</v>
      </c>
      <c r="J306" s="1697" t="s">
        <v>2229</v>
      </c>
      <c r="K306" s="1698">
        <v>2009</v>
      </c>
      <c r="L306" s="1695">
        <v>0.71840000000000004</v>
      </c>
      <c r="M306" s="1695">
        <v>8.4</v>
      </c>
      <c r="N306" s="1697" t="s">
        <v>2229</v>
      </c>
      <c r="O306" s="1696">
        <v>2010</v>
      </c>
      <c r="P306" s="1695">
        <v>0.8</v>
      </c>
      <c r="Q306" s="2424" t="s">
        <v>2229</v>
      </c>
      <c r="R306" s="2431">
        <v>2011</v>
      </c>
      <c r="S306" s="1695">
        <v>0.80959999999999999</v>
      </c>
      <c r="T306" s="2424" t="s">
        <v>2229</v>
      </c>
      <c r="W306" s="367"/>
      <c r="X306" s="367"/>
      <c r="Y306" s="367"/>
      <c r="Z306" s="367"/>
      <c r="AA306" s="367"/>
      <c r="AB306" s="367"/>
      <c r="AC306" s="367"/>
      <c r="AD306" s="367"/>
      <c r="AE306" s="367"/>
    </row>
    <row r="307" spans="1:31" x14ac:dyDescent="0.25">
      <c r="A307" s="1597" t="s">
        <v>1396</v>
      </c>
      <c r="B307" s="1599" t="s">
        <v>1429</v>
      </c>
      <c r="C307" s="2430">
        <v>2007</v>
      </c>
      <c r="D307" s="1699">
        <v>8</v>
      </c>
      <c r="E307" s="1703">
        <v>7</v>
      </c>
      <c r="F307" s="1702" t="s">
        <v>2228</v>
      </c>
      <c r="G307" s="1698">
        <v>2008</v>
      </c>
      <c r="H307" s="1699">
        <v>7.6</v>
      </c>
      <c r="I307" s="1697">
        <v>8.6999999999999993</v>
      </c>
      <c r="J307" s="1697" t="s">
        <v>2229</v>
      </c>
      <c r="K307" s="1698">
        <v>2009</v>
      </c>
      <c r="L307" s="1695">
        <v>7.73</v>
      </c>
      <c r="M307" s="1695">
        <v>6.6</v>
      </c>
      <c r="N307" s="1697" t="s">
        <v>2228</v>
      </c>
      <c r="O307" s="1696">
        <v>2010</v>
      </c>
      <c r="P307" s="1695">
        <v>7.4</v>
      </c>
      <c r="Q307" s="2424" t="s">
        <v>2227</v>
      </c>
      <c r="R307" s="2431">
        <v>2011</v>
      </c>
      <c r="S307" s="1695">
        <v>7.5108000000000006</v>
      </c>
      <c r="T307" s="1697" t="s">
        <v>2228</v>
      </c>
      <c r="W307" s="367"/>
      <c r="X307" s="367"/>
      <c r="Y307" s="367"/>
      <c r="Z307" s="367"/>
      <c r="AA307" s="367"/>
      <c r="AB307" s="367"/>
      <c r="AC307" s="367"/>
      <c r="AD307" s="367"/>
      <c r="AE307" s="367"/>
    </row>
    <row r="308" spans="1:31" x14ac:dyDescent="0.25">
      <c r="A308" s="1597" t="s">
        <v>1396</v>
      </c>
      <c r="B308" s="1599" t="s">
        <v>1427</v>
      </c>
      <c r="C308" s="2430">
        <v>2007</v>
      </c>
      <c r="D308" s="1699">
        <v>9.1999999999999993</v>
      </c>
      <c r="E308" s="1697">
        <v>8.3000000000000007</v>
      </c>
      <c r="F308" s="1697" t="s">
        <v>2229</v>
      </c>
      <c r="G308" s="1698">
        <v>2008</v>
      </c>
      <c r="H308" s="1699">
        <v>9.1999999999999993</v>
      </c>
      <c r="I308" s="1697">
        <v>9.3000000000000007</v>
      </c>
      <c r="J308" s="1697" t="s">
        <v>2229</v>
      </c>
      <c r="K308" s="1698">
        <v>2009</v>
      </c>
      <c r="L308" s="1695">
        <v>9.3568000000000016</v>
      </c>
      <c r="M308" s="1695">
        <v>9.1999999999999993</v>
      </c>
      <c r="N308" s="1697" t="s">
        <v>2229</v>
      </c>
      <c r="O308" s="1696">
        <v>2010</v>
      </c>
      <c r="P308" s="1695">
        <v>9.4</v>
      </c>
      <c r="Q308" s="2424" t="s">
        <v>2229</v>
      </c>
      <c r="R308" s="2431">
        <v>2011</v>
      </c>
      <c r="S308" s="1695">
        <v>9.4436</v>
      </c>
      <c r="T308" s="1697" t="s">
        <v>2228</v>
      </c>
      <c r="W308" s="367"/>
      <c r="X308" s="367"/>
      <c r="Y308" s="367"/>
      <c r="Z308" s="367"/>
      <c r="AA308" s="367"/>
      <c r="AB308" s="367"/>
      <c r="AC308" s="367"/>
      <c r="AD308" s="367"/>
      <c r="AE308" s="367"/>
    </row>
    <row r="309" spans="1:31" x14ac:dyDescent="0.25">
      <c r="A309" s="1597" t="s">
        <v>1396</v>
      </c>
      <c r="B309" s="1599" t="s">
        <v>1425</v>
      </c>
      <c r="C309" s="2430">
        <v>2007</v>
      </c>
      <c r="D309" s="1699">
        <v>3.4</v>
      </c>
      <c r="E309" s="1703">
        <v>6.4</v>
      </c>
      <c r="F309" s="1702" t="s">
        <v>2228</v>
      </c>
      <c r="G309" s="1698">
        <v>2008</v>
      </c>
      <c r="H309" s="1699">
        <v>3.3</v>
      </c>
      <c r="I309" s="1697">
        <v>8.3000000000000007</v>
      </c>
      <c r="J309" s="1697" t="s">
        <v>2229</v>
      </c>
      <c r="K309" s="1698">
        <v>2009</v>
      </c>
      <c r="L309" s="1695">
        <v>3.3268</v>
      </c>
      <c r="M309" s="1695">
        <v>8.8000000000000007</v>
      </c>
      <c r="N309" s="1697" t="s">
        <v>2229</v>
      </c>
      <c r="O309" s="1696">
        <v>2010</v>
      </c>
      <c r="P309" s="1695">
        <v>3.1</v>
      </c>
      <c r="Q309" s="2424" t="s">
        <v>2229</v>
      </c>
      <c r="R309" s="2431">
        <v>2011</v>
      </c>
      <c r="S309" s="1695">
        <v>3.1480000000000001</v>
      </c>
      <c r="T309" s="1697" t="s">
        <v>2228</v>
      </c>
      <c r="W309" s="367"/>
      <c r="X309" s="367"/>
      <c r="Y309" s="367"/>
      <c r="Z309" s="367"/>
      <c r="AA309" s="367"/>
      <c r="AB309" s="367"/>
      <c r="AC309" s="367"/>
      <c r="AD309" s="367"/>
      <c r="AE309" s="367"/>
    </row>
    <row r="310" spans="1:31" x14ac:dyDescent="0.25">
      <c r="A310" s="1597" t="s">
        <v>1396</v>
      </c>
      <c r="B310" s="1599" t="s">
        <v>1423</v>
      </c>
      <c r="C310" s="2430">
        <v>2007</v>
      </c>
      <c r="D310" s="1699">
        <v>1.1000000000000001</v>
      </c>
      <c r="E310" s="1697">
        <v>8.4</v>
      </c>
      <c r="F310" s="1697" t="s">
        <v>2229</v>
      </c>
      <c r="G310" s="1698">
        <v>2008</v>
      </c>
      <c r="H310" s="1699">
        <v>1.1000000000000001</v>
      </c>
      <c r="I310" s="1697">
        <v>8.4</v>
      </c>
      <c r="J310" s="1697" t="s">
        <v>2229</v>
      </c>
      <c r="K310" s="1698">
        <v>2009</v>
      </c>
      <c r="L310" s="1695">
        <v>1.1312</v>
      </c>
      <c r="M310" s="1695">
        <v>7.3</v>
      </c>
      <c r="N310" s="1697" t="s">
        <v>2228</v>
      </c>
      <c r="O310" s="1696">
        <v>2010</v>
      </c>
      <c r="P310" s="1695">
        <v>1.4</v>
      </c>
      <c r="Q310" s="2424" t="s">
        <v>2228</v>
      </c>
      <c r="R310" s="2431">
        <v>2011</v>
      </c>
      <c r="S310" s="1695">
        <v>1.4376000000000002</v>
      </c>
      <c r="T310" s="2424" t="s">
        <v>2229</v>
      </c>
      <c r="W310" s="367"/>
      <c r="X310" s="367"/>
      <c r="Y310" s="367"/>
      <c r="Z310" s="367"/>
      <c r="AA310" s="367"/>
      <c r="AB310" s="367"/>
      <c r="AC310" s="367"/>
      <c r="AD310" s="367"/>
      <c r="AE310" s="367"/>
    </row>
    <row r="311" spans="1:31" x14ac:dyDescent="0.25">
      <c r="A311" s="1597" t="s">
        <v>1396</v>
      </c>
      <c r="B311" s="1599" t="s">
        <v>1422</v>
      </c>
      <c r="C311" s="2430">
        <v>2007</v>
      </c>
      <c r="D311" s="1699">
        <v>3</v>
      </c>
      <c r="E311" s="1703">
        <v>7.9</v>
      </c>
      <c r="F311" s="1702" t="s">
        <v>2228</v>
      </c>
      <c r="G311" s="1698">
        <v>2008</v>
      </c>
      <c r="H311" s="1699">
        <v>3.3</v>
      </c>
      <c r="I311" s="1697">
        <v>6.5</v>
      </c>
      <c r="J311" s="1697" t="s">
        <v>2228</v>
      </c>
      <c r="K311" s="1698">
        <v>2009</v>
      </c>
      <c r="L311" s="1695">
        <v>3.3252000000000002</v>
      </c>
      <c r="M311" s="1695">
        <v>6.4</v>
      </c>
      <c r="N311" s="1697" t="s">
        <v>2228</v>
      </c>
      <c r="O311" s="1696">
        <v>2010</v>
      </c>
      <c r="P311" s="1695">
        <v>3.5</v>
      </c>
      <c r="Q311" s="2424" t="s">
        <v>2229</v>
      </c>
      <c r="R311" s="2431">
        <v>2011</v>
      </c>
      <c r="S311" s="1695">
        <v>3.5368000000000004</v>
      </c>
      <c r="T311" s="2424" t="s">
        <v>2229</v>
      </c>
      <c r="W311" s="367"/>
      <c r="X311" s="367"/>
      <c r="Y311" s="367"/>
      <c r="Z311" s="367"/>
      <c r="AA311" s="367"/>
      <c r="AB311" s="367"/>
      <c r="AC311" s="367"/>
      <c r="AD311" s="367"/>
      <c r="AE311" s="367"/>
    </row>
    <row r="312" spans="1:31" x14ac:dyDescent="0.25">
      <c r="A312" s="1597" t="s">
        <v>1396</v>
      </c>
      <c r="B312" s="1599" t="s">
        <v>1421</v>
      </c>
      <c r="C312" s="2430">
        <v>2007</v>
      </c>
      <c r="D312" s="1699">
        <v>13.1</v>
      </c>
      <c r="E312" s="1702">
        <v>6.5</v>
      </c>
      <c r="F312" s="1702" t="s">
        <v>2228</v>
      </c>
      <c r="G312" s="1698">
        <v>2008</v>
      </c>
      <c r="H312" s="1699">
        <v>11.2</v>
      </c>
      <c r="I312" s="1697">
        <v>9</v>
      </c>
      <c r="J312" s="1697" t="s">
        <v>2229</v>
      </c>
      <c r="K312" s="1698">
        <v>2009</v>
      </c>
      <c r="L312" s="1695">
        <v>11.279200000000001</v>
      </c>
      <c r="M312" s="1695">
        <v>8.6</v>
      </c>
      <c r="N312" s="1697" t="s">
        <v>2229</v>
      </c>
      <c r="O312" s="1696">
        <v>2010</v>
      </c>
      <c r="P312" s="1695">
        <v>11.8</v>
      </c>
      <c r="Q312" s="2424" t="s">
        <v>2229</v>
      </c>
      <c r="R312" s="2431">
        <v>2011</v>
      </c>
      <c r="S312" s="1695">
        <v>11.929200000000002</v>
      </c>
      <c r="T312" s="2424" t="s">
        <v>2229</v>
      </c>
      <c r="W312" s="367"/>
      <c r="X312" s="367"/>
      <c r="Y312" s="367"/>
      <c r="Z312" s="367"/>
      <c r="AA312" s="367"/>
      <c r="AB312" s="367"/>
      <c r="AC312" s="367"/>
      <c r="AD312" s="367"/>
      <c r="AE312" s="367"/>
    </row>
    <row r="313" spans="1:31" x14ac:dyDescent="0.25">
      <c r="A313" s="1597" t="s">
        <v>1396</v>
      </c>
      <c r="B313" s="1599" t="s">
        <v>1420</v>
      </c>
      <c r="C313" s="2430">
        <v>2007</v>
      </c>
      <c r="D313" s="1699">
        <v>20.5</v>
      </c>
      <c r="E313" s="1700">
        <v>5.8</v>
      </c>
      <c r="F313" s="1697" t="s">
        <v>2227</v>
      </c>
      <c r="G313" s="1698">
        <v>2008</v>
      </c>
      <c r="H313" s="1699">
        <v>19.8</v>
      </c>
      <c r="I313" s="1697">
        <v>7.3</v>
      </c>
      <c r="J313" s="1697" t="s">
        <v>2228</v>
      </c>
      <c r="K313" s="1698">
        <v>2009</v>
      </c>
      <c r="L313" s="1695">
        <v>20.000800000000002</v>
      </c>
      <c r="M313" s="1695">
        <v>7.0769230769230766</v>
      </c>
      <c r="N313" s="1697" t="s">
        <v>2228</v>
      </c>
      <c r="O313" s="1696">
        <v>2010</v>
      </c>
      <c r="P313" s="1695">
        <v>20.399999999999999</v>
      </c>
      <c r="Q313" s="2424" t="s">
        <v>2228</v>
      </c>
      <c r="R313" s="2431">
        <v>2011</v>
      </c>
      <c r="S313" s="1695">
        <v>20.615600000000001</v>
      </c>
      <c r="T313" s="2424" t="s">
        <v>2229</v>
      </c>
      <c r="W313" s="367"/>
      <c r="X313" s="367"/>
      <c r="Y313" s="367"/>
      <c r="Z313" s="367"/>
      <c r="AA313" s="367"/>
      <c r="AB313" s="367"/>
      <c r="AC313" s="367"/>
      <c r="AD313" s="367"/>
      <c r="AE313" s="367"/>
    </row>
    <row r="314" spans="1:31" x14ac:dyDescent="0.25">
      <c r="A314" s="1597" t="s">
        <v>1396</v>
      </c>
      <c r="B314" s="1599" t="s">
        <v>1418</v>
      </c>
      <c r="C314" s="2430">
        <v>2007</v>
      </c>
      <c r="D314" s="1699">
        <v>9.5</v>
      </c>
      <c r="E314" s="1697">
        <v>8.3000000000000007</v>
      </c>
      <c r="F314" s="1697" t="s">
        <v>2229</v>
      </c>
      <c r="G314" s="1698">
        <v>2008</v>
      </c>
      <c r="H314" s="1699">
        <v>9.5</v>
      </c>
      <c r="I314" s="1697">
        <v>9.4</v>
      </c>
      <c r="J314" s="1697" t="s">
        <v>2229</v>
      </c>
      <c r="K314" s="1698">
        <v>2009</v>
      </c>
      <c r="L314" s="1695">
        <v>9.5536000000000012</v>
      </c>
      <c r="M314" s="1695">
        <v>9.6999999999999993</v>
      </c>
      <c r="N314" s="1697" t="s">
        <v>2229</v>
      </c>
      <c r="O314" s="1696">
        <v>2010</v>
      </c>
      <c r="P314" s="1695">
        <v>9.3000000000000007</v>
      </c>
      <c r="Q314" s="1697" t="s">
        <v>2229</v>
      </c>
      <c r="R314" s="2431">
        <v>2011</v>
      </c>
      <c r="S314" s="1695">
        <v>9.3143999999999991</v>
      </c>
      <c r="T314" s="1697" t="s">
        <v>2228</v>
      </c>
      <c r="W314" s="367"/>
      <c r="X314" s="367"/>
      <c r="Y314" s="367"/>
      <c r="Z314" s="367"/>
      <c r="AA314" s="367"/>
      <c r="AB314" s="367"/>
      <c r="AC314" s="367"/>
      <c r="AD314" s="367"/>
      <c r="AE314" s="367"/>
    </row>
    <row r="315" spans="1:31" x14ac:dyDescent="0.25">
      <c r="A315" s="1597" t="s">
        <v>1396</v>
      </c>
      <c r="B315" s="1599" t="s">
        <v>1417</v>
      </c>
      <c r="C315" s="2430">
        <v>2007</v>
      </c>
      <c r="D315" s="1699">
        <v>0.7</v>
      </c>
      <c r="E315" s="1700">
        <v>9</v>
      </c>
      <c r="F315" s="1697" t="s">
        <v>2229</v>
      </c>
      <c r="G315" s="1698">
        <v>2008</v>
      </c>
      <c r="H315" s="1699">
        <v>0.7</v>
      </c>
      <c r="I315" s="1697">
        <v>9.6999999999999993</v>
      </c>
      <c r="J315" s="1697" t="s">
        <v>2229</v>
      </c>
      <c r="K315" s="1698">
        <v>2009</v>
      </c>
      <c r="L315" s="1695">
        <v>0.67640000000000011</v>
      </c>
      <c r="M315" s="1695">
        <v>9.3000000000000007</v>
      </c>
      <c r="N315" s="1697" t="s">
        <v>2229</v>
      </c>
      <c r="O315" s="1696">
        <v>2010</v>
      </c>
      <c r="P315" s="1695">
        <v>1</v>
      </c>
      <c r="Q315" s="2424" t="s">
        <v>2229</v>
      </c>
      <c r="R315" s="2431">
        <v>2011</v>
      </c>
      <c r="S315" s="1695">
        <v>0.95799999999999996</v>
      </c>
      <c r="T315" s="2424" t="s">
        <v>2229</v>
      </c>
      <c r="W315" s="367"/>
      <c r="X315" s="367"/>
      <c r="Y315" s="367"/>
      <c r="Z315" s="367"/>
      <c r="AA315" s="367"/>
      <c r="AB315" s="367"/>
      <c r="AC315" s="367"/>
      <c r="AD315" s="367"/>
      <c r="AE315" s="367"/>
    </row>
    <row r="316" spans="1:31" x14ac:dyDescent="0.25">
      <c r="A316" s="1597" t="s">
        <v>1396</v>
      </c>
      <c r="B316" s="1599" t="s">
        <v>1416</v>
      </c>
      <c r="C316" s="2430">
        <v>2007</v>
      </c>
      <c r="D316" s="1699">
        <v>4.2</v>
      </c>
      <c r="E316" s="1697">
        <v>4.3</v>
      </c>
      <c r="F316" s="1697" t="s">
        <v>2227</v>
      </c>
      <c r="G316" s="1698">
        <v>2008</v>
      </c>
      <c r="H316" s="1699">
        <v>4.5999999999999996</v>
      </c>
      <c r="I316" s="1697">
        <v>3.5</v>
      </c>
      <c r="J316" s="1697" t="s">
        <v>2227</v>
      </c>
      <c r="K316" s="1698">
        <v>2009</v>
      </c>
      <c r="L316" s="1695">
        <v>4.6360000000000001</v>
      </c>
      <c r="M316" s="1695">
        <v>10</v>
      </c>
      <c r="N316" s="1697" t="s">
        <v>2229</v>
      </c>
      <c r="O316" s="1696">
        <v>2010</v>
      </c>
      <c r="P316" s="1695">
        <v>4.7</v>
      </c>
      <c r="Q316" s="2424" t="s">
        <v>2229</v>
      </c>
      <c r="R316" s="2431">
        <v>2011</v>
      </c>
      <c r="S316" s="1695">
        <v>4.7051999999999996</v>
      </c>
      <c r="T316" s="1697" t="s">
        <v>2228</v>
      </c>
      <c r="W316" s="367"/>
      <c r="X316" s="367"/>
      <c r="Y316" s="367"/>
      <c r="Z316" s="367"/>
      <c r="AA316" s="367"/>
      <c r="AB316" s="367"/>
      <c r="AC316" s="367"/>
      <c r="AD316" s="367"/>
      <c r="AE316" s="367"/>
    </row>
    <row r="317" spans="1:31" x14ac:dyDescent="0.25">
      <c r="A317" s="1597" t="s">
        <v>1396</v>
      </c>
      <c r="B317" s="1599" t="s">
        <v>1415</v>
      </c>
      <c r="C317" s="2430">
        <v>2007</v>
      </c>
      <c r="D317" s="1699">
        <v>5.4</v>
      </c>
      <c r="E317" s="1703">
        <v>7.1</v>
      </c>
      <c r="F317" s="1702" t="s">
        <v>2228</v>
      </c>
      <c r="G317" s="1698">
        <v>2008</v>
      </c>
      <c r="H317" s="1699">
        <v>5.0999999999999996</v>
      </c>
      <c r="I317" s="1697">
        <v>7.6</v>
      </c>
      <c r="J317" s="1697" t="s">
        <v>2228</v>
      </c>
      <c r="K317" s="1698">
        <v>2009</v>
      </c>
      <c r="L317" s="1695">
        <v>5.1656000000000004</v>
      </c>
      <c r="M317" s="1695">
        <v>7</v>
      </c>
      <c r="N317" s="1697" t="s">
        <v>2228</v>
      </c>
      <c r="O317" s="1696">
        <v>2010</v>
      </c>
      <c r="P317" s="1695">
        <v>5.6</v>
      </c>
      <c r="Q317" s="2424" t="s">
        <v>2229</v>
      </c>
      <c r="R317" s="2431">
        <v>2011</v>
      </c>
      <c r="S317" s="1695">
        <v>5.6752000000000011</v>
      </c>
      <c r="T317" s="2424" t="s">
        <v>2229</v>
      </c>
      <c r="W317" s="367"/>
      <c r="X317" s="367"/>
      <c r="Y317" s="367"/>
      <c r="Z317" s="367"/>
      <c r="AA317" s="367"/>
      <c r="AB317" s="367"/>
      <c r="AC317" s="367"/>
      <c r="AD317" s="367"/>
      <c r="AE317" s="367"/>
    </row>
    <row r="318" spans="1:31" x14ac:dyDescent="0.25">
      <c r="A318" s="1597" t="s">
        <v>1396</v>
      </c>
      <c r="B318" s="1599" t="s">
        <v>1414</v>
      </c>
      <c r="C318" s="2430">
        <v>2007</v>
      </c>
      <c r="D318" s="1699">
        <v>61.3</v>
      </c>
      <c r="E318" s="1697">
        <v>4.5</v>
      </c>
      <c r="F318" s="1697" t="s">
        <v>2227</v>
      </c>
      <c r="G318" s="1698">
        <v>2008</v>
      </c>
      <c r="H318" s="1699">
        <v>63.8</v>
      </c>
      <c r="I318" s="1697">
        <v>4.2</v>
      </c>
      <c r="J318" s="1697" t="s">
        <v>2227</v>
      </c>
      <c r="K318" s="1698">
        <v>2009</v>
      </c>
      <c r="L318" s="1695">
        <v>64.807000000000002</v>
      </c>
      <c r="M318" s="1695">
        <v>4.6923076923076925</v>
      </c>
      <c r="N318" s="1695" t="s">
        <v>2227</v>
      </c>
      <c r="O318" s="1696">
        <v>2010</v>
      </c>
      <c r="P318" s="1695">
        <v>63.5</v>
      </c>
      <c r="Q318" s="2424" t="s">
        <v>2229</v>
      </c>
      <c r="R318" s="2431">
        <v>2011</v>
      </c>
      <c r="S318" s="1695">
        <v>64.176000000000002</v>
      </c>
      <c r="T318" s="2424" t="s">
        <v>2229</v>
      </c>
      <c r="W318" s="367"/>
      <c r="X318" s="367"/>
      <c r="Y318" s="367"/>
      <c r="Z318" s="367"/>
      <c r="AA318" s="367"/>
      <c r="AB318" s="367"/>
      <c r="AC318" s="367"/>
      <c r="AD318" s="367"/>
      <c r="AE318" s="367"/>
    </row>
    <row r="319" spans="1:31" x14ac:dyDescent="0.25">
      <c r="A319" s="1597" t="s">
        <v>1396</v>
      </c>
      <c r="B319" s="1599" t="s">
        <v>1412</v>
      </c>
      <c r="C319" s="2430">
        <v>2007</v>
      </c>
      <c r="D319" s="1699">
        <v>24.6</v>
      </c>
      <c r="E319" s="1703">
        <v>7</v>
      </c>
      <c r="F319" s="1702" t="s">
        <v>2228</v>
      </c>
      <c r="G319" s="1698">
        <v>2008</v>
      </c>
      <c r="H319" s="1699">
        <v>23.8</v>
      </c>
      <c r="I319" s="1697">
        <v>6.5</v>
      </c>
      <c r="J319" s="1697" t="s">
        <v>2228</v>
      </c>
      <c r="K319" s="1698">
        <v>2009</v>
      </c>
      <c r="L319" s="1695">
        <v>24.086800000000004</v>
      </c>
      <c r="M319" s="1695">
        <v>6.9</v>
      </c>
      <c r="N319" s="1697" t="s">
        <v>2228</v>
      </c>
      <c r="O319" s="1696">
        <v>2010</v>
      </c>
      <c r="P319" s="1695">
        <v>24</v>
      </c>
      <c r="Q319" s="2424" t="s">
        <v>2228</v>
      </c>
      <c r="R319" s="2431">
        <v>2011</v>
      </c>
      <c r="S319" s="1695">
        <v>24.212400000000002</v>
      </c>
      <c r="T319" s="1697" t="s">
        <v>2228</v>
      </c>
      <c r="W319" s="367"/>
      <c r="X319" s="367"/>
      <c r="Y319" s="367"/>
      <c r="Z319" s="367"/>
      <c r="AA319" s="367"/>
      <c r="AB319" s="367"/>
      <c r="AC319" s="367"/>
      <c r="AD319" s="367"/>
      <c r="AE319" s="367"/>
    </row>
    <row r="320" spans="1:31" x14ac:dyDescent="0.25">
      <c r="A320" s="1597" t="s">
        <v>1396</v>
      </c>
      <c r="B320" s="1599" t="s">
        <v>1410</v>
      </c>
      <c r="C320" s="2430">
        <v>2007</v>
      </c>
      <c r="D320" s="1699">
        <v>6.8</v>
      </c>
      <c r="E320" s="1697">
        <v>5.4</v>
      </c>
      <c r="F320" s="1697" t="s">
        <v>2227</v>
      </c>
      <c r="G320" s="1698">
        <v>2008</v>
      </c>
      <c r="H320" s="1699">
        <v>6.4</v>
      </c>
      <c r="I320" s="1697">
        <v>8.3000000000000007</v>
      </c>
      <c r="J320" s="1697" t="s">
        <v>2229</v>
      </c>
      <c r="K320" s="1698">
        <v>2009</v>
      </c>
      <c r="L320" s="1695">
        <v>6.4492000000000012</v>
      </c>
      <c r="M320" s="1695">
        <v>7.9</v>
      </c>
      <c r="N320" s="1697" t="s">
        <v>2228</v>
      </c>
      <c r="O320" s="1696">
        <v>2010</v>
      </c>
      <c r="P320" s="1695">
        <v>6.3</v>
      </c>
      <c r="Q320" s="2424" t="s">
        <v>2229</v>
      </c>
      <c r="R320" s="2431">
        <v>2011</v>
      </c>
      <c r="S320" s="1695">
        <v>6.3256000000000006</v>
      </c>
      <c r="T320" s="1697" t="s">
        <v>2228</v>
      </c>
      <c r="W320" s="367"/>
      <c r="X320" s="367"/>
      <c r="Y320" s="367"/>
      <c r="Z320" s="367"/>
      <c r="AA320" s="367"/>
      <c r="AB320" s="367"/>
      <c r="AC320" s="367"/>
      <c r="AD320" s="367"/>
      <c r="AE320" s="367"/>
    </row>
    <row r="321" spans="1:31" x14ac:dyDescent="0.25">
      <c r="A321" s="1597" t="s">
        <v>1396</v>
      </c>
      <c r="B321" s="1599" t="s">
        <v>1408</v>
      </c>
      <c r="C321" s="2430">
        <v>2007</v>
      </c>
      <c r="D321" s="1699">
        <v>5.0999999999999996</v>
      </c>
      <c r="E321" s="1700">
        <v>8.3000000000000007</v>
      </c>
      <c r="F321" s="1697" t="s">
        <v>2229</v>
      </c>
      <c r="G321" s="1698">
        <v>2008</v>
      </c>
      <c r="H321" s="1699">
        <v>4.7</v>
      </c>
      <c r="I321" s="1697">
        <v>8.4</v>
      </c>
      <c r="J321" s="1697" t="s">
        <v>2229</v>
      </c>
      <c r="K321" s="1698">
        <v>2009</v>
      </c>
      <c r="L321" s="1695">
        <v>4.74</v>
      </c>
      <c r="M321" s="1695">
        <v>7.3</v>
      </c>
      <c r="N321" s="1697" t="s">
        <v>2228</v>
      </c>
      <c r="O321" s="1696">
        <v>2010</v>
      </c>
      <c r="P321" s="1695">
        <v>4.5999999999999996</v>
      </c>
      <c r="Q321" s="2424" t="s">
        <v>2229</v>
      </c>
      <c r="R321" s="2431">
        <v>2011</v>
      </c>
      <c r="S321" s="1695">
        <v>4.6188000000000002</v>
      </c>
      <c r="T321" s="1697" t="s">
        <v>2228</v>
      </c>
      <c r="W321" s="367"/>
      <c r="X321" s="367"/>
      <c r="Y321" s="367"/>
      <c r="Z321" s="367"/>
      <c r="AA321" s="367"/>
      <c r="AB321" s="367"/>
      <c r="AC321" s="367"/>
      <c r="AD321" s="367"/>
      <c r="AE321" s="367"/>
    </row>
    <row r="322" spans="1:31" x14ac:dyDescent="0.25">
      <c r="A322" s="1597" t="s">
        <v>1396</v>
      </c>
      <c r="B322" s="1599" t="s">
        <v>1407</v>
      </c>
      <c r="C322" s="2430">
        <v>2007</v>
      </c>
      <c r="D322" s="1699">
        <v>3.3</v>
      </c>
      <c r="E322" s="1697">
        <v>8.1999999999999993</v>
      </c>
      <c r="F322" s="1697" t="s">
        <v>2229</v>
      </c>
      <c r="G322" s="1698">
        <v>2008</v>
      </c>
      <c r="H322" s="1699">
        <v>3.5</v>
      </c>
      <c r="I322" s="1697">
        <v>9.1</v>
      </c>
      <c r="J322" s="1697" t="s">
        <v>2229</v>
      </c>
      <c r="K322" s="1698">
        <v>2009</v>
      </c>
      <c r="L322" s="1695">
        <v>3.5772000000000004</v>
      </c>
      <c r="M322" s="1695">
        <v>7.5</v>
      </c>
      <c r="N322" s="1697" t="s">
        <v>2228</v>
      </c>
      <c r="O322" s="1696">
        <v>2010</v>
      </c>
      <c r="P322" s="1695">
        <v>3.5</v>
      </c>
      <c r="Q322" s="2424" t="s">
        <v>2229</v>
      </c>
      <c r="R322" s="2431">
        <v>2011</v>
      </c>
      <c r="S322" s="1695">
        <v>3.5068000000000001</v>
      </c>
      <c r="T322" s="2424" t="s">
        <v>2229</v>
      </c>
      <c r="W322" s="367"/>
      <c r="X322" s="367"/>
      <c r="Y322" s="367"/>
      <c r="Z322" s="367"/>
      <c r="AA322" s="367"/>
      <c r="AB322" s="367"/>
      <c r="AC322" s="367"/>
      <c r="AD322" s="367"/>
      <c r="AE322" s="367"/>
    </row>
    <row r="323" spans="1:31" x14ac:dyDescent="0.25">
      <c r="A323" s="1597" t="s">
        <v>1396</v>
      </c>
      <c r="B323" s="1599" t="s">
        <v>1406</v>
      </c>
      <c r="C323" s="2430">
        <v>2007</v>
      </c>
      <c r="D323" s="1699">
        <v>15.1</v>
      </c>
      <c r="E323" s="1703">
        <v>7.3</v>
      </c>
      <c r="F323" s="1702" t="s">
        <v>2228</v>
      </c>
      <c r="G323" s="1698">
        <v>2008</v>
      </c>
      <c r="H323" s="1699">
        <v>15.9</v>
      </c>
      <c r="I323" s="1697">
        <v>6.3</v>
      </c>
      <c r="J323" s="1697" t="s">
        <v>2228</v>
      </c>
      <c r="K323" s="1698">
        <v>2009</v>
      </c>
      <c r="L323" s="1695">
        <v>16.106400000000001</v>
      </c>
      <c r="M323" s="1695">
        <v>6.8</v>
      </c>
      <c r="N323" s="1697" t="s">
        <v>2228</v>
      </c>
      <c r="O323" s="1696">
        <v>2010</v>
      </c>
      <c r="P323" s="1695">
        <v>15.4</v>
      </c>
      <c r="Q323" s="1697" t="s">
        <v>2228</v>
      </c>
      <c r="R323" s="2431">
        <v>2011</v>
      </c>
      <c r="S323" s="1695">
        <v>15.576400000000001</v>
      </c>
      <c r="T323" s="1697" t="s">
        <v>2228</v>
      </c>
      <c r="W323" s="367"/>
      <c r="X323" s="367"/>
      <c r="Y323" s="367"/>
      <c r="Z323" s="367"/>
      <c r="AA323" s="367"/>
      <c r="AB323" s="367"/>
      <c r="AC323" s="367"/>
      <c r="AD323" s="367"/>
      <c r="AE323" s="367"/>
    </row>
    <row r="324" spans="1:31" x14ac:dyDescent="0.25">
      <c r="A324" s="1597" t="s">
        <v>1396</v>
      </c>
      <c r="B324" s="1599" t="s">
        <v>1404</v>
      </c>
      <c r="C324" s="2430">
        <v>2007</v>
      </c>
      <c r="D324" s="1699">
        <v>4.3</v>
      </c>
      <c r="E324" s="1702">
        <v>7.2</v>
      </c>
      <c r="F324" s="1702" t="s">
        <v>2228</v>
      </c>
      <c r="G324" s="1698">
        <v>2008</v>
      </c>
      <c r="H324" s="1699">
        <v>4.2</v>
      </c>
      <c r="I324" s="1697">
        <v>7.2</v>
      </c>
      <c r="J324" s="1697" t="s">
        <v>2228</v>
      </c>
      <c r="K324" s="1698">
        <v>2009</v>
      </c>
      <c r="L324" s="1695">
        <v>4.2</v>
      </c>
      <c r="M324" s="1695">
        <v>8.6999999999999993</v>
      </c>
      <c r="N324" s="1697" t="s">
        <v>2229</v>
      </c>
      <c r="O324" s="1696">
        <v>2010</v>
      </c>
      <c r="P324" s="1695">
        <v>4.5</v>
      </c>
      <c r="Q324" s="2424" t="s">
        <v>2229</v>
      </c>
      <c r="R324" s="2431">
        <v>2011</v>
      </c>
      <c r="S324" s="1695">
        <v>4.5136000000000003</v>
      </c>
      <c r="T324" s="2424" t="s">
        <v>2229</v>
      </c>
      <c r="W324" s="367"/>
      <c r="X324" s="367"/>
      <c r="Y324" s="367"/>
      <c r="Z324" s="367"/>
      <c r="AA324" s="367"/>
      <c r="AB324" s="367"/>
      <c r="AC324" s="367"/>
      <c r="AD324" s="367"/>
      <c r="AE324" s="367"/>
    </row>
    <row r="325" spans="1:31" x14ac:dyDescent="0.25">
      <c r="A325" s="1597" t="s">
        <v>1396</v>
      </c>
      <c r="B325" s="1599" t="s">
        <v>1403</v>
      </c>
      <c r="C325" s="2430">
        <v>2007</v>
      </c>
      <c r="D325" s="1699">
        <v>128.6</v>
      </c>
      <c r="E325" s="1700">
        <v>10</v>
      </c>
      <c r="F325" s="1697" t="s">
        <v>2229</v>
      </c>
      <c r="G325" s="1698">
        <v>2008</v>
      </c>
      <c r="H325" s="1699">
        <v>124.4</v>
      </c>
      <c r="I325" s="1697">
        <v>8.5</v>
      </c>
      <c r="J325" s="1697" t="s">
        <v>2229</v>
      </c>
      <c r="K325" s="1698">
        <v>2009</v>
      </c>
      <c r="L325" s="1695">
        <v>125.7222</v>
      </c>
      <c r="M325" s="1695">
        <v>7.9230769230769234</v>
      </c>
      <c r="N325" s="1697" t="s">
        <v>2228</v>
      </c>
      <c r="O325" s="1696">
        <v>2010</v>
      </c>
      <c r="P325" s="1695">
        <v>127.8</v>
      </c>
      <c r="Q325" s="2424" t="s">
        <v>2228</v>
      </c>
      <c r="R325" s="2431">
        <v>2011</v>
      </c>
      <c r="S325" s="1695">
        <v>129.11699999999999</v>
      </c>
      <c r="T325" s="1697" t="s">
        <v>2228</v>
      </c>
      <c r="W325" s="367"/>
      <c r="X325" s="367"/>
      <c r="Y325" s="367"/>
      <c r="Z325" s="367"/>
      <c r="AA325" s="367"/>
      <c r="AB325" s="367"/>
      <c r="AC325" s="367"/>
      <c r="AD325" s="367"/>
      <c r="AE325" s="367"/>
    </row>
    <row r="326" spans="1:31" x14ac:dyDescent="0.25">
      <c r="A326" s="1597" t="s">
        <v>1396</v>
      </c>
      <c r="B326" s="1599" t="s">
        <v>1401</v>
      </c>
      <c r="C326" s="2430">
        <v>2007</v>
      </c>
      <c r="D326" s="1699">
        <v>15</v>
      </c>
      <c r="E326" s="1702">
        <v>7.6</v>
      </c>
      <c r="F326" s="1702" t="s">
        <v>2228</v>
      </c>
      <c r="G326" s="1698">
        <v>2008</v>
      </c>
      <c r="H326" s="1699">
        <v>14.7</v>
      </c>
      <c r="I326" s="1697">
        <v>7.2</v>
      </c>
      <c r="J326" s="1697" t="s">
        <v>2228</v>
      </c>
      <c r="K326" s="1698">
        <v>2009</v>
      </c>
      <c r="L326" s="1695">
        <v>14.7912</v>
      </c>
      <c r="M326" s="1695">
        <v>7.3076923076923075</v>
      </c>
      <c r="N326" s="1697" t="s">
        <v>2228</v>
      </c>
      <c r="O326" s="1696">
        <v>2010</v>
      </c>
      <c r="P326" s="1695">
        <v>15</v>
      </c>
      <c r="Q326" s="2424" t="s">
        <v>2228</v>
      </c>
      <c r="R326" s="2431">
        <v>2011</v>
      </c>
      <c r="S326" s="1695">
        <v>15.019200000000001</v>
      </c>
      <c r="T326" s="1697" t="s">
        <v>2228</v>
      </c>
      <c r="W326" s="367"/>
      <c r="X326" s="367"/>
      <c r="Y326" s="367"/>
      <c r="Z326" s="367"/>
      <c r="AA326" s="367"/>
      <c r="AB326" s="367"/>
      <c r="AC326" s="367"/>
      <c r="AD326" s="367"/>
      <c r="AE326" s="367"/>
    </row>
    <row r="327" spans="1:31" x14ac:dyDescent="0.25">
      <c r="A327" s="1597" t="s">
        <v>1396</v>
      </c>
      <c r="B327" s="1599" t="s">
        <v>1399</v>
      </c>
      <c r="C327" s="2430">
        <v>2007</v>
      </c>
      <c r="D327" s="1699">
        <v>4.7</v>
      </c>
      <c r="E327" s="1703">
        <v>7.3</v>
      </c>
      <c r="F327" s="1702" t="s">
        <v>2228</v>
      </c>
      <c r="G327" s="1698">
        <v>2008</v>
      </c>
      <c r="H327" s="1699">
        <v>4.5999999999999996</v>
      </c>
      <c r="I327" s="1697">
        <v>9.3000000000000007</v>
      </c>
      <c r="J327" s="1697" t="s">
        <v>2229</v>
      </c>
      <c r="K327" s="1698">
        <v>2009</v>
      </c>
      <c r="L327" s="1695">
        <v>4.6644000000000005</v>
      </c>
      <c r="M327" s="1695">
        <v>9</v>
      </c>
      <c r="N327" s="1697" t="s">
        <v>2229</v>
      </c>
      <c r="O327" s="1696">
        <v>2010</v>
      </c>
      <c r="P327" s="1695">
        <v>5</v>
      </c>
      <c r="Q327" s="2424" t="s">
        <v>2229</v>
      </c>
      <c r="R327" s="2431">
        <v>2011</v>
      </c>
      <c r="S327" s="1695">
        <v>5.0759999999999996</v>
      </c>
      <c r="T327" s="2424" t="s">
        <v>2229</v>
      </c>
      <c r="W327" s="367"/>
      <c r="X327" s="367"/>
      <c r="Y327" s="367"/>
      <c r="Z327" s="367"/>
      <c r="AA327" s="367"/>
      <c r="AB327" s="367"/>
      <c r="AC327" s="367"/>
      <c r="AD327" s="367"/>
      <c r="AE327" s="367"/>
    </row>
    <row r="328" spans="1:31" x14ac:dyDescent="0.25">
      <c r="A328" s="1597" t="s">
        <v>1396</v>
      </c>
      <c r="B328" s="1599" t="s">
        <v>1398</v>
      </c>
      <c r="C328" s="2430">
        <v>2007</v>
      </c>
      <c r="D328" s="1699">
        <v>3.3</v>
      </c>
      <c r="E328" s="1702">
        <v>7</v>
      </c>
      <c r="F328" s="1702" t="s">
        <v>2228</v>
      </c>
      <c r="G328" s="1698">
        <v>2008</v>
      </c>
      <c r="H328" s="1699">
        <v>3.1</v>
      </c>
      <c r="I328" s="1697">
        <v>7.1</v>
      </c>
      <c r="J328" s="1697" t="s">
        <v>2228</v>
      </c>
      <c r="K328" s="1698">
        <v>2009</v>
      </c>
      <c r="L328" s="1695">
        <v>3.0612000000000004</v>
      </c>
      <c r="M328" s="1695">
        <v>7.1</v>
      </c>
      <c r="N328" s="1697" t="s">
        <v>2228</v>
      </c>
      <c r="O328" s="1696">
        <v>2010</v>
      </c>
      <c r="P328" s="1695">
        <v>3.2</v>
      </c>
      <c r="Q328" s="2424" t="s">
        <v>2229</v>
      </c>
      <c r="R328" s="2431">
        <v>2011</v>
      </c>
      <c r="S328" s="1695">
        <v>3.1884000000000001</v>
      </c>
      <c r="T328" s="2424" t="s">
        <v>2227</v>
      </c>
      <c r="W328" s="367"/>
      <c r="X328" s="367"/>
      <c r="Y328" s="367"/>
      <c r="Z328" s="367"/>
      <c r="AA328" s="367"/>
      <c r="AB328" s="367"/>
      <c r="AC328" s="367"/>
      <c r="AD328" s="367"/>
      <c r="AE328" s="367"/>
    </row>
    <row r="329" spans="1:31" x14ac:dyDescent="0.25">
      <c r="A329" s="1597" t="s">
        <v>1396</v>
      </c>
      <c r="B329" s="1599" t="s">
        <v>1397</v>
      </c>
      <c r="C329" s="2430">
        <v>2007</v>
      </c>
      <c r="D329" s="1699">
        <v>0.5</v>
      </c>
      <c r="E329" s="1700">
        <v>9.3000000000000007</v>
      </c>
      <c r="F329" s="1697" t="s">
        <v>2229</v>
      </c>
      <c r="G329" s="1698">
        <v>2008</v>
      </c>
      <c r="H329" s="1699">
        <v>0.5</v>
      </c>
      <c r="I329" s="1697">
        <v>8.6</v>
      </c>
      <c r="J329" s="1697" t="s">
        <v>2229</v>
      </c>
      <c r="K329" s="1698">
        <v>2009</v>
      </c>
      <c r="L329" s="1695">
        <v>0.54159999999999997</v>
      </c>
      <c r="M329" s="1695">
        <v>8.4</v>
      </c>
      <c r="N329" s="1697" t="s">
        <v>2229</v>
      </c>
      <c r="O329" s="1696">
        <v>2010</v>
      </c>
      <c r="P329" s="1695">
        <v>0.6</v>
      </c>
      <c r="Q329" s="2424" t="s">
        <v>2229</v>
      </c>
      <c r="R329" s="2431">
        <v>2011</v>
      </c>
      <c r="S329" s="1695">
        <v>0.57199999999999995</v>
      </c>
      <c r="T329" s="2424" t="s">
        <v>2229</v>
      </c>
      <c r="W329" s="367"/>
      <c r="X329" s="367"/>
      <c r="Y329" s="367"/>
      <c r="Z329" s="367"/>
      <c r="AA329" s="367"/>
      <c r="AB329" s="367"/>
      <c r="AC329" s="367"/>
      <c r="AD329" s="367"/>
      <c r="AE329" s="367"/>
    </row>
    <row r="330" spans="1:31" x14ac:dyDescent="0.25">
      <c r="A330" s="1597" t="s">
        <v>1331</v>
      </c>
      <c r="B330" s="1599" t="s">
        <v>1395</v>
      </c>
      <c r="C330" s="2430">
        <v>2007</v>
      </c>
      <c r="D330" s="1699">
        <v>5.8</v>
      </c>
      <c r="E330" s="1697">
        <v>10</v>
      </c>
      <c r="F330" s="1697" t="s">
        <v>2229</v>
      </c>
      <c r="G330" s="1698">
        <v>2008</v>
      </c>
      <c r="H330" s="1699">
        <v>6.3</v>
      </c>
      <c r="I330" s="1697">
        <v>10</v>
      </c>
      <c r="J330" s="1697" t="s">
        <v>2229</v>
      </c>
      <c r="K330" s="1698">
        <v>2009</v>
      </c>
      <c r="L330" s="1695">
        <v>6.3739999999999997</v>
      </c>
      <c r="M330" s="1695">
        <v>10</v>
      </c>
      <c r="N330" s="1697" t="s">
        <v>2229</v>
      </c>
      <c r="O330" s="1696">
        <v>2010</v>
      </c>
      <c r="P330" s="1695">
        <v>6.4</v>
      </c>
      <c r="Q330" s="2424" t="s">
        <v>2229</v>
      </c>
      <c r="R330" s="2431">
        <v>2011</v>
      </c>
      <c r="S330" s="1695">
        <v>6.4456000000000007</v>
      </c>
      <c r="T330" s="2424" t="s">
        <v>2229</v>
      </c>
      <c r="W330" s="367"/>
      <c r="X330" s="367"/>
      <c r="Y330" s="367"/>
      <c r="Z330" s="367"/>
      <c r="AA330" s="367"/>
      <c r="AB330" s="367"/>
      <c r="AC330" s="367"/>
      <c r="AD330" s="367"/>
      <c r="AE330" s="367"/>
    </row>
    <row r="331" spans="1:31" x14ac:dyDescent="0.25">
      <c r="A331" s="1597" t="s">
        <v>1331</v>
      </c>
      <c r="B331" s="1599" t="s">
        <v>1393</v>
      </c>
      <c r="C331" s="2430">
        <v>2007</v>
      </c>
      <c r="D331" s="1699">
        <v>1.7</v>
      </c>
      <c r="E331" s="1700">
        <v>2</v>
      </c>
      <c r="F331" s="1697" t="s">
        <v>2227</v>
      </c>
      <c r="G331" s="1698">
        <v>2008</v>
      </c>
      <c r="H331" s="1699">
        <v>1.6</v>
      </c>
      <c r="I331" s="1697">
        <v>8.9</v>
      </c>
      <c r="J331" s="1697" t="s">
        <v>2229</v>
      </c>
      <c r="K331" s="1698">
        <v>2009</v>
      </c>
      <c r="L331" s="1695">
        <v>1.6476000000000002</v>
      </c>
      <c r="M331" s="1695">
        <v>8.1999999999999993</v>
      </c>
      <c r="N331" s="1697" t="s">
        <v>2229</v>
      </c>
      <c r="O331" s="1696">
        <v>2010</v>
      </c>
      <c r="P331" s="1695">
        <v>1.8</v>
      </c>
      <c r="Q331" s="2424" t="s">
        <v>2228</v>
      </c>
      <c r="R331" s="2431">
        <v>2011</v>
      </c>
      <c r="S331" s="1695">
        <v>1.8472</v>
      </c>
      <c r="T331" s="2424" t="s">
        <v>2227</v>
      </c>
      <c r="W331" s="367"/>
      <c r="X331" s="367"/>
      <c r="Y331" s="367"/>
      <c r="Z331" s="367"/>
      <c r="AA331" s="367"/>
      <c r="AB331" s="367"/>
      <c r="AC331" s="367"/>
      <c r="AD331" s="367"/>
      <c r="AE331" s="367"/>
    </row>
    <row r="332" spans="1:31" x14ac:dyDescent="0.25">
      <c r="A332" s="1597" t="s">
        <v>1331</v>
      </c>
      <c r="B332" s="1599" t="s">
        <v>1391</v>
      </c>
      <c r="C332" s="2430">
        <v>2007</v>
      </c>
      <c r="D332" s="1699">
        <v>0.6</v>
      </c>
      <c r="E332" s="1697">
        <v>8</v>
      </c>
      <c r="F332" s="1697" t="s">
        <v>2229</v>
      </c>
      <c r="G332" s="1698">
        <v>2008</v>
      </c>
      <c r="H332" s="1699">
        <v>0.7</v>
      </c>
      <c r="I332" s="1697">
        <v>7.2</v>
      </c>
      <c r="J332" s="1697" t="s">
        <v>2228</v>
      </c>
      <c r="K332" s="1698">
        <v>2009</v>
      </c>
      <c r="L332" s="1695">
        <v>0.66880000000000006</v>
      </c>
      <c r="M332" s="1695">
        <v>8.1999999999999993</v>
      </c>
      <c r="N332" s="1697" t="s">
        <v>2229</v>
      </c>
      <c r="O332" s="1696">
        <v>2010</v>
      </c>
      <c r="P332" s="1695">
        <v>0.8</v>
      </c>
      <c r="Q332" s="1697" t="s">
        <v>2229</v>
      </c>
      <c r="R332" s="2431">
        <v>2011</v>
      </c>
      <c r="S332" s="1695">
        <v>0.7712</v>
      </c>
      <c r="T332" s="2424" t="s">
        <v>2229</v>
      </c>
      <c r="W332" s="367"/>
      <c r="X332" s="367"/>
      <c r="Y332" s="367"/>
      <c r="Z332" s="367"/>
      <c r="AA332" s="367"/>
      <c r="AB332" s="367"/>
      <c r="AC332" s="367"/>
      <c r="AD332" s="367"/>
      <c r="AE332" s="367"/>
    </row>
    <row r="333" spans="1:31" x14ac:dyDescent="0.25">
      <c r="A333" s="1597" t="s">
        <v>1331</v>
      </c>
      <c r="B333" s="1599" t="s">
        <v>1389</v>
      </c>
      <c r="C333" s="2430">
        <v>2007</v>
      </c>
      <c r="D333" s="1699">
        <v>3.9</v>
      </c>
      <c r="E333" s="1700">
        <v>8.9</v>
      </c>
      <c r="F333" s="1697" t="s">
        <v>2229</v>
      </c>
      <c r="G333" s="1698">
        <v>2008</v>
      </c>
      <c r="H333" s="1699">
        <v>3.8</v>
      </c>
      <c r="I333" s="1697">
        <v>7.6</v>
      </c>
      <c r="J333" s="1697" t="s">
        <v>2228</v>
      </c>
      <c r="K333" s="1698">
        <v>2009</v>
      </c>
      <c r="L333" s="1695">
        <v>3.75</v>
      </c>
      <c r="M333" s="1695">
        <v>8.8000000000000007</v>
      </c>
      <c r="N333" s="1697" t="s">
        <v>2229</v>
      </c>
      <c r="O333" s="1696">
        <v>2010</v>
      </c>
      <c r="P333" s="1695">
        <v>3.9</v>
      </c>
      <c r="Q333" s="2424" t="s">
        <v>2228</v>
      </c>
      <c r="R333" s="2431">
        <v>2011</v>
      </c>
      <c r="S333" s="1695">
        <v>3.8648000000000002</v>
      </c>
      <c r="T333" s="1697" t="s">
        <v>2228</v>
      </c>
      <c r="W333" s="367"/>
      <c r="X333" s="367"/>
      <c r="Y333" s="367"/>
      <c r="Z333" s="367"/>
      <c r="AA333" s="367"/>
      <c r="AB333" s="367"/>
      <c r="AC333" s="367"/>
      <c r="AD333" s="367"/>
      <c r="AE333" s="367"/>
    </row>
    <row r="334" spans="1:31" x14ac:dyDescent="0.25">
      <c r="A334" s="1597" t="s">
        <v>1331</v>
      </c>
      <c r="B334" s="1599" t="s">
        <v>1387</v>
      </c>
      <c r="C334" s="2430">
        <v>2007</v>
      </c>
      <c r="D334" s="1699">
        <v>1</v>
      </c>
      <c r="E334" s="1697">
        <v>4.3</v>
      </c>
      <c r="F334" s="1697" t="s">
        <v>2227</v>
      </c>
      <c r="G334" s="1698">
        <v>2008</v>
      </c>
      <c r="H334" s="1699">
        <v>0.9</v>
      </c>
      <c r="I334" s="1697">
        <v>6.8</v>
      </c>
      <c r="J334" s="1697" t="s">
        <v>2228</v>
      </c>
      <c r="K334" s="1698">
        <v>2009</v>
      </c>
      <c r="L334" s="1695">
        <v>0.96</v>
      </c>
      <c r="M334" s="1695">
        <v>8</v>
      </c>
      <c r="N334" s="1697" t="s">
        <v>2229</v>
      </c>
      <c r="O334" s="1696">
        <v>2010</v>
      </c>
      <c r="P334" s="1695">
        <v>1</v>
      </c>
      <c r="Q334" s="2424" t="s">
        <v>2228</v>
      </c>
      <c r="R334" s="2431">
        <v>2011</v>
      </c>
      <c r="S334" s="1695">
        <v>0.97920000000000007</v>
      </c>
      <c r="T334" s="1697" t="s">
        <v>2228</v>
      </c>
      <c r="W334" s="367"/>
      <c r="X334" s="367"/>
      <c r="Y334" s="367"/>
      <c r="Z334" s="367"/>
      <c r="AA334" s="367"/>
      <c r="AB334" s="367"/>
      <c r="AC334" s="367"/>
      <c r="AD334" s="367"/>
      <c r="AE334" s="367"/>
    </row>
    <row r="335" spans="1:31" x14ac:dyDescent="0.25">
      <c r="A335" s="1597" t="s">
        <v>1331</v>
      </c>
      <c r="B335" s="1599" t="s">
        <v>1385</v>
      </c>
      <c r="C335" s="2430">
        <v>2007</v>
      </c>
      <c r="D335" s="1699">
        <v>6.4</v>
      </c>
      <c r="E335" s="1700">
        <v>8.6</v>
      </c>
      <c r="F335" s="1697" t="s">
        <v>2229</v>
      </c>
      <c r="G335" s="1698">
        <v>2008</v>
      </c>
      <c r="H335" s="1699">
        <v>5.6</v>
      </c>
      <c r="I335" s="1697">
        <v>7.6</v>
      </c>
      <c r="J335" s="1697" t="s">
        <v>2228</v>
      </c>
      <c r="K335" s="1698">
        <v>2009</v>
      </c>
      <c r="L335" s="1695">
        <v>5.6224000000000007</v>
      </c>
      <c r="M335" s="1695">
        <v>8.8000000000000007</v>
      </c>
      <c r="N335" s="1697" t="s">
        <v>2229</v>
      </c>
      <c r="O335" s="1696">
        <v>2010</v>
      </c>
      <c r="P335" s="1695">
        <v>6</v>
      </c>
      <c r="Q335" s="2424" t="s">
        <v>2228</v>
      </c>
      <c r="R335" s="2431">
        <v>2011</v>
      </c>
      <c r="S335" s="1695">
        <v>6.02</v>
      </c>
      <c r="T335" s="1697" t="s">
        <v>2228</v>
      </c>
      <c r="W335" s="367"/>
      <c r="X335" s="367"/>
      <c r="Y335" s="367"/>
      <c r="Z335" s="367"/>
      <c r="AA335" s="367"/>
      <c r="AB335" s="367"/>
      <c r="AC335" s="367"/>
      <c r="AD335" s="367"/>
      <c r="AE335" s="367"/>
    </row>
    <row r="336" spans="1:31" x14ac:dyDescent="0.25">
      <c r="A336" s="1597" t="s">
        <v>1331</v>
      </c>
      <c r="B336" s="1599" t="s">
        <v>1383</v>
      </c>
      <c r="C336" s="2430">
        <v>2007</v>
      </c>
      <c r="D336" s="1699">
        <v>2.1</v>
      </c>
      <c r="E336" s="1697">
        <v>3.8</v>
      </c>
      <c r="F336" s="1697" t="s">
        <v>2227</v>
      </c>
      <c r="G336" s="1698">
        <v>2008</v>
      </c>
      <c r="H336" s="1699">
        <v>1.8</v>
      </c>
      <c r="I336" s="1697">
        <v>8.3000000000000007</v>
      </c>
      <c r="J336" s="1697" t="s">
        <v>2229</v>
      </c>
      <c r="K336" s="1698">
        <v>2009</v>
      </c>
      <c r="L336" s="1695">
        <v>1.7848000000000002</v>
      </c>
      <c r="M336" s="1695">
        <v>7.1</v>
      </c>
      <c r="N336" s="1697" t="s">
        <v>2228</v>
      </c>
      <c r="O336" s="1696">
        <v>2010</v>
      </c>
      <c r="P336" s="1695">
        <v>1.9</v>
      </c>
      <c r="Q336" s="2424" t="s">
        <v>2229</v>
      </c>
      <c r="R336" s="2431">
        <v>2011</v>
      </c>
      <c r="S336" s="1695">
        <v>1.8936000000000002</v>
      </c>
      <c r="T336" s="2424" t="s">
        <v>2229</v>
      </c>
      <c r="W336" s="367"/>
      <c r="X336" s="367"/>
      <c r="Y336" s="367"/>
      <c r="Z336" s="367"/>
      <c r="AA336" s="367"/>
      <c r="AB336" s="367"/>
      <c r="AC336" s="367"/>
      <c r="AD336" s="367"/>
      <c r="AE336" s="367"/>
    </row>
    <row r="337" spans="1:31" x14ac:dyDescent="0.25">
      <c r="A337" s="1597" t="s">
        <v>1331</v>
      </c>
      <c r="B337" s="1599" t="s">
        <v>1381</v>
      </c>
      <c r="C337" s="2430">
        <v>2007</v>
      </c>
      <c r="D337" s="1699">
        <v>14.7</v>
      </c>
      <c r="E337" s="1703">
        <v>7.9</v>
      </c>
      <c r="F337" s="1702" t="s">
        <v>2228</v>
      </c>
      <c r="G337" s="1698">
        <v>2008</v>
      </c>
      <c r="H337" s="1699">
        <v>14.5</v>
      </c>
      <c r="I337" s="1697">
        <v>9.1999999999999993</v>
      </c>
      <c r="J337" s="1697" t="s">
        <v>2229</v>
      </c>
      <c r="K337" s="1698">
        <v>2009</v>
      </c>
      <c r="L337" s="1695">
        <v>14.5116</v>
      </c>
      <c r="M337" s="1695">
        <v>7.615384615384615</v>
      </c>
      <c r="N337" s="1697" t="s">
        <v>2228</v>
      </c>
      <c r="O337" s="1696">
        <v>2010</v>
      </c>
      <c r="P337" s="1695">
        <v>15.1</v>
      </c>
      <c r="Q337" s="2424" t="s">
        <v>2228</v>
      </c>
      <c r="R337" s="2431">
        <v>2011</v>
      </c>
      <c r="S337" s="1695">
        <v>15.116</v>
      </c>
      <c r="T337" s="1697" t="s">
        <v>2228</v>
      </c>
      <c r="W337" s="367"/>
      <c r="X337" s="367"/>
      <c r="Y337" s="367"/>
      <c r="Z337" s="367"/>
      <c r="AA337" s="367"/>
      <c r="AB337" s="367"/>
      <c r="AC337" s="367"/>
      <c r="AD337" s="367"/>
      <c r="AE337" s="367"/>
    </row>
    <row r="338" spans="1:31" x14ac:dyDescent="0.25">
      <c r="A338" s="1597" t="s">
        <v>1331</v>
      </c>
      <c r="B338" s="1599" t="s">
        <v>1379</v>
      </c>
      <c r="C338" s="2430">
        <v>2007</v>
      </c>
      <c r="D338" s="1699">
        <v>1.6</v>
      </c>
      <c r="E338" s="1702">
        <v>6.8</v>
      </c>
      <c r="F338" s="1702" t="s">
        <v>2228</v>
      </c>
      <c r="G338" s="1698">
        <v>2008</v>
      </c>
      <c r="H338" s="1699">
        <v>1.5</v>
      </c>
      <c r="I338" s="1697">
        <v>7.9</v>
      </c>
      <c r="J338" s="1697" t="s">
        <v>2228</v>
      </c>
      <c r="K338" s="1698">
        <v>2009</v>
      </c>
      <c r="L338" s="1695">
        <v>1.5336000000000001</v>
      </c>
      <c r="M338" s="1695">
        <v>8.9</v>
      </c>
      <c r="N338" s="1697" t="s">
        <v>2229</v>
      </c>
      <c r="O338" s="1696">
        <v>2010</v>
      </c>
      <c r="P338" s="1695">
        <v>1.5</v>
      </c>
      <c r="Q338" s="2424" t="s">
        <v>2229</v>
      </c>
      <c r="R338" s="2431">
        <v>2011</v>
      </c>
      <c r="S338" s="1695">
        <v>1.532</v>
      </c>
      <c r="T338" s="1697" t="s">
        <v>2228</v>
      </c>
    </row>
    <row r="339" spans="1:31" x14ac:dyDescent="0.25">
      <c r="A339" s="1597" t="s">
        <v>1331</v>
      </c>
      <c r="B339" s="1599" t="s">
        <v>1377</v>
      </c>
      <c r="C339" s="2430">
        <v>2007</v>
      </c>
      <c r="D339" s="1699">
        <v>4.7</v>
      </c>
      <c r="E339" s="1703">
        <v>6.2</v>
      </c>
      <c r="F339" s="1702" t="s">
        <v>2228</v>
      </c>
      <c r="G339" s="1698">
        <v>2008</v>
      </c>
      <c r="H339" s="1699">
        <v>4.5</v>
      </c>
      <c r="I339" s="1697">
        <v>7.6</v>
      </c>
      <c r="J339" s="1697" t="s">
        <v>2228</v>
      </c>
      <c r="K339" s="1698">
        <v>2009</v>
      </c>
      <c r="L339" s="1695">
        <v>4.5392000000000001</v>
      </c>
      <c r="M339" s="1695">
        <v>8.3000000000000007</v>
      </c>
      <c r="N339" s="1697" t="s">
        <v>2229</v>
      </c>
      <c r="O339" s="1696">
        <v>2010</v>
      </c>
      <c r="P339" s="1695">
        <v>4.9000000000000004</v>
      </c>
      <c r="Q339" s="2424" t="s">
        <v>2229</v>
      </c>
      <c r="R339" s="2431">
        <v>2011</v>
      </c>
      <c r="S339" s="1695">
        <v>4.9028</v>
      </c>
      <c r="T339" s="2424" t="s">
        <v>2229</v>
      </c>
    </row>
    <row r="340" spans="1:31" x14ac:dyDescent="0.25">
      <c r="A340" s="1597" t="s">
        <v>1331</v>
      </c>
      <c r="B340" s="1599" t="s">
        <v>1375</v>
      </c>
      <c r="C340" s="2430">
        <v>2007</v>
      </c>
      <c r="D340" s="1699">
        <v>3.2</v>
      </c>
      <c r="E340" s="1697">
        <v>4</v>
      </c>
      <c r="F340" s="1697" t="s">
        <v>2227</v>
      </c>
      <c r="G340" s="1698">
        <v>2008</v>
      </c>
      <c r="H340" s="1699">
        <v>3.2</v>
      </c>
      <c r="I340" s="1697">
        <v>8</v>
      </c>
      <c r="J340" s="1697" t="s">
        <v>2229</v>
      </c>
      <c r="K340" s="1698">
        <v>2009</v>
      </c>
      <c r="L340" s="1695">
        <v>3.1992000000000003</v>
      </c>
      <c r="M340" s="1695">
        <v>7.1</v>
      </c>
      <c r="N340" s="1697" t="s">
        <v>2228</v>
      </c>
      <c r="O340" s="1696">
        <v>2010</v>
      </c>
      <c r="P340" s="1695">
        <v>2.9</v>
      </c>
      <c r="Q340" s="2424" t="s">
        <v>2228</v>
      </c>
      <c r="R340" s="2431">
        <v>2011</v>
      </c>
      <c r="S340" s="1695">
        <v>2.8719999999999999</v>
      </c>
      <c r="T340" s="1697" t="s">
        <v>2228</v>
      </c>
    </row>
    <row r="341" spans="1:31" x14ac:dyDescent="0.25">
      <c r="A341" s="1597" t="s">
        <v>1331</v>
      </c>
      <c r="B341" s="1599" t="s">
        <v>1373</v>
      </c>
      <c r="C341" s="2430">
        <v>2007</v>
      </c>
      <c r="D341" s="1699">
        <v>2.8</v>
      </c>
      <c r="E341" s="1700">
        <v>9.5</v>
      </c>
      <c r="F341" s="1697" t="s">
        <v>2229</v>
      </c>
      <c r="G341" s="1698">
        <v>2008</v>
      </c>
      <c r="H341" s="1699">
        <v>3.5</v>
      </c>
      <c r="I341" s="1697">
        <v>10</v>
      </c>
      <c r="J341" s="1697" t="s">
        <v>2229</v>
      </c>
      <c r="K341" s="1698">
        <v>2009</v>
      </c>
      <c r="L341" s="1695">
        <v>3.5616000000000003</v>
      </c>
      <c r="M341" s="1695">
        <v>9.8000000000000007</v>
      </c>
      <c r="N341" s="1697" t="s">
        <v>2229</v>
      </c>
      <c r="O341" s="1696">
        <v>2010</v>
      </c>
      <c r="P341" s="1695">
        <v>3.4</v>
      </c>
      <c r="Q341" s="1697" t="s">
        <v>2229</v>
      </c>
      <c r="R341" s="2431">
        <v>2011</v>
      </c>
      <c r="S341" s="1695">
        <v>3.4428000000000001</v>
      </c>
      <c r="T341" s="2424" t="s">
        <v>2229</v>
      </c>
    </row>
    <row r="342" spans="1:31" x14ac:dyDescent="0.25">
      <c r="A342" s="1597" t="s">
        <v>1331</v>
      </c>
      <c r="B342" s="1599" t="s">
        <v>1371</v>
      </c>
      <c r="C342" s="2430">
        <v>2007</v>
      </c>
      <c r="D342" s="1699">
        <v>4.8</v>
      </c>
      <c r="E342" s="1702">
        <v>7.6</v>
      </c>
      <c r="F342" s="1702" t="s">
        <v>2228</v>
      </c>
      <c r="G342" s="1698">
        <v>2008</v>
      </c>
      <c r="H342" s="1699">
        <v>4.8</v>
      </c>
      <c r="I342" s="1697">
        <v>7.2</v>
      </c>
      <c r="J342" s="1697" t="s">
        <v>2228</v>
      </c>
      <c r="K342" s="1698">
        <v>2009</v>
      </c>
      <c r="L342" s="1695">
        <v>4.7827999999999999</v>
      </c>
      <c r="M342" s="1695">
        <v>7.9</v>
      </c>
      <c r="N342" s="1697" t="s">
        <v>2228</v>
      </c>
      <c r="O342" s="1696">
        <v>2010</v>
      </c>
      <c r="P342" s="1695">
        <v>5.0999999999999996</v>
      </c>
      <c r="Q342" s="2424" t="s">
        <v>2228</v>
      </c>
      <c r="R342" s="2431">
        <v>2011</v>
      </c>
      <c r="S342" s="1695">
        <v>5.0667999999999997</v>
      </c>
      <c r="T342" s="2424" t="s">
        <v>2229</v>
      </c>
    </row>
    <row r="343" spans="1:31" x14ac:dyDescent="0.25">
      <c r="A343" s="1597" t="s">
        <v>1331</v>
      </c>
      <c r="B343" s="1599" t="s">
        <v>1370</v>
      </c>
      <c r="C343" s="2430">
        <v>2007</v>
      </c>
      <c r="D343" s="1699">
        <v>4.5999999999999996</v>
      </c>
      <c r="E343" s="1703">
        <v>7.3</v>
      </c>
      <c r="F343" s="1702" t="s">
        <v>2228</v>
      </c>
      <c r="G343" s="1698">
        <v>2008</v>
      </c>
      <c r="H343" s="1699">
        <v>4.2</v>
      </c>
      <c r="I343" s="1697">
        <v>9.6</v>
      </c>
      <c r="J343" s="1697" t="s">
        <v>2229</v>
      </c>
      <c r="K343" s="1698">
        <v>2009</v>
      </c>
      <c r="L343" s="1695">
        <v>4.1496000000000004</v>
      </c>
      <c r="M343" s="1695">
        <v>7.4</v>
      </c>
      <c r="N343" s="1697" t="s">
        <v>2228</v>
      </c>
      <c r="O343" s="1696">
        <v>2010</v>
      </c>
      <c r="P343" s="1695">
        <v>4.9000000000000004</v>
      </c>
      <c r="Q343" s="2424" t="s">
        <v>2228</v>
      </c>
      <c r="R343" s="2431">
        <v>2011</v>
      </c>
      <c r="S343" s="1695">
        <v>4.8339999999999996</v>
      </c>
      <c r="T343" s="1697" t="s">
        <v>2228</v>
      </c>
    </row>
    <row r="344" spans="1:31" x14ac:dyDescent="0.25">
      <c r="A344" s="1597" t="s">
        <v>1331</v>
      </c>
      <c r="B344" s="1599" t="s">
        <v>1368</v>
      </c>
      <c r="C344" s="2430">
        <v>2007</v>
      </c>
      <c r="D344" s="1699">
        <v>7.7</v>
      </c>
      <c r="E344" s="1697">
        <v>5.4</v>
      </c>
      <c r="F344" s="1697" t="s">
        <v>2227</v>
      </c>
      <c r="G344" s="1698">
        <v>2008</v>
      </c>
      <c r="H344" s="1699">
        <v>7.7</v>
      </c>
      <c r="I344" s="1697">
        <v>5.5</v>
      </c>
      <c r="J344" s="1697" t="s">
        <v>2227</v>
      </c>
      <c r="K344" s="1698">
        <v>2009</v>
      </c>
      <c r="L344" s="1695">
        <v>7.7427999999999999</v>
      </c>
      <c r="M344" s="1695">
        <v>8.3000000000000007</v>
      </c>
      <c r="N344" s="1697" t="s">
        <v>2229</v>
      </c>
      <c r="O344" s="1696">
        <v>2010</v>
      </c>
      <c r="P344" s="1695">
        <v>7.5</v>
      </c>
      <c r="Q344" s="2424" t="s">
        <v>2229</v>
      </c>
      <c r="R344" s="2431">
        <v>2011</v>
      </c>
      <c r="S344" s="1695">
        <v>7.6124000000000009</v>
      </c>
      <c r="T344" s="2424" t="s">
        <v>2229</v>
      </c>
    </row>
    <row r="345" spans="1:31" x14ac:dyDescent="0.25">
      <c r="A345" s="1597" t="s">
        <v>1331</v>
      </c>
      <c r="B345" s="1599" t="s">
        <v>1366</v>
      </c>
      <c r="C345" s="2430">
        <v>2007</v>
      </c>
      <c r="D345" s="1699">
        <v>65.900000000000006</v>
      </c>
      <c r="E345" s="1700">
        <v>0.5</v>
      </c>
      <c r="F345" s="1697" t="s">
        <v>2227</v>
      </c>
      <c r="G345" s="1698">
        <v>2008</v>
      </c>
      <c r="H345" s="1699">
        <v>65.5</v>
      </c>
      <c r="I345" s="1697">
        <v>6.4</v>
      </c>
      <c r="J345" s="1697" t="s">
        <v>2228</v>
      </c>
      <c r="K345" s="1698">
        <v>2009</v>
      </c>
      <c r="L345" s="1695">
        <v>66.450500000000005</v>
      </c>
      <c r="M345" s="1695">
        <v>8.0769230769230766</v>
      </c>
      <c r="N345" s="1697" t="s">
        <v>2229</v>
      </c>
      <c r="O345" s="1696">
        <v>2010</v>
      </c>
      <c r="P345" s="1695">
        <v>65.5</v>
      </c>
      <c r="Q345" s="2424" t="s">
        <v>2228</v>
      </c>
      <c r="R345" s="2431">
        <v>2011</v>
      </c>
      <c r="S345" s="1695">
        <v>66.180999999999997</v>
      </c>
      <c r="T345" s="1697" t="s">
        <v>2228</v>
      </c>
    </row>
    <row r="346" spans="1:31" x14ac:dyDescent="0.25">
      <c r="A346" s="1597" t="s">
        <v>1331</v>
      </c>
      <c r="B346" s="1599" t="s">
        <v>1364</v>
      </c>
      <c r="C346" s="2430">
        <v>2007</v>
      </c>
      <c r="D346" s="1699">
        <v>26.8</v>
      </c>
      <c r="E346" s="1697">
        <v>1.7</v>
      </c>
      <c r="F346" s="1697" t="s">
        <v>2227</v>
      </c>
      <c r="G346" s="1698">
        <v>2008</v>
      </c>
      <c r="H346" s="1699">
        <v>26.2</v>
      </c>
      <c r="I346" s="1697">
        <v>5</v>
      </c>
      <c r="J346" s="1697" t="s">
        <v>2227</v>
      </c>
      <c r="K346" s="1698">
        <v>2009</v>
      </c>
      <c r="L346" s="1695">
        <v>26.412400000000002</v>
      </c>
      <c r="M346" s="1695">
        <v>6.2307692307692308</v>
      </c>
      <c r="N346" s="1697" t="s">
        <v>2228</v>
      </c>
      <c r="O346" s="1696">
        <v>2010</v>
      </c>
      <c r="P346" s="1695">
        <v>29.6</v>
      </c>
      <c r="Q346" s="2424" t="s">
        <v>2228</v>
      </c>
      <c r="R346" s="2431">
        <v>2011</v>
      </c>
      <c r="S346" s="1695">
        <v>29.709199999999999</v>
      </c>
      <c r="T346" s="1697" t="s">
        <v>2228</v>
      </c>
    </row>
    <row r="347" spans="1:31" x14ac:dyDescent="0.25">
      <c r="A347" s="1597" t="s">
        <v>1331</v>
      </c>
      <c r="B347" s="1599" t="s">
        <v>1362</v>
      </c>
      <c r="C347" s="2430">
        <v>2007</v>
      </c>
      <c r="D347" s="1699">
        <v>3.9</v>
      </c>
      <c r="E347" s="1703">
        <v>7.6</v>
      </c>
      <c r="F347" s="1702" t="s">
        <v>2228</v>
      </c>
      <c r="G347" s="1698">
        <v>2008</v>
      </c>
      <c r="H347" s="1699">
        <v>4.0999999999999996</v>
      </c>
      <c r="I347" s="1697">
        <v>9</v>
      </c>
      <c r="J347" s="1697" t="s">
        <v>2229</v>
      </c>
      <c r="K347" s="1698">
        <v>2009</v>
      </c>
      <c r="L347" s="1695">
        <v>4.0903999999999998</v>
      </c>
      <c r="M347" s="1695">
        <v>8.9</v>
      </c>
      <c r="N347" s="1697" t="s">
        <v>2229</v>
      </c>
      <c r="O347" s="1696">
        <v>2010</v>
      </c>
      <c r="P347" s="1695">
        <v>4.4000000000000004</v>
      </c>
      <c r="Q347" s="2424" t="s">
        <v>2229</v>
      </c>
      <c r="R347" s="2431">
        <v>2011</v>
      </c>
      <c r="S347" s="1695">
        <v>4.4176000000000002</v>
      </c>
      <c r="T347" s="2424" t="s">
        <v>2229</v>
      </c>
    </row>
    <row r="348" spans="1:31" x14ac:dyDescent="0.25">
      <c r="A348" s="1597" t="s">
        <v>1331</v>
      </c>
      <c r="B348" s="1599" t="s">
        <v>1360</v>
      </c>
      <c r="C348" s="2430">
        <v>2007</v>
      </c>
      <c r="D348" s="1699">
        <v>18.600000000000001</v>
      </c>
      <c r="E348" s="1697">
        <v>3.8</v>
      </c>
      <c r="F348" s="1697" t="s">
        <v>2227</v>
      </c>
      <c r="G348" s="1698">
        <v>2008</v>
      </c>
      <c r="H348" s="1699">
        <v>18.8</v>
      </c>
      <c r="I348" s="1697">
        <v>4.5999999999999996</v>
      </c>
      <c r="J348" s="1697" t="s">
        <v>2227</v>
      </c>
      <c r="K348" s="1698">
        <v>2009</v>
      </c>
      <c r="L348" s="1695">
        <v>18.909200000000002</v>
      </c>
      <c r="M348" s="1695">
        <v>6.4615384615384617</v>
      </c>
      <c r="N348" s="1697" t="s">
        <v>2228</v>
      </c>
      <c r="O348" s="1696">
        <v>2010</v>
      </c>
      <c r="P348" s="1695">
        <v>17.7</v>
      </c>
      <c r="Q348" s="2424" t="s">
        <v>2227</v>
      </c>
      <c r="R348" s="2431">
        <v>2011</v>
      </c>
      <c r="S348" s="1695">
        <v>17.747199999999999</v>
      </c>
      <c r="T348" s="1697" t="s">
        <v>2228</v>
      </c>
    </row>
    <row r="349" spans="1:31" x14ac:dyDescent="0.25">
      <c r="A349" s="1597" t="s">
        <v>1331</v>
      </c>
      <c r="B349" s="1599" t="s">
        <v>1358</v>
      </c>
      <c r="C349" s="2430">
        <v>2007</v>
      </c>
      <c r="D349" s="1699">
        <v>2.8</v>
      </c>
      <c r="E349" s="1700">
        <v>2</v>
      </c>
      <c r="F349" s="1697" t="s">
        <v>2227</v>
      </c>
      <c r="G349" s="1698">
        <v>2008</v>
      </c>
      <c r="H349" s="1699">
        <v>2.8</v>
      </c>
      <c r="I349" s="1697">
        <v>3.6</v>
      </c>
      <c r="J349" s="1697" t="s">
        <v>2227</v>
      </c>
      <c r="K349" s="1698">
        <v>2009</v>
      </c>
      <c r="L349" s="1695">
        <v>2.8108</v>
      </c>
      <c r="M349" s="1695">
        <v>8.5</v>
      </c>
      <c r="N349" s="1697" t="s">
        <v>2229</v>
      </c>
      <c r="O349" s="1696">
        <v>2010</v>
      </c>
      <c r="P349" s="1695">
        <v>3.1</v>
      </c>
      <c r="Q349" s="2424" t="s">
        <v>2229</v>
      </c>
      <c r="R349" s="2431">
        <v>2011</v>
      </c>
      <c r="S349" s="1695">
        <v>3.1304000000000003</v>
      </c>
      <c r="T349" s="1697" t="s">
        <v>2228</v>
      </c>
    </row>
    <row r="350" spans="1:31" x14ac:dyDescent="0.25">
      <c r="A350" s="1597" t="s">
        <v>1331</v>
      </c>
      <c r="B350" s="1599" t="s">
        <v>1357</v>
      </c>
      <c r="C350" s="2430">
        <v>2007</v>
      </c>
      <c r="D350" s="1699">
        <v>2</v>
      </c>
      <c r="E350" s="1697">
        <v>8.9</v>
      </c>
      <c r="F350" s="1697" t="s">
        <v>2229</v>
      </c>
      <c r="G350" s="1698">
        <v>2008</v>
      </c>
      <c r="H350" s="1699">
        <v>1.9</v>
      </c>
      <c r="I350" s="1697">
        <v>9.1</v>
      </c>
      <c r="J350" s="1697" t="s">
        <v>2229</v>
      </c>
      <c r="K350" s="1698">
        <v>2009</v>
      </c>
      <c r="L350" s="1695">
        <v>1.9704000000000002</v>
      </c>
      <c r="M350" s="1695">
        <v>9.4</v>
      </c>
      <c r="N350" s="1697" t="s">
        <v>2229</v>
      </c>
      <c r="O350" s="1696">
        <v>2010</v>
      </c>
      <c r="P350" s="1695">
        <v>2.2999999999999998</v>
      </c>
      <c r="Q350" s="1697" t="s">
        <v>2229</v>
      </c>
      <c r="R350" s="2431">
        <v>2011</v>
      </c>
      <c r="S350" s="1695">
        <v>2.3304</v>
      </c>
      <c r="T350" s="2424" t="s">
        <v>2229</v>
      </c>
    </row>
    <row r="351" spans="1:31" x14ac:dyDescent="0.25">
      <c r="A351" s="1597" t="s">
        <v>1331</v>
      </c>
      <c r="B351" s="1599" t="s">
        <v>1355</v>
      </c>
      <c r="C351" s="2430">
        <v>2007</v>
      </c>
      <c r="D351" s="1699">
        <v>5.4</v>
      </c>
      <c r="E351" s="1703">
        <v>7.3</v>
      </c>
      <c r="F351" s="1702" t="s">
        <v>2228</v>
      </c>
      <c r="G351" s="1698">
        <v>2008</v>
      </c>
      <c r="H351" s="1699">
        <v>5.3</v>
      </c>
      <c r="I351" s="1697">
        <v>5.7</v>
      </c>
      <c r="J351" s="1697" t="s">
        <v>2227</v>
      </c>
      <c r="K351" s="1698">
        <v>2009</v>
      </c>
      <c r="L351" s="1695">
        <v>5.3419999999999996</v>
      </c>
      <c r="M351" s="1695">
        <v>8.8000000000000007</v>
      </c>
      <c r="N351" s="1697" t="s">
        <v>2229</v>
      </c>
      <c r="O351" s="1696">
        <v>2010</v>
      </c>
      <c r="P351" s="1695">
        <v>5.8</v>
      </c>
      <c r="Q351" s="2424" t="s">
        <v>2228</v>
      </c>
      <c r="R351" s="2431">
        <v>2011</v>
      </c>
      <c r="S351" s="1695">
        <v>5.8484000000000007</v>
      </c>
      <c r="T351" s="2424" t="s">
        <v>2229</v>
      </c>
      <c r="V351"/>
      <c r="W351"/>
      <c r="X351"/>
      <c r="Y351"/>
      <c r="Z351"/>
      <c r="AA351"/>
      <c r="AB351"/>
      <c r="AC351"/>
      <c r="AD351"/>
      <c r="AE351"/>
    </row>
    <row r="352" spans="1:31" x14ac:dyDescent="0.25">
      <c r="A352" s="1597" t="s">
        <v>1331</v>
      </c>
      <c r="B352" s="1599" t="s">
        <v>1353</v>
      </c>
      <c r="C352" s="2430">
        <v>2007</v>
      </c>
      <c r="D352" s="1699">
        <v>8.1999999999999993</v>
      </c>
      <c r="E352" s="1702">
        <v>7.2</v>
      </c>
      <c r="F352" s="1702" t="s">
        <v>2228</v>
      </c>
      <c r="G352" s="1698">
        <v>2008</v>
      </c>
      <c r="H352" s="1699">
        <v>8.1999999999999993</v>
      </c>
      <c r="I352" s="1697">
        <v>6.2</v>
      </c>
      <c r="J352" s="1697" t="s">
        <v>2228</v>
      </c>
      <c r="K352" s="1698">
        <v>2009</v>
      </c>
      <c r="L352" s="1695">
        <v>8.3040000000000003</v>
      </c>
      <c r="M352" s="1695">
        <v>7.9</v>
      </c>
      <c r="N352" s="1697" t="s">
        <v>2228</v>
      </c>
      <c r="O352" s="1696">
        <v>2010</v>
      </c>
      <c r="P352" s="1695">
        <v>8.1999999999999993</v>
      </c>
      <c r="Q352" s="2424" t="s">
        <v>2229</v>
      </c>
      <c r="R352" s="2431">
        <v>2011</v>
      </c>
      <c r="S352" s="1695">
        <v>8.3588000000000005</v>
      </c>
      <c r="T352" s="2424" t="s">
        <v>2229</v>
      </c>
      <c r="V352"/>
      <c r="W352"/>
      <c r="X352"/>
      <c r="Y352"/>
      <c r="Z352"/>
      <c r="AA352"/>
      <c r="AB352"/>
      <c r="AC352"/>
      <c r="AD352"/>
      <c r="AE352"/>
    </row>
    <row r="353" spans="1:31" x14ac:dyDescent="0.25">
      <c r="A353" s="1597" t="s">
        <v>1331</v>
      </c>
      <c r="B353" s="1599" t="s">
        <v>1351</v>
      </c>
      <c r="C353" s="2430">
        <v>2007</v>
      </c>
      <c r="D353" s="1699">
        <v>10.199999999999999</v>
      </c>
      <c r="E353" s="1700">
        <v>5.0999999999999996</v>
      </c>
      <c r="F353" s="1697" t="s">
        <v>2227</v>
      </c>
      <c r="G353" s="1698">
        <v>2008</v>
      </c>
      <c r="H353" s="1699">
        <v>10.199999999999999</v>
      </c>
      <c r="I353" s="1697">
        <v>8.9</v>
      </c>
      <c r="J353" s="1697" t="s">
        <v>2229</v>
      </c>
      <c r="K353" s="1698">
        <v>2009</v>
      </c>
      <c r="L353" s="1695">
        <v>10.241200000000001</v>
      </c>
      <c r="M353" s="1695">
        <v>8.6999999999999993</v>
      </c>
      <c r="N353" s="1697" t="s">
        <v>2229</v>
      </c>
      <c r="O353" s="1696">
        <v>2010</v>
      </c>
      <c r="P353" s="1695">
        <v>10.199999999999999</v>
      </c>
      <c r="Q353" s="2424" t="s">
        <v>2229</v>
      </c>
      <c r="R353" s="2431">
        <v>2011</v>
      </c>
      <c r="S353" s="1695">
        <v>10.2576</v>
      </c>
      <c r="T353" s="1697" t="s">
        <v>2228</v>
      </c>
      <c r="V353"/>
      <c r="W353"/>
      <c r="X353"/>
      <c r="Y353"/>
      <c r="Z353"/>
      <c r="AA353"/>
      <c r="AB353"/>
      <c r="AC353"/>
      <c r="AD353"/>
      <c r="AE353"/>
    </row>
    <row r="354" spans="1:31" x14ac:dyDescent="0.25">
      <c r="A354" s="1597" t="s">
        <v>1331</v>
      </c>
      <c r="B354" s="1599" t="s">
        <v>1349</v>
      </c>
      <c r="C354" s="2430">
        <v>2007</v>
      </c>
      <c r="D354" s="1699">
        <v>3.9</v>
      </c>
      <c r="E354" s="1697">
        <v>1.2</v>
      </c>
      <c r="F354" s="1697" t="s">
        <v>2227</v>
      </c>
      <c r="G354" s="1698">
        <v>2008</v>
      </c>
      <c r="H354" s="1699">
        <v>3.2</v>
      </c>
      <c r="I354" s="1697">
        <v>9.6</v>
      </c>
      <c r="J354" s="1697" t="s">
        <v>2229</v>
      </c>
      <c r="K354" s="1698">
        <v>2009</v>
      </c>
      <c r="L354" s="1695">
        <v>3.15</v>
      </c>
      <c r="M354" s="1695">
        <v>9.6</v>
      </c>
      <c r="N354" s="1697" t="s">
        <v>2229</v>
      </c>
      <c r="O354" s="1696">
        <v>2010</v>
      </c>
      <c r="P354" s="1695">
        <v>3.7</v>
      </c>
      <c r="Q354" s="2424" t="s">
        <v>2229</v>
      </c>
      <c r="R354" s="2431">
        <v>2011</v>
      </c>
      <c r="S354" s="1695">
        <v>3.6712000000000002</v>
      </c>
      <c r="T354" s="2424" t="s">
        <v>2229</v>
      </c>
      <c r="V354"/>
      <c r="W354"/>
      <c r="X354"/>
      <c r="Y354"/>
      <c r="Z354"/>
      <c r="AA354"/>
      <c r="AB354"/>
      <c r="AC354"/>
      <c r="AD354"/>
      <c r="AE354"/>
    </row>
    <row r="355" spans="1:31" x14ac:dyDescent="0.25">
      <c r="A355" s="1597" t="s">
        <v>1331</v>
      </c>
      <c r="B355" s="1599" t="s">
        <v>1347</v>
      </c>
      <c r="C355" s="2430">
        <v>2007</v>
      </c>
      <c r="D355" s="1699">
        <v>1.1000000000000001</v>
      </c>
      <c r="E355" s="1700">
        <v>4.5999999999999996</v>
      </c>
      <c r="F355" s="1697" t="s">
        <v>2227</v>
      </c>
      <c r="G355" s="1698">
        <v>2008</v>
      </c>
      <c r="H355" s="1699">
        <v>0.9</v>
      </c>
      <c r="I355" s="1697">
        <v>8.1999999999999993</v>
      </c>
      <c r="J355" s="1697" t="s">
        <v>2229</v>
      </c>
      <c r="K355" s="1698">
        <v>2009</v>
      </c>
      <c r="L355" s="1695">
        <v>0.88</v>
      </c>
      <c r="M355" s="1695">
        <v>8.1999999999999993</v>
      </c>
      <c r="N355" s="1697" t="s">
        <v>2229</v>
      </c>
      <c r="O355" s="1696">
        <v>2010</v>
      </c>
      <c r="P355" s="1695">
        <v>0.9</v>
      </c>
      <c r="Q355" s="2424" t="s">
        <v>2229</v>
      </c>
      <c r="R355" s="2431">
        <v>2011</v>
      </c>
      <c r="S355" s="1695">
        <v>0.93799999999999994</v>
      </c>
      <c r="T355" s="1697" t="s">
        <v>2228</v>
      </c>
      <c r="V355"/>
      <c r="W355"/>
      <c r="X355"/>
      <c r="Y355"/>
      <c r="Z355"/>
      <c r="AA355"/>
      <c r="AB355"/>
      <c r="AC355"/>
      <c r="AD355"/>
      <c r="AE355"/>
    </row>
    <row r="356" spans="1:31" x14ac:dyDescent="0.25">
      <c r="A356" s="1597" t="s">
        <v>1331</v>
      </c>
      <c r="B356" s="1599" t="s">
        <v>1345</v>
      </c>
      <c r="C356" s="2430">
        <v>2007</v>
      </c>
      <c r="D356" s="1699">
        <v>1.6</v>
      </c>
      <c r="E356" s="1702">
        <v>6.2</v>
      </c>
      <c r="F356" s="1702" t="s">
        <v>2228</v>
      </c>
      <c r="G356" s="1698">
        <v>2008</v>
      </c>
      <c r="H356" s="1699">
        <v>1.8</v>
      </c>
      <c r="I356" s="1697">
        <v>5.4</v>
      </c>
      <c r="J356" s="1697" t="s">
        <v>2227</v>
      </c>
      <c r="K356" s="1698">
        <v>2009</v>
      </c>
      <c r="L356" s="1695">
        <v>1.8284</v>
      </c>
      <c r="M356" s="1695">
        <v>8</v>
      </c>
      <c r="N356" s="1697" t="s">
        <v>2229</v>
      </c>
      <c r="O356" s="1696">
        <v>2010</v>
      </c>
      <c r="P356" s="1695">
        <v>1.8</v>
      </c>
      <c r="Q356" s="2424" t="s">
        <v>2228</v>
      </c>
      <c r="R356" s="2431">
        <v>2011</v>
      </c>
      <c r="S356" s="1695">
        <v>1.774</v>
      </c>
      <c r="T356" s="1697" t="s">
        <v>2228</v>
      </c>
      <c r="V356"/>
      <c r="W356"/>
      <c r="X356"/>
      <c r="Y356"/>
      <c r="Z356"/>
      <c r="AA356"/>
      <c r="AB356"/>
      <c r="AC356"/>
      <c r="AD356"/>
      <c r="AE356"/>
    </row>
    <row r="357" spans="1:31" x14ac:dyDescent="0.25">
      <c r="A357" s="1597" t="s">
        <v>1331</v>
      </c>
      <c r="B357" s="1599" t="s">
        <v>1343</v>
      </c>
      <c r="C357" s="2430">
        <v>2007</v>
      </c>
      <c r="D357" s="1699">
        <v>8.4</v>
      </c>
      <c r="E357" s="1700">
        <v>4.4000000000000004</v>
      </c>
      <c r="F357" s="1697" t="s">
        <v>2227</v>
      </c>
      <c r="G357" s="1698">
        <v>2008</v>
      </c>
      <c r="H357" s="1699">
        <v>7.3</v>
      </c>
      <c r="I357" s="1697">
        <v>9.3000000000000007</v>
      </c>
      <c r="J357" s="1697" t="s">
        <v>2229</v>
      </c>
      <c r="K357" s="1698">
        <v>2009</v>
      </c>
      <c r="L357" s="1695">
        <v>7.3179999999999996</v>
      </c>
      <c r="M357" s="1695">
        <v>9.5</v>
      </c>
      <c r="N357" s="1697" t="s">
        <v>2229</v>
      </c>
      <c r="O357" s="1696">
        <v>2010</v>
      </c>
      <c r="P357" s="1695">
        <v>8.6</v>
      </c>
      <c r="Q357" s="2424" t="s">
        <v>2229</v>
      </c>
      <c r="R357" s="2431">
        <v>2011</v>
      </c>
      <c r="S357" s="1695">
        <v>8.6148000000000007</v>
      </c>
      <c r="T357" s="2424" t="s">
        <v>2229</v>
      </c>
      <c r="V357"/>
      <c r="W357"/>
      <c r="X357"/>
      <c r="Y357"/>
      <c r="Z357"/>
      <c r="AA357"/>
      <c r="AB357"/>
      <c r="AC357"/>
      <c r="AD357"/>
      <c r="AE357"/>
    </row>
    <row r="358" spans="1:31" x14ac:dyDescent="0.25">
      <c r="A358" s="1597" t="s">
        <v>1331</v>
      </c>
      <c r="B358" s="1599" t="s">
        <v>1341</v>
      </c>
      <c r="C358" s="2430">
        <v>2007</v>
      </c>
      <c r="D358" s="1699">
        <v>1.3</v>
      </c>
      <c r="E358" s="1697">
        <v>5.0999999999999996</v>
      </c>
      <c r="F358" s="1697" t="s">
        <v>2227</v>
      </c>
      <c r="G358" s="1698">
        <v>2008</v>
      </c>
      <c r="H358" s="1699">
        <v>1.1000000000000001</v>
      </c>
      <c r="I358" s="1697">
        <v>8.9</v>
      </c>
      <c r="J358" s="1697" t="s">
        <v>2229</v>
      </c>
      <c r="K358" s="1698">
        <v>2009</v>
      </c>
      <c r="L358" s="1695">
        <v>1.1464000000000001</v>
      </c>
      <c r="M358" s="1695">
        <v>9.1</v>
      </c>
      <c r="N358" s="1697" t="s">
        <v>2229</v>
      </c>
      <c r="O358" s="1696">
        <v>2010</v>
      </c>
      <c r="P358" s="1695">
        <v>1.2</v>
      </c>
      <c r="Q358" s="2424" t="s">
        <v>2229</v>
      </c>
      <c r="R358" s="2431">
        <v>2011</v>
      </c>
      <c r="S358" s="1695">
        <v>1.18</v>
      </c>
      <c r="T358" s="2424" t="s">
        <v>2229</v>
      </c>
      <c r="V358"/>
      <c r="W358"/>
      <c r="X358"/>
      <c r="Y358"/>
      <c r="Z358"/>
      <c r="AA358"/>
      <c r="AB358"/>
      <c r="AC358"/>
      <c r="AD358"/>
      <c r="AE358"/>
    </row>
    <row r="359" spans="1:31" x14ac:dyDescent="0.25">
      <c r="A359" s="1597" t="s">
        <v>1331</v>
      </c>
      <c r="B359" s="1599" t="s">
        <v>1339</v>
      </c>
      <c r="C359" s="2430">
        <v>2007</v>
      </c>
      <c r="D359" s="1699">
        <v>2.9</v>
      </c>
      <c r="E359" s="1700">
        <v>8.3000000000000007</v>
      </c>
      <c r="F359" s="1697" t="s">
        <v>2229</v>
      </c>
      <c r="G359" s="1698">
        <v>2008</v>
      </c>
      <c r="H359" s="1699">
        <v>3.6</v>
      </c>
      <c r="I359" s="1697">
        <v>9</v>
      </c>
      <c r="J359" s="1697" t="s">
        <v>2229</v>
      </c>
      <c r="K359" s="1698">
        <v>2009</v>
      </c>
      <c r="L359" s="1695">
        <v>3.7244000000000002</v>
      </c>
      <c r="M359" s="1695">
        <v>8.9</v>
      </c>
      <c r="N359" s="1697" t="s">
        <v>2229</v>
      </c>
      <c r="O359" s="1696">
        <v>2010</v>
      </c>
      <c r="P359" s="1695">
        <v>3.1</v>
      </c>
      <c r="Q359" s="1697" t="s">
        <v>2228</v>
      </c>
      <c r="R359" s="2431">
        <v>2011</v>
      </c>
      <c r="S359" s="1695">
        <v>3.1768000000000001</v>
      </c>
      <c r="T359" s="2424" t="s">
        <v>2229</v>
      </c>
      <c r="V359"/>
      <c r="W359"/>
      <c r="X359"/>
      <c r="Y359"/>
      <c r="Z359"/>
      <c r="AA359"/>
      <c r="AB359"/>
      <c r="AC359"/>
      <c r="AD359"/>
      <c r="AE359"/>
    </row>
    <row r="360" spans="1:31" x14ac:dyDescent="0.25">
      <c r="A360" s="1597" t="s">
        <v>1331</v>
      </c>
      <c r="B360" s="1599" t="s">
        <v>1337</v>
      </c>
      <c r="C360" s="2430">
        <v>2007</v>
      </c>
      <c r="D360" s="1699">
        <v>8.4</v>
      </c>
      <c r="E360" s="1702">
        <v>6.2</v>
      </c>
      <c r="F360" s="1702" t="s">
        <v>2228</v>
      </c>
      <c r="G360" s="1698">
        <v>2008</v>
      </c>
      <c r="H360" s="1699">
        <v>7.7</v>
      </c>
      <c r="I360" s="1697">
        <v>4.0999999999999996</v>
      </c>
      <c r="J360" s="1697" t="s">
        <v>2227</v>
      </c>
      <c r="K360" s="1698">
        <v>2009</v>
      </c>
      <c r="L360" s="1695">
        <v>7.6908000000000003</v>
      </c>
      <c r="M360" s="1695">
        <v>9.1</v>
      </c>
      <c r="N360" s="1697" t="s">
        <v>2229</v>
      </c>
      <c r="O360" s="1696">
        <v>2010</v>
      </c>
      <c r="P360" s="1695">
        <v>7.8</v>
      </c>
      <c r="Q360" s="2424" t="s">
        <v>2228</v>
      </c>
      <c r="R360" s="2431">
        <v>2011</v>
      </c>
      <c r="S360" s="1695">
        <v>7.84</v>
      </c>
      <c r="T360" s="2424" t="s">
        <v>2229</v>
      </c>
      <c r="V360"/>
      <c r="W360"/>
      <c r="X360"/>
      <c r="Y360"/>
      <c r="Z360"/>
      <c r="AA360"/>
      <c r="AB360"/>
      <c r="AC360"/>
      <c r="AD360"/>
      <c r="AE360"/>
    </row>
    <row r="361" spans="1:31" x14ac:dyDescent="0.25">
      <c r="A361" s="1597" t="s">
        <v>1331</v>
      </c>
      <c r="B361" s="1599" t="s">
        <v>1335</v>
      </c>
      <c r="C361" s="2430">
        <v>2007</v>
      </c>
      <c r="D361" s="1699">
        <v>1.2</v>
      </c>
      <c r="E361" s="1700">
        <v>1.7</v>
      </c>
      <c r="F361" s="1697" t="s">
        <v>2227</v>
      </c>
      <c r="G361" s="1698">
        <v>2008</v>
      </c>
      <c r="H361" s="1699">
        <v>1.1000000000000001</v>
      </c>
      <c r="I361" s="1697">
        <v>5</v>
      </c>
      <c r="J361" s="1697" t="s">
        <v>2227</v>
      </c>
      <c r="K361" s="1698">
        <v>2009</v>
      </c>
      <c r="L361" s="1695">
        <v>1.1308</v>
      </c>
      <c r="M361" s="1695">
        <v>6.2307692307692308</v>
      </c>
      <c r="N361" s="1697" t="s">
        <v>2228</v>
      </c>
      <c r="O361" s="1696">
        <v>2010</v>
      </c>
      <c r="P361" s="1695">
        <v>1.1000000000000001</v>
      </c>
      <c r="Q361" s="2424" t="s">
        <v>2228</v>
      </c>
      <c r="R361" s="2431">
        <v>2011</v>
      </c>
      <c r="S361" s="1695">
        <v>1.1359999999999999</v>
      </c>
      <c r="T361" s="1697" t="s">
        <v>2228</v>
      </c>
      <c r="V361"/>
      <c r="W361"/>
      <c r="X361"/>
      <c r="Y361"/>
      <c r="Z361"/>
      <c r="AA361"/>
      <c r="AB361"/>
      <c r="AC361"/>
      <c r="AD361"/>
      <c r="AE361"/>
    </row>
    <row r="362" spans="1:31" x14ac:dyDescent="0.25">
      <c r="A362" s="1597" t="s">
        <v>1331</v>
      </c>
      <c r="B362" s="1599" t="s">
        <v>1333</v>
      </c>
      <c r="C362" s="2430">
        <v>2007</v>
      </c>
      <c r="D362" s="1699">
        <v>1.2</v>
      </c>
      <c r="E362" s="1697">
        <v>8.5</v>
      </c>
      <c r="F362" s="1697" t="s">
        <v>2229</v>
      </c>
      <c r="G362" s="1698">
        <v>2008</v>
      </c>
      <c r="H362" s="1699">
        <v>1</v>
      </c>
      <c r="I362" s="1697">
        <v>8.4</v>
      </c>
      <c r="J362" s="1697" t="s">
        <v>2229</v>
      </c>
      <c r="K362" s="1698">
        <v>2009</v>
      </c>
      <c r="L362" s="1695">
        <v>1.0344</v>
      </c>
      <c r="M362" s="1695">
        <v>7.3</v>
      </c>
      <c r="N362" s="1697" t="s">
        <v>2228</v>
      </c>
      <c r="O362" s="1696">
        <v>2010</v>
      </c>
      <c r="P362" s="1695">
        <v>1.2</v>
      </c>
      <c r="Q362" s="2424" t="s">
        <v>2229</v>
      </c>
      <c r="R362" s="2431">
        <v>2011</v>
      </c>
      <c r="S362" s="1695">
        <v>1.2376</v>
      </c>
      <c r="T362" s="2424" t="s">
        <v>2229</v>
      </c>
      <c r="V362"/>
      <c r="W362"/>
      <c r="X362"/>
      <c r="Y362"/>
      <c r="Z362"/>
      <c r="AA362"/>
      <c r="AB362"/>
      <c r="AC362"/>
      <c r="AD362"/>
      <c r="AE362"/>
    </row>
    <row r="363" spans="1:31" x14ac:dyDescent="0.25">
      <c r="A363" s="1597" t="s">
        <v>1331</v>
      </c>
      <c r="B363" s="1599" t="s">
        <v>1332</v>
      </c>
      <c r="C363" s="2430">
        <v>2007</v>
      </c>
      <c r="D363" s="1699">
        <v>0.7</v>
      </c>
      <c r="E363" s="1700">
        <v>2.1</v>
      </c>
      <c r="F363" s="1697" t="s">
        <v>2227</v>
      </c>
      <c r="G363" s="1698">
        <v>2008</v>
      </c>
      <c r="H363" s="1699">
        <v>0.7</v>
      </c>
      <c r="I363" s="1697">
        <v>9</v>
      </c>
      <c r="J363" s="1697" t="s">
        <v>2229</v>
      </c>
      <c r="K363" s="1698">
        <v>2009</v>
      </c>
      <c r="L363" s="1695">
        <v>0.67640000000000011</v>
      </c>
      <c r="M363" s="1695">
        <v>6.7</v>
      </c>
      <c r="N363" s="1697" t="s">
        <v>2228</v>
      </c>
      <c r="O363" s="1696">
        <v>2010</v>
      </c>
      <c r="P363" s="1695">
        <v>0.8</v>
      </c>
      <c r="Q363" s="2424" t="s">
        <v>2228</v>
      </c>
      <c r="R363" s="2431">
        <v>2011</v>
      </c>
      <c r="S363" s="1695">
        <v>0.76800000000000002</v>
      </c>
      <c r="T363" s="2424" t="s">
        <v>2229</v>
      </c>
      <c r="V363"/>
      <c r="W363"/>
      <c r="X363"/>
      <c r="Y363"/>
      <c r="Z363"/>
      <c r="AA363"/>
      <c r="AB363"/>
      <c r="AC363"/>
      <c r="AD363"/>
      <c r="AE363"/>
    </row>
    <row r="364" spans="1:31" x14ac:dyDescent="0.25">
      <c r="A364" s="1597" t="s">
        <v>1225</v>
      </c>
      <c r="B364" s="1599" t="s">
        <v>1329</v>
      </c>
      <c r="C364" s="2430">
        <v>2007</v>
      </c>
      <c r="D364" s="1701">
        <v>0.9</v>
      </c>
      <c r="E364" s="1702">
        <v>7.3</v>
      </c>
      <c r="F364" s="1702" t="s">
        <v>2228</v>
      </c>
      <c r="G364" s="1698">
        <v>2008</v>
      </c>
      <c r="H364" s="1699">
        <v>1</v>
      </c>
      <c r="I364" s="1697">
        <v>6.7</v>
      </c>
      <c r="J364" s="1697" t="s">
        <v>2228</v>
      </c>
      <c r="K364" s="1698">
        <v>2009</v>
      </c>
      <c r="L364" s="1695">
        <v>0.95320000000000005</v>
      </c>
      <c r="M364" s="1695">
        <v>9.1</v>
      </c>
      <c r="N364" s="1697" t="s">
        <v>2229</v>
      </c>
      <c r="O364" s="1696">
        <v>2010</v>
      </c>
      <c r="P364" s="1695">
        <v>1.1000000000000001</v>
      </c>
      <c r="Q364" s="2424" t="s">
        <v>2228</v>
      </c>
      <c r="R364" s="2431">
        <v>2011</v>
      </c>
      <c r="S364" s="1695">
        <v>1.0504</v>
      </c>
      <c r="T364" s="2424" t="s">
        <v>2229</v>
      </c>
      <c r="V364"/>
      <c r="W364"/>
      <c r="X364"/>
      <c r="Y364"/>
      <c r="Z364"/>
      <c r="AA364"/>
      <c r="AB364"/>
      <c r="AC364"/>
      <c r="AD364"/>
      <c r="AE364"/>
    </row>
    <row r="365" spans="1:31" x14ac:dyDescent="0.25">
      <c r="A365" s="1597" t="s">
        <v>1225</v>
      </c>
      <c r="B365" s="1599" t="s">
        <v>1327</v>
      </c>
      <c r="C365" s="2430">
        <v>2007</v>
      </c>
      <c r="D365" s="1701">
        <v>1.8</v>
      </c>
      <c r="E365" s="1700">
        <v>9.1999999999999993</v>
      </c>
      <c r="F365" s="1697" t="s">
        <v>2229</v>
      </c>
      <c r="G365" s="1698">
        <v>2008</v>
      </c>
      <c r="H365" s="1699">
        <v>1.7</v>
      </c>
      <c r="I365" s="1700">
        <v>7</v>
      </c>
      <c r="J365" s="1697" t="s">
        <v>2228</v>
      </c>
      <c r="K365" s="1698">
        <v>2009</v>
      </c>
      <c r="L365" s="1695">
        <v>1.722</v>
      </c>
      <c r="M365" s="1695">
        <v>8.4</v>
      </c>
      <c r="N365" s="1697" t="s">
        <v>2229</v>
      </c>
      <c r="O365" s="1696">
        <v>2010</v>
      </c>
      <c r="P365" s="1695">
        <v>1.9</v>
      </c>
      <c r="Q365" s="2424" t="s">
        <v>2228</v>
      </c>
      <c r="R365" s="2431">
        <v>2011</v>
      </c>
      <c r="S365" s="1695">
        <v>1.9184000000000001</v>
      </c>
      <c r="T365" s="1697" t="s">
        <v>2228</v>
      </c>
      <c r="V365"/>
      <c r="W365"/>
      <c r="X365"/>
      <c r="Y365"/>
      <c r="Z365"/>
      <c r="AA365"/>
      <c r="AB365"/>
      <c r="AC365"/>
      <c r="AD365"/>
      <c r="AE365"/>
    </row>
    <row r="366" spans="1:31" x14ac:dyDescent="0.25">
      <c r="A366" s="1597" t="s">
        <v>1225</v>
      </c>
      <c r="B366" s="1599" t="s">
        <v>1326</v>
      </c>
      <c r="C366" s="2430">
        <v>2007</v>
      </c>
      <c r="D366" s="1701">
        <v>3.3</v>
      </c>
      <c r="E366" s="1702">
        <v>7.7</v>
      </c>
      <c r="F366" s="1702" t="s">
        <v>2228</v>
      </c>
      <c r="G366" s="1698">
        <v>2008</v>
      </c>
      <c r="H366" s="1699">
        <v>3.2</v>
      </c>
      <c r="I366" s="1697">
        <v>8.3000000000000007</v>
      </c>
      <c r="J366" s="1697" t="s">
        <v>2229</v>
      </c>
      <c r="K366" s="1698">
        <v>2009</v>
      </c>
      <c r="L366" s="1695">
        <v>3.2688000000000001</v>
      </c>
      <c r="M366" s="1695">
        <v>8.6</v>
      </c>
      <c r="N366" s="1697" t="s">
        <v>2229</v>
      </c>
      <c r="O366" s="1696">
        <v>2010</v>
      </c>
      <c r="P366" s="1695">
        <v>3.2</v>
      </c>
      <c r="Q366" s="2424" t="s">
        <v>2229</v>
      </c>
      <c r="R366" s="2431">
        <v>2011</v>
      </c>
      <c r="S366" s="1695">
        <v>3.2692000000000001</v>
      </c>
      <c r="T366" s="2424" t="s">
        <v>2229</v>
      </c>
      <c r="V366"/>
      <c r="W366"/>
      <c r="X366"/>
      <c r="Y366"/>
      <c r="Z366"/>
      <c r="AA366"/>
      <c r="AB366"/>
      <c r="AC366"/>
      <c r="AD366"/>
      <c r="AE366"/>
    </row>
    <row r="367" spans="1:31" x14ac:dyDescent="0.25">
      <c r="A367" s="1597" t="s">
        <v>1225</v>
      </c>
      <c r="B367" s="1599" t="s">
        <v>1325</v>
      </c>
      <c r="C367" s="2430">
        <v>2007</v>
      </c>
      <c r="D367" s="1701">
        <v>0.5</v>
      </c>
      <c r="E367" s="1703">
        <v>7.8</v>
      </c>
      <c r="F367" s="1702" t="s">
        <v>2228</v>
      </c>
      <c r="G367" s="1698">
        <v>2008</v>
      </c>
      <c r="H367" s="1699">
        <v>0.5</v>
      </c>
      <c r="I367" s="1700">
        <v>7.8</v>
      </c>
      <c r="J367" s="1697" t="s">
        <v>2228</v>
      </c>
      <c r="K367" s="1698">
        <v>2009</v>
      </c>
      <c r="L367" s="1695">
        <v>0.46120000000000005</v>
      </c>
      <c r="M367" s="1695">
        <v>9.6999999999999993</v>
      </c>
      <c r="N367" s="1697" t="s">
        <v>2229</v>
      </c>
      <c r="O367" s="1696">
        <v>2010</v>
      </c>
      <c r="P367" s="1695">
        <v>0.5</v>
      </c>
      <c r="Q367" s="2424" t="s">
        <v>2229</v>
      </c>
      <c r="R367" s="2431">
        <v>2011</v>
      </c>
      <c r="S367" s="1695">
        <v>0.502</v>
      </c>
      <c r="T367" s="2424" t="s">
        <v>2229</v>
      </c>
      <c r="V367"/>
      <c r="W367"/>
      <c r="X367"/>
      <c r="Y367"/>
      <c r="Z367"/>
      <c r="AA367"/>
      <c r="AB367"/>
      <c r="AC367"/>
      <c r="AD367"/>
      <c r="AE367"/>
    </row>
    <row r="368" spans="1:31" x14ac:dyDescent="0.25">
      <c r="A368" s="1597" t="s">
        <v>1225</v>
      </c>
      <c r="B368" s="1599" t="s">
        <v>1323</v>
      </c>
      <c r="C368" s="2430">
        <v>2007</v>
      </c>
      <c r="D368" s="1701">
        <v>2.7</v>
      </c>
      <c r="E368" s="1697">
        <v>8.6</v>
      </c>
      <c r="F368" s="1697" t="s">
        <v>2229</v>
      </c>
      <c r="G368" s="1698">
        <v>2008</v>
      </c>
      <c r="H368" s="1699">
        <v>2.8</v>
      </c>
      <c r="I368" s="1697">
        <v>8.1</v>
      </c>
      <c r="J368" s="1697" t="s">
        <v>2229</v>
      </c>
      <c r="K368" s="1698">
        <v>2009</v>
      </c>
      <c r="L368" s="1695">
        <v>2.8416000000000006</v>
      </c>
      <c r="M368" s="1695">
        <v>9.1999999999999993</v>
      </c>
      <c r="N368" s="1697" t="s">
        <v>2229</v>
      </c>
      <c r="O368" s="1696">
        <v>2010</v>
      </c>
      <c r="P368" s="1695">
        <v>3</v>
      </c>
      <c r="Q368" s="1697" t="s">
        <v>2228</v>
      </c>
      <c r="R368" s="2431">
        <v>2011</v>
      </c>
      <c r="S368" s="1695">
        <v>3.0128000000000004</v>
      </c>
      <c r="T368" s="2424" t="s">
        <v>2229</v>
      </c>
      <c r="V368"/>
      <c r="W368"/>
      <c r="X368"/>
      <c r="Y368"/>
      <c r="Z368"/>
      <c r="AA368"/>
      <c r="AB368"/>
      <c r="AC368"/>
      <c r="AD368"/>
      <c r="AE368"/>
    </row>
    <row r="369" spans="1:31" x14ac:dyDescent="0.25">
      <c r="A369" s="1597" t="s">
        <v>1225</v>
      </c>
      <c r="B369" s="1599" t="s">
        <v>1322</v>
      </c>
      <c r="C369" s="2430">
        <v>2007</v>
      </c>
      <c r="D369" s="1701">
        <v>3.5</v>
      </c>
      <c r="E369" s="1700">
        <v>8.1</v>
      </c>
      <c r="F369" s="1697" t="s">
        <v>2229</v>
      </c>
      <c r="G369" s="1698">
        <v>2008</v>
      </c>
      <c r="H369" s="1699">
        <v>3.6</v>
      </c>
      <c r="I369" s="1700">
        <v>7.7</v>
      </c>
      <c r="J369" s="1697" t="s">
        <v>2228</v>
      </c>
      <c r="K369" s="1698">
        <v>2009</v>
      </c>
      <c r="L369" s="1695">
        <v>3.6468000000000003</v>
      </c>
      <c r="M369" s="1695">
        <v>6.5</v>
      </c>
      <c r="N369" s="1697" t="s">
        <v>2228</v>
      </c>
      <c r="O369" s="1696">
        <v>2010</v>
      </c>
      <c r="P369" s="1695">
        <v>3.6</v>
      </c>
      <c r="Q369" s="2424" t="s">
        <v>2229</v>
      </c>
      <c r="R369" s="2431">
        <v>2011</v>
      </c>
      <c r="S369" s="1695">
        <v>3.6703999999999999</v>
      </c>
      <c r="T369" s="1697" t="s">
        <v>2228</v>
      </c>
      <c r="V369"/>
      <c r="W369"/>
      <c r="X369"/>
      <c r="Y369"/>
      <c r="Z369"/>
      <c r="AA369"/>
      <c r="AB369"/>
      <c r="AC369"/>
      <c r="AD369"/>
      <c r="AE369"/>
    </row>
    <row r="370" spans="1:31" x14ac:dyDescent="0.25">
      <c r="A370" s="1597" t="s">
        <v>1225</v>
      </c>
      <c r="B370" s="1599" t="s">
        <v>1320</v>
      </c>
      <c r="C370" s="2430">
        <v>2007</v>
      </c>
      <c r="D370" s="1701">
        <v>0.9</v>
      </c>
      <c r="E370" s="1697">
        <v>8.1999999999999993</v>
      </c>
      <c r="F370" s="1697" t="s">
        <v>2229</v>
      </c>
      <c r="G370" s="1698">
        <v>2008</v>
      </c>
      <c r="H370" s="1699">
        <v>0.8</v>
      </c>
      <c r="I370" s="1697">
        <v>8.6</v>
      </c>
      <c r="J370" s="1697" t="s">
        <v>2229</v>
      </c>
      <c r="K370" s="1698">
        <v>2009</v>
      </c>
      <c r="L370" s="1695">
        <v>0.82520000000000004</v>
      </c>
      <c r="M370" s="1695">
        <v>8.3000000000000007</v>
      </c>
      <c r="N370" s="1697" t="s">
        <v>2229</v>
      </c>
      <c r="O370" s="1696">
        <v>2010</v>
      </c>
      <c r="P370" s="1695">
        <v>0.9</v>
      </c>
      <c r="Q370" s="2424" t="s">
        <v>2229</v>
      </c>
      <c r="R370" s="2431">
        <v>2011</v>
      </c>
      <c r="S370" s="1695">
        <v>0.86280000000000012</v>
      </c>
      <c r="T370" s="2424" t="s">
        <v>2229</v>
      </c>
      <c r="V370"/>
      <c r="W370"/>
      <c r="X370"/>
      <c r="Y370"/>
      <c r="Z370"/>
      <c r="AA370"/>
      <c r="AB370"/>
      <c r="AC370"/>
      <c r="AD370"/>
      <c r="AE370"/>
    </row>
    <row r="371" spans="1:31" x14ac:dyDescent="0.25">
      <c r="A371" s="1597" t="s">
        <v>1225</v>
      </c>
      <c r="B371" s="1599" t="s">
        <v>1318</v>
      </c>
      <c r="C371" s="2430">
        <v>2007</v>
      </c>
      <c r="D371" s="1701">
        <v>4</v>
      </c>
      <c r="E371" s="1703">
        <v>6.4</v>
      </c>
      <c r="F371" s="1702" t="s">
        <v>2228</v>
      </c>
      <c r="G371" s="1698">
        <v>2008</v>
      </c>
      <c r="H371" s="1699">
        <v>4.2</v>
      </c>
      <c r="I371" s="1700">
        <v>8.6</v>
      </c>
      <c r="J371" s="1697" t="s">
        <v>2229</v>
      </c>
      <c r="K371" s="1698">
        <v>2009</v>
      </c>
      <c r="L371" s="1695">
        <v>4.1491999999999996</v>
      </c>
      <c r="M371" s="1695">
        <v>6.9</v>
      </c>
      <c r="N371" s="1697" t="s">
        <v>2228</v>
      </c>
      <c r="O371" s="1696">
        <v>2010</v>
      </c>
      <c r="P371" s="1695">
        <v>4.3</v>
      </c>
      <c r="Q371" s="2424" t="s">
        <v>2229</v>
      </c>
      <c r="R371" s="2431">
        <v>2011</v>
      </c>
      <c r="S371" s="1695">
        <v>4.298</v>
      </c>
      <c r="T371" s="2424" t="s">
        <v>2229</v>
      </c>
      <c r="V371"/>
      <c r="W371"/>
      <c r="X371"/>
      <c r="Y371"/>
      <c r="Z371"/>
      <c r="AA371"/>
      <c r="AB371"/>
      <c r="AC371"/>
      <c r="AD371"/>
      <c r="AE371"/>
    </row>
    <row r="372" spans="1:31" x14ac:dyDescent="0.25">
      <c r="A372" s="1597" t="s">
        <v>1225</v>
      </c>
      <c r="B372" s="1599" t="s">
        <v>1316</v>
      </c>
      <c r="C372" s="2430">
        <v>2007</v>
      </c>
      <c r="D372" s="1701">
        <v>58.8</v>
      </c>
      <c r="E372" s="1697">
        <v>2.8</v>
      </c>
      <c r="F372" s="1697" t="s">
        <v>2227</v>
      </c>
      <c r="G372" s="1698">
        <v>2008</v>
      </c>
      <c r="H372" s="1699">
        <v>56.2</v>
      </c>
      <c r="I372" s="1697">
        <v>3</v>
      </c>
      <c r="J372" s="1697" t="s">
        <v>2227</v>
      </c>
      <c r="K372" s="1698">
        <v>2009</v>
      </c>
      <c r="L372" s="1695">
        <v>56.549500000000002</v>
      </c>
      <c r="M372" s="1695">
        <v>8.4615384615384617</v>
      </c>
      <c r="N372" s="1697" t="s">
        <v>2229</v>
      </c>
      <c r="O372" s="1696">
        <v>2010</v>
      </c>
      <c r="P372" s="1695">
        <v>56</v>
      </c>
      <c r="Q372" s="2424" t="s">
        <v>2229</v>
      </c>
      <c r="R372" s="2431">
        <v>2011</v>
      </c>
      <c r="S372" s="1695">
        <v>56.222999999999999</v>
      </c>
      <c r="T372" s="2424" t="s">
        <v>2229</v>
      </c>
      <c r="V372"/>
      <c r="W372"/>
      <c r="X372"/>
      <c r="Y372"/>
      <c r="Z372"/>
      <c r="AA372"/>
      <c r="AB372"/>
      <c r="AC372"/>
      <c r="AD372"/>
      <c r="AE372"/>
    </row>
    <row r="373" spans="1:31" x14ac:dyDescent="0.25">
      <c r="A373" s="1597" t="s">
        <v>1225</v>
      </c>
      <c r="B373" s="1599" t="s">
        <v>1314</v>
      </c>
      <c r="C373" s="2430">
        <v>2007</v>
      </c>
      <c r="D373" s="1701">
        <v>2.5</v>
      </c>
      <c r="E373" s="1703">
        <v>7.4</v>
      </c>
      <c r="F373" s="1702" t="s">
        <v>2228</v>
      </c>
      <c r="G373" s="1698">
        <v>2008</v>
      </c>
      <c r="H373" s="1699">
        <v>2.6</v>
      </c>
      <c r="I373" s="1700">
        <v>7.9</v>
      </c>
      <c r="J373" s="1697" t="s">
        <v>2228</v>
      </c>
      <c r="K373" s="1698">
        <v>2009</v>
      </c>
      <c r="L373" s="1695">
        <v>2.6164000000000001</v>
      </c>
      <c r="M373" s="1695">
        <v>8.5</v>
      </c>
      <c r="N373" s="1697" t="s">
        <v>2229</v>
      </c>
      <c r="O373" s="1696">
        <v>2010</v>
      </c>
      <c r="P373" s="1695">
        <v>2.6</v>
      </c>
      <c r="Q373" s="2424" t="s">
        <v>2228</v>
      </c>
      <c r="R373" s="2431">
        <v>2011</v>
      </c>
      <c r="S373" s="1695">
        <v>2.6440000000000001</v>
      </c>
      <c r="T373" s="2424" t="s">
        <v>2229</v>
      </c>
      <c r="V373"/>
      <c r="W373"/>
      <c r="X373"/>
      <c r="Y373"/>
      <c r="Z373"/>
      <c r="AA373"/>
      <c r="AB373"/>
      <c r="AC373"/>
      <c r="AD373"/>
      <c r="AE373"/>
    </row>
    <row r="374" spans="1:31" x14ac:dyDescent="0.25">
      <c r="A374" s="1597" t="s">
        <v>1225</v>
      </c>
      <c r="B374" s="1599" t="s">
        <v>1312</v>
      </c>
      <c r="C374" s="2430">
        <v>2007</v>
      </c>
      <c r="D374" s="1701">
        <v>2.2999999999999998</v>
      </c>
      <c r="E374" s="1702">
        <v>7.7</v>
      </c>
      <c r="F374" s="1702" t="s">
        <v>2228</v>
      </c>
      <c r="G374" s="1698">
        <v>2008</v>
      </c>
      <c r="H374" s="1699">
        <v>2.4</v>
      </c>
      <c r="I374" s="1697">
        <v>7.1</v>
      </c>
      <c r="J374" s="1697" t="s">
        <v>2228</v>
      </c>
      <c r="K374" s="1698">
        <v>2009</v>
      </c>
      <c r="L374" s="1695">
        <v>2.4552000000000005</v>
      </c>
      <c r="M374" s="1695">
        <v>9.6999999999999993</v>
      </c>
      <c r="N374" s="1697" t="s">
        <v>2229</v>
      </c>
      <c r="O374" s="1696">
        <v>2010</v>
      </c>
      <c r="P374" s="1695">
        <v>2.5</v>
      </c>
      <c r="Q374" s="2424" t="s">
        <v>2228</v>
      </c>
      <c r="R374" s="2431">
        <v>2011</v>
      </c>
      <c r="S374" s="1695">
        <v>2.5539999999999998</v>
      </c>
      <c r="T374" s="1697" t="s">
        <v>2228</v>
      </c>
      <c r="V374"/>
      <c r="W374"/>
      <c r="X374"/>
      <c r="Y374"/>
      <c r="Z374"/>
      <c r="AA374"/>
      <c r="AB374"/>
      <c r="AC374"/>
      <c r="AD374"/>
      <c r="AE374"/>
    </row>
    <row r="375" spans="1:31" x14ac:dyDescent="0.25">
      <c r="A375" s="1597" t="s">
        <v>1225</v>
      </c>
      <c r="B375" s="1599" t="s">
        <v>1311</v>
      </c>
      <c r="C375" s="2430">
        <v>2007</v>
      </c>
      <c r="D375" s="1701">
        <v>1.6</v>
      </c>
      <c r="E375" s="1700">
        <v>9.6999999999999993</v>
      </c>
      <c r="F375" s="1697" t="s">
        <v>2229</v>
      </c>
      <c r="G375" s="1698">
        <v>2008</v>
      </c>
      <c r="H375" s="1699">
        <v>1.7</v>
      </c>
      <c r="I375" s="1700">
        <v>8.3000000000000007</v>
      </c>
      <c r="J375" s="1697" t="s">
        <v>2229</v>
      </c>
      <c r="K375" s="1698">
        <v>2009</v>
      </c>
      <c r="L375" s="1695">
        <v>1.6424000000000001</v>
      </c>
      <c r="M375" s="1695">
        <v>7.7</v>
      </c>
      <c r="N375" s="1697" t="s">
        <v>2228</v>
      </c>
      <c r="O375" s="1696">
        <v>2010</v>
      </c>
      <c r="P375" s="1695">
        <v>2</v>
      </c>
      <c r="Q375" s="2424" t="s">
        <v>2227</v>
      </c>
      <c r="R375" s="2431">
        <v>2011</v>
      </c>
      <c r="S375" s="1695">
        <v>1.9748000000000001</v>
      </c>
      <c r="T375" s="2424" t="s">
        <v>2229</v>
      </c>
      <c r="V375"/>
      <c r="W375"/>
      <c r="X375"/>
      <c r="Y375"/>
      <c r="Z375"/>
      <c r="AA375"/>
      <c r="AB375"/>
      <c r="AC375"/>
      <c r="AD375"/>
      <c r="AE375"/>
    </row>
    <row r="376" spans="1:31" x14ac:dyDescent="0.25">
      <c r="A376" s="1597" t="s">
        <v>1225</v>
      </c>
      <c r="B376" s="1599" t="s">
        <v>1310</v>
      </c>
      <c r="C376" s="2430">
        <v>2007</v>
      </c>
      <c r="D376" s="1701">
        <v>0.7</v>
      </c>
      <c r="E376" s="1697">
        <v>5.9</v>
      </c>
      <c r="F376" s="1697" t="s">
        <v>2227</v>
      </c>
      <c r="G376" s="1698">
        <v>2008</v>
      </c>
      <c r="H376" s="1699">
        <v>0.8</v>
      </c>
      <c r="I376" s="1697">
        <v>7.3</v>
      </c>
      <c r="J376" s="1697" t="s">
        <v>2228</v>
      </c>
      <c r="K376" s="1698">
        <v>2009</v>
      </c>
      <c r="L376" s="1695">
        <v>0.76440000000000008</v>
      </c>
      <c r="M376" s="1695">
        <v>9</v>
      </c>
      <c r="N376" s="1697" t="s">
        <v>2229</v>
      </c>
      <c r="O376" s="1696">
        <v>2010</v>
      </c>
      <c r="P376" s="1695">
        <v>0.8</v>
      </c>
      <c r="Q376" s="2424" t="s">
        <v>2229</v>
      </c>
      <c r="R376" s="2431">
        <v>2011</v>
      </c>
      <c r="S376" s="1695">
        <v>0.77800000000000002</v>
      </c>
      <c r="T376" s="2424" t="s">
        <v>2229</v>
      </c>
      <c r="V376"/>
      <c r="W376"/>
      <c r="X376"/>
      <c r="Y376"/>
      <c r="Z376"/>
      <c r="AA376"/>
      <c r="AB376"/>
      <c r="AC376"/>
      <c r="AD376"/>
      <c r="AE376"/>
    </row>
    <row r="377" spans="1:31" x14ac:dyDescent="0.25">
      <c r="A377" s="1597" t="s">
        <v>1225</v>
      </c>
      <c r="B377" s="1599" t="s">
        <v>1308</v>
      </c>
      <c r="C377" s="2430">
        <v>2007</v>
      </c>
      <c r="D377" s="1701">
        <v>0.8</v>
      </c>
      <c r="E377" s="1703">
        <v>6.6</v>
      </c>
      <c r="F377" s="1702" t="s">
        <v>2228</v>
      </c>
      <c r="G377" s="1698">
        <v>2008</v>
      </c>
      <c r="H377" s="1699">
        <v>0.8</v>
      </c>
      <c r="I377" s="1700">
        <v>6.8</v>
      </c>
      <c r="J377" s="1697" t="s">
        <v>2228</v>
      </c>
      <c r="K377" s="1698">
        <v>2009</v>
      </c>
      <c r="L377" s="1695">
        <v>0.78</v>
      </c>
      <c r="M377" s="1695">
        <v>6.5</v>
      </c>
      <c r="N377" s="1697" t="s">
        <v>2228</v>
      </c>
      <c r="O377" s="1696">
        <v>2010</v>
      </c>
      <c r="P377" s="1695">
        <v>0.8</v>
      </c>
      <c r="Q377" s="1697" t="s">
        <v>2229</v>
      </c>
      <c r="R377" s="2431">
        <v>2011</v>
      </c>
      <c r="S377" s="1695">
        <v>0.82280000000000009</v>
      </c>
      <c r="T377" s="2424" t="s">
        <v>2229</v>
      </c>
      <c r="V377"/>
      <c r="W377"/>
      <c r="X377"/>
      <c r="Y377"/>
      <c r="Z377"/>
      <c r="AA377"/>
      <c r="AB377"/>
      <c r="AC377"/>
      <c r="AD377"/>
      <c r="AE377"/>
    </row>
    <row r="378" spans="1:31" x14ac:dyDescent="0.25">
      <c r="A378" s="1597" t="s">
        <v>1225</v>
      </c>
      <c r="B378" s="1599" t="s">
        <v>1306</v>
      </c>
      <c r="C378" s="2430">
        <v>2007</v>
      </c>
      <c r="D378" s="1701">
        <v>0.7</v>
      </c>
      <c r="E378" s="1697">
        <v>3.9</v>
      </c>
      <c r="F378" s="1697" t="s">
        <v>2227</v>
      </c>
      <c r="G378" s="1698">
        <v>2008</v>
      </c>
      <c r="H378" s="1699">
        <v>2.8</v>
      </c>
      <c r="I378" s="1697">
        <v>5.0999999999999996</v>
      </c>
      <c r="J378" s="1697" t="s">
        <v>2227</v>
      </c>
      <c r="K378" s="1698">
        <v>2009</v>
      </c>
      <c r="L378" s="1695">
        <v>0.7</v>
      </c>
      <c r="M378" s="1695">
        <v>8.6</v>
      </c>
      <c r="N378" s="1697" t="s">
        <v>2229</v>
      </c>
      <c r="O378" s="1696">
        <v>2010</v>
      </c>
      <c r="P378" s="1695">
        <v>2.7</v>
      </c>
      <c r="Q378" s="2424" t="s">
        <v>2229</v>
      </c>
      <c r="R378" s="2431">
        <v>2011</v>
      </c>
      <c r="S378" s="1695">
        <v>2.7316000000000003</v>
      </c>
      <c r="T378" s="1697" t="s">
        <v>2228</v>
      </c>
      <c r="V378"/>
      <c r="W378"/>
      <c r="X378"/>
      <c r="Y378"/>
      <c r="Z378"/>
      <c r="AA378"/>
      <c r="AB378"/>
      <c r="AC378"/>
      <c r="AD378"/>
      <c r="AE378"/>
    </row>
    <row r="379" spans="1:31" x14ac:dyDescent="0.25">
      <c r="A379" s="1597" t="s">
        <v>1225</v>
      </c>
      <c r="B379" s="1599" t="s">
        <v>1304</v>
      </c>
      <c r="C379" s="2430">
        <v>2007</v>
      </c>
      <c r="D379" s="1701">
        <v>1.7</v>
      </c>
      <c r="E379" s="1700">
        <v>5.5</v>
      </c>
      <c r="F379" s="1697" t="s">
        <v>2227</v>
      </c>
      <c r="G379" s="1698">
        <v>2008</v>
      </c>
      <c r="H379" s="1699">
        <v>1.6</v>
      </c>
      <c r="I379" s="1700">
        <v>8.4</v>
      </c>
      <c r="J379" s="1697" t="s">
        <v>2229</v>
      </c>
      <c r="K379" s="1698">
        <v>2009</v>
      </c>
      <c r="L379" s="1695">
        <v>1.6084000000000001</v>
      </c>
      <c r="M379" s="1695">
        <v>8.5</v>
      </c>
      <c r="N379" s="1697" t="s">
        <v>2229</v>
      </c>
      <c r="O379" s="1696">
        <v>2010</v>
      </c>
      <c r="P379" s="1695">
        <v>1.9</v>
      </c>
      <c r="Q379" s="2424" t="s">
        <v>2229</v>
      </c>
      <c r="R379" s="2431">
        <v>2011</v>
      </c>
      <c r="S379" s="1695">
        <v>1.8819999999999999</v>
      </c>
      <c r="T379" s="2424" t="s">
        <v>2229</v>
      </c>
      <c r="V379"/>
      <c r="W379"/>
      <c r="X379"/>
      <c r="Y379"/>
      <c r="Z379"/>
      <c r="AA379"/>
      <c r="AB379"/>
      <c r="AC379"/>
      <c r="AD379"/>
      <c r="AE379"/>
    </row>
    <row r="380" spans="1:31" x14ac:dyDescent="0.25">
      <c r="A380" s="1597" t="s">
        <v>1225</v>
      </c>
      <c r="B380" s="1599" t="s">
        <v>1302</v>
      </c>
      <c r="C380" s="2430">
        <v>2007</v>
      </c>
      <c r="D380" s="1701">
        <v>25.4</v>
      </c>
      <c r="E380" s="1697">
        <v>4.2</v>
      </c>
      <c r="F380" s="1697" t="s">
        <v>2227</v>
      </c>
      <c r="G380" s="1698">
        <v>2008</v>
      </c>
      <c r="H380" s="1699">
        <v>24.3</v>
      </c>
      <c r="I380" s="1697">
        <v>8.8000000000000007</v>
      </c>
      <c r="J380" s="1697" t="s">
        <v>2229</v>
      </c>
      <c r="K380" s="1698">
        <v>2009</v>
      </c>
      <c r="L380" s="1695">
        <v>24.383200000000002</v>
      </c>
      <c r="M380" s="1695">
        <v>9.1538461538461533</v>
      </c>
      <c r="N380" s="1697" t="s">
        <v>2229</v>
      </c>
      <c r="O380" s="1696">
        <v>2010</v>
      </c>
      <c r="P380" s="1695">
        <v>25.1</v>
      </c>
      <c r="Q380" s="2424" t="s">
        <v>2229</v>
      </c>
      <c r="R380" s="2431">
        <v>2011</v>
      </c>
      <c r="S380" s="1695">
        <v>25.176800000000004</v>
      </c>
      <c r="T380" s="2424" t="s">
        <v>2229</v>
      </c>
      <c r="V380"/>
      <c r="W380"/>
      <c r="X380"/>
      <c r="Y380"/>
      <c r="Z380"/>
      <c r="AA380"/>
      <c r="AB380"/>
      <c r="AC380"/>
      <c r="AD380"/>
      <c r="AE380"/>
    </row>
    <row r="381" spans="1:31" x14ac:dyDescent="0.25">
      <c r="A381" s="1597" t="s">
        <v>1225</v>
      </c>
      <c r="B381" s="1599" t="s">
        <v>1300</v>
      </c>
      <c r="C381" s="2430">
        <v>2007</v>
      </c>
      <c r="D381" s="1701">
        <v>5.9</v>
      </c>
      <c r="E381" s="1700">
        <v>9.1999999999999993</v>
      </c>
      <c r="F381" s="1697" t="s">
        <v>2229</v>
      </c>
      <c r="G381" s="1698">
        <v>2008</v>
      </c>
      <c r="H381" s="1699">
        <v>5.9</v>
      </c>
      <c r="I381" s="1700">
        <v>7.7</v>
      </c>
      <c r="J381" s="1697" t="s">
        <v>2228</v>
      </c>
      <c r="K381" s="1698">
        <v>2009</v>
      </c>
      <c r="L381" s="1695">
        <v>6.0524000000000004</v>
      </c>
      <c r="M381" s="1695">
        <v>8.9</v>
      </c>
      <c r="N381" s="1697" t="s">
        <v>2229</v>
      </c>
      <c r="O381" s="1696">
        <v>2010</v>
      </c>
      <c r="P381" s="1695">
        <v>6.3</v>
      </c>
      <c r="Q381" s="2424" t="s">
        <v>2229</v>
      </c>
      <c r="R381" s="2431">
        <v>2011</v>
      </c>
      <c r="S381" s="1695">
        <v>6.4248000000000003</v>
      </c>
      <c r="T381" s="2424" t="s">
        <v>2229</v>
      </c>
      <c r="V381"/>
      <c r="W381"/>
      <c r="X381"/>
      <c r="Y381"/>
      <c r="Z381"/>
      <c r="AA381"/>
      <c r="AB381"/>
      <c r="AC381"/>
      <c r="AD381"/>
      <c r="AE381"/>
    </row>
    <row r="382" spans="1:31" x14ac:dyDescent="0.25">
      <c r="A382" s="1597" t="s">
        <v>1225</v>
      </c>
      <c r="B382" s="1599" t="s">
        <v>1299</v>
      </c>
      <c r="C382" s="2430">
        <v>2007</v>
      </c>
      <c r="D382" s="1701">
        <v>0.7</v>
      </c>
      <c r="E382" s="1702">
        <v>7.4</v>
      </c>
      <c r="F382" s="1702" t="s">
        <v>2228</v>
      </c>
      <c r="G382" s="1698">
        <v>2008</v>
      </c>
      <c r="H382" s="1699">
        <v>0.7</v>
      </c>
      <c r="I382" s="1697">
        <v>6.1</v>
      </c>
      <c r="J382" s="1697" t="s">
        <v>2228</v>
      </c>
      <c r="K382" s="1698">
        <v>2009</v>
      </c>
      <c r="L382" s="1695">
        <v>0.6976</v>
      </c>
      <c r="M382" s="1695">
        <v>8</v>
      </c>
      <c r="N382" s="1697" t="s">
        <v>2229</v>
      </c>
      <c r="O382" s="1696">
        <v>2010</v>
      </c>
      <c r="P382" s="1695">
        <v>0.7</v>
      </c>
      <c r="Q382" s="2424" t="s">
        <v>2229</v>
      </c>
      <c r="R382" s="2431">
        <v>2011</v>
      </c>
      <c r="S382" s="1695">
        <v>0.69320000000000004</v>
      </c>
      <c r="T382" s="2424" t="s">
        <v>2229</v>
      </c>
      <c r="V382"/>
      <c r="W382"/>
      <c r="X382"/>
      <c r="Y382"/>
      <c r="Z382"/>
      <c r="AA382"/>
      <c r="AB382"/>
      <c r="AC382"/>
      <c r="AD382"/>
      <c r="AE382"/>
    </row>
    <row r="383" spans="1:31" x14ac:dyDescent="0.25">
      <c r="A383" s="1597" t="s">
        <v>1225</v>
      </c>
      <c r="B383" s="1599" t="s">
        <v>1297</v>
      </c>
      <c r="C383" s="2430">
        <v>2007</v>
      </c>
      <c r="D383" s="1701">
        <v>1.1000000000000001</v>
      </c>
      <c r="E383" s="1700">
        <v>4</v>
      </c>
      <c r="F383" s="1697" t="s">
        <v>2227</v>
      </c>
      <c r="G383" s="1698">
        <v>2008</v>
      </c>
      <c r="H383" s="1699">
        <v>1.2</v>
      </c>
      <c r="I383" s="1700">
        <v>8.1</v>
      </c>
      <c r="J383" s="1697" t="s">
        <v>2229</v>
      </c>
      <c r="K383" s="1698">
        <v>2009</v>
      </c>
      <c r="L383" s="1695">
        <v>1.2408000000000001</v>
      </c>
      <c r="M383" s="1695">
        <v>8.1</v>
      </c>
      <c r="N383" s="1697" t="s">
        <v>2229</v>
      </c>
      <c r="O383" s="1696">
        <v>2010</v>
      </c>
      <c r="P383" s="1695">
        <v>1.4</v>
      </c>
      <c r="Q383" s="2424" t="s">
        <v>2229</v>
      </c>
      <c r="R383" s="2431">
        <v>2011</v>
      </c>
      <c r="S383" s="1695">
        <v>1.3476000000000001</v>
      </c>
      <c r="T383" s="1697" t="s">
        <v>2228</v>
      </c>
      <c r="V383"/>
      <c r="W383"/>
      <c r="X383"/>
      <c r="Y383"/>
      <c r="Z383"/>
      <c r="AA383"/>
      <c r="AB383"/>
      <c r="AC383"/>
      <c r="AD383"/>
      <c r="AE383"/>
    </row>
    <row r="384" spans="1:31" x14ac:dyDescent="0.25">
      <c r="A384" s="1597" t="s">
        <v>1225</v>
      </c>
      <c r="B384" s="1599" t="s">
        <v>1295</v>
      </c>
      <c r="C384" s="2430">
        <v>2007</v>
      </c>
      <c r="D384" s="1701">
        <v>1.1000000000000001</v>
      </c>
      <c r="E384" s="1697">
        <v>8.3000000000000007</v>
      </c>
      <c r="F384" s="1697" t="s">
        <v>2229</v>
      </c>
      <c r="G384" s="1698">
        <v>2008</v>
      </c>
      <c r="H384" s="1699">
        <v>0.9</v>
      </c>
      <c r="I384" s="1697">
        <v>8.5</v>
      </c>
      <c r="J384" s="1697" t="s">
        <v>2229</v>
      </c>
      <c r="K384" s="1698">
        <v>2009</v>
      </c>
      <c r="L384" s="1695">
        <v>0.9516</v>
      </c>
      <c r="M384" s="1695">
        <v>8</v>
      </c>
      <c r="N384" s="1697" t="s">
        <v>2229</v>
      </c>
      <c r="O384" s="1696">
        <v>2010</v>
      </c>
      <c r="P384" s="1695">
        <v>1.1000000000000001</v>
      </c>
      <c r="Q384" s="2424" t="s">
        <v>2228</v>
      </c>
      <c r="R384" s="2431">
        <v>2011</v>
      </c>
      <c r="S384" s="1695">
        <v>1.0972</v>
      </c>
      <c r="T384" s="2424" t="s">
        <v>2227</v>
      </c>
      <c r="V384"/>
      <c r="W384"/>
      <c r="X384"/>
      <c r="Y384"/>
      <c r="Z384"/>
      <c r="AA384"/>
      <c r="AB384"/>
      <c r="AC384"/>
      <c r="AD384"/>
      <c r="AE384"/>
    </row>
    <row r="385" spans="1:31" x14ac:dyDescent="0.25">
      <c r="A385" s="1597" t="s">
        <v>1225</v>
      </c>
      <c r="B385" s="1599" t="s">
        <v>1294</v>
      </c>
      <c r="C385" s="2430">
        <v>2007</v>
      </c>
      <c r="D385" s="1701">
        <v>1</v>
      </c>
      <c r="E385" s="1703">
        <v>6.9</v>
      </c>
      <c r="F385" s="1702" t="s">
        <v>2228</v>
      </c>
      <c r="G385" s="1698">
        <v>2008</v>
      </c>
      <c r="H385" s="1699">
        <v>1</v>
      </c>
      <c r="I385" s="1700">
        <v>8</v>
      </c>
      <c r="J385" s="1697" t="s">
        <v>2229</v>
      </c>
      <c r="K385" s="1698">
        <v>2009</v>
      </c>
      <c r="L385" s="1695">
        <v>0.96799999999999997</v>
      </c>
      <c r="M385" s="1695">
        <v>7.7</v>
      </c>
      <c r="N385" s="1697" t="s">
        <v>2228</v>
      </c>
      <c r="O385" s="1696">
        <v>2010</v>
      </c>
      <c r="P385" s="1695">
        <v>1.1000000000000001</v>
      </c>
      <c r="Q385" s="2424" t="s">
        <v>2228</v>
      </c>
      <c r="R385" s="2431">
        <v>2011</v>
      </c>
      <c r="S385" s="1695">
        <v>1.1088</v>
      </c>
      <c r="T385" s="2424" t="s">
        <v>2229</v>
      </c>
      <c r="V385"/>
      <c r="W385"/>
      <c r="X385"/>
      <c r="Y385"/>
      <c r="Z385"/>
      <c r="AA385"/>
      <c r="AB385"/>
      <c r="AC385"/>
      <c r="AD385"/>
      <c r="AE385"/>
    </row>
    <row r="386" spans="1:31" x14ac:dyDescent="0.25">
      <c r="A386" s="1597" t="s">
        <v>1225</v>
      </c>
      <c r="B386" s="1599" t="s">
        <v>1292</v>
      </c>
      <c r="C386" s="2430">
        <v>2007</v>
      </c>
      <c r="D386" s="1701">
        <v>1.1000000000000001</v>
      </c>
      <c r="E386" s="1702">
        <v>6.7</v>
      </c>
      <c r="F386" s="1702" t="s">
        <v>2228</v>
      </c>
      <c r="G386" s="1698">
        <v>2008</v>
      </c>
      <c r="H386" s="1699">
        <v>1</v>
      </c>
      <c r="I386" s="1697">
        <v>6.8</v>
      </c>
      <c r="J386" s="1697" t="s">
        <v>2228</v>
      </c>
      <c r="K386" s="1698">
        <v>2009</v>
      </c>
      <c r="L386" s="1695">
        <v>1.0376000000000001</v>
      </c>
      <c r="M386" s="1695">
        <v>8.1999999999999993</v>
      </c>
      <c r="N386" s="1697" t="s">
        <v>2229</v>
      </c>
      <c r="O386" s="1696">
        <v>2010</v>
      </c>
      <c r="P386" s="1695">
        <v>1.1000000000000001</v>
      </c>
      <c r="Q386" s="1697" t="s">
        <v>2228</v>
      </c>
      <c r="R386" s="2431">
        <v>2011</v>
      </c>
      <c r="S386" s="1695">
        <v>1.0660000000000001</v>
      </c>
      <c r="T386" s="2424" t="s">
        <v>2229</v>
      </c>
      <c r="V386"/>
      <c r="W386"/>
      <c r="X386"/>
      <c r="Y386"/>
      <c r="Z386"/>
      <c r="AA386"/>
      <c r="AB386"/>
      <c r="AC386"/>
      <c r="AD386"/>
      <c r="AE386"/>
    </row>
    <row r="387" spans="1:31" x14ac:dyDescent="0.25">
      <c r="A387" s="1597" t="s">
        <v>1225</v>
      </c>
      <c r="B387" s="1599" t="s">
        <v>1290</v>
      </c>
      <c r="C387" s="2430">
        <v>2007</v>
      </c>
      <c r="D387" s="1701">
        <v>0.5</v>
      </c>
      <c r="E387" s="1700">
        <v>8.9</v>
      </c>
      <c r="F387" s="1697" t="s">
        <v>2229</v>
      </c>
      <c r="G387" s="1698">
        <v>2008</v>
      </c>
      <c r="H387" s="1699">
        <v>0.5</v>
      </c>
      <c r="I387" s="1700">
        <v>8</v>
      </c>
      <c r="J387" s="1697" t="s">
        <v>2229</v>
      </c>
      <c r="K387" s="1698">
        <v>2009</v>
      </c>
      <c r="L387" s="1695">
        <v>0.4456</v>
      </c>
      <c r="M387" s="1695">
        <v>9.3000000000000007</v>
      </c>
      <c r="N387" s="1697" t="s">
        <v>2229</v>
      </c>
      <c r="O387" s="1696">
        <v>2010</v>
      </c>
      <c r="P387" s="1695">
        <v>0.6</v>
      </c>
      <c r="Q387" s="2424" t="s">
        <v>2229</v>
      </c>
      <c r="R387" s="2431">
        <v>2011</v>
      </c>
      <c r="S387" s="1695">
        <v>0.58640000000000003</v>
      </c>
      <c r="T387" s="2424" t="s">
        <v>2229</v>
      </c>
      <c r="V387"/>
      <c r="W387"/>
      <c r="X387"/>
      <c r="Y387"/>
      <c r="Z387"/>
      <c r="AA387"/>
      <c r="AB387"/>
      <c r="AC387"/>
      <c r="AD387"/>
      <c r="AE387"/>
    </row>
    <row r="388" spans="1:31" x14ac:dyDescent="0.25">
      <c r="A388" s="1597" t="s">
        <v>1225</v>
      </c>
      <c r="B388" s="1599" t="s">
        <v>1288</v>
      </c>
      <c r="C388" s="2430">
        <v>2007</v>
      </c>
      <c r="D388" s="1701">
        <v>0.8</v>
      </c>
      <c r="E388" s="1702">
        <v>7.8</v>
      </c>
      <c r="F388" s="1702" t="s">
        <v>2228</v>
      </c>
      <c r="G388" s="1698">
        <v>2008</v>
      </c>
      <c r="H388" s="1699">
        <v>0.8</v>
      </c>
      <c r="I388" s="1697">
        <v>7.5</v>
      </c>
      <c r="J388" s="1697" t="s">
        <v>2228</v>
      </c>
      <c r="K388" s="1698">
        <v>2009</v>
      </c>
      <c r="L388" s="1695">
        <v>0.79640000000000011</v>
      </c>
      <c r="M388" s="1695">
        <v>8.4</v>
      </c>
      <c r="N388" s="1697" t="s">
        <v>2229</v>
      </c>
      <c r="O388" s="1696">
        <v>2010</v>
      </c>
      <c r="P388" s="1695">
        <v>0.8</v>
      </c>
      <c r="Q388" s="2424" t="s">
        <v>2228</v>
      </c>
      <c r="R388" s="2431">
        <v>2011</v>
      </c>
      <c r="S388" s="1695">
        <v>0.7572000000000001</v>
      </c>
      <c r="T388" s="2424" t="s">
        <v>2229</v>
      </c>
      <c r="V388"/>
      <c r="W388"/>
      <c r="X388"/>
      <c r="Y388"/>
      <c r="Z388"/>
      <c r="AA388"/>
      <c r="AB388"/>
      <c r="AC388"/>
      <c r="AD388"/>
      <c r="AE388"/>
    </row>
    <row r="389" spans="1:31" x14ac:dyDescent="0.25">
      <c r="A389" s="1597" t="s">
        <v>1225</v>
      </c>
      <c r="B389" s="1599" t="s">
        <v>1286</v>
      </c>
      <c r="C389" s="2430">
        <v>2007</v>
      </c>
      <c r="D389" s="1701">
        <v>21.9</v>
      </c>
      <c r="E389" s="1700">
        <v>9.1999999999999993</v>
      </c>
      <c r="F389" s="1697" t="s">
        <v>2229</v>
      </c>
      <c r="G389" s="1698">
        <v>2008</v>
      </c>
      <c r="H389" s="1699">
        <v>21</v>
      </c>
      <c r="I389" s="1697">
        <v>9.1999999999999993</v>
      </c>
      <c r="J389" s="1697" t="s">
        <v>2229</v>
      </c>
      <c r="K389" s="1698">
        <v>2009</v>
      </c>
      <c r="L389" s="1695">
        <v>21.171600000000002</v>
      </c>
      <c r="M389" s="1695">
        <v>9.3076923076923084</v>
      </c>
      <c r="N389" s="1697" t="s">
        <v>2229</v>
      </c>
      <c r="O389" s="1696">
        <v>2010</v>
      </c>
      <c r="P389" s="1695">
        <v>21</v>
      </c>
      <c r="Q389" s="2424" t="s">
        <v>2229</v>
      </c>
      <c r="R389" s="2431">
        <v>2011</v>
      </c>
      <c r="S389" s="1695">
        <v>21.136800000000004</v>
      </c>
      <c r="T389" s="2424" t="s">
        <v>2229</v>
      </c>
      <c r="V389"/>
      <c r="W389"/>
      <c r="X389"/>
      <c r="Y389"/>
      <c r="Z389"/>
      <c r="AA389"/>
      <c r="AB389"/>
      <c r="AC389"/>
      <c r="AD389"/>
      <c r="AE389"/>
    </row>
    <row r="390" spans="1:31" x14ac:dyDescent="0.25">
      <c r="A390" s="1597" t="s">
        <v>1225</v>
      </c>
      <c r="B390" s="1599" t="s">
        <v>1284</v>
      </c>
      <c r="C390" s="2430">
        <v>2007</v>
      </c>
      <c r="D390" s="1701">
        <v>1.5</v>
      </c>
      <c r="E390" s="1697">
        <v>9.3000000000000007</v>
      </c>
      <c r="F390" s="1697" t="s">
        <v>2229</v>
      </c>
      <c r="G390" s="1698">
        <v>2008</v>
      </c>
      <c r="H390" s="1699">
        <v>1.4</v>
      </c>
      <c r="I390" s="1697">
        <v>9.3000000000000007</v>
      </c>
      <c r="J390" s="1697" t="s">
        <v>2229</v>
      </c>
      <c r="K390" s="1698">
        <v>2009</v>
      </c>
      <c r="L390" s="1695">
        <v>1.4684000000000001</v>
      </c>
      <c r="M390" s="1695">
        <v>8.5</v>
      </c>
      <c r="N390" s="1697" t="s">
        <v>2229</v>
      </c>
      <c r="O390" s="1696">
        <v>2010</v>
      </c>
      <c r="P390" s="1695">
        <v>1.4</v>
      </c>
      <c r="Q390" s="2424" t="s">
        <v>2229</v>
      </c>
      <c r="R390" s="2431">
        <v>2011</v>
      </c>
      <c r="S390" s="1695">
        <v>1.4108000000000003</v>
      </c>
      <c r="T390" s="2424" t="s">
        <v>2229</v>
      </c>
      <c r="V390"/>
      <c r="W390"/>
      <c r="X390"/>
      <c r="Y390"/>
      <c r="Z390"/>
      <c r="AA390"/>
      <c r="AB390"/>
      <c r="AC390"/>
      <c r="AD390"/>
      <c r="AE390"/>
    </row>
    <row r="391" spans="1:31" x14ac:dyDescent="0.25">
      <c r="A391" s="1597" t="s">
        <v>1225</v>
      </c>
      <c r="B391" s="1599" t="s">
        <v>1283</v>
      </c>
      <c r="C391" s="2430">
        <v>2007</v>
      </c>
      <c r="D391" s="1701">
        <v>17.5</v>
      </c>
      <c r="E391" s="1700">
        <v>1.9</v>
      </c>
      <c r="F391" s="1697" t="s">
        <v>2227</v>
      </c>
      <c r="G391" s="1698">
        <v>2008</v>
      </c>
      <c r="H391" s="1699">
        <v>17.100000000000001</v>
      </c>
      <c r="I391" s="1700">
        <v>10</v>
      </c>
      <c r="J391" s="1697" t="s">
        <v>2229</v>
      </c>
      <c r="K391" s="1698">
        <v>2009</v>
      </c>
      <c r="L391" s="1695">
        <v>17.159200000000002</v>
      </c>
      <c r="M391" s="1695">
        <v>10</v>
      </c>
      <c r="N391" s="1697" t="s">
        <v>2229</v>
      </c>
      <c r="O391" s="1696">
        <v>2010</v>
      </c>
      <c r="P391" s="1695">
        <v>17.8</v>
      </c>
      <c r="Q391" s="2424" t="s">
        <v>2229</v>
      </c>
      <c r="R391" s="2431">
        <v>2011</v>
      </c>
      <c r="S391" s="1695">
        <v>17.906400000000001</v>
      </c>
      <c r="T391" s="2424" t="s">
        <v>2229</v>
      </c>
      <c r="V391"/>
      <c r="W391"/>
      <c r="X391"/>
      <c r="Y391"/>
      <c r="Z391"/>
      <c r="AA391"/>
      <c r="AB391"/>
      <c r="AC391"/>
      <c r="AD391"/>
      <c r="AE391"/>
    </row>
    <row r="392" spans="1:31" x14ac:dyDescent="0.25">
      <c r="A392" s="1597" t="s">
        <v>1225</v>
      </c>
      <c r="B392" s="1599" t="s">
        <v>1281</v>
      </c>
      <c r="C392" s="2430">
        <v>2007</v>
      </c>
      <c r="D392" s="1701">
        <v>7.6</v>
      </c>
      <c r="E392" s="1702">
        <v>7.6</v>
      </c>
      <c r="F392" s="1702" t="s">
        <v>2228</v>
      </c>
      <c r="G392" s="1698">
        <v>2008</v>
      </c>
      <c r="H392" s="1699">
        <v>7.1</v>
      </c>
      <c r="I392" s="1697">
        <v>8.4</v>
      </c>
      <c r="J392" s="1697" t="s">
        <v>2229</v>
      </c>
      <c r="K392" s="1698">
        <v>2009</v>
      </c>
      <c r="L392" s="1695">
        <v>7.0928000000000004</v>
      </c>
      <c r="M392" s="1695">
        <v>7.6</v>
      </c>
      <c r="N392" s="1697" t="s">
        <v>2228</v>
      </c>
      <c r="O392" s="1696">
        <v>2010</v>
      </c>
      <c r="P392" s="1695">
        <v>7.1</v>
      </c>
      <c r="Q392" s="2424" t="s">
        <v>2229</v>
      </c>
      <c r="R392" s="2431">
        <v>2011</v>
      </c>
      <c r="S392" s="1695">
        <v>7.0676000000000005</v>
      </c>
      <c r="T392" s="2424" t="s">
        <v>2229</v>
      </c>
      <c r="V392"/>
      <c r="W392"/>
      <c r="X392"/>
      <c r="Y392"/>
      <c r="Z392"/>
      <c r="AA392"/>
      <c r="AB392"/>
      <c r="AC392"/>
      <c r="AD392"/>
      <c r="AE392"/>
    </row>
    <row r="393" spans="1:31" x14ac:dyDescent="0.25">
      <c r="A393" s="1597" t="s">
        <v>1225</v>
      </c>
      <c r="B393" s="1599" t="s">
        <v>1280</v>
      </c>
      <c r="C393" s="2430">
        <v>2007</v>
      </c>
      <c r="D393" s="1701">
        <v>6.7</v>
      </c>
      <c r="E393" s="1703">
        <v>7.5</v>
      </c>
      <c r="F393" s="1702" t="s">
        <v>2228</v>
      </c>
      <c r="G393" s="1698">
        <v>2008</v>
      </c>
      <c r="H393" s="1699">
        <v>6.6</v>
      </c>
      <c r="I393" s="1700">
        <v>9.3000000000000007</v>
      </c>
      <c r="J393" s="1697" t="s">
        <v>2229</v>
      </c>
      <c r="K393" s="1698">
        <v>2009</v>
      </c>
      <c r="L393" s="1695">
        <v>6.6032000000000011</v>
      </c>
      <c r="M393" s="1695">
        <v>8.3000000000000007</v>
      </c>
      <c r="N393" s="1697" t="s">
        <v>2229</v>
      </c>
      <c r="O393" s="1696">
        <v>2010</v>
      </c>
      <c r="P393" s="1695">
        <v>7.1</v>
      </c>
      <c r="Q393" s="2424" t="s">
        <v>2229</v>
      </c>
      <c r="R393" s="2431">
        <v>2011</v>
      </c>
      <c r="S393" s="1695">
        <v>7.1716000000000006</v>
      </c>
      <c r="T393" s="2424" t="s">
        <v>2229</v>
      </c>
      <c r="V393"/>
      <c r="W393"/>
      <c r="X393"/>
      <c r="Y393"/>
      <c r="Z393"/>
      <c r="AA393"/>
      <c r="AB393"/>
      <c r="AC393"/>
      <c r="AD393"/>
      <c r="AE393"/>
    </row>
    <row r="394" spans="1:31" x14ac:dyDescent="0.25">
      <c r="A394" s="1597" t="s">
        <v>1225</v>
      </c>
      <c r="B394" s="1599" t="s">
        <v>1278</v>
      </c>
      <c r="C394" s="2430">
        <v>2007</v>
      </c>
      <c r="D394" s="1701">
        <v>1.1000000000000001</v>
      </c>
      <c r="E394" s="1702">
        <v>7.7</v>
      </c>
      <c r="F394" s="1702" t="s">
        <v>2228</v>
      </c>
      <c r="G394" s="1698">
        <v>2008</v>
      </c>
      <c r="H394" s="1699">
        <v>1.3</v>
      </c>
      <c r="I394" s="1697">
        <v>7.6</v>
      </c>
      <c r="J394" s="1697" t="s">
        <v>2228</v>
      </c>
      <c r="K394" s="1698">
        <v>2009</v>
      </c>
      <c r="L394" s="1695">
        <v>1.3156000000000001</v>
      </c>
      <c r="M394" s="1695">
        <v>8.5</v>
      </c>
      <c r="N394" s="1697" t="s">
        <v>2229</v>
      </c>
      <c r="O394" s="1696">
        <v>2010</v>
      </c>
      <c r="P394" s="1695">
        <v>1.7</v>
      </c>
      <c r="Q394" s="2424" t="s">
        <v>2229</v>
      </c>
      <c r="R394" s="2431">
        <v>2011</v>
      </c>
      <c r="S394" s="1695">
        <v>1.7108000000000001</v>
      </c>
      <c r="T394" s="2424" t="s">
        <v>2229</v>
      </c>
      <c r="V394"/>
      <c r="W394"/>
      <c r="X394"/>
      <c r="Y394"/>
      <c r="Z394"/>
      <c r="AA394"/>
      <c r="AB394"/>
      <c r="AC394"/>
      <c r="AD394"/>
      <c r="AE394"/>
    </row>
    <row r="395" spans="1:31" x14ac:dyDescent="0.25">
      <c r="A395" s="1597" t="s">
        <v>1225</v>
      </c>
      <c r="B395" s="1599" t="s">
        <v>1277</v>
      </c>
      <c r="C395" s="2430">
        <v>2007</v>
      </c>
      <c r="D395" s="1701">
        <v>18</v>
      </c>
      <c r="E395" s="1703">
        <v>6.1</v>
      </c>
      <c r="F395" s="1702" t="s">
        <v>2228</v>
      </c>
      <c r="G395" s="1698">
        <v>2008</v>
      </c>
      <c r="H395" s="1699">
        <v>18.600000000000001</v>
      </c>
      <c r="I395" s="1697">
        <v>6.2</v>
      </c>
      <c r="J395" s="1697" t="s">
        <v>2228</v>
      </c>
      <c r="K395" s="1698">
        <v>2009</v>
      </c>
      <c r="L395" s="1695">
        <v>18.758400000000002</v>
      </c>
      <c r="M395" s="1695">
        <v>8.4615384615384617</v>
      </c>
      <c r="N395" s="1697" t="s">
        <v>2229</v>
      </c>
      <c r="O395" s="1696">
        <v>2010</v>
      </c>
      <c r="P395" s="1695">
        <v>18.8</v>
      </c>
      <c r="Q395" s="1697" t="s">
        <v>2229</v>
      </c>
      <c r="R395" s="2431">
        <v>2011</v>
      </c>
      <c r="S395" s="1695">
        <v>19.013999999999999</v>
      </c>
      <c r="T395" s="2424" t="s">
        <v>2229</v>
      </c>
      <c r="V395"/>
      <c r="W395"/>
      <c r="X395"/>
      <c r="Y395"/>
      <c r="Z395"/>
      <c r="AA395"/>
      <c r="AB395"/>
      <c r="AC395"/>
      <c r="AD395"/>
      <c r="AE395"/>
    </row>
    <row r="396" spans="1:31" x14ac:dyDescent="0.25">
      <c r="A396" s="1597" t="s">
        <v>1225</v>
      </c>
      <c r="B396" s="1599" t="s">
        <v>1275</v>
      </c>
      <c r="C396" s="2430">
        <v>2007</v>
      </c>
      <c r="D396" s="1701">
        <v>1.1000000000000001</v>
      </c>
      <c r="E396" s="1702">
        <v>6.9</v>
      </c>
      <c r="F396" s="1702" t="s">
        <v>2228</v>
      </c>
      <c r="G396" s="1698">
        <v>2008</v>
      </c>
      <c r="H396" s="1699">
        <v>1.1000000000000001</v>
      </c>
      <c r="I396" s="1697">
        <v>8.6</v>
      </c>
      <c r="J396" s="1697" t="s">
        <v>2229</v>
      </c>
      <c r="K396" s="1698">
        <v>2009</v>
      </c>
      <c r="L396" s="1695">
        <v>1.0884</v>
      </c>
      <c r="M396" s="1695">
        <v>8</v>
      </c>
      <c r="N396" s="1697" t="s">
        <v>2229</v>
      </c>
      <c r="O396" s="1696">
        <v>2010</v>
      </c>
      <c r="P396" s="1695">
        <v>1.2</v>
      </c>
      <c r="Q396" s="2424" t="s">
        <v>2229</v>
      </c>
      <c r="R396" s="2431">
        <v>2011</v>
      </c>
      <c r="S396" s="1695">
        <v>1.2288000000000001</v>
      </c>
      <c r="T396" s="1697" t="s">
        <v>2228</v>
      </c>
      <c r="V396"/>
      <c r="W396"/>
      <c r="X396"/>
      <c r="Y396"/>
      <c r="Z396"/>
      <c r="AA396"/>
      <c r="AB396"/>
      <c r="AC396"/>
      <c r="AD396"/>
      <c r="AE396"/>
    </row>
    <row r="397" spans="1:31" x14ac:dyDescent="0.25">
      <c r="A397" s="1597" t="s">
        <v>1225</v>
      </c>
      <c r="B397" s="1599" t="s">
        <v>1273</v>
      </c>
      <c r="C397" s="2430">
        <v>2007</v>
      </c>
      <c r="D397" s="1701">
        <v>1.9</v>
      </c>
      <c r="E397" s="1703">
        <v>7.1</v>
      </c>
      <c r="F397" s="1702" t="s">
        <v>2228</v>
      </c>
      <c r="G397" s="1698">
        <v>2008</v>
      </c>
      <c r="H397" s="1699">
        <v>1.9</v>
      </c>
      <c r="I397" s="1700">
        <v>7.3</v>
      </c>
      <c r="J397" s="1697" t="s">
        <v>2228</v>
      </c>
      <c r="K397" s="1698">
        <v>2009</v>
      </c>
      <c r="L397" s="1695">
        <v>1.9139999999999999</v>
      </c>
      <c r="M397" s="1695">
        <v>6.9</v>
      </c>
      <c r="N397" s="1697" t="s">
        <v>2228</v>
      </c>
      <c r="O397" s="1696">
        <v>2010</v>
      </c>
      <c r="P397" s="1695">
        <v>2.1</v>
      </c>
      <c r="Q397" s="2424" t="s">
        <v>2228</v>
      </c>
      <c r="R397" s="2431">
        <v>2011</v>
      </c>
      <c r="S397" s="1695">
        <v>2.1324000000000001</v>
      </c>
      <c r="T397" s="2424" t="s">
        <v>2229</v>
      </c>
      <c r="V397"/>
      <c r="W397"/>
      <c r="X397"/>
      <c r="Y397"/>
      <c r="Z397"/>
      <c r="AA397"/>
      <c r="AB397"/>
      <c r="AC397"/>
      <c r="AD397"/>
      <c r="AE397"/>
    </row>
    <row r="398" spans="1:31" x14ac:dyDescent="0.25">
      <c r="A398" s="1597" t="s">
        <v>1225</v>
      </c>
      <c r="B398" s="1599" t="s">
        <v>1271</v>
      </c>
      <c r="C398" s="2430">
        <v>2007</v>
      </c>
      <c r="D398" s="1701">
        <v>2.2999999999999998</v>
      </c>
      <c r="E398" s="1697">
        <v>4.9000000000000004</v>
      </c>
      <c r="F398" s="1697" t="s">
        <v>2227</v>
      </c>
      <c r="G398" s="1698">
        <v>2008</v>
      </c>
      <c r="H398" s="1699">
        <v>2.2000000000000002</v>
      </c>
      <c r="I398" s="1697">
        <v>6.1</v>
      </c>
      <c r="J398" s="1697" t="s">
        <v>2228</v>
      </c>
      <c r="K398" s="1698">
        <v>2009</v>
      </c>
      <c r="L398" s="1695">
        <v>2.2519999999999998</v>
      </c>
      <c r="M398" s="1695">
        <v>9.1999999999999993</v>
      </c>
      <c r="N398" s="1697" t="s">
        <v>2229</v>
      </c>
      <c r="O398" s="1696">
        <v>2010</v>
      </c>
      <c r="P398" s="1695">
        <v>3</v>
      </c>
      <c r="Q398" s="2424" t="s">
        <v>2229</v>
      </c>
      <c r="R398" s="2431">
        <v>2011</v>
      </c>
      <c r="S398" s="1695">
        <v>3.0768</v>
      </c>
      <c r="T398" s="2424" t="s">
        <v>2229</v>
      </c>
      <c r="V398"/>
      <c r="W398"/>
      <c r="X398"/>
      <c r="Y398"/>
      <c r="Z398"/>
      <c r="AA398"/>
      <c r="AB398"/>
      <c r="AC398"/>
      <c r="AD398"/>
      <c r="AE398"/>
    </row>
    <row r="399" spans="1:31" x14ac:dyDescent="0.25">
      <c r="A399" s="1597" t="s">
        <v>1225</v>
      </c>
      <c r="B399" s="1599" t="s">
        <v>1269</v>
      </c>
      <c r="C399" s="2430">
        <v>2007</v>
      </c>
      <c r="D399" s="1701">
        <v>2.9</v>
      </c>
      <c r="E399" s="1703">
        <v>6.7</v>
      </c>
      <c r="F399" s="1702" t="s">
        <v>2228</v>
      </c>
      <c r="G399" s="1698">
        <v>2008</v>
      </c>
      <c r="H399" s="1699">
        <v>3.5</v>
      </c>
      <c r="I399" s="1700">
        <v>7.9</v>
      </c>
      <c r="J399" s="1697" t="s">
        <v>2228</v>
      </c>
      <c r="K399" s="1698">
        <v>2009</v>
      </c>
      <c r="L399" s="1695">
        <v>3.6072000000000002</v>
      </c>
      <c r="M399" s="1695">
        <v>7.6</v>
      </c>
      <c r="N399" s="1697" t="s">
        <v>2228</v>
      </c>
      <c r="O399" s="1696">
        <v>2010</v>
      </c>
      <c r="P399" s="1695">
        <v>3.7</v>
      </c>
      <c r="Q399" s="2424" t="s">
        <v>2228</v>
      </c>
      <c r="R399" s="2431">
        <v>2011</v>
      </c>
      <c r="S399" s="1695">
        <v>3.7252000000000001</v>
      </c>
      <c r="T399" s="2424" t="s">
        <v>2229</v>
      </c>
      <c r="V399"/>
      <c r="W399"/>
      <c r="X399"/>
      <c r="Y399"/>
      <c r="Z399"/>
      <c r="AA399"/>
      <c r="AB399"/>
      <c r="AC399"/>
      <c r="AD399"/>
      <c r="AE399"/>
    </row>
    <row r="400" spans="1:31" x14ac:dyDescent="0.25">
      <c r="A400" s="1597" t="s">
        <v>1225</v>
      </c>
      <c r="B400" s="1599" t="s">
        <v>1268</v>
      </c>
      <c r="C400" s="2430">
        <v>2007</v>
      </c>
      <c r="D400" s="1701">
        <v>3.6</v>
      </c>
      <c r="E400" s="1702">
        <v>7.8</v>
      </c>
      <c r="F400" s="1702" t="s">
        <v>2228</v>
      </c>
      <c r="G400" s="1698">
        <v>2008</v>
      </c>
      <c r="H400" s="1699">
        <v>4.4000000000000004</v>
      </c>
      <c r="I400" s="1697">
        <v>6.5</v>
      </c>
      <c r="J400" s="1697" t="s">
        <v>2228</v>
      </c>
      <c r="K400" s="1698">
        <v>2009</v>
      </c>
      <c r="L400" s="1695">
        <v>4.5124000000000004</v>
      </c>
      <c r="M400" s="1695">
        <v>7.1</v>
      </c>
      <c r="N400" s="1697" t="s">
        <v>2228</v>
      </c>
      <c r="O400" s="1696">
        <v>2010</v>
      </c>
      <c r="P400" s="1695">
        <v>4.2</v>
      </c>
      <c r="Q400" s="2424" t="s">
        <v>2229</v>
      </c>
      <c r="R400" s="2431">
        <v>2011</v>
      </c>
      <c r="S400" s="1695">
        <v>4.3220000000000001</v>
      </c>
      <c r="T400" s="2424" t="s">
        <v>2229</v>
      </c>
      <c r="V400"/>
      <c r="W400"/>
      <c r="X400"/>
      <c r="Y400"/>
      <c r="Z400"/>
      <c r="AA400"/>
      <c r="AB400"/>
      <c r="AC400"/>
      <c r="AD400"/>
      <c r="AE400"/>
    </row>
    <row r="401" spans="1:31" x14ac:dyDescent="0.25">
      <c r="A401" s="1597" t="s">
        <v>1225</v>
      </c>
      <c r="B401" s="1599" t="s">
        <v>1266</v>
      </c>
      <c r="C401" s="2430">
        <v>2007</v>
      </c>
      <c r="D401" s="1701">
        <v>2</v>
      </c>
      <c r="E401" s="1703">
        <v>6.6</v>
      </c>
      <c r="F401" s="1702" t="s">
        <v>2228</v>
      </c>
      <c r="G401" s="1698">
        <v>2008</v>
      </c>
      <c r="H401" s="1699">
        <v>1.9</v>
      </c>
      <c r="I401" s="1700">
        <v>6.8</v>
      </c>
      <c r="J401" s="1697" t="s">
        <v>2228</v>
      </c>
      <c r="K401" s="1698">
        <v>2009</v>
      </c>
      <c r="L401" s="1695">
        <v>1.91</v>
      </c>
      <c r="M401" s="1695">
        <v>6.5</v>
      </c>
      <c r="N401" s="1697" t="s">
        <v>2228</v>
      </c>
      <c r="O401" s="1696">
        <v>2010</v>
      </c>
      <c r="P401" s="1695">
        <v>2.1</v>
      </c>
      <c r="Q401" s="2424" t="s">
        <v>2229</v>
      </c>
      <c r="R401" s="2431">
        <v>2011</v>
      </c>
      <c r="S401" s="1695">
        <v>2.0880000000000001</v>
      </c>
      <c r="T401" s="2424" t="s">
        <v>2229</v>
      </c>
      <c r="V401"/>
      <c r="W401"/>
      <c r="X401"/>
      <c r="Y401"/>
      <c r="Z401"/>
      <c r="AA401"/>
      <c r="AB401"/>
      <c r="AC401"/>
      <c r="AD401"/>
      <c r="AE401"/>
    </row>
    <row r="402" spans="1:31" x14ac:dyDescent="0.25">
      <c r="A402" s="1597" t="s">
        <v>1225</v>
      </c>
      <c r="B402" s="1599" t="s">
        <v>1265</v>
      </c>
      <c r="C402" s="2430">
        <v>2007</v>
      </c>
      <c r="D402" s="1701">
        <v>1.2</v>
      </c>
      <c r="E402" s="1697">
        <v>8.8000000000000007</v>
      </c>
      <c r="F402" s="1697" t="s">
        <v>2229</v>
      </c>
      <c r="G402" s="1698">
        <v>2008</v>
      </c>
      <c r="H402" s="1699">
        <v>1.2</v>
      </c>
      <c r="I402" s="1697">
        <v>6.2</v>
      </c>
      <c r="J402" s="1697" t="s">
        <v>2228</v>
      </c>
      <c r="K402" s="1698">
        <v>2009</v>
      </c>
      <c r="L402" s="1695">
        <v>1.2472000000000001</v>
      </c>
      <c r="M402" s="1695">
        <v>8.1</v>
      </c>
      <c r="N402" s="1697" t="s">
        <v>2229</v>
      </c>
      <c r="O402" s="1696">
        <v>2010</v>
      </c>
      <c r="P402" s="1695">
        <v>1.4</v>
      </c>
      <c r="Q402" s="2424" t="s">
        <v>2228</v>
      </c>
      <c r="R402" s="2431">
        <v>2011</v>
      </c>
      <c r="S402" s="1695">
        <v>1.3628000000000002</v>
      </c>
      <c r="T402" s="1697" t="s">
        <v>2228</v>
      </c>
      <c r="V402"/>
      <c r="W402"/>
      <c r="X402"/>
      <c r="Y402"/>
      <c r="Z402"/>
      <c r="AA402"/>
      <c r="AB402"/>
      <c r="AC402"/>
      <c r="AD402"/>
      <c r="AE402"/>
    </row>
    <row r="403" spans="1:31" x14ac:dyDescent="0.25">
      <c r="A403" s="1597" t="s">
        <v>1225</v>
      </c>
      <c r="B403" s="1599" t="s">
        <v>1263</v>
      </c>
      <c r="C403" s="2430">
        <v>2007</v>
      </c>
      <c r="D403" s="1701">
        <v>0.7</v>
      </c>
      <c r="E403" s="1700">
        <v>9</v>
      </c>
      <c r="F403" s="1697" t="s">
        <v>2229</v>
      </c>
      <c r="G403" s="1698">
        <v>2008</v>
      </c>
      <c r="H403" s="1699">
        <v>0.7</v>
      </c>
      <c r="I403" s="1700">
        <v>8.6999999999999993</v>
      </c>
      <c r="J403" s="1697" t="s">
        <v>2229</v>
      </c>
      <c r="K403" s="1698">
        <v>2009</v>
      </c>
      <c r="L403" s="1695">
        <v>0.66480000000000006</v>
      </c>
      <c r="M403" s="1695">
        <v>9</v>
      </c>
      <c r="N403" s="1697" t="s">
        <v>2229</v>
      </c>
      <c r="O403" s="1696">
        <v>2010</v>
      </c>
      <c r="P403" s="1695">
        <v>0.7</v>
      </c>
      <c r="Q403" s="2424" t="s">
        <v>2229</v>
      </c>
      <c r="R403" s="2431">
        <v>2011</v>
      </c>
      <c r="S403" s="1695">
        <v>0.65960000000000008</v>
      </c>
      <c r="T403" s="2424" t="s">
        <v>2229</v>
      </c>
      <c r="V403"/>
      <c r="W403"/>
      <c r="X403"/>
      <c r="Y403"/>
      <c r="Z403"/>
      <c r="AA403"/>
      <c r="AB403"/>
      <c r="AC403"/>
      <c r="AD403"/>
      <c r="AE403"/>
    </row>
    <row r="404" spans="1:31" x14ac:dyDescent="0.25">
      <c r="A404" s="1597" t="s">
        <v>1225</v>
      </c>
      <c r="B404" s="1599" t="s">
        <v>1262</v>
      </c>
      <c r="C404" s="2430">
        <v>2007</v>
      </c>
      <c r="D404" s="1701">
        <v>3</v>
      </c>
      <c r="E404" s="1697">
        <v>8.1999999999999993</v>
      </c>
      <c r="F404" s="1697" t="s">
        <v>2229</v>
      </c>
      <c r="G404" s="1698">
        <v>2008</v>
      </c>
      <c r="H404" s="1699">
        <v>3.3</v>
      </c>
      <c r="I404" s="1697">
        <v>5.0999999999999996</v>
      </c>
      <c r="J404" s="1697" t="s">
        <v>2227</v>
      </c>
      <c r="K404" s="1698">
        <v>2009</v>
      </c>
      <c r="L404" s="1695">
        <v>3.3256000000000006</v>
      </c>
      <c r="M404" s="1695">
        <v>9</v>
      </c>
      <c r="N404" s="1697" t="s">
        <v>2229</v>
      </c>
      <c r="O404" s="1696">
        <v>2010</v>
      </c>
      <c r="P404" s="1695">
        <v>3.1</v>
      </c>
      <c r="Q404" s="1697" t="s">
        <v>2229</v>
      </c>
      <c r="R404" s="2431">
        <v>2011</v>
      </c>
      <c r="S404" s="1695">
        <v>3.1032000000000002</v>
      </c>
      <c r="T404" s="2424" t="s">
        <v>2229</v>
      </c>
      <c r="V404"/>
      <c r="W404"/>
      <c r="X404"/>
      <c r="Y404"/>
      <c r="Z404"/>
      <c r="AA404"/>
      <c r="AB404"/>
      <c r="AC404"/>
      <c r="AD404"/>
      <c r="AE404"/>
    </row>
    <row r="405" spans="1:31" x14ac:dyDescent="0.25">
      <c r="A405" s="1597" t="s">
        <v>1225</v>
      </c>
      <c r="B405" s="1599" t="s">
        <v>1260</v>
      </c>
      <c r="C405" s="2430">
        <v>2007</v>
      </c>
      <c r="D405" s="1701">
        <v>0.6</v>
      </c>
      <c r="E405" s="1703">
        <v>7.8</v>
      </c>
      <c r="F405" s="1702" t="s">
        <v>2228</v>
      </c>
      <c r="G405" s="1698">
        <v>2008</v>
      </c>
      <c r="H405" s="1699">
        <v>0.7</v>
      </c>
      <c r="I405" s="1700">
        <v>8.6999999999999993</v>
      </c>
      <c r="J405" s="1697" t="s">
        <v>2229</v>
      </c>
      <c r="K405" s="1698">
        <v>2009</v>
      </c>
      <c r="L405" s="1695">
        <v>0.68480000000000008</v>
      </c>
      <c r="M405" s="1695">
        <v>8.9</v>
      </c>
      <c r="N405" s="1697" t="s">
        <v>2229</v>
      </c>
      <c r="O405" s="1696">
        <v>2010</v>
      </c>
      <c r="P405" s="1695">
        <v>0.6</v>
      </c>
      <c r="Q405" s="2424" t="s">
        <v>2229</v>
      </c>
      <c r="R405" s="2431">
        <v>2011</v>
      </c>
      <c r="S405" s="1695">
        <v>0.6332000000000001</v>
      </c>
      <c r="T405" s="2424" t="s">
        <v>2229</v>
      </c>
      <c r="V405"/>
      <c r="W405"/>
      <c r="X405"/>
      <c r="Y405"/>
      <c r="Z405"/>
      <c r="AA405"/>
      <c r="AB405"/>
      <c r="AC405"/>
      <c r="AD405"/>
      <c r="AE405"/>
    </row>
    <row r="406" spans="1:31" x14ac:dyDescent="0.25">
      <c r="A406" s="1597" t="s">
        <v>1225</v>
      </c>
      <c r="B406" s="1599" t="s">
        <v>1258</v>
      </c>
      <c r="C406" s="2430">
        <v>2007</v>
      </c>
      <c r="D406" s="1701">
        <v>5.0999999999999996</v>
      </c>
      <c r="E406" s="1702">
        <v>7.9</v>
      </c>
      <c r="F406" s="1702" t="s">
        <v>2228</v>
      </c>
      <c r="G406" s="1698">
        <v>2008</v>
      </c>
      <c r="H406" s="1699">
        <v>5.6</v>
      </c>
      <c r="I406" s="1697">
        <v>7.6</v>
      </c>
      <c r="J406" s="1697" t="s">
        <v>2228</v>
      </c>
      <c r="K406" s="1698">
        <v>2009</v>
      </c>
      <c r="L406" s="1695">
        <v>5.6704000000000008</v>
      </c>
      <c r="M406" s="1695">
        <v>7.8</v>
      </c>
      <c r="N406" s="1697" t="s">
        <v>2228</v>
      </c>
      <c r="O406" s="1696">
        <v>2010</v>
      </c>
      <c r="P406" s="1695">
        <v>5.7</v>
      </c>
      <c r="Q406" s="2424" t="s">
        <v>2229</v>
      </c>
      <c r="R406" s="2431">
        <v>2011</v>
      </c>
      <c r="S406" s="1695">
        <v>5.7504000000000008</v>
      </c>
      <c r="T406" s="2424" t="s">
        <v>2229</v>
      </c>
      <c r="V406"/>
      <c r="W406"/>
      <c r="X406"/>
      <c r="Y406"/>
      <c r="Z406"/>
      <c r="AA406"/>
      <c r="AB406"/>
      <c r="AC406"/>
      <c r="AD406"/>
      <c r="AE406"/>
    </row>
    <row r="407" spans="1:31" x14ac:dyDescent="0.25">
      <c r="A407" s="1597" t="s">
        <v>1225</v>
      </c>
      <c r="B407" s="1599" t="s">
        <v>1257</v>
      </c>
      <c r="C407" s="2430">
        <v>2007</v>
      </c>
      <c r="D407" s="1701">
        <v>3.5</v>
      </c>
      <c r="E407" s="1703">
        <v>7.8</v>
      </c>
      <c r="F407" s="1702" t="s">
        <v>2228</v>
      </c>
      <c r="G407" s="1698">
        <v>2008</v>
      </c>
      <c r="H407" s="1699">
        <v>3.7</v>
      </c>
      <c r="I407" s="1700">
        <v>7.4</v>
      </c>
      <c r="J407" s="1697" t="s">
        <v>2228</v>
      </c>
      <c r="K407" s="1698">
        <v>2009</v>
      </c>
      <c r="L407" s="1695">
        <v>3.7412000000000001</v>
      </c>
      <c r="M407" s="1695">
        <v>7.5</v>
      </c>
      <c r="N407" s="1697" t="s">
        <v>2228</v>
      </c>
      <c r="O407" s="1696">
        <v>2010</v>
      </c>
      <c r="P407" s="1695">
        <v>3.8</v>
      </c>
      <c r="Q407" s="2424" t="s">
        <v>2229</v>
      </c>
      <c r="R407" s="2431">
        <v>2011</v>
      </c>
      <c r="S407" s="1695">
        <v>3.8272000000000004</v>
      </c>
      <c r="T407" s="2424" t="s">
        <v>2229</v>
      </c>
      <c r="V407"/>
      <c r="W407"/>
      <c r="X407"/>
      <c r="Y407"/>
      <c r="Z407"/>
      <c r="AA407"/>
      <c r="AB407"/>
      <c r="AC407"/>
      <c r="AD407"/>
      <c r="AE407"/>
    </row>
    <row r="408" spans="1:31" x14ac:dyDescent="0.25">
      <c r="A408" s="1597" t="s">
        <v>1225</v>
      </c>
      <c r="B408" s="1599" t="s">
        <v>1256</v>
      </c>
      <c r="C408" s="2430">
        <v>2007</v>
      </c>
      <c r="D408" s="1701">
        <v>0.7</v>
      </c>
      <c r="E408" s="1697">
        <v>8.1</v>
      </c>
      <c r="F408" s="1697" t="s">
        <v>2229</v>
      </c>
      <c r="G408" s="1698">
        <v>2008</v>
      </c>
      <c r="H408" s="1699">
        <v>0.8</v>
      </c>
      <c r="I408" s="1697">
        <v>8.3000000000000007</v>
      </c>
      <c r="J408" s="1697" t="s">
        <v>2229</v>
      </c>
      <c r="K408" s="1698">
        <v>2009</v>
      </c>
      <c r="L408" s="1695">
        <v>0.77960000000000007</v>
      </c>
      <c r="M408" s="1695">
        <v>7.2</v>
      </c>
      <c r="N408" s="1697" t="s">
        <v>2228</v>
      </c>
      <c r="O408" s="1696">
        <v>2010</v>
      </c>
      <c r="P408" s="1695">
        <v>0.9</v>
      </c>
      <c r="Q408" s="2424" t="s">
        <v>2229</v>
      </c>
      <c r="R408" s="2431">
        <v>2011</v>
      </c>
      <c r="S408" s="1695">
        <v>0.84880000000000011</v>
      </c>
      <c r="T408" s="2424" t="s">
        <v>2227</v>
      </c>
      <c r="V408"/>
      <c r="W408"/>
      <c r="X408"/>
      <c r="Y408"/>
      <c r="Z408"/>
      <c r="AA408"/>
      <c r="AB408"/>
      <c r="AC408"/>
      <c r="AD408"/>
      <c r="AE408"/>
    </row>
    <row r="409" spans="1:31" x14ac:dyDescent="0.25">
      <c r="A409" s="1597" t="s">
        <v>1225</v>
      </c>
      <c r="B409" s="1599" t="s">
        <v>1254</v>
      </c>
      <c r="C409" s="2430">
        <v>2007</v>
      </c>
      <c r="D409" s="1701">
        <v>1.3</v>
      </c>
      <c r="E409" s="1703">
        <v>7.4</v>
      </c>
      <c r="F409" s="1702" t="s">
        <v>2228</v>
      </c>
      <c r="G409" s="1698">
        <v>2008</v>
      </c>
      <c r="H409" s="1699">
        <v>1.3</v>
      </c>
      <c r="I409" s="1700">
        <v>6.3</v>
      </c>
      <c r="J409" s="1697" t="s">
        <v>2228</v>
      </c>
      <c r="K409" s="1698">
        <v>2009</v>
      </c>
      <c r="L409" s="1695">
        <v>1.3092000000000001</v>
      </c>
      <c r="M409" s="1695">
        <v>7.2</v>
      </c>
      <c r="N409" s="1697" t="s">
        <v>2228</v>
      </c>
      <c r="O409" s="1696">
        <v>2010</v>
      </c>
      <c r="P409" s="1695">
        <v>1.4</v>
      </c>
      <c r="Q409" s="2424" t="s">
        <v>2228</v>
      </c>
      <c r="R409" s="2431">
        <v>2011</v>
      </c>
      <c r="S409" s="1695">
        <v>1.3592</v>
      </c>
      <c r="T409" s="2424" t="s">
        <v>2229</v>
      </c>
      <c r="V409"/>
      <c r="W409"/>
      <c r="X409"/>
      <c r="Y409"/>
      <c r="Z409"/>
      <c r="AA409"/>
      <c r="AB409"/>
      <c r="AC409"/>
      <c r="AD409"/>
      <c r="AE409"/>
    </row>
    <row r="410" spans="1:31" x14ac:dyDescent="0.25">
      <c r="A410" s="1597" t="s">
        <v>1225</v>
      </c>
      <c r="B410" s="1599" t="s">
        <v>1252</v>
      </c>
      <c r="C410" s="2430">
        <v>2007</v>
      </c>
      <c r="D410" s="1701">
        <v>3</v>
      </c>
      <c r="E410" s="1697">
        <v>2.9</v>
      </c>
      <c r="F410" s="1697" t="s">
        <v>2227</v>
      </c>
      <c r="G410" s="1698">
        <v>2008</v>
      </c>
      <c r="H410" s="1699">
        <v>3.3</v>
      </c>
      <c r="I410" s="1697">
        <v>7.7</v>
      </c>
      <c r="J410" s="1697" t="s">
        <v>2228</v>
      </c>
      <c r="K410" s="1698">
        <v>2009</v>
      </c>
      <c r="L410" s="1695">
        <v>3.3792000000000004</v>
      </c>
      <c r="M410" s="1695">
        <v>9.1999999999999993</v>
      </c>
      <c r="N410" s="1697" t="s">
        <v>2229</v>
      </c>
      <c r="O410" s="1696">
        <v>2010</v>
      </c>
      <c r="P410" s="1695">
        <v>3.3</v>
      </c>
      <c r="Q410" s="2424" t="s">
        <v>2229</v>
      </c>
      <c r="R410" s="2431">
        <v>2011</v>
      </c>
      <c r="S410" s="1695">
        <v>3.3956000000000004</v>
      </c>
      <c r="T410" s="2424" t="s">
        <v>2229</v>
      </c>
      <c r="V410"/>
      <c r="W410"/>
      <c r="X410"/>
      <c r="Y410"/>
      <c r="Z410"/>
      <c r="AA410"/>
      <c r="AB410"/>
      <c r="AC410"/>
      <c r="AD410"/>
      <c r="AE410"/>
    </row>
    <row r="411" spans="1:31" x14ac:dyDescent="0.25">
      <c r="A411" s="1597" t="s">
        <v>1225</v>
      </c>
      <c r="B411" s="1599" t="s">
        <v>1250</v>
      </c>
      <c r="C411" s="2430">
        <v>2007</v>
      </c>
      <c r="D411" s="1701">
        <v>5.0999999999999996</v>
      </c>
      <c r="E411" s="1703">
        <v>7.7</v>
      </c>
      <c r="F411" s="1702" t="s">
        <v>2228</v>
      </c>
      <c r="G411" s="1698">
        <v>2008</v>
      </c>
      <c r="H411" s="1699">
        <v>5.2</v>
      </c>
      <c r="I411" s="1700">
        <v>7.9</v>
      </c>
      <c r="J411" s="1697" t="s">
        <v>2228</v>
      </c>
      <c r="K411" s="1698">
        <v>2009</v>
      </c>
      <c r="L411" s="1695">
        <v>5.2184000000000008</v>
      </c>
      <c r="M411" s="1695">
        <v>8.6</v>
      </c>
      <c r="N411" s="1697" t="s">
        <v>2229</v>
      </c>
      <c r="O411" s="1696">
        <v>2010</v>
      </c>
      <c r="P411" s="1695">
        <v>5.4</v>
      </c>
      <c r="Q411" s="2424" t="s">
        <v>2229</v>
      </c>
      <c r="R411" s="2431">
        <v>2011</v>
      </c>
      <c r="S411" s="1695">
        <v>5.4496000000000002</v>
      </c>
      <c r="T411" s="2424" t="s">
        <v>2229</v>
      </c>
      <c r="V411"/>
      <c r="W411"/>
      <c r="X411"/>
      <c r="Y411"/>
      <c r="Z411"/>
      <c r="AA411"/>
      <c r="AB411"/>
      <c r="AC411"/>
      <c r="AD411"/>
      <c r="AE411"/>
    </row>
    <row r="412" spans="1:31" x14ac:dyDescent="0.25">
      <c r="A412" s="1597" t="s">
        <v>1225</v>
      </c>
      <c r="B412" s="1599" t="s">
        <v>1249</v>
      </c>
      <c r="C412" s="2430">
        <v>2007</v>
      </c>
      <c r="D412" s="1701">
        <v>1.7</v>
      </c>
      <c r="E412" s="1697">
        <v>9.3000000000000007</v>
      </c>
      <c r="F412" s="1697" t="s">
        <v>2229</v>
      </c>
      <c r="G412" s="1698">
        <v>2008</v>
      </c>
      <c r="H412" s="1699">
        <v>1.6</v>
      </c>
      <c r="I412" s="1697">
        <v>7.6</v>
      </c>
      <c r="J412" s="1697" t="s">
        <v>2228</v>
      </c>
      <c r="K412" s="1698">
        <v>2009</v>
      </c>
      <c r="L412" s="1695">
        <v>1.5848000000000002</v>
      </c>
      <c r="M412" s="1695">
        <v>7.2</v>
      </c>
      <c r="N412" s="1697" t="s">
        <v>2228</v>
      </c>
      <c r="O412" s="1696">
        <v>2010</v>
      </c>
      <c r="P412" s="1695">
        <v>2</v>
      </c>
      <c r="Q412" s="2424" t="s">
        <v>2229</v>
      </c>
      <c r="R412" s="2431">
        <v>2011</v>
      </c>
      <c r="S412" s="1695">
        <v>1.96</v>
      </c>
      <c r="T412" s="2424" t="s">
        <v>2229</v>
      </c>
      <c r="V412"/>
      <c r="W412"/>
      <c r="X412"/>
      <c r="Y412"/>
      <c r="Z412"/>
      <c r="AA412"/>
      <c r="AB412"/>
      <c r="AC412"/>
      <c r="AD412"/>
      <c r="AE412"/>
    </row>
    <row r="413" spans="1:31" x14ac:dyDescent="0.25">
      <c r="A413" s="1597" t="s">
        <v>1225</v>
      </c>
      <c r="B413" s="1599" t="s">
        <v>1247</v>
      </c>
      <c r="C413" s="2430">
        <v>2007</v>
      </c>
      <c r="D413" s="1701">
        <v>0.5</v>
      </c>
      <c r="E413" s="1700">
        <v>8.3000000000000007</v>
      </c>
      <c r="F413" s="1697" t="s">
        <v>2229</v>
      </c>
      <c r="G413" s="1698">
        <v>2008</v>
      </c>
      <c r="H413" s="1699">
        <v>0.6</v>
      </c>
      <c r="I413" s="1700">
        <v>7.6</v>
      </c>
      <c r="J413" s="1697" t="s">
        <v>2228</v>
      </c>
      <c r="K413" s="1698">
        <v>2009</v>
      </c>
      <c r="L413" s="1695">
        <v>0.59039999999999992</v>
      </c>
      <c r="M413" s="1695">
        <v>8.8000000000000007</v>
      </c>
      <c r="N413" s="1697" t="s">
        <v>2229</v>
      </c>
      <c r="O413" s="1696">
        <v>2010</v>
      </c>
      <c r="P413" s="1695">
        <v>0.6</v>
      </c>
      <c r="Q413" s="1697" t="s">
        <v>2228</v>
      </c>
      <c r="R413" s="2431">
        <v>2011</v>
      </c>
      <c r="S413" s="1695">
        <v>0.62760000000000005</v>
      </c>
      <c r="T413" s="1697" t="s">
        <v>2228</v>
      </c>
      <c r="V413"/>
      <c r="W413"/>
      <c r="X413"/>
      <c r="Y413"/>
      <c r="Z413"/>
      <c r="AA413"/>
      <c r="AB413"/>
      <c r="AC413"/>
      <c r="AD413"/>
      <c r="AE413"/>
    </row>
    <row r="414" spans="1:31" x14ac:dyDescent="0.25">
      <c r="A414" s="1597" t="s">
        <v>1225</v>
      </c>
      <c r="B414" s="1599" t="s">
        <v>1245</v>
      </c>
      <c r="C414" s="2430">
        <v>2007</v>
      </c>
      <c r="D414" s="1701">
        <v>9.6</v>
      </c>
      <c r="E414" s="1697">
        <v>8.5</v>
      </c>
      <c r="F414" s="1697" t="s">
        <v>2229</v>
      </c>
      <c r="G414" s="1698">
        <v>2008</v>
      </c>
      <c r="H414" s="1699">
        <v>0.6</v>
      </c>
      <c r="I414" s="1697">
        <v>7.3</v>
      </c>
      <c r="J414" s="1697" t="s">
        <v>2228</v>
      </c>
      <c r="K414" s="1698">
        <v>2009</v>
      </c>
      <c r="L414" s="1695">
        <v>9.5</v>
      </c>
      <c r="M414" s="1695">
        <v>6.2</v>
      </c>
      <c r="N414" s="1697" t="s">
        <v>2228</v>
      </c>
      <c r="O414" s="1696">
        <v>2010</v>
      </c>
      <c r="P414" s="1695" t="s">
        <v>2225</v>
      </c>
      <c r="Q414" s="2424" t="s">
        <v>2228</v>
      </c>
      <c r="R414" s="2431">
        <v>2011</v>
      </c>
      <c r="S414" s="1695">
        <v>0.70599999999999996</v>
      </c>
      <c r="T414" s="2424" t="s">
        <v>2229</v>
      </c>
      <c r="V414"/>
      <c r="W414"/>
      <c r="X414"/>
      <c r="Y414"/>
      <c r="Z414"/>
      <c r="AA414"/>
      <c r="AB414"/>
      <c r="AC414"/>
      <c r="AD414"/>
      <c r="AE414"/>
    </row>
    <row r="415" spans="1:31" x14ac:dyDescent="0.25">
      <c r="A415" s="1597" t="s">
        <v>1225</v>
      </c>
      <c r="B415" s="1599" t="s">
        <v>1244</v>
      </c>
      <c r="C415" s="2430">
        <v>2007</v>
      </c>
      <c r="D415" s="1701">
        <v>244.5</v>
      </c>
      <c r="E415" s="1700">
        <v>10</v>
      </c>
      <c r="F415" s="1697" t="s">
        <v>2229</v>
      </c>
      <c r="G415" s="1698">
        <v>2008</v>
      </c>
      <c r="H415" s="1699">
        <v>233.8</v>
      </c>
      <c r="I415" s="1700">
        <v>10</v>
      </c>
      <c r="J415" s="1697" t="s">
        <v>2229</v>
      </c>
      <c r="K415" s="1698">
        <v>2009</v>
      </c>
      <c r="L415" s="1695">
        <v>236.8674</v>
      </c>
      <c r="M415" s="1695">
        <v>10</v>
      </c>
      <c r="N415" s="1697" t="s">
        <v>2229</v>
      </c>
      <c r="O415" s="1696">
        <v>2010</v>
      </c>
      <c r="P415" s="1695">
        <v>230.1</v>
      </c>
      <c r="Q415" s="2424" t="s">
        <v>2229</v>
      </c>
      <c r="R415" s="2431">
        <v>2011</v>
      </c>
      <c r="S415" s="1695">
        <v>232.2456</v>
      </c>
      <c r="T415" s="2424" t="s">
        <v>2229</v>
      </c>
      <c r="V415"/>
      <c r="W415"/>
      <c r="X415"/>
      <c r="Y415"/>
      <c r="Z415"/>
      <c r="AA415"/>
      <c r="AB415"/>
      <c r="AC415"/>
      <c r="AD415"/>
      <c r="AE415"/>
    </row>
    <row r="416" spans="1:31" x14ac:dyDescent="0.25">
      <c r="A416" s="1597" t="s">
        <v>1225</v>
      </c>
      <c r="B416" s="1599" t="s">
        <v>1242</v>
      </c>
      <c r="C416" s="2430">
        <v>2007</v>
      </c>
      <c r="D416" s="1701">
        <v>6.1</v>
      </c>
      <c r="E416" s="1702">
        <v>6</v>
      </c>
      <c r="F416" s="1702" t="s">
        <v>2228</v>
      </c>
      <c r="G416" s="1698">
        <v>2008</v>
      </c>
      <c r="H416" s="1699">
        <v>5.5</v>
      </c>
      <c r="I416" s="1697">
        <v>7.9</v>
      </c>
      <c r="J416" s="1697" t="s">
        <v>2228</v>
      </c>
      <c r="K416" s="1698">
        <v>2009</v>
      </c>
      <c r="L416" s="1695">
        <v>5.6159999999999997</v>
      </c>
      <c r="M416" s="1695">
        <v>8.8000000000000007</v>
      </c>
      <c r="N416" s="1697" t="s">
        <v>2229</v>
      </c>
      <c r="O416" s="1696">
        <v>2010</v>
      </c>
      <c r="P416" s="1695">
        <v>5.9</v>
      </c>
      <c r="Q416" s="2424" t="s">
        <v>2229</v>
      </c>
      <c r="R416" s="2431">
        <v>2011</v>
      </c>
      <c r="S416" s="1695">
        <v>5.9652000000000012</v>
      </c>
      <c r="T416" s="1697" t="s">
        <v>2228</v>
      </c>
      <c r="V416"/>
      <c r="W416"/>
      <c r="X416"/>
      <c r="Y416"/>
      <c r="Z416"/>
      <c r="AA416"/>
      <c r="AB416"/>
      <c r="AC416"/>
      <c r="AD416"/>
      <c r="AE416"/>
    </row>
    <row r="417" spans="1:31" x14ac:dyDescent="0.25">
      <c r="A417" s="1597" t="s">
        <v>1225</v>
      </c>
      <c r="B417" s="1599" t="s">
        <v>1241</v>
      </c>
      <c r="C417" s="2430">
        <v>2007</v>
      </c>
      <c r="D417" s="1701">
        <v>3.8</v>
      </c>
      <c r="E417" s="1700">
        <v>8.6</v>
      </c>
      <c r="F417" s="1697" t="s">
        <v>2229</v>
      </c>
      <c r="G417" s="1698">
        <v>2008</v>
      </c>
      <c r="H417" s="1699">
        <v>4.0999999999999996</v>
      </c>
      <c r="I417" s="1700">
        <v>7.6</v>
      </c>
      <c r="J417" s="1697" t="s">
        <v>2228</v>
      </c>
      <c r="K417" s="1698">
        <v>2009</v>
      </c>
      <c r="L417" s="1695">
        <v>4.1180000000000003</v>
      </c>
      <c r="M417" s="1695">
        <v>7</v>
      </c>
      <c r="N417" s="1697" t="s">
        <v>2228</v>
      </c>
      <c r="O417" s="1696">
        <v>2010</v>
      </c>
      <c r="P417" s="1695">
        <v>4.2</v>
      </c>
      <c r="Q417" s="2424" t="s">
        <v>2229</v>
      </c>
      <c r="R417" s="2431">
        <v>2011</v>
      </c>
      <c r="S417" s="1695">
        <v>4.2324000000000002</v>
      </c>
      <c r="T417" s="2424" t="s">
        <v>2229</v>
      </c>
      <c r="V417"/>
      <c r="W417"/>
      <c r="X417"/>
      <c r="Y417"/>
      <c r="Z417"/>
      <c r="AA417"/>
      <c r="AB417"/>
      <c r="AC417"/>
      <c r="AD417"/>
      <c r="AE417"/>
    </row>
    <row r="418" spans="1:31" x14ac:dyDescent="0.25">
      <c r="A418" s="1597" t="s">
        <v>1225</v>
      </c>
      <c r="B418" s="1599" t="s">
        <v>1240</v>
      </c>
      <c r="C418" s="2430">
        <v>2007</v>
      </c>
      <c r="D418" s="1701">
        <v>2.1</v>
      </c>
      <c r="E418" s="1702">
        <v>6.8</v>
      </c>
      <c r="F418" s="1702" t="s">
        <v>2228</v>
      </c>
      <c r="G418" s="1698">
        <v>2008</v>
      </c>
      <c r="H418" s="1699">
        <v>2.1</v>
      </c>
      <c r="I418" s="1697">
        <v>7.8</v>
      </c>
      <c r="J418" s="1697" t="s">
        <v>2228</v>
      </c>
      <c r="K418" s="1698">
        <v>2009</v>
      </c>
      <c r="L418" s="1695">
        <v>2.1024000000000003</v>
      </c>
      <c r="M418" s="1695">
        <v>8.1</v>
      </c>
      <c r="N418" s="1697" t="s">
        <v>2229</v>
      </c>
      <c r="O418" s="1696">
        <v>2010</v>
      </c>
      <c r="P418" s="1695">
        <v>2.1</v>
      </c>
      <c r="Q418" s="2424" t="s">
        <v>2228</v>
      </c>
      <c r="R418" s="2431">
        <v>2011</v>
      </c>
      <c r="S418" s="1695">
        <v>2.1435999999999997</v>
      </c>
      <c r="T418" s="2424" t="s">
        <v>2229</v>
      </c>
      <c r="V418"/>
      <c r="W418"/>
      <c r="X418"/>
      <c r="Y418"/>
      <c r="Z418"/>
      <c r="AA418"/>
      <c r="AB418"/>
      <c r="AC418"/>
      <c r="AD418"/>
      <c r="AE418"/>
    </row>
    <row r="419" spans="1:31" x14ac:dyDescent="0.25">
      <c r="A419" s="1597" t="s">
        <v>1225</v>
      </c>
      <c r="B419" s="1599" t="s">
        <v>1239</v>
      </c>
      <c r="C419" s="2430">
        <v>2007</v>
      </c>
      <c r="D419" s="1701">
        <v>2</v>
      </c>
      <c r="E419" s="1700">
        <v>5.4</v>
      </c>
      <c r="F419" s="1697" t="s">
        <v>2227</v>
      </c>
      <c r="G419" s="1698">
        <v>2008</v>
      </c>
      <c r="H419" s="1699">
        <v>1.9</v>
      </c>
      <c r="I419" s="1700">
        <v>7.9</v>
      </c>
      <c r="J419" s="1697" t="s">
        <v>2228</v>
      </c>
      <c r="K419" s="1698">
        <v>2009</v>
      </c>
      <c r="L419" s="1695">
        <v>1.9028000000000003</v>
      </c>
      <c r="M419" s="1695">
        <v>9.3000000000000007</v>
      </c>
      <c r="N419" s="1697" t="s">
        <v>2229</v>
      </c>
      <c r="O419" s="1696">
        <v>2010</v>
      </c>
      <c r="P419" s="1695">
        <v>2</v>
      </c>
      <c r="Q419" s="2424" t="s">
        <v>2229</v>
      </c>
      <c r="R419" s="2431">
        <v>2011</v>
      </c>
      <c r="S419" s="1695">
        <v>1.9852000000000001</v>
      </c>
      <c r="T419" s="2424" t="s">
        <v>2229</v>
      </c>
      <c r="V419"/>
      <c r="W419"/>
      <c r="X419"/>
      <c r="Y419"/>
      <c r="Z419"/>
      <c r="AA419"/>
      <c r="AB419"/>
      <c r="AC419"/>
      <c r="AD419"/>
      <c r="AE419"/>
    </row>
    <row r="420" spans="1:31" x14ac:dyDescent="0.25">
      <c r="A420" s="1597" t="s">
        <v>1225</v>
      </c>
      <c r="B420" s="1599" t="s">
        <v>1238</v>
      </c>
      <c r="C420" s="2430">
        <v>2007</v>
      </c>
      <c r="D420" s="1701">
        <v>7.5</v>
      </c>
      <c r="E420" s="1697">
        <v>8.6</v>
      </c>
      <c r="F420" s="1697" t="s">
        <v>2229</v>
      </c>
      <c r="G420" s="1698">
        <v>2008</v>
      </c>
      <c r="H420" s="1699">
        <v>7.8</v>
      </c>
      <c r="I420" s="1697">
        <v>7.1</v>
      </c>
      <c r="J420" s="1697" t="s">
        <v>2228</v>
      </c>
      <c r="K420" s="1698">
        <v>2009</v>
      </c>
      <c r="L420" s="1695">
        <v>7.8339999999999996</v>
      </c>
      <c r="M420" s="1695">
        <v>9.3000000000000007</v>
      </c>
      <c r="N420" s="1697" t="s">
        <v>2229</v>
      </c>
      <c r="O420" s="1696">
        <v>2010</v>
      </c>
      <c r="P420" s="1695">
        <v>8.6999999999999993</v>
      </c>
      <c r="Q420" s="2424" t="s">
        <v>2228</v>
      </c>
      <c r="R420" s="2431">
        <v>2011</v>
      </c>
      <c r="S420" s="1695">
        <v>8.7348000000000017</v>
      </c>
      <c r="T420" s="2424" t="s">
        <v>2229</v>
      </c>
      <c r="V420"/>
      <c r="W420"/>
      <c r="X420"/>
      <c r="Y420"/>
      <c r="Z420"/>
      <c r="AA420"/>
      <c r="AB420"/>
      <c r="AC420"/>
      <c r="AD420"/>
      <c r="AE420"/>
    </row>
    <row r="421" spans="1:31" x14ac:dyDescent="0.25">
      <c r="A421" s="1597" t="s">
        <v>1225</v>
      </c>
      <c r="B421" s="1599" t="s">
        <v>1236</v>
      </c>
      <c r="C421" s="2430">
        <v>2007</v>
      </c>
      <c r="D421" s="1701">
        <v>0.6</v>
      </c>
      <c r="E421" s="1700">
        <v>5.9</v>
      </c>
      <c r="F421" s="1697" t="s">
        <v>2227</v>
      </c>
      <c r="G421" s="1698">
        <v>2008</v>
      </c>
      <c r="H421" s="1699">
        <v>0.5</v>
      </c>
      <c r="I421" s="1700">
        <v>7.3</v>
      </c>
      <c r="J421" s="1697" t="s">
        <v>2228</v>
      </c>
      <c r="K421" s="1698">
        <v>2009</v>
      </c>
      <c r="L421" s="1695">
        <v>0.51200000000000001</v>
      </c>
      <c r="M421" s="1695">
        <v>7.1</v>
      </c>
      <c r="N421" s="1697" t="s">
        <v>2228</v>
      </c>
      <c r="O421" s="1696">
        <v>2010</v>
      </c>
      <c r="P421" s="1695">
        <v>0.6</v>
      </c>
      <c r="Q421" s="2424" t="s">
        <v>2228</v>
      </c>
      <c r="R421" s="2431">
        <v>2011</v>
      </c>
      <c r="S421" s="1695">
        <v>0.5544</v>
      </c>
      <c r="T421" s="2424" t="s">
        <v>2229</v>
      </c>
      <c r="V421"/>
      <c r="W421"/>
      <c r="X421"/>
      <c r="Y421"/>
      <c r="Z421"/>
      <c r="AA421"/>
      <c r="AB421"/>
      <c r="AC421"/>
      <c r="AD421"/>
      <c r="AE421"/>
    </row>
    <row r="422" spans="1:31" x14ac:dyDescent="0.25">
      <c r="A422" s="1597" t="s">
        <v>1225</v>
      </c>
      <c r="B422" s="1599" t="s">
        <v>2012</v>
      </c>
      <c r="C422" s="2430">
        <v>2007</v>
      </c>
      <c r="D422" s="1701">
        <v>3.4</v>
      </c>
      <c r="E422" s="1697">
        <v>8.3000000000000007</v>
      </c>
      <c r="F422" s="1697" t="s">
        <v>2229</v>
      </c>
      <c r="G422" s="1698">
        <v>2008</v>
      </c>
      <c r="H422" s="1699">
        <v>3.4</v>
      </c>
      <c r="I422" s="1697">
        <v>6.5</v>
      </c>
      <c r="J422" s="1697" t="s">
        <v>2228</v>
      </c>
      <c r="K422" s="1698">
        <v>2009</v>
      </c>
      <c r="L422" s="1695">
        <v>3.4260000000000002</v>
      </c>
      <c r="M422" s="1695">
        <v>8.5</v>
      </c>
      <c r="N422" s="1697" t="s">
        <v>2229</v>
      </c>
      <c r="O422" s="1696">
        <v>2010</v>
      </c>
      <c r="P422" s="1695">
        <v>3.5</v>
      </c>
      <c r="Q422" s="1697" t="s">
        <v>2228</v>
      </c>
      <c r="R422" s="2431">
        <v>2011</v>
      </c>
      <c r="S422" s="1695">
        <v>3.5332000000000003</v>
      </c>
      <c r="T422" s="1697" t="s">
        <v>2228</v>
      </c>
      <c r="V422"/>
      <c r="W422"/>
      <c r="X422"/>
      <c r="Y422"/>
      <c r="Z422"/>
      <c r="AA422"/>
      <c r="AB422"/>
      <c r="AC422"/>
      <c r="AD422"/>
      <c r="AE422"/>
    </row>
    <row r="423" spans="1:31" x14ac:dyDescent="0.25">
      <c r="A423" s="1597" t="s">
        <v>1225</v>
      </c>
      <c r="B423" s="1599" t="s">
        <v>1233</v>
      </c>
      <c r="C423" s="2430">
        <v>2007</v>
      </c>
      <c r="D423" s="1701">
        <v>2.8</v>
      </c>
      <c r="E423" s="1703">
        <v>7.6</v>
      </c>
      <c r="F423" s="1702" t="s">
        <v>2228</v>
      </c>
      <c r="G423" s="1698">
        <v>2008</v>
      </c>
      <c r="H423" s="1699">
        <v>2.9</v>
      </c>
      <c r="I423" s="1700">
        <v>7.8</v>
      </c>
      <c r="J423" s="1697" t="s">
        <v>2228</v>
      </c>
      <c r="K423" s="1698">
        <v>2009</v>
      </c>
      <c r="L423" s="1695">
        <v>2.8844000000000003</v>
      </c>
      <c r="M423" s="1695">
        <v>8.8000000000000007</v>
      </c>
      <c r="N423" s="1697" t="s">
        <v>2229</v>
      </c>
      <c r="O423" s="1696">
        <v>2010</v>
      </c>
      <c r="P423" s="1695">
        <v>3</v>
      </c>
      <c r="Q423" s="2424" t="s">
        <v>2229</v>
      </c>
      <c r="R423" s="2431">
        <v>2011</v>
      </c>
      <c r="S423" s="1695">
        <v>2.9748000000000001</v>
      </c>
      <c r="T423" s="2424" t="s">
        <v>2229</v>
      </c>
      <c r="V423"/>
      <c r="W423"/>
      <c r="X423"/>
      <c r="Y423"/>
      <c r="Z423"/>
      <c r="AA423"/>
      <c r="AB423"/>
      <c r="AC423"/>
      <c r="AD423"/>
      <c r="AE423"/>
    </row>
    <row r="424" spans="1:31" x14ac:dyDescent="0.25">
      <c r="A424" s="1597" t="s">
        <v>1225</v>
      </c>
      <c r="B424" s="1599" t="s">
        <v>1231</v>
      </c>
      <c r="C424" s="2430">
        <v>2007</v>
      </c>
      <c r="D424" s="1701">
        <v>4.0999999999999996</v>
      </c>
      <c r="E424" s="1697">
        <v>9</v>
      </c>
      <c r="F424" s="1697" t="s">
        <v>2229</v>
      </c>
      <c r="G424" s="1698">
        <v>2008</v>
      </c>
      <c r="H424" s="1699">
        <v>3.5</v>
      </c>
      <c r="I424" s="1697">
        <v>8.1</v>
      </c>
      <c r="J424" s="1697" t="s">
        <v>2229</v>
      </c>
      <c r="K424" s="1698">
        <v>2009</v>
      </c>
      <c r="L424" s="1695">
        <v>3.5276000000000005</v>
      </c>
      <c r="M424" s="1695">
        <v>8.1</v>
      </c>
      <c r="N424" s="1697" t="s">
        <v>2229</v>
      </c>
      <c r="O424" s="1696">
        <v>2010</v>
      </c>
      <c r="P424" s="1695">
        <v>4</v>
      </c>
      <c r="Q424" s="2424" t="s">
        <v>2228</v>
      </c>
      <c r="R424" s="2431">
        <v>2011</v>
      </c>
      <c r="S424" s="1695">
        <v>4.0976000000000008</v>
      </c>
      <c r="T424" s="2424" t="s">
        <v>2229</v>
      </c>
      <c r="V424"/>
      <c r="W424"/>
      <c r="X424"/>
      <c r="Y424"/>
      <c r="Z424"/>
      <c r="AA424"/>
      <c r="AB424"/>
      <c r="AC424"/>
      <c r="AD424"/>
      <c r="AE424"/>
    </row>
    <row r="425" spans="1:31" x14ac:dyDescent="0.25">
      <c r="A425" s="1597" t="s">
        <v>1225</v>
      </c>
      <c r="B425" s="1599" t="s">
        <v>1229</v>
      </c>
      <c r="C425" s="2430">
        <v>2007</v>
      </c>
      <c r="D425" s="1701">
        <v>2.1</v>
      </c>
      <c r="E425" s="1700">
        <v>5.8</v>
      </c>
      <c r="F425" s="1697" t="s">
        <v>2227</v>
      </c>
      <c r="G425" s="1698">
        <v>2008</v>
      </c>
      <c r="H425" s="1699">
        <v>2.2999999999999998</v>
      </c>
      <c r="I425" s="1700">
        <v>7.8</v>
      </c>
      <c r="J425" s="1697" t="s">
        <v>2228</v>
      </c>
      <c r="K425" s="1698">
        <v>2009</v>
      </c>
      <c r="L425" s="1695">
        <v>2.3964000000000003</v>
      </c>
      <c r="M425" s="1695">
        <v>8.5</v>
      </c>
      <c r="N425" s="1697" t="s">
        <v>2229</v>
      </c>
      <c r="O425" s="1696">
        <v>2010</v>
      </c>
      <c r="P425" s="1695">
        <v>2.5</v>
      </c>
      <c r="Q425" s="2424" t="s">
        <v>2229</v>
      </c>
      <c r="R425" s="2431">
        <v>2011</v>
      </c>
      <c r="S425" s="1695">
        <v>2.6012000000000004</v>
      </c>
      <c r="T425" s="2424" t="s">
        <v>2229</v>
      </c>
      <c r="V425"/>
      <c r="W425"/>
      <c r="X425"/>
      <c r="Y425"/>
      <c r="Z425"/>
      <c r="AA425"/>
      <c r="AB425"/>
      <c r="AC425"/>
      <c r="AD425"/>
      <c r="AE425"/>
    </row>
    <row r="426" spans="1:31" x14ac:dyDescent="0.25">
      <c r="A426" s="1597" t="s">
        <v>1225</v>
      </c>
      <c r="B426" s="1599" t="s">
        <v>1228</v>
      </c>
      <c r="C426" s="2430">
        <v>2007</v>
      </c>
      <c r="D426" s="1701">
        <v>0.5</v>
      </c>
      <c r="E426" s="1697">
        <v>5.9</v>
      </c>
      <c r="F426" s="1697" t="s">
        <v>2227</v>
      </c>
      <c r="G426" s="1698">
        <v>2008</v>
      </c>
      <c r="H426" s="1699">
        <v>0.5</v>
      </c>
      <c r="I426" s="1697">
        <v>6.8</v>
      </c>
      <c r="J426" s="1697" t="s">
        <v>2228</v>
      </c>
      <c r="K426" s="1698">
        <v>2009</v>
      </c>
      <c r="L426" s="1695">
        <v>0.47199999999999998</v>
      </c>
      <c r="M426" s="1695">
        <v>7.7</v>
      </c>
      <c r="N426" s="1697" t="s">
        <v>2228</v>
      </c>
      <c r="O426" s="1696">
        <v>2010</v>
      </c>
      <c r="P426" s="1695">
        <v>0.6</v>
      </c>
      <c r="Q426" s="2424" t="s">
        <v>2228</v>
      </c>
      <c r="R426" s="2431">
        <v>2011</v>
      </c>
      <c r="S426" s="1695">
        <v>0.5756</v>
      </c>
      <c r="T426" s="1697" t="s">
        <v>2228</v>
      </c>
      <c r="V426"/>
      <c r="W426"/>
      <c r="X426"/>
      <c r="Y426"/>
      <c r="Z426"/>
      <c r="AA426"/>
      <c r="AB426"/>
      <c r="AC426"/>
      <c r="AD426"/>
      <c r="AE426"/>
    </row>
    <row r="427" spans="1:31" x14ac:dyDescent="0.25">
      <c r="A427" s="1597" t="s">
        <v>1225</v>
      </c>
      <c r="B427" s="1599" t="s">
        <v>1226</v>
      </c>
      <c r="C427" s="2430">
        <v>2007</v>
      </c>
      <c r="D427" s="1701">
        <v>32.9</v>
      </c>
      <c r="E427" s="1700">
        <v>8.9</v>
      </c>
      <c r="F427" s="1697" t="s">
        <v>2229</v>
      </c>
      <c r="G427" s="1698">
        <v>2008</v>
      </c>
      <c r="H427" s="1699">
        <v>31.1</v>
      </c>
      <c r="I427" s="1697">
        <v>8.8000000000000007</v>
      </c>
      <c r="J427" s="1697" t="s">
        <v>2229</v>
      </c>
      <c r="K427" s="1698">
        <v>2009</v>
      </c>
      <c r="L427" s="1695">
        <v>31.293600000000001</v>
      </c>
      <c r="M427" s="1695">
        <v>9.1538461538461533</v>
      </c>
      <c r="N427" s="1697" t="s">
        <v>2229</v>
      </c>
      <c r="O427" s="1696">
        <v>2010</v>
      </c>
      <c r="P427" s="1695">
        <v>32.9</v>
      </c>
      <c r="Q427" s="2424" t="s">
        <v>2229</v>
      </c>
      <c r="R427" s="2431">
        <v>2011</v>
      </c>
      <c r="S427" s="1695">
        <v>33.198</v>
      </c>
      <c r="T427" s="2424" t="s">
        <v>2229</v>
      </c>
      <c r="V427"/>
      <c r="W427"/>
      <c r="X427"/>
      <c r="Y427"/>
      <c r="Z427"/>
      <c r="AA427"/>
      <c r="AB427"/>
      <c r="AC427"/>
      <c r="AD427"/>
      <c r="AE427"/>
    </row>
    <row r="428" spans="1:31" x14ac:dyDescent="0.25">
      <c r="A428" s="1597" t="s">
        <v>1173</v>
      </c>
      <c r="B428" s="1599" t="s">
        <v>1223</v>
      </c>
      <c r="C428" s="2430">
        <v>2007</v>
      </c>
      <c r="D428" s="1701">
        <v>1.3</v>
      </c>
      <c r="E428" s="1697">
        <v>9.6999999999999993</v>
      </c>
      <c r="F428" s="1697" t="s">
        <v>2229</v>
      </c>
      <c r="G428" s="1698">
        <v>2008</v>
      </c>
      <c r="H428" s="1699">
        <v>1.2</v>
      </c>
      <c r="I428" s="1697">
        <v>9.1</v>
      </c>
      <c r="J428" s="1697" t="s">
        <v>2229</v>
      </c>
      <c r="K428" s="1698">
        <v>2009</v>
      </c>
      <c r="L428" s="1695">
        <v>1.2372000000000001</v>
      </c>
      <c r="M428" s="1695">
        <v>9.1</v>
      </c>
      <c r="N428" s="1697" t="s">
        <v>2229</v>
      </c>
      <c r="O428" s="1696">
        <v>2010</v>
      </c>
      <c r="P428" s="1695">
        <v>1.3</v>
      </c>
      <c r="Q428" s="2424" t="s">
        <v>2229</v>
      </c>
      <c r="R428" s="2431">
        <v>2011</v>
      </c>
      <c r="S428" s="1695">
        <v>1.2768000000000002</v>
      </c>
      <c r="T428" s="2424" t="s">
        <v>2229</v>
      </c>
      <c r="V428"/>
      <c r="W428"/>
      <c r="X428"/>
      <c r="Y428"/>
      <c r="Z428"/>
      <c r="AA428"/>
      <c r="AB428"/>
      <c r="AC428"/>
      <c r="AD428"/>
      <c r="AE428"/>
    </row>
    <row r="429" spans="1:31" x14ac:dyDescent="0.25">
      <c r="A429" s="1597" t="s">
        <v>1173</v>
      </c>
      <c r="B429" s="1599" t="s">
        <v>1221</v>
      </c>
      <c r="C429" s="2430">
        <v>2007</v>
      </c>
      <c r="D429" s="1701">
        <v>1.3</v>
      </c>
      <c r="E429" s="1700">
        <v>8.4</v>
      </c>
      <c r="F429" s="1697" t="s">
        <v>2229</v>
      </c>
      <c r="G429" s="1698">
        <v>2008</v>
      </c>
      <c r="H429" s="1699">
        <v>1.4</v>
      </c>
      <c r="I429" s="1697">
        <v>7.8</v>
      </c>
      <c r="J429" s="1697" t="s">
        <v>2228</v>
      </c>
      <c r="K429" s="1698">
        <v>2009</v>
      </c>
      <c r="L429" s="1695">
        <v>1.4379999999999999</v>
      </c>
      <c r="M429" s="1695">
        <v>7.4</v>
      </c>
      <c r="N429" s="1697" t="s">
        <v>2228</v>
      </c>
      <c r="O429" s="1696">
        <v>2010</v>
      </c>
      <c r="P429" s="1695">
        <v>1.3</v>
      </c>
      <c r="Q429" s="2424" t="s">
        <v>2229</v>
      </c>
      <c r="R429" s="2431">
        <v>2011</v>
      </c>
      <c r="S429" s="1695">
        <v>1.3396000000000001</v>
      </c>
      <c r="T429" s="1697" t="s">
        <v>2228</v>
      </c>
      <c r="V429"/>
      <c r="W429"/>
      <c r="X429"/>
      <c r="Y429"/>
      <c r="Z429"/>
      <c r="AA429"/>
      <c r="AB429"/>
      <c r="AC429"/>
      <c r="AD429"/>
      <c r="AE429"/>
    </row>
    <row r="430" spans="1:31" x14ac:dyDescent="0.25">
      <c r="A430" s="1597" t="s">
        <v>1173</v>
      </c>
      <c r="B430" s="1599" t="s">
        <v>1219</v>
      </c>
      <c r="C430" s="2430">
        <v>2007</v>
      </c>
      <c r="D430" s="1701">
        <v>7.1</v>
      </c>
      <c r="E430" s="1697">
        <v>8.6999999999999993</v>
      </c>
      <c r="F430" s="1697" t="s">
        <v>2229</v>
      </c>
      <c r="G430" s="1698">
        <v>2008</v>
      </c>
      <c r="H430" s="1699">
        <v>4.9000000000000004</v>
      </c>
      <c r="I430" s="1697">
        <v>7.6</v>
      </c>
      <c r="J430" s="1697" t="s">
        <v>2228</v>
      </c>
      <c r="K430" s="1698">
        <v>2009</v>
      </c>
      <c r="L430" s="1695">
        <v>5.0264000000000006</v>
      </c>
      <c r="M430" s="1695">
        <v>10</v>
      </c>
      <c r="N430" s="1697" t="s">
        <v>2229</v>
      </c>
      <c r="O430" s="1696">
        <v>2010</v>
      </c>
      <c r="P430" s="1695">
        <v>5.5</v>
      </c>
      <c r="Q430" s="2424" t="s">
        <v>2229</v>
      </c>
      <c r="R430" s="2431">
        <v>2011</v>
      </c>
      <c r="S430" s="1695">
        <v>5.5516000000000005</v>
      </c>
      <c r="T430" s="2424" t="s">
        <v>2229</v>
      </c>
      <c r="V430"/>
      <c r="W430"/>
      <c r="X430"/>
      <c r="Y430"/>
      <c r="Z430"/>
      <c r="AA430"/>
      <c r="AB430"/>
      <c r="AC430"/>
      <c r="AD430"/>
      <c r="AE430"/>
    </row>
    <row r="431" spans="1:31" x14ac:dyDescent="0.25">
      <c r="A431" s="1597" t="s">
        <v>1173</v>
      </c>
      <c r="B431" s="1599" t="s">
        <v>1218</v>
      </c>
      <c r="C431" s="2430">
        <v>2007</v>
      </c>
      <c r="D431" s="1701">
        <v>0.4</v>
      </c>
      <c r="E431" s="1700">
        <v>9</v>
      </c>
      <c r="F431" s="1697" t="s">
        <v>2229</v>
      </c>
      <c r="G431" s="1698">
        <v>2008</v>
      </c>
      <c r="H431" s="1699">
        <v>1.4</v>
      </c>
      <c r="I431" s="1697">
        <v>7.2</v>
      </c>
      <c r="J431" s="1697" t="s">
        <v>2228</v>
      </c>
      <c r="K431" s="1698">
        <v>2009</v>
      </c>
      <c r="L431" s="1695">
        <v>1.5196000000000001</v>
      </c>
      <c r="M431" s="1695">
        <v>9.5</v>
      </c>
      <c r="N431" s="1697" t="s">
        <v>2229</v>
      </c>
      <c r="O431" s="1696">
        <v>2010</v>
      </c>
      <c r="P431" s="1695">
        <v>0.5</v>
      </c>
      <c r="Q431" s="1697" t="s">
        <v>2228</v>
      </c>
      <c r="R431" s="2431">
        <v>2011</v>
      </c>
      <c r="S431" s="1695">
        <v>0.5</v>
      </c>
      <c r="T431" s="1697" t="s">
        <v>2228</v>
      </c>
      <c r="V431"/>
      <c r="W431"/>
      <c r="X431"/>
      <c r="Y431"/>
      <c r="Z431"/>
      <c r="AA431"/>
      <c r="AB431"/>
      <c r="AC431"/>
      <c r="AD431"/>
      <c r="AE431"/>
    </row>
    <row r="432" spans="1:31" x14ac:dyDescent="0.25">
      <c r="A432" s="1597" t="s">
        <v>1173</v>
      </c>
      <c r="B432" s="1599" t="s">
        <v>1216</v>
      </c>
      <c r="C432" s="2430">
        <v>2007</v>
      </c>
      <c r="D432" s="1701">
        <v>4.5999999999999996</v>
      </c>
      <c r="E432" s="1697">
        <v>8.6</v>
      </c>
      <c r="F432" s="1697" t="s">
        <v>2229</v>
      </c>
      <c r="G432" s="1698">
        <v>2008</v>
      </c>
      <c r="H432" s="1699">
        <v>4.7</v>
      </c>
      <c r="I432" s="1697">
        <v>7.3</v>
      </c>
      <c r="J432" s="1697" t="s">
        <v>2228</v>
      </c>
      <c r="K432" s="1698">
        <v>2009</v>
      </c>
      <c r="L432" s="1695">
        <v>4.7652000000000001</v>
      </c>
      <c r="M432" s="1695">
        <v>9.4</v>
      </c>
      <c r="N432" s="1697" t="s">
        <v>2229</v>
      </c>
      <c r="O432" s="1696">
        <v>2010</v>
      </c>
      <c r="P432" s="1695">
        <v>5.2</v>
      </c>
      <c r="Q432" s="2424" t="s">
        <v>2229</v>
      </c>
      <c r="R432" s="2431">
        <v>2011</v>
      </c>
      <c r="S432" s="1695">
        <v>5.2752000000000008</v>
      </c>
      <c r="T432" s="2424" t="s">
        <v>2229</v>
      </c>
      <c r="V432"/>
      <c r="W432"/>
      <c r="X432"/>
      <c r="Y432"/>
      <c r="Z432"/>
      <c r="AA432"/>
      <c r="AB432"/>
      <c r="AC432"/>
      <c r="AD432"/>
      <c r="AE432"/>
    </row>
    <row r="433" spans="1:31" x14ac:dyDescent="0.25">
      <c r="A433" s="1597" t="s">
        <v>1173</v>
      </c>
      <c r="B433" s="1599" t="s">
        <v>1215</v>
      </c>
      <c r="C433" s="2430">
        <v>2007</v>
      </c>
      <c r="D433" s="1701">
        <v>5.4</v>
      </c>
      <c r="E433" s="1703">
        <v>7.9</v>
      </c>
      <c r="F433" s="1702" t="s">
        <v>2228</v>
      </c>
      <c r="G433" s="1698">
        <v>2008</v>
      </c>
      <c r="H433" s="1699">
        <v>5.5</v>
      </c>
      <c r="I433" s="1697">
        <v>7.9</v>
      </c>
      <c r="J433" s="1697" t="s">
        <v>2228</v>
      </c>
      <c r="K433" s="1698">
        <v>2009</v>
      </c>
      <c r="L433" s="1695">
        <v>5.548</v>
      </c>
      <c r="M433" s="1695">
        <v>7.2</v>
      </c>
      <c r="N433" s="1697" t="s">
        <v>2228</v>
      </c>
      <c r="O433" s="1696">
        <v>2010</v>
      </c>
      <c r="P433" s="1695">
        <v>5.8</v>
      </c>
      <c r="Q433" s="2424" t="s">
        <v>2228</v>
      </c>
      <c r="R433" s="2431">
        <v>2011</v>
      </c>
      <c r="S433" s="1695">
        <v>5.7924000000000007</v>
      </c>
      <c r="T433" s="2424" t="s">
        <v>2227</v>
      </c>
      <c r="V433"/>
      <c r="W433"/>
      <c r="X433"/>
      <c r="Y433"/>
      <c r="Z433"/>
      <c r="AA433"/>
      <c r="AB433"/>
      <c r="AC433"/>
      <c r="AD433"/>
      <c r="AE433"/>
    </row>
    <row r="434" spans="1:31" x14ac:dyDescent="0.25">
      <c r="A434" s="1597" t="s">
        <v>1173</v>
      </c>
      <c r="B434" s="1599" t="s">
        <v>1214</v>
      </c>
      <c r="C434" s="2430">
        <v>2007</v>
      </c>
      <c r="D434" s="1701">
        <v>2.6</v>
      </c>
      <c r="E434" s="1702">
        <v>7.9</v>
      </c>
      <c r="F434" s="1702" t="s">
        <v>2228</v>
      </c>
      <c r="G434" s="1698">
        <v>2008</v>
      </c>
      <c r="H434" s="1699">
        <v>3</v>
      </c>
      <c r="I434" s="1697">
        <v>7</v>
      </c>
      <c r="J434" s="1697" t="s">
        <v>2228</v>
      </c>
      <c r="K434" s="1698">
        <v>2009</v>
      </c>
      <c r="L434" s="1695">
        <v>3.0504000000000002</v>
      </c>
      <c r="M434" s="1695">
        <v>8.1</v>
      </c>
      <c r="N434" s="1697" t="s">
        <v>2229</v>
      </c>
      <c r="O434" s="1696">
        <v>2010</v>
      </c>
      <c r="P434" s="1695">
        <v>3.1</v>
      </c>
      <c r="Q434" s="2424" t="s">
        <v>2229</v>
      </c>
      <c r="R434" s="2431">
        <v>2011</v>
      </c>
      <c r="S434" s="1695">
        <v>3.1328</v>
      </c>
      <c r="T434" s="2424" t="s">
        <v>2229</v>
      </c>
      <c r="V434"/>
      <c r="W434"/>
      <c r="X434"/>
      <c r="Y434"/>
      <c r="Z434"/>
      <c r="AA434"/>
      <c r="AB434"/>
      <c r="AC434"/>
      <c r="AD434"/>
      <c r="AE434"/>
    </row>
    <row r="435" spans="1:31" x14ac:dyDescent="0.25">
      <c r="A435" s="1597" t="s">
        <v>1173</v>
      </c>
      <c r="B435" s="1599" t="s">
        <v>1213</v>
      </c>
      <c r="C435" s="2430">
        <v>2007</v>
      </c>
      <c r="D435" s="1701">
        <v>0.9</v>
      </c>
      <c r="E435" s="1700">
        <v>9.5</v>
      </c>
      <c r="F435" s="1697" t="s">
        <v>2229</v>
      </c>
      <c r="G435" s="1698">
        <v>2008</v>
      </c>
      <c r="H435" s="1699">
        <v>1.1000000000000001</v>
      </c>
      <c r="I435" s="1697">
        <v>7.9</v>
      </c>
      <c r="J435" s="1697" t="s">
        <v>2228</v>
      </c>
      <c r="K435" s="1698">
        <v>2009</v>
      </c>
      <c r="L435" s="1695">
        <v>1.1276000000000002</v>
      </c>
      <c r="M435" s="1695">
        <v>8.4</v>
      </c>
      <c r="N435" s="1697" t="s">
        <v>2229</v>
      </c>
      <c r="O435" s="1696">
        <v>2010</v>
      </c>
      <c r="P435" s="1695">
        <v>1.1000000000000001</v>
      </c>
      <c r="Q435" s="2424" t="s">
        <v>2229</v>
      </c>
      <c r="R435" s="2431">
        <v>2011</v>
      </c>
      <c r="S435" s="1695">
        <v>1.1584000000000001</v>
      </c>
      <c r="T435" s="2424" t="s">
        <v>2229</v>
      </c>
      <c r="V435"/>
      <c r="W435"/>
      <c r="X435"/>
      <c r="Y435"/>
      <c r="Z435"/>
      <c r="AA435"/>
      <c r="AB435"/>
      <c r="AC435"/>
      <c r="AD435"/>
      <c r="AE435"/>
    </row>
    <row r="436" spans="1:31" x14ac:dyDescent="0.25">
      <c r="A436" s="1597" t="s">
        <v>1173</v>
      </c>
      <c r="B436" s="1599" t="s">
        <v>1212</v>
      </c>
      <c r="C436" s="2430">
        <v>2007</v>
      </c>
      <c r="D436" s="1701">
        <v>4.3</v>
      </c>
      <c r="E436" s="1697">
        <v>8.3000000000000007</v>
      </c>
      <c r="F436" s="1697" t="s">
        <v>2229</v>
      </c>
      <c r="G436" s="1698">
        <v>2008</v>
      </c>
      <c r="H436" s="1699">
        <v>3.9</v>
      </c>
      <c r="I436" s="1697">
        <v>9.4</v>
      </c>
      <c r="J436" s="1697" t="s">
        <v>2229</v>
      </c>
      <c r="K436" s="1698">
        <v>2009</v>
      </c>
      <c r="L436" s="1695">
        <v>3.9272000000000005</v>
      </c>
      <c r="M436" s="1695">
        <v>9.5</v>
      </c>
      <c r="N436" s="1697" t="s">
        <v>2229</v>
      </c>
      <c r="O436" s="1696">
        <v>2010</v>
      </c>
      <c r="P436" s="1695">
        <v>3.9</v>
      </c>
      <c r="Q436" s="2424" t="s">
        <v>2229</v>
      </c>
      <c r="R436" s="2431">
        <v>2011</v>
      </c>
      <c r="S436" s="1695">
        <v>3.9184000000000001</v>
      </c>
      <c r="T436" s="2424" t="s">
        <v>2229</v>
      </c>
      <c r="V436"/>
      <c r="W436"/>
      <c r="X436"/>
      <c r="Y436"/>
      <c r="Z436"/>
      <c r="AA436"/>
      <c r="AB436"/>
      <c r="AC436"/>
      <c r="AD436"/>
      <c r="AE436"/>
    </row>
    <row r="437" spans="1:31" x14ac:dyDescent="0.25">
      <c r="A437" s="1597" t="s">
        <v>1173</v>
      </c>
      <c r="B437" s="1599" t="s">
        <v>1211</v>
      </c>
      <c r="C437" s="2430">
        <v>2007</v>
      </c>
      <c r="D437" s="1701">
        <v>2.1</v>
      </c>
      <c r="E437" s="1700">
        <v>8.6999999999999993</v>
      </c>
      <c r="F437" s="1697" t="s">
        <v>2229</v>
      </c>
      <c r="G437" s="1698">
        <v>2008</v>
      </c>
      <c r="H437" s="1699">
        <v>2</v>
      </c>
      <c r="I437" s="1697">
        <v>3.2</v>
      </c>
      <c r="J437" s="1697" t="s">
        <v>2227</v>
      </c>
      <c r="K437" s="1698">
        <v>2009</v>
      </c>
      <c r="L437" s="1695">
        <v>2.0488000000000004</v>
      </c>
      <c r="M437" s="1695">
        <v>7.6</v>
      </c>
      <c r="N437" s="1697" t="s">
        <v>2228</v>
      </c>
      <c r="O437" s="1696">
        <v>2010</v>
      </c>
      <c r="P437" s="1695">
        <v>2.2000000000000002</v>
      </c>
      <c r="Q437" s="2424" t="s">
        <v>2228</v>
      </c>
      <c r="R437" s="2431">
        <v>2011</v>
      </c>
      <c r="S437" s="1695">
        <v>2.1872000000000003</v>
      </c>
      <c r="T437" s="2424" t="s">
        <v>2229</v>
      </c>
      <c r="V437"/>
      <c r="W437"/>
      <c r="X437"/>
      <c r="Y437"/>
      <c r="Z437"/>
      <c r="AA437"/>
      <c r="AB437"/>
      <c r="AC437"/>
      <c r="AD437"/>
      <c r="AE437"/>
    </row>
    <row r="438" spans="1:31" x14ac:dyDescent="0.25">
      <c r="A438" s="1597" t="s">
        <v>1173</v>
      </c>
      <c r="B438" s="1599" t="s">
        <v>1210</v>
      </c>
      <c r="C438" s="2430">
        <v>2007</v>
      </c>
      <c r="D438" s="1701">
        <v>3.5</v>
      </c>
      <c r="E438" s="1697">
        <v>9.6999999999999993</v>
      </c>
      <c r="F438" s="1697" t="s">
        <v>2229</v>
      </c>
      <c r="G438" s="1698">
        <v>2008</v>
      </c>
      <c r="H438" s="1699">
        <v>3.9</v>
      </c>
      <c r="I438" s="1697">
        <v>9.4</v>
      </c>
      <c r="J438" s="1697" t="s">
        <v>2229</v>
      </c>
      <c r="K438" s="1698">
        <v>2009</v>
      </c>
      <c r="L438" s="1695">
        <v>3.9168000000000003</v>
      </c>
      <c r="M438" s="1695">
        <v>8.4</v>
      </c>
      <c r="N438" s="1697" t="s">
        <v>2229</v>
      </c>
      <c r="O438" s="1696">
        <v>2010</v>
      </c>
      <c r="P438" s="1695">
        <v>4</v>
      </c>
      <c r="Q438" s="2424" t="s">
        <v>2228</v>
      </c>
      <c r="R438" s="2431">
        <v>2011</v>
      </c>
      <c r="S438" s="1695">
        <v>4.0592000000000006</v>
      </c>
      <c r="T438" s="2424" t="s">
        <v>2229</v>
      </c>
      <c r="V438"/>
      <c r="W438"/>
      <c r="X438"/>
      <c r="Y438"/>
      <c r="Z438"/>
      <c r="AA438"/>
      <c r="AB438"/>
      <c r="AC438"/>
      <c r="AD438"/>
      <c r="AE438"/>
    </row>
    <row r="439" spans="1:31" x14ac:dyDescent="0.25">
      <c r="A439" s="1597" t="s">
        <v>1173</v>
      </c>
      <c r="B439" s="1599" t="s">
        <v>1208</v>
      </c>
      <c r="C439" s="2430">
        <v>2007</v>
      </c>
      <c r="D439" s="1701">
        <v>2.2999999999999998</v>
      </c>
      <c r="E439" s="1700">
        <v>9.4</v>
      </c>
      <c r="F439" s="1697" t="s">
        <v>2229</v>
      </c>
      <c r="G439" s="1698">
        <v>2008</v>
      </c>
      <c r="H439" s="1699">
        <v>2.2999999999999998</v>
      </c>
      <c r="I439" s="1697">
        <v>7.5</v>
      </c>
      <c r="J439" s="1697" t="s">
        <v>2228</v>
      </c>
      <c r="K439" s="1698">
        <v>2009</v>
      </c>
      <c r="L439" s="1695">
        <v>2.2759999999999998</v>
      </c>
      <c r="M439" s="1695">
        <v>9.1999999999999993</v>
      </c>
      <c r="N439" s="1697" t="s">
        <v>2229</v>
      </c>
      <c r="O439" s="1696">
        <v>2010</v>
      </c>
      <c r="P439" s="1695">
        <v>2.6</v>
      </c>
      <c r="Q439" s="2424" t="s">
        <v>2229</v>
      </c>
      <c r="R439" s="2431">
        <v>2011</v>
      </c>
      <c r="S439" s="1695">
        <v>2.6128</v>
      </c>
      <c r="T439" s="2424" t="s">
        <v>2229</v>
      </c>
      <c r="V439"/>
      <c r="W439"/>
      <c r="X439"/>
      <c r="Y439"/>
      <c r="Z439"/>
      <c r="AA439"/>
      <c r="AB439"/>
      <c r="AC439"/>
      <c r="AD439"/>
      <c r="AE439"/>
    </row>
    <row r="440" spans="1:31" x14ac:dyDescent="0.25">
      <c r="A440" s="1597" t="s">
        <v>1173</v>
      </c>
      <c r="B440" s="1599" t="s">
        <v>1206</v>
      </c>
      <c r="C440" s="2430">
        <v>2007</v>
      </c>
      <c r="D440" s="1701">
        <v>4.5999999999999996</v>
      </c>
      <c r="E440" s="1702">
        <v>7.8</v>
      </c>
      <c r="F440" s="1702" t="s">
        <v>2228</v>
      </c>
      <c r="G440" s="1698">
        <v>2008</v>
      </c>
      <c r="H440" s="1699">
        <v>4.5</v>
      </c>
      <c r="I440" s="1697">
        <v>7.9</v>
      </c>
      <c r="J440" s="1697" t="s">
        <v>2228</v>
      </c>
      <c r="K440" s="1698">
        <v>2009</v>
      </c>
      <c r="L440" s="1695">
        <v>4.4856000000000007</v>
      </c>
      <c r="M440" s="1695">
        <v>8.9</v>
      </c>
      <c r="N440" s="1697" t="s">
        <v>2229</v>
      </c>
      <c r="O440" s="1696">
        <v>2010</v>
      </c>
      <c r="P440" s="1695">
        <v>4.9000000000000004</v>
      </c>
      <c r="Q440" s="1697" t="s">
        <v>2228</v>
      </c>
      <c r="R440" s="2431">
        <v>2011</v>
      </c>
      <c r="S440" s="1695">
        <v>4.8656000000000006</v>
      </c>
      <c r="T440" s="2424" t="s">
        <v>2229</v>
      </c>
      <c r="V440"/>
      <c r="W440"/>
      <c r="X440"/>
      <c r="Y440"/>
      <c r="Z440"/>
      <c r="AA440"/>
      <c r="AB440"/>
      <c r="AC440"/>
      <c r="AD440"/>
      <c r="AE440"/>
    </row>
    <row r="441" spans="1:31" x14ac:dyDescent="0.25">
      <c r="A441" s="1597" t="s">
        <v>1173</v>
      </c>
      <c r="B441" s="1599" t="s">
        <v>1204</v>
      </c>
      <c r="C441" s="2430">
        <v>2007</v>
      </c>
      <c r="D441" s="1701">
        <v>14.3</v>
      </c>
      <c r="E441" s="1700">
        <v>3.7</v>
      </c>
      <c r="F441" s="1697" t="s">
        <v>2227</v>
      </c>
      <c r="G441" s="1698">
        <v>2008</v>
      </c>
      <c r="H441" s="1699">
        <v>13.7</v>
      </c>
      <c r="I441" s="1697">
        <v>6.2</v>
      </c>
      <c r="J441" s="1697" t="s">
        <v>2228</v>
      </c>
      <c r="K441" s="1698">
        <v>2009</v>
      </c>
      <c r="L441" s="1695">
        <v>13.762400000000001</v>
      </c>
      <c r="M441" s="1695">
        <v>6.2307692307692308</v>
      </c>
      <c r="N441" s="1697" t="s">
        <v>2228</v>
      </c>
      <c r="O441" s="1696">
        <v>2010</v>
      </c>
      <c r="P441" s="1695">
        <v>14.5</v>
      </c>
      <c r="Q441" s="2424" t="s">
        <v>2228</v>
      </c>
      <c r="R441" s="2431">
        <v>2011</v>
      </c>
      <c r="S441" s="1695">
        <v>14.594400000000002</v>
      </c>
      <c r="T441" s="1697" t="s">
        <v>2228</v>
      </c>
      <c r="V441"/>
      <c r="W441"/>
      <c r="X441"/>
      <c r="Y441"/>
      <c r="Z441"/>
      <c r="AA441"/>
      <c r="AB441"/>
      <c r="AC441"/>
      <c r="AD441"/>
      <c r="AE441"/>
    </row>
    <row r="442" spans="1:31" x14ac:dyDescent="0.25">
      <c r="A442" s="1597" t="s">
        <v>1173</v>
      </c>
      <c r="B442" s="1599" t="s">
        <v>1202</v>
      </c>
      <c r="C442" s="2430">
        <v>2007</v>
      </c>
      <c r="D442" s="1701">
        <v>1.4</v>
      </c>
      <c r="E442" s="1702">
        <v>7.9</v>
      </c>
      <c r="F442" s="1702" t="s">
        <v>2228</v>
      </c>
      <c r="G442" s="1698">
        <v>2008</v>
      </c>
      <c r="H442" s="1699">
        <v>1.6</v>
      </c>
      <c r="I442" s="1697">
        <v>8</v>
      </c>
      <c r="J442" s="1697" t="s">
        <v>2229</v>
      </c>
      <c r="K442" s="1698">
        <v>2009</v>
      </c>
      <c r="L442" s="1695">
        <v>1.6048000000000002</v>
      </c>
      <c r="M442" s="1695">
        <v>9.6999999999999993</v>
      </c>
      <c r="N442" s="1697" t="s">
        <v>2229</v>
      </c>
      <c r="O442" s="1696">
        <v>2010</v>
      </c>
      <c r="P442" s="1695">
        <v>1.9</v>
      </c>
      <c r="Q442" s="2424" t="s">
        <v>2229</v>
      </c>
      <c r="R442" s="2431">
        <v>2011</v>
      </c>
      <c r="S442" s="1695">
        <v>1.9892000000000001</v>
      </c>
      <c r="T442" s="2424" t="s">
        <v>2229</v>
      </c>
      <c r="V442"/>
      <c r="W442"/>
      <c r="X442"/>
      <c r="Y442"/>
      <c r="Z442"/>
      <c r="AA442"/>
      <c r="AB442"/>
      <c r="AC442"/>
      <c r="AD442"/>
      <c r="AE442"/>
    </row>
    <row r="443" spans="1:31" x14ac:dyDescent="0.25">
      <c r="A443" s="1597" t="s">
        <v>1173</v>
      </c>
      <c r="B443" s="1599" t="s">
        <v>1201</v>
      </c>
      <c r="C443" s="2430">
        <v>2007</v>
      </c>
      <c r="D443" s="1701">
        <v>28.2</v>
      </c>
      <c r="E443" s="1700">
        <v>4.0999999999999996</v>
      </c>
      <c r="F443" s="1697" t="s">
        <v>2227</v>
      </c>
      <c r="G443" s="1698">
        <v>2008</v>
      </c>
      <c r="H443" s="1699">
        <v>28.3</v>
      </c>
      <c r="I443" s="1697">
        <v>5.4</v>
      </c>
      <c r="J443" s="1697" t="s">
        <v>2227</v>
      </c>
      <c r="K443" s="1698">
        <v>2009</v>
      </c>
      <c r="L443" s="1695">
        <v>28.503600000000002</v>
      </c>
      <c r="M443" s="1695">
        <v>10</v>
      </c>
      <c r="N443" s="1697" t="s">
        <v>2229</v>
      </c>
      <c r="O443" s="1696">
        <v>2010</v>
      </c>
      <c r="P443" s="1695">
        <v>28.3</v>
      </c>
      <c r="Q443" s="2424" t="s">
        <v>2229</v>
      </c>
      <c r="R443" s="2431">
        <v>2011</v>
      </c>
      <c r="S443" s="1695">
        <v>28.405200000000001</v>
      </c>
      <c r="T443" s="2424" t="s">
        <v>2229</v>
      </c>
      <c r="V443"/>
      <c r="W443"/>
      <c r="X443"/>
      <c r="Y443"/>
      <c r="Z443"/>
      <c r="AA443"/>
      <c r="AB443"/>
      <c r="AC443"/>
      <c r="AD443"/>
      <c r="AE443"/>
    </row>
    <row r="444" spans="1:31" x14ac:dyDescent="0.25">
      <c r="A444" s="1597" t="s">
        <v>1173</v>
      </c>
      <c r="B444" s="1599" t="s">
        <v>1199</v>
      </c>
      <c r="C444" s="2430">
        <v>2007</v>
      </c>
      <c r="D444" s="1701">
        <v>0.7</v>
      </c>
      <c r="E444" s="1697">
        <v>9.8000000000000007</v>
      </c>
      <c r="F444" s="1697" t="s">
        <v>2229</v>
      </c>
      <c r="G444" s="1698">
        <v>2008</v>
      </c>
      <c r="H444" s="1699">
        <v>0.8</v>
      </c>
      <c r="I444" s="1697">
        <v>9.8000000000000007</v>
      </c>
      <c r="J444" s="1697" t="s">
        <v>2229</v>
      </c>
      <c r="K444" s="1698">
        <v>2009</v>
      </c>
      <c r="L444" s="1695">
        <v>0.76719999999999999</v>
      </c>
      <c r="M444" s="1695">
        <v>6.2</v>
      </c>
      <c r="N444" s="1697" t="s">
        <v>2228</v>
      </c>
      <c r="O444" s="1696">
        <v>2010</v>
      </c>
      <c r="P444" s="1695">
        <v>0.9</v>
      </c>
      <c r="Q444" s="2424" t="s">
        <v>2229</v>
      </c>
      <c r="R444" s="2431">
        <v>2011</v>
      </c>
      <c r="S444" s="1695">
        <v>0.89</v>
      </c>
      <c r="T444" s="2424" t="s">
        <v>2229</v>
      </c>
      <c r="V444"/>
      <c r="W444"/>
      <c r="X444"/>
      <c r="Y444"/>
      <c r="Z444"/>
      <c r="AA444"/>
      <c r="AB444"/>
      <c r="AC444"/>
      <c r="AD444"/>
      <c r="AE444"/>
    </row>
    <row r="445" spans="1:31" x14ac:dyDescent="0.25">
      <c r="A445" s="1597" t="s">
        <v>1173</v>
      </c>
      <c r="B445" s="1599" t="s">
        <v>1198</v>
      </c>
      <c r="C445" s="2430">
        <v>2007</v>
      </c>
      <c r="D445" s="1701">
        <v>30.4</v>
      </c>
      <c r="E445" s="1703">
        <v>6.4</v>
      </c>
      <c r="F445" s="1702" t="s">
        <v>2228</v>
      </c>
      <c r="G445" s="1698">
        <v>2008</v>
      </c>
      <c r="H445" s="1699">
        <v>30</v>
      </c>
      <c r="I445" s="1697">
        <v>8.3000000000000007</v>
      </c>
      <c r="J445" s="1697" t="s">
        <v>2229</v>
      </c>
      <c r="K445" s="1698">
        <v>2009</v>
      </c>
      <c r="L445" s="1695">
        <v>30.161600000000004</v>
      </c>
      <c r="M445" s="1695">
        <v>7.6923076923076925</v>
      </c>
      <c r="N445" s="1697" t="s">
        <v>2228</v>
      </c>
      <c r="O445" s="1696">
        <v>2010</v>
      </c>
      <c r="P445" s="1695">
        <v>30.2</v>
      </c>
      <c r="Q445" s="2424" t="s">
        <v>2228</v>
      </c>
      <c r="R445" s="2431">
        <v>2011</v>
      </c>
      <c r="S445" s="1695">
        <v>30.302800000000001</v>
      </c>
      <c r="T445" s="2424" t="s">
        <v>2229</v>
      </c>
      <c r="V445"/>
      <c r="W445"/>
      <c r="X445"/>
      <c r="Y445"/>
      <c r="Z445"/>
      <c r="AA445"/>
      <c r="AB445"/>
      <c r="AC445"/>
      <c r="AD445"/>
      <c r="AE445"/>
    </row>
    <row r="446" spans="1:31" x14ac:dyDescent="0.25">
      <c r="A446" s="1597" t="s">
        <v>1173</v>
      </c>
      <c r="B446" s="1599" t="s">
        <v>1196</v>
      </c>
      <c r="C446" s="2430">
        <v>2007</v>
      </c>
      <c r="D446" s="1701">
        <v>1.2</v>
      </c>
      <c r="E446" s="1697">
        <v>9.6</v>
      </c>
      <c r="F446" s="1697" t="s">
        <v>2229</v>
      </c>
      <c r="G446" s="1698">
        <v>2008</v>
      </c>
      <c r="H446" s="1699">
        <v>1.2</v>
      </c>
      <c r="I446" s="1697">
        <v>9</v>
      </c>
      <c r="J446" s="1697" t="s">
        <v>2229</v>
      </c>
      <c r="K446" s="1698">
        <v>2009</v>
      </c>
      <c r="L446" s="1695">
        <v>1.2404000000000002</v>
      </c>
      <c r="M446" s="1695">
        <v>6.8</v>
      </c>
      <c r="N446" s="1697" t="s">
        <v>2228</v>
      </c>
      <c r="O446" s="1696">
        <v>2010</v>
      </c>
      <c r="P446" s="1695">
        <v>1.5</v>
      </c>
      <c r="Q446" s="2424" t="s">
        <v>2229</v>
      </c>
      <c r="R446" s="2431">
        <v>2011</v>
      </c>
      <c r="S446" s="1695">
        <v>1.5396000000000001</v>
      </c>
      <c r="T446" s="2424" t="s">
        <v>2229</v>
      </c>
      <c r="V446"/>
      <c r="W446"/>
      <c r="X446"/>
      <c r="Y446"/>
      <c r="Z446"/>
      <c r="AA446"/>
      <c r="AB446"/>
      <c r="AC446"/>
      <c r="AD446"/>
      <c r="AE446"/>
    </row>
    <row r="447" spans="1:31" x14ac:dyDescent="0.25">
      <c r="A447" s="1597" t="s">
        <v>1173</v>
      </c>
      <c r="B447" s="1599" t="s">
        <v>1195</v>
      </c>
      <c r="C447" s="2430">
        <v>2007</v>
      </c>
      <c r="D447" s="1701">
        <v>1.6</v>
      </c>
      <c r="E447" s="1700">
        <v>9.1999999999999993</v>
      </c>
      <c r="F447" s="1697" t="s">
        <v>2229</v>
      </c>
      <c r="G447" s="1698">
        <v>2008</v>
      </c>
      <c r="H447" s="1699">
        <v>1.6</v>
      </c>
      <c r="I447" s="1697">
        <v>9.1999999999999993</v>
      </c>
      <c r="J447" s="1697" t="s">
        <v>2229</v>
      </c>
      <c r="K447" s="1698">
        <v>2009</v>
      </c>
      <c r="L447" s="1695">
        <v>1.5604</v>
      </c>
      <c r="M447" s="1695">
        <v>8.5</v>
      </c>
      <c r="N447" s="1697" t="s">
        <v>2229</v>
      </c>
      <c r="O447" s="1696">
        <v>2010</v>
      </c>
      <c r="P447" s="1695">
        <v>2</v>
      </c>
      <c r="Q447" s="2424" t="s">
        <v>2227</v>
      </c>
      <c r="R447" s="2431">
        <v>2011</v>
      </c>
      <c r="S447" s="1695">
        <v>1.9812000000000001</v>
      </c>
      <c r="T447" s="2424" t="s">
        <v>2227</v>
      </c>
      <c r="V447"/>
      <c r="W447"/>
      <c r="X447"/>
      <c r="Y447"/>
      <c r="Z447"/>
      <c r="AA447"/>
      <c r="AB447"/>
      <c r="AC447"/>
      <c r="AD447"/>
      <c r="AE447"/>
    </row>
    <row r="448" spans="1:31" x14ac:dyDescent="0.25">
      <c r="A448" s="1597" t="s">
        <v>1173</v>
      </c>
      <c r="B448" s="1599" t="s">
        <v>1194</v>
      </c>
      <c r="C448" s="2430">
        <v>2007</v>
      </c>
      <c r="D448" s="1701">
        <v>12.2</v>
      </c>
      <c r="E448" s="1697">
        <v>5.0999999999999996</v>
      </c>
      <c r="F448" s="1697" t="s">
        <v>2227</v>
      </c>
      <c r="G448" s="1698">
        <v>2008</v>
      </c>
      <c r="H448" s="1699">
        <v>12.8</v>
      </c>
      <c r="I448" s="1697">
        <v>6.5</v>
      </c>
      <c r="J448" s="1697" t="s">
        <v>2228</v>
      </c>
      <c r="K448" s="1698">
        <v>2009</v>
      </c>
      <c r="L448" s="1695">
        <v>12.936</v>
      </c>
      <c r="M448" s="1695">
        <v>10</v>
      </c>
      <c r="N448" s="1697" t="s">
        <v>2229</v>
      </c>
      <c r="O448" s="1696">
        <v>2010</v>
      </c>
      <c r="P448" s="1695">
        <v>13.6</v>
      </c>
      <c r="Q448" s="2424" t="s">
        <v>2229</v>
      </c>
      <c r="R448" s="2431">
        <v>2011</v>
      </c>
      <c r="S448" s="1695">
        <v>13.738400000000002</v>
      </c>
      <c r="T448" s="2424" t="s">
        <v>2229</v>
      </c>
      <c r="V448"/>
      <c r="W448"/>
      <c r="X448"/>
      <c r="Y448"/>
      <c r="Z448"/>
      <c r="AA448"/>
      <c r="AB448"/>
      <c r="AC448"/>
      <c r="AD448"/>
      <c r="AE448"/>
    </row>
    <row r="449" spans="1:31" x14ac:dyDescent="0.25">
      <c r="A449" s="1597" t="s">
        <v>1173</v>
      </c>
      <c r="B449" s="1599" t="s">
        <v>1192</v>
      </c>
      <c r="C449" s="2430">
        <v>2007</v>
      </c>
      <c r="D449" s="1701">
        <v>6.8</v>
      </c>
      <c r="E449" s="1700">
        <v>8</v>
      </c>
      <c r="F449" s="1697" t="s">
        <v>2229</v>
      </c>
      <c r="G449" s="1698">
        <v>2008</v>
      </c>
      <c r="H449" s="1699">
        <v>7.1</v>
      </c>
      <c r="I449" s="1697">
        <v>8</v>
      </c>
      <c r="J449" s="1697" t="s">
        <v>2229</v>
      </c>
      <c r="K449" s="1698">
        <v>2009</v>
      </c>
      <c r="L449" s="1695">
        <v>7.1859999999999999</v>
      </c>
      <c r="M449" s="1695">
        <v>9</v>
      </c>
      <c r="N449" s="1697" t="s">
        <v>2229</v>
      </c>
      <c r="O449" s="1696">
        <v>2010</v>
      </c>
      <c r="P449" s="1695">
        <v>7.4</v>
      </c>
      <c r="Q449" s="1697" t="s">
        <v>2228</v>
      </c>
      <c r="R449" s="2431">
        <v>2011</v>
      </c>
      <c r="S449" s="1695">
        <v>7.4660000000000002</v>
      </c>
      <c r="T449" s="1697" t="s">
        <v>2228</v>
      </c>
      <c r="V449"/>
      <c r="W449"/>
      <c r="X449"/>
      <c r="Y449"/>
      <c r="Z449"/>
      <c r="AA449"/>
      <c r="AB449"/>
      <c r="AC449"/>
      <c r="AD449"/>
      <c r="AE449"/>
    </row>
    <row r="450" spans="1:31" x14ac:dyDescent="0.25">
      <c r="A450" s="1597" t="s">
        <v>1173</v>
      </c>
      <c r="B450" s="1599" t="s">
        <v>1190</v>
      </c>
      <c r="C450" s="2430">
        <v>2007</v>
      </c>
      <c r="D450" s="1701">
        <v>3.8</v>
      </c>
      <c r="E450" s="1697">
        <v>9.3000000000000007</v>
      </c>
      <c r="F450" s="1697" t="s">
        <v>2229</v>
      </c>
      <c r="G450" s="1698">
        <v>2008</v>
      </c>
      <c r="H450" s="1699">
        <v>4</v>
      </c>
      <c r="I450" s="1697">
        <v>7.1</v>
      </c>
      <c r="J450" s="1697" t="s">
        <v>2228</v>
      </c>
      <c r="K450" s="1698">
        <v>2009</v>
      </c>
      <c r="L450" s="1695">
        <v>4.0132000000000003</v>
      </c>
      <c r="M450" s="1695">
        <v>8</v>
      </c>
      <c r="N450" s="1697" t="s">
        <v>2229</v>
      </c>
      <c r="O450" s="1696">
        <v>2010</v>
      </c>
      <c r="P450" s="1695">
        <v>4.0999999999999996</v>
      </c>
      <c r="Q450" s="2424" t="s">
        <v>2229</v>
      </c>
      <c r="R450" s="2431">
        <v>2011</v>
      </c>
      <c r="S450" s="1695">
        <v>4.1804000000000006</v>
      </c>
      <c r="T450" s="1697" t="s">
        <v>2228</v>
      </c>
      <c r="V450"/>
      <c r="W450"/>
      <c r="X450"/>
      <c r="Y450"/>
      <c r="Z450"/>
      <c r="AA450"/>
      <c r="AB450"/>
      <c r="AC450"/>
      <c r="AD450"/>
      <c r="AE450"/>
    </row>
    <row r="451" spans="1:31" x14ac:dyDescent="0.25">
      <c r="A451" s="1597" t="s">
        <v>1173</v>
      </c>
      <c r="B451" s="1599" t="s">
        <v>1188</v>
      </c>
      <c r="C451" s="2430">
        <v>2007</v>
      </c>
      <c r="D451" s="1701">
        <v>1.2</v>
      </c>
      <c r="E451" s="1700">
        <v>8.5</v>
      </c>
      <c r="F451" s="1697" t="s">
        <v>2229</v>
      </c>
      <c r="G451" s="1698">
        <v>2008</v>
      </c>
      <c r="H451" s="1699">
        <v>1.1000000000000001</v>
      </c>
      <c r="I451" s="1697">
        <v>8.6999999999999993</v>
      </c>
      <c r="J451" s="1697" t="s">
        <v>2229</v>
      </c>
      <c r="K451" s="1698">
        <v>2009</v>
      </c>
      <c r="L451" s="1695">
        <v>1.1060000000000001</v>
      </c>
      <c r="M451" s="1695">
        <v>10</v>
      </c>
      <c r="N451" s="1697" t="s">
        <v>2229</v>
      </c>
      <c r="O451" s="1696">
        <v>2010</v>
      </c>
      <c r="P451" s="1695">
        <v>1.2</v>
      </c>
      <c r="Q451" s="2424" t="s">
        <v>2229</v>
      </c>
      <c r="R451" s="2431">
        <v>2011</v>
      </c>
      <c r="S451" s="1695">
        <v>1.1648000000000001</v>
      </c>
      <c r="T451" s="2424" t="s">
        <v>2229</v>
      </c>
      <c r="V451"/>
      <c r="W451"/>
      <c r="X451"/>
      <c r="Y451"/>
      <c r="Z451"/>
      <c r="AA451"/>
      <c r="AB451"/>
      <c r="AC451"/>
      <c r="AD451"/>
      <c r="AE451"/>
    </row>
    <row r="452" spans="1:31" x14ac:dyDescent="0.25">
      <c r="A452" s="1597" t="s">
        <v>1173</v>
      </c>
      <c r="B452" s="1599" t="s">
        <v>1186</v>
      </c>
      <c r="C452" s="2430">
        <v>2007</v>
      </c>
      <c r="D452" s="1701">
        <v>5.4</v>
      </c>
      <c r="E452" s="1697">
        <v>9.5</v>
      </c>
      <c r="F452" s="1697" t="s">
        <v>2229</v>
      </c>
      <c r="G452" s="1698">
        <v>2008</v>
      </c>
      <c r="H452" s="1699">
        <v>5.0999999999999996</v>
      </c>
      <c r="I452" s="1697">
        <v>7.1</v>
      </c>
      <c r="J452" s="1697" t="s">
        <v>2228</v>
      </c>
      <c r="K452" s="1698">
        <v>2009</v>
      </c>
      <c r="L452" s="1695">
        <v>5.1772000000000009</v>
      </c>
      <c r="M452" s="1695">
        <v>8.1</v>
      </c>
      <c r="N452" s="1697" t="s">
        <v>2229</v>
      </c>
      <c r="O452" s="1696">
        <v>2010</v>
      </c>
      <c r="P452" s="1695">
        <v>5.6</v>
      </c>
      <c r="Q452" s="2424" t="s">
        <v>2227</v>
      </c>
      <c r="R452" s="2431">
        <v>2011</v>
      </c>
      <c r="S452" s="1695">
        <v>5.6032000000000011</v>
      </c>
      <c r="T452" s="2424" t="s">
        <v>2229</v>
      </c>
      <c r="V452"/>
      <c r="W452"/>
      <c r="X452"/>
      <c r="Y452"/>
      <c r="Z452"/>
      <c r="AA452"/>
      <c r="AB452"/>
      <c r="AC452"/>
      <c r="AD452"/>
      <c r="AE452"/>
    </row>
    <row r="453" spans="1:31" x14ac:dyDescent="0.25">
      <c r="A453" s="1597" t="s">
        <v>1173</v>
      </c>
      <c r="B453" s="1599" t="s">
        <v>1185</v>
      </c>
      <c r="C453" s="2430">
        <v>2007</v>
      </c>
      <c r="D453" s="1701">
        <v>1.3</v>
      </c>
      <c r="E453" s="1703">
        <v>6.3</v>
      </c>
      <c r="F453" s="1702" t="s">
        <v>2228</v>
      </c>
      <c r="G453" s="1698">
        <v>2008</v>
      </c>
      <c r="H453" s="1699">
        <v>1.4</v>
      </c>
      <c r="I453" s="1697">
        <v>7.2</v>
      </c>
      <c r="J453" s="1697" t="s">
        <v>2228</v>
      </c>
      <c r="K453" s="1698">
        <v>2009</v>
      </c>
      <c r="L453" s="1695">
        <v>1.3876000000000002</v>
      </c>
      <c r="M453" s="1695">
        <v>6.8</v>
      </c>
      <c r="N453" s="1697" t="s">
        <v>2228</v>
      </c>
      <c r="O453" s="1696">
        <v>2010</v>
      </c>
      <c r="P453" s="1695">
        <v>1.4</v>
      </c>
      <c r="Q453" s="2424" t="s">
        <v>2229</v>
      </c>
      <c r="R453" s="2431">
        <v>2011</v>
      </c>
      <c r="S453" s="1695">
        <v>1.3676000000000001</v>
      </c>
      <c r="T453" s="2424" t="s">
        <v>2229</v>
      </c>
      <c r="V453"/>
      <c r="W453"/>
      <c r="X453"/>
      <c r="Y453"/>
      <c r="Z453"/>
      <c r="AA453"/>
      <c r="AB453"/>
      <c r="AC453"/>
      <c r="AD453"/>
      <c r="AE453"/>
    </row>
    <row r="454" spans="1:31" x14ac:dyDescent="0.25">
      <c r="A454" s="1597" t="s">
        <v>1173</v>
      </c>
      <c r="B454" s="1599" t="s">
        <v>1183</v>
      </c>
      <c r="C454" s="2430">
        <v>2007</v>
      </c>
      <c r="D454" s="1701">
        <v>1.5</v>
      </c>
      <c r="E454" s="1697">
        <v>8</v>
      </c>
      <c r="F454" s="1697" t="s">
        <v>2229</v>
      </c>
      <c r="G454" s="1698">
        <v>2008</v>
      </c>
      <c r="H454" s="1699">
        <v>2.5</v>
      </c>
      <c r="I454" s="1697">
        <v>7.2</v>
      </c>
      <c r="J454" s="1697" t="s">
        <v>2228</v>
      </c>
      <c r="K454" s="1698">
        <v>2009</v>
      </c>
      <c r="L454" s="1695">
        <v>2.6084000000000001</v>
      </c>
      <c r="M454" s="1695">
        <v>7</v>
      </c>
      <c r="N454" s="1697" t="s">
        <v>2228</v>
      </c>
      <c r="O454" s="1696">
        <v>2010</v>
      </c>
      <c r="P454" s="1695">
        <v>1.7</v>
      </c>
      <c r="Q454" s="2424" t="s">
        <v>2227</v>
      </c>
      <c r="R454" s="2431">
        <v>2011</v>
      </c>
      <c r="S454" s="1695">
        <v>1.7924</v>
      </c>
      <c r="T454" s="2424" t="s">
        <v>2229</v>
      </c>
      <c r="V454"/>
      <c r="W454"/>
      <c r="X454"/>
      <c r="Y454"/>
      <c r="Z454"/>
      <c r="AA454"/>
      <c r="AB454"/>
      <c r="AC454"/>
      <c r="AD454"/>
      <c r="AE454"/>
    </row>
    <row r="455" spans="1:31" x14ac:dyDescent="0.25">
      <c r="A455" s="1597" t="s">
        <v>1173</v>
      </c>
      <c r="B455" s="1599" t="s">
        <v>1182</v>
      </c>
      <c r="C455" s="2430">
        <v>2007</v>
      </c>
      <c r="D455" s="1701">
        <v>1.7</v>
      </c>
      <c r="E455" s="1700">
        <v>9</v>
      </c>
      <c r="F455" s="1697" t="s">
        <v>2229</v>
      </c>
      <c r="G455" s="1698">
        <v>2008</v>
      </c>
      <c r="H455" s="1699">
        <v>1.8</v>
      </c>
      <c r="I455" s="1697">
        <v>6.5</v>
      </c>
      <c r="J455" s="1697" t="s">
        <v>2228</v>
      </c>
      <c r="K455" s="1698">
        <v>2009</v>
      </c>
      <c r="L455" s="1695">
        <v>1.7908000000000002</v>
      </c>
      <c r="M455" s="1695">
        <v>8</v>
      </c>
      <c r="N455" s="1697" t="s">
        <v>2229</v>
      </c>
      <c r="O455" s="1696">
        <v>2010</v>
      </c>
      <c r="P455" s="1695">
        <v>1.8</v>
      </c>
      <c r="Q455" s="2424" t="s">
        <v>2227</v>
      </c>
      <c r="R455" s="2431">
        <v>2011</v>
      </c>
      <c r="S455" s="1695">
        <v>1.8371999999999999</v>
      </c>
      <c r="T455" s="2424" t="s">
        <v>2227</v>
      </c>
      <c r="V455"/>
      <c r="W455"/>
      <c r="X455"/>
      <c r="Y455"/>
      <c r="Z455"/>
      <c r="AA455"/>
      <c r="AB455"/>
      <c r="AC455"/>
      <c r="AD455"/>
      <c r="AE455"/>
    </row>
    <row r="456" spans="1:31" x14ac:dyDescent="0.25">
      <c r="A456" s="1597" t="s">
        <v>1173</v>
      </c>
      <c r="B456" s="1599" t="s">
        <v>1181</v>
      </c>
      <c r="C456" s="2430">
        <v>2007</v>
      </c>
      <c r="D456" s="1701">
        <v>1.7</v>
      </c>
      <c r="E456" s="1697">
        <v>9.6</v>
      </c>
      <c r="F456" s="1697" t="s">
        <v>2229</v>
      </c>
      <c r="G456" s="1698">
        <v>2008</v>
      </c>
      <c r="H456" s="1699">
        <v>1.7</v>
      </c>
      <c r="I456" s="1697">
        <v>9.6</v>
      </c>
      <c r="J456" s="1697" t="s">
        <v>2229</v>
      </c>
      <c r="K456" s="1698">
        <v>2009</v>
      </c>
      <c r="L456" s="1695">
        <v>1.6844000000000001</v>
      </c>
      <c r="M456" s="1695">
        <v>6.7</v>
      </c>
      <c r="N456" s="1697" t="s">
        <v>2228</v>
      </c>
      <c r="O456" s="1696">
        <v>2010</v>
      </c>
      <c r="P456" s="1695">
        <v>2</v>
      </c>
      <c r="Q456" s="2424" t="s">
        <v>2229</v>
      </c>
      <c r="R456" s="2431">
        <v>2011</v>
      </c>
      <c r="S456" s="1695">
        <v>1.9876</v>
      </c>
      <c r="T456" s="2424" t="s">
        <v>2229</v>
      </c>
      <c r="V456"/>
      <c r="W456"/>
      <c r="X456"/>
      <c r="Y456"/>
      <c r="Z456"/>
      <c r="AA456"/>
      <c r="AB456"/>
      <c r="AC456"/>
      <c r="AD456"/>
      <c r="AE456"/>
    </row>
    <row r="457" spans="1:31" x14ac:dyDescent="0.25">
      <c r="A457" s="1597" t="s">
        <v>1173</v>
      </c>
      <c r="B457" s="1599" t="s">
        <v>1180</v>
      </c>
      <c r="C457" s="2430">
        <v>2007</v>
      </c>
      <c r="D457" s="1701">
        <v>1.8</v>
      </c>
      <c r="E457" s="1703">
        <v>6.8</v>
      </c>
      <c r="F457" s="1702" t="s">
        <v>2228</v>
      </c>
      <c r="G457" s="1698">
        <v>2008</v>
      </c>
      <c r="H457" s="1699">
        <v>1.7</v>
      </c>
      <c r="I457" s="1697">
        <v>7.3</v>
      </c>
      <c r="J457" s="1697" t="s">
        <v>2228</v>
      </c>
      <c r="K457" s="1698">
        <v>2009</v>
      </c>
      <c r="L457" s="1695">
        <v>1.7192000000000001</v>
      </c>
      <c r="M457" s="1695">
        <v>8.3000000000000007</v>
      </c>
      <c r="N457" s="1697" t="s">
        <v>2229</v>
      </c>
      <c r="O457" s="1696">
        <v>2010</v>
      </c>
      <c r="P457" s="1695">
        <v>2.1</v>
      </c>
      <c r="Q457" s="2424" t="s">
        <v>2229</v>
      </c>
      <c r="R457" s="2431">
        <v>2011</v>
      </c>
      <c r="S457" s="1695">
        <v>2.0532000000000004</v>
      </c>
      <c r="T457" s="2424" t="s">
        <v>2229</v>
      </c>
      <c r="V457"/>
      <c r="W457"/>
      <c r="X457"/>
      <c r="Y457"/>
      <c r="Z457"/>
      <c r="AA457"/>
      <c r="AB457"/>
      <c r="AC457"/>
      <c r="AD457"/>
      <c r="AE457"/>
    </row>
    <row r="458" spans="1:31" x14ac:dyDescent="0.25">
      <c r="A458" s="1597" t="s">
        <v>1173</v>
      </c>
      <c r="B458" s="1599" t="s">
        <v>1178</v>
      </c>
      <c r="C458" s="2430">
        <v>2007</v>
      </c>
      <c r="D458" s="1701">
        <v>20.6</v>
      </c>
      <c r="E458" s="1697">
        <v>5.5</v>
      </c>
      <c r="F458" s="1697" t="s">
        <v>2227</v>
      </c>
      <c r="G458" s="1698">
        <v>2008</v>
      </c>
      <c r="H458" s="1699">
        <v>20.2</v>
      </c>
      <c r="I458" s="1697">
        <v>6.5</v>
      </c>
      <c r="J458" s="1697" t="s">
        <v>2228</v>
      </c>
      <c r="K458" s="1698">
        <v>2009</v>
      </c>
      <c r="L458" s="1695">
        <v>20.352</v>
      </c>
      <c r="M458" s="1695">
        <v>6.384615384615385</v>
      </c>
      <c r="N458" s="1697" t="s">
        <v>2228</v>
      </c>
      <c r="O458" s="1696">
        <v>2010</v>
      </c>
      <c r="P458" s="1695">
        <v>20.5</v>
      </c>
      <c r="Q458" s="1697" t="s">
        <v>2228</v>
      </c>
      <c r="R458" s="2431">
        <v>2011</v>
      </c>
      <c r="S458" s="1695">
        <v>20.523199999999999</v>
      </c>
      <c r="T458" s="1697" t="s">
        <v>2228</v>
      </c>
      <c r="V458"/>
      <c r="W458"/>
      <c r="X458"/>
      <c r="Y458"/>
      <c r="Z458"/>
      <c r="AA458"/>
      <c r="AB458"/>
      <c r="AC458"/>
      <c r="AD458"/>
      <c r="AE458"/>
    </row>
    <row r="459" spans="1:31" x14ac:dyDescent="0.25">
      <c r="A459" s="1597" t="s">
        <v>1173</v>
      </c>
      <c r="B459" s="1599" t="s">
        <v>1176</v>
      </c>
      <c r="C459" s="2430">
        <v>2007</v>
      </c>
      <c r="D459" s="1701">
        <v>0.4</v>
      </c>
      <c r="E459" s="1700">
        <v>8.5</v>
      </c>
      <c r="F459" s="1697" t="s">
        <v>2229</v>
      </c>
      <c r="G459" s="1698">
        <v>2008</v>
      </c>
      <c r="H459" s="1699">
        <v>0.4</v>
      </c>
      <c r="I459" s="1697">
        <v>8.3000000000000007</v>
      </c>
      <c r="J459" s="1697" t="s">
        <v>2229</v>
      </c>
      <c r="K459" s="1698">
        <v>2009</v>
      </c>
      <c r="L459" s="1695">
        <v>0.39320000000000005</v>
      </c>
      <c r="M459" s="1695">
        <v>8.5</v>
      </c>
      <c r="N459" s="1697" t="s">
        <v>2229</v>
      </c>
      <c r="O459" s="1696">
        <v>2010</v>
      </c>
      <c r="P459" s="1695">
        <v>0.4</v>
      </c>
      <c r="Q459" s="2424" t="s">
        <v>2228</v>
      </c>
      <c r="R459" s="2431">
        <v>2011</v>
      </c>
      <c r="S459" s="1695">
        <v>0.42840000000000006</v>
      </c>
      <c r="T459" s="2424" t="s">
        <v>2229</v>
      </c>
      <c r="V459"/>
      <c r="W459"/>
      <c r="X459"/>
      <c r="Y459"/>
      <c r="Z459"/>
      <c r="AA459"/>
      <c r="AB459"/>
      <c r="AC459"/>
      <c r="AD459"/>
      <c r="AE459"/>
    </row>
    <row r="460" spans="1:31" x14ac:dyDescent="0.25">
      <c r="A460" s="1597" t="s">
        <v>1173</v>
      </c>
      <c r="B460" s="1599" t="s">
        <v>1174</v>
      </c>
      <c r="C460" s="2430">
        <v>2007</v>
      </c>
      <c r="D460" s="1701">
        <v>4.0999999999999996</v>
      </c>
      <c r="E460" s="1697">
        <v>9.5</v>
      </c>
      <c r="F460" s="1697" t="s">
        <v>2229</v>
      </c>
      <c r="G460" s="1698">
        <v>2008</v>
      </c>
      <c r="H460" s="1699">
        <v>4.0999999999999996</v>
      </c>
      <c r="I460" s="1697">
        <v>8.1999999999999993</v>
      </c>
      <c r="J460" s="1697" t="s">
        <v>2229</v>
      </c>
      <c r="K460" s="1698">
        <v>2009</v>
      </c>
      <c r="L460" s="1695">
        <v>4.0984000000000007</v>
      </c>
      <c r="M460" s="1695">
        <v>9.1999999999999993</v>
      </c>
      <c r="N460" s="1697" t="s">
        <v>2229</v>
      </c>
      <c r="O460" s="1696">
        <v>2010</v>
      </c>
      <c r="P460" s="1695">
        <v>4.5</v>
      </c>
      <c r="Q460" s="2424" t="s">
        <v>2229</v>
      </c>
      <c r="R460" s="2431">
        <v>2011</v>
      </c>
      <c r="S460" s="1695">
        <v>4.55</v>
      </c>
      <c r="T460" s="2424" t="s">
        <v>2229</v>
      </c>
      <c r="V460"/>
      <c r="W460"/>
      <c r="X460"/>
      <c r="Y460"/>
      <c r="Z460"/>
      <c r="AA460"/>
      <c r="AB460"/>
      <c r="AC460"/>
      <c r="AD460"/>
      <c r="AE460"/>
    </row>
    <row r="461" spans="1:31" x14ac:dyDescent="0.25">
      <c r="A461" s="1597" t="s">
        <v>1099</v>
      </c>
      <c r="B461" s="1599" t="s">
        <v>1172</v>
      </c>
      <c r="C461" s="2430">
        <v>2007</v>
      </c>
      <c r="D461" s="1701">
        <v>2</v>
      </c>
      <c r="E461" s="1697">
        <v>9</v>
      </c>
      <c r="F461" s="1697" t="s">
        <v>2229</v>
      </c>
      <c r="G461" s="1698">
        <v>2008</v>
      </c>
      <c r="H461" s="1699">
        <v>1.7</v>
      </c>
      <c r="I461" s="1697">
        <v>8.9</v>
      </c>
      <c r="J461" s="1697" t="s">
        <v>2229</v>
      </c>
      <c r="K461" s="1698">
        <v>2009</v>
      </c>
      <c r="L461" s="1695">
        <v>1.6664000000000001</v>
      </c>
      <c r="M461" s="1695">
        <v>8</v>
      </c>
      <c r="N461" s="1697" t="s">
        <v>2229</v>
      </c>
      <c r="O461" s="1696">
        <v>2010</v>
      </c>
      <c r="P461" s="1695">
        <v>1.7</v>
      </c>
      <c r="Q461" s="2424" t="s">
        <v>2229</v>
      </c>
      <c r="R461" s="2431">
        <v>2011</v>
      </c>
      <c r="S461" s="1695">
        <v>1.7124000000000001</v>
      </c>
      <c r="T461" s="2424" t="s">
        <v>2229</v>
      </c>
      <c r="V461"/>
      <c r="W461"/>
      <c r="X461"/>
      <c r="Y461"/>
      <c r="Z461"/>
      <c r="AA461"/>
      <c r="AB461"/>
      <c r="AC461"/>
      <c r="AD461"/>
      <c r="AE461"/>
    </row>
    <row r="462" spans="1:31" x14ac:dyDescent="0.25">
      <c r="A462" s="1597" t="s">
        <v>1099</v>
      </c>
      <c r="B462" s="1599" t="s">
        <v>1170</v>
      </c>
      <c r="C462" s="2430">
        <v>2007</v>
      </c>
      <c r="D462" s="1701">
        <v>1.1000000000000001</v>
      </c>
      <c r="E462" s="1700">
        <v>9.3000000000000007</v>
      </c>
      <c r="F462" s="1697" t="s">
        <v>2229</v>
      </c>
      <c r="G462" s="1698">
        <v>2008</v>
      </c>
      <c r="H462" s="1699">
        <v>1</v>
      </c>
      <c r="I462" s="1697">
        <v>9.3000000000000007</v>
      </c>
      <c r="J462" s="1697" t="s">
        <v>2229</v>
      </c>
      <c r="K462" s="1698">
        <v>2009</v>
      </c>
      <c r="L462" s="1695">
        <v>0.98320000000000007</v>
      </c>
      <c r="M462" s="1695">
        <v>9.5</v>
      </c>
      <c r="N462" s="1697" t="s">
        <v>2229</v>
      </c>
      <c r="O462" s="1696">
        <v>2010</v>
      </c>
      <c r="P462" s="1695">
        <v>1.1000000000000001</v>
      </c>
      <c r="Q462" s="2424" t="s">
        <v>2229</v>
      </c>
      <c r="R462" s="2431">
        <v>2011</v>
      </c>
      <c r="S462" s="1695">
        <v>1.0820000000000001</v>
      </c>
      <c r="T462" s="1697" t="s">
        <v>2228</v>
      </c>
      <c r="V462"/>
      <c r="W462"/>
      <c r="X462"/>
      <c r="Y462"/>
      <c r="Z462"/>
      <c r="AA462"/>
      <c r="AB462"/>
      <c r="AC462"/>
      <c r="AD462"/>
      <c r="AE462"/>
    </row>
    <row r="463" spans="1:31" x14ac:dyDescent="0.25">
      <c r="A463" s="1597" t="s">
        <v>1099</v>
      </c>
      <c r="B463" s="1599" t="s">
        <v>1168</v>
      </c>
      <c r="C463" s="2430">
        <v>2007</v>
      </c>
      <c r="D463" s="1701">
        <v>37.200000000000003</v>
      </c>
      <c r="E463" s="1702">
        <v>7.8</v>
      </c>
      <c r="F463" s="1702" t="s">
        <v>2228</v>
      </c>
      <c r="G463" s="1698">
        <v>2008</v>
      </c>
      <c r="H463" s="1699">
        <v>37.4</v>
      </c>
      <c r="I463" s="1697">
        <v>8.8000000000000007</v>
      </c>
      <c r="J463" s="1697" t="s">
        <v>2229</v>
      </c>
      <c r="K463" s="1698">
        <v>2009</v>
      </c>
      <c r="L463" s="1695">
        <v>37.7376</v>
      </c>
      <c r="M463" s="1695">
        <v>8.6999999999999993</v>
      </c>
      <c r="N463" s="1697" t="s">
        <v>2229</v>
      </c>
      <c r="O463" s="1696">
        <v>2010</v>
      </c>
      <c r="P463" s="1695">
        <v>36.4</v>
      </c>
      <c r="Q463" s="2424" t="s">
        <v>2229</v>
      </c>
      <c r="R463" s="2431">
        <v>2011</v>
      </c>
      <c r="S463" s="1695">
        <v>36.628399999999999</v>
      </c>
      <c r="T463" s="1697" t="s">
        <v>2228</v>
      </c>
      <c r="V463"/>
      <c r="W463"/>
      <c r="X463"/>
      <c r="Y463"/>
      <c r="Z463"/>
      <c r="AA463"/>
      <c r="AB463"/>
      <c r="AC463"/>
      <c r="AD463"/>
      <c r="AE463"/>
    </row>
    <row r="464" spans="1:31" x14ac:dyDescent="0.25">
      <c r="A464" s="1597" t="s">
        <v>1099</v>
      </c>
      <c r="B464" s="1599" t="s">
        <v>1166</v>
      </c>
      <c r="C464" s="2430">
        <v>2007</v>
      </c>
      <c r="D464" s="1701">
        <v>34.5</v>
      </c>
      <c r="E464" s="1700">
        <v>4.2</v>
      </c>
      <c r="F464" s="1697" t="s">
        <v>2227</v>
      </c>
      <c r="G464" s="1698">
        <v>2008</v>
      </c>
      <c r="H464" s="1699">
        <v>31.7</v>
      </c>
      <c r="I464" s="1697">
        <v>8.4</v>
      </c>
      <c r="J464" s="1697" t="s">
        <v>2229</v>
      </c>
      <c r="K464" s="1698">
        <v>2009</v>
      </c>
      <c r="L464" s="1695">
        <v>31.962800000000001</v>
      </c>
      <c r="M464" s="1695">
        <v>9</v>
      </c>
      <c r="N464" s="1697" t="s">
        <v>2229</v>
      </c>
      <c r="O464" s="1696">
        <v>2010</v>
      </c>
      <c r="P464" s="1695">
        <v>31.8</v>
      </c>
      <c r="Q464" s="2424" t="s">
        <v>2229</v>
      </c>
      <c r="R464" s="2431">
        <v>2011</v>
      </c>
      <c r="S464" s="1695">
        <v>31.946400000000001</v>
      </c>
      <c r="T464" s="2424" t="s">
        <v>2229</v>
      </c>
      <c r="V464"/>
      <c r="W464"/>
      <c r="X464"/>
      <c r="Y464"/>
      <c r="Z464"/>
      <c r="AA464"/>
      <c r="AB464"/>
      <c r="AC464"/>
      <c r="AD464"/>
      <c r="AE464"/>
    </row>
    <row r="465" spans="1:31" x14ac:dyDescent="0.25">
      <c r="A465" s="1597" t="s">
        <v>1099</v>
      </c>
      <c r="B465" s="1599" t="s">
        <v>1164</v>
      </c>
      <c r="C465" s="2430">
        <v>2007</v>
      </c>
      <c r="D465" s="1701">
        <v>1.8</v>
      </c>
      <c r="E465" s="1697">
        <v>8</v>
      </c>
      <c r="F465" s="1697" t="s">
        <v>2229</v>
      </c>
      <c r="G465" s="1698">
        <v>2008</v>
      </c>
      <c r="H465" s="1699">
        <v>1.5</v>
      </c>
      <c r="I465" s="1697">
        <v>8.5</v>
      </c>
      <c r="J465" s="1697" t="s">
        <v>2229</v>
      </c>
      <c r="K465" s="1698">
        <v>2009</v>
      </c>
      <c r="L465" s="1695">
        <v>1.4984000000000002</v>
      </c>
      <c r="M465" s="1695">
        <v>9.3000000000000007</v>
      </c>
      <c r="N465" s="1697" t="s">
        <v>2229</v>
      </c>
      <c r="O465" s="1696">
        <v>2010</v>
      </c>
      <c r="P465" s="1695">
        <v>1.5</v>
      </c>
      <c r="Q465" s="2424" t="s">
        <v>2229</v>
      </c>
      <c r="R465" s="2431">
        <v>2011</v>
      </c>
      <c r="S465" s="1695">
        <v>1.5032000000000001</v>
      </c>
      <c r="T465" s="1697" t="s">
        <v>2228</v>
      </c>
      <c r="V465"/>
      <c r="W465"/>
      <c r="X465"/>
      <c r="Y465"/>
      <c r="Z465"/>
      <c r="AA465"/>
      <c r="AB465"/>
      <c r="AC465"/>
      <c r="AD465"/>
      <c r="AE465"/>
    </row>
    <row r="466" spans="1:31" x14ac:dyDescent="0.25">
      <c r="A466" s="1597" t="s">
        <v>1099</v>
      </c>
      <c r="B466" s="1599" t="s">
        <v>1163</v>
      </c>
      <c r="C466" s="2430">
        <v>2007</v>
      </c>
      <c r="D466" s="1701">
        <v>1.2</v>
      </c>
      <c r="E466" s="1703">
        <v>6.1</v>
      </c>
      <c r="F466" s="1702" t="s">
        <v>2228</v>
      </c>
      <c r="G466" s="1698">
        <v>2008</v>
      </c>
      <c r="H466" s="1699">
        <v>1.4</v>
      </c>
      <c r="I466" s="1697">
        <v>7.8</v>
      </c>
      <c r="J466" s="1697" t="s">
        <v>2228</v>
      </c>
      <c r="K466" s="1698">
        <v>2009</v>
      </c>
      <c r="L466" s="1695">
        <v>1.4332</v>
      </c>
      <c r="M466" s="1695">
        <v>7.8</v>
      </c>
      <c r="N466" s="1697" t="s">
        <v>2228</v>
      </c>
      <c r="O466" s="1696">
        <v>2010</v>
      </c>
      <c r="P466" s="1695">
        <v>1.4</v>
      </c>
      <c r="Q466" s="2424" t="s">
        <v>2229</v>
      </c>
      <c r="R466" s="2431">
        <v>2011</v>
      </c>
      <c r="S466" s="1695">
        <v>1.42</v>
      </c>
      <c r="T466" s="1697" t="s">
        <v>2228</v>
      </c>
      <c r="V466"/>
      <c r="W466"/>
      <c r="X466"/>
      <c r="Y466"/>
      <c r="Z466"/>
      <c r="AA466"/>
      <c r="AB466"/>
      <c r="AC466"/>
      <c r="AD466"/>
      <c r="AE466"/>
    </row>
    <row r="467" spans="1:31" x14ac:dyDescent="0.25">
      <c r="A467" s="1597" t="s">
        <v>1099</v>
      </c>
      <c r="B467" s="1599" t="s">
        <v>1162</v>
      </c>
      <c r="C467" s="2430">
        <v>2007</v>
      </c>
      <c r="D467" s="1701">
        <v>11.9</v>
      </c>
      <c r="E467" s="1697">
        <v>5.9</v>
      </c>
      <c r="F467" s="1697" t="s">
        <v>2227</v>
      </c>
      <c r="G467" s="1698">
        <v>2008</v>
      </c>
      <c r="H467" s="1699">
        <v>11.1</v>
      </c>
      <c r="I467" s="1697">
        <v>6.6</v>
      </c>
      <c r="J467" s="1697" t="s">
        <v>2228</v>
      </c>
      <c r="K467" s="1698">
        <v>2009</v>
      </c>
      <c r="L467" s="1695">
        <v>11.162000000000001</v>
      </c>
      <c r="M467" s="1695">
        <v>8.1999999999999993</v>
      </c>
      <c r="N467" s="1697" t="s">
        <v>2229</v>
      </c>
      <c r="O467" s="1696">
        <v>2010</v>
      </c>
      <c r="P467" s="1695">
        <v>11.2</v>
      </c>
      <c r="Q467" s="1697" t="s">
        <v>2228</v>
      </c>
      <c r="R467" s="2431">
        <v>2011</v>
      </c>
      <c r="S467" s="1695">
        <v>11.256</v>
      </c>
      <c r="T467" s="1697" t="s">
        <v>2228</v>
      </c>
      <c r="V467"/>
      <c r="W467"/>
      <c r="X467"/>
      <c r="Y467"/>
      <c r="Z467"/>
      <c r="AA467"/>
      <c r="AB467"/>
      <c r="AC467"/>
      <c r="AD467"/>
      <c r="AE467"/>
    </row>
    <row r="468" spans="1:31" x14ac:dyDescent="0.25">
      <c r="A468" s="1597" t="s">
        <v>1099</v>
      </c>
      <c r="B468" s="1599" t="s">
        <v>1160</v>
      </c>
      <c r="C468" s="2430">
        <v>2007</v>
      </c>
      <c r="D468" s="1701">
        <v>1.4</v>
      </c>
      <c r="E468" s="1700">
        <v>8.1</v>
      </c>
      <c r="F468" s="1697" t="s">
        <v>2229</v>
      </c>
      <c r="G468" s="1698">
        <v>2008</v>
      </c>
      <c r="H468" s="1699">
        <v>1.4</v>
      </c>
      <c r="I468" s="1697">
        <v>9.1</v>
      </c>
      <c r="J468" s="1697" t="s">
        <v>2229</v>
      </c>
      <c r="K468" s="1698">
        <v>2009</v>
      </c>
      <c r="L468" s="1695">
        <v>1.4596000000000002</v>
      </c>
      <c r="M468" s="1695">
        <v>8.9</v>
      </c>
      <c r="N468" s="1697" t="s">
        <v>2229</v>
      </c>
      <c r="O468" s="1696">
        <v>2010</v>
      </c>
      <c r="P468" s="1695">
        <v>1.7</v>
      </c>
      <c r="Q468" s="2424" t="s">
        <v>2228</v>
      </c>
      <c r="R468" s="2431">
        <v>2011</v>
      </c>
      <c r="S468" s="1695">
        <v>1.6812</v>
      </c>
      <c r="T468" s="1697" t="s">
        <v>2228</v>
      </c>
      <c r="V468"/>
      <c r="W468"/>
      <c r="X468"/>
      <c r="Y468"/>
      <c r="Z468"/>
      <c r="AA468"/>
      <c r="AB468"/>
      <c r="AC468"/>
      <c r="AD468"/>
      <c r="AE468"/>
    </row>
    <row r="469" spans="1:31" x14ac:dyDescent="0.25">
      <c r="A469" s="1597" t="s">
        <v>1099</v>
      </c>
      <c r="B469" s="1599" t="s">
        <v>1159</v>
      </c>
      <c r="C469" s="2430">
        <v>2007</v>
      </c>
      <c r="D469" s="1701">
        <v>5.9</v>
      </c>
      <c r="E469" s="1697">
        <v>5.9</v>
      </c>
      <c r="F469" s="1697" t="s">
        <v>2227</v>
      </c>
      <c r="G469" s="1698">
        <v>2008</v>
      </c>
      <c r="H469" s="1699">
        <v>5.9</v>
      </c>
      <c r="I469" s="1697">
        <v>4.5</v>
      </c>
      <c r="J469" s="1697" t="s">
        <v>2227</v>
      </c>
      <c r="K469" s="1698">
        <v>2009</v>
      </c>
      <c r="L469" s="1695">
        <v>5.9792000000000005</v>
      </c>
      <c r="M469" s="1695">
        <v>8.5</v>
      </c>
      <c r="N469" s="1697" t="s">
        <v>2229</v>
      </c>
      <c r="O469" s="1696">
        <v>2010</v>
      </c>
      <c r="P469" s="1695">
        <v>6.3</v>
      </c>
      <c r="Q469" s="2424" t="s">
        <v>2229</v>
      </c>
      <c r="R469" s="2431">
        <v>2011</v>
      </c>
      <c r="S469" s="1695">
        <v>6.3524000000000003</v>
      </c>
      <c r="T469" s="1697" t="s">
        <v>2228</v>
      </c>
      <c r="V469"/>
      <c r="W469"/>
      <c r="X469"/>
      <c r="Y469"/>
      <c r="Z469"/>
      <c r="AA469"/>
      <c r="AB469"/>
      <c r="AC469"/>
      <c r="AD469"/>
      <c r="AE469"/>
    </row>
    <row r="470" spans="1:31" x14ac:dyDescent="0.25">
      <c r="A470" s="1597" t="s">
        <v>1099</v>
      </c>
      <c r="B470" s="1599" t="s">
        <v>1158</v>
      </c>
      <c r="C470" s="2430">
        <v>2007</v>
      </c>
      <c r="D470" s="1701">
        <v>4.3</v>
      </c>
      <c r="E470" s="1700">
        <v>9.3000000000000007</v>
      </c>
      <c r="F470" s="1697" t="s">
        <v>2229</v>
      </c>
      <c r="G470" s="1698">
        <v>2008</v>
      </c>
      <c r="H470" s="1699">
        <v>4.3</v>
      </c>
      <c r="I470" s="1697">
        <v>7.5</v>
      </c>
      <c r="J470" s="1697" t="s">
        <v>2228</v>
      </c>
      <c r="K470" s="1698">
        <v>2009</v>
      </c>
      <c r="L470" s="1695">
        <v>4.3452000000000002</v>
      </c>
      <c r="M470" s="1695">
        <v>7.3</v>
      </c>
      <c r="N470" s="1697" t="s">
        <v>2228</v>
      </c>
      <c r="O470" s="1696">
        <v>2010</v>
      </c>
      <c r="P470" s="1695">
        <v>4.5</v>
      </c>
      <c r="Q470" s="2424" t="s">
        <v>2228</v>
      </c>
      <c r="R470" s="2431">
        <v>2011</v>
      </c>
      <c r="S470" s="1695">
        <v>4.4531999999999998</v>
      </c>
      <c r="T470" s="1697" t="s">
        <v>2228</v>
      </c>
      <c r="V470"/>
      <c r="W470"/>
      <c r="X470"/>
      <c r="Y470"/>
      <c r="Z470"/>
      <c r="AA470"/>
      <c r="AB470"/>
      <c r="AC470"/>
      <c r="AD470"/>
      <c r="AE470"/>
    </row>
    <row r="471" spans="1:31" x14ac:dyDescent="0.25">
      <c r="A471" s="1597" t="s">
        <v>1099</v>
      </c>
      <c r="B471" s="1599" t="s">
        <v>1157</v>
      </c>
      <c r="C471" s="2430">
        <v>2007</v>
      </c>
      <c r="D471" s="1701">
        <v>0.6</v>
      </c>
      <c r="E471" s="1697">
        <v>8.9</v>
      </c>
      <c r="F471" s="1697" t="s">
        <v>2229</v>
      </c>
      <c r="G471" s="1698">
        <v>2008</v>
      </c>
      <c r="H471" s="1699">
        <v>0.6</v>
      </c>
      <c r="I471" s="1697">
        <v>8.9</v>
      </c>
      <c r="J471" s="1697" t="s">
        <v>2229</v>
      </c>
      <c r="K471" s="1698">
        <v>2009</v>
      </c>
      <c r="L471" s="1695">
        <v>0.5756</v>
      </c>
      <c r="M471" s="1695">
        <v>8.8000000000000007</v>
      </c>
      <c r="N471" s="1697" t="s">
        <v>2229</v>
      </c>
      <c r="O471" s="1696">
        <v>2010</v>
      </c>
      <c r="P471" s="1695">
        <v>0.6</v>
      </c>
      <c r="Q471" s="2424" t="s">
        <v>2228</v>
      </c>
      <c r="R471" s="2431">
        <v>2011</v>
      </c>
      <c r="S471" s="1695">
        <v>0.59720000000000006</v>
      </c>
      <c r="T471" s="2424" t="s">
        <v>2229</v>
      </c>
      <c r="V471"/>
      <c r="W471"/>
      <c r="X471"/>
      <c r="Y471"/>
      <c r="Z471"/>
      <c r="AA471"/>
      <c r="AB471"/>
      <c r="AC471"/>
      <c r="AD471"/>
      <c r="AE471"/>
    </row>
    <row r="472" spans="1:31" x14ac:dyDescent="0.25">
      <c r="A472" s="1597" t="s">
        <v>1099</v>
      </c>
      <c r="B472" s="1599" t="s">
        <v>1155</v>
      </c>
      <c r="C472" s="2430">
        <v>2007</v>
      </c>
      <c r="D472" s="1701">
        <v>4.5</v>
      </c>
      <c r="E472" s="1703">
        <v>7.9</v>
      </c>
      <c r="F472" s="1702" t="s">
        <v>2228</v>
      </c>
      <c r="G472" s="1698">
        <v>2008</v>
      </c>
      <c r="H472" s="1699">
        <v>4.4000000000000004</v>
      </c>
      <c r="I472" s="1697">
        <v>7.9</v>
      </c>
      <c r="J472" s="1697" t="s">
        <v>2228</v>
      </c>
      <c r="K472" s="1698">
        <v>2009</v>
      </c>
      <c r="L472" s="1695">
        <v>4.4240000000000004</v>
      </c>
      <c r="M472" s="1695">
        <v>8.9</v>
      </c>
      <c r="N472" s="1697" t="s">
        <v>2229</v>
      </c>
      <c r="O472" s="1696">
        <v>2010</v>
      </c>
      <c r="P472" s="1695">
        <v>4.4000000000000004</v>
      </c>
      <c r="Q472" s="2424" t="s">
        <v>2229</v>
      </c>
      <c r="R472" s="2431">
        <v>2011</v>
      </c>
      <c r="S472" s="1695">
        <v>4.3928000000000003</v>
      </c>
      <c r="T472" s="2424" t="s">
        <v>2229</v>
      </c>
      <c r="V472"/>
      <c r="W472"/>
      <c r="X472"/>
      <c r="Y472"/>
      <c r="Z472"/>
      <c r="AA472"/>
      <c r="AB472"/>
      <c r="AC472"/>
      <c r="AD472"/>
      <c r="AE472"/>
    </row>
    <row r="473" spans="1:31" x14ac:dyDescent="0.25">
      <c r="A473" s="1597" t="s">
        <v>1099</v>
      </c>
      <c r="B473" s="1599" t="s">
        <v>1153</v>
      </c>
      <c r="C473" s="2430">
        <v>2007</v>
      </c>
      <c r="D473" s="1701">
        <v>2.2000000000000002</v>
      </c>
      <c r="E473" s="1702">
        <v>7.7</v>
      </c>
      <c r="F473" s="1702" t="s">
        <v>2228</v>
      </c>
      <c r="G473" s="1698">
        <v>2008</v>
      </c>
      <c r="H473" s="1699">
        <v>1.9</v>
      </c>
      <c r="I473" s="1697">
        <v>8.6</v>
      </c>
      <c r="J473" s="1697" t="s">
        <v>2229</v>
      </c>
      <c r="K473" s="1698">
        <v>2009</v>
      </c>
      <c r="L473" s="1695">
        <v>1.8956000000000002</v>
      </c>
      <c r="M473" s="1695">
        <v>7.5</v>
      </c>
      <c r="N473" s="1697" t="s">
        <v>2228</v>
      </c>
      <c r="O473" s="1696">
        <v>2010</v>
      </c>
      <c r="P473" s="1695">
        <v>2</v>
      </c>
      <c r="Q473" s="2424" t="s">
        <v>2228</v>
      </c>
      <c r="R473" s="2431">
        <v>2011</v>
      </c>
      <c r="S473" s="1695">
        <v>2.0004</v>
      </c>
      <c r="T473" s="1697" t="s">
        <v>2228</v>
      </c>
      <c r="V473"/>
      <c r="W473"/>
      <c r="X473"/>
      <c r="Y473"/>
      <c r="Z473"/>
      <c r="AA473"/>
      <c r="AB473"/>
      <c r="AC473"/>
      <c r="AD473"/>
      <c r="AE473"/>
    </row>
    <row r="474" spans="1:31" x14ac:dyDescent="0.25">
      <c r="A474" s="1597" t="s">
        <v>1099</v>
      </c>
      <c r="B474" s="1599" t="s">
        <v>1151</v>
      </c>
      <c r="C474" s="2430">
        <v>2007</v>
      </c>
      <c r="D474" s="1701">
        <v>1.5</v>
      </c>
      <c r="E474" s="1700">
        <v>8.9</v>
      </c>
      <c r="F474" s="1697" t="s">
        <v>2229</v>
      </c>
      <c r="G474" s="1698">
        <v>2008</v>
      </c>
      <c r="H474" s="1699">
        <v>1.5</v>
      </c>
      <c r="I474" s="1697">
        <v>9.8000000000000007</v>
      </c>
      <c r="J474" s="1697" t="s">
        <v>2229</v>
      </c>
      <c r="K474" s="1698">
        <v>2009</v>
      </c>
      <c r="L474" s="1695">
        <v>1.5612000000000001</v>
      </c>
      <c r="M474" s="1695">
        <v>9.1</v>
      </c>
      <c r="N474" s="1697" t="s">
        <v>2229</v>
      </c>
      <c r="O474" s="1696">
        <v>2010</v>
      </c>
      <c r="P474" s="1695">
        <v>1.5</v>
      </c>
      <c r="Q474" s="2424" t="s">
        <v>2229</v>
      </c>
      <c r="R474" s="2431">
        <v>2011</v>
      </c>
      <c r="S474" s="1695">
        <v>1.4672000000000001</v>
      </c>
      <c r="T474" s="1697" t="s">
        <v>2228</v>
      </c>
      <c r="V474"/>
      <c r="W474"/>
      <c r="X474"/>
      <c r="Y474"/>
      <c r="Z474"/>
      <c r="AA474"/>
      <c r="AB474"/>
      <c r="AC474"/>
      <c r="AD474"/>
      <c r="AE474"/>
    </row>
    <row r="475" spans="1:31" x14ac:dyDescent="0.25">
      <c r="A475" s="1597" t="s">
        <v>1099</v>
      </c>
      <c r="B475" s="1599" t="s">
        <v>1149</v>
      </c>
      <c r="C475" s="2430">
        <v>2007</v>
      </c>
      <c r="D475" s="1701">
        <v>0.2</v>
      </c>
      <c r="E475" s="1697">
        <v>9</v>
      </c>
      <c r="F475" s="1697" t="s">
        <v>2229</v>
      </c>
      <c r="G475" s="1698">
        <v>2008</v>
      </c>
      <c r="H475" s="1699">
        <v>0.3</v>
      </c>
      <c r="I475" s="1697">
        <v>8.9</v>
      </c>
      <c r="J475" s="1697" t="s">
        <v>2229</v>
      </c>
      <c r="K475" s="1698">
        <v>2009</v>
      </c>
      <c r="L475" s="1695">
        <v>0.28760000000000002</v>
      </c>
      <c r="M475" s="1695">
        <v>9.9</v>
      </c>
      <c r="N475" s="1697" t="s">
        <v>2229</v>
      </c>
      <c r="O475" s="1696">
        <v>2010</v>
      </c>
      <c r="P475" s="1695">
        <v>0.3</v>
      </c>
      <c r="Q475" s="2424" t="s">
        <v>2229</v>
      </c>
      <c r="R475" s="2431">
        <v>2011</v>
      </c>
      <c r="S475" s="1695">
        <v>0.34240000000000004</v>
      </c>
      <c r="T475" s="2424" t="s">
        <v>2229</v>
      </c>
      <c r="V475"/>
      <c r="W475"/>
      <c r="X475"/>
      <c r="Y475"/>
      <c r="Z475"/>
      <c r="AA475"/>
      <c r="AB475"/>
      <c r="AC475"/>
      <c r="AD475"/>
      <c r="AE475"/>
    </row>
    <row r="476" spans="1:31" x14ac:dyDescent="0.25">
      <c r="A476" s="1597" t="s">
        <v>1099</v>
      </c>
      <c r="B476" s="1599" t="s">
        <v>1147</v>
      </c>
      <c r="C476" s="2430">
        <v>2007</v>
      </c>
      <c r="D476" s="1701">
        <v>1.1000000000000001</v>
      </c>
      <c r="E476" s="1703">
        <v>7.2</v>
      </c>
      <c r="F476" s="1702" t="s">
        <v>2228</v>
      </c>
      <c r="G476" s="1698">
        <v>2008</v>
      </c>
      <c r="H476" s="1699">
        <v>1</v>
      </c>
      <c r="I476" s="1697">
        <v>6</v>
      </c>
      <c r="J476" s="1697" t="s">
        <v>2228</v>
      </c>
      <c r="K476" s="1698">
        <v>2009</v>
      </c>
      <c r="L476" s="1695">
        <v>0.96320000000000006</v>
      </c>
      <c r="M476" s="1695">
        <v>9.1</v>
      </c>
      <c r="N476" s="1697" t="s">
        <v>2229</v>
      </c>
      <c r="O476" s="1696">
        <v>2010</v>
      </c>
      <c r="P476" s="1695">
        <v>1</v>
      </c>
      <c r="Q476" s="1697" t="s">
        <v>2228</v>
      </c>
      <c r="R476" s="2431">
        <v>2011</v>
      </c>
      <c r="S476" s="1695">
        <v>0.99680000000000002</v>
      </c>
      <c r="T476" s="1697" t="s">
        <v>2228</v>
      </c>
      <c r="V476"/>
      <c r="W476"/>
      <c r="X476"/>
      <c r="Y476"/>
      <c r="Z476"/>
      <c r="AA476"/>
      <c r="AB476"/>
      <c r="AC476"/>
      <c r="AD476"/>
      <c r="AE476"/>
    </row>
    <row r="477" spans="1:31" x14ac:dyDescent="0.25">
      <c r="A477" s="1597" t="s">
        <v>1099</v>
      </c>
      <c r="B477" s="1599" t="s">
        <v>1145</v>
      </c>
      <c r="C477" s="2430">
        <v>2007</v>
      </c>
      <c r="D477" s="1701">
        <v>2</v>
      </c>
      <c r="E477" s="1697">
        <v>8</v>
      </c>
      <c r="F477" s="1697" t="s">
        <v>2229</v>
      </c>
      <c r="G477" s="1698">
        <v>2008</v>
      </c>
      <c r="H477" s="1699">
        <v>1.9</v>
      </c>
      <c r="I477" s="1697">
        <v>8.1999999999999993</v>
      </c>
      <c r="J477" s="1697" t="s">
        <v>2229</v>
      </c>
      <c r="K477" s="1698">
        <v>2009</v>
      </c>
      <c r="L477" s="1695">
        <v>1.8888000000000003</v>
      </c>
      <c r="M477" s="1695">
        <v>7.6</v>
      </c>
      <c r="N477" s="1697" t="s">
        <v>2228</v>
      </c>
      <c r="O477" s="1696">
        <v>2010</v>
      </c>
      <c r="P477" s="1695">
        <v>2.1</v>
      </c>
      <c r="Q477" s="2424" t="s">
        <v>2229</v>
      </c>
      <c r="R477" s="2431">
        <v>2011</v>
      </c>
      <c r="S477" s="1695">
        <v>2.0708000000000002</v>
      </c>
      <c r="T477" s="2424" t="s">
        <v>2229</v>
      </c>
      <c r="V477"/>
      <c r="W477"/>
      <c r="X477"/>
      <c r="Y477"/>
      <c r="Z477"/>
      <c r="AA477"/>
      <c r="AB477"/>
      <c r="AC477"/>
      <c r="AD477"/>
      <c r="AE477"/>
    </row>
    <row r="478" spans="1:31" x14ac:dyDescent="0.25">
      <c r="A478" s="1597" t="s">
        <v>1099</v>
      </c>
      <c r="B478" s="1599" t="s">
        <v>1143</v>
      </c>
      <c r="C478" s="2430">
        <v>2007</v>
      </c>
      <c r="D478" s="1701">
        <v>1</v>
      </c>
      <c r="E478" s="1700">
        <v>9</v>
      </c>
      <c r="F478" s="1697" t="s">
        <v>2229</v>
      </c>
      <c r="G478" s="1698">
        <v>2008</v>
      </c>
      <c r="H478" s="1699">
        <v>1.3</v>
      </c>
      <c r="I478" s="1697">
        <v>9</v>
      </c>
      <c r="J478" s="1697" t="s">
        <v>2229</v>
      </c>
      <c r="K478" s="1698">
        <v>2009</v>
      </c>
      <c r="L478" s="1695">
        <v>1.4044000000000001</v>
      </c>
      <c r="M478" s="1695">
        <v>8.6</v>
      </c>
      <c r="N478" s="1697" t="s">
        <v>2229</v>
      </c>
      <c r="O478" s="1696">
        <v>2010</v>
      </c>
      <c r="P478" s="1695">
        <v>1.1000000000000001</v>
      </c>
      <c r="Q478" s="2424" t="s">
        <v>2229</v>
      </c>
      <c r="R478" s="2431">
        <v>2011</v>
      </c>
      <c r="S478" s="1695">
        <v>1.18</v>
      </c>
      <c r="T478" s="2424" t="s">
        <v>2229</v>
      </c>
      <c r="V478"/>
      <c r="W478"/>
      <c r="X478"/>
      <c r="Y478"/>
      <c r="Z478"/>
      <c r="AA478"/>
      <c r="AB478"/>
      <c r="AC478"/>
      <c r="AD478"/>
      <c r="AE478"/>
    </row>
    <row r="479" spans="1:31" x14ac:dyDescent="0.25">
      <c r="A479" s="1597" t="s">
        <v>1099</v>
      </c>
      <c r="B479" s="1599" t="s">
        <v>1141</v>
      </c>
      <c r="C479" s="2430">
        <v>2007</v>
      </c>
      <c r="D479" s="1701">
        <v>2.1</v>
      </c>
      <c r="E479" s="1702">
        <v>7.9</v>
      </c>
      <c r="F479" s="1702" t="s">
        <v>2228</v>
      </c>
      <c r="G479" s="1698">
        <v>2008</v>
      </c>
      <c r="H479" s="1699">
        <v>2.5</v>
      </c>
      <c r="I479" s="1697">
        <v>7.3</v>
      </c>
      <c r="J479" s="1697" t="s">
        <v>2228</v>
      </c>
      <c r="K479" s="1698">
        <v>2009</v>
      </c>
      <c r="L479" s="1695">
        <v>2.5852000000000004</v>
      </c>
      <c r="M479" s="1695">
        <v>7.5</v>
      </c>
      <c r="N479" s="1697" t="s">
        <v>2228</v>
      </c>
      <c r="O479" s="1696">
        <v>2010</v>
      </c>
      <c r="P479" s="1695">
        <v>2.5</v>
      </c>
      <c r="Q479" s="2424" t="s">
        <v>2229</v>
      </c>
      <c r="R479" s="2431">
        <v>2011</v>
      </c>
      <c r="S479" s="1695">
        <v>2.5139999999999998</v>
      </c>
      <c r="T479" s="2424" t="s">
        <v>2229</v>
      </c>
      <c r="V479"/>
      <c r="W479"/>
      <c r="X479"/>
      <c r="Y479"/>
      <c r="Z479"/>
      <c r="AA479"/>
      <c r="AB479"/>
      <c r="AC479"/>
      <c r="AD479"/>
      <c r="AE479"/>
    </row>
    <row r="480" spans="1:31" x14ac:dyDescent="0.25">
      <c r="A480" s="1597" t="s">
        <v>1099</v>
      </c>
      <c r="B480" s="1599" t="s">
        <v>1140</v>
      </c>
      <c r="C480" s="2430">
        <v>2007</v>
      </c>
      <c r="D480" s="1701">
        <v>5.9</v>
      </c>
      <c r="E480" s="1700">
        <v>5</v>
      </c>
      <c r="F480" s="1697" t="s">
        <v>2227</v>
      </c>
      <c r="G480" s="1698">
        <v>2008</v>
      </c>
      <c r="H480" s="1699">
        <v>6.6</v>
      </c>
      <c r="I480" s="1697">
        <v>6.2</v>
      </c>
      <c r="J480" s="1697" t="s">
        <v>2228</v>
      </c>
      <c r="K480" s="1698">
        <v>2009</v>
      </c>
      <c r="L480" s="1695">
        <v>6.6884000000000006</v>
      </c>
      <c r="M480" s="1695">
        <v>6.2307692307692308</v>
      </c>
      <c r="N480" s="1697" t="s">
        <v>2228</v>
      </c>
      <c r="O480" s="1696">
        <v>2010</v>
      </c>
      <c r="P480" s="1695">
        <v>6.6</v>
      </c>
      <c r="Q480" s="2424" t="s">
        <v>2227</v>
      </c>
      <c r="R480" s="2431">
        <v>2011</v>
      </c>
      <c r="S480" s="1695">
        <v>6.6412000000000004</v>
      </c>
      <c r="T480" s="1697" t="s">
        <v>2228</v>
      </c>
      <c r="V480"/>
      <c r="W480"/>
      <c r="X480"/>
      <c r="Y480"/>
      <c r="Z480"/>
      <c r="AA480"/>
      <c r="AB480"/>
      <c r="AC480"/>
      <c r="AD480"/>
      <c r="AE480"/>
    </row>
    <row r="481" spans="1:31" x14ac:dyDescent="0.25">
      <c r="A481" s="1597" t="s">
        <v>1099</v>
      </c>
      <c r="B481" s="1599" t="s">
        <v>1138</v>
      </c>
      <c r="C481" s="2430">
        <v>2007</v>
      </c>
      <c r="D481" s="1701">
        <v>1.5</v>
      </c>
      <c r="E481" s="1697">
        <v>8.1</v>
      </c>
      <c r="F481" s="1697" t="s">
        <v>2229</v>
      </c>
      <c r="G481" s="1698">
        <v>2008</v>
      </c>
      <c r="H481" s="1699">
        <v>1.4</v>
      </c>
      <c r="I481" s="1697">
        <v>7.2</v>
      </c>
      <c r="J481" s="1697" t="s">
        <v>2228</v>
      </c>
      <c r="K481" s="1698">
        <v>2009</v>
      </c>
      <c r="L481" s="1695">
        <v>1.3908000000000003</v>
      </c>
      <c r="M481" s="1695">
        <v>8.3000000000000007</v>
      </c>
      <c r="N481" s="1697" t="s">
        <v>2229</v>
      </c>
      <c r="O481" s="1696">
        <v>2010</v>
      </c>
      <c r="P481" s="1695">
        <v>1.4</v>
      </c>
      <c r="Q481" s="2424" t="s">
        <v>2229</v>
      </c>
      <c r="R481" s="2431">
        <v>2011</v>
      </c>
      <c r="S481" s="1695">
        <v>1.4252</v>
      </c>
      <c r="T481" s="2424" t="s">
        <v>2229</v>
      </c>
      <c r="V481"/>
      <c r="W481"/>
      <c r="X481"/>
      <c r="Y481"/>
      <c r="Z481"/>
      <c r="AA481"/>
      <c r="AB481"/>
      <c r="AC481"/>
      <c r="AD481"/>
      <c r="AE481"/>
    </row>
    <row r="482" spans="1:31" x14ac:dyDescent="0.25">
      <c r="A482" s="1597" t="s">
        <v>1099</v>
      </c>
      <c r="B482" s="1599" t="s">
        <v>1137</v>
      </c>
      <c r="C482" s="2430">
        <v>2007</v>
      </c>
      <c r="D482" s="1701">
        <v>0.6</v>
      </c>
      <c r="E482" s="1700">
        <v>9</v>
      </c>
      <c r="F482" s="1697" t="s">
        <v>2229</v>
      </c>
      <c r="G482" s="1698">
        <v>2008</v>
      </c>
      <c r="H482" s="1699">
        <v>0.7</v>
      </c>
      <c r="I482" s="1697">
        <v>7.5</v>
      </c>
      <c r="J482" s="1697" t="s">
        <v>2228</v>
      </c>
      <c r="K482" s="1698">
        <v>2009</v>
      </c>
      <c r="L482" s="1695">
        <v>0.748</v>
      </c>
      <c r="M482" s="1695">
        <v>8</v>
      </c>
      <c r="N482" s="1697" t="s">
        <v>2229</v>
      </c>
      <c r="O482" s="1696">
        <v>2010</v>
      </c>
      <c r="P482" s="1695">
        <v>0.7</v>
      </c>
      <c r="Q482" s="2424" t="s">
        <v>2228</v>
      </c>
      <c r="R482" s="2431">
        <v>2011</v>
      </c>
      <c r="S482" s="1695">
        <v>0.71440000000000015</v>
      </c>
      <c r="T482" s="2424" t="s">
        <v>2229</v>
      </c>
      <c r="V482"/>
      <c r="W482"/>
      <c r="X482"/>
      <c r="Y482"/>
      <c r="Z482"/>
      <c r="AA482"/>
      <c r="AB482"/>
      <c r="AC482"/>
      <c r="AD482"/>
      <c r="AE482"/>
    </row>
    <row r="483" spans="1:31" x14ac:dyDescent="0.25">
      <c r="A483" s="1597" t="s">
        <v>1099</v>
      </c>
      <c r="B483" s="1599" t="s">
        <v>1135</v>
      </c>
      <c r="C483" s="2430">
        <v>2007</v>
      </c>
      <c r="D483" s="1701">
        <v>0.9</v>
      </c>
      <c r="E483" s="1697">
        <v>9.3000000000000007</v>
      </c>
      <c r="F483" s="1697" t="s">
        <v>2229</v>
      </c>
      <c r="G483" s="1698">
        <v>2008</v>
      </c>
      <c r="H483" s="1699">
        <v>0.9</v>
      </c>
      <c r="I483" s="1697">
        <v>9.3000000000000007</v>
      </c>
      <c r="J483" s="1697" t="s">
        <v>2229</v>
      </c>
      <c r="K483" s="1698">
        <v>2009</v>
      </c>
      <c r="L483" s="1695">
        <v>0.87680000000000002</v>
      </c>
      <c r="M483" s="1695">
        <v>8.3000000000000007</v>
      </c>
      <c r="N483" s="1697" t="s">
        <v>2229</v>
      </c>
      <c r="O483" s="1696">
        <v>2010</v>
      </c>
      <c r="P483" s="1695">
        <v>1.5</v>
      </c>
      <c r="Q483" s="2424" t="s">
        <v>2228</v>
      </c>
      <c r="R483" s="2431">
        <v>2011</v>
      </c>
      <c r="S483" s="1695">
        <v>1.5496000000000001</v>
      </c>
      <c r="T483" s="1697" t="s">
        <v>2228</v>
      </c>
      <c r="V483"/>
      <c r="W483"/>
      <c r="X483"/>
      <c r="Y483"/>
      <c r="Z483"/>
      <c r="AA483"/>
      <c r="AB483"/>
      <c r="AC483"/>
      <c r="AD483"/>
      <c r="AE483"/>
    </row>
    <row r="484" spans="1:31" x14ac:dyDescent="0.25">
      <c r="A484" s="1597" t="s">
        <v>1099</v>
      </c>
      <c r="B484" s="1599" t="s">
        <v>1133</v>
      </c>
      <c r="C484" s="2430">
        <v>2007</v>
      </c>
      <c r="D484" s="1701">
        <v>4.7</v>
      </c>
      <c r="E484" s="1700">
        <v>8.5</v>
      </c>
      <c r="F484" s="1697" t="s">
        <v>2229</v>
      </c>
      <c r="G484" s="1698">
        <v>2008</v>
      </c>
      <c r="H484" s="1699">
        <v>4.8</v>
      </c>
      <c r="I484" s="1697">
        <v>7.7</v>
      </c>
      <c r="J484" s="1697" t="s">
        <v>2228</v>
      </c>
      <c r="K484" s="1698">
        <v>2009</v>
      </c>
      <c r="L484" s="1695">
        <v>4.8159999999999998</v>
      </c>
      <c r="M484" s="1695">
        <v>8.6</v>
      </c>
      <c r="N484" s="1697" t="s">
        <v>2229</v>
      </c>
      <c r="O484" s="1696">
        <v>2010</v>
      </c>
      <c r="P484" s="1695">
        <v>4.8</v>
      </c>
      <c r="Q484" s="2424" t="s">
        <v>2229</v>
      </c>
      <c r="R484" s="2431">
        <v>2011</v>
      </c>
      <c r="S484" s="1695">
        <v>4.8436000000000003</v>
      </c>
      <c r="T484" s="2424" t="s">
        <v>2229</v>
      </c>
      <c r="V484"/>
      <c r="W484"/>
      <c r="X484"/>
      <c r="Y484"/>
      <c r="Z484"/>
      <c r="AA484"/>
      <c r="AB484"/>
      <c r="AC484"/>
      <c r="AD484"/>
      <c r="AE484"/>
    </row>
    <row r="485" spans="1:31" x14ac:dyDescent="0.25">
      <c r="A485" s="1597" t="s">
        <v>1099</v>
      </c>
      <c r="B485" s="1599" t="s">
        <v>1131</v>
      </c>
      <c r="C485" s="2430">
        <v>2007</v>
      </c>
      <c r="D485" s="1701">
        <v>1.1000000000000001</v>
      </c>
      <c r="E485" s="1697">
        <v>9.3000000000000007</v>
      </c>
      <c r="F485" s="1697" t="s">
        <v>2229</v>
      </c>
      <c r="G485" s="1698">
        <v>2008</v>
      </c>
      <c r="H485" s="1699">
        <v>1.2</v>
      </c>
      <c r="I485" s="1697">
        <v>9.3000000000000007</v>
      </c>
      <c r="J485" s="1697" t="s">
        <v>2229</v>
      </c>
      <c r="K485" s="1698">
        <v>2009</v>
      </c>
      <c r="L485" s="1695">
        <v>1.2152000000000001</v>
      </c>
      <c r="M485" s="1695">
        <v>8.3000000000000007</v>
      </c>
      <c r="N485" s="1697" t="s">
        <v>2229</v>
      </c>
      <c r="O485" s="1696">
        <v>2010</v>
      </c>
      <c r="P485" s="1695">
        <v>1.3</v>
      </c>
      <c r="Q485" s="1697" t="s">
        <v>2229</v>
      </c>
      <c r="R485" s="2431">
        <v>2011</v>
      </c>
      <c r="S485" s="1695">
        <v>1.3296000000000001</v>
      </c>
      <c r="T485" s="1697" t="s">
        <v>2228</v>
      </c>
      <c r="V485"/>
      <c r="W485"/>
      <c r="X485"/>
      <c r="Y485"/>
      <c r="Z485"/>
      <c r="AA485"/>
      <c r="AB485"/>
      <c r="AC485"/>
      <c r="AD485"/>
      <c r="AE485"/>
    </row>
    <row r="486" spans="1:31" x14ac:dyDescent="0.25">
      <c r="A486" s="1597" t="s">
        <v>1099</v>
      </c>
      <c r="B486" s="1599" t="s">
        <v>1130</v>
      </c>
      <c r="C486" s="2430">
        <v>2007</v>
      </c>
      <c r="D486" s="1701">
        <v>0.7</v>
      </c>
      <c r="E486" s="1700">
        <v>9.1999999999999993</v>
      </c>
      <c r="F486" s="1697" t="s">
        <v>2229</v>
      </c>
      <c r="G486" s="1698">
        <v>2008</v>
      </c>
      <c r="H486" s="1699">
        <v>0.6</v>
      </c>
      <c r="I486" s="1697">
        <v>8</v>
      </c>
      <c r="J486" s="1697" t="s">
        <v>2229</v>
      </c>
      <c r="K486" s="1698">
        <v>2009</v>
      </c>
      <c r="L486" s="1695">
        <v>0.63919999999999999</v>
      </c>
      <c r="M486" s="1695">
        <v>9.6</v>
      </c>
      <c r="N486" s="1697" t="s">
        <v>2229</v>
      </c>
      <c r="O486" s="1696">
        <v>2010</v>
      </c>
      <c r="P486" s="1695">
        <v>0.7</v>
      </c>
      <c r="Q486" s="2424" t="s">
        <v>2229</v>
      </c>
      <c r="R486" s="2431">
        <v>2011</v>
      </c>
      <c r="S486" s="1695">
        <v>0.69880000000000009</v>
      </c>
      <c r="T486" s="2424" t="s">
        <v>2229</v>
      </c>
      <c r="V486"/>
      <c r="W486"/>
      <c r="X486"/>
      <c r="Y486"/>
      <c r="Z486"/>
      <c r="AA486"/>
      <c r="AB486"/>
      <c r="AC486"/>
      <c r="AD486"/>
      <c r="AE486"/>
    </row>
    <row r="487" spans="1:31" x14ac:dyDescent="0.25">
      <c r="A487" s="1597" t="s">
        <v>1099</v>
      </c>
      <c r="B487" s="1599" t="s">
        <v>1128</v>
      </c>
      <c r="C487" s="2430">
        <v>2007</v>
      </c>
      <c r="D487" s="1701">
        <v>52.2</v>
      </c>
      <c r="E487" s="1702">
        <v>6.9</v>
      </c>
      <c r="F487" s="1702" t="s">
        <v>2228</v>
      </c>
      <c r="G487" s="1698">
        <v>2008</v>
      </c>
      <c r="H487" s="1699">
        <v>39.5</v>
      </c>
      <c r="I487" s="1697">
        <v>6.9</v>
      </c>
      <c r="J487" s="1697" t="s">
        <v>2228</v>
      </c>
      <c r="K487" s="1698">
        <v>2009</v>
      </c>
      <c r="L487" s="1695">
        <v>39.815600000000003</v>
      </c>
      <c r="M487" s="1695">
        <v>7.5</v>
      </c>
      <c r="N487" s="1697" t="s">
        <v>2228</v>
      </c>
      <c r="O487" s="1696">
        <v>2010</v>
      </c>
      <c r="P487" s="1695">
        <v>50.2</v>
      </c>
      <c r="Q487" s="2424" t="s">
        <v>2228</v>
      </c>
      <c r="R487" s="2431">
        <v>2011</v>
      </c>
      <c r="S487" s="1695">
        <v>50.53</v>
      </c>
      <c r="T487" s="2424" t="s">
        <v>2227</v>
      </c>
      <c r="V487"/>
      <c r="W487"/>
      <c r="X487"/>
      <c r="Y487"/>
      <c r="Z487"/>
      <c r="AA487"/>
      <c r="AB487"/>
      <c r="AC487"/>
      <c r="AD487"/>
      <c r="AE487"/>
    </row>
    <row r="488" spans="1:31" x14ac:dyDescent="0.25">
      <c r="A488" s="1597" t="s">
        <v>1099</v>
      </c>
      <c r="B488" s="1599" t="s">
        <v>1126</v>
      </c>
      <c r="C488" s="2430">
        <v>2007</v>
      </c>
      <c r="D488" s="1701">
        <v>7.3</v>
      </c>
      <c r="E488" s="1700">
        <v>9.1999999999999993</v>
      </c>
      <c r="F488" s="1697" t="s">
        <v>2229</v>
      </c>
      <c r="G488" s="1698">
        <v>2008</v>
      </c>
      <c r="H488" s="1699">
        <v>7.2</v>
      </c>
      <c r="I488" s="1697">
        <v>8.9</v>
      </c>
      <c r="J488" s="1697" t="s">
        <v>2229</v>
      </c>
      <c r="K488" s="1698">
        <v>2009</v>
      </c>
      <c r="L488" s="1695">
        <v>7.2432000000000007</v>
      </c>
      <c r="M488" s="1695">
        <v>9</v>
      </c>
      <c r="N488" s="1697" t="s">
        <v>2229</v>
      </c>
      <c r="O488" s="1696">
        <v>2010</v>
      </c>
      <c r="P488" s="1695">
        <v>7.8</v>
      </c>
      <c r="Q488" s="2424" t="s">
        <v>2229</v>
      </c>
      <c r="R488" s="2431">
        <v>2011</v>
      </c>
      <c r="S488" s="1695">
        <v>7.7848000000000006</v>
      </c>
      <c r="T488" s="2424" t="s">
        <v>2229</v>
      </c>
      <c r="V488"/>
      <c r="W488"/>
      <c r="X488"/>
      <c r="Y488"/>
      <c r="Z488"/>
      <c r="AA488"/>
      <c r="AB488"/>
      <c r="AC488"/>
      <c r="AD488"/>
      <c r="AE488"/>
    </row>
    <row r="489" spans="1:31" x14ac:dyDescent="0.25">
      <c r="A489" s="1597" t="s">
        <v>1099</v>
      </c>
      <c r="B489" s="1599" t="s">
        <v>1124</v>
      </c>
      <c r="C489" s="2430">
        <v>2007</v>
      </c>
      <c r="D489" s="1701">
        <v>16.600000000000001</v>
      </c>
      <c r="E489" s="1702">
        <v>6.2</v>
      </c>
      <c r="F489" s="1702" t="s">
        <v>2228</v>
      </c>
      <c r="G489" s="1698">
        <v>2008</v>
      </c>
      <c r="H489" s="1699">
        <v>16.399999999999999</v>
      </c>
      <c r="I489" s="1697">
        <v>6.4</v>
      </c>
      <c r="J489" s="1697" t="s">
        <v>2228</v>
      </c>
      <c r="K489" s="1698">
        <v>2009</v>
      </c>
      <c r="L489" s="1695">
        <v>16.523600000000002</v>
      </c>
      <c r="M489" s="1695">
        <v>9.5</v>
      </c>
      <c r="N489" s="1697" t="s">
        <v>2229</v>
      </c>
      <c r="O489" s="1696">
        <v>2010</v>
      </c>
      <c r="P489" s="1695">
        <v>15.3</v>
      </c>
      <c r="Q489" s="2424" t="s">
        <v>2228</v>
      </c>
      <c r="R489" s="2431">
        <v>2011</v>
      </c>
      <c r="S489" s="1695">
        <v>15.4</v>
      </c>
      <c r="T489" s="1697" t="s">
        <v>2228</v>
      </c>
      <c r="V489"/>
      <c r="W489"/>
      <c r="X489"/>
      <c r="Y489"/>
      <c r="Z489"/>
      <c r="AA489"/>
      <c r="AB489"/>
      <c r="AC489"/>
      <c r="AD489"/>
      <c r="AE489"/>
    </row>
    <row r="490" spans="1:31" x14ac:dyDescent="0.25">
      <c r="A490" s="1597" t="s">
        <v>1099</v>
      </c>
      <c r="B490" s="1599" t="s">
        <v>1122</v>
      </c>
      <c r="C490" s="2430">
        <v>2007</v>
      </c>
      <c r="D490" s="1701">
        <v>1.5</v>
      </c>
      <c r="E490" s="1700">
        <v>8.4</v>
      </c>
      <c r="F490" s="1697" t="s">
        <v>2229</v>
      </c>
      <c r="G490" s="1698">
        <v>2008</v>
      </c>
      <c r="H490" s="1699">
        <v>1.3</v>
      </c>
      <c r="I490" s="1697">
        <v>8.1999999999999993</v>
      </c>
      <c r="J490" s="1697" t="s">
        <v>2229</v>
      </c>
      <c r="K490" s="1698">
        <v>2009</v>
      </c>
      <c r="L490" s="1695">
        <v>1.35</v>
      </c>
      <c r="M490" s="1695">
        <v>8.1</v>
      </c>
      <c r="N490" s="1697" t="s">
        <v>2229</v>
      </c>
      <c r="O490" s="1696">
        <v>2010</v>
      </c>
      <c r="P490" s="1695">
        <v>1.8</v>
      </c>
      <c r="Q490" s="2424" t="s">
        <v>2228</v>
      </c>
      <c r="R490" s="2431">
        <v>2011</v>
      </c>
      <c r="S490" s="1695">
        <v>1.7764000000000002</v>
      </c>
      <c r="T490" s="1697" t="s">
        <v>2228</v>
      </c>
      <c r="V490"/>
      <c r="W490"/>
      <c r="X490"/>
      <c r="Y490"/>
      <c r="Z490"/>
      <c r="AA490"/>
      <c r="AB490"/>
      <c r="AC490"/>
      <c r="AD490"/>
      <c r="AE490"/>
    </row>
    <row r="491" spans="1:31" x14ac:dyDescent="0.25">
      <c r="A491" s="1597" t="s">
        <v>1099</v>
      </c>
      <c r="B491" s="1599" t="s">
        <v>1120</v>
      </c>
      <c r="C491" s="2430">
        <v>2007</v>
      </c>
      <c r="D491" s="1701">
        <v>0.5</v>
      </c>
      <c r="E491" s="1697">
        <v>8.8000000000000007</v>
      </c>
      <c r="F491" s="1697" t="s">
        <v>2229</v>
      </c>
      <c r="G491" s="1698">
        <v>2008</v>
      </c>
      <c r="H491" s="1699">
        <v>0.4</v>
      </c>
      <c r="I491" s="1697">
        <v>7.7</v>
      </c>
      <c r="J491" s="1697" t="s">
        <v>2228</v>
      </c>
      <c r="K491" s="1698">
        <v>2009</v>
      </c>
      <c r="L491" s="1695">
        <v>0.42880000000000001</v>
      </c>
      <c r="M491" s="1695">
        <v>8.8000000000000007</v>
      </c>
      <c r="N491" s="1697" t="s">
        <v>2229</v>
      </c>
      <c r="O491" s="1696">
        <v>2010</v>
      </c>
      <c r="P491" s="1695">
        <v>0.5</v>
      </c>
      <c r="Q491" s="2424" t="s">
        <v>2229</v>
      </c>
      <c r="R491" s="2431">
        <v>2011</v>
      </c>
      <c r="S491" s="1695">
        <v>0.48480000000000001</v>
      </c>
      <c r="T491" s="1697" t="s">
        <v>2228</v>
      </c>
      <c r="V491"/>
      <c r="W491"/>
      <c r="X491"/>
      <c r="Y491"/>
      <c r="Z491"/>
      <c r="AA491"/>
      <c r="AB491"/>
      <c r="AC491"/>
      <c r="AD491"/>
      <c r="AE491"/>
    </row>
    <row r="492" spans="1:31" x14ac:dyDescent="0.25">
      <c r="A492" s="1597" t="s">
        <v>1099</v>
      </c>
      <c r="B492" s="1599" t="s">
        <v>1118</v>
      </c>
      <c r="C492" s="2430">
        <v>2007</v>
      </c>
      <c r="D492" s="1701">
        <v>1</v>
      </c>
      <c r="E492" s="1700">
        <v>8.6</v>
      </c>
      <c r="F492" s="1697" t="s">
        <v>2229</v>
      </c>
      <c r="G492" s="1698">
        <v>2008</v>
      </c>
      <c r="H492" s="1699">
        <v>0.9</v>
      </c>
      <c r="I492" s="1697">
        <v>9.1999999999999993</v>
      </c>
      <c r="J492" s="1697" t="s">
        <v>2229</v>
      </c>
      <c r="K492" s="1698">
        <v>2009</v>
      </c>
      <c r="L492" s="1695">
        <v>0.94680000000000009</v>
      </c>
      <c r="M492" s="1695">
        <v>8.3000000000000007</v>
      </c>
      <c r="N492" s="1697" t="s">
        <v>2229</v>
      </c>
      <c r="O492" s="1696">
        <v>2010</v>
      </c>
      <c r="P492" s="1695">
        <v>1</v>
      </c>
      <c r="Q492" s="2424" t="s">
        <v>2229</v>
      </c>
      <c r="R492" s="2431">
        <v>2011</v>
      </c>
      <c r="S492" s="1695">
        <v>0.99440000000000006</v>
      </c>
      <c r="T492" s="2424" t="s">
        <v>2229</v>
      </c>
      <c r="V492"/>
      <c r="W492"/>
      <c r="X492"/>
      <c r="Y492"/>
      <c r="Z492"/>
      <c r="AA492"/>
      <c r="AB492"/>
      <c r="AC492"/>
      <c r="AD492"/>
      <c r="AE492"/>
    </row>
    <row r="493" spans="1:31" x14ac:dyDescent="0.25">
      <c r="A493" s="1597" t="s">
        <v>1099</v>
      </c>
      <c r="B493" s="1599" t="s">
        <v>1116</v>
      </c>
      <c r="C493" s="2430">
        <v>2007</v>
      </c>
      <c r="D493" s="1701">
        <v>0.9</v>
      </c>
      <c r="E493" s="1702">
        <v>7.2</v>
      </c>
      <c r="F493" s="1702" t="s">
        <v>2228</v>
      </c>
      <c r="G493" s="1698">
        <v>2008</v>
      </c>
      <c r="H493" s="1699">
        <v>1</v>
      </c>
      <c r="I493" s="1697">
        <v>6.4</v>
      </c>
      <c r="J493" s="1697" t="s">
        <v>2228</v>
      </c>
      <c r="K493" s="1698">
        <v>2009</v>
      </c>
      <c r="L493" s="1695">
        <v>1.0072000000000001</v>
      </c>
      <c r="M493" s="1695">
        <v>8.5</v>
      </c>
      <c r="N493" s="1697" t="s">
        <v>2229</v>
      </c>
      <c r="O493" s="1696">
        <v>2010</v>
      </c>
      <c r="P493" s="1695">
        <v>1</v>
      </c>
      <c r="Q493" s="2424" t="s">
        <v>2228</v>
      </c>
      <c r="R493" s="2431">
        <v>2011</v>
      </c>
      <c r="S493" s="1695">
        <v>1.0132000000000001</v>
      </c>
      <c r="T493" s="1697" t="s">
        <v>2228</v>
      </c>
      <c r="V493"/>
      <c r="W493"/>
      <c r="X493"/>
      <c r="Y493"/>
      <c r="Z493"/>
      <c r="AA493"/>
      <c r="AB493"/>
      <c r="AC493"/>
      <c r="AD493"/>
      <c r="AE493"/>
    </row>
    <row r="494" spans="1:31" x14ac:dyDescent="0.25">
      <c r="A494" s="1597" t="s">
        <v>1099</v>
      </c>
      <c r="B494" s="1599" t="s">
        <v>1114</v>
      </c>
      <c r="C494" s="2430">
        <v>2007</v>
      </c>
      <c r="D494" s="1701">
        <v>1.2</v>
      </c>
      <c r="E494" s="1700">
        <v>8.4</v>
      </c>
      <c r="F494" s="1697" t="s">
        <v>2229</v>
      </c>
      <c r="G494" s="1698">
        <v>2008</v>
      </c>
      <c r="H494" s="1699">
        <v>1.3</v>
      </c>
      <c r="I494" s="1697">
        <v>9</v>
      </c>
      <c r="J494" s="1697" t="s">
        <v>2229</v>
      </c>
      <c r="K494" s="1698">
        <v>2009</v>
      </c>
      <c r="L494" s="1695">
        <v>1.2708000000000002</v>
      </c>
      <c r="M494" s="1695">
        <v>9.5</v>
      </c>
      <c r="N494" s="1697" t="s">
        <v>2229</v>
      </c>
      <c r="O494" s="1696">
        <v>2010</v>
      </c>
      <c r="P494" s="1695">
        <v>1.4</v>
      </c>
      <c r="Q494" s="1697" t="s">
        <v>2229</v>
      </c>
      <c r="R494" s="2431">
        <v>2011</v>
      </c>
      <c r="S494" s="1695">
        <v>1.4092</v>
      </c>
      <c r="T494" s="2424" t="s">
        <v>2229</v>
      </c>
      <c r="V494"/>
      <c r="W494"/>
      <c r="X494"/>
      <c r="Y494"/>
      <c r="Z494"/>
      <c r="AA494"/>
      <c r="AB494"/>
      <c r="AC494"/>
      <c r="AD494"/>
      <c r="AE494"/>
    </row>
    <row r="495" spans="1:31" x14ac:dyDescent="0.25">
      <c r="A495" s="1597" t="s">
        <v>1099</v>
      </c>
      <c r="B495" s="1599" t="s">
        <v>1112</v>
      </c>
      <c r="C495" s="2430">
        <v>2007</v>
      </c>
      <c r="D495" s="1701">
        <v>4.3</v>
      </c>
      <c r="E495" s="1697">
        <v>8.6</v>
      </c>
      <c r="F495" s="1697" t="s">
        <v>2229</v>
      </c>
      <c r="G495" s="1698">
        <v>2008</v>
      </c>
      <c r="H495" s="1699">
        <v>4.5</v>
      </c>
      <c r="I495" s="1697">
        <v>8.8000000000000007</v>
      </c>
      <c r="J495" s="1697" t="s">
        <v>2229</v>
      </c>
      <c r="K495" s="1698">
        <v>2009</v>
      </c>
      <c r="L495" s="1695">
        <v>4.5392000000000001</v>
      </c>
      <c r="M495" s="1695">
        <v>9</v>
      </c>
      <c r="N495" s="1697" t="s">
        <v>2229</v>
      </c>
      <c r="O495" s="1696">
        <v>2010</v>
      </c>
      <c r="P495" s="1695">
        <v>4.8</v>
      </c>
      <c r="Q495" s="2424" t="s">
        <v>2228</v>
      </c>
      <c r="R495" s="2431">
        <v>2011</v>
      </c>
      <c r="S495" s="1695">
        <v>4.8376000000000001</v>
      </c>
      <c r="T495" s="1697" t="s">
        <v>2228</v>
      </c>
      <c r="V495"/>
      <c r="W495"/>
      <c r="X495"/>
      <c r="Y495"/>
      <c r="Z495"/>
      <c r="AA495"/>
      <c r="AB495"/>
      <c r="AC495"/>
      <c r="AD495"/>
      <c r="AE495"/>
    </row>
    <row r="496" spans="1:31" x14ac:dyDescent="0.25">
      <c r="A496" s="1597" t="s">
        <v>1099</v>
      </c>
      <c r="B496" s="1599" t="s">
        <v>1110</v>
      </c>
      <c r="C496" s="2430">
        <v>2007</v>
      </c>
      <c r="D496" s="1701">
        <v>10.5</v>
      </c>
      <c r="E496" s="1700">
        <v>9.1</v>
      </c>
      <c r="F496" s="1697" t="s">
        <v>2229</v>
      </c>
      <c r="G496" s="1698">
        <v>2008</v>
      </c>
      <c r="H496" s="1699">
        <v>10.1</v>
      </c>
      <c r="I496" s="1697">
        <v>9.3000000000000007</v>
      </c>
      <c r="J496" s="1697" t="s">
        <v>2229</v>
      </c>
      <c r="K496" s="1698">
        <v>2009</v>
      </c>
      <c r="L496" s="1695">
        <v>10.126400000000002</v>
      </c>
      <c r="M496" s="1695">
        <v>8.1</v>
      </c>
      <c r="N496" s="1697" t="s">
        <v>2229</v>
      </c>
      <c r="O496" s="1696">
        <v>2010</v>
      </c>
      <c r="P496" s="1695">
        <v>10.3</v>
      </c>
      <c r="Q496" s="2424" t="s">
        <v>2229</v>
      </c>
      <c r="R496" s="2431">
        <v>2011</v>
      </c>
      <c r="S496" s="1695">
        <v>10.332400000000002</v>
      </c>
      <c r="T496" s="2424" t="s">
        <v>2229</v>
      </c>
      <c r="V496"/>
      <c r="W496"/>
      <c r="X496"/>
      <c r="Y496"/>
      <c r="Z496"/>
      <c r="AA496"/>
      <c r="AB496"/>
      <c r="AC496"/>
      <c r="AD496"/>
      <c r="AE496"/>
    </row>
    <row r="497" spans="1:31" x14ac:dyDescent="0.25">
      <c r="A497" s="1597" t="s">
        <v>1099</v>
      </c>
      <c r="B497" s="1599" t="s">
        <v>1108</v>
      </c>
      <c r="C497" s="2430">
        <v>2007</v>
      </c>
      <c r="D497" s="1701">
        <v>1.2</v>
      </c>
      <c r="E497" s="1697">
        <v>8.1</v>
      </c>
      <c r="F497" s="1697" t="s">
        <v>2229</v>
      </c>
      <c r="G497" s="1698">
        <v>2008</v>
      </c>
      <c r="H497" s="1699">
        <v>1.2</v>
      </c>
      <c r="I497" s="1697">
        <v>7.3</v>
      </c>
      <c r="J497" s="1697" t="s">
        <v>2228</v>
      </c>
      <c r="K497" s="1698">
        <v>2009</v>
      </c>
      <c r="L497" s="1695">
        <v>1.1859999999999999</v>
      </c>
      <c r="M497" s="1695">
        <v>8.1</v>
      </c>
      <c r="N497" s="1697" t="s">
        <v>2229</v>
      </c>
      <c r="O497" s="1696">
        <v>2010</v>
      </c>
      <c r="P497" s="1695">
        <v>1.3</v>
      </c>
      <c r="Q497" s="2424" t="s">
        <v>2228</v>
      </c>
      <c r="R497" s="2431">
        <v>2011</v>
      </c>
      <c r="S497" s="1695">
        <v>1.3172000000000001</v>
      </c>
      <c r="T497" s="1697" t="s">
        <v>2228</v>
      </c>
      <c r="V497"/>
      <c r="W497"/>
      <c r="X497"/>
      <c r="Y497"/>
      <c r="Z497"/>
      <c r="AA497"/>
      <c r="AB497"/>
      <c r="AC497"/>
      <c r="AD497"/>
      <c r="AE497"/>
    </row>
    <row r="498" spans="1:31" x14ac:dyDescent="0.25">
      <c r="A498" s="1597" t="s">
        <v>1099</v>
      </c>
      <c r="B498" s="1599" t="s">
        <v>1106</v>
      </c>
      <c r="C498" s="2430">
        <v>2007</v>
      </c>
      <c r="D498" s="1701">
        <v>3.3</v>
      </c>
      <c r="E498" s="1703">
        <v>7</v>
      </c>
      <c r="F498" s="1702" t="s">
        <v>2228</v>
      </c>
      <c r="G498" s="1698">
        <v>2008</v>
      </c>
      <c r="H498" s="1699">
        <v>3.1</v>
      </c>
      <c r="I498" s="1697">
        <v>7</v>
      </c>
      <c r="J498" s="1697" t="s">
        <v>2228</v>
      </c>
      <c r="K498" s="1698">
        <v>2009</v>
      </c>
      <c r="L498" s="1695">
        <v>3.1379999999999999</v>
      </c>
      <c r="M498" s="1695">
        <v>7.5</v>
      </c>
      <c r="N498" s="1697" t="s">
        <v>2228</v>
      </c>
      <c r="O498" s="1696">
        <v>2010</v>
      </c>
      <c r="P498" s="1695">
        <v>3.2</v>
      </c>
      <c r="Q498" s="2424" t="s">
        <v>2229</v>
      </c>
      <c r="R498" s="2431">
        <v>2011</v>
      </c>
      <c r="S498" s="1695">
        <v>3.1828000000000003</v>
      </c>
      <c r="T498" s="1697" t="s">
        <v>2228</v>
      </c>
      <c r="V498"/>
      <c r="W498"/>
      <c r="X498"/>
      <c r="Y498"/>
      <c r="Z498"/>
      <c r="AA498"/>
      <c r="AB498"/>
      <c r="AC498"/>
      <c r="AD498"/>
      <c r="AE498"/>
    </row>
    <row r="499" spans="1:31" x14ac:dyDescent="0.25">
      <c r="A499" s="1597" t="s">
        <v>1099</v>
      </c>
      <c r="B499" s="1599" t="s">
        <v>1105</v>
      </c>
      <c r="C499" s="2430">
        <v>2007</v>
      </c>
      <c r="D499" s="1701">
        <v>15.3</v>
      </c>
      <c r="E499" s="1697">
        <v>8.3000000000000007</v>
      </c>
      <c r="F499" s="1697" t="s">
        <v>2229</v>
      </c>
      <c r="G499" s="1698">
        <v>2008</v>
      </c>
      <c r="H499" s="1699">
        <v>14.9</v>
      </c>
      <c r="I499" s="1697">
        <v>8.3000000000000007</v>
      </c>
      <c r="J499" s="1697" t="s">
        <v>2229</v>
      </c>
      <c r="K499" s="1698">
        <v>2009</v>
      </c>
      <c r="L499" s="1695">
        <v>14.928400000000002</v>
      </c>
      <c r="M499" s="1695">
        <v>8.6999999999999993</v>
      </c>
      <c r="N499" s="1697" t="s">
        <v>2229</v>
      </c>
      <c r="O499" s="1696">
        <v>2010</v>
      </c>
      <c r="P499" s="1695">
        <v>16.100000000000001</v>
      </c>
      <c r="Q499" s="2424" t="s">
        <v>2228</v>
      </c>
      <c r="R499" s="2431">
        <v>2011</v>
      </c>
      <c r="S499" s="1695">
        <v>16.146000000000001</v>
      </c>
      <c r="T499" s="2424" t="s">
        <v>2229</v>
      </c>
      <c r="V499"/>
      <c r="W499"/>
      <c r="X499"/>
      <c r="Y499"/>
      <c r="Z499"/>
      <c r="AA499"/>
      <c r="AB499"/>
      <c r="AC499"/>
      <c r="AD499"/>
      <c r="AE499"/>
    </row>
    <row r="500" spans="1:31" x14ac:dyDescent="0.25">
      <c r="A500" s="1597" t="s">
        <v>1099</v>
      </c>
      <c r="B500" s="1599" t="s">
        <v>1103</v>
      </c>
      <c r="C500" s="2430">
        <v>2007</v>
      </c>
      <c r="D500" s="1701">
        <v>1.8</v>
      </c>
      <c r="E500" s="1700">
        <v>9.3000000000000007</v>
      </c>
      <c r="F500" s="1697" t="s">
        <v>2229</v>
      </c>
      <c r="G500" s="1698">
        <v>2008</v>
      </c>
      <c r="H500" s="1699">
        <v>1.9</v>
      </c>
      <c r="I500" s="1697">
        <v>9.3000000000000007</v>
      </c>
      <c r="J500" s="1697" t="s">
        <v>2229</v>
      </c>
      <c r="K500" s="1698">
        <v>2009</v>
      </c>
      <c r="L500" s="1695">
        <v>1.9004000000000001</v>
      </c>
      <c r="M500" s="1695">
        <v>8.3000000000000007</v>
      </c>
      <c r="N500" s="1697" t="s">
        <v>2229</v>
      </c>
      <c r="O500" s="1696">
        <v>2010</v>
      </c>
      <c r="P500" s="1695">
        <v>2.1</v>
      </c>
      <c r="Q500" s="2424" t="s">
        <v>2229</v>
      </c>
      <c r="R500" s="2431">
        <v>2011</v>
      </c>
      <c r="S500" s="1695">
        <v>2.0668000000000002</v>
      </c>
      <c r="T500" s="2424" t="s">
        <v>2229</v>
      </c>
      <c r="V500"/>
      <c r="W500"/>
      <c r="X500"/>
      <c r="Y500"/>
      <c r="Z500"/>
      <c r="AA500"/>
      <c r="AB500"/>
      <c r="AC500"/>
      <c r="AD500"/>
      <c r="AE500"/>
    </row>
    <row r="501" spans="1:31" x14ac:dyDescent="0.25">
      <c r="A501" s="1597" t="s">
        <v>1099</v>
      </c>
      <c r="B501" s="1599" t="s">
        <v>1102</v>
      </c>
      <c r="C501" s="2430">
        <v>2007</v>
      </c>
      <c r="D501" s="1701">
        <v>4.2</v>
      </c>
      <c r="E501" s="1702">
        <v>6.8</v>
      </c>
      <c r="F501" s="1702" t="s">
        <v>2228</v>
      </c>
      <c r="G501" s="1698">
        <v>2008</v>
      </c>
      <c r="H501" s="1699">
        <v>4.7</v>
      </c>
      <c r="I501" s="1697">
        <v>6.5</v>
      </c>
      <c r="J501" s="1697" t="s">
        <v>2228</v>
      </c>
      <c r="K501" s="1698">
        <v>2009</v>
      </c>
      <c r="L501" s="1695">
        <v>4.8076000000000008</v>
      </c>
      <c r="M501" s="1695">
        <v>8.9</v>
      </c>
      <c r="N501" s="1697" t="s">
        <v>2229</v>
      </c>
      <c r="O501" s="1696">
        <v>2010</v>
      </c>
      <c r="P501" s="1695">
        <v>4.8</v>
      </c>
      <c r="Q501" s="2424" t="s">
        <v>2228</v>
      </c>
      <c r="R501" s="2431">
        <v>2011</v>
      </c>
      <c r="S501" s="1695">
        <v>4.9124000000000008</v>
      </c>
      <c r="T501" s="1697" t="s">
        <v>2228</v>
      </c>
      <c r="V501"/>
      <c r="W501"/>
      <c r="X501"/>
      <c r="Y501"/>
      <c r="Z501"/>
      <c r="AA501"/>
      <c r="AB501"/>
      <c r="AC501"/>
      <c r="AD501"/>
      <c r="AE501"/>
    </row>
    <row r="502" spans="1:31" x14ac:dyDescent="0.25">
      <c r="A502" s="1597" t="s">
        <v>1099</v>
      </c>
      <c r="B502" s="1599" t="s">
        <v>1100</v>
      </c>
      <c r="C502" s="2430">
        <v>2007</v>
      </c>
      <c r="D502" s="1701">
        <v>1.2</v>
      </c>
      <c r="E502" s="1700">
        <v>8.6</v>
      </c>
      <c r="F502" s="1697" t="s">
        <v>2229</v>
      </c>
      <c r="G502" s="1698">
        <v>2008</v>
      </c>
      <c r="H502" s="1699">
        <v>1.3</v>
      </c>
      <c r="I502" s="1697">
        <v>7.9</v>
      </c>
      <c r="J502" s="1697" t="s">
        <v>2228</v>
      </c>
      <c r="K502" s="1698">
        <v>2009</v>
      </c>
      <c r="L502" s="1695">
        <v>1.29</v>
      </c>
      <c r="M502" s="1695">
        <v>8.8000000000000007</v>
      </c>
      <c r="N502" s="1697" t="s">
        <v>2229</v>
      </c>
      <c r="O502" s="1696">
        <v>2010</v>
      </c>
      <c r="P502" s="1695">
        <v>1.3</v>
      </c>
      <c r="Q502" s="2424" t="s">
        <v>2228</v>
      </c>
      <c r="R502" s="2431">
        <v>2011</v>
      </c>
      <c r="S502" s="1695">
        <v>1.2976000000000001</v>
      </c>
      <c r="T502" s="1697" t="s">
        <v>2228</v>
      </c>
      <c r="V502"/>
      <c r="W502"/>
      <c r="X502"/>
      <c r="Y502"/>
      <c r="Z502"/>
      <c r="AA502"/>
      <c r="AB502"/>
      <c r="AC502"/>
      <c r="AD502"/>
      <c r="AE502"/>
    </row>
    <row r="503" spans="1:31" x14ac:dyDescent="0.25">
      <c r="A503" s="1597" t="s">
        <v>1052</v>
      </c>
      <c r="B503" s="1599" t="s">
        <v>1097</v>
      </c>
      <c r="C503" s="2430">
        <v>2007</v>
      </c>
      <c r="D503" s="1701">
        <v>1.4</v>
      </c>
      <c r="E503" s="1702">
        <v>6.3</v>
      </c>
      <c r="F503" s="1702" t="s">
        <v>2228</v>
      </c>
      <c r="G503" s="1698">
        <v>2008</v>
      </c>
      <c r="H503" s="1699">
        <v>1.4</v>
      </c>
      <c r="I503" s="1697">
        <v>6.4</v>
      </c>
      <c r="J503" s="1697" t="s">
        <v>2228</v>
      </c>
      <c r="K503" s="1698">
        <v>2009</v>
      </c>
      <c r="L503" s="1695">
        <v>1.3660000000000001</v>
      </c>
      <c r="M503" s="1695">
        <v>7.1</v>
      </c>
      <c r="N503" s="1697" t="s">
        <v>2228</v>
      </c>
      <c r="O503" s="1696">
        <v>2010</v>
      </c>
      <c r="P503" s="1695">
        <v>1.5</v>
      </c>
      <c r="Q503" s="1697" t="s">
        <v>2229</v>
      </c>
      <c r="R503" s="2431">
        <v>2011</v>
      </c>
      <c r="S503" s="1695">
        <v>1.446</v>
      </c>
      <c r="T503" s="2424" t="s">
        <v>2229</v>
      </c>
      <c r="V503"/>
      <c r="W503"/>
      <c r="X503"/>
      <c r="Y503"/>
      <c r="Z503"/>
      <c r="AA503"/>
      <c r="AB503"/>
      <c r="AC503"/>
      <c r="AD503"/>
      <c r="AE503"/>
    </row>
    <row r="504" spans="1:31" x14ac:dyDescent="0.25">
      <c r="A504" s="1597" t="s">
        <v>1052</v>
      </c>
      <c r="B504" s="1599" t="s">
        <v>1095</v>
      </c>
      <c r="C504" s="2430">
        <v>2007</v>
      </c>
      <c r="D504" s="1701">
        <v>5</v>
      </c>
      <c r="E504" s="1703">
        <v>7.2</v>
      </c>
      <c r="F504" s="1702" t="s">
        <v>2228</v>
      </c>
      <c r="G504" s="1698">
        <v>2008</v>
      </c>
      <c r="H504" s="1699">
        <v>5</v>
      </c>
      <c r="I504" s="1700">
        <v>7.2</v>
      </c>
      <c r="J504" s="1697" t="s">
        <v>2228</v>
      </c>
      <c r="K504" s="1698">
        <v>2009</v>
      </c>
      <c r="L504" s="1695">
        <v>5.055200000000001</v>
      </c>
      <c r="M504" s="1695">
        <v>6.5</v>
      </c>
      <c r="N504" s="1697" t="s">
        <v>2228</v>
      </c>
      <c r="O504" s="1696">
        <v>2010</v>
      </c>
      <c r="P504" s="1695">
        <v>5.2</v>
      </c>
      <c r="Q504" s="2424" t="s">
        <v>2229</v>
      </c>
      <c r="R504" s="2431">
        <v>2011</v>
      </c>
      <c r="S504" s="1695">
        <v>5.1984000000000004</v>
      </c>
      <c r="T504" s="1697" t="s">
        <v>2228</v>
      </c>
      <c r="V504"/>
      <c r="W504"/>
      <c r="X504"/>
      <c r="Y504"/>
      <c r="Z504"/>
      <c r="AA504"/>
      <c r="AB504"/>
      <c r="AC504"/>
      <c r="AD504"/>
      <c r="AE504"/>
    </row>
    <row r="505" spans="1:31" x14ac:dyDescent="0.25">
      <c r="A505" s="1597" t="s">
        <v>1052</v>
      </c>
      <c r="B505" s="1599" t="s">
        <v>1093</v>
      </c>
      <c r="C505" s="2430">
        <v>2007</v>
      </c>
      <c r="D505" s="1701">
        <v>0.4</v>
      </c>
      <c r="E505" s="1702">
        <v>7.8</v>
      </c>
      <c r="F505" s="1702" t="s">
        <v>2228</v>
      </c>
      <c r="G505" s="1698">
        <v>2008</v>
      </c>
      <c r="H505" s="1699">
        <v>0.4</v>
      </c>
      <c r="I505" s="1697">
        <v>7.1</v>
      </c>
      <c r="J505" s="1697" t="s">
        <v>2228</v>
      </c>
      <c r="K505" s="1698">
        <v>2009</v>
      </c>
      <c r="L505" s="1695">
        <v>0.43</v>
      </c>
      <c r="M505" s="1695">
        <v>7</v>
      </c>
      <c r="N505" s="1697" t="s">
        <v>2228</v>
      </c>
      <c r="O505" s="1696">
        <v>2010</v>
      </c>
      <c r="P505" s="1695">
        <v>0.5</v>
      </c>
      <c r="Q505" s="2424" t="s">
        <v>2229</v>
      </c>
      <c r="R505" s="2431">
        <v>2011</v>
      </c>
      <c r="S505" s="1695">
        <v>0.51360000000000006</v>
      </c>
      <c r="T505" s="2424" t="s">
        <v>2229</v>
      </c>
      <c r="V505"/>
      <c r="W505"/>
      <c r="X505"/>
      <c r="Y505"/>
      <c r="Z505"/>
      <c r="AA505"/>
      <c r="AB505"/>
      <c r="AC505"/>
      <c r="AD505"/>
      <c r="AE505"/>
    </row>
    <row r="506" spans="1:31" x14ac:dyDescent="0.25">
      <c r="A506" s="1597" t="s">
        <v>1052</v>
      </c>
      <c r="B506" s="1599" t="s">
        <v>1091</v>
      </c>
      <c r="C506" s="2430">
        <v>2007</v>
      </c>
      <c r="D506" s="1701">
        <v>0.9</v>
      </c>
      <c r="E506" s="1703">
        <v>6.8</v>
      </c>
      <c r="F506" s="1702" t="s">
        <v>2228</v>
      </c>
      <c r="G506" s="1698">
        <v>2008</v>
      </c>
      <c r="H506" s="1699">
        <v>0.9</v>
      </c>
      <c r="I506" s="1700">
        <v>8.6999999999999993</v>
      </c>
      <c r="J506" s="1697" t="s">
        <v>2229</v>
      </c>
      <c r="K506" s="1698">
        <v>2009</v>
      </c>
      <c r="L506" s="1695">
        <v>0.88360000000000005</v>
      </c>
      <c r="M506" s="1695">
        <v>7.1</v>
      </c>
      <c r="N506" s="1697" t="s">
        <v>2228</v>
      </c>
      <c r="O506" s="1696">
        <v>2010</v>
      </c>
      <c r="P506" s="1695">
        <v>1</v>
      </c>
      <c r="Q506" s="2424" t="s">
        <v>2227</v>
      </c>
      <c r="R506" s="2431">
        <v>2011</v>
      </c>
      <c r="S506" s="1695">
        <v>0.97040000000000004</v>
      </c>
      <c r="T506" s="2424" t="s">
        <v>2229</v>
      </c>
      <c r="V506"/>
      <c r="W506"/>
      <c r="X506"/>
      <c r="Y506"/>
      <c r="Z506"/>
      <c r="AA506"/>
      <c r="AB506"/>
      <c r="AC506"/>
      <c r="AD506"/>
      <c r="AE506"/>
    </row>
    <row r="507" spans="1:31" x14ac:dyDescent="0.25">
      <c r="A507" s="1597" t="s">
        <v>1052</v>
      </c>
      <c r="B507" s="1599" t="s">
        <v>1089</v>
      </c>
      <c r="C507" s="2430">
        <v>2007</v>
      </c>
      <c r="D507" s="1701">
        <v>3.6</v>
      </c>
      <c r="E507" s="1702">
        <v>6.3</v>
      </c>
      <c r="F507" s="1702" t="s">
        <v>2228</v>
      </c>
      <c r="G507" s="1698">
        <v>2008</v>
      </c>
      <c r="H507" s="1699">
        <v>3.5</v>
      </c>
      <c r="I507" s="1697">
        <v>6.4</v>
      </c>
      <c r="J507" s="1697" t="s">
        <v>2228</v>
      </c>
      <c r="K507" s="1698">
        <v>2009</v>
      </c>
      <c r="L507" s="1695">
        <v>3.5352000000000001</v>
      </c>
      <c r="M507" s="1695">
        <v>6.7</v>
      </c>
      <c r="N507" s="1697" t="s">
        <v>2228</v>
      </c>
      <c r="O507" s="1696">
        <v>2010</v>
      </c>
      <c r="P507" s="1695">
        <v>3.6</v>
      </c>
      <c r="Q507" s="2424" t="s">
        <v>2228</v>
      </c>
      <c r="R507" s="2431">
        <v>2011</v>
      </c>
      <c r="S507" s="1695">
        <v>3.63</v>
      </c>
      <c r="T507" s="1697" t="s">
        <v>2228</v>
      </c>
      <c r="V507"/>
      <c r="W507"/>
      <c r="X507"/>
      <c r="Y507"/>
      <c r="Z507"/>
      <c r="AA507"/>
      <c r="AB507"/>
      <c r="AC507"/>
      <c r="AD507"/>
      <c r="AE507"/>
    </row>
    <row r="508" spans="1:31" x14ac:dyDescent="0.25">
      <c r="A508" s="1597" t="s">
        <v>1052</v>
      </c>
      <c r="B508" s="1599" t="s">
        <v>1087</v>
      </c>
      <c r="C508" s="2430">
        <v>2007</v>
      </c>
      <c r="D508" s="1701">
        <v>1.2</v>
      </c>
      <c r="E508" s="1703">
        <v>6.7</v>
      </c>
      <c r="F508" s="1702" t="s">
        <v>2228</v>
      </c>
      <c r="G508" s="1698">
        <v>2008</v>
      </c>
      <c r="H508" s="1699">
        <v>1.5</v>
      </c>
      <c r="I508" s="1700">
        <v>7.2</v>
      </c>
      <c r="J508" s="1697" t="s">
        <v>2228</v>
      </c>
      <c r="K508" s="1698">
        <v>2009</v>
      </c>
      <c r="L508" s="1695">
        <v>1.5404</v>
      </c>
      <c r="M508" s="1695">
        <v>8.4</v>
      </c>
      <c r="N508" s="1697" t="s">
        <v>2229</v>
      </c>
      <c r="O508" s="1696">
        <v>2010</v>
      </c>
      <c r="P508" s="1695">
        <v>1.6</v>
      </c>
      <c r="Q508" s="2424" t="s">
        <v>2229</v>
      </c>
      <c r="R508" s="2431">
        <v>2011</v>
      </c>
      <c r="S508" s="1695">
        <v>1.6204000000000001</v>
      </c>
      <c r="T508" s="2424" t="s">
        <v>2229</v>
      </c>
      <c r="V508"/>
      <c r="W508"/>
      <c r="X508"/>
      <c r="Y508"/>
      <c r="Z508"/>
      <c r="AA508"/>
      <c r="AB508"/>
      <c r="AC508"/>
      <c r="AD508"/>
      <c r="AE508"/>
    </row>
    <row r="509" spans="1:31" x14ac:dyDescent="0.25">
      <c r="A509" s="1597" t="s">
        <v>1052</v>
      </c>
      <c r="B509" s="1599" t="s">
        <v>1085</v>
      </c>
      <c r="C509" s="2430">
        <v>2007</v>
      </c>
      <c r="D509" s="1701">
        <v>10</v>
      </c>
      <c r="E509" s="1697">
        <v>4.4000000000000004</v>
      </c>
      <c r="F509" s="1697" t="s">
        <v>2227</v>
      </c>
      <c r="G509" s="1698">
        <v>2008</v>
      </c>
      <c r="H509" s="1699">
        <v>9.6999999999999993</v>
      </c>
      <c r="I509" s="1697">
        <v>9.8000000000000007</v>
      </c>
      <c r="J509" s="1697" t="s">
        <v>2229</v>
      </c>
      <c r="K509" s="1698">
        <v>2009</v>
      </c>
      <c r="L509" s="1695">
        <v>9.7316000000000003</v>
      </c>
      <c r="M509" s="1695">
        <v>9.2307692307692299</v>
      </c>
      <c r="N509" s="1697" t="s">
        <v>2229</v>
      </c>
      <c r="O509" s="1696">
        <v>2010</v>
      </c>
      <c r="P509" s="1695">
        <v>9.4</v>
      </c>
      <c r="Q509" s="2424" t="s">
        <v>2228</v>
      </c>
      <c r="R509" s="2431">
        <v>2011</v>
      </c>
      <c r="S509" s="1695">
        <v>9.4388000000000005</v>
      </c>
      <c r="T509" s="2424" t="s">
        <v>2229</v>
      </c>
      <c r="V509"/>
      <c r="W509"/>
      <c r="X509"/>
      <c r="Y509"/>
      <c r="Z509"/>
      <c r="AA509"/>
      <c r="AB509"/>
      <c r="AC509"/>
      <c r="AD509"/>
      <c r="AE509"/>
    </row>
    <row r="510" spans="1:31" x14ac:dyDescent="0.25">
      <c r="A510" s="1597" t="s">
        <v>1052</v>
      </c>
      <c r="B510" s="1599" t="s">
        <v>1083</v>
      </c>
      <c r="C510" s="2430">
        <v>2007</v>
      </c>
      <c r="D510" s="1701">
        <v>18.5</v>
      </c>
      <c r="E510" s="1703">
        <v>6.1</v>
      </c>
      <c r="F510" s="1702" t="s">
        <v>2228</v>
      </c>
      <c r="G510" s="1698">
        <v>2008</v>
      </c>
      <c r="H510" s="1699">
        <v>18.2</v>
      </c>
      <c r="I510" s="1697">
        <v>9.9</v>
      </c>
      <c r="J510" s="1697" t="s">
        <v>2229</v>
      </c>
      <c r="K510" s="1698">
        <v>2009</v>
      </c>
      <c r="L510" s="1695">
        <v>18.332799999999999</v>
      </c>
      <c r="M510" s="1695">
        <v>9.384615384615385</v>
      </c>
      <c r="N510" s="1697" t="s">
        <v>2229</v>
      </c>
      <c r="O510" s="1696">
        <v>2010</v>
      </c>
      <c r="P510" s="1695">
        <v>17.7</v>
      </c>
      <c r="Q510" s="2424" t="s">
        <v>2229</v>
      </c>
      <c r="R510" s="2431">
        <v>2011</v>
      </c>
      <c r="S510" s="1695">
        <v>17.719600000000003</v>
      </c>
      <c r="T510" s="2424" t="s">
        <v>2229</v>
      </c>
      <c r="V510"/>
      <c r="W510"/>
      <c r="X510"/>
      <c r="Y510"/>
      <c r="Z510"/>
      <c r="AA510"/>
      <c r="AB510"/>
      <c r="AC510"/>
      <c r="AD510"/>
      <c r="AE510"/>
    </row>
    <row r="511" spans="1:31" x14ac:dyDescent="0.25">
      <c r="A511" s="1597" t="s">
        <v>1052</v>
      </c>
      <c r="B511" s="1599" t="s">
        <v>1081</v>
      </c>
      <c r="C511" s="2430">
        <v>2007</v>
      </c>
      <c r="D511" s="1701">
        <v>0.7</v>
      </c>
      <c r="E511" s="1702">
        <v>7.9</v>
      </c>
      <c r="F511" s="1702" t="s">
        <v>2228</v>
      </c>
      <c r="G511" s="1698">
        <v>2008</v>
      </c>
      <c r="H511" s="1699">
        <v>0.6</v>
      </c>
      <c r="I511" s="1697">
        <v>7.6</v>
      </c>
      <c r="J511" s="1697" t="s">
        <v>2228</v>
      </c>
      <c r="K511" s="1698">
        <v>2009</v>
      </c>
      <c r="L511" s="1695">
        <v>0.64760000000000006</v>
      </c>
      <c r="M511" s="1695">
        <v>7.8</v>
      </c>
      <c r="N511" s="1697" t="s">
        <v>2228</v>
      </c>
      <c r="O511" s="1696">
        <v>2010</v>
      </c>
      <c r="P511" s="1695">
        <v>0.7</v>
      </c>
      <c r="Q511" s="2424" t="s">
        <v>2229</v>
      </c>
      <c r="R511" s="2431">
        <v>2011</v>
      </c>
      <c r="S511" s="1695">
        <v>0.6664000000000001</v>
      </c>
      <c r="T511" s="1697" t="s">
        <v>2228</v>
      </c>
      <c r="V511"/>
      <c r="W511"/>
      <c r="X511"/>
      <c r="Y511"/>
      <c r="Z511"/>
      <c r="AA511"/>
      <c r="AB511"/>
      <c r="AC511"/>
      <c r="AD511"/>
      <c r="AE511"/>
    </row>
    <row r="512" spans="1:31" x14ac:dyDescent="0.25">
      <c r="A512" s="1597" t="s">
        <v>1052</v>
      </c>
      <c r="B512" s="1599" t="s">
        <v>1079</v>
      </c>
      <c r="C512" s="2430">
        <v>2007</v>
      </c>
      <c r="D512" s="1701">
        <v>6.6</v>
      </c>
      <c r="E512" s="1700">
        <v>8.6</v>
      </c>
      <c r="F512" s="1697" t="s">
        <v>2229</v>
      </c>
      <c r="G512" s="1698">
        <v>2008</v>
      </c>
      <c r="H512" s="1699">
        <v>7.2</v>
      </c>
      <c r="I512" s="1700">
        <v>8.6</v>
      </c>
      <c r="J512" s="1697" t="s">
        <v>2229</v>
      </c>
      <c r="K512" s="1698">
        <v>2009</v>
      </c>
      <c r="L512" s="1695">
        <v>7.2756000000000007</v>
      </c>
      <c r="M512" s="1695">
        <v>7.7</v>
      </c>
      <c r="N512" s="1697" t="s">
        <v>2228</v>
      </c>
      <c r="O512" s="1696">
        <v>2010</v>
      </c>
      <c r="P512" s="1695">
        <v>7.9</v>
      </c>
      <c r="Q512" s="1697" t="s">
        <v>2229</v>
      </c>
      <c r="R512" s="2431">
        <v>2011</v>
      </c>
      <c r="S512" s="1695">
        <v>8.0144000000000002</v>
      </c>
      <c r="T512" s="2424" t="s">
        <v>2229</v>
      </c>
      <c r="V512"/>
      <c r="W512"/>
      <c r="X512"/>
      <c r="Y512"/>
      <c r="Z512"/>
      <c r="AA512"/>
      <c r="AB512"/>
      <c r="AC512"/>
      <c r="AD512"/>
      <c r="AE512"/>
    </row>
    <row r="513" spans="1:31" x14ac:dyDescent="0.25">
      <c r="A513" s="1597" t="s">
        <v>1052</v>
      </c>
      <c r="B513" s="1599" t="s">
        <v>1077</v>
      </c>
      <c r="C513" s="2430">
        <v>2007</v>
      </c>
      <c r="D513" s="1701">
        <v>3.3</v>
      </c>
      <c r="E513" s="1702">
        <v>6.7</v>
      </c>
      <c r="F513" s="1702" t="s">
        <v>2228</v>
      </c>
      <c r="G513" s="1698">
        <v>2008</v>
      </c>
      <c r="H513" s="1699">
        <v>3.2</v>
      </c>
      <c r="I513" s="1697">
        <v>6.5</v>
      </c>
      <c r="J513" s="1697" t="s">
        <v>2228</v>
      </c>
      <c r="K513" s="1698">
        <v>2009</v>
      </c>
      <c r="L513" s="1695">
        <v>3.1696000000000004</v>
      </c>
      <c r="M513" s="1695">
        <v>6.4</v>
      </c>
      <c r="N513" s="1697" t="s">
        <v>2228</v>
      </c>
      <c r="O513" s="1696">
        <v>2010</v>
      </c>
      <c r="P513" s="1695">
        <v>3.2</v>
      </c>
      <c r="Q513" s="2424" t="s">
        <v>2229</v>
      </c>
      <c r="R513" s="2431">
        <v>2011</v>
      </c>
      <c r="S513" s="1695">
        <v>3.1628000000000003</v>
      </c>
      <c r="T513" s="1697" t="s">
        <v>2228</v>
      </c>
      <c r="V513"/>
      <c r="W513"/>
      <c r="X513"/>
      <c r="Y513"/>
      <c r="Z513"/>
      <c r="AA513"/>
      <c r="AB513"/>
      <c r="AC513"/>
      <c r="AD513"/>
      <c r="AE513"/>
    </row>
    <row r="514" spans="1:31" x14ac:dyDescent="0.25">
      <c r="A514" s="1597" t="s">
        <v>1052</v>
      </c>
      <c r="B514" s="1599" t="s">
        <v>1076</v>
      </c>
      <c r="C514" s="2430">
        <v>2007</v>
      </c>
      <c r="D514" s="1701">
        <v>3.1</v>
      </c>
      <c r="E514" s="1703">
        <v>6.2</v>
      </c>
      <c r="F514" s="1702" t="s">
        <v>2228</v>
      </c>
      <c r="G514" s="1698">
        <v>2008</v>
      </c>
      <c r="H514" s="1699">
        <v>3.3</v>
      </c>
      <c r="I514" s="1700">
        <v>8.1999999999999993</v>
      </c>
      <c r="J514" s="1697" t="s">
        <v>2229</v>
      </c>
      <c r="K514" s="1698">
        <v>2009</v>
      </c>
      <c r="L514" s="1695">
        <v>3.33</v>
      </c>
      <c r="M514" s="1695">
        <v>9.4</v>
      </c>
      <c r="N514" s="1697" t="s">
        <v>2229</v>
      </c>
      <c r="O514" s="1696">
        <v>2010</v>
      </c>
      <c r="P514" s="1695">
        <v>3.5</v>
      </c>
      <c r="Q514" s="2424" t="s">
        <v>2229</v>
      </c>
      <c r="R514" s="2431">
        <v>2011</v>
      </c>
      <c r="S514" s="1695">
        <v>3.4883999999999999</v>
      </c>
      <c r="T514" s="2424" t="s">
        <v>2229</v>
      </c>
      <c r="V514"/>
      <c r="W514"/>
      <c r="X514"/>
      <c r="Y514"/>
      <c r="Z514"/>
      <c r="AA514"/>
      <c r="AB514"/>
      <c r="AC514"/>
      <c r="AD514"/>
      <c r="AE514"/>
    </row>
    <row r="515" spans="1:31" x14ac:dyDescent="0.25">
      <c r="A515" s="1597" t="s">
        <v>1052</v>
      </c>
      <c r="B515" s="1599" t="s">
        <v>1074</v>
      </c>
      <c r="C515" s="2430">
        <v>2007</v>
      </c>
      <c r="D515" s="1701">
        <v>0.3</v>
      </c>
      <c r="E515" s="1697">
        <v>8</v>
      </c>
      <c r="F515" s="1697" t="s">
        <v>2229</v>
      </c>
      <c r="G515" s="1698">
        <v>2008</v>
      </c>
      <c r="H515" s="1699">
        <v>0.3</v>
      </c>
      <c r="I515" s="1697">
        <v>7</v>
      </c>
      <c r="J515" s="1697" t="s">
        <v>2228</v>
      </c>
      <c r="K515" s="1698">
        <v>2009</v>
      </c>
      <c r="L515" s="1695">
        <v>0.28760000000000002</v>
      </c>
      <c r="M515" s="1695">
        <v>9</v>
      </c>
      <c r="N515" s="1697" t="s">
        <v>2229</v>
      </c>
      <c r="O515" s="1696">
        <v>2010</v>
      </c>
      <c r="P515" s="1695">
        <v>0.4</v>
      </c>
      <c r="Q515" s="2424" t="s">
        <v>2229</v>
      </c>
      <c r="R515" s="2431">
        <v>2011</v>
      </c>
      <c r="S515" s="1695">
        <v>0.34720000000000006</v>
      </c>
      <c r="T515" s="2424" t="s">
        <v>2229</v>
      </c>
      <c r="V515"/>
      <c r="W515"/>
      <c r="X515"/>
      <c r="Y515"/>
      <c r="Z515"/>
      <c r="AA515"/>
      <c r="AB515"/>
      <c r="AC515"/>
      <c r="AD515"/>
      <c r="AE515"/>
    </row>
    <row r="516" spans="1:31" x14ac:dyDescent="0.25">
      <c r="A516" s="1597" t="s">
        <v>1052</v>
      </c>
      <c r="B516" s="1599" t="s">
        <v>1072</v>
      </c>
      <c r="C516" s="2430">
        <v>2007</v>
      </c>
      <c r="D516" s="1701">
        <v>2.7</v>
      </c>
      <c r="E516" s="1703">
        <v>6.1</v>
      </c>
      <c r="F516" s="1702" t="s">
        <v>2228</v>
      </c>
      <c r="G516" s="1698">
        <v>2008</v>
      </c>
      <c r="H516" s="1699">
        <v>2.7</v>
      </c>
      <c r="I516" s="1700">
        <v>6.8</v>
      </c>
      <c r="J516" s="1697" t="s">
        <v>2228</v>
      </c>
      <c r="K516" s="1698">
        <v>2009</v>
      </c>
      <c r="L516" s="1695">
        <v>2.6648000000000001</v>
      </c>
      <c r="M516" s="1695">
        <v>7.1</v>
      </c>
      <c r="N516" s="1697" t="s">
        <v>2228</v>
      </c>
      <c r="O516" s="1696">
        <v>2010</v>
      </c>
      <c r="P516" s="1695">
        <v>2.9</v>
      </c>
      <c r="Q516" s="2424" t="s">
        <v>2228</v>
      </c>
      <c r="R516" s="2431">
        <v>2011</v>
      </c>
      <c r="S516" s="1695">
        <v>2.8904000000000001</v>
      </c>
      <c r="T516" s="1697" t="s">
        <v>2228</v>
      </c>
      <c r="V516"/>
      <c r="W516"/>
      <c r="X516"/>
      <c r="Y516"/>
      <c r="Z516"/>
      <c r="AA516"/>
      <c r="AB516"/>
      <c r="AC516"/>
      <c r="AD516"/>
      <c r="AE516"/>
    </row>
    <row r="517" spans="1:31" x14ac:dyDescent="0.25">
      <c r="A517" s="1597" t="s">
        <v>1052</v>
      </c>
      <c r="B517" s="1599" t="s">
        <v>1070</v>
      </c>
      <c r="C517" s="2430">
        <v>2007</v>
      </c>
      <c r="D517" s="1701">
        <v>1.2</v>
      </c>
      <c r="E517" s="1702">
        <v>6.8</v>
      </c>
      <c r="F517" s="1702" t="s">
        <v>2228</v>
      </c>
      <c r="G517" s="1698">
        <v>2008</v>
      </c>
      <c r="H517" s="1699">
        <v>1.3</v>
      </c>
      <c r="I517" s="1697">
        <v>7.4</v>
      </c>
      <c r="J517" s="1697" t="s">
        <v>2228</v>
      </c>
      <c r="K517" s="1698">
        <v>2009</v>
      </c>
      <c r="L517" s="1695">
        <v>1.2732000000000001</v>
      </c>
      <c r="M517" s="1695">
        <v>7.1</v>
      </c>
      <c r="N517" s="1697" t="s">
        <v>2228</v>
      </c>
      <c r="O517" s="1696">
        <v>2010</v>
      </c>
      <c r="P517" s="1695">
        <v>1.4</v>
      </c>
      <c r="Q517" s="2424" t="s">
        <v>2228</v>
      </c>
      <c r="R517" s="2431">
        <v>2011</v>
      </c>
      <c r="S517" s="1695">
        <v>1.3664000000000001</v>
      </c>
      <c r="T517" s="1697" t="s">
        <v>2228</v>
      </c>
      <c r="V517"/>
      <c r="W517"/>
      <c r="X517"/>
      <c r="Y517"/>
      <c r="Z517"/>
      <c r="AA517"/>
      <c r="AB517"/>
      <c r="AC517"/>
      <c r="AD517"/>
      <c r="AE517"/>
    </row>
    <row r="518" spans="1:31" x14ac:dyDescent="0.25">
      <c r="A518" s="1597" t="s">
        <v>1052</v>
      </c>
      <c r="B518" s="1599" t="s">
        <v>1068</v>
      </c>
      <c r="C518" s="2430">
        <v>2007</v>
      </c>
      <c r="D518" s="1701">
        <v>0.9</v>
      </c>
      <c r="E518" s="1700">
        <v>8.6999999999999993</v>
      </c>
      <c r="F518" s="1697" t="s">
        <v>2229</v>
      </c>
      <c r="G518" s="1698">
        <v>2008</v>
      </c>
      <c r="H518" s="1699">
        <v>0.8</v>
      </c>
      <c r="I518" s="1700">
        <v>7.8</v>
      </c>
      <c r="J518" s="1697" t="s">
        <v>2228</v>
      </c>
      <c r="K518" s="1698">
        <v>2009</v>
      </c>
      <c r="L518" s="1695">
        <v>0.76519999999999999</v>
      </c>
      <c r="M518" s="1695">
        <v>8</v>
      </c>
      <c r="N518" s="1697" t="s">
        <v>2229</v>
      </c>
      <c r="O518" s="1696">
        <v>2010</v>
      </c>
      <c r="P518" s="1695">
        <v>0.9</v>
      </c>
      <c r="Q518" s="2424" t="s">
        <v>2229</v>
      </c>
      <c r="R518" s="2431">
        <v>2011</v>
      </c>
      <c r="S518" s="1695">
        <v>0.94840000000000013</v>
      </c>
      <c r="T518" s="1697" t="s">
        <v>2228</v>
      </c>
      <c r="V518"/>
      <c r="W518"/>
      <c r="X518"/>
      <c r="Y518"/>
      <c r="Z518"/>
      <c r="AA518"/>
      <c r="AB518"/>
      <c r="AC518"/>
      <c r="AD518"/>
      <c r="AE518"/>
    </row>
    <row r="519" spans="1:31" x14ac:dyDescent="0.25">
      <c r="A519" s="1597" t="s">
        <v>1052</v>
      </c>
      <c r="B519" s="1599" t="s">
        <v>1066</v>
      </c>
      <c r="C519" s="2430">
        <v>2007</v>
      </c>
      <c r="D519" s="1701">
        <v>11.1</v>
      </c>
      <c r="E519" s="1697">
        <v>9.8000000000000007</v>
      </c>
      <c r="F519" s="1697" t="s">
        <v>2229</v>
      </c>
      <c r="G519" s="1698">
        <v>2008</v>
      </c>
      <c r="H519" s="1699">
        <v>10.9</v>
      </c>
      <c r="I519" s="1697">
        <v>9.8000000000000007</v>
      </c>
      <c r="J519" s="1697" t="s">
        <v>2229</v>
      </c>
      <c r="K519" s="1698">
        <v>2009</v>
      </c>
      <c r="L519" s="1695">
        <v>10.9716</v>
      </c>
      <c r="M519" s="1695">
        <v>8.7692307692307701</v>
      </c>
      <c r="N519" s="1697" t="s">
        <v>2229</v>
      </c>
      <c r="O519" s="1696">
        <v>2010</v>
      </c>
      <c r="P519" s="1695">
        <v>11.2</v>
      </c>
      <c r="Q519" s="2424" t="s">
        <v>2229</v>
      </c>
      <c r="R519" s="2431">
        <v>2011</v>
      </c>
      <c r="S519" s="1695">
        <v>11.316000000000001</v>
      </c>
      <c r="T519" s="2424" t="s">
        <v>2229</v>
      </c>
      <c r="V519"/>
      <c r="W519"/>
      <c r="X519"/>
      <c r="Y519"/>
      <c r="Z519"/>
      <c r="AA519"/>
      <c r="AB519"/>
      <c r="AC519"/>
      <c r="AD519"/>
      <c r="AE519"/>
    </row>
    <row r="520" spans="1:31" x14ac:dyDescent="0.25">
      <c r="A520" s="1597" t="s">
        <v>1052</v>
      </c>
      <c r="B520" s="1599" t="s">
        <v>1064</v>
      </c>
      <c r="C520" s="2430">
        <v>2007</v>
      </c>
      <c r="D520" s="1701">
        <v>0.2</v>
      </c>
      <c r="E520" s="1700">
        <v>8</v>
      </c>
      <c r="F520" s="1697" t="s">
        <v>2229</v>
      </c>
      <c r="G520" s="1698">
        <v>2008</v>
      </c>
      <c r="H520" s="1699">
        <v>0.2</v>
      </c>
      <c r="I520" s="1700">
        <v>8.4</v>
      </c>
      <c r="J520" s="1697" t="s">
        <v>2229</v>
      </c>
      <c r="K520" s="1698">
        <v>2009</v>
      </c>
      <c r="L520" s="1695">
        <v>0.2268</v>
      </c>
      <c r="M520" s="1695">
        <v>8.3000000000000007</v>
      </c>
      <c r="N520" s="1697" t="s">
        <v>2229</v>
      </c>
      <c r="O520" s="1696">
        <v>2010</v>
      </c>
      <c r="P520" s="1695">
        <v>0.3</v>
      </c>
      <c r="Q520" s="2424" t="s">
        <v>2229</v>
      </c>
      <c r="R520" s="2431">
        <v>2011</v>
      </c>
      <c r="S520" s="1695">
        <v>0.32880000000000004</v>
      </c>
      <c r="T520" s="2424" t="s">
        <v>2229</v>
      </c>
      <c r="V520"/>
      <c r="W520"/>
      <c r="X520"/>
      <c r="Y520"/>
      <c r="Z520"/>
      <c r="AA520"/>
      <c r="AB520"/>
      <c r="AC520"/>
      <c r="AD520"/>
      <c r="AE520"/>
    </row>
    <row r="521" spans="1:31" x14ac:dyDescent="0.25">
      <c r="A521" s="1597" t="s">
        <v>1052</v>
      </c>
      <c r="B521" s="1599" t="s">
        <v>1062</v>
      </c>
      <c r="C521" s="2430">
        <v>2007</v>
      </c>
      <c r="D521" s="1701">
        <v>0.4</v>
      </c>
      <c r="E521" s="1702">
        <v>6.2</v>
      </c>
      <c r="F521" s="1702" t="s">
        <v>2228</v>
      </c>
      <c r="G521" s="1698">
        <v>2008</v>
      </c>
      <c r="H521" s="1699">
        <v>0.4</v>
      </c>
      <c r="I521" s="1697">
        <v>6.4</v>
      </c>
      <c r="J521" s="1697" t="s">
        <v>2228</v>
      </c>
      <c r="K521" s="1698">
        <v>2009</v>
      </c>
      <c r="L521" s="1695">
        <v>0.37760000000000005</v>
      </c>
      <c r="M521" s="1695">
        <v>8.5</v>
      </c>
      <c r="N521" s="1697" t="s">
        <v>2229</v>
      </c>
      <c r="O521" s="1696">
        <v>2010</v>
      </c>
      <c r="P521" s="1695">
        <v>0.4</v>
      </c>
      <c r="Q521" s="1697" t="s">
        <v>2229</v>
      </c>
      <c r="R521" s="2431">
        <v>2011</v>
      </c>
      <c r="S521" s="1695">
        <v>0.43360000000000004</v>
      </c>
      <c r="T521" s="2424" t="s">
        <v>2229</v>
      </c>
      <c r="V521"/>
      <c r="W521"/>
      <c r="X521"/>
      <c r="Y521"/>
      <c r="Z521"/>
      <c r="AA521"/>
      <c r="AB521"/>
      <c r="AC521"/>
      <c r="AD521"/>
      <c r="AE521"/>
    </row>
    <row r="522" spans="1:31" x14ac:dyDescent="0.25">
      <c r="A522" s="1597" t="s">
        <v>1052</v>
      </c>
      <c r="B522" s="1599" t="s">
        <v>780</v>
      </c>
      <c r="C522" s="2430">
        <v>2007</v>
      </c>
      <c r="D522" s="1701">
        <v>0.9</v>
      </c>
      <c r="E522" s="1703">
        <v>7.4</v>
      </c>
      <c r="F522" s="1702" t="s">
        <v>2228</v>
      </c>
      <c r="G522" s="1698">
        <v>2008</v>
      </c>
      <c r="H522" s="1699">
        <v>0.8</v>
      </c>
      <c r="I522" s="1700">
        <v>7.6</v>
      </c>
      <c r="J522" s="1697" t="s">
        <v>2228</v>
      </c>
      <c r="K522" s="1698">
        <v>2009</v>
      </c>
      <c r="L522" s="1695">
        <v>0.83080000000000009</v>
      </c>
      <c r="M522" s="1695">
        <v>7.5</v>
      </c>
      <c r="N522" s="1697" t="s">
        <v>2228</v>
      </c>
      <c r="O522" s="1696">
        <v>2010</v>
      </c>
      <c r="P522" s="1695">
        <v>0.9</v>
      </c>
      <c r="Q522" s="2424" t="s">
        <v>2228</v>
      </c>
      <c r="R522" s="2431">
        <v>2011</v>
      </c>
      <c r="S522" s="1695">
        <v>0.86520000000000008</v>
      </c>
      <c r="T522" s="2424" t="s">
        <v>2229</v>
      </c>
      <c r="V522"/>
      <c r="W522"/>
      <c r="X522"/>
      <c r="Y522"/>
      <c r="Z522"/>
      <c r="AA522"/>
      <c r="AB522"/>
      <c r="AC522"/>
      <c r="AD522"/>
      <c r="AE522"/>
    </row>
    <row r="523" spans="1:31" x14ac:dyDescent="0.25">
      <c r="A523" s="1597" t="s">
        <v>1052</v>
      </c>
      <c r="B523" s="1599" t="s">
        <v>2011</v>
      </c>
      <c r="C523" s="2430">
        <v>2007</v>
      </c>
      <c r="D523" s="1701">
        <v>0.8</v>
      </c>
      <c r="E523" s="1702">
        <v>6.9</v>
      </c>
      <c r="F523" s="1702" t="s">
        <v>2228</v>
      </c>
      <c r="G523" s="1698">
        <v>2008</v>
      </c>
      <c r="H523" s="1699">
        <v>0.8</v>
      </c>
      <c r="I523" s="1697">
        <v>8.6999999999999993</v>
      </c>
      <c r="J523" s="1697" t="s">
        <v>2229</v>
      </c>
      <c r="K523" s="1698">
        <v>2009</v>
      </c>
      <c r="L523" s="1695">
        <v>0.79680000000000006</v>
      </c>
      <c r="M523" s="1695">
        <v>6.1</v>
      </c>
      <c r="N523" s="1697" t="s">
        <v>2228</v>
      </c>
      <c r="O523" s="1696">
        <v>2010</v>
      </c>
      <c r="P523" s="1695">
        <v>0.8</v>
      </c>
      <c r="Q523" s="2424" t="s">
        <v>2229</v>
      </c>
      <c r="R523" s="2431">
        <v>2011</v>
      </c>
      <c r="S523" s="1695">
        <v>0.7824000000000001</v>
      </c>
      <c r="T523" s="2424" t="s">
        <v>2229</v>
      </c>
      <c r="V523"/>
      <c r="W523"/>
      <c r="X523"/>
      <c r="Y523"/>
      <c r="Z523"/>
      <c r="AA523"/>
      <c r="AB523"/>
      <c r="AC523"/>
      <c r="AD523"/>
      <c r="AE523"/>
    </row>
    <row r="524" spans="1:31" x14ac:dyDescent="0.25">
      <c r="A524" s="1597" t="s">
        <v>1052</v>
      </c>
      <c r="B524" s="1599" t="s">
        <v>2010</v>
      </c>
      <c r="C524" s="2430">
        <v>2007</v>
      </c>
      <c r="D524" s="1701">
        <v>0.5</v>
      </c>
      <c r="E524" s="1703">
        <v>7.5</v>
      </c>
      <c r="F524" s="1702" t="s">
        <v>2228</v>
      </c>
      <c r="G524" s="1698">
        <v>2008</v>
      </c>
      <c r="H524" s="1699">
        <v>0.5</v>
      </c>
      <c r="I524" s="1700">
        <v>7.2</v>
      </c>
      <c r="J524" s="1697" t="s">
        <v>2228</v>
      </c>
      <c r="K524" s="1698">
        <v>2009</v>
      </c>
      <c r="L524" s="1695">
        <v>0.50160000000000005</v>
      </c>
      <c r="M524" s="1695">
        <v>7</v>
      </c>
      <c r="N524" s="1697" t="s">
        <v>2228</v>
      </c>
      <c r="O524" s="1696">
        <v>2010</v>
      </c>
      <c r="P524" s="1695">
        <v>0.6</v>
      </c>
      <c r="Q524" s="2424" t="s">
        <v>2229</v>
      </c>
      <c r="R524" s="2431">
        <v>2011</v>
      </c>
      <c r="S524" s="1695">
        <v>0.58360000000000001</v>
      </c>
      <c r="T524" s="2424" t="s">
        <v>2229</v>
      </c>
      <c r="V524"/>
      <c r="W524"/>
      <c r="X524"/>
      <c r="Y524"/>
      <c r="Z524"/>
      <c r="AA524"/>
      <c r="AB524"/>
      <c r="AC524"/>
      <c r="AD524"/>
      <c r="AE524"/>
    </row>
    <row r="525" spans="1:31" x14ac:dyDescent="0.25">
      <c r="A525" s="1597" t="s">
        <v>1052</v>
      </c>
      <c r="B525" s="1599" t="s">
        <v>1056</v>
      </c>
      <c r="C525" s="2430">
        <v>2007</v>
      </c>
      <c r="D525" s="1701">
        <v>0.7</v>
      </c>
      <c r="E525" s="1702">
        <v>7.5</v>
      </c>
      <c r="F525" s="1702" t="s">
        <v>2228</v>
      </c>
      <c r="G525" s="1698">
        <v>2008</v>
      </c>
      <c r="H525" s="1699">
        <v>0.8</v>
      </c>
      <c r="I525" s="1697">
        <v>7.1</v>
      </c>
      <c r="J525" s="1697" t="s">
        <v>2228</v>
      </c>
      <c r="K525" s="1698">
        <v>2009</v>
      </c>
      <c r="L525" s="1695">
        <v>0.80559999999999998</v>
      </c>
      <c r="M525" s="1695">
        <v>8.1999999999999993</v>
      </c>
      <c r="N525" s="1697" t="s">
        <v>2229</v>
      </c>
      <c r="O525" s="1696">
        <v>2010</v>
      </c>
      <c r="P525" s="1695">
        <v>0.9</v>
      </c>
      <c r="Q525" s="2424" t="s">
        <v>2229</v>
      </c>
      <c r="R525" s="2431">
        <v>2011</v>
      </c>
      <c r="S525" s="1695">
        <v>0.95040000000000013</v>
      </c>
      <c r="T525" s="2424" t="s">
        <v>2229</v>
      </c>
      <c r="V525"/>
      <c r="W525"/>
      <c r="X525"/>
      <c r="Y525"/>
      <c r="Z525"/>
      <c r="AA525"/>
      <c r="AB525"/>
      <c r="AC525"/>
      <c r="AD525"/>
      <c r="AE525"/>
    </row>
    <row r="526" spans="1:31" x14ac:dyDescent="0.25">
      <c r="A526" s="1597" t="s">
        <v>1052</v>
      </c>
      <c r="B526" s="1599" t="s">
        <v>1054</v>
      </c>
      <c r="C526" s="2430">
        <v>2007</v>
      </c>
      <c r="D526" s="1701">
        <v>0.8</v>
      </c>
      <c r="E526" s="1703">
        <v>7.6</v>
      </c>
      <c r="F526" s="1702" t="s">
        <v>2228</v>
      </c>
      <c r="G526" s="1698">
        <v>2008</v>
      </c>
      <c r="H526" s="1699">
        <v>1</v>
      </c>
      <c r="I526" s="1700">
        <v>6.3</v>
      </c>
      <c r="J526" s="1697" t="s">
        <v>2228</v>
      </c>
      <c r="K526" s="1698">
        <v>2009</v>
      </c>
      <c r="L526" s="1695">
        <v>1.0576000000000001</v>
      </c>
      <c r="M526" s="1695">
        <v>7.1</v>
      </c>
      <c r="N526" s="1697" t="s">
        <v>2228</v>
      </c>
      <c r="O526" s="1696">
        <v>2010</v>
      </c>
      <c r="P526" s="1695">
        <v>0.9</v>
      </c>
      <c r="Q526" s="2424" t="s">
        <v>2229</v>
      </c>
      <c r="R526" s="2431">
        <v>2011</v>
      </c>
      <c r="S526" s="1695">
        <v>0.91559999999999997</v>
      </c>
      <c r="T526" s="1697" t="s">
        <v>2228</v>
      </c>
      <c r="V526"/>
      <c r="W526"/>
      <c r="X526"/>
      <c r="Y526"/>
      <c r="Z526"/>
      <c r="AA526"/>
      <c r="AB526"/>
      <c r="AC526"/>
      <c r="AD526"/>
      <c r="AE526"/>
    </row>
    <row r="527" spans="1:31" x14ac:dyDescent="0.25">
      <c r="A527" s="1597" t="s">
        <v>1052</v>
      </c>
      <c r="B527" s="1599" t="s">
        <v>1053</v>
      </c>
      <c r="C527" s="2430">
        <v>2007</v>
      </c>
      <c r="D527" s="1701">
        <v>1.6</v>
      </c>
      <c r="E527" s="1697">
        <v>4.9000000000000004</v>
      </c>
      <c r="F527" s="1697" t="s">
        <v>2227</v>
      </c>
      <c r="G527" s="1698">
        <v>2008</v>
      </c>
      <c r="H527" s="1699">
        <v>1.6</v>
      </c>
      <c r="I527" s="1697">
        <v>9.1</v>
      </c>
      <c r="J527" s="1697" t="s">
        <v>2229</v>
      </c>
      <c r="K527" s="1698">
        <v>2009</v>
      </c>
      <c r="L527" s="1695">
        <v>1.6279999999999999</v>
      </c>
      <c r="M527" s="1695">
        <v>9.1</v>
      </c>
      <c r="N527" s="1697" t="s">
        <v>2229</v>
      </c>
      <c r="O527" s="1696">
        <v>2010</v>
      </c>
      <c r="P527" s="1695">
        <v>1.8</v>
      </c>
      <c r="Q527" s="2424" t="s">
        <v>2229</v>
      </c>
      <c r="R527" s="2431">
        <v>2011</v>
      </c>
      <c r="S527" s="1695">
        <v>1.8464</v>
      </c>
      <c r="T527" s="2424" t="s">
        <v>2229</v>
      </c>
      <c r="V527"/>
      <c r="W527"/>
      <c r="X527"/>
      <c r="Y527"/>
      <c r="Z527"/>
      <c r="AA527"/>
      <c r="AB527"/>
      <c r="AC527"/>
      <c r="AD527"/>
      <c r="AE527"/>
    </row>
    <row r="528" spans="1:31" x14ac:dyDescent="0.25">
      <c r="A528" s="1599" t="s">
        <v>985</v>
      </c>
      <c r="B528" s="1599" t="s">
        <v>1050</v>
      </c>
      <c r="C528" s="2430">
        <v>2007</v>
      </c>
      <c r="D528" s="1701">
        <v>1.1000000000000001</v>
      </c>
      <c r="E528" s="1697">
        <v>5.4</v>
      </c>
      <c r="F528" s="1697" t="s">
        <v>2227</v>
      </c>
      <c r="G528" s="1698">
        <v>2008</v>
      </c>
      <c r="H528" s="1699">
        <v>1.2</v>
      </c>
      <c r="I528" s="1697">
        <v>7.3</v>
      </c>
      <c r="J528" s="1697" t="s">
        <v>2228</v>
      </c>
      <c r="K528" s="1698">
        <v>2009</v>
      </c>
      <c r="L528" s="1695">
        <v>1.2084000000000001</v>
      </c>
      <c r="M528" s="1695">
        <v>9</v>
      </c>
      <c r="N528" s="1697" t="s">
        <v>2229</v>
      </c>
      <c r="O528" s="1696">
        <v>2010</v>
      </c>
      <c r="P528" s="1695">
        <v>1.3</v>
      </c>
      <c r="Q528" s="2424" t="s">
        <v>2229</v>
      </c>
      <c r="R528" s="2431">
        <v>2011</v>
      </c>
      <c r="S528" s="1695">
        <v>1.29</v>
      </c>
      <c r="T528" s="2424" t="s">
        <v>2229</v>
      </c>
      <c r="V528"/>
      <c r="W528"/>
      <c r="X528"/>
      <c r="Y528"/>
      <c r="Z528"/>
      <c r="AA528"/>
      <c r="AB528"/>
      <c r="AC528"/>
      <c r="AD528"/>
      <c r="AE528"/>
    </row>
    <row r="529" spans="1:31" x14ac:dyDescent="0.25">
      <c r="A529" s="1597" t="s">
        <v>985</v>
      </c>
      <c r="B529" s="1599" t="s">
        <v>1048</v>
      </c>
      <c r="C529" s="2430">
        <v>2007</v>
      </c>
      <c r="D529" s="1701">
        <v>21.2</v>
      </c>
      <c r="E529" s="1700">
        <v>2.4</v>
      </c>
      <c r="F529" s="1697" t="s">
        <v>2227</v>
      </c>
      <c r="G529" s="1698">
        <v>2008</v>
      </c>
      <c r="H529" s="1699">
        <v>20.8</v>
      </c>
      <c r="I529" s="1700">
        <v>9.6999999999999993</v>
      </c>
      <c r="J529" s="1697" t="s">
        <v>2229</v>
      </c>
      <c r="K529" s="1698">
        <v>2009</v>
      </c>
      <c r="L529" s="1695">
        <v>20.862400000000001</v>
      </c>
      <c r="M529" s="1695">
        <v>9.1999999999999993</v>
      </c>
      <c r="N529" s="1697" t="s">
        <v>2229</v>
      </c>
      <c r="O529" s="1696">
        <v>2010</v>
      </c>
      <c r="P529" s="1695">
        <v>20.7</v>
      </c>
      <c r="Q529" s="2424" t="s">
        <v>2228</v>
      </c>
      <c r="R529" s="2431">
        <v>2011</v>
      </c>
      <c r="S529" s="1695">
        <v>20.664800000000003</v>
      </c>
      <c r="T529" s="2424" t="s">
        <v>2229</v>
      </c>
      <c r="V529"/>
      <c r="W529"/>
      <c r="X529"/>
      <c r="Y529"/>
      <c r="Z529"/>
      <c r="AA529"/>
      <c r="AB529"/>
      <c r="AC529"/>
      <c r="AD529"/>
      <c r="AE529"/>
    </row>
    <row r="530" spans="1:31" x14ac:dyDescent="0.25">
      <c r="A530" s="1597" t="s">
        <v>985</v>
      </c>
      <c r="B530" s="1599" t="s">
        <v>1046</v>
      </c>
      <c r="C530" s="2430">
        <v>2007</v>
      </c>
      <c r="D530" s="1701">
        <v>89.2</v>
      </c>
      <c r="E530" s="1697">
        <v>9.8000000000000007</v>
      </c>
      <c r="F530" s="1697" t="s">
        <v>2229</v>
      </c>
      <c r="G530" s="1698">
        <v>2008</v>
      </c>
      <c r="H530" s="1699">
        <v>88</v>
      </c>
      <c r="I530" s="1697">
        <v>9.8000000000000007</v>
      </c>
      <c r="J530" s="1697" t="s">
        <v>2229</v>
      </c>
      <c r="K530" s="1698">
        <v>2009</v>
      </c>
      <c r="L530" s="1695">
        <v>88.515500000000003</v>
      </c>
      <c r="M530" s="1695">
        <v>9.7692307692307701</v>
      </c>
      <c r="N530" s="1697" t="s">
        <v>2229</v>
      </c>
      <c r="O530" s="1696">
        <v>2010</v>
      </c>
      <c r="P530" s="1695">
        <v>89.1</v>
      </c>
      <c r="Q530" s="1697" t="s">
        <v>2229</v>
      </c>
      <c r="R530" s="2431">
        <v>2011</v>
      </c>
      <c r="S530" s="1695">
        <v>89.503</v>
      </c>
      <c r="T530" s="2424" t="s">
        <v>2229</v>
      </c>
      <c r="V530"/>
      <c r="W530"/>
      <c r="X530"/>
      <c r="Y530"/>
      <c r="Z530"/>
      <c r="AA530"/>
      <c r="AB530"/>
      <c r="AC530"/>
      <c r="AD530"/>
      <c r="AE530"/>
    </row>
    <row r="531" spans="1:31" x14ac:dyDescent="0.25">
      <c r="A531" s="1597" t="s">
        <v>985</v>
      </c>
      <c r="B531" s="1599" t="s">
        <v>1044</v>
      </c>
      <c r="C531" s="2430">
        <v>2007</v>
      </c>
      <c r="D531" s="1701">
        <v>3.5</v>
      </c>
      <c r="E531" s="1700">
        <v>4.5</v>
      </c>
      <c r="F531" s="1697" t="s">
        <v>2227</v>
      </c>
      <c r="G531" s="1698">
        <v>2008</v>
      </c>
      <c r="H531" s="1699">
        <v>4.3</v>
      </c>
      <c r="I531" s="1700">
        <v>7.1</v>
      </c>
      <c r="J531" s="1697" t="s">
        <v>2228</v>
      </c>
      <c r="K531" s="1698">
        <v>2009</v>
      </c>
      <c r="L531" s="1695">
        <v>4.4447999999999999</v>
      </c>
      <c r="M531" s="1695">
        <v>9.5</v>
      </c>
      <c r="N531" s="1697" t="s">
        <v>2229</v>
      </c>
      <c r="O531" s="1696">
        <v>2010</v>
      </c>
      <c r="P531" s="1695">
        <v>3.8</v>
      </c>
      <c r="Q531" s="2424" t="s">
        <v>2229</v>
      </c>
      <c r="R531" s="2431">
        <v>2011</v>
      </c>
      <c r="S531" s="1695">
        <v>3.8896000000000002</v>
      </c>
      <c r="T531" s="1697" t="s">
        <v>2228</v>
      </c>
      <c r="V531"/>
      <c r="W531"/>
      <c r="X531"/>
      <c r="Y531"/>
      <c r="Z531"/>
      <c r="AA531"/>
      <c r="AB531"/>
      <c r="AC531"/>
      <c r="AD531"/>
      <c r="AE531"/>
    </row>
    <row r="532" spans="1:31" x14ac:dyDescent="0.25">
      <c r="A532" s="1597" t="s">
        <v>985</v>
      </c>
      <c r="B532" s="1599" t="s">
        <v>1043</v>
      </c>
      <c r="C532" s="2430">
        <v>2007</v>
      </c>
      <c r="D532" s="1701">
        <v>2.1</v>
      </c>
      <c r="E532" s="1702">
        <v>7.4</v>
      </c>
      <c r="F532" s="1702" t="s">
        <v>2228</v>
      </c>
      <c r="G532" s="1698">
        <v>2008</v>
      </c>
      <c r="H532" s="1699">
        <v>2.2999999999999998</v>
      </c>
      <c r="I532" s="1697">
        <v>8.8000000000000007</v>
      </c>
      <c r="J532" s="1697" t="s">
        <v>2229</v>
      </c>
      <c r="K532" s="1698">
        <v>2009</v>
      </c>
      <c r="L532" s="1695">
        <v>2.3199999999999998</v>
      </c>
      <c r="M532" s="1695">
        <v>8.6999999999999993</v>
      </c>
      <c r="N532" s="1697" t="s">
        <v>2229</v>
      </c>
      <c r="O532" s="1696">
        <v>2010</v>
      </c>
      <c r="P532" s="1695">
        <v>2.2000000000000002</v>
      </c>
      <c r="Q532" s="2424" t="s">
        <v>2228</v>
      </c>
      <c r="R532" s="2431">
        <v>2011</v>
      </c>
      <c r="S532" s="1695">
        <v>2.25</v>
      </c>
      <c r="T532" s="1697" t="s">
        <v>2228</v>
      </c>
      <c r="V532"/>
      <c r="W532"/>
      <c r="X532"/>
      <c r="Y532"/>
      <c r="Z532"/>
      <c r="AA532"/>
      <c r="AB532"/>
      <c r="AC532"/>
      <c r="AD532"/>
      <c r="AE532"/>
    </row>
    <row r="533" spans="1:31" x14ac:dyDescent="0.25">
      <c r="A533" s="1597" t="s">
        <v>985</v>
      </c>
      <c r="B533" s="1599" t="s">
        <v>1042</v>
      </c>
      <c r="C533" s="2430">
        <v>2007</v>
      </c>
      <c r="D533" s="1701">
        <v>0.8</v>
      </c>
      <c r="E533" s="1700">
        <v>4.5</v>
      </c>
      <c r="F533" s="1697" t="s">
        <v>2227</v>
      </c>
      <c r="G533" s="1698">
        <v>2008</v>
      </c>
      <c r="H533" s="1699">
        <v>1</v>
      </c>
      <c r="I533" s="1700">
        <v>8.3000000000000007</v>
      </c>
      <c r="J533" s="1697" t="s">
        <v>2229</v>
      </c>
      <c r="K533" s="1698">
        <v>2009</v>
      </c>
      <c r="L533" s="1695">
        <v>0.97040000000000004</v>
      </c>
      <c r="M533" s="1695">
        <v>9.4</v>
      </c>
      <c r="N533" s="1697" t="s">
        <v>2229</v>
      </c>
      <c r="O533" s="1696">
        <v>2010</v>
      </c>
      <c r="P533" s="1695">
        <v>1</v>
      </c>
      <c r="Q533" s="2424" t="s">
        <v>2229</v>
      </c>
      <c r="R533" s="2431">
        <v>2011</v>
      </c>
      <c r="S533" s="1695">
        <v>0.98560000000000003</v>
      </c>
      <c r="T533" s="1697" t="s">
        <v>2228</v>
      </c>
      <c r="V533"/>
      <c r="W533"/>
      <c r="X533"/>
      <c r="Y533"/>
      <c r="Z533"/>
      <c r="AA533"/>
      <c r="AB533"/>
      <c r="AC533"/>
      <c r="AD533"/>
      <c r="AE533"/>
    </row>
    <row r="534" spans="1:31" x14ac:dyDescent="0.25">
      <c r="A534" s="1597" t="s">
        <v>985</v>
      </c>
      <c r="B534" s="1599" t="s">
        <v>1040</v>
      </c>
      <c r="C534" s="2430">
        <v>2007</v>
      </c>
      <c r="D534" s="1701">
        <v>2.2999999999999998</v>
      </c>
      <c r="E534" s="1697">
        <v>8.6</v>
      </c>
      <c r="F534" s="1697" t="s">
        <v>2229</v>
      </c>
      <c r="G534" s="1698">
        <v>2008</v>
      </c>
      <c r="H534" s="1699">
        <v>2.6</v>
      </c>
      <c r="I534" s="1697">
        <v>9.6</v>
      </c>
      <c r="J534" s="1697" t="s">
        <v>2229</v>
      </c>
      <c r="K534" s="1698">
        <v>2009</v>
      </c>
      <c r="L534" s="1695">
        <v>2.6452000000000004</v>
      </c>
      <c r="M534" s="1695">
        <v>9</v>
      </c>
      <c r="N534" s="1697" t="s">
        <v>2229</v>
      </c>
      <c r="O534" s="1696">
        <v>2010</v>
      </c>
      <c r="P534" s="1695">
        <v>2.6</v>
      </c>
      <c r="Q534" s="2424" t="s">
        <v>2229</v>
      </c>
      <c r="R534" s="2431">
        <v>2011</v>
      </c>
      <c r="S534" s="1695">
        <v>2.6196000000000002</v>
      </c>
      <c r="T534" s="2424" t="s">
        <v>2229</v>
      </c>
      <c r="V534"/>
      <c r="W534"/>
      <c r="X534"/>
      <c r="Y534"/>
      <c r="Z534"/>
      <c r="AA534"/>
      <c r="AB534"/>
      <c r="AC534"/>
      <c r="AD534"/>
      <c r="AE534"/>
    </row>
    <row r="535" spans="1:31" x14ac:dyDescent="0.25">
      <c r="A535" s="1597" t="s">
        <v>985</v>
      </c>
      <c r="B535" s="1599" t="s">
        <v>1039</v>
      </c>
      <c r="C535" s="2430">
        <v>2007</v>
      </c>
      <c r="D535" s="1701">
        <v>54.4</v>
      </c>
      <c r="E535" s="1700">
        <v>9.6999999999999993</v>
      </c>
      <c r="F535" s="1697" t="s">
        <v>2229</v>
      </c>
      <c r="G535" s="1698">
        <v>2008</v>
      </c>
      <c r="H535" s="1699">
        <v>52.8</v>
      </c>
      <c r="I535" s="1697">
        <v>9.6</v>
      </c>
      <c r="J535" s="1697" t="s">
        <v>2229</v>
      </c>
      <c r="K535" s="1698">
        <v>2009</v>
      </c>
      <c r="L535" s="1695">
        <v>53.525500000000001</v>
      </c>
      <c r="M535" s="1695">
        <v>9.7692307692307701</v>
      </c>
      <c r="N535" s="1697" t="s">
        <v>2229</v>
      </c>
      <c r="O535" s="1696">
        <v>2010</v>
      </c>
      <c r="P535" s="1695">
        <v>52.7</v>
      </c>
      <c r="Q535" s="2424" t="s">
        <v>2229</v>
      </c>
      <c r="R535" s="2431">
        <v>2011</v>
      </c>
      <c r="S535" s="1695">
        <v>53.280999999999999</v>
      </c>
      <c r="T535" s="2424" t="s">
        <v>2229</v>
      </c>
      <c r="V535"/>
      <c r="W535"/>
      <c r="X535"/>
      <c r="Y535"/>
      <c r="Z535"/>
      <c r="AA535"/>
      <c r="AB535"/>
      <c r="AC535"/>
      <c r="AD535"/>
      <c r="AE535"/>
    </row>
    <row r="536" spans="1:31" x14ac:dyDescent="0.25">
      <c r="A536" s="1597" t="s">
        <v>985</v>
      </c>
      <c r="B536" s="1599" t="s">
        <v>1037</v>
      </c>
      <c r="C536" s="2430">
        <v>2007</v>
      </c>
      <c r="D536" s="1701">
        <v>1.4</v>
      </c>
      <c r="E536" s="1697">
        <v>5.8</v>
      </c>
      <c r="F536" s="1697" t="s">
        <v>2227</v>
      </c>
      <c r="G536" s="1698">
        <v>2008</v>
      </c>
      <c r="H536" s="1699">
        <v>1.6</v>
      </c>
      <c r="I536" s="1697">
        <v>7.3</v>
      </c>
      <c r="J536" s="1697" t="s">
        <v>2228</v>
      </c>
      <c r="K536" s="1698">
        <v>2009</v>
      </c>
      <c r="L536" s="1695">
        <v>1.5720000000000001</v>
      </c>
      <c r="M536" s="1695">
        <v>9.6999999999999993</v>
      </c>
      <c r="N536" s="1697" t="s">
        <v>2229</v>
      </c>
      <c r="O536" s="1696">
        <v>2010</v>
      </c>
      <c r="P536" s="1695">
        <v>1.8</v>
      </c>
      <c r="Q536" s="2424" t="s">
        <v>2229</v>
      </c>
      <c r="R536" s="2431">
        <v>2011</v>
      </c>
      <c r="S536" s="1695">
        <v>1.7732000000000001</v>
      </c>
      <c r="T536" s="1697" t="s">
        <v>2228</v>
      </c>
      <c r="V536"/>
      <c r="W536"/>
      <c r="X536"/>
      <c r="Y536"/>
      <c r="Z536"/>
      <c r="AA536"/>
      <c r="AB536"/>
      <c r="AC536"/>
      <c r="AD536"/>
      <c r="AE536"/>
    </row>
    <row r="537" spans="1:31" x14ac:dyDescent="0.25">
      <c r="A537" s="1597" t="s">
        <v>985</v>
      </c>
      <c r="B537" s="1599" t="s">
        <v>1036</v>
      </c>
      <c r="C537" s="2430">
        <v>2007</v>
      </c>
      <c r="D537" s="1701">
        <v>0.8</v>
      </c>
      <c r="E537" s="1700">
        <v>4.5</v>
      </c>
      <c r="F537" s="1697" t="s">
        <v>2227</v>
      </c>
      <c r="G537" s="1698">
        <v>2008</v>
      </c>
      <c r="H537" s="1699">
        <v>0.8</v>
      </c>
      <c r="I537" s="1700">
        <v>7.4</v>
      </c>
      <c r="J537" s="1697" t="s">
        <v>2228</v>
      </c>
      <c r="K537" s="1698">
        <v>2009</v>
      </c>
      <c r="L537" s="1695">
        <v>0.79400000000000004</v>
      </c>
      <c r="M537" s="1695">
        <v>9.1999999999999993</v>
      </c>
      <c r="N537" s="1697" t="s">
        <v>2229</v>
      </c>
      <c r="O537" s="1696">
        <v>2010</v>
      </c>
      <c r="P537" s="1695">
        <v>0.8</v>
      </c>
      <c r="Q537" s="2424" t="s">
        <v>2228</v>
      </c>
      <c r="R537" s="2431">
        <v>2011</v>
      </c>
      <c r="S537" s="1695">
        <v>0.85080000000000011</v>
      </c>
      <c r="T537" s="1697" t="s">
        <v>2228</v>
      </c>
      <c r="V537"/>
      <c r="W537"/>
      <c r="X537"/>
      <c r="Y537"/>
      <c r="Z537"/>
      <c r="AA537"/>
      <c r="AB537"/>
      <c r="AC537"/>
      <c r="AD537"/>
      <c r="AE537"/>
    </row>
    <row r="538" spans="1:31" x14ac:dyDescent="0.25">
      <c r="A538" s="1597" t="s">
        <v>985</v>
      </c>
      <c r="B538" s="1599" t="s">
        <v>1034</v>
      </c>
      <c r="C538" s="2430">
        <v>2007</v>
      </c>
      <c r="D538" s="1701">
        <v>5.4</v>
      </c>
      <c r="E538" s="1702">
        <v>7.7</v>
      </c>
      <c r="F538" s="1702" t="s">
        <v>2228</v>
      </c>
      <c r="G538" s="1698">
        <v>2008</v>
      </c>
      <c r="H538" s="1699">
        <v>5.6</v>
      </c>
      <c r="I538" s="1697">
        <v>6.2</v>
      </c>
      <c r="J538" s="1697" t="s">
        <v>2228</v>
      </c>
      <c r="K538" s="1698">
        <v>2009</v>
      </c>
      <c r="L538" s="1695">
        <v>5.7039999999999997</v>
      </c>
      <c r="M538" s="1695">
        <v>9.1999999999999993</v>
      </c>
      <c r="N538" s="1697" t="s">
        <v>2229</v>
      </c>
      <c r="O538" s="1696">
        <v>2010</v>
      </c>
      <c r="P538" s="1695">
        <v>5.8</v>
      </c>
      <c r="Q538" s="2424" t="s">
        <v>2227</v>
      </c>
      <c r="R538" s="2431">
        <v>2011</v>
      </c>
      <c r="S538" s="1695">
        <v>5.8559999999999999</v>
      </c>
      <c r="T538" s="2424" t="s">
        <v>2227</v>
      </c>
      <c r="V538"/>
      <c r="W538"/>
      <c r="X538"/>
      <c r="Y538"/>
      <c r="Z538"/>
      <c r="AA538"/>
      <c r="AB538"/>
      <c r="AC538"/>
      <c r="AD538"/>
      <c r="AE538"/>
    </row>
    <row r="539" spans="1:31" x14ac:dyDescent="0.25">
      <c r="A539" s="1597" t="s">
        <v>985</v>
      </c>
      <c r="B539" s="1599" t="s">
        <v>1033</v>
      </c>
      <c r="C539" s="2430">
        <v>2007</v>
      </c>
      <c r="D539" s="1701">
        <v>4.9000000000000004</v>
      </c>
      <c r="E539" s="1700">
        <v>8.1999999999999993</v>
      </c>
      <c r="F539" s="1697" t="s">
        <v>2229</v>
      </c>
      <c r="G539" s="1698">
        <v>2008</v>
      </c>
      <c r="H539" s="1699">
        <v>5.0999999999999996</v>
      </c>
      <c r="I539" s="1700">
        <v>9.1</v>
      </c>
      <c r="J539" s="1697" t="s">
        <v>2229</v>
      </c>
      <c r="K539" s="1698">
        <v>2009</v>
      </c>
      <c r="L539" s="1695">
        <v>5.1732000000000005</v>
      </c>
      <c r="M539" s="1695">
        <v>9.5</v>
      </c>
      <c r="N539" s="1697" t="s">
        <v>2229</v>
      </c>
      <c r="O539" s="1696">
        <v>2010</v>
      </c>
      <c r="P539" s="1695">
        <v>5.4</v>
      </c>
      <c r="Q539" s="1697" t="s">
        <v>2229</v>
      </c>
      <c r="R539" s="2431">
        <v>2011</v>
      </c>
      <c r="S539" s="1695">
        <v>5.5052000000000003</v>
      </c>
      <c r="T539" s="2424" t="s">
        <v>2229</v>
      </c>
      <c r="V539"/>
      <c r="W539"/>
      <c r="X539"/>
      <c r="Y539"/>
      <c r="Z539"/>
      <c r="AA539"/>
      <c r="AB539"/>
      <c r="AC539"/>
      <c r="AD539"/>
      <c r="AE539"/>
    </row>
    <row r="540" spans="1:31" x14ac:dyDescent="0.25">
      <c r="A540" s="1597" t="s">
        <v>985</v>
      </c>
      <c r="B540" s="1599" t="s">
        <v>1032</v>
      </c>
      <c r="C540" s="2430">
        <v>2007</v>
      </c>
      <c r="D540" s="1701">
        <v>1.4</v>
      </c>
      <c r="E540" s="1697">
        <v>3.6</v>
      </c>
      <c r="F540" s="1697" t="s">
        <v>2227</v>
      </c>
      <c r="G540" s="1698">
        <v>2008</v>
      </c>
      <c r="H540" s="1699">
        <v>1.6</v>
      </c>
      <c r="I540" s="1697">
        <v>8.4</v>
      </c>
      <c r="J540" s="1697" t="s">
        <v>2229</v>
      </c>
      <c r="K540" s="1698">
        <v>2009</v>
      </c>
      <c r="L540" s="1695">
        <v>1.5728000000000002</v>
      </c>
      <c r="M540" s="1695">
        <v>9.1999999999999993</v>
      </c>
      <c r="N540" s="1697" t="s">
        <v>2229</v>
      </c>
      <c r="O540" s="1696">
        <v>2010</v>
      </c>
      <c r="P540" s="1695">
        <v>1.7</v>
      </c>
      <c r="Q540" s="2424" t="s">
        <v>2227</v>
      </c>
      <c r="R540" s="2431">
        <v>2011</v>
      </c>
      <c r="S540" s="1695">
        <v>1.7176000000000002</v>
      </c>
      <c r="T540" s="1697" t="s">
        <v>2228</v>
      </c>
      <c r="V540"/>
      <c r="W540"/>
      <c r="X540"/>
      <c r="Y540"/>
      <c r="Z540"/>
      <c r="AA540"/>
      <c r="AB540"/>
      <c r="AC540"/>
      <c r="AD540"/>
      <c r="AE540"/>
    </row>
    <row r="541" spans="1:31" x14ac:dyDescent="0.25">
      <c r="A541" s="1597" t="s">
        <v>985</v>
      </c>
      <c r="B541" s="1599" t="s">
        <v>1030</v>
      </c>
      <c r="C541" s="2430">
        <v>2007</v>
      </c>
      <c r="D541" s="1701">
        <v>1.1000000000000001</v>
      </c>
      <c r="E541" s="1703">
        <v>6.3</v>
      </c>
      <c r="F541" s="1702" t="s">
        <v>2228</v>
      </c>
      <c r="G541" s="1698">
        <v>2008</v>
      </c>
      <c r="H541" s="1699">
        <v>1.3</v>
      </c>
      <c r="I541" s="1700">
        <v>9.6</v>
      </c>
      <c r="J541" s="1697" t="s">
        <v>2229</v>
      </c>
      <c r="K541" s="1698">
        <v>2009</v>
      </c>
      <c r="L541" s="1695">
        <v>1.3488000000000002</v>
      </c>
      <c r="M541" s="1695">
        <v>9.6999999999999993</v>
      </c>
      <c r="N541" s="1697" t="s">
        <v>2229</v>
      </c>
      <c r="O541" s="1696">
        <v>2010</v>
      </c>
      <c r="P541" s="1695">
        <v>1.5</v>
      </c>
      <c r="Q541" s="2424" t="s">
        <v>2229</v>
      </c>
      <c r="R541" s="2431">
        <v>2011</v>
      </c>
      <c r="S541" s="1695">
        <v>1.5192000000000001</v>
      </c>
      <c r="T541" s="2424" t="s">
        <v>2229</v>
      </c>
      <c r="V541"/>
      <c r="W541"/>
      <c r="X541"/>
      <c r="Y541"/>
      <c r="Z541"/>
      <c r="AA541"/>
      <c r="AB541"/>
      <c r="AC541"/>
      <c r="AD541"/>
      <c r="AE541"/>
    </row>
    <row r="542" spans="1:31" x14ac:dyDescent="0.25">
      <c r="A542" s="1597" t="s">
        <v>985</v>
      </c>
      <c r="B542" s="1599" t="s">
        <v>1028</v>
      </c>
      <c r="C542" s="2430">
        <v>2007</v>
      </c>
      <c r="D542" s="1701">
        <v>1.3</v>
      </c>
      <c r="E542" s="1697">
        <v>4.5</v>
      </c>
      <c r="F542" s="1697" t="s">
        <v>2227</v>
      </c>
      <c r="G542" s="1698">
        <v>2008</v>
      </c>
      <c r="H542" s="1699">
        <v>1.3</v>
      </c>
      <c r="I542" s="1697">
        <v>8.1999999999999993</v>
      </c>
      <c r="J542" s="1697" t="s">
        <v>2229</v>
      </c>
      <c r="K542" s="1698">
        <v>2009</v>
      </c>
      <c r="L542" s="1695">
        <v>1.2712000000000001</v>
      </c>
      <c r="M542" s="1695">
        <v>8.6999999999999993</v>
      </c>
      <c r="N542" s="1697" t="s">
        <v>2229</v>
      </c>
      <c r="O542" s="1696">
        <v>2010</v>
      </c>
      <c r="P542" s="1695">
        <v>1.3</v>
      </c>
      <c r="Q542" s="2424" t="s">
        <v>2228</v>
      </c>
      <c r="R542" s="2431">
        <v>2011</v>
      </c>
      <c r="S542" s="1695">
        <v>1.3480000000000001</v>
      </c>
      <c r="T542" s="2424" t="s">
        <v>2227</v>
      </c>
      <c r="V542"/>
      <c r="W542"/>
      <c r="X542"/>
      <c r="Y542"/>
      <c r="Z542"/>
      <c r="AA542"/>
      <c r="AB542"/>
      <c r="AC542"/>
      <c r="AD542"/>
      <c r="AE542"/>
    </row>
    <row r="543" spans="1:31" x14ac:dyDescent="0.25">
      <c r="A543" s="1597" t="s">
        <v>985</v>
      </c>
      <c r="B543" s="1599" t="s">
        <v>1027</v>
      </c>
      <c r="C543" s="2430">
        <v>2007</v>
      </c>
      <c r="D543" s="1701">
        <v>2.8</v>
      </c>
      <c r="E543" s="1700">
        <v>8.5</v>
      </c>
      <c r="F543" s="1697" t="s">
        <v>2229</v>
      </c>
      <c r="G543" s="1698">
        <v>2008</v>
      </c>
      <c r="H543" s="1699">
        <v>2.6</v>
      </c>
      <c r="I543" s="1700">
        <v>9.6</v>
      </c>
      <c r="J543" s="1697" t="s">
        <v>2229</v>
      </c>
      <c r="K543" s="1698">
        <v>2009</v>
      </c>
      <c r="L543" s="1695">
        <v>2.6019999999999999</v>
      </c>
      <c r="M543" s="1695">
        <v>9.5</v>
      </c>
      <c r="N543" s="1697" t="s">
        <v>2229</v>
      </c>
      <c r="O543" s="1696">
        <v>2010</v>
      </c>
      <c r="P543" s="1695">
        <v>2.7</v>
      </c>
      <c r="Q543" s="2424" t="s">
        <v>2229</v>
      </c>
      <c r="R543" s="2431">
        <v>2011</v>
      </c>
      <c r="S543" s="1695">
        <v>2.6504000000000003</v>
      </c>
      <c r="T543" s="2424" t="s">
        <v>2229</v>
      </c>
      <c r="V543"/>
      <c r="W543"/>
      <c r="X543"/>
      <c r="Y543"/>
      <c r="Z543"/>
      <c r="AA543"/>
      <c r="AB543"/>
      <c r="AC543"/>
      <c r="AD543"/>
      <c r="AE543"/>
    </row>
    <row r="544" spans="1:31" x14ac:dyDescent="0.25">
      <c r="A544" s="1597" t="s">
        <v>985</v>
      </c>
      <c r="B544" s="1599" t="s">
        <v>1026</v>
      </c>
      <c r="C544" s="2430">
        <v>2007</v>
      </c>
      <c r="D544" s="1701">
        <v>11.1</v>
      </c>
      <c r="E544" s="1697">
        <v>8.6</v>
      </c>
      <c r="F544" s="1697" t="s">
        <v>2229</v>
      </c>
      <c r="G544" s="1698">
        <v>2008</v>
      </c>
      <c r="H544" s="1699">
        <v>10.7</v>
      </c>
      <c r="I544" s="1697">
        <v>9.6999999999999993</v>
      </c>
      <c r="J544" s="1697" t="s">
        <v>2229</v>
      </c>
      <c r="K544" s="1698">
        <v>2009</v>
      </c>
      <c r="L544" s="1695">
        <v>10.740400000000001</v>
      </c>
      <c r="M544" s="1695">
        <v>9.6999999999999993</v>
      </c>
      <c r="N544" s="1697" t="s">
        <v>2229</v>
      </c>
      <c r="O544" s="1696">
        <v>2010</v>
      </c>
      <c r="P544" s="1695">
        <v>11.3</v>
      </c>
      <c r="Q544" s="2424" t="s">
        <v>2229</v>
      </c>
      <c r="R544" s="2431">
        <v>2011</v>
      </c>
      <c r="S544" s="1695">
        <v>11.3772</v>
      </c>
      <c r="T544" s="2424" t="s">
        <v>2229</v>
      </c>
      <c r="V544"/>
      <c r="W544"/>
      <c r="X544"/>
      <c r="Y544"/>
      <c r="Z544"/>
      <c r="AA544"/>
      <c r="AB544"/>
      <c r="AC544"/>
      <c r="AD544"/>
      <c r="AE544"/>
    </row>
    <row r="545" spans="1:31" x14ac:dyDescent="0.25">
      <c r="A545" s="1597" t="s">
        <v>985</v>
      </c>
      <c r="B545" s="1599" t="s">
        <v>1024</v>
      </c>
      <c r="C545" s="2430">
        <v>2007</v>
      </c>
      <c r="D545" s="1701">
        <v>1.4</v>
      </c>
      <c r="E545" s="1700">
        <v>8.3000000000000007</v>
      </c>
      <c r="F545" s="1697" t="s">
        <v>2229</v>
      </c>
      <c r="G545" s="1698">
        <v>2008</v>
      </c>
      <c r="H545" s="1699">
        <v>1.4</v>
      </c>
      <c r="I545" s="1700">
        <v>8.3000000000000007</v>
      </c>
      <c r="J545" s="1697" t="s">
        <v>2229</v>
      </c>
      <c r="K545" s="1698">
        <v>2009</v>
      </c>
      <c r="L545" s="1695">
        <v>1.3684000000000001</v>
      </c>
      <c r="M545" s="1695">
        <v>9.5</v>
      </c>
      <c r="N545" s="1697" t="s">
        <v>2229</v>
      </c>
      <c r="O545" s="1696">
        <v>2010</v>
      </c>
      <c r="P545" s="1695">
        <v>1.4</v>
      </c>
      <c r="Q545" s="2424" t="s">
        <v>2229</v>
      </c>
      <c r="R545" s="2431">
        <v>2011</v>
      </c>
      <c r="S545" s="1695">
        <v>1.4056000000000002</v>
      </c>
      <c r="T545" s="2424" t="s">
        <v>2229</v>
      </c>
      <c r="V545"/>
      <c r="W545"/>
      <c r="X545"/>
      <c r="Y545"/>
      <c r="Z545"/>
      <c r="AA545"/>
      <c r="AB545"/>
      <c r="AC545"/>
      <c r="AD545"/>
      <c r="AE545"/>
    </row>
    <row r="546" spans="1:31" x14ac:dyDescent="0.25">
      <c r="A546" s="1597" t="s">
        <v>985</v>
      </c>
      <c r="B546" s="1599" t="s">
        <v>2009</v>
      </c>
      <c r="C546" s="2430">
        <v>2007</v>
      </c>
      <c r="D546" s="1701">
        <v>11.6</v>
      </c>
      <c r="E546" s="1697">
        <v>8.1</v>
      </c>
      <c r="F546" s="1697" t="s">
        <v>2229</v>
      </c>
      <c r="G546" s="1698">
        <v>2008</v>
      </c>
      <c r="H546" s="1699">
        <v>11.2</v>
      </c>
      <c r="I546" s="1697">
        <v>8.4</v>
      </c>
      <c r="J546" s="1697" t="s">
        <v>2229</v>
      </c>
      <c r="K546" s="1698">
        <v>2009</v>
      </c>
      <c r="L546" s="1695">
        <v>11.344800000000001</v>
      </c>
      <c r="M546" s="1695">
        <v>8.6999999999999993</v>
      </c>
      <c r="N546" s="1697" t="s">
        <v>2229</v>
      </c>
      <c r="O546" s="1696">
        <v>2010</v>
      </c>
      <c r="P546" s="1695">
        <v>11.9</v>
      </c>
      <c r="Q546" s="2424" t="s">
        <v>2229</v>
      </c>
      <c r="R546" s="2431">
        <v>2011</v>
      </c>
      <c r="S546" s="1695">
        <v>11.986400000000001</v>
      </c>
      <c r="T546" s="1697" t="s">
        <v>2228</v>
      </c>
      <c r="V546"/>
      <c r="W546"/>
      <c r="X546"/>
      <c r="Y546"/>
      <c r="Z546"/>
      <c r="AA546"/>
      <c r="AB546"/>
      <c r="AC546"/>
      <c r="AD546"/>
      <c r="AE546"/>
    </row>
    <row r="547" spans="1:31" x14ac:dyDescent="0.25">
      <c r="A547" s="1597" t="s">
        <v>985</v>
      </c>
      <c r="B547" s="1599" t="s">
        <v>1021</v>
      </c>
      <c r="C547" s="2430">
        <v>2007</v>
      </c>
      <c r="D547" s="1701">
        <v>1.6</v>
      </c>
      <c r="E547" s="1700">
        <v>8.1</v>
      </c>
      <c r="F547" s="1697" t="s">
        <v>2229</v>
      </c>
      <c r="G547" s="1698">
        <v>2008</v>
      </c>
      <c r="H547" s="1699">
        <v>2.9</v>
      </c>
      <c r="I547" s="1700">
        <v>8.5</v>
      </c>
      <c r="J547" s="1697" t="s">
        <v>2229</v>
      </c>
      <c r="K547" s="1698">
        <v>2009</v>
      </c>
      <c r="L547" s="1695">
        <v>3.044</v>
      </c>
      <c r="M547" s="1695">
        <v>8.1999999999999993</v>
      </c>
      <c r="N547" s="1697" t="s">
        <v>2229</v>
      </c>
      <c r="O547" s="1696">
        <v>2010</v>
      </c>
      <c r="P547" s="1695">
        <v>1.7</v>
      </c>
      <c r="Q547" s="2424" t="s">
        <v>2229</v>
      </c>
      <c r="R547" s="2431">
        <v>2011</v>
      </c>
      <c r="S547" s="1695">
        <v>1.7688000000000001</v>
      </c>
      <c r="T547" s="2424" t="s">
        <v>2229</v>
      </c>
      <c r="V547"/>
      <c r="W547"/>
      <c r="X547"/>
      <c r="Y547"/>
      <c r="Z547"/>
      <c r="AA547"/>
      <c r="AB547"/>
      <c r="AC547"/>
      <c r="AD547"/>
      <c r="AE547"/>
    </row>
    <row r="548" spans="1:31" x14ac:dyDescent="0.25">
      <c r="A548" s="1597" t="s">
        <v>985</v>
      </c>
      <c r="B548" s="1599" t="s">
        <v>1020</v>
      </c>
      <c r="C548" s="2430">
        <v>2007</v>
      </c>
      <c r="D548" s="1701">
        <v>0.7</v>
      </c>
      <c r="E548" s="1697">
        <v>8.8000000000000007</v>
      </c>
      <c r="F548" s="1697" t="s">
        <v>2229</v>
      </c>
      <c r="G548" s="1698">
        <v>2008</v>
      </c>
      <c r="H548" s="1699">
        <v>0.6</v>
      </c>
      <c r="I548" s="1697">
        <v>9.1</v>
      </c>
      <c r="J548" s="1697" t="s">
        <v>2229</v>
      </c>
      <c r="K548" s="1698">
        <v>2009</v>
      </c>
      <c r="L548" s="1695">
        <v>0.62840000000000007</v>
      </c>
      <c r="M548" s="1695">
        <v>9.4</v>
      </c>
      <c r="N548" s="1697" t="s">
        <v>2229</v>
      </c>
      <c r="O548" s="1696">
        <v>2010</v>
      </c>
      <c r="P548" s="1695">
        <v>0.7</v>
      </c>
      <c r="Q548" s="1697" t="s">
        <v>2229</v>
      </c>
      <c r="R548" s="2431">
        <v>2011</v>
      </c>
      <c r="S548" s="1695">
        <v>0.70080000000000009</v>
      </c>
      <c r="T548" s="2424" t="s">
        <v>2229</v>
      </c>
      <c r="V548"/>
      <c r="W548"/>
      <c r="X548"/>
      <c r="Y548"/>
      <c r="Z548"/>
      <c r="AA548"/>
      <c r="AB548"/>
      <c r="AC548"/>
      <c r="AD548"/>
      <c r="AE548"/>
    </row>
    <row r="549" spans="1:31" x14ac:dyDescent="0.25">
      <c r="A549" s="1597" t="s">
        <v>985</v>
      </c>
      <c r="B549" s="1599" t="s">
        <v>1018</v>
      </c>
      <c r="C549" s="2430">
        <v>2007</v>
      </c>
      <c r="D549" s="1701">
        <v>2.4</v>
      </c>
      <c r="E549" s="1700">
        <v>5.2</v>
      </c>
      <c r="F549" s="1697" t="s">
        <v>2227</v>
      </c>
      <c r="G549" s="1698">
        <v>2008</v>
      </c>
      <c r="H549" s="1699">
        <v>2.6</v>
      </c>
      <c r="I549" s="1700">
        <v>8.1999999999999993</v>
      </c>
      <c r="J549" s="1697" t="s">
        <v>2229</v>
      </c>
      <c r="K549" s="1698">
        <v>2009</v>
      </c>
      <c r="L549" s="1695">
        <v>2.5964</v>
      </c>
      <c r="M549" s="1695">
        <v>8.6999999999999993</v>
      </c>
      <c r="N549" s="1697" t="s">
        <v>2229</v>
      </c>
      <c r="O549" s="1696">
        <v>2010</v>
      </c>
      <c r="P549" s="1695">
        <v>2.7</v>
      </c>
      <c r="Q549" s="2424" t="s">
        <v>2229</v>
      </c>
      <c r="R549" s="2431">
        <v>2011</v>
      </c>
      <c r="S549" s="1695">
        <v>2.7168000000000001</v>
      </c>
      <c r="T549" s="2424" t="s">
        <v>2227</v>
      </c>
      <c r="V549"/>
      <c r="W549"/>
      <c r="X549"/>
      <c r="Y549"/>
      <c r="Z549"/>
      <c r="AA549"/>
      <c r="AB549"/>
      <c r="AC549"/>
      <c r="AD549"/>
      <c r="AE549"/>
    </row>
    <row r="550" spans="1:31" x14ac:dyDescent="0.25">
      <c r="A550" s="1597" t="s">
        <v>985</v>
      </c>
      <c r="B550" s="1599" t="s">
        <v>1017</v>
      </c>
      <c r="C550" s="2430">
        <v>2007</v>
      </c>
      <c r="D550" s="1701">
        <v>1</v>
      </c>
      <c r="E550" s="1702">
        <v>6.6</v>
      </c>
      <c r="F550" s="1702" t="s">
        <v>2228</v>
      </c>
      <c r="G550" s="1698">
        <v>2008</v>
      </c>
      <c r="H550" s="1699">
        <v>1</v>
      </c>
      <c r="I550" s="1697">
        <v>8.6999999999999993</v>
      </c>
      <c r="J550" s="1697" t="s">
        <v>2229</v>
      </c>
      <c r="K550" s="1698">
        <v>2009</v>
      </c>
      <c r="L550" s="1695">
        <v>1.008</v>
      </c>
      <c r="M550" s="1695">
        <v>7.4</v>
      </c>
      <c r="N550" s="1697" t="s">
        <v>2228</v>
      </c>
      <c r="O550" s="1696">
        <v>2010</v>
      </c>
      <c r="P550" s="1695">
        <v>1.1000000000000001</v>
      </c>
      <c r="Q550" s="2424" t="s">
        <v>2229</v>
      </c>
      <c r="R550" s="2431">
        <v>2011</v>
      </c>
      <c r="S550" s="1695">
        <v>1.0568</v>
      </c>
      <c r="T550" s="2424" t="s">
        <v>2229</v>
      </c>
      <c r="V550"/>
      <c r="W550"/>
      <c r="X550"/>
      <c r="Y550"/>
      <c r="Z550"/>
      <c r="AA550"/>
      <c r="AB550"/>
      <c r="AC550"/>
      <c r="AD550"/>
      <c r="AE550"/>
    </row>
    <row r="551" spans="1:31" x14ac:dyDescent="0.25">
      <c r="A551" s="1597" t="s">
        <v>985</v>
      </c>
      <c r="B551" s="1599" t="s">
        <v>1016</v>
      </c>
      <c r="C551" s="2430">
        <v>2007</v>
      </c>
      <c r="D551" s="1701">
        <v>9.3000000000000007</v>
      </c>
      <c r="E551" s="1700">
        <v>8.6999999999999993</v>
      </c>
      <c r="F551" s="1697" t="s">
        <v>2229</v>
      </c>
      <c r="G551" s="1698">
        <v>2008</v>
      </c>
      <c r="H551" s="1699">
        <v>9.1999999999999993</v>
      </c>
      <c r="I551" s="1700">
        <v>8.4</v>
      </c>
      <c r="J551" s="1697" t="s">
        <v>2229</v>
      </c>
      <c r="K551" s="1698">
        <v>2009</v>
      </c>
      <c r="L551" s="1695">
        <v>9.1983999999999995</v>
      </c>
      <c r="M551" s="1695">
        <v>8.6999999999999993</v>
      </c>
      <c r="N551" s="1697" t="s">
        <v>2229</v>
      </c>
      <c r="O551" s="1696">
        <v>2010</v>
      </c>
      <c r="P551" s="1695">
        <v>9.8000000000000007</v>
      </c>
      <c r="Q551" s="2424" t="s">
        <v>2229</v>
      </c>
      <c r="R551" s="2431">
        <v>2011</v>
      </c>
      <c r="S551" s="1695">
        <v>9.8244000000000007</v>
      </c>
      <c r="T551" s="2424" t="s">
        <v>2229</v>
      </c>
      <c r="V551"/>
      <c r="W551"/>
      <c r="X551"/>
      <c r="Y551"/>
      <c r="Z551"/>
      <c r="AA551"/>
      <c r="AB551"/>
      <c r="AC551"/>
      <c r="AD551"/>
      <c r="AE551"/>
    </row>
    <row r="552" spans="1:31" x14ac:dyDescent="0.25">
      <c r="A552" s="1597" t="s">
        <v>985</v>
      </c>
      <c r="B552" s="1599" t="s">
        <v>1015</v>
      </c>
      <c r="C552" s="2430">
        <v>2007</v>
      </c>
      <c r="D552" s="1701">
        <v>0.7</v>
      </c>
      <c r="E552" s="1697">
        <v>8.6999999999999993</v>
      </c>
      <c r="F552" s="1697" t="s">
        <v>2229</v>
      </c>
      <c r="G552" s="1698">
        <v>2008</v>
      </c>
      <c r="H552" s="1699">
        <v>0.7</v>
      </c>
      <c r="I552" s="1697">
        <v>8.5</v>
      </c>
      <c r="J552" s="1697" t="s">
        <v>2229</v>
      </c>
      <c r="K552" s="1698">
        <v>2009</v>
      </c>
      <c r="L552" s="1695">
        <v>0.72240000000000004</v>
      </c>
      <c r="M552" s="1695">
        <v>9.1</v>
      </c>
      <c r="N552" s="1697" t="s">
        <v>2229</v>
      </c>
      <c r="O552" s="1696">
        <v>2010</v>
      </c>
      <c r="P552" s="1695">
        <v>0.7</v>
      </c>
      <c r="Q552" s="2424" t="s">
        <v>2229</v>
      </c>
      <c r="R552" s="2431">
        <v>2011</v>
      </c>
      <c r="S552" s="1695">
        <v>0.73640000000000005</v>
      </c>
      <c r="T552" s="2424" t="s">
        <v>2229</v>
      </c>
      <c r="V552"/>
      <c r="W552"/>
      <c r="X552"/>
      <c r="Y552"/>
      <c r="Z552"/>
      <c r="AA552"/>
      <c r="AB552"/>
      <c r="AC552"/>
      <c r="AD552"/>
      <c r="AE552"/>
    </row>
    <row r="553" spans="1:31" x14ac:dyDescent="0.25">
      <c r="A553" s="1597" t="s">
        <v>985</v>
      </c>
      <c r="B553" s="1599" t="s">
        <v>1013</v>
      </c>
      <c r="C553" s="2430">
        <v>2007</v>
      </c>
      <c r="D553" s="1701">
        <v>1.1000000000000001</v>
      </c>
      <c r="E553" s="1700">
        <v>8.1</v>
      </c>
      <c r="F553" s="1697" t="s">
        <v>2229</v>
      </c>
      <c r="G553" s="1698">
        <v>2008</v>
      </c>
      <c r="H553" s="1699">
        <v>1.1000000000000001</v>
      </c>
      <c r="I553" s="1700">
        <v>8.5</v>
      </c>
      <c r="J553" s="1697" t="s">
        <v>2229</v>
      </c>
      <c r="K553" s="1698">
        <v>2009</v>
      </c>
      <c r="L553" s="1695">
        <v>1.1208</v>
      </c>
      <c r="M553" s="1695">
        <v>8.3000000000000007</v>
      </c>
      <c r="N553" s="1697" t="s">
        <v>2229</v>
      </c>
      <c r="O553" s="1696">
        <v>2010</v>
      </c>
      <c r="P553" s="1695">
        <v>1</v>
      </c>
      <c r="Q553" s="2424" t="s">
        <v>2229</v>
      </c>
      <c r="R553" s="2431">
        <v>2011</v>
      </c>
      <c r="S553" s="1695">
        <v>1.0332000000000001</v>
      </c>
      <c r="T553" s="2424" t="s">
        <v>2229</v>
      </c>
      <c r="V553"/>
      <c r="W553"/>
      <c r="X553"/>
      <c r="Y553"/>
      <c r="Z553"/>
      <c r="AA553"/>
      <c r="AB553"/>
      <c r="AC553"/>
      <c r="AD553"/>
      <c r="AE553"/>
    </row>
    <row r="554" spans="1:31" x14ac:dyDescent="0.25">
      <c r="A554" s="1597" t="s">
        <v>985</v>
      </c>
      <c r="B554" s="1599" t="s">
        <v>1012</v>
      </c>
      <c r="C554" s="2430">
        <v>2007</v>
      </c>
      <c r="D554" s="1701">
        <v>1.3</v>
      </c>
      <c r="E554" s="1697">
        <v>5.8</v>
      </c>
      <c r="F554" s="1697" t="s">
        <v>2227</v>
      </c>
      <c r="G554" s="1698">
        <v>2008</v>
      </c>
      <c r="H554" s="1699">
        <v>1.4</v>
      </c>
      <c r="I554" s="1697">
        <v>8.8000000000000007</v>
      </c>
      <c r="J554" s="1697" t="s">
        <v>2229</v>
      </c>
      <c r="K554" s="1698">
        <v>2009</v>
      </c>
      <c r="L554" s="1695">
        <v>1.4092</v>
      </c>
      <c r="M554" s="1695">
        <v>9.1999999999999993</v>
      </c>
      <c r="N554" s="1697" t="s">
        <v>2229</v>
      </c>
      <c r="O554" s="1696">
        <v>2010</v>
      </c>
      <c r="P554" s="1695">
        <v>1.5</v>
      </c>
      <c r="Q554" s="2424" t="s">
        <v>2228</v>
      </c>
      <c r="R554" s="2431">
        <v>2011</v>
      </c>
      <c r="S554" s="1695">
        <v>1.5464</v>
      </c>
      <c r="T554" s="1697" t="s">
        <v>2228</v>
      </c>
      <c r="V554"/>
      <c r="W554"/>
      <c r="X554"/>
      <c r="Y554"/>
      <c r="Z554"/>
      <c r="AA554"/>
      <c r="AB554"/>
      <c r="AC554"/>
      <c r="AD554"/>
      <c r="AE554"/>
    </row>
    <row r="555" spans="1:31" x14ac:dyDescent="0.25">
      <c r="A555" s="1597" t="s">
        <v>985</v>
      </c>
      <c r="B555" s="1599" t="s">
        <v>1010</v>
      </c>
      <c r="C555" s="2430">
        <v>2007</v>
      </c>
      <c r="D555" s="1701">
        <v>0.2</v>
      </c>
      <c r="E555" s="1703">
        <v>6.8</v>
      </c>
      <c r="F555" s="1702" t="s">
        <v>2228</v>
      </c>
      <c r="G555" s="1698">
        <v>2008</v>
      </c>
      <c r="H555" s="1699">
        <v>0.2</v>
      </c>
      <c r="I555" s="1700">
        <v>8.6</v>
      </c>
      <c r="J555" s="1697" t="s">
        <v>2229</v>
      </c>
      <c r="K555" s="1698">
        <v>2009</v>
      </c>
      <c r="L555" s="1695">
        <v>0.22</v>
      </c>
      <c r="M555" s="1695">
        <v>8.1</v>
      </c>
      <c r="N555" s="1697" t="s">
        <v>2229</v>
      </c>
      <c r="O555" s="1696">
        <v>2010</v>
      </c>
      <c r="P555" s="1695">
        <v>0.3</v>
      </c>
      <c r="Q555" s="2424" t="s">
        <v>2229</v>
      </c>
      <c r="R555" s="2431">
        <v>2011</v>
      </c>
      <c r="S555" s="1695">
        <v>0.30119999999999997</v>
      </c>
      <c r="T555" s="2424" t="s">
        <v>2229</v>
      </c>
      <c r="V555"/>
      <c r="W555"/>
      <c r="X555"/>
      <c r="Y555"/>
      <c r="Z555"/>
      <c r="AA555"/>
      <c r="AB555"/>
      <c r="AC555"/>
      <c r="AD555"/>
      <c r="AE555"/>
    </row>
    <row r="556" spans="1:31" x14ac:dyDescent="0.25">
      <c r="A556" s="1597" t="s">
        <v>985</v>
      </c>
      <c r="B556" s="1599" t="s">
        <v>1009</v>
      </c>
      <c r="C556" s="2430">
        <v>2007</v>
      </c>
      <c r="D556" s="1701">
        <v>0.9</v>
      </c>
      <c r="E556" s="1697">
        <v>8.6</v>
      </c>
      <c r="F556" s="1697" t="s">
        <v>2229</v>
      </c>
      <c r="G556" s="1698">
        <v>2008</v>
      </c>
      <c r="H556" s="1699">
        <v>1.2</v>
      </c>
      <c r="I556" s="1697">
        <v>9.5</v>
      </c>
      <c r="J556" s="1697" t="s">
        <v>2229</v>
      </c>
      <c r="K556" s="1698">
        <v>2009</v>
      </c>
      <c r="L556" s="1695">
        <v>1.2636000000000001</v>
      </c>
      <c r="M556" s="1695">
        <v>9.6999999999999993</v>
      </c>
      <c r="N556" s="1697" t="s">
        <v>2229</v>
      </c>
      <c r="O556" s="1696">
        <v>2010</v>
      </c>
      <c r="P556" s="1695">
        <v>1.2</v>
      </c>
      <c r="Q556" s="2424" t="s">
        <v>2229</v>
      </c>
      <c r="R556" s="2431">
        <v>2011</v>
      </c>
      <c r="S556" s="1695">
        <v>1.254</v>
      </c>
      <c r="T556" s="2424" t="s">
        <v>2229</v>
      </c>
      <c r="V556"/>
      <c r="W556"/>
      <c r="X556"/>
      <c r="Y556"/>
      <c r="Z556"/>
      <c r="AA556"/>
      <c r="AB556"/>
      <c r="AC556"/>
      <c r="AD556"/>
      <c r="AE556"/>
    </row>
    <row r="557" spans="1:31" x14ac:dyDescent="0.25">
      <c r="A557" s="1597" t="s">
        <v>985</v>
      </c>
      <c r="B557" s="1599" t="s">
        <v>1007</v>
      </c>
      <c r="C557" s="2430">
        <v>2007</v>
      </c>
      <c r="D557" s="1701">
        <v>22.3</v>
      </c>
      <c r="E557" s="1700">
        <v>9.6999999999999993</v>
      </c>
      <c r="F557" s="1697" t="s">
        <v>2229</v>
      </c>
      <c r="G557" s="1698">
        <v>2008</v>
      </c>
      <c r="H557" s="1699">
        <v>21.9</v>
      </c>
      <c r="I557" s="1697">
        <v>9.6999999999999993</v>
      </c>
      <c r="J557" s="1697" t="s">
        <v>2229</v>
      </c>
      <c r="K557" s="1698">
        <v>2009</v>
      </c>
      <c r="L557" s="1695">
        <v>22.086800000000004</v>
      </c>
      <c r="M557" s="1695">
        <v>9.6923076923076916</v>
      </c>
      <c r="N557" s="1697" t="s">
        <v>2229</v>
      </c>
      <c r="O557" s="1696">
        <v>2010</v>
      </c>
      <c r="P557" s="1695">
        <v>22.4</v>
      </c>
      <c r="Q557" s="1697" t="s">
        <v>2229</v>
      </c>
      <c r="R557" s="2431">
        <v>2011</v>
      </c>
      <c r="S557" s="1695">
        <v>22.466800000000003</v>
      </c>
      <c r="T557" s="2424" t="s">
        <v>2229</v>
      </c>
      <c r="V557"/>
      <c r="W557"/>
      <c r="X557"/>
      <c r="Y557"/>
      <c r="Z557"/>
      <c r="AA557"/>
      <c r="AB557"/>
      <c r="AC557"/>
      <c r="AD557"/>
      <c r="AE557"/>
    </row>
    <row r="558" spans="1:31" x14ac:dyDescent="0.25">
      <c r="A558" s="1597" t="s">
        <v>985</v>
      </c>
      <c r="B558" s="1599" t="s">
        <v>1005</v>
      </c>
      <c r="C558" s="2430">
        <v>2007</v>
      </c>
      <c r="D558" s="1701">
        <v>9.1</v>
      </c>
      <c r="E558" s="1697">
        <v>5.8</v>
      </c>
      <c r="F558" s="1697" t="s">
        <v>2227</v>
      </c>
      <c r="G558" s="1698">
        <v>2008</v>
      </c>
      <c r="H558" s="1699">
        <v>9.1999999999999993</v>
      </c>
      <c r="I558" s="1697">
        <v>8.1999999999999993</v>
      </c>
      <c r="J558" s="1697" t="s">
        <v>2229</v>
      </c>
      <c r="K558" s="1698">
        <v>2009</v>
      </c>
      <c r="L558" s="1695">
        <v>9.1639999999999997</v>
      </c>
      <c r="M558" s="1695">
        <v>9.0769230769230766</v>
      </c>
      <c r="N558" s="1697" t="s">
        <v>2229</v>
      </c>
      <c r="O558" s="1696">
        <v>2010</v>
      </c>
      <c r="P558" s="1695">
        <v>9.3000000000000007</v>
      </c>
      <c r="Q558" s="2424" t="s">
        <v>2229</v>
      </c>
      <c r="R558" s="2431">
        <v>2011</v>
      </c>
      <c r="S558" s="1695">
        <v>9.2919999999999998</v>
      </c>
      <c r="T558" s="2424" t="s">
        <v>2229</v>
      </c>
      <c r="V558"/>
      <c r="W558"/>
      <c r="X558"/>
      <c r="Y558"/>
      <c r="Z558"/>
      <c r="AA558"/>
      <c r="AB558"/>
      <c r="AC558"/>
      <c r="AD558"/>
      <c r="AE558"/>
    </row>
    <row r="559" spans="1:31" x14ac:dyDescent="0.25">
      <c r="A559" s="1597" t="s">
        <v>985</v>
      </c>
      <c r="B559" s="1599" t="s">
        <v>1003</v>
      </c>
      <c r="C559" s="2430">
        <v>2007</v>
      </c>
      <c r="D559" s="1701">
        <v>1.2</v>
      </c>
      <c r="E559" s="1700">
        <v>8.6</v>
      </c>
      <c r="F559" s="1697" t="s">
        <v>2229</v>
      </c>
      <c r="G559" s="1698">
        <v>2008</v>
      </c>
      <c r="H559" s="1699">
        <v>1.3</v>
      </c>
      <c r="I559" s="1700">
        <v>8.9</v>
      </c>
      <c r="J559" s="1697" t="s">
        <v>2229</v>
      </c>
      <c r="K559" s="1698">
        <v>2009</v>
      </c>
      <c r="L559" s="1695">
        <v>1.3264</v>
      </c>
      <c r="M559" s="1695">
        <v>9</v>
      </c>
      <c r="N559" s="1697" t="s">
        <v>2229</v>
      </c>
      <c r="O559" s="1696">
        <v>2010</v>
      </c>
      <c r="P559" s="1695">
        <v>1.5</v>
      </c>
      <c r="Q559" s="2424" t="s">
        <v>2229</v>
      </c>
      <c r="R559" s="2431">
        <v>2011</v>
      </c>
      <c r="S559" s="1695">
        <v>1.5268000000000002</v>
      </c>
      <c r="T559" s="2424" t="s">
        <v>2229</v>
      </c>
      <c r="V559"/>
      <c r="W559"/>
      <c r="X559"/>
      <c r="Y559"/>
      <c r="Z559"/>
      <c r="AA559"/>
      <c r="AB559"/>
      <c r="AC559"/>
      <c r="AD559"/>
      <c r="AE559"/>
    </row>
    <row r="560" spans="1:31" x14ac:dyDescent="0.25">
      <c r="A560" s="1597" t="s">
        <v>985</v>
      </c>
      <c r="B560" s="1599" t="s">
        <v>1001</v>
      </c>
      <c r="C560" s="2430">
        <v>2007</v>
      </c>
      <c r="D560" s="1701">
        <v>1.8</v>
      </c>
      <c r="E560" s="1697">
        <v>8.3000000000000007</v>
      </c>
      <c r="F560" s="1697" t="s">
        <v>2229</v>
      </c>
      <c r="G560" s="1698">
        <v>2008</v>
      </c>
      <c r="H560" s="1699">
        <v>1.8</v>
      </c>
      <c r="I560" s="1697">
        <v>8.6</v>
      </c>
      <c r="J560" s="1697" t="s">
        <v>2229</v>
      </c>
      <c r="K560" s="1698">
        <v>2009</v>
      </c>
      <c r="L560" s="1695">
        <v>1.8220000000000001</v>
      </c>
      <c r="M560" s="1695">
        <v>7.2</v>
      </c>
      <c r="N560" s="1697" t="s">
        <v>2228</v>
      </c>
      <c r="O560" s="1696">
        <v>2010</v>
      </c>
      <c r="P560" s="1695">
        <v>1.9</v>
      </c>
      <c r="Q560" s="2424" t="s">
        <v>2229</v>
      </c>
      <c r="R560" s="2431">
        <v>2011</v>
      </c>
      <c r="S560" s="1695">
        <v>1.9379999999999999</v>
      </c>
      <c r="T560" s="2424" t="s">
        <v>2229</v>
      </c>
      <c r="V560"/>
      <c r="W560"/>
      <c r="X560"/>
      <c r="Y560"/>
      <c r="Z560"/>
      <c r="AA560"/>
      <c r="AB560"/>
      <c r="AC560"/>
      <c r="AD560"/>
      <c r="AE560"/>
    </row>
    <row r="561" spans="1:31" x14ac:dyDescent="0.25">
      <c r="A561" s="1597" t="s">
        <v>985</v>
      </c>
      <c r="B561" s="1599" t="s">
        <v>999</v>
      </c>
      <c r="C561" s="2430">
        <v>2007</v>
      </c>
      <c r="D561" s="1701">
        <v>11.1</v>
      </c>
      <c r="E561" s="1700">
        <v>8.8000000000000007</v>
      </c>
      <c r="F561" s="1697" t="s">
        <v>2229</v>
      </c>
      <c r="G561" s="1698">
        <v>2008</v>
      </c>
      <c r="H561" s="1699">
        <v>12.2</v>
      </c>
      <c r="I561" s="1700">
        <v>8.4</v>
      </c>
      <c r="J561" s="1697" t="s">
        <v>2229</v>
      </c>
      <c r="K561" s="1698">
        <v>2009</v>
      </c>
      <c r="L561" s="1695">
        <v>12.385200000000001</v>
      </c>
      <c r="M561" s="1695">
        <v>6.7</v>
      </c>
      <c r="N561" s="1697" t="s">
        <v>2228</v>
      </c>
      <c r="O561" s="1696">
        <v>2010</v>
      </c>
      <c r="P561" s="1695">
        <v>12</v>
      </c>
      <c r="Q561" s="2424" t="s">
        <v>2229</v>
      </c>
      <c r="R561" s="2431">
        <v>2011</v>
      </c>
      <c r="S561" s="1695">
        <v>12.146400000000002</v>
      </c>
      <c r="T561" s="2424" t="s">
        <v>2229</v>
      </c>
      <c r="V561"/>
      <c r="W561"/>
      <c r="X561"/>
      <c r="Y561"/>
      <c r="Z561"/>
      <c r="AA561"/>
      <c r="AB561"/>
      <c r="AC561"/>
      <c r="AD561"/>
      <c r="AE561"/>
    </row>
    <row r="562" spans="1:31" x14ac:dyDescent="0.25">
      <c r="A562" s="1597" t="s">
        <v>985</v>
      </c>
      <c r="B562" s="1599" t="s">
        <v>997</v>
      </c>
      <c r="C562" s="2430">
        <v>2007</v>
      </c>
      <c r="D562" s="1701">
        <v>0.5</v>
      </c>
      <c r="E562" s="1697">
        <v>3.9</v>
      </c>
      <c r="F562" s="1697" t="s">
        <v>2227</v>
      </c>
      <c r="G562" s="1698">
        <v>2008</v>
      </c>
      <c r="H562" s="1699">
        <v>0.6</v>
      </c>
      <c r="I562" s="1697">
        <v>9.6999999999999993</v>
      </c>
      <c r="J562" s="1697" t="s">
        <v>2229</v>
      </c>
      <c r="K562" s="1698">
        <v>2009</v>
      </c>
      <c r="L562" s="1695">
        <v>0.5776</v>
      </c>
      <c r="M562" s="1695">
        <v>9.6999999999999993</v>
      </c>
      <c r="N562" s="1697" t="s">
        <v>2229</v>
      </c>
      <c r="O562" s="1696">
        <v>2010</v>
      </c>
      <c r="P562" s="1695">
        <v>0.6</v>
      </c>
      <c r="Q562" s="2424" t="s">
        <v>2229</v>
      </c>
      <c r="R562" s="2431">
        <v>2011</v>
      </c>
      <c r="S562" s="1695">
        <v>0.63240000000000007</v>
      </c>
      <c r="T562" s="2424" t="s">
        <v>2229</v>
      </c>
      <c r="V562"/>
      <c r="W562"/>
      <c r="X562"/>
      <c r="Y562"/>
      <c r="Z562"/>
      <c r="AA562"/>
      <c r="AB562"/>
      <c r="AC562"/>
      <c r="AD562"/>
      <c r="AE562"/>
    </row>
    <row r="563" spans="1:31" x14ac:dyDescent="0.25">
      <c r="A563" s="1597" t="s">
        <v>985</v>
      </c>
      <c r="B563" s="1599" t="s">
        <v>995</v>
      </c>
      <c r="C563" s="2430">
        <v>2007</v>
      </c>
      <c r="D563" s="1701">
        <v>1.8</v>
      </c>
      <c r="E563" s="1700">
        <v>9</v>
      </c>
      <c r="F563" s="1697" t="s">
        <v>2229</v>
      </c>
      <c r="G563" s="1698">
        <v>2008</v>
      </c>
      <c r="H563" s="1699">
        <v>1.9</v>
      </c>
      <c r="I563" s="1700">
        <v>8.9</v>
      </c>
      <c r="J563" s="1697" t="s">
        <v>2229</v>
      </c>
      <c r="K563" s="1698">
        <v>2009</v>
      </c>
      <c r="L563" s="1695">
        <v>1.9208000000000003</v>
      </c>
      <c r="M563" s="1695">
        <v>9</v>
      </c>
      <c r="N563" s="1697" t="s">
        <v>2229</v>
      </c>
      <c r="O563" s="1696">
        <v>2010</v>
      </c>
      <c r="P563" s="1695">
        <v>2.4</v>
      </c>
      <c r="Q563" s="2424" t="s">
        <v>2229</v>
      </c>
      <c r="R563" s="2431">
        <v>2011</v>
      </c>
      <c r="S563" s="1695">
        <v>2.4052000000000002</v>
      </c>
      <c r="T563" s="2424" t="s">
        <v>2227</v>
      </c>
      <c r="V563"/>
      <c r="W563"/>
      <c r="X563"/>
      <c r="Y563"/>
      <c r="Z563"/>
      <c r="AA563"/>
      <c r="AB563"/>
      <c r="AC563"/>
      <c r="AD563"/>
      <c r="AE563"/>
    </row>
    <row r="564" spans="1:31" x14ac:dyDescent="0.25">
      <c r="A564" s="1597" t="s">
        <v>985</v>
      </c>
      <c r="B564" s="1599" t="s">
        <v>994</v>
      </c>
      <c r="C564" s="2430">
        <v>2007</v>
      </c>
      <c r="D564" s="1701">
        <v>2.6</v>
      </c>
      <c r="E564" s="1697">
        <v>5</v>
      </c>
      <c r="F564" s="1697" t="s">
        <v>2227</v>
      </c>
      <c r="G564" s="1698">
        <v>2008</v>
      </c>
      <c r="H564" s="1699">
        <v>2.8</v>
      </c>
      <c r="I564" s="1697">
        <v>9.5</v>
      </c>
      <c r="J564" s="1697" t="s">
        <v>2229</v>
      </c>
      <c r="K564" s="1698">
        <v>2009</v>
      </c>
      <c r="L564" s="1695">
        <v>2.7912000000000003</v>
      </c>
      <c r="M564" s="1695">
        <v>9.6999999999999993</v>
      </c>
      <c r="N564" s="1697" t="s">
        <v>2229</v>
      </c>
      <c r="O564" s="1696">
        <v>2010</v>
      </c>
      <c r="P564" s="1695">
        <v>2.6</v>
      </c>
      <c r="Q564" s="2424" t="s">
        <v>2229</v>
      </c>
      <c r="R564" s="2431">
        <v>2011</v>
      </c>
      <c r="S564" s="1695">
        <v>2.5576000000000003</v>
      </c>
      <c r="T564" s="2424" t="s">
        <v>2229</v>
      </c>
      <c r="V564"/>
      <c r="W564"/>
      <c r="X564"/>
      <c r="Y564"/>
      <c r="Z564"/>
      <c r="AA564"/>
      <c r="AB564"/>
      <c r="AC564"/>
      <c r="AD564"/>
      <c r="AE564"/>
    </row>
    <row r="565" spans="1:31" x14ac:dyDescent="0.25">
      <c r="A565" s="1597" t="s">
        <v>985</v>
      </c>
      <c r="B565" s="1599" t="s">
        <v>992</v>
      </c>
      <c r="C565" s="2430">
        <v>2007</v>
      </c>
      <c r="D565" s="1701">
        <v>0.6</v>
      </c>
      <c r="E565" s="1700">
        <v>8.8000000000000007</v>
      </c>
      <c r="F565" s="1697" t="s">
        <v>2229</v>
      </c>
      <c r="G565" s="1698">
        <v>2008</v>
      </c>
      <c r="H565" s="1699">
        <v>0.6</v>
      </c>
      <c r="I565" s="1700">
        <v>9.4</v>
      </c>
      <c r="J565" s="1697" t="s">
        <v>2229</v>
      </c>
      <c r="K565" s="1698">
        <v>2009</v>
      </c>
      <c r="L565" s="1695">
        <v>0.64200000000000002</v>
      </c>
      <c r="M565" s="1695">
        <v>9.3000000000000007</v>
      </c>
      <c r="N565" s="1697" t="s">
        <v>2229</v>
      </c>
      <c r="O565" s="1696">
        <v>2010</v>
      </c>
      <c r="P565" s="1695">
        <v>0.6</v>
      </c>
      <c r="Q565" s="2424" t="s">
        <v>2229</v>
      </c>
      <c r="R565" s="2431">
        <v>2011</v>
      </c>
      <c r="S565" s="1695">
        <v>0.63280000000000003</v>
      </c>
      <c r="T565" s="2424" t="s">
        <v>2229</v>
      </c>
      <c r="V565"/>
      <c r="W565"/>
      <c r="X565"/>
      <c r="Y565"/>
      <c r="Z565"/>
      <c r="AA565"/>
      <c r="AB565"/>
      <c r="AC565"/>
      <c r="AD565"/>
      <c r="AE565"/>
    </row>
    <row r="566" spans="1:31" x14ac:dyDescent="0.25">
      <c r="A566" s="1597" t="s">
        <v>985</v>
      </c>
      <c r="B566" s="1599" t="s">
        <v>990</v>
      </c>
      <c r="C566" s="2430">
        <v>2007</v>
      </c>
      <c r="D566" s="1701">
        <v>2.1</v>
      </c>
      <c r="E566" s="1697">
        <v>3.6</v>
      </c>
      <c r="F566" s="1697" t="s">
        <v>2227</v>
      </c>
      <c r="G566" s="1698">
        <v>2008</v>
      </c>
      <c r="H566" s="1699">
        <v>1.7</v>
      </c>
      <c r="I566" s="1697">
        <v>8.5</v>
      </c>
      <c r="J566" s="1697" t="s">
        <v>2229</v>
      </c>
      <c r="K566" s="1698">
        <v>2009</v>
      </c>
      <c r="L566" s="1695">
        <v>1.7536</v>
      </c>
      <c r="M566" s="1695">
        <v>8.4</v>
      </c>
      <c r="N566" s="1697" t="s">
        <v>2229</v>
      </c>
      <c r="O566" s="1696">
        <v>2010</v>
      </c>
      <c r="P566" s="1695">
        <v>1.9</v>
      </c>
      <c r="Q566" s="1697" t="s">
        <v>2228</v>
      </c>
      <c r="R566" s="2431">
        <v>2011</v>
      </c>
      <c r="S566" s="1695">
        <v>1.9684000000000001</v>
      </c>
      <c r="T566" s="2424" t="s">
        <v>2227</v>
      </c>
      <c r="V566"/>
      <c r="W566"/>
      <c r="X566"/>
      <c r="Y566"/>
      <c r="Z566"/>
      <c r="AA566"/>
      <c r="AB566"/>
      <c r="AC566"/>
      <c r="AD566"/>
      <c r="AE566"/>
    </row>
    <row r="567" spans="1:31" x14ac:dyDescent="0.25">
      <c r="A567" s="1597" t="s">
        <v>985</v>
      </c>
      <c r="B567" s="1599" t="s">
        <v>989</v>
      </c>
      <c r="C567" s="2430">
        <v>2007</v>
      </c>
      <c r="D567" s="1701">
        <v>0.4</v>
      </c>
      <c r="E567" s="1700">
        <v>8.6</v>
      </c>
      <c r="F567" s="1697" t="s">
        <v>2229</v>
      </c>
      <c r="G567" s="1698">
        <v>2008</v>
      </c>
      <c r="H567" s="1699">
        <v>0.4</v>
      </c>
      <c r="I567" s="1700">
        <v>8.6999999999999993</v>
      </c>
      <c r="J567" s="1697" t="s">
        <v>2229</v>
      </c>
      <c r="K567" s="1698">
        <v>2009</v>
      </c>
      <c r="L567" s="1695">
        <v>0.43760000000000004</v>
      </c>
      <c r="M567" s="1695">
        <v>9.5</v>
      </c>
      <c r="N567" s="1697" t="s">
        <v>2229</v>
      </c>
      <c r="O567" s="1696">
        <v>2010</v>
      </c>
      <c r="P567" s="1695">
        <v>0.5</v>
      </c>
      <c r="Q567" s="2424" t="s">
        <v>2229</v>
      </c>
      <c r="R567" s="2431">
        <v>2011</v>
      </c>
      <c r="S567" s="1695">
        <v>0.49560000000000004</v>
      </c>
      <c r="T567" s="1697" t="s">
        <v>2228</v>
      </c>
      <c r="V567"/>
      <c r="W567"/>
      <c r="X567"/>
      <c r="Y567"/>
      <c r="Z567"/>
      <c r="AA567"/>
      <c r="AB567"/>
      <c r="AC567"/>
      <c r="AD567"/>
      <c r="AE567"/>
    </row>
    <row r="568" spans="1:31" x14ac:dyDescent="0.25">
      <c r="A568" s="1597" t="s">
        <v>985</v>
      </c>
      <c r="B568" s="1599" t="s">
        <v>987</v>
      </c>
      <c r="C568" s="2430">
        <v>2007</v>
      </c>
      <c r="D568" s="1701">
        <v>7</v>
      </c>
      <c r="E568" s="1702">
        <v>6.4</v>
      </c>
      <c r="F568" s="1702" t="s">
        <v>2228</v>
      </c>
      <c r="G568" s="1698">
        <v>2008</v>
      </c>
      <c r="H568" s="1699">
        <v>7.7</v>
      </c>
      <c r="I568" s="1697">
        <v>9.5</v>
      </c>
      <c r="J568" s="1697" t="s">
        <v>2229</v>
      </c>
      <c r="K568" s="1698">
        <v>2009</v>
      </c>
      <c r="L568" s="1695">
        <v>7.7996000000000008</v>
      </c>
      <c r="M568" s="1695">
        <v>9.6999999999999993</v>
      </c>
      <c r="N568" s="1697" t="s">
        <v>2229</v>
      </c>
      <c r="O568" s="1696">
        <v>2010</v>
      </c>
      <c r="P568" s="1695">
        <v>8.6</v>
      </c>
      <c r="Q568" s="2424" t="s">
        <v>2229</v>
      </c>
      <c r="R568" s="2431">
        <v>2011</v>
      </c>
      <c r="S568" s="1695">
        <v>8.7048000000000005</v>
      </c>
      <c r="T568" s="1697" t="s">
        <v>2228</v>
      </c>
      <c r="V568"/>
      <c r="W568"/>
      <c r="X568"/>
      <c r="Y568"/>
      <c r="Z568"/>
      <c r="AA568"/>
      <c r="AB568"/>
      <c r="AC568"/>
      <c r="AD568"/>
      <c r="AE568"/>
    </row>
    <row r="569" spans="1:31" x14ac:dyDescent="0.25">
      <c r="A569" s="1597" t="s">
        <v>985</v>
      </c>
      <c r="B569" s="1599" t="s">
        <v>986</v>
      </c>
      <c r="C569" s="2430">
        <v>2007</v>
      </c>
      <c r="D569" s="1701">
        <v>0.5</v>
      </c>
      <c r="E569" s="1703">
        <v>6.1</v>
      </c>
      <c r="F569" s="1702" t="s">
        <v>2228</v>
      </c>
      <c r="G569" s="1698">
        <v>2008</v>
      </c>
      <c r="H569" s="1699">
        <v>0.7</v>
      </c>
      <c r="I569" s="1700">
        <v>8.6</v>
      </c>
      <c r="J569" s="1697" t="s">
        <v>2229</v>
      </c>
      <c r="K569" s="1698">
        <v>2009</v>
      </c>
      <c r="L569" s="1695">
        <v>0.66400000000000003</v>
      </c>
      <c r="M569" s="1695">
        <v>9</v>
      </c>
      <c r="N569" s="1697" t="s">
        <v>2229</v>
      </c>
      <c r="O569" s="1696">
        <v>2010</v>
      </c>
      <c r="P569" s="1695">
        <v>0.7</v>
      </c>
      <c r="Q569" s="2424" t="s">
        <v>2228</v>
      </c>
      <c r="R569" s="2431">
        <v>2011</v>
      </c>
      <c r="S569" s="1695">
        <v>0.74399999999999999</v>
      </c>
      <c r="T569" s="1697" t="s">
        <v>2228</v>
      </c>
      <c r="V569"/>
      <c r="W569"/>
      <c r="X569"/>
      <c r="Y569"/>
      <c r="Z569"/>
      <c r="AA569"/>
      <c r="AB569"/>
      <c r="AC569"/>
      <c r="AD569"/>
      <c r="AE569"/>
    </row>
    <row r="570" spans="1:31" x14ac:dyDescent="0.25">
      <c r="A570" s="1597" t="s">
        <v>930</v>
      </c>
      <c r="B570" s="1599" t="s">
        <v>983</v>
      </c>
      <c r="C570" s="2430">
        <v>2007</v>
      </c>
      <c r="D570" s="1701">
        <v>1.2</v>
      </c>
      <c r="E570" s="1697">
        <v>9.5</v>
      </c>
      <c r="F570" s="1697" t="s">
        <v>2229</v>
      </c>
      <c r="G570" s="1698">
        <v>2008</v>
      </c>
      <c r="H570" s="1699">
        <v>1.2</v>
      </c>
      <c r="I570" s="1697">
        <v>9.1999999999999993</v>
      </c>
      <c r="J570" s="1697" t="s">
        <v>2229</v>
      </c>
      <c r="K570" s="1698">
        <v>2009</v>
      </c>
      <c r="L570" s="1695">
        <v>1.1824000000000001</v>
      </c>
      <c r="M570" s="1695">
        <v>9</v>
      </c>
      <c r="N570" s="1697" t="s">
        <v>2229</v>
      </c>
      <c r="O570" s="1696">
        <v>2010</v>
      </c>
      <c r="P570" s="1695">
        <v>1.2</v>
      </c>
      <c r="Q570" s="2424" t="s">
        <v>2228</v>
      </c>
      <c r="R570" s="2431">
        <v>2011</v>
      </c>
      <c r="S570" s="1695">
        <v>1.1916000000000002</v>
      </c>
      <c r="T570" s="1697" t="s">
        <v>2228</v>
      </c>
      <c r="V570"/>
      <c r="W570"/>
      <c r="X570"/>
      <c r="Y570"/>
      <c r="Z570"/>
      <c r="AA570"/>
      <c r="AB570"/>
      <c r="AC570"/>
      <c r="AD570"/>
      <c r="AE570"/>
    </row>
    <row r="571" spans="1:31" x14ac:dyDescent="0.25">
      <c r="A571" s="1597" t="s">
        <v>930</v>
      </c>
      <c r="B571" s="1599" t="s">
        <v>2008</v>
      </c>
      <c r="C571" s="2430">
        <v>2007</v>
      </c>
      <c r="D571" s="1701">
        <v>0.5</v>
      </c>
      <c r="E571" s="1700">
        <v>9.6</v>
      </c>
      <c r="F571" s="1697" t="s">
        <v>2229</v>
      </c>
      <c r="G571" s="1698">
        <v>2008</v>
      </c>
      <c r="H571" s="1699">
        <v>0.4</v>
      </c>
      <c r="I571" s="1697">
        <v>7.6</v>
      </c>
      <c r="J571" s="1697" t="s">
        <v>2228</v>
      </c>
      <c r="K571" s="1698">
        <v>2009</v>
      </c>
      <c r="L571" s="1695">
        <v>0.39679999999999999</v>
      </c>
      <c r="M571" s="1695">
        <v>8.3000000000000007</v>
      </c>
      <c r="N571" s="1697" t="s">
        <v>2229</v>
      </c>
      <c r="O571" s="1696">
        <v>2010</v>
      </c>
      <c r="P571" s="1695">
        <v>0.4</v>
      </c>
      <c r="Q571" s="2424" t="s">
        <v>2229</v>
      </c>
      <c r="R571" s="2431">
        <v>2011</v>
      </c>
      <c r="S571" s="1695">
        <v>0.43480000000000002</v>
      </c>
      <c r="T571" s="2424" t="s">
        <v>2229</v>
      </c>
      <c r="V571"/>
      <c r="W571"/>
      <c r="X571"/>
      <c r="Y571"/>
      <c r="Z571"/>
      <c r="AA571"/>
      <c r="AB571"/>
      <c r="AC571"/>
      <c r="AD571"/>
      <c r="AE571"/>
    </row>
    <row r="572" spans="1:31" x14ac:dyDescent="0.25">
      <c r="A572" s="1597" t="s">
        <v>930</v>
      </c>
      <c r="B572" s="1599" t="s">
        <v>979</v>
      </c>
      <c r="C572" s="2430">
        <v>2007</v>
      </c>
      <c r="D572" s="1701">
        <v>2.1</v>
      </c>
      <c r="E572" s="1697">
        <v>8.8000000000000007</v>
      </c>
      <c r="F572" s="1697" t="s">
        <v>2229</v>
      </c>
      <c r="G572" s="1698">
        <v>2008</v>
      </c>
      <c r="H572" s="1699">
        <v>2.4</v>
      </c>
      <c r="I572" s="1697">
        <v>8.5</v>
      </c>
      <c r="J572" s="1697" t="s">
        <v>2229</v>
      </c>
      <c r="K572" s="1698">
        <v>2009</v>
      </c>
      <c r="L572" s="1695">
        <v>2.4156</v>
      </c>
      <c r="M572" s="1695">
        <v>9.5</v>
      </c>
      <c r="N572" s="1697" t="s">
        <v>2229</v>
      </c>
      <c r="O572" s="1696">
        <v>2010</v>
      </c>
      <c r="P572" s="1695">
        <v>2.7</v>
      </c>
      <c r="Q572" s="2424" t="s">
        <v>2229</v>
      </c>
      <c r="R572" s="2431">
        <v>2011</v>
      </c>
      <c r="S572" s="1695">
        <v>2.7423999999999999</v>
      </c>
      <c r="T572" s="2424" t="s">
        <v>2229</v>
      </c>
      <c r="V572"/>
      <c r="W572"/>
      <c r="X572"/>
      <c r="Y572"/>
      <c r="Z572"/>
      <c r="AA572"/>
      <c r="AB572"/>
      <c r="AC572"/>
      <c r="AD572"/>
      <c r="AE572"/>
    </row>
    <row r="573" spans="1:31" x14ac:dyDescent="0.25">
      <c r="A573" s="1597" t="s">
        <v>930</v>
      </c>
      <c r="B573" s="1599" t="s">
        <v>978</v>
      </c>
      <c r="C573" s="2430">
        <v>2007</v>
      </c>
      <c r="D573" s="1701">
        <v>15.1</v>
      </c>
      <c r="E573" s="1703">
        <v>6.4</v>
      </c>
      <c r="F573" s="1702" t="s">
        <v>2228</v>
      </c>
      <c r="G573" s="1698">
        <v>2008</v>
      </c>
      <c r="H573" s="1699">
        <v>16.100000000000001</v>
      </c>
      <c r="I573" s="1697">
        <v>7.1</v>
      </c>
      <c r="J573" s="1697" t="s">
        <v>2228</v>
      </c>
      <c r="K573" s="1698">
        <v>2009</v>
      </c>
      <c r="L573" s="1695">
        <v>16.258800000000001</v>
      </c>
      <c r="M573" s="1695">
        <v>5</v>
      </c>
      <c r="N573" s="1695" t="s">
        <v>2227</v>
      </c>
      <c r="O573" s="1696">
        <v>2010</v>
      </c>
      <c r="P573" s="1695">
        <v>16</v>
      </c>
      <c r="Q573" s="2424" t="s">
        <v>2229</v>
      </c>
      <c r="R573" s="2431">
        <v>2011</v>
      </c>
      <c r="S573" s="1695">
        <v>16.056800000000003</v>
      </c>
      <c r="T573" s="2424" t="s">
        <v>2229</v>
      </c>
      <c r="V573"/>
      <c r="W573"/>
      <c r="X573"/>
      <c r="Y573"/>
      <c r="Z573"/>
      <c r="AA573"/>
      <c r="AB573"/>
      <c r="AC573"/>
      <c r="AD573"/>
      <c r="AE573"/>
    </row>
    <row r="574" spans="1:31" x14ac:dyDescent="0.25">
      <c r="A574" s="1597" t="s">
        <v>930</v>
      </c>
      <c r="B574" s="1599" t="s">
        <v>976</v>
      </c>
      <c r="C574" s="2430">
        <v>2007</v>
      </c>
      <c r="D574" s="1701">
        <v>0.9</v>
      </c>
      <c r="E574" s="1697">
        <v>8.1999999999999993</v>
      </c>
      <c r="F574" s="1697" t="s">
        <v>2229</v>
      </c>
      <c r="G574" s="1698">
        <v>2008</v>
      </c>
      <c r="H574" s="1699">
        <v>0.8</v>
      </c>
      <c r="I574" s="1697">
        <v>9.4</v>
      </c>
      <c r="J574" s="1697" t="s">
        <v>2229</v>
      </c>
      <c r="K574" s="1698">
        <v>2009</v>
      </c>
      <c r="L574" s="1695">
        <v>0.81280000000000008</v>
      </c>
      <c r="M574" s="1695">
        <v>9.4</v>
      </c>
      <c r="N574" s="1697" t="s">
        <v>2229</v>
      </c>
      <c r="O574" s="1696">
        <v>2010</v>
      </c>
      <c r="P574" s="1695">
        <v>0.9</v>
      </c>
      <c r="Q574" s="2424" t="s">
        <v>2229</v>
      </c>
      <c r="R574" s="2431">
        <v>2011</v>
      </c>
      <c r="S574" s="1695">
        <v>0.90240000000000009</v>
      </c>
      <c r="T574" s="2424" t="s">
        <v>2229</v>
      </c>
      <c r="V574"/>
      <c r="W574"/>
      <c r="X574"/>
      <c r="Y574"/>
      <c r="Z574"/>
      <c r="AA574"/>
      <c r="AB574"/>
      <c r="AC574"/>
      <c r="AD574"/>
      <c r="AE574"/>
    </row>
    <row r="575" spans="1:31" x14ac:dyDescent="0.25">
      <c r="A575" s="1597" t="s">
        <v>930</v>
      </c>
      <c r="B575" s="1599" t="s">
        <v>974</v>
      </c>
      <c r="C575" s="2430">
        <v>2007</v>
      </c>
      <c r="D575" s="1701">
        <v>15</v>
      </c>
      <c r="E575" s="1700">
        <v>9.1999999999999993</v>
      </c>
      <c r="F575" s="1697" t="s">
        <v>2229</v>
      </c>
      <c r="G575" s="1698">
        <v>2008</v>
      </c>
      <c r="H575" s="1699">
        <v>14.6</v>
      </c>
      <c r="I575" s="1697">
        <v>8.9</v>
      </c>
      <c r="J575" s="1697" t="s">
        <v>2229</v>
      </c>
      <c r="K575" s="1698">
        <v>2009</v>
      </c>
      <c r="L575" s="1695">
        <v>14.628</v>
      </c>
      <c r="M575" s="1695">
        <v>8.6</v>
      </c>
      <c r="N575" s="1697" t="s">
        <v>2229</v>
      </c>
      <c r="O575" s="1696">
        <v>2010</v>
      </c>
      <c r="P575" s="1695">
        <v>15.7</v>
      </c>
      <c r="Q575" s="1697" t="s">
        <v>2229</v>
      </c>
      <c r="R575" s="2431">
        <v>2011</v>
      </c>
      <c r="S575" s="1695">
        <v>15.675600000000001</v>
      </c>
      <c r="T575" s="2424" t="s">
        <v>2229</v>
      </c>
      <c r="V575"/>
      <c r="W575"/>
      <c r="X575"/>
      <c r="Y575"/>
      <c r="Z575"/>
      <c r="AA575"/>
      <c r="AB575"/>
      <c r="AC575"/>
      <c r="AD575"/>
      <c r="AE575"/>
    </row>
    <row r="576" spans="1:31" x14ac:dyDescent="0.25">
      <c r="A576" s="1597" t="s">
        <v>930</v>
      </c>
      <c r="B576" s="1599" t="s">
        <v>972</v>
      </c>
      <c r="C576" s="2430">
        <v>2007</v>
      </c>
      <c r="D576" s="1701">
        <v>3.1</v>
      </c>
      <c r="E576" s="1697">
        <v>9.3000000000000007</v>
      </c>
      <c r="F576" s="1697" t="s">
        <v>2229</v>
      </c>
      <c r="G576" s="1698">
        <v>2008</v>
      </c>
      <c r="H576" s="1699">
        <v>3.2</v>
      </c>
      <c r="I576" s="1697">
        <v>8.6999999999999993</v>
      </c>
      <c r="J576" s="1697" t="s">
        <v>2229</v>
      </c>
      <c r="K576" s="1698">
        <v>2009</v>
      </c>
      <c r="L576" s="1695">
        <v>3.1852000000000005</v>
      </c>
      <c r="M576" s="1695">
        <v>9.4</v>
      </c>
      <c r="N576" s="1697" t="s">
        <v>2229</v>
      </c>
      <c r="O576" s="1696">
        <v>2010</v>
      </c>
      <c r="P576" s="1695">
        <v>3.3</v>
      </c>
      <c r="Q576" s="2424" t="s">
        <v>2228</v>
      </c>
      <c r="R576" s="2431">
        <v>2011</v>
      </c>
      <c r="S576" s="1695">
        <v>3.3432000000000004</v>
      </c>
      <c r="T576" s="1697" t="s">
        <v>2228</v>
      </c>
      <c r="V576"/>
      <c r="W576"/>
      <c r="X576"/>
      <c r="Y576"/>
      <c r="Z576"/>
      <c r="AA576"/>
      <c r="AB576"/>
      <c r="AC576"/>
      <c r="AD576"/>
      <c r="AE576"/>
    </row>
    <row r="577" spans="1:31" x14ac:dyDescent="0.25">
      <c r="A577" s="1597" t="s">
        <v>930</v>
      </c>
      <c r="B577" s="1599" t="s">
        <v>971</v>
      </c>
      <c r="C577" s="2430">
        <v>2007</v>
      </c>
      <c r="D577" s="1701">
        <v>1.7</v>
      </c>
      <c r="E577" s="1703">
        <v>7.3</v>
      </c>
      <c r="F577" s="1702" t="s">
        <v>2228</v>
      </c>
      <c r="G577" s="1698">
        <v>2008</v>
      </c>
      <c r="H577" s="1699">
        <v>1.6</v>
      </c>
      <c r="I577" s="1697">
        <v>6.5</v>
      </c>
      <c r="J577" s="1697" t="s">
        <v>2228</v>
      </c>
      <c r="K577" s="1698">
        <v>2009</v>
      </c>
      <c r="L577" s="1695">
        <v>1.5532000000000001</v>
      </c>
      <c r="M577" s="1695">
        <v>9.5</v>
      </c>
      <c r="N577" s="1697" t="s">
        <v>2229</v>
      </c>
      <c r="O577" s="1696">
        <v>2010</v>
      </c>
      <c r="P577" s="1695">
        <v>1.9</v>
      </c>
      <c r="Q577" s="2424" t="s">
        <v>2229</v>
      </c>
      <c r="R577" s="2431">
        <v>2011</v>
      </c>
      <c r="S577" s="1695">
        <v>1.9019999999999999</v>
      </c>
      <c r="T577" s="1697" t="s">
        <v>2228</v>
      </c>
      <c r="V577"/>
      <c r="W577"/>
      <c r="X577"/>
      <c r="Y577"/>
      <c r="Z577"/>
      <c r="AA577"/>
      <c r="AB577"/>
      <c r="AC577"/>
      <c r="AD577"/>
      <c r="AE577"/>
    </row>
    <row r="578" spans="1:31" x14ac:dyDescent="0.25">
      <c r="A578" s="1597" t="s">
        <v>930</v>
      </c>
      <c r="B578" s="1599" t="s">
        <v>970</v>
      </c>
      <c r="C578" s="2430">
        <v>2007</v>
      </c>
      <c r="D578" s="1701">
        <v>3</v>
      </c>
      <c r="E578" s="1697">
        <v>9.8000000000000007</v>
      </c>
      <c r="F578" s="1697" t="s">
        <v>2229</v>
      </c>
      <c r="G578" s="1698">
        <v>2008</v>
      </c>
      <c r="H578" s="1699">
        <v>3.1</v>
      </c>
      <c r="I578" s="1697">
        <v>9.8000000000000007</v>
      </c>
      <c r="J578" s="1697" t="s">
        <v>2229</v>
      </c>
      <c r="K578" s="1698">
        <v>2009</v>
      </c>
      <c r="L578" s="1695">
        <v>3.1179999999999999</v>
      </c>
      <c r="M578" s="1695">
        <v>9.6999999999999993</v>
      </c>
      <c r="N578" s="1697" t="s">
        <v>2229</v>
      </c>
      <c r="O578" s="1696">
        <v>2010</v>
      </c>
      <c r="P578" s="1695">
        <v>3.2</v>
      </c>
      <c r="Q578" s="2424" t="s">
        <v>2229</v>
      </c>
      <c r="R578" s="2431">
        <v>2011</v>
      </c>
      <c r="S578" s="1695">
        <v>3.1884000000000001</v>
      </c>
      <c r="T578" s="1697" t="s">
        <v>2228</v>
      </c>
      <c r="V578"/>
      <c r="W578"/>
      <c r="X578"/>
      <c r="Y578"/>
      <c r="Z578"/>
      <c r="AA578"/>
      <c r="AB578"/>
      <c r="AC578"/>
      <c r="AD578"/>
      <c r="AE578"/>
    </row>
    <row r="579" spans="1:31" x14ac:dyDescent="0.25">
      <c r="A579" s="1597" t="s">
        <v>930</v>
      </c>
      <c r="B579" s="1599" t="s">
        <v>969</v>
      </c>
      <c r="C579" s="2430">
        <v>2007</v>
      </c>
      <c r="D579" s="1701">
        <v>1.9</v>
      </c>
      <c r="E579" s="1700">
        <v>10</v>
      </c>
      <c r="F579" s="1697" t="s">
        <v>2229</v>
      </c>
      <c r="G579" s="1698">
        <v>2008</v>
      </c>
      <c r="H579" s="1699">
        <v>1.9</v>
      </c>
      <c r="I579" s="1697">
        <v>10</v>
      </c>
      <c r="J579" s="1697" t="s">
        <v>2229</v>
      </c>
      <c r="K579" s="1698">
        <v>2009</v>
      </c>
      <c r="L579" s="1695">
        <v>1.9452</v>
      </c>
      <c r="M579" s="1695">
        <v>7.1</v>
      </c>
      <c r="N579" s="1697" t="s">
        <v>2228</v>
      </c>
      <c r="O579" s="1696">
        <v>2010</v>
      </c>
      <c r="P579" s="1695">
        <v>2</v>
      </c>
      <c r="Q579" s="2424" t="s">
        <v>2229</v>
      </c>
      <c r="R579" s="2431">
        <v>2011</v>
      </c>
      <c r="S579" s="1695">
        <v>2.0116000000000001</v>
      </c>
      <c r="T579" s="2424" t="s">
        <v>2229</v>
      </c>
      <c r="V579"/>
      <c r="W579"/>
      <c r="X579"/>
      <c r="Y579"/>
      <c r="Z579"/>
      <c r="AA579"/>
      <c r="AB579"/>
      <c r="AC579"/>
      <c r="AD579"/>
      <c r="AE579"/>
    </row>
    <row r="580" spans="1:31" x14ac:dyDescent="0.25">
      <c r="A580" s="1597" t="s">
        <v>930</v>
      </c>
      <c r="B580" s="1599" t="s">
        <v>967</v>
      </c>
      <c r="C580" s="2430">
        <v>2007</v>
      </c>
      <c r="D580" s="1701">
        <v>1.1000000000000001</v>
      </c>
      <c r="E580" s="1702">
        <v>7.3</v>
      </c>
      <c r="F580" s="1702" t="s">
        <v>2228</v>
      </c>
      <c r="G580" s="1698">
        <v>2008</v>
      </c>
      <c r="H580" s="1699">
        <v>1.7</v>
      </c>
      <c r="I580" s="1697">
        <v>8.8000000000000007</v>
      </c>
      <c r="J580" s="1697" t="s">
        <v>2229</v>
      </c>
      <c r="K580" s="1698">
        <v>2009</v>
      </c>
      <c r="L580" s="1695">
        <v>1.6779999999999999</v>
      </c>
      <c r="M580" s="1695">
        <v>9.5</v>
      </c>
      <c r="N580" s="1697" t="s">
        <v>2229</v>
      </c>
      <c r="O580" s="1696">
        <v>2010</v>
      </c>
      <c r="P580" s="1695">
        <v>1.7</v>
      </c>
      <c r="Q580" s="2424" t="s">
        <v>2229</v>
      </c>
      <c r="R580" s="2431">
        <v>2011</v>
      </c>
      <c r="S580" s="1695">
        <v>1.6936000000000002</v>
      </c>
      <c r="T580" s="1697" t="s">
        <v>2228</v>
      </c>
      <c r="V580"/>
      <c r="W580"/>
      <c r="X580"/>
      <c r="Y580"/>
      <c r="Z580"/>
      <c r="AA580"/>
      <c r="AB580"/>
      <c r="AC580"/>
      <c r="AD580"/>
      <c r="AE580"/>
    </row>
    <row r="581" spans="1:31" x14ac:dyDescent="0.25">
      <c r="A581" s="1597" t="s">
        <v>930</v>
      </c>
      <c r="B581" s="1599" t="s">
        <v>966</v>
      </c>
      <c r="C581" s="2430">
        <v>2007</v>
      </c>
      <c r="D581" s="1701">
        <v>1.6</v>
      </c>
      <c r="E581" s="1700">
        <v>8.8000000000000007</v>
      </c>
      <c r="F581" s="1697" t="s">
        <v>2229</v>
      </c>
      <c r="G581" s="1698">
        <v>2008</v>
      </c>
      <c r="H581" s="1699">
        <v>6.9</v>
      </c>
      <c r="I581" s="1697">
        <v>5.3</v>
      </c>
      <c r="J581" s="1697" t="s">
        <v>2227</v>
      </c>
      <c r="K581" s="1698">
        <v>2009</v>
      </c>
      <c r="L581" s="1695">
        <v>6.9539999999999997</v>
      </c>
      <c r="M581" s="1695">
        <v>8.4</v>
      </c>
      <c r="N581" s="1697" t="s">
        <v>2229</v>
      </c>
      <c r="O581" s="1696">
        <v>2010</v>
      </c>
      <c r="P581" s="1695">
        <v>6.9</v>
      </c>
      <c r="Q581" s="2424" t="s">
        <v>2229</v>
      </c>
      <c r="R581" s="2431">
        <v>2011</v>
      </c>
      <c r="S581" s="1695">
        <v>6.9296000000000006</v>
      </c>
      <c r="T581" s="1697" t="s">
        <v>2228</v>
      </c>
      <c r="V581"/>
      <c r="W581"/>
      <c r="X581"/>
      <c r="Y581"/>
      <c r="Z581"/>
      <c r="AA581"/>
      <c r="AB581"/>
      <c r="AC581"/>
      <c r="AD581"/>
      <c r="AE581"/>
    </row>
    <row r="582" spans="1:31" x14ac:dyDescent="0.25">
      <c r="A582" s="1597" t="s">
        <v>930</v>
      </c>
      <c r="B582" s="1599" t="s">
        <v>964</v>
      </c>
      <c r="C582" s="2430">
        <v>2007</v>
      </c>
      <c r="D582" s="1701">
        <v>6.4</v>
      </c>
      <c r="E582" s="1697">
        <v>4.0999999999999996</v>
      </c>
      <c r="F582" s="1697" t="s">
        <v>2227</v>
      </c>
      <c r="G582" s="1698">
        <v>2008</v>
      </c>
      <c r="H582" s="1699">
        <v>1.8</v>
      </c>
      <c r="I582" s="1697">
        <v>8.5</v>
      </c>
      <c r="J582" s="1697" t="s">
        <v>2229</v>
      </c>
      <c r="K582" s="1698">
        <v>2009</v>
      </c>
      <c r="L582" s="1695">
        <v>1.7816000000000001</v>
      </c>
      <c r="M582" s="1695">
        <v>9.1</v>
      </c>
      <c r="N582" s="1697" t="s">
        <v>2229</v>
      </c>
      <c r="O582" s="1696">
        <v>2010</v>
      </c>
      <c r="P582" s="1695">
        <v>1.8</v>
      </c>
      <c r="Q582" s="2424" t="s">
        <v>2228</v>
      </c>
      <c r="R582" s="2431">
        <v>2011</v>
      </c>
      <c r="S582" s="1695">
        <v>1.8660000000000001</v>
      </c>
      <c r="T582" s="2424" t="s">
        <v>2229</v>
      </c>
      <c r="V582"/>
      <c r="W582"/>
      <c r="X582"/>
      <c r="Y582"/>
      <c r="Z582"/>
      <c r="AA582"/>
      <c r="AB582"/>
      <c r="AC582"/>
      <c r="AD582"/>
      <c r="AE582"/>
    </row>
    <row r="583" spans="1:31" x14ac:dyDescent="0.25">
      <c r="A583" s="1597" t="s">
        <v>930</v>
      </c>
      <c r="B583" s="1599" t="s">
        <v>962</v>
      </c>
      <c r="C583" s="2430">
        <v>2007</v>
      </c>
      <c r="D583" s="1701">
        <v>1.5</v>
      </c>
      <c r="E583" s="1703">
        <v>6.3</v>
      </c>
      <c r="F583" s="1702" t="s">
        <v>2228</v>
      </c>
      <c r="G583" s="1698">
        <v>2008</v>
      </c>
      <c r="H583" s="1699">
        <v>1.2</v>
      </c>
      <c r="I583" s="1697">
        <v>7.7</v>
      </c>
      <c r="J583" s="1697" t="s">
        <v>2228</v>
      </c>
      <c r="K583" s="1698">
        <v>2009</v>
      </c>
      <c r="L583" s="1695">
        <v>1.214</v>
      </c>
      <c r="M583" s="1695">
        <v>7.8</v>
      </c>
      <c r="N583" s="1697" t="s">
        <v>2228</v>
      </c>
      <c r="O583" s="1696">
        <v>2010</v>
      </c>
      <c r="P583" s="1695">
        <v>1.3</v>
      </c>
      <c r="Q583" s="2424" t="s">
        <v>2229</v>
      </c>
      <c r="R583" s="2431">
        <v>2011</v>
      </c>
      <c r="S583" s="1695">
        <v>1.284</v>
      </c>
      <c r="T583" s="1697" t="s">
        <v>2228</v>
      </c>
      <c r="V583"/>
      <c r="W583"/>
      <c r="X583"/>
      <c r="Y583"/>
      <c r="Z583"/>
      <c r="AA583"/>
      <c r="AB583"/>
      <c r="AC583"/>
      <c r="AD583"/>
      <c r="AE583"/>
    </row>
    <row r="584" spans="1:31" x14ac:dyDescent="0.25">
      <c r="A584" s="1597" t="s">
        <v>930</v>
      </c>
      <c r="B584" s="1599" t="s">
        <v>960</v>
      </c>
      <c r="C584" s="2430">
        <v>2007</v>
      </c>
      <c r="D584" s="1701">
        <v>1.1000000000000001</v>
      </c>
      <c r="E584" s="1702">
        <v>7.5</v>
      </c>
      <c r="F584" s="1702" t="s">
        <v>2228</v>
      </c>
      <c r="G584" s="1698">
        <v>2008</v>
      </c>
      <c r="H584" s="1699">
        <v>0.7</v>
      </c>
      <c r="I584" s="1697">
        <v>6.8</v>
      </c>
      <c r="J584" s="1697" t="s">
        <v>2228</v>
      </c>
      <c r="K584" s="1698">
        <v>2009</v>
      </c>
      <c r="L584" s="1695">
        <v>0.72320000000000007</v>
      </c>
      <c r="M584" s="1695">
        <v>8.3000000000000007</v>
      </c>
      <c r="N584" s="1697" t="s">
        <v>2229</v>
      </c>
      <c r="O584" s="1696">
        <v>2010</v>
      </c>
      <c r="P584" s="1695">
        <v>0.8</v>
      </c>
      <c r="Q584" s="1697" t="s">
        <v>2229</v>
      </c>
      <c r="R584" s="2431">
        <v>2011</v>
      </c>
      <c r="S584" s="1695">
        <v>0.75840000000000007</v>
      </c>
      <c r="T584" s="1697" t="s">
        <v>2228</v>
      </c>
      <c r="V584"/>
      <c r="W584"/>
      <c r="X584"/>
      <c r="Y584"/>
      <c r="Z584"/>
      <c r="AA584"/>
      <c r="AB584"/>
      <c r="AC584"/>
      <c r="AD584"/>
      <c r="AE584"/>
    </row>
    <row r="585" spans="1:31" x14ac:dyDescent="0.25">
      <c r="A585" s="1597" t="s">
        <v>930</v>
      </c>
      <c r="B585" s="1599" t="s">
        <v>958</v>
      </c>
      <c r="C585" s="2430">
        <v>2007</v>
      </c>
      <c r="D585" s="1701">
        <v>0.7</v>
      </c>
      <c r="E585" s="1703">
        <v>7.9</v>
      </c>
      <c r="F585" s="1702" t="s">
        <v>2228</v>
      </c>
      <c r="G585" s="1698">
        <v>2008</v>
      </c>
      <c r="H585" s="1699">
        <v>0.8</v>
      </c>
      <c r="I585" s="1697">
        <v>6.5</v>
      </c>
      <c r="J585" s="1697" t="s">
        <v>2228</v>
      </c>
      <c r="K585" s="1698">
        <v>2009</v>
      </c>
      <c r="L585" s="1695">
        <v>0.79959999999999998</v>
      </c>
      <c r="M585" s="1695">
        <v>8</v>
      </c>
      <c r="N585" s="1697" t="s">
        <v>2229</v>
      </c>
      <c r="O585" s="1696">
        <v>2010</v>
      </c>
      <c r="P585" s="1695">
        <v>1</v>
      </c>
      <c r="Q585" s="2424" t="s">
        <v>2229</v>
      </c>
      <c r="R585" s="2431">
        <v>2011</v>
      </c>
      <c r="S585" s="1695">
        <v>1.0032000000000001</v>
      </c>
      <c r="T585" s="2424" t="s">
        <v>2229</v>
      </c>
      <c r="V585"/>
      <c r="W585"/>
      <c r="X585"/>
      <c r="Y585"/>
      <c r="Z585"/>
      <c r="AA585"/>
      <c r="AB585"/>
      <c r="AC585"/>
      <c r="AD585"/>
      <c r="AE585"/>
    </row>
    <row r="586" spans="1:31" x14ac:dyDescent="0.25">
      <c r="A586" s="1597" t="s">
        <v>930</v>
      </c>
      <c r="B586" s="1599" t="s">
        <v>957</v>
      </c>
      <c r="C586" s="2430">
        <v>2007</v>
      </c>
      <c r="D586" s="1701">
        <v>0.6</v>
      </c>
      <c r="E586" s="1697">
        <v>5.9</v>
      </c>
      <c r="F586" s="1697" t="s">
        <v>2227</v>
      </c>
      <c r="G586" s="1698">
        <v>2008</v>
      </c>
      <c r="H586" s="1699">
        <v>4.0999999999999996</v>
      </c>
      <c r="I586" s="1697">
        <v>5</v>
      </c>
      <c r="J586" s="1697" t="s">
        <v>2227</v>
      </c>
      <c r="K586" s="1698">
        <v>2009</v>
      </c>
      <c r="L586" s="1695">
        <v>4.1811999999999996</v>
      </c>
      <c r="M586" s="1695">
        <v>6.7</v>
      </c>
      <c r="N586" s="1697" t="s">
        <v>2228</v>
      </c>
      <c r="O586" s="1696">
        <v>2010</v>
      </c>
      <c r="P586" s="1695">
        <v>3.9</v>
      </c>
      <c r="Q586" s="2424" t="s">
        <v>2229</v>
      </c>
      <c r="R586" s="2431">
        <v>2011</v>
      </c>
      <c r="S586" s="1695">
        <v>3.9144000000000001</v>
      </c>
      <c r="T586" s="2424" t="s">
        <v>2229</v>
      </c>
      <c r="V586"/>
      <c r="W586"/>
      <c r="X586"/>
      <c r="Y586"/>
      <c r="Z586"/>
      <c r="AA586"/>
      <c r="AB586"/>
      <c r="AC586"/>
      <c r="AD586"/>
      <c r="AE586"/>
    </row>
    <row r="587" spans="1:31" x14ac:dyDescent="0.25">
      <c r="A587" s="1597" t="s">
        <v>930</v>
      </c>
      <c r="B587" s="1599" t="s">
        <v>956</v>
      </c>
      <c r="C587" s="2430">
        <v>2007</v>
      </c>
      <c r="D587" s="1701">
        <v>5.5</v>
      </c>
      <c r="E587" s="1703">
        <v>7</v>
      </c>
      <c r="F587" s="1702" t="s">
        <v>2228</v>
      </c>
      <c r="G587" s="1698">
        <v>2008</v>
      </c>
      <c r="H587" s="1699">
        <v>5.4</v>
      </c>
      <c r="I587" s="1697">
        <v>8.1999999999999993</v>
      </c>
      <c r="J587" s="1697" t="s">
        <v>2229</v>
      </c>
      <c r="K587" s="1698">
        <v>2009</v>
      </c>
      <c r="L587" s="1695">
        <v>5.410400000000001</v>
      </c>
      <c r="M587" s="1695">
        <v>7.9</v>
      </c>
      <c r="N587" s="1697" t="s">
        <v>2228</v>
      </c>
      <c r="O587" s="1696">
        <v>2010</v>
      </c>
      <c r="P587" s="1695">
        <v>5.7</v>
      </c>
      <c r="Q587" s="2424" t="s">
        <v>2228</v>
      </c>
      <c r="R587" s="2431">
        <v>2011</v>
      </c>
      <c r="S587" s="1695">
        <v>5.694</v>
      </c>
      <c r="T587" s="1697" t="s">
        <v>2228</v>
      </c>
      <c r="V587"/>
      <c r="W587"/>
      <c r="X587"/>
      <c r="Y587"/>
      <c r="Z587"/>
      <c r="AA587"/>
      <c r="AB587"/>
      <c r="AC587"/>
      <c r="AD587"/>
      <c r="AE587"/>
    </row>
    <row r="588" spans="1:31" x14ac:dyDescent="0.25">
      <c r="A588" s="1597" t="s">
        <v>930</v>
      </c>
      <c r="B588" s="1599" t="s">
        <v>954</v>
      </c>
      <c r="C588" s="2430">
        <v>2007</v>
      </c>
      <c r="D588" s="1701">
        <v>3.3</v>
      </c>
      <c r="E588" s="1697">
        <v>10</v>
      </c>
      <c r="F588" s="1697" t="s">
        <v>2229</v>
      </c>
      <c r="G588" s="1698">
        <v>2008</v>
      </c>
      <c r="H588" s="1699">
        <v>3.5</v>
      </c>
      <c r="I588" s="1697">
        <v>10</v>
      </c>
      <c r="J588" s="1697" t="s">
        <v>2229</v>
      </c>
      <c r="K588" s="1698">
        <v>2009</v>
      </c>
      <c r="L588" s="1695">
        <v>3.4888000000000003</v>
      </c>
      <c r="M588" s="1695">
        <v>7.1</v>
      </c>
      <c r="N588" s="1697" t="s">
        <v>2228</v>
      </c>
      <c r="O588" s="1696">
        <v>2010</v>
      </c>
      <c r="P588" s="1695">
        <v>3.6</v>
      </c>
      <c r="Q588" s="2424" t="s">
        <v>2229</v>
      </c>
      <c r="R588" s="2431">
        <v>2011</v>
      </c>
      <c r="S588" s="1695">
        <v>3.552</v>
      </c>
      <c r="T588" s="2424" t="s">
        <v>2229</v>
      </c>
      <c r="V588"/>
      <c r="W588"/>
      <c r="X588"/>
      <c r="Y588"/>
      <c r="Z588"/>
      <c r="AA588"/>
      <c r="AB588"/>
      <c r="AC588"/>
      <c r="AD588"/>
      <c r="AE588"/>
    </row>
    <row r="589" spans="1:31" x14ac:dyDescent="0.25">
      <c r="A589" s="1597" t="s">
        <v>930</v>
      </c>
      <c r="B589" s="1599" t="s">
        <v>952</v>
      </c>
      <c r="C589" s="2430">
        <v>2007</v>
      </c>
      <c r="D589" s="1701">
        <v>1.9</v>
      </c>
      <c r="E589" s="1700">
        <v>4.5999999999999996</v>
      </c>
      <c r="F589" s="1697" t="s">
        <v>2227</v>
      </c>
      <c r="G589" s="1698">
        <v>2008</v>
      </c>
      <c r="H589" s="1699">
        <v>1.7</v>
      </c>
      <c r="I589" s="1697">
        <v>4.5</v>
      </c>
      <c r="J589" s="1697" t="s">
        <v>2227</v>
      </c>
      <c r="K589" s="1698">
        <v>2009</v>
      </c>
      <c r="L589" s="1695">
        <v>1.7188000000000001</v>
      </c>
      <c r="M589" s="1695">
        <v>8.5</v>
      </c>
      <c r="N589" s="1697" t="s">
        <v>2229</v>
      </c>
      <c r="O589" s="1696">
        <v>2010</v>
      </c>
      <c r="P589" s="1695">
        <v>2.1</v>
      </c>
      <c r="Q589" s="2424" t="s">
        <v>2229</v>
      </c>
      <c r="R589" s="2431">
        <v>2011</v>
      </c>
      <c r="S589" s="1695">
        <v>2.1348000000000003</v>
      </c>
      <c r="T589" s="2424" t="s">
        <v>2229</v>
      </c>
      <c r="V589"/>
      <c r="W589"/>
      <c r="X589"/>
      <c r="Y589"/>
      <c r="Z589"/>
      <c r="AA589"/>
      <c r="AB589"/>
      <c r="AC589"/>
      <c r="AD589"/>
      <c r="AE589"/>
    </row>
    <row r="590" spans="1:31" x14ac:dyDescent="0.25">
      <c r="A590" s="1597" t="s">
        <v>930</v>
      </c>
      <c r="B590" s="1599" t="s">
        <v>950</v>
      </c>
      <c r="C590" s="2430">
        <v>2007</v>
      </c>
      <c r="D590" s="1701">
        <v>1.5</v>
      </c>
      <c r="E590" s="1697">
        <v>8.9</v>
      </c>
      <c r="F590" s="1697" t="s">
        <v>2229</v>
      </c>
      <c r="G590" s="1698">
        <v>2008</v>
      </c>
      <c r="H590" s="1699">
        <v>1.8</v>
      </c>
      <c r="I590" s="1697">
        <v>9.6</v>
      </c>
      <c r="J590" s="1697" t="s">
        <v>2229</v>
      </c>
      <c r="K590" s="1698">
        <v>2009</v>
      </c>
      <c r="L590" s="1695">
        <v>1.8016000000000001</v>
      </c>
      <c r="M590" s="1695">
        <v>9</v>
      </c>
      <c r="N590" s="1697" t="s">
        <v>2229</v>
      </c>
      <c r="O590" s="1696">
        <v>2010</v>
      </c>
      <c r="P590" s="1695">
        <v>1.9</v>
      </c>
      <c r="Q590" s="2424" t="s">
        <v>2229</v>
      </c>
      <c r="R590" s="2431">
        <v>2011</v>
      </c>
      <c r="S590" s="1695">
        <v>1.8832</v>
      </c>
      <c r="T590" s="2424" t="s">
        <v>2229</v>
      </c>
      <c r="V590"/>
      <c r="W590"/>
      <c r="X590"/>
      <c r="Y590"/>
      <c r="Z590"/>
      <c r="AA590"/>
      <c r="AB590"/>
      <c r="AC590"/>
      <c r="AD590"/>
      <c r="AE590"/>
    </row>
    <row r="591" spans="1:31" x14ac:dyDescent="0.25">
      <c r="A591" s="1597" t="s">
        <v>930</v>
      </c>
      <c r="B591" s="1599" t="s">
        <v>948</v>
      </c>
      <c r="C591" s="2430">
        <v>2007</v>
      </c>
      <c r="D591" s="1701">
        <v>7</v>
      </c>
      <c r="E591" s="1700">
        <v>3.7</v>
      </c>
      <c r="F591" s="1697" t="s">
        <v>2227</v>
      </c>
      <c r="G591" s="1698">
        <v>2008</v>
      </c>
      <c r="H591" s="1699">
        <v>7.4</v>
      </c>
      <c r="I591" s="1697">
        <v>5.9</v>
      </c>
      <c r="J591" s="1697" t="s">
        <v>2227</v>
      </c>
      <c r="K591" s="1698">
        <v>2009</v>
      </c>
      <c r="L591" s="1695">
        <v>7.4240000000000004</v>
      </c>
      <c r="M591" s="1695">
        <v>9.1</v>
      </c>
      <c r="N591" s="1697" t="s">
        <v>2229</v>
      </c>
      <c r="O591" s="1696">
        <v>2010</v>
      </c>
      <c r="P591" s="1695">
        <v>7.4</v>
      </c>
      <c r="Q591" s="2424" t="s">
        <v>2229</v>
      </c>
      <c r="R591" s="2431">
        <v>2011</v>
      </c>
      <c r="S591" s="1695">
        <v>7.4808000000000003</v>
      </c>
      <c r="T591" s="2424" t="s">
        <v>2229</v>
      </c>
      <c r="V591"/>
      <c r="W591"/>
      <c r="X591"/>
      <c r="Y591"/>
      <c r="Z591"/>
      <c r="AA591"/>
      <c r="AB591"/>
      <c r="AC591"/>
      <c r="AD591"/>
      <c r="AE591"/>
    </row>
    <row r="592" spans="1:31" x14ac:dyDescent="0.25">
      <c r="A592" s="1597" t="s">
        <v>930</v>
      </c>
      <c r="B592" s="1599" t="s">
        <v>947</v>
      </c>
      <c r="C592" s="2430">
        <v>2007</v>
      </c>
      <c r="D592" s="1701">
        <v>0.7</v>
      </c>
      <c r="E592" s="1697">
        <v>9.5</v>
      </c>
      <c r="F592" s="1697" t="s">
        <v>2229</v>
      </c>
      <c r="G592" s="1698">
        <v>2008</v>
      </c>
      <c r="H592" s="1699">
        <v>0.9</v>
      </c>
      <c r="I592" s="1697">
        <v>6.6</v>
      </c>
      <c r="J592" s="1697" t="s">
        <v>2228</v>
      </c>
      <c r="K592" s="1698">
        <v>2009</v>
      </c>
      <c r="L592" s="1695">
        <v>0.87880000000000003</v>
      </c>
      <c r="M592" s="1695">
        <v>9.1</v>
      </c>
      <c r="N592" s="1697" t="s">
        <v>2229</v>
      </c>
      <c r="O592" s="1696">
        <v>2010</v>
      </c>
      <c r="P592" s="1695">
        <v>1</v>
      </c>
      <c r="Q592" s="2424" t="s">
        <v>2228</v>
      </c>
      <c r="R592" s="2431">
        <v>2011</v>
      </c>
      <c r="S592" s="1695">
        <v>0.97080000000000011</v>
      </c>
      <c r="T592" s="2424" t="s">
        <v>2229</v>
      </c>
      <c r="V592"/>
      <c r="W592"/>
      <c r="X592"/>
      <c r="Y592"/>
      <c r="Z592"/>
      <c r="AA592"/>
      <c r="AB592"/>
      <c r="AC592"/>
      <c r="AD592"/>
      <c r="AE592"/>
    </row>
    <row r="593" spans="1:31" x14ac:dyDescent="0.25">
      <c r="A593" s="1597" t="s">
        <v>930</v>
      </c>
      <c r="B593" s="1599" t="s">
        <v>945</v>
      </c>
      <c r="C593" s="2430">
        <v>2007</v>
      </c>
      <c r="D593" s="1701">
        <v>2</v>
      </c>
      <c r="E593" s="1703">
        <v>6.1</v>
      </c>
      <c r="F593" s="1702" t="s">
        <v>2228</v>
      </c>
      <c r="G593" s="1698">
        <v>2008</v>
      </c>
      <c r="H593" s="1699">
        <v>2.1</v>
      </c>
      <c r="I593" s="1697">
        <v>7.5</v>
      </c>
      <c r="J593" s="1697" t="s">
        <v>2228</v>
      </c>
      <c r="K593" s="1698">
        <v>2009</v>
      </c>
      <c r="L593" s="1695">
        <v>2.1484000000000001</v>
      </c>
      <c r="M593" s="1695">
        <v>8.9</v>
      </c>
      <c r="N593" s="1697" t="s">
        <v>2229</v>
      </c>
      <c r="O593" s="1696">
        <v>2010</v>
      </c>
      <c r="P593" s="1695">
        <v>2.2000000000000002</v>
      </c>
      <c r="Q593" s="1697" t="s">
        <v>2228</v>
      </c>
      <c r="R593" s="2431">
        <v>2011</v>
      </c>
      <c r="S593" s="1695">
        <v>2.2136</v>
      </c>
      <c r="T593" s="1697" t="s">
        <v>2228</v>
      </c>
      <c r="V593"/>
      <c r="W593"/>
      <c r="X593"/>
      <c r="Y593"/>
      <c r="Z593"/>
      <c r="AA593"/>
      <c r="AB593"/>
      <c r="AC593"/>
      <c r="AD593"/>
      <c r="AE593"/>
    </row>
    <row r="594" spans="1:31" x14ac:dyDescent="0.25">
      <c r="A594" s="1597" t="s">
        <v>930</v>
      </c>
      <c r="B594" s="1599" t="s">
        <v>943</v>
      </c>
      <c r="C594" s="2430">
        <v>2007</v>
      </c>
      <c r="D594" s="1701">
        <v>3</v>
      </c>
      <c r="E594" s="1697">
        <v>10</v>
      </c>
      <c r="F594" s="1697" t="s">
        <v>2229</v>
      </c>
      <c r="G594" s="1698">
        <v>2008</v>
      </c>
      <c r="H594" s="1699">
        <v>2.9</v>
      </c>
      <c r="I594" s="1697">
        <v>10</v>
      </c>
      <c r="J594" s="1697" t="s">
        <v>2229</v>
      </c>
      <c r="K594" s="1698">
        <v>2009</v>
      </c>
      <c r="L594" s="1695">
        <v>2.9096000000000002</v>
      </c>
      <c r="M594" s="1695">
        <v>7.1</v>
      </c>
      <c r="N594" s="1697" t="s">
        <v>2228</v>
      </c>
      <c r="O594" s="1696">
        <v>2010</v>
      </c>
      <c r="P594" s="1695">
        <v>3.5</v>
      </c>
      <c r="Q594" s="2424" t="s">
        <v>2229</v>
      </c>
      <c r="R594" s="2431">
        <v>2011</v>
      </c>
      <c r="S594" s="1695">
        <v>3.4460000000000002</v>
      </c>
      <c r="T594" s="2424" t="s">
        <v>2229</v>
      </c>
      <c r="V594"/>
      <c r="W594"/>
      <c r="X594"/>
      <c r="Y594"/>
      <c r="Z594"/>
      <c r="AA594"/>
      <c r="AB594"/>
      <c r="AC594"/>
      <c r="AD594"/>
      <c r="AE594"/>
    </row>
    <row r="595" spans="1:31" x14ac:dyDescent="0.25">
      <c r="A595" s="1597" t="s">
        <v>930</v>
      </c>
      <c r="B595" s="1599" t="s">
        <v>942</v>
      </c>
      <c r="C595" s="2430">
        <v>2007</v>
      </c>
      <c r="D595" s="1701">
        <v>1.4</v>
      </c>
      <c r="E595" s="1700">
        <v>5.4</v>
      </c>
      <c r="F595" s="1697" t="s">
        <v>2227</v>
      </c>
      <c r="G595" s="1698">
        <v>2008</v>
      </c>
      <c r="H595" s="1699">
        <v>1.5</v>
      </c>
      <c r="I595" s="1697">
        <v>5</v>
      </c>
      <c r="J595" s="1697" t="s">
        <v>2227</v>
      </c>
      <c r="K595" s="1698">
        <v>2009</v>
      </c>
      <c r="L595" s="1695">
        <v>1.5468000000000002</v>
      </c>
      <c r="M595" s="1695">
        <v>8.1</v>
      </c>
      <c r="N595" s="1697" t="s">
        <v>2229</v>
      </c>
      <c r="O595" s="1696">
        <v>2010</v>
      </c>
      <c r="P595" s="1695">
        <v>1.7</v>
      </c>
      <c r="Q595" s="2424" t="s">
        <v>2229</v>
      </c>
      <c r="R595" s="2431">
        <v>2011</v>
      </c>
      <c r="S595" s="1695">
        <v>1.7404000000000002</v>
      </c>
      <c r="T595" s="1697" t="s">
        <v>2228</v>
      </c>
      <c r="V595"/>
      <c r="W595"/>
      <c r="X595"/>
      <c r="Y595"/>
      <c r="Z595"/>
      <c r="AA595"/>
      <c r="AB595"/>
      <c r="AC595"/>
      <c r="AD595"/>
      <c r="AE595"/>
    </row>
    <row r="596" spans="1:31" x14ac:dyDescent="0.25">
      <c r="A596" s="1597" t="s">
        <v>930</v>
      </c>
      <c r="B596" s="1599" t="s">
        <v>940</v>
      </c>
      <c r="C596" s="2430">
        <v>2007</v>
      </c>
      <c r="D596" s="1701">
        <v>0.9</v>
      </c>
      <c r="E596" s="1702">
        <v>7.9</v>
      </c>
      <c r="F596" s="1702" t="s">
        <v>2228</v>
      </c>
      <c r="G596" s="1698">
        <v>2008</v>
      </c>
      <c r="H596" s="1699">
        <v>0.8</v>
      </c>
      <c r="I596" s="1697">
        <v>6.1</v>
      </c>
      <c r="J596" s="1697" t="s">
        <v>2228</v>
      </c>
      <c r="K596" s="1698">
        <v>2009</v>
      </c>
      <c r="L596" s="1695">
        <v>0.82640000000000013</v>
      </c>
      <c r="M596" s="1695">
        <v>7.9</v>
      </c>
      <c r="N596" s="1697" t="s">
        <v>2228</v>
      </c>
      <c r="O596" s="1696">
        <v>2010</v>
      </c>
      <c r="P596" s="1695">
        <v>1</v>
      </c>
      <c r="Q596" s="2424" t="s">
        <v>2228</v>
      </c>
      <c r="R596" s="2431">
        <v>2011</v>
      </c>
      <c r="S596" s="1695">
        <v>0.98440000000000005</v>
      </c>
      <c r="T596" s="1697" t="s">
        <v>2228</v>
      </c>
      <c r="V596"/>
      <c r="W596"/>
      <c r="X596"/>
      <c r="Y596"/>
      <c r="Z596"/>
      <c r="AA596"/>
      <c r="AB596"/>
      <c r="AC596"/>
      <c r="AD596"/>
      <c r="AE596"/>
    </row>
    <row r="597" spans="1:31" x14ac:dyDescent="0.25">
      <c r="A597" s="1597" t="s">
        <v>930</v>
      </c>
      <c r="B597" s="1599" t="s">
        <v>938</v>
      </c>
      <c r="C597" s="2430">
        <v>2007</v>
      </c>
      <c r="D597" s="1701">
        <v>1.4</v>
      </c>
      <c r="E597" s="1700">
        <v>9.6999999999999993</v>
      </c>
      <c r="F597" s="1697" t="s">
        <v>2229</v>
      </c>
      <c r="G597" s="1698">
        <v>2008</v>
      </c>
      <c r="H597" s="1699">
        <v>1.6</v>
      </c>
      <c r="I597" s="1697">
        <v>8.8000000000000007</v>
      </c>
      <c r="J597" s="1697" t="s">
        <v>2229</v>
      </c>
      <c r="K597" s="1698">
        <v>2009</v>
      </c>
      <c r="L597" s="1695">
        <v>1.5920000000000001</v>
      </c>
      <c r="M597" s="1695">
        <v>9.4</v>
      </c>
      <c r="N597" s="1697" t="s">
        <v>2229</v>
      </c>
      <c r="O597" s="1696">
        <v>2010</v>
      </c>
      <c r="P597" s="1695">
        <v>1.7</v>
      </c>
      <c r="Q597" s="2424" t="s">
        <v>2229</v>
      </c>
      <c r="R597" s="2431">
        <v>2011</v>
      </c>
      <c r="S597" s="1695">
        <v>1.6672</v>
      </c>
      <c r="T597" s="2424" t="s">
        <v>2229</v>
      </c>
      <c r="V597"/>
      <c r="W597"/>
      <c r="X597"/>
      <c r="Y597"/>
      <c r="Z597"/>
      <c r="AA597"/>
      <c r="AB597"/>
      <c r="AC597"/>
      <c r="AD597"/>
      <c r="AE597"/>
    </row>
    <row r="598" spans="1:31" x14ac:dyDescent="0.25">
      <c r="A598" s="1597" t="s">
        <v>930</v>
      </c>
      <c r="B598" s="1599" t="s">
        <v>936</v>
      </c>
      <c r="C598" s="2430">
        <v>2007</v>
      </c>
      <c r="D598" s="1701">
        <v>0.5</v>
      </c>
      <c r="E598" s="1697">
        <v>8</v>
      </c>
      <c r="F598" s="1697" t="s">
        <v>2229</v>
      </c>
      <c r="G598" s="1698">
        <v>2008</v>
      </c>
      <c r="H598" s="1699">
        <v>0.6</v>
      </c>
      <c r="I598" s="1697">
        <v>9</v>
      </c>
      <c r="J598" s="1697" t="s">
        <v>2229</v>
      </c>
      <c r="K598" s="1698">
        <v>2009</v>
      </c>
      <c r="L598" s="1695">
        <v>0.64760000000000006</v>
      </c>
      <c r="M598" s="1695">
        <v>8.6</v>
      </c>
      <c r="N598" s="1697" t="s">
        <v>2229</v>
      </c>
      <c r="O598" s="1696">
        <v>2010</v>
      </c>
      <c r="P598" s="1695">
        <v>0.7</v>
      </c>
      <c r="Q598" s="2424" t="s">
        <v>2229</v>
      </c>
      <c r="R598" s="2431">
        <v>2011</v>
      </c>
      <c r="S598" s="1695">
        <v>0.68040000000000012</v>
      </c>
      <c r="T598" s="2424" t="s">
        <v>2229</v>
      </c>
      <c r="V598"/>
      <c r="W598"/>
      <c r="X598"/>
      <c r="Y598"/>
      <c r="Z598"/>
      <c r="AA598"/>
      <c r="AB598"/>
      <c r="AC598"/>
      <c r="AD598"/>
      <c r="AE598"/>
    </row>
    <row r="599" spans="1:31" x14ac:dyDescent="0.25">
      <c r="A599" s="1597" t="s">
        <v>930</v>
      </c>
      <c r="B599" s="1599" t="s">
        <v>934</v>
      </c>
      <c r="C599" s="2430">
        <v>2007</v>
      </c>
      <c r="D599" s="1701">
        <v>25.4</v>
      </c>
      <c r="E599" s="1700">
        <v>9.9</v>
      </c>
      <c r="F599" s="1697" t="s">
        <v>2229</v>
      </c>
      <c r="G599" s="1698">
        <v>2008</v>
      </c>
      <c r="H599" s="1699">
        <v>24.4</v>
      </c>
      <c r="I599" s="1697">
        <v>9.6</v>
      </c>
      <c r="J599" s="1697" t="s">
        <v>2229</v>
      </c>
      <c r="K599" s="1698">
        <v>2009</v>
      </c>
      <c r="L599" s="1695">
        <v>24.437999999999999</v>
      </c>
      <c r="M599" s="1695">
        <v>7.8461538461538458</v>
      </c>
      <c r="N599" s="1697" t="s">
        <v>2228</v>
      </c>
      <c r="O599" s="1696">
        <v>2010</v>
      </c>
      <c r="P599" s="1695">
        <v>24.4</v>
      </c>
      <c r="Q599" s="2424" t="s">
        <v>2229</v>
      </c>
      <c r="R599" s="2431">
        <v>2011</v>
      </c>
      <c r="S599" s="1695">
        <v>24.3764</v>
      </c>
      <c r="T599" s="2424" t="s">
        <v>2229</v>
      </c>
      <c r="V599"/>
      <c r="W599"/>
      <c r="X599"/>
      <c r="Y599"/>
      <c r="Z599"/>
      <c r="AA599"/>
      <c r="AB599"/>
      <c r="AC599"/>
      <c r="AD599"/>
      <c r="AE599"/>
    </row>
    <row r="600" spans="1:31" x14ac:dyDescent="0.25">
      <c r="A600" s="1597" t="s">
        <v>930</v>
      </c>
      <c r="B600" s="1599" t="s">
        <v>932</v>
      </c>
      <c r="C600" s="2430">
        <v>2007</v>
      </c>
      <c r="D600" s="1701">
        <v>4.2</v>
      </c>
      <c r="E600" s="1702">
        <v>7.6</v>
      </c>
      <c r="F600" s="1702" t="s">
        <v>2228</v>
      </c>
      <c r="G600" s="1698">
        <v>2008</v>
      </c>
      <c r="H600" s="1699">
        <v>4.7</v>
      </c>
      <c r="I600" s="1697">
        <v>8.8000000000000007</v>
      </c>
      <c r="J600" s="1697" t="s">
        <v>2229</v>
      </c>
      <c r="K600" s="1698">
        <v>2009</v>
      </c>
      <c r="L600" s="1695">
        <v>4.7119999999999997</v>
      </c>
      <c r="M600" s="1695">
        <v>8</v>
      </c>
      <c r="N600" s="1697" t="s">
        <v>2229</v>
      </c>
      <c r="O600" s="1696">
        <v>2010</v>
      </c>
      <c r="P600" s="1695">
        <v>4.5</v>
      </c>
      <c r="Q600" s="2424" t="s">
        <v>2229</v>
      </c>
      <c r="R600" s="2431">
        <v>2011</v>
      </c>
      <c r="S600" s="1695">
        <v>4.5064000000000002</v>
      </c>
      <c r="T600" s="2424" t="s">
        <v>2229</v>
      </c>
      <c r="V600"/>
      <c r="W600"/>
      <c r="X600"/>
      <c r="Y600"/>
      <c r="Z600"/>
      <c r="AA600"/>
      <c r="AB600"/>
      <c r="AC600"/>
      <c r="AD600"/>
      <c r="AE600"/>
    </row>
    <row r="601" spans="1:31" x14ac:dyDescent="0.25">
      <c r="A601" s="1597" t="s">
        <v>930</v>
      </c>
      <c r="B601" s="1599" t="s">
        <v>695</v>
      </c>
      <c r="C601" s="2430">
        <v>2007</v>
      </c>
      <c r="D601" s="1701">
        <v>3.7</v>
      </c>
      <c r="E601" s="1700">
        <v>8.6</v>
      </c>
      <c r="F601" s="1697" t="s">
        <v>2229</v>
      </c>
      <c r="G601" s="1698">
        <v>2008</v>
      </c>
      <c r="H601" s="1699">
        <v>3.3</v>
      </c>
      <c r="I601" s="1697">
        <v>8.6999999999999993</v>
      </c>
      <c r="J601" s="1697" t="s">
        <v>2229</v>
      </c>
      <c r="K601" s="1698">
        <v>2009</v>
      </c>
      <c r="L601" s="1695">
        <v>3.2908000000000004</v>
      </c>
      <c r="M601" s="1695">
        <v>8.6999999999999993</v>
      </c>
      <c r="N601" s="1697" t="s">
        <v>2229</v>
      </c>
      <c r="O601" s="1696">
        <v>2010</v>
      </c>
      <c r="P601" s="1695">
        <v>3.7</v>
      </c>
      <c r="Q601" s="2424" t="s">
        <v>2227</v>
      </c>
      <c r="R601" s="2431">
        <v>2011</v>
      </c>
      <c r="S601" s="1695">
        <v>3.7368000000000001</v>
      </c>
      <c r="T601" s="2424" t="s">
        <v>2229</v>
      </c>
      <c r="V601"/>
      <c r="W601"/>
      <c r="X601"/>
      <c r="Y601"/>
      <c r="Z601"/>
      <c r="AA601"/>
      <c r="AB601"/>
      <c r="AC601"/>
      <c r="AD601"/>
      <c r="AE601"/>
    </row>
    <row r="602" spans="1:31" x14ac:dyDescent="0.25">
      <c r="A602" s="1597" t="s">
        <v>881</v>
      </c>
      <c r="B602" s="1599" t="s">
        <v>929</v>
      </c>
      <c r="C602" s="2430">
        <v>2007</v>
      </c>
      <c r="D602" s="1701">
        <v>12.6</v>
      </c>
      <c r="E602" s="1697">
        <v>8.3000000000000007</v>
      </c>
      <c r="F602" s="1697" t="s">
        <v>2229</v>
      </c>
      <c r="G602" s="1698">
        <v>2008</v>
      </c>
      <c r="H602" s="1699">
        <v>12.5</v>
      </c>
      <c r="I602" s="1697">
        <v>8.1999999999999993</v>
      </c>
      <c r="J602" s="1697" t="s">
        <v>2229</v>
      </c>
      <c r="K602" s="1698">
        <v>2009</v>
      </c>
      <c r="L602" s="1695">
        <v>12.4832</v>
      </c>
      <c r="M602" s="1695">
        <v>8.5</v>
      </c>
      <c r="N602" s="1697" t="s">
        <v>2229</v>
      </c>
      <c r="O602" s="1696">
        <v>2010</v>
      </c>
      <c r="P602" s="1695">
        <v>12.8</v>
      </c>
      <c r="Q602" s="1697" t="s">
        <v>2229</v>
      </c>
      <c r="R602" s="2431">
        <v>2011</v>
      </c>
      <c r="S602" s="1695">
        <v>12.788400000000001</v>
      </c>
      <c r="T602" s="2424" t="s">
        <v>2229</v>
      </c>
      <c r="V602"/>
      <c r="W602"/>
      <c r="X602"/>
      <c r="Y602"/>
      <c r="Z602"/>
      <c r="AA602"/>
      <c r="AB602"/>
      <c r="AC602"/>
      <c r="AD602"/>
      <c r="AE602"/>
    </row>
    <row r="603" spans="1:31" x14ac:dyDescent="0.25">
      <c r="A603" s="1597" t="s">
        <v>881</v>
      </c>
      <c r="B603" s="1599" t="s">
        <v>927</v>
      </c>
      <c r="C603" s="2430">
        <v>2007</v>
      </c>
      <c r="D603" s="1701">
        <v>1.1000000000000001</v>
      </c>
      <c r="E603" s="1703">
        <v>6.5</v>
      </c>
      <c r="F603" s="1702" t="s">
        <v>2228</v>
      </c>
      <c r="G603" s="1698">
        <v>2008</v>
      </c>
      <c r="H603" s="1699">
        <v>1.2</v>
      </c>
      <c r="I603" s="1700">
        <v>7.2</v>
      </c>
      <c r="J603" s="1697" t="s">
        <v>2228</v>
      </c>
      <c r="K603" s="1698">
        <v>2009</v>
      </c>
      <c r="L603" s="1695">
        <v>1.1724000000000001</v>
      </c>
      <c r="M603" s="1695">
        <v>8.1999999999999993</v>
      </c>
      <c r="N603" s="1697" t="s">
        <v>2229</v>
      </c>
      <c r="O603" s="1696">
        <v>2010</v>
      </c>
      <c r="P603" s="1695">
        <v>1.3</v>
      </c>
      <c r="Q603" s="2424" t="s">
        <v>2229</v>
      </c>
      <c r="R603" s="2431">
        <v>2011</v>
      </c>
      <c r="S603" s="1695">
        <v>1.3072000000000001</v>
      </c>
      <c r="T603" s="1697" t="s">
        <v>2228</v>
      </c>
      <c r="V603"/>
      <c r="W603"/>
      <c r="X603"/>
      <c r="Y603"/>
      <c r="Z603"/>
      <c r="AA603"/>
      <c r="AB603"/>
      <c r="AC603"/>
      <c r="AD603"/>
      <c r="AE603"/>
    </row>
    <row r="604" spans="1:31" x14ac:dyDescent="0.25">
      <c r="A604" s="1597" t="s">
        <v>881</v>
      </c>
      <c r="B604" s="1599" t="s">
        <v>925</v>
      </c>
      <c r="C604" s="2430">
        <v>2007</v>
      </c>
      <c r="D604" s="1701">
        <v>9.3000000000000007</v>
      </c>
      <c r="E604" s="1697">
        <v>9</v>
      </c>
      <c r="F604" s="1697" t="s">
        <v>2229</v>
      </c>
      <c r="G604" s="1698">
        <v>2008</v>
      </c>
      <c r="H604" s="1699">
        <v>8.4</v>
      </c>
      <c r="I604" s="1697">
        <v>8.9</v>
      </c>
      <c r="J604" s="1697" t="s">
        <v>2229</v>
      </c>
      <c r="K604" s="1698">
        <v>2009</v>
      </c>
      <c r="L604" s="1695">
        <v>8.434800000000001</v>
      </c>
      <c r="M604" s="1695">
        <v>8.8000000000000007</v>
      </c>
      <c r="N604" s="1697" t="s">
        <v>2229</v>
      </c>
      <c r="O604" s="1696">
        <v>2010</v>
      </c>
      <c r="P604" s="1695">
        <v>8.5</v>
      </c>
      <c r="Q604" s="2424" t="s">
        <v>2228</v>
      </c>
      <c r="R604" s="2431">
        <v>2011</v>
      </c>
      <c r="S604" s="1695">
        <v>8.4968000000000004</v>
      </c>
      <c r="T604" s="2424" t="s">
        <v>2229</v>
      </c>
      <c r="V604"/>
      <c r="W604"/>
      <c r="X604"/>
      <c r="Y604"/>
      <c r="Z604"/>
      <c r="AA604"/>
      <c r="AB604"/>
      <c r="AC604"/>
      <c r="AD604"/>
      <c r="AE604"/>
    </row>
    <row r="605" spans="1:31" x14ac:dyDescent="0.25">
      <c r="A605" s="1597" t="s">
        <v>881</v>
      </c>
      <c r="B605" s="1599" t="s">
        <v>923</v>
      </c>
      <c r="C605" s="2430">
        <v>2007</v>
      </c>
      <c r="D605" s="1701">
        <v>7.2</v>
      </c>
      <c r="E605" s="1700">
        <v>10</v>
      </c>
      <c r="F605" s="1697" t="s">
        <v>2229</v>
      </c>
      <c r="G605" s="1698">
        <v>2008</v>
      </c>
      <c r="H605" s="1699">
        <v>7.1</v>
      </c>
      <c r="I605" s="1700">
        <v>10</v>
      </c>
      <c r="J605" s="1697" t="s">
        <v>2229</v>
      </c>
      <c r="K605" s="1698">
        <v>2009</v>
      </c>
      <c r="L605" s="1695">
        <v>7.0784000000000002</v>
      </c>
      <c r="M605" s="1695">
        <v>7.1</v>
      </c>
      <c r="N605" s="1697" t="s">
        <v>2228</v>
      </c>
      <c r="O605" s="1696">
        <v>2010</v>
      </c>
      <c r="P605" s="1695">
        <v>7</v>
      </c>
      <c r="Q605" s="2424" t="s">
        <v>2229</v>
      </c>
      <c r="R605" s="2431">
        <v>2011</v>
      </c>
      <c r="S605" s="1695">
        <v>7.0396000000000001</v>
      </c>
      <c r="T605" s="2424" t="s">
        <v>2229</v>
      </c>
      <c r="V605"/>
      <c r="W605"/>
      <c r="X605"/>
      <c r="Y605"/>
      <c r="Z605"/>
      <c r="AA605"/>
      <c r="AB605"/>
      <c r="AC605"/>
      <c r="AD605"/>
      <c r="AE605"/>
    </row>
    <row r="606" spans="1:31" x14ac:dyDescent="0.25">
      <c r="A606" s="1597" t="s">
        <v>881</v>
      </c>
      <c r="B606" s="1599" t="s">
        <v>921</v>
      </c>
      <c r="C606" s="2430">
        <v>2007</v>
      </c>
      <c r="D606" s="1701">
        <v>0.3</v>
      </c>
      <c r="E606" s="1697">
        <v>8</v>
      </c>
      <c r="F606" s="1697" t="s">
        <v>2229</v>
      </c>
      <c r="G606" s="1698">
        <v>2008</v>
      </c>
      <c r="H606" s="1699">
        <v>0.3</v>
      </c>
      <c r="I606" s="1697">
        <v>8.1999999999999993</v>
      </c>
      <c r="J606" s="1697" t="s">
        <v>2229</v>
      </c>
      <c r="K606" s="1698">
        <v>2009</v>
      </c>
      <c r="L606" s="1695">
        <v>0.26240000000000002</v>
      </c>
      <c r="M606" s="1695">
        <v>7.4</v>
      </c>
      <c r="N606" s="1697" t="s">
        <v>2228</v>
      </c>
      <c r="O606" s="1696">
        <v>2010</v>
      </c>
      <c r="P606" s="1695">
        <v>0.3</v>
      </c>
      <c r="Q606" s="2424" t="s">
        <v>2228</v>
      </c>
      <c r="R606" s="2431">
        <v>2011</v>
      </c>
      <c r="S606" s="1695">
        <v>0.25120000000000003</v>
      </c>
      <c r="T606" s="2424" t="s">
        <v>2229</v>
      </c>
      <c r="V606"/>
      <c r="W606"/>
      <c r="X606"/>
      <c r="Y606"/>
      <c r="Z606"/>
      <c r="AA606"/>
      <c r="AB606"/>
      <c r="AC606"/>
      <c r="AD606"/>
      <c r="AE606"/>
    </row>
    <row r="607" spans="1:31" x14ac:dyDescent="0.25">
      <c r="A607" s="1597" t="s">
        <v>881</v>
      </c>
      <c r="B607" s="1599" t="s">
        <v>919</v>
      </c>
      <c r="C607" s="2430">
        <v>2007</v>
      </c>
      <c r="D607" s="1701">
        <v>1.3</v>
      </c>
      <c r="E607" s="1703">
        <v>7</v>
      </c>
      <c r="F607" s="1702" t="s">
        <v>2228</v>
      </c>
      <c r="G607" s="1698">
        <v>2008</v>
      </c>
      <c r="H607" s="1699">
        <v>1.3</v>
      </c>
      <c r="I607" s="1700">
        <v>6.8</v>
      </c>
      <c r="J607" s="1697" t="s">
        <v>2228</v>
      </c>
      <c r="K607" s="1698">
        <v>2009</v>
      </c>
      <c r="L607" s="1695">
        <v>1.2624000000000002</v>
      </c>
      <c r="M607" s="1695">
        <v>8.4</v>
      </c>
      <c r="N607" s="1697" t="s">
        <v>2229</v>
      </c>
      <c r="O607" s="1696">
        <v>2010</v>
      </c>
      <c r="P607" s="1695">
        <v>1.3</v>
      </c>
      <c r="Q607" s="2424" t="s">
        <v>2228</v>
      </c>
      <c r="R607" s="2431">
        <v>2011</v>
      </c>
      <c r="S607" s="1695">
        <v>1.3260000000000001</v>
      </c>
      <c r="T607" s="1697" t="s">
        <v>2228</v>
      </c>
      <c r="V607"/>
      <c r="W607"/>
      <c r="X607"/>
      <c r="Y607"/>
      <c r="Z607"/>
      <c r="AA607"/>
      <c r="AB607"/>
      <c r="AC607"/>
      <c r="AD607"/>
      <c r="AE607"/>
    </row>
    <row r="608" spans="1:31" x14ac:dyDescent="0.25">
      <c r="A608" s="1597" t="s">
        <v>881</v>
      </c>
      <c r="B608" s="1599" t="s">
        <v>917</v>
      </c>
      <c r="C608" s="2430">
        <v>2007</v>
      </c>
      <c r="D608" s="1701">
        <v>0.9</v>
      </c>
      <c r="E608" s="1702">
        <v>7.7</v>
      </c>
      <c r="F608" s="1702" t="s">
        <v>2228</v>
      </c>
      <c r="G608" s="1698">
        <v>2008</v>
      </c>
      <c r="H608" s="1699">
        <v>1</v>
      </c>
      <c r="I608" s="1697">
        <v>7.3</v>
      </c>
      <c r="J608" s="1697" t="s">
        <v>2228</v>
      </c>
      <c r="K608" s="1698">
        <v>2009</v>
      </c>
      <c r="L608" s="1695">
        <v>0.96440000000000015</v>
      </c>
      <c r="M608" s="1695">
        <v>7.8</v>
      </c>
      <c r="N608" s="1697" t="s">
        <v>2228</v>
      </c>
      <c r="O608" s="1696">
        <v>2010</v>
      </c>
      <c r="P608" s="1695">
        <v>1</v>
      </c>
      <c r="Q608" s="2424" t="s">
        <v>2229</v>
      </c>
      <c r="R608" s="2431">
        <v>2011</v>
      </c>
      <c r="S608" s="1695">
        <v>1.002</v>
      </c>
      <c r="T608" s="2424" t="s">
        <v>2229</v>
      </c>
      <c r="V608"/>
      <c r="W608"/>
      <c r="X608"/>
      <c r="Y608"/>
      <c r="Z608"/>
      <c r="AA608"/>
      <c r="AB608"/>
      <c r="AC608"/>
      <c r="AD608"/>
      <c r="AE608"/>
    </row>
    <row r="609" spans="1:31" x14ac:dyDescent="0.25">
      <c r="A609" s="1597" t="s">
        <v>881</v>
      </c>
      <c r="B609" s="1599" t="s">
        <v>915</v>
      </c>
      <c r="C609" s="2430">
        <v>2007</v>
      </c>
      <c r="D609" s="1701">
        <v>0.6</v>
      </c>
      <c r="E609" s="1703">
        <v>7.3</v>
      </c>
      <c r="F609" s="1702" t="s">
        <v>2228</v>
      </c>
      <c r="G609" s="1698">
        <v>2008</v>
      </c>
      <c r="H609" s="1699">
        <v>0.6</v>
      </c>
      <c r="I609" s="1700">
        <v>7.9</v>
      </c>
      <c r="J609" s="1697" t="s">
        <v>2228</v>
      </c>
      <c r="K609" s="1698">
        <v>2009</v>
      </c>
      <c r="L609" s="1695">
        <v>0.58440000000000003</v>
      </c>
      <c r="M609" s="1695">
        <v>7.6</v>
      </c>
      <c r="N609" s="1697" t="s">
        <v>2228</v>
      </c>
      <c r="O609" s="1696">
        <v>2010</v>
      </c>
      <c r="P609" s="1695">
        <v>0.6</v>
      </c>
      <c r="Q609" s="2424" t="s">
        <v>2228</v>
      </c>
      <c r="R609" s="2431">
        <v>2011</v>
      </c>
      <c r="S609" s="1695">
        <v>0.55680000000000007</v>
      </c>
      <c r="T609" s="2424" t="s">
        <v>2229</v>
      </c>
      <c r="V609"/>
      <c r="W609"/>
      <c r="X609"/>
      <c r="Y609"/>
      <c r="Z609"/>
      <c r="AA609"/>
      <c r="AB609"/>
      <c r="AC609"/>
      <c r="AD609"/>
      <c r="AE609"/>
    </row>
    <row r="610" spans="1:31" x14ac:dyDescent="0.25">
      <c r="A610" s="1597" t="s">
        <v>881</v>
      </c>
      <c r="B610" s="1599" t="s">
        <v>913</v>
      </c>
      <c r="C610" s="2430">
        <v>2007</v>
      </c>
      <c r="D610" s="1701">
        <v>3.3</v>
      </c>
      <c r="E610" s="1702">
        <v>7.3</v>
      </c>
      <c r="F610" s="1702" t="s">
        <v>2228</v>
      </c>
      <c r="G610" s="1698">
        <v>2008</v>
      </c>
      <c r="H610" s="1699">
        <v>4.4000000000000004</v>
      </c>
      <c r="I610" s="1697">
        <v>8.1</v>
      </c>
      <c r="J610" s="1697" t="s">
        <v>2229</v>
      </c>
      <c r="K610" s="1698">
        <v>2009</v>
      </c>
      <c r="L610" s="1695">
        <v>4.4516</v>
      </c>
      <c r="M610" s="1695">
        <v>6.4</v>
      </c>
      <c r="N610" s="1697" t="s">
        <v>2228</v>
      </c>
      <c r="O610" s="1696">
        <v>2010</v>
      </c>
      <c r="P610" s="1695">
        <v>4.0999999999999996</v>
      </c>
      <c r="Q610" s="2424" t="s">
        <v>2228</v>
      </c>
      <c r="R610" s="2431">
        <v>2011</v>
      </c>
      <c r="S610" s="1695">
        <v>4.0972</v>
      </c>
      <c r="T610" s="1697" t="s">
        <v>2228</v>
      </c>
      <c r="V610"/>
      <c r="W610"/>
      <c r="X610"/>
      <c r="Y610"/>
      <c r="Z610"/>
      <c r="AA610"/>
      <c r="AB610"/>
      <c r="AC610"/>
      <c r="AD610"/>
      <c r="AE610"/>
    </row>
    <row r="611" spans="1:31" x14ac:dyDescent="0.25">
      <c r="A611" s="1597" t="s">
        <v>881</v>
      </c>
      <c r="B611" s="1599" t="s">
        <v>911</v>
      </c>
      <c r="C611" s="2430">
        <v>2007</v>
      </c>
      <c r="D611" s="1701">
        <v>1.7</v>
      </c>
      <c r="E611" s="1703">
        <v>6.9</v>
      </c>
      <c r="F611" s="1702" t="s">
        <v>2228</v>
      </c>
      <c r="G611" s="1698">
        <v>2008</v>
      </c>
      <c r="H611" s="1699">
        <v>1.6</v>
      </c>
      <c r="I611" s="1700">
        <v>8</v>
      </c>
      <c r="J611" s="1697" t="s">
        <v>2229</v>
      </c>
      <c r="K611" s="1698">
        <v>2009</v>
      </c>
      <c r="L611" s="1695">
        <v>1.5648000000000002</v>
      </c>
      <c r="M611" s="1695">
        <v>7.5</v>
      </c>
      <c r="N611" s="1697" t="s">
        <v>2228</v>
      </c>
      <c r="O611" s="1696">
        <v>2010</v>
      </c>
      <c r="P611" s="1695">
        <v>1.7</v>
      </c>
      <c r="Q611" s="1697" t="s">
        <v>2228</v>
      </c>
      <c r="R611" s="2431">
        <v>2011</v>
      </c>
      <c r="S611" s="1695">
        <v>1.6479999999999999</v>
      </c>
      <c r="T611" s="2424" t="s">
        <v>2229</v>
      </c>
      <c r="V611"/>
      <c r="W611"/>
      <c r="X611"/>
      <c r="Y611"/>
      <c r="Z611"/>
      <c r="AA611"/>
      <c r="AB611"/>
      <c r="AC611"/>
      <c r="AD611"/>
      <c r="AE611"/>
    </row>
    <row r="612" spans="1:31" x14ac:dyDescent="0.25">
      <c r="A612" s="1597" t="s">
        <v>881</v>
      </c>
      <c r="B612" s="1599" t="s">
        <v>910</v>
      </c>
      <c r="C612" s="2430">
        <v>2007</v>
      </c>
      <c r="D612" s="1701">
        <v>1.1000000000000001</v>
      </c>
      <c r="E612" s="1702">
        <v>7.3</v>
      </c>
      <c r="F612" s="1702" t="s">
        <v>2228</v>
      </c>
      <c r="G612" s="1698">
        <v>2008</v>
      </c>
      <c r="H612" s="1699">
        <v>1.3</v>
      </c>
      <c r="I612" s="1697">
        <v>6.1</v>
      </c>
      <c r="J612" s="1697" t="s">
        <v>2228</v>
      </c>
      <c r="K612" s="1698">
        <v>2009</v>
      </c>
      <c r="L612" s="1695">
        <v>1.28</v>
      </c>
      <c r="M612" s="1695">
        <v>7.9</v>
      </c>
      <c r="N612" s="1697" t="s">
        <v>2228</v>
      </c>
      <c r="O612" s="1696">
        <v>2010</v>
      </c>
      <c r="P612" s="1695">
        <v>1.3</v>
      </c>
      <c r="Q612" s="2424" t="s">
        <v>2228</v>
      </c>
      <c r="R612" s="2431">
        <v>2011</v>
      </c>
      <c r="S612" s="1695">
        <v>1.2792000000000001</v>
      </c>
      <c r="T612" s="1697" t="s">
        <v>2228</v>
      </c>
      <c r="V612"/>
      <c r="W612"/>
      <c r="X612"/>
      <c r="Y612"/>
      <c r="Z612"/>
      <c r="AA612"/>
      <c r="AB612"/>
      <c r="AC612"/>
      <c r="AD612"/>
      <c r="AE612"/>
    </row>
    <row r="613" spans="1:31" x14ac:dyDescent="0.25">
      <c r="A613" s="1597" t="s">
        <v>881</v>
      </c>
      <c r="B613" s="1599" t="s">
        <v>908</v>
      </c>
      <c r="C613" s="2430">
        <v>2007</v>
      </c>
      <c r="D613" s="1701">
        <v>2.1</v>
      </c>
      <c r="E613" s="1700">
        <v>4.0999999999999996</v>
      </c>
      <c r="F613" s="1697" t="s">
        <v>2227</v>
      </c>
      <c r="G613" s="1698">
        <v>2008</v>
      </c>
      <c r="H613" s="1699">
        <v>2.4</v>
      </c>
      <c r="I613" s="1700">
        <v>4</v>
      </c>
      <c r="J613" s="1697" t="s">
        <v>2227</v>
      </c>
      <c r="K613" s="1698">
        <v>2009</v>
      </c>
      <c r="L613" s="1695">
        <v>2.3775999999999997</v>
      </c>
      <c r="M613" s="1695">
        <v>8</v>
      </c>
      <c r="N613" s="1697" t="s">
        <v>2229</v>
      </c>
      <c r="O613" s="1696">
        <v>2010</v>
      </c>
      <c r="P613" s="1695">
        <v>2.2000000000000002</v>
      </c>
      <c r="Q613" s="2424" t="s">
        <v>2229</v>
      </c>
      <c r="R613" s="2431">
        <v>2011</v>
      </c>
      <c r="S613" s="1695">
        <v>2.21</v>
      </c>
      <c r="T613" s="1697" t="s">
        <v>2228</v>
      </c>
      <c r="V613"/>
      <c r="W613"/>
      <c r="X613"/>
      <c r="Y613"/>
      <c r="Z613"/>
      <c r="AA613"/>
      <c r="AB613"/>
      <c r="AC613"/>
      <c r="AD613"/>
      <c r="AE613"/>
    </row>
    <row r="614" spans="1:31" x14ac:dyDescent="0.25">
      <c r="A614" s="1597" t="s">
        <v>881</v>
      </c>
      <c r="B614" s="1599" t="s">
        <v>907</v>
      </c>
      <c r="C614" s="2430">
        <v>2007</v>
      </c>
      <c r="D614" s="1701">
        <v>5.2</v>
      </c>
      <c r="E614" s="1702">
        <v>7.4</v>
      </c>
      <c r="F614" s="1702" t="s">
        <v>2228</v>
      </c>
      <c r="G614" s="1698">
        <v>2008</v>
      </c>
      <c r="H614" s="1699">
        <v>6.2</v>
      </c>
      <c r="I614" s="1697">
        <v>7.7</v>
      </c>
      <c r="J614" s="1697" t="s">
        <v>2228</v>
      </c>
      <c r="K614" s="1698">
        <v>2009</v>
      </c>
      <c r="L614" s="1695">
        <v>6.306</v>
      </c>
      <c r="M614" s="1695">
        <v>8.6999999999999993</v>
      </c>
      <c r="N614" s="1697" t="s">
        <v>2229</v>
      </c>
      <c r="O614" s="1696">
        <v>2010</v>
      </c>
      <c r="P614" s="1695">
        <v>6.2</v>
      </c>
      <c r="Q614" s="2424" t="s">
        <v>2229</v>
      </c>
      <c r="R614" s="2431">
        <v>2011</v>
      </c>
      <c r="S614" s="1695">
        <v>6.2032000000000007</v>
      </c>
      <c r="T614" s="2424" t="s">
        <v>2229</v>
      </c>
      <c r="V614"/>
      <c r="W614"/>
      <c r="X614"/>
      <c r="Y614"/>
      <c r="Z614"/>
      <c r="AA614"/>
      <c r="AB614"/>
      <c r="AC614"/>
      <c r="AD614"/>
      <c r="AE614"/>
    </row>
    <row r="615" spans="1:31" x14ac:dyDescent="0.25">
      <c r="A615" s="1597" t="s">
        <v>881</v>
      </c>
      <c r="B615" s="1599" t="s">
        <v>906</v>
      </c>
      <c r="C615" s="2430">
        <v>2007</v>
      </c>
      <c r="D615" s="1701">
        <v>0.9</v>
      </c>
      <c r="E615" s="1703">
        <v>6.2</v>
      </c>
      <c r="F615" s="1702" t="s">
        <v>2228</v>
      </c>
      <c r="G615" s="1698">
        <v>2008</v>
      </c>
      <c r="H615" s="1699">
        <v>0.8</v>
      </c>
      <c r="I615" s="1700">
        <v>6.4</v>
      </c>
      <c r="J615" s="1697" t="s">
        <v>2228</v>
      </c>
      <c r="K615" s="1698">
        <v>2009</v>
      </c>
      <c r="L615" s="1695">
        <v>0.84520000000000006</v>
      </c>
      <c r="M615" s="1695">
        <v>9.5</v>
      </c>
      <c r="N615" s="1697" t="s">
        <v>2229</v>
      </c>
      <c r="O615" s="1696">
        <v>2010</v>
      </c>
      <c r="P615" s="1695">
        <v>0.9</v>
      </c>
      <c r="Q615" s="2424" t="s">
        <v>2228</v>
      </c>
      <c r="R615" s="2431">
        <v>2011</v>
      </c>
      <c r="S615" s="1695">
        <v>0.85880000000000012</v>
      </c>
      <c r="T615" s="1697" t="s">
        <v>2228</v>
      </c>
      <c r="V615"/>
      <c r="W615"/>
      <c r="X615"/>
      <c r="Y615"/>
      <c r="Z615"/>
      <c r="AA615"/>
      <c r="AB615"/>
      <c r="AC615"/>
      <c r="AD615"/>
      <c r="AE615"/>
    </row>
    <row r="616" spans="1:31" x14ac:dyDescent="0.25">
      <c r="A616" s="1597" t="s">
        <v>881</v>
      </c>
      <c r="B616" s="1599" t="s">
        <v>904</v>
      </c>
      <c r="C616" s="2430">
        <v>2007</v>
      </c>
      <c r="D616" s="1701">
        <v>1</v>
      </c>
      <c r="E616" s="1702">
        <v>7</v>
      </c>
      <c r="F616" s="1702" t="s">
        <v>2228</v>
      </c>
      <c r="G616" s="1698">
        <v>2008</v>
      </c>
      <c r="H616" s="1699">
        <v>1.1000000000000001</v>
      </c>
      <c r="I616" s="1697">
        <v>6.2</v>
      </c>
      <c r="J616" s="1697" t="s">
        <v>2228</v>
      </c>
      <c r="K616" s="1698">
        <v>2009</v>
      </c>
      <c r="L616" s="1695">
        <v>1.1336000000000002</v>
      </c>
      <c r="M616" s="1695">
        <v>8.6</v>
      </c>
      <c r="N616" s="1697" t="s">
        <v>2229</v>
      </c>
      <c r="O616" s="1696">
        <v>2010</v>
      </c>
      <c r="P616" s="1695">
        <v>1.3</v>
      </c>
      <c r="Q616" s="2424" t="s">
        <v>2229</v>
      </c>
      <c r="R616" s="2431">
        <v>2011</v>
      </c>
      <c r="S616" s="1695">
        <v>1.2564000000000002</v>
      </c>
      <c r="T616" s="2424" t="s">
        <v>2229</v>
      </c>
      <c r="V616"/>
      <c r="W616"/>
      <c r="X616"/>
      <c r="Y616"/>
      <c r="Z616"/>
      <c r="AA616"/>
      <c r="AB616"/>
      <c r="AC616"/>
      <c r="AD616"/>
      <c r="AE616"/>
    </row>
    <row r="617" spans="1:31" x14ac:dyDescent="0.25">
      <c r="A617" s="1597" t="s">
        <v>881</v>
      </c>
      <c r="B617" s="1599" t="s">
        <v>902</v>
      </c>
      <c r="C617" s="2430">
        <v>2007</v>
      </c>
      <c r="D617" s="1701">
        <v>133.30000000000001</v>
      </c>
      <c r="E617" s="1697">
        <v>5.0999999999999996</v>
      </c>
      <c r="F617" s="1697" t="s">
        <v>2227</v>
      </c>
      <c r="G617" s="1698">
        <v>2008</v>
      </c>
      <c r="H617" s="1699">
        <v>128.9</v>
      </c>
      <c r="I617" s="1697">
        <v>6.2</v>
      </c>
      <c r="J617" s="1697" t="s">
        <v>2228</v>
      </c>
      <c r="K617" s="1698">
        <v>2009</v>
      </c>
      <c r="L617" s="1695">
        <v>130.32599999999999</v>
      </c>
      <c r="M617" s="1695">
        <v>7.615384615384615</v>
      </c>
      <c r="N617" s="1697" t="s">
        <v>2228</v>
      </c>
      <c r="O617" s="1696">
        <v>2010</v>
      </c>
      <c r="P617" s="1695">
        <v>124.6</v>
      </c>
      <c r="Q617" s="2424" t="s">
        <v>2228</v>
      </c>
      <c r="R617" s="2431">
        <v>2011</v>
      </c>
      <c r="S617" s="1695">
        <v>125.06279999999998</v>
      </c>
      <c r="T617" s="2424" t="s">
        <v>2229</v>
      </c>
      <c r="V617"/>
      <c r="W617"/>
      <c r="X617"/>
      <c r="Y617"/>
      <c r="Z617"/>
      <c r="AA617"/>
      <c r="AB617"/>
      <c r="AC617"/>
      <c r="AD617"/>
      <c r="AE617"/>
    </row>
    <row r="618" spans="1:31" x14ac:dyDescent="0.25">
      <c r="A618" s="1597" t="s">
        <v>881</v>
      </c>
      <c r="B618" s="1599" t="s">
        <v>900</v>
      </c>
      <c r="C618" s="2430">
        <v>2007</v>
      </c>
      <c r="D618" s="1701">
        <v>7.9</v>
      </c>
      <c r="E618" s="1702">
        <v>6.5</v>
      </c>
      <c r="F618" s="1702" t="s">
        <v>2228</v>
      </c>
      <c r="G618" s="1698">
        <v>2008</v>
      </c>
      <c r="H618" s="1699">
        <v>8.1</v>
      </c>
      <c r="I618" s="1697">
        <v>7.7</v>
      </c>
      <c r="J618" s="1697" t="s">
        <v>2228</v>
      </c>
      <c r="K618" s="1698">
        <v>2009</v>
      </c>
      <c r="L618" s="1695">
        <v>8.2156000000000002</v>
      </c>
      <c r="M618" s="1695">
        <v>7.7</v>
      </c>
      <c r="N618" s="1697" t="s">
        <v>2228</v>
      </c>
      <c r="O618" s="1696">
        <v>2010</v>
      </c>
      <c r="P618" s="1695">
        <v>8.1999999999999993</v>
      </c>
      <c r="Q618" s="2424" t="s">
        <v>2229</v>
      </c>
      <c r="R618" s="2431">
        <v>2011</v>
      </c>
      <c r="S618" s="1695">
        <v>8.184800000000001</v>
      </c>
      <c r="T618" s="1697" t="s">
        <v>2228</v>
      </c>
      <c r="V618"/>
      <c r="W618"/>
      <c r="X618"/>
      <c r="Y618"/>
      <c r="Z618"/>
      <c r="AA618"/>
      <c r="AB618"/>
      <c r="AC618"/>
      <c r="AD618"/>
      <c r="AE618"/>
    </row>
    <row r="619" spans="1:31" x14ac:dyDescent="0.25">
      <c r="A619" s="1597" t="s">
        <v>881</v>
      </c>
      <c r="B619" s="1599" t="s">
        <v>898</v>
      </c>
      <c r="C619" s="2430">
        <v>2007</v>
      </c>
      <c r="D619" s="1701">
        <v>1.8</v>
      </c>
      <c r="E619" s="1700">
        <v>4.7</v>
      </c>
      <c r="F619" s="1697" t="s">
        <v>2227</v>
      </c>
      <c r="G619" s="1698">
        <v>2008</v>
      </c>
      <c r="H619" s="1699">
        <v>2.2000000000000002</v>
      </c>
      <c r="I619" s="1700">
        <v>7.7</v>
      </c>
      <c r="J619" s="1697" t="s">
        <v>2228</v>
      </c>
      <c r="K619" s="1698">
        <v>2009</v>
      </c>
      <c r="L619" s="1695">
        <v>2.1960000000000002</v>
      </c>
      <c r="M619" s="1695">
        <v>5.6</v>
      </c>
      <c r="N619" s="1695" t="s">
        <v>2227</v>
      </c>
      <c r="O619" s="1696">
        <v>2010</v>
      </c>
      <c r="P619" s="1695">
        <v>2.2999999999999998</v>
      </c>
      <c r="Q619" s="2424" t="s">
        <v>2227</v>
      </c>
      <c r="R619" s="2431">
        <v>2011</v>
      </c>
      <c r="S619" s="1695">
        <v>2.2864</v>
      </c>
      <c r="T619" s="2424" t="s">
        <v>2229</v>
      </c>
      <c r="V619"/>
      <c r="W619"/>
      <c r="X619"/>
      <c r="Y619"/>
      <c r="Z619"/>
      <c r="AA619"/>
      <c r="AB619"/>
      <c r="AC619"/>
      <c r="AD619"/>
      <c r="AE619"/>
    </row>
    <row r="620" spans="1:31" x14ac:dyDescent="0.25">
      <c r="A620" s="1597" t="s">
        <v>881</v>
      </c>
      <c r="B620" s="1599" t="s">
        <v>896</v>
      </c>
      <c r="C620" s="2430">
        <v>2007</v>
      </c>
      <c r="D620" s="1701">
        <v>0.8</v>
      </c>
      <c r="E620" s="1697">
        <v>8.4</v>
      </c>
      <c r="F620" s="1697" t="s">
        <v>2229</v>
      </c>
      <c r="G620" s="1698">
        <v>2008</v>
      </c>
      <c r="H620" s="1699">
        <v>0.8</v>
      </c>
      <c r="I620" s="1697">
        <v>7.4</v>
      </c>
      <c r="J620" s="1697" t="s">
        <v>2228</v>
      </c>
      <c r="K620" s="1698">
        <v>2009</v>
      </c>
      <c r="L620" s="1695">
        <v>0.76600000000000001</v>
      </c>
      <c r="M620" s="1695">
        <v>8.4</v>
      </c>
      <c r="N620" s="1697" t="s">
        <v>2229</v>
      </c>
      <c r="O620" s="1696">
        <v>2010</v>
      </c>
      <c r="P620" s="1695">
        <v>0.8</v>
      </c>
      <c r="Q620" s="1697" t="s">
        <v>2228</v>
      </c>
      <c r="R620" s="2431">
        <v>2011</v>
      </c>
      <c r="S620" s="1695">
        <v>0.83920000000000006</v>
      </c>
      <c r="T620" s="1697" t="s">
        <v>2228</v>
      </c>
      <c r="V620"/>
      <c r="W620"/>
      <c r="X620"/>
      <c r="Y620"/>
      <c r="Z620"/>
      <c r="AA620"/>
      <c r="AB620"/>
      <c r="AC620"/>
      <c r="AD620"/>
      <c r="AE620"/>
    </row>
    <row r="621" spans="1:31" x14ac:dyDescent="0.25">
      <c r="A621" s="1597" t="s">
        <v>881</v>
      </c>
      <c r="B621" s="1599" t="s">
        <v>894</v>
      </c>
      <c r="C621" s="2430">
        <v>2007</v>
      </c>
      <c r="D621" s="1701">
        <v>10.7</v>
      </c>
      <c r="E621" s="1700">
        <v>8.6</v>
      </c>
      <c r="F621" s="1697" t="s">
        <v>2229</v>
      </c>
      <c r="G621" s="1698">
        <v>2008</v>
      </c>
      <c r="H621" s="1699">
        <v>11</v>
      </c>
      <c r="I621" s="1700">
        <v>7.5</v>
      </c>
      <c r="J621" s="1697" t="s">
        <v>2228</v>
      </c>
      <c r="K621" s="1698">
        <v>2009</v>
      </c>
      <c r="L621" s="1695">
        <v>11.096</v>
      </c>
      <c r="M621" s="1695">
        <v>8.1999999999999993</v>
      </c>
      <c r="N621" s="1697" t="s">
        <v>2229</v>
      </c>
      <c r="O621" s="1696">
        <v>2010</v>
      </c>
      <c r="P621" s="1695">
        <v>11.1</v>
      </c>
      <c r="Q621" s="2424" t="s">
        <v>2227</v>
      </c>
      <c r="R621" s="2431">
        <v>2011</v>
      </c>
      <c r="S621" s="1695">
        <v>11.148</v>
      </c>
      <c r="T621" s="1697" t="s">
        <v>2228</v>
      </c>
      <c r="V621"/>
      <c r="W621"/>
      <c r="X621"/>
      <c r="Y621"/>
      <c r="Z621"/>
      <c r="AA621"/>
      <c r="AB621"/>
      <c r="AC621"/>
      <c r="AD621"/>
      <c r="AE621"/>
    </row>
    <row r="622" spans="1:31" x14ac:dyDescent="0.25">
      <c r="A622" s="1597" t="s">
        <v>881</v>
      </c>
      <c r="B622" s="1599" t="s">
        <v>892</v>
      </c>
      <c r="C622" s="2430">
        <v>2007</v>
      </c>
      <c r="D622" s="1701">
        <v>2.6</v>
      </c>
      <c r="E622" s="1697">
        <v>8.1999999999999993</v>
      </c>
      <c r="F622" s="1697" t="s">
        <v>2229</v>
      </c>
      <c r="G622" s="1698">
        <v>2008</v>
      </c>
      <c r="H622" s="1699">
        <v>2.9</v>
      </c>
      <c r="I622" s="1697">
        <v>8.3000000000000007</v>
      </c>
      <c r="J622" s="1697" t="s">
        <v>2229</v>
      </c>
      <c r="K622" s="1698">
        <v>2009</v>
      </c>
      <c r="L622" s="1695">
        <v>2.8980000000000001</v>
      </c>
      <c r="M622" s="1695">
        <v>8.3000000000000007</v>
      </c>
      <c r="N622" s="1697" t="s">
        <v>2229</v>
      </c>
      <c r="O622" s="1696">
        <v>2010</v>
      </c>
      <c r="P622" s="1695">
        <v>2.9</v>
      </c>
      <c r="Q622" s="2424" t="s">
        <v>2229</v>
      </c>
      <c r="R622" s="2431">
        <v>2011</v>
      </c>
      <c r="S622" s="1695">
        <v>2.8892000000000002</v>
      </c>
      <c r="T622" s="1697" t="s">
        <v>2228</v>
      </c>
      <c r="V622"/>
      <c r="W622"/>
      <c r="X622"/>
      <c r="Y622"/>
      <c r="Z622"/>
      <c r="AA622"/>
      <c r="AB622"/>
      <c r="AC622"/>
      <c r="AD622"/>
      <c r="AE622"/>
    </row>
    <row r="623" spans="1:31" x14ac:dyDescent="0.25">
      <c r="A623" s="1597" t="s">
        <v>881</v>
      </c>
      <c r="B623" s="1599" t="s">
        <v>890</v>
      </c>
      <c r="C623" s="2430">
        <v>2007</v>
      </c>
      <c r="D623" s="1701">
        <v>1</v>
      </c>
      <c r="E623" s="1700">
        <v>8.3000000000000007</v>
      </c>
      <c r="F623" s="1697" t="s">
        <v>2229</v>
      </c>
      <c r="G623" s="1698">
        <v>2008</v>
      </c>
      <c r="H623" s="1699">
        <v>1.1000000000000001</v>
      </c>
      <c r="I623" s="1700">
        <v>5.9</v>
      </c>
      <c r="J623" s="1697" t="s">
        <v>2227</v>
      </c>
      <c r="K623" s="1698">
        <v>2009</v>
      </c>
      <c r="L623" s="1695">
        <v>1.0672000000000001</v>
      </c>
      <c r="M623" s="1695">
        <v>7.2</v>
      </c>
      <c r="N623" s="1697" t="s">
        <v>2228</v>
      </c>
      <c r="O623" s="1696">
        <v>2010</v>
      </c>
      <c r="P623" s="1695">
        <v>1.1000000000000001</v>
      </c>
      <c r="Q623" s="2424" t="s">
        <v>2229</v>
      </c>
      <c r="R623" s="2431">
        <v>2011</v>
      </c>
      <c r="S623" s="1695">
        <v>1.0692000000000002</v>
      </c>
      <c r="T623" s="1697" t="s">
        <v>2228</v>
      </c>
      <c r="V623"/>
      <c r="W623"/>
      <c r="X623"/>
      <c r="Y623"/>
      <c r="Z623"/>
      <c r="AA623"/>
      <c r="AB623"/>
      <c r="AC623"/>
      <c r="AD623"/>
      <c r="AE623"/>
    </row>
    <row r="624" spans="1:31" x14ac:dyDescent="0.25">
      <c r="A624" s="1597" t="s">
        <v>881</v>
      </c>
      <c r="B624" s="1599" t="s">
        <v>888</v>
      </c>
      <c r="C624" s="2430">
        <v>2007</v>
      </c>
      <c r="D624" s="1701">
        <v>0.5</v>
      </c>
      <c r="E624" s="1697">
        <v>8.6999999999999993</v>
      </c>
      <c r="F624" s="1697" t="s">
        <v>2229</v>
      </c>
      <c r="G624" s="1698">
        <v>2008</v>
      </c>
      <c r="H624" s="1699">
        <v>1</v>
      </c>
      <c r="I624" s="1697">
        <v>9.5</v>
      </c>
      <c r="J624" s="1697" t="s">
        <v>2229</v>
      </c>
      <c r="K624" s="1698">
        <v>2009</v>
      </c>
      <c r="L624" s="1695">
        <v>1.0844</v>
      </c>
      <c r="M624" s="1695">
        <v>8.5</v>
      </c>
      <c r="N624" s="1697" t="s">
        <v>2229</v>
      </c>
      <c r="O624" s="1696">
        <v>2010</v>
      </c>
      <c r="P624" s="1695">
        <v>0.5</v>
      </c>
      <c r="Q624" s="2424" t="s">
        <v>2229</v>
      </c>
      <c r="R624" s="2431">
        <v>2011</v>
      </c>
      <c r="S624" s="1695">
        <v>0.56880000000000008</v>
      </c>
      <c r="T624" s="2424" t="s">
        <v>2229</v>
      </c>
      <c r="V624"/>
      <c r="W624"/>
      <c r="X624"/>
      <c r="Y624"/>
      <c r="Z624"/>
      <c r="AA624"/>
      <c r="AB624"/>
      <c r="AC624"/>
      <c r="AD624"/>
      <c r="AE624"/>
    </row>
    <row r="625" spans="1:31" x14ac:dyDescent="0.25">
      <c r="A625" s="1597" t="s">
        <v>881</v>
      </c>
      <c r="B625" s="1599" t="s">
        <v>886</v>
      </c>
      <c r="C625" s="2430">
        <v>2007</v>
      </c>
      <c r="D625" s="1701">
        <v>0.7</v>
      </c>
      <c r="E625" s="1700">
        <v>8.1</v>
      </c>
      <c r="F625" s="1697" t="s">
        <v>2229</v>
      </c>
      <c r="G625" s="1698">
        <v>2008</v>
      </c>
      <c r="H625" s="1699">
        <v>0.7</v>
      </c>
      <c r="I625" s="1700">
        <v>8.5</v>
      </c>
      <c r="J625" s="1697" t="s">
        <v>2229</v>
      </c>
      <c r="K625" s="1698">
        <v>2009</v>
      </c>
      <c r="L625" s="1695">
        <v>0.73399999999999999</v>
      </c>
      <c r="M625" s="1695">
        <v>8.3000000000000007</v>
      </c>
      <c r="N625" s="1697" t="s">
        <v>2229</v>
      </c>
      <c r="O625" s="1696">
        <v>2010</v>
      </c>
      <c r="P625" s="1695">
        <v>0.7</v>
      </c>
      <c r="Q625" s="2424" t="s">
        <v>2229</v>
      </c>
      <c r="R625" s="2431">
        <v>2011</v>
      </c>
      <c r="S625" s="1695">
        <v>0.73920000000000008</v>
      </c>
      <c r="T625" s="2424" t="s">
        <v>2229</v>
      </c>
      <c r="V625"/>
      <c r="W625"/>
      <c r="X625"/>
      <c r="Y625"/>
      <c r="Z625"/>
      <c r="AA625"/>
      <c r="AB625"/>
      <c r="AC625"/>
      <c r="AD625"/>
      <c r="AE625"/>
    </row>
    <row r="626" spans="1:31" x14ac:dyDescent="0.25">
      <c r="A626" s="1597" t="s">
        <v>881</v>
      </c>
      <c r="B626" s="1599" t="s">
        <v>884</v>
      </c>
      <c r="C626" s="2430">
        <v>2007</v>
      </c>
      <c r="D626" s="1701">
        <v>0.6</v>
      </c>
      <c r="E626" s="1697">
        <v>5.9</v>
      </c>
      <c r="F626" s="1697" t="s">
        <v>2227</v>
      </c>
      <c r="G626" s="1698">
        <v>2008</v>
      </c>
      <c r="H626" s="1699">
        <v>0.6</v>
      </c>
      <c r="I626" s="1697">
        <v>4.5999999999999996</v>
      </c>
      <c r="J626" s="1697" t="s">
        <v>2227</v>
      </c>
      <c r="K626" s="1698">
        <v>2009</v>
      </c>
      <c r="L626" s="1695">
        <v>0.60520000000000007</v>
      </c>
      <c r="M626" s="1695">
        <v>8.6</v>
      </c>
      <c r="N626" s="1697" t="s">
        <v>2229</v>
      </c>
      <c r="O626" s="1696">
        <v>2010</v>
      </c>
      <c r="P626" s="1695">
        <v>0.7</v>
      </c>
      <c r="Q626" s="2424" t="s">
        <v>2228</v>
      </c>
      <c r="R626" s="2431">
        <v>2011</v>
      </c>
      <c r="S626" s="1695">
        <v>0.72680000000000011</v>
      </c>
      <c r="T626" s="1697" t="s">
        <v>2228</v>
      </c>
      <c r="V626"/>
      <c r="W626"/>
      <c r="X626"/>
      <c r="Y626"/>
      <c r="Z626"/>
      <c r="AA626"/>
      <c r="AB626"/>
      <c r="AC626"/>
      <c r="AD626"/>
      <c r="AE626"/>
    </row>
    <row r="627" spans="1:31" x14ac:dyDescent="0.25">
      <c r="A627" s="1597" t="s">
        <v>881</v>
      </c>
      <c r="B627" s="1599" t="s">
        <v>882</v>
      </c>
      <c r="C627" s="2430">
        <v>2007</v>
      </c>
      <c r="D627" s="1701">
        <v>0.9</v>
      </c>
      <c r="E627" s="1703">
        <v>6.8</v>
      </c>
      <c r="F627" s="1702" t="s">
        <v>2228</v>
      </c>
      <c r="G627" s="1698">
        <v>2008</v>
      </c>
      <c r="H627" s="1699">
        <v>0.9</v>
      </c>
      <c r="I627" s="1700">
        <v>7.3</v>
      </c>
      <c r="J627" s="1697" t="s">
        <v>2228</v>
      </c>
      <c r="K627" s="1698">
        <v>2009</v>
      </c>
      <c r="L627" s="1695">
        <v>0.93680000000000008</v>
      </c>
      <c r="M627" s="1695">
        <v>6.7</v>
      </c>
      <c r="N627" s="1697" t="s">
        <v>2228</v>
      </c>
      <c r="O627" s="1696">
        <v>2010</v>
      </c>
      <c r="P627" s="1695">
        <v>1</v>
      </c>
      <c r="Q627" s="2424" t="s">
        <v>2228</v>
      </c>
      <c r="R627" s="2431">
        <v>2011</v>
      </c>
      <c r="S627" s="1695">
        <v>0.99880000000000002</v>
      </c>
      <c r="T627" s="1697" t="s">
        <v>2228</v>
      </c>
      <c r="V627"/>
      <c r="W627"/>
      <c r="X627"/>
      <c r="Y627"/>
      <c r="Z627"/>
      <c r="AA627"/>
      <c r="AB627"/>
      <c r="AC627"/>
      <c r="AD627"/>
      <c r="AE627"/>
    </row>
    <row r="628" spans="1:31" x14ac:dyDescent="0.25">
      <c r="A628" s="1597" t="s">
        <v>840</v>
      </c>
      <c r="B628" s="1599" t="s">
        <v>879</v>
      </c>
      <c r="C628" s="2430">
        <v>2007</v>
      </c>
      <c r="D628" s="1699">
        <v>1</v>
      </c>
      <c r="E628" s="1697">
        <v>8.6999999999999993</v>
      </c>
      <c r="F628" s="1697" t="s">
        <v>2229</v>
      </c>
      <c r="G628" s="1698">
        <v>2008</v>
      </c>
      <c r="H628" s="1699">
        <v>1.1000000000000001</v>
      </c>
      <c r="I628" s="1697">
        <v>8.6</v>
      </c>
      <c r="J628" s="1697" t="s">
        <v>2229</v>
      </c>
      <c r="K628" s="1698">
        <v>2009</v>
      </c>
      <c r="L628" s="1695">
        <v>1.1604000000000001</v>
      </c>
      <c r="M628" s="1695">
        <v>9</v>
      </c>
      <c r="N628" s="1697" t="s">
        <v>2229</v>
      </c>
      <c r="O628" s="1696">
        <v>2010</v>
      </c>
      <c r="P628" s="1695">
        <v>1.2</v>
      </c>
      <c r="Q628" s="2424" t="s">
        <v>2229</v>
      </c>
      <c r="R628" s="2431">
        <v>2011</v>
      </c>
      <c r="S628" s="1695">
        <v>1.232</v>
      </c>
      <c r="T628" s="2424" t="s">
        <v>2229</v>
      </c>
      <c r="V628"/>
      <c r="W628"/>
      <c r="X628"/>
      <c r="Y628"/>
      <c r="Z628"/>
      <c r="AA628"/>
      <c r="AB628"/>
      <c r="AC628"/>
      <c r="AD628"/>
      <c r="AE628"/>
    </row>
    <row r="629" spans="1:31" x14ac:dyDescent="0.25">
      <c r="A629" s="1597" t="s">
        <v>840</v>
      </c>
      <c r="B629" s="1599" t="s">
        <v>877</v>
      </c>
      <c r="C629" s="2430">
        <v>2007</v>
      </c>
      <c r="D629" s="1699">
        <v>0.8</v>
      </c>
      <c r="E629" s="1700">
        <v>8.5</v>
      </c>
      <c r="F629" s="1697" t="s">
        <v>2229</v>
      </c>
      <c r="G629" s="1698">
        <v>2008</v>
      </c>
      <c r="H629" s="1699">
        <v>0.9</v>
      </c>
      <c r="I629" s="1700">
        <v>7.5</v>
      </c>
      <c r="J629" s="1697" t="s">
        <v>2228</v>
      </c>
      <c r="K629" s="1698">
        <v>2009</v>
      </c>
      <c r="L629" s="1695">
        <v>0.91959999999999997</v>
      </c>
      <c r="M629" s="1695">
        <v>8.3000000000000007</v>
      </c>
      <c r="N629" s="1697" t="s">
        <v>2229</v>
      </c>
      <c r="O629" s="1696">
        <v>2010</v>
      </c>
      <c r="P629" s="1695">
        <v>0.8</v>
      </c>
      <c r="Q629" s="1697" t="s">
        <v>2229</v>
      </c>
      <c r="R629" s="2431">
        <v>2011</v>
      </c>
      <c r="S629" s="1695">
        <v>0.78200000000000003</v>
      </c>
      <c r="T629" s="2424" t="s">
        <v>2229</v>
      </c>
      <c r="V629"/>
      <c r="W629"/>
      <c r="X629"/>
      <c r="Y629"/>
      <c r="Z629"/>
      <c r="AA629"/>
      <c r="AB629"/>
      <c r="AC629"/>
      <c r="AD629"/>
      <c r="AE629"/>
    </row>
    <row r="630" spans="1:31" x14ac:dyDescent="0.25">
      <c r="A630" s="1597" t="s">
        <v>840</v>
      </c>
      <c r="B630" s="1599" t="s">
        <v>876</v>
      </c>
      <c r="C630" s="2430">
        <v>2007</v>
      </c>
      <c r="D630" s="1699">
        <v>2.5</v>
      </c>
      <c r="E630" s="1697">
        <v>3.8</v>
      </c>
      <c r="F630" s="1697" t="s">
        <v>2227</v>
      </c>
      <c r="G630" s="1698">
        <v>2008</v>
      </c>
      <c r="H630" s="1699">
        <v>0.7</v>
      </c>
      <c r="I630" s="1697">
        <v>5.9</v>
      </c>
      <c r="J630" s="1697" t="s">
        <v>2227</v>
      </c>
      <c r="K630" s="1698">
        <v>2009</v>
      </c>
      <c r="L630" s="1695">
        <v>2.8</v>
      </c>
      <c r="M630" s="1695">
        <v>6.7</v>
      </c>
      <c r="N630" s="1697" t="s">
        <v>2228</v>
      </c>
      <c r="O630" s="1696">
        <v>2010</v>
      </c>
      <c r="P630" s="1695">
        <v>0.8</v>
      </c>
      <c r="Q630" s="2424" t="s">
        <v>2229</v>
      </c>
      <c r="R630" s="2431">
        <v>2011</v>
      </c>
      <c r="S630" s="1695">
        <v>0.84040000000000004</v>
      </c>
      <c r="T630" s="1697" t="s">
        <v>2228</v>
      </c>
      <c r="V630"/>
      <c r="W630"/>
      <c r="X630"/>
      <c r="Y630"/>
      <c r="Z630"/>
      <c r="AA630"/>
      <c r="AB630"/>
      <c r="AC630"/>
      <c r="AD630"/>
      <c r="AE630"/>
    </row>
    <row r="631" spans="1:31" x14ac:dyDescent="0.25">
      <c r="A631" s="1597" t="s">
        <v>840</v>
      </c>
      <c r="B631" s="1599" t="s">
        <v>874</v>
      </c>
      <c r="C631" s="2430">
        <v>2007</v>
      </c>
      <c r="D631" s="1699">
        <v>2.7</v>
      </c>
      <c r="E631" s="1700">
        <v>8.6</v>
      </c>
      <c r="F631" s="1697" t="s">
        <v>2229</v>
      </c>
      <c r="G631" s="1698">
        <v>2008</v>
      </c>
      <c r="H631" s="1699">
        <v>2.6</v>
      </c>
      <c r="I631" s="1700">
        <v>9</v>
      </c>
      <c r="J631" s="1697" t="s">
        <v>2229</v>
      </c>
      <c r="K631" s="1698">
        <v>2009</v>
      </c>
      <c r="L631" s="1695">
        <v>2.5608</v>
      </c>
      <c r="M631" s="1695">
        <v>7.2</v>
      </c>
      <c r="N631" s="1697" t="s">
        <v>2228</v>
      </c>
      <c r="O631" s="1696">
        <v>2010</v>
      </c>
      <c r="P631" s="1695">
        <v>2.4</v>
      </c>
      <c r="Q631" s="2424" t="s">
        <v>2228</v>
      </c>
      <c r="R631" s="2431">
        <v>2011</v>
      </c>
      <c r="S631" s="1695">
        <v>2.4319999999999999</v>
      </c>
      <c r="T631" s="1697" t="s">
        <v>2228</v>
      </c>
      <c r="V631"/>
      <c r="W631"/>
      <c r="X631"/>
      <c r="Y631"/>
      <c r="Z631"/>
      <c r="AA631"/>
      <c r="AB631"/>
      <c r="AC631"/>
      <c r="AD631"/>
      <c r="AE631"/>
    </row>
    <row r="632" spans="1:31" x14ac:dyDescent="0.25">
      <c r="A632" s="1597" t="s">
        <v>840</v>
      </c>
      <c r="B632" s="1599" t="s">
        <v>872</v>
      </c>
      <c r="C632" s="2430">
        <v>2007</v>
      </c>
      <c r="D632" s="1699">
        <v>2.2999999999999998</v>
      </c>
      <c r="E632" s="1702">
        <v>7.1</v>
      </c>
      <c r="F632" s="1702" t="s">
        <v>2228</v>
      </c>
      <c r="G632" s="1698">
        <v>2008</v>
      </c>
      <c r="H632" s="1699">
        <v>2.6</v>
      </c>
      <c r="I632" s="1697">
        <v>7.1</v>
      </c>
      <c r="J632" s="1697" t="s">
        <v>2228</v>
      </c>
      <c r="K632" s="1698">
        <v>2009</v>
      </c>
      <c r="L632" s="1695">
        <v>2.58</v>
      </c>
      <c r="M632" s="1695">
        <v>8</v>
      </c>
      <c r="N632" s="1697" t="s">
        <v>2229</v>
      </c>
      <c r="O632" s="1696">
        <v>2010</v>
      </c>
      <c r="P632" s="1695">
        <v>2.7</v>
      </c>
      <c r="Q632" s="2424" t="s">
        <v>2228</v>
      </c>
      <c r="R632" s="2431">
        <v>2011</v>
      </c>
      <c r="S632" s="1695">
        <v>2.7196000000000002</v>
      </c>
      <c r="T632" s="1697" t="s">
        <v>2228</v>
      </c>
      <c r="V632"/>
      <c r="W632"/>
      <c r="X632"/>
      <c r="Y632"/>
      <c r="Z632"/>
      <c r="AA632"/>
      <c r="AB632"/>
      <c r="AC632"/>
      <c r="AD632"/>
      <c r="AE632"/>
    </row>
    <row r="633" spans="1:31" x14ac:dyDescent="0.25">
      <c r="A633" s="1597" t="s">
        <v>840</v>
      </c>
      <c r="B633" s="1599" t="s">
        <v>871</v>
      </c>
      <c r="C633" s="2430">
        <v>2007</v>
      </c>
      <c r="D633" s="1699">
        <v>0.9</v>
      </c>
      <c r="E633" s="1703">
        <v>7.3</v>
      </c>
      <c r="F633" s="1702" t="s">
        <v>2228</v>
      </c>
      <c r="G633" s="1698">
        <v>2008</v>
      </c>
      <c r="H633" s="1699">
        <v>1.3</v>
      </c>
      <c r="I633" s="1700">
        <v>8.1999999999999993</v>
      </c>
      <c r="J633" s="1697" t="s">
        <v>2229</v>
      </c>
      <c r="K633" s="1698">
        <v>2009</v>
      </c>
      <c r="L633" s="1695">
        <v>1.3280000000000001</v>
      </c>
      <c r="M633" s="1695">
        <v>7</v>
      </c>
      <c r="N633" s="1697" t="s">
        <v>2228</v>
      </c>
      <c r="O633" s="1696">
        <v>2010</v>
      </c>
      <c r="P633" s="1695">
        <v>0.9</v>
      </c>
      <c r="Q633" s="2424" t="s">
        <v>2229</v>
      </c>
      <c r="R633" s="2431">
        <v>2011</v>
      </c>
      <c r="S633" s="1695">
        <v>0.872</v>
      </c>
      <c r="T633" s="1697" t="s">
        <v>2228</v>
      </c>
      <c r="V633"/>
      <c r="W633"/>
      <c r="X633"/>
      <c r="Y633"/>
      <c r="Z633"/>
      <c r="AA633"/>
      <c r="AB633"/>
      <c r="AC633"/>
      <c r="AD633"/>
      <c r="AE633"/>
    </row>
    <row r="634" spans="1:31" x14ac:dyDescent="0.25">
      <c r="A634" s="1597" t="s">
        <v>840</v>
      </c>
      <c r="B634" s="1599" t="s">
        <v>869</v>
      </c>
      <c r="C634" s="2430">
        <v>2007</v>
      </c>
      <c r="D634" s="1699">
        <v>4.0999999999999996</v>
      </c>
      <c r="E634" s="1702">
        <v>7.5</v>
      </c>
      <c r="F634" s="1702" t="s">
        <v>2228</v>
      </c>
      <c r="G634" s="1698">
        <v>2008</v>
      </c>
      <c r="H634" s="1699">
        <v>4.4000000000000004</v>
      </c>
      <c r="I634" s="1697">
        <v>7.1</v>
      </c>
      <c r="J634" s="1697" t="s">
        <v>2228</v>
      </c>
      <c r="K634" s="1698">
        <v>2009</v>
      </c>
      <c r="L634" s="1695">
        <v>4.3984000000000005</v>
      </c>
      <c r="M634" s="1695">
        <v>8</v>
      </c>
      <c r="N634" s="1697" t="s">
        <v>2229</v>
      </c>
      <c r="O634" s="1696">
        <v>2010</v>
      </c>
      <c r="P634" s="1695">
        <v>4</v>
      </c>
      <c r="Q634" s="2424" t="s">
        <v>2228</v>
      </c>
      <c r="R634" s="2431">
        <v>2011</v>
      </c>
      <c r="S634" s="1695">
        <v>4.0331999999999999</v>
      </c>
      <c r="T634" s="1697" t="s">
        <v>2228</v>
      </c>
      <c r="V634"/>
      <c r="W634"/>
      <c r="X634"/>
      <c r="Y634"/>
      <c r="Z634"/>
      <c r="AA634"/>
      <c r="AB634"/>
      <c r="AC634"/>
      <c r="AD634"/>
      <c r="AE634"/>
    </row>
    <row r="635" spans="1:31" x14ac:dyDescent="0.25">
      <c r="A635" s="1597" t="s">
        <v>840</v>
      </c>
      <c r="B635" s="1599" t="s">
        <v>867</v>
      </c>
      <c r="C635" s="2430">
        <v>2007</v>
      </c>
      <c r="D635" s="1699">
        <v>0.6</v>
      </c>
      <c r="E635" s="1703">
        <v>6.7</v>
      </c>
      <c r="F635" s="1702" t="s">
        <v>2228</v>
      </c>
      <c r="G635" s="1698">
        <v>2008</v>
      </c>
      <c r="H635" s="1699">
        <v>0.8</v>
      </c>
      <c r="I635" s="1700">
        <v>6.1</v>
      </c>
      <c r="J635" s="1697" t="s">
        <v>2228</v>
      </c>
      <c r="K635" s="1698">
        <v>2009</v>
      </c>
      <c r="L635" s="1695">
        <v>0.77840000000000009</v>
      </c>
      <c r="M635" s="1695">
        <v>8.1</v>
      </c>
      <c r="N635" s="1697" t="s">
        <v>2229</v>
      </c>
      <c r="O635" s="1696">
        <v>2010</v>
      </c>
      <c r="P635" s="1695">
        <v>1</v>
      </c>
      <c r="Q635" s="2424" t="s">
        <v>2228</v>
      </c>
      <c r="R635" s="2431">
        <v>2011</v>
      </c>
      <c r="S635" s="1695">
        <v>0.98480000000000012</v>
      </c>
      <c r="T635" s="1697" t="s">
        <v>2228</v>
      </c>
      <c r="V635"/>
      <c r="W635"/>
      <c r="X635"/>
      <c r="Y635"/>
      <c r="Z635"/>
      <c r="AA635"/>
      <c r="AB635"/>
      <c r="AC635"/>
      <c r="AD635"/>
      <c r="AE635"/>
    </row>
    <row r="636" spans="1:31" x14ac:dyDescent="0.25">
      <c r="A636" s="1597" t="s">
        <v>840</v>
      </c>
      <c r="B636" s="1599" t="s">
        <v>865</v>
      </c>
      <c r="C636" s="2430">
        <v>2007</v>
      </c>
      <c r="D636" s="1699">
        <v>1</v>
      </c>
      <c r="E636" s="1702">
        <v>7.7</v>
      </c>
      <c r="F636" s="1702" t="s">
        <v>2228</v>
      </c>
      <c r="G636" s="1698">
        <v>2008</v>
      </c>
      <c r="H636" s="1699">
        <v>1</v>
      </c>
      <c r="I636" s="1697">
        <v>7</v>
      </c>
      <c r="J636" s="1697" t="s">
        <v>2228</v>
      </c>
      <c r="K636" s="1698">
        <v>2009</v>
      </c>
      <c r="L636" s="1695">
        <v>1.0164000000000002</v>
      </c>
      <c r="M636" s="1695">
        <v>7.7</v>
      </c>
      <c r="N636" s="1697" t="s">
        <v>2228</v>
      </c>
      <c r="O636" s="1696">
        <v>2010</v>
      </c>
      <c r="P636" s="1695">
        <v>1.2</v>
      </c>
      <c r="Q636" s="2424" t="s">
        <v>2228</v>
      </c>
      <c r="R636" s="2431">
        <v>2011</v>
      </c>
      <c r="S636" s="1695">
        <v>1.254</v>
      </c>
      <c r="T636" s="1697" t="s">
        <v>2228</v>
      </c>
      <c r="V636"/>
      <c r="W636"/>
      <c r="X636"/>
      <c r="Y636"/>
      <c r="Z636"/>
      <c r="AA636"/>
      <c r="AB636"/>
      <c r="AC636"/>
      <c r="AD636"/>
      <c r="AE636"/>
    </row>
    <row r="637" spans="1:31" x14ac:dyDescent="0.25">
      <c r="A637" s="1597" t="s">
        <v>840</v>
      </c>
      <c r="B637" s="1599" t="s">
        <v>863</v>
      </c>
      <c r="C637" s="2430">
        <v>2007</v>
      </c>
      <c r="D637" s="1699">
        <v>8.6</v>
      </c>
      <c r="E637" s="1703">
        <v>6.4</v>
      </c>
      <c r="F637" s="1702" t="s">
        <v>2228</v>
      </c>
      <c r="G637" s="1698">
        <v>2008</v>
      </c>
      <c r="H637" s="1699">
        <v>9.4</v>
      </c>
      <c r="I637" s="1700">
        <v>6.1</v>
      </c>
      <c r="J637" s="1697" t="s">
        <v>2228</v>
      </c>
      <c r="K637" s="1698">
        <v>2009</v>
      </c>
      <c r="L637" s="1695">
        <v>9.4600000000000009</v>
      </c>
      <c r="M637" s="1695">
        <v>7</v>
      </c>
      <c r="N637" s="1697" t="s">
        <v>2228</v>
      </c>
      <c r="O637" s="1696">
        <v>2010</v>
      </c>
      <c r="P637" s="1695">
        <v>9.4</v>
      </c>
      <c r="Q637" s="2424" t="s">
        <v>2227</v>
      </c>
      <c r="R637" s="2431">
        <v>2011</v>
      </c>
      <c r="S637" s="1695">
        <v>9.4603999999999999</v>
      </c>
      <c r="T637" s="1697" t="s">
        <v>2228</v>
      </c>
      <c r="V637"/>
      <c r="W637"/>
      <c r="X637"/>
      <c r="Y637"/>
      <c r="Z637"/>
      <c r="AA637"/>
      <c r="AB637"/>
      <c r="AC637"/>
      <c r="AD637"/>
      <c r="AE637"/>
    </row>
    <row r="638" spans="1:31" x14ac:dyDescent="0.25">
      <c r="A638" s="1597" t="s">
        <v>840</v>
      </c>
      <c r="B638" s="1599" t="s">
        <v>861</v>
      </c>
      <c r="C638" s="2430">
        <v>2007</v>
      </c>
      <c r="D638" s="1699">
        <v>4.4000000000000004</v>
      </c>
      <c r="E638" s="1702">
        <v>6.7</v>
      </c>
      <c r="F638" s="1702" t="s">
        <v>2228</v>
      </c>
      <c r="G638" s="1698">
        <v>2008</v>
      </c>
      <c r="H638" s="1699">
        <v>4.2</v>
      </c>
      <c r="I638" s="1697">
        <v>6.7</v>
      </c>
      <c r="J638" s="1697" t="s">
        <v>2228</v>
      </c>
      <c r="K638" s="1698">
        <v>2009</v>
      </c>
      <c r="L638" s="1695">
        <v>4.2611999999999997</v>
      </c>
      <c r="M638" s="1695">
        <v>6.9</v>
      </c>
      <c r="N638" s="1697" t="s">
        <v>2228</v>
      </c>
      <c r="O638" s="1696">
        <v>2010</v>
      </c>
      <c r="P638" s="1695">
        <v>4.2</v>
      </c>
      <c r="Q638" s="1697" t="s">
        <v>2228</v>
      </c>
      <c r="R638" s="2431">
        <v>2011</v>
      </c>
      <c r="S638" s="1695">
        <v>4.1744000000000003</v>
      </c>
      <c r="T638" s="1697" t="s">
        <v>2228</v>
      </c>
      <c r="V638"/>
      <c r="W638"/>
      <c r="X638"/>
      <c r="Y638"/>
      <c r="Z638"/>
      <c r="AA638"/>
      <c r="AB638"/>
      <c r="AC638"/>
      <c r="AD638"/>
      <c r="AE638"/>
    </row>
    <row r="639" spans="1:31" x14ac:dyDescent="0.25">
      <c r="A639" s="1597" t="s">
        <v>840</v>
      </c>
      <c r="B639" s="1599" t="s">
        <v>859</v>
      </c>
      <c r="C639" s="2430">
        <v>2007</v>
      </c>
      <c r="D639" s="1699">
        <v>16</v>
      </c>
      <c r="E639" s="1700">
        <v>5.6</v>
      </c>
      <c r="F639" s="1697" t="s">
        <v>2227</v>
      </c>
      <c r="G639" s="1698">
        <v>2008</v>
      </c>
      <c r="H639" s="1699">
        <v>15.1</v>
      </c>
      <c r="I639" s="1700">
        <v>6.1</v>
      </c>
      <c r="J639" s="1697" t="s">
        <v>2228</v>
      </c>
      <c r="K639" s="1698">
        <v>2009</v>
      </c>
      <c r="L639" s="1695">
        <v>15.131600000000001</v>
      </c>
      <c r="M639" s="1695">
        <v>7.1</v>
      </c>
      <c r="N639" s="1697" t="s">
        <v>2228</v>
      </c>
      <c r="O639" s="1696">
        <v>2010</v>
      </c>
      <c r="P639" s="1695">
        <v>15.4</v>
      </c>
      <c r="Q639" s="2424" t="s">
        <v>2227</v>
      </c>
      <c r="R639" s="2431">
        <v>2011</v>
      </c>
      <c r="S639" s="1695">
        <v>15.476400000000002</v>
      </c>
      <c r="T639" s="1697" t="s">
        <v>2228</v>
      </c>
      <c r="V639"/>
      <c r="W639"/>
      <c r="X639"/>
      <c r="Y639"/>
      <c r="Z639"/>
      <c r="AA639"/>
      <c r="AB639"/>
      <c r="AC639"/>
      <c r="AD639"/>
      <c r="AE639"/>
    </row>
    <row r="640" spans="1:31" x14ac:dyDescent="0.25">
      <c r="A640" s="1597" t="s">
        <v>840</v>
      </c>
      <c r="B640" s="1599" t="s">
        <v>857</v>
      </c>
      <c r="C640" s="2430">
        <v>2007</v>
      </c>
      <c r="D640" s="1699">
        <v>123.4</v>
      </c>
      <c r="E640" s="1697">
        <v>2.7</v>
      </c>
      <c r="F640" s="1697" t="s">
        <v>2227</v>
      </c>
      <c r="G640" s="1698">
        <v>2008</v>
      </c>
      <c r="H640" s="1699">
        <v>121.1</v>
      </c>
      <c r="I640" s="1697">
        <v>1.7</v>
      </c>
      <c r="J640" s="1697" t="s">
        <v>2227</v>
      </c>
      <c r="K640" s="1698">
        <v>2009</v>
      </c>
      <c r="L640" s="1695">
        <v>122.02800000000001</v>
      </c>
      <c r="M640" s="1695">
        <v>2</v>
      </c>
      <c r="N640" s="1695" t="s">
        <v>2227</v>
      </c>
      <c r="O640" s="1696">
        <v>2010</v>
      </c>
      <c r="P640" s="1695">
        <v>122</v>
      </c>
      <c r="Q640" s="2424" t="s">
        <v>2227</v>
      </c>
      <c r="R640" s="2431">
        <v>2011</v>
      </c>
      <c r="S640" s="1695">
        <v>122.85659999999999</v>
      </c>
      <c r="T640" s="2424" t="s">
        <v>2227</v>
      </c>
      <c r="V640"/>
      <c r="W640"/>
      <c r="X640"/>
      <c r="Y640"/>
      <c r="Z640"/>
      <c r="AA640"/>
      <c r="AB640"/>
      <c r="AC640"/>
      <c r="AD640"/>
      <c r="AE640"/>
    </row>
    <row r="641" spans="1:31" x14ac:dyDescent="0.25">
      <c r="A641" s="1597" t="s">
        <v>840</v>
      </c>
      <c r="B641" s="1599" t="s">
        <v>855</v>
      </c>
      <c r="C641" s="2430">
        <v>2007</v>
      </c>
      <c r="D641" s="1699">
        <v>14.2</v>
      </c>
      <c r="E641" s="1697">
        <v>8</v>
      </c>
      <c r="F641" s="1697" t="s">
        <v>2229</v>
      </c>
      <c r="G641" s="1698">
        <v>2008</v>
      </c>
      <c r="H641" s="1699">
        <v>14.2</v>
      </c>
      <c r="I641" s="1697">
        <v>7.2</v>
      </c>
      <c r="J641" s="1697" t="s">
        <v>2228</v>
      </c>
      <c r="K641" s="1698">
        <v>2009</v>
      </c>
      <c r="L641" s="1695">
        <v>14.2256</v>
      </c>
      <c r="M641" s="1695">
        <v>6.615384615384615</v>
      </c>
      <c r="N641" s="1697" t="s">
        <v>2228</v>
      </c>
      <c r="O641" s="1696">
        <v>2010</v>
      </c>
      <c r="P641" s="1695">
        <v>14.5</v>
      </c>
      <c r="Q641" s="2424" t="s">
        <v>2228</v>
      </c>
      <c r="R641" s="2431">
        <v>2011</v>
      </c>
      <c r="S641" s="1695">
        <v>14.525600000000001</v>
      </c>
      <c r="T641" s="1697" t="s">
        <v>2228</v>
      </c>
      <c r="V641"/>
      <c r="W641"/>
      <c r="X641"/>
      <c r="Y641"/>
      <c r="Z641"/>
      <c r="AA641"/>
      <c r="AB641"/>
      <c r="AC641"/>
      <c r="AD641"/>
      <c r="AE641"/>
    </row>
    <row r="642" spans="1:31" x14ac:dyDescent="0.25">
      <c r="A642" s="1597" t="s">
        <v>840</v>
      </c>
      <c r="B642" s="1599" t="s">
        <v>853</v>
      </c>
      <c r="C642" s="2430">
        <v>2007</v>
      </c>
      <c r="D642" s="1699">
        <v>6.7</v>
      </c>
      <c r="E642" s="1702">
        <v>7.7</v>
      </c>
      <c r="F642" s="1702" t="s">
        <v>2228</v>
      </c>
      <c r="G642" s="1698">
        <v>2008</v>
      </c>
      <c r="H642" s="1699">
        <v>6.3</v>
      </c>
      <c r="I642" s="1697">
        <v>6.6</v>
      </c>
      <c r="J642" s="1697" t="s">
        <v>2228</v>
      </c>
      <c r="K642" s="1698">
        <v>2009</v>
      </c>
      <c r="L642" s="1695">
        <v>6.3676000000000004</v>
      </c>
      <c r="M642" s="1695">
        <v>8.4</v>
      </c>
      <c r="N642" s="1697" t="s">
        <v>2229</v>
      </c>
      <c r="O642" s="1696">
        <v>2010</v>
      </c>
      <c r="P642" s="1695">
        <v>6.8</v>
      </c>
      <c r="Q642" s="2424" t="s">
        <v>2229</v>
      </c>
      <c r="R642" s="2431">
        <v>2011</v>
      </c>
      <c r="S642" s="1695">
        <v>6.8620000000000001</v>
      </c>
      <c r="T642" s="2424" t="s">
        <v>2229</v>
      </c>
      <c r="V642"/>
      <c r="W642"/>
      <c r="X642"/>
      <c r="Y642"/>
      <c r="Z642"/>
      <c r="AA642"/>
      <c r="AB642"/>
      <c r="AC642"/>
      <c r="AD642"/>
      <c r="AE642"/>
    </row>
    <row r="643" spans="1:31" x14ac:dyDescent="0.25">
      <c r="A643" s="1597" t="s">
        <v>840</v>
      </c>
      <c r="B643" s="1599" t="s">
        <v>851</v>
      </c>
      <c r="C643" s="2430">
        <v>2007</v>
      </c>
      <c r="D643" s="1699">
        <v>2.8</v>
      </c>
      <c r="E643" s="1700">
        <v>8.5</v>
      </c>
      <c r="F643" s="1697" t="s">
        <v>2229</v>
      </c>
      <c r="G643" s="1698">
        <v>2008</v>
      </c>
      <c r="H643" s="1699">
        <v>2</v>
      </c>
      <c r="I643" s="1700">
        <v>6.8</v>
      </c>
      <c r="J643" s="1697" t="s">
        <v>2228</v>
      </c>
      <c r="K643" s="1698">
        <v>2009</v>
      </c>
      <c r="L643" s="1695">
        <v>1.9356000000000002</v>
      </c>
      <c r="M643" s="1695">
        <v>7.4</v>
      </c>
      <c r="N643" s="1697" t="s">
        <v>2228</v>
      </c>
      <c r="O643" s="1696">
        <v>2010</v>
      </c>
      <c r="P643" s="1695">
        <v>6.3</v>
      </c>
      <c r="Q643" s="2424" t="s">
        <v>2228</v>
      </c>
      <c r="R643" s="2431">
        <v>2011</v>
      </c>
      <c r="S643" s="1695">
        <v>6.2312000000000003</v>
      </c>
      <c r="T643" s="1697" t="s">
        <v>2228</v>
      </c>
      <c r="V643"/>
      <c r="W643"/>
      <c r="X643"/>
      <c r="Y643"/>
      <c r="Z643"/>
      <c r="AA643"/>
      <c r="AB643"/>
      <c r="AC643"/>
      <c r="AD643"/>
      <c r="AE643"/>
    </row>
    <row r="644" spans="1:31" x14ac:dyDescent="0.25">
      <c r="A644" s="1597" t="s">
        <v>840</v>
      </c>
      <c r="B644" s="1599" t="s">
        <v>849</v>
      </c>
      <c r="C644" s="2430">
        <v>2007</v>
      </c>
      <c r="D644" s="1699">
        <v>0.9</v>
      </c>
      <c r="E644" s="1702">
        <v>6.2</v>
      </c>
      <c r="F644" s="1702" t="s">
        <v>2228</v>
      </c>
      <c r="G644" s="1698">
        <v>2008</v>
      </c>
      <c r="H644" s="1699">
        <v>0.8</v>
      </c>
      <c r="I644" s="1697">
        <v>6.7</v>
      </c>
      <c r="J644" s="1697" t="s">
        <v>2228</v>
      </c>
      <c r="K644" s="1698">
        <v>2009</v>
      </c>
      <c r="L644" s="1695">
        <v>0.76760000000000006</v>
      </c>
      <c r="M644" s="1695">
        <v>6.3</v>
      </c>
      <c r="N644" s="1697" t="s">
        <v>2228</v>
      </c>
      <c r="O644" s="1696">
        <v>2010</v>
      </c>
      <c r="P644" s="1695">
        <v>1</v>
      </c>
      <c r="Q644" s="2424" t="s">
        <v>2229</v>
      </c>
      <c r="R644" s="2431">
        <v>2011</v>
      </c>
      <c r="S644" s="1695">
        <v>1.0456000000000001</v>
      </c>
      <c r="T644" s="1697" t="s">
        <v>2228</v>
      </c>
      <c r="V644"/>
      <c r="W644"/>
      <c r="X644"/>
      <c r="Y644"/>
      <c r="Z644"/>
      <c r="AA644"/>
      <c r="AB644"/>
      <c r="AC644"/>
      <c r="AD644"/>
      <c r="AE644"/>
    </row>
    <row r="645" spans="1:31" x14ac:dyDescent="0.25">
      <c r="A645" s="1597" t="s">
        <v>840</v>
      </c>
      <c r="B645" s="1599" t="s">
        <v>847</v>
      </c>
      <c r="C645" s="2430">
        <v>2007</v>
      </c>
      <c r="D645" s="1699">
        <v>7.8</v>
      </c>
      <c r="E645" s="1703">
        <v>6.2</v>
      </c>
      <c r="F645" s="1702" t="s">
        <v>2228</v>
      </c>
      <c r="G645" s="1698">
        <v>2008</v>
      </c>
      <c r="H645" s="1699">
        <v>7.8</v>
      </c>
      <c r="I645" s="1700">
        <v>6.1</v>
      </c>
      <c r="J645" s="1697" t="s">
        <v>2228</v>
      </c>
      <c r="K645" s="1698">
        <v>2009</v>
      </c>
      <c r="L645" s="1695">
        <v>7.7912000000000008</v>
      </c>
      <c r="M645" s="1695">
        <v>7.6</v>
      </c>
      <c r="N645" s="1697" t="s">
        <v>2228</v>
      </c>
      <c r="O645" s="1696">
        <v>2010</v>
      </c>
      <c r="P645" s="1695">
        <v>7.6</v>
      </c>
      <c r="Q645" s="2424" t="s">
        <v>2228</v>
      </c>
      <c r="R645" s="2431">
        <v>2011</v>
      </c>
      <c r="S645" s="1695">
        <v>7.6239999999999997</v>
      </c>
      <c r="T645" s="1697" t="s">
        <v>2228</v>
      </c>
      <c r="V645"/>
      <c r="W645"/>
      <c r="X645"/>
      <c r="Y645"/>
      <c r="Z645"/>
      <c r="AA645"/>
      <c r="AB645"/>
      <c r="AC645"/>
      <c r="AD645"/>
      <c r="AE645"/>
    </row>
    <row r="646" spans="1:31" x14ac:dyDescent="0.25">
      <c r="A646" s="1597" t="s">
        <v>840</v>
      </c>
      <c r="B646" s="1599" t="s">
        <v>845</v>
      </c>
      <c r="C646" s="2430">
        <v>2007</v>
      </c>
      <c r="D646" s="1699">
        <v>1.8</v>
      </c>
      <c r="E646" s="1702">
        <v>6.8</v>
      </c>
      <c r="F646" s="1702" t="s">
        <v>2228</v>
      </c>
      <c r="G646" s="1698">
        <v>2008</v>
      </c>
      <c r="H646" s="1699">
        <v>1.8</v>
      </c>
      <c r="I646" s="1697">
        <v>6.6</v>
      </c>
      <c r="J646" s="1697" t="s">
        <v>2228</v>
      </c>
      <c r="K646" s="1698">
        <v>2009</v>
      </c>
      <c r="L646" s="1695">
        <v>1.8444</v>
      </c>
      <c r="M646" s="1695">
        <v>8.4</v>
      </c>
      <c r="N646" s="1697" t="s">
        <v>2229</v>
      </c>
      <c r="O646" s="1696">
        <v>2010</v>
      </c>
      <c r="P646" s="1695">
        <v>1.9</v>
      </c>
      <c r="Q646" s="2424" t="s">
        <v>2229</v>
      </c>
      <c r="R646" s="2431">
        <v>2011</v>
      </c>
      <c r="S646" s="1695">
        <v>1.9536000000000002</v>
      </c>
      <c r="T646" s="1697" t="s">
        <v>2228</v>
      </c>
      <c r="V646"/>
      <c r="W646"/>
      <c r="X646"/>
      <c r="Y646"/>
      <c r="Z646"/>
      <c r="AA646"/>
      <c r="AB646"/>
      <c r="AC646"/>
      <c r="AD646"/>
      <c r="AE646"/>
    </row>
    <row r="647" spans="1:31" x14ac:dyDescent="0.25">
      <c r="A647" s="1597" t="s">
        <v>840</v>
      </c>
      <c r="B647" s="1599" t="s">
        <v>843</v>
      </c>
      <c r="C647" s="2430">
        <v>2007</v>
      </c>
      <c r="D647" s="1699">
        <v>2.5</v>
      </c>
      <c r="E647" s="1700">
        <v>8.3000000000000007</v>
      </c>
      <c r="F647" s="1697" t="s">
        <v>2229</v>
      </c>
      <c r="G647" s="1698">
        <v>2008</v>
      </c>
      <c r="H647" s="1699">
        <v>2.2999999999999998</v>
      </c>
      <c r="I647" s="1700">
        <v>8.1999999999999993</v>
      </c>
      <c r="J647" s="1697" t="s">
        <v>2229</v>
      </c>
      <c r="K647" s="1698">
        <v>2009</v>
      </c>
      <c r="L647" s="1695">
        <v>2.3355999999999999</v>
      </c>
      <c r="M647" s="1695">
        <v>8.4</v>
      </c>
      <c r="N647" s="1697" t="s">
        <v>2229</v>
      </c>
      <c r="O647" s="1696">
        <v>2010</v>
      </c>
      <c r="P647" s="1695">
        <v>2.4</v>
      </c>
      <c r="Q647" s="1697" t="s">
        <v>2229</v>
      </c>
      <c r="R647" s="2431">
        <v>2011</v>
      </c>
      <c r="S647" s="1695">
        <v>2.4672000000000001</v>
      </c>
      <c r="T647" s="2424" t="s">
        <v>2229</v>
      </c>
      <c r="V647"/>
      <c r="W647"/>
      <c r="X647"/>
      <c r="Y647"/>
      <c r="Z647"/>
      <c r="AA647"/>
      <c r="AB647"/>
      <c r="AC647"/>
      <c r="AD647"/>
      <c r="AE647"/>
    </row>
    <row r="648" spans="1:31" x14ac:dyDescent="0.25">
      <c r="A648" s="1597" t="s">
        <v>840</v>
      </c>
      <c r="B648" s="1599" t="s">
        <v>841</v>
      </c>
      <c r="C648" s="2430">
        <v>2007</v>
      </c>
      <c r="D648" s="1699">
        <v>6.6</v>
      </c>
      <c r="E648" s="1697">
        <v>8.1999999999999993</v>
      </c>
      <c r="F648" s="1697" t="s">
        <v>2229</v>
      </c>
      <c r="G648" s="1698">
        <v>2008</v>
      </c>
      <c r="H648" s="1699">
        <v>6.7</v>
      </c>
      <c r="I648" s="1697">
        <v>7.3</v>
      </c>
      <c r="J648" s="1697" t="s">
        <v>2228</v>
      </c>
      <c r="K648" s="1698">
        <v>2009</v>
      </c>
      <c r="L648" s="1695">
        <v>6.7504000000000008</v>
      </c>
      <c r="M648" s="1695">
        <v>7.8</v>
      </c>
      <c r="N648" s="1697" t="s">
        <v>2228</v>
      </c>
      <c r="O648" s="1696">
        <v>2010</v>
      </c>
      <c r="P648" s="1695">
        <v>6.9</v>
      </c>
      <c r="Q648" s="2424" t="s">
        <v>2228</v>
      </c>
      <c r="R648" s="2431">
        <v>2011</v>
      </c>
      <c r="S648" s="1695">
        <v>6.9808000000000003</v>
      </c>
      <c r="T648" s="1697" t="s">
        <v>2228</v>
      </c>
      <c r="V648"/>
      <c r="W648"/>
      <c r="X648"/>
      <c r="Y648"/>
      <c r="Z648"/>
      <c r="AA648"/>
      <c r="AB648"/>
      <c r="AC648"/>
      <c r="AD648"/>
      <c r="AE648"/>
    </row>
    <row r="649" spans="1:31" x14ac:dyDescent="0.25">
      <c r="P649" s="366"/>
      <c r="Q649" s="366"/>
      <c r="V649"/>
      <c r="W649"/>
      <c r="X649"/>
      <c r="Y649"/>
      <c r="Z649"/>
      <c r="AA649"/>
      <c r="AB649"/>
      <c r="AC649"/>
      <c r="AD649"/>
      <c r="AE649"/>
    </row>
    <row r="650" spans="1:31" x14ac:dyDescent="0.25">
      <c r="P650" s="366"/>
      <c r="Q650" s="366"/>
      <c r="S650" s="366"/>
      <c r="T650" s="366"/>
      <c r="V650"/>
      <c r="W650"/>
      <c r="X650"/>
      <c r="Y650"/>
      <c r="Z650"/>
      <c r="AA650"/>
      <c r="AB650"/>
      <c r="AC650"/>
      <c r="AD650"/>
      <c r="AE650"/>
    </row>
    <row r="651" spans="1:31" x14ac:dyDescent="0.25">
      <c r="P651" s="366"/>
      <c r="Q651" s="366"/>
      <c r="S651" s="366"/>
      <c r="T651" s="366"/>
      <c r="V651"/>
      <c r="W651"/>
      <c r="X651"/>
      <c r="Y651"/>
      <c r="Z651"/>
      <c r="AA651"/>
      <c r="AB651"/>
      <c r="AC651"/>
      <c r="AD651"/>
      <c r="AE651"/>
    </row>
    <row r="652" spans="1:31" x14ac:dyDescent="0.25">
      <c r="P652" s="366"/>
      <c r="Q652" s="366"/>
      <c r="S652" s="366"/>
      <c r="T652" s="366"/>
      <c r="V652"/>
      <c r="W652"/>
      <c r="X652"/>
      <c r="Y652"/>
      <c r="Z652"/>
      <c r="AA652"/>
      <c r="AB652"/>
      <c r="AC652"/>
      <c r="AD652"/>
      <c r="AE652"/>
    </row>
    <row r="653" spans="1:31" x14ac:dyDescent="0.25">
      <c r="P653" s="366"/>
      <c r="Q653" s="366"/>
      <c r="S653" s="366"/>
      <c r="T653" s="366"/>
      <c r="V653"/>
      <c r="W653"/>
      <c r="X653"/>
      <c r="Y653"/>
      <c r="Z653"/>
      <c r="AA653"/>
      <c r="AB653"/>
      <c r="AC653"/>
      <c r="AD653"/>
      <c r="AE653"/>
    </row>
    <row r="654" spans="1:31" x14ac:dyDescent="0.25">
      <c r="P654" s="366"/>
      <c r="Q654" s="366"/>
      <c r="S654" s="366"/>
      <c r="T654" s="366"/>
      <c r="V654"/>
      <c r="W654"/>
      <c r="X654"/>
      <c r="Y654"/>
      <c r="Z654"/>
      <c r="AA654"/>
      <c r="AB654"/>
      <c r="AC654"/>
      <c r="AD654"/>
      <c r="AE654"/>
    </row>
    <row r="655" spans="1:31" x14ac:dyDescent="0.25">
      <c r="A655" s="2007"/>
      <c r="B655" s="2007"/>
      <c r="C655" s="2"/>
      <c r="D655" s="2"/>
      <c r="E655" s="2"/>
      <c r="F655" s="2"/>
      <c r="G655" s="2"/>
      <c r="H655" s="2"/>
      <c r="I655" s="2"/>
      <c r="J655" s="2"/>
      <c r="K655" s="2"/>
      <c r="L655" s="2"/>
      <c r="M655" s="2"/>
      <c r="N655" s="2"/>
      <c r="O655" s="2"/>
      <c r="P655" s="366"/>
      <c r="Q655" s="366"/>
      <c r="S655" s="366"/>
      <c r="T655" s="366"/>
      <c r="V655"/>
      <c r="W655"/>
      <c r="X655"/>
      <c r="Y655"/>
      <c r="Z655"/>
      <c r="AA655"/>
      <c r="AB655"/>
      <c r="AC655"/>
      <c r="AD655"/>
      <c r="AE655"/>
    </row>
    <row r="656" spans="1:31" x14ac:dyDescent="0.25">
      <c r="A656" s="2007"/>
      <c r="B656" s="2007"/>
      <c r="C656" s="2"/>
      <c r="D656" s="2"/>
      <c r="E656" s="2"/>
      <c r="F656" s="2"/>
      <c r="G656" s="2"/>
      <c r="H656" s="2"/>
      <c r="I656" s="2"/>
      <c r="J656" s="2"/>
      <c r="K656" s="2"/>
      <c r="L656" s="2"/>
      <c r="M656" s="2"/>
      <c r="N656" s="2"/>
      <c r="O656" s="2"/>
      <c r="P656" s="366"/>
      <c r="Q656" s="366"/>
      <c r="S656" s="366"/>
      <c r="T656" s="366"/>
      <c r="V656"/>
      <c r="W656"/>
      <c r="X656"/>
      <c r="Y656"/>
      <c r="Z656"/>
      <c r="AA656"/>
      <c r="AB656"/>
      <c r="AC656"/>
      <c r="AD656"/>
      <c r="AE656"/>
    </row>
    <row r="657" spans="1:31" x14ac:dyDescent="0.25">
      <c r="A657" s="2007"/>
      <c r="B657" s="2007"/>
      <c r="C657" s="2"/>
      <c r="D657" s="2"/>
      <c r="E657" s="2"/>
      <c r="F657" s="2"/>
      <c r="G657" s="2"/>
      <c r="H657" s="2"/>
      <c r="I657" s="2"/>
      <c r="J657" s="2"/>
      <c r="K657" s="2"/>
      <c r="L657" s="2"/>
      <c r="M657" s="2"/>
      <c r="N657" s="2"/>
      <c r="O657" s="2"/>
      <c r="P657" s="366"/>
      <c r="Q657" s="366"/>
      <c r="S657" s="366"/>
      <c r="T657" s="366"/>
      <c r="V657"/>
      <c r="W657"/>
      <c r="X657"/>
      <c r="Y657"/>
      <c r="Z657"/>
      <c r="AA657"/>
      <c r="AB657"/>
      <c r="AC657"/>
      <c r="AD657"/>
      <c r="AE657"/>
    </row>
    <row r="658" spans="1:31" x14ac:dyDescent="0.25">
      <c r="A658" s="2007"/>
      <c r="B658" s="2007"/>
      <c r="C658" s="2"/>
      <c r="D658" s="2"/>
      <c r="E658" s="2"/>
      <c r="F658" s="2"/>
      <c r="G658" s="2"/>
      <c r="H658" s="2"/>
      <c r="I658" s="2"/>
      <c r="J658" s="2"/>
      <c r="K658" s="2"/>
      <c r="L658" s="2"/>
      <c r="M658" s="2"/>
      <c r="N658" s="2"/>
      <c r="O658" s="2"/>
      <c r="P658" s="366"/>
      <c r="Q658" s="366"/>
      <c r="S658" s="366"/>
      <c r="T658" s="366"/>
      <c r="V658"/>
      <c r="W658"/>
      <c r="X658"/>
      <c r="Y658"/>
      <c r="Z658"/>
      <c r="AA658"/>
      <c r="AB658"/>
      <c r="AC658"/>
      <c r="AD658"/>
      <c r="AE658"/>
    </row>
    <row r="659" spans="1:31" x14ac:dyDescent="0.25">
      <c r="A659" s="2007"/>
      <c r="B659" s="2007"/>
      <c r="C659" s="2"/>
      <c r="D659" s="2"/>
      <c r="E659" s="2"/>
      <c r="F659" s="2"/>
      <c r="G659" s="2"/>
      <c r="H659" s="2"/>
      <c r="I659" s="2"/>
      <c r="J659" s="2"/>
      <c r="K659" s="2"/>
      <c r="L659" s="2"/>
      <c r="M659" s="2"/>
      <c r="N659" s="2"/>
      <c r="O659" s="2"/>
      <c r="P659" s="366"/>
      <c r="Q659" s="366"/>
      <c r="S659" s="366"/>
      <c r="T659" s="366"/>
      <c r="V659"/>
      <c r="W659"/>
      <c r="X659"/>
      <c r="Y659"/>
      <c r="Z659"/>
      <c r="AA659"/>
      <c r="AB659"/>
      <c r="AC659"/>
      <c r="AD659"/>
      <c r="AE659"/>
    </row>
    <row r="660" spans="1:31" x14ac:dyDescent="0.25">
      <c r="A660" s="2007"/>
      <c r="B660" s="2007"/>
      <c r="C660" s="2"/>
      <c r="D660" s="2"/>
      <c r="E660" s="2"/>
      <c r="F660" s="2"/>
      <c r="G660" s="2"/>
      <c r="H660" s="2"/>
      <c r="I660" s="2"/>
      <c r="J660" s="2"/>
      <c r="K660" s="2"/>
      <c r="L660" s="2"/>
      <c r="M660" s="2"/>
      <c r="N660" s="2"/>
      <c r="O660" s="2"/>
      <c r="P660" s="366"/>
      <c r="Q660" s="366"/>
      <c r="S660" s="366"/>
      <c r="T660" s="366"/>
      <c r="V660"/>
      <c r="W660"/>
      <c r="X660"/>
      <c r="Y660"/>
      <c r="Z660"/>
      <c r="AA660"/>
      <c r="AB660"/>
      <c r="AC660"/>
      <c r="AD660"/>
      <c r="AE660"/>
    </row>
    <row r="661" spans="1:31" x14ac:dyDescent="0.25">
      <c r="A661" s="2007"/>
      <c r="B661" s="2007"/>
      <c r="C661" s="2"/>
      <c r="D661" s="2"/>
      <c r="E661" s="2"/>
      <c r="F661" s="2"/>
      <c r="G661" s="2"/>
      <c r="H661" s="2"/>
      <c r="I661" s="2"/>
      <c r="J661" s="2"/>
      <c r="K661" s="2"/>
      <c r="L661" s="2"/>
      <c r="M661" s="2"/>
      <c r="N661" s="2"/>
      <c r="O661" s="2"/>
      <c r="P661" s="366"/>
      <c r="Q661" s="366"/>
      <c r="S661" s="366"/>
      <c r="T661" s="366"/>
      <c r="V661"/>
      <c r="W661"/>
      <c r="X661"/>
      <c r="Y661"/>
      <c r="Z661"/>
      <c r="AA661"/>
      <c r="AB661"/>
      <c r="AC661"/>
      <c r="AD661"/>
      <c r="AE661"/>
    </row>
    <row r="662" spans="1:31" x14ac:dyDescent="0.25">
      <c r="A662" s="2007"/>
      <c r="B662" s="2007"/>
      <c r="C662" s="2"/>
      <c r="D662" s="2"/>
      <c r="E662" s="2"/>
      <c r="F662" s="2"/>
      <c r="G662" s="2"/>
      <c r="H662" s="2"/>
      <c r="I662" s="2"/>
      <c r="J662" s="2"/>
      <c r="K662" s="2"/>
      <c r="L662" s="2"/>
      <c r="M662" s="2"/>
      <c r="N662" s="2"/>
      <c r="O662" s="2"/>
      <c r="P662" s="366"/>
      <c r="Q662" s="366"/>
      <c r="S662" s="366"/>
      <c r="T662" s="366"/>
      <c r="V662"/>
      <c r="W662"/>
      <c r="X662"/>
      <c r="Y662"/>
      <c r="Z662"/>
      <c r="AA662"/>
      <c r="AB662"/>
      <c r="AC662"/>
      <c r="AD662"/>
      <c r="AE662"/>
    </row>
    <row r="663" spans="1:31" x14ac:dyDescent="0.25">
      <c r="A663" s="2007"/>
      <c r="B663" s="2007"/>
      <c r="C663" s="2"/>
      <c r="D663" s="2"/>
      <c r="E663" s="2"/>
      <c r="F663" s="2"/>
      <c r="G663" s="2"/>
      <c r="H663" s="2"/>
      <c r="I663" s="2"/>
      <c r="J663" s="2"/>
      <c r="K663" s="2"/>
      <c r="L663" s="2"/>
      <c r="M663" s="2"/>
      <c r="N663" s="2"/>
      <c r="O663" s="2"/>
      <c r="P663" s="366"/>
      <c r="Q663" s="366"/>
      <c r="S663" s="366"/>
      <c r="T663" s="366"/>
      <c r="V663"/>
      <c r="W663"/>
      <c r="X663"/>
      <c r="Y663"/>
      <c r="Z663"/>
      <c r="AA663"/>
      <c r="AB663"/>
      <c r="AC663"/>
      <c r="AD663"/>
      <c r="AE663"/>
    </row>
    <row r="664" spans="1:31" x14ac:dyDescent="0.25">
      <c r="A664" s="2007"/>
      <c r="B664" s="2007"/>
      <c r="C664" s="2"/>
      <c r="D664" s="2"/>
      <c r="E664" s="2"/>
      <c r="F664" s="2"/>
      <c r="G664" s="2"/>
      <c r="H664" s="2"/>
      <c r="I664" s="2"/>
      <c r="J664" s="2"/>
      <c r="K664" s="2"/>
      <c r="L664" s="2"/>
      <c r="M664" s="2"/>
      <c r="N664" s="2"/>
      <c r="O664" s="2"/>
      <c r="P664" s="366"/>
      <c r="Q664" s="366"/>
      <c r="S664" s="366"/>
      <c r="T664" s="366"/>
      <c r="V664"/>
      <c r="W664"/>
      <c r="X664"/>
      <c r="Y664"/>
      <c r="Z664"/>
      <c r="AA664"/>
      <c r="AB664"/>
      <c r="AC664"/>
      <c r="AD664"/>
      <c r="AE664"/>
    </row>
    <row r="665" spans="1:31" x14ac:dyDescent="0.25">
      <c r="A665" s="2007"/>
      <c r="B665" s="2007"/>
      <c r="C665" s="2"/>
      <c r="D665" s="2"/>
      <c r="E665" s="2"/>
      <c r="F665" s="2"/>
      <c r="G665" s="2"/>
      <c r="H665" s="2"/>
      <c r="I665" s="2"/>
      <c r="J665" s="2"/>
      <c r="K665" s="2"/>
      <c r="L665" s="2"/>
      <c r="M665" s="2"/>
      <c r="N665" s="2"/>
      <c r="O665" s="2"/>
      <c r="P665" s="366"/>
      <c r="Q665" s="366"/>
      <c r="S665" s="366"/>
      <c r="T665" s="366"/>
      <c r="V665"/>
      <c r="W665"/>
      <c r="X665"/>
      <c r="Y665"/>
      <c r="Z665"/>
      <c r="AA665"/>
      <c r="AB665"/>
      <c r="AC665"/>
      <c r="AD665"/>
      <c r="AE665"/>
    </row>
    <row r="666" spans="1:31" x14ac:dyDescent="0.25">
      <c r="A666" s="2007"/>
      <c r="B666" s="2007"/>
      <c r="C666" s="2"/>
      <c r="D666" s="2"/>
      <c r="E666" s="2"/>
      <c r="F666" s="2"/>
      <c r="G666" s="2"/>
      <c r="H666" s="2"/>
      <c r="I666" s="2"/>
      <c r="J666" s="2"/>
      <c r="K666" s="2"/>
      <c r="L666" s="2"/>
      <c r="M666" s="2"/>
      <c r="N666" s="2"/>
      <c r="O666" s="2"/>
      <c r="P666" s="366"/>
      <c r="Q666" s="366"/>
      <c r="S666" s="366"/>
      <c r="T666" s="366"/>
      <c r="V666"/>
      <c r="W666"/>
      <c r="X666"/>
      <c r="Y666"/>
      <c r="Z666"/>
      <c r="AA666"/>
      <c r="AB666"/>
      <c r="AC666"/>
      <c r="AD666"/>
      <c r="AE666"/>
    </row>
    <row r="667" spans="1:31" x14ac:dyDescent="0.25">
      <c r="A667" s="2007"/>
      <c r="B667" s="2007"/>
      <c r="C667" s="2"/>
      <c r="D667" s="2"/>
      <c r="E667" s="2"/>
      <c r="F667" s="2"/>
      <c r="G667" s="2"/>
      <c r="H667" s="2"/>
      <c r="I667" s="2"/>
      <c r="J667" s="2"/>
      <c r="K667" s="2"/>
      <c r="L667" s="2"/>
      <c r="M667" s="2"/>
      <c r="N667" s="2"/>
      <c r="O667" s="2"/>
      <c r="P667" s="366"/>
      <c r="Q667" s="366"/>
      <c r="S667" s="366"/>
      <c r="T667" s="366"/>
      <c r="V667"/>
      <c r="W667"/>
      <c r="X667"/>
      <c r="Y667"/>
      <c r="Z667"/>
      <c r="AA667"/>
      <c r="AB667"/>
      <c r="AC667"/>
      <c r="AD667"/>
      <c r="AE667"/>
    </row>
    <row r="668" spans="1:31" x14ac:dyDescent="0.25">
      <c r="A668" s="2007"/>
      <c r="B668" s="2007"/>
      <c r="C668" s="2"/>
      <c r="D668" s="2"/>
      <c r="E668" s="2"/>
      <c r="F668" s="2"/>
      <c r="G668" s="2"/>
      <c r="H668" s="2"/>
      <c r="I668" s="2"/>
      <c r="J668" s="2"/>
      <c r="K668" s="2"/>
      <c r="L668" s="2"/>
      <c r="M668" s="2"/>
      <c r="N668" s="2"/>
      <c r="O668" s="2"/>
      <c r="P668" s="366"/>
      <c r="Q668" s="366"/>
      <c r="S668" s="366"/>
      <c r="T668" s="366"/>
      <c r="V668"/>
      <c r="W668"/>
      <c r="X668"/>
      <c r="Y668"/>
      <c r="Z668"/>
      <c r="AA668"/>
      <c r="AB668"/>
      <c r="AC668"/>
      <c r="AD668"/>
      <c r="AE668"/>
    </row>
    <row r="669" spans="1:31" x14ac:dyDescent="0.25">
      <c r="A669" s="2007"/>
      <c r="B669" s="2007"/>
      <c r="C669" s="2"/>
      <c r="D669" s="2"/>
      <c r="E669" s="2"/>
      <c r="F669" s="2"/>
      <c r="G669" s="2"/>
      <c r="H669" s="2"/>
      <c r="I669" s="2"/>
      <c r="J669" s="2"/>
      <c r="K669" s="2"/>
      <c r="L669" s="2"/>
      <c r="M669" s="2"/>
      <c r="N669" s="2"/>
      <c r="O669" s="2"/>
      <c r="P669" s="366"/>
      <c r="Q669" s="366"/>
      <c r="S669" s="366"/>
      <c r="T669" s="366"/>
      <c r="V669"/>
      <c r="W669"/>
      <c r="X669"/>
      <c r="Y669"/>
      <c r="Z669"/>
      <c r="AA669"/>
      <c r="AB669"/>
      <c r="AC669"/>
      <c r="AD669"/>
      <c r="AE669"/>
    </row>
    <row r="670" spans="1:31" x14ac:dyDescent="0.25">
      <c r="A670" s="2007"/>
      <c r="B670" s="2007"/>
      <c r="C670" s="2"/>
      <c r="D670" s="2"/>
      <c r="E670" s="2"/>
      <c r="F670" s="2"/>
      <c r="G670" s="2"/>
      <c r="H670" s="2"/>
      <c r="I670" s="2"/>
      <c r="J670" s="2"/>
      <c r="K670" s="2"/>
      <c r="L670" s="2"/>
      <c r="M670" s="2"/>
      <c r="N670" s="2"/>
      <c r="O670" s="2"/>
      <c r="P670" s="366"/>
      <c r="Q670" s="366"/>
      <c r="S670" s="366"/>
      <c r="T670" s="366"/>
      <c r="V670"/>
      <c r="W670"/>
      <c r="X670"/>
      <c r="Y670"/>
      <c r="Z670"/>
      <c r="AA670"/>
      <c r="AB670"/>
      <c r="AC670"/>
      <c r="AD670"/>
      <c r="AE670"/>
    </row>
    <row r="671" spans="1:31" x14ac:dyDescent="0.25">
      <c r="A671" s="2007"/>
      <c r="B671" s="2007"/>
      <c r="C671" s="2"/>
      <c r="D671" s="2"/>
      <c r="E671" s="2"/>
      <c r="F671" s="2"/>
      <c r="G671" s="2"/>
      <c r="H671" s="2"/>
      <c r="I671" s="2"/>
      <c r="J671" s="2"/>
      <c r="K671" s="2"/>
      <c r="L671" s="2"/>
      <c r="M671" s="2"/>
      <c r="N671" s="2"/>
      <c r="O671" s="2"/>
      <c r="P671" s="366"/>
      <c r="Q671" s="366"/>
      <c r="S671" s="366"/>
      <c r="T671" s="366"/>
      <c r="V671"/>
      <c r="W671"/>
      <c r="X671"/>
      <c r="Y671"/>
      <c r="Z671"/>
      <c r="AA671"/>
      <c r="AB671"/>
      <c r="AC671"/>
      <c r="AD671"/>
      <c r="AE671"/>
    </row>
    <row r="672" spans="1:31" x14ac:dyDescent="0.25">
      <c r="A672" s="2007"/>
      <c r="B672" s="2007"/>
      <c r="C672" s="2"/>
      <c r="D672" s="2"/>
      <c r="E672" s="2"/>
      <c r="F672" s="2"/>
      <c r="G672" s="2"/>
      <c r="H672" s="2"/>
      <c r="I672" s="2"/>
      <c r="J672" s="2"/>
      <c r="K672" s="2"/>
      <c r="L672" s="2"/>
      <c r="M672" s="2"/>
      <c r="N672" s="2"/>
      <c r="O672" s="2"/>
      <c r="P672" s="366"/>
      <c r="Q672" s="366"/>
      <c r="S672" s="366"/>
      <c r="T672" s="366"/>
      <c r="V672"/>
      <c r="W672"/>
      <c r="X672"/>
      <c r="Y672"/>
      <c r="Z672"/>
      <c r="AA672"/>
      <c r="AB672"/>
      <c r="AC672"/>
      <c r="AD672"/>
      <c r="AE672"/>
    </row>
    <row r="673" spans="1:31" x14ac:dyDescent="0.25">
      <c r="A673" s="2007"/>
      <c r="B673" s="2007"/>
      <c r="C673" s="2"/>
      <c r="D673" s="2"/>
      <c r="E673" s="2"/>
      <c r="F673" s="2"/>
      <c r="G673" s="2"/>
      <c r="H673" s="2"/>
      <c r="I673" s="2"/>
      <c r="J673" s="2"/>
      <c r="K673" s="2"/>
      <c r="L673" s="2"/>
      <c r="M673" s="2"/>
      <c r="N673" s="2"/>
      <c r="O673" s="2"/>
      <c r="P673" s="366"/>
      <c r="Q673" s="366"/>
      <c r="S673" s="366"/>
      <c r="T673" s="366"/>
      <c r="V673"/>
      <c r="W673"/>
      <c r="X673"/>
      <c r="Y673"/>
      <c r="Z673"/>
      <c r="AA673"/>
      <c r="AB673"/>
      <c r="AC673"/>
      <c r="AD673"/>
      <c r="AE673"/>
    </row>
    <row r="674" spans="1:31" x14ac:dyDescent="0.25">
      <c r="A674" s="2007"/>
      <c r="B674" s="2007"/>
      <c r="C674" s="2"/>
      <c r="D674" s="2"/>
      <c r="E674" s="2"/>
      <c r="F674" s="2"/>
      <c r="G674" s="2"/>
      <c r="H674" s="2"/>
      <c r="I674" s="2"/>
      <c r="J674" s="2"/>
      <c r="K674" s="2"/>
      <c r="L674" s="2"/>
      <c r="M674" s="2"/>
      <c r="N674" s="2"/>
      <c r="O674" s="2"/>
      <c r="P674" s="366"/>
      <c r="Q674" s="366"/>
      <c r="S674" s="366"/>
      <c r="T674" s="366"/>
      <c r="V674"/>
      <c r="W674"/>
      <c r="X674"/>
      <c r="Y674"/>
      <c r="Z674"/>
      <c r="AA674"/>
      <c r="AB674"/>
      <c r="AC674"/>
      <c r="AD674"/>
      <c r="AE674"/>
    </row>
    <row r="675" spans="1:31" x14ac:dyDescent="0.25">
      <c r="A675" s="2007"/>
      <c r="B675" s="2007"/>
      <c r="C675" s="2"/>
      <c r="D675" s="2"/>
      <c r="E675" s="2"/>
      <c r="F675" s="2"/>
      <c r="G675" s="2"/>
      <c r="H675" s="2"/>
      <c r="I675" s="2"/>
      <c r="J675" s="2"/>
      <c r="K675" s="2"/>
      <c r="L675" s="2"/>
      <c r="M675" s="2"/>
      <c r="N675" s="2"/>
      <c r="O675" s="2"/>
      <c r="P675" s="366"/>
      <c r="Q675" s="366"/>
      <c r="S675" s="366"/>
      <c r="T675" s="366"/>
      <c r="V675"/>
      <c r="W675"/>
      <c r="X675"/>
      <c r="Y675"/>
      <c r="Z675"/>
      <c r="AA675"/>
      <c r="AB675"/>
      <c r="AC675"/>
      <c r="AD675"/>
      <c r="AE675"/>
    </row>
    <row r="676" spans="1:31" x14ac:dyDescent="0.25">
      <c r="A676" s="2007"/>
      <c r="B676" s="2007"/>
      <c r="C676" s="2"/>
      <c r="D676" s="2"/>
      <c r="E676" s="2"/>
      <c r="F676" s="2"/>
      <c r="G676" s="2"/>
      <c r="H676" s="2"/>
      <c r="I676" s="2"/>
      <c r="J676" s="2"/>
      <c r="K676" s="2"/>
      <c r="L676" s="2"/>
      <c r="M676" s="2"/>
      <c r="N676" s="2"/>
      <c r="O676" s="2"/>
      <c r="P676" s="366"/>
      <c r="Q676" s="366"/>
      <c r="S676" s="366"/>
      <c r="T676" s="366"/>
      <c r="V676"/>
      <c r="W676"/>
      <c r="X676"/>
      <c r="Y676"/>
      <c r="Z676"/>
      <c r="AA676"/>
      <c r="AB676"/>
      <c r="AC676"/>
      <c r="AD676"/>
      <c r="AE676"/>
    </row>
    <row r="677" spans="1:31" x14ac:dyDescent="0.25">
      <c r="A677" s="2007"/>
      <c r="B677" s="2007"/>
      <c r="C677" s="2"/>
      <c r="D677" s="2"/>
      <c r="E677" s="2"/>
      <c r="F677" s="2"/>
      <c r="G677" s="2"/>
      <c r="H677" s="2"/>
      <c r="I677" s="2"/>
      <c r="J677" s="2"/>
      <c r="K677" s="2"/>
      <c r="L677" s="2"/>
      <c r="M677" s="2"/>
      <c r="N677" s="2"/>
      <c r="O677" s="2"/>
      <c r="P677" s="366"/>
      <c r="Q677" s="366"/>
      <c r="S677" s="366"/>
      <c r="T677" s="366"/>
      <c r="V677"/>
      <c r="W677"/>
      <c r="X677"/>
      <c r="Y677"/>
      <c r="Z677"/>
      <c r="AA677"/>
      <c r="AB677"/>
      <c r="AC677"/>
      <c r="AD677"/>
      <c r="AE677"/>
    </row>
    <row r="678" spans="1:31" x14ac:dyDescent="0.25">
      <c r="A678" s="2007"/>
      <c r="B678" s="2007"/>
      <c r="C678" s="2"/>
      <c r="D678" s="2"/>
      <c r="E678" s="2"/>
      <c r="F678" s="2"/>
      <c r="G678" s="2"/>
      <c r="H678" s="2"/>
      <c r="I678" s="2"/>
      <c r="J678" s="2"/>
      <c r="K678" s="2"/>
      <c r="L678" s="2"/>
      <c r="M678" s="2"/>
      <c r="N678" s="2"/>
      <c r="O678" s="2"/>
      <c r="P678" s="366"/>
      <c r="Q678" s="366"/>
      <c r="S678" s="366"/>
      <c r="T678" s="366"/>
      <c r="V678"/>
      <c r="W678"/>
      <c r="X678"/>
      <c r="Y678"/>
      <c r="Z678"/>
      <c r="AA678"/>
      <c r="AB678"/>
      <c r="AC678"/>
      <c r="AD678"/>
      <c r="AE678"/>
    </row>
    <row r="679" spans="1:31" x14ac:dyDescent="0.25">
      <c r="A679" s="2007"/>
      <c r="B679" s="2007"/>
      <c r="C679" s="2"/>
      <c r="D679" s="2"/>
      <c r="E679" s="2"/>
      <c r="F679" s="2"/>
      <c r="G679" s="2"/>
      <c r="H679" s="2"/>
      <c r="I679" s="2"/>
      <c r="J679" s="2"/>
      <c r="K679" s="2"/>
      <c r="L679" s="2"/>
      <c r="M679" s="2"/>
      <c r="N679" s="2"/>
      <c r="O679" s="2"/>
      <c r="P679" s="366"/>
      <c r="Q679" s="366"/>
      <c r="S679" s="366"/>
      <c r="T679" s="366"/>
      <c r="V679"/>
      <c r="W679"/>
      <c r="X679"/>
      <c r="Y679"/>
      <c r="Z679"/>
      <c r="AA679"/>
      <c r="AB679"/>
      <c r="AC679"/>
      <c r="AD679"/>
      <c r="AE679"/>
    </row>
    <row r="680" spans="1:31" x14ac:dyDescent="0.25">
      <c r="A680" s="2007"/>
      <c r="B680" s="2007"/>
      <c r="C680" s="2"/>
      <c r="D680" s="2"/>
      <c r="E680" s="2"/>
      <c r="F680" s="2"/>
      <c r="G680" s="2"/>
      <c r="H680" s="2"/>
      <c r="I680" s="2"/>
      <c r="J680" s="2"/>
      <c r="K680" s="2"/>
      <c r="L680" s="2"/>
      <c r="M680" s="2"/>
      <c r="N680" s="2"/>
      <c r="O680" s="2"/>
      <c r="P680" s="366"/>
      <c r="Q680" s="366"/>
      <c r="S680" s="366"/>
      <c r="T680" s="366"/>
      <c r="V680"/>
      <c r="W680"/>
      <c r="X680"/>
      <c r="Y680"/>
      <c r="Z680"/>
      <c r="AA680"/>
      <c r="AB680"/>
      <c r="AC680"/>
      <c r="AD680"/>
      <c r="AE680"/>
    </row>
    <row r="681" spans="1:31" x14ac:dyDescent="0.25">
      <c r="A681" s="2007"/>
      <c r="B681" s="2007"/>
      <c r="C681" s="2"/>
      <c r="D681" s="2"/>
      <c r="E681" s="2"/>
      <c r="F681" s="2"/>
      <c r="G681" s="2"/>
      <c r="H681" s="2"/>
      <c r="I681" s="2"/>
      <c r="J681" s="2"/>
      <c r="K681" s="2"/>
      <c r="L681" s="2"/>
      <c r="M681" s="2"/>
      <c r="N681" s="2"/>
      <c r="O681" s="2"/>
      <c r="P681" s="366"/>
      <c r="Q681" s="366"/>
      <c r="S681" s="366"/>
      <c r="T681" s="366"/>
      <c r="V681"/>
      <c r="W681"/>
      <c r="X681"/>
      <c r="Y681"/>
      <c r="Z681"/>
      <c r="AA681"/>
      <c r="AB681"/>
      <c r="AC681"/>
      <c r="AD681"/>
      <c r="AE681"/>
    </row>
    <row r="682" spans="1:31" x14ac:dyDescent="0.25">
      <c r="A682" s="2007"/>
      <c r="B682" s="2007"/>
      <c r="C682" s="2"/>
      <c r="D682" s="2"/>
      <c r="E682" s="2"/>
      <c r="F682" s="2"/>
      <c r="G682" s="2"/>
      <c r="H682" s="2"/>
      <c r="I682" s="2"/>
      <c r="J682" s="2"/>
      <c r="K682" s="2"/>
      <c r="L682" s="2"/>
      <c r="M682" s="2"/>
      <c r="N682" s="2"/>
      <c r="O682" s="2"/>
      <c r="P682" s="366"/>
      <c r="Q682" s="366"/>
      <c r="S682" s="366"/>
      <c r="T682" s="366"/>
      <c r="V682"/>
      <c r="W682"/>
      <c r="X682"/>
      <c r="Y682"/>
      <c r="Z682"/>
      <c r="AA682"/>
      <c r="AB682"/>
      <c r="AC682"/>
      <c r="AD682"/>
      <c r="AE682"/>
    </row>
    <row r="683" spans="1:31" x14ac:dyDescent="0.25">
      <c r="A683" s="2007"/>
      <c r="B683" s="2007"/>
      <c r="C683" s="2"/>
      <c r="D683" s="2"/>
      <c r="E683" s="2"/>
      <c r="F683" s="2"/>
      <c r="G683" s="2"/>
      <c r="H683" s="2"/>
      <c r="I683" s="2"/>
      <c r="J683" s="2"/>
      <c r="K683" s="2"/>
      <c r="L683" s="2"/>
      <c r="M683" s="2"/>
      <c r="N683" s="2"/>
      <c r="O683" s="2"/>
      <c r="P683" s="366"/>
      <c r="Q683" s="366"/>
      <c r="S683" s="366"/>
      <c r="T683" s="366"/>
      <c r="V683"/>
      <c r="W683"/>
      <c r="X683"/>
      <c r="Y683"/>
      <c r="Z683"/>
      <c r="AA683"/>
      <c r="AB683"/>
      <c r="AC683"/>
      <c r="AD683"/>
      <c r="AE683"/>
    </row>
    <row r="684" spans="1:31" x14ac:dyDescent="0.25">
      <c r="A684" s="2007"/>
      <c r="B684" s="2007"/>
      <c r="C684" s="2"/>
      <c r="D684" s="2"/>
      <c r="E684" s="2"/>
      <c r="F684" s="2"/>
      <c r="G684" s="2"/>
      <c r="H684" s="2"/>
      <c r="I684" s="2"/>
      <c r="J684" s="2"/>
      <c r="K684" s="2"/>
      <c r="L684" s="2"/>
      <c r="M684" s="2"/>
      <c r="N684" s="2"/>
      <c r="O684" s="2"/>
      <c r="P684" s="366"/>
      <c r="Q684" s="366"/>
      <c r="S684" s="366"/>
      <c r="T684" s="366"/>
      <c r="V684"/>
      <c r="W684"/>
      <c r="X684"/>
      <c r="Y684"/>
      <c r="Z684"/>
      <c r="AA684"/>
      <c r="AB684"/>
      <c r="AC684"/>
      <c r="AD684"/>
      <c r="AE684"/>
    </row>
    <row r="685" spans="1:31" x14ac:dyDescent="0.25">
      <c r="A685" s="2007"/>
      <c r="B685" s="2007"/>
      <c r="C685" s="2"/>
      <c r="D685" s="2"/>
      <c r="E685" s="2"/>
      <c r="F685" s="2"/>
      <c r="G685" s="2"/>
      <c r="H685" s="2"/>
      <c r="I685" s="2"/>
      <c r="J685" s="2"/>
      <c r="K685" s="2"/>
      <c r="L685" s="2"/>
      <c r="M685" s="2"/>
      <c r="N685" s="2"/>
      <c r="O685" s="2"/>
      <c r="P685" s="366"/>
      <c r="Q685" s="366"/>
      <c r="S685" s="366"/>
      <c r="T685" s="366"/>
      <c r="V685"/>
      <c r="W685"/>
      <c r="X685"/>
      <c r="Y685"/>
      <c r="Z685"/>
      <c r="AA685"/>
      <c r="AB685"/>
      <c r="AC685"/>
      <c r="AD685"/>
      <c r="AE685"/>
    </row>
    <row r="686" spans="1:31" x14ac:dyDescent="0.25">
      <c r="A686" s="2007"/>
      <c r="B686" s="2007"/>
      <c r="C686" s="2"/>
      <c r="D686" s="2"/>
      <c r="E686" s="2"/>
      <c r="F686" s="2"/>
      <c r="G686" s="2"/>
      <c r="H686" s="2"/>
      <c r="I686" s="2"/>
      <c r="J686" s="2"/>
      <c r="K686" s="2"/>
      <c r="L686" s="2"/>
      <c r="M686" s="2"/>
      <c r="N686" s="2"/>
      <c r="O686" s="2"/>
      <c r="P686" s="366"/>
      <c r="Q686" s="366"/>
      <c r="S686" s="366"/>
      <c r="T686" s="366"/>
      <c r="V686"/>
      <c r="W686"/>
      <c r="X686"/>
      <c r="Y686"/>
      <c r="Z686"/>
      <c r="AA686"/>
      <c r="AB686"/>
      <c r="AC686"/>
      <c r="AD686"/>
      <c r="AE686"/>
    </row>
    <row r="687" spans="1:31" x14ac:dyDescent="0.25">
      <c r="A687" s="2007"/>
      <c r="B687" s="2007"/>
      <c r="C687" s="2"/>
      <c r="D687" s="2"/>
      <c r="E687" s="2"/>
      <c r="F687" s="2"/>
      <c r="G687" s="2"/>
      <c r="H687" s="2"/>
      <c r="I687" s="2"/>
      <c r="J687" s="2"/>
      <c r="K687" s="2"/>
      <c r="L687" s="2"/>
      <c r="M687" s="2"/>
      <c r="N687" s="2"/>
      <c r="O687" s="2"/>
      <c r="P687" s="366"/>
      <c r="Q687" s="366"/>
      <c r="S687" s="366"/>
      <c r="T687" s="366"/>
      <c r="V687"/>
      <c r="W687"/>
      <c r="X687"/>
      <c r="Y687"/>
      <c r="Z687"/>
      <c r="AA687"/>
      <c r="AB687"/>
      <c r="AC687"/>
      <c r="AD687"/>
      <c r="AE687"/>
    </row>
    <row r="688" spans="1:31" x14ac:dyDescent="0.25">
      <c r="A688" s="2007"/>
      <c r="B688" s="2007"/>
      <c r="C688" s="2"/>
      <c r="D688" s="2"/>
      <c r="E688" s="2"/>
      <c r="F688" s="2"/>
      <c r="G688" s="2"/>
      <c r="H688" s="2"/>
      <c r="I688" s="2"/>
      <c r="J688" s="2"/>
      <c r="K688" s="2"/>
      <c r="L688" s="2"/>
      <c r="M688" s="2"/>
      <c r="N688" s="2"/>
      <c r="O688" s="2"/>
      <c r="P688" s="366"/>
      <c r="Q688" s="366"/>
      <c r="S688" s="366"/>
      <c r="T688" s="366"/>
      <c r="V688"/>
      <c r="W688"/>
      <c r="X688"/>
      <c r="Y688"/>
      <c r="Z688"/>
      <c r="AA688"/>
      <c r="AB688"/>
      <c r="AC688"/>
      <c r="AD688"/>
      <c r="AE688"/>
    </row>
    <row r="689" spans="1:31" x14ac:dyDescent="0.25">
      <c r="A689" s="2007"/>
      <c r="B689" s="2007"/>
      <c r="C689" s="2"/>
      <c r="D689" s="2"/>
      <c r="E689" s="2"/>
      <c r="F689" s="2"/>
      <c r="G689" s="2"/>
      <c r="H689" s="2"/>
      <c r="I689" s="2"/>
      <c r="J689" s="2"/>
      <c r="K689" s="2"/>
      <c r="L689" s="2"/>
      <c r="M689" s="2"/>
      <c r="N689" s="2"/>
      <c r="O689" s="2"/>
      <c r="P689" s="366"/>
      <c r="Q689" s="366"/>
      <c r="S689" s="366"/>
      <c r="T689" s="366"/>
      <c r="V689"/>
      <c r="W689"/>
      <c r="X689"/>
      <c r="Y689"/>
      <c r="Z689"/>
      <c r="AA689"/>
      <c r="AB689"/>
      <c r="AC689"/>
      <c r="AD689"/>
      <c r="AE689"/>
    </row>
    <row r="690" spans="1:31" x14ac:dyDescent="0.25">
      <c r="A690" s="2007"/>
      <c r="B690" s="2007"/>
      <c r="C690" s="2"/>
      <c r="D690" s="2"/>
      <c r="E690" s="2"/>
      <c r="F690" s="2"/>
      <c r="G690" s="2"/>
      <c r="H690" s="2"/>
      <c r="I690" s="2"/>
      <c r="J690" s="2"/>
      <c r="K690" s="2"/>
      <c r="L690" s="2"/>
      <c r="M690" s="2"/>
      <c r="N690" s="2"/>
      <c r="O690" s="2"/>
      <c r="P690" s="366"/>
      <c r="Q690" s="366"/>
      <c r="S690" s="366"/>
      <c r="T690" s="366"/>
      <c r="V690"/>
      <c r="W690"/>
      <c r="X690"/>
      <c r="Y690"/>
      <c r="Z690"/>
      <c r="AA690"/>
      <c r="AB690"/>
      <c r="AC690"/>
      <c r="AD690"/>
      <c r="AE690"/>
    </row>
    <row r="691" spans="1:31" x14ac:dyDescent="0.25">
      <c r="A691" s="2007"/>
      <c r="B691" s="2007"/>
      <c r="C691" s="2"/>
      <c r="D691" s="2"/>
      <c r="E691" s="2"/>
      <c r="F691" s="2"/>
      <c r="G691" s="2"/>
      <c r="H691" s="2"/>
      <c r="I691" s="2"/>
      <c r="J691" s="2"/>
      <c r="K691" s="2"/>
      <c r="L691" s="2"/>
      <c r="M691" s="2"/>
      <c r="N691" s="2"/>
      <c r="O691" s="2"/>
      <c r="P691" s="366"/>
      <c r="Q691" s="366"/>
      <c r="S691" s="366"/>
      <c r="T691" s="366"/>
      <c r="V691"/>
      <c r="W691"/>
      <c r="X691"/>
      <c r="Y691"/>
      <c r="Z691"/>
      <c r="AA691"/>
      <c r="AB691"/>
      <c r="AC691"/>
      <c r="AD691"/>
      <c r="AE691"/>
    </row>
    <row r="692" spans="1:31" x14ac:dyDescent="0.25">
      <c r="A692" s="2007"/>
      <c r="B692" s="2007"/>
      <c r="C692" s="2"/>
      <c r="D692" s="2"/>
      <c r="E692" s="2"/>
      <c r="F692" s="2"/>
      <c r="G692" s="2"/>
      <c r="H692" s="2"/>
      <c r="I692" s="2"/>
      <c r="J692" s="2"/>
      <c r="K692" s="2"/>
      <c r="L692" s="2"/>
      <c r="M692" s="2"/>
      <c r="N692" s="2"/>
      <c r="O692" s="2"/>
      <c r="P692" s="366"/>
      <c r="Q692" s="366"/>
      <c r="S692" s="366"/>
      <c r="T692" s="366"/>
      <c r="V692"/>
      <c r="W692"/>
      <c r="X692"/>
      <c r="Y692"/>
      <c r="Z692"/>
      <c r="AA692"/>
      <c r="AB692"/>
      <c r="AC692"/>
      <c r="AD692"/>
      <c r="AE692"/>
    </row>
    <row r="693" spans="1:31" x14ac:dyDescent="0.25">
      <c r="A693" s="2007"/>
      <c r="B693" s="2007"/>
      <c r="C693" s="2"/>
      <c r="D693" s="2"/>
      <c r="E693" s="2"/>
      <c r="F693" s="2"/>
      <c r="G693" s="2"/>
      <c r="H693" s="2"/>
      <c r="I693" s="2"/>
      <c r="J693" s="2"/>
      <c r="K693" s="2"/>
      <c r="L693" s="2"/>
      <c r="M693" s="2"/>
      <c r="N693" s="2"/>
      <c r="O693" s="2"/>
      <c r="P693" s="366"/>
      <c r="Q693" s="366"/>
      <c r="S693" s="366"/>
      <c r="T693" s="366"/>
      <c r="V693"/>
      <c r="W693"/>
      <c r="X693"/>
      <c r="Y693"/>
      <c r="Z693"/>
      <c r="AA693"/>
      <c r="AB693"/>
      <c r="AC693"/>
      <c r="AD693"/>
      <c r="AE693"/>
    </row>
    <row r="694" spans="1:31" x14ac:dyDescent="0.25">
      <c r="A694" s="2007"/>
      <c r="B694" s="2007"/>
      <c r="C694" s="2"/>
      <c r="D694" s="2"/>
      <c r="E694" s="2"/>
      <c r="F694" s="2"/>
      <c r="G694" s="2"/>
      <c r="H694" s="2"/>
      <c r="I694" s="2"/>
      <c r="J694" s="2"/>
      <c r="K694" s="2"/>
      <c r="L694" s="2"/>
      <c r="M694" s="2"/>
      <c r="N694" s="2"/>
      <c r="O694" s="2"/>
      <c r="P694" s="366"/>
      <c r="Q694" s="366"/>
      <c r="S694" s="366"/>
      <c r="T694" s="366"/>
      <c r="V694"/>
      <c r="W694"/>
      <c r="X694"/>
      <c r="Y694"/>
      <c r="Z694"/>
      <c r="AA694"/>
      <c r="AB694"/>
      <c r="AC694"/>
      <c r="AD694"/>
      <c r="AE694"/>
    </row>
    <row r="695" spans="1:31" x14ac:dyDescent="0.25">
      <c r="A695" s="2007"/>
      <c r="B695" s="2007"/>
      <c r="C695" s="2"/>
      <c r="D695" s="2"/>
      <c r="E695" s="2"/>
      <c r="F695" s="2"/>
      <c r="G695" s="2"/>
      <c r="H695" s="2"/>
      <c r="I695" s="2"/>
      <c r="J695" s="2"/>
      <c r="K695" s="2"/>
      <c r="L695" s="2"/>
      <c r="M695" s="2"/>
      <c r="N695" s="2"/>
      <c r="O695" s="2"/>
      <c r="P695" s="366"/>
      <c r="Q695" s="366"/>
      <c r="S695" s="366"/>
      <c r="T695" s="366"/>
      <c r="V695"/>
      <c r="W695"/>
      <c r="X695"/>
      <c r="Y695"/>
      <c r="Z695"/>
      <c r="AA695"/>
      <c r="AB695"/>
      <c r="AC695"/>
      <c r="AD695"/>
      <c r="AE695"/>
    </row>
    <row r="696" spans="1:31" x14ac:dyDescent="0.25">
      <c r="A696" s="2007"/>
      <c r="B696" s="2007"/>
      <c r="C696" s="2"/>
      <c r="D696" s="2"/>
      <c r="E696" s="2"/>
      <c r="F696" s="2"/>
      <c r="G696" s="2"/>
      <c r="H696" s="2"/>
      <c r="I696" s="2"/>
      <c r="J696" s="2"/>
      <c r="K696" s="2"/>
      <c r="L696" s="2"/>
      <c r="M696" s="2"/>
      <c r="N696" s="2"/>
      <c r="O696" s="2"/>
      <c r="P696" s="366"/>
      <c r="Q696" s="366"/>
      <c r="S696" s="366"/>
      <c r="T696" s="366"/>
      <c r="V696"/>
      <c r="W696"/>
      <c r="X696"/>
      <c r="Y696"/>
      <c r="Z696"/>
      <c r="AA696"/>
      <c r="AB696"/>
      <c r="AC696"/>
      <c r="AD696"/>
      <c r="AE696"/>
    </row>
    <row r="697" spans="1:31" x14ac:dyDescent="0.25">
      <c r="A697" s="2007"/>
      <c r="B697" s="2007"/>
      <c r="C697" s="2"/>
      <c r="D697" s="2"/>
      <c r="E697" s="2"/>
      <c r="F697" s="2"/>
      <c r="G697" s="2"/>
      <c r="H697" s="2"/>
      <c r="I697" s="2"/>
      <c r="J697" s="2"/>
      <c r="K697" s="2"/>
      <c r="L697" s="2"/>
      <c r="M697" s="2"/>
      <c r="N697" s="2"/>
      <c r="O697" s="2"/>
      <c r="P697" s="366"/>
      <c r="Q697" s="366"/>
      <c r="S697" s="366"/>
      <c r="T697" s="366"/>
      <c r="V697"/>
      <c r="W697"/>
      <c r="X697"/>
      <c r="Y697"/>
      <c r="Z697"/>
      <c r="AA697"/>
      <c r="AB697"/>
      <c r="AC697"/>
      <c r="AD697"/>
      <c r="AE697"/>
    </row>
    <row r="698" spans="1:31" x14ac:dyDescent="0.25">
      <c r="A698" s="2007"/>
      <c r="B698" s="2007"/>
      <c r="C698" s="2"/>
      <c r="D698" s="2"/>
      <c r="E698" s="2"/>
      <c r="F698" s="2"/>
      <c r="G698" s="2"/>
      <c r="H698" s="2"/>
      <c r="I698" s="2"/>
      <c r="J698" s="2"/>
      <c r="K698" s="2"/>
      <c r="L698" s="2"/>
      <c r="M698" s="2"/>
      <c r="N698" s="2"/>
      <c r="O698" s="2"/>
      <c r="P698" s="366"/>
      <c r="Q698" s="366"/>
      <c r="S698" s="366"/>
      <c r="T698" s="366"/>
      <c r="V698"/>
      <c r="W698"/>
      <c r="X698"/>
      <c r="Y698"/>
      <c r="Z698"/>
      <c r="AA698"/>
      <c r="AB698"/>
      <c r="AC698"/>
      <c r="AD698"/>
      <c r="AE698"/>
    </row>
    <row r="699" spans="1:31" x14ac:dyDescent="0.25">
      <c r="A699" s="2007"/>
      <c r="B699" s="2007"/>
      <c r="C699" s="2"/>
      <c r="D699" s="2"/>
      <c r="E699" s="2"/>
      <c r="F699" s="2"/>
      <c r="G699" s="2"/>
      <c r="H699" s="2"/>
      <c r="I699" s="2"/>
      <c r="J699" s="2"/>
      <c r="K699" s="2"/>
      <c r="L699" s="2"/>
      <c r="M699" s="2"/>
      <c r="N699" s="2"/>
      <c r="O699" s="2"/>
      <c r="P699" s="366"/>
      <c r="Q699" s="366"/>
      <c r="S699" s="366"/>
      <c r="T699" s="366"/>
      <c r="V699"/>
      <c r="W699"/>
      <c r="X699"/>
      <c r="Y699"/>
      <c r="Z699"/>
      <c r="AA699"/>
      <c r="AB699"/>
      <c r="AC699"/>
      <c r="AD699"/>
      <c r="AE699"/>
    </row>
    <row r="700" spans="1:31" x14ac:dyDescent="0.25">
      <c r="A700" s="2007"/>
      <c r="B700" s="2007"/>
      <c r="C700" s="2"/>
      <c r="D700" s="2"/>
      <c r="E700" s="2"/>
      <c r="F700" s="2"/>
      <c r="G700" s="2"/>
      <c r="H700" s="2"/>
      <c r="I700" s="2"/>
      <c r="J700" s="2"/>
      <c r="K700" s="2"/>
      <c r="L700" s="2"/>
      <c r="M700" s="2"/>
      <c r="N700" s="2"/>
      <c r="O700" s="2"/>
      <c r="P700" s="366"/>
      <c r="Q700" s="366"/>
      <c r="S700" s="366"/>
      <c r="T700" s="366"/>
      <c r="V700"/>
      <c r="W700"/>
      <c r="X700"/>
      <c r="Y700"/>
      <c r="Z700"/>
      <c r="AA700"/>
      <c r="AB700"/>
      <c r="AC700"/>
      <c r="AD700"/>
      <c r="AE700"/>
    </row>
    <row r="701" spans="1:31" x14ac:dyDescent="0.25">
      <c r="A701" s="2007"/>
      <c r="B701" s="2007"/>
      <c r="C701" s="2"/>
      <c r="D701" s="2"/>
      <c r="E701" s="2"/>
      <c r="F701" s="2"/>
      <c r="G701" s="2"/>
      <c r="H701" s="2"/>
      <c r="I701" s="2"/>
      <c r="J701" s="2"/>
      <c r="K701" s="2"/>
      <c r="L701" s="2"/>
      <c r="M701" s="2"/>
      <c r="N701" s="2"/>
      <c r="O701" s="2"/>
      <c r="P701" s="366"/>
      <c r="Q701" s="366"/>
      <c r="S701" s="366"/>
      <c r="T701" s="366"/>
      <c r="V701"/>
      <c r="W701"/>
      <c r="X701"/>
      <c r="Y701"/>
      <c r="Z701"/>
      <c r="AA701"/>
      <c r="AB701"/>
      <c r="AC701"/>
      <c r="AD701"/>
      <c r="AE701"/>
    </row>
    <row r="702" spans="1:31" x14ac:dyDescent="0.25">
      <c r="A702" s="2007"/>
      <c r="B702" s="2007"/>
      <c r="C702" s="2"/>
      <c r="D702" s="2"/>
      <c r="E702" s="2"/>
      <c r="F702" s="2"/>
      <c r="G702" s="2"/>
      <c r="H702" s="2"/>
      <c r="I702" s="2"/>
      <c r="J702" s="2"/>
      <c r="K702" s="2"/>
      <c r="L702" s="2"/>
      <c r="M702" s="2"/>
      <c r="N702" s="2"/>
      <c r="O702" s="2"/>
      <c r="P702" s="366"/>
      <c r="Q702" s="366"/>
      <c r="S702" s="366"/>
      <c r="T702" s="366"/>
      <c r="V702"/>
      <c r="W702"/>
      <c r="X702"/>
      <c r="Y702"/>
      <c r="Z702"/>
      <c r="AA702"/>
      <c r="AB702"/>
      <c r="AC702"/>
      <c r="AD702"/>
      <c r="AE702"/>
    </row>
    <row r="703" spans="1:31" x14ac:dyDescent="0.25">
      <c r="A703" s="2007"/>
      <c r="B703" s="2007"/>
      <c r="C703" s="2"/>
      <c r="D703" s="2"/>
      <c r="E703" s="2"/>
      <c r="F703" s="2"/>
      <c r="G703" s="2"/>
      <c r="H703" s="2"/>
      <c r="I703" s="2"/>
      <c r="J703" s="2"/>
      <c r="K703" s="2"/>
      <c r="L703" s="2"/>
      <c r="M703" s="2"/>
      <c r="N703" s="2"/>
      <c r="O703" s="2"/>
      <c r="P703" s="366"/>
      <c r="Q703" s="366"/>
      <c r="S703" s="366"/>
      <c r="T703" s="366"/>
      <c r="V703"/>
      <c r="W703"/>
      <c r="X703"/>
      <c r="Y703"/>
      <c r="Z703"/>
      <c r="AA703"/>
      <c r="AB703"/>
      <c r="AC703"/>
      <c r="AD703"/>
      <c r="AE703"/>
    </row>
    <row r="704" spans="1:31" x14ac:dyDescent="0.25">
      <c r="A704" s="2007"/>
      <c r="B704" s="2007"/>
      <c r="C704" s="2"/>
      <c r="D704" s="2"/>
      <c r="E704" s="2"/>
      <c r="F704" s="2"/>
      <c r="G704" s="2"/>
      <c r="H704" s="2"/>
      <c r="I704" s="2"/>
      <c r="J704" s="2"/>
      <c r="K704" s="2"/>
      <c r="L704" s="2"/>
      <c r="M704" s="2"/>
      <c r="N704" s="2"/>
      <c r="O704" s="2"/>
      <c r="P704" s="366"/>
      <c r="Q704" s="366"/>
      <c r="S704" s="366"/>
      <c r="T704" s="366"/>
      <c r="V704"/>
      <c r="W704"/>
      <c r="X704"/>
      <c r="Y704"/>
      <c r="Z704"/>
      <c r="AA704"/>
      <c r="AB704"/>
      <c r="AC704"/>
      <c r="AD704"/>
      <c r="AE704"/>
    </row>
    <row r="705" spans="1:31" x14ac:dyDescent="0.25">
      <c r="A705" s="2007"/>
      <c r="B705" s="2007"/>
      <c r="C705" s="2"/>
      <c r="D705" s="2"/>
      <c r="E705" s="2"/>
      <c r="F705" s="2"/>
      <c r="G705" s="2"/>
      <c r="H705" s="2"/>
      <c r="I705" s="2"/>
      <c r="J705" s="2"/>
      <c r="K705" s="2"/>
      <c r="L705" s="2"/>
      <c r="M705" s="2"/>
      <c r="N705" s="2"/>
      <c r="O705" s="2"/>
      <c r="P705" s="366"/>
      <c r="Q705" s="366"/>
      <c r="S705" s="366"/>
      <c r="T705" s="366"/>
      <c r="V705"/>
      <c r="W705"/>
      <c r="X705"/>
      <c r="Y705"/>
      <c r="Z705"/>
      <c r="AA705"/>
      <c r="AB705"/>
      <c r="AC705"/>
      <c r="AD705"/>
      <c r="AE705"/>
    </row>
    <row r="706" spans="1:31" x14ac:dyDescent="0.25">
      <c r="A706" s="2007"/>
      <c r="B706" s="2007"/>
      <c r="C706" s="2"/>
      <c r="D706" s="2"/>
      <c r="E706" s="2"/>
      <c r="F706" s="2"/>
      <c r="G706" s="2"/>
      <c r="H706" s="2"/>
      <c r="I706" s="2"/>
      <c r="J706" s="2"/>
      <c r="K706" s="2"/>
      <c r="L706" s="2"/>
      <c r="M706" s="2"/>
      <c r="N706" s="2"/>
      <c r="O706" s="2"/>
      <c r="P706" s="366"/>
      <c r="Q706" s="366"/>
      <c r="S706" s="366"/>
      <c r="T706" s="366"/>
      <c r="V706"/>
      <c r="W706"/>
      <c r="X706"/>
      <c r="Y706"/>
      <c r="Z706"/>
      <c r="AA706"/>
      <c r="AB706"/>
      <c r="AC706"/>
      <c r="AD706"/>
      <c r="AE706"/>
    </row>
    <row r="707" spans="1:31" x14ac:dyDescent="0.25">
      <c r="A707" s="2007"/>
      <c r="B707" s="2007"/>
      <c r="C707" s="2"/>
      <c r="D707" s="2"/>
      <c r="E707" s="2"/>
      <c r="F707" s="2"/>
      <c r="G707" s="2"/>
      <c r="H707" s="2"/>
      <c r="I707" s="2"/>
      <c r="J707" s="2"/>
      <c r="K707" s="2"/>
      <c r="L707" s="2"/>
      <c r="M707" s="2"/>
      <c r="N707" s="2"/>
      <c r="O707" s="2"/>
      <c r="P707" s="366"/>
      <c r="Q707" s="366"/>
      <c r="S707" s="366"/>
      <c r="T707" s="366"/>
      <c r="V707"/>
      <c r="W707"/>
      <c r="X707"/>
      <c r="Y707"/>
      <c r="Z707"/>
      <c r="AA707"/>
      <c r="AB707"/>
      <c r="AC707"/>
      <c r="AD707"/>
      <c r="AE707"/>
    </row>
    <row r="708" spans="1:31" x14ac:dyDescent="0.25">
      <c r="A708" s="2007"/>
      <c r="B708" s="2007"/>
      <c r="C708" s="2"/>
      <c r="D708" s="2"/>
      <c r="E708" s="2"/>
      <c r="F708" s="2"/>
      <c r="G708" s="2"/>
      <c r="H708" s="2"/>
      <c r="I708" s="2"/>
      <c r="J708" s="2"/>
      <c r="K708" s="2"/>
      <c r="L708" s="2"/>
      <c r="M708" s="2"/>
      <c r="N708" s="2"/>
      <c r="O708" s="2"/>
      <c r="P708" s="366"/>
      <c r="Q708" s="366"/>
      <c r="S708" s="366"/>
      <c r="T708" s="366"/>
      <c r="V708"/>
      <c r="W708"/>
      <c r="X708"/>
      <c r="Y708"/>
      <c r="Z708"/>
      <c r="AA708"/>
      <c r="AB708"/>
      <c r="AC708"/>
      <c r="AD708"/>
      <c r="AE708"/>
    </row>
    <row r="709" spans="1:31" x14ac:dyDescent="0.25">
      <c r="A709" s="2007"/>
      <c r="B709" s="2007"/>
      <c r="C709" s="2"/>
      <c r="D709" s="2"/>
      <c r="E709" s="2"/>
      <c r="F709" s="2"/>
      <c r="G709" s="2"/>
      <c r="H709" s="2"/>
      <c r="I709" s="2"/>
      <c r="J709" s="2"/>
      <c r="K709" s="2"/>
      <c r="L709" s="2"/>
      <c r="M709" s="2"/>
      <c r="N709" s="2"/>
      <c r="O709" s="2"/>
      <c r="P709" s="366"/>
      <c r="Q709" s="366"/>
      <c r="S709" s="366"/>
      <c r="T709" s="366"/>
      <c r="V709"/>
      <c r="W709"/>
      <c r="X709"/>
      <c r="Y709"/>
      <c r="Z709"/>
      <c r="AA709"/>
      <c r="AB709"/>
      <c r="AC709"/>
      <c r="AD709"/>
      <c r="AE709"/>
    </row>
    <row r="710" spans="1:31" x14ac:dyDescent="0.25">
      <c r="A710" s="2007"/>
      <c r="B710" s="2007"/>
      <c r="C710" s="2"/>
      <c r="D710" s="2"/>
      <c r="E710" s="2"/>
      <c r="F710" s="2"/>
      <c r="G710" s="2"/>
      <c r="H710" s="2"/>
      <c r="I710" s="2"/>
      <c r="J710" s="2"/>
      <c r="K710" s="2"/>
      <c r="L710" s="2"/>
      <c r="M710" s="2"/>
      <c r="N710" s="2"/>
      <c r="O710" s="2"/>
      <c r="P710" s="366"/>
      <c r="Q710" s="366"/>
      <c r="S710" s="366"/>
      <c r="T710" s="366"/>
      <c r="V710"/>
      <c r="W710"/>
      <c r="X710"/>
      <c r="Y710"/>
      <c r="Z710"/>
      <c r="AA710"/>
      <c r="AB710"/>
      <c r="AC710"/>
      <c r="AD710"/>
      <c r="AE710"/>
    </row>
    <row r="711" spans="1:31" x14ac:dyDescent="0.25">
      <c r="A711" s="2007"/>
      <c r="B711" s="2007"/>
      <c r="C711" s="2"/>
      <c r="D711" s="2"/>
      <c r="E711" s="2"/>
      <c r="F711" s="2"/>
      <c r="G711" s="2"/>
      <c r="H711" s="2"/>
      <c r="I711" s="2"/>
      <c r="J711" s="2"/>
      <c r="K711" s="2"/>
      <c r="L711" s="2"/>
      <c r="M711" s="2"/>
      <c r="N711" s="2"/>
      <c r="O711" s="2"/>
      <c r="P711" s="366"/>
      <c r="Q711" s="366"/>
      <c r="S711" s="366"/>
      <c r="T711" s="366"/>
      <c r="V711"/>
      <c r="W711"/>
      <c r="X711"/>
      <c r="Y711"/>
      <c r="Z711"/>
      <c r="AA711"/>
      <c r="AB711"/>
      <c r="AC711"/>
      <c r="AD711"/>
      <c r="AE711"/>
    </row>
    <row r="712" spans="1:31" x14ac:dyDescent="0.25">
      <c r="A712" s="2007"/>
      <c r="B712" s="2007"/>
      <c r="C712" s="2"/>
      <c r="D712" s="2"/>
      <c r="E712" s="2"/>
      <c r="F712" s="2"/>
      <c r="G712" s="2"/>
      <c r="H712" s="2"/>
      <c r="I712" s="2"/>
      <c r="J712" s="2"/>
      <c r="K712" s="2"/>
      <c r="L712" s="2"/>
      <c r="M712" s="2"/>
      <c r="N712" s="2"/>
      <c r="O712" s="2"/>
      <c r="P712" s="366"/>
      <c r="Q712" s="366"/>
      <c r="S712" s="366"/>
      <c r="T712" s="366"/>
      <c r="V712"/>
      <c r="W712"/>
      <c r="X712"/>
      <c r="Y712"/>
      <c r="Z712"/>
      <c r="AA712"/>
      <c r="AB712"/>
      <c r="AC712"/>
      <c r="AD712"/>
      <c r="AE712"/>
    </row>
    <row r="713" spans="1:31" x14ac:dyDescent="0.25">
      <c r="A713" s="2007"/>
      <c r="B713" s="2007"/>
      <c r="C713" s="2"/>
      <c r="D713" s="2"/>
      <c r="E713" s="2"/>
      <c r="F713" s="2"/>
      <c r="G713" s="2"/>
      <c r="H713" s="2"/>
      <c r="I713" s="2"/>
      <c r="J713" s="2"/>
      <c r="K713" s="2"/>
      <c r="L713" s="2"/>
      <c r="M713" s="2"/>
      <c r="N713" s="2"/>
      <c r="O713" s="2"/>
      <c r="P713" s="366"/>
      <c r="Q713" s="366"/>
      <c r="S713" s="366"/>
      <c r="T713" s="366"/>
      <c r="V713"/>
      <c r="W713"/>
      <c r="X713"/>
      <c r="Y713"/>
      <c r="Z713"/>
      <c r="AA713"/>
      <c r="AB713"/>
      <c r="AC713"/>
      <c r="AD713"/>
      <c r="AE713"/>
    </row>
    <row r="714" spans="1:31" x14ac:dyDescent="0.25">
      <c r="A714" s="2007"/>
      <c r="B714" s="2007"/>
      <c r="C714" s="2"/>
      <c r="D714" s="2"/>
      <c r="E714" s="2"/>
      <c r="F714" s="2"/>
      <c r="G714" s="2"/>
      <c r="H714" s="2"/>
      <c r="I714" s="2"/>
      <c r="J714" s="2"/>
      <c r="K714" s="2"/>
      <c r="L714" s="2"/>
      <c r="M714" s="2"/>
      <c r="N714" s="2"/>
      <c r="O714" s="2"/>
      <c r="P714" s="366"/>
      <c r="Q714" s="366"/>
      <c r="S714" s="366"/>
      <c r="T714" s="366"/>
      <c r="V714"/>
      <c r="W714"/>
      <c r="X714"/>
      <c r="Y714"/>
      <c r="Z714"/>
      <c r="AA714"/>
      <c r="AB714"/>
      <c r="AC714"/>
      <c r="AD714"/>
      <c r="AE714"/>
    </row>
    <row r="715" spans="1:31" x14ac:dyDescent="0.25">
      <c r="A715" s="2007"/>
      <c r="B715" s="2007"/>
      <c r="C715" s="2"/>
      <c r="D715" s="2"/>
      <c r="E715" s="2"/>
      <c r="F715" s="2"/>
      <c r="G715" s="2"/>
      <c r="H715" s="2"/>
      <c r="I715" s="2"/>
      <c r="J715" s="2"/>
      <c r="K715" s="2"/>
      <c r="L715" s="2"/>
      <c r="M715" s="2"/>
      <c r="N715" s="2"/>
      <c r="O715" s="2"/>
      <c r="P715" s="366"/>
      <c r="Q715" s="366"/>
      <c r="S715" s="366"/>
      <c r="T715" s="366"/>
      <c r="V715"/>
      <c r="W715"/>
      <c r="X715"/>
      <c r="Y715"/>
      <c r="Z715"/>
      <c r="AA715"/>
      <c r="AB715"/>
      <c r="AC715"/>
      <c r="AD715"/>
      <c r="AE715"/>
    </row>
    <row r="716" spans="1:31" x14ac:dyDescent="0.25">
      <c r="A716" s="2007"/>
      <c r="B716" s="2007"/>
      <c r="C716" s="2"/>
      <c r="D716" s="2"/>
      <c r="E716" s="2"/>
      <c r="F716" s="2"/>
      <c r="G716" s="2"/>
      <c r="H716" s="2"/>
      <c r="I716" s="2"/>
      <c r="J716" s="2"/>
      <c r="K716" s="2"/>
      <c r="L716" s="2"/>
      <c r="M716" s="2"/>
      <c r="N716" s="2"/>
      <c r="O716" s="2"/>
      <c r="P716" s="366"/>
      <c r="Q716" s="366"/>
      <c r="S716" s="366"/>
      <c r="T716" s="366"/>
      <c r="V716"/>
      <c r="W716"/>
      <c r="X716"/>
      <c r="Y716"/>
      <c r="Z716"/>
      <c r="AA716"/>
      <c r="AB716"/>
      <c r="AC716"/>
      <c r="AD716"/>
      <c r="AE716"/>
    </row>
    <row r="717" spans="1:31" x14ac:dyDescent="0.25">
      <c r="A717" s="2007"/>
      <c r="B717" s="2007"/>
      <c r="C717" s="2"/>
      <c r="D717" s="2"/>
      <c r="E717" s="2"/>
      <c r="F717" s="2"/>
      <c r="G717" s="2"/>
      <c r="H717" s="2"/>
      <c r="I717" s="2"/>
      <c r="J717" s="2"/>
      <c r="K717" s="2"/>
      <c r="L717" s="2"/>
      <c r="M717" s="2"/>
      <c r="N717" s="2"/>
      <c r="O717" s="2"/>
      <c r="P717" s="366"/>
      <c r="Q717" s="366"/>
      <c r="S717" s="366"/>
      <c r="T717" s="366"/>
      <c r="V717"/>
      <c r="W717"/>
      <c r="X717"/>
      <c r="Y717"/>
      <c r="Z717"/>
      <c r="AA717"/>
      <c r="AB717"/>
      <c r="AC717"/>
      <c r="AD717"/>
      <c r="AE717"/>
    </row>
    <row r="718" spans="1:31" x14ac:dyDescent="0.25">
      <c r="A718" s="2007"/>
      <c r="B718" s="2007"/>
      <c r="C718" s="2"/>
      <c r="D718" s="2"/>
      <c r="E718" s="2"/>
      <c r="F718" s="2"/>
      <c r="G718" s="2"/>
      <c r="H718" s="2"/>
      <c r="I718" s="2"/>
      <c r="J718" s="2"/>
      <c r="K718" s="2"/>
      <c r="L718" s="2"/>
      <c r="M718" s="2"/>
      <c r="N718" s="2"/>
      <c r="O718" s="2"/>
      <c r="P718" s="366"/>
      <c r="Q718" s="366"/>
      <c r="S718" s="366"/>
      <c r="T718" s="366"/>
      <c r="V718"/>
      <c r="W718"/>
      <c r="X718"/>
      <c r="Y718"/>
      <c r="Z718"/>
      <c r="AA718"/>
      <c r="AB718"/>
      <c r="AC718"/>
      <c r="AD718"/>
      <c r="AE718"/>
    </row>
    <row r="719" spans="1:31" x14ac:dyDescent="0.25">
      <c r="A719" s="2007"/>
      <c r="B719" s="2007"/>
      <c r="C719" s="2"/>
      <c r="D719" s="2"/>
      <c r="E719" s="2"/>
      <c r="F719" s="2"/>
      <c r="G719" s="2"/>
      <c r="H719" s="2"/>
      <c r="I719" s="2"/>
      <c r="J719" s="2"/>
      <c r="K719" s="2"/>
      <c r="L719" s="2"/>
      <c r="M719" s="2"/>
      <c r="N719" s="2"/>
      <c r="O719" s="2"/>
      <c r="P719" s="366"/>
      <c r="Q719" s="366"/>
      <c r="S719" s="366"/>
      <c r="T719" s="366"/>
      <c r="V719"/>
      <c r="W719"/>
      <c r="X719"/>
      <c r="Y719"/>
      <c r="Z719"/>
      <c r="AA719"/>
      <c r="AB719"/>
      <c r="AC719"/>
      <c r="AD719"/>
      <c r="AE719"/>
    </row>
    <row r="720" spans="1:31" x14ac:dyDescent="0.25">
      <c r="A720" s="2007"/>
      <c r="B720" s="2007"/>
      <c r="C720" s="2"/>
      <c r="D720" s="2"/>
      <c r="E720" s="2"/>
      <c r="F720" s="2"/>
      <c r="G720" s="2"/>
      <c r="H720" s="2"/>
      <c r="I720" s="2"/>
      <c r="J720" s="2"/>
      <c r="K720" s="2"/>
      <c r="L720" s="2"/>
      <c r="M720" s="2"/>
      <c r="N720" s="2"/>
      <c r="O720" s="2"/>
      <c r="P720" s="366"/>
      <c r="Q720" s="366"/>
      <c r="S720" s="366"/>
      <c r="T720" s="366"/>
      <c r="V720"/>
      <c r="W720"/>
      <c r="X720"/>
      <c r="Y720"/>
      <c r="Z720"/>
      <c r="AA720"/>
      <c r="AB720"/>
      <c r="AC720"/>
      <c r="AD720"/>
      <c r="AE720"/>
    </row>
    <row r="721" spans="1:31" x14ac:dyDescent="0.25">
      <c r="A721" s="2007"/>
      <c r="B721" s="2007"/>
      <c r="C721" s="2"/>
      <c r="D721" s="2"/>
      <c r="E721" s="2"/>
      <c r="F721" s="2"/>
      <c r="G721" s="2"/>
      <c r="H721" s="2"/>
      <c r="I721" s="2"/>
      <c r="J721" s="2"/>
      <c r="K721" s="2"/>
      <c r="L721" s="2"/>
      <c r="M721" s="2"/>
      <c r="N721" s="2"/>
      <c r="O721" s="2"/>
      <c r="P721" s="366"/>
      <c r="Q721" s="366"/>
      <c r="S721" s="366"/>
      <c r="T721" s="366"/>
      <c r="V721"/>
      <c r="W721"/>
      <c r="X721"/>
      <c r="Y721"/>
      <c r="Z721"/>
      <c r="AA721"/>
      <c r="AB721"/>
      <c r="AC721"/>
      <c r="AD721"/>
      <c r="AE721"/>
    </row>
    <row r="722" spans="1:31" x14ac:dyDescent="0.25">
      <c r="A722" s="2007"/>
      <c r="B722" s="2007"/>
      <c r="C722" s="2"/>
      <c r="D722" s="2"/>
      <c r="E722" s="2"/>
      <c r="F722" s="2"/>
      <c r="G722" s="2"/>
      <c r="H722" s="2"/>
      <c r="I722" s="2"/>
      <c r="J722" s="2"/>
      <c r="K722" s="2"/>
      <c r="L722" s="2"/>
      <c r="M722" s="2"/>
      <c r="N722" s="2"/>
      <c r="O722" s="2"/>
      <c r="P722" s="366"/>
      <c r="Q722" s="366"/>
      <c r="S722" s="366"/>
      <c r="T722" s="366"/>
      <c r="V722"/>
      <c r="W722"/>
      <c r="X722"/>
      <c r="Y722"/>
      <c r="Z722"/>
      <c r="AA722"/>
      <c r="AB722"/>
      <c r="AC722"/>
      <c r="AD722"/>
      <c r="AE722"/>
    </row>
    <row r="723" spans="1:31" x14ac:dyDescent="0.25">
      <c r="A723" s="2007"/>
      <c r="B723" s="2007"/>
      <c r="C723" s="2"/>
      <c r="D723" s="2"/>
      <c r="E723" s="2"/>
      <c r="F723" s="2"/>
      <c r="G723" s="2"/>
      <c r="H723" s="2"/>
      <c r="I723" s="2"/>
      <c r="J723" s="2"/>
      <c r="K723" s="2"/>
      <c r="L723" s="2"/>
      <c r="M723" s="2"/>
      <c r="N723" s="2"/>
      <c r="O723" s="2"/>
      <c r="P723" s="366"/>
      <c r="Q723" s="366"/>
      <c r="S723" s="366"/>
      <c r="T723" s="366"/>
      <c r="V723"/>
      <c r="W723"/>
      <c r="X723"/>
      <c r="Y723"/>
      <c r="Z723"/>
      <c r="AA723"/>
      <c r="AB723"/>
      <c r="AC723"/>
      <c r="AD723"/>
      <c r="AE723"/>
    </row>
    <row r="724" spans="1:31" x14ac:dyDescent="0.25">
      <c r="A724" s="2007"/>
      <c r="B724" s="2007"/>
      <c r="C724" s="2"/>
      <c r="D724" s="2"/>
      <c r="E724" s="2"/>
      <c r="F724" s="2"/>
      <c r="G724" s="2"/>
      <c r="H724" s="2"/>
      <c r="I724" s="2"/>
      <c r="J724" s="2"/>
      <c r="K724" s="2"/>
      <c r="L724" s="2"/>
      <c r="M724" s="2"/>
      <c r="N724" s="2"/>
      <c r="O724" s="2"/>
      <c r="P724" s="366"/>
      <c r="Q724" s="366"/>
      <c r="S724" s="366"/>
      <c r="T724" s="366"/>
      <c r="V724"/>
      <c r="W724"/>
      <c r="X724"/>
      <c r="Y724"/>
      <c r="Z724"/>
      <c r="AA724"/>
      <c r="AB724"/>
      <c r="AC724"/>
      <c r="AD724"/>
      <c r="AE724"/>
    </row>
    <row r="725" spans="1:31" x14ac:dyDescent="0.25">
      <c r="A725" s="2007"/>
      <c r="B725" s="2007"/>
      <c r="C725" s="2"/>
      <c r="D725" s="2"/>
      <c r="E725" s="2"/>
      <c r="F725" s="2"/>
      <c r="G725" s="2"/>
      <c r="H725" s="2"/>
      <c r="I725" s="2"/>
      <c r="J725" s="2"/>
      <c r="K725" s="2"/>
      <c r="L725" s="2"/>
      <c r="M725" s="2"/>
      <c r="N725" s="2"/>
      <c r="O725" s="2"/>
      <c r="P725" s="366"/>
      <c r="Q725" s="366"/>
      <c r="S725" s="366"/>
      <c r="T725" s="366"/>
      <c r="V725"/>
      <c r="W725"/>
      <c r="X725"/>
      <c r="Y725"/>
      <c r="Z725"/>
      <c r="AA725"/>
      <c r="AB725"/>
      <c r="AC725"/>
      <c r="AD725"/>
      <c r="AE725"/>
    </row>
    <row r="726" spans="1:31" x14ac:dyDescent="0.25">
      <c r="A726" s="2007"/>
      <c r="B726" s="2007"/>
      <c r="C726" s="2"/>
      <c r="D726" s="2"/>
      <c r="E726" s="2"/>
      <c r="F726" s="2"/>
      <c r="G726" s="2"/>
      <c r="H726" s="2"/>
      <c r="I726" s="2"/>
      <c r="J726" s="2"/>
      <c r="K726" s="2"/>
      <c r="L726" s="2"/>
      <c r="M726" s="2"/>
      <c r="N726" s="2"/>
      <c r="O726" s="2"/>
      <c r="P726" s="366"/>
      <c r="Q726" s="366"/>
      <c r="S726" s="366"/>
      <c r="T726" s="366"/>
      <c r="V726"/>
      <c r="W726"/>
      <c r="X726"/>
      <c r="Y726"/>
      <c r="Z726"/>
      <c r="AA726"/>
      <c r="AB726"/>
      <c r="AC726"/>
      <c r="AD726"/>
      <c r="AE726"/>
    </row>
    <row r="727" spans="1:31" x14ac:dyDescent="0.25">
      <c r="A727" s="2007"/>
      <c r="B727" s="2007"/>
      <c r="C727" s="2"/>
      <c r="D727" s="2"/>
      <c r="E727" s="2"/>
      <c r="F727" s="2"/>
      <c r="G727" s="2"/>
      <c r="H727" s="2"/>
      <c r="I727" s="2"/>
      <c r="J727" s="2"/>
      <c r="K727" s="2"/>
      <c r="L727" s="2"/>
      <c r="M727" s="2"/>
      <c r="N727" s="2"/>
      <c r="O727" s="2"/>
      <c r="P727" s="366"/>
      <c r="Q727" s="366"/>
      <c r="S727" s="366"/>
      <c r="T727" s="366"/>
      <c r="V727"/>
      <c r="W727"/>
      <c r="X727"/>
      <c r="Y727"/>
      <c r="Z727"/>
      <c r="AA727"/>
      <c r="AB727"/>
      <c r="AC727"/>
      <c r="AD727"/>
      <c r="AE727"/>
    </row>
    <row r="728" spans="1:31" x14ac:dyDescent="0.25">
      <c r="A728" s="2007"/>
      <c r="B728" s="2007"/>
      <c r="C728" s="2"/>
      <c r="D728" s="2"/>
      <c r="E728" s="2"/>
      <c r="F728" s="2"/>
      <c r="G728" s="2"/>
      <c r="H728" s="2"/>
      <c r="I728" s="2"/>
      <c r="J728" s="2"/>
      <c r="K728" s="2"/>
      <c r="L728" s="2"/>
      <c r="M728" s="2"/>
      <c r="N728" s="2"/>
      <c r="O728" s="2"/>
      <c r="P728" s="366"/>
      <c r="Q728" s="366"/>
      <c r="S728" s="366"/>
      <c r="T728" s="366"/>
      <c r="V728"/>
      <c r="W728"/>
      <c r="X728"/>
      <c r="Y728"/>
      <c r="Z728"/>
      <c r="AA728"/>
      <c r="AB728"/>
      <c r="AC728"/>
      <c r="AD728"/>
      <c r="AE728"/>
    </row>
    <row r="729" spans="1:31" x14ac:dyDescent="0.25">
      <c r="A729" s="2007"/>
      <c r="B729" s="2007"/>
      <c r="C729" s="2"/>
      <c r="D729" s="2"/>
      <c r="E729" s="2"/>
      <c r="F729" s="2"/>
      <c r="G729" s="2"/>
      <c r="H729" s="2"/>
      <c r="I729" s="2"/>
      <c r="J729" s="2"/>
      <c r="K729" s="2"/>
      <c r="L729" s="2"/>
      <c r="M729" s="2"/>
      <c r="N729" s="2"/>
      <c r="O729" s="2"/>
      <c r="P729" s="366"/>
      <c r="Q729" s="366"/>
      <c r="S729" s="366"/>
      <c r="T729" s="366"/>
      <c r="V729"/>
      <c r="W729"/>
      <c r="X729"/>
      <c r="Y729"/>
      <c r="Z729"/>
      <c r="AA729"/>
      <c r="AB729"/>
      <c r="AC729"/>
      <c r="AD729"/>
      <c r="AE729"/>
    </row>
    <row r="730" spans="1:31" x14ac:dyDescent="0.25">
      <c r="A730" s="2007"/>
      <c r="B730" s="2007"/>
      <c r="C730" s="2"/>
      <c r="D730" s="2"/>
      <c r="E730" s="2"/>
      <c r="F730" s="2"/>
      <c r="G730" s="2"/>
      <c r="H730" s="2"/>
      <c r="I730" s="2"/>
      <c r="J730" s="2"/>
      <c r="K730" s="2"/>
      <c r="L730" s="2"/>
      <c r="M730" s="2"/>
      <c r="N730" s="2"/>
      <c r="O730" s="2"/>
      <c r="P730" s="366"/>
      <c r="Q730" s="366"/>
      <c r="S730" s="366"/>
      <c r="T730" s="366"/>
      <c r="V730"/>
      <c r="W730"/>
      <c r="X730"/>
      <c r="Y730"/>
      <c r="Z730"/>
      <c r="AA730"/>
      <c r="AB730"/>
      <c r="AC730"/>
      <c r="AD730"/>
      <c r="AE730"/>
    </row>
    <row r="731" spans="1:31" x14ac:dyDescent="0.25">
      <c r="A731" s="2007"/>
      <c r="B731" s="2007"/>
      <c r="C731" s="2"/>
      <c r="D731" s="2"/>
      <c r="E731" s="2"/>
      <c r="F731" s="2"/>
      <c r="G731" s="2"/>
      <c r="H731" s="2"/>
      <c r="I731" s="2"/>
      <c r="J731" s="2"/>
      <c r="K731" s="2"/>
      <c r="L731" s="2"/>
      <c r="M731" s="2"/>
      <c r="N731" s="2"/>
      <c r="O731" s="2"/>
      <c r="P731" s="366"/>
      <c r="Q731" s="366"/>
      <c r="S731" s="366"/>
      <c r="T731" s="366"/>
      <c r="V731"/>
      <c r="W731"/>
      <c r="X731"/>
      <c r="Y731"/>
      <c r="Z731"/>
      <c r="AA731"/>
      <c r="AB731"/>
      <c r="AC731"/>
      <c r="AD731"/>
      <c r="AE731"/>
    </row>
    <row r="732" spans="1:31" x14ac:dyDescent="0.25">
      <c r="A732" s="2007"/>
      <c r="B732" s="2007"/>
      <c r="C732" s="2"/>
      <c r="D732" s="2"/>
      <c r="E732" s="2"/>
      <c r="F732" s="2"/>
      <c r="G732" s="2"/>
      <c r="H732" s="2"/>
      <c r="I732" s="2"/>
      <c r="J732" s="2"/>
      <c r="K732" s="2"/>
      <c r="L732" s="2"/>
      <c r="M732" s="2"/>
      <c r="N732" s="2"/>
      <c r="O732" s="2"/>
      <c r="P732" s="366"/>
      <c r="Q732" s="366"/>
      <c r="S732" s="366"/>
      <c r="T732" s="366"/>
      <c r="V732"/>
      <c r="W732"/>
      <c r="X732"/>
      <c r="Y732"/>
      <c r="Z732"/>
      <c r="AA732"/>
      <c r="AB732"/>
      <c r="AC732"/>
      <c r="AD732"/>
      <c r="AE732"/>
    </row>
    <row r="733" spans="1:31" x14ac:dyDescent="0.25">
      <c r="A733" s="2007"/>
      <c r="B733" s="2007"/>
      <c r="C733" s="2"/>
      <c r="D733" s="2"/>
      <c r="E733" s="2"/>
      <c r="F733" s="2"/>
      <c r="G733" s="2"/>
      <c r="H733" s="2"/>
      <c r="I733" s="2"/>
      <c r="J733" s="2"/>
      <c r="K733" s="2"/>
      <c r="L733" s="2"/>
      <c r="M733" s="2"/>
      <c r="N733" s="2"/>
      <c r="O733" s="2"/>
      <c r="P733" s="366"/>
      <c r="Q733" s="366"/>
      <c r="S733" s="366"/>
      <c r="T733" s="366"/>
      <c r="V733"/>
      <c r="W733"/>
      <c r="X733"/>
      <c r="Y733"/>
      <c r="Z733"/>
      <c r="AA733"/>
      <c r="AB733"/>
      <c r="AC733"/>
      <c r="AD733"/>
      <c r="AE733"/>
    </row>
    <row r="734" spans="1:31" x14ac:dyDescent="0.25">
      <c r="A734" s="2007"/>
      <c r="B734" s="2007"/>
      <c r="C734" s="2"/>
      <c r="D734" s="2"/>
      <c r="E734" s="2"/>
      <c r="F734" s="2"/>
      <c r="G734" s="2"/>
      <c r="H734" s="2"/>
      <c r="I734" s="2"/>
      <c r="J734" s="2"/>
      <c r="K734" s="2"/>
      <c r="L734" s="2"/>
      <c r="M734" s="2"/>
      <c r="N734" s="2"/>
      <c r="O734" s="2"/>
      <c r="P734" s="366"/>
      <c r="Q734" s="366"/>
      <c r="S734" s="366"/>
      <c r="T734" s="366"/>
      <c r="V734"/>
      <c r="W734"/>
      <c r="X734"/>
      <c r="Y734"/>
      <c r="Z734"/>
      <c r="AA734"/>
      <c r="AB734"/>
      <c r="AC734"/>
      <c r="AD734"/>
      <c r="AE734"/>
    </row>
    <row r="735" spans="1:31" x14ac:dyDescent="0.25">
      <c r="A735" s="2007"/>
      <c r="B735" s="2007"/>
      <c r="C735" s="2"/>
      <c r="D735" s="2"/>
      <c r="E735" s="2"/>
      <c r="F735" s="2"/>
      <c r="G735" s="2"/>
      <c r="H735" s="2"/>
      <c r="I735" s="2"/>
      <c r="J735" s="2"/>
      <c r="K735" s="2"/>
      <c r="L735" s="2"/>
      <c r="M735" s="2"/>
      <c r="N735" s="2"/>
      <c r="O735" s="2"/>
      <c r="P735" s="366"/>
      <c r="Q735" s="366"/>
      <c r="S735" s="366"/>
      <c r="T735" s="366"/>
      <c r="V735"/>
      <c r="W735"/>
      <c r="X735"/>
      <c r="Y735"/>
      <c r="Z735"/>
      <c r="AA735"/>
      <c r="AB735"/>
      <c r="AC735"/>
      <c r="AD735"/>
      <c r="AE735"/>
    </row>
    <row r="736" spans="1:31" x14ac:dyDescent="0.25">
      <c r="A736" s="2007"/>
      <c r="B736" s="2007"/>
      <c r="C736" s="2"/>
      <c r="D736" s="2"/>
      <c r="E736" s="2"/>
      <c r="F736" s="2"/>
      <c r="G736" s="2"/>
      <c r="H736" s="2"/>
      <c r="I736" s="2"/>
      <c r="J736" s="2"/>
      <c r="K736" s="2"/>
      <c r="L736" s="2"/>
      <c r="M736" s="2"/>
      <c r="N736" s="2"/>
      <c r="O736" s="2"/>
      <c r="P736" s="366"/>
      <c r="Q736" s="366"/>
      <c r="S736" s="366"/>
      <c r="T736" s="366"/>
      <c r="V736"/>
      <c r="W736"/>
      <c r="X736"/>
      <c r="Y736"/>
      <c r="Z736"/>
      <c r="AA736"/>
      <c r="AB736"/>
      <c r="AC736"/>
      <c r="AD736"/>
      <c r="AE736"/>
    </row>
    <row r="737" spans="1:31" x14ac:dyDescent="0.25">
      <c r="A737" s="2007"/>
      <c r="B737" s="2007"/>
      <c r="C737" s="2"/>
      <c r="D737" s="2"/>
      <c r="E737" s="2"/>
      <c r="F737" s="2"/>
      <c r="G737" s="2"/>
      <c r="H737" s="2"/>
      <c r="I737" s="2"/>
      <c r="J737" s="2"/>
      <c r="K737" s="2"/>
      <c r="L737" s="2"/>
      <c r="M737" s="2"/>
      <c r="N737" s="2"/>
      <c r="O737" s="2"/>
      <c r="P737" s="366"/>
      <c r="Q737" s="366"/>
      <c r="S737" s="366"/>
      <c r="T737" s="366"/>
      <c r="V737"/>
      <c r="W737"/>
      <c r="X737"/>
      <c r="Y737"/>
      <c r="Z737"/>
      <c r="AA737"/>
      <c r="AB737"/>
      <c r="AC737"/>
      <c r="AD737"/>
      <c r="AE737"/>
    </row>
    <row r="738" spans="1:31" x14ac:dyDescent="0.25">
      <c r="A738" s="2007"/>
      <c r="B738" s="2007"/>
      <c r="C738" s="2"/>
      <c r="D738" s="2"/>
      <c r="E738" s="2"/>
      <c r="F738" s="2"/>
      <c r="G738" s="2"/>
      <c r="H738" s="2"/>
      <c r="I738" s="2"/>
      <c r="J738" s="2"/>
      <c r="K738" s="2"/>
      <c r="L738" s="2"/>
      <c r="M738" s="2"/>
      <c r="N738" s="2"/>
      <c r="O738" s="2"/>
      <c r="P738" s="366"/>
      <c r="Q738" s="366"/>
      <c r="S738" s="366"/>
      <c r="T738" s="366"/>
      <c r="V738"/>
      <c r="W738"/>
      <c r="X738"/>
      <c r="Y738"/>
      <c r="Z738"/>
      <c r="AA738"/>
      <c r="AB738"/>
      <c r="AC738"/>
      <c r="AD738"/>
      <c r="AE738"/>
    </row>
    <row r="739" spans="1:31" x14ac:dyDescent="0.25">
      <c r="A739" s="2007"/>
      <c r="B739" s="2007"/>
      <c r="C739" s="2"/>
      <c r="D739" s="2"/>
      <c r="E739" s="2"/>
      <c r="F739" s="2"/>
      <c r="G739" s="2"/>
      <c r="H739" s="2"/>
      <c r="I739" s="2"/>
      <c r="J739" s="2"/>
      <c r="K739" s="2"/>
      <c r="L739" s="2"/>
      <c r="M739" s="2"/>
      <c r="N739" s="2"/>
      <c r="O739" s="2"/>
      <c r="P739" s="366"/>
      <c r="Q739" s="366"/>
      <c r="S739" s="366"/>
      <c r="T739" s="366"/>
      <c r="V739"/>
      <c r="W739"/>
      <c r="X739"/>
      <c r="Y739"/>
      <c r="Z739"/>
      <c r="AA739"/>
      <c r="AB739"/>
      <c r="AC739"/>
      <c r="AD739"/>
      <c r="AE739"/>
    </row>
    <row r="740" spans="1:31" x14ac:dyDescent="0.25">
      <c r="A740" s="2007"/>
      <c r="B740" s="2007"/>
      <c r="C740" s="2"/>
      <c r="D740" s="2"/>
      <c r="E740" s="2"/>
      <c r="F740" s="2"/>
      <c r="G740" s="2"/>
      <c r="H740" s="2"/>
      <c r="I740" s="2"/>
      <c r="J740" s="2"/>
      <c r="K740" s="2"/>
      <c r="L740" s="2"/>
      <c r="M740" s="2"/>
      <c r="N740" s="2"/>
      <c r="O740" s="2"/>
      <c r="P740" s="366"/>
      <c r="Q740" s="366"/>
      <c r="S740" s="366"/>
      <c r="T740" s="366"/>
      <c r="V740"/>
      <c r="W740"/>
      <c r="X740"/>
      <c r="Y740"/>
      <c r="Z740"/>
      <c r="AA740"/>
      <c r="AB740"/>
      <c r="AC740"/>
      <c r="AD740"/>
      <c r="AE740"/>
    </row>
    <row r="741" spans="1:31" x14ac:dyDescent="0.25">
      <c r="A741" s="2007"/>
      <c r="B741" s="2007"/>
      <c r="C741" s="2"/>
      <c r="D741" s="2"/>
      <c r="E741" s="2"/>
      <c r="F741" s="2"/>
      <c r="G741" s="2"/>
      <c r="H741" s="2"/>
      <c r="I741" s="2"/>
      <c r="J741" s="2"/>
      <c r="K741" s="2"/>
      <c r="L741" s="2"/>
      <c r="M741" s="2"/>
      <c r="N741" s="2"/>
      <c r="O741" s="2"/>
      <c r="P741" s="366"/>
      <c r="Q741" s="366"/>
      <c r="S741" s="366"/>
      <c r="T741" s="366"/>
      <c r="V741"/>
      <c r="W741"/>
      <c r="X741"/>
      <c r="Y741"/>
      <c r="Z741"/>
      <c r="AA741"/>
      <c r="AB741"/>
      <c r="AC741"/>
      <c r="AD741"/>
      <c r="AE741"/>
    </row>
    <row r="742" spans="1:31" x14ac:dyDescent="0.25">
      <c r="A742" s="2007"/>
      <c r="B742" s="2007"/>
      <c r="C742" s="2"/>
      <c r="D742" s="2"/>
      <c r="E742" s="2"/>
      <c r="F742" s="2"/>
      <c r="G742" s="2"/>
      <c r="H742" s="2"/>
      <c r="I742" s="2"/>
      <c r="J742" s="2"/>
      <c r="K742" s="2"/>
      <c r="L742" s="2"/>
      <c r="M742" s="2"/>
      <c r="N742" s="2"/>
      <c r="O742" s="2"/>
      <c r="P742" s="366"/>
      <c r="Q742" s="366"/>
      <c r="S742" s="366"/>
      <c r="T742" s="366"/>
      <c r="V742"/>
      <c r="W742"/>
      <c r="X742"/>
      <c r="Y742"/>
      <c r="Z742"/>
      <c r="AA742"/>
      <c r="AB742"/>
      <c r="AC742"/>
      <c r="AD742"/>
      <c r="AE742"/>
    </row>
    <row r="743" spans="1:31" x14ac:dyDescent="0.25">
      <c r="A743" s="2007"/>
      <c r="B743" s="2007"/>
      <c r="C743" s="2"/>
      <c r="D743" s="2"/>
      <c r="E743" s="2"/>
      <c r="F743" s="2"/>
      <c r="G743" s="2"/>
      <c r="H743" s="2"/>
      <c r="I743" s="2"/>
      <c r="J743" s="2"/>
      <c r="K743" s="2"/>
      <c r="L743" s="2"/>
      <c r="M743" s="2"/>
      <c r="N743" s="2"/>
      <c r="O743" s="2"/>
      <c r="P743" s="366"/>
      <c r="Q743" s="366"/>
      <c r="S743" s="366"/>
      <c r="T743" s="366"/>
      <c r="V743"/>
      <c r="W743"/>
      <c r="X743"/>
      <c r="Y743"/>
      <c r="Z743"/>
      <c r="AA743"/>
      <c r="AB743"/>
      <c r="AC743"/>
      <c r="AD743"/>
      <c r="AE743"/>
    </row>
    <row r="744" spans="1:31" x14ac:dyDescent="0.25">
      <c r="A744" s="2007"/>
      <c r="B744" s="2007"/>
      <c r="C744" s="2"/>
      <c r="D744" s="2"/>
      <c r="E744" s="2"/>
      <c r="F744" s="2"/>
      <c r="G744" s="2"/>
      <c r="H744" s="2"/>
      <c r="I744" s="2"/>
      <c r="J744" s="2"/>
      <c r="K744" s="2"/>
      <c r="L744" s="2"/>
      <c r="M744" s="2"/>
      <c r="N744" s="2"/>
      <c r="O744" s="2"/>
      <c r="P744" s="366"/>
      <c r="Q744" s="366"/>
      <c r="S744" s="366"/>
      <c r="T744" s="366"/>
      <c r="V744"/>
      <c r="W744"/>
      <c r="X744"/>
      <c r="Y744"/>
      <c r="Z744"/>
      <c r="AA744"/>
      <c r="AB744"/>
      <c r="AC744"/>
      <c r="AD744"/>
      <c r="AE744"/>
    </row>
    <row r="745" spans="1:31" x14ac:dyDescent="0.25">
      <c r="A745" s="2007"/>
      <c r="B745" s="2007"/>
      <c r="C745" s="2"/>
      <c r="D745" s="2"/>
      <c r="E745" s="2"/>
      <c r="F745" s="2"/>
      <c r="G745" s="2"/>
      <c r="H745" s="2"/>
      <c r="I745" s="2"/>
      <c r="J745" s="2"/>
      <c r="K745" s="2"/>
      <c r="L745" s="2"/>
      <c r="M745" s="2"/>
      <c r="N745" s="2"/>
      <c r="O745" s="2"/>
      <c r="P745" s="366"/>
      <c r="Q745" s="366"/>
      <c r="S745" s="366"/>
      <c r="T745" s="366"/>
      <c r="V745"/>
      <c r="W745"/>
      <c r="X745"/>
      <c r="Y745"/>
      <c r="Z745"/>
      <c r="AA745"/>
      <c r="AB745"/>
      <c r="AC745"/>
      <c r="AD745"/>
      <c r="AE745"/>
    </row>
    <row r="746" spans="1:31" x14ac:dyDescent="0.25">
      <c r="A746" s="2007"/>
      <c r="B746" s="2007"/>
      <c r="C746" s="2"/>
      <c r="D746" s="2"/>
      <c r="E746" s="2"/>
      <c r="F746" s="2"/>
      <c r="G746" s="2"/>
      <c r="H746" s="2"/>
      <c r="I746" s="2"/>
      <c r="J746" s="2"/>
      <c r="K746" s="2"/>
      <c r="L746" s="2"/>
      <c r="M746" s="2"/>
      <c r="N746" s="2"/>
      <c r="O746" s="2"/>
      <c r="P746" s="366"/>
      <c r="Q746" s="366"/>
      <c r="S746" s="366"/>
      <c r="T746" s="366"/>
      <c r="V746"/>
      <c r="W746"/>
      <c r="X746"/>
      <c r="Y746"/>
      <c r="Z746"/>
      <c r="AA746"/>
      <c r="AB746"/>
      <c r="AC746"/>
      <c r="AD746"/>
      <c r="AE746"/>
    </row>
    <row r="747" spans="1:31" x14ac:dyDescent="0.25">
      <c r="A747" s="2007"/>
      <c r="B747" s="2007"/>
      <c r="C747" s="2"/>
      <c r="D747" s="2"/>
      <c r="E747" s="2"/>
      <c r="F747" s="2"/>
      <c r="G747" s="2"/>
      <c r="H747" s="2"/>
      <c r="I747" s="2"/>
      <c r="J747" s="2"/>
      <c r="K747" s="2"/>
      <c r="L747" s="2"/>
      <c r="M747" s="2"/>
      <c r="N747" s="2"/>
      <c r="O747" s="2"/>
      <c r="P747" s="366"/>
      <c r="Q747" s="366"/>
      <c r="S747" s="366"/>
      <c r="T747" s="366"/>
      <c r="V747"/>
      <c r="W747"/>
      <c r="X747"/>
      <c r="Y747"/>
      <c r="Z747"/>
      <c r="AA747"/>
      <c r="AB747"/>
      <c r="AC747"/>
      <c r="AD747"/>
      <c r="AE747"/>
    </row>
    <row r="748" spans="1:31" x14ac:dyDescent="0.25">
      <c r="A748" s="2007"/>
      <c r="B748" s="2007"/>
      <c r="C748" s="2"/>
      <c r="D748" s="2"/>
      <c r="E748" s="2"/>
      <c r="F748" s="2"/>
      <c r="G748" s="2"/>
      <c r="H748" s="2"/>
      <c r="I748" s="2"/>
      <c r="J748" s="2"/>
      <c r="K748" s="2"/>
      <c r="L748" s="2"/>
      <c r="M748" s="2"/>
      <c r="N748" s="2"/>
      <c r="O748" s="2"/>
      <c r="P748" s="366"/>
      <c r="Q748" s="366"/>
      <c r="S748" s="366"/>
      <c r="T748" s="366"/>
      <c r="V748"/>
      <c r="W748"/>
      <c r="X748"/>
      <c r="Y748"/>
      <c r="Z748"/>
      <c r="AA748"/>
      <c r="AB748"/>
      <c r="AC748"/>
      <c r="AD748"/>
      <c r="AE748"/>
    </row>
    <row r="749" spans="1:31" x14ac:dyDescent="0.25">
      <c r="A749" s="2007"/>
      <c r="B749" s="2007"/>
      <c r="C749" s="2"/>
      <c r="D749" s="2"/>
      <c r="E749" s="2"/>
      <c r="F749" s="2"/>
      <c r="G749" s="2"/>
      <c r="H749" s="2"/>
      <c r="I749" s="2"/>
      <c r="J749" s="2"/>
      <c r="K749" s="2"/>
      <c r="L749" s="2"/>
      <c r="M749" s="2"/>
      <c r="N749" s="2"/>
      <c r="O749" s="2"/>
      <c r="P749" s="366"/>
      <c r="Q749" s="366"/>
      <c r="S749" s="366"/>
      <c r="T749" s="366"/>
      <c r="V749"/>
      <c r="W749"/>
      <c r="X749"/>
      <c r="Y749"/>
      <c r="Z749"/>
      <c r="AA749"/>
      <c r="AB749"/>
      <c r="AC749"/>
      <c r="AD749"/>
      <c r="AE749"/>
    </row>
    <row r="750" spans="1:31" x14ac:dyDescent="0.25">
      <c r="A750" s="2007"/>
      <c r="B750" s="2007"/>
      <c r="C750" s="2"/>
      <c r="D750" s="2"/>
      <c r="E750" s="2"/>
      <c r="F750" s="2"/>
      <c r="G750" s="2"/>
      <c r="H750" s="2"/>
      <c r="I750" s="2"/>
      <c r="J750" s="2"/>
      <c r="K750" s="2"/>
      <c r="L750" s="2"/>
      <c r="M750" s="2"/>
      <c r="N750" s="2"/>
      <c r="O750" s="2"/>
      <c r="P750" s="366"/>
      <c r="Q750" s="366"/>
      <c r="S750" s="366"/>
      <c r="T750" s="366"/>
      <c r="V750"/>
      <c r="W750"/>
      <c r="X750"/>
      <c r="Y750"/>
      <c r="Z750"/>
      <c r="AA750"/>
      <c r="AB750"/>
      <c r="AC750"/>
      <c r="AD750"/>
      <c r="AE750"/>
    </row>
    <row r="751" spans="1:31" x14ac:dyDescent="0.25">
      <c r="A751" s="2007"/>
      <c r="B751" s="2007"/>
      <c r="C751" s="2"/>
      <c r="D751" s="2"/>
      <c r="E751" s="2"/>
      <c r="F751" s="2"/>
      <c r="G751" s="2"/>
      <c r="H751" s="2"/>
      <c r="I751" s="2"/>
      <c r="J751" s="2"/>
      <c r="K751" s="2"/>
      <c r="L751" s="2"/>
      <c r="M751" s="2"/>
      <c r="N751" s="2"/>
      <c r="O751" s="2"/>
      <c r="P751" s="366"/>
      <c r="Q751" s="366"/>
      <c r="S751" s="366"/>
      <c r="T751" s="366"/>
      <c r="V751"/>
      <c r="W751"/>
      <c r="X751"/>
      <c r="Y751"/>
      <c r="Z751"/>
      <c r="AA751"/>
      <c r="AB751"/>
      <c r="AC751"/>
      <c r="AD751"/>
      <c r="AE751"/>
    </row>
    <row r="752" spans="1:31" x14ac:dyDescent="0.25">
      <c r="A752" s="2007"/>
      <c r="B752" s="2007"/>
      <c r="C752" s="2"/>
      <c r="D752" s="2"/>
      <c r="E752" s="2"/>
      <c r="F752" s="2"/>
      <c r="G752" s="2"/>
      <c r="H752" s="2"/>
      <c r="I752" s="2"/>
      <c r="J752" s="2"/>
      <c r="K752" s="2"/>
      <c r="L752" s="2"/>
      <c r="M752" s="2"/>
      <c r="N752" s="2"/>
      <c r="O752" s="2"/>
      <c r="P752" s="366"/>
      <c r="Q752" s="366"/>
      <c r="S752" s="366"/>
      <c r="T752" s="366"/>
      <c r="V752"/>
      <c r="W752"/>
      <c r="X752"/>
      <c r="Y752"/>
      <c r="Z752"/>
      <c r="AA752"/>
      <c r="AB752"/>
      <c r="AC752"/>
      <c r="AD752"/>
      <c r="AE752"/>
    </row>
    <row r="753" spans="1:31" x14ac:dyDescent="0.25">
      <c r="A753" s="2007"/>
      <c r="B753" s="2007"/>
      <c r="C753" s="2"/>
      <c r="D753" s="2"/>
      <c r="E753" s="2"/>
      <c r="F753" s="2"/>
      <c r="G753" s="2"/>
      <c r="H753" s="2"/>
      <c r="I753" s="2"/>
      <c r="J753" s="2"/>
      <c r="K753" s="2"/>
      <c r="L753" s="2"/>
      <c r="M753" s="2"/>
      <c r="N753" s="2"/>
      <c r="O753" s="2"/>
      <c r="P753" s="366"/>
      <c r="Q753" s="366"/>
      <c r="S753" s="366"/>
      <c r="T753" s="366"/>
      <c r="V753"/>
      <c r="W753"/>
      <c r="X753"/>
      <c r="Y753"/>
      <c r="Z753"/>
      <c r="AA753"/>
      <c r="AB753"/>
      <c r="AC753"/>
      <c r="AD753"/>
      <c r="AE753"/>
    </row>
    <row r="754" spans="1:31" x14ac:dyDescent="0.25">
      <c r="A754" s="2007"/>
      <c r="B754" s="2007"/>
      <c r="C754" s="2"/>
      <c r="D754" s="2"/>
      <c r="E754" s="2"/>
      <c r="F754" s="2"/>
      <c r="G754" s="2"/>
      <c r="H754" s="2"/>
      <c r="I754" s="2"/>
      <c r="J754" s="2"/>
      <c r="K754" s="2"/>
      <c r="L754" s="2"/>
      <c r="M754" s="2"/>
      <c r="N754" s="2"/>
      <c r="O754" s="2"/>
      <c r="P754" s="366"/>
      <c r="Q754" s="366"/>
      <c r="S754" s="366"/>
      <c r="T754" s="366"/>
      <c r="V754"/>
      <c r="W754"/>
      <c r="X754"/>
      <c r="Y754"/>
      <c r="Z754"/>
      <c r="AA754"/>
      <c r="AB754"/>
      <c r="AC754"/>
      <c r="AD754"/>
      <c r="AE754"/>
    </row>
    <row r="755" spans="1:31" x14ac:dyDescent="0.25">
      <c r="A755" s="2007"/>
      <c r="B755" s="2007"/>
      <c r="C755" s="2"/>
      <c r="D755" s="2"/>
      <c r="E755" s="2"/>
      <c r="F755" s="2"/>
      <c r="G755" s="2"/>
      <c r="H755" s="2"/>
      <c r="I755" s="2"/>
      <c r="J755" s="2"/>
      <c r="K755" s="2"/>
      <c r="L755" s="2"/>
      <c r="M755" s="2"/>
      <c r="N755" s="2"/>
      <c r="O755" s="2"/>
      <c r="P755" s="366"/>
      <c r="Q755" s="366"/>
      <c r="S755" s="366"/>
      <c r="T755" s="366"/>
      <c r="V755"/>
      <c r="W755"/>
      <c r="X755"/>
      <c r="Y755"/>
      <c r="Z755"/>
      <c r="AA755"/>
      <c r="AB755"/>
      <c r="AC755"/>
      <c r="AD755"/>
      <c r="AE755"/>
    </row>
    <row r="756" spans="1:31" x14ac:dyDescent="0.25">
      <c r="A756" s="2007"/>
      <c r="B756" s="2007"/>
      <c r="C756" s="2"/>
      <c r="D756" s="2"/>
      <c r="E756" s="2"/>
      <c r="F756" s="2"/>
      <c r="G756" s="2"/>
      <c r="H756" s="2"/>
      <c r="I756" s="2"/>
      <c r="J756" s="2"/>
      <c r="K756" s="2"/>
      <c r="L756" s="2"/>
      <c r="M756" s="2"/>
      <c r="N756" s="2"/>
      <c r="O756" s="2"/>
      <c r="P756" s="366"/>
      <c r="Q756" s="366"/>
      <c r="S756" s="366"/>
      <c r="T756" s="366"/>
      <c r="V756"/>
      <c r="W756"/>
      <c r="X756"/>
      <c r="Y756"/>
      <c r="Z756"/>
      <c r="AA756"/>
      <c r="AB756"/>
      <c r="AC756"/>
      <c r="AD756"/>
      <c r="AE756"/>
    </row>
    <row r="757" spans="1:31" x14ac:dyDescent="0.25">
      <c r="A757" s="2007"/>
      <c r="B757" s="2007"/>
      <c r="C757" s="2"/>
      <c r="D757" s="2"/>
      <c r="E757" s="2"/>
      <c r="F757" s="2"/>
      <c r="G757" s="2"/>
      <c r="H757" s="2"/>
      <c r="I757" s="2"/>
      <c r="J757" s="2"/>
      <c r="K757" s="2"/>
      <c r="L757" s="2"/>
      <c r="M757" s="2"/>
      <c r="N757" s="2"/>
      <c r="O757" s="2"/>
      <c r="P757" s="366"/>
      <c r="Q757" s="366"/>
      <c r="S757" s="366"/>
      <c r="T757" s="366"/>
      <c r="V757"/>
      <c r="W757"/>
      <c r="X757"/>
      <c r="Y757"/>
      <c r="Z757"/>
      <c r="AA757"/>
      <c r="AB757"/>
      <c r="AC757"/>
      <c r="AD757"/>
      <c r="AE757"/>
    </row>
    <row r="758" spans="1:31" x14ac:dyDescent="0.25">
      <c r="A758" s="2007"/>
      <c r="B758" s="2007"/>
      <c r="C758" s="2"/>
      <c r="D758" s="2"/>
      <c r="E758" s="2"/>
      <c r="F758" s="2"/>
      <c r="G758" s="2"/>
      <c r="H758" s="2"/>
      <c r="I758" s="2"/>
      <c r="J758" s="2"/>
      <c r="K758" s="2"/>
      <c r="L758" s="2"/>
      <c r="M758" s="2"/>
      <c r="N758" s="2"/>
      <c r="O758" s="2"/>
      <c r="P758" s="366"/>
      <c r="Q758" s="366"/>
      <c r="S758" s="366"/>
      <c r="T758" s="366"/>
      <c r="V758"/>
      <c r="W758"/>
      <c r="X758"/>
      <c r="Y758"/>
      <c r="Z758"/>
      <c r="AA758"/>
      <c r="AB758"/>
      <c r="AC758"/>
      <c r="AD758"/>
      <c r="AE758"/>
    </row>
    <row r="759" spans="1:31" x14ac:dyDescent="0.25">
      <c r="A759" s="2007"/>
      <c r="B759" s="2007"/>
      <c r="C759" s="2"/>
      <c r="D759" s="2"/>
      <c r="E759" s="2"/>
      <c r="F759" s="2"/>
      <c r="G759" s="2"/>
      <c r="H759" s="2"/>
      <c r="I759" s="2"/>
      <c r="J759" s="2"/>
      <c r="K759" s="2"/>
      <c r="L759" s="2"/>
      <c r="M759" s="2"/>
      <c r="N759" s="2"/>
      <c r="O759" s="2"/>
      <c r="P759" s="366"/>
      <c r="Q759" s="366"/>
      <c r="S759" s="366"/>
      <c r="T759" s="366"/>
      <c r="V759"/>
      <c r="W759"/>
      <c r="X759"/>
      <c r="Y759"/>
      <c r="Z759"/>
      <c r="AA759"/>
      <c r="AB759"/>
      <c r="AC759"/>
      <c r="AD759"/>
      <c r="AE759"/>
    </row>
    <row r="760" spans="1:31" x14ac:dyDescent="0.25">
      <c r="A760" s="2007"/>
      <c r="B760" s="2007"/>
      <c r="C760" s="2"/>
      <c r="D760" s="2"/>
      <c r="E760" s="2"/>
      <c r="F760" s="2"/>
      <c r="G760" s="2"/>
      <c r="H760" s="2"/>
      <c r="I760" s="2"/>
      <c r="J760" s="2"/>
      <c r="K760" s="2"/>
      <c r="L760" s="2"/>
      <c r="M760" s="2"/>
      <c r="N760" s="2"/>
      <c r="O760" s="2"/>
      <c r="P760" s="366"/>
      <c r="Q760" s="366"/>
      <c r="S760" s="366"/>
      <c r="T760" s="366"/>
      <c r="V760"/>
      <c r="W760"/>
      <c r="X760"/>
      <c r="Y760"/>
      <c r="Z760"/>
      <c r="AA760"/>
      <c r="AB760"/>
      <c r="AC760"/>
      <c r="AD760"/>
      <c r="AE760"/>
    </row>
    <row r="761" spans="1:31" x14ac:dyDescent="0.25">
      <c r="A761" s="2007"/>
      <c r="B761" s="2007"/>
      <c r="C761" s="2"/>
      <c r="D761" s="2"/>
      <c r="E761" s="2"/>
      <c r="F761" s="2"/>
      <c r="G761" s="2"/>
      <c r="H761" s="2"/>
      <c r="I761" s="2"/>
      <c r="J761" s="2"/>
      <c r="K761" s="2"/>
      <c r="L761" s="2"/>
      <c r="M761" s="2"/>
      <c r="N761" s="2"/>
      <c r="O761" s="2"/>
      <c r="P761" s="366"/>
      <c r="Q761" s="366"/>
      <c r="S761" s="366"/>
      <c r="T761" s="366"/>
      <c r="V761"/>
      <c r="W761"/>
      <c r="X761"/>
      <c r="Y761"/>
      <c r="Z761"/>
      <c r="AA761"/>
      <c r="AB761"/>
      <c r="AC761"/>
      <c r="AD761"/>
      <c r="AE761"/>
    </row>
    <row r="762" spans="1:31" x14ac:dyDescent="0.25">
      <c r="A762" s="2007"/>
      <c r="B762" s="2007"/>
      <c r="C762" s="2"/>
      <c r="D762" s="2"/>
      <c r="E762" s="2"/>
      <c r="F762" s="2"/>
      <c r="G762" s="2"/>
      <c r="H762" s="2"/>
      <c r="I762" s="2"/>
      <c r="J762" s="2"/>
      <c r="K762" s="2"/>
      <c r="L762" s="2"/>
      <c r="M762" s="2"/>
      <c r="N762" s="2"/>
      <c r="O762" s="2"/>
      <c r="P762" s="366"/>
      <c r="Q762" s="366"/>
      <c r="S762" s="366"/>
      <c r="T762" s="366"/>
      <c r="V762"/>
      <c r="W762"/>
      <c r="X762"/>
      <c r="Y762"/>
      <c r="Z762"/>
      <c r="AA762"/>
      <c r="AB762"/>
      <c r="AC762"/>
      <c r="AD762"/>
      <c r="AE762"/>
    </row>
    <row r="763" spans="1:31" x14ac:dyDescent="0.25">
      <c r="A763" s="2007"/>
      <c r="B763" s="2007"/>
      <c r="C763" s="2"/>
      <c r="D763" s="2"/>
      <c r="E763" s="2"/>
      <c r="F763" s="2"/>
      <c r="G763" s="2"/>
      <c r="H763" s="2"/>
      <c r="I763" s="2"/>
      <c r="J763" s="2"/>
      <c r="K763" s="2"/>
      <c r="L763" s="2"/>
      <c r="M763" s="2"/>
      <c r="N763" s="2"/>
      <c r="O763" s="2"/>
      <c r="P763" s="366"/>
      <c r="Q763" s="366"/>
      <c r="S763" s="366"/>
      <c r="T763" s="366"/>
      <c r="V763"/>
      <c r="W763"/>
      <c r="X763"/>
      <c r="Y763"/>
      <c r="Z763"/>
      <c r="AA763"/>
      <c r="AB763"/>
      <c r="AC763"/>
      <c r="AD763"/>
      <c r="AE763"/>
    </row>
    <row r="764" spans="1:31" x14ac:dyDescent="0.25">
      <c r="A764" s="2007"/>
      <c r="B764" s="2007"/>
      <c r="C764" s="2"/>
      <c r="D764" s="2"/>
      <c r="E764" s="2"/>
      <c r="F764" s="2"/>
      <c r="G764" s="2"/>
      <c r="H764" s="2"/>
      <c r="I764" s="2"/>
      <c r="J764" s="2"/>
      <c r="K764" s="2"/>
      <c r="L764" s="2"/>
      <c r="M764" s="2"/>
      <c r="N764" s="2"/>
      <c r="O764" s="2"/>
      <c r="P764" s="366"/>
      <c r="Q764" s="366"/>
      <c r="S764" s="366"/>
      <c r="T764" s="366"/>
      <c r="V764"/>
      <c r="W764"/>
      <c r="X764"/>
      <c r="Y764"/>
      <c r="Z764"/>
      <c r="AA764"/>
      <c r="AB764"/>
      <c r="AC764"/>
      <c r="AD764"/>
      <c r="AE764"/>
    </row>
    <row r="765" spans="1:31" x14ac:dyDescent="0.25">
      <c r="A765" s="2007"/>
      <c r="B765" s="2007"/>
      <c r="C765" s="2"/>
      <c r="D765" s="2"/>
      <c r="E765" s="2"/>
      <c r="F765" s="2"/>
      <c r="G765" s="2"/>
      <c r="H765" s="2"/>
      <c r="I765" s="2"/>
      <c r="J765" s="2"/>
      <c r="K765" s="2"/>
      <c r="L765" s="2"/>
      <c r="M765" s="2"/>
      <c r="N765" s="2"/>
      <c r="O765" s="2"/>
      <c r="P765" s="366"/>
      <c r="Q765" s="366"/>
      <c r="S765" s="366"/>
      <c r="T765" s="366"/>
      <c r="V765"/>
      <c r="W765"/>
      <c r="X765"/>
      <c r="Y765"/>
      <c r="Z765"/>
      <c r="AA765"/>
      <c r="AB765"/>
      <c r="AC765"/>
      <c r="AD765"/>
      <c r="AE765"/>
    </row>
    <row r="766" spans="1:31" x14ac:dyDescent="0.25">
      <c r="A766" s="2007"/>
      <c r="B766" s="2007"/>
      <c r="C766" s="2"/>
      <c r="D766" s="2"/>
      <c r="E766" s="2"/>
      <c r="F766" s="2"/>
      <c r="G766" s="2"/>
      <c r="H766" s="2"/>
      <c r="I766" s="2"/>
      <c r="J766" s="2"/>
      <c r="K766" s="2"/>
      <c r="L766" s="2"/>
      <c r="M766" s="2"/>
      <c r="N766" s="2"/>
      <c r="O766" s="2"/>
      <c r="P766" s="366"/>
      <c r="Q766" s="366"/>
      <c r="S766" s="366"/>
      <c r="T766" s="366"/>
      <c r="V766"/>
      <c r="W766"/>
      <c r="X766"/>
      <c r="Y766"/>
      <c r="Z766"/>
      <c r="AA766"/>
      <c r="AB766"/>
      <c r="AC766"/>
      <c r="AD766"/>
      <c r="AE766"/>
    </row>
    <row r="767" spans="1:31" x14ac:dyDescent="0.25">
      <c r="A767" s="2007"/>
      <c r="B767" s="2007"/>
      <c r="C767" s="2"/>
      <c r="D767" s="2"/>
      <c r="E767" s="2"/>
      <c r="F767" s="2"/>
      <c r="G767" s="2"/>
      <c r="H767" s="2"/>
      <c r="I767" s="2"/>
      <c r="J767" s="2"/>
      <c r="K767" s="2"/>
      <c r="L767" s="2"/>
      <c r="M767" s="2"/>
      <c r="N767" s="2"/>
      <c r="O767" s="2"/>
      <c r="P767" s="366"/>
      <c r="Q767" s="366"/>
      <c r="S767" s="366"/>
      <c r="T767" s="366"/>
      <c r="V767"/>
      <c r="W767"/>
      <c r="X767"/>
      <c r="Y767"/>
      <c r="Z767"/>
      <c r="AA767"/>
      <c r="AB767"/>
      <c r="AC767"/>
      <c r="AD767"/>
      <c r="AE767"/>
    </row>
    <row r="768" spans="1:31" x14ac:dyDescent="0.25">
      <c r="A768" s="2007"/>
      <c r="B768" s="2007"/>
      <c r="C768" s="2"/>
      <c r="D768" s="2"/>
      <c r="E768" s="2"/>
      <c r="F768" s="2"/>
      <c r="G768" s="2"/>
      <c r="H768" s="2"/>
      <c r="I768" s="2"/>
      <c r="J768" s="2"/>
      <c r="K768" s="2"/>
      <c r="L768" s="2"/>
      <c r="M768" s="2"/>
      <c r="N768" s="2"/>
      <c r="O768" s="2"/>
      <c r="P768" s="366"/>
      <c r="Q768" s="366"/>
      <c r="S768" s="366"/>
      <c r="T768" s="366"/>
      <c r="V768"/>
      <c r="W768"/>
      <c r="X768"/>
      <c r="Y768"/>
      <c r="Z768"/>
      <c r="AA768"/>
      <c r="AB768"/>
      <c r="AC768"/>
      <c r="AD768"/>
      <c r="AE768"/>
    </row>
    <row r="769" spans="1:31" x14ac:dyDescent="0.25">
      <c r="A769" s="2007"/>
      <c r="B769" s="2007"/>
      <c r="C769" s="2"/>
      <c r="D769" s="2"/>
      <c r="E769" s="2"/>
      <c r="F769" s="2"/>
      <c r="G769" s="2"/>
      <c r="H769" s="2"/>
      <c r="I769" s="2"/>
      <c r="J769" s="2"/>
      <c r="K769" s="2"/>
      <c r="L769" s="2"/>
      <c r="M769" s="2"/>
      <c r="N769" s="2"/>
      <c r="O769" s="2"/>
      <c r="P769" s="366"/>
      <c r="Q769" s="366"/>
      <c r="S769" s="366"/>
      <c r="T769" s="366"/>
      <c r="V769"/>
      <c r="W769"/>
      <c r="X769"/>
      <c r="Y769"/>
      <c r="Z769"/>
      <c r="AA769"/>
      <c r="AB769"/>
      <c r="AC769"/>
      <c r="AD769"/>
      <c r="AE769"/>
    </row>
    <row r="770" spans="1:31" x14ac:dyDescent="0.25">
      <c r="A770" s="2007"/>
      <c r="B770" s="2007"/>
      <c r="C770" s="2"/>
      <c r="D770" s="2"/>
      <c r="E770" s="2"/>
      <c r="F770" s="2"/>
      <c r="G770" s="2"/>
      <c r="H770" s="2"/>
      <c r="I770" s="2"/>
      <c r="J770" s="2"/>
      <c r="K770" s="2"/>
      <c r="L770" s="2"/>
      <c r="M770" s="2"/>
      <c r="N770" s="2"/>
      <c r="O770" s="2"/>
      <c r="P770" s="366"/>
      <c r="Q770" s="366"/>
      <c r="S770" s="366"/>
      <c r="T770" s="366"/>
      <c r="V770"/>
      <c r="W770"/>
      <c r="X770"/>
      <c r="Y770"/>
      <c r="Z770"/>
      <c r="AA770"/>
      <c r="AB770"/>
      <c r="AC770"/>
      <c r="AD770"/>
      <c r="AE770"/>
    </row>
    <row r="771" spans="1:31" x14ac:dyDescent="0.25">
      <c r="A771" s="2007"/>
      <c r="B771" s="2007"/>
      <c r="C771" s="2"/>
      <c r="D771" s="2"/>
      <c r="E771" s="2"/>
      <c r="F771" s="2"/>
      <c r="G771" s="2"/>
      <c r="H771" s="2"/>
      <c r="I771" s="2"/>
      <c r="J771" s="2"/>
      <c r="K771" s="2"/>
      <c r="L771" s="2"/>
      <c r="M771" s="2"/>
      <c r="N771" s="2"/>
      <c r="O771" s="2"/>
      <c r="P771" s="366"/>
      <c r="Q771" s="366"/>
      <c r="S771" s="366"/>
      <c r="T771" s="366"/>
      <c r="V771"/>
      <c r="W771"/>
      <c r="X771"/>
      <c r="Y771"/>
      <c r="Z771"/>
      <c r="AA771"/>
      <c r="AB771"/>
      <c r="AC771"/>
      <c r="AD771"/>
      <c r="AE771"/>
    </row>
    <row r="772" spans="1:31" x14ac:dyDescent="0.25">
      <c r="A772" s="2007"/>
      <c r="B772" s="2007"/>
      <c r="C772" s="2"/>
      <c r="D772" s="2"/>
      <c r="E772" s="2"/>
      <c r="F772" s="2"/>
      <c r="G772" s="2"/>
      <c r="H772" s="2"/>
      <c r="I772" s="2"/>
      <c r="J772" s="2"/>
      <c r="K772" s="2"/>
      <c r="L772" s="2"/>
      <c r="M772" s="2"/>
      <c r="N772" s="2"/>
      <c r="O772" s="2"/>
      <c r="P772" s="366"/>
      <c r="Q772" s="366"/>
      <c r="S772" s="366"/>
      <c r="T772" s="366"/>
      <c r="V772"/>
      <c r="W772"/>
      <c r="X772"/>
      <c r="Y772"/>
      <c r="Z772"/>
      <c r="AA772"/>
      <c r="AB772"/>
      <c r="AC772"/>
      <c r="AD772"/>
      <c r="AE772"/>
    </row>
    <row r="773" spans="1:31" x14ac:dyDescent="0.25">
      <c r="A773" s="2007"/>
      <c r="B773" s="2007"/>
      <c r="C773" s="2"/>
      <c r="D773" s="2"/>
      <c r="E773" s="2"/>
      <c r="F773" s="2"/>
      <c r="G773" s="2"/>
      <c r="H773" s="2"/>
      <c r="I773" s="2"/>
      <c r="J773" s="2"/>
      <c r="K773" s="2"/>
      <c r="L773" s="2"/>
      <c r="M773" s="2"/>
      <c r="N773" s="2"/>
      <c r="O773" s="2"/>
      <c r="P773" s="366"/>
      <c r="Q773" s="366"/>
      <c r="S773" s="366"/>
      <c r="T773" s="366"/>
      <c r="V773"/>
      <c r="W773"/>
      <c r="X773"/>
      <c r="Y773"/>
      <c r="Z773"/>
      <c r="AA773"/>
      <c r="AB773"/>
      <c r="AC773"/>
      <c r="AD773"/>
      <c r="AE773"/>
    </row>
    <row r="774" spans="1:31" x14ac:dyDescent="0.25">
      <c r="A774" s="2007"/>
      <c r="B774" s="2007"/>
      <c r="C774" s="2"/>
      <c r="D774" s="2"/>
      <c r="E774" s="2"/>
      <c r="F774" s="2"/>
      <c r="G774" s="2"/>
      <c r="H774" s="2"/>
      <c r="I774" s="2"/>
      <c r="J774" s="2"/>
      <c r="K774" s="2"/>
      <c r="L774" s="2"/>
      <c r="M774" s="2"/>
      <c r="N774" s="2"/>
      <c r="O774" s="2"/>
      <c r="P774" s="366"/>
      <c r="Q774" s="366"/>
      <c r="S774" s="366"/>
      <c r="T774" s="366"/>
      <c r="V774"/>
      <c r="W774"/>
      <c r="X774"/>
      <c r="Y774"/>
      <c r="Z774"/>
      <c r="AA774"/>
      <c r="AB774"/>
      <c r="AC774"/>
      <c r="AD774"/>
      <c r="AE774"/>
    </row>
    <row r="775" spans="1:31" x14ac:dyDescent="0.25">
      <c r="A775" s="2007"/>
      <c r="B775" s="2007"/>
      <c r="C775" s="2"/>
      <c r="D775" s="2"/>
      <c r="E775" s="2"/>
      <c r="F775" s="2"/>
      <c r="G775" s="2"/>
      <c r="H775" s="2"/>
      <c r="I775" s="2"/>
      <c r="J775" s="2"/>
      <c r="K775" s="2"/>
      <c r="L775" s="2"/>
      <c r="M775" s="2"/>
      <c r="N775" s="2"/>
      <c r="O775" s="2"/>
      <c r="P775" s="366"/>
      <c r="Q775" s="366"/>
      <c r="S775" s="366"/>
      <c r="T775" s="366"/>
      <c r="V775"/>
      <c r="W775"/>
      <c r="X775"/>
      <c r="Y775"/>
      <c r="Z775"/>
      <c r="AA775"/>
      <c r="AB775"/>
      <c r="AC775"/>
      <c r="AD775"/>
      <c r="AE775"/>
    </row>
    <row r="776" spans="1:31" x14ac:dyDescent="0.25">
      <c r="A776" s="2007"/>
      <c r="B776" s="2007"/>
      <c r="C776" s="2"/>
      <c r="D776" s="2"/>
      <c r="E776" s="2"/>
      <c r="F776" s="2"/>
      <c r="G776" s="2"/>
      <c r="H776" s="2"/>
      <c r="I776" s="2"/>
      <c r="J776" s="2"/>
      <c r="K776" s="2"/>
      <c r="L776" s="2"/>
      <c r="M776" s="2"/>
      <c r="N776" s="2"/>
      <c r="O776" s="2"/>
      <c r="P776" s="366"/>
      <c r="Q776" s="366"/>
      <c r="S776" s="366"/>
      <c r="T776" s="366"/>
      <c r="V776"/>
      <c r="W776"/>
      <c r="X776"/>
      <c r="Y776"/>
      <c r="Z776"/>
      <c r="AA776"/>
      <c r="AB776"/>
      <c r="AC776"/>
      <c r="AD776"/>
      <c r="AE776"/>
    </row>
    <row r="777" spans="1:31" x14ac:dyDescent="0.25">
      <c r="A777" s="2007"/>
      <c r="B777" s="2007"/>
      <c r="C777" s="2"/>
      <c r="D777" s="2"/>
      <c r="E777" s="2"/>
      <c r="F777" s="2"/>
      <c r="G777" s="2"/>
      <c r="H777" s="2"/>
      <c r="I777" s="2"/>
      <c r="J777" s="2"/>
      <c r="K777" s="2"/>
      <c r="L777" s="2"/>
      <c r="M777" s="2"/>
      <c r="N777" s="2"/>
      <c r="O777" s="2"/>
      <c r="P777" s="366"/>
      <c r="Q777" s="366"/>
      <c r="S777" s="366"/>
      <c r="T777" s="366"/>
      <c r="V777"/>
      <c r="W777"/>
      <c r="X777"/>
      <c r="Y777"/>
      <c r="Z777"/>
      <c r="AA777"/>
      <c r="AB777"/>
      <c r="AC777"/>
      <c r="AD777"/>
      <c r="AE777"/>
    </row>
    <row r="778" spans="1:31" x14ac:dyDescent="0.25">
      <c r="A778" s="2007"/>
      <c r="B778" s="2007"/>
      <c r="C778" s="2"/>
      <c r="D778" s="2"/>
      <c r="E778" s="2"/>
      <c r="F778" s="2"/>
      <c r="G778" s="2"/>
      <c r="H778" s="2"/>
      <c r="I778" s="2"/>
      <c r="J778" s="2"/>
      <c r="K778" s="2"/>
      <c r="L778" s="2"/>
      <c r="M778" s="2"/>
      <c r="N778" s="2"/>
      <c r="O778" s="2"/>
      <c r="P778" s="366"/>
      <c r="Q778" s="366"/>
      <c r="S778" s="366"/>
      <c r="T778" s="366"/>
      <c r="V778"/>
      <c r="W778"/>
      <c r="X778"/>
      <c r="Y778"/>
      <c r="Z778"/>
      <c r="AA778"/>
      <c r="AB778"/>
      <c r="AC778"/>
      <c r="AD778"/>
      <c r="AE778"/>
    </row>
    <row r="779" spans="1:31" x14ac:dyDescent="0.25">
      <c r="A779" s="2007"/>
      <c r="B779" s="2007"/>
      <c r="C779" s="2"/>
      <c r="D779" s="2"/>
      <c r="E779" s="2"/>
      <c r="F779" s="2"/>
      <c r="G779" s="2"/>
      <c r="H779" s="2"/>
      <c r="I779" s="2"/>
      <c r="J779" s="2"/>
      <c r="K779" s="2"/>
      <c r="L779" s="2"/>
      <c r="M779" s="2"/>
      <c r="N779" s="2"/>
      <c r="O779" s="2"/>
      <c r="P779" s="366"/>
      <c r="Q779" s="366"/>
      <c r="S779" s="366"/>
      <c r="T779" s="366"/>
      <c r="V779"/>
      <c r="W779"/>
      <c r="X779"/>
      <c r="Y779"/>
      <c r="Z779"/>
      <c r="AA779"/>
      <c r="AB779"/>
      <c r="AC779"/>
      <c r="AD779"/>
      <c r="AE779"/>
    </row>
    <row r="780" spans="1:31" x14ac:dyDescent="0.25">
      <c r="A780" s="2007"/>
      <c r="B780" s="2007"/>
      <c r="C780" s="2"/>
      <c r="D780" s="2"/>
      <c r="E780" s="2"/>
      <c r="F780" s="2"/>
      <c r="G780" s="2"/>
      <c r="H780" s="2"/>
      <c r="I780" s="2"/>
      <c r="J780" s="2"/>
      <c r="K780" s="2"/>
      <c r="L780" s="2"/>
      <c r="M780" s="2"/>
      <c r="N780" s="2"/>
      <c r="O780" s="2"/>
      <c r="P780" s="366"/>
      <c r="Q780" s="366"/>
      <c r="S780" s="366"/>
      <c r="T780" s="366"/>
      <c r="V780"/>
      <c r="W780"/>
      <c r="X780"/>
      <c r="Y780"/>
      <c r="Z780"/>
      <c r="AA780"/>
      <c r="AB780"/>
      <c r="AC780"/>
      <c r="AD780"/>
      <c r="AE780"/>
    </row>
    <row r="781" spans="1:31" x14ac:dyDescent="0.25">
      <c r="A781" s="2007"/>
      <c r="B781" s="2007"/>
      <c r="C781" s="2"/>
      <c r="D781" s="2"/>
      <c r="E781" s="2"/>
      <c r="F781" s="2"/>
      <c r="G781" s="2"/>
      <c r="H781" s="2"/>
      <c r="I781" s="2"/>
      <c r="J781" s="2"/>
      <c r="K781" s="2"/>
      <c r="L781" s="2"/>
      <c r="M781" s="2"/>
      <c r="N781" s="2"/>
      <c r="O781" s="2"/>
      <c r="P781" s="366"/>
      <c r="Q781" s="366"/>
      <c r="S781" s="366"/>
      <c r="T781" s="366"/>
      <c r="V781"/>
      <c r="W781"/>
      <c r="X781"/>
      <c r="Y781"/>
      <c r="Z781"/>
      <c r="AA781"/>
      <c r="AB781"/>
      <c r="AC781"/>
      <c r="AD781"/>
      <c r="AE781"/>
    </row>
    <row r="782" spans="1:31" x14ac:dyDescent="0.25">
      <c r="A782" s="2007"/>
      <c r="B782" s="2007"/>
      <c r="C782" s="2"/>
      <c r="D782" s="2"/>
      <c r="E782" s="2"/>
      <c r="F782" s="2"/>
      <c r="G782" s="2"/>
      <c r="H782" s="2"/>
      <c r="I782" s="2"/>
      <c r="J782" s="2"/>
      <c r="K782" s="2"/>
      <c r="L782" s="2"/>
      <c r="M782" s="2"/>
      <c r="N782" s="2"/>
      <c r="O782" s="2"/>
      <c r="P782" s="366"/>
      <c r="Q782" s="366"/>
      <c r="S782" s="366"/>
      <c r="T782" s="366"/>
      <c r="V782"/>
      <c r="W782"/>
      <c r="X782"/>
      <c r="Y782"/>
      <c r="Z782"/>
      <c r="AA782"/>
      <c r="AB782"/>
      <c r="AC782"/>
      <c r="AD782"/>
      <c r="AE782"/>
    </row>
    <row r="783" spans="1:31" x14ac:dyDescent="0.25">
      <c r="A783" s="2007"/>
      <c r="B783" s="2007"/>
      <c r="C783" s="2"/>
      <c r="D783" s="2"/>
      <c r="E783" s="2"/>
      <c r="F783" s="2"/>
      <c r="G783" s="2"/>
      <c r="H783" s="2"/>
      <c r="I783" s="2"/>
      <c r="J783" s="2"/>
      <c r="K783" s="2"/>
      <c r="L783" s="2"/>
      <c r="M783" s="2"/>
      <c r="N783" s="2"/>
      <c r="O783" s="2"/>
      <c r="P783" s="366"/>
      <c r="Q783" s="366"/>
      <c r="S783" s="366"/>
      <c r="T783" s="366"/>
      <c r="V783"/>
      <c r="W783"/>
      <c r="X783"/>
      <c r="Y783"/>
      <c r="Z783"/>
      <c r="AA783"/>
      <c r="AB783"/>
      <c r="AC783"/>
      <c r="AD783"/>
      <c r="AE783"/>
    </row>
    <row r="784" spans="1:31" x14ac:dyDescent="0.25">
      <c r="A784" s="2007"/>
      <c r="B784" s="2007"/>
      <c r="C784" s="2"/>
      <c r="D784" s="2"/>
      <c r="E784" s="2"/>
      <c r="F784" s="2"/>
      <c r="G784" s="2"/>
      <c r="H784" s="2"/>
      <c r="I784" s="2"/>
      <c r="J784" s="2"/>
      <c r="K784" s="2"/>
      <c r="L784" s="2"/>
      <c r="M784" s="2"/>
      <c r="N784" s="2"/>
      <c r="O784" s="2"/>
      <c r="P784" s="366"/>
      <c r="Q784" s="366"/>
      <c r="S784" s="366"/>
      <c r="T784" s="366"/>
      <c r="V784"/>
      <c r="W784"/>
      <c r="X784"/>
      <c r="Y784"/>
      <c r="Z784"/>
      <c r="AA784"/>
      <c r="AB784"/>
      <c r="AC784"/>
      <c r="AD784"/>
      <c r="AE784"/>
    </row>
    <row r="785" spans="1:31" x14ac:dyDescent="0.25">
      <c r="A785" s="2007"/>
      <c r="B785" s="2007"/>
      <c r="C785" s="2"/>
      <c r="D785" s="2"/>
      <c r="E785" s="2"/>
      <c r="F785" s="2"/>
      <c r="G785" s="2"/>
      <c r="H785" s="2"/>
      <c r="I785" s="2"/>
      <c r="J785" s="2"/>
      <c r="K785" s="2"/>
      <c r="L785" s="2"/>
      <c r="M785" s="2"/>
      <c r="N785" s="2"/>
      <c r="O785" s="2"/>
      <c r="P785" s="366"/>
      <c r="Q785" s="366"/>
      <c r="S785" s="366"/>
      <c r="T785" s="366"/>
      <c r="V785"/>
      <c r="W785"/>
      <c r="X785"/>
      <c r="Y785"/>
      <c r="Z785"/>
      <c r="AA785"/>
      <c r="AB785"/>
      <c r="AC785"/>
      <c r="AD785"/>
      <c r="AE785"/>
    </row>
    <row r="786" spans="1:31" x14ac:dyDescent="0.25">
      <c r="A786" s="2007"/>
      <c r="B786" s="2007"/>
      <c r="C786" s="2"/>
      <c r="D786" s="2"/>
      <c r="E786" s="2"/>
      <c r="F786" s="2"/>
      <c r="G786" s="2"/>
      <c r="H786" s="2"/>
      <c r="I786" s="2"/>
      <c r="J786" s="2"/>
      <c r="K786" s="2"/>
      <c r="L786" s="2"/>
      <c r="M786" s="2"/>
      <c r="N786" s="2"/>
      <c r="O786" s="2"/>
      <c r="P786" s="366"/>
      <c r="Q786" s="366"/>
      <c r="S786" s="366"/>
      <c r="T786" s="366"/>
      <c r="V786"/>
      <c r="W786"/>
      <c r="X786"/>
      <c r="Y786"/>
      <c r="Z786"/>
      <c r="AA786"/>
      <c r="AB786"/>
      <c r="AC786"/>
      <c r="AD786"/>
      <c r="AE786"/>
    </row>
    <row r="787" spans="1:31" x14ac:dyDescent="0.25">
      <c r="A787" s="2007"/>
      <c r="B787" s="2007"/>
      <c r="C787" s="2"/>
      <c r="D787" s="2"/>
      <c r="E787" s="2"/>
      <c r="F787" s="2"/>
      <c r="G787" s="2"/>
      <c r="H787" s="2"/>
      <c r="I787" s="2"/>
      <c r="J787" s="2"/>
      <c r="K787" s="2"/>
      <c r="L787" s="2"/>
      <c r="M787" s="2"/>
      <c r="N787" s="2"/>
      <c r="O787" s="2"/>
      <c r="P787" s="366"/>
      <c r="Q787" s="366"/>
      <c r="S787" s="366"/>
      <c r="T787" s="366"/>
      <c r="V787"/>
      <c r="W787"/>
      <c r="X787"/>
      <c r="Y787"/>
      <c r="Z787"/>
      <c r="AA787"/>
      <c r="AB787"/>
      <c r="AC787"/>
      <c r="AD787"/>
      <c r="AE787"/>
    </row>
    <row r="788" spans="1:31" x14ac:dyDescent="0.25">
      <c r="A788" s="2007"/>
      <c r="B788" s="2007"/>
      <c r="C788" s="2"/>
      <c r="D788" s="2"/>
      <c r="E788" s="2"/>
      <c r="F788" s="2"/>
      <c r="G788" s="2"/>
      <c r="H788" s="2"/>
      <c r="I788" s="2"/>
      <c r="J788" s="2"/>
      <c r="K788" s="2"/>
      <c r="L788" s="2"/>
      <c r="M788" s="2"/>
      <c r="N788" s="2"/>
      <c r="O788" s="2"/>
      <c r="P788" s="366"/>
      <c r="Q788" s="366"/>
      <c r="S788" s="366"/>
      <c r="T788" s="366"/>
      <c r="V788"/>
      <c r="W788"/>
      <c r="X788"/>
      <c r="Y788"/>
      <c r="Z788"/>
      <c r="AA788"/>
      <c r="AB788"/>
      <c r="AC788"/>
      <c r="AD788"/>
      <c r="AE788"/>
    </row>
    <row r="789" spans="1:31" x14ac:dyDescent="0.25">
      <c r="A789" s="2007"/>
      <c r="B789" s="2007"/>
      <c r="C789" s="2"/>
      <c r="D789" s="2"/>
      <c r="E789" s="2"/>
      <c r="F789" s="2"/>
      <c r="G789" s="2"/>
      <c r="H789" s="2"/>
      <c r="I789" s="2"/>
      <c r="J789" s="2"/>
      <c r="K789" s="2"/>
      <c r="L789" s="2"/>
      <c r="M789" s="2"/>
      <c r="N789" s="2"/>
      <c r="O789" s="2"/>
      <c r="P789" s="366"/>
      <c r="Q789" s="366"/>
      <c r="S789" s="366"/>
      <c r="T789" s="366"/>
      <c r="V789"/>
      <c r="W789"/>
      <c r="X789"/>
      <c r="Y789"/>
      <c r="Z789"/>
      <c r="AA789"/>
      <c r="AB789"/>
      <c r="AC789"/>
      <c r="AD789"/>
      <c r="AE789"/>
    </row>
    <row r="790" spans="1:31" x14ac:dyDescent="0.25">
      <c r="A790" s="2007"/>
      <c r="B790" s="2007"/>
      <c r="C790" s="2"/>
      <c r="D790" s="2"/>
      <c r="E790" s="2"/>
      <c r="F790" s="2"/>
      <c r="G790" s="2"/>
      <c r="H790" s="2"/>
      <c r="I790" s="2"/>
      <c r="J790" s="2"/>
      <c r="K790" s="2"/>
      <c r="L790" s="2"/>
      <c r="M790" s="2"/>
      <c r="N790" s="2"/>
      <c r="O790" s="2"/>
      <c r="P790" s="366"/>
      <c r="Q790" s="366"/>
      <c r="S790" s="366"/>
      <c r="T790" s="366"/>
      <c r="V790"/>
      <c r="W790"/>
      <c r="X790"/>
      <c r="Y790"/>
      <c r="Z790"/>
      <c r="AA790"/>
      <c r="AB790"/>
      <c r="AC790"/>
      <c r="AD790"/>
      <c r="AE790"/>
    </row>
    <row r="791" spans="1:31" x14ac:dyDescent="0.25">
      <c r="A791" s="2007"/>
      <c r="B791" s="2007"/>
      <c r="C791" s="2"/>
      <c r="D791" s="2"/>
      <c r="E791" s="2"/>
      <c r="F791" s="2"/>
      <c r="G791" s="2"/>
      <c r="H791" s="2"/>
      <c r="I791" s="2"/>
      <c r="J791" s="2"/>
      <c r="K791" s="2"/>
      <c r="L791" s="2"/>
      <c r="M791" s="2"/>
      <c r="N791" s="2"/>
      <c r="O791" s="2"/>
      <c r="P791" s="366"/>
      <c r="Q791" s="366"/>
      <c r="S791" s="366"/>
      <c r="T791" s="366"/>
      <c r="V791"/>
      <c r="W791"/>
      <c r="X791"/>
      <c r="Y791"/>
      <c r="Z791"/>
      <c r="AA791"/>
      <c r="AB791"/>
      <c r="AC791"/>
      <c r="AD791"/>
      <c r="AE791"/>
    </row>
    <row r="792" spans="1:31" x14ac:dyDescent="0.25">
      <c r="A792" s="2007"/>
      <c r="B792" s="2007"/>
      <c r="C792" s="2"/>
      <c r="D792" s="2"/>
      <c r="E792" s="2"/>
      <c r="F792" s="2"/>
      <c r="G792" s="2"/>
      <c r="H792" s="2"/>
      <c r="I792" s="2"/>
      <c r="J792" s="2"/>
      <c r="K792" s="2"/>
      <c r="L792" s="2"/>
      <c r="M792" s="2"/>
      <c r="N792" s="2"/>
      <c r="O792" s="2"/>
      <c r="P792" s="366"/>
      <c r="Q792" s="366"/>
      <c r="S792" s="366"/>
      <c r="T792" s="366"/>
      <c r="V792"/>
      <c r="W792"/>
      <c r="X792"/>
      <c r="Y792"/>
      <c r="Z792"/>
      <c r="AA792"/>
      <c r="AB792"/>
      <c r="AC792"/>
      <c r="AD792"/>
      <c r="AE792"/>
    </row>
    <row r="793" spans="1:31" x14ac:dyDescent="0.25">
      <c r="A793" s="2007"/>
      <c r="B793" s="2007"/>
      <c r="C793" s="2"/>
      <c r="D793" s="2"/>
      <c r="E793" s="2"/>
      <c r="F793" s="2"/>
      <c r="G793" s="2"/>
      <c r="H793" s="2"/>
      <c r="I793" s="2"/>
      <c r="J793" s="2"/>
      <c r="K793" s="2"/>
      <c r="L793" s="2"/>
      <c r="M793" s="2"/>
      <c r="N793" s="2"/>
      <c r="O793" s="2"/>
      <c r="P793" s="366"/>
      <c r="Q793" s="366"/>
      <c r="S793" s="366"/>
      <c r="T793" s="366"/>
      <c r="V793"/>
      <c r="W793"/>
      <c r="X793"/>
      <c r="Y793"/>
      <c r="Z793"/>
      <c r="AA793"/>
      <c r="AB793"/>
      <c r="AC793"/>
      <c r="AD793"/>
      <c r="AE793"/>
    </row>
    <row r="794" spans="1:31" x14ac:dyDescent="0.25">
      <c r="A794" s="2007"/>
      <c r="B794" s="2007"/>
      <c r="C794" s="2"/>
      <c r="D794" s="2"/>
      <c r="E794" s="2"/>
      <c r="F794" s="2"/>
      <c r="G794" s="2"/>
      <c r="H794" s="2"/>
      <c r="I794" s="2"/>
      <c r="J794" s="2"/>
      <c r="K794" s="2"/>
      <c r="L794" s="2"/>
      <c r="M794" s="2"/>
      <c r="N794" s="2"/>
      <c r="O794" s="2"/>
      <c r="P794" s="366"/>
      <c r="Q794" s="366"/>
      <c r="S794" s="366"/>
      <c r="T794" s="366"/>
      <c r="V794"/>
      <c r="W794"/>
      <c r="X794"/>
      <c r="Y794"/>
      <c r="Z794"/>
      <c r="AA794"/>
      <c r="AB794"/>
      <c r="AC794"/>
      <c r="AD794"/>
      <c r="AE794"/>
    </row>
    <row r="795" spans="1:31" x14ac:dyDescent="0.25">
      <c r="A795" s="2007"/>
      <c r="B795" s="2007"/>
      <c r="C795" s="2"/>
      <c r="D795" s="2"/>
      <c r="E795" s="2"/>
      <c r="F795" s="2"/>
      <c r="G795" s="2"/>
      <c r="H795" s="2"/>
      <c r="I795" s="2"/>
      <c r="J795" s="2"/>
      <c r="K795" s="2"/>
      <c r="L795" s="2"/>
      <c r="M795" s="2"/>
      <c r="N795" s="2"/>
      <c r="O795" s="2"/>
      <c r="P795" s="366"/>
      <c r="Q795" s="366"/>
      <c r="S795" s="366"/>
      <c r="T795" s="366"/>
      <c r="V795"/>
      <c r="W795"/>
      <c r="X795"/>
      <c r="Y795"/>
      <c r="Z795"/>
      <c r="AA795"/>
      <c r="AB795"/>
      <c r="AC795"/>
      <c r="AD795"/>
      <c r="AE795"/>
    </row>
    <row r="796" spans="1:31" x14ac:dyDescent="0.25">
      <c r="A796" s="2007"/>
      <c r="B796" s="2007"/>
      <c r="C796" s="2"/>
      <c r="D796" s="2"/>
      <c r="E796" s="2"/>
      <c r="F796" s="2"/>
      <c r="G796" s="2"/>
      <c r="H796" s="2"/>
      <c r="I796" s="2"/>
      <c r="J796" s="2"/>
      <c r="K796" s="2"/>
      <c r="L796" s="2"/>
      <c r="M796" s="2"/>
      <c r="N796" s="2"/>
      <c r="O796" s="2"/>
      <c r="P796" s="366"/>
      <c r="Q796" s="366"/>
      <c r="S796" s="366"/>
      <c r="T796" s="366"/>
      <c r="V796"/>
      <c r="W796"/>
      <c r="X796"/>
      <c r="Y796"/>
      <c r="Z796"/>
      <c r="AA796"/>
      <c r="AB796"/>
      <c r="AC796"/>
      <c r="AD796"/>
      <c r="AE796"/>
    </row>
    <row r="797" spans="1:31" x14ac:dyDescent="0.25">
      <c r="A797" s="2007"/>
      <c r="B797" s="2007"/>
      <c r="C797" s="2"/>
      <c r="D797" s="2"/>
      <c r="E797" s="2"/>
      <c r="F797" s="2"/>
      <c r="G797" s="2"/>
      <c r="H797" s="2"/>
      <c r="I797" s="2"/>
      <c r="J797" s="2"/>
      <c r="K797" s="2"/>
      <c r="L797" s="2"/>
      <c r="M797" s="2"/>
      <c r="N797" s="2"/>
      <c r="O797" s="2"/>
      <c r="P797" s="366"/>
      <c r="Q797" s="366"/>
      <c r="S797" s="366"/>
      <c r="T797" s="366"/>
      <c r="V797"/>
      <c r="W797"/>
      <c r="X797"/>
      <c r="Y797"/>
      <c r="Z797"/>
      <c r="AA797"/>
      <c r="AB797"/>
      <c r="AC797"/>
      <c r="AD797"/>
      <c r="AE797"/>
    </row>
    <row r="798" spans="1:31" x14ac:dyDescent="0.25">
      <c r="A798" s="2007"/>
      <c r="B798" s="2007"/>
      <c r="C798" s="2"/>
      <c r="D798" s="2"/>
      <c r="E798" s="2"/>
      <c r="F798" s="2"/>
      <c r="G798" s="2"/>
      <c r="H798" s="2"/>
      <c r="I798" s="2"/>
      <c r="J798" s="2"/>
      <c r="K798" s="2"/>
      <c r="L798" s="2"/>
      <c r="M798" s="2"/>
      <c r="N798" s="2"/>
      <c r="O798" s="2"/>
      <c r="P798" s="366"/>
      <c r="Q798" s="366"/>
      <c r="S798" s="366"/>
      <c r="T798" s="366"/>
      <c r="V798"/>
      <c r="W798"/>
      <c r="X798"/>
      <c r="Y798"/>
      <c r="Z798"/>
      <c r="AA798"/>
      <c r="AB798"/>
      <c r="AC798"/>
      <c r="AD798"/>
      <c r="AE798"/>
    </row>
    <row r="799" spans="1:31" x14ac:dyDescent="0.25">
      <c r="A799" s="2007"/>
      <c r="B799" s="2007"/>
      <c r="C799" s="2"/>
      <c r="D799" s="2"/>
      <c r="E799" s="2"/>
      <c r="F799" s="2"/>
      <c r="G799" s="2"/>
      <c r="H799" s="2"/>
      <c r="I799" s="2"/>
      <c r="J799" s="2"/>
      <c r="K799" s="2"/>
      <c r="L799" s="2"/>
      <c r="M799" s="2"/>
      <c r="N799" s="2"/>
      <c r="O799" s="2"/>
      <c r="P799" s="366"/>
      <c r="Q799" s="366"/>
      <c r="S799" s="366"/>
      <c r="T799" s="366"/>
      <c r="V799"/>
      <c r="W799"/>
      <c r="X799"/>
      <c r="Y799"/>
      <c r="Z799"/>
      <c r="AA799"/>
      <c r="AB799"/>
      <c r="AC799"/>
      <c r="AD799"/>
      <c r="AE799"/>
    </row>
    <row r="800" spans="1:31" x14ac:dyDescent="0.25">
      <c r="A800" s="2007"/>
      <c r="B800" s="2007"/>
      <c r="C800" s="2"/>
      <c r="D800" s="2"/>
      <c r="E800" s="2"/>
      <c r="F800" s="2"/>
      <c r="G800" s="2"/>
      <c r="H800" s="2"/>
      <c r="I800" s="2"/>
      <c r="J800" s="2"/>
      <c r="K800" s="2"/>
      <c r="L800" s="2"/>
      <c r="M800" s="2"/>
      <c r="N800" s="2"/>
      <c r="O800" s="2"/>
      <c r="P800" s="366"/>
      <c r="Q800" s="366"/>
      <c r="S800" s="366"/>
      <c r="T800" s="366"/>
      <c r="V800"/>
      <c r="W800"/>
      <c r="X800"/>
      <c r="Y800"/>
      <c r="Z800"/>
      <c r="AA800"/>
      <c r="AB800"/>
      <c r="AC800"/>
      <c r="AD800"/>
      <c r="AE800"/>
    </row>
    <row r="801" spans="1:31" x14ac:dyDescent="0.25">
      <c r="A801" s="2007"/>
      <c r="B801" s="2007"/>
      <c r="C801" s="2"/>
      <c r="D801" s="2"/>
      <c r="E801" s="2"/>
      <c r="F801" s="2"/>
      <c r="G801" s="2"/>
      <c r="H801" s="2"/>
      <c r="I801" s="2"/>
      <c r="J801" s="2"/>
      <c r="K801" s="2"/>
      <c r="L801" s="2"/>
      <c r="M801" s="2"/>
      <c r="N801" s="2"/>
      <c r="O801" s="2"/>
      <c r="P801" s="366"/>
      <c r="Q801" s="366"/>
      <c r="S801" s="366"/>
      <c r="T801" s="366"/>
      <c r="V801"/>
      <c r="W801"/>
      <c r="X801"/>
      <c r="Y801"/>
      <c r="Z801"/>
      <c r="AA801"/>
      <c r="AB801"/>
      <c r="AC801"/>
      <c r="AD801"/>
      <c r="AE801"/>
    </row>
    <row r="802" spans="1:31" x14ac:dyDescent="0.25">
      <c r="A802" s="2007"/>
      <c r="B802" s="2007"/>
      <c r="C802" s="2"/>
      <c r="D802" s="2"/>
      <c r="E802" s="2"/>
      <c r="F802" s="2"/>
      <c r="G802" s="2"/>
      <c r="H802" s="2"/>
      <c r="I802" s="2"/>
      <c r="J802" s="2"/>
      <c r="K802" s="2"/>
      <c r="L802" s="2"/>
      <c r="M802" s="2"/>
      <c r="N802" s="2"/>
      <c r="O802" s="2"/>
      <c r="P802" s="366"/>
      <c r="Q802" s="366"/>
      <c r="S802" s="366"/>
      <c r="T802" s="366"/>
      <c r="V802"/>
      <c r="W802"/>
      <c r="X802"/>
      <c r="Y802"/>
      <c r="Z802"/>
      <c r="AA802"/>
      <c r="AB802"/>
      <c r="AC802"/>
      <c r="AD802"/>
      <c r="AE802"/>
    </row>
    <row r="803" spans="1:31" x14ac:dyDescent="0.25">
      <c r="A803" s="2007"/>
      <c r="B803" s="2007"/>
      <c r="C803" s="2"/>
      <c r="D803" s="2"/>
      <c r="E803" s="2"/>
      <c r="F803" s="2"/>
      <c r="G803" s="2"/>
      <c r="H803" s="2"/>
      <c r="I803" s="2"/>
      <c r="J803" s="2"/>
      <c r="K803" s="2"/>
      <c r="L803" s="2"/>
      <c r="M803" s="2"/>
      <c r="N803" s="2"/>
      <c r="O803" s="2"/>
      <c r="P803" s="366"/>
      <c r="Q803" s="366"/>
      <c r="S803" s="366"/>
      <c r="T803" s="366"/>
      <c r="V803"/>
      <c r="W803"/>
      <c r="X803"/>
      <c r="Y803"/>
      <c r="Z803"/>
      <c r="AA803"/>
      <c r="AB803"/>
      <c r="AC803"/>
      <c r="AD803"/>
      <c r="AE803"/>
    </row>
    <row r="804" spans="1:31" x14ac:dyDescent="0.25">
      <c r="A804" s="2007"/>
      <c r="B804" s="2007"/>
      <c r="C804" s="2"/>
      <c r="D804" s="2"/>
      <c r="E804" s="2"/>
      <c r="F804" s="2"/>
      <c r="G804" s="2"/>
      <c r="H804" s="2"/>
      <c r="I804" s="2"/>
      <c r="J804" s="2"/>
      <c r="K804" s="2"/>
      <c r="L804" s="2"/>
      <c r="M804" s="2"/>
      <c r="N804" s="2"/>
      <c r="O804" s="2"/>
      <c r="P804" s="366"/>
      <c r="Q804" s="366"/>
      <c r="S804" s="366"/>
      <c r="T804" s="366"/>
      <c r="V804"/>
      <c r="W804"/>
      <c r="X804"/>
      <c r="Y804"/>
      <c r="Z804"/>
      <c r="AA804"/>
      <c r="AB804"/>
      <c r="AC804"/>
      <c r="AD804"/>
      <c r="AE804"/>
    </row>
    <row r="805" spans="1:31" x14ac:dyDescent="0.25">
      <c r="A805" s="2007"/>
      <c r="B805" s="2007"/>
      <c r="C805" s="2"/>
      <c r="D805" s="2"/>
      <c r="E805" s="2"/>
      <c r="F805" s="2"/>
      <c r="G805" s="2"/>
      <c r="H805" s="2"/>
      <c r="I805" s="2"/>
      <c r="J805" s="2"/>
      <c r="K805" s="2"/>
      <c r="L805" s="2"/>
      <c r="M805" s="2"/>
      <c r="N805" s="2"/>
      <c r="O805" s="2"/>
      <c r="P805" s="366"/>
      <c r="Q805" s="366"/>
      <c r="S805" s="366"/>
      <c r="T805" s="366"/>
      <c r="V805"/>
      <c r="W805"/>
      <c r="X805"/>
      <c r="Y805"/>
      <c r="Z805"/>
      <c r="AA805"/>
      <c r="AB805"/>
      <c r="AC805"/>
      <c r="AD805"/>
      <c r="AE805"/>
    </row>
    <row r="806" spans="1:31" x14ac:dyDescent="0.25">
      <c r="A806" s="2007"/>
      <c r="B806" s="2007"/>
      <c r="C806" s="2"/>
      <c r="D806" s="2"/>
      <c r="E806" s="2"/>
      <c r="F806" s="2"/>
      <c r="G806" s="2"/>
      <c r="H806" s="2"/>
      <c r="I806" s="2"/>
      <c r="J806" s="2"/>
      <c r="K806" s="2"/>
      <c r="L806" s="2"/>
      <c r="M806" s="2"/>
      <c r="N806" s="2"/>
      <c r="O806" s="2"/>
      <c r="P806" s="366"/>
      <c r="Q806" s="366"/>
      <c r="S806" s="366"/>
      <c r="T806" s="366"/>
      <c r="V806"/>
      <c r="W806"/>
      <c r="X806"/>
      <c r="Y806"/>
      <c r="Z806"/>
      <c r="AA806"/>
      <c r="AB806"/>
      <c r="AC806"/>
      <c r="AD806"/>
      <c r="AE806"/>
    </row>
    <row r="807" spans="1:31" x14ac:dyDescent="0.25">
      <c r="A807" s="2007"/>
      <c r="B807" s="2007"/>
      <c r="C807" s="2"/>
      <c r="D807" s="2"/>
      <c r="E807" s="2"/>
      <c r="F807" s="2"/>
      <c r="G807" s="2"/>
      <c r="H807" s="2"/>
      <c r="I807" s="2"/>
      <c r="J807" s="2"/>
      <c r="K807" s="2"/>
      <c r="L807" s="2"/>
      <c r="M807" s="2"/>
      <c r="N807" s="2"/>
      <c r="O807" s="2"/>
      <c r="P807" s="366"/>
      <c r="Q807" s="366"/>
      <c r="S807" s="366"/>
      <c r="T807" s="366"/>
      <c r="V807"/>
      <c r="W807"/>
      <c r="X807"/>
      <c r="Y807"/>
      <c r="Z807"/>
      <c r="AA807"/>
      <c r="AB807"/>
      <c r="AC807"/>
      <c r="AD807"/>
      <c r="AE807"/>
    </row>
    <row r="808" spans="1:31" x14ac:dyDescent="0.25">
      <c r="A808" s="2007"/>
      <c r="B808" s="2007"/>
      <c r="C808" s="2"/>
      <c r="D808" s="2"/>
      <c r="E808" s="2"/>
      <c r="F808" s="2"/>
      <c r="G808" s="2"/>
      <c r="H808" s="2"/>
      <c r="I808" s="2"/>
      <c r="J808" s="2"/>
      <c r="K808" s="2"/>
      <c r="L808" s="2"/>
      <c r="M808" s="2"/>
      <c r="N808" s="2"/>
      <c r="O808" s="2"/>
      <c r="P808" s="366"/>
      <c r="Q808" s="366"/>
      <c r="S808" s="366"/>
      <c r="T808" s="366"/>
      <c r="V808"/>
      <c r="W808"/>
      <c r="X808"/>
      <c r="Y808"/>
      <c r="Z808"/>
      <c r="AA808"/>
      <c r="AB808"/>
      <c r="AC808"/>
      <c r="AD808"/>
      <c r="AE808"/>
    </row>
    <row r="809" spans="1:31" x14ac:dyDescent="0.25">
      <c r="A809" s="2007"/>
      <c r="B809" s="2007"/>
      <c r="C809" s="2"/>
      <c r="D809" s="2"/>
      <c r="E809" s="2"/>
      <c r="F809" s="2"/>
      <c r="G809" s="2"/>
      <c r="H809" s="2"/>
      <c r="I809" s="2"/>
      <c r="J809" s="2"/>
      <c r="K809" s="2"/>
      <c r="L809" s="2"/>
      <c r="M809" s="2"/>
      <c r="N809" s="2"/>
      <c r="O809" s="2"/>
      <c r="P809" s="366"/>
      <c r="Q809" s="366"/>
      <c r="S809" s="366"/>
      <c r="T809" s="366"/>
      <c r="V809"/>
      <c r="W809"/>
      <c r="X809"/>
      <c r="Y809"/>
      <c r="Z809"/>
      <c r="AA809"/>
      <c r="AB809"/>
      <c r="AC809"/>
      <c r="AD809"/>
      <c r="AE809"/>
    </row>
    <row r="810" spans="1:31" x14ac:dyDescent="0.25">
      <c r="A810" s="2007"/>
      <c r="B810" s="2007"/>
      <c r="C810" s="2"/>
      <c r="D810" s="2"/>
      <c r="E810" s="2"/>
      <c r="F810" s="2"/>
      <c r="G810" s="2"/>
      <c r="H810" s="2"/>
      <c r="I810" s="2"/>
      <c r="J810" s="2"/>
      <c r="K810" s="2"/>
      <c r="L810" s="2"/>
      <c r="M810" s="2"/>
      <c r="N810" s="2"/>
      <c r="O810" s="2"/>
      <c r="P810" s="366"/>
      <c r="Q810" s="366"/>
      <c r="S810" s="366"/>
      <c r="T810" s="366"/>
      <c r="V810"/>
      <c r="W810"/>
      <c r="X810"/>
      <c r="Y810"/>
      <c r="Z810"/>
      <c r="AA810"/>
      <c r="AB810"/>
      <c r="AC810"/>
      <c r="AD810"/>
      <c r="AE810"/>
    </row>
    <row r="811" spans="1:31" x14ac:dyDescent="0.25">
      <c r="A811" s="2007"/>
      <c r="B811" s="2007"/>
      <c r="C811" s="2"/>
      <c r="D811" s="2"/>
      <c r="E811" s="2"/>
      <c r="F811" s="2"/>
      <c r="G811" s="2"/>
      <c r="H811" s="2"/>
      <c r="I811" s="2"/>
      <c r="J811" s="2"/>
      <c r="K811" s="2"/>
      <c r="L811" s="2"/>
      <c r="M811" s="2"/>
      <c r="N811" s="2"/>
      <c r="O811" s="2"/>
      <c r="P811" s="366"/>
      <c r="Q811" s="366"/>
      <c r="S811" s="366"/>
      <c r="T811" s="366"/>
      <c r="V811"/>
      <c r="W811"/>
      <c r="X811"/>
      <c r="Y811"/>
      <c r="Z811"/>
      <c r="AA811"/>
      <c r="AB811"/>
      <c r="AC811"/>
      <c r="AD811"/>
      <c r="AE811"/>
    </row>
    <row r="812" spans="1:31" x14ac:dyDescent="0.25">
      <c r="A812" s="2007"/>
      <c r="B812" s="2007"/>
      <c r="C812" s="2"/>
      <c r="D812" s="2"/>
      <c r="E812" s="2"/>
      <c r="F812" s="2"/>
      <c r="G812" s="2"/>
      <c r="H812" s="2"/>
      <c r="I812" s="2"/>
      <c r="J812" s="2"/>
      <c r="K812" s="2"/>
      <c r="L812" s="2"/>
      <c r="M812" s="2"/>
      <c r="N812" s="2"/>
      <c r="O812" s="2"/>
      <c r="P812" s="366"/>
      <c r="Q812" s="366"/>
      <c r="S812" s="366"/>
      <c r="T812" s="366"/>
      <c r="V812"/>
      <c r="W812"/>
      <c r="X812"/>
      <c r="Y812"/>
      <c r="Z812"/>
      <c r="AA812"/>
      <c r="AB812"/>
      <c r="AC812"/>
      <c r="AD812"/>
      <c r="AE812"/>
    </row>
    <row r="813" spans="1:31" x14ac:dyDescent="0.25">
      <c r="A813" s="2007"/>
      <c r="B813" s="2007"/>
      <c r="C813" s="2"/>
      <c r="D813" s="2"/>
      <c r="E813" s="2"/>
      <c r="F813" s="2"/>
      <c r="G813" s="2"/>
      <c r="H813" s="2"/>
      <c r="I813" s="2"/>
      <c r="J813" s="2"/>
      <c r="K813" s="2"/>
      <c r="L813" s="2"/>
      <c r="M813" s="2"/>
      <c r="N813" s="2"/>
      <c r="O813" s="2"/>
      <c r="P813" s="366"/>
      <c r="Q813" s="366"/>
      <c r="S813" s="366"/>
      <c r="T813" s="366"/>
      <c r="V813"/>
      <c r="W813"/>
      <c r="X813"/>
      <c r="Y813"/>
      <c r="Z813"/>
      <c r="AA813"/>
      <c r="AB813"/>
      <c r="AC813"/>
      <c r="AD813"/>
      <c r="AE813"/>
    </row>
    <row r="814" spans="1:31" x14ac:dyDescent="0.25">
      <c r="A814" s="2007"/>
      <c r="B814" s="2007"/>
      <c r="C814" s="2"/>
      <c r="D814" s="2"/>
      <c r="E814" s="2"/>
      <c r="F814" s="2"/>
      <c r="G814" s="2"/>
      <c r="H814" s="2"/>
      <c r="I814" s="2"/>
      <c r="J814" s="2"/>
      <c r="K814" s="2"/>
      <c r="L814" s="2"/>
      <c r="M814" s="2"/>
      <c r="N814" s="2"/>
      <c r="O814" s="2"/>
      <c r="P814" s="366"/>
      <c r="Q814" s="366"/>
      <c r="S814" s="366"/>
      <c r="T814" s="366"/>
      <c r="V814"/>
      <c r="W814"/>
      <c r="X814"/>
      <c r="Y814"/>
      <c r="Z814"/>
      <c r="AA814"/>
      <c r="AB814"/>
      <c r="AC814"/>
      <c r="AD814"/>
      <c r="AE814"/>
    </row>
    <row r="815" spans="1:31" x14ac:dyDescent="0.25">
      <c r="A815" s="2007"/>
      <c r="B815" s="2007"/>
      <c r="C815" s="2"/>
      <c r="D815" s="2"/>
      <c r="E815" s="2"/>
      <c r="F815" s="2"/>
      <c r="G815" s="2"/>
      <c r="H815" s="2"/>
      <c r="I815" s="2"/>
      <c r="J815" s="2"/>
      <c r="K815" s="2"/>
      <c r="L815" s="2"/>
      <c r="M815" s="2"/>
      <c r="N815" s="2"/>
      <c r="O815" s="2"/>
      <c r="P815" s="366"/>
      <c r="Q815" s="366"/>
      <c r="S815" s="366"/>
      <c r="T815" s="366"/>
      <c r="V815"/>
      <c r="W815"/>
      <c r="X815"/>
      <c r="Y815"/>
      <c r="Z815"/>
      <c r="AA815"/>
      <c r="AB815"/>
      <c r="AC815"/>
      <c r="AD815"/>
      <c r="AE815"/>
    </row>
    <row r="816" spans="1:31" x14ac:dyDescent="0.25">
      <c r="A816" s="2007"/>
      <c r="B816" s="2007"/>
      <c r="C816" s="2"/>
      <c r="D816" s="2"/>
      <c r="E816" s="2"/>
      <c r="F816" s="2"/>
      <c r="G816" s="2"/>
      <c r="H816" s="2"/>
      <c r="I816" s="2"/>
      <c r="J816" s="2"/>
      <c r="K816" s="2"/>
      <c r="L816" s="2"/>
      <c r="M816" s="2"/>
      <c r="N816" s="2"/>
      <c r="O816" s="2"/>
      <c r="P816" s="366"/>
      <c r="Q816" s="366"/>
      <c r="S816" s="366"/>
      <c r="T816" s="366"/>
      <c r="V816"/>
      <c r="W816"/>
      <c r="X816"/>
      <c r="Y816"/>
      <c r="Z816"/>
      <c r="AA816"/>
      <c r="AB816"/>
      <c r="AC816"/>
      <c r="AD816"/>
      <c r="AE816"/>
    </row>
    <row r="817" spans="1:31" x14ac:dyDescent="0.25">
      <c r="A817" s="2007"/>
      <c r="B817" s="2007"/>
      <c r="C817" s="2"/>
      <c r="D817" s="2"/>
      <c r="E817" s="2"/>
      <c r="F817" s="2"/>
      <c r="G817" s="2"/>
      <c r="H817" s="2"/>
      <c r="I817" s="2"/>
      <c r="J817" s="2"/>
      <c r="K817" s="2"/>
      <c r="L817" s="2"/>
      <c r="M817" s="2"/>
      <c r="N817" s="2"/>
      <c r="O817" s="2"/>
      <c r="P817" s="366"/>
      <c r="Q817" s="366"/>
      <c r="S817" s="366"/>
      <c r="T817" s="366"/>
      <c r="V817"/>
      <c r="W817"/>
      <c r="X817"/>
      <c r="Y817"/>
      <c r="Z817"/>
      <c r="AA817"/>
      <c r="AB817"/>
      <c r="AC817"/>
      <c r="AD817"/>
      <c r="AE817"/>
    </row>
    <row r="818" spans="1:31" x14ac:dyDescent="0.25">
      <c r="A818" s="2007"/>
      <c r="B818" s="2007"/>
      <c r="C818" s="2"/>
      <c r="D818" s="2"/>
      <c r="E818" s="2"/>
      <c r="F818" s="2"/>
      <c r="G818" s="2"/>
      <c r="H818" s="2"/>
      <c r="I818" s="2"/>
      <c r="J818" s="2"/>
      <c r="K818" s="2"/>
      <c r="L818" s="2"/>
      <c r="M818" s="2"/>
      <c r="N818" s="2"/>
      <c r="O818" s="2"/>
      <c r="P818" s="366"/>
      <c r="Q818" s="366"/>
      <c r="S818" s="366"/>
      <c r="T818" s="366"/>
      <c r="V818"/>
      <c r="W818"/>
      <c r="X818"/>
      <c r="Y818"/>
      <c r="Z818"/>
      <c r="AA818"/>
      <c r="AB818"/>
      <c r="AC818"/>
      <c r="AD818"/>
      <c r="AE818"/>
    </row>
    <row r="819" spans="1:31" x14ac:dyDescent="0.25">
      <c r="A819" s="2007"/>
      <c r="B819" s="2007"/>
      <c r="C819" s="2"/>
      <c r="D819" s="2"/>
      <c r="E819" s="2"/>
      <c r="F819" s="2"/>
      <c r="G819" s="2"/>
      <c r="H819" s="2"/>
      <c r="I819" s="2"/>
      <c r="J819" s="2"/>
      <c r="K819" s="2"/>
      <c r="L819" s="2"/>
      <c r="M819" s="2"/>
      <c r="N819" s="2"/>
      <c r="O819" s="2"/>
      <c r="P819" s="366"/>
      <c r="Q819" s="366"/>
      <c r="S819" s="366"/>
      <c r="T819" s="366"/>
      <c r="V819"/>
      <c r="W819"/>
      <c r="X819"/>
      <c r="Y819"/>
      <c r="Z819"/>
      <c r="AA819"/>
      <c r="AB819"/>
      <c r="AC819"/>
      <c r="AD819"/>
      <c r="AE819"/>
    </row>
    <row r="820" spans="1:31" x14ac:dyDescent="0.25">
      <c r="A820" s="2007"/>
      <c r="B820" s="2007"/>
      <c r="C820" s="2"/>
      <c r="D820" s="2"/>
      <c r="E820" s="2"/>
      <c r="F820" s="2"/>
      <c r="G820" s="2"/>
      <c r="H820" s="2"/>
      <c r="I820" s="2"/>
      <c r="J820" s="2"/>
      <c r="K820" s="2"/>
      <c r="L820" s="2"/>
      <c r="M820" s="2"/>
      <c r="N820" s="2"/>
      <c r="O820" s="2"/>
      <c r="P820" s="366"/>
      <c r="Q820" s="366"/>
      <c r="S820" s="366"/>
      <c r="T820" s="366"/>
      <c r="V820"/>
      <c r="W820"/>
      <c r="X820"/>
      <c r="Y820"/>
      <c r="Z820"/>
      <c r="AA820"/>
      <c r="AB820"/>
      <c r="AC820"/>
      <c r="AD820"/>
      <c r="AE820"/>
    </row>
    <row r="821" spans="1:31" x14ac:dyDescent="0.25">
      <c r="A821" s="2007"/>
      <c r="B821" s="2007"/>
      <c r="C821" s="2"/>
      <c r="D821" s="2"/>
      <c r="E821" s="2"/>
      <c r="F821" s="2"/>
      <c r="G821" s="2"/>
      <c r="H821" s="2"/>
      <c r="I821" s="2"/>
      <c r="J821" s="2"/>
      <c r="K821" s="2"/>
      <c r="L821" s="2"/>
      <c r="M821" s="2"/>
      <c r="N821" s="2"/>
      <c r="O821" s="2"/>
      <c r="P821" s="366"/>
      <c r="Q821" s="366"/>
      <c r="S821" s="366"/>
      <c r="T821" s="366"/>
      <c r="V821"/>
      <c r="W821"/>
      <c r="X821"/>
      <c r="Y821"/>
      <c r="Z821"/>
      <c r="AA821"/>
      <c r="AB821"/>
      <c r="AC821"/>
      <c r="AD821"/>
      <c r="AE821"/>
    </row>
    <row r="822" spans="1:31" x14ac:dyDescent="0.25">
      <c r="A822" s="2007"/>
      <c r="B822" s="2007"/>
      <c r="C822" s="2"/>
      <c r="D822" s="2"/>
      <c r="E822" s="2"/>
      <c r="F822" s="2"/>
      <c r="G822" s="2"/>
      <c r="H822" s="2"/>
      <c r="I822" s="2"/>
      <c r="J822" s="2"/>
      <c r="K822" s="2"/>
      <c r="L822" s="2"/>
      <c r="M822" s="2"/>
      <c r="N822" s="2"/>
      <c r="O822" s="2"/>
      <c r="P822" s="366"/>
      <c r="Q822" s="366"/>
      <c r="S822" s="366"/>
      <c r="T822" s="366"/>
      <c r="V822"/>
      <c r="W822"/>
      <c r="X822"/>
      <c r="Y822"/>
      <c r="Z822"/>
      <c r="AA822"/>
      <c r="AB822"/>
      <c r="AC822"/>
      <c r="AD822"/>
      <c r="AE822"/>
    </row>
    <row r="823" spans="1:31" x14ac:dyDescent="0.25">
      <c r="A823" s="2007"/>
      <c r="B823" s="2007"/>
      <c r="C823" s="2"/>
      <c r="D823" s="2"/>
      <c r="E823" s="2"/>
      <c r="F823" s="2"/>
      <c r="G823" s="2"/>
      <c r="H823" s="2"/>
      <c r="I823" s="2"/>
      <c r="J823" s="2"/>
      <c r="K823" s="2"/>
      <c r="L823" s="2"/>
      <c r="M823" s="2"/>
      <c r="N823" s="2"/>
      <c r="O823" s="2"/>
      <c r="P823" s="366"/>
      <c r="Q823" s="366"/>
      <c r="S823" s="366"/>
      <c r="T823" s="366"/>
      <c r="V823"/>
      <c r="W823"/>
      <c r="X823"/>
      <c r="Y823"/>
      <c r="Z823"/>
      <c r="AA823"/>
      <c r="AB823"/>
      <c r="AC823"/>
      <c r="AD823"/>
      <c r="AE823"/>
    </row>
    <row r="824" spans="1:31" x14ac:dyDescent="0.25">
      <c r="A824" s="2007"/>
      <c r="B824" s="2007"/>
      <c r="C824" s="2"/>
      <c r="D824" s="2"/>
      <c r="E824" s="2"/>
      <c r="F824" s="2"/>
      <c r="G824" s="2"/>
      <c r="H824" s="2"/>
      <c r="I824" s="2"/>
      <c r="J824" s="2"/>
      <c r="K824" s="2"/>
      <c r="L824" s="2"/>
      <c r="M824" s="2"/>
      <c r="N824" s="2"/>
      <c r="O824" s="2"/>
      <c r="P824" s="366"/>
      <c r="Q824" s="366"/>
      <c r="S824" s="366"/>
      <c r="T824" s="366"/>
      <c r="V824"/>
      <c r="W824"/>
      <c r="X824"/>
      <c r="Y824"/>
      <c r="Z824"/>
      <c r="AA824"/>
      <c r="AB824"/>
      <c r="AC824"/>
      <c r="AD824"/>
      <c r="AE824"/>
    </row>
    <row r="825" spans="1:31" x14ac:dyDescent="0.25">
      <c r="A825" s="2007"/>
      <c r="B825" s="2007"/>
      <c r="C825" s="2"/>
      <c r="D825" s="2"/>
      <c r="E825" s="2"/>
      <c r="F825" s="2"/>
      <c r="G825" s="2"/>
      <c r="H825" s="2"/>
      <c r="I825" s="2"/>
      <c r="J825" s="2"/>
      <c r="K825" s="2"/>
      <c r="L825" s="2"/>
      <c r="M825" s="2"/>
      <c r="N825" s="2"/>
      <c r="O825" s="2"/>
      <c r="P825" s="366"/>
      <c r="Q825" s="366"/>
      <c r="S825" s="366"/>
      <c r="T825" s="366"/>
      <c r="V825"/>
      <c r="W825"/>
      <c r="X825"/>
      <c r="Y825"/>
      <c r="Z825"/>
      <c r="AA825"/>
      <c r="AB825"/>
      <c r="AC825"/>
      <c r="AD825"/>
      <c r="AE825"/>
    </row>
    <row r="826" spans="1:31" x14ac:dyDescent="0.25">
      <c r="A826" s="2007"/>
      <c r="B826" s="2007"/>
      <c r="C826" s="2"/>
      <c r="D826" s="2"/>
      <c r="E826" s="2"/>
      <c r="F826" s="2"/>
      <c r="G826" s="2"/>
      <c r="H826" s="2"/>
      <c r="I826" s="2"/>
      <c r="J826" s="2"/>
      <c r="K826" s="2"/>
      <c r="L826" s="2"/>
      <c r="M826" s="2"/>
      <c r="N826" s="2"/>
      <c r="O826" s="2"/>
      <c r="P826" s="366"/>
      <c r="Q826" s="366"/>
      <c r="S826" s="366"/>
      <c r="T826" s="366"/>
      <c r="V826"/>
      <c r="W826"/>
      <c r="X826"/>
      <c r="Y826"/>
      <c r="Z826"/>
      <c r="AA826"/>
      <c r="AB826"/>
      <c r="AC826"/>
      <c r="AD826"/>
      <c r="AE826"/>
    </row>
    <row r="827" spans="1:31" x14ac:dyDescent="0.25">
      <c r="A827" s="2007"/>
      <c r="B827" s="2007"/>
      <c r="C827" s="2"/>
      <c r="D827" s="2"/>
      <c r="E827" s="2"/>
      <c r="F827" s="2"/>
      <c r="G827" s="2"/>
      <c r="H827" s="2"/>
      <c r="I827" s="2"/>
      <c r="J827" s="2"/>
      <c r="K827" s="2"/>
      <c r="L827" s="2"/>
      <c r="M827" s="2"/>
      <c r="N827" s="2"/>
      <c r="O827" s="2"/>
      <c r="P827" s="366"/>
      <c r="Q827" s="366"/>
      <c r="S827" s="366"/>
      <c r="T827" s="366"/>
      <c r="V827"/>
      <c r="W827"/>
      <c r="X827"/>
      <c r="Y827"/>
      <c r="Z827"/>
      <c r="AA827"/>
      <c r="AB827"/>
      <c r="AC827"/>
      <c r="AD827"/>
      <c r="AE827"/>
    </row>
    <row r="828" spans="1:31" x14ac:dyDescent="0.25">
      <c r="A828" s="2007"/>
      <c r="B828" s="2007"/>
      <c r="C828" s="2"/>
      <c r="D828" s="2"/>
      <c r="E828" s="2"/>
      <c r="F828" s="2"/>
      <c r="G828" s="2"/>
      <c r="H828" s="2"/>
      <c r="I828" s="2"/>
      <c r="J828" s="2"/>
      <c r="K828" s="2"/>
      <c r="L828" s="2"/>
      <c r="M828" s="2"/>
      <c r="N828" s="2"/>
      <c r="O828" s="2"/>
      <c r="P828" s="366"/>
      <c r="Q828" s="366"/>
      <c r="S828" s="366"/>
      <c r="T828" s="366"/>
      <c r="V828"/>
      <c r="W828"/>
      <c r="X828"/>
      <c r="Y828"/>
      <c r="Z828"/>
      <c r="AA828"/>
      <c r="AB828"/>
      <c r="AC828"/>
      <c r="AD828"/>
      <c r="AE828"/>
    </row>
    <row r="829" spans="1:31" x14ac:dyDescent="0.25">
      <c r="A829" s="2007"/>
      <c r="B829" s="2007"/>
      <c r="C829" s="2"/>
      <c r="D829" s="2"/>
      <c r="E829" s="2"/>
      <c r="F829" s="2"/>
      <c r="G829" s="2"/>
      <c r="H829" s="2"/>
      <c r="I829" s="2"/>
      <c r="J829" s="2"/>
      <c r="K829" s="2"/>
      <c r="L829" s="2"/>
      <c r="M829" s="2"/>
      <c r="N829" s="2"/>
      <c r="O829" s="2"/>
      <c r="P829" s="366"/>
      <c r="Q829" s="366"/>
      <c r="S829" s="366"/>
      <c r="T829" s="366"/>
      <c r="V829"/>
      <c r="W829"/>
      <c r="X829"/>
      <c r="Y829"/>
      <c r="Z829"/>
      <c r="AA829"/>
      <c r="AB829"/>
      <c r="AC829"/>
      <c r="AD829"/>
      <c r="AE829"/>
    </row>
    <row r="830" spans="1:31" x14ac:dyDescent="0.25">
      <c r="A830" s="2007"/>
      <c r="B830" s="2007"/>
      <c r="C830" s="2"/>
      <c r="D830" s="2"/>
      <c r="E830" s="2"/>
      <c r="F830" s="2"/>
      <c r="G830" s="2"/>
      <c r="H830" s="2"/>
      <c r="I830" s="2"/>
      <c r="J830" s="2"/>
      <c r="K830" s="2"/>
      <c r="L830" s="2"/>
      <c r="M830" s="2"/>
      <c r="N830" s="2"/>
      <c r="O830" s="2"/>
      <c r="P830" s="366"/>
      <c r="Q830" s="366"/>
      <c r="S830" s="366"/>
      <c r="T830" s="366"/>
      <c r="V830"/>
      <c r="W830"/>
      <c r="X830"/>
      <c r="Y830"/>
      <c r="Z830"/>
      <c r="AA830"/>
      <c r="AB830"/>
      <c r="AC830"/>
      <c r="AD830"/>
      <c r="AE830"/>
    </row>
    <row r="831" spans="1:31" x14ac:dyDescent="0.25">
      <c r="A831" s="2007"/>
      <c r="B831" s="2007"/>
      <c r="C831" s="2"/>
      <c r="D831" s="2"/>
      <c r="E831" s="2"/>
      <c r="F831" s="2"/>
      <c r="G831" s="2"/>
      <c r="H831" s="2"/>
      <c r="I831" s="2"/>
      <c r="J831" s="2"/>
      <c r="K831" s="2"/>
      <c r="L831" s="2"/>
      <c r="M831" s="2"/>
      <c r="N831" s="2"/>
      <c r="O831" s="2"/>
      <c r="P831" s="366"/>
      <c r="Q831" s="366"/>
      <c r="S831" s="366"/>
      <c r="T831" s="366"/>
      <c r="V831"/>
      <c r="W831"/>
      <c r="X831"/>
      <c r="Y831"/>
      <c r="Z831"/>
      <c r="AA831"/>
      <c r="AB831"/>
      <c r="AC831"/>
      <c r="AD831"/>
      <c r="AE831"/>
    </row>
    <row r="832" spans="1:31" x14ac:dyDescent="0.25">
      <c r="A832" s="2007"/>
      <c r="B832" s="2007"/>
      <c r="C832" s="2"/>
      <c r="D832" s="2"/>
      <c r="E832" s="2"/>
      <c r="F832" s="2"/>
      <c r="G832" s="2"/>
      <c r="H832" s="2"/>
      <c r="I832" s="2"/>
      <c r="J832" s="2"/>
      <c r="K832" s="2"/>
      <c r="L832" s="2"/>
      <c r="M832" s="2"/>
      <c r="N832" s="2"/>
      <c r="O832" s="2"/>
      <c r="P832" s="366"/>
      <c r="Q832" s="366"/>
      <c r="S832" s="366"/>
      <c r="T832" s="366"/>
      <c r="V832"/>
      <c r="W832"/>
      <c r="X832"/>
      <c r="Y832"/>
      <c r="Z832"/>
      <c r="AA832"/>
      <c r="AB832"/>
      <c r="AC832"/>
      <c r="AD832"/>
      <c r="AE832"/>
    </row>
    <row r="833" spans="1:31" x14ac:dyDescent="0.25">
      <c r="A833" s="2007"/>
      <c r="B833" s="2007"/>
      <c r="C833" s="2"/>
      <c r="D833" s="2"/>
      <c r="E833" s="2"/>
      <c r="F833" s="2"/>
      <c r="G833" s="2"/>
      <c r="H833" s="2"/>
      <c r="I833" s="2"/>
      <c r="J833" s="2"/>
      <c r="K833" s="2"/>
      <c r="L833" s="2"/>
      <c r="M833" s="2"/>
      <c r="N833" s="2"/>
      <c r="O833" s="2"/>
      <c r="P833" s="366"/>
      <c r="Q833" s="366"/>
      <c r="S833" s="366"/>
      <c r="T833" s="366"/>
      <c r="V833"/>
      <c r="W833"/>
      <c r="X833"/>
      <c r="Y833"/>
      <c r="Z833"/>
      <c r="AA833"/>
      <c r="AB833"/>
      <c r="AC833"/>
      <c r="AD833"/>
      <c r="AE833"/>
    </row>
    <row r="834" spans="1:31" x14ac:dyDescent="0.25">
      <c r="A834" s="2007"/>
      <c r="B834" s="2007"/>
      <c r="C834" s="2"/>
      <c r="D834" s="2"/>
      <c r="E834" s="2"/>
      <c r="F834" s="2"/>
      <c r="G834" s="2"/>
      <c r="H834" s="2"/>
      <c r="I834" s="2"/>
      <c r="J834" s="2"/>
      <c r="K834" s="2"/>
      <c r="L834" s="2"/>
      <c r="M834" s="2"/>
      <c r="N834" s="2"/>
      <c r="O834" s="2"/>
      <c r="P834" s="366"/>
      <c r="Q834" s="366"/>
      <c r="S834" s="366"/>
      <c r="T834" s="366"/>
      <c r="V834"/>
      <c r="W834"/>
      <c r="X834"/>
      <c r="Y834"/>
      <c r="Z834"/>
      <c r="AA834"/>
      <c r="AB834"/>
      <c r="AC834"/>
      <c r="AD834"/>
      <c r="AE834"/>
    </row>
    <row r="835" spans="1:31" x14ac:dyDescent="0.25">
      <c r="A835" s="2007"/>
      <c r="B835" s="2007"/>
      <c r="C835" s="2"/>
      <c r="D835" s="2"/>
      <c r="E835" s="2"/>
      <c r="F835" s="2"/>
      <c r="G835" s="2"/>
      <c r="H835" s="2"/>
      <c r="I835" s="2"/>
      <c r="J835" s="2"/>
      <c r="K835" s="2"/>
      <c r="L835" s="2"/>
      <c r="M835" s="2"/>
      <c r="N835" s="2"/>
      <c r="O835" s="2"/>
      <c r="P835" s="366"/>
      <c r="Q835" s="366"/>
      <c r="S835" s="366"/>
      <c r="T835" s="366"/>
      <c r="V835"/>
      <c r="W835"/>
      <c r="X835"/>
      <c r="Y835"/>
      <c r="Z835"/>
      <c r="AA835"/>
      <c r="AB835"/>
      <c r="AC835"/>
      <c r="AD835"/>
      <c r="AE835"/>
    </row>
    <row r="836" spans="1:31" x14ac:dyDescent="0.25">
      <c r="A836" s="2007"/>
      <c r="B836" s="2007"/>
      <c r="C836" s="2"/>
      <c r="D836" s="2"/>
      <c r="E836" s="2"/>
      <c r="F836" s="2"/>
      <c r="G836" s="2"/>
      <c r="H836" s="2"/>
      <c r="I836" s="2"/>
      <c r="J836" s="2"/>
      <c r="K836" s="2"/>
      <c r="L836" s="2"/>
      <c r="M836" s="2"/>
      <c r="N836" s="2"/>
      <c r="O836" s="2"/>
      <c r="P836" s="366"/>
      <c r="Q836" s="366"/>
      <c r="S836" s="366"/>
      <c r="T836" s="366"/>
      <c r="V836"/>
      <c r="W836"/>
      <c r="X836"/>
      <c r="Y836"/>
      <c r="Z836"/>
      <c r="AA836"/>
      <c r="AB836"/>
      <c r="AC836"/>
      <c r="AD836"/>
      <c r="AE836"/>
    </row>
    <row r="837" spans="1:31" x14ac:dyDescent="0.25">
      <c r="A837" s="2007"/>
      <c r="B837" s="2007"/>
      <c r="C837" s="2"/>
      <c r="D837" s="2"/>
      <c r="E837" s="2"/>
      <c r="F837" s="2"/>
      <c r="G837" s="2"/>
      <c r="H837" s="2"/>
      <c r="I837" s="2"/>
      <c r="J837" s="2"/>
      <c r="K837" s="2"/>
      <c r="L837" s="2"/>
      <c r="M837" s="2"/>
      <c r="N837" s="2"/>
      <c r="O837" s="2"/>
      <c r="P837" s="366"/>
      <c r="Q837" s="366"/>
      <c r="S837" s="366"/>
      <c r="T837" s="366"/>
      <c r="V837"/>
      <c r="W837"/>
      <c r="X837"/>
      <c r="Y837"/>
      <c r="Z837"/>
      <c r="AA837"/>
      <c r="AB837"/>
      <c r="AC837"/>
      <c r="AD837"/>
      <c r="AE837"/>
    </row>
    <row r="838" spans="1:31" x14ac:dyDescent="0.25">
      <c r="A838" s="2007"/>
      <c r="B838" s="2007"/>
      <c r="C838" s="2"/>
      <c r="D838" s="2"/>
      <c r="E838" s="2"/>
      <c r="F838" s="2"/>
      <c r="G838" s="2"/>
      <c r="H838" s="2"/>
      <c r="I838" s="2"/>
      <c r="J838" s="2"/>
      <c r="K838" s="2"/>
      <c r="L838" s="2"/>
      <c r="M838" s="2"/>
      <c r="N838" s="2"/>
      <c r="O838" s="2"/>
      <c r="P838" s="366"/>
      <c r="Q838" s="366"/>
      <c r="S838" s="366"/>
      <c r="T838" s="366"/>
      <c r="V838"/>
      <c r="W838"/>
      <c r="X838"/>
      <c r="Y838"/>
      <c r="Z838"/>
      <c r="AA838"/>
      <c r="AB838"/>
      <c r="AC838"/>
      <c r="AD838"/>
      <c r="AE838"/>
    </row>
    <row r="839" spans="1:31" x14ac:dyDescent="0.25">
      <c r="A839" s="2007"/>
      <c r="B839" s="2007"/>
      <c r="C839" s="2"/>
      <c r="D839" s="2"/>
      <c r="E839" s="2"/>
      <c r="F839" s="2"/>
      <c r="G839" s="2"/>
      <c r="H839" s="2"/>
      <c r="I839" s="2"/>
      <c r="J839" s="2"/>
      <c r="K839" s="2"/>
      <c r="L839" s="2"/>
      <c r="M839" s="2"/>
      <c r="N839" s="2"/>
      <c r="O839" s="2"/>
      <c r="P839" s="366"/>
      <c r="Q839" s="366"/>
      <c r="S839" s="366"/>
      <c r="T839" s="366"/>
      <c r="V839"/>
      <c r="W839"/>
      <c r="X839"/>
      <c r="Y839"/>
      <c r="Z839"/>
      <c r="AA839"/>
      <c r="AB839"/>
      <c r="AC839"/>
      <c r="AD839"/>
      <c r="AE839"/>
    </row>
    <row r="840" spans="1:31" x14ac:dyDescent="0.25">
      <c r="A840" s="2007"/>
      <c r="B840" s="2007"/>
      <c r="C840" s="2"/>
      <c r="D840" s="2"/>
      <c r="E840" s="2"/>
      <c r="F840" s="2"/>
      <c r="G840" s="2"/>
      <c r="H840" s="2"/>
      <c r="I840" s="2"/>
      <c r="J840" s="2"/>
      <c r="K840" s="2"/>
      <c r="L840" s="2"/>
      <c r="M840" s="2"/>
      <c r="N840" s="2"/>
      <c r="O840" s="2"/>
      <c r="P840" s="366"/>
      <c r="Q840" s="366"/>
      <c r="S840" s="366"/>
      <c r="T840" s="366"/>
      <c r="V840"/>
      <c r="W840"/>
      <c r="X840"/>
      <c r="Y840"/>
      <c r="Z840"/>
      <c r="AA840"/>
      <c r="AB840"/>
      <c r="AC840"/>
      <c r="AD840"/>
      <c r="AE840"/>
    </row>
    <row r="841" spans="1:31" x14ac:dyDescent="0.25">
      <c r="A841" s="2007"/>
      <c r="B841" s="2007"/>
      <c r="C841" s="2"/>
      <c r="D841" s="2"/>
      <c r="E841" s="2"/>
      <c r="F841" s="2"/>
      <c r="G841" s="2"/>
      <c r="H841" s="2"/>
      <c r="I841" s="2"/>
      <c r="J841" s="2"/>
      <c r="K841" s="2"/>
      <c r="L841" s="2"/>
      <c r="M841" s="2"/>
      <c r="N841" s="2"/>
      <c r="O841" s="2"/>
      <c r="P841" s="366"/>
      <c r="Q841" s="366"/>
      <c r="S841" s="366"/>
      <c r="T841" s="366"/>
      <c r="V841"/>
      <c r="W841"/>
      <c r="X841"/>
      <c r="Y841"/>
      <c r="Z841"/>
      <c r="AA841"/>
      <c r="AB841"/>
      <c r="AC841"/>
      <c r="AD841"/>
      <c r="AE841"/>
    </row>
    <row r="842" spans="1:31" x14ac:dyDescent="0.25">
      <c r="A842" s="2007"/>
      <c r="B842" s="2007"/>
      <c r="C842" s="2"/>
      <c r="D842" s="2"/>
      <c r="E842" s="2"/>
      <c r="F842" s="2"/>
      <c r="G842" s="2"/>
      <c r="H842" s="2"/>
      <c r="I842" s="2"/>
      <c r="J842" s="2"/>
      <c r="K842" s="2"/>
      <c r="L842" s="2"/>
      <c r="M842" s="2"/>
      <c r="N842" s="2"/>
      <c r="O842" s="2"/>
      <c r="P842" s="366"/>
      <c r="Q842" s="366"/>
      <c r="S842" s="366"/>
      <c r="T842" s="366"/>
      <c r="V842"/>
      <c r="W842"/>
      <c r="X842"/>
      <c r="Y842"/>
      <c r="Z842"/>
      <c r="AA842"/>
      <c r="AB842"/>
      <c r="AC842"/>
      <c r="AD842"/>
      <c r="AE842"/>
    </row>
    <row r="843" spans="1:31" x14ac:dyDescent="0.25">
      <c r="A843" s="2007"/>
      <c r="B843" s="2007"/>
      <c r="C843" s="2"/>
      <c r="D843" s="2"/>
      <c r="E843" s="2"/>
      <c r="F843" s="2"/>
      <c r="G843" s="2"/>
      <c r="H843" s="2"/>
      <c r="I843" s="2"/>
      <c r="J843" s="2"/>
      <c r="K843" s="2"/>
      <c r="L843" s="2"/>
      <c r="M843" s="2"/>
      <c r="N843" s="2"/>
      <c r="O843" s="2"/>
      <c r="P843" s="366"/>
      <c r="Q843" s="366"/>
      <c r="S843" s="366"/>
      <c r="T843" s="366"/>
      <c r="V843"/>
      <c r="W843"/>
      <c r="X843"/>
      <c r="Y843"/>
      <c r="Z843"/>
      <c r="AA843"/>
      <c r="AB843"/>
      <c r="AC843"/>
      <c r="AD843"/>
      <c r="AE843"/>
    </row>
    <row r="844" spans="1:31" x14ac:dyDescent="0.25">
      <c r="A844" s="2007"/>
      <c r="B844" s="2007"/>
      <c r="C844" s="2"/>
      <c r="D844" s="2"/>
      <c r="E844" s="2"/>
      <c r="F844" s="2"/>
      <c r="G844" s="2"/>
      <c r="H844" s="2"/>
      <c r="I844" s="2"/>
      <c r="J844" s="2"/>
      <c r="K844" s="2"/>
      <c r="L844" s="2"/>
      <c r="M844" s="2"/>
      <c r="N844" s="2"/>
      <c r="O844" s="2"/>
      <c r="P844" s="366"/>
      <c r="Q844" s="366"/>
      <c r="S844" s="366"/>
      <c r="T844" s="366"/>
      <c r="V844"/>
      <c r="W844"/>
      <c r="X844"/>
      <c r="Y844"/>
      <c r="Z844"/>
      <c r="AA844"/>
      <c r="AB844"/>
      <c r="AC844"/>
      <c r="AD844"/>
      <c r="AE844"/>
    </row>
    <row r="845" spans="1:31" x14ac:dyDescent="0.25">
      <c r="A845" s="2007"/>
      <c r="B845" s="2007"/>
      <c r="C845" s="2"/>
      <c r="D845" s="2"/>
      <c r="E845" s="2"/>
      <c r="F845" s="2"/>
      <c r="G845" s="2"/>
      <c r="H845" s="2"/>
      <c r="I845" s="2"/>
      <c r="J845" s="2"/>
      <c r="K845" s="2"/>
      <c r="L845" s="2"/>
      <c r="M845" s="2"/>
      <c r="N845" s="2"/>
      <c r="O845" s="2"/>
      <c r="P845" s="366"/>
      <c r="Q845" s="366"/>
      <c r="S845" s="366"/>
      <c r="T845" s="366"/>
      <c r="V845"/>
      <c r="W845"/>
      <c r="X845"/>
      <c r="Y845"/>
      <c r="Z845"/>
      <c r="AA845"/>
      <c r="AB845"/>
      <c r="AC845"/>
      <c r="AD845"/>
      <c r="AE845"/>
    </row>
    <row r="846" spans="1:31" x14ac:dyDescent="0.25">
      <c r="A846" s="2007"/>
      <c r="B846" s="2007"/>
      <c r="C846" s="2"/>
      <c r="D846" s="2"/>
      <c r="E846" s="2"/>
      <c r="F846" s="2"/>
      <c r="G846" s="2"/>
      <c r="H846" s="2"/>
      <c r="I846" s="2"/>
      <c r="J846" s="2"/>
      <c r="K846" s="2"/>
      <c r="L846" s="2"/>
      <c r="M846" s="2"/>
      <c r="N846" s="2"/>
      <c r="O846" s="2"/>
      <c r="P846" s="366"/>
      <c r="Q846" s="366"/>
      <c r="S846" s="366"/>
      <c r="T846" s="366"/>
      <c r="V846"/>
      <c r="W846"/>
      <c r="X846"/>
      <c r="Y846"/>
      <c r="Z846"/>
      <c r="AA846"/>
      <c r="AB846"/>
      <c r="AC846"/>
      <c r="AD846"/>
      <c r="AE846"/>
    </row>
    <row r="847" spans="1:31" x14ac:dyDescent="0.25">
      <c r="A847" s="2007"/>
      <c r="B847" s="2007"/>
      <c r="C847" s="2"/>
      <c r="D847" s="2"/>
      <c r="E847" s="2"/>
      <c r="F847" s="2"/>
      <c r="G847" s="2"/>
      <c r="H847" s="2"/>
      <c r="I847" s="2"/>
      <c r="J847" s="2"/>
      <c r="K847" s="2"/>
      <c r="L847" s="2"/>
      <c r="M847" s="2"/>
      <c r="N847" s="2"/>
      <c r="O847" s="2"/>
      <c r="P847" s="366"/>
      <c r="Q847" s="366"/>
      <c r="S847" s="366"/>
      <c r="T847" s="366"/>
      <c r="V847"/>
      <c r="W847"/>
      <c r="X847"/>
      <c r="Y847"/>
      <c r="Z847"/>
      <c r="AA847"/>
      <c r="AB847"/>
      <c r="AC847"/>
      <c r="AD847"/>
      <c r="AE847"/>
    </row>
    <row r="848" spans="1:31" x14ac:dyDescent="0.25">
      <c r="A848" s="2007"/>
      <c r="B848" s="2007"/>
      <c r="C848" s="2"/>
      <c r="D848" s="2"/>
      <c r="E848" s="2"/>
      <c r="F848" s="2"/>
      <c r="G848" s="2"/>
      <c r="H848" s="2"/>
      <c r="I848" s="2"/>
      <c r="J848" s="2"/>
      <c r="K848" s="2"/>
      <c r="L848" s="2"/>
      <c r="M848" s="2"/>
      <c r="N848" s="2"/>
      <c r="O848" s="2"/>
      <c r="P848" s="366"/>
      <c r="Q848" s="366"/>
      <c r="S848" s="366"/>
      <c r="T848" s="366"/>
      <c r="V848"/>
      <c r="W848"/>
      <c r="X848"/>
      <c r="Y848"/>
      <c r="Z848"/>
      <c r="AA848"/>
      <c r="AB848"/>
      <c r="AC848"/>
      <c r="AD848"/>
      <c r="AE848"/>
    </row>
    <row r="849" spans="1:31" x14ac:dyDescent="0.25">
      <c r="A849" s="2007"/>
      <c r="B849" s="2007"/>
      <c r="C849" s="2"/>
      <c r="D849" s="2"/>
      <c r="E849" s="2"/>
      <c r="F849" s="2"/>
      <c r="G849" s="2"/>
      <c r="H849" s="2"/>
      <c r="I849" s="2"/>
      <c r="J849" s="2"/>
      <c r="K849" s="2"/>
      <c r="L849" s="2"/>
      <c r="M849" s="2"/>
      <c r="N849" s="2"/>
      <c r="O849" s="2"/>
      <c r="P849" s="366"/>
      <c r="Q849" s="366"/>
      <c r="S849" s="366"/>
      <c r="T849" s="366"/>
      <c r="V849"/>
      <c r="W849"/>
      <c r="X849"/>
      <c r="Y849"/>
      <c r="Z849"/>
      <c r="AA849"/>
      <c r="AB849"/>
      <c r="AC849"/>
      <c r="AD849"/>
      <c r="AE849"/>
    </row>
    <row r="850" spans="1:31" x14ac:dyDescent="0.25">
      <c r="A850" s="2007"/>
      <c r="B850" s="2007"/>
      <c r="C850" s="2"/>
      <c r="D850" s="2"/>
      <c r="E850" s="2"/>
      <c r="F850" s="2"/>
      <c r="G850" s="2"/>
      <c r="H850" s="2"/>
      <c r="I850" s="2"/>
      <c r="J850" s="2"/>
      <c r="K850" s="2"/>
      <c r="L850" s="2"/>
      <c r="M850" s="2"/>
      <c r="N850" s="2"/>
      <c r="O850" s="2"/>
      <c r="P850" s="366"/>
      <c r="Q850" s="366"/>
      <c r="S850" s="366"/>
      <c r="T850" s="366"/>
      <c r="V850"/>
      <c r="W850"/>
      <c r="X850"/>
      <c r="Y850"/>
      <c r="Z850"/>
      <c r="AA850"/>
      <c r="AB850"/>
      <c r="AC850"/>
      <c r="AD850"/>
      <c r="AE850"/>
    </row>
    <row r="851" spans="1:31" x14ac:dyDescent="0.25">
      <c r="A851" s="2007"/>
      <c r="B851" s="2007"/>
      <c r="C851" s="2"/>
      <c r="D851" s="2"/>
      <c r="E851" s="2"/>
      <c r="F851" s="2"/>
      <c r="G851" s="2"/>
      <c r="H851" s="2"/>
      <c r="I851" s="2"/>
      <c r="J851" s="2"/>
      <c r="K851" s="2"/>
      <c r="L851" s="2"/>
      <c r="M851" s="2"/>
      <c r="N851" s="2"/>
      <c r="O851" s="2"/>
      <c r="P851" s="366"/>
      <c r="Q851" s="366"/>
      <c r="S851" s="366"/>
      <c r="T851" s="366"/>
      <c r="V851"/>
      <c r="W851"/>
      <c r="X851"/>
      <c r="Y851"/>
      <c r="Z851"/>
      <c r="AA851"/>
      <c r="AB851"/>
      <c r="AC851"/>
      <c r="AD851"/>
      <c r="AE851"/>
    </row>
    <row r="852" spans="1:31" x14ac:dyDescent="0.25">
      <c r="A852" s="2007"/>
      <c r="B852" s="2007"/>
      <c r="C852" s="2"/>
      <c r="D852" s="2"/>
      <c r="E852" s="2"/>
      <c r="F852" s="2"/>
      <c r="G852" s="2"/>
      <c r="H852" s="2"/>
      <c r="I852" s="2"/>
      <c r="J852" s="2"/>
      <c r="K852" s="2"/>
      <c r="L852" s="2"/>
      <c r="M852" s="2"/>
      <c r="N852" s="2"/>
      <c r="O852" s="2"/>
      <c r="P852" s="366"/>
      <c r="Q852" s="366"/>
      <c r="S852" s="366"/>
      <c r="T852" s="366"/>
      <c r="V852"/>
      <c r="W852"/>
      <c r="X852"/>
      <c r="Y852"/>
      <c r="Z852"/>
      <c r="AA852"/>
      <c r="AB852"/>
      <c r="AC852"/>
      <c r="AD852"/>
      <c r="AE852"/>
    </row>
    <row r="853" spans="1:31" x14ac:dyDescent="0.25">
      <c r="A853" s="2007"/>
      <c r="B853" s="2007"/>
      <c r="C853" s="2"/>
      <c r="D853" s="2"/>
      <c r="E853" s="2"/>
      <c r="F853" s="2"/>
      <c r="G853" s="2"/>
      <c r="H853" s="2"/>
      <c r="I853" s="2"/>
      <c r="J853" s="2"/>
      <c r="K853" s="2"/>
      <c r="L853" s="2"/>
      <c r="M853" s="2"/>
      <c r="N853" s="2"/>
      <c r="O853" s="2"/>
      <c r="P853" s="366"/>
      <c r="Q853" s="366"/>
      <c r="S853" s="366"/>
      <c r="T853" s="366"/>
      <c r="V853"/>
      <c r="W853"/>
      <c r="X853"/>
      <c r="Y853"/>
      <c r="Z853"/>
      <c r="AA853"/>
      <c r="AB853"/>
      <c r="AC853"/>
      <c r="AD853"/>
      <c r="AE853"/>
    </row>
    <row r="854" spans="1:31" x14ac:dyDescent="0.25">
      <c r="A854" s="2007"/>
      <c r="B854" s="2007"/>
      <c r="C854" s="2"/>
      <c r="D854" s="2"/>
      <c r="E854" s="2"/>
      <c r="F854" s="2"/>
      <c r="G854" s="2"/>
      <c r="H854" s="2"/>
      <c r="I854" s="2"/>
      <c r="J854" s="2"/>
      <c r="K854" s="2"/>
      <c r="L854" s="2"/>
      <c r="M854" s="2"/>
      <c r="N854" s="2"/>
      <c r="O854" s="2"/>
      <c r="P854" s="366"/>
      <c r="Q854" s="366"/>
      <c r="S854" s="366"/>
      <c r="T854" s="366"/>
      <c r="V854"/>
      <c r="W854"/>
      <c r="X854"/>
      <c r="Y854"/>
      <c r="Z854"/>
      <c r="AA854"/>
      <c r="AB854"/>
      <c r="AC854"/>
      <c r="AD854"/>
      <c r="AE854"/>
    </row>
    <row r="855" spans="1:31" x14ac:dyDescent="0.25">
      <c r="A855" s="2007"/>
      <c r="B855" s="2007"/>
      <c r="C855" s="2"/>
      <c r="D855" s="2"/>
      <c r="E855" s="2"/>
      <c r="F855" s="2"/>
      <c r="G855" s="2"/>
      <c r="H855" s="2"/>
      <c r="I855" s="2"/>
      <c r="J855" s="2"/>
      <c r="K855" s="2"/>
      <c r="L855" s="2"/>
      <c r="M855" s="2"/>
      <c r="N855" s="2"/>
      <c r="O855" s="2"/>
      <c r="P855" s="366"/>
      <c r="Q855" s="366"/>
      <c r="S855" s="366"/>
      <c r="T855" s="366"/>
      <c r="V855"/>
      <c r="W855"/>
      <c r="X855"/>
      <c r="Y855"/>
      <c r="Z855"/>
      <c r="AA855"/>
      <c r="AB855"/>
      <c r="AC855"/>
      <c r="AD855"/>
      <c r="AE855"/>
    </row>
    <row r="856" spans="1:31" x14ac:dyDescent="0.25">
      <c r="A856" s="2007"/>
      <c r="B856" s="2007"/>
      <c r="C856" s="2"/>
      <c r="D856" s="2"/>
      <c r="E856" s="2"/>
      <c r="F856" s="2"/>
      <c r="G856" s="2"/>
      <c r="H856" s="2"/>
      <c r="I856" s="2"/>
      <c r="J856" s="2"/>
      <c r="K856" s="2"/>
      <c r="L856" s="2"/>
      <c r="M856" s="2"/>
      <c r="N856" s="2"/>
      <c r="O856" s="2"/>
      <c r="P856" s="366"/>
      <c r="Q856" s="366"/>
      <c r="S856" s="366"/>
      <c r="T856" s="366"/>
      <c r="V856"/>
      <c r="W856"/>
      <c r="X856"/>
      <c r="Y856"/>
      <c r="Z856"/>
      <c r="AA856"/>
      <c r="AB856"/>
      <c r="AC856"/>
      <c r="AD856"/>
      <c r="AE856"/>
    </row>
    <row r="857" spans="1:31" x14ac:dyDescent="0.25">
      <c r="A857" s="2007"/>
      <c r="B857" s="2007"/>
      <c r="C857" s="2"/>
      <c r="D857" s="2"/>
      <c r="E857" s="2"/>
      <c r="F857" s="2"/>
      <c r="G857" s="2"/>
      <c r="H857" s="2"/>
      <c r="I857" s="2"/>
      <c r="J857" s="2"/>
      <c r="K857" s="2"/>
      <c r="L857" s="2"/>
      <c r="M857" s="2"/>
      <c r="N857" s="2"/>
      <c r="O857" s="2"/>
      <c r="P857" s="366"/>
      <c r="Q857" s="366"/>
      <c r="S857" s="366"/>
      <c r="T857" s="366"/>
      <c r="V857"/>
      <c r="W857"/>
      <c r="X857"/>
      <c r="Y857"/>
      <c r="Z857"/>
      <c r="AA857"/>
      <c r="AB857"/>
      <c r="AC857"/>
      <c r="AD857"/>
      <c r="AE857"/>
    </row>
    <row r="858" spans="1:31" x14ac:dyDescent="0.25">
      <c r="A858" s="2007"/>
      <c r="B858" s="2007"/>
      <c r="C858" s="2"/>
      <c r="D858" s="2"/>
      <c r="E858" s="2"/>
      <c r="F858" s="2"/>
      <c r="G858" s="2"/>
      <c r="H858" s="2"/>
      <c r="I858" s="2"/>
      <c r="J858" s="2"/>
      <c r="K858" s="2"/>
      <c r="L858" s="2"/>
      <c r="M858" s="2"/>
      <c r="N858" s="2"/>
      <c r="O858" s="2"/>
      <c r="P858" s="366"/>
      <c r="Q858" s="366"/>
      <c r="S858" s="366"/>
      <c r="T858" s="366"/>
      <c r="V858"/>
      <c r="W858"/>
      <c r="X858"/>
      <c r="Y858"/>
      <c r="Z858"/>
      <c r="AA858"/>
      <c r="AB858"/>
      <c r="AC858"/>
      <c r="AD858"/>
      <c r="AE858"/>
    </row>
    <row r="859" spans="1:31" x14ac:dyDescent="0.25">
      <c r="A859" s="2007"/>
      <c r="B859" s="2007"/>
      <c r="C859" s="2"/>
      <c r="D859" s="2"/>
      <c r="E859" s="2"/>
      <c r="F859" s="2"/>
      <c r="G859" s="2"/>
      <c r="H859" s="2"/>
      <c r="I859" s="2"/>
      <c r="J859" s="2"/>
      <c r="K859" s="2"/>
      <c r="L859" s="2"/>
      <c r="M859" s="2"/>
      <c r="N859" s="2"/>
      <c r="O859" s="2"/>
      <c r="P859" s="366"/>
      <c r="Q859" s="366"/>
      <c r="S859" s="366"/>
      <c r="T859" s="366"/>
      <c r="V859"/>
      <c r="W859"/>
      <c r="X859"/>
      <c r="Y859"/>
      <c r="Z859"/>
      <c r="AA859"/>
      <c r="AB859"/>
      <c r="AC859"/>
      <c r="AD859"/>
      <c r="AE859"/>
    </row>
    <row r="860" spans="1:31" x14ac:dyDescent="0.25">
      <c r="A860" s="2007"/>
      <c r="B860" s="2007"/>
      <c r="C860" s="2"/>
      <c r="D860" s="2"/>
      <c r="E860" s="2"/>
      <c r="F860" s="2"/>
      <c r="G860" s="2"/>
      <c r="H860" s="2"/>
      <c r="I860" s="2"/>
      <c r="J860" s="2"/>
      <c r="K860" s="2"/>
      <c r="L860" s="2"/>
      <c r="M860" s="2"/>
      <c r="N860" s="2"/>
      <c r="O860" s="2"/>
      <c r="P860" s="366"/>
      <c r="Q860" s="366"/>
      <c r="S860" s="366"/>
      <c r="T860" s="366"/>
      <c r="V860"/>
      <c r="W860"/>
      <c r="X860"/>
      <c r="Y860"/>
      <c r="Z860"/>
      <c r="AA860"/>
      <c r="AB860"/>
      <c r="AC860"/>
      <c r="AD860"/>
      <c r="AE860"/>
    </row>
    <row r="861" spans="1:31" x14ac:dyDescent="0.25">
      <c r="A861" s="2007"/>
      <c r="B861" s="2007"/>
      <c r="C861" s="2"/>
      <c r="D861" s="2"/>
      <c r="E861" s="2"/>
      <c r="F861" s="2"/>
      <c r="G861" s="2"/>
      <c r="H861" s="2"/>
      <c r="I861" s="2"/>
      <c r="J861" s="2"/>
      <c r="K861" s="2"/>
      <c r="L861" s="2"/>
      <c r="M861" s="2"/>
      <c r="N861" s="2"/>
      <c r="O861" s="2"/>
      <c r="P861" s="366"/>
      <c r="Q861" s="366"/>
      <c r="S861" s="366"/>
      <c r="T861" s="366"/>
      <c r="V861"/>
      <c r="W861"/>
      <c r="X861"/>
      <c r="Y861"/>
      <c r="Z861"/>
      <c r="AA861"/>
      <c r="AB861"/>
      <c r="AC861"/>
      <c r="AD861"/>
      <c r="AE861"/>
    </row>
    <row r="862" spans="1:31" x14ac:dyDescent="0.25">
      <c r="A862" s="2007"/>
      <c r="B862" s="2007"/>
      <c r="C862" s="2"/>
      <c r="D862" s="2"/>
      <c r="E862" s="2"/>
      <c r="F862" s="2"/>
      <c r="G862" s="2"/>
      <c r="H862" s="2"/>
      <c r="I862" s="2"/>
      <c r="J862" s="2"/>
      <c r="K862" s="2"/>
      <c r="L862" s="2"/>
      <c r="M862" s="2"/>
      <c r="N862" s="2"/>
      <c r="O862" s="2"/>
      <c r="P862" s="366"/>
      <c r="Q862" s="366"/>
      <c r="S862" s="366"/>
      <c r="T862" s="366"/>
      <c r="V862"/>
      <c r="W862"/>
      <c r="X862"/>
      <c r="Y862"/>
      <c r="Z862"/>
      <c r="AA862"/>
      <c r="AB862"/>
      <c r="AC862"/>
      <c r="AD862"/>
      <c r="AE862"/>
    </row>
    <row r="863" spans="1:31" x14ac:dyDescent="0.25">
      <c r="A863" s="2007"/>
      <c r="B863" s="2007"/>
      <c r="C863" s="2"/>
      <c r="D863" s="2"/>
      <c r="E863" s="2"/>
      <c r="F863" s="2"/>
      <c r="G863" s="2"/>
      <c r="H863" s="2"/>
      <c r="I863" s="2"/>
      <c r="J863" s="2"/>
      <c r="K863" s="2"/>
      <c r="L863" s="2"/>
      <c r="M863" s="2"/>
      <c r="N863" s="2"/>
      <c r="O863" s="2"/>
      <c r="P863" s="366"/>
      <c r="Q863" s="366"/>
      <c r="S863" s="366"/>
      <c r="T863" s="366"/>
      <c r="V863"/>
      <c r="W863"/>
      <c r="X863"/>
      <c r="Y863"/>
      <c r="Z863"/>
      <c r="AA863"/>
      <c r="AB863"/>
      <c r="AC863"/>
      <c r="AD863"/>
      <c r="AE863"/>
    </row>
    <row r="864" spans="1:31" x14ac:dyDescent="0.25">
      <c r="A864" s="2007"/>
      <c r="B864" s="2007"/>
      <c r="C864" s="2"/>
      <c r="D864" s="2"/>
      <c r="E864" s="2"/>
      <c r="F864" s="2"/>
      <c r="G864" s="2"/>
      <c r="H864" s="2"/>
      <c r="I864" s="2"/>
      <c r="J864" s="2"/>
      <c r="K864" s="2"/>
      <c r="L864" s="2"/>
      <c r="M864" s="2"/>
      <c r="N864" s="2"/>
      <c r="O864" s="2"/>
      <c r="P864" s="366"/>
      <c r="Q864" s="366"/>
      <c r="S864" s="366"/>
      <c r="T864" s="366"/>
      <c r="V864"/>
      <c r="W864"/>
      <c r="X864"/>
      <c r="Y864"/>
      <c r="Z864"/>
      <c r="AA864"/>
      <c r="AB864"/>
      <c r="AC864"/>
      <c r="AD864"/>
      <c r="AE864"/>
    </row>
    <row r="865" spans="1:31" x14ac:dyDescent="0.25">
      <c r="A865" s="2007"/>
      <c r="B865" s="2007"/>
      <c r="C865" s="2"/>
      <c r="D865" s="2"/>
      <c r="E865" s="2"/>
      <c r="F865" s="2"/>
      <c r="G865" s="2"/>
      <c r="H865" s="2"/>
      <c r="I865" s="2"/>
      <c r="J865" s="2"/>
      <c r="K865" s="2"/>
      <c r="L865" s="2"/>
      <c r="M865" s="2"/>
      <c r="N865" s="2"/>
      <c r="O865" s="2"/>
      <c r="P865" s="366"/>
      <c r="Q865" s="366"/>
      <c r="S865" s="366"/>
      <c r="T865" s="366"/>
      <c r="V865"/>
      <c r="W865"/>
      <c r="X865"/>
      <c r="Y865"/>
      <c r="Z865"/>
      <c r="AA865"/>
      <c r="AB865"/>
      <c r="AC865"/>
      <c r="AD865"/>
      <c r="AE865"/>
    </row>
    <row r="866" spans="1:31" x14ac:dyDescent="0.25">
      <c r="A866" s="2007"/>
      <c r="B866" s="2007"/>
      <c r="C866" s="2"/>
      <c r="D866" s="2"/>
      <c r="E866" s="2"/>
      <c r="F866" s="2"/>
      <c r="G866" s="2"/>
      <c r="H866" s="2"/>
      <c r="I866" s="2"/>
      <c r="J866" s="2"/>
      <c r="K866" s="2"/>
      <c r="L866" s="2"/>
      <c r="M866" s="2"/>
      <c r="N866" s="2"/>
      <c r="O866" s="2"/>
      <c r="P866" s="366"/>
      <c r="Q866" s="366"/>
      <c r="S866" s="366"/>
      <c r="T866" s="366"/>
      <c r="V866"/>
      <c r="W866"/>
      <c r="X866"/>
      <c r="Y866"/>
      <c r="Z866"/>
      <c r="AA866"/>
      <c r="AB866"/>
      <c r="AC866"/>
      <c r="AD866"/>
      <c r="AE866"/>
    </row>
    <row r="867" spans="1:31" x14ac:dyDescent="0.25">
      <c r="A867" s="2007"/>
      <c r="B867" s="2007"/>
      <c r="C867" s="2"/>
      <c r="D867" s="2"/>
      <c r="E867" s="2"/>
      <c r="F867" s="2"/>
      <c r="G867" s="2"/>
      <c r="H867" s="2"/>
      <c r="I867" s="2"/>
      <c r="J867" s="2"/>
      <c r="K867" s="2"/>
      <c r="L867" s="2"/>
      <c r="M867" s="2"/>
      <c r="N867" s="2"/>
      <c r="O867" s="2"/>
      <c r="P867" s="366"/>
      <c r="Q867" s="366"/>
      <c r="S867" s="366"/>
      <c r="T867" s="366"/>
      <c r="V867"/>
      <c r="W867"/>
      <c r="X867"/>
      <c r="Y867"/>
      <c r="Z867"/>
      <c r="AA867"/>
      <c r="AB867"/>
      <c r="AC867"/>
      <c r="AD867"/>
      <c r="AE867"/>
    </row>
    <row r="868" spans="1:31" x14ac:dyDescent="0.25">
      <c r="A868" s="2007"/>
      <c r="B868" s="2007"/>
      <c r="C868" s="2"/>
      <c r="D868" s="2"/>
      <c r="E868" s="2"/>
      <c r="F868" s="2"/>
      <c r="G868" s="2"/>
      <c r="H868" s="2"/>
      <c r="I868" s="2"/>
      <c r="J868" s="2"/>
      <c r="K868" s="2"/>
      <c r="L868" s="2"/>
      <c r="M868" s="2"/>
      <c r="N868" s="2"/>
      <c r="O868" s="2"/>
      <c r="P868" s="366"/>
      <c r="Q868" s="366"/>
      <c r="S868" s="366"/>
      <c r="T868" s="366"/>
      <c r="V868"/>
      <c r="W868"/>
      <c r="X868"/>
      <c r="Y868"/>
      <c r="Z868"/>
      <c r="AA868"/>
      <c r="AB868"/>
      <c r="AC868"/>
      <c r="AD868"/>
      <c r="AE868"/>
    </row>
    <row r="869" spans="1:31" x14ac:dyDescent="0.25">
      <c r="A869" s="2007"/>
      <c r="B869" s="2007"/>
      <c r="C869" s="2"/>
      <c r="D869" s="2"/>
      <c r="E869" s="2"/>
      <c r="F869" s="2"/>
      <c r="G869" s="2"/>
      <c r="H869" s="2"/>
      <c r="I869" s="2"/>
      <c r="J869" s="2"/>
      <c r="K869" s="2"/>
      <c r="L869" s="2"/>
      <c r="M869" s="2"/>
      <c r="N869" s="2"/>
      <c r="O869" s="2"/>
      <c r="P869" s="366"/>
      <c r="Q869" s="366"/>
      <c r="S869" s="366"/>
      <c r="T869" s="366"/>
      <c r="V869"/>
      <c r="W869"/>
      <c r="X869"/>
      <c r="Y869"/>
      <c r="Z869"/>
      <c r="AA869"/>
      <c r="AB869"/>
      <c r="AC869"/>
      <c r="AD869"/>
      <c r="AE869"/>
    </row>
    <row r="870" spans="1:31" x14ac:dyDescent="0.25">
      <c r="A870" s="2007"/>
      <c r="B870" s="2007"/>
      <c r="C870" s="2"/>
      <c r="D870" s="2"/>
      <c r="E870" s="2"/>
      <c r="F870" s="2"/>
      <c r="G870" s="2"/>
      <c r="H870" s="2"/>
      <c r="I870" s="2"/>
      <c r="J870" s="2"/>
      <c r="K870" s="2"/>
      <c r="L870" s="2"/>
      <c r="M870" s="2"/>
      <c r="N870" s="2"/>
      <c r="O870" s="2"/>
      <c r="P870" s="366"/>
      <c r="Q870" s="366"/>
      <c r="S870" s="366"/>
      <c r="T870" s="366"/>
      <c r="V870"/>
      <c r="W870"/>
      <c r="X870"/>
      <c r="Y870"/>
      <c r="Z870"/>
      <c r="AA870"/>
      <c r="AB870"/>
      <c r="AC870"/>
      <c r="AD870"/>
      <c r="AE870"/>
    </row>
    <row r="871" spans="1:31" x14ac:dyDescent="0.25">
      <c r="A871" s="2007"/>
      <c r="B871" s="2007"/>
      <c r="C871" s="2"/>
      <c r="D871" s="2"/>
      <c r="E871" s="2"/>
      <c r="F871" s="2"/>
      <c r="G871" s="2"/>
      <c r="H871" s="2"/>
      <c r="I871" s="2"/>
      <c r="J871" s="2"/>
      <c r="K871" s="2"/>
      <c r="L871" s="2"/>
      <c r="M871" s="2"/>
      <c r="N871" s="2"/>
      <c r="O871" s="2"/>
      <c r="P871" s="366"/>
      <c r="Q871" s="366"/>
      <c r="S871" s="366"/>
      <c r="T871" s="366"/>
      <c r="V871"/>
      <c r="W871"/>
      <c r="X871"/>
      <c r="Y871"/>
      <c r="Z871"/>
      <c r="AA871"/>
      <c r="AB871"/>
      <c r="AC871"/>
      <c r="AD871"/>
      <c r="AE871"/>
    </row>
    <row r="872" spans="1:31" x14ac:dyDescent="0.25">
      <c r="A872" s="2007"/>
      <c r="B872" s="2007"/>
      <c r="C872" s="2"/>
      <c r="D872" s="2"/>
      <c r="E872" s="2"/>
      <c r="F872" s="2"/>
      <c r="G872" s="2"/>
      <c r="H872" s="2"/>
      <c r="I872" s="2"/>
      <c r="J872" s="2"/>
      <c r="K872" s="2"/>
      <c r="L872" s="2"/>
      <c r="M872" s="2"/>
      <c r="N872" s="2"/>
      <c r="O872" s="2"/>
      <c r="P872" s="366"/>
      <c r="Q872" s="366"/>
      <c r="S872" s="366"/>
      <c r="T872" s="366"/>
      <c r="V872"/>
      <c r="W872"/>
      <c r="X872"/>
      <c r="Y872"/>
      <c r="Z872"/>
      <c r="AA872"/>
      <c r="AB872"/>
      <c r="AC872"/>
      <c r="AD872"/>
      <c r="AE872"/>
    </row>
    <row r="873" spans="1:31" x14ac:dyDescent="0.25">
      <c r="A873" s="2007"/>
      <c r="B873" s="2007"/>
      <c r="C873" s="2"/>
      <c r="D873" s="2"/>
      <c r="E873" s="2"/>
      <c r="F873" s="2"/>
      <c r="G873" s="2"/>
      <c r="H873" s="2"/>
      <c r="I873" s="2"/>
      <c r="J873" s="2"/>
      <c r="K873" s="2"/>
      <c r="L873" s="2"/>
      <c r="M873" s="2"/>
      <c r="N873" s="2"/>
      <c r="O873" s="2"/>
      <c r="P873" s="366"/>
      <c r="Q873" s="366"/>
      <c r="S873" s="366"/>
      <c r="T873" s="366"/>
      <c r="V873"/>
      <c r="W873"/>
      <c r="X873"/>
      <c r="Y873"/>
      <c r="Z873"/>
      <c r="AA873"/>
      <c r="AB873"/>
      <c r="AC873"/>
      <c r="AD873"/>
      <c r="AE873"/>
    </row>
    <row r="874" spans="1:31" x14ac:dyDescent="0.25">
      <c r="A874" s="2007"/>
      <c r="B874" s="2007"/>
      <c r="C874" s="2"/>
      <c r="D874" s="2"/>
      <c r="E874" s="2"/>
      <c r="F874" s="2"/>
      <c r="G874" s="2"/>
      <c r="H874" s="2"/>
      <c r="I874" s="2"/>
      <c r="J874" s="2"/>
      <c r="K874" s="2"/>
      <c r="L874" s="2"/>
      <c r="M874" s="2"/>
      <c r="N874" s="2"/>
      <c r="O874" s="2"/>
      <c r="P874" s="366"/>
      <c r="Q874" s="366"/>
      <c r="S874" s="366"/>
      <c r="T874" s="366"/>
      <c r="V874"/>
      <c r="W874"/>
      <c r="X874"/>
      <c r="Y874"/>
      <c r="Z874"/>
      <c r="AA874"/>
      <c r="AB874"/>
      <c r="AC874"/>
      <c r="AD874"/>
      <c r="AE874"/>
    </row>
    <row r="875" spans="1:31" x14ac:dyDescent="0.25">
      <c r="A875" s="2007"/>
      <c r="B875" s="2007"/>
      <c r="C875" s="2"/>
      <c r="D875" s="2"/>
      <c r="E875" s="2"/>
      <c r="F875" s="2"/>
      <c r="G875" s="2"/>
      <c r="H875" s="2"/>
      <c r="I875" s="2"/>
      <c r="J875" s="2"/>
      <c r="K875" s="2"/>
      <c r="L875" s="2"/>
      <c r="M875" s="2"/>
      <c r="N875" s="2"/>
      <c r="O875" s="2"/>
      <c r="P875" s="366"/>
      <c r="Q875" s="366"/>
      <c r="S875" s="366"/>
      <c r="T875" s="366"/>
      <c r="V875"/>
      <c r="W875"/>
      <c r="X875"/>
      <c r="Y875"/>
      <c r="Z875"/>
      <c r="AA875"/>
      <c r="AB875"/>
      <c r="AC875"/>
      <c r="AD875"/>
      <c r="AE875"/>
    </row>
    <row r="876" spans="1:31" x14ac:dyDescent="0.25">
      <c r="A876" s="2007"/>
      <c r="B876" s="2007"/>
      <c r="C876" s="2"/>
      <c r="D876" s="2"/>
      <c r="E876" s="2"/>
      <c r="F876" s="2"/>
      <c r="G876" s="2"/>
      <c r="H876" s="2"/>
      <c r="I876" s="2"/>
      <c r="J876" s="2"/>
      <c r="K876" s="2"/>
      <c r="L876" s="2"/>
      <c r="M876" s="2"/>
      <c r="N876" s="2"/>
      <c r="O876" s="2"/>
      <c r="P876" s="366"/>
      <c r="Q876" s="366"/>
      <c r="S876" s="366"/>
      <c r="T876" s="366"/>
      <c r="V876"/>
      <c r="W876"/>
      <c r="X876"/>
      <c r="Y876"/>
      <c r="Z876"/>
      <c r="AA876"/>
      <c r="AB876"/>
      <c r="AC876"/>
      <c r="AD876"/>
      <c r="AE876"/>
    </row>
    <row r="877" spans="1:31" x14ac:dyDescent="0.25">
      <c r="A877" s="2007"/>
      <c r="B877" s="2007"/>
      <c r="C877" s="2"/>
      <c r="D877" s="2"/>
      <c r="E877" s="2"/>
      <c r="F877" s="2"/>
      <c r="G877" s="2"/>
      <c r="H877" s="2"/>
      <c r="I877" s="2"/>
      <c r="J877" s="2"/>
      <c r="K877" s="2"/>
      <c r="L877" s="2"/>
      <c r="M877" s="2"/>
      <c r="N877" s="2"/>
      <c r="O877" s="2"/>
      <c r="P877" s="366"/>
      <c r="Q877" s="366"/>
      <c r="S877" s="366"/>
      <c r="T877" s="366"/>
      <c r="V877"/>
      <c r="W877"/>
      <c r="X877"/>
      <c r="Y877"/>
      <c r="Z877"/>
      <c r="AA877"/>
      <c r="AB877"/>
      <c r="AC877"/>
      <c r="AD877"/>
      <c r="AE877"/>
    </row>
    <row r="878" spans="1:31" x14ac:dyDescent="0.25">
      <c r="A878" s="2007"/>
      <c r="B878" s="2007"/>
      <c r="C878" s="2"/>
      <c r="D878" s="2"/>
      <c r="E878" s="2"/>
      <c r="F878" s="2"/>
      <c r="G878" s="2"/>
      <c r="H878" s="2"/>
      <c r="I878" s="2"/>
      <c r="J878" s="2"/>
      <c r="K878" s="2"/>
      <c r="L878" s="2"/>
      <c r="M878" s="2"/>
      <c r="N878" s="2"/>
      <c r="O878" s="2"/>
      <c r="P878" s="366"/>
      <c r="Q878" s="366"/>
      <c r="S878" s="366"/>
      <c r="T878" s="366"/>
      <c r="V878"/>
      <c r="W878"/>
      <c r="X878"/>
      <c r="Y878"/>
      <c r="Z878"/>
      <c r="AA878"/>
      <c r="AB878"/>
      <c r="AC878"/>
      <c r="AD878"/>
      <c r="AE878"/>
    </row>
    <row r="879" spans="1:31" x14ac:dyDescent="0.25">
      <c r="A879" s="2007"/>
      <c r="B879" s="2007"/>
      <c r="C879" s="2"/>
      <c r="D879" s="2"/>
      <c r="E879" s="2"/>
      <c r="F879" s="2"/>
      <c r="G879" s="2"/>
      <c r="H879" s="2"/>
      <c r="I879" s="2"/>
      <c r="J879" s="2"/>
      <c r="K879" s="2"/>
      <c r="L879" s="2"/>
      <c r="M879" s="2"/>
      <c r="N879" s="2"/>
      <c r="O879" s="2"/>
      <c r="P879" s="366"/>
      <c r="Q879" s="366"/>
      <c r="S879" s="366"/>
      <c r="T879" s="366"/>
      <c r="V879"/>
      <c r="W879"/>
      <c r="X879"/>
      <c r="Y879"/>
      <c r="Z879"/>
      <c r="AA879"/>
      <c r="AB879"/>
      <c r="AC879"/>
      <c r="AD879"/>
      <c r="AE879"/>
    </row>
    <row r="880" spans="1:31" x14ac:dyDescent="0.25">
      <c r="A880" s="2007"/>
      <c r="B880" s="2007"/>
      <c r="C880" s="2"/>
      <c r="D880" s="2"/>
      <c r="E880" s="2"/>
      <c r="F880" s="2"/>
      <c r="G880" s="2"/>
      <c r="H880" s="2"/>
      <c r="I880" s="2"/>
      <c r="J880" s="2"/>
      <c r="K880" s="2"/>
      <c r="L880" s="2"/>
      <c r="M880" s="2"/>
      <c r="N880" s="2"/>
      <c r="O880" s="2"/>
      <c r="P880" s="366"/>
      <c r="Q880" s="366"/>
      <c r="S880" s="366"/>
      <c r="T880" s="366"/>
      <c r="V880"/>
      <c r="W880"/>
      <c r="X880"/>
      <c r="Y880"/>
      <c r="Z880"/>
      <c r="AA880"/>
      <c r="AB880"/>
      <c r="AC880"/>
      <c r="AD880"/>
      <c r="AE880"/>
    </row>
    <row r="881" spans="1:31" x14ac:dyDescent="0.25">
      <c r="A881" s="2007"/>
      <c r="B881" s="2007"/>
      <c r="C881" s="2"/>
      <c r="D881" s="2"/>
      <c r="E881" s="2"/>
      <c r="F881" s="2"/>
      <c r="G881" s="2"/>
      <c r="H881" s="2"/>
      <c r="I881" s="2"/>
      <c r="J881" s="2"/>
      <c r="K881" s="2"/>
      <c r="L881" s="2"/>
      <c r="M881" s="2"/>
      <c r="N881" s="2"/>
      <c r="O881" s="2"/>
      <c r="P881" s="366"/>
      <c r="Q881" s="366"/>
      <c r="S881" s="366"/>
      <c r="T881" s="366"/>
      <c r="V881"/>
      <c r="W881"/>
      <c r="X881"/>
      <c r="Y881"/>
      <c r="Z881"/>
      <c r="AA881"/>
      <c r="AB881"/>
      <c r="AC881"/>
      <c r="AD881"/>
      <c r="AE881"/>
    </row>
    <row r="882" spans="1:31" x14ac:dyDescent="0.25">
      <c r="A882" s="2007"/>
      <c r="B882" s="2007"/>
      <c r="C882" s="2"/>
      <c r="D882" s="2"/>
      <c r="E882" s="2"/>
      <c r="F882" s="2"/>
      <c r="G882" s="2"/>
      <c r="H882" s="2"/>
      <c r="I882" s="2"/>
      <c r="J882" s="2"/>
      <c r="K882" s="2"/>
      <c r="L882" s="2"/>
      <c r="M882" s="2"/>
      <c r="N882" s="2"/>
      <c r="O882" s="2"/>
      <c r="P882" s="366"/>
      <c r="Q882" s="366"/>
      <c r="S882" s="366"/>
      <c r="T882" s="366"/>
      <c r="V882"/>
      <c r="W882"/>
      <c r="X882"/>
      <c r="Y882"/>
      <c r="Z882"/>
      <c r="AA882"/>
      <c r="AB882"/>
      <c r="AC882"/>
      <c r="AD882"/>
      <c r="AE882"/>
    </row>
    <row r="883" spans="1:31" x14ac:dyDescent="0.25">
      <c r="A883" s="2007"/>
      <c r="B883" s="2007"/>
      <c r="C883" s="2"/>
      <c r="D883" s="2"/>
      <c r="E883" s="2"/>
      <c r="F883" s="2"/>
      <c r="G883" s="2"/>
      <c r="H883" s="2"/>
      <c r="I883" s="2"/>
      <c r="J883" s="2"/>
      <c r="K883" s="2"/>
      <c r="L883" s="2"/>
      <c r="M883" s="2"/>
      <c r="N883" s="2"/>
      <c r="O883" s="2"/>
      <c r="P883" s="366"/>
      <c r="Q883" s="366"/>
      <c r="S883" s="366"/>
      <c r="T883" s="366"/>
      <c r="V883"/>
      <c r="W883"/>
      <c r="X883"/>
      <c r="Y883"/>
      <c r="Z883"/>
      <c r="AA883"/>
      <c r="AB883"/>
      <c r="AC883"/>
      <c r="AD883"/>
      <c r="AE883"/>
    </row>
    <row r="884" spans="1:31" x14ac:dyDescent="0.25">
      <c r="A884" s="2007"/>
      <c r="B884" s="2007"/>
      <c r="C884" s="2"/>
      <c r="D884" s="2"/>
      <c r="E884" s="2"/>
      <c r="F884" s="2"/>
      <c r="G884" s="2"/>
      <c r="H884" s="2"/>
      <c r="I884" s="2"/>
      <c r="J884" s="2"/>
      <c r="K884" s="2"/>
      <c r="L884" s="2"/>
      <c r="M884" s="2"/>
      <c r="N884" s="2"/>
      <c r="O884" s="2"/>
      <c r="P884" s="366"/>
      <c r="Q884" s="366"/>
      <c r="S884" s="366"/>
      <c r="T884" s="366"/>
      <c r="V884"/>
      <c r="W884"/>
      <c r="X884"/>
      <c r="Y884"/>
      <c r="Z884"/>
      <c r="AA884"/>
      <c r="AB884"/>
      <c r="AC884"/>
      <c r="AD884"/>
      <c r="AE884"/>
    </row>
    <row r="885" spans="1:31" x14ac:dyDescent="0.25">
      <c r="A885" s="2007"/>
      <c r="B885" s="2007"/>
      <c r="C885" s="2"/>
      <c r="D885" s="2"/>
      <c r="E885" s="2"/>
      <c r="F885" s="2"/>
      <c r="G885" s="2"/>
      <c r="H885" s="2"/>
      <c r="I885" s="2"/>
      <c r="J885" s="2"/>
      <c r="K885" s="2"/>
      <c r="L885" s="2"/>
      <c r="M885" s="2"/>
      <c r="N885" s="2"/>
      <c r="O885" s="2"/>
      <c r="P885" s="366"/>
      <c r="Q885" s="366"/>
      <c r="S885" s="366"/>
      <c r="T885" s="366"/>
      <c r="V885"/>
      <c r="W885"/>
      <c r="X885"/>
      <c r="Y885"/>
      <c r="Z885"/>
      <c r="AA885"/>
      <c r="AB885"/>
      <c r="AC885"/>
      <c r="AD885"/>
      <c r="AE885"/>
    </row>
    <row r="886" spans="1:31" x14ac:dyDescent="0.25">
      <c r="A886" s="2007"/>
      <c r="B886" s="2007"/>
      <c r="C886" s="2"/>
      <c r="D886" s="2"/>
      <c r="E886" s="2"/>
      <c r="F886" s="2"/>
      <c r="G886" s="2"/>
      <c r="H886" s="2"/>
      <c r="I886" s="2"/>
      <c r="J886" s="2"/>
      <c r="K886" s="2"/>
      <c r="L886" s="2"/>
      <c r="M886" s="2"/>
      <c r="N886" s="2"/>
      <c r="O886" s="2"/>
      <c r="P886" s="366"/>
      <c r="Q886" s="366"/>
      <c r="S886" s="366"/>
      <c r="T886" s="366"/>
      <c r="V886"/>
      <c r="W886"/>
      <c r="X886"/>
      <c r="Y886"/>
      <c r="Z886"/>
      <c r="AA886"/>
      <c r="AB886"/>
      <c r="AC886"/>
      <c r="AD886"/>
      <c r="AE886"/>
    </row>
    <row r="887" spans="1:31" x14ac:dyDescent="0.25">
      <c r="A887" s="2007"/>
      <c r="B887" s="2007"/>
      <c r="C887" s="2"/>
      <c r="D887" s="2"/>
      <c r="E887" s="2"/>
      <c r="F887" s="2"/>
      <c r="G887" s="2"/>
      <c r="H887" s="2"/>
      <c r="I887" s="2"/>
      <c r="J887" s="2"/>
      <c r="K887" s="2"/>
      <c r="L887" s="2"/>
      <c r="M887" s="2"/>
      <c r="N887" s="2"/>
      <c r="O887" s="2"/>
      <c r="P887" s="366"/>
      <c r="Q887" s="366"/>
      <c r="S887" s="366"/>
      <c r="T887" s="366"/>
      <c r="V887"/>
      <c r="W887"/>
      <c r="X887"/>
      <c r="Y887"/>
      <c r="Z887"/>
      <c r="AA887"/>
      <c r="AB887"/>
      <c r="AC887"/>
      <c r="AD887"/>
      <c r="AE887"/>
    </row>
    <row r="888" spans="1:31" x14ac:dyDescent="0.25">
      <c r="A888" s="2007"/>
      <c r="B888" s="2007"/>
      <c r="C888" s="2"/>
      <c r="D888" s="2"/>
      <c r="E888" s="2"/>
      <c r="F888" s="2"/>
      <c r="G888" s="2"/>
      <c r="H888" s="2"/>
      <c r="I888" s="2"/>
      <c r="J888" s="2"/>
      <c r="K888" s="2"/>
      <c r="L888" s="2"/>
      <c r="M888" s="2"/>
      <c r="N888" s="2"/>
      <c r="O888" s="2"/>
      <c r="P888" s="366"/>
      <c r="Q888" s="366"/>
      <c r="S888" s="366"/>
      <c r="T888" s="366"/>
      <c r="V888"/>
      <c r="W888"/>
      <c r="X888"/>
      <c r="Y888"/>
      <c r="Z888"/>
      <c r="AA888"/>
      <c r="AB888"/>
      <c r="AC888"/>
      <c r="AD888"/>
      <c r="AE888"/>
    </row>
    <row r="889" spans="1:31" x14ac:dyDescent="0.25">
      <c r="A889" s="2007"/>
      <c r="B889" s="2007"/>
      <c r="C889" s="2"/>
      <c r="D889" s="2"/>
      <c r="E889" s="2"/>
      <c r="F889" s="2"/>
      <c r="G889" s="2"/>
      <c r="H889" s="2"/>
      <c r="I889" s="2"/>
      <c r="J889" s="2"/>
      <c r="K889" s="2"/>
      <c r="L889" s="2"/>
      <c r="M889" s="2"/>
      <c r="N889" s="2"/>
      <c r="O889" s="2"/>
      <c r="P889" s="366"/>
      <c r="Q889" s="366"/>
      <c r="S889" s="366"/>
      <c r="T889" s="366"/>
      <c r="V889"/>
      <c r="W889"/>
      <c r="X889"/>
      <c r="Y889"/>
      <c r="Z889"/>
      <c r="AA889"/>
      <c r="AB889"/>
      <c r="AC889"/>
      <c r="AD889"/>
      <c r="AE889"/>
    </row>
    <row r="890" spans="1:31" x14ac:dyDescent="0.25">
      <c r="A890" s="2007"/>
      <c r="B890" s="2007"/>
      <c r="C890" s="2"/>
      <c r="D890" s="2"/>
      <c r="E890" s="2"/>
      <c r="F890" s="2"/>
      <c r="G890" s="2"/>
      <c r="H890" s="2"/>
      <c r="I890" s="2"/>
      <c r="J890" s="2"/>
      <c r="K890" s="2"/>
      <c r="L890" s="2"/>
      <c r="M890" s="2"/>
      <c r="N890" s="2"/>
      <c r="O890" s="2"/>
      <c r="P890" s="366"/>
      <c r="Q890" s="366"/>
      <c r="S890" s="366"/>
      <c r="T890" s="366"/>
      <c r="V890"/>
      <c r="W890"/>
      <c r="X890"/>
      <c r="Y890"/>
      <c r="Z890"/>
      <c r="AA890"/>
      <c r="AB890"/>
      <c r="AC890"/>
      <c r="AD890"/>
      <c r="AE890"/>
    </row>
    <row r="891" spans="1:31" x14ac:dyDescent="0.25">
      <c r="A891" s="2007"/>
      <c r="B891" s="2007"/>
      <c r="C891" s="2"/>
      <c r="D891" s="2"/>
      <c r="E891" s="2"/>
      <c r="F891" s="2"/>
      <c r="G891" s="2"/>
      <c r="H891" s="2"/>
      <c r="I891" s="2"/>
      <c r="J891" s="2"/>
      <c r="K891" s="2"/>
      <c r="L891" s="2"/>
      <c r="M891" s="2"/>
      <c r="N891" s="2"/>
      <c r="O891" s="2"/>
      <c r="P891" s="366"/>
      <c r="Q891" s="366"/>
      <c r="S891" s="366"/>
      <c r="T891" s="366"/>
      <c r="V891"/>
      <c r="W891"/>
      <c r="X891"/>
      <c r="Y891"/>
      <c r="Z891"/>
      <c r="AA891"/>
      <c r="AB891"/>
      <c r="AC891"/>
      <c r="AD891"/>
      <c r="AE891"/>
    </row>
    <row r="892" spans="1:31" x14ac:dyDescent="0.25">
      <c r="A892" s="2007"/>
      <c r="B892" s="2007"/>
      <c r="C892" s="2"/>
      <c r="D892" s="2"/>
      <c r="E892" s="2"/>
      <c r="F892" s="2"/>
      <c r="G892" s="2"/>
      <c r="H892" s="2"/>
      <c r="I892" s="2"/>
      <c r="J892" s="2"/>
      <c r="K892" s="2"/>
      <c r="L892" s="2"/>
      <c r="M892" s="2"/>
      <c r="N892" s="2"/>
      <c r="O892" s="2"/>
      <c r="P892" s="366"/>
      <c r="Q892" s="366"/>
      <c r="S892" s="366"/>
      <c r="T892" s="366"/>
      <c r="V892"/>
      <c r="W892"/>
      <c r="X892"/>
      <c r="Y892"/>
      <c r="Z892"/>
      <c r="AA892"/>
      <c r="AB892"/>
      <c r="AC892"/>
      <c r="AD892"/>
      <c r="AE892"/>
    </row>
    <row r="893" spans="1:31" x14ac:dyDescent="0.25">
      <c r="A893" s="2007"/>
      <c r="B893" s="2007"/>
      <c r="C893" s="2"/>
      <c r="D893" s="2"/>
      <c r="E893" s="2"/>
      <c r="F893" s="2"/>
      <c r="G893" s="2"/>
      <c r="H893" s="2"/>
      <c r="I893" s="2"/>
      <c r="J893" s="2"/>
      <c r="K893" s="2"/>
      <c r="L893" s="2"/>
      <c r="M893" s="2"/>
      <c r="N893" s="2"/>
      <c r="O893" s="2"/>
      <c r="P893" s="366"/>
      <c r="Q893" s="366"/>
      <c r="S893" s="366"/>
      <c r="T893" s="366"/>
      <c r="V893"/>
      <c r="W893"/>
      <c r="X893"/>
      <c r="Y893"/>
      <c r="Z893"/>
      <c r="AA893"/>
      <c r="AB893"/>
      <c r="AC893"/>
      <c r="AD893"/>
      <c r="AE893"/>
    </row>
    <row r="894" spans="1:31" x14ac:dyDescent="0.25">
      <c r="A894" s="2007"/>
      <c r="B894" s="2007"/>
      <c r="C894" s="2"/>
      <c r="D894" s="2"/>
      <c r="E894" s="2"/>
      <c r="F894" s="2"/>
      <c r="G894" s="2"/>
      <c r="H894" s="2"/>
      <c r="I894" s="2"/>
      <c r="J894" s="2"/>
      <c r="K894" s="2"/>
      <c r="L894" s="2"/>
      <c r="M894" s="2"/>
      <c r="N894" s="2"/>
      <c r="O894" s="2"/>
      <c r="P894" s="366"/>
      <c r="Q894" s="366"/>
      <c r="S894" s="366"/>
      <c r="T894" s="366"/>
      <c r="V894"/>
      <c r="W894"/>
      <c r="X894"/>
      <c r="Y894"/>
      <c r="Z894"/>
      <c r="AA894"/>
      <c r="AB894"/>
      <c r="AC894"/>
      <c r="AD894"/>
      <c r="AE894"/>
    </row>
    <row r="895" spans="1:31" x14ac:dyDescent="0.25">
      <c r="A895" s="2007"/>
      <c r="B895" s="2007"/>
      <c r="C895" s="2"/>
      <c r="D895" s="2"/>
      <c r="E895" s="2"/>
      <c r="F895" s="2"/>
      <c r="G895" s="2"/>
      <c r="H895" s="2"/>
      <c r="I895" s="2"/>
      <c r="J895" s="2"/>
      <c r="K895" s="2"/>
      <c r="L895" s="2"/>
      <c r="M895" s="2"/>
      <c r="N895" s="2"/>
      <c r="O895" s="2"/>
      <c r="P895" s="366"/>
      <c r="Q895" s="366"/>
      <c r="S895" s="366"/>
      <c r="T895" s="366"/>
      <c r="V895"/>
      <c r="W895"/>
      <c r="X895"/>
      <c r="Y895"/>
      <c r="Z895"/>
      <c r="AA895"/>
      <c r="AB895"/>
      <c r="AC895"/>
      <c r="AD895"/>
      <c r="AE895"/>
    </row>
    <row r="896" spans="1:31" x14ac:dyDescent="0.25">
      <c r="A896" s="2007"/>
      <c r="B896" s="2007"/>
      <c r="C896" s="2"/>
      <c r="D896" s="2"/>
      <c r="E896" s="2"/>
      <c r="F896" s="2"/>
      <c r="G896" s="2"/>
      <c r="H896" s="2"/>
      <c r="I896" s="2"/>
      <c r="J896" s="2"/>
      <c r="K896" s="2"/>
      <c r="L896" s="2"/>
      <c r="M896" s="2"/>
      <c r="N896" s="2"/>
      <c r="O896" s="2"/>
      <c r="P896" s="366"/>
      <c r="Q896" s="366"/>
      <c r="S896" s="366"/>
      <c r="T896" s="366"/>
      <c r="V896"/>
      <c r="W896"/>
      <c r="X896"/>
      <c r="Y896"/>
      <c r="Z896"/>
      <c r="AA896"/>
      <c r="AB896"/>
      <c r="AC896"/>
      <c r="AD896"/>
      <c r="AE896"/>
    </row>
    <row r="897" spans="1:31" x14ac:dyDescent="0.25">
      <c r="A897" s="2007"/>
      <c r="B897" s="2007"/>
      <c r="C897" s="2"/>
      <c r="D897" s="2"/>
      <c r="E897" s="2"/>
      <c r="F897" s="2"/>
      <c r="G897" s="2"/>
      <c r="H897" s="2"/>
      <c r="I897" s="2"/>
      <c r="J897" s="2"/>
      <c r="K897" s="2"/>
      <c r="L897" s="2"/>
      <c r="M897" s="2"/>
      <c r="N897" s="2"/>
      <c r="O897" s="2"/>
      <c r="P897" s="366"/>
      <c r="Q897" s="366"/>
      <c r="S897" s="366"/>
      <c r="T897" s="366"/>
      <c r="V897"/>
      <c r="W897"/>
      <c r="X897"/>
      <c r="Y897"/>
      <c r="Z897"/>
      <c r="AA897"/>
      <c r="AB897"/>
      <c r="AC897"/>
      <c r="AD897"/>
      <c r="AE897"/>
    </row>
    <row r="898" spans="1:31" x14ac:dyDescent="0.25">
      <c r="A898" s="2007"/>
      <c r="B898" s="2007"/>
      <c r="C898" s="2"/>
      <c r="D898" s="2"/>
      <c r="E898" s="2"/>
      <c r="F898" s="2"/>
      <c r="G898" s="2"/>
      <c r="H898" s="2"/>
      <c r="I898" s="2"/>
      <c r="J898" s="2"/>
      <c r="K898" s="2"/>
      <c r="L898" s="2"/>
      <c r="M898" s="2"/>
      <c r="N898" s="2"/>
      <c r="O898" s="2"/>
      <c r="P898" s="366"/>
      <c r="Q898" s="366"/>
      <c r="S898" s="366"/>
      <c r="T898" s="366"/>
      <c r="V898"/>
      <c r="W898"/>
      <c r="X898"/>
      <c r="Y898"/>
      <c r="Z898"/>
      <c r="AA898"/>
      <c r="AB898"/>
      <c r="AC898"/>
      <c r="AD898"/>
      <c r="AE898"/>
    </row>
    <row r="899" spans="1:31" x14ac:dyDescent="0.25">
      <c r="A899" s="2007"/>
      <c r="B899" s="2007"/>
      <c r="C899" s="2"/>
      <c r="D899" s="2"/>
      <c r="E899" s="2"/>
      <c r="F899" s="2"/>
      <c r="G899" s="2"/>
      <c r="H899" s="2"/>
      <c r="I899" s="2"/>
      <c r="J899" s="2"/>
      <c r="K899" s="2"/>
      <c r="L899" s="2"/>
      <c r="M899" s="2"/>
      <c r="N899" s="2"/>
      <c r="O899" s="2"/>
      <c r="P899" s="366"/>
      <c r="Q899" s="366"/>
      <c r="S899" s="366"/>
      <c r="T899" s="366"/>
      <c r="V899"/>
      <c r="W899"/>
      <c r="X899"/>
      <c r="Y899"/>
      <c r="Z899"/>
      <c r="AA899"/>
      <c r="AB899"/>
      <c r="AC899"/>
      <c r="AD899"/>
      <c r="AE899"/>
    </row>
    <row r="900" spans="1:31" x14ac:dyDescent="0.25">
      <c r="A900" s="2007"/>
      <c r="B900" s="2007"/>
      <c r="C900" s="2"/>
      <c r="D900" s="2"/>
      <c r="E900" s="2"/>
      <c r="F900" s="2"/>
      <c r="G900" s="2"/>
      <c r="H900" s="2"/>
      <c r="I900" s="2"/>
      <c r="J900" s="2"/>
      <c r="K900" s="2"/>
      <c r="L900" s="2"/>
      <c r="M900" s="2"/>
      <c r="N900" s="2"/>
      <c r="O900" s="2"/>
      <c r="P900" s="366"/>
      <c r="Q900" s="366"/>
      <c r="S900" s="366"/>
      <c r="T900" s="366"/>
      <c r="V900"/>
      <c r="W900"/>
      <c r="X900"/>
      <c r="Y900"/>
      <c r="Z900"/>
      <c r="AA900"/>
      <c r="AB900"/>
      <c r="AC900"/>
      <c r="AD900"/>
      <c r="AE900"/>
    </row>
    <row r="901" spans="1:31" x14ac:dyDescent="0.25">
      <c r="A901" s="2007"/>
      <c r="B901" s="2007"/>
      <c r="C901" s="2"/>
      <c r="D901" s="2"/>
      <c r="E901" s="2"/>
      <c r="F901" s="2"/>
      <c r="G901" s="2"/>
      <c r="H901" s="2"/>
      <c r="I901" s="2"/>
      <c r="J901" s="2"/>
      <c r="K901" s="2"/>
      <c r="L901" s="2"/>
      <c r="M901" s="2"/>
      <c r="N901" s="2"/>
      <c r="O901" s="2"/>
      <c r="P901" s="366"/>
      <c r="Q901" s="366"/>
      <c r="S901" s="366"/>
      <c r="T901" s="366"/>
      <c r="V901"/>
      <c r="W901"/>
      <c r="X901"/>
      <c r="Y901"/>
      <c r="Z901"/>
      <c r="AA901"/>
      <c r="AB901"/>
      <c r="AC901"/>
      <c r="AD901"/>
      <c r="AE901"/>
    </row>
    <row r="902" spans="1:31" x14ac:dyDescent="0.25">
      <c r="A902" s="2007"/>
      <c r="B902" s="2007"/>
      <c r="C902" s="2"/>
      <c r="D902" s="2"/>
      <c r="E902" s="2"/>
      <c r="F902" s="2"/>
      <c r="G902" s="2"/>
      <c r="H902" s="2"/>
      <c r="I902" s="2"/>
      <c r="J902" s="2"/>
      <c r="K902" s="2"/>
      <c r="L902" s="2"/>
      <c r="M902" s="2"/>
      <c r="N902" s="2"/>
      <c r="O902" s="2"/>
      <c r="P902" s="366"/>
      <c r="Q902" s="366"/>
      <c r="S902" s="366"/>
      <c r="T902" s="366"/>
      <c r="V902"/>
      <c r="W902"/>
      <c r="X902"/>
      <c r="Y902"/>
      <c r="Z902"/>
      <c r="AA902"/>
      <c r="AB902"/>
      <c r="AC902"/>
      <c r="AD902"/>
      <c r="AE902"/>
    </row>
    <row r="903" spans="1:31" x14ac:dyDescent="0.25">
      <c r="A903" s="2007"/>
      <c r="B903" s="2007"/>
      <c r="C903" s="2"/>
      <c r="D903" s="2"/>
      <c r="E903" s="2"/>
      <c r="F903" s="2"/>
      <c r="G903" s="2"/>
      <c r="H903" s="2"/>
      <c r="I903" s="2"/>
      <c r="J903" s="2"/>
      <c r="K903" s="2"/>
      <c r="L903" s="2"/>
      <c r="M903" s="2"/>
      <c r="N903" s="2"/>
      <c r="O903" s="2"/>
      <c r="P903" s="366"/>
      <c r="Q903" s="366"/>
      <c r="S903" s="366"/>
      <c r="T903" s="366"/>
      <c r="V903"/>
      <c r="W903"/>
      <c r="X903"/>
      <c r="Y903"/>
      <c r="Z903"/>
      <c r="AA903"/>
      <c r="AB903"/>
      <c r="AC903"/>
      <c r="AD903"/>
      <c r="AE903"/>
    </row>
    <row r="904" spans="1:31" x14ac:dyDescent="0.25">
      <c r="A904" s="2007"/>
      <c r="B904" s="2007"/>
      <c r="C904" s="2"/>
      <c r="D904" s="2"/>
      <c r="E904" s="2"/>
      <c r="F904" s="2"/>
      <c r="G904" s="2"/>
      <c r="H904" s="2"/>
      <c r="I904" s="2"/>
      <c r="J904" s="2"/>
      <c r="K904" s="2"/>
      <c r="L904" s="2"/>
      <c r="M904" s="2"/>
      <c r="N904" s="2"/>
      <c r="O904" s="2"/>
      <c r="P904" s="366"/>
      <c r="Q904" s="366"/>
      <c r="S904" s="366"/>
      <c r="T904" s="366"/>
      <c r="V904"/>
      <c r="W904"/>
      <c r="X904"/>
      <c r="Y904"/>
      <c r="Z904"/>
      <c r="AA904"/>
      <c r="AB904"/>
      <c r="AC904"/>
      <c r="AD904"/>
      <c r="AE904"/>
    </row>
    <row r="905" spans="1:31" x14ac:dyDescent="0.25">
      <c r="A905" s="2007"/>
      <c r="B905" s="2007"/>
      <c r="C905" s="2"/>
      <c r="D905" s="2"/>
      <c r="E905" s="2"/>
      <c r="F905" s="2"/>
      <c r="G905" s="2"/>
      <c r="H905" s="2"/>
      <c r="I905" s="2"/>
      <c r="J905" s="2"/>
      <c r="K905" s="2"/>
      <c r="L905" s="2"/>
      <c r="M905" s="2"/>
      <c r="N905" s="2"/>
      <c r="O905" s="2"/>
      <c r="P905" s="366"/>
      <c r="Q905" s="366"/>
      <c r="S905" s="366"/>
      <c r="T905" s="366"/>
      <c r="V905"/>
      <c r="W905"/>
      <c r="X905"/>
      <c r="Y905"/>
      <c r="Z905"/>
      <c r="AA905"/>
      <c r="AB905"/>
      <c r="AC905"/>
      <c r="AD905"/>
      <c r="AE905"/>
    </row>
    <row r="906" spans="1:31" x14ac:dyDescent="0.25">
      <c r="A906" s="2007"/>
      <c r="B906" s="2007"/>
      <c r="C906" s="2"/>
      <c r="D906" s="2"/>
      <c r="E906" s="2"/>
      <c r="F906" s="2"/>
      <c r="G906" s="2"/>
      <c r="H906" s="2"/>
      <c r="I906" s="2"/>
      <c r="J906" s="2"/>
      <c r="K906" s="2"/>
      <c r="L906" s="2"/>
      <c r="M906" s="2"/>
      <c r="N906" s="2"/>
      <c r="O906" s="2"/>
      <c r="P906" s="366"/>
      <c r="Q906" s="366"/>
      <c r="S906" s="366"/>
      <c r="T906" s="366"/>
      <c r="V906"/>
      <c r="W906"/>
      <c r="X906"/>
      <c r="Y906"/>
      <c r="Z906"/>
      <c r="AA906"/>
      <c r="AB906"/>
      <c r="AC906"/>
      <c r="AD906"/>
      <c r="AE906"/>
    </row>
    <row r="907" spans="1:31" x14ac:dyDescent="0.25">
      <c r="A907" s="2007"/>
      <c r="B907" s="2007"/>
      <c r="C907" s="2"/>
      <c r="D907" s="2"/>
      <c r="E907" s="2"/>
      <c r="F907" s="2"/>
      <c r="G907" s="2"/>
      <c r="H907" s="2"/>
      <c r="I907" s="2"/>
      <c r="J907" s="2"/>
      <c r="K907" s="2"/>
      <c r="L907" s="2"/>
      <c r="M907" s="2"/>
      <c r="N907" s="2"/>
      <c r="O907" s="2"/>
      <c r="P907" s="366"/>
      <c r="Q907" s="366"/>
      <c r="S907" s="366"/>
      <c r="T907" s="366"/>
      <c r="V907"/>
      <c r="W907"/>
      <c r="X907"/>
      <c r="Y907"/>
      <c r="Z907"/>
      <c r="AA907"/>
      <c r="AB907"/>
      <c r="AC907"/>
      <c r="AD907"/>
      <c r="AE907"/>
    </row>
    <row r="908" spans="1:31" x14ac:dyDescent="0.25">
      <c r="A908" s="2007"/>
      <c r="B908" s="2007"/>
      <c r="C908" s="2"/>
      <c r="D908" s="2"/>
      <c r="E908" s="2"/>
      <c r="F908" s="2"/>
      <c r="G908" s="2"/>
      <c r="H908" s="2"/>
      <c r="I908" s="2"/>
      <c r="J908" s="2"/>
      <c r="K908" s="2"/>
      <c r="L908" s="2"/>
      <c r="M908" s="2"/>
      <c r="N908" s="2"/>
      <c r="O908" s="2"/>
      <c r="P908" s="366"/>
      <c r="Q908" s="366"/>
      <c r="S908" s="366"/>
      <c r="T908" s="366"/>
      <c r="V908"/>
      <c r="W908"/>
      <c r="X908"/>
      <c r="Y908"/>
      <c r="Z908"/>
      <c r="AA908"/>
      <c r="AB908"/>
      <c r="AC908"/>
      <c r="AD908"/>
      <c r="AE908"/>
    </row>
    <row r="909" spans="1:31" x14ac:dyDescent="0.25">
      <c r="A909" s="2007"/>
      <c r="B909" s="2007"/>
      <c r="C909" s="2"/>
      <c r="D909" s="2"/>
      <c r="E909" s="2"/>
      <c r="F909" s="2"/>
      <c r="G909" s="2"/>
      <c r="H909" s="2"/>
      <c r="I909" s="2"/>
      <c r="J909" s="2"/>
      <c r="K909" s="2"/>
      <c r="L909" s="2"/>
      <c r="M909" s="2"/>
      <c r="N909" s="2"/>
      <c r="O909" s="2"/>
      <c r="P909" s="366"/>
      <c r="Q909" s="366"/>
      <c r="S909" s="366"/>
      <c r="T909" s="366"/>
      <c r="V909"/>
      <c r="W909"/>
      <c r="X909"/>
      <c r="Y909"/>
      <c r="Z909"/>
      <c r="AA909"/>
      <c r="AB909"/>
      <c r="AC909"/>
      <c r="AD909"/>
      <c r="AE909"/>
    </row>
    <row r="910" spans="1:31" x14ac:dyDescent="0.25">
      <c r="A910" s="2007"/>
      <c r="B910" s="2007"/>
      <c r="C910" s="2"/>
      <c r="D910" s="2"/>
      <c r="E910" s="2"/>
      <c r="F910" s="2"/>
      <c r="G910" s="2"/>
      <c r="H910" s="2"/>
      <c r="I910" s="2"/>
      <c r="J910" s="2"/>
      <c r="K910" s="2"/>
      <c r="L910" s="2"/>
      <c r="M910" s="2"/>
      <c r="N910" s="2"/>
      <c r="O910" s="2"/>
      <c r="P910" s="366"/>
      <c r="Q910" s="366"/>
      <c r="S910" s="366"/>
      <c r="T910" s="366"/>
      <c r="V910"/>
      <c r="W910"/>
      <c r="X910"/>
      <c r="Y910"/>
      <c r="Z910"/>
      <c r="AA910"/>
      <c r="AB910"/>
      <c r="AC910"/>
      <c r="AD910"/>
      <c r="AE910"/>
    </row>
    <row r="911" spans="1:31" x14ac:dyDescent="0.25">
      <c r="A911" s="2007"/>
      <c r="B911" s="2007"/>
      <c r="C911" s="2"/>
      <c r="D911" s="2"/>
      <c r="E911" s="2"/>
      <c r="F911" s="2"/>
      <c r="G911" s="2"/>
      <c r="H911" s="2"/>
      <c r="I911" s="2"/>
      <c r="J911" s="2"/>
      <c r="K911" s="2"/>
      <c r="L911" s="2"/>
      <c r="M911" s="2"/>
      <c r="N911" s="2"/>
      <c r="O911" s="2"/>
      <c r="P911" s="366"/>
      <c r="Q911" s="366"/>
      <c r="S911" s="366"/>
      <c r="T911" s="366"/>
      <c r="V911"/>
      <c r="W911"/>
      <c r="X911"/>
      <c r="Y911"/>
      <c r="Z911"/>
      <c r="AA911"/>
      <c r="AB911"/>
      <c r="AC911"/>
      <c r="AD911"/>
      <c r="AE911"/>
    </row>
    <row r="912" spans="1:31" x14ac:dyDescent="0.25">
      <c r="A912" s="2007"/>
      <c r="B912" s="2007"/>
      <c r="C912" s="2"/>
      <c r="D912" s="2"/>
      <c r="E912" s="2"/>
      <c r="F912" s="2"/>
      <c r="G912" s="2"/>
      <c r="H912" s="2"/>
      <c r="I912" s="2"/>
      <c r="J912" s="2"/>
      <c r="K912" s="2"/>
      <c r="L912" s="2"/>
      <c r="M912" s="2"/>
      <c r="N912" s="2"/>
      <c r="O912" s="2"/>
      <c r="P912" s="366"/>
      <c r="Q912" s="366"/>
      <c r="S912" s="366"/>
      <c r="T912" s="366"/>
      <c r="V912"/>
      <c r="W912"/>
      <c r="X912"/>
      <c r="Y912"/>
      <c r="Z912"/>
      <c r="AA912"/>
      <c r="AB912"/>
      <c r="AC912"/>
      <c r="AD912"/>
      <c r="AE912"/>
    </row>
    <row r="913" spans="1:31" x14ac:dyDescent="0.25">
      <c r="A913" s="2007"/>
      <c r="B913" s="2007"/>
      <c r="C913" s="2"/>
      <c r="D913" s="2"/>
      <c r="E913" s="2"/>
      <c r="F913" s="2"/>
      <c r="G913" s="2"/>
      <c r="H913" s="2"/>
      <c r="I913" s="2"/>
      <c r="J913" s="2"/>
      <c r="K913" s="2"/>
      <c r="L913" s="2"/>
      <c r="M913" s="2"/>
      <c r="N913" s="2"/>
      <c r="O913" s="2"/>
      <c r="P913" s="366"/>
      <c r="Q913" s="366"/>
      <c r="S913" s="366"/>
      <c r="T913" s="366"/>
      <c r="V913"/>
      <c r="W913"/>
      <c r="X913"/>
      <c r="Y913"/>
      <c r="Z913"/>
      <c r="AA913"/>
      <c r="AB913"/>
      <c r="AC913"/>
      <c r="AD913"/>
      <c r="AE913"/>
    </row>
    <row r="914" spans="1:31" x14ac:dyDescent="0.25">
      <c r="A914" s="2007"/>
      <c r="B914" s="2007"/>
      <c r="C914" s="2"/>
      <c r="D914" s="2"/>
      <c r="E914" s="2"/>
      <c r="F914" s="2"/>
      <c r="G914" s="2"/>
      <c r="H914" s="2"/>
      <c r="I914" s="2"/>
      <c r="J914" s="2"/>
      <c r="K914" s="2"/>
      <c r="L914" s="2"/>
      <c r="M914" s="2"/>
      <c r="N914" s="2"/>
      <c r="O914" s="2"/>
      <c r="P914" s="366"/>
      <c r="Q914" s="366"/>
      <c r="S914" s="366"/>
      <c r="T914" s="366"/>
      <c r="V914"/>
      <c r="W914"/>
      <c r="X914"/>
      <c r="Y914"/>
      <c r="Z914"/>
      <c r="AA914"/>
      <c r="AB914"/>
      <c r="AC914"/>
      <c r="AD914"/>
      <c r="AE914"/>
    </row>
    <row r="915" spans="1:31" x14ac:dyDescent="0.25">
      <c r="A915" s="2007"/>
      <c r="B915" s="2007"/>
      <c r="C915" s="2"/>
      <c r="D915" s="2"/>
      <c r="E915" s="2"/>
      <c r="F915" s="2"/>
      <c r="G915" s="2"/>
      <c r="H915" s="2"/>
      <c r="I915" s="2"/>
      <c r="J915" s="2"/>
      <c r="K915" s="2"/>
      <c r="L915" s="2"/>
      <c r="M915" s="2"/>
      <c r="N915" s="2"/>
      <c r="O915" s="2"/>
      <c r="P915" s="366"/>
      <c r="Q915" s="366"/>
      <c r="S915" s="366"/>
      <c r="T915" s="366"/>
      <c r="V915"/>
      <c r="W915"/>
      <c r="X915"/>
      <c r="Y915"/>
      <c r="Z915"/>
      <c r="AA915"/>
      <c r="AB915"/>
      <c r="AC915"/>
      <c r="AD915"/>
      <c r="AE915"/>
    </row>
    <row r="916" spans="1:31" x14ac:dyDescent="0.25">
      <c r="A916" s="2007"/>
      <c r="B916" s="2007"/>
      <c r="C916" s="2"/>
      <c r="D916" s="2"/>
      <c r="E916" s="2"/>
      <c r="F916" s="2"/>
      <c r="G916" s="2"/>
      <c r="H916" s="2"/>
      <c r="I916" s="2"/>
      <c r="J916" s="2"/>
      <c r="K916" s="2"/>
      <c r="L916" s="2"/>
      <c r="M916" s="2"/>
      <c r="N916" s="2"/>
      <c r="O916" s="2"/>
      <c r="P916" s="366"/>
      <c r="Q916" s="366"/>
      <c r="S916" s="366"/>
      <c r="T916" s="366"/>
      <c r="V916"/>
      <c r="W916"/>
      <c r="X916"/>
      <c r="Y916"/>
      <c r="Z916"/>
      <c r="AA916"/>
      <c r="AB916"/>
      <c r="AC916"/>
      <c r="AD916"/>
      <c r="AE916"/>
    </row>
    <row r="917" spans="1:31" x14ac:dyDescent="0.25">
      <c r="A917" s="2007"/>
      <c r="B917" s="2007"/>
      <c r="C917" s="2"/>
      <c r="D917" s="2"/>
      <c r="E917" s="2"/>
      <c r="F917" s="2"/>
      <c r="G917" s="2"/>
      <c r="H917" s="2"/>
      <c r="I917" s="2"/>
      <c r="J917" s="2"/>
      <c r="K917" s="2"/>
      <c r="L917" s="2"/>
      <c r="M917" s="2"/>
      <c r="N917" s="2"/>
      <c r="O917" s="2"/>
      <c r="P917" s="366"/>
      <c r="Q917" s="366"/>
      <c r="S917" s="366"/>
      <c r="T917" s="366"/>
      <c r="V917"/>
      <c r="W917"/>
      <c r="X917"/>
      <c r="Y917"/>
      <c r="Z917"/>
      <c r="AA917"/>
      <c r="AB917"/>
      <c r="AC917"/>
      <c r="AD917"/>
      <c r="AE917"/>
    </row>
    <row r="918" spans="1:31" x14ac:dyDescent="0.25">
      <c r="A918" s="2007"/>
      <c r="B918" s="2007"/>
      <c r="C918" s="2"/>
      <c r="D918" s="2"/>
      <c r="E918" s="2"/>
      <c r="F918" s="2"/>
      <c r="G918" s="2"/>
      <c r="H918" s="2"/>
      <c r="I918" s="2"/>
      <c r="J918" s="2"/>
      <c r="K918" s="2"/>
      <c r="L918" s="2"/>
      <c r="M918" s="2"/>
      <c r="N918" s="2"/>
      <c r="O918" s="2"/>
      <c r="P918" s="366"/>
      <c r="Q918" s="366"/>
      <c r="S918" s="366"/>
      <c r="T918" s="366"/>
      <c r="V918"/>
      <c r="W918"/>
      <c r="X918"/>
      <c r="Y918"/>
      <c r="Z918"/>
      <c r="AA918"/>
      <c r="AB918"/>
      <c r="AC918"/>
      <c r="AD918"/>
      <c r="AE918"/>
    </row>
    <row r="919" spans="1:31" x14ac:dyDescent="0.25">
      <c r="A919" s="2007"/>
      <c r="B919" s="2007"/>
      <c r="C919" s="2"/>
      <c r="D919" s="2"/>
      <c r="E919" s="2"/>
      <c r="F919" s="2"/>
      <c r="G919" s="2"/>
      <c r="H919" s="2"/>
      <c r="I919" s="2"/>
      <c r="J919" s="2"/>
      <c r="K919" s="2"/>
      <c r="L919" s="2"/>
      <c r="M919" s="2"/>
      <c r="N919" s="2"/>
      <c r="O919" s="2"/>
      <c r="P919" s="366"/>
      <c r="Q919" s="366"/>
      <c r="S919" s="366"/>
      <c r="T919" s="366"/>
      <c r="V919"/>
      <c r="W919"/>
      <c r="X919"/>
      <c r="Y919"/>
      <c r="Z919"/>
      <c r="AA919"/>
      <c r="AB919"/>
      <c r="AC919"/>
      <c r="AD919"/>
      <c r="AE919"/>
    </row>
    <row r="920" spans="1:31" x14ac:dyDescent="0.25">
      <c r="A920" s="2007"/>
      <c r="B920" s="2007"/>
      <c r="C920" s="2"/>
      <c r="D920" s="2"/>
      <c r="E920" s="2"/>
      <c r="F920" s="2"/>
      <c r="G920" s="2"/>
      <c r="H920" s="2"/>
      <c r="I920" s="2"/>
      <c r="J920" s="2"/>
      <c r="K920" s="2"/>
      <c r="L920" s="2"/>
      <c r="M920" s="2"/>
      <c r="N920" s="2"/>
      <c r="O920" s="2"/>
      <c r="P920" s="366"/>
      <c r="Q920" s="366"/>
      <c r="S920" s="366"/>
      <c r="T920" s="366"/>
      <c r="V920"/>
      <c r="W920"/>
      <c r="X920"/>
      <c r="Y920"/>
      <c r="Z920"/>
      <c r="AA920"/>
      <c r="AB920"/>
      <c r="AC920"/>
      <c r="AD920"/>
      <c r="AE920"/>
    </row>
    <row r="921" spans="1:31" x14ac:dyDescent="0.25">
      <c r="A921" s="2007"/>
      <c r="B921" s="2007"/>
      <c r="C921" s="2"/>
      <c r="D921" s="2"/>
      <c r="E921" s="2"/>
      <c r="F921" s="2"/>
      <c r="G921" s="2"/>
      <c r="H921" s="2"/>
      <c r="I921" s="2"/>
      <c r="J921" s="2"/>
      <c r="K921" s="2"/>
      <c r="L921" s="2"/>
      <c r="M921" s="2"/>
      <c r="N921" s="2"/>
      <c r="O921" s="2"/>
      <c r="P921" s="366"/>
      <c r="Q921" s="366"/>
      <c r="S921" s="366"/>
      <c r="T921" s="366"/>
      <c r="V921"/>
      <c r="W921"/>
      <c r="X921"/>
      <c r="Y921"/>
      <c r="Z921"/>
      <c r="AA921"/>
      <c r="AB921"/>
      <c r="AC921"/>
      <c r="AD921"/>
      <c r="AE921"/>
    </row>
    <row r="922" spans="1:31" x14ac:dyDescent="0.25">
      <c r="A922" s="2007"/>
      <c r="B922" s="2007"/>
      <c r="C922" s="2"/>
      <c r="D922" s="2"/>
      <c r="E922" s="2"/>
      <c r="F922" s="2"/>
      <c r="G922" s="2"/>
      <c r="H922" s="2"/>
      <c r="I922" s="2"/>
      <c r="J922" s="2"/>
      <c r="K922" s="2"/>
      <c r="L922" s="2"/>
      <c r="M922" s="2"/>
      <c r="N922" s="2"/>
      <c r="O922" s="2"/>
      <c r="P922" s="366"/>
      <c r="Q922" s="366"/>
      <c r="S922" s="366"/>
      <c r="T922" s="366"/>
      <c r="V922"/>
      <c r="W922"/>
      <c r="X922"/>
      <c r="Y922"/>
      <c r="Z922"/>
      <c r="AA922"/>
      <c r="AB922"/>
      <c r="AC922"/>
      <c r="AD922"/>
      <c r="AE922"/>
    </row>
    <row r="923" spans="1:31" x14ac:dyDescent="0.25">
      <c r="A923" s="2007"/>
      <c r="B923" s="2007"/>
      <c r="C923" s="2"/>
      <c r="D923" s="2"/>
      <c r="E923" s="2"/>
      <c r="F923" s="2"/>
      <c r="G923" s="2"/>
      <c r="H923" s="2"/>
      <c r="I923" s="2"/>
      <c r="J923" s="2"/>
      <c r="K923" s="2"/>
      <c r="L923" s="2"/>
      <c r="M923" s="2"/>
      <c r="N923" s="2"/>
      <c r="O923" s="2"/>
      <c r="P923" s="366"/>
      <c r="Q923" s="366"/>
      <c r="S923" s="366"/>
      <c r="T923" s="366"/>
      <c r="V923"/>
      <c r="W923"/>
      <c r="X923"/>
      <c r="Y923"/>
      <c r="Z923"/>
      <c r="AA923"/>
      <c r="AB923"/>
      <c r="AC923"/>
      <c r="AD923"/>
      <c r="AE923"/>
    </row>
    <row r="924" spans="1:31" x14ac:dyDescent="0.25">
      <c r="A924" s="2007"/>
      <c r="B924" s="2007"/>
      <c r="C924" s="2"/>
      <c r="D924" s="2"/>
      <c r="E924" s="2"/>
      <c r="F924" s="2"/>
      <c r="G924" s="2"/>
      <c r="H924" s="2"/>
      <c r="I924" s="2"/>
      <c r="J924" s="2"/>
      <c r="K924" s="2"/>
      <c r="L924" s="2"/>
      <c r="M924" s="2"/>
      <c r="N924" s="2"/>
      <c r="O924" s="2"/>
      <c r="P924" s="366"/>
      <c r="Q924" s="366"/>
      <c r="S924" s="366"/>
      <c r="T924" s="366"/>
      <c r="V924"/>
      <c r="W924"/>
      <c r="X924"/>
      <c r="Y924"/>
      <c r="Z924"/>
      <c r="AA924"/>
      <c r="AB924"/>
      <c r="AC924"/>
      <c r="AD924"/>
      <c r="AE924"/>
    </row>
    <row r="925" spans="1:31" x14ac:dyDescent="0.25">
      <c r="A925" s="2007"/>
      <c r="B925" s="2007"/>
      <c r="C925" s="2"/>
      <c r="D925" s="2"/>
      <c r="E925" s="2"/>
      <c r="F925" s="2"/>
      <c r="G925" s="2"/>
      <c r="H925" s="2"/>
      <c r="I925" s="2"/>
      <c r="J925" s="2"/>
      <c r="K925" s="2"/>
      <c r="L925" s="2"/>
      <c r="M925" s="2"/>
      <c r="N925" s="2"/>
      <c r="O925" s="2"/>
      <c r="P925" s="366"/>
      <c r="Q925" s="366"/>
      <c r="S925" s="366"/>
      <c r="T925" s="366"/>
      <c r="V925"/>
      <c r="W925"/>
      <c r="X925"/>
      <c r="Y925"/>
      <c r="Z925"/>
      <c r="AA925"/>
      <c r="AB925"/>
      <c r="AC925"/>
      <c r="AD925"/>
      <c r="AE925"/>
    </row>
    <row r="926" spans="1:31" x14ac:dyDescent="0.25">
      <c r="A926" s="2007"/>
      <c r="B926" s="2007"/>
      <c r="C926" s="2"/>
      <c r="D926" s="2"/>
      <c r="E926" s="2"/>
      <c r="F926" s="2"/>
      <c r="G926" s="2"/>
      <c r="H926" s="2"/>
      <c r="I926" s="2"/>
      <c r="J926" s="2"/>
      <c r="K926" s="2"/>
      <c r="L926" s="2"/>
      <c r="M926" s="2"/>
      <c r="N926" s="2"/>
      <c r="O926" s="2"/>
      <c r="P926" s="366"/>
      <c r="Q926" s="366"/>
      <c r="S926" s="366"/>
      <c r="T926" s="366"/>
      <c r="V926"/>
      <c r="W926"/>
      <c r="X926"/>
      <c r="Y926"/>
      <c r="Z926"/>
      <c r="AA926"/>
      <c r="AB926"/>
      <c r="AC926"/>
      <c r="AD926"/>
      <c r="AE926"/>
    </row>
    <row r="927" spans="1:31" x14ac:dyDescent="0.25">
      <c r="A927" s="2007"/>
      <c r="B927" s="2007"/>
      <c r="C927" s="2"/>
      <c r="D927" s="2"/>
      <c r="E927" s="2"/>
      <c r="F927" s="2"/>
      <c r="G927" s="2"/>
      <c r="H927" s="2"/>
      <c r="I927" s="2"/>
      <c r="J927" s="2"/>
      <c r="K927" s="2"/>
      <c r="L927" s="2"/>
      <c r="M927" s="2"/>
      <c r="N927" s="2"/>
      <c r="O927" s="2"/>
      <c r="P927" s="366"/>
      <c r="Q927" s="366"/>
      <c r="S927" s="366"/>
      <c r="T927" s="366"/>
      <c r="V927"/>
      <c r="W927"/>
      <c r="X927"/>
      <c r="Y927"/>
      <c r="Z927"/>
      <c r="AA927"/>
      <c r="AB927"/>
      <c r="AC927"/>
      <c r="AD927"/>
      <c r="AE927"/>
    </row>
    <row r="928" spans="1:31" x14ac:dyDescent="0.25">
      <c r="A928" s="2007"/>
      <c r="B928" s="2007"/>
      <c r="C928" s="2"/>
      <c r="D928" s="2"/>
      <c r="E928" s="2"/>
      <c r="F928" s="2"/>
      <c r="G928" s="2"/>
      <c r="H928" s="2"/>
      <c r="I928" s="2"/>
      <c r="J928" s="2"/>
      <c r="K928" s="2"/>
      <c r="L928" s="2"/>
      <c r="M928" s="2"/>
      <c r="N928" s="2"/>
      <c r="O928" s="2"/>
      <c r="P928" s="366"/>
      <c r="Q928" s="366"/>
      <c r="S928" s="366"/>
      <c r="T928" s="366"/>
      <c r="V928"/>
      <c r="W928"/>
      <c r="X928"/>
      <c r="Y928"/>
      <c r="Z928"/>
      <c r="AA928"/>
      <c r="AB928"/>
      <c r="AC928"/>
      <c r="AD928"/>
      <c r="AE928"/>
    </row>
    <row r="929" spans="1:31" x14ac:dyDescent="0.25">
      <c r="A929" s="2007"/>
      <c r="B929" s="2007"/>
      <c r="C929" s="2"/>
      <c r="D929" s="2"/>
      <c r="E929" s="2"/>
      <c r="F929" s="2"/>
      <c r="G929" s="2"/>
      <c r="H929" s="2"/>
      <c r="I929" s="2"/>
      <c r="J929" s="2"/>
      <c r="K929" s="2"/>
      <c r="L929" s="2"/>
      <c r="M929" s="2"/>
      <c r="N929" s="2"/>
      <c r="O929" s="2"/>
      <c r="P929" s="366"/>
      <c r="Q929" s="366"/>
      <c r="S929" s="366"/>
      <c r="T929" s="366"/>
      <c r="V929"/>
      <c r="W929"/>
      <c r="X929"/>
      <c r="Y929"/>
      <c r="Z929"/>
      <c r="AA929"/>
      <c r="AB929"/>
      <c r="AC929"/>
      <c r="AD929"/>
      <c r="AE929"/>
    </row>
    <row r="930" spans="1:31" x14ac:dyDescent="0.25">
      <c r="A930" s="2007"/>
      <c r="B930" s="2007"/>
      <c r="C930" s="2"/>
      <c r="D930" s="2"/>
      <c r="E930" s="2"/>
      <c r="F930" s="2"/>
      <c r="G930" s="2"/>
      <c r="H930" s="2"/>
      <c r="I930" s="2"/>
      <c r="J930" s="2"/>
      <c r="K930" s="2"/>
      <c r="L930" s="2"/>
      <c r="M930" s="2"/>
      <c r="N930" s="2"/>
      <c r="O930" s="2"/>
      <c r="P930" s="366"/>
      <c r="Q930" s="366"/>
      <c r="S930" s="366"/>
      <c r="T930" s="366"/>
      <c r="V930"/>
      <c r="W930"/>
      <c r="X930"/>
      <c r="Y930"/>
      <c r="Z930"/>
      <c r="AA930"/>
      <c r="AB930"/>
      <c r="AC930"/>
      <c r="AD930"/>
      <c r="AE930"/>
    </row>
    <row r="931" spans="1:31" x14ac:dyDescent="0.25">
      <c r="A931" s="2007"/>
      <c r="B931" s="2007"/>
      <c r="C931" s="2"/>
      <c r="D931" s="2"/>
      <c r="E931" s="2"/>
      <c r="F931" s="2"/>
      <c r="G931" s="2"/>
      <c r="H931" s="2"/>
      <c r="I931" s="2"/>
      <c r="J931" s="2"/>
      <c r="K931" s="2"/>
      <c r="L931" s="2"/>
      <c r="M931" s="2"/>
      <c r="N931" s="2"/>
      <c r="O931" s="2"/>
      <c r="P931" s="366"/>
      <c r="Q931" s="366"/>
      <c r="S931" s="366"/>
      <c r="T931" s="366"/>
      <c r="V931"/>
      <c r="W931"/>
      <c r="X931"/>
      <c r="Y931"/>
      <c r="Z931"/>
      <c r="AA931"/>
      <c r="AB931"/>
      <c r="AC931"/>
      <c r="AD931"/>
      <c r="AE931"/>
    </row>
    <row r="932" spans="1:31" x14ac:dyDescent="0.25">
      <c r="A932" s="2007"/>
      <c r="B932" s="2007"/>
      <c r="C932" s="2"/>
      <c r="D932" s="2"/>
      <c r="E932" s="2"/>
      <c r="F932" s="2"/>
      <c r="G932" s="2"/>
      <c r="H932" s="2"/>
      <c r="I932" s="2"/>
      <c r="J932" s="2"/>
      <c r="K932" s="2"/>
      <c r="L932" s="2"/>
      <c r="M932" s="2"/>
      <c r="N932" s="2"/>
      <c r="O932" s="2"/>
      <c r="P932" s="366"/>
      <c r="Q932" s="366"/>
      <c r="S932" s="366"/>
      <c r="T932" s="366"/>
      <c r="V932"/>
      <c r="W932"/>
      <c r="X932"/>
      <c r="Y932"/>
      <c r="Z932"/>
      <c r="AA932"/>
      <c r="AB932"/>
      <c r="AC932"/>
      <c r="AD932"/>
      <c r="AE932"/>
    </row>
    <row r="933" spans="1:31" x14ac:dyDescent="0.25">
      <c r="A933" s="2007"/>
      <c r="B933" s="2007"/>
      <c r="C933" s="2"/>
      <c r="D933" s="2"/>
      <c r="E933" s="2"/>
      <c r="F933" s="2"/>
      <c r="G933" s="2"/>
      <c r="H933" s="2"/>
      <c r="I933" s="2"/>
      <c r="J933" s="2"/>
      <c r="K933" s="2"/>
      <c r="L933" s="2"/>
      <c r="M933" s="2"/>
      <c r="N933" s="2"/>
      <c r="O933" s="2"/>
      <c r="P933" s="366"/>
      <c r="Q933" s="366"/>
      <c r="S933" s="366"/>
      <c r="T933" s="366"/>
      <c r="V933"/>
      <c r="W933"/>
      <c r="X933"/>
      <c r="Y933"/>
      <c r="Z933"/>
      <c r="AA933"/>
      <c r="AB933"/>
      <c r="AC933"/>
      <c r="AD933"/>
      <c r="AE933"/>
    </row>
    <row r="934" spans="1:31" x14ac:dyDescent="0.25">
      <c r="A934" s="2007"/>
      <c r="B934" s="2007"/>
      <c r="C934" s="2"/>
      <c r="D934" s="2"/>
      <c r="E934" s="2"/>
      <c r="F934" s="2"/>
      <c r="G934" s="2"/>
      <c r="H934" s="2"/>
      <c r="I934" s="2"/>
      <c r="J934" s="2"/>
      <c r="K934" s="2"/>
      <c r="L934" s="2"/>
      <c r="M934" s="2"/>
      <c r="N934" s="2"/>
      <c r="O934" s="2"/>
      <c r="P934" s="366"/>
      <c r="Q934" s="366"/>
      <c r="S934" s="366"/>
      <c r="T934" s="366"/>
      <c r="V934"/>
      <c r="W934"/>
      <c r="X934"/>
      <c r="Y934"/>
      <c r="Z934"/>
      <c r="AA934"/>
      <c r="AB934"/>
      <c r="AC934"/>
      <c r="AD934"/>
      <c r="AE934"/>
    </row>
    <row r="935" spans="1:31" x14ac:dyDescent="0.25">
      <c r="A935" s="2007"/>
      <c r="B935" s="2007"/>
      <c r="C935" s="2"/>
      <c r="D935" s="2"/>
      <c r="E935" s="2"/>
      <c r="F935" s="2"/>
      <c r="G935" s="2"/>
      <c r="H935" s="2"/>
      <c r="I935" s="2"/>
      <c r="J935" s="2"/>
      <c r="K935" s="2"/>
      <c r="L935" s="2"/>
      <c r="M935" s="2"/>
      <c r="N935" s="2"/>
      <c r="O935" s="2"/>
      <c r="P935" s="366"/>
      <c r="Q935" s="366"/>
      <c r="S935" s="366"/>
      <c r="T935" s="366"/>
      <c r="V935"/>
      <c r="W935"/>
      <c r="X935"/>
      <c r="Y935"/>
      <c r="Z935"/>
      <c r="AA935"/>
      <c r="AB935"/>
      <c r="AC935"/>
      <c r="AD935"/>
      <c r="AE935"/>
    </row>
    <row r="936" spans="1:31" x14ac:dyDescent="0.25">
      <c r="A936" s="2007"/>
      <c r="B936" s="2007"/>
      <c r="C936" s="2"/>
      <c r="D936" s="2"/>
      <c r="E936" s="2"/>
      <c r="F936" s="2"/>
      <c r="G936" s="2"/>
      <c r="H936" s="2"/>
      <c r="I936" s="2"/>
      <c r="J936" s="2"/>
      <c r="K936" s="2"/>
      <c r="L936" s="2"/>
      <c r="M936" s="2"/>
      <c r="N936" s="2"/>
      <c r="O936" s="2"/>
      <c r="P936" s="366"/>
      <c r="Q936" s="366"/>
      <c r="S936" s="366"/>
      <c r="T936" s="366"/>
      <c r="V936"/>
      <c r="W936"/>
      <c r="X936"/>
      <c r="Y936"/>
      <c r="Z936"/>
      <c r="AA936"/>
      <c r="AB936"/>
      <c r="AC936"/>
      <c r="AD936"/>
      <c r="AE936"/>
    </row>
    <row r="937" spans="1:31" x14ac:dyDescent="0.25">
      <c r="A937" s="2007"/>
      <c r="B937" s="2007"/>
      <c r="C937" s="2"/>
      <c r="D937" s="2"/>
      <c r="E937" s="2"/>
      <c r="F937" s="2"/>
      <c r="G937" s="2"/>
      <c r="H937" s="2"/>
      <c r="I937" s="2"/>
      <c r="J937" s="2"/>
      <c r="K937" s="2"/>
      <c r="L937" s="2"/>
      <c r="M937" s="2"/>
      <c r="N937" s="2"/>
      <c r="O937" s="2"/>
      <c r="P937" s="366"/>
      <c r="Q937" s="366"/>
      <c r="S937" s="366"/>
      <c r="T937" s="366"/>
      <c r="V937"/>
      <c r="W937"/>
      <c r="X937"/>
      <c r="Y937"/>
      <c r="Z937"/>
      <c r="AA937"/>
      <c r="AB937"/>
      <c r="AC937"/>
      <c r="AD937"/>
      <c r="AE937"/>
    </row>
    <row r="938" spans="1:31" x14ac:dyDescent="0.25">
      <c r="A938" s="2007"/>
      <c r="B938" s="2007"/>
      <c r="C938" s="2"/>
      <c r="D938" s="2"/>
      <c r="E938" s="2"/>
      <c r="F938" s="2"/>
      <c r="G938" s="2"/>
      <c r="H938" s="2"/>
      <c r="I938" s="2"/>
      <c r="J938" s="2"/>
      <c r="K938" s="2"/>
      <c r="L938" s="2"/>
      <c r="M938" s="2"/>
      <c r="N938" s="2"/>
      <c r="O938" s="2"/>
      <c r="P938" s="366"/>
      <c r="Q938" s="366"/>
      <c r="S938" s="366"/>
      <c r="T938" s="366"/>
      <c r="V938"/>
      <c r="W938"/>
      <c r="X938"/>
      <c r="Y938"/>
      <c r="Z938"/>
      <c r="AA938"/>
      <c r="AB938"/>
      <c r="AC938"/>
      <c r="AD938"/>
      <c r="AE938"/>
    </row>
    <row r="939" spans="1:31" x14ac:dyDescent="0.25">
      <c r="A939" s="2007"/>
      <c r="B939" s="2007"/>
      <c r="C939" s="2"/>
      <c r="D939" s="2"/>
      <c r="E939" s="2"/>
      <c r="F939" s="2"/>
      <c r="G939" s="2"/>
      <c r="H939" s="2"/>
      <c r="I939" s="2"/>
      <c r="J939" s="2"/>
      <c r="K939" s="2"/>
      <c r="L939" s="2"/>
      <c r="M939" s="2"/>
      <c r="N939" s="2"/>
      <c r="O939" s="2"/>
      <c r="P939" s="366"/>
      <c r="Q939" s="366"/>
      <c r="S939" s="366"/>
      <c r="T939" s="366"/>
      <c r="V939"/>
      <c r="W939"/>
      <c r="X939"/>
      <c r="Y939"/>
      <c r="Z939"/>
      <c r="AA939"/>
      <c r="AB939"/>
      <c r="AC939"/>
      <c r="AD939"/>
      <c r="AE939"/>
    </row>
    <row r="940" spans="1:31" x14ac:dyDescent="0.25">
      <c r="A940" s="2007"/>
      <c r="B940" s="2007"/>
      <c r="C940" s="2"/>
      <c r="D940" s="2"/>
      <c r="E940" s="2"/>
      <c r="F940" s="2"/>
      <c r="G940" s="2"/>
      <c r="H940" s="2"/>
      <c r="I940" s="2"/>
      <c r="J940" s="2"/>
      <c r="K940" s="2"/>
      <c r="L940" s="2"/>
      <c r="M940" s="2"/>
      <c r="N940" s="2"/>
      <c r="O940" s="2"/>
      <c r="P940" s="366"/>
      <c r="Q940" s="366"/>
      <c r="S940" s="366"/>
      <c r="T940" s="366"/>
      <c r="V940"/>
      <c r="W940"/>
      <c r="X940"/>
      <c r="Y940"/>
      <c r="Z940"/>
      <c r="AA940"/>
      <c r="AB940"/>
      <c r="AC940"/>
      <c r="AD940"/>
      <c r="AE940"/>
    </row>
    <row r="941" spans="1:31" x14ac:dyDescent="0.25">
      <c r="A941" s="2007"/>
      <c r="B941" s="2007"/>
      <c r="C941" s="2"/>
      <c r="D941" s="2"/>
      <c r="E941" s="2"/>
      <c r="F941" s="2"/>
      <c r="G941" s="2"/>
      <c r="H941" s="2"/>
      <c r="I941" s="2"/>
      <c r="J941" s="2"/>
      <c r="K941" s="2"/>
      <c r="L941" s="2"/>
      <c r="M941" s="2"/>
      <c r="N941" s="2"/>
      <c r="O941" s="2"/>
      <c r="P941" s="366"/>
      <c r="Q941" s="366"/>
      <c r="S941" s="366"/>
      <c r="T941" s="366"/>
      <c r="V941"/>
      <c r="W941"/>
      <c r="X941"/>
      <c r="Y941"/>
      <c r="Z941"/>
      <c r="AA941"/>
      <c r="AB941"/>
      <c r="AC941"/>
      <c r="AD941"/>
      <c r="AE941"/>
    </row>
    <row r="942" spans="1:31" x14ac:dyDescent="0.25">
      <c r="A942" s="2007"/>
      <c r="B942" s="2007"/>
      <c r="C942" s="2"/>
      <c r="D942" s="2"/>
      <c r="E942" s="2"/>
      <c r="F942" s="2"/>
      <c r="G942" s="2"/>
      <c r="H942" s="2"/>
      <c r="I942" s="2"/>
      <c r="J942" s="2"/>
      <c r="K942" s="2"/>
      <c r="L942" s="2"/>
      <c r="M942" s="2"/>
      <c r="N942" s="2"/>
      <c r="O942" s="2"/>
      <c r="P942" s="366"/>
      <c r="Q942" s="366"/>
      <c r="S942" s="366"/>
      <c r="T942" s="366"/>
      <c r="V942"/>
      <c r="W942"/>
      <c r="X942"/>
      <c r="Y942"/>
      <c r="Z942"/>
      <c r="AA942"/>
      <c r="AB942"/>
      <c r="AC942"/>
      <c r="AD942"/>
      <c r="AE942"/>
    </row>
    <row r="943" spans="1:31" x14ac:dyDescent="0.25">
      <c r="A943" s="2007"/>
      <c r="B943" s="2007"/>
      <c r="C943" s="2"/>
      <c r="D943" s="2"/>
      <c r="E943" s="2"/>
      <c r="F943" s="2"/>
      <c r="G943" s="2"/>
      <c r="H943" s="2"/>
      <c r="I943" s="2"/>
      <c r="J943" s="2"/>
      <c r="K943" s="2"/>
      <c r="L943" s="2"/>
      <c r="M943" s="2"/>
      <c r="N943" s="2"/>
      <c r="O943" s="2"/>
      <c r="P943" s="366"/>
      <c r="Q943" s="366"/>
      <c r="S943" s="366"/>
      <c r="T943" s="366"/>
      <c r="V943"/>
      <c r="W943"/>
      <c r="X943"/>
      <c r="Y943"/>
      <c r="Z943"/>
      <c r="AA943"/>
      <c r="AB943"/>
      <c r="AC943"/>
      <c r="AD943"/>
      <c r="AE943"/>
    </row>
    <row r="944" spans="1:31" x14ac:dyDescent="0.25">
      <c r="A944" s="2007"/>
      <c r="B944" s="2007"/>
      <c r="C944" s="2"/>
      <c r="D944" s="2"/>
      <c r="E944" s="2"/>
      <c r="F944" s="2"/>
      <c r="G944" s="2"/>
      <c r="H944" s="2"/>
      <c r="I944" s="2"/>
      <c r="J944" s="2"/>
      <c r="K944" s="2"/>
      <c r="L944" s="2"/>
      <c r="M944" s="2"/>
      <c r="N944" s="2"/>
      <c r="O944" s="2"/>
      <c r="P944" s="366"/>
      <c r="Q944" s="366"/>
      <c r="S944" s="366"/>
      <c r="T944" s="366"/>
      <c r="V944"/>
      <c r="W944"/>
      <c r="X944"/>
      <c r="Y944"/>
      <c r="Z944"/>
      <c r="AA944"/>
      <c r="AB944"/>
      <c r="AC944"/>
      <c r="AD944"/>
      <c r="AE944"/>
    </row>
    <row r="945" spans="1:31" x14ac:dyDescent="0.25">
      <c r="A945" s="2007"/>
      <c r="B945" s="2007"/>
      <c r="C945" s="2"/>
      <c r="D945" s="2"/>
      <c r="E945" s="2"/>
      <c r="F945" s="2"/>
      <c r="G945" s="2"/>
      <c r="H945" s="2"/>
      <c r="I945" s="2"/>
      <c r="J945" s="2"/>
      <c r="K945" s="2"/>
      <c r="L945" s="2"/>
      <c r="M945" s="2"/>
      <c r="N945" s="2"/>
      <c r="O945" s="2"/>
      <c r="P945" s="366"/>
      <c r="Q945" s="366"/>
      <c r="S945" s="366"/>
      <c r="T945" s="366"/>
      <c r="V945"/>
      <c r="W945"/>
      <c r="X945"/>
      <c r="Y945"/>
      <c r="Z945"/>
      <c r="AA945"/>
      <c r="AB945"/>
      <c r="AC945"/>
      <c r="AD945"/>
      <c r="AE945"/>
    </row>
    <row r="946" spans="1:31" x14ac:dyDescent="0.25">
      <c r="A946" s="2007"/>
      <c r="B946" s="2007"/>
      <c r="C946" s="2"/>
      <c r="D946" s="2"/>
      <c r="E946" s="2"/>
      <c r="F946" s="2"/>
      <c r="G946" s="2"/>
      <c r="H946" s="2"/>
      <c r="I946" s="2"/>
      <c r="J946" s="2"/>
      <c r="K946" s="2"/>
      <c r="L946" s="2"/>
      <c r="M946" s="2"/>
      <c r="N946" s="2"/>
      <c r="O946" s="2"/>
      <c r="P946" s="366"/>
      <c r="Q946" s="366"/>
      <c r="S946" s="366"/>
      <c r="T946" s="366"/>
      <c r="V946"/>
      <c r="W946"/>
      <c r="X946"/>
      <c r="Y946"/>
      <c r="Z946"/>
      <c r="AA946"/>
      <c r="AB946"/>
      <c r="AC946"/>
      <c r="AD946"/>
      <c r="AE946"/>
    </row>
    <row r="947" spans="1:31" x14ac:dyDescent="0.25">
      <c r="A947" s="2007"/>
      <c r="B947" s="2007"/>
      <c r="C947" s="2"/>
      <c r="D947" s="2"/>
      <c r="E947" s="2"/>
      <c r="F947" s="2"/>
      <c r="G947" s="2"/>
      <c r="H947" s="2"/>
      <c r="I947" s="2"/>
      <c r="J947" s="2"/>
      <c r="K947" s="2"/>
      <c r="L947" s="2"/>
      <c r="M947" s="2"/>
      <c r="N947" s="2"/>
      <c r="O947" s="2"/>
      <c r="P947" s="366"/>
      <c r="Q947" s="366"/>
      <c r="S947" s="366"/>
      <c r="T947" s="366"/>
      <c r="V947"/>
      <c r="W947"/>
      <c r="X947"/>
      <c r="Y947"/>
      <c r="Z947"/>
      <c r="AA947"/>
      <c r="AB947"/>
      <c r="AC947"/>
      <c r="AD947"/>
      <c r="AE947"/>
    </row>
    <row r="948" spans="1:31" x14ac:dyDescent="0.25">
      <c r="A948" s="2007"/>
      <c r="B948" s="2007"/>
      <c r="C948" s="2"/>
      <c r="D948" s="2"/>
      <c r="E948" s="2"/>
      <c r="F948" s="2"/>
      <c r="G948" s="2"/>
      <c r="H948" s="2"/>
      <c r="I948" s="2"/>
      <c r="J948" s="2"/>
      <c r="K948" s="2"/>
      <c r="L948" s="2"/>
      <c r="M948" s="2"/>
      <c r="N948" s="2"/>
      <c r="O948" s="2"/>
      <c r="P948" s="366"/>
      <c r="Q948" s="366"/>
      <c r="S948" s="366"/>
      <c r="T948" s="366"/>
      <c r="V948"/>
      <c r="W948"/>
      <c r="X948"/>
      <c r="Y948"/>
      <c r="Z948"/>
      <c r="AA948"/>
      <c r="AB948"/>
      <c r="AC948"/>
      <c r="AD948"/>
      <c r="AE948"/>
    </row>
    <row r="949" spans="1:31" x14ac:dyDescent="0.25">
      <c r="A949" s="2007"/>
      <c r="B949" s="2007"/>
      <c r="C949" s="2"/>
      <c r="D949" s="2"/>
      <c r="E949" s="2"/>
      <c r="F949" s="2"/>
      <c r="G949" s="2"/>
      <c r="H949" s="2"/>
      <c r="I949" s="2"/>
      <c r="J949" s="2"/>
      <c r="K949" s="2"/>
      <c r="L949" s="2"/>
      <c r="M949" s="2"/>
      <c r="N949" s="2"/>
      <c r="O949" s="2"/>
      <c r="P949" s="366"/>
      <c r="Q949" s="366"/>
      <c r="S949" s="366"/>
      <c r="T949" s="366"/>
      <c r="V949"/>
      <c r="W949"/>
      <c r="X949"/>
      <c r="Y949"/>
      <c r="Z949"/>
      <c r="AA949"/>
      <c r="AB949"/>
      <c r="AC949"/>
      <c r="AD949"/>
      <c r="AE949"/>
    </row>
    <row r="950" spans="1:31" x14ac:dyDescent="0.25">
      <c r="A950" s="2007"/>
      <c r="B950" s="2007"/>
      <c r="C950" s="2"/>
      <c r="D950" s="2"/>
      <c r="E950" s="2"/>
      <c r="F950" s="2"/>
      <c r="G950" s="2"/>
      <c r="H950" s="2"/>
      <c r="I950" s="2"/>
      <c r="J950" s="2"/>
      <c r="K950" s="2"/>
      <c r="L950" s="2"/>
      <c r="M950" s="2"/>
      <c r="N950" s="2"/>
      <c r="O950" s="2"/>
      <c r="P950" s="366"/>
      <c r="Q950" s="366"/>
      <c r="S950" s="366"/>
      <c r="T950" s="366"/>
      <c r="V950"/>
      <c r="W950"/>
      <c r="X950"/>
      <c r="Y950"/>
      <c r="Z950"/>
      <c r="AA950"/>
      <c r="AB950"/>
      <c r="AC950"/>
      <c r="AD950"/>
      <c r="AE950"/>
    </row>
    <row r="951" spans="1:31" x14ac:dyDescent="0.25">
      <c r="A951" s="2007"/>
      <c r="B951" s="2007"/>
      <c r="C951" s="2"/>
      <c r="D951" s="2"/>
      <c r="E951" s="2"/>
      <c r="F951" s="2"/>
      <c r="G951" s="2"/>
      <c r="H951" s="2"/>
      <c r="I951" s="2"/>
      <c r="J951" s="2"/>
      <c r="K951" s="2"/>
      <c r="L951" s="2"/>
      <c r="M951" s="2"/>
      <c r="N951" s="2"/>
      <c r="O951" s="2"/>
      <c r="P951" s="366"/>
      <c r="Q951" s="366"/>
      <c r="S951" s="366"/>
      <c r="T951" s="366"/>
      <c r="V951"/>
      <c r="W951"/>
      <c r="X951"/>
      <c r="Y951"/>
      <c r="Z951"/>
      <c r="AA951"/>
      <c r="AB951"/>
      <c r="AC951"/>
      <c r="AD951"/>
      <c r="AE951"/>
    </row>
    <row r="952" spans="1:31" x14ac:dyDescent="0.25">
      <c r="A952" s="2007"/>
      <c r="B952" s="2007"/>
      <c r="C952" s="2"/>
      <c r="D952" s="2"/>
      <c r="E952" s="2"/>
      <c r="F952" s="2"/>
      <c r="G952" s="2"/>
      <c r="H952" s="2"/>
      <c r="I952" s="2"/>
      <c r="J952" s="2"/>
      <c r="K952" s="2"/>
      <c r="L952" s="2"/>
      <c r="M952" s="2"/>
      <c r="N952" s="2"/>
      <c r="O952" s="2"/>
      <c r="P952" s="366"/>
      <c r="Q952" s="366"/>
      <c r="S952" s="366"/>
      <c r="T952" s="366"/>
      <c r="V952"/>
      <c r="W952"/>
      <c r="X952"/>
      <c r="Y952"/>
      <c r="Z952"/>
      <c r="AA952"/>
      <c r="AB952"/>
      <c r="AC952"/>
      <c r="AD952"/>
      <c r="AE952"/>
    </row>
    <row r="953" spans="1:31" x14ac:dyDescent="0.25">
      <c r="A953" s="2007"/>
      <c r="B953" s="2007"/>
      <c r="C953" s="2"/>
      <c r="D953" s="2"/>
      <c r="E953" s="2"/>
      <c r="F953" s="2"/>
      <c r="G953" s="2"/>
      <c r="H953" s="2"/>
      <c r="I953" s="2"/>
      <c r="J953" s="2"/>
      <c r="K953" s="2"/>
      <c r="L953" s="2"/>
      <c r="M953" s="2"/>
      <c r="N953" s="2"/>
      <c r="O953" s="2"/>
      <c r="P953" s="366"/>
      <c r="Q953" s="366"/>
      <c r="S953" s="366"/>
      <c r="T953" s="366"/>
      <c r="V953"/>
      <c r="W953"/>
      <c r="X953"/>
      <c r="Y953"/>
      <c r="Z953"/>
      <c r="AA953"/>
      <c r="AB953"/>
      <c r="AC953"/>
      <c r="AD953"/>
      <c r="AE953"/>
    </row>
    <row r="954" spans="1:31" x14ac:dyDescent="0.25">
      <c r="A954" s="2007"/>
      <c r="B954" s="2007"/>
      <c r="C954" s="2"/>
      <c r="D954" s="2"/>
      <c r="E954" s="2"/>
      <c r="F954" s="2"/>
      <c r="G954" s="2"/>
      <c r="H954" s="2"/>
      <c r="I954" s="2"/>
      <c r="J954" s="2"/>
      <c r="K954" s="2"/>
      <c r="L954" s="2"/>
      <c r="M954" s="2"/>
      <c r="N954" s="2"/>
      <c r="O954" s="2"/>
      <c r="P954" s="366"/>
      <c r="Q954" s="366"/>
      <c r="S954" s="366"/>
      <c r="T954" s="366"/>
      <c r="V954"/>
      <c r="W954"/>
      <c r="X954"/>
      <c r="Y954"/>
      <c r="Z954"/>
      <c r="AA954"/>
      <c r="AB954"/>
      <c r="AC954"/>
      <c r="AD954"/>
      <c r="AE954"/>
    </row>
    <row r="955" spans="1:31" x14ac:dyDescent="0.25">
      <c r="A955" s="2007"/>
      <c r="B955" s="2007"/>
      <c r="C955" s="2"/>
      <c r="D955" s="2"/>
      <c r="E955" s="2"/>
      <c r="F955" s="2"/>
      <c r="G955" s="2"/>
      <c r="H955" s="2"/>
      <c r="I955" s="2"/>
      <c r="J955" s="2"/>
      <c r="K955" s="2"/>
      <c r="L955" s="2"/>
      <c r="M955" s="2"/>
      <c r="N955" s="2"/>
      <c r="O955" s="2"/>
      <c r="P955" s="366"/>
      <c r="Q955" s="366"/>
      <c r="S955" s="366"/>
      <c r="T955" s="366"/>
      <c r="V955"/>
      <c r="W955"/>
      <c r="X955"/>
      <c r="Y955"/>
      <c r="Z955"/>
      <c r="AA955"/>
      <c r="AB955"/>
      <c r="AC955"/>
      <c r="AD955"/>
      <c r="AE955"/>
    </row>
    <row r="956" spans="1:31" x14ac:dyDescent="0.25">
      <c r="A956" s="2007"/>
      <c r="B956" s="2007"/>
      <c r="C956" s="2"/>
      <c r="D956" s="2"/>
      <c r="E956" s="2"/>
      <c r="F956" s="2"/>
      <c r="G956" s="2"/>
      <c r="H956" s="2"/>
      <c r="I956" s="2"/>
      <c r="J956" s="2"/>
      <c r="K956" s="2"/>
      <c r="L956" s="2"/>
      <c r="M956" s="2"/>
      <c r="N956" s="2"/>
      <c r="O956" s="2"/>
      <c r="P956" s="366"/>
      <c r="Q956" s="366"/>
      <c r="S956" s="366"/>
      <c r="T956" s="366"/>
      <c r="V956"/>
      <c r="W956"/>
      <c r="X956"/>
      <c r="Y956"/>
      <c r="Z956"/>
      <c r="AA956"/>
      <c r="AB956"/>
      <c r="AC956"/>
      <c r="AD956"/>
      <c r="AE956"/>
    </row>
    <row r="957" spans="1:31" x14ac:dyDescent="0.25">
      <c r="A957" s="2007"/>
      <c r="B957" s="2007"/>
      <c r="C957" s="2"/>
      <c r="D957" s="2"/>
      <c r="E957" s="2"/>
      <c r="F957" s="2"/>
      <c r="G957" s="2"/>
      <c r="H957" s="2"/>
      <c r="I957" s="2"/>
      <c r="J957" s="2"/>
      <c r="K957" s="2"/>
      <c r="L957" s="2"/>
      <c r="M957" s="2"/>
      <c r="N957" s="2"/>
      <c r="O957" s="2"/>
      <c r="P957" s="366"/>
      <c r="Q957" s="366"/>
      <c r="S957" s="366"/>
      <c r="T957" s="366"/>
      <c r="V957"/>
      <c r="W957"/>
      <c r="X957"/>
      <c r="Y957"/>
      <c r="Z957"/>
      <c r="AA957"/>
      <c r="AB957"/>
      <c r="AC957"/>
      <c r="AD957"/>
      <c r="AE957"/>
    </row>
    <row r="958" spans="1:31" x14ac:dyDescent="0.25">
      <c r="A958" s="2007"/>
      <c r="B958" s="2007"/>
      <c r="C958" s="2"/>
      <c r="D958" s="2"/>
      <c r="E958" s="2"/>
      <c r="F958" s="2"/>
      <c r="G958" s="2"/>
      <c r="H958" s="2"/>
      <c r="I958" s="2"/>
      <c r="J958" s="2"/>
      <c r="K958" s="2"/>
      <c r="L958" s="2"/>
      <c r="M958" s="2"/>
      <c r="N958" s="2"/>
      <c r="O958" s="2"/>
      <c r="P958" s="366"/>
      <c r="Q958" s="366"/>
      <c r="S958" s="366"/>
      <c r="T958" s="366"/>
      <c r="V958"/>
      <c r="W958"/>
      <c r="X958"/>
      <c r="Y958"/>
      <c r="Z958"/>
      <c r="AA958"/>
      <c r="AB958"/>
      <c r="AC958"/>
      <c r="AD958"/>
      <c r="AE958"/>
    </row>
    <row r="959" spans="1:31" x14ac:dyDescent="0.25">
      <c r="A959" s="2007"/>
      <c r="B959" s="2007"/>
      <c r="C959" s="2"/>
      <c r="D959" s="2"/>
      <c r="E959" s="2"/>
      <c r="F959" s="2"/>
      <c r="G959" s="2"/>
      <c r="H959" s="2"/>
      <c r="I959" s="2"/>
      <c r="J959" s="2"/>
      <c r="K959" s="2"/>
      <c r="L959" s="2"/>
      <c r="M959" s="2"/>
      <c r="N959" s="2"/>
      <c r="O959" s="2"/>
      <c r="P959" s="366"/>
      <c r="Q959" s="366"/>
      <c r="S959" s="366"/>
      <c r="T959" s="366"/>
      <c r="V959"/>
      <c r="W959"/>
      <c r="X959"/>
      <c r="Y959"/>
      <c r="Z959"/>
      <c r="AA959"/>
      <c r="AB959"/>
      <c r="AC959"/>
      <c r="AD959"/>
      <c r="AE959"/>
    </row>
    <row r="960" spans="1:31" x14ac:dyDescent="0.25">
      <c r="A960" s="2007"/>
      <c r="B960" s="2007"/>
      <c r="C960" s="2"/>
      <c r="D960" s="2"/>
      <c r="E960" s="2"/>
      <c r="F960" s="2"/>
      <c r="G960" s="2"/>
      <c r="H960" s="2"/>
      <c r="I960" s="2"/>
      <c r="J960" s="2"/>
      <c r="K960" s="2"/>
      <c r="L960" s="2"/>
      <c r="M960" s="2"/>
      <c r="N960" s="2"/>
      <c r="O960" s="2"/>
      <c r="P960" s="366"/>
      <c r="Q960" s="366"/>
      <c r="S960" s="366"/>
      <c r="T960" s="366"/>
      <c r="V960"/>
      <c r="W960"/>
      <c r="X960"/>
      <c r="Y960"/>
      <c r="Z960"/>
      <c r="AA960"/>
      <c r="AB960"/>
      <c r="AC960"/>
      <c r="AD960"/>
      <c r="AE960"/>
    </row>
    <row r="961" spans="1:31" x14ac:dyDescent="0.25">
      <c r="A961" s="2007"/>
      <c r="B961" s="2007"/>
      <c r="C961" s="2"/>
      <c r="D961" s="2"/>
      <c r="E961" s="2"/>
      <c r="F961" s="2"/>
      <c r="G961" s="2"/>
      <c r="H961" s="2"/>
      <c r="I961" s="2"/>
      <c r="J961" s="2"/>
      <c r="K961" s="2"/>
      <c r="L961" s="2"/>
      <c r="M961" s="2"/>
      <c r="N961" s="2"/>
      <c r="O961" s="2"/>
      <c r="P961" s="366"/>
      <c r="Q961" s="366"/>
      <c r="S961" s="366"/>
      <c r="T961" s="366"/>
      <c r="V961"/>
      <c r="W961"/>
      <c r="X961"/>
      <c r="Y961"/>
      <c r="Z961"/>
      <c r="AA961"/>
      <c r="AB961"/>
      <c r="AC961"/>
      <c r="AD961"/>
      <c r="AE961"/>
    </row>
    <row r="962" spans="1:31" x14ac:dyDescent="0.25">
      <c r="A962" s="2007"/>
      <c r="B962" s="2007"/>
      <c r="C962" s="2"/>
      <c r="D962" s="2"/>
      <c r="E962" s="2"/>
      <c r="F962" s="2"/>
      <c r="G962" s="2"/>
      <c r="H962" s="2"/>
      <c r="I962" s="2"/>
      <c r="J962" s="2"/>
      <c r="K962" s="2"/>
      <c r="L962" s="2"/>
      <c r="M962" s="2"/>
      <c r="N962" s="2"/>
      <c r="O962" s="2"/>
      <c r="P962" s="366"/>
      <c r="Q962" s="366"/>
      <c r="S962" s="366"/>
      <c r="T962" s="366"/>
      <c r="V962"/>
      <c r="W962"/>
      <c r="X962"/>
      <c r="Y962"/>
      <c r="Z962"/>
      <c r="AA962"/>
      <c r="AB962"/>
      <c r="AC962"/>
      <c r="AD962"/>
      <c r="AE962"/>
    </row>
    <row r="963" spans="1:31" x14ac:dyDescent="0.25">
      <c r="A963" s="2007"/>
      <c r="B963" s="2007"/>
      <c r="C963" s="2"/>
      <c r="D963" s="2"/>
      <c r="E963" s="2"/>
      <c r="F963" s="2"/>
      <c r="G963" s="2"/>
      <c r="H963" s="2"/>
      <c r="I963" s="2"/>
      <c r="J963" s="2"/>
      <c r="K963" s="2"/>
      <c r="L963" s="2"/>
      <c r="M963" s="2"/>
      <c r="N963" s="2"/>
      <c r="O963" s="2"/>
      <c r="P963" s="366"/>
      <c r="Q963" s="366"/>
      <c r="S963" s="366"/>
      <c r="T963" s="366"/>
      <c r="V963"/>
      <c r="W963"/>
      <c r="X963"/>
      <c r="Y963"/>
      <c r="Z963"/>
      <c r="AA963"/>
      <c r="AB963"/>
      <c r="AC963"/>
      <c r="AD963"/>
      <c r="AE963"/>
    </row>
    <row r="964" spans="1:31" x14ac:dyDescent="0.25">
      <c r="A964" s="2007"/>
      <c r="B964" s="2007"/>
      <c r="C964" s="2"/>
      <c r="D964" s="2"/>
      <c r="E964" s="2"/>
      <c r="F964" s="2"/>
      <c r="G964" s="2"/>
      <c r="H964" s="2"/>
      <c r="I964" s="2"/>
      <c r="J964" s="2"/>
      <c r="K964" s="2"/>
      <c r="L964" s="2"/>
      <c r="M964" s="2"/>
      <c r="N964" s="2"/>
      <c r="O964" s="2"/>
      <c r="P964" s="366"/>
      <c r="Q964" s="366"/>
      <c r="S964" s="366"/>
      <c r="T964" s="366"/>
      <c r="V964"/>
      <c r="W964"/>
      <c r="X964"/>
      <c r="Y964"/>
      <c r="Z964"/>
      <c r="AA964"/>
      <c r="AB964"/>
      <c r="AC964"/>
      <c r="AD964"/>
      <c r="AE964"/>
    </row>
    <row r="965" spans="1:31" x14ac:dyDescent="0.25">
      <c r="A965" s="2007"/>
      <c r="B965" s="2007"/>
      <c r="C965" s="2"/>
      <c r="D965" s="2"/>
      <c r="E965" s="2"/>
      <c r="F965" s="2"/>
      <c r="G965" s="2"/>
      <c r="H965" s="2"/>
      <c r="I965" s="2"/>
      <c r="J965" s="2"/>
      <c r="K965" s="2"/>
      <c r="L965" s="2"/>
      <c r="M965" s="2"/>
      <c r="N965" s="2"/>
      <c r="O965" s="2"/>
      <c r="P965" s="366"/>
      <c r="Q965" s="366"/>
      <c r="S965" s="366"/>
      <c r="T965" s="366"/>
      <c r="V965"/>
      <c r="W965"/>
      <c r="X965"/>
      <c r="Y965"/>
      <c r="Z965"/>
      <c r="AA965"/>
      <c r="AB965"/>
      <c r="AC965"/>
      <c r="AD965"/>
      <c r="AE965"/>
    </row>
    <row r="966" spans="1:31" x14ac:dyDescent="0.25">
      <c r="A966" s="2007"/>
      <c r="B966" s="2007"/>
      <c r="C966" s="2"/>
      <c r="D966" s="2"/>
      <c r="E966" s="2"/>
      <c r="F966" s="2"/>
      <c r="G966" s="2"/>
      <c r="H966" s="2"/>
      <c r="I966" s="2"/>
      <c r="J966" s="2"/>
      <c r="K966" s="2"/>
      <c r="L966" s="2"/>
      <c r="M966" s="2"/>
      <c r="N966" s="2"/>
      <c r="O966" s="2"/>
      <c r="P966" s="366"/>
      <c r="Q966" s="366"/>
      <c r="S966" s="366"/>
      <c r="T966" s="366"/>
      <c r="V966"/>
      <c r="W966"/>
      <c r="X966"/>
      <c r="Y966"/>
      <c r="Z966"/>
      <c r="AA966"/>
      <c r="AB966"/>
      <c r="AC966"/>
      <c r="AD966"/>
      <c r="AE966"/>
    </row>
    <row r="967" spans="1:31" x14ac:dyDescent="0.25">
      <c r="A967" s="2007"/>
      <c r="B967" s="2007"/>
      <c r="C967" s="2"/>
      <c r="D967" s="2"/>
      <c r="E967" s="2"/>
      <c r="F967" s="2"/>
      <c r="G967" s="2"/>
      <c r="H967" s="2"/>
      <c r="I967" s="2"/>
      <c r="J967" s="2"/>
      <c r="K967" s="2"/>
      <c r="L967" s="2"/>
      <c r="M967" s="2"/>
      <c r="N967" s="2"/>
      <c r="O967" s="2"/>
      <c r="P967" s="366"/>
      <c r="Q967" s="366"/>
      <c r="S967" s="366"/>
      <c r="T967" s="366"/>
      <c r="V967"/>
      <c r="W967"/>
      <c r="X967"/>
      <c r="Y967"/>
      <c r="Z967"/>
      <c r="AA967"/>
      <c r="AB967"/>
      <c r="AC967"/>
      <c r="AD967"/>
      <c r="AE967"/>
    </row>
    <row r="968" spans="1:31" x14ac:dyDescent="0.25">
      <c r="A968" s="2007"/>
      <c r="B968" s="2007"/>
      <c r="C968" s="2"/>
      <c r="D968" s="2"/>
      <c r="E968" s="2"/>
      <c r="F968" s="2"/>
      <c r="G968" s="2"/>
      <c r="H968" s="2"/>
      <c r="I968" s="2"/>
      <c r="J968" s="2"/>
      <c r="K968" s="2"/>
      <c r="L968" s="2"/>
      <c r="M968" s="2"/>
      <c r="N968" s="2"/>
      <c r="O968" s="2"/>
      <c r="P968" s="366"/>
      <c r="Q968" s="366"/>
      <c r="S968" s="366"/>
      <c r="T968" s="366"/>
      <c r="V968"/>
      <c r="W968"/>
      <c r="X968"/>
      <c r="Y968"/>
      <c r="Z968"/>
      <c r="AA968"/>
      <c r="AB968"/>
      <c r="AC968"/>
      <c r="AD968"/>
      <c r="AE968"/>
    </row>
    <row r="969" spans="1:31" x14ac:dyDescent="0.25">
      <c r="A969" s="2007"/>
      <c r="B969" s="2007"/>
      <c r="C969" s="2"/>
      <c r="D969" s="2"/>
      <c r="E969" s="2"/>
      <c r="F969" s="2"/>
      <c r="G969" s="2"/>
      <c r="H969" s="2"/>
      <c r="I969" s="2"/>
      <c r="J969" s="2"/>
      <c r="K969" s="2"/>
      <c r="L969" s="2"/>
      <c r="M969" s="2"/>
      <c r="N969" s="2"/>
      <c r="O969" s="2"/>
      <c r="P969" s="366"/>
      <c r="Q969" s="366"/>
      <c r="S969" s="366"/>
      <c r="T969" s="366"/>
      <c r="V969"/>
      <c r="W969"/>
      <c r="X969"/>
      <c r="Y969"/>
      <c r="Z969"/>
      <c r="AA969"/>
      <c r="AB969"/>
      <c r="AC969"/>
      <c r="AD969"/>
      <c r="AE969"/>
    </row>
    <row r="970" spans="1:31" x14ac:dyDescent="0.25">
      <c r="A970" s="2007"/>
      <c r="B970" s="2007"/>
      <c r="C970" s="2"/>
      <c r="D970" s="2"/>
      <c r="E970" s="2"/>
      <c r="F970" s="2"/>
      <c r="G970" s="2"/>
      <c r="H970" s="2"/>
      <c r="I970" s="2"/>
      <c r="J970" s="2"/>
      <c r="K970" s="2"/>
      <c r="L970" s="2"/>
      <c r="M970" s="2"/>
      <c r="N970" s="2"/>
      <c r="O970" s="2"/>
      <c r="P970" s="366"/>
      <c r="Q970" s="366"/>
      <c r="S970" s="366"/>
      <c r="T970" s="366"/>
      <c r="V970"/>
      <c r="W970"/>
      <c r="X970"/>
      <c r="Y970"/>
      <c r="Z970"/>
      <c r="AA970"/>
      <c r="AB970"/>
      <c r="AC970"/>
      <c r="AD970"/>
      <c r="AE970"/>
    </row>
    <row r="971" spans="1:31" x14ac:dyDescent="0.25">
      <c r="A971" s="2007"/>
      <c r="B971" s="2007"/>
      <c r="C971" s="2"/>
      <c r="D971" s="2"/>
      <c r="E971" s="2"/>
      <c r="F971" s="2"/>
      <c r="G971" s="2"/>
      <c r="H971" s="2"/>
      <c r="I971" s="2"/>
      <c r="J971" s="2"/>
      <c r="K971" s="2"/>
      <c r="L971" s="2"/>
      <c r="M971" s="2"/>
      <c r="N971" s="2"/>
      <c r="O971" s="2"/>
      <c r="P971" s="366"/>
      <c r="Q971" s="366"/>
      <c r="S971" s="366"/>
      <c r="T971" s="366"/>
      <c r="V971"/>
      <c r="W971"/>
      <c r="X971"/>
      <c r="Y971"/>
      <c r="Z971"/>
      <c r="AA971"/>
      <c r="AB971"/>
      <c r="AC971"/>
      <c r="AD971"/>
      <c r="AE971"/>
    </row>
    <row r="972" spans="1:31" x14ac:dyDescent="0.25">
      <c r="A972" s="2007"/>
      <c r="B972" s="2007"/>
      <c r="C972" s="2"/>
      <c r="D972" s="2"/>
      <c r="E972" s="2"/>
      <c r="F972" s="2"/>
      <c r="G972" s="2"/>
      <c r="H972" s="2"/>
      <c r="I972" s="2"/>
      <c r="J972" s="2"/>
      <c r="K972" s="2"/>
      <c r="L972" s="2"/>
      <c r="M972" s="2"/>
      <c r="N972" s="2"/>
      <c r="O972" s="2"/>
      <c r="P972" s="366"/>
      <c r="Q972" s="366"/>
      <c r="S972" s="366"/>
      <c r="T972" s="366"/>
      <c r="V972"/>
      <c r="W972"/>
      <c r="X972"/>
      <c r="Y972"/>
      <c r="Z972"/>
      <c r="AA972"/>
      <c r="AB972"/>
      <c r="AC972"/>
      <c r="AD972"/>
      <c r="AE972"/>
    </row>
    <row r="973" spans="1:31" x14ac:dyDescent="0.25">
      <c r="A973" s="2007"/>
      <c r="B973" s="2007"/>
      <c r="C973" s="2"/>
      <c r="D973" s="2"/>
      <c r="E973" s="2"/>
      <c r="F973" s="2"/>
      <c r="G973" s="2"/>
      <c r="H973" s="2"/>
      <c r="I973" s="2"/>
      <c r="J973" s="2"/>
      <c r="K973" s="2"/>
      <c r="L973" s="2"/>
      <c r="M973" s="2"/>
      <c r="N973" s="2"/>
      <c r="O973" s="2"/>
      <c r="P973" s="366"/>
      <c r="Q973" s="366"/>
      <c r="S973" s="366"/>
      <c r="T973" s="366"/>
      <c r="V973"/>
      <c r="W973"/>
      <c r="X973"/>
      <c r="Y973"/>
      <c r="Z973"/>
      <c r="AA973"/>
      <c r="AB973"/>
      <c r="AC973"/>
      <c r="AD973"/>
      <c r="AE973"/>
    </row>
    <row r="974" spans="1:31" x14ac:dyDescent="0.25">
      <c r="A974" s="2007"/>
      <c r="B974" s="2007"/>
      <c r="C974" s="2"/>
      <c r="D974" s="2"/>
      <c r="E974" s="2"/>
      <c r="F974" s="2"/>
      <c r="G974" s="2"/>
      <c r="H974" s="2"/>
      <c r="I974" s="2"/>
      <c r="J974" s="2"/>
      <c r="K974" s="2"/>
      <c r="L974" s="2"/>
      <c r="M974" s="2"/>
      <c r="N974" s="2"/>
      <c r="O974" s="2"/>
      <c r="P974" s="366"/>
      <c r="Q974" s="366"/>
      <c r="S974" s="366"/>
      <c r="T974" s="366"/>
      <c r="V974"/>
      <c r="W974"/>
      <c r="X974"/>
      <c r="Y974"/>
      <c r="Z974"/>
      <c r="AA974"/>
      <c r="AB974"/>
      <c r="AC974"/>
      <c r="AD974"/>
      <c r="AE974"/>
    </row>
    <row r="975" spans="1:31" x14ac:dyDescent="0.25">
      <c r="A975" s="2007"/>
      <c r="B975" s="2007"/>
      <c r="C975" s="2"/>
      <c r="D975" s="2"/>
      <c r="E975" s="2"/>
      <c r="F975" s="2"/>
      <c r="G975" s="2"/>
      <c r="H975" s="2"/>
      <c r="I975" s="2"/>
      <c r="J975" s="2"/>
      <c r="K975" s="2"/>
      <c r="L975" s="2"/>
      <c r="M975" s="2"/>
      <c r="N975" s="2"/>
      <c r="O975" s="2"/>
      <c r="P975" s="366"/>
      <c r="Q975" s="366"/>
      <c r="S975" s="366"/>
      <c r="T975" s="366"/>
      <c r="V975"/>
      <c r="W975"/>
      <c r="X975"/>
      <c r="Y975"/>
      <c r="Z975"/>
      <c r="AA975"/>
      <c r="AB975"/>
      <c r="AC975"/>
      <c r="AD975"/>
      <c r="AE975"/>
    </row>
    <row r="976" spans="1:31" x14ac:dyDescent="0.25">
      <c r="A976" s="2007"/>
      <c r="B976" s="2007"/>
      <c r="C976" s="2"/>
      <c r="D976" s="2"/>
      <c r="E976" s="2"/>
      <c r="F976" s="2"/>
      <c r="G976" s="2"/>
      <c r="H976" s="2"/>
      <c r="I976" s="2"/>
      <c r="J976" s="2"/>
      <c r="K976" s="2"/>
      <c r="L976" s="2"/>
      <c r="M976" s="2"/>
      <c r="N976" s="2"/>
      <c r="O976" s="2"/>
      <c r="P976" s="366"/>
      <c r="Q976" s="366"/>
      <c r="S976" s="366"/>
      <c r="T976" s="366"/>
      <c r="V976"/>
      <c r="W976"/>
      <c r="X976"/>
      <c r="Y976"/>
      <c r="Z976"/>
      <c r="AA976"/>
      <c r="AB976"/>
      <c r="AC976"/>
      <c r="AD976"/>
      <c r="AE976"/>
    </row>
    <row r="977" spans="1:31" x14ac:dyDescent="0.25">
      <c r="A977" s="2007"/>
      <c r="B977" s="2007"/>
      <c r="C977" s="2"/>
      <c r="D977" s="2"/>
      <c r="E977" s="2"/>
      <c r="F977" s="2"/>
      <c r="G977" s="2"/>
      <c r="H977" s="2"/>
      <c r="I977" s="2"/>
      <c r="J977" s="2"/>
      <c r="K977" s="2"/>
      <c r="L977" s="2"/>
      <c r="M977" s="2"/>
      <c r="N977" s="2"/>
      <c r="O977" s="2"/>
      <c r="P977" s="366"/>
      <c r="Q977" s="366"/>
      <c r="S977" s="366"/>
      <c r="T977" s="366"/>
      <c r="V977"/>
      <c r="W977"/>
      <c r="X977"/>
      <c r="Y977"/>
      <c r="Z977"/>
      <c r="AA977"/>
      <c r="AB977"/>
      <c r="AC977"/>
      <c r="AD977"/>
      <c r="AE977"/>
    </row>
    <row r="978" spans="1:31" x14ac:dyDescent="0.25">
      <c r="A978" s="2007"/>
      <c r="B978" s="2007"/>
      <c r="C978" s="2"/>
      <c r="D978" s="2"/>
      <c r="E978" s="2"/>
      <c r="F978" s="2"/>
      <c r="G978" s="2"/>
      <c r="H978" s="2"/>
      <c r="I978" s="2"/>
      <c r="J978" s="2"/>
      <c r="K978" s="2"/>
      <c r="L978" s="2"/>
      <c r="M978" s="2"/>
      <c r="N978" s="2"/>
      <c r="O978" s="2"/>
      <c r="P978" s="366"/>
      <c r="Q978" s="366"/>
      <c r="S978" s="366"/>
      <c r="T978" s="366"/>
      <c r="V978"/>
      <c r="W978"/>
      <c r="X978"/>
      <c r="Y978"/>
      <c r="Z978"/>
      <c r="AA978"/>
      <c r="AB978"/>
      <c r="AC978"/>
      <c r="AD978"/>
      <c r="AE978"/>
    </row>
    <row r="979" spans="1:31" x14ac:dyDescent="0.25">
      <c r="A979" s="2007"/>
      <c r="B979" s="2007"/>
      <c r="C979" s="2"/>
      <c r="D979" s="2"/>
      <c r="E979" s="2"/>
      <c r="F979" s="2"/>
      <c r="G979" s="2"/>
      <c r="H979" s="2"/>
      <c r="I979" s="2"/>
      <c r="J979" s="2"/>
      <c r="K979" s="2"/>
      <c r="L979" s="2"/>
      <c r="M979" s="2"/>
      <c r="N979" s="2"/>
      <c r="O979" s="2"/>
      <c r="P979" s="366"/>
      <c r="Q979" s="366"/>
      <c r="S979" s="366"/>
      <c r="T979" s="366"/>
      <c r="V979"/>
      <c r="W979"/>
      <c r="X979"/>
      <c r="Y979"/>
      <c r="Z979"/>
      <c r="AA979"/>
      <c r="AB979"/>
      <c r="AC979"/>
      <c r="AD979"/>
      <c r="AE979"/>
    </row>
    <row r="980" spans="1:31" x14ac:dyDescent="0.25">
      <c r="A980" s="2007"/>
      <c r="B980" s="2007"/>
      <c r="C980" s="2"/>
      <c r="D980" s="2"/>
      <c r="E980" s="2"/>
      <c r="F980" s="2"/>
      <c r="G980" s="2"/>
      <c r="H980" s="2"/>
      <c r="I980" s="2"/>
      <c r="J980" s="2"/>
      <c r="K980" s="2"/>
      <c r="L980" s="2"/>
      <c r="M980" s="2"/>
      <c r="N980" s="2"/>
      <c r="O980" s="2"/>
      <c r="P980" s="366"/>
      <c r="Q980" s="366"/>
      <c r="S980" s="366"/>
      <c r="T980" s="366"/>
      <c r="V980"/>
      <c r="W980"/>
      <c r="X980"/>
      <c r="Y980"/>
      <c r="Z980"/>
      <c r="AA980"/>
      <c r="AB980"/>
      <c r="AC980"/>
      <c r="AD980"/>
      <c r="AE980"/>
    </row>
    <row r="981" spans="1:31" x14ac:dyDescent="0.25">
      <c r="A981" s="2007"/>
      <c r="B981" s="2007"/>
      <c r="C981" s="2"/>
      <c r="D981" s="2"/>
      <c r="E981" s="2"/>
      <c r="F981" s="2"/>
      <c r="G981" s="2"/>
      <c r="H981" s="2"/>
      <c r="I981" s="2"/>
      <c r="J981" s="2"/>
      <c r="K981" s="2"/>
      <c r="L981" s="2"/>
      <c r="M981" s="2"/>
      <c r="N981" s="2"/>
      <c r="O981" s="2"/>
      <c r="P981" s="366"/>
      <c r="Q981" s="366"/>
      <c r="S981" s="366"/>
      <c r="T981" s="366"/>
      <c r="V981"/>
      <c r="W981"/>
      <c r="X981"/>
      <c r="Y981"/>
      <c r="Z981"/>
      <c r="AA981"/>
      <c r="AB981"/>
      <c r="AC981"/>
      <c r="AD981"/>
      <c r="AE981"/>
    </row>
    <row r="982" spans="1:31" x14ac:dyDescent="0.25">
      <c r="A982" s="2007"/>
      <c r="B982" s="2007"/>
      <c r="C982" s="2"/>
      <c r="D982" s="2"/>
      <c r="E982" s="2"/>
      <c r="F982" s="2"/>
      <c r="G982" s="2"/>
      <c r="H982" s="2"/>
      <c r="I982" s="2"/>
      <c r="J982" s="2"/>
      <c r="K982" s="2"/>
      <c r="L982" s="2"/>
      <c r="M982" s="2"/>
      <c r="N982" s="2"/>
      <c r="O982" s="2"/>
      <c r="P982" s="366"/>
      <c r="Q982" s="366"/>
      <c r="S982" s="366"/>
      <c r="T982" s="366"/>
      <c r="V982"/>
      <c r="W982"/>
      <c r="X982"/>
      <c r="Y982"/>
      <c r="Z982"/>
      <c r="AA982"/>
      <c r="AB982"/>
      <c r="AC982"/>
      <c r="AD982"/>
      <c r="AE982"/>
    </row>
    <row r="983" spans="1:31" x14ac:dyDescent="0.25">
      <c r="A983" s="2007"/>
      <c r="B983" s="2007"/>
      <c r="C983" s="2"/>
      <c r="D983" s="2"/>
      <c r="E983" s="2"/>
      <c r="F983" s="2"/>
      <c r="G983" s="2"/>
      <c r="H983" s="2"/>
      <c r="I983" s="2"/>
      <c r="J983" s="2"/>
      <c r="K983" s="2"/>
      <c r="L983" s="2"/>
      <c r="M983" s="2"/>
      <c r="N983" s="2"/>
      <c r="O983" s="2"/>
      <c r="P983" s="366"/>
      <c r="Q983" s="366"/>
      <c r="S983" s="366"/>
      <c r="T983" s="366"/>
      <c r="V983"/>
      <c r="W983"/>
      <c r="X983"/>
      <c r="Y983"/>
      <c r="Z983"/>
      <c r="AA983"/>
      <c r="AB983"/>
      <c r="AC983"/>
      <c r="AD983"/>
      <c r="AE983"/>
    </row>
    <row r="984" spans="1:31" x14ac:dyDescent="0.25">
      <c r="A984" s="2007"/>
      <c r="B984" s="2007"/>
      <c r="C984" s="2"/>
      <c r="D984" s="2"/>
      <c r="E984" s="2"/>
      <c r="F984" s="2"/>
      <c r="G984" s="2"/>
      <c r="H984" s="2"/>
      <c r="I984" s="2"/>
      <c r="J984" s="2"/>
      <c r="K984" s="2"/>
      <c r="L984" s="2"/>
      <c r="M984" s="2"/>
      <c r="N984" s="2"/>
      <c r="O984" s="2"/>
      <c r="P984" s="366"/>
      <c r="Q984" s="366"/>
      <c r="S984" s="366"/>
      <c r="T984" s="366"/>
      <c r="V984"/>
      <c r="W984"/>
      <c r="X984"/>
      <c r="Y984"/>
      <c r="Z984"/>
      <c r="AA984"/>
      <c r="AB984"/>
      <c r="AC984"/>
      <c r="AD984"/>
      <c r="AE984"/>
    </row>
    <row r="985" spans="1:31" x14ac:dyDescent="0.25">
      <c r="A985" s="2007"/>
      <c r="B985" s="2007"/>
      <c r="C985" s="2"/>
      <c r="D985" s="2"/>
      <c r="E985" s="2"/>
      <c r="F985" s="2"/>
      <c r="G985" s="2"/>
      <c r="H985" s="2"/>
      <c r="I985" s="2"/>
      <c r="J985" s="2"/>
      <c r="K985" s="2"/>
      <c r="L985" s="2"/>
      <c r="M985" s="2"/>
      <c r="N985" s="2"/>
      <c r="O985" s="2"/>
      <c r="P985" s="366"/>
      <c r="Q985" s="366"/>
      <c r="S985" s="366"/>
      <c r="T985" s="366"/>
      <c r="V985"/>
      <c r="W985"/>
      <c r="X985"/>
      <c r="Y985"/>
      <c r="Z985"/>
      <c r="AA985"/>
      <c r="AB985"/>
      <c r="AC985"/>
      <c r="AD985"/>
      <c r="AE985"/>
    </row>
    <row r="986" spans="1:31" x14ac:dyDescent="0.25">
      <c r="A986" s="2007"/>
      <c r="B986" s="2007"/>
      <c r="C986" s="2"/>
      <c r="D986" s="2"/>
      <c r="E986" s="2"/>
      <c r="F986" s="2"/>
      <c r="G986" s="2"/>
      <c r="H986" s="2"/>
      <c r="I986" s="2"/>
      <c r="J986" s="2"/>
      <c r="K986" s="2"/>
      <c r="L986" s="2"/>
      <c r="M986" s="2"/>
      <c r="N986" s="2"/>
      <c r="O986" s="2"/>
      <c r="P986" s="366"/>
      <c r="Q986" s="366"/>
      <c r="S986" s="366"/>
      <c r="T986" s="366"/>
      <c r="V986"/>
      <c r="W986"/>
      <c r="X986"/>
      <c r="Y986"/>
      <c r="Z986"/>
      <c r="AA986"/>
      <c r="AB986"/>
      <c r="AC986"/>
      <c r="AD986"/>
      <c r="AE986"/>
    </row>
    <row r="987" spans="1:31" x14ac:dyDescent="0.25">
      <c r="A987" s="2007"/>
      <c r="B987" s="2007"/>
      <c r="C987" s="2"/>
      <c r="D987" s="2"/>
      <c r="E987" s="2"/>
      <c r="F987" s="2"/>
      <c r="G987" s="2"/>
      <c r="H987" s="2"/>
      <c r="I987" s="2"/>
      <c r="J987" s="2"/>
      <c r="K987" s="2"/>
      <c r="L987" s="2"/>
      <c r="M987" s="2"/>
      <c r="N987" s="2"/>
      <c r="O987" s="2"/>
      <c r="P987" s="366"/>
      <c r="Q987" s="366"/>
      <c r="S987" s="366"/>
      <c r="T987" s="366"/>
      <c r="V987"/>
      <c r="W987"/>
      <c r="X987"/>
      <c r="Y987"/>
      <c r="Z987"/>
      <c r="AA987"/>
      <c r="AB987"/>
      <c r="AC987"/>
      <c r="AD987"/>
      <c r="AE987"/>
    </row>
    <row r="988" spans="1:31" x14ac:dyDescent="0.25">
      <c r="A988" s="2007"/>
      <c r="B988" s="2007"/>
      <c r="C988" s="2"/>
      <c r="D988" s="2"/>
      <c r="E988" s="2"/>
      <c r="F988" s="2"/>
      <c r="G988" s="2"/>
      <c r="H988" s="2"/>
      <c r="I988" s="2"/>
      <c r="J988" s="2"/>
      <c r="K988" s="2"/>
      <c r="L988" s="2"/>
      <c r="M988" s="2"/>
      <c r="N988" s="2"/>
      <c r="O988" s="2"/>
      <c r="P988" s="366"/>
      <c r="Q988" s="366"/>
      <c r="S988" s="366"/>
      <c r="T988" s="366"/>
      <c r="V988"/>
      <c r="W988"/>
      <c r="X988"/>
      <c r="Y988"/>
      <c r="Z988"/>
      <c r="AA988"/>
      <c r="AB988"/>
      <c r="AC988"/>
      <c r="AD988"/>
      <c r="AE988"/>
    </row>
    <row r="989" spans="1:31" x14ac:dyDescent="0.25">
      <c r="A989" s="2007"/>
      <c r="B989" s="2007"/>
      <c r="C989" s="2"/>
      <c r="D989" s="2"/>
      <c r="E989" s="2"/>
      <c r="F989" s="2"/>
      <c r="G989" s="2"/>
      <c r="H989" s="2"/>
      <c r="I989" s="2"/>
      <c r="J989" s="2"/>
      <c r="K989" s="2"/>
      <c r="L989" s="2"/>
      <c r="M989" s="2"/>
      <c r="N989" s="2"/>
      <c r="O989" s="2"/>
      <c r="P989" s="366"/>
      <c r="Q989" s="366"/>
      <c r="S989" s="366"/>
      <c r="T989" s="366"/>
      <c r="V989"/>
      <c r="W989"/>
      <c r="X989"/>
      <c r="Y989"/>
      <c r="Z989"/>
      <c r="AA989"/>
      <c r="AB989"/>
      <c r="AC989"/>
      <c r="AD989"/>
      <c r="AE989"/>
    </row>
    <row r="990" spans="1:31" x14ac:dyDescent="0.25">
      <c r="A990" s="2007"/>
      <c r="B990" s="2007"/>
      <c r="C990" s="2"/>
      <c r="D990" s="2"/>
      <c r="E990" s="2"/>
      <c r="F990" s="2"/>
      <c r="G990" s="2"/>
      <c r="H990" s="2"/>
      <c r="I990" s="2"/>
      <c r="J990" s="2"/>
      <c r="K990" s="2"/>
      <c r="L990" s="2"/>
      <c r="M990" s="2"/>
      <c r="N990" s="2"/>
      <c r="O990" s="2"/>
      <c r="P990" s="366"/>
      <c r="Q990" s="366"/>
      <c r="S990" s="366"/>
      <c r="T990" s="366"/>
      <c r="V990"/>
      <c r="W990"/>
      <c r="X990"/>
      <c r="Y990"/>
      <c r="Z990"/>
      <c r="AA990"/>
      <c r="AB990"/>
      <c r="AC990"/>
      <c r="AD990"/>
      <c r="AE990"/>
    </row>
    <row r="991" spans="1:31" x14ac:dyDescent="0.25">
      <c r="A991" s="2007"/>
      <c r="B991" s="2007"/>
      <c r="C991" s="2"/>
      <c r="D991" s="2"/>
      <c r="E991" s="2"/>
      <c r="F991" s="2"/>
      <c r="G991" s="2"/>
      <c r="H991" s="2"/>
      <c r="I991" s="2"/>
      <c r="J991" s="2"/>
      <c r="K991" s="2"/>
      <c r="L991" s="2"/>
      <c r="M991" s="2"/>
      <c r="N991" s="2"/>
      <c r="O991" s="2"/>
      <c r="P991" s="366"/>
      <c r="Q991" s="366"/>
      <c r="S991" s="366"/>
      <c r="T991" s="366"/>
      <c r="V991"/>
      <c r="W991"/>
      <c r="X991"/>
      <c r="Y991"/>
      <c r="Z991"/>
      <c r="AA991"/>
      <c r="AB991"/>
      <c r="AC991"/>
      <c r="AD991"/>
      <c r="AE991"/>
    </row>
    <row r="992" spans="1:31" x14ac:dyDescent="0.25">
      <c r="A992" s="2007"/>
      <c r="B992" s="2007"/>
      <c r="C992" s="2"/>
      <c r="D992" s="2"/>
      <c r="E992" s="2"/>
      <c r="F992" s="2"/>
      <c r="G992" s="2"/>
      <c r="H992" s="2"/>
      <c r="I992" s="2"/>
      <c r="J992" s="2"/>
      <c r="K992" s="2"/>
      <c r="L992" s="2"/>
      <c r="M992" s="2"/>
      <c r="N992" s="2"/>
      <c r="O992" s="2"/>
      <c r="P992" s="366"/>
      <c r="Q992" s="366"/>
      <c r="S992" s="366"/>
      <c r="T992" s="366"/>
      <c r="V992"/>
      <c r="W992"/>
      <c r="X992"/>
      <c r="Y992"/>
      <c r="Z992"/>
      <c r="AA992"/>
      <c r="AB992"/>
      <c r="AC992"/>
      <c r="AD992"/>
      <c r="AE992"/>
    </row>
    <row r="993" spans="1:31" x14ac:dyDescent="0.25">
      <c r="A993" s="2007"/>
      <c r="B993" s="2007"/>
      <c r="C993" s="2"/>
      <c r="D993" s="2"/>
      <c r="E993" s="2"/>
      <c r="F993" s="2"/>
      <c r="G993" s="2"/>
      <c r="H993" s="2"/>
      <c r="I993" s="2"/>
      <c r="J993" s="2"/>
      <c r="K993" s="2"/>
      <c r="L993" s="2"/>
      <c r="M993" s="2"/>
      <c r="N993" s="2"/>
      <c r="O993" s="2"/>
      <c r="P993" s="366"/>
      <c r="Q993" s="366"/>
      <c r="S993" s="366"/>
      <c r="T993" s="366"/>
      <c r="V993"/>
      <c r="W993"/>
      <c r="X993"/>
      <c r="Y993"/>
      <c r="Z993"/>
      <c r="AA993"/>
      <c r="AB993"/>
      <c r="AC993"/>
      <c r="AD993"/>
      <c r="AE993"/>
    </row>
    <row r="994" spans="1:31" x14ac:dyDescent="0.25">
      <c r="A994" s="2007"/>
      <c r="B994" s="2007"/>
      <c r="C994" s="2"/>
      <c r="D994" s="2"/>
      <c r="E994" s="2"/>
      <c r="F994" s="2"/>
      <c r="G994" s="2"/>
      <c r="H994" s="2"/>
      <c r="I994" s="2"/>
      <c r="J994" s="2"/>
      <c r="K994" s="2"/>
      <c r="L994" s="2"/>
      <c r="M994" s="2"/>
      <c r="N994" s="2"/>
      <c r="O994" s="2"/>
      <c r="P994" s="366"/>
      <c r="Q994" s="366"/>
      <c r="S994" s="366"/>
      <c r="T994" s="366"/>
      <c r="V994"/>
      <c r="W994"/>
      <c r="X994"/>
      <c r="Y994"/>
      <c r="Z994"/>
      <c r="AA994"/>
      <c r="AB994"/>
      <c r="AC994"/>
      <c r="AD994"/>
      <c r="AE994"/>
    </row>
    <row r="995" spans="1:31" x14ac:dyDescent="0.25">
      <c r="A995" s="2007"/>
      <c r="B995" s="2007"/>
      <c r="C995" s="2"/>
      <c r="D995" s="2"/>
      <c r="E995" s="2"/>
      <c r="F995" s="2"/>
      <c r="G995" s="2"/>
      <c r="H995" s="2"/>
      <c r="I995" s="2"/>
      <c r="J995" s="2"/>
      <c r="K995" s="2"/>
      <c r="L995" s="2"/>
      <c r="M995" s="2"/>
      <c r="N995" s="2"/>
      <c r="O995" s="2"/>
      <c r="P995" s="366"/>
      <c r="Q995" s="366"/>
      <c r="S995" s="366"/>
      <c r="T995" s="366"/>
      <c r="V995"/>
      <c r="W995"/>
      <c r="X995"/>
      <c r="Y995"/>
      <c r="Z995"/>
      <c r="AA995"/>
      <c r="AB995"/>
      <c r="AC995"/>
      <c r="AD995"/>
      <c r="AE995"/>
    </row>
    <row r="996" spans="1:31" x14ac:dyDescent="0.25">
      <c r="A996" s="2007"/>
      <c r="B996" s="2007"/>
      <c r="C996" s="2"/>
      <c r="D996" s="2"/>
      <c r="E996" s="2"/>
      <c r="F996" s="2"/>
      <c r="G996" s="2"/>
      <c r="H996" s="2"/>
      <c r="I996" s="2"/>
      <c r="J996" s="2"/>
      <c r="K996" s="2"/>
      <c r="L996" s="2"/>
      <c r="M996" s="2"/>
      <c r="N996" s="2"/>
      <c r="O996" s="2"/>
      <c r="P996" s="366"/>
      <c r="Q996" s="366"/>
      <c r="S996" s="366"/>
      <c r="T996" s="366"/>
      <c r="V996"/>
      <c r="W996"/>
      <c r="X996"/>
      <c r="Y996"/>
      <c r="Z996"/>
      <c r="AA996"/>
      <c r="AB996"/>
      <c r="AC996"/>
      <c r="AD996"/>
      <c r="AE996"/>
    </row>
    <row r="997" spans="1:31" x14ac:dyDescent="0.25">
      <c r="A997" s="2007"/>
      <c r="B997" s="2007"/>
      <c r="C997" s="2"/>
      <c r="D997" s="2"/>
      <c r="E997" s="2"/>
      <c r="F997" s="2"/>
      <c r="G997" s="2"/>
      <c r="H997" s="2"/>
      <c r="I997" s="2"/>
      <c r="J997" s="2"/>
      <c r="K997" s="2"/>
      <c r="L997" s="2"/>
      <c r="M997" s="2"/>
      <c r="N997" s="2"/>
      <c r="O997" s="2"/>
      <c r="P997" s="366"/>
      <c r="Q997" s="366"/>
      <c r="S997" s="366"/>
      <c r="T997" s="366"/>
      <c r="V997"/>
      <c r="W997"/>
      <c r="X997"/>
      <c r="Y997"/>
      <c r="Z997"/>
      <c r="AA997"/>
      <c r="AB997"/>
      <c r="AC997"/>
      <c r="AD997"/>
      <c r="AE997"/>
    </row>
    <row r="998" spans="1:31" x14ac:dyDescent="0.25">
      <c r="A998" s="2007"/>
      <c r="B998" s="2007"/>
      <c r="C998" s="2"/>
      <c r="D998" s="2"/>
      <c r="E998" s="2"/>
      <c r="F998" s="2"/>
      <c r="G998" s="2"/>
      <c r="H998" s="2"/>
      <c r="I998" s="2"/>
      <c r="J998" s="2"/>
      <c r="K998" s="2"/>
      <c r="L998" s="2"/>
      <c r="M998" s="2"/>
      <c r="N998" s="2"/>
      <c r="O998" s="2"/>
      <c r="P998" s="366"/>
      <c r="Q998" s="366"/>
      <c r="S998" s="366"/>
      <c r="T998" s="366"/>
      <c r="V998"/>
      <c r="W998"/>
      <c r="X998"/>
      <c r="Y998"/>
      <c r="Z998"/>
      <c r="AA998"/>
      <c r="AB998"/>
      <c r="AC998"/>
      <c r="AD998"/>
      <c r="AE998"/>
    </row>
    <row r="999" spans="1:31" x14ac:dyDescent="0.25">
      <c r="A999" s="2007"/>
      <c r="B999" s="2007"/>
      <c r="C999" s="2"/>
      <c r="D999" s="2"/>
      <c r="E999" s="2"/>
      <c r="F999" s="2"/>
      <c r="G999" s="2"/>
      <c r="H999" s="2"/>
      <c r="I999" s="2"/>
      <c r="J999" s="2"/>
      <c r="K999" s="2"/>
      <c r="L999" s="2"/>
      <c r="M999" s="2"/>
      <c r="N999" s="2"/>
      <c r="O999" s="2"/>
      <c r="P999" s="366"/>
      <c r="Q999" s="366"/>
      <c r="S999" s="366"/>
      <c r="T999" s="366"/>
      <c r="V999"/>
      <c r="W999"/>
      <c r="X999"/>
      <c r="Y999"/>
      <c r="Z999"/>
      <c r="AA999"/>
      <c r="AB999"/>
      <c r="AC999"/>
      <c r="AD999"/>
      <c r="AE999"/>
    </row>
    <row r="1000" spans="1:31" x14ac:dyDescent="0.25">
      <c r="A1000" s="2007"/>
      <c r="B1000" s="2007"/>
      <c r="C1000" s="2"/>
      <c r="D1000" s="2"/>
      <c r="E1000" s="2"/>
      <c r="F1000" s="2"/>
      <c r="G1000" s="2"/>
      <c r="H1000" s="2"/>
      <c r="I1000" s="2"/>
      <c r="J1000" s="2"/>
      <c r="K1000" s="2"/>
      <c r="L1000" s="2"/>
      <c r="M1000" s="2"/>
      <c r="N1000" s="2"/>
      <c r="O1000" s="2"/>
      <c r="P1000" s="366"/>
      <c r="Q1000" s="366"/>
      <c r="S1000" s="366"/>
      <c r="T1000" s="366"/>
      <c r="V1000"/>
      <c r="W1000"/>
      <c r="X1000"/>
      <c r="Y1000"/>
      <c r="Z1000"/>
      <c r="AA1000"/>
      <c r="AB1000"/>
      <c r="AC1000"/>
      <c r="AD1000"/>
      <c r="AE1000"/>
    </row>
    <row r="1001" spans="1:31" x14ac:dyDescent="0.25">
      <c r="A1001" s="2007"/>
      <c r="B1001" s="2007"/>
      <c r="C1001" s="2"/>
      <c r="D1001" s="2"/>
      <c r="E1001" s="2"/>
      <c r="F1001" s="2"/>
      <c r="G1001" s="2"/>
      <c r="H1001" s="2"/>
      <c r="I1001" s="2"/>
      <c r="J1001" s="2"/>
      <c r="K1001" s="2"/>
      <c r="L1001" s="2"/>
      <c r="M1001" s="2"/>
      <c r="N1001" s="2"/>
      <c r="O1001" s="2"/>
      <c r="P1001" s="366"/>
      <c r="Q1001" s="366"/>
      <c r="S1001" s="366"/>
      <c r="T1001" s="366"/>
      <c r="V1001"/>
      <c r="W1001"/>
      <c r="X1001"/>
      <c r="Y1001"/>
      <c r="Z1001"/>
      <c r="AA1001"/>
      <c r="AB1001"/>
      <c r="AC1001"/>
      <c r="AD1001"/>
      <c r="AE1001"/>
    </row>
    <row r="1002" spans="1:31" x14ac:dyDescent="0.25">
      <c r="A1002" s="2007"/>
      <c r="B1002" s="2007"/>
      <c r="C1002" s="2"/>
      <c r="D1002" s="2"/>
      <c r="E1002" s="2"/>
      <c r="F1002" s="2"/>
      <c r="G1002" s="2"/>
      <c r="H1002" s="2"/>
      <c r="I1002" s="2"/>
      <c r="J1002" s="2"/>
      <c r="K1002" s="2"/>
      <c r="L1002" s="2"/>
      <c r="M1002" s="2"/>
      <c r="N1002" s="2"/>
      <c r="O1002" s="2"/>
      <c r="P1002" s="366"/>
      <c r="Q1002" s="366"/>
      <c r="S1002" s="366"/>
      <c r="T1002" s="366"/>
      <c r="V1002"/>
      <c r="W1002"/>
      <c r="X1002"/>
      <c r="Y1002"/>
      <c r="Z1002"/>
      <c r="AA1002"/>
      <c r="AB1002"/>
      <c r="AC1002"/>
      <c r="AD1002"/>
      <c r="AE1002"/>
    </row>
    <row r="1003" spans="1:31" x14ac:dyDescent="0.25">
      <c r="A1003" s="2007"/>
      <c r="B1003" s="2007"/>
      <c r="C1003" s="2"/>
      <c r="D1003" s="2"/>
      <c r="E1003" s="2"/>
      <c r="F1003" s="2"/>
      <c r="G1003" s="2"/>
      <c r="H1003" s="2"/>
      <c r="I1003" s="2"/>
      <c r="J1003" s="2"/>
      <c r="K1003" s="2"/>
      <c r="L1003" s="2"/>
      <c r="M1003" s="2"/>
      <c r="N1003" s="2"/>
      <c r="O1003" s="2"/>
      <c r="P1003" s="366"/>
      <c r="Q1003" s="366"/>
      <c r="S1003" s="366"/>
      <c r="T1003" s="366"/>
      <c r="V1003"/>
      <c r="W1003"/>
      <c r="X1003"/>
      <c r="Y1003"/>
      <c r="Z1003"/>
      <c r="AA1003"/>
      <c r="AB1003"/>
      <c r="AC1003"/>
      <c r="AD1003"/>
      <c r="AE1003"/>
    </row>
    <row r="1004" spans="1:31" x14ac:dyDescent="0.25">
      <c r="A1004" s="2007"/>
      <c r="B1004" s="2007"/>
      <c r="C1004" s="2"/>
      <c r="D1004" s="2"/>
      <c r="E1004" s="2"/>
      <c r="F1004" s="2"/>
      <c r="G1004" s="2"/>
      <c r="H1004" s="2"/>
      <c r="I1004" s="2"/>
      <c r="J1004" s="2"/>
      <c r="K1004" s="2"/>
      <c r="L1004" s="2"/>
      <c r="M1004" s="2"/>
      <c r="N1004" s="2"/>
      <c r="O1004" s="2"/>
      <c r="P1004" s="366"/>
      <c r="Q1004" s="366"/>
      <c r="S1004" s="366"/>
      <c r="T1004" s="366"/>
      <c r="V1004"/>
      <c r="W1004"/>
      <c r="X1004"/>
      <c r="Y1004"/>
      <c r="Z1004"/>
      <c r="AA1004"/>
      <c r="AB1004"/>
      <c r="AC1004"/>
      <c r="AD1004"/>
      <c r="AE1004"/>
    </row>
    <row r="1005" spans="1:31" x14ac:dyDescent="0.25">
      <c r="A1005" s="2007"/>
      <c r="B1005" s="2007"/>
      <c r="C1005" s="2"/>
      <c r="D1005" s="2"/>
      <c r="E1005" s="2"/>
      <c r="F1005" s="2"/>
      <c r="G1005" s="2"/>
      <c r="H1005" s="2"/>
      <c r="I1005" s="2"/>
      <c r="J1005" s="2"/>
      <c r="K1005" s="2"/>
      <c r="L1005" s="2"/>
      <c r="M1005" s="2"/>
      <c r="N1005" s="2"/>
      <c r="O1005" s="2"/>
      <c r="P1005" s="366"/>
      <c r="Q1005" s="366"/>
      <c r="S1005" s="366"/>
      <c r="T1005" s="366"/>
      <c r="V1005"/>
      <c r="W1005"/>
      <c r="X1005"/>
      <c r="Y1005"/>
      <c r="Z1005"/>
      <c r="AA1005"/>
      <c r="AB1005"/>
      <c r="AC1005"/>
      <c r="AD1005"/>
      <c r="AE1005"/>
    </row>
    <row r="1006" spans="1:31" x14ac:dyDescent="0.25">
      <c r="A1006" s="2007"/>
      <c r="B1006" s="2007"/>
      <c r="C1006" s="2"/>
      <c r="D1006" s="2"/>
      <c r="E1006" s="2"/>
      <c r="F1006" s="2"/>
      <c r="G1006" s="2"/>
      <c r="H1006" s="2"/>
      <c r="I1006" s="2"/>
      <c r="J1006" s="2"/>
      <c r="K1006" s="2"/>
      <c r="L1006" s="2"/>
      <c r="M1006" s="2"/>
      <c r="N1006" s="2"/>
      <c r="O1006" s="2"/>
      <c r="P1006" s="366"/>
      <c r="Q1006" s="366"/>
      <c r="S1006" s="366"/>
      <c r="T1006" s="366"/>
      <c r="V1006"/>
      <c r="W1006"/>
      <c r="X1006"/>
      <c r="Y1006"/>
      <c r="Z1006"/>
      <c r="AA1006"/>
      <c r="AB1006"/>
      <c r="AC1006"/>
      <c r="AD1006"/>
      <c r="AE1006"/>
    </row>
    <row r="1007" spans="1:31" x14ac:dyDescent="0.25">
      <c r="A1007" s="2007"/>
      <c r="B1007" s="2007"/>
      <c r="C1007" s="2"/>
      <c r="D1007" s="2"/>
      <c r="E1007" s="2"/>
      <c r="F1007" s="2"/>
      <c r="G1007" s="2"/>
      <c r="H1007" s="2"/>
      <c r="I1007" s="2"/>
      <c r="J1007" s="2"/>
      <c r="K1007" s="2"/>
      <c r="L1007" s="2"/>
      <c r="M1007" s="2"/>
      <c r="N1007" s="2"/>
      <c r="O1007" s="2"/>
      <c r="P1007" s="366"/>
      <c r="Q1007" s="366"/>
      <c r="S1007" s="366"/>
      <c r="T1007" s="366"/>
      <c r="V1007"/>
      <c r="W1007"/>
      <c r="X1007"/>
      <c r="Y1007"/>
      <c r="Z1007"/>
      <c r="AA1007"/>
      <c r="AB1007"/>
      <c r="AC1007"/>
      <c r="AD1007"/>
      <c r="AE1007"/>
    </row>
    <row r="1008" spans="1:31" x14ac:dyDescent="0.25">
      <c r="A1008" s="2007"/>
      <c r="B1008" s="2007"/>
      <c r="C1008" s="2"/>
      <c r="D1008" s="2"/>
      <c r="E1008" s="2"/>
      <c r="F1008" s="2"/>
      <c r="G1008" s="2"/>
      <c r="H1008" s="2"/>
      <c r="I1008" s="2"/>
      <c r="J1008" s="2"/>
      <c r="K1008" s="2"/>
      <c r="L1008" s="2"/>
      <c r="M1008" s="2"/>
      <c r="N1008" s="2"/>
      <c r="O1008" s="2"/>
      <c r="P1008" s="366"/>
      <c r="Q1008" s="366"/>
      <c r="S1008" s="366"/>
      <c r="T1008" s="366"/>
      <c r="V1008"/>
      <c r="W1008"/>
      <c r="X1008"/>
      <c r="Y1008"/>
      <c r="Z1008"/>
      <c r="AA1008"/>
      <c r="AB1008"/>
      <c r="AC1008"/>
      <c r="AD1008"/>
      <c r="AE1008"/>
    </row>
    <row r="1009" spans="1:31" x14ac:dyDescent="0.25">
      <c r="A1009" s="2007"/>
      <c r="B1009" s="2007"/>
      <c r="C1009" s="2"/>
      <c r="D1009" s="2"/>
      <c r="E1009" s="2"/>
      <c r="F1009" s="2"/>
      <c r="G1009" s="2"/>
      <c r="H1009" s="2"/>
      <c r="I1009" s="2"/>
      <c r="J1009" s="2"/>
      <c r="K1009" s="2"/>
      <c r="L1009" s="2"/>
      <c r="M1009" s="2"/>
      <c r="N1009" s="2"/>
      <c r="O1009" s="2"/>
      <c r="P1009" s="366"/>
      <c r="Q1009" s="366"/>
      <c r="S1009" s="366"/>
      <c r="T1009" s="366"/>
      <c r="V1009"/>
      <c r="W1009"/>
      <c r="X1009"/>
      <c r="Y1009"/>
      <c r="Z1009"/>
      <c r="AA1009"/>
      <c r="AB1009"/>
      <c r="AC1009"/>
      <c r="AD1009"/>
      <c r="AE1009"/>
    </row>
    <row r="1010" spans="1:31" x14ac:dyDescent="0.25">
      <c r="A1010" s="2007"/>
      <c r="B1010" s="2007"/>
      <c r="C1010" s="2"/>
      <c r="D1010" s="2"/>
      <c r="E1010" s="2"/>
      <c r="F1010" s="2"/>
      <c r="G1010" s="2"/>
      <c r="H1010" s="2"/>
      <c r="I1010" s="2"/>
      <c r="J1010" s="2"/>
      <c r="K1010" s="2"/>
      <c r="L1010" s="2"/>
      <c r="M1010" s="2"/>
      <c r="N1010" s="2"/>
      <c r="O1010" s="2"/>
      <c r="P1010" s="366"/>
      <c r="Q1010" s="366"/>
      <c r="S1010" s="366"/>
      <c r="T1010" s="366"/>
      <c r="V1010"/>
      <c r="W1010"/>
      <c r="X1010"/>
      <c r="Y1010"/>
      <c r="Z1010"/>
      <c r="AA1010"/>
      <c r="AB1010"/>
      <c r="AC1010"/>
      <c r="AD1010"/>
      <c r="AE1010"/>
    </row>
    <row r="1011" spans="1:31" x14ac:dyDescent="0.25">
      <c r="A1011" s="2007"/>
      <c r="B1011" s="2007"/>
      <c r="C1011" s="2"/>
      <c r="D1011" s="2"/>
      <c r="E1011" s="2"/>
      <c r="F1011" s="2"/>
      <c r="G1011" s="2"/>
      <c r="H1011" s="2"/>
      <c r="I1011" s="2"/>
      <c r="J1011" s="2"/>
      <c r="K1011" s="2"/>
      <c r="L1011" s="2"/>
      <c r="M1011" s="2"/>
      <c r="N1011" s="2"/>
      <c r="O1011" s="2"/>
      <c r="P1011" s="366"/>
      <c r="Q1011" s="366"/>
      <c r="S1011" s="366"/>
      <c r="T1011" s="366"/>
      <c r="V1011"/>
      <c r="W1011"/>
      <c r="X1011"/>
      <c r="Y1011"/>
      <c r="Z1011"/>
      <c r="AA1011"/>
      <c r="AB1011"/>
      <c r="AC1011"/>
      <c r="AD1011"/>
      <c r="AE1011"/>
    </row>
    <row r="1012" spans="1:31" x14ac:dyDescent="0.25">
      <c r="A1012" s="2007"/>
      <c r="B1012" s="2007"/>
      <c r="C1012" s="2"/>
      <c r="D1012" s="2"/>
      <c r="E1012" s="2"/>
      <c r="F1012" s="2"/>
      <c r="G1012" s="2"/>
      <c r="H1012" s="2"/>
      <c r="I1012" s="2"/>
      <c r="J1012" s="2"/>
      <c r="K1012" s="2"/>
      <c r="L1012" s="2"/>
      <c r="M1012" s="2"/>
      <c r="N1012" s="2"/>
      <c r="O1012" s="2"/>
      <c r="P1012" s="366"/>
      <c r="Q1012" s="366"/>
      <c r="S1012" s="366"/>
      <c r="T1012" s="366"/>
      <c r="V1012"/>
      <c r="W1012"/>
      <c r="X1012"/>
      <c r="Y1012"/>
      <c r="Z1012"/>
      <c r="AA1012"/>
      <c r="AB1012"/>
      <c r="AC1012"/>
      <c r="AD1012"/>
      <c r="AE1012"/>
    </row>
    <row r="1013" spans="1:31" x14ac:dyDescent="0.25">
      <c r="A1013" s="2007"/>
      <c r="B1013" s="2007"/>
      <c r="C1013" s="2"/>
      <c r="D1013" s="2"/>
      <c r="E1013" s="2"/>
      <c r="F1013" s="2"/>
      <c r="G1013" s="2"/>
      <c r="H1013" s="2"/>
      <c r="I1013" s="2"/>
      <c r="J1013" s="2"/>
      <c r="K1013" s="2"/>
      <c r="L1013" s="2"/>
      <c r="M1013" s="2"/>
      <c r="N1013" s="2"/>
      <c r="O1013" s="2"/>
      <c r="P1013" s="366"/>
      <c r="Q1013" s="366"/>
      <c r="S1013" s="366"/>
      <c r="T1013" s="366"/>
      <c r="V1013"/>
      <c r="W1013"/>
      <c r="X1013"/>
      <c r="Y1013"/>
      <c r="Z1013"/>
      <c r="AA1013"/>
      <c r="AB1013"/>
      <c r="AC1013"/>
      <c r="AD1013"/>
      <c r="AE1013"/>
    </row>
    <row r="1014" spans="1:31" x14ac:dyDescent="0.25">
      <c r="A1014" s="2007"/>
      <c r="B1014" s="2007"/>
      <c r="C1014" s="2"/>
      <c r="D1014" s="2"/>
      <c r="E1014" s="2"/>
      <c r="F1014" s="2"/>
      <c r="G1014" s="2"/>
      <c r="H1014" s="2"/>
      <c r="I1014" s="2"/>
      <c r="J1014" s="2"/>
      <c r="K1014" s="2"/>
      <c r="L1014" s="2"/>
      <c r="M1014" s="2"/>
      <c r="N1014" s="2"/>
      <c r="O1014" s="2"/>
      <c r="P1014" s="366"/>
      <c r="Q1014" s="366"/>
      <c r="S1014" s="366"/>
      <c r="T1014" s="366"/>
      <c r="V1014"/>
      <c r="W1014"/>
      <c r="X1014"/>
      <c r="Y1014"/>
      <c r="Z1014"/>
      <c r="AA1014"/>
      <c r="AB1014"/>
      <c r="AC1014"/>
      <c r="AD1014"/>
      <c r="AE1014"/>
    </row>
    <row r="1015" spans="1:31" x14ac:dyDescent="0.25">
      <c r="A1015" s="2007"/>
      <c r="B1015" s="2007"/>
      <c r="C1015" s="2"/>
      <c r="D1015" s="2"/>
      <c r="E1015" s="2"/>
      <c r="F1015" s="2"/>
      <c r="G1015" s="2"/>
      <c r="H1015" s="2"/>
      <c r="I1015" s="2"/>
      <c r="J1015" s="2"/>
      <c r="K1015" s="2"/>
      <c r="L1015" s="2"/>
      <c r="M1015" s="2"/>
      <c r="N1015" s="2"/>
      <c r="O1015" s="2"/>
      <c r="P1015" s="366"/>
      <c r="Q1015" s="366"/>
      <c r="S1015" s="366"/>
      <c r="T1015" s="366"/>
      <c r="V1015"/>
      <c r="W1015"/>
      <c r="X1015"/>
      <c r="Y1015"/>
      <c r="Z1015"/>
      <c r="AA1015"/>
      <c r="AB1015"/>
      <c r="AC1015"/>
      <c r="AD1015"/>
      <c r="AE1015"/>
    </row>
    <row r="1016" spans="1:31" x14ac:dyDescent="0.25">
      <c r="A1016" s="2007"/>
      <c r="B1016" s="2007"/>
      <c r="C1016" s="2"/>
      <c r="D1016" s="2"/>
      <c r="E1016" s="2"/>
      <c r="F1016" s="2"/>
      <c r="G1016" s="2"/>
      <c r="H1016" s="2"/>
      <c r="I1016" s="2"/>
      <c r="J1016" s="2"/>
      <c r="K1016" s="2"/>
      <c r="L1016" s="2"/>
      <c r="M1016" s="2"/>
      <c r="N1016" s="2"/>
      <c r="O1016" s="2"/>
      <c r="P1016" s="366"/>
      <c r="Q1016" s="366"/>
      <c r="S1016" s="366"/>
      <c r="T1016" s="366"/>
      <c r="V1016"/>
      <c r="W1016"/>
      <c r="X1016"/>
      <c r="Y1016"/>
      <c r="Z1016"/>
      <c r="AA1016"/>
      <c r="AB1016"/>
      <c r="AC1016"/>
      <c r="AD1016"/>
      <c r="AE1016"/>
    </row>
    <row r="1017" spans="1:31" x14ac:dyDescent="0.25">
      <c r="A1017" s="2007"/>
      <c r="B1017" s="2007"/>
      <c r="C1017" s="2"/>
      <c r="D1017" s="2"/>
      <c r="E1017" s="2"/>
      <c r="F1017" s="2"/>
      <c r="G1017" s="2"/>
      <c r="H1017" s="2"/>
      <c r="I1017" s="2"/>
      <c r="J1017" s="2"/>
      <c r="K1017" s="2"/>
      <c r="L1017" s="2"/>
      <c r="M1017" s="2"/>
      <c r="N1017" s="2"/>
      <c r="O1017" s="2"/>
      <c r="P1017" s="366"/>
      <c r="Q1017" s="366"/>
      <c r="S1017" s="366"/>
      <c r="T1017" s="366"/>
      <c r="V1017"/>
      <c r="W1017"/>
      <c r="X1017"/>
      <c r="Y1017"/>
      <c r="Z1017"/>
      <c r="AA1017"/>
      <c r="AB1017"/>
      <c r="AC1017"/>
      <c r="AD1017"/>
      <c r="AE1017"/>
    </row>
    <row r="1018" spans="1:31" x14ac:dyDescent="0.25">
      <c r="A1018" s="2007"/>
      <c r="B1018" s="2007"/>
      <c r="C1018" s="2"/>
      <c r="D1018" s="2"/>
      <c r="E1018" s="2"/>
      <c r="F1018" s="2"/>
      <c r="G1018" s="2"/>
      <c r="H1018" s="2"/>
      <c r="I1018" s="2"/>
      <c r="J1018" s="2"/>
      <c r="K1018" s="2"/>
      <c r="L1018" s="2"/>
      <c r="M1018" s="2"/>
      <c r="N1018" s="2"/>
      <c r="O1018" s="2"/>
      <c r="P1018" s="366"/>
      <c r="Q1018" s="366"/>
      <c r="S1018" s="366"/>
      <c r="T1018" s="366"/>
      <c r="V1018"/>
      <c r="W1018"/>
      <c r="X1018"/>
      <c r="Y1018"/>
      <c r="Z1018"/>
      <c r="AA1018"/>
      <c r="AB1018"/>
      <c r="AC1018"/>
      <c r="AD1018"/>
      <c r="AE1018"/>
    </row>
    <row r="1019" spans="1:31" x14ac:dyDescent="0.25">
      <c r="A1019" s="2007"/>
      <c r="B1019" s="2007"/>
      <c r="C1019" s="2"/>
      <c r="D1019" s="2"/>
      <c r="E1019" s="2"/>
      <c r="F1019" s="2"/>
      <c r="G1019" s="2"/>
      <c r="H1019" s="2"/>
      <c r="I1019" s="2"/>
      <c r="J1019" s="2"/>
      <c r="K1019" s="2"/>
      <c r="L1019" s="2"/>
      <c r="M1019" s="2"/>
      <c r="N1019" s="2"/>
      <c r="O1019" s="2"/>
      <c r="P1019" s="366"/>
      <c r="Q1019" s="366"/>
      <c r="S1019" s="366"/>
      <c r="T1019" s="366"/>
      <c r="V1019"/>
      <c r="W1019"/>
      <c r="X1019"/>
      <c r="Y1019"/>
      <c r="Z1019"/>
      <c r="AA1019"/>
      <c r="AB1019"/>
      <c r="AC1019"/>
      <c r="AD1019"/>
      <c r="AE1019"/>
    </row>
    <row r="1020" spans="1:31" x14ac:dyDescent="0.25">
      <c r="A1020" s="2007"/>
      <c r="B1020" s="2007"/>
      <c r="C1020" s="2"/>
      <c r="D1020" s="2"/>
      <c r="E1020" s="2"/>
      <c r="F1020" s="2"/>
      <c r="G1020" s="2"/>
      <c r="H1020" s="2"/>
      <c r="I1020" s="2"/>
      <c r="J1020" s="2"/>
      <c r="K1020" s="2"/>
      <c r="L1020" s="2"/>
      <c r="M1020" s="2"/>
      <c r="N1020" s="2"/>
      <c r="O1020" s="2"/>
      <c r="P1020" s="366"/>
      <c r="Q1020" s="366"/>
      <c r="S1020" s="366"/>
      <c r="T1020" s="366"/>
      <c r="V1020"/>
      <c r="W1020"/>
      <c r="X1020"/>
      <c r="Y1020"/>
      <c r="Z1020"/>
      <c r="AA1020"/>
      <c r="AB1020"/>
      <c r="AC1020"/>
      <c r="AD1020"/>
      <c r="AE1020"/>
    </row>
    <row r="1021" spans="1:31" x14ac:dyDescent="0.25">
      <c r="A1021" s="2007"/>
      <c r="B1021" s="2007"/>
      <c r="C1021" s="2"/>
      <c r="D1021" s="2"/>
      <c r="E1021" s="2"/>
      <c r="F1021" s="2"/>
      <c r="G1021" s="2"/>
      <c r="H1021" s="2"/>
      <c r="I1021" s="2"/>
      <c r="J1021" s="2"/>
      <c r="K1021" s="2"/>
      <c r="L1021" s="2"/>
      <c r="M1021" s="2"/>
      <c r="N1021" s="2"/>
      <c r="O1021" s="2"/>
      <c r="P1021" s="366"/>
      <c r="Q1021" s="366"/>
      <c r="S1021" s="366"/>
      <c r="T1021" s="366"/>
      <c r="V1021"/>
      <c r="W1021"/>
      <c r="X1021"/>
      <c r="Y1021"/>
      <c r="Z1021"/>
      <c r="AA1021"/>
      <c r="AB1021"/>
      <c r="AC1021"/>
      <c r="AD1021"/>
      <c r="AE1021"/>
    </row>
    <row r="1022" spans="1:31" x14ac:dyDescent="0.25">
      <c r="A1022" s="2007"/>
      <c r="B1022" s="2007"/>
      <c r="C1022" s="2"/>
      <c r="D1022" s="2"/>
      <c r="E1022" s="2"/>
      <c r="F1022" s="2"/>
      <c r="G1022" s="2"/>
      <c r="H1022" s="2"/>
      <c r="I1022" s="2"/>
      <c r="J1022" s="2"/>
      <c r="K1022" s="2"/>
      <c r="L1022" s="2"/>
      <c r="M1022" s="2"/>
      <c r="N1022" s="2"/>
      <c r="O1022" s="2"/>
      <c r="P1022" s="366"/>
      <c r="Q1022" s="366"/>
      <c r="S1022" s="366"/>
      <c r="T1022" s="366"/>
      <c r="V1022"/>
      <c r="W1022"/>
      <c r="X1022"/>
      <c r="Y1022"/>
      <c r="Z1022"/>
      <c r="AA1022"/>
      <c r="AB1022"/>
      <c r="AC1022"/>
      <c r="AD1022"/>
      <c r="AE1022"/>
    </row>
    <row r="1023" spans="1:31" x14ac:dyDescent="0.25">
      <c r="A1023" s="2007"/>
      <c r="B1023" s="2007"/>
      <c r="C1023" s="2"/>
      <c r="D1023" s="2"/>
      <c r="E1023" s="2"/>
      <c r="F1023" s="2"/>
      <c r="G1023" s="2"/>
      <c r="H1023" s="2"/>
      <c r="I1023" s="2"/>
      <c r="J1023" s="2"/>
      <c r="K1023" s="2"/>
      <c r="L1023" s="2"/>
      <c r="M1023" s="2"/>
      <c r="N1023" s="2"/>
      <c r="O1023" s="2"/>
      <c r="P1023" s="366"/>
      <c r="Q1023" s="366"/>
      <c r="S1023" s="366"/>
      <c r="T1023" s="366"/>
      <c r="V1023"/>
      <c r="W1023"/>
      <c r="X1023"/>
      <c r="Y1023"/>
      <c r="Z1023"/>
      <c r="AA1023"/>
      <c r="AB1023"/>
      <c r="AC1023"/>
      <c r="AD1023"/>
      <c r="AE1023"/>
    </row>
    <row r="1024" spans="1:31" x14ac:dyDescent="0.25">
      <c r="A1024" s="2007"/>
      <c r="B1024" s="2007"/>
      <c r="C1024" s="2"/>
      <c r="D1024" s="2"/>
      <c r="E1024" s="2"/>
      <c r="F1024" s="2"/>
      <c r="G1024" s="2"/>
      <c r="H1024" s="2"/>
      <c r="I1024" s="2"/>
      <c r="J1024" s="2"/>
      <c r="K1024" s="2"/>
      <c r="L1024" s="2"/>
      <c r="M1024" s="2"/>
      <c r="N1024" s="2"/>
      <c r="O1024" s="2"/>
      <c r="P1024" s="366"/>
      <c r="Q1024" s="366"/>
      <c r="S1024" s="366"/>
      <c r="T1024" s="366"/>
      <c r="V1024"/>
      <c r="W1024"/>
      <c r="X1024"/>
      <c r="Y1024"/>
      <c r="Z1024"/>
      <c r="AA1024"/>
      <c r="AB1024"/>
      <c r="AC1024"/>
      <c r="AD1024"/>
      <c r="AE1024"/>
    </row>
    <row r="1025" spans="1:31" x14ac:dyDescent="0.25">
      <c r="A1025" s="2007"/>
      <c r="B1025" s="2007"/>
      <c r="C1025" s="2"/>
      <c r="D1025" s="2"/>
      <c r="E1025" s="2"/>
      <c r="F1025" s="2"/>
      <c r="G1025" s="2"/>
      <c r="H1025" s="2"/>
      <c r="I1025" s="2"/>
      <c r="J1025" s="2"/>
      <c r="K1025" s="2"/>
      <c r="L1025" s="2"/>
      <c r="M1025" s="2"/>
      <c r="N1025" s="2"/>
      <c r="O1025" s="2"/>
      <c r="P1025" s="366"/>
      <c r="Q1025" s="366"/>
      <c r="S1025" s="366"/>
      <c r="T1025" s="366"/>
      <c r="V1025"/>
      <c r="W1025"/>
      <c r="X1025"/>
      <c r="Y1025"/>
      <c r="Z1025"/>
      <c r="AA1025"/>
      <c r="AB1025"/>
      <c r="AC1025"/>
      <c r="AD1025"/>
      <c r="AE1025"/>
    </row>
    <row r="1026" spans="1:31" x14ac:dyDescent="0.25">
      <c r="A1026" s="2007"/>
      <c r="B1026" s="2007"/>
      <c r="C1026" s="2"/>
      <c r="D1026" s="2"/>
      <c r="E1026" s="2"/>
      <c r="F1026" s="2"/>
      <c r="G1026" s="2"/>
      <c r="H1026" s="2"/>
      <c r="I1026" s="2"/>
      <c r="J1026" s="2"/>
      <c r="K1026" s="2"/>
      <c r="L1026" s="2"/>
      <c r="M1026" s="2"/>
      <c r="N1026" s="2"/>
      <c r="O1026" s="2"/>
      <c r="P1026" s="366"/>
      <c r="Q1026" s="366"/>
      <c r="S1026" s="366"/>
      <c r="T1026" s="366"/>
      <c r="V1026"/>
      <c r="W1026"/>
      <c r="X1026"/>
      <c r="Y1026"/>
      <c r="Z1026"/>
      <c r="AA1026"/>
      <c r="AB1026"/>
      <c r="AC1026"/>
      <c r="AD1026"/>
      <c r="AE1026"/>
    </row>
    <row r="1027" spans="1:31" x14ac:dyDescent="0.25">
      <c r="A1027" s="2007"/>
      <c r="B1027" s="2007"/>
      <c r="C1027" s="2"/>
      <c r="D1027" s="2"/>
      <c r="E1027" s="2"/>
      <c r="F1027" s="2"/>
      <c r="G1027" s="2"/>
      <c r="H1027" s="2"/>
      <c r="I1027" s="2"/>
      <c r="J1027" s="2"/>
      <c r="K1027" s="2"/>
      <c r="L1027" s="2"/>
      <c r="M1027" s="2"/>
      <c r="N1027" s="2"/>
      <c r="O1027" s="2"/>
      <c r="P1027" s="366"/>
      <c r="Q1027" s="366"/>
      <c r="S1027" s="366"/>
      <c r="T1027" s="366"/>
      <c r="V1027"/>
      <c r="W1027"/>
      <c r="X1027"/>
      <c r="Y1027"/>
      <c r="Z1027"/>
      <c r="AA1027"/>
      <c r="AB1027"/>
      <c r="AC1027"/>
      <c r="AD1027"/>
      <c r="AE1027"/>
    </row>
    <row r="1028" spans="1:31" x14ac:dyDescent="0.25">
      <c r="A1028" s="2007"/>
      <c r="B1028" s="2007"/>
      <c r="C1028" s="2"/>
      <c r="D1028" s="2"/>
      <c r="E1028" s="2"/>
      <c r="F1028" s="2"/>
      <c r="G1028" s="2"/>
      <c r="H1028" s="2"/>
      <c r="I1028" s="2"/>
      <c r="J1028" s="2"/>
      <c r="K1028" s="2"/>
      <c r="L1028" s="2"/>
      <c r="M1028" s="2"/>
      <c r="N1028" s="2"/>
      <c r="O1028" s="2"/>
      <c r="P1028" s="366"/>
      <c r="Q1028" s="366"/>
      <c r="S1028" s="366"/>
      <c r="T1028" s="366"/>
      <c r="V1028"/>
      <c r="W1028"/>
      <c r="X1028"/>
      <c r="Y1028"/>
      <c r="Z1028"/>
      <c r="AA1028"/>
      <c r="AB1028"/>
      <c r="AC1028"/>
      <c r="AD1028"/>
      <c r="AE1028"/>
    </row>
    <row r="1029" spans="1:31" x14ac:dyDescent="0.25">
      <c r="A1029" s="2007"/>
      <c r="B1029" s="2007"/>
      <c r="C1029" s="2"/>
      <c r="D1029" s="2"/>
      <c r="E1029" s="2"/>
      <c r="F1029" s="2"/>
      <c r="G1029" s="2"/>
      <c r="H1029" s="2"/>
      <c r="I1029" s="2"/>
      <c r="J1029" s="2"/>
      <c r="K1029" s="2"/>
      <c r="L1029" s="2"/>
      <c r="M1029" s="2"/>
      <c r="N1029" s="2"/>
      <c r="O1029" s="2"/>
      <c r="P1029" s="366"/>
      <c r="Q1029" s="366"/>
      <c r="S1029" s="366"/>
      <c r="T1029" s="366"/>
      <c r="V1029"/>
      <c r="W1029"/>
      <c r="X1029"/>
      <c r="Y1029"/>
      <c r="Z1029"/>
      <c r="AA1029"/>
      <c r="AB1029"/>
      <c r="AC1029"/>
      <c r="AD1029"/>
      <c r="AE1029"/>
    </row>
    <row r="1030" spans="1:31" x14ac:dyDescent="0.25">
      <c r="A1030" s="2007"/>
      <c r="B1030" s="2007"/>
      <c r="C1030" s="2"/>
      <c r="D1030" s="2"/>
      <c r="E1030" s="2"/>
      <c r="F1030" s="2"/>
      <c r="G1030" s="2"/>
      <c r="H1030" s="2"/>
      <c r="I1030" s="2"/>
      <c r="J1030" s="2"/>
      <c r="K1030" s="2"/>
      <c r="L1030" s="2"/>
      <c r="M1030" s="2"/>
      <c r="N1030" s="2"/>
      <c r="O1030" s="2"/>
      <c r="P1030" s="366"/>
      <c r="Q1030" s="366"/>
      <c r="S1030" s="366"/>
      <c r="T1030" s="366"/>
      <c r="V1030"/>
      <c r="W1030"/>
      <c r="X1030"/>
      <c r="Y1030"/>
      <c r="Z1030"/>
      <c r="AA1030"/>
      <c r="AB1030"/>
      <c r="AC1030"/>
      <c r="AD1030"/>
      <c r="AE1030"/>
    </row>
    <row r="1031" spans="1:31" x14ac:dyDescent="0.25">
      <c r="A1031" s="2007"/>
      <c r="B1031" s="2007"/>
      <c r="C1031" s="2"/>
      <c r="D1031" s="2"/>
      <c r="E1031" s="2"/>
      <c r="F1031" s="2"/>
      <c r="G1031" s="2"/>
      <c r="H1031" s="2"/>
      <c r="I1031" s="2"/>
      <c r="J1031" s="2"/>
      <c r="K1031" s="2"/>
      <c r="L1031" s="2"/>
      <c r="M1031" s="2"/>
      <c r="N1031" s="2"/>
      <c r="O1031" s="2"/>
      <c r="P1031" s="366"/>
      <c r="Q1031" s="366"/>
      <c r="S1031" s="366"/>
      <c r="T1031" s="366"/>
      <c r="V1031"/>
      <c r="W1031"/>
      <c r="X1031"/>
      <c r="Y1031"/>
      <c r="Z1031"/>
      <c r="AA1031"/>
      <c r="AB1031"/>
      <c r="AC1031"/>
      <c r="AD1031"/>
      <c r="AE1031"/>
    </row>
    <row r="1032" spans="1:31" x14ac:dyDescent="0.25">
      <c r="A1032" s="2007"/>
      <c r="B1032" s="2007"/>
      <c r="C1032" s="2"/>
      <c r="D1032" s="2"/>
      <c r="E1032" s="2"/>
      <c r="F1032" s="2"/>
      <c r="G1032" s="2"/>
      <c r="H1032" s="2"/>
      <c r="I1032" s="2"/>
      <c r="J1032" s="2"/>
      <c r="K1032" s="2"/>
      <c r="L1032" s="2"/>
      <c r="M1032" s="2"/>
      <c r="N1032" s="2"/>
      <c r="O1032" s="2"/>
      <c r="P1032" s="366"/>
      <c r="Q1032" s="366"/>
      <c r="S1032" s="366"/>
      <c r="T1032" s="366"/>
      <c r="V1032"/>
      <c r="W1032"/>
      <c r="X1032"/>
      <c r="Y1032"/>
      <c r="Z1032"/>
      <c r="AA1032"/>
      <c r="AB1032"/>
      <c r="AC1032"/>
      <c r="AD1032"/>
      <c r="AE1032"/>
    </row>
    <row r="1033" spans="1:31" x14ac:dyDescent="0.25">
      <c r="A1033" s="2007"/>
      <c r="B1033" s="2007"/>
      <c r="C1033" s="2"/>
      <c r="D1033" s="2"/>
      <c r="E1033" s="2"/>
      <c r="F1033" s="2"/>
      <c r="G1033" s="2"/>
      <c r="H1033" s="2"/>
      <c r="I1033" s="2"/>
      <c r="J1033" s="2"/>
      <c r="K1033" s="2"/>
      <c r="L1033" s="2"/>
      <c r="M1033" s="2"/>
      <c r="N1033" s="2"/>
      <c r="O1033" s="2"/>
      <c r="P1033" s="366"/>
      <c r="Q1033" s="366"/>
      <c r="S1033" s="366"/>
      <c r="T1033" s="366"/>
      <c r="V1033"/>
      <c r="W1033"/>
      <c r="X1033"/>
      <c r="Y1033"/>
      <c r="Z1033"/>
      <c r="AA1033"/>
      <c r="AB1033"/>
      <c r="AC1033"/>
      <c r="AD1033"/>
      <c r="AE1033"/>
    </row>
    <row r="1034" spans="1:31" x14ac:dyDescent="0.25">
      <c r="A1034" s="2007"/>
      <c r="B1034" s="2007"/>
      <c r="C1034" s="2"/>
      <c r="D1034" s="2"/>
      <c r="E1034" s="2"/>
      <c r="F1034" s="2"/>
      <c r="G1034" s="2"/>
      <c r="H1034" s="2"/>
      <c r="I1034" s="2"/>
      <c r="J1034" s="2"/>
      <c r="K1034" s="2"/>
      <c r="L1034" s="2"/>
      <c r="M1034" s="2"/>
      <c r="N1034" s="2"/>
      <c r="O1034" s="2"/>
      <c r="P1034" s="366"/>
      <c r="Q1034" s="366"/>
      <c r="S1034" s="366"/>
      <c r="T1034" s="366"/>
      <c r="V1034"/>
      <c r="W1034"/>
      <c r="X1034"/>
      <c r="Y1034"/>
      <c r="Z1034"/>
      <c r="AA1034"/>
      <c r="AB1034"/>
      <c r="AC1034"/>
      <c r="AD1034"/>
      <c r="AE1034"/>
    </row>
    <row r="1035" spans="1:31" x14ac:dyDescent="0.25">
      <c r="A1035" s="2007"/>
      <c r="B1035" s="2007"/>
      <c r="C1035" s="2"/>
      <c r="D1035" s="2"/>
      <c r="E1035" s="2"/>
      <c r="F1035" s="2"/>
      <c r="G1035" s="2"/>
      <c r="H1035" s="2"/>
      <c r="I1035" s="2"/>
      <c r="J1035" s="2"/>
      <c r="K1035" s="2"/>
      <c r="L1035" s="2"/>
      <c r="M1035" s="2"/>
      <c r="N1035" s="2"/>
      <c r="O1035" s="2"/>
      <c r="P1035" s="366"/>
      <c r="Q1035" s="366"/>
      <c r="S1035" s="366"/>
      <c r="T1035" s="366"/>
      <c r="V1035"/>
      <c r="W1035"/>
      <c r="X1035"/>
      <c r="Y1035"/>
      <c r="Z1035"/>
      <c r="AA1035"/>
      <c r="AB1035"/>
      <c r="AC1035"/>
      <c r="AD1035"/>
      <c r="AE1035"/>
    </row>
    <row r="1036" spans="1:31" x14ac:dyDescent="0.25">
      <c r="A1036" s="2007"/>
      <c r="B1036" s="2007"/>
      <c r="C1036" s="2"/>
      <c r="D1036" s="2"/>
      <c r="E1036" s="2"/>
      <c r="F1036" s="2"/>
      <c r="G1036" s="2"/>
      <c r="H1036" s="2"/>
      <c r="I1036" s="2"/>
      <c r="J1036" s="2"/>
      <c r="K1036" s="2"/>
      <c r="L1036" s="2"/>
      <c r="M1036" s="2"/>
      <c r="N1036" s="2"/>
      <c r="O1036" s="2"/>
      <c r="P1036" s="366"/>
      <c r="Q1036" s="366"/>
      <c r="S1036" s="366"/>
      <c r="T1036" s="366"/>
      <c r="V1036"/>
      <c r="W1036"/>
      <c r="X1036"/>
      <c r="Y1036"/>
      <c r="Z1036"/>
      <c r="AA1036"/>
      <c r="AB1036"/>
      <c r="AC1036"/>
      <c r="AD1036"/>
      <c r="AE1036"/>
    </row>
    <row r="1037" spans="1:31" x14ac:dyDescent="0.25">
      <c r="A1037" s="2007"/>
      <c r="B1037" s="2007"/>
      <c r="C1037" s="2"/>
      <c r="D1037" s="2"/>
      <c r="E1037" s="2"/>
      <c r="F1037" s="2"/>
      <c r="G1037" s="2"/>
      <c r="H1037" s="2"/>
      <c r="I1037" s="2"/>
      <c r="J1037" s="2"/>
      <c r="K1037" s="2"/>
      <c r="L1037" s="2"/>
      <c r="M1037" s="2"/>
      <c r="N1037" s="2"/>
      <c r="O1037" s="2"/>
      <c r="P1037" s="366"/>
      <c r="Q1037" s="366"/>
      <c r="S1037" s="366"/>
      <c r="T1037" s="366"/>
      <c r="V1037"/>
      <c r="W1037"/>
      <c r="X1037"/>
      <c r="Y1037"/>
      <c r="Z1037"/>
      <c r="AA1037"/>
      <c r="AB1037"/>
      <c r="AC1037"/>
      <c r="AD1037"/>
      <c r="AE1037"/>
    </row>
    <row r="1038" spans="1:31" x14ac:dyDescent="0.25">
      <c r="A1038" s="2007"/>
      <c r="B1038" s="2007"/>
      <c r="C1038" s="2"/>
      <c r="D1038" s="2"/>
      <c r="E1038" s="2"/>
      <c r="F1038" s="2"/>
      <c r="G1038" s="2"/>
      <c r="H1038" s="2"/>
      <c r="I1038" s="2"/>
      <c r="J1038" s="2"/>
      <c r="K1038" s="2"/>
      <c r="L1038" s="2"/>
      <c r="M1038" s="2"/>
      <c r="N1038" s="2"/>
      <c r="O1038" s="2"/>
      <c r="P1038" s="366"/>
      <c r="Q1038" s="366"/>
      <c r="S1038" s="366"/>
      <c r="T1038" s="366"/>
      <c r="V1038"/>
      <c r="W1038"/>
      <c r="X1038"/>
      <c r="Y1038"/>
      <c r="Z1038"/>
      <c r="AA1038"/>
      <c r="AB1038"/>
      <c r="AC1038"/>
      <c r="AD1038"/>
      <c r="AE1038"/>
    </row>
    <row r="1039" spans="1:31" x14ac:dyDescent="0.25">
      <c r="A1039" s="2007"/>
      <c r="B1039" s="2007"/>
      <c r="C1039" s="2"/>
      <c r="D1039" s="2"/>
      <c r="E1039" s="2"/>
      <c r="F1039" s="2"/>
      <c r="G1039" s="2"/>
      <c r="H1039" s="2"/>
      <c r="I1039" s="2"/>
      <c r="J1039" s="2"/>
      <c r="K1039" s="2"/>
      <c r="L1039" s="2"/>
      <c r="M1039" s="2"/>
      <c r="N1039" s="2"/>
      <c r="O1039" s="2"/>
      <c r="P1039" s="366"/>
      <c r="Q1039" s="366"/>
      <c r="S1039" s="366"/>
      <c r="T1039" s="366"/>
      <c r="V1039"/>
      <c r="W1039"/>
      <c r="X1039"/>
      <c r="Y1039"/>
      <c r="Z1039"/>
      <c r="AA1039"/>
      <c r="AB1039"/>
      <c r="AC1039"/>
      <c r="AD1039"/>
      <c r="AE1039"/>
    </row>
    <row r="1040" spans="1:31" x14ac:dyDescent="0.25">
      <c r="A1040" s="2007"/>
      <c r="B1040" s="2007"/>
      <c r="C1040" s="2"/>
      <c r="D1040" s="2"/>
      <c r="E1040" s="2"/>
      <c r="F1040" s="2"/>
      <c r="G1040" s="2"/>
      <c r="H1040" s="2"/>
      <c r="I1040" s="2"/>
      <c r="J1040" s="2"/>
      <c r="K1040" s="2"/>
      <c r="L1040" s="2"/>
      <c r="M1040" s="2"/>
      <c r="N1040" s="2"/>
      <c r="O1040" s="2"/>
      <c r="P1040" s="366"/>
      <c r="Q1040" s="366"/>
      <c r="S1040" s="366"/>
      <c r="T1040" s="366"/>
      <c r="V1040"/>
      <c r="W1040"/>
      <c r="X1040"/>
      <c r="Y1040"/>
      <c r="Z1040"/>
      <c r="AA1040"/>
      <c r="AB1040"/>
      <c r="AC1040"/>
      <c r="AD1040"/>
      <c r="AE1040"/>
    </row>
    <row r="1041" spans="1:31" x14ac:dyDescent="0.25">
      <c r="A1041" s="2007"/>
      <c r="B1041" s="2007"/>
      <c r="C1041" s="2"/>
      <c r="D1041" s="2"/>
      <c r="E1041" s="2"/>
      <c r="F1041" s="2"/>
      <c r="G1041" s="2"/>
      <c r="H1041" s="2"/>
      <c r="I1041" s="2"/>
      <c r="J1041" s="2"/>
      <c r="K1041" s="2"/>
      <c r="L1041" s="2"/>
      <c r="M1041" s="2"/>
      <c r="N1041" s="2"/>
      <c r="O1041" s="2"/>
      <c r="P1041" s="366"/>
      <c r="Q1041" s="366"/>
      <c r="S1041" s="366"/>
      <c r="T1041" s="366"/>
      <c r="V1041"/>
      <c r="W1041"/>
      <c r="X1041"/>
      <c r="Y1041"/>
      <c r="Z1041"/>
      <c r="AA1041"/>
      <c r="AB1041"/>
      <c r="AC1041"/>
      <c r="AD1041"/>
      <c r="AE1041"/>
    </row>
    <row r="1042" spans="1:31" x14ac:dyDescent="0.25">
      <c r="A1042" s="2007"/>
      <c r="B1042" s="2007"/>
      <c r="C1042" s="2"/>
      <c r="D1042" s="2"/>
      <c r="E1042" s="2"/>
      <c r="F1042" s="2"/>
      <c r="G1042" s="2"/>
      <c r="H1042" s="2"/>
      <c r="I1042" s="2"/>
      <c r="J1042" s="2"/>
      <c r="K1042" s="2"/>
      <c r="L1042" s="2"/>
      <c r="M1042" s="2"/>
      <c r="N1042" s="2"/>
      <c r="O1042" s="2"/>
      <c r="P1042" s="366"/>
      <c r="Q1042" s="366"/>
      <c r="S1042" s="366"/>
      <c r="T1042" s="366"/>
      <c r="V1042"/>
      <c r="W1042"/>
      <c r="X1042"/>
      <c r="Y1042"/>
      <c r="Z1042"/>
      <c r="AA1042"/>
      <c r="AB1042"/>
      <c r="AC1042"/>
      <c r="AD1042"/>
      <c r="AE1042"/>
    </row>
    <row r="1043" spans="1:31" x14ac:dyDescent="0.25">
      <c r="A1043" s="2007"/>
      <c r="B1043" s="2007"/>
      <c r="C1043" s="2"/>
      <c r="D1043" s="2"/>
      <c r="E1043" s="2"/>
      <c r="F1043" s="2"/>
      <c r="G1043" s="2"/>
      <c r="H1043" s="2"/>
      <c r="I1043" s="2"/>
      <c r="J1043" s="2"/>
      <c r="K1043" s="2"/>
      <c r="L1043" s="2"/>
      <c r="M1043" s="2"/>
      <c r="N1043" s="2"/>
      <c r="O1043" s="2"/>
      <c r="P1043" s="366"/>
      <c r="Q1043" s="366"/>
      <c r="S1043" s="366"/>
      <c r="T1043" s="366"/>
      <c r="V1043"/>
      <c r="W1043"/>
      <c r="X1043"/>
      <c r="Y1043"/>
      <c r="Z1043"/>
      <c r="AA1043"/>
      <c r="AB1043"/>
      <c r="AC1043"/>
      <c r="AD1043"/>
      <c r="AE1043"/>
    </row>
    <row r="1044" spans="1:31" x14ac:dyDescent="0.25">
      <c r="A1044" s="2007"/>
      <c r="B1044" s="2007"/>
      <c r="C1044" s="2"/>
      <c r="D1044" s="2"/>
      <c r="E1044" s="2"/>
      <c r="F1044" s="2"/>
      <c r="G1044" s="2"/>
      <c r="H1044" s="2"/>
      <c r="I1044" s="2"/>
      <c r="J1044" s="2"/>
      <c r="K1044" s="2"/>
      <c r="L1044" s="2"/>
      <c r="M1044" s="2"/>
      <c r="N1044" s="2"/>
      <c r="O1044" s="2"/>
      <c r="P1044" s="366"/>
      <c r="Q1044" s="366"/>
      <c r="S1044" s="366"/>
      <c r="T1044" s="366"/>
      <c r="V1044"/>
      <c r="W1044"/>
      <c r="X1044"/>
      <c r="Y1044"/>
      <c r="Z1044"/>
      <c r="AA1044"/>
      <c r="AB1044"/>
      <c r="AC1044"/>
      <c r="AD1044"/>
      <c r="AE1044"/>
    </row>
    <row r="1045" spans="1:31" x14ac:dyDescent="0.25">
      <c r="A1045" s="2007"/>
      <c r="B1045" s="2007"/>
      <c r="C1045" s="2"/>
      <c r="D1045" s="2"/>
      <c r="E1045" s="2"/>
      <c r="F1045" s="2"/>
      <c r="G1045" s="2"/>
      <c r="H1045" s="2"/>
      <c r="I1045" s="2"/>
      <c r="J1045" s="2"/>
      <c r="K1045" s="2"/>
      <c r="L1045" s="2"/>
      <c r="M1045" s="2"/>
      <c r="N1045" s="2"/>
      <c r="O1045" s="2"/>
      <c r="P1045" s="366"/>
      <c r="Q1045" s="366"/>
      <c r="S1045" s="366"/>
      <c r="T1045" s="366"/>
      <c r="V1045"/>
      <c r="W1045"/>
      <c r="X1045"/>
      <c r="Y1045"/>
      <c r="Z1045"/>
      <c r="AA1045"/>
      <c r="AB1045"/>
      <c r="AC1045"/>
      <c r="AD1045"/>
      <c r="AE1045"/>
    </row>
    <row r="1046" spans="1:31" x14ac:dyDescent="0.25">
      <c r="A1046" s="2007"/>
      <c r="B1046" s="2007"/>
      <c r="C1046" s="2"/>
      <c r="D1046" s="2"/>
      <c r="E1046" s="2"/>
      <c r="F1046" s="2"/>
      <c r="G1046" s="2"/>
      <c r="H1046" s="2"/>
      <c r="I1046" s="2"/>
      <c r="J1046" s="2"/>
      <c r="K1046" s="2"/>
      <c r="L1046" s="2"/>
      <c r="M1046" s="2"/>
      <c r="N1046" s="2"/>
      <c r="O1046" s="2"/>
      <c r="P1046" s="366"/>
      <c r="Q1046" s="366"/>
      <c r="S1046" s="366"/>
      <c r="T1046" s="366"/>
      <c r="V1046"/>
      <c r="W1046"/>
      <c r="X1046"/>
      <c r="Y1046"/>
      <c r="Z1046"/>
      <c r="AA1046"/>
      <c r="AB1046"/>
      <c r="AC1046"/>
      <c r="AD1046"/>
      <c r="AE1046"/>
    </row>
    <row r="1047" spans="1:31" x14ac:dyDescent="0.25">
      <c r="A1047" s="2007"/>
      <c r="B1047" s="2007"/>
      <c r="C1047" s="2"/>
      <c r="D1047" s="2"/>
      <c r="E1047" s="2"/>
      <c r="F1047" s="2"/>
      <c r="G1047" s="2"/>
      <c r="H1047" s="2"/>
      <c r="I1047" s="2"/>
      <c r="J1047" s="2"/>
      <c r="K1047" s="2"/>
      <c r="L1047" s="2"/>
      <c r="M1047" s="2"/>
      <c r="N1047" s="2"/>
      <c r="O1047" s="2"/>
      <c r="P1047" s="366"/>
      <c r="Q1047" s="366"/>
      <c r="S1047" s="366"/>
      <c r="T1047" s="366"/>
      <c r="V1047"/>
      <c r="W1047"/>
      <c r="X1047"/>
      <c r="Y1047"/>
      <c r="Z1047"/>
      <c r="AA1047"/>
      <c r="AB1047"/>
      <c r="AC1047"/>
      <c r="AD1047"/>
      <c r="AE1047"/>
    </row>
    <row r="1048" spans="1:31" x14ac:dyDescent="0.25">
      <c r="A1048" s="2007"/>
      <c r="B1048" s="2007"/>
      <c r="C1048" s="2"/>
      <c r="D1048" s="2"/>
      <c r="E1048" s="2"/>
      <c r="F1048" s="2"/>
      <c r="G1048" s="2"/>
      <c r="H1048" s="2"/>
      <c r="I1048" s="2"/>
      <c r="J1048" s="2"/>
      <c r="K1048" s="2"/>
      <c r="L1048" s="2"/>
      <c r="M1048" s="2"/>
      <c r="N1048" s="2"/>
      <c r="O1048" s="2"/>
      <c r="P1048" s="366"/>
      <c r="Q1048" s="366"/>
      <c r="S1048" s="366"/>
      <c r="T1048" s="366"/>
      <c r="V1048"/>
      <c r="W1048"/>
      <c r="X1048"/>
      <c r="Y1048"/>
      <c r="Z1048"/>
      <c r="AA1048"/>
      <c r="AB1048"/>
      <c r="AC1048"/>
      <c r="AD1048"/>
      <c r="AE1048"/>
    </row>
    <row r="1049" spans="1:31" x14ac:dyDescent="0.25">
      <c r="A1049" s="2007"/>
      <c r="B1049" s="2007"/>
      <c r="C1049" s="2"/>
      <c r="D1049" s="2"/>
      <c r="E1049" s="2"/>
      <c r="F1049" s="2"/>
      <c r="G1049" s="2"/>
      <c r="H1049" s="2"/>
      <c r="I1049" s="2"/>
      <c r="J1049" s="2"/>
      <c r="K1049" s="2"/>
      <c r="L1049" s="2"/>
      <c r="M1049" s="2"/>
      <c r="N1049" s="2"/>
      <c r="O1049" s="2"/>
      <c r="P1049" s="366"/>
      <c r="Q1049" s="366"/>
      <c r="S1049" s="366"/>
      <c r="T1049" s="366"/>
      <c r="V1049"/>
      <c r="W1049"/>
      <c r="X1049"/>
      <c r="Y1049"/>
      <c r="Z1049"/>
      <c r="AA1049"/>
      <c r="AB1049"/>
      <c r="AC1049"/>
      <c r="AD1049"/>
      <c r="AE1049"/>
    </row>
    <row r="1050" spans="1:31" x14ac:dyDescent="0.25">
      <c r="A1050" s="2007"/>
      <c r="B1050" s="2007"/>
      <c r="C1050" s="2"/>
      <c r="D1050" s="2"/>
      <c r="E1050" s="2"/>
      <c r="F1050" s="2"/>
      <c r="G1050" s="2"/>
      <c r="H1050" s="2"/>
      <c r="I1050" s="2"/>
      <c r="J1050" s="2"/>
      <c r="K1050" s="2"/>
      <c r="L1050" s="2"/>
      <c r="M1050" s="2"/>
      <c r="N1050" s="2"/>
      <c r="O1050" s="2"/>
      <c r="P1050" s="366"/>
      <c r="Q1050" s="366"/>
      <c r="S1050" s="366"/>
      <c r="T1050" s="366"/>
      <c r="V1050"/>
      <c r="W1050"/>
      <c r="X1050"/>
      <c r="Y1050"/>
      <c r="Z1050"/>
      <c r="AA1050"/>
      <c r="AB1050"/>
      <c r="AC1050"/>
      <c r="AD1050"/>
      <c r="AE1050"/>
    </row>
    <row r="1051" spans="1:31" x14ac:dyDescent="0.25">
      <c r="A1051" s="2007"/>
      <c r="B1051" s="2007"/>
      <c r="C1051" s="2"/>
      <c r="D1051" s="2"/>
      <c r="E1051" s="2"/>
      <c r="F1051" s="2"/>
      <c r="G1051" s="2"/>
      <c r="H1051" s="2"/>
      <c r="I1051" s="2"/>
      <c r="J1051" s="2"/>
      <c r="K1051" s="2"/>
      <c r="L1051" s="2"/>
      <c r="M1051" s="2"/>
      <c r="N1051" s="2"/>
      <c r="O1051" s="2"/>
      <c r="P1051" s="366"/>
      <c r="Q1051" s="366"/>
      <c r="S1051" s="366"/>
      <c r="T1051" s="366"/>
      <c r="V1051"/>
      <c r="W1051"/>
      <c r="X1051"/>
      <c r="Y1051"/>
      <c r="Z1051"/>
      <c r="AA1051"/>
      <c r="AB1051"/>
      <c r="AC1051"/>
      <c r="AD1051"/>
      <c r="AE1051"/>
    </row>
    <row r="1052" spans="1:31" x14ac:dyDescent="0.25">
      <c r="A1052" s="2007"/>
      <c r="B1052" s="2007"/>
      <c r="C1052" s="2"/>
      <c r="D1052" s="2"/>
      <c r="E1052" s="2"/>
      <c r="F1052" s="2"/>
      <c r="G1052" s="2"/>
      <c r="H1052" s="2"/>
      <c r="I1052" s="2"/>
      <c r="J1052" s="2"/>
      <c r="K1052" s="2"/>
      <c r="L1052" s="2"/>
      <c r="M1052" s="2"/>
      <c r="N1052" s="2"/>
      <c r="O1052" s="2"/>
      <c r="P1052" s="366"/>
      <c r="Q1052" s="366"/>
      <c r="S1052" s="366"/>
      <c r="T1052" s="366"/>
      <c r="V1052"/>
      <c r="W1052"/>
      <c r="X1052"/>
      <c r="Y1052"/>
      <c r="Z1052"/>
      <c r="AA1052"/>
      <c r="AB1052"/>
      <c r="AC1052"/>
      <c r="AD1052"/>
      <c r="AE1052"/>
    </row>
    <row r="1053" spans="1:31" x14ac:dyDescent="0.25">
      <c r="A1053" s="2007"/>
      <c r="B1053" s="2007"/>
      <c r="C1053" s="2"/>
      <c r="D1053" s="2"/>
      <c r="E1053" s="2"/>
      <c r="F1053" s="2"/>
      <c r="G1053" s="2"/>
      <c r="H1053" s="2"/>
      <c r="I1053" s="2"/>
      <c r="J1053" s="2"/>
      <c r="K1053" s="2"/>
      <c r="L1053" s="2"/>
      <c r="M1053" s="2"/>
      <c r="N1053" s="2"/>
      <c r="O1053" s="2"/>
      <c r="P1053" s="366"/>
      <c r="Q1053" s="366"/>
      <c r="S1053" s="366"/>
      <c r="T1053" s="366"/>
      <c r="V1053"/>
      <c r="W1053"/>
      <c r="X1053"/>
      <c r="Y1053"/>
      <c r="Z1053"/>
      <c r="AA1053"/>
      <c r="AB1053"/>
      <c r="AC1053"/>
      <c r="AD1053"/>
      <c r="AE1053"/>
    </row>
    <row r="1054" spans="1:31" x14ac:dyDescent="0.25">
      <c r="A1054" s="2007"/>
      <c r="B1054" s="2007"/>
      <c r="C1054" s="2"/>
      <c r="D1054" s="2"/>
      <c r="E1054" s="2"/>
      <c r="F1054" s="2"/>
      <c r="G1054" s="2"/>
      <c r="H1054" s="2"/>
      <c r="I1054" s="2"/>
      <c r="J1054" s="2"/>
      <c r="K1054" s="2"/>
      <c r="L1054" s="2"/>
      <c r="M1054" s="2"/>
      <c r="N1054" s="2"/>
      <c r="O1054" s="2"/>
      <c r="P1054" s="366"/>
      <c r="Q1054" s="366"/>
      <c r="S1054" s="366"/>
      <c r="T1054" s="366"/>
      <c r="V1054"/>
      <c r="W1054"/>
      <c r="X1054"/>
      <c r="Y1054"/>
      <c r="Z1054"/>
      <c r="AA1054"/>
      <c r="AB1054"/>
      <c r="AC1054"/>
      <c r="AD1054"/>
      <c r="AE1054"/>
    </row>
    <row r="1055" spans="1:31" x14ac:dyDescent="0.25">
      <c r="A1055" s="2007"/>
      <c r="B1055" s="2007"/>
      <c r="C1055" s="2"/>
      <c r="D1055" s="2"/>
      <c r="E1055" s="2"/>
      <c r="F1055" s="2"/>
      <c r="G1055" s="2"/>
      <c r="H1055" s="2"/>
      <c r="I1055" s="2"/>
      <c r="J1055" s="2"/>
      <c r="K1055" s="2"/>
      <c r="L1055" s="2"/>
      <c r="M1055" s="2"/>
      <c r="N1055" s="2"/>
      <c r="O1055" s="2"/>
      <c r="P1055" s="366"/>
      <c r="Q1055" s="366"/>
      <c r="S1055" s="366"/>
      <c r="T1055" s="366"/>
      <c r="V1055"/>
      <c r="W1055"/>
      <c r="X1055"/>
      <c r="Y1055"/>
      <c r="Z1055"/>
      <c r="AA1055"/>
      <c r="AB1055"/>
      <c r="AC1055"/>
      <c r="AD1055"/>
      <c r="AE1055"/>
    </row>
    <row r="1056" spans="1:31" x14ac:dyDescent="0.25">
      <c r="A1056" s="2007"/>
      <c r="B1056" s="2007"/>
      <c r="C1056" s="2"/>
      <c r="D1056" s="2"/>
      <c r="E1056" s="2"/>
      <c r="F1056" s="2"/>
      <c r="G1056" s="2"/>
      <c r="H1056" s="2"/>
      <c r="I1056" s="2"/>
      <c r="J1056" s="2"/>
      <c r="K1056" s="2"/>
      <c r="L1056" s="2"/>
      <c r="M1056" s="2"/>
      <c r="N1056" s="2"/>
      <c r="O1056" s="2"/>
      <c r="P1056" s="366"/>
      <c r="Q1056" s="366"/>
      <c r="S1056" s="366"/>
      <c r="T1056" s="366"/>
      <c r="V1056"/>
      <c r="W1056"/>
      <c r="X1056"/>
      <c r="Y1056"/>
      <c r="Z1056"/>
      <c r="AA1056"/>
      <c r="AB1056"/>
      <c r="AC1056"/>
      <c r="AD1056"/>
      <c r="AE1056"/>
    </row>
    <row r="1057" spans="1:31" x14ac:dyDescent="0.25">
      <c r="A1057" s="2007"/>
      <c r="B1057" s="2007"/>
      <c r="C1057" s="2"/>
      <c r="D1057" s="2"/>
      <c r="E1057" s="2"/>
      <c r="F1057" s="2"/>
      <c r="G1057" s="2"/>
      <c r="H1057" s="2"/>
      <c r="I1057" s="2"/>
      <c r="J1057" s="2"/>
      <c r="K1057" s="2"/>
      <c r="L1057" s="2"/>
      <c r="M1057" s="2"/>
      <c r="N1057" s="2"/>
      <c r="O1057" s="2"/>
      <c r="P1057" s="366"/>
      <c r="Q1057" s="366"/>
      <c r="S1057" s="366"/>
      <c r="T1057" s="366"/>
      <c r="V1057"/>
      <c r="W1057"/>
      <c r="X1057"/>
      <c r="Y1057"/>
      <c r="Z1057"/>
      <c r="AA1057"/>
      <c r="AB1057"/>
      <c r="AC1057"/>
      <c r="AD1057"/>
      <c r="AE1057"/>
    </row>
    <row r="1058" spans="1:31" x14ac:dyDescent="0.25">
      <c r="A1058" s="2007"/>
      <c r="B1058" s="2007"/>
      <c r="C1058" s="2"/>
      <c r="D1058" s="2"/>
      <c r="E1058" s="2"/>
      <c r="F1058" s="2"/>
      <c r="G1058" s="2"/>
      <c r="H1058" s="2"/>
      <c r="I1058" s="2"/>
      <c r="J1058" s="2"/>
      <c r="K1058" s="2"/>
      <c r="L1058" s="2"/>
      <c r="M1058" s="2"/>
      <c r="N1058" s="2"/>
      <c r="O1058" s="2"/>
      <c r="P1058" s="366"/>
      <c r="Q1058" s="366"/>
      <c r="S1058" s="366"/>
      <c r="T1058" s="366"/>
      <c r="V1058"/>
      <c r="W1058"/>
      <c r="X1058"/>
      <c r="Y1058"/>
      <c r="Z1058"/>
      <c r="AA1058"/>
      <c r="AB1058"/>
      <c r="AC1058"/>
      <c r="AD1058"/>
      <c r="AE1058"/>
    </row>
    <row r="1059" spans="1:31" x14ac:dyDescent="0.25">
      <c r="A1059" s="2007"/>
      <c r="B1059" s="2007"/>
      <c r="C1059" s="2"/>
      <c r="D1059" s="2"/>
      <c r="E1059" s="2"/>
      <c r="F1059" s="2"/>
      <c r="G1059" s="2"/>
      <c r="H1059" s="2"/>
      <c r="I1059" s="2"/>
      <c r="J1059" s="2"/>
      <c r="K1059" s="2"/>
      <c r="L1059" s="2"/>
      <c r="M1059" s="2"/>
      <c r="N1059" s="2"/>
      <c r="O1059" s="2"/>
      <c r="P1059" s="366"/>
      <c r="Q1059" s="366"/>
      <c r="S1059" s="366"/>
      <c r="T1059" s="366"/>
      <c r="V1059"/>
      <c r="W1059"/>
      <c r="X1059"/>
      <c r="Y1059"/>
      <c r="Z1059"/>
      <c r="AA1059"/>
      <c r="AB1059"/>
      <c r="AC1059"/>
      <c r="AD1059"/>
      <c r="AE1059"/>
    </row>
    <row r="1060" spans="1:31" x14ac:dyDescent="0.25">
      <c r="A1060" s="2007"/>
      <c r="B1060" s="2007"/>
      <c r="C1060" s="2"/>
      <c r="D1060" s="2"/>
      <c r="E1060" s="2"/>
      <c r="F1060" s="2"/>
      <c r="G1060" s="2"/>
      <c r="H1060" s="2"/>
      <c r="I1060" s="2"/>
      <c r="J1060" s="2"/>
      <c r="K1060" s="2"/>
      <c r="L1060" s="2"/>
      <c r="M1060" s="2"/>
      <c r="N1060" s="2"/>
      <c r="O1060" s="2"/>
      <c r="P1060" s="366"/>
      <c r="Q1060" s="366"/>
      <c r="S1060" s="366"/>
      <c r="T1060" s="366"/>
      <c r="V1060"/>
      <c r="W1060"/>
      <c r="X1060"/>
      <c r="Y1060"/>
      <c r="Z1060"/>
      <c r="AA1060"/>
      <c r="AB1060"/>
      <c r="AC1060"/>
      <c r="AD1060"/>
      <c r="AE1060"/>
    </row>
    <row r="1061" spans="1:31" x14ac:dyDescent="0.25">
      <c r="A1061" s="2007"/>
      <c r="B1061" s="2007"/>
      <c r="C1061" s="2"/>
      <c r="D1061" s="2"/>
      <c r="E1061" s="2"/>
      <c r="F1061" s="2"/>
      <c r="G1061" s="2"/>
      <c r="H1061" s="2"/>
      <c r="I1061" s="2"/>
      <c r="J1061" s="2"/>
      <c r="K1061" s="2"/>
      <c r="L1061" s="2"/>
      <c r="M1061" s="2"/>
      <c r="N1061" s="2"/>
      <c r="O1061" s="2"/>
      <c r="P1061" s="366"/>
      <c r="Q1061" s="366"/>
      <c r="S1061" s="366"/>
      <c r="T1061" s="366"/>
      <c r="V1061"/>
      <c r="W1061"/>
      <c r="X1061"/>
      <c r="Y1061"/>
      <c r="Z1061"/>
      <c r="AA1061"/>
      <c r="AB1061"/>
      <c r="AC1061"/>
      <c r="AD1061"/>
      <c r="AE1061"/>
    </row>
    <row r="1062" spans="1:31" x14ac:dyDescent="0.25">
      <c r="A1062" s="2007"/>
      <c r="B1062" s="2007"/>
      <c r="C1062" s="2"/>
      <c r="D1062" s="2"/>
      <c r="E1062" s="2"/>
      <c r="F1062" s="2"/>
      <c r="G1062" s="2"/>
      <c r="H1062" s="2"/>
      <c r="I1062" s="2"/>
      <c r="J1062" s="2"/>
      <c r="K1062" s="2"/>
      <c r="L1062" s="2"/>
      <c r="M1062" s="2"/>
      <c r="N1062" s="2"/>
      <c r="O1062" s="2"/>
      <c r="P1062" s="366"/>
      <c r="Q1062" s="366"/>
      <c r="S1062" s="366"/>
      <c r="T1062" s="366"/>
      <c r="V1062"/>
      <c r="W1062"/>
      <c r="X1062"/>
      <c r="Y1062"/>
      <c r="Z1062"/>
      <c r="AA1062"/>
      <c r="AB1062"/>
      <c r="AC1062"/>
      <c r="AD1062"/>
      <c r="AE1062"/>
    </row>
    <row r="1063" spans="1:31" x14ac:dyDescent="0.25">
      <c r="A1063" s="2007"/>
      <c r="B1063" s="2007"/>
      <c r="C1063" s="2"/>
      <c r="D1063" s="2"/>
      <c r="E1063" s="2"/>
      <c r="F1063" s="2"/>
      <c r="G1063" s="2"/>
      <c r="H1063" s="2"/>
      <c r="I1063" s="2"/>
      <c r="J1063" s="2"/>
      <c r="K1063" s="2"/>
      <c r="L1063" s="2"/>
      <c r="M1063" s="2"/>
      <c r="N1063" s="2"/>
      <c r="O1063" s="2"/>
      <c r="P1063" s="366"/>
      <c r="Q1063" s="366"/>
      <c r="S1063" s="366"/>
      <c r="T1063" s="366"/>
      <c r="V1063"/>
      <c r="W1063"/>
      <c r="X1063"/>
      <c r="Y1063"/>
      <c r="Z1063"/>
      <c r="AA1063"/>
      <c r="AB1063"/>
      <c r="AC1063"/>
      <c r="AD1063"/>
      <c r="AE1063"/>
    </row>
    <row r="1064" spans="1:31" x14ac:dyDescent="0.25">
      <c r="A1064" s="2007"/>
      <c r="B1064" s="2007"/>
      <c r="C1064" s="2"/>
      <c r="D1064" s="2"/>
      <c r="E1064" s="2"/>
      <c r="F1064" s="2"/>
      <c r="G1064" s="2"/>
      <c r="H1064" s="2"/>
      <c r="I1064" s="2"/>
      <c r="J1064" s="2"/>
      <c r="K1064" s="2"/>
      <c r="L1064" s="2"/>
      <c r="M1064" s="2"/>
      <c r="N1064" s="2"/>
      <c r="O1064" s="2"/>
      <c r="P1064" s="366"/>
      <c r="Q1064" s="366"/>
      <c r="S1064" s="366"/>
      <c r="T1064" s="366"/>
      <c r="V1064"/>
      <c r="W1064"/>
      <c r="X1064"/>
      <c r="Y1064"/>
      <c r="Z1064"/>
      <c r="AA1064"/>
      <c r="AB1064"/>
      <c r="AC1064"/>
      <c r="AD1064"/>
      <c r="AE1064"/>
    </row>
    <row r="1065" spans="1:31" x14ac:dyDescent="0.25">
      <c r="A1065" s="2007"/>
      <c r="B1065" s="2007"/>
      <c r="C1065" s="2"/>
      <c r="D1065" s="2"/>
      <c r="E1065" s="2"/>
      <c r="F1065" s="2"/>
      <c r="G1065" s="2"/>
      <c r="H1065" s="2"/>
      <c r="I1065" s="2"/>
      <c r="J1065" s="2"/>
      <c r="K1065" s="2"/>
      <c r="L1065" s="2"/>
      <c r="M1065" s="2"/>
      <c r="N1065" s="2"/>
      <c r="O1065" s="2"/>
      <c r="P1065" s="366"/>
      <c r="Q1065" s="366"/>
      <c r="S1065" s="366"/>
      <c r="T1065" s="366"/>
      <c r="V1065"/>
      <c r="W1065"/>
      <c r="X1065"/>
      <c r="Y1065"/>
      <c r="Z1065"/>
      <c r="AA1065"/>
      <c r="AB1065"/>
      <c r="AC1065"/>
      <c r="AD1065"/>
      <c r="AE1065"/>
    </row>
    <row r="1066" spans="1:31" x14ac:dyDescent="0.25">
      <c r="A1066" s="2007"/>
      <c r="B1066" s="2007"/>
      <c r="C1066" s="2"/>
      <c r="D1066" s="2"/>
      <c r="E1066" s="2"/>
      <c r="F1066" s="2"/>
      <c r="G1066" s="2"/>
      <c r="H1066" s="2"/>
      <c r="I1066" s="2"/>
      <c r="J1066" s="2"/>
      <c r="K1066" s="2"/>
      <c r="L1066" s="2"/>
      <c r="M1066" s="2"/>
      <c r="N1066" s="2"/>
      <c r="O1066" s="2"/>
      <c r="P1066" s="366"/>
      <c r="Q1066" s="366"/>
      <c r="S1066" s="366"/>
      <c r="T1066" s="366"/>
      <c r="V1066"/>
      <c r="W1066"/>
      <c r="X1066"/>
      <c r="Y1066"/>
      <c r="Z1066"/>
      <c r="AA1066"/>
      <c r="AB1066"/>
      <c r="AC1066"/>
      <c r="AD1066"/>
      <c r="AE1066"/>
    </row>
    <row r="1067" spans="1:31" x14ac:dyDescent="0.25">
      <c r="A1067" s="2007"/>
      <c r="B1067" s="2007"/>
      <c r="C1067" s="2"/>
      <c r="D1067" s="2"/>
      <c r="E1067" s="2"/>
      <c r="F1067" s="2"/>
      <c r="G1067" s="2"/>
      <c r="H1067" s="2"/>
      <c r="I1067" s="2"/>
      <c r="J1067" s="2"/>
      <c r="K1067" s="2"/>
      <c r="L1067" s="2"/>
      <c r="M1067" s="2"/>
      <c r="N1067" s="2"/>
      <c r="O1067" s="2"/>
      <c r="P1067" s="366"/>
      <c r="Q1067" s="366"/>
      <c r="S1067" s="366"/>
      <c r="T1067" s="366"/>
      <c r="V1067"/>
      <c r="W1067"/>
      <c r="X1067"/>
      <c r="Y1067"/>
      <c r="Z1067"/>
      <c r="AA1067"/>
      <c r="AB1067"/>
      <c r="AC1067"/>
      <c r="AD1067"/>
      <c r="AE1067"/>
    </row>
    <row r="1068" spans="1:31" x14ac:dyDescent="0.25">
      <c r="A1068" s="2007"/>
      <c r="B1068" s="2007"/>
      <c r="C1068" s="2"/>
      <c r="D1068" s="2"/>
      <c r="E1068" s="2"/>
      <c r="F1068" s="2"/>
      <c r="G1068" s="2"/>
      <c r="H1068" s="2"/>
      <c r="I1068" s="2"/>
      <c r="J1068" s="2"/>
      <c r="K1068" s="2"/>
      <c r="L1068" s="2"/>
      <c r="M1068" s="2"/>
      <c r="N1068" s="2"/>
      <c r="O1068" s="2"/>
      <c r="P1068" s="366"/>
      <c r="Q1068" s="366"/>
      <c r="S1068" s="366"/>
      <c r="T1068" s="366"/>
      <c r="V1068"/>
      <c r="W1068"/>
      <c r="X1068"/>
      <c r="Y1068"/>
      <c r="Z1068"/>
      <c r="AA1068"/>
      <c r="AB1068"/>
      <c r="AC1068"/>
      <c r="AD1068"/>
      <c r="AE1068"/>
    </row>
    <row r="1069" spans="1:31" x14ac:dyDescent="0.25">
      <c r="A1069" s="2007"/>
      <c r="B1069" s="2007"/>
      <c r="C1069" s="2"/>
      <c r="D1069" s="2"/>
      <c r="E1069" s="2"/>
      <c r="F1069" s="2"/>
      <c r="G1069" s="2"/>
      <c r="H1069" s="2"/>
      <c r="I1069" s="2"/>
      <c r="J1069" s="2"/>
      <c r="K1069" s="2"/>
      <c r="L1069" s="2"/>
      <c r="M1069" s="2"/>
      <c r="N1069" s="2"/>
      <c r="O1069" s="2"/>
      <c r="P1069" s="366"/>
      <c r="Q1069" s="366"/>
      <c r="S1069" s="366"/>
      <c r="T1069" s="366"/>
      <c r="V1069"/>
      <c r="W1069"/>
      <c r="X1069"/>
      <c r="Y1069"/>
      <c r="Z1069"/>
      <c r="AA1069"/>
      <c r="AB1069"/>
      <c r="AC1069"/>
      <c r="AD1069"/>
      <c r="AE1069"/>
    </row>
    <row r="1070" spans="1:31" x14ac:dyDescent="0.25">
      <c r="A1070" s="2007"/>
      <c r="B1070" s="2007"/>
      <c r="C1070" s="2"/>
      <c r="D1070" s="2"/>
      <c r="E1070" s="2"/>
      <c r="F1070" s="2"/>
      <c r="G1070" s="2"/>
      <c r="H1070" s="2"/>
      <c r="I1070" s="2"/>
      <c r="J1070" s="2"/>
      <c r="K1070" s="2"/>
      <c r="L1070" s="2"/>
      <c r="M1070" s="2"/>
      <c r="N1070" s="2"/>
      <c r="O1070" s="2"/>
      <c r="P1070" s="366"/>
      <c r="Q1070" s="366"/>
      <c r="S1070" s="366"/>
      <c r="T1070" s="366"/>
      <c r="V1070"/>
      <c r="W1070"/>
      <c r="X1070"/>
      <c r="Y1070"/>
      <c r="Z1070"/>
      <c r="AA1070"/>
      <c r="AB1070"/>
      <c r="AC1070"/>
      <c r="AD1070"/>
      <c r="AE1070"/>
    </row>
    <row r="1071" spans="1:31" x14ac:dyDescent="0.25">
      <c r="A1071" s="2007"/>
      <c r="B1071" s="2007"/>
      <c r="C1071" s="2"/>
      <c r="D1071" s="2"/>
      <c r="E1071" s="2"/>
      <c r="F1071" s="2"/>
      <c r="G1071" s="2"/>
      <c r="H1071" s="2"/>
      <c r="I1071" s="2"/>
      <c r="J1071" s="2"/>
      <c r="K1071" s="2"/>
      <c r="L1071" s="2"/>
      <c r="M1071" s="2"/>
      <c r="N1071" s="2"/>
      <c r="O1071" s="2"/>
      <c r="P1071" s="366"/>
      <c r="Q1071" s="366"/>
      <c r="S1071" s="366"/>
      <c r="T1071" s="366"/>
      <c r="V1071"/>
      <c r="W1071"/>
      <c r="X1071"/>
      <c r="Y1071"/>
      <c r="Z1071"/>
      <c r="AA1071"/>
      <c r="AB1071"/>
      <c r="AC1071"/>
      <c r="AD1071"/>
      <c r="AE1071"/>
    </row>
    <row r="1072" spans="1:31" x14ac:dyDescent="0.25">
      <c r="A1072" s="2007"/>
      <c r="B1072" s="2007"/>
      <c r="C1072" s="2"/>
      <c r="D1072" s="2"/>
      <c r="E1072" s="2"/>
      <c r="F1072" s="2"/>
      <c r="G1072" s="2"/>
      <c r="H1072" s="2"/>
      <c r="I1072" s="2"/>
      <c r="J1072" s="2"/>
      <c r="K1072" s="2"/>
      <c r="L1072" s="2"/>
      <c r="M1072" s="2"/>
      <c r="N1072" s="2"/>
      <c r="O1072" s="2"/>
      <c r="P1072" s="366"/>
      <c r="Q1072" s="366"/>
      <c r="S1072" s="366"/>
      <c r="T1072" s="366"/>
      <c r="V1072"/>
      <c r="W1072"/>
      <c r="X1072"/>
      <c r="Y1072"/>
      <c r="Z1072"/>
      <c r="AA1072"/>
      <c r="AB1072"/>
      <c r="AC1072"/>
      <c r="AD1072"/>
      <c r="AE1072"/>
    </row>
    <row r="1073" spans="1:31" x14ac:dyDescent="0.25">
      <c r="A1073" s="2007"/>
      <c r="B1073" s="2007"/>
      <c r="C1073" s="2"/>
      <c r="D1073" s="2"/>
      <c r="E1073" s="2"/>
      <c r="F1073" s="2"/>
      <c r="G1073" s="2"/>
      <c r="H1073" s="2"/>
      <c r="I1073" s="2"/>
      <c r="J1073" s="2"/>
      <c r="K1073" s="2"/>
      <c r="L1073" s="2"/>
      <c r="M1073" s="2"/>
      <c r="N1073" s="2"/>
      <c r="O1073" s="2"/>
      <c r="P1073" s="366"/>
      <c r="Q1073" s="366"/>
      <c r="S1073" s="366"/>
      <c r="T1073" s="366"/>
      <c r="V1073"/>
      <c r="W1073"/>
      <c r="X1073"/>
      <c r="Y1073"/>
      <c r="Z1073"/>
      <c r="AA1073"/>
      <c r="AB1073"/>
      <c r="AC1073"/>
      <c r="AD1073"/>
      <c r="AE1073"/>
    </row>
    <row r="1074" spans="1:31" x14ac:dyDescent="0.25">
      <c r="A1074" s="2007"/>
      <c r="B1074" s="2007"/>
      <c r="C1074" s="2"/>
      <c r="D1074" s="2"/>
      <c r="E1074" s="2"/>
      <c r="F1074" s="2"/>
      <c r="G1074" s="2"/>
      <c r="H1074" s="2"/>
      <c r="I1074" s="2"/>
      <c r="J1074" s="2"/>
      <c r="K1074" s="2"/>
      <c r="L1074" s="2"/>
      <c r="M1074" s="2"/>
      <c r="N1074" s="2"/>
      <c r="O1074" s="2"/>
      <c r="P1074" s="366"/>
      <c r="Q1074" s="366"/>
      <c r="S1074" s="366"/>
      <c r="T1074" s="366"/>
      <c r="V1074"/>
      <c r="W1074"/>
      <c r="X1074"/>
      <c r="Y1074"/>
      <c r="Z1074"/>
      <c r="AA1074"/>
      <c r="AB1074"/>
      <c r="AC1074"/>
      <c r="AD1074"/>
      <c r="AE1074"/>
    </row>
    <row r="1075" spans="1:31" x14ac:dyDescent="0.25">
      <c r="A1075" s="2007"/>
      <c r="B1075" s="2007"/>
      <c r="C1075" s="2"/>
      <c r="D1075" s="2"/>
      <c r="E1075" s="2"/>
      <c r="F1075" s="2"/>
      <c r="G1075" s="2"/>
      <c r="H1075" s="2"/>
      <c r="I1075" s="2"/>
      <c r="J1075" s="2"/>
      <c r="K1075" s="2"/>
      <c r="L1075" s="2"/>
      <c r="M1075" s="2"/>
      <c r="N1075" s="2"/>
      <c r="O1075" s="2"/>
      <c r="P1075" s="366"/>
      <c r="Q1075" s="366"/>
      <c r="S1075" s="366"/>
      <c r="T1075" s="366"/>
      <c r="V1075"/>
      <c r="W1075"/>
      <c r="X1075"/>
      <c r="Y1075"/>
      <c r="Z1075"/>
      <c r="AA1075"/>
      <c r="AB1075"/>
      <c r="AC1075"/>
      <c r="AD1075"/>
      <c r="AE1075"/>
    </row>
    <row r="1076" spans="1:31" x14ac:dyDescent="0.25">
      <c r="A1076" s="2007"/>
      <c r="B1076" s="2007"/>
      <c r="C1076" s="2"/>
      <c r="D1076" s="2"/>
      <c r="E1076" s="2"/>
      <c r="F1076" s="2"/>
      <c r="G1076" s="2"/>
      <c r="H1076" s="2"/>
      <c r="I1076" s="2"/>
      <c r="J1076" s="2"/>
      <c r="K1076" s="2"/>
      <c r="L1076" s="2"/>
      <c r="M1076" s="2"/>
      <c r="N1076" s="2"/>
      <c r="O1076" s="2"/>
      <c r="P1076" s="366"/>
      <c r="Q1076" s="366"/>
      <c r="S1076" s="366"/>
      <c r="T1076" s="366"/>
      <c r="V1076"/>
      <c r="W1076"/>
      <c r="X1076"/>
      <c r="Y1076"/>
      <c r="Z1076"/>
      <c r="AA1076"/>
      <c r="AB1076"/>
      <c r="AC1076"/>
      <c r="AD1076"/>
      <c r="AE1076"/>
    </row>
    <row r="1077" spans="1:31" x14ac:dyDescent="0.25">
      <c r="A1077" s="2007"/>
      <c r="B1077" s="2007"/>
      <c r="C1077" s="2"/>
      <c r="D1077" s="2"/>
      <c r="E1077" s="2"/>
      <c r="F1077" s="2"/>
      <c r="G1077" s="2"/>
      <c r="H1077" s="2"/>
      <c r="I1077" s="2"/>
      <c r="J1077" s="2"/>
      <c r="K1077" s="2"/>
      <c r="L1077" s="2"/>
      <c r="M1077" s="2"/>
      <c r="N1077" s="2"/>
      <c r="O1077" s="2"/>
      <c r="P1077" s="366"/>
      <c r="Q1077" s="366"/>
      <c r="S1077" s="366"/>
      <c r="T1077" s="366"/>
      <c r="V1077"/>
      <c r="W1077"/>
      <c r="X1077"/>
      <c r="Y1077"/>
      <c r="Z1077"/>
      <c r="AA1077"/>
      <c r="AB1077"/>
      <c r="AC1077"/>
      <c r="AD1077"/>
      <c r="AE1077"/>
    </row>
    <row r="1078" spans="1:31" x14ac:dyDescent="0.25">
      <c r="A1078" s="2007"/>
      <c r="B1078" s="2007"/>
      <c r="C1078" s="2"/>
      <c r="D1078" s="2"/>
      <c r="E1078" s="2"/>
      <c r="F1078" s="2"/>
      <c r="G1078" s="2"/>
      <c r="H1078" s="2"/>
      <c r="I1078" s="2"/>
      <c r="J1078" s="2"/>
      <c r="K1078" s="2"/>
      <c r="L1078" s="2"/>
      <c r="M1078" s="2"/>
      <c r="N1078" s="2"/>
      <c r="O1078" s="2"/>
      <c r="P1078" s="366"/>
      <c r="Q1078" s="366"/>
      <c r="S1078" s="366"/>
      <c r="T1078" s="366"/>
      <c r="V1078"/>
      <c r="W1078"/>
      <c r="X1078"/>
      <c r="Y1078"/>
      <c r="Z1078"/>
      <c r="AA1078"/>
      <c r="AB1078"/>
      <c r="AC1078"/>
      <c r="AD1078"/>
      <c r="AE1078"/>
    </row>
    <row r="1079" spans="1:31" x14ac:dyDescent="0.25">
      <c r="A1079" s="2007"/>
      <c r="B1079" s="2007"/>
      <c r="C1079" s="2"/>
      <c r="D1079" s="2"/>
      <c r="E1079" s="2"/>
      <c r="F1079" s="2"/>
      <c r="G1079" s="2"/>
      <c r="H1079" s="2"/>
      <c r="I1079" s="2"/>
      <c r="J1079" s="2"/>
      <c r="K1079" s="2"/>
      <c r="L1079" s="2"/>
      <c r="M1079" s="2"/>
      <c r="N1079" s="2"/>
      <c r="O1079" s="2"/>
      <c r="P1079" s="366"/>
      <c r="Q1079" s="366"/>
      <c r="S1079" s="366"/>
      <c r="T1079" s="366"/>
      <c r="V1079"/>
      <c r="W1079"/>
      <c r="X1079"/>
      <c r="Y1079"/>
      <c r="Z1079"/>
      <c r="AA1079"/>
      <c r="AB1079"/>
      <c r="AC1079"/>
      <c r="AD1079"/>
      <c r="AE1079"/>
    </row>
    <row r="1080" spans="1:31" x14ac:dyDescent="0.25">
      <c r="A1080" s="2007"/>
      <c r="B1080" s="2007"/>
      <c r="C1080" s="2"/>
      <c r="D1080" s="2"/>
      <c r="E1080" s="2"/>
      <c r="F1080" s="2"/>
      <c r="G1080" s="2"/>
      <c r="H1080" s="2"/>
      <c r="I1080" s="2"/>
      <c r="J1080" s="2"/>
      <c r="K1080" s="2"/>
      <c r="L1080" s="2"/>
      <c r="M1080" s="2"/>
      <c r="N1080" s="2"/>
      <c r="O1080" s="2"/>
      <c r="P1080" s="366"/>
      <c r="Q1080" s="366"/>
      <c r="S1080" s="366"/>
      <c r="T1080" s="366"/>
      <c r="V1080"/>
      <c r="W1080"/>
      <c r="X1080"/>
      <c r="Y1080"/>
      <c r="Z1080"/>
      <c r="AA1080"/>
      <c r="AB1080"/>
      <c r="AC1080"/>
      <c r="AD1080"/>
      <c r="AE1080"/>
    </row>
    <row r="1081" spans="1:31" x14ac:dyDescent="0.25">
      <c r="A1081" s="2007"/>
      <c r="B1081" s="2007"/>
      <c r="C1081" s="2"/>
      <c r="D1081" s="2"/>
      <c r="E1081" s="2"/>
      <c r="F1081" s="2"/>
      <c r="G1081" s="2"/>
      <c r="H1081" s="2"/>
      <c r="I1081" s="2"/>
      <c r="J1081" s="2"/>
      <c r="K1081" s="2"/>
      <c r="L1081" s="2"/>
      <c r="M1081" s="2"/>
      <c r="N1081" s="2"/>
      <c r="O1081" s="2"/>
      <c r="P1081" s="366"/>
      <c r="Q1081" s="366"/>
      <c r="S1081" s="366"/>
      <c r="T1081" s="366"/>
      <c r="V1081"/>
      <c r="W1081"/>
      <c r="X1081"/>
      <c r="Y1081"/>
      <c r="Z1081"/>
      <c r="AA1081"/>
      <c r="AB1081"/>
      <c r="AC1081"/>
      <c r="AD1081"/>
      <c r="AE1081"/>
    </row>
    <row r="1082" spans="1:31" x14ac:dyDescent="0.25">
      <c r="A1082" s="2007"/>
      <c r="B1082" s="2007"/>
      <c r="C1082" s="2"/>
      <c r="D1082" s="2"/>
      <c r="E1082" s="2"/>
      <c r="F1082" s="2"/>
      <c r="G1082" s="2"/>
      <c r="H1082" s="2"/>
      <c r="I1082" s="2"/>
      <c r="J1082" s="2"/>
      <c r="K1082" s="2"/>
      <c r="L1082" s="2"/>
      <c r="M1082" s="2"/>
      <c r="N1082" s="2"/>
      <c r="O1082" s="2"/>
      <c r="P1082" s="366"/>
      <c r="Q1082" s="366"/>
      <c r="S1082" s="366"/>
      <c r="T1082" s="366"/>
      <c r="V1082"/>
      <c r="W1082"/>
      <c r="X1082"/>
      <c r="Y1082"/>
      <c r="Z1082"/>
      <c r="AA1082"/>
      <c r="AB1082"/>
      <c r="AC1082"/>
      <c r="AD1082"/>
      <c r="AE1082"/>
    </row>
    <row r="1083" spans="1:31" x14ac:dyDescent="0.25">
      <c r="A1083" s="2007"/>
      <c r="B1083" s="2007"/>
      <c r="C1083" s="2"/>
      <c r="D1083" s="2"/>
      <c r="E1083" s="2"/>
      <c r="F1083" s="2"/>
      <c r="G1083" s="2"/>
      <c r="H1083" s="2"/>
      <c r="I1083" s="2"/>
      <c r="J1083" s="2"/>
      <c r="K1083" s="2"/>
      <c r="L1083" s="2"/>
      <c r="M1083" s="2"/>
      <c r="N1083" s="2"/>
      <c r="O1083" s="2"/>
      <c r="P1083" s="366"/>
      <c r="Q1083" s="366"/>
      <c r="S1083" s="366"/>
      <c r="T1083" s="366"/>
      <c r="V1083"/>
      <c r="W1083"/>
      <c r="X1083"/>
      <c r="Y1083"/>
      <c r="Z1083"/>
      <c r="AA1083"/>
      <c r="AB1083"/>
      <c r="AC1083"/>
      <c r="AD1083"/>
      <c r="AE1083"/>
    </row>
    <row r="1084" spans="1:31" x14ac:dyDescent="0.25">
      <c r="A1084" s="2007"/>
      <c r="B1084" s="2007"/>
      <c r="C1084" s="2"/>
      <c r="D1084" s="2"/>
      <c r="E1084" s="2"/>
      <c r="F1084" s="2"/>
      <c r="G1084" s="2"/>
      <c r="H1084" s="2"/>
      <c r="I1084" s="2"/>
      <c r="J1084" s="2"/>
      <c r="K1084" s="2"/>
      <c r="L1084" s="2"/>
      <c r="M1084" s="2"/>
      <c r="N1084" s="2"/>
      <c r="O1084" s="2"/>
      <c r="P1084" s="366"/>
      <c r="Q1084" s="366"/>
      <c r="S1084" s="366"/>
      <c r="T1084" s="366"/>
      <c r="V1084"/>
      <c r="W1084"/>
      <c r="X1084"/>
      <c r="Y1084"/>
      <c r="Z1084"/>
      <c r="AA1084"/>
      <c r="AB1084"/>
      <c r="AC1084"/>
      <c r="AD1084"/>
      <c r="AE1084"/>
    </row>
    <row r="1085" spans="1:31" x14ac:dyDescent="0.25">
      <c r="A1085" s="2007"/>
      <c r="B1085" s="2007"/>
      <c r="C1085" s="2"/>
      <c r="D1085" s="2"/>
      <c r="E1085" s="2"/>
      <c r="F1085" s="2"/>
      <c r="G1085" s="2"/>
      <c r="H1085" s="2"/>
      <c r="I1085" s="2"/>
      <c r="J1085" s="2"/>
      <c r="K1085" s="2"/>
      <c r="L1085" s="2"/>
      <c r="M1085" s="2"/>
      <c r="N1085" s="2"/>
      <c r="O1085" s="2"/>
      <c r="P1085" s="366"/>
      <c r="Q1085" s="366"/>
      <c r="S1085" s="366"/>
      <c r="T1085" s="366"/>
      <c r="V1085"/>
      <c r="W1085"/>
      <c r="X1085"/>
      <c r="Y1085"/>
      <c r="Z1085"/>
      <c r="AA1085"/>
      <c r="AB1085"/>
      <c r="AC1085"/>
      <c r="AD1085"/>
      <c r="AE1085"/>
    </row>
    <row r="1086" spans="1:31" x14ac:dyDescent="0.25">
      <c r="A1086" s="2007"/>
      <c r="B1086" s="2007"/>
      <c r="C1086" s="2"/>
      <c r="D1086" s="2"/>
      <c r="E1086" s="2"/>
      <c r="F1086" s="2"/>
      <c r="G1086" s="2"/>
      <c r="H1086" s="2"/>
      <c r="I1086" s="2"/>
      <c r="J1086" s="2"/>
      <c r="K1086" s="2"/>
      <c r="L1086" s="2"/>
      <c r="M1086" s="2"/>
      <c r="N1086" s="2"/>
      <c r="O1086" s="2"/>
      <c r="P1086" s="366"/>
      <c r="Q1086" s="366"/>
      <c r="S1086" s="366"/>
      <c r="T1086" s="366"/>
      <c r="V1086"/>
      <c r="W1086"/>
      <c r="X1086"/>
      <c r="Y1086"/>
      <c r="Z1086"/>
      <c r="AA1086"/>
      <c r="AB1086"/>
      <c r="AC1086"/>
      <c r="AD1086"/>
      <c r="AE1086"/>
    </row>
    <row r="1087" spans="1:31" x14ac:dyDescent="0.25">
      <c r="A1087" s="2007"/>
      <c r="B1087" s="2007"/>
      <c r="C1087" s="2"/>
      <c r="D1087" s="2"/>
      <c r="E1087" s="2"/>
      <c r="F1087" s="2"/>
      <c r="G1087" s="2"/>
      <c r="H1087" s="2"/>
      <c r="I1087" s="2"/>
      <c r="J1087" s="2"/>
      <c r="K1087" s="2"/>
      <c r="L1087" s="2"/>
      <c r="M1087" s="2"/>
      <c r="N1087" s="2"/>
      <c r="O1087" s="2"/>
      <c r="P1087" s="366"/>
      <c r="Q1087" s="366"/>
      <c r="S1087" s="366"/>
      <c r="T1087" s="366"/>
      <c r="V1087"/>
      <c r="W1087"/>
      <c r="X1087"/>
      <c r="Y1087"/>
      <c r="Z1087"/>
      <c r="AA1087"/>
      <c r="AB1087"/>
      <c r="AC1087"/>
      <c r="AD1087"/>
      <c r="AE1087"/>
    </row>
    <row r="1088" spans="1:31" x14ac:dyDescent="0.25">
      <c r="A1088" s="2007"/>
      <c r="B1088" s="2007"/>
      <c r="C1088" s="2"/>
      <c r="D1088" s="2"/>
      <c r="E1088" s="2"/>
      <c r="F1088" s="2"/>
      <c r="G1088" s="2"/>
      <c r="H1088" s="2"/>
      <c r="I1088" s="2"/>
      <c r="J1088" s="2"/>
      <c r="K1088" s="2"/>
      <c r="L1088" s="2"/>
      <c r="M1088" s="2"/>
      <c r="N1088" s="2"/>
      <c r="O1088" s="2"/>
      <c r="P1088" s="366"/>
      <c r="Q1088" s="366"/>
      <c r="S1088" s="366"/>
      <c r="T1088" s="366"/>
      <c r="V1088"/>
      <c r="W1088"/>
      <c r="X1088"/>
      <c r="Y1088"/>
      <c r="Z1088"/>
      <c r="AA1088"/>
      <c r="AB1088"/>
      <c r="AC1088"/>
      <c r="AD1088"/>
      <c r="AE1088"/>
    </row>
    <row r="1089" spans="1:31" x14ac:dyDescent="0.25">
      <c r="A1089" s="2007"/>
      <c r="B1089" s="2007"/>
      <c r="C1089" s="2"/>
      <c r="D1089" s="2"/>
      <c r="E1089" s="2"/>
      <c r="F1089" s="2"/>
      <c r="G1089" s="2"/>
      <c r="H1089" s="2"/>
      <c r="I1089" s="2"/>
      <c r="J1089" s="2"/>
      <c r="K1089" s="2"/>
      <c r="L1089" s="2"/>
      <c r="M1089" s="2"/>
      <c r="N1089" s="2"/>
      <c r="O1089" s="2"/>
      <c r="P1089" s="366"/>
      <c r="Q1089" s="366"/>
      <c r="S1089" s="366"/>
      <c r="T1089" s="366"/>
      <c r="V1089"/>
      <c r="W1089"/>
      <c r="X1089"/>
      <c r="Y1089"/>
      <c r="Z1089"/>
      <c r="AA1089"/>
      <c r="AB1089"/>
      <c r="AC1089"/>
      <c r="AD1089"/>
      <c r="AE1089"/>
    </row>
    <row r="1090" spans="1:31" x14ac:dyDescent="0.25">
      <c r="A1090" s="2007"/>
      <c r="B1090" s="2007"/>
      <c r="C1090" s="2"/>
      <c r="D1090" s="2"/>
      <c r="E1090" s="2"/>
      <c r="F1090" s="2"/>
      <c r="G1090" s="2"/>
      <c r="H1090" s="2"/>
      <c r="I1090" s="2"/>
      <c r="J1090" s="2"/>
      <c r="K1090" s="2"/>
      <c r="L1090" s="2"/>
      <c r="M1090" s="2"/>
      <c r="N1090" s="2"/>
      <c r="O1090" s="2"/>
      <c r="P1090" s="366"/>
      <c r="Q1090" s="366"/>
      <c r="S1090" s="366"/>
      <c r="T1090" s="366"/>
      <c r="V1090"/>
      <c r="W1090"/>
      <c r="X1090"/>
      <c r="Y1090"/>
      <c r="Z1090"/>
      <c r="AA1090"/>
      <c r="AB1090"/>
      <c r="AC1090"/>
      <c r="AD1090"/>
      <c r="AE1090"/>
    </row>
    <row r="1091" spans="1:31" x14ac:dyDescent="0.25">
      <c r="A1091" s="2007"/>
      <c r="B1091" s="2007"/>
      <c r="C1091" s="2"/>
      <c r="D1091" s="2"/>
      <c r="E1091" s="2"/>
      <c r="F1091" s="2"/>
      <c r="G1091" s="2"/>
      <c r="H1091" s="2"/>
      <c r="I1091" s="2"/>
      <c r="J1091" s="2"/>
      <c r="K1091" s="2"/>
      <c r="L1091" s="2"/>
      <c r="M1091" s="2"/>
      <c r="N1091" s="2"/>
      <c r="O1091" s="2"/>
      <c r="P1091" s="366"/>
      <c r="Q1091" s="366"/>
      <c r="S1091" s="366"/>
      <c r="T1091" s="366"/>
      <c r="V1091"/>
      <c r="W1091"/>
      <c r="X1091"/>
      <c r="Y1091"/>
      <c r="Z1091"/>
      <c r="AA1091"/>
      <c r="AB1091"/>
      <c r="AC1091"/>
      <c r="AD1091"/>
      <c r="AE1091"/>
    </row>
    <row r="1092" spans="1:31" x14ac:dyDescent="0.25">
      <c r="A1092" s="2007"/>
      <c r="B1092" s="2007"/>
      <c r="C1092" s="2"/>
      <c r="D1092" s="2"/>
      <c r="E1092" s="2"/>
      <c r="F1092" s="2"/>
      <c r="G1092" s="2"/>
      <c r="H1092" s="2"/>
      <c r="I1092" s="2"/>
      <c r="J1092" s="2"/>
      <c r="K1092" s="2"/>
      <c r="L1092" s="2"/>
      <c r="M1092" s="2"/>
      <c r="N1092" s="2"/>
      <c r="O1092" s="2"/>
      <c r="P1092" s="366"/>
      <c r="Q1092" s="366"/>
      <c r="S1092" s="366"/>
      <c r="T1092" s="366"/>
      <c r="V1092"/>
      <c r="W1092"/>
      <c r="X1092"/>
      <c r="Y1092"/>
      <c r="Z1092"/>
      <c r="AA1092"/>
      <c r="AB1092"/>
      <c r="AC1092"/>
      <c r="AD1092"/>
      <c r="AE1092"/>
    </row>
    <row r="1093" spans="1:31" x14ac:dyDescent="0.25">
      <c r="A1093" s="2007"/>
      <c r="B1093" s="2007"/>
      <c r="C1093" s="2"/>
      <c r="D1093" s="2"/>
      <c r="E1093" s="2"/>
      <c r="F1093" s="2"/>
      <c r="G1093" s="2"/>
      <c r="H1093" s="2"/>
      <c r="I1093" s="2"/>
      <c r="J1093" s="2"/>
      <c r="K1093" s="2"/>
      <c r="L1093" s="2"/>
      <c r="M1093" s="2"/>
      <c r="N1093" s="2"/>
      <c r="O1093" s="2"/>
      <c r="P1093" s="366"/>
      <c r="Q1093" s="366"/>
      <c r="S1093" s="366"/>
      <c r="T1093" s="366"/>
      <c r="V1093"/>
      <c r="W1093"/>
      <c r="X1093"/>
      <c r="Y1093"/>
      <c r="Z1093"/>
      <c r="AA1093"/>
      <c r="AB1093"/>
      <c r="AC1093"/>
      <c r="AD1093"/>
      <c r="AE1093"/>
    </row>
    <row r="1094" spans="1:31" x14ac:dyDescent="0.25">
      <c r="A1094" s="2007"/>
      <c r="B1094" s="2007"/>
      <c r="C1094" s="2"/>
      <c r="D1094" s="2"/>
      <c r="E1094" s="2"/>
      <c r="F1094" s="2"/>
      <c r="G1094" s="2"/>
      <c r="H1094" s="2"/>
      <c r="I1094" s="2"/>
      <c r="J1094" s="2"/>
      <c r="K1094" s="2"/>
      <c r="L1094" s="2"/>
      <c r="M1094" s="2"/>
      <c r="N1094" s="2"/>
      <c r="O1094" s="2"/>
      <c r="P1094" s="366"/>
      <c r="Q1094" s="366"/>
      <c r="S1094" s="366"/>
      <c r="T1094" s="366"/>
      <c r="V1094"/>
      <c r="W1094"/>
      <c r="X1094"/>
      <c r="Y1094"/>
      <c r="Z1094"/>
      <c r="AA1094"/>
      <c r="AB1094"/>
      <c r="AC1094"/>
      <c r="AD1094"/>
      <c r="AE1094"/>
    </row>
    <row r="1095" spans="1:31" x14ac:dyDescent="0.25">
      <c r="A1095" s="2007"/>
      <c r="B1095" s="2007"/>
      <c r="C1095" s="2"/>
      <c r="D1095" s="2"/>
      <c r="E1095" s="2"/>
      <c r="F1095" s="2"/>
      <c r="G1095" s="2"/>
      <c r="H1095" s="2"/>
      <c r="I1095" s="2"/>
      <c r="J1095" s="2"/>
      <c r="K1095" s="2"/>
      <c r="L1095" s="2"/>
      <c r="M1095" s="2"/>
      <c r="N1095" s="2"/>
      <c r="O1095" s="2"/>
      <c r="P1095" s="366"/>
      <c r="Q1095" s="366"/>
      <c r="S1095" s="366"/>
      <c r="T1095" s="366"/>
      <c r="V1095"/>
      <c r="W1095"/>
      <c r="X1095"/>
      <c r="Y1095"/>
      <c r="Z1095"/>
      <c r="AA1095"/>
      <c r="AB1095"/>
      <c r="AC1095"/>
      <c r="AD1095"/>
      <c r="AE1095"/>
    </row>
    <row r="1096" spans="1:31" x14ac:dyDescent="0.25">
      <c r="A1096" s="2007"/>
      <c r="B1096" s="2007"/>
      <c r="C1096" s="2"/>
      <c r="D1096" s="2"/>
      <c r="E1096" s="2"/>
      <c r="F1096" s="2"/>
      <c r="G1096" s="2"/>
      <c r="H1096" s="2"/>
      <c r="I1096" s="2"/>
      <c r="J1096" s="2"/>
      <c r="K1096" s="2"/>
      <c r="L1096" s="2"/>
      <c r="M1096" s="2"/>
      <c r="N1096" s="2"/>
      <c r="O1096" s="2"/>
      <c r="P1096" s="366"/>
      <c r="Q1096" s="366"/>
      <c r="S1096" s="366"/>
      <c r="T1096" s="366"/>
      <c r="V1096"/>
      <c r="W1096"/>
      <c r="X1096"/>
      <c r="Y1096"/>
      <c r="Z1096"/>
      <c r="AA1096"/>
      <c r="AB1096"/>
      <c r="AC1096"/>
      <c r="AD1096"/>
      <c r="AE1096"/>
    </row>
  </sheetData>
  <autoFilter ref="A3:T648"/>
  <sortState ref="A5:B648">
    <sortCondition ref="A5:A648"/>
    <sortCondition ref="B5:B648"/>
  </sortState>
  <mergeCells count="27">
    <mergeCell ref="W239:AC239"/>
    <mergeCell ref="W206:AC206"/>
    <mergeCell ref="W217:AC217"/>
    <mergeCell ref="W228:AC228"/>
    <mergeCell ref="W151:AC151"/>
    <mergeCell ref="W162:AC162"/>
    <mergeCell ref="W173:AC173"/>
    <mergeCell ref="W184:AC184"/>
    <mergeCell ref="W195:AC195"/>
    <mergeCell ref="W96:AC96"/>
    <mergeCell ref="W107:AC107"/>
    <mergeCell ref="W118:AC118"/>
    <mergeCell ref="W129:AC129"/>
    <mergeCell ref="W140:AC140"/>
    <mergeCell ref="W41:AC41"/>
    <mergeCell ref="W52:AC52"/>
    <mergeCell ref="W63:AC63"/>
    <mergeCell ref="W74:AC74"/>
    <mergeCell ref="W85:AC85"/>
    <mergeCell ref="AB3:AC3"/>
    <mergeCell ref="AB4:AC4"/>
    <mergeCell ref="A1:L1"/>
    <mergeCell ref="W30:AC30"/>
    <mergeCell ref="W8:AC8"/>
    <mergeCell ref="X9:AD9"/>
    <mergeCell ref="W19:AC19"/>
    <mergeCell ref="X20:AD20"/>
  </mergeCells>
  <conditionalFormatting sqref="M6:M648 M3:M4">
    <cfRule type="cellIs" dxfId="66" priority="77" operator="between">
      <formula>6</formula>
      <formula>7.9</formula>
    </cfRule>
    <cfRule type="cellIs" dxfId="65" priority="78" operator="between">
      <formula>0</formula>
      <formula>5.9</formula>
    </cfRule>
    <cfRule type="cellIs" dxfId="64" priority="79" operator="between">
      <formula>8</formula>
      <formula>10</formula>
    </cfRule>
    <cfRule type="cellIs" dxfId="63" priority="80" operator="between">
      <formula>8.5</formula>
      <formula>10</formula>
    </cfRule>
    <cfRule type="cellIs" dxfId="62" priority="81" operator="between">
      <formula>8.5</formula>
      <formula>10</formula>
    </cfRule>
    <cfRule type="cellIs" dxfId="61" priority="82" operator="between">
      <formula>6.5</formula>
      <formula>8.49</formula>
    </cfRule>
    <cfRule type="cellIs" dxfId="60" priority="83" operator="between">
      <formula>0</formula>
      <formula>6.49</formula>
    </cfRule>
  </conditionalFormatting>
  <conditionalFormatting sqref="I6:I648 I3:I4 E6:E648 E3:E4">
    <cfRule type="cellIs" dxfId="59" priority="74" operator="between">
      <formula>8</formula>
      <formula>10</formula>
    </cfRule>
    <cfRule type="cellIs" dxfId="58" priority="75" operator="between">
      <formula>6</formula>
      <formula>7.9</formula>
    </cfRule>
    <cfRule type="cellIs" dxfId="57" priority="76" operator="between">
      <formula>0</formula>
      <formula>5.9</formula>
    </cfRule>
  </conditionalFormatting>
  <conditionalFormatting sqref="Q3">
    <cfRule type="cellIs" dxfId="56" priority="70" operator="equal">
      <formula>"i"</formula>
    </cfRule>
    <cfRule type="cellIs" dxfId="55" priority="71" operator="equal">
      <formula>"c"</formula>
    </cfRule>
    <cfRule type="cellIs" dxfId="54" priority="72" operator="equal">
      <formula>"a"</formula>
    </cfRule>
    <cfRule type="cellIs" dxfId="53" priority="73" stopIfTrue="1" operator="equal">
      <formula>#REF!</formula>
    </cfRule>
  </conditionalFormatting>
  <conditionalFormatting sqref="T3">
    <cfRule type="cellIs" dxfId="52" priority="67" operator="equal">
      <formula>"I"</formula>
    </cfRule>
    <cfRule type="cellIs" dxfId="51" priority="68" operator="equal">
      <formula>"A"</formula>
    </cfRule>
    <cfRule type="cellIs" dxfId="50" priority="69" operator="equal">
      <formula>"C"</formula>
    </cfRule>
  </conditionalFormatting>
  <conditionalFormatting sqref="X1:X3">
    <cfRule type="cellIs" dxfId="49" priority="64" operator="equal">
      <formula>"I"</formula>
    </cfRule>
    <cfRule type="cellIs" dxfId="48" priority="65" operator="equal">
      <formula>"A"</formula>
    </cfRule>
    <cfRule type="cellIs" dxfId="47" priority="66" operator="equal">
      <formula>"C"</formula>
    </cfRule>
  </conditionalFormatting>
  <conditionalFormatting sqref="N3">
    <cfRule type="cellIs" dxfId="46" priority="60" operator="equal">
      <formula>"i"</formula>
    </cfRule>
    <cfRule type="cellIs" dxfId="45" priority="61" operator="equal">
      <formula>"c"</formula>
    </cfRule>
    <cfRule type="cellIs" dxfId="44" priority="62" operator="equal">
      <formula>"a"</formula>
    </cfRule>
    <cfRule type="cellIs" dxfId="43" priority="63" stopIfTrue="1" operator="equal">
      <formula>#REF!</formula>
    </cfRule>
  </conditionalFormatting>
  <conditionalFormatting sqref="F3">
    <cfRule type="cellIs" dxfId="42" priority="56" operator="equal">
      <formula>"i"</formula>
    </cfRule>
    <cfRule type="cellIs" dxfId="41" priority="57" operator="equal">
      <formula>"c"</formula>
    </cfRule>
    <cfRule type="cellIs" dxfId="40" priority="58" operator="equal">
      <formula>"a"</formula>
    </cfRule>
    <cfRule type="cellIs" dxfId="39" priority="59" stopIfTrue="1" operator="equal">
      <formula>#REF!</formula>
    </cfRule>
  </conditionalFormatting>
  <conditionalFormatting sqref="J3">
    <cfRule type="cellIs" dxfId="38" priority="52" operator="equal">
      <formula>"i"</formula>
    </cfRule>
    <cfRule type="cellIs" dxfId="37" priority="53" operator="equal">
      <formula>"c"</formula>
    </cfRule>
    <cfRule type="cellIs" dxfId="36" priority="54" operator="equal">
      <formula>"a"</formula>
    </cfRule>
    <cfRule type="cellIs" dxfId="35" priority="55" stopIfTrue="1" operator="equal">
      <formula>#REF!</formula>
    </cfRule>
  </conditionalFormatting>
  <conditionalFormatting sqref="T4">
    <cfRule type="cellIs" dxfId="34" priority="44" operator="equal">
      <formula>"i"</formula>
    </cfRule>
    <cfRule type="cellIs" dxfId="33" priority="45" operator="equal">
      <formula>"c"</formula>
    </cfRule>
    <cfRule type="cellIs" dxfId="32" priority="46" operator="equal">
      <formula>"a"</formula>
    </cfRule>
    <cfRule type="cellIs" dxfId="31" priority="47" stopIfTrue="1" operator="equal">
      <formula>#REF!</formula>
    </cfRule>
  </conditionalFormatting>
  <conditionalFormatting sqref="T5:T425">
    <cfRule type="cellIs" dxfId="30" priority="40" operator="equal">
      <formula>"i"</formula>
    </cfRule>
    <cfRule type="cellIs" dxfId="29" priority="41" operator="equal">
      <formula>"c"</formula>
    </cfRule>
    <cfRule type="cellIs" dxfId="28" priority="42" operator="equal">
      <formula>"a"</formula>
    </cfRule>
    <cfRule type="cellIs" dxfId="27" priority="43" stopIfTrue="1" operator="equal">
      <formula>#REF!</formula>
    </cfRule>
  </conditionalFormatting>
  <conditionalFormatting sqref="T626:T648">
    <cfRule type="cellIs" dxfId="26" priority="36" operator="equal">
      <formula>"i"</formula>
    </cfRule>
    <cfRule type="cellIs" dxfId="25" priority="37" operator="equal">
      <formula>"c"</formula>
    </cfRule>
    <cfRule type="cellIs" dxfId="24" priority="38" operator="equal">
      <formula>"a"</formula>
    </cfRule>
    <cfRule type="cellIs" dxfId="23" priority="39" stopIfTrue="1" operator="equal">
      <formula>#REF!</formula>
    </cfRule>
  </conditionalFormatting>
  <conditionalFormatting sqref="Y1">
    <cfRule type="cellIs" dxfId="22" priority="33" operator="equal">
      <formula>"I"</formula>
    </cfRule>
    <cfRule type="cellIs" dxfId="21" priority="34" operator="equal">
      <formula>"A"</formula>
    </cfRule>
    <cfRule type="cellIs" dxfId="20" priority="35" operator="equal">
      <formula>"C"</formula>
    </cfRule>
  </conditionalFormatting>
  <conditionalFormatting sqref="Y2">
    <cfRule type="cellIs" dxfId="19" priority="30" operator="equal">
      <formula>"I"</formula>
    </cfRule>
    <cfRule type="cellIs" dxfId="18" priority="31" operator="equal">
      <formula>"A"</formula>
    </cfRule>
    <cfRule type="cellIs" dxfId="17" priority="32" operator="equal">
      <formula>"C"</formula>
    </cfRule>
  </conditionalFormatting>
  <conditionalFormatting sqref="Y3">
    <cfRule type="cellIs" dxfId="16" priority="27" operator="equal">
      <formula>"I"</formula>
    </cfRule>
    <cfRule type="cellIs" dxfId="15" priority="28" operator="equal">
      <formula>"A"</formula>
    </cfRule>
    <cfRule type="cellIs" dxfId="14" priority="29" operator="equal">
      <formula>"C"</formula>
    </cfRule>
  </conditionalFormatting>
  <conditionalFormatting sqref="C1:T3 C649:T1048576 C4:P648 R4:T648">
    <cfRule type="cellIs" dxfId="13" priority="24" operator="equal">
      <formula>"Inadequado"</formula>
    </cfRule>
    <cfRule type="cellIs" dxfId="12" priority="25" operator="equal">
      <formula>"Controlado"</formula>
    </cfRule>
    <cfRule type="cellIs" dxfId="11" priority="26" operator="equal">
      <formula>"Adequado"</formula>
    </cfRule>
  </conditionalFormatting>
  <conditionalFormatting sqref="Q4 Q13 Q22 Q31 Q40 Q49 Q58 Q67 Q76 Q85 Q94 Q103 Q112 Q121 Q130 Q139 Q148 Q157 Q166 Q175 Q184 Q193 Q202 Q211 Q220 Q229 Q238 Q247 Q256 Q265 Q274 Q283 Q292 Q301 Q310 Q319 Q328 Q337 Q346 Q355 Q364 Q373 Q382 Q391 Q400 Q409 Q418 Q427 Q436 Q445 Q454 Q463 Q472 Q481 Q490 Q499 Q508 Q517 Q526 Q535 Q544 Q553 Q562 Q571 Q580 Q589 Q598 Q607 Q616 Q625 Q634 Q643">
    <cfRule type="cellIs" dxfId="10" priority="8" operator="equal">
      <formula>"i"</formula>
    </cfRule>
    <cfRule type="cellIs" dxfId="9" priority="9" operator="equal">
      <formula>"c"</formula>
    </cfRule>
    <cfRule type="cellIs" dxfId="8" priority="10" operator="equal">
      <formula>"a"</formula>
    </cfRule>
    <cfRule type="cellIs" dxfId="7" priority="11" stopIfTrue="1" operator="equal">
      <formula>#REF!</formula>
    </cfRule>
  </conditionalFormatting>
  <conditionalFormatting sqref="Q5:Q12 Q14:Q21 Q23:Q30 Q32:Q39 Q41:Q48 Q50:Q57 Q59:Q66 Q68:Q75 Q77:Q84 Q86:Q93 Q95:Q102 Q104:Q111 Q113:Q120 Q122:Q129 Q131:Q138 Q140:Q147 Q149:Q156 Q158:Q165 Q167:Q174 Q176:Q183 Q185:Q192 Q194:Q201 Q203:Q210 Q212:Q219 Q221:Q228 Q230:Q237 Q239:Q246 Q248:Q255 Q257:Q264 Q266:Q273 Q275:Q282 Q284:Q291 Q293:Q300 Q302:Q309 Q311:Q318 Q320:Q327 Q329:Q336 Q338:Q345 Q347:Q354 Q356:Q363 Q365:Q372 Q374:Q381 Q383:Q390 Q392:Q399 Q401:Q408 Q410:Q417 Q419:Q426 Q428:Q435 Q437:Q444 Q446:Q453 Q455:Q462 Q464:Q471 Q473:Q480 Q482:Q489 Q491:Q498 Q500:Q507 Q509:Q516 Q518:Q525 Q527:Q534 Q536:Q543 Q545:Q552 Q554:Q561 Q563:Q570 Q572:Q579 Q581:Q588 Q590:Q597 Q599:Q606 Q608:Q615 Q617:Q624 Q626:Q633 Q635:Q642 Q644:Q648">
    <cfRule type="cellIs" dxfId="6" priority="4" operator="equal">
      <formula>"i"</formula>
    </cfRule>
    <cfRule type="cellIs" dxfId="5" priority="5" operator="equal">
      <formula>"c"</formula>
    </cfRule>
    <cfRule type="cellIs" dxfId="4" priority="6" operator="equal">
      <formula>"a"</formula>
    </cfRule>
    <cfRule type="cellIs" dxfId="3" priority="7" stopIfTrue="1" operator="equal">
      <formula>#REF!</formula>
    </cfRule>
  </conditionalFormatting>
  <conditionalFormatting sqref="Q4:Q648">
    <cfRule type="cellIs" dxfId="2" priority="1" operator="equal">
      <formula>"Inadequado"</formula>
    </cfRule>
    <cfRule type="cellIs" dxfId="1" priority="2" operator="equal">
      <formula>"Controlado"</formula>
    </cfRule>
    <cfRule type="cellIs" dxfId="0" priority="3" operator="equal">
      <formula>"Adequado"</formula>
    </cfRule>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0"/>
  <sheetViews>
    <sheetView zoomScale="80" zoomScaleNormal="80" workbookViewId="0">
      <selection activeCell="K9" sqref="K9"/>
    </sheetView>
  </sheetViews>
  <sheetFormatPr defaultRowHeight="12" x14ac:dyDescent="0.2"/>
  <cols>
    <col min="1" max="1" width="5.42578125" style="655" customWidth="1"/>
    <col min="2" max="2" width="7.42578125" style="1518" customWidth="1"/>
    <col min="3" max="3" width="14.28515625" style="622" bestFit="1" customWidth="1"/>
    <col min="4" max="4" width="32.140625" style="1811" bestFit="1" customWidth="1"/>
    <col min="5" max="6" width="5.5703125" style="1586" bestFit="1" customWidth="1"/>
    <col min="7" max="7" width="5.5703125" style="1801" bestFit="1" customWidth="1"/>
    <col min="8" max="9" width="5" style="140" customWidth="1"/>
    <col min="10" max="10" width="5" style="1590" customWidth="1"/>
    <col min="11" max="11" width="9.140625" style="655"/>
    <col min="12" max="12" width="12.85546875" style="1522" bestFit="1" customWidth="1"/>
    <col min="13" max="13" width="10.28515625" style="1522" customWidth="1"/>
    <col min="14" max="16" width="6.5703125" style="1523" bestFit="1" customWidth="1"/>
    <col min="17" max="18" width="5.7109375" style="1524" customWidth="1"/>
    <col min="19" max="19" width="18" style="655" customWidth="1"/>
    <col min="20" max="20" width="9.7109375" style="655" customWidth="1"/>
    <col min="21" max="21" width="9.7109375" style="1520" customWidth="1"/>
    <col min="22" max="31" width="9.7109375" style="655" customWidth="1"/>
    <col min="32" max="16384" width="9.140625" style="655"/>
  </cols>
  <sheetData>
    <row r="1" spans="1:28" ht="19.5" customHeight="1" x14ac:dyDescent="0.2">
      <c r="A1" s="2447" t="s">
        <v>2871</v>
      </c>
      <c r="B1" s="2447"/>
      <c r="C1" s="2447"/>
      <c r="D1" s="2447"/>
      <c r="E1" s="2447"/>
      <c r="F1" s="2447"/>
      <c r="G1" s="2447"/>
      <c r="H1" s="2447"/>
      <c r="I1" s="2447"/>
      <c r="J1" s="2447"/>
      <c r="K1" s="2447"/>
      <c r="L1" s="2447"/>
      <c r="M1" s="2447"/>
      <c r="N1" s="2447"/>
      <c r="O1" s="2447"/>
      <c r="P1" s="2447"/>
      <c r="Q1" s="2447"/>
      <c r="R1" s="2447"/>
      <c r="S1" s="1519"/>
      <c r="T1" s="1519"/>
    </row>
    <row r="2" spans="1:28" ht="13.5" customHeight="1" thickBot="1" x14ac:dyDescent="0.25">
      <c r="E2" s="2450" t="s">
        <v>2534</v>
      </c>
      <c r="F2" s="2450"/>
      <c r="G2" s="2450"/>
      <c r="H2" s="1771"/>
      <c r="I2" s="1771"/>
      <c r="J2" s="1521"/>
      <c r="U2" s="1520" t="s">
        <v>359</v>
      </c>
      <c r="Z2" s="1520" t="s">
        <v>360</v>
      </c>
    </row>
    <row r="3" spans="1:28" ht="13.5" customHeight="1" x14ac:dyDescent="0.2">
      <c r="B3" s="1525" t="s">
        <v>356</v>
      </c>
      <c r="C3" s="1825" t="s">
        <v>2511</v>
      </c>
      <c r="D3" s="1812" t="s">
        <v>2510</v>
      </c>
      <c r="E3" s="1772">
        <v>2007</v>
      </c>
      <c r="F3" s="1772">
        <v>2008</v>
      </c>
      <c r="G3" s="1773">
        <v>2009</v>
      </c>
      <c r="H3" s="1773">
        <v>2010</v>
      </c>
      <c r="I3" s="1774">
        <v>2011</v>
      </c>
      <c r="J3" s="1526"/>
      <c r="K3" s="1527"/>
      <c r="L3" s="1528" t="s">
        <v>357</v>
      </c>
      <c r="M3" s="1529"/>
      <c r="N3" s="1530">
        <v>2007</v>
      </c>
      <c r="O3" s="1530">
        <v>2008</v>
      </c>
      <c r="P3" s="1530">
        <v>2009</v>
      </c>
      <c r="Q3" s="1530">
        <v>2010</v>
      </c>
      <c r="R3" s="1531">
        <v>2011</v>
      </c>
      <c r="T3" s="2453"/>
      <c r="U3" s="2454"/>
      <c r="V3" s="2454"/>
      <c r="W3" s="2454"/>
      <c r="Y3" s="2453"/>
      <c r="Z3" s="2453"/>
      <c r="AA3" s="2453"/>
      <c r="AB3" s="2453"/>
    </row>
    <row r="4" spans="1:28" ht="13.5" customHeight="1" x14ac:dyDescent="0.2">
      <c r="B4" s="1532">
        <v>2</v>
      </c>
      <c r="C4" s="1533" t="s">
        <v>7</v>
      </c>
      <c r="D4" s="1557" t="s">
        <v>2506</v>
      </c>
      <c r="E4" s="1775" t="s">
        <v>501</v>
      </c>
      <c r="F4" s="1775" t="s">
        <v>501</v>
      </c>
      <c r="G4" s="1776" t="s">
        <v>501</v>
      </c>
      <c r="H4" s="1535">
        <v>66.577375659495033</v>
      </c>
      <c r="I4" s="1777">
        <v>51</v>
      </c>
      <c r="J4" s="1536"/>
      <c r="L4" s="1537" t="s">
        <v>2519</v>
      </c>
      <c r="M4" s="1538" t="s">
        <v>2274</v>
      </c>
      <c r="N4" s="1539">
        <f>COUNTIFS($E$4:$E$12,"&gt;79")</f>
        <v>0</v>
      </c>
      <c r="O4" s="1539">
        <f>COUNTIFS($F$4:$F$12,"&gt;79")</f>
        <v>0</v>
      </c>
      <c r="P4" s="1539">
        <f>COUNTIFS($G$4:$G$12,"&gt;79")</f>
        <v>0</v>
      </c>
      <c r="Q4" s="1539">
        <f>COUNTIFS($H$4:$H$12,"&gt;79")</f>
        <v>0</v>
      </c>
      <c r="R4" s="1539">
        <f>COUNTIFS($I$4:$I$12,"&gt;79")</f>
        <v>0</v>
      </c>
      <c r="T4" s="2454"/>
      <c r="U4" s="2454"/>
      <c r="V4" s="2454"/>
      <c r="W4" s="2454"/>
      <c r="Y4" s="2453"/>
      <c r="Z4" s="2453"/>
      <c r="AA4" s="2453"/>
      <c r="AB4" s="2453"/>
    </row>
    <row r="5" spans="1:28" ht="13.5" customHeight="1" x14ac:dyDescent="0.2">
      <c r="B5" s="1540">
        <v>2</v>
      </c>
      <c r="C5" s="1533" t="s">
        <v>4</v>
      </c>
      <c r="D5" s="1810" t="s">
        <v>2501</v>
      </c>
      <c r="E5" s="1582">
        <v>71.154338710378411</v>
      </c>
      <c r="F5" s="1582">
        <v>78.736210543812064</v>
      </c>
      <c r="G5" s="1582">
        <v>73.289117743553149</v>
      </c>
      <c r="H5" s="1535">
        <v>70.080216813800618</v>
      </c>
      <c r="I5" s="1583">
        <v>71</v>
      </c>
      <c r="J5" s="1536"/>
      <c r="L5" s="1537" t="s">
        <v>2518</v>
      </c>
      <c r="M5" s="1541" t="s">
        <v>1562</v>
      </c>
      <c r="N5" s="1539">
        <f>COUNTIFS($E$4:$E$12,"&gt;51 ", $E$4:$E$12,"&lt;=79")</f>
        <v>5</v>
      </c>
      <c r="O5" s="1539">
        <f>COUNTIFS($F$4:$F$12,"&gt;51 ", $F$4:$F$12,"&lt;=79")</f>
        <v>5</v>
      </c>
      <c r="P5" s="1539">
        <f>COUNTIFS($G$4:$G$12,"&gt;51 ", $G$4:$G$12,"&lt;=79")</f>
        <v>3</v>
      </c>
      <c r="Q5" s="1539">
        <f>COUNTIFS($H$4:$H$12,"&gt;51 ", $H$4:$H$12,"&lt;=79")</f>
        <v>6</v>
      </c>
      <c r="R5" s="1539">
        <f>COUNTIFS($I$4:$I$12,"&gt;51 ", $I$4:$I$12,"&lt;=79")</f>
        <v>5</v>
      </c>
      <c r="T5" s="2454"/>
      <c r="U5" s="2454"/>
      <c r="V5" s="2454"/>
      <c r="W5" s="2454"/>
      <c r="Y5" s="2453"/>
      <c r="Z5" s="2453"/>
      <c r="AA5" s="2453"/>
      <c r="AB5" s="2453"/>
    </row>
    <row r="6" spans="1:28" ht="13.5" customHeight="1" x14ac:dyDescent="0.2">
      <c r="B6" s="1540">
        <v>2</v>
      </c>
      <c r="C6" s="1533" t="s">
        <v>9</v>
      </c>
      <c r="D6" s="1810" t="s">
        <v>2497</v>
      </c>
      <c r="E6" s="1582">
        <v>69.657043248167298</v>
      </c>
      <c r="F6" s="1582">
        <v>72.574013164883169</v>
      </c>
      <c r="G6" s="1582">
        <v>74.975680924337041</v>
      </c>
      <c r="H6" s="1535">
        <v>72.196503538629642</v>
      </c>
      <c r="I6" s="1583">
        <v>70</v>
      </c>
      <c r="J6" s="1536"/>
      <c r="L6" s="1537" t="s">
        <v>2517</v>
      </c>
      <c r="M6" s="1542" t="s">
        <v>487</v>
      </c>
      <c r="N6" s="1539">
        <f>COUNTIFS($E$4:$E$12,"&gt;36 ", $E$4:$E$12,"&lt;=51")</f>
        <v>3</v>
      </c>
      <c r="O6" s="1539">
        <f>COUNTIFS($F$4:$F$12,"&gt;36 ", $F$4:$F$12,"&lt;=51")</f>
        <v>1</v>
      </c>
      <c r="P6" s="1539">
        <f>COUNTIFS($G$4:$G$12,"&gt;36 ", $G$4:$G$12,"&lt;=51")</f>
        <v>3</v>
      </c>
      <c r="Q6" s="1539">
        <f>COUNTIFS($H$4:$H$12,"&gt;36 ", $H$4:$H$12,"&lt;=51")</f>
        <v>3</v>
      </c>
      <c r="R6" s="1539">
        <f>COUNTIFS($I$4:$I$12,"&gt;36 ", $I$4:$I$12,"&lt;=51")</f>
        <v>3</v>
      </c>
      <c r="T6" s="2454"/>
      <c r="U6" s="2454"/>
      <c r="V6" s="2454"/>
      <c r="W6" s="2454"/>
      <c r="Y6" s="2453"/>
      <c r="Z6" s="2453"/>
      <c r="AA6" s="2453"/>
      <c r="AB6" s="2453"/>
    </row>
    <row r="7" spans="1:28" ht="13.5" customHeight="1" x14ac:dyDescent="0.2">
      <c r="B7" s="1540">
        <v>2</v>
      </c>
      <c r="C7" s="1533" t="s">
        <v>11</v>
      </c>
      <c r="D7" s="1810" t="s">
        <v>2497</v>
      </c>
      <c r="E7" s="1582">
        <v>62.554291624537768</v>
      </c>
      <c r="F7" s="1582">
        <v>57.527834139811262</v>
      </c>
      <c r="G7" s="1582">
        <v>54.554793387133394</v>
      </c>
      <c r="H7" s="1535">
        <v>58.456883434991752</v>
      </c>
      <c r="I7" s="1583">
        <v>61</v>
      </c>
      <c r="J7" s="1536"/>
      <c r="L7" s="1537" t="s">
        <v>2516</v>
      </c>
      <c r="M7" s="1543" t="s">
        <v>486</v>
      </c>
      <c r="N7" s="1539">
        <f>COUNTIFS($E$4:$E$12,"&gt;19 ", $E$4:$E$12,"&lt;=36")</f>
        <v>0</v>
      </c>
      <c r="O7" s="1539">
        <f>COUNTIFS($F$4:$F$12,"&gt;19 ", $F$4:$F$12,"&lt;=36")</f>
        <v>2</v>
      </c>
      <c r="P7" s="1539">
        <f>COUNTIFS($G$4:$G$12,"&gt;19 ", $G$4:$G$12,"&lt;=36")</f>
        <v>2</v>
      </c>
      <c r="Q7" s="1539">
        <f>COUNTIFS($H$4:$H$12,"&gt;19 ", $H$4:$H$12,"&lt;=36")</f>
        <v>0</v>
      </c>
      <c r="R7" s="1539">
        <f>COUNTIFS($I$4:$I$12,"&gt;19 ", $I$4:$I$12,"&lt;=36")</f>
        <v>1</v>
      </c>
      <c r="T7" s="2454"/>
      <c r="U7" s="2454"/>
      <c r="V7" s="2454"/>
      <c r="W7" s="2454"/>
      <c r="Y7" s="2453"/>
      <c r="Z7" s="2453"/>
      <c r="AA7" s="2453"/>
      <c r="AB7" s="2453"/>
    </row>
    <row r="8" spans="1:28" ht="13.5" customHeight="1" x14ac:dyDescent="0.2">
      <c r="B8" s="1540">
        <v>2</v>
      </c>
      <c r="C8" s="1533" t="s">
        <v>13</v>
      </c>
      <c r="D8" s="1810" t="s">
        <v>2497</v>
      </c>
      <c r="E8" s="1582">
        <v>65.296451705146808</v>
      </c>
      <c r="F8" s="1582">
        <v>54.032980010934047</v>
      </c>
      <c r="G8" s="1573">
        <v>46.284949279613777</v>
      </c>
      <c r="H8" s="1535">
        <v>59.882214183833106</v>
      </c>
      <c r="I8" s="1778">
        <v>53</v>
      </c>
      <c r="J8" s="1536"/>
      <c r="L8" s="1537" t="s">
        <v>2515</v>
      </c>
      <c r="M8" s="1544" t="s">
        <v>2254</v>
      </c>
      <c r="N8" s="1539">
        <f>COUNTIFS($E$4:$E$12,"&lt;=19")</f>
        <v>0</v>
      </c>
      <c r="O8" s="1539">
        <f>COUNTIFS($F$4:$F$12,"&lt;=19")</f>
        <v>0</v>
      </c>
      <c r="P8" s="1539">
        <f>COUNTIFS($G$4:$G$12,"&lt;=19")</f>
        <v>0</v>
      </c>
      <c r="Q8" s="1539">
        <f>COUNTIFS($H$4:$H$12,"&lt;=19")</f>
        <v>0</v>
      </c>
      <c r="R8" s="1539">
        <f>COUNTIFS($I$4:$I$12,"&lt;=19")</f>
        <v>0</v>
      </c>
      <c r="T8" s="2454"/>
      <c r="U8" s="2454"/>
      <c r="V8" s="2454"/>
      <c r="W8" s="2454"/>
      <c r="Y8" s="2453"/>
      <c r="Z8" s="2453"/>
      <c r="AA8" s="2453"/>
      <c r="AB8" s="2453"/>
    </row>
    <row r="9" spans="1:28" ht="13.5" customHeight="1" thickBot="1" x14ac:dyDescent="0.25">
      <c r="B9" s="1540">
        <v>2</v>
      </c>
      <c r="C9" s="1533" t="s">
        <v>15</v>
      </c>
      <c r="D9" s="1810" t="s">
        <v>2497</v>
      </c>
      <c r="E9" s="1573">
        <v>44.476867600930113</v>
      </c>
      <c r="F9" s="1582">
        <v>55.414245660846248</v>
      </c>
      <c r="G9" s="1573">
        <v>40.259356726918185</v>
      </c>
      <c r="H9" s="1535">
        <v>52.549461624429767</v>
      </c>
      <c r="I9" s="1779">
        <v>52</v>
      </c>
      <c r="J9" s="1536"/>
      <c r="L9" s="1545" t="s">
        <v>359</v>
      </c>
      <c r="M9" s="1546"/>
      <c r="N9" s="1547">
        <f>SUM(N4:N8)</f>
        <v>8</v>
      </c>
      <c r="O9" s="1547">
        <f>SUM(O4:O8)</f>
        <v>8</v>
      </c>
      <c r="P9" s="1547">
        <f>SUM(P4:P8)</f>
        <v>8</v>
      </c>
      <c r="Q9" s="1547">
        <f>SUM(Q4:Q8)</f>
        <v>9</v>
      </c>
      <c r="R9" s="1548">
        <f>SUM(R4:R8)</f>
        <v>9</v>
      </c>
      <c r="T9" s="2454"/>
      <c r="U9" s="2454"/>
      <c r="V9" s="2454"/>
      <c r="W9" s="2454"/>
      <c r="Y9" s="2453"/>
      <c r="Z9" s="2453"/>
      <c r="AA9" s="2453"/>
      <c r="AB9" s="2453"/>
    </row>
    <row r="10" spans="1:28" ht="13.5" customHeight="1" thickBot="1" x14ac:dyDescent="0.25">
      <c r="B10" s="1540">
        <v>2</v>
      </c>
      <c r="C10" s="1533" t="s">
        <v>16</v>
      </c>
      <c r="D10" s="1810" t="s">
        <v>2497</v>
      </c>
      <c r="E10" s="1573">
        <v>40.674765943616293</v>
      </c>
      <c r="F10" s="1574">
        <v>36.40550109451587</v>
      </c>
      <c r="G10" s="1573">
        <v>38.789830037461847</v>
      </c>
      <c r="H10" s="1549">
        <v>46.08539574015478</v>
      </c>
      <c r="I10" s="1575">
        <v>46</v>
      </c>
      <c r="J10" s="1536"/>
      <c r="T10" s="2454"/>
      <c r="U10" s="2454"/>
      <c r="V10" s="2454"/>
      <c r="W10" s="2454"/>
      <c r="Y10" s="2453"/>
      <c r="Z10" s="2453"/>
      <c r="AA10" s="2453"/>
      <c r="AB10" s="2453"/>
    </row>
    <row r="11" spans="1:28" ht="13.5" customHeight="1" x14ac:dyDescent="0.2">
      <c r="B11" s="1540">
        <v>2</v>
      </c>
      <c r="C11" s="1533" t="s">
        <v>17</v>
      </c>
      <c r="D11" s="1810" t="s">
        <v>2497</v>
      </c>
      <c r="E11" s="1573">
        <v>37.7627238481777</v>
      </c>
      <c r="F11" s="1574">
        <v>26.015398860615377</v>
      </c>
      <c r="G11" s="1574">
        <v>32.503660067065354</v>
      </c>
      <c r="H11" s="1549">
        <v>49.624573705880024</v>
      </c>
      <c r="I11" s="1575">
        <v>41</v>
      </c>
      <c r="J11" s="1536"/>
      <c r="L11" s="1528" t="s">
        <v>357</v>
      </c>
      <c r="M11" s="1529"/>
      <c r="N11" s="1530">
        <v>2007</v>
      </c>
      <c r="O11" s="1530">
        <v>2008</v>
      </c>
      <c r="P11" s="1530">
        <v>2009</v>
      </c>
      <c r="Q11" s="1530">
        <v>2010</v>
      </c>
      <c r="R11" s="1531">
        <v>2011</v>
      </c>
      <c r="T11" s="2454"/>
      <c r="U11" s="2454"/>
      <c r="V11" s="2454"/>
      <c r="W11" s="2454"/>
      <c r="Y11" s="2453"/>
      <c r="Z11" s="2453"/>
      <c r="AA11" s="2453"/>
      <c r="AB11" s="2453"/>
    </row>
    <row r="12" spans="1:28" ht="13.5" customHeight="1" x14ac:dyDescent="0.2">
      <c r="B12" s="1540">
        <v>2</v>
      </c>
      <c r="C12" s="1533" t="s">
        <v>21</v>
      </c>
      <c r="D12" s="1810" t="s">
        <v>2344</v>
      </c>
      <c r="E12" s="1581">
        <v>58.455267784583391</v>
      </c>
      <c r="F12" s="1574">
        <v>34.386556676471031</v>
      </c>
      <c r="G12" s="1574">
        <v>35.745772058995058</v>
      </c>
      <c r="H12" s="1549">
        <v>41.064604241891843</v>
      </c>
      <c r="I12" s="1780">
        <v>35</v>
      </c>
      <c r="J12" s="1536"/>
      <c r="L12" s="1537" t="s">
        <v>2519</v>
      </c>
      <c r="M12" s="1538" t="s">
        <v>2274</v>
      </c>
      <c r="N12" s="1539">
        <f>COUNTIFS($E$13:$E$16,"&gt;79")</f>
        <v>2</v>
      </c>
      <c r="O12" s="1539">
        <f>COUNTIFS($F$13:$F$16,"&gt;79")</f>
        <v>2</v>
      </c>
      <c r="P12" s="1539">
        <f>COUNTIFS($G$13:$G$16,"&gt;79")</f>
        <v>2</v>
      </c>
      <c r="Q12" s="1539">
        <f>COUNTIFS($H$13:$H$16,"&gt;79")</f>
        <v>1</v>
      </c>
      <c r="R12" s="1539">
        <f>COUNTIFS($I$13:$I$16,"&gt;79")</f>
        <v>0</v>
      </c>
      <c r="T12" s="2454"/>
      <c r="U12" s="2454"/>
      <c r="V12" s="2454"/>
      <c r="W12" s="2454"/>
      <c r="Y12" s="2453"/>
      <c r="Z12" s="2453"/>
      <c r="AA12" s="2453"/>
      <c r="AB12" s="2453"/>
    </row>
    <row r="13" spans="1:28" ht="13.5" customHeight="1" x14ac:dyDescent="0.2">
      <c r="B13" s="1550">
        <v>3</v>
      </c>
      <c r="C13" s="1551" t="s">
        <v>28</v>
      </c>
      <c r="D13" s="1808" t="s">
        <v>2533</v>
      </c>
      <c r="E13" s="1581">
        <v>75.637179212677609</v>
      </c>
      <c r="F13" s="1581">
        <v>75.385590473258858</v>
      </c>
      <c r="G13" s="1581">
        <v>65.608055430511413</v>
      </c>
      <c r="H13" s="1549">
        <v>47.849967928856501</v>
      </c>
      <c r="I13" s="1781">
        <v>37</v>
      </c>
      <c r="J13" s="1536"/>
      <c r="L13" s="1537" t="s">
        <v>2518</v>
      </c>
      <c r="M13" s="1541" t="s">
        <v>1562</v>
      </c>
      <c r="N13" s="1539">
        <f>COUNTIFS($E$13:$E$16,"&gt;51 ", $E$13:$E$16,"&lt;=79")</f>
        <v>2</v>
      </c>
      <c r="O13" s="1539">
        <f>COUNTIFS($F$13:$F$16,"&gt;51 ", $F$13:$F$16,"&lt;=79")</f>
        <v>2</v>
      </c>
      <c r="P13" s="1539">
        <f>COUNTIFS($G$13:$G$16,"&gt;51 ", $G$13:$G$16,"&lt;=79")</f>
        <v>2</v>
      </c>
      <c r="Q13" s="1539">
        <f>COUNTIFS($H$13:$H$16,"&gt;51 ", $H$13:$H$16,"&lt;=79")</f>
        <v>2</v>
      </c>
      <c r="R13" s="1539">
        <f>COUNTIFS($I$13:$I$16,"&gt;51 ", $I$13:$I$16,"&lt;=79")</f>
        <v>2</v>
      </c>
      <c r="T13" s="2454"/>
      <c r="U13" s="2454"/>
      <c r="V13" s="2454"/>
      <c r="W13" s="2454"/>
      <c r="Y13" s="2453"/>
      <c r="Z13" s="2453"/>
      <c r="AA13" s="2453"/>
      <c r="AB13" s="2453"/>
    </row>
    <row r="14" spans="1:28" ht="13.5" customHeight="1" x14ac:dyDescent="0.2">
      <c r="B14" s="1550">
        <v>3</v>
      </c>
      <c r="C14" s="1551" t="s">
        <v>30</v>
      </c>
      <c r="D14" s="1808" t="s">
        <v>2366</v>
      </c>
      <c r="E14" s="1782">
        <v>79.097145816717003</v>
      </c>
      <c r="F14" s="1783">
        <v>79.697245768862516</v>
      </c>
      <c r="G14" s="1782">
        <v>79.458878977027197</v>
      </c>
      <c r="H14" s="1549">
        <v>78.432713482073865</v>
      </c>
      <c r="I14" s="1784">
        <v>62</v>
      </c>
      <c r="J14" s="1536"/>
      <c r="L14" s="1537" t="s">
        <v>2517</v>
      </c>
      <c r="M14" s="1542" t="s">
        <v>487</v>
      </c>
      <c r="N14" s="1539">
        <f>COUNTIFS($E$13:$E$16,"&gt;36 ", $E$13:$E$16,"&lt;=51")</f>
        <v>0</v>
      </c>
      <c r="O14" s="1539">
        <f>COUNTIFS($F$13:$F$16,"&gt;36 ", $F$13:$F$16,"&lt;=51")</f>
        <v>0</v>
      </c>
      <c r="P14" s="1539">
        <f>COUNTIFS($G$13:$G$16,"&gt;36 ", $G$13:$G$16,"&lt;=51")</f>
        <v>0</v>
      </c>
      <c r="Q14" s="1539">
        <f>COUNTIFS($H$13:$H$16,"&gt;36 ", $H$13:$H$16,"&lt;=51")</f>
        <v>1</v>
      </c>
      <c r="R14" s="1539">
        <f>COUNTIFS($I$13:$I$16,"&gt;36 ", $I$13:$I$16,"&lt;=51")</f>
        <v>2</v>
      </c>
      <c r="T14" s="2454"/>
      <c r="U14" s="2454"/>
      <c r="V14" s="2454"/>
      <c r="W14" s="2454"/>
      <c r="Y14" s="2453"/>
      <c r="Z14" s="2453"/>
      <c r="AA14" s="2453"/>
      <c r="AB14" s="2453"/>
    </row>
    <row r="15" spans="1:28" ht="13.5" customHeight="1" x14ac:dyDescent="0.2">
      <c r="B15" s="1550">
        <v>3</v>
      </c>
      <c r="C15" s="1551" t="s">
        <v>47</v>
      </c>
      <c r="D15" s="1808" t="s">
        <v>2469</v>
      </c>
      <c r="E15" s="1783">
        <v>80.791945435471717</v>
      </c>
      <c r="F15" s="1581">
        <v>78.793957729026559</v>
      </c>
      <c r="G15" s="1581">
        <v>62.7128468030607</v>
      </c>
      <c r="H15" s="1549">
        <v>72.838064646257592</v>
      </c>
      <c r="I15" s="1781">
        <v>43</v>
      </c>
      <c r="J15" s="1536"/>
      <c r="L15" s="1537" t="s">
        <v>2516</v>
      </c>
      <c r="M15" s="1543" t="s">
        <v>486</v>
      </c>
      <c r="N15" s="1539">
        <f>COUNTIFS($E$13:$E$16,"&gt;19 ", $E$13:$E$16,"&lt;=36")</f>
        <v>0</v>
      </c>
      <c r="O15" s="1539">
        <f>COUNTIFS($F$13:$F$16,"&gt;19 ", $F$13:$F$16,"&lt;=36")</f>
        <v>0</v>
      </c>
      <c r="P15" s="1539">
        <f>COUNTIFS($G$13:$G$16,"&gt;19 ", $G$13:$G$16,"&lt;=36")</f>
        <v>0</v>
      </c>
      <c r="Q15" s="1539">
        <f>COUNTIFS($H$13:$H$16,"&gt;19 ", $H$13:$H$16,"&lt;=36")</f>
        <v>0</v>
      </c>
      <c r="R15" s="1539">
        <f>COUNTIFS($I$13:$I$16,"&gt;19 ", $I$13:$I$16,"&lt;=36")</f>
        <v>0</v>
      </c>
      <c r="T15" s="2454"/>
      <c r="U15" s="2454"/>
      <c r="V15" s="2454"/>
      <c r="W15" s="2454"/>
      <c r="Y15" s="2453"/>
      <c r="Z15" s="2453"/>
      <c r="AA15" s="2453"/>
      <c r="AB15" s="2453"/>
    </row>
    <row r="16" spans="1:28" ht="13.5" customHeight="1" x14ac:dyDescent="0.2">
      <c r="B16" s="1550">
        <v>3</v>
      </c>
      <c r="C16" s="1551" t="s">
        <v>22</v>
      </c>
      <c r="D16" s="1808" t="s">
        <v>2464</v>
      </c>
      <c r="E16" s="1785">
        <v>76.264130831649055</v>
      </c>
      <c r="F16" s="1786">
        <v>79.680801197538642</v>
      </c>
      <c r="G16" s="1783">
        <v>79.959972571205284</v>
      </c>
      <c r="H16" s="1552">
        <v>79.011786477649693</v>
      </c>
      <c r="I16" s="1787">
        <v>52</v>
      </c>
      <c r="J16" s="1536"/>
      <c r="L16" s="1537" t="s">
        <v>2515</v>
      </c>
      <c r="M16" s="1544" t="s">
        <v>2254</v>
      </c>
      <c r="N16" s="1539">
        <f>COUNTIFS($E$13:$E$16,"&lt;=19")</f>
        <v>0</v>
      </c>
      <c r="O16" s="1539">
        <f>COUNTIFS($F$13:$F$16,"&lt;=19")</f>
        <v>0</v>
      </c>
      <c r="P16" s="1539">
        <f>COUNTIFS($G$13:$G$16,"&lt;=19")</f>
        <v>0</v>
      </c>
      <c r="Q16" s="1539">
        <f>COUNTIFS($H$13:$H$16,"&lt;=19")</f>
        <v>0</v>
      </c>
      <c r="R16" s="1539">
        <f>COUNTIFS($I$13:$I$16,"&lt;=19")</f>
        <v>0</v>
      </c>
      <c r="T16" s="2454"/>
      <c r="U16" s="2454"/>
      <c r="V16" s="2454"/>
      <c r="W16" s="2454"/>
      <c r="Y16" s="2453"/>
      <c r="Z16" s="2453"/>
      <c r="AA16" s="2453"/>
      <c r="AB16" s="2453"/>
    </row>
    <row r="17" spans="2:28" ht="13.5" customHeight="1" thickBot="1" x14ac:dyDescent="0.25">
      <c r="B17" s="1553">
        <v>5</v>
      </c>
      <c r="C17" s="1533" t="s">
        <v>79</v>
      </c>
      <c r="D17" s="1810" t="s">
        <v>2461</v>
      </c>
      <c r="E17" s="1574">
        <v>23.822120265892959</v>
      </c>
      <c r="F17" s="1581">
        <v>53.228695108541118</v>
      </c>
      <c r="G17" s="1573">
        <v>42.076122997932458</v>
      </c>
      <c r="H17" s="1535">
        <v>54.665854839843675</v>
      </c>
      <c r="I17" s="1781">
        <v>42</v>
      </c>
      <c r="J17" s="1536"/>
      <c r="L17" s="1545" t="s">
        <v>360</v>
      </c>
      <c r="M17" s="1546"/>
      <c r="N17" s="1547">
        <f>SUM(N12:N16)</f>
        <v>4</v>
      </c>
      <c r="O17" s="1547">
        <f>SUM(O12:O16)</f>
        <v>4</v>
      </c>
      <c r="P17" s="1547">
        <f>SUM(P12:P16)</f>
        <v>4</v>
      </c>
      <c r="Q17" s="1547">
        <f>SUM(Q12:Q16)</f>
        <v>4</v>
      </c>
      <c r="R17" s="1548">
        <f>SUM(R12:R16)</f>
        <v>4</v>
      </c>
      <c r="T17" s="2454"/>
      <c r="U17" s="2454"/>
      <c r="V17" s="2454"/>
      <c r="W17" s="2454"/>
      <c r="Y17" s="2453"/>
      <c r="Z17" s="2453"/>
      <c r="AA17" s="2453"/>
      <c r="AB17" s="2453"/>
    </row>
    <row r="18" spans="2:28" ht="20.100000000000001" customHeight="1" x14ac:dyDescent="0.2">
      <c r="B18" s="1553">
        <v>5</v>
      </c>
      <c r="C18" s="1533" t="s">
        <v>80</v>
      </c>
      <c r="D18" s="1810" t="s">
        <v>2461</v>
      </c>
      <c r="E18" s="1574">
        <v>36.244352876434348</v>
      </c>
      <c r="F18" s="1582">
        <v>59.447871885272043</v>
      </c>
      <c r="G18" s="1573">
        <v>45.961397962770754</v>
      </c>
      <c r="H18" s="1549">
        <v>51.478495692303838</v>
      </c>
      <c r="I18" s="1788">
        <v>56</v>
      </c>
      <c r="J18" s="1536"/>
      <c r="L18" s="1554"/>
      <c r="M18" s="1554"/>
      <c r="N18" s="1555"/>
      <c r="O18" s="1555"/>
      <c r="P18" s="1555"/>
      <c r="Q18" s="1555"/>
      <c r="R18" s="1555"/>
    </row>
    <row r="19" spans="2:28" ht="20.100000000000001" customHeight="1" thickBot="1" x14ac:dyDescent="0.25">
      <c r="B19" s="1553">
        <v>5</v>
      </c>
      <c r="C19" s="1533" t="s">
        <v>81</v>
      </c>
      <c r="D19" s="1810" t="s">
        <v>2461</v>
      </c>
      <c r="E19" s="1573">
        <v>40.188196523674925</v>
      </c>
      <c r="F19" s="1581">
        <v>52.439938396594975</v>
      </c>
      <c r="G19" s="1573">
        <v>50.414043839786338</v>
      </c>
      <c r="H19" s="1549">
        <v>46.829758182642308</v>
      </c>
      <c r="I19" s="1583">
        <v>58</v>
      </c>
      <c r="J19" s="1536"/>
      <c r="U19" s="1520" t="s">
        <v>354</v>
      </c>
      <c r="Z19" s="1520" t="s">
        <v>362</v>
      </c>
    </row>
    <row r="20" spans="2:28" ht="13.5" customHeight="1" x14ac:dyDescent="0.2">
      <c r="B20" s="1553">
        <v>5</v>
      </c>
      <c r="C20" s="1533" t="s">
        <v>82</v>
      </c>
      <c r="D20" s="1810" t="s">
        <v>2461</v>
      </c>
      <c r="E20" s="1574">
        <v>24.063812403594405</v>
      </c>
      <c r="F20" s="1573">
        <v>44.617358580402609</v>
      </c>
      <c r="G20" s="1573">
        <v>39.061481832152445</v>
      </c>
      <c r="H20" s="1549">
        <v>51.394656458626933</v>
      </c>
      <c r="I20" s="1789">
        <v>53</v>
      </c>
      <c r="J20" s="1536"/>
      <c r="L20" s="1528" t="s">
        <v>357</v>
      </c>
      <c r="M20" s="1529"/>
      <c r="N20" s="1530">
        <v>2007</v>
      </c>
      <c r="O20" s="1530">
        <v>2008</v>
      </c>
      <c r="P20" s="1530">
        <v>2009</v>
      </c>
      <c r="Q20" s="1530">
        <v>2010</v>
      </c>
      <c r="R20" s="1531">
        <v>2011</v>
      </c>
      <c r="T20" s="2453" t="s">
        <v>2532</v>
      </c>
      <c r="U20" s="2454"/>
      <c r="V20" s="2454"/>
      <c r="W20" s="2454"/>
      <c r="Y20" s="2453" t="s">
        <v>2532</v>
      </c>
      <c r="Z20" s="2454"/>
      <c r="AA20" s="2454"/>
      <c r="AB20" s="2454"/>
    </row>
    <row r="21" spans="2:28" ht="13.5" customHeight="1" x14ac:dyDescent="0.2">
      <c r="B21" s="1553">
        <v>5</v>
      </c>
      <c r="C21" s="1533" t="s">
        <v>85</v>
      </c>
      <c r="D21" s="1810" t="s">
        <v>2461</v>
      </c>
      <c r="E21" s="1574">
        <v>24.739004352931733</v>
      </c>
      <c r="F21" s="1573">
        <v>40.264424080531711</v>
      </c>
      <c r="G21" s="1572">
        <v>16.733638860089219</v>
      </c>
      <c r="H21" s="1549">
        <v>28.907620960393253</v>
      </c>
      <c r="I21" s="1780">
        <v>31</v>
      </c>
      <c r="J21" s="1536"/>
      <c r="L21" s="1537" t="s">
        <v>2519</v>
      </c>
      <c r="M21" s="1538" t="s">
        <v>2274</v>
      </c>
      <c r="N21" s="1539">
        <f>COUNTIFS($E$17:$E$40,"&gt;79")</f>
        <v>0</v>
      </c>
      <c r="O21" s="1539">
        <f>COUNTIFS($F$17:$F$40,"&gt;79")</f>
        <v>0</v>
      </c>
      <c r="P21" s="1539">
        <f>COUNTIFS($G$17:$G$40,"&gt;79")</f>
        <v>0</v>
      </c>
      <c r="Q21" s="1539">
        <f>COUNTIFS($H$17:$H$40,"&gt;79")</f>
        <v>0</v>
      </c>
      <c r="R21" s="1539">
        <f>COUNTIFS($I$17:$I$40,"&gt;79")</f>
        <v>0</v>
      </c>
      <c r="T21" s="2454"/>
      <c r="U21" s="2454"/>
      <c r="V21" s="2454"/>
      <c r="W21" s="2454"/>
      <c r="Y21" s="2454"/>
      <c r="Z21" s="2454"/>
      <c r="AA21" s="2454"/>
      <c r="AB21" s="2454"/>
    </row>
    <row r="22" spans="2:28" ht="13.5" customHeight="1" x14ac:dyDescent="0.2">
      <c r="B22" s="1553">
        <v>5</v>
      </c>
      <c r="C22" s="1533" t="s">
        <v>91</v>
      </c>
      <c r="D22" s="1810" t="s">
        <v>2458</v>
      </c>
      <c r="E22" s="1574">
        <v>35.434745290328607</v>
      </c>
      <c r="F22" s="1574">
        <v>30.478670403217023</v>
      </c>
      <c r="G22" s="1574">
        <v>28.169862101097522</v>
      </c>
      <c r="H22" s="1549">
        <v>33.423547671476683</v>
      </c>
      <c r="I22" s="1780">
        <v>20</v>
      </c>
      <c r="J22" s="1536"/>
      <c r="L22" s="1537" t="s">
        <v>2518</v>
      </c>
      <c r="M22" s="1541" t="s">
        <v>1562</v>
      </c>
      <c r="N22" s="1539">
        <f>COUNTIFS($E$17:$E$40,"&gt;51 ", $E$17:$E$40,"&lt;=79")</f>
        <v>2</v>
      </c>
      <c r="O22" s="1539">
        <f>COUNTIFS($F$17:$F$40,"&gt;51 ", $F$17:$F$40,"&lt;=79")</f>
        <v>5</v>
      </c>
      <c r="P22" s="1539">
        <f>COUNTIFS($G$17:$G$40,"&gt;51 ", $G$17:$G$40,"&lt;=79")</f>
        <v>1</v>
      </c>
      <c r="Q22" s="1539">
        <f>COUNTIFS($H$17:$H$40,"&gt;51 ", $H$17:$H$40,"&lt;=79")</f>
        <v>9</v>
      </c>
      <c r="R22" s="1539">
        <f>COUNTIFS($I$17:$I$40,"&gt;51 ", $I$17:$I$40,"&lt;=79")</f>
        <v>9</v>
      </c>
      <c r="T22" s="2454"/>
      <c r="U22" s="2454"/>
      <c r="V22" s="2454"/>
      <c r="W22" s="2454"/>
      <c r="Y22" s="2454"/>
      <c r="Z22" s="2454"/>
      <c r="AA22" s="2454"/>
      <c r="AB22" s="2454"/>
    </row>
    <row r="23" spans="2:28" ht="13.5" customHeight="1" x14ac:dyDescent="0.2">
      <c r="B23" s="1553">
        <v>5</v>
      </c>
      <c r="C23" s="1533" t="s">
        <v>97</v>
      </c>
      <c r="D23" s="1810" t="s">
        <v>2455</v>
      </c>
      <c r="E23" s="1572">
        <v>18.643512000286737</v>
      </c>
      <c r="F23" s="1574">
        <v>27.982644164217735</v>
      </c>
      <c r="G23" s="1574">
        <v>24.996646257625194</v>
      </c>
      <c r="H23" s="1549">
        <v>29.122491782257633</v>
      </c>
      <c r="I23" s="1780">
        <v>32</v>
      </c>
      <c r="J23" s="1536"/>
      <c r="L23" s="1537" t="s">
        <v>2517</v>
      </c>
      <c r="M23" s="1542" t="s">
        <v>487</v>
      </c>
      <c r="N23" s="1539">
        <f>COUNTIFS($E$17:$E$40,"&gt;36 ", $E$17:$E$40,"&lt;=51")</f>
        <v>6</v>
      </c>
      <c r="O23" s="1539">
        <f>COUNTIFS($F$17:$F$40,"&gt;36 ", $F$17:$F$40,"&lt;=51")</f>
        <v>10</v>
      </c>
      <c r="P23" s="1539">
        <f>COUNTIFS($G$17:$G$40,"&gt;36 ", $G$17:$G$40,"&lt;=51")</f>
        <v>10</v>
      </c>
      <c r="Q23" s="1539">
        <f>COUNTIFS($H$17:$H$40,"&gt;36 ", $H$17:$H$40,"&lt;=51")</f>
        <v>7</v>
      </c>
      <c r="R23" s="1539">
        <f>COUNTIFS($I$17:$I$40,"&gt;36 ", $I$17:$I$40,"&lt;=51")</f>
        <v>7</v>
      </c>
      <c r="T23" s="2454"/>
      <c r="U23" s="2454"/>
      <c r="V23" s="2454"/>
      <c r="W23" s="2454"/>
      <c r="Y23" s="2454"/>
      <c r="Z23" s="2454"/>
      <c r="AA23" s="2454"/>
      <c r="AB23" s="2454"/>
    </row>
    <row r="24" spans="2:28" ht="13.5" customHeight="1" x14ac:dyDescent="0.2">
      <c r="B24" s="1556">
        <v>5</v>
      </c>
      <c r="C24" s="1533" t="s">
        <v>105</v>
      </c>
      <c r="D24" s="1557" t="s">
        <v>2453</v>
      </c>
      <c r="E24" s="1775" t="s">
        <v>501</v>
      </c>
      <c r="F24" s="1775" t="s">
        <v>501</v>
      </c>
      <c r="G24" s="1776" t="s">
        <v>501</v>
      </c>
      <c r="H24" s="1549">
        <v>46.242311188438613</v>
      </c>
      <c r="I24" s="1575">
        <v>39</v>
      </c>
      <c r="J24" s="1536"/>
      <c r="L24" s="1537" t="s">
        <v>2516</v>
      </c>
      <c r="M24" s="1543" t="s">
        <v>486</v>
      </c>
      <c r="N24" s="1539">
        <f>COUNTIFS($E$17:$E$40,"&gt;19 ", $E$17:$E$40,"&lt;=36")</f>
        <v>8</v>
      </c>
      <c r="O24" s="1539">
        <f>COUNTIFS($F$17:$F$40,"&gt;19 ", $F$17:$F$40,"&lt;=36")</f>
        <v>3</v>
      </c>
      <c r="P24" s="1539">
        <f>COUNTIFS($G$17:$G$40,"&gt;19 ", $G$17:$G$40,"&lt;=36")</f>
        <v>8</v>
      </c>
      <c r="Q24" s="1539">
        <f>COUNTIFS($H$17:$H$40,"&gt;19 ", $H$17:$H$40,"&lt;=36")</f>
        <v>7</v>
      </c>
      <c r="R24" s="1539">
        <f>COUNTIFS($I$17:$I$40,"&gt;19 ", $I$17:$I$40,"&lt;=36")</f>
        <v>7</v>
      </c>
      <c r="T24" s="2454"/>
      <c r="U24" s="2454"/>
      <c r="V24" s="2454"/>
      <c r="W24" s="2454"/>
      <c r="Y24" s="2454"/>
      <c r="Z24" s="2454"/>
      <c r="AA24" s="2454"/>
      <c r="AB24" s="2454"/>
    </row>
    <row r="25" spans="2:28" ht="13.5" customHeight="1" x14ac:dyDescent="0.2">
      <c r="B25" s="1553">
        <v>5</v>
      </c>
      <c r="C25" s="1533" t="s">
        <v>109</v>
      </c>
      <c r="D25" s="1810" t="s">
        <v>2453</v>
      </c>
      <c r="E25" s="1574">
        <v>29.881320879092197</v>
      </c>
      <c r="F25" s="1573">
        <v>44.020318369094973</v>
      </c>
      <c r="G25" s="1574">
        <v>29.725284772031436</v>
      </c>
      <c r="H25" s="1549">
        <v>35.132880619676229</v>
      </c>
      <c r="I25" s="1790">
        <v>33</v>
      </c>
      <c r="J25" s="1536"/>
      <c r="L25" s="1537" t="s">
        <v>2515</v>
      </c>
      <c r="M25" s="1544" t="s">
        <v>2254</v>
      </c>
      <c r="N25" s="1539">
        <f>COUNTIFS($E$17:$E$40,"&lt;=19")</f>
        <v>2</v>
      </c>
      <c r="O25" s="1539">
        <f>COUNTIFS($F$17:$F$40,"&lt;=19")</f>
        <v>0</v>
      </c>
      <c r="P25" s="1539">
        <f>COUNTIFS($G$17:$G$40,"&lt;=19")</f>
        <v>2</v>
      </c>
      <c r="Q25" s="1539">
        <f>COUNTIFS($H$17:$H$40,"&lt;=19")</f>
        <v>1</v>
      </c>
      <c r="R25" s="1539">
        <f>COUNTIFS($I$17:$I$40,"&lt;=19")</f>
        <v>1</v>
      </c>
      <c r="T25" s="2454"/>
      <c r="U25" s="2454"/>
      <c r="V25" s="2454"/>
      <c r="W25" s="2454"/>
      <c r="Y25" s="2454"/>
      <c r="Z25" s="2454"/>
      <c r="AA25" s="2454"/>
      <c r="AB25" s="2454"/>
    </row>
    <row r="26" spans="2:28" ht="13.5" customHeight="1" thickBot="1" x14ac:dyDescent="0.25">
      <c r="B26" s="1556">
        <v>5</v>
      </c>
      <c r="C26" s="1533" t="s">
        <v>63</v>
      </c>
      <c r="D26" s="1557" t="s">
        <v>2452</v>
      </c>
      <c r="E26" s="1775" t="s">
        <v>501</v>
      </c>
      <c r="F26" s="1775" t="s">
        <v>501</v>
      </c>
      <c r="G26" s="1776" t="s">
        <v>501</v>
      </c>
      <c r="H26" s="1549">
        <v>49.364529485308552</v>
      </c>
      <c r="I26" s="1788">
        <v>54</v>
      </c>
      <c r="J26" s="1536"/>
      <c r="L26" s="1545" t="s">
        <v>354</v>
      </c>
      <c r="M26" s="1546"/>
      <c r="N26" s="1547">
        <f>SUM(N21:N25)</f>
        <v>18</v>
      </c>
      <c r="O26" s="1547">
        <f>SUM(O21:O25)</f>
        <v>18</v>
      </c>
      <c r="P26" s="1547">
        <f>SUM(P21:P25)</f>
        <v>21</v>
      </c>
      <c r="Q26" s="1547">
        <f>SUM(Q21:Q25)</f>
        <v>24</v>
      </c>
      <c r="R26" s="1547">
        <f>SUM(R21:R25)</f>
        <v>24</v>
      </c>
      <c r="T26" s="2454"/>
      <c r="U26" s="2454"/>
      <c r="V26" s="2454"/>
      <c r="W26" s="2454"/>
      <c r="Y26" s="2454"/>
      <c r="Z26" s="2454"/>
      <c r="AA26" s="2454"/>
      <c r="AB26" s="2454"/>
    </row>
    <row r="27" spans="2:28" ht="13.5" customHeight="1" x14ac:dyDescent="0.2">
      <c r="B27" s="1553">
        <v>5</v>
      </c>
      <c r="C27" s="1533" t="s">
        <v>60</v>
      </c>
      <c r="D27" s="1810" t="s">
        <v>2451</v>
      </c>
      <c r="E27" s="1577" t="s">
        <v>501</v>
      </c>
      <c r="F27" s="1577" t="s">
        <v>501</v>
      </c>
      <c r="G27" s="1573">
        <v>47.079272547156691</v>
      </c>
      <c r="H27" s="1558">
        <v>53.019833227629242</v>
      </c>
      <c r="I27" s="1784">
        <v>63</v>
      </c>
      <c r="J27" s="1536"/>
      <c r="T27" s="2454"/>
      <c r="U27" s="2454"/>
      <c r="V27" s="2454"/>
      <c r="W27" s="2454"/>
      <c r="Y27" s="2454"/>
      <c r="Z27" s="2454"/>
      <c r="AA27" s="2454"/>
      <c r="AB27" s="2454"/>
    </row>
    <row r="28" spans="2:28" ht="13.5" customHeight="1" thickBot="1" x14ac:dyDescent="0.25">
      <c r="B28" s="1553">
        <v>5</v>
      </c>
      <c r="C28" s="1533" t="s">
        <v>136</v>
      </c>
      <c r="D28" s="1810" t="s">
        <v>2448</v>
      </c>
      <c r="E28" s="1581">
        <v>77.59308662686702</v>
      </c>
      <c r="F28" s="1573">
        <v>45.487411074443564</v>
      </c>
      <c r="G28" s="1573">
        <v>44.682985455164541</v>
      </c>
      <c r="H28" s="1559">
        <v>64.735607042324119</v>
      </c>
      <c r="I28" s="1575">
        <v>51</v>
      </c>
      <c r="J28" s="1536"/>
      <c r="T28" s="2454"/>
      <c r="U28" s="2454"/>
      <c r="V28" s="2454"/>
      <c r="W28" s="2454"/>
      <c r="Y28" s="2454"/>
      <c r="Z28" s="2454"/>
      <c r="AA28" s="2454"/>
      <c r="AB28" s="2454"/>
    </row>
    <row r="29" spans="2:28" ht="13.5" customHeight="1" x14ac:dyDescent="0.2">
      <c r="B29" s="1553">
        <v>5</v>
      </c>
      <c r="C29" s="1533" t="s">
        <v>141</v>
      </c>
      <c r="D29" s="1810" t="s">
        <v>2448</v>
      </c>
      <c r="E29" s="1581">
        <v>65.236620737750343</v>
      </c>
      <c r="F29" s="1573">
        <v>51.160871354721763</v>
      </c>
      <c r="G29" s="1574">
        <v>28.230157410274849</v>
      </c>
      <c r="H29" s="1559">
        <v>46.476061154290271</v>
      </c>
      <c r="I29" s="1575">
        <v>49</v>
      </c>
      <c r="J29" s="1536"/>
      <c r="L29" s="1528" t="s">
        <v>357</v>
      </c>
      <c r="M29" s="1529"/>
      <c r="N29" s="1530">
        <v>2007</v>
      </c>
      <c r="O29" s="1530">
        <v>2008</v>
      </c>
      <c r="P29" s="1530">
        <v>2009</v>
      </c>
      <c r="Q29" s="1530">
        <v>2010</v>
      </c>
      <c r="R29" s="1531">
        <v>2011</v>
      </c>
      <c r="T29" s="2454"/>
      <c r="U29" s="2454"/>
      <c r="V29" s="2454"/>
      <c r="W29" s="2454"/>
      <c r="Y29" s="2454"/>
      <c r="Z29" s="2454"/>
      <c r="AA29" s="2454"/>
      <c r="AB29" s="2454"/>
    </row>
    <row r="30" spans="2:28" ht="13.5" customHeight="1" x14ac:dyDescent="0.2">
      <c r="B30" s="1553">
        <v>5</v>
      </c>
      <c r="C30" s="1533" t="s">
        <v>113</v>
      </c>
      <c r="D30" s="1810" t="s">
        <v>2531</v>
      </c>
      <c r="E30" s="1573">
        <v>49.086501584874121</v>
      </c>
      <c r="F30" s="1573">
        <v>50.48899451679528</v>
      </c>
      <c r="G30" s="1573">
        <v>43.411266715416616</v>
      </c>
      <c r="H30" s="1558">
        <v>55.253250656368962</v>
      </c>
      <c r="I30" s="1789">
        <v>53</v>
      </c>
      <c r="J30" s="1536"/>
      <c r="L30" s="1537" t="s">
        <v>2519</v>
      </c>
      <c r="M30" s="1538" t="s">
        <v>2274</v>
      </c>
      <c r="N30" s="1539">
        <f>COUNTIFS($E$41:$E$52,"&gt;79")</f>
        <v>0</v>
      </c>
      <c r="O30" s="1539">
        <f>COUNTIFS($F$41:$F$52,"&gt;79")</f>
        <v>2</v>
      </c>
      <c r="P30" s="1539">
        <f>COUNTIFS($G$41:$G$52,"&gt;79")</f>
        <v>0</v>
      </c>
      <c r="Q30" s="1539">
        <f>COUNTIFS($H$41:$H$52,"&gt;79")</f>
        <v>1</v>
      </c>
      <c r="R30" s="1539">
        <f>COUNTIFS($I$41:$I$52,"&gt;79")</f>
        <v>0</v>
      </c>
      <c r="T30" s="2454"/>
      <c r="U30" s="2454"/>
      <c r="V30" s="2454"/>
      <c r="W30" s="2454"/>
      <c r="Y30" s="2454"/>
      <c r="Z30" s="2454"/>
      <c r="AA30" s="2454"/>
      <c r="AB30" s="2454"/>
    </row>
    <row r="31" spans="2:28" ht="13.5" customHeight="1" x14ac:dyDescent="0.2">
      <c r="B31" s="1553">
        <v>5</v>
      </c>
      <c r="C31" s="1533" t="s">
        <v>115</v>
      </c>
      <c r="D31" s="1810" t="s">
        <v>2447</v>
      </c>
      <c r="E31" s="1573">
        <v>42.88337436262681</v>
      </c>
      <c r="F31" s="1581">
        <v>56.100867474320765</v>
      </c>
      <c r="G31" s="1573">
        <v>48.931577615557941</v>
      </c>
      <c r="H31" s="1559">
        <v>48.010645694324595</v>
      </c>
      <c r="I31" s="1789">
        <v>52</v>
      </c>
      <c r="J31" s="1536"/>
      <c r="L31" s="1537" t="s">
        <v>2518</v>
      </c>
      <c r="M31" s="1541" t="s">
        <v>1562</v>
      </c>
      <c r="N31" s="1539">
        <f>COUNTIFS($E$41:$E$52,"&gt;51 ", $E$41:$E$52,"&lt;=79")</f>
        <v>7</v>
      </c>
      <c r="O31" s="1539">
        <f>COUNTIFS($F$41:$F$52,"&gt;51 ", $F$41:$F$52,"&lt;=79")</f>
        <v>4</v>
      </c>
      <c r="P31" s="1539">
        <f>COUNTIFS($G$41:$G$52,"&gt;51 ", $G$41:$G$52,"&lt;=79")</f>
        <v>3</v>
      </c>
      <c r="Q31" s="1539">
        <f>COUNTIFS($H$41:$H$52,"&gt;51 ", $H$41:$H$52,"&lt;=79")</f>
        <v>8</v>
      </c>
      <c r="R31" s="1539">
        <f>COUNTIFS($I$41:$I$52,"&gt;51 ", $I$41:$I$52,"&lt;=79")</f>
        <v>7</v>
      </c>
      <c r="T31" s="2454"/>
      <c r="U31" s="2454"/>
      <c r="V31" s="2454"/>
      <c r="W31" s="2454"/>
      <c r="Y31" s="2454"/>
      <c r="Z31" s="2454"/>
      <c r="AA31" s="2454"/>
      <c r="AB31" s="2454"/>
    </row>
    <row r="32" spans="2:28" ht="13.5" customHeight="1" x14ac:dyDescent="0.2">
      <c r="B32" s="1553">
        <v>5</v>
      </c>
      <c r="C32" s="1533" t="s">
        <v>116</v>
      </c>
      <c r="D32" s="1810" t="s">
        <v>2447</v>
      </c>
      <c r="E32" s="1574">
        <v>24.471780578930751</v>
      </c>
      <c r="F32" s="1573">
        <v>48.261001178720861</v>
      </c>
      <c r="G32" s="1573">
        <v>47.045640186338566</v>
      </c>
      <c r="H32" s="1559">
        <v>42.189762217056504</v>
      </c>
      <c r="I32" s="1575">
        <v>39</v>
      </c>
      <c r="J32" s="1536"/>
      <c r="L32" s="1537" t="s">
        <v>2517</v>
      </c>
      <c r="M32" s="1542" t="s">
        <v>487</v>
      </c>
      <c r="N32" s="1539">
        <f>COUNTIFS($E$41:$E$52,"&gt;36 ", $E$41:$E$52,"&lt;=51")</f>
        <v>1</v>
      </c>
      <c r="O32" s="1539">
        <f>COUNTIFS($F$41:$F$52,"&gt;36 ", $F$41:$F$52,"&lt;=51")</f>
        <v>1</v>
      </c>
      <c r="P32" s="1539">
        <f>COUNTIFS($G$41:$G$52,"&gt;36 ", $G$41:$G$52,"&lt;=51")</f>
        <v>4</v>
      </c>
      <c r="Q32" s="1539">
        <f>COUNTIFS($H$41:$H$52,"&gt;36 ", $H$41:$H$52,"&lt;=51")</f>
        <v>2</v>
      </c>
      <c r="R32" s="1539">
        <f>COUNTIFS($I$41:$I$52,"&gt;36 ", $I$41:$I$52,"&lt;=51")</f>
        <v>2</v>
      </c>
      <c r="T32" s="2454"/>
      <c r="U32" s="2454"/>
      <c r="V32" s="2454"/>
      <c r="W32" s="2454"/>
      <c r="Y32" s="2454"/>
      <c r="Z32" s="2454"/>
      <c r="AA32" s="2454"/>
      <c r="AB32" s="2454"/>
    </row>
    <row r="33" spans="2:28" ht="13.5" customHeight="1" x14ac:dyDescent="0.2">
      <c r="B33" s="1553">
        <v>5</v>
      </c>
      <c r="C33" s="1533" t="s">
        <v>118</v>
      </c>
      <c r="D33" s="1810" t="s">
        <v>2447</v>
      </c>
      <c r="E33" s="1572">
        <v>17.904114077866559</v>
      </c>
      <c r="F33" s="1573">
        <v>44.003084636699228</v>
      </c>
      <c r="G33" s="1574">
        <v>28.252500620206551</v>
      </c>
      <c r="H33" s="1559">
        <v>29.829536977758181</v>
      </c>
      <c r="I33" s="1790">
        <v>28</v>
      </c>
      <c r="J33" s="1536"/>
      <c r="L33" s="1537" t="s">
        <v>2516</v>
      </c>
      <c r="M33" s="1543" t="s">
        <v>486</v>
      </c>
      <c r="N33" s="1539">
        <f>COUNTIFS($E$41:$E$52,"&gt;19 ", $E$41:$E$52,"&lt;=36")</f>
        <v>2</v>
      </c>
      <c r="O33" s="1539">
        <f>COUNTIFS($F$41:$F$52,"&gt;19 ", $F$41:$F$52,"&lt;=36")</f>
        <v>1</v>
      </c>
      <c r="P33" s="1539">
        <f>COUNTIFS($G$41:$G$52,"&gt;19 ", $G$41:$G$52,"&lt;=36")</f>
        <v>3</v>
      </c>
      <c r="Q33" s="1539">
        <f>COUNTIFS($H$41:$H$52,"&gt;19 ", $H$41:$H$52,"&lt;=36")</f>
        <v>1</v>
      </c>
      <c r="R33" s="1539">
        <f>COUNTIFS($I$41:$I$52,"&gt;19 ", $I$41:$I$52,"&lt;=36")</f>
        <v>3</v>
      </c>
      <c r="T33" s="2454"/>
      <c r="U33" s="2454"/>
      <c r="V33" s="2454"/>
      <c r="W33" s="2454"/>
      <c r="Y33" s="2454"/>
      <c r="Z33" s="2454"/>
      <c r="AA33" s="2454"/>
      <c r="AB33" s="2454"/>
    </row>
    <row r="34" spans="2:28" ht="13.5" customHeight="1" x14ac:dyDescent="0.2">
      <c r="B34" s="1553">
        <v>5</v>
      </c>
      <c r="C34" s="1533" t="s">
        <v>119</v>
      </c>
      <c r="D34" s="1810" t="s">
        <v>2531</v>
      </c>
      <c r="E34" s="1573">
        <v>39.37466334113423</v>
      </c>
      <c r="F34" s="1573">
        <v>48.010611168000054</v>
      </c>
      <c r="G34" s="1573">
        <v>40.332526196597087</v>
      </c>
      <c r="H34" s="1559">
        <v>36.403270106702308</v>
      </c>
      <c r="I34" s="1790">
        <v>27</v>
      </c>
      <c r="J34" s="1536"/>
      <c r="L34" s="1537" t="s">
        <v>2515</v>
      </c>
      <c r="M34" s="1544" t="s">
        <v>2254</v>
      </c>
      <c r="N34" s="1539">
        <f>COUNTIFS($E$41:$E$52,"&lt;=19")</f>
        <v>1</v>
      </c>
      <c r="O34" s="1539">
        <f>COUNTIFS($F$41:$F$52,"&lt;=19")</f>
        <v>2</v>
      </c>
      <c r="P34" s="1539">
        <f>COUNTIFS($G$41:$G$52,"&lt;=19")</f>
        <v>1</v>
      </c>
      <c r="Q34" s="1539">
        <f>COUNTIFS($H$41:$H$52,"&lt;=19")</f>
        <v>0</v>
      </c>
      <c r="R34" s="1539">
        <f>COUNTIFS($I$41:$I$52,"&lt;=19")</f>
        <v>0</v>
      </c>
      <c r="T34" s="2454"/>
      <c r="U34" s="2454"/>
      <c r="V34" s="2454"/>
      <c r="W34" s="2454"/>
      <c r="Y34" s="2454"/>
      <c r="Z34" s="2454"/>
      <c r="AA34" s="2454"/>
      <c r="AB34" s="2454"/>
    </row>
    <row r="35" spans="2:28" ht="13.5" customHeight="1" thickBot="1" x14ac:dyDescent="0.25">
      <c r="B35" s="1553">
        <v>5</v>
      </c>
      <c r="C35" s="1533" t="s">
        <v>69</v>
      </c>
      <c r="D35" s="1810" t="s">
        <v>2443</v>
      </c>
      <c r="E35" s="1577" t="s">
        <v>501</v>
      </c>
      <c r="F35" s="1577" t="s">
        <v>501</v>
      </c>
      <c r="G35" s="1582">
        <v>62.815420032108953</v>
      </c>
      <c r="H35" s="1558">
        <v>62.611194435405409</v>
      </c>
      <c r="I35" s="1788">
        <v>60</v>
      </c>
      <c r="J35" s="1536"/>
      <c r="L35" s="2448" t="s">
        <v>362</v>
      </c>
      <c r="M35" s="2449"/>
      <c r="N35" s="1547">
        <f>SUM(N30:N34)</f>
        <v>11</v>
      </c>
      <c r="O35" s="1547">
        <f>SUM(O30:O34)</f>
        <v>10</v>
      </c>
      <c r="P35" s="1547">
        <f>SUM(P30:P34)</f>
        <v>11</v>
      </c>
      <c r="Q35" s="1547">
        <f>SUM(Q30:Q34)</f>
        <v>12</v>
      </c>
      <c r="R35" s="1547">
        <f>SUM(R30:R34)</f>
        <v>12</v>
      </c>
    </row>
    <row r="36" spans="2:28" ht="20.100000000000001" customHeight="1" x14ac:dyDescent="0.2">
      <c r="B36" s="1553">
        <v>5</v>
      </c>
      <c r="C36" s="1533" t="s">
        <v>120</v>
      </c>
      <c r="D36" s="1810" t="s">
        <v>2441</v>
      </c>
      <c r="E36" s="1573">
        <v>50.255792651449042</v>
      </c>
      <c r="F36" s="1573">
        <v>37.229370839303627</v>
      </c>
      <c r="G36" s="1574">
        <v>28.881406890623524</v>
      </c>
      <c r="H36" s="1559">
        <v>33.260735816621462</v>
      </c>
      <c r="I36" s="1575">
        <v>41</v>
      </c>
      <c r="J36" s="1536"/>
    </row>
    <row r="37" spans="2:28" ht="20.100000000000001" customHeight="1" thickBot="1" x14ac:dyDescent="0.25">
      <c r="B37" s="1556">
        <v>5</v>
      </c>
      <c r="C37" s="1533" t="s">
        <v>102</v>
      </c>
      <c r="D37" s="1557" t="s">
        <v>1789</v>
      </c>
      <c r="E37" s="1775" t="s">
        <v>501</v>
      </c>
      <c r="F37" s="1775" t="s">
        <v>501</v>
      </c>
      <c r="G37" s="1776" t="s">
        <v>501</v>
      </c>
      <c r="H37" s="1558">
        <v>52.972339396701734</v>
      </c>
      <c r="I37" s="1789">
        <v>55</v>
      </c>
      <c r="J37" s="1536"/>
      <c r="U37" s="1520" t="s">
        <v>363</v>
      </c>
      <c r="Z37" s="1520" t="s">
        <v>365</v>
      </c>
    </row>
    <row r="38" spans="2:28" ht="13.5" customHeight="1" x14ac:dyDescent="0.2">
      <c r="B38" s="1553">
        <v>5</v>
      </c>
      <c r="C38" s="1533" t="s">
        <v>130</v>
      </c>
      <c r="D38" s="1810" t="s">
        <v>2434</v>
      </c>
      <c r="E38" s="1574">
        <v>30.769714640507438</v>
      </c>
      <c r="F38" s="1573">
        <v>46.82393187741306</v>
      </c>
      <c r="G38" s="1574">
        <v>29.12759669965763</v>
      </c>
      <c r="H38" s="1559">
        <v>35.242253569524124</v>
      </c>
      <c r="I38" s="1575">
        <v>43</v>
      </c>
      <c r="J38" s="1536"/>
      <c r="L38" s="1528" t="s">
        <v>357</v>
      </c>
      <c r="M38" s="1529"/>
      <c r="N38" s="1530">
        <v>2007</v>
      </c>
      <c r="O38" s="1530">
        <v>2008</v>
      </c>
      <c r="P38" s="1530">
        <v>2009</v>
      </c>
      <c r="Q38" s="1530">
        <v>2010</v>
      </c>
      <c r="R38" s="1531">
        <v>2011</v>
      </c>
      <c r="T38" s="2455" t="s">
        <v>2530</v>
      </c>
      <c r="U38" s="2454"/>
      <c r="V38" s="2454"/>
      <c r="W38" s="2454"/>
      <c r="Y38" s="2453" t="s">
        <v>2529</v>
      </c>
      <c r="Z38" s="2453"/>
      <c r="AA38" s="2453"/>
      <c r="AB38" s="2453"/>
    </row>
    <row r="39" spans="2:28" ht="13.5" customHeight="1" x14ac:dyDescent="0.2">
      <c r="B39" s="1553">
        <v>5</v>
      </c>
      <c r="C39" s="1533" t="s">
        <v>133</v>
      </c>
      <c r="D39" s="1810" t="s">
        <v>2434</v>
      </c>
      <c r="E39" s="1574">
        <v>20.305300420180092</v>
      </c>
      <c r="F39" s="1574">
        <v>21.286863626110716</v>
      </c>
      <c r="G39" s="1791">
        <v>16.686598970180796</v>
      </c>
      <c r="H39" s="1560">
        <v>15.710727594117706</v>
      </c>
      <c r="I39" s="1792">
        <v>13</v>
      </c>
      <c r="J39" s="1536"/>
      <c r="L39" s="1537" t="s">
        <v>2519</v>
      </c>
      <c r="M39" s="1538" t="s">
        <v>2274</v>
      </c>
      <c r="N39" s="1539">
        <f>COUNTIFS($E$53:$E$56,"&gt;79")</f>
        <v>0</v>
      </c>
      <c r="O39" s="1539">
        <f>COUNTIFS($F$53:$F$56,"&gt;79")</f>
        <v>0</v>
      </c>
      <c r="P39" s="1539">
        <f>COUNTIFS($G$53:$G$56,"&gt;79")</f>
        <v>0</v>
      </c>
      <c r="Q39" s="1539">
        <f>COUNTIFS($H$53:$H$56,"&gt;79")</f>
        <v>0</v>
      </c>
      <c r="R39" s="1539">
        <f>COUNTIFS($I$53:$I$56,"&gt;79")</f>
        <v>0</v>
      </c>
      <c r="T39" s="2454"/>
      <c r="U39" s="2454"/>
      <c r="V39" s="2454"/>
      <c r="W39" s="2454"/>
      <c r="Y39" s="2453"/>
      <c r="Z39" s="2453"/>
      <c r="AA39" s="2453"/>
      <c r="AB39" s="2453"/>
    </row>
    <row r="40" spans="2:28" ht="13.5" customHeight="1" x14ac:dyDescent="0.2">
      <c r="B40" s="1553">
        <v>5</v>
      </c>
      <c r="C40" s="1826" t="s">
        <v>64</v>
      </c>
      <c r="D40" s="1810" t="s">
        <v>2432</v>
      </c>
      <c r="E40" s="1577" t="s">
        <v>501</v>
      </c>
      <c r="F40" s="1577" t="s">
        <v>501</v>
      </c>
      <c r="G40" s="1574">
        <v>33.180257396909298</v>
      </c>
      <c r="H40" s="1559">
        <v>58.872904498495984</v>
      </c>
      <c r="I40" s="1793">
        <v>26</v>
      </c>
      <c r="J40" s="1536"/>
      <c r="L40" s="1537" t="s">
        <v>2518</v>
      </c>
      <c r="M40" s="1541" t="s">
        <v>1562</v>
      </c>
      <c r="N40" s="1539">
        <f>COUNTIFS($E$53:$E$56,"&gt;51 ", $E$53:$E$56,"&lt;=79")</f>
        <v>0</v>
      </c>
      <c r="O40" s="1539">
        <f>COUNTIFS($F$53:$F$56,"&gt;51 ", $F$53:$F$56,"&lt;=79")</f>
        <v>1</v>
      </c>
      <c r="P40" s="1539">
        <f>COUNTIFS($G$53:$G$56,"&gt;51 ", $G$53:$G$56,"&lt;=79")</f>
        <v>1</v>
      </c>
      <c r="Q40" s="1539">
        <f>COUNTIFS($H$53:$H$56,"&gt;51 ", $H$53:$H$56,"&lt;=79")</f>
        <v>2</v>
      </c>
      <c r="R40" s="1539">
        <f>COUNTIFS($I$53:$I$56,"&gt;51 ", $I$53:$I$56,"&lt;=79")</f>
        <v>1</v>
      </c>
      <c r="T40" s="2454"/>
      <c r="U40" s="2454"/>
      <c r="V40" s="2454"/>
      <c r="W40" s="2454"/>
      <c r="Y40" s="2453"/>
      <c r="Z40" s="2453"/>
      <c r="AA40" s="2453"/>
      <c r="AB40" s="2453"/>
    </row>
    <row r="41" spans="2:28" ht="13.5" customHeight="1" x14ac:dyDescent="0.2">
      <c r="B41" s="1561">
        <v>6</v>
      </c>
      <c r="C41" s="1551" t="s">
        <v>142</v>
      </c>
      <c r="D41" s="1808" t="s">
        <v>2420</v>
      </c>
      <c r="E41" s="1573">
        <v>38.100949386727038</v>
      </c>
      <c r="F41" s="1577" t="s">
        <v>501</v>
      </c>
      <c r="G41" s="1581">
        <v>74.087152417247594</v>
      </c>
      <c r="H41" s="1558">
        <v>52.572888982916233</v>
      </c>
      <c r="I41" s="1583">
        <v>68</v>
      </c>
      <c r="J41" s="1536"/>
      <c r="L41" s="1537" t="s">
        <v>2517</v>
      </c>
      <c r="M41" s="1542" t="s">
        <v>487</v>
      </c>
      <c r="N41" s="1539">
        <f>COUNTIFS($E$53:$E$56,"&gt;36 ", $E$53:$E$56,"&lt;=51")</f>
        <v>1</v>
      </c>
      <c r="O41" s="1539">
        <f>COUNTIFS($F$53:$F$56,"&gt;36 ", $F$53:$F$56,"&lt;=51")</f>
        <v>1</v>
      </c>
      <c r="P41" s="1539">
        <f>COUNTIFS($G$53:$G$56,"&gt;36 ", $G$53:$G$56,"&lt;=51")</f>
        <v>1</v>
      </c>
      <c r="Q41" s="1539">
        <f>COUNTIFS($H$53:$H$56,"&gt;36 ", $H$53:$H$56,"&lt;=51")</f>
        <v>2</v>
      </c>
      <c r="R41" s="1539">
        <f>COUNTIFS($I$53:$I$56,"&gt;36 ", $I$53:$I$56,"&lt;=51")</f>
        <v>3</v>
      </c>
      <c r="T41" s="2454"/>
      <c r="U41" s="2454"/>
      <c r="V41" s="2454"/>
      <c r="W41" s="2454"/>
      <c r="Y41" s="2453"/>
      <c r="Z41" s="2453"/>
      <c r="AA41" s="2453"/>
      <c r="AB41" s="2453"/>
    </row>
    <row r="42" spans="2:28" ht="13.5" customHeight="1" x14ac:dyDescent="0.2">
      <c r="B42" s="1561">
        <v>6</v>
      </c>
      <c r="C42" s="1551" t="s">
        <v>147</v>
      </c>
      <c r="D42" s="1808" t="s">
        <v>2415</v>
      </c>
      <c r="E42" s="1574">
        <v>26.682127497575216</v>
      </c>
      <c r="F42" s="1572">
        <v>19.02070384316221</v>
      </c>
      <c r="G42" s="1574">
        <v>32.215366494046464</v>
      </c>
      <c r="H42" s="1558">
        <v>56.552152930181038</v>
      </c>
      <c r="I42" s="1575">
        <v>38</v>
      </c>
      <c r="J42" s="1536"/>
      <c r="L42" s="1537" t="s">
        <v>2516</v>
      </c>
      <c r="M42" s="1543" t="s">
        <v>486</v>
      </c>
      <c r="N42" s="1539">
        <f>COUNTIFS($E$53:$E$56,"&gt;19 ", $E$53:$E$56,"&lt;=36")</f>
        <v>1</v>
      </c>
      <c r="O42" s="1539">
        <f>COUNTIFS($F$53:$F$56,"&gt;19 ", $F$53:$F$56,"&lt;=36")</f>
        <v>1</v>
      </c>
      <c r="P42" s="1539">
        <f>COUNTIFS($G$53:$G$56,"&gt;19 ", $G$53:$G$56,"&lt;=36")</f>
        <v>1</v>
      </c>
      <c r="Q42" s="1539">
        <f>COUNTIFS($H$53:$H$56,"&gt;19 ", $H$53:$H$56,"&lt;=36")</f>
        <v>0</v>
      </c>
      <c r="R42" s="1539">
        <f>COUNTIFS($I$53:$I$56,"&gt;19 ", $I$53:$I$56,"&lt;=36")</f>
        <v>0</v>
      </c>
      <c r="T42" s="2454"/>
      <c r="U42" s="2454"/>
      <c r="V42" s="2454"/>
      <c r="W42" s="2454"/>
      <c r="Y42" s="2453"/>
      <c r="Z42" s="2453"/>
      <c r="AA42" s="2453"/>
      <c r="AB42" s="2453"/>
    </row>
    <row r="43" spans="2:28" ht="13.5" customHeight="1" x14ac:dyDescent="0.2">
      <c r="B43" s="1561">
        <v>6</v>
      </c>
      <c r="C43" s="1551" t="s">
        <v>172</v>
      </c>
      <c r="D43" s="1808" t="s">
        <v>2414</v>
      </c>
      <c r="E43" s="1572">
        <v>16.904910817283341</v>
      </c>
      <c r="F43" s="1572">
        <v>16.913968457635033</v>
      </c>
      <c r="G43" s="1572">
        <v>15.310294977663377</v>
      </c>
      <c r="H43" s="1559">
        <v>27.816470258331606</v>
      </c>
      <c r="I43" s="1790">
        <v>22</v>
      </c>
      <c r="J43" s="1536"/>
      <c r="L43" s="1537" t="s">
        <v>2515</v>
      </c>
      <c r="M43" s="1544" t="s">
        <v>2254</v>
      </c>
      <c r="N43" s="1539">
        <f>COUNTIFS($E$53:$E$56,"&lt;=19")</f>
        <v>1</v>
      </c>
      <c r="O43" s="1539">
        <f>COUNTIFS($F$53:$F$56,"&lt;=19")</f>
        <v>0</v>
      </c>
      <c r="P43" s="1539">
        <f>COUNTIFS($G$53:$G$56,"&lt;=19")</f>
        <v>0</v>
      </c>
      <c r="Q43" s="1539">
        <f>COUNTIFS($H$53:$H$56,"&lt;=19")</f>
        <v>0</v>
      </c>
      <c r="R43" s="1539">
        <f>COUNTIFS($I$53:$I$56,"&lt;=19")</f>
        <v>0</v>
      </c>
      <c r="T43" s="2454"/>
      <c r="U43" s="2454"/>
      <c r="V43" s="2454"/>
      <c r="W43" s="2454"/>
      <c r="Y43" s="2453"/>
      <c r="Z43" s="2453"/>
      <c r="AA43" s="2453"/>
      <c r="AB43" s="2453"/>
    </row>
    <row r="44" spans="2:28" ht="13.5" customHeight="1" thickBot="1" x14ac:dyDescent="0.25">
      <c r="B44" s="1561">
        <v>6</v>
      </c>
      <c r="C44" s="1551" t="s">
        <v>161</v>
      </c>
      <c r="D44" s="1808" t="s">
        <v>2413</v>
      </c>
      <c r="E44" s="1581">
        <v>58.023291605378454</v>
      </c>
      <c r="F44" s="1581">
        <v>62.228208561654938</v>
      </c>
      <c r="G44" s="1573">
        <v>38.137161263281257</v>
      </c>
      <c r="H44" s="1559">
        <v>38.220080484364516</v>
      </c>
      <c r="I44" s="1790">
        <v>36</v>
      </c>
      <c r="J44" s="1536"/>
      <c r="L44" s="2448" t="s">
        <v>363</v>
      </c>
      <c r="M44" s="2449"/>
      <c r="N44" s="1547">
        <f>SUM(N39:N43)</f>
        <v>3</v>
      </c>
      <c r="O44" s="1547">
        <f>SUM(O39:O43)</f>
        <v>3</v>
      </c>
      <c r="P44" s="1547">
        <f>SUM(P39:P43)</f>
        <v>3</v>
      </c>
      <c r="Q44" s="1547">
        <f>SUM(Q39:Q43)</f>
        <v>4</v>
      </c>
      <c r="R44" s="1548">
        <f>SUM(R39:R43)</f>
        <v>4</v>
      </c>
      <c r="T44" s="2454"/>
      <c r="U44" s="2454"/>
      <c r="V44" s="2454"/>
      <c r="W44" s="2454"/>
      <c r="Y44" s="2453"/>
      <c r="Z44" s="2453"/>
      <c r="AA44" s="2453"/>
      <c r="AB44" s="2453"/>
    </row>
    <row r="45" spans="2:28" ht="13.5" customHeight="1" thickBot="1" x14ac:dyDescent="0.25">
      <c r="B45" s="1561">
        <v>6</v>
      </c>
      <c r="C45" s="1551" t="s">
        <v>152</v>
      </c>
      <c r="D45" s="1808" t="s">
        <v>2406</v>
      </c>
      <c r="E45" s="1581">
        <v>74.609852161195548</v>
      </c>
      <c r="F45" s="1573">
        <v>42.77067816524746</v>
      </c>
      <c r="G45" s="1573">
        <v>45.275457348133351</v>
      </c>
      <c r="H45" s="1559">
        <v>62.396307802461294</v>
      </c>
      <c r="I45" s="1789">
        <v>52</v>
      </c>
      <c r="J45" s="1536"/>
      <c r="T45" s="2454"/>
      <c r="U45" s="2454"/>
      <c r="V45" s="2454"/>
      <c r="W45" s="2454"/>
      <c r="Y45" s="2453"/>
      <c r="Z45" s="2453"/>
      <c r="AA45" s="2453"/>
      <c r="AB45" s="2453"/>
    </row>
    <row r="46" spans="2:28" ht="13.5" customHeight="1" x14ac:dyDescent="0.2">
      <c r="B46" s="1561">
        <v>6</v>
      </c>
      <c r="C46" s="1551" t="s">
        <v>156</v>
      </c>
      <c r="D46" s="1808" t="s">
        <v>2528</v>
      </c>
      <c r="E46" s="1581">
        <v>62.098692996918011</v>
      </c>
      <c r="F46" s="1581">
        <v>57.267129885872336</v>
      </c>
      <c r="G46" s="1573">
        <v>37.742488981700042</v>
      </c>
      <c r="H46" s="1559">
        <v>60.854865518962995</v>
      </c>
      <c r="I46" s="1575">
        <v>43</v>
      </c>
      <c r="J46" s="1536"/>
      <c r="L46" s="1528" t="s">
        <v>357</v>
      </c>
      <c r="M46" s="1529"/>
      <c r="N46" s="1530">
        <v>2007</v>
      </c>
      <c r="O46" s="1530">
        <v>2008</v>
      </c>
      <c r="P46" s="1530">
        <v>2009</v>
      </c>
      <c r="Q46" s="1530">
        <v>2010</v>
      </c>
      <c r="R46" s="1531">
        <v>2011</v>
      </c>
      <c r="T46" s="2454"/>
      <c r="U46" s="2454"/>
      <c r="V46" s="2454"/>
      <c r="W46" s="2454"/>
      <c r="Y46" s="2453"/>
      <c r="Z46" s="2453"/>
      <c r="AA46" s="2453"/>
      <c r="AB46" s="2453"/>
    </row>
    <row r="47" spans="2:28" ht="13.5" customHeight="1" x14ac:dyDescent="0.2">
      <c r="B47" s="1561">
        <v>6</v>
      </c>
      <c r="C47" s="1551" t="s">
        <v>153</v>
      </c>
      <c r="D47" s="1808" t="s">
        <v>2527</v>
      </c>
      <c r="E47" s="1582">
        <v>54.107771299813578</v>
      </c>
      <c r="F47" s="1783">
        <v>80.774553491848351</v>
      </c>
      <c r="G47" s="1581">
        <v>75.8900544089188</v>
      </c>
      <c r="H47" s="1559">
        <v>76.656358035714291</v>
      </c>
      <c r="I47" s="1583">
        <v>72</v>
      </c>
      <c r="J47" s="1536"/>
      <c r="L47" s="1537" t="s">
        <v>2519</v>
      </c>
      <c r="M47" s="1538" t="s">
        <v>2274</v>
      </c>
      <c r="N47" s="1539">
        <f>COUNTIFS($E$57:$E$59,"&gt;79")</f>
        <v>0</v>
      </c>
      <c r="O47" s="1539">
        <f>COUNTIFS($F$57:$F$59,"&gt;79")</f>
        <v>0</v>
      </c>
      <c r="P47" s="1539">
        <f>COUNTIFS($G$57:$G$59,"&gt;79")</f>
        <v>0</v>
      </c>
      <c r="Q47" s="1539">
        <f>COUNTIFS($H$57:$H$59,"&gt;79")</f>
        <v>0</v>
      </c>
      <c r="R47" s="1539">
        <f>COUNTIFS($I$57:$I$59,"&gt;79")</f>
        <v>0</v>
      </c>
      <c r="T47" s="2454"/>
      <c r="U47" s="2454"/>
      <c r="V47" s="2454"/>
      <c r="W47" s="2454"/>
      <c r="Y47" s="2453"/>
      <c r="Z47" s="2453"/>
      <c r="AA47" s="2453"/>
      <c r="AB47" s="2453"/>
    </row>
    <row r="48" spans="2:28" ht="13.5" customHeight="1" x14ac:dyDescent="0.2">
      <c r="B48" s="1561">
        <v>6</v>
      </c>
      <c r="C48" s="1551" t="s">
        <v>158</v>
      </c>
      <c r="D48" s="1808" t="s">
        <v>2396</v>
      </c>
      <c r="E48" s="1581">
        <v>72.234683818971376</v>
      </c>
      <c r="F48" s="1783">
        <v>83.822682102985169</v>
      </c>
      <c r="G48" s="1574">
        <v>33.429343777059415</v>
      </c>
      <c r="H48" s="1559">
        <v>60.129892689900124</v>
      </c>
      <c r="I48" s="1583">
        <v>71</v>
      </c>
      <c r="J48" s="1536"/>
      <c r="L48" s="1537" t="s">
        <v>2518</v>
      </c>
      <c r="M48" s="1541" t="s">
        <v>1562</v>
      </c>
      <c r="N48" s="1539">
        <f>COUNTIFS($E$57:$E$59,"&gt;51 ", $E$57:$E$59,"&lt;=79")</f>
        <v>1</v>
      </c>
      <c r="O48" s="1539">
        <f>COUNTIFS($F$57:$F$59,"&gt;51 ", $F$57:$F$59,"&lt;=79")</f>
        <v>0</v>
      </c>
      <c r="P48" s="1539">
        <f>COUNTIFS($G$57:$G$59,"&gt;51 ", $G$57:$G$59,"&lt;=79")</f>
        <v>0</v>
      </c>
      <c r="Q48" s="1539">
        <f>COUNTIFS($H$57:$H$59,"&gt;51 ", $H$57:$H$59,"&lt;=79")</f>
        <v>3</v>
      </c>
      <c r="R48" s="1539">
        <f>COUNTIFS($I$57:$I$59,"&gt;51 ", $I$57:$I$59,"&lt;=79")</f>
        <v>3</v>
      </c>
      <c r="T48" s="2454"/>
      <c r="U48" s="2454"/>
      <c r="V48" s="2454"/>
      <c r="W48" s="2454"/>
      <c r="Y48" s="2453"/>
      <c r="Z48" s="2453"/>
      <c r="AA48" s="2453"/>
      <c r="AB48" s="2453"/>
    </row>
    <row r="49" spans="2:28" ht="13.5" customHeight="1" x14ac:dyDescent="0.2">
      <c r="B49" s="1562">
        <v>6</v>
      </c>
      <c r="C49" s="1551" t="s">
        <v>150</v>
      </c>
      <c r="D49" s="1566" t="s">
        <v>2389</v>
      </c>
      <c r="E49" s="1775" t="s">
        <v>501</v>
      </c>
      <c r="F49" s="1775" t="s">
        <v>501</v>
      </c>
      <c r="G49" s="1776" t="s">
        <v>501</v>
      </c>
      <c r="H49" s="1559">
        <v>80.158842283236339</v>
      </c>
      <c r="I49" s="1583">
        <v>67</v>
      </c>
      <c r="J49" s="1563"/>
      <c r="L49" s="1537" t="s">
        <v>2517</v>
      </c>
      <c r="M49" s="1542" t="s">
        <v>487</v>
      </c>
      <c r="N49" s="1539">
        <f>COUNTIFS($E$57:$E$59,"&gt;36 ", $E$57:$E$59,"&lt;=51")</f>
        <v>0</v>
      </c>
      <c r="O49" s="1539">
        <f>COUNTIFS($F$57:$F$59,"&gt;36 ", $F$57:$F$59,"&lt;=51")</f>
        <v>1</v>
      </c>
      <c r="P49" s="1539">
        <f>COUNTIFS($G$57:$G$59,"&gt;36 ", $G$57:$G$59,"&lt;=51")</f>
        <v>1</v>
      </c>
      <c r="Q49" s="1539">
        <f>COUNTIFS($H$57:$H$59,"&gt;36 ", $H$57:$H$59,"&lt;=51")</f>
        <v>0</v>
      </c>
      <c r="R49" s="1539">
        <f>COUNTIFS($I$57:$I$59,"&gt;36 ", $I$57:$I$59,"&lt;=51")</f>
        <v>0</v>
      </c>
      <c r="T49" s="2454"/>
      <c r="U49" s="2454"/>
      <c r="V49" s="2454"/>
      <c r="W49" s="2454"/>
      <c r="Y49" s="2453"/>
      <c r="Z49" s="2453"/>
      <c r="AA49" s="2453"/>
      <c r="AB49" s="2453"/>
    </row>
    <row r="50" spans="2:28" ht="13.5" customHeight="1" x14ac:dyDescent="0.2">
      <c r="B50" s="1561">
        <v>6</v>
      </c>
      <c r="C50" s="1551" t="s">
        <v>155</v>
      </c>
      <c r="D50" s="1808" t="s">
        <v>2388</v>
      </c>
      <c r="E50" s="1581">
        <v>66.654440257589684</v>
      </c>
      <c r="F50" s="1581">
        <v>72.776736432217021</v>
      </c>
      <c r="G50" s="1573">
        <v>46.527053542903211</v>
      </c>
      <c r="H50" s="1558">
        <v>53.661187106587477</v>
      </c>
      <c r="I50" s="1583">
        <v>63</v>
      </c>
      <c r="J50" s="1563"/>
      <c r="L50" s="1537" t="s">
        <v>2516</v>
      </c>
      <c r="M50" s="1543" t="s">
        <v>486</v>
      </c>
      <c r="N50" s="1539">
        <f>COUNTIFS($E$57:$E$59,"&gt;19 ", $E$57:$E$59,"&lt;=36")</f>
        <v>0</v>
      </c>
      <c r="O50" s="1539">
        <f>COUNTIFS($F$57:$F$59,"&gt;19 ", $F$57:$F$59,"&lt;=36")</f>
        <v>0</v>
      </c>
      <c r="P50" s="1539">
        <f>COUNTIFS($G$57:$G$59,"&gt;19 ", $G$57:$G$59,"&lt;=36")</f>
        <v>0</v>
      </c>
      <c r="Q50" s="1539">
        <f>COUNTIFS($H$57:$H$59,"&gt;19 ", $H$57:$H$59,"&lt;=36")</f>
        <v>0</v>
      </c>
      <c r="R50" s="1539">
        <f>COUNTIFS($I$57:$I$59,"&gt;19 ", $I$57:$I$59,"&lt;=36")</f>
        <v>0</v>
      </c>
      <c r="T50" s="2454"/>
      <c r="U50" s="2454"/>
      <c r="V50" s="2454"/>
      <c r="W50" s="2454"/>
      <c r="Y50" s="2453"/>
      <c r="Z50" s="2453"/>
      <c r="AA50" s="2453"/>
      <c r="AB50" s="2453"/>
    </row>
    <row r="51" spans="2:28" ht="13.5" customHeight="1" x14ac:dyDescent="0.2">
      <c r="B51" s="1561">
        <v>6</v>
      </c>
      <c r="C51" s="1551" t="s">
        <v>149</v>
      </c>
      <c r="D51" s="1808" t="s">
        <v>2384</v>
      </c>
      <c r="E51" s="1581">
        <v>71.238406795297024</v>
      </c>
      <c r="F51" s="1581">
        <v>76.425656978206476</v>
      </c>
      <c r="G51" s="1581">
        <v>69.170468551098651</v>
      </c>
      <c r="H51" s="1559">
        <v>73.748758505171921</v>
      </c>
      <c r="I51" s="1583">
        <v>58</v>
      </c>
      <c r="J51" s="1563"/>
      <c r="L51" s="1537" t="s">
        <v>2515</v>
      </c>
      <c r="M51" s="1544" t="s">
        <v>2254</v>
      </c>
      <c r="N51" s="1539">
        <f>COUNTIFS($E$57:$E$59,"&lt;=19")</f>
        <v>0</v>
      </c>
      <c r="O51" s="1539">
        <f>COUNTIFS($F$57:$F$59,"&lt;=19")</f>
        <v>0</v>
      </c>
      <c r="P51" s="1539">
        <f>COUNTIFS($G$57:$G$59,"&lt;=19")</f>
        <v>0</v>
      </c>
      <c r="Q51" s="1539">
        <f>COUNTIFS($H$57:$H$59,"&lt;=19")</f>
        <v>0</v>
      </c>
      <c r="R51" s="1539">
        <f>COUNTIFS($I$57:$I$59,"&lt;=19")</f>
        <v>0</v>
      </c>
      <c r="T51" s="2454"/>
      <c r="U51" s="2454"/>
      <c r="V51" s="2454"/>
      <c r="W51" s="2454"/>
      <c r="Y51" s="2453"/>
      <c r="Z51" s="2453"/>
      <c r="AA51" s="2453"/>
      <c r="AB51" s="2453"/>
    </row>
    <row r="52" spans="2:28" ht="13.5" customHeight="1" thickBot="1" x14ac:dyDescent="0.25">
      <c r="B52" s="1561">
        <v>6</v>
      </c>
      <c r="C52" s="1551" t="s">
        <v>186</v>
      </c>
      <c r="D52" s="1808" t="s">
        <v>2283</v>
      </c>
      <c r="E52" s="1574">
        <v>22.434434446426938</v>
      </c>
      <c r="F52" s="1572">
        <v>5.4675208395877704</v>
      </c>
      <c r="G52" s="1574">
        <v>34.757601898433478</v>
      </c>
      <c r="H52" s="1559">
        <v>39.539068921298778</v>
      </c>
      <c r="I52" s="1790">
        <v>36</v>
      </c>
      <c r="J52" s="1536"/>
      <c r="L52" s="2448" t="s">
        <v>365</v>
      </c>
      <c r="M52" s="2449"/>
      <c r="N52" s="1547">
        <f>SUM(N47:N51)</f>
        <v>1</v>
      </c>
      <c r="O52" s="1547">
        <f>SUM(O47:O51)</f>
        <v>1</v>
      </c>
      <c r="P52" s="1547">
        <f>SUM(P47:P51)</f>
        <v>1</v>
      </c>
      <c r="Q52" s="1547">
        <f>SUM(Q47:Q51)</f>
        <v>3</v>
      </c>
      <c r="R52" s="1547">
        <f>SUM(R47:R51)</f>
        <v>3</v>
      </c>
      <c r="T52" s="2454"/>
      <c r="U52" s="2454"/>
      <c r="V52" s="2454"/>
      <c r="W52" s="2454"/>
      <c r="Y52" s="2453"/>
      <c r="Z52" s="2453"/>
      <c r="AA52" s="2453"/>
      <c r="AB52" s="2453"/>
    </row>
    <row r="53" spans="2:28" ht="20.100000000000001" customHeight="1" x14ac:dyDescent="0.2">
      <c r="B53" s="1564">
        <v>7</v>
      </c>
      <c r="C53" s="1533" t="s">
        <v>195</v>
      </c>
      <c r="D53" s="1557" t="s">
        <v>2381</v>
      </c>
      <c r="E53" s="1775" t="s">
        <v>501</v>
      </c>
      <c r="F53" s="1775" t="s">
        <v>501</v>
      </c>
      <c r="G53" s="1776" t="s">
        <v>501</v>
      </c>
      <c r="H53" s="1559">
        <v>70.834445504073372</v>
      </c>
      <c r="I53" s="1575">
        <v>51</v>
      </c>
      <c r="J53" s="1536"/>
      <c r="L53" s="1554"/>
      <c r="M53" s="1554"/>
      <c r="N53" s="1555"/>
      <c r="O53" s="1555"/>
      <c r="P53" s="1555"/>
      <c r="Q53" s="1555"/>
      <c r="R53" s="1555"/>
    </row>
    <row r="54" spans="2:28" ht="20.100000000000001" customHeight="1" thickBot="1" x14ac:dyDescent="0.25">
      <c r="B54" s="1565">
        <v>7</v>
      </c>
      <c r="C54" s="1533" t="s">
        <v>193</v>
      </c>
      <c r="D54" s="1810" t="s">
        <v>2379</v>
      </c>
      <c r="E54" s="1572">
        <v>5.2375585548114554</v>
      </c>
      <c r="F54" s="1574">
        <v>35.571639621725069</v>
      </c>
      <c r="G54" s="1574">
        <v>36.156141793230965</v>
      </c>
      <c r="H54" s="1559">
        <v>49.51441851536714</v>
      </c>
      <c r="I54" s="1575">
        <v>50</v>
      </c>
      <c r="J54" s="1536"/>
      <c r="U54" s="1520" t="s">
        <v>366</v>
      </c>
      <c r="Z54" s="1520" t="s">
        <v>369</v>
      </c>
    </row>
    <row r="55" spans="2:28" ht="13.5" customHeight="1" x14ac:dyDescent="0.2">
      <c r="B55" s="1565">
        <v>7</v>
      </c>
      <c r="C55" s="1533" t="s">
        <v>192</v>
      </c>
      <c r="D55" s="1810" t="s">
        <v>2526</v>
      </c>
      <c r="E55" s="1574">
        <v>28.848907190513412</v>
      </c>
      <c r="F55" s="1573">
        <v>41.930470420746637</v>
      </c>
      <c r="G55" s="1574">
        <v>27.835235226606734</v>
      </c>
      <c r="H55" s="1559">
        <v>37.555700101334736</v>
      </c>
      <c r="I55" s="1575">
        <v>49</v>
      </c>
      <c r="J55" s="1536"/>
      <c r="L55" s="1528" t="s">
        <v>357</v>
      </c>
      <c r="M55" s="1529"/>
      <c r="N55" s="1530">
        <v>2007</v>
      </c>
      <c r="O55" s="1530">
        <v>2008</v>
      </c>
      <c r="P55" s="1530">
        <v>2009</v>
      </c>
      <c r="Q55" s="1530">
        <v>2010</v>
      </c>
      <c r="R55" s="1530">
        <v>2011</v>
      </c>
      <c r="T55" s="2455" t="s">
        <v>2525</v>
      </c>
      <c r="U55" s="2454"/>
      <c r="V55" s="2454"/>
      <c r="W55" s="2454"/>
      <c r="Y55" s="2453" t="s">
        <v>2524</v>
      </c>
      <c r="Z55" s="2453"/>
      <c r="AA55" s="2453"/>
      <c r="AB55" s="2453"/>
    </row>
    <row r="56" spans="2:28" ht="13.5" customHeight="1" x14ac:dyDescent="0.2">
      <c r="B56" s="1565">
        <v>7</v>
      </c>
      <c r="C56" s="1533" t="s">
        <v>197</v>
      </c>
      <c r="D56" s="1810" t="s">
        <v>2377</v>
      </c>
      <c r="E56" s="1573">
        <v>42.548362749294419</v>
      </c>
      <c r="F56" s="1782">
        <v>51.914876278886027</v>
      </c>
      <c r="G56" s="1581">
        <v>63.18647488321033</v>
      </c>
      <c r="H56" s="1559">
        <v>62.224906352875294</v>
      </c>
      <c r="I56" s="1583">
        <v>62</v>
      </c>
      <c r="J56" s="1536"/>
      <c r="L56" s="1537" t="s">
        <v>2519</v>
      </c>
      <c r="M56" s="1538" t="s">
        <v>2274</v>
      </c>
      <c r="N56" s="1539">
        <f>COUNTIFS($E$60:$E$65,"&gt;79")</f>
        <v>0</v>
      </c>
      <c r="O56" s="1539">
        <f>COUNTIFS($F$60:$F$65,"&gt;79")</f>
        <v>0</v>
      </c>
      <c r="P56" s="1539">
        <f>COUNTIFS($G$60:$G$65,"&gt;79")</f>
        <v>0</v>
      </c>
      <c r="Q56" s="1539">
        <f>COUNTIFS($H$60:$H$65,"&gt;79")</f>
        <v>0</v>
      </c>
      <c r="R56" s="1539">
        <f>COUNTIFS($I$60:$I$65,"&gt;79")</f>
        <v>0</v>
      </c>
      <c r="T56" s="2454"/>
      <c r="U56" s="2454"/>
      <c r="V56" s="2454"/>
      <c r="W56" s="2454"/>
      <c r="Y56" s="2453"/>
      <c r="Z56" s="2453"/>
      <c r="AA56" s="2453"/>
      <c r="AB56" s="2453"/>
    </row>
    <row r="57" spans="2:28" ht="13.5" customHeight="1" x14ac:dyDescent="0.2">
      <c r="B57" s="1532">
        <v>9</v>
      </c>
      <c r="C57" s="1551" t="s">
        <v>224</v>
      </c>
      <c r="D57" s="1566" t="s">
        <v>2357</v>
      </c>
      <c r="E57" s="1775" t="s">
        <v>501</v>
      </c>
      <c r="F57" s="1775" t="s">
        <v>501</v>
      </c>
      <c r="G57" s="1776" t="s">
        <v>501</v>
      </c>
      <c r="H57" s="1559">
        <v>67.42773072207649</v>
      </c>
      <c r="I57" s="1789">
        <v>55</v>
      </c>
      <c r="J57" s="1536"/>
      <c r="L57" s="1537" t="s">
        <v>2518</v>
      </c>
      <c r="M57" s="1541" t="s">
        <v>1562</v>
      </c>
      <c r="N57" s="1539">
        <f>COUNTIFS($E$60:$E$65,"&gt;51 ", $E$60:$E$65,"&lt;=79")</f>
        <v>1</v>
      </c>
      <c r="O57" s="1539">
        <f>COUNTIFS($F$60:$F$65,"&gt;51 ", $F$60:$F$65,"&lt;=79")</f>
        <v>2</v>
      </c>
      <c r="P57" s="1539">
        <f>COUNTIFS($G$60:$G$65,"&gt;51 ", $G$60:$G$65,"&lt;=79")</f>
        <v>0</v>
      </c>
      <c r="Q57" s="1539">
        <f>COUNTIFS($H$60:$H$65,"&gt;51 ", $H$60:$H$65,"&lt;=79")</f>
        <v>4</v>
      </c>
      <c r="R57" s="1539">
        <f>COUNTIFS($I$60:$I$65,"&gt;51 ", $I$60:$I$65,"&lt;=79")</f>
        <v>2</v>
      </c>
      <c r="T57" s="2454"/>
      <c r="U57" s="2454"/>
      <c r="V57" s="2454"/>
      <c r="W57" s="2454"/>
      <c r="Y57" s="2453"/>
      <c r="Z57" s="2453"/>
      <c r="AA57" s="2453"/>
      <c r="AB57" s="2453"/>
    </row>
    <row r="58" spans="2:28" ht="13.5" customHeight="1" x14ac:dyDescent="0.2">
      <c r="B58" s="1532">
        <v>9</v>
      </c>
      <c r="C58" s="1551" t="s">
        <v>246</v>
      </c>
      <c r="D58" s="1566" t="s">
        <v>2356</v>
      </c>
      <c r="E58" s="1581">
        <v>58.55014620471291</v>
      </c>
      <c r="F58" s="1573">
        <v>49.173444316962168</v>
      </c>
      <c r="G58" s="1573">
        <v>43.211368700580785</v>
      </c>
      <c r="H58" s="1558">
        <v>55.537456496808268</v>
      </c>
      <c r="I58" s="1583">
        <v>58</v>
      </c>
      <c r="J58" s="1536"/>
      <c r="L58" s="1537" t="s">
        <v>2517</v>
      </c>
      <c r="M58" s="1542" t="s">
        <v>487</v>
      </c>
      <c r="N58" s="1539">
        <f>COUNTIFS($E$60:$E$65,"&gt;36 ", $E$60:$E$65,"&lt;=51")</f>
        <v>1</v>
      </c>
      <c r="O58" s="1539">
        <f>COUNTIFS($F$60:$F$65,"&gt;36 ", $F$60:$F$65,"&lt;=51")</f>
        <v>2</v>
      </c>
      <c r="P58" s="1539">
        <f>COUNTIFS($G$60:$G$65,"&gt;36 ", $G$60:$G$65,"&lt;=51")</f>
        <v>1</v>
      </c>
      <c r="Q58" s="1539">
        <f>COUNTIFS($H$60:$H$65,"&gt;36 ", $H$60:$H$65,"&lt;=51")</f>
        <v>2</v>
      </c>
      <c r="R58" s="1539">
        <f>COUNTIFS($I$60:$I$65,"&gt;36 ", $I$60:$I$65,"&lt;=51")</f>
        <v>3</v>
      </c>
      <c r="T58" s="2454"/>
      <c r="U58" s="2454"/>
      <c r="V58" s="2454"/>
      <c r="W58" s="2454"/>
      <c r="Y58" s="2453"/>
      <c r="Z58" s="2453"/>
      <c r="AA58" s="2453"/>
      <c r="AB58" s="2453"/>
    </row>
    <row r="59" spans="2:28" ht="13.5" customHeight="1" x14ac:dyDescent="0.2">
      <c r="B59" s="1532">
        <v>9</v>
      </c>
      <c r="C59" s="1551" t="s">
        <v>221</v>
      </c>
      <c r="D59" s="1566" t="s">
        <v>2349</v>
      </c>
      <c r="E59" s="1775" t="s">
        <v>501</v>
      </c>
      <c r="F59" s="1775" t="s">
        <v>501</v>
      </c>
      <c r="G59" s="1776" t="s">
        <v>501</v>
      </c>
      <c r="H59" s="1559">
        <v>71.727582508999632</v>
      </c>
      <c r="I59" s="1583">
        <v>69</v>
      </c>
      <c r="J59" s="1536"/>
      <c r="L59" s="1537" t="s">
        <v>2516</v>
      </c>
      <c r="M59" s="1543" t="s">
        <v>486</v>
      </c>
      <c r="N59" s="1539">
        <f>COUNTIFS($E$60:$E$65,"&gt;19 ", $E$60:$E$65,"&lt;=36")</f>
        <v>3</v>
      </c>
      <c r="O59" s="1539">
        <f>COUNTIFS($F$60:$F$65,"&gt;19 ", $F$60:$F$65,"&lt;=36")</f>
        <v>1</v>
      </c>
      <c r="P59" s="1539">
        <f>COUNTIFS($G$60:$G$65,"&gt;19 ", $G$60:$G$65,"&lt;=36")</f>
        <v>4</v>
      </c>
      <c r="Q59" s="1539">
        <f>COUNTIFS($H$60:$H$65,"&gt;19 ", $H$60:$H$65,"&lt;=36")</f>
        <v>0</v>
      </c>
      <c r="R59" s="1539">
        <f>COUNTIFS($I$60:$I$65,"&gt;19 ", $I$60:$I$65,"&lt;=36")</f>
        <v>1</v>
      </c>
      <c r="T59" s="2454"/>
      <c r="U59" s="2454"/>
      <c r="V59" s="2454"/>
      <c r="W59" s="2454"/>
      <c r="Y59" s="2453"/>
      <c r="Z59" s="2453"/>
      <c r="AA59" s="2453"/>
      <c r="AB59" s="2453"/>
    </row>
    <row r="60" spans="2:28" ht="13.5" customHeight="1" x14ac:dyDescent="0.2">
      <c r="B60" s="1567">
        <v>10</v>
      </c>
      <c r="C60" s="1533" t="s">
        <v>263</v>
      </c>
      <c r="D60" s="1557" t="s">
        <v>2340</v>
      </c>
      <c r="E60" s="1775" t="s">
        <v>501</v>
      </c>
      <c r="F60" s="1775" t="s">
        <v>501</v>
      </c>
      <c r="G60" s="1776" t="s">
        <v>501</v>
      </c>
      <c r="H60" s="1568">
        <v>51.507336395301373</v>
      </c>
      <c r="I60" s="1790">
        <v>30</v>
      </c>
      <c r="J60" s="1536"/>
      <c r="L60" s="1537" t="s">
        <v>2515</v>
      </c>
      <c r="M60" s="1544" t="s">
        <v>2254</v>
      </c>
      <c r="N60" s="1539">
        <f>COUNTIFS($E$60:$E$65,"&lt;=19")</f>
        <v>0</v>
      </c>
      <c r="O60" s="1539">
        <f>COUNTIFS($F$60:$F$65,"&lt;=19")</f>
        <v>0</v>
      </c>
      <c r="P60" s="1539">
        <f>COUNTIFS($G$60:$G$65,"&lt;=19")</f>
        <v>0</v>
      </c>
      <c r="Q60" s="1539">
        <f>COUNTIFS($H$60:$H$65,"&lt;=19")</f>
        <v>0</v>
      </c>
      <c r="R60" s="1539">
        <f>COUNTIFS($I$60:$I$65,"&lt;=19")</f>
        <v>0</v>
      </c>
      <c r="T60" s="2454"/>
      <c r="U60" s="2454"/>
      <c r="V60" s="2454"/>
      <c r="W60" s="2454"/>
      <c r="Y60" s="2453"/>
      <c r="Z60" s="2453"/>
      <c r="AA60" s="2453"/>
      <c r="AB60" s="2453"/>
    </row>
    <row r="61" spans="2:28" ht="13.5" customHeight="1" thickBot="1" x14ac:dyDescent="0.25">
      <c r="B61" s="1569">
        <v>10</v>
      </c>
      <c r="C61" s="1533" t="s">
        <v>264</v>
      </c>
      <c r="D61" s="1810" t="s">
        <v>2339</v>
      </c>
      <c r="E61" s="1573">
        <v>38.316283080019289</v>
      </c>
      <c r="F61" s="1574">
        <v>21.706152760181986</v>
      </c>
      <c r="G61" s="1572">
        <v>19.132607725778865</v>
      </c>
      <c r="H61" s="1559">
        <v>46.177323635178638</v>
      </c>
      <c r="I61" s="1789">
        <v>53</v>
      </c>
      <c r="J61" s="1536"/>
      <c r="L61" s="2448" t="s">
        <v>366</v>
      </c>
      <c r="M61" s="2449"/>
      <c r="N61" s="1547">
        <f>SUM(N56:N60)</f>
        <v>5</v>
      </c>
      <c r="O61" s="1547">
        <f>SUM(O56:O60)</f>
        <v>5</v>
      </c>
      <c r="P61" s="1547">
        <f>SUM(P56:P60)</f>
        <v>5</v>
      </c>
      <c r="Q61" s="1547">
        <f>SUM(Q56:Q60)</f>
        <v>6</v>
      </c>
      <c r="R61" s="1547">
        <f>SUM(R56:R60)</f>
        <v>6</v>
      </c>
      <c r="T61" s="2454"/>
      <c r="U61" s="2454"/>
      <c r="V61" s="2454"/>
      <c r="W61" s="2454"/>
      <c r="Y61" s="2453"/>
      <c r="Z61" s="2453"/>
      <c r="AA61" s="2453"/>
      <c r="AB61" s="2453"/>
    </row>
    <row r="62" spans="2:28" ht="13.5" customHeight="1" thickBot="1" x14ac:dyDescent="0.25">
      <c r="B62" s="1569">
        <v>10</v>
      </c>
      <c r="C62" s="1533" t="s">
        <v>271</v>
      </c>
      <c r="D62" s="1810" t="s">
        <v>2338</v>
      </c>
      <c r="E62" s="1574">
        <v>27.716365111983201</v>
      </c>
      <c r="F62" s="1582">
        <v>54.914042340736145</v>
      </c>
      <c r="G62" s="1574">
        <v>32.676862931977645</v>
      </c>
      <c r="H62" s="1558">
        <v>53.688069469038084</v>
      </c>
      <c r="I62" s="1583">
        <v>59</v>
      </c>
      <c r="J62" s="1536"/>
      <c r="T62" s="2454"/>
      <c r="U62" s="2454"/>
      <c r="V62" s="2454"/>
      <c r="W62" s="2454"/>
      <c r="Y62" s="2453"/>
      <c r="Z62" s="2453"/>
      <c r="AA62" s="2453"/>
      <c r="AB62" s="2453"/>
    </row>
    <row r="63" spans="2:28" ht="13.5" customHeight="1" x14ac:dyDescent="0.2">
      <c r="B63" s="1569">
        <v>10</v>
      </c>
      <c r="C63" s="1533" t="s">
        <v>259</v>
      </c>
      <c r="D63" s="1810" t="s">
        <v>2337</v>
      </c>
      <c r="E63" s="1581">
        <v>65.154649412291349</v>
      </c>
      <c r="F63" s="1581">
        <v>65.1939902096955</v>
      </c>
      <c r="G63" s="1573">
        <v>50.719652833321355</v>
      </c>
      <c r="H63" s="1558">
        <v>53.194772828615442</v>
      </c>
      <c r="I63" s="1575">
        <v>37</v>
      </c>
      <c r="J63" s="1536"/>
      <c r="L63" s="1528" t="s">
        <v>357</v>
      </c>
      <c r="M63" s="1529"/>
      <c r="N63" s="1530">
        <v>2007</v>
      </c>
      <c r="O63" s="1530">
        <v>2008</v>
      </c>
      <c r="P63" s="1530">
        <v>2009</v>
      </c>
      <c r="Q63" s="1530">
        <v>2010</v>
      </c>
      <c r="R63" s="1531">
        <v>2011</v>
      </c>
      <c r="T63" s="2454"/>
      <c r="U63" s="2454"/>
      <c r="V63" s="2454"/>
      <c r="W63" s="2454"/>
      <c r="Y63" s="2453"/>
      <c r="Z63" s="2453"/>
      <c r="AA63" s="2453"/>
      <c r="AB63" s="2453"/>
    </row>
    <row r="64" spans="2:28" ht="13.5" customHeight="1" x14ac:dyDescent="0.2">
      <c r="B64" s="1569">
        <v>10</v>
      </c>
      <c r="C64" s="1533" t="s">
        <v>272</v>
      </c>
      <c r="D64" s="1810" t="s">
        <v>2336</v>
      </c>
      <c r="E64" s="1574">
        <v>31.639067011783869</v>
      </c>
      <c r="F64" s="1573">
        <v>50.185757352877353</v>
      </c>
      <c r="G64" s="1574">
        <v>34.964758808820406</v>
      </c>
      <c r="H64" s="1559">
        <v>59.504537341164159</v>
      </c>
      <c r="I64" s="1575">
        <v>43</v>
      </c>
      <c r="J64" s="1536"/>
      <c r="L64" s="1537" t="s">
        <v>2519</v>
      </c>
      <c r="M64" s="1538" t="s">
        <v>2274</v>
      </c>
      <c r="N64" s="1539">
        <f>COUNTIFS($E$66:$E$66,"&gt;79")</f>
        <v>0</v>
      </c>
      <c r="O64" s="1539">
        <f>COUNTIFS($F$66:$F$66,"&gt;79")</f>
        <v>0</v>
      </c>
      <c r="P64" s="1539">
        <f>COUNTIFS($G$66:$G$66,"&gt;79")</f>
        <v>0</v>
      </c>
      <c r="Q64" s="1539">
        <f>COUNTIFS($H$66:$H$66,"&gt;79")</f>
        <v>0</v>
      </c>
      <c r="R64" s="1539">
        <f>COUNTIFS($I$66:$I$66,"&gt;79")</f>
        <v>0</v>
      </c>
      <c r="T64" s="2454"/>
      <c r="U64" s="2454"/>
      <c r="V64" s="2454"/>
      <c r="W64" s="2454"/>
      <c r="Y64" s="2453"/>
      <c r="Z64" s="2453"/>
      <c r="AA64" s="2453"/>
      <c r="AB64" s="2453"/>
    </row>
    <row r="65" spans="2:28" ht="13.5" customHeight="1" x14ac:dyDescent="0.2">
      <c r="B65" s="1569">
        <v>10</v>
      </c>
      <c r="C65" s="1533" t="s">
        <v>269</v>
      </c>
      <c r="D65" s="1810" t="s">
        <v>2335</v>
      </c>
      <c r="E65" s="1574">
        <v>34.078547668627579</v>
      </c>
      <c r="F65" s="1573">
        <v>36.641845184291995</v>
      </c>
      <c r="G65" s="1574">
        <v>20.150663648251999</v>
      </c>
      <c r="H65" s="1559">
        <v>45.142835268838994</v>
      </c>
      <c r="I65" s="1575">
        <v>48</v>
      </c>
      <c r="J65" s="1536"/>
      <c r="L65" s="1537" t="s">
        <v>2518</v>
      </c>
      <c r="M65" s="1541" t="s">
        <v>1562</v>
      </c>
      <c r="N65" s="1539">
        <f>COUNTIFS($E$66:$E$66,"&gt;51 ", $E$66:$E$66,"&lt;=79")</f>
        <v>0</v>
      </c>
      <c r="O65" s="1539">
        <f>COUNTIFS($F$66:$F$66,"&gt;51 ", $F$66:$F$66,"&lt;=79")</f>
        <v>0</v>
      </c>
      <c r="P65" s="1539">
        <f>COUNTIFS($G$66:$G$66,"&gt;51 ", $G$66:$G$66,"&lt;=79")</f>
        <v>0</v>
      </c>
      <c r="Q65" s="1539">
        <f>COUNTIFS($H$66:$H$66,"&gt;51 ", $H$66:$H$66,"&lt;=79")</f>
        <v>0</v>
      </c>
      <c r="R65" s="1539">
        <f>COUNTIFS($I$66:$I$66,"&gt;51 ", $I$66:$I$66,"&lt;=79")</f>
        <v>0</v>
      </c>
      <c r="T65" s="2454"/>
      <c r="U65" s="2454"/>
      <c r="V65" s="2454"/>
      <c r="W65" s="2454"/>
      <c r="Y65" s="2453"/>
      <c r="Z65" s="2453"/>
      <c r="AA65" s="2453"/>
      <c r="AB65" s="2453"/>
    </row>
    <row r="66" spans="2:28" ht="13.5" customHeight="1" x14ac:dyDescent="0.2">
      <c r="B66" s="1570">
        <v>13</v>
      </c>
      <c r="C66" s="1571" t="s">
        <v>298</v>
      </c>
      <c r="D66" s="1808" t="s">
        <v>2316</v>
      </c>
      <c r="E66" s="1572">
        <v>4.4407786915963435E-2</v>
      </c>
      <c r="F66" s="1573">
        <v>38.149063025227555</v>
      </c>
      <c r="G66" s="1574">
        <v>31.127768063662188</v>
      </c>
      <c r="H66" s="1559">
        <v>47.112205976404454</v>
      </c>
      <c r="I66" s="1575">
        <v>47</v>
      </c>
      <c r="J66" s="1536"/>
      <c r="L66" s="1537" t="s">
        <v>2517</v>
      </c>
      <c r="M66" s="1542" t="s">
        <v>487</v>
      </c>
      <c r="N66" s="1539">
        <f>COUNTIFS($E$66:$E$66,"&gt;36 ", $E$66:$E$66,"&lt;=51")</f>
        <v>0</v>
      </c>
      <c r="O66" s="1539">
        <f>COUNTIFS($F$66:$F$66,"&gt;36 ", $F$66:$F$66,"&lt;=51")</f>
        <v>1</v>
      </c>
      <c r="P66" s="1539">
        <f>COUNTIFS($G$66:$G$66,"&gt;36 ", $G$66:$G$66,"&lt;=51")</f>
        <v>0</v>
      </c>
      <c r="Q66" s="1539">
        <f>COUNTIFS($H$66:$H$66,"&gt;36 ", $H$66:$H$66,"&lt;=51")</f>
        <v>1</v>
      </c>
      <c r="R66" s="1539">
        <f>COUNTIFS($I$66:$I$66,"&gt;36 ", $I$66:$I$66,"&lt;=51")</f>
        <v>1</v>
      </c>
      <c r="T66" s="2454"/>
      <c r="U66" s="2454"/>
      <c r="V66" s="2454"/>
      <c r="W66" s="2454"/>
      <c r="Y66" s="2453"/>
      <c r="Z66" s="2453"/>
      <c r="AA66" s="2453"/>
      <c r="AB66" s="2453"/>
    </row>
    <row r="67" spans="2:28" ht="15" x14ac:dyDescent="0.2">
      <c r="B67" s="1576">
        <v>15</v>
      </c>
      <c r="C67" s="258" t="s">
        <v>310</v>
      </c>
      <c r="D67" s="1809" t="s">
        <v>2297</v>
      </c>
      <c r="E67" s="1577" t="s">
        <v>501</v>
      </c>
      <c r="F67" s="1577" t="s">
        <v>501</v>
      </c>
      <c r="G67" s="1577" t="s">
        <v>501</v>
      </c>
      <c r="H67" s="1559" t="s">
        <v>501</v>
      </c>
      <c r="I67" s="1578">
        <v>64</v>
      </c>
      <c r="J67" s="1563"/>
      <c r="L67" s="1537" t="s">
        <v>2516</v>
      </c>
      <c r="M67" s="1543" t="s">
        <v>486</v>
      </c>
      <c r="N67" s="1539">
        <f>COUNTIFS($E$66:$E$66,"&gt;19 ", $E$66:$E$66,"&lt;=36")</f>
        <v>0</v>
      </c>
      <c r="O67" s="1539">
        <f>COUNTIFS($F$66:$F$66,"&gt;19 ", $F$66:$F$66,"&lt;=36")</f>
        <v>0</v>
      </c>
      <c r="P67" s="1539">
        <f>COUNTIFS($G$66:$G$66,"&gt;19 ", $G$66:$G$66,"&lt;=36")</f>
        <v>1</v>
      </c>
      <c r="Q67" s="1539">
        <f>COUNTIFS($H$66:$H$66,"&gt;19 ", $H$66:$H$66,"&lt;=36")</f>
        <v>0</v>
      </c>
      <c r="R67" s="1539">
        <f>COUNTIFS($I$66:$I$66,"&gt;19 ", $I$66:$I$66,"&lt;=36")</f>
        <v>0</v>
      </c>
      <c r="T67" s="2454"/>
      <c r="U67" s="2454"/>
      <c r="V67" s="2454"/>
      <c r="W67" s="2454"/>
      <c r="Y67" s="2453"/>
      <c r="Z67" s="2453"/>
      <c r="AA67" s="2453"/>
      <c r="AB67" s="2453"/>
    </row>
    <row r="68" spans="2:28" s="690" customFormat="1" ht="12.75" customHeight="1" x14ac:dyDescent="0.2">
      <c r="B68" s="1579">
        <v>15</v>
      </c>
      <c r="C68" s="1580" t="s">
        <v>311</v>
      </c>
      <c r="D68" s="1810" t="s">
        <v>2296</v>
      </c>
      <c r="E68" s="1581">
        <v>66.60304493029723</v>
      </c>
      <c r="F68" s="1573">
        <v>38.53578593823319</v>
      </c>
      <c r="G68" s="1582">
        <v>55.111748110525411</v>
      </c>
      <c r="H68" s="1559">
        <v>62.644829477420274</v>
      </c>
      <c r="I68" s="1583">
        <v>65</v>
      </c>
      <c r="J68" s="744"/>
      <c r="L68" s="1537" t="s">
        <v>2515</v>
      </c>
      <c r="M68" s="1544" t="s">
        <v>2254</v>
      </c>
      <c r="N68" s="1539">
        <f>COUNTIFS($E$66:$E$66,"&lt;=19")</f>
        <v>1</v>
      </c>
      <c r="O68" s="1539">
        <f>COUNTIFS($F$66:$F$66,"&lt;=19")</f>
        <v>0</v>
      </c>
      <c r="P68" s="1539">
        <f>COUNTIFS($G$66:$G$66,"&lt;=19")</f>
        <v>0</v>
      </c>
      <c r="Q68" s="1539">
        <f>COUNTIFS($H$66:$H$66,"&lt;=19")</f>
        <v>0</v>
      </c>
      <c r="R68" s="1539">
        <f>COUNTIFS($I$66:$I$66,"&lt;=19")</f>
        <v>0</v>
      </c>
      <c r="T68" s="2454"/>
      <c r="U68" s="2454"/>
      <c r="V68" s="2454"/>
      <c r="W68" s="2454"/>
      <c r="Y68" s="2456"/>
      <c r="Z68" s="2456"/>
      <c r="AA68" s="2456"/>
      <c r="AB68" s="2456"/>
    </row>
    <row r="69" spans="2:28" s="690" customFormat="1" ht="12.75" customHeight="1" thickBot="1" x14ac:dyDescent="0.25">
      <c r="B69" s="1550">
        <v>16</v>
      </c>
      <c r="C69" s="1551" t="s">
        <v>323</v>
      </c>
      <c r="D69" s="1808" t="s">
        <v>2292</v>
      </c>
      <c r="E69" s="1574">
        <v>23.50089596302578</v>
      </c>
      <c r="F69" s="1581">
        <v>75.292947800734396</v>
      </c>
      <c r="G69" s="1573">
        <v>44.907749872623505</v>
      </c>
      <c r="H69" s="1559">
        <v>57.355130948745973</v>
      </c>
      <c r="I69" s="1794">
        <v>55</v>
      </c>
      <c r="J69" s="744"/>
      <c r="L69" s="2451" t="s">
        <v>369</v>
      </c>
      <c r="M69" s="2452"/>
      <c r="N69" s="1584">
        <f>SUM(N64:N68)</f>
        <v>1</v>
      </c>
      <c r="O69" s="1584">
        <f>SUM(O64:O68)</f>
        <v>1</v>
      </c>
      <c r="P69" s="1584">
        <f>SUM(P64:P68)</f>
        <v>1</v>
      </c>
      <c r="Q69" s="1584">
        <f>SUM(Q64:Q68)</f>
        <v>1</v>
      </c>
      <c r="R69" s="1584">
        <f>SUM(R64:R68)</f>
        <v>1</v>
      </c>
      <c r="T69" s="2454"/>
      <c r="U69" s="2454"/>
      <c r="V69" s="2454"/>
      <c r="W69" s="2454"/>
    </row>
    <row r="70" spans="2:28" s="690" customFormat="1" ht="20.100000000000001" customHeight="1" x14ac:dyDescent="0.2">
      <c r="B70" s="1585">
        <v>17</v>
      </c>
      <c r="C70" s="1533" t="s">
        <v>328</v>
      </c>
      <c r="D70" s="1810" t="s">
        <v>2320</v>
      </c>
      <c r="E70" s="1573">
        <v>41.132447295845168</v>
      </c>
      <c r="F70" s="1581">
        <v>71.947618236357997</v>
      </c>
      <c r="G70" s="1574">
        <v>29.927550455940725</v>
      </c>
      <c r="H70" s="1558">
        <v>54.190987601822343</v>
      </c>
      <c r="I70" s="1575">
        <v>49</v>
      </c>
      <c r="J70" s="744"/>
      <c r="L70" s="1586"/>
      <c r="M70" s="1586"/>
      <c r="N70" s="1587"/>
      <c r="O70" s="1587"/>
      <c r="P70" s="1587"/>
      <c r="Q70" s="1588"/>
      <c r="R70" s="1588"/>
      <c r="U70" s="1589"/>
    </row>
    <row r="71" spans="2:28" ht="20.100000000000001" customHeight="1" thickBot="1" x14ac:dyDescent="0.25">
      <c r="B71" s="1585">
        <v>17</v>
      </c>
      <c r="C71" s="1533" t="s">
        <v>329</v>
      </c>
      <c r="D71" s="1810" t="s">
        <v>2288</v>
      </c>
      <c r="E71" s="1581">
        <v>64.8361284042752</v>
      </c>
      <c r="F71" s="1577" t="s">
        <v>501</v>
      </c>
      <c r="G71" s="1573">
        <v>44.392251584039208</v>
      </c>
      <c r="H71" s="1559">
        <v>57.969287971680089</v>
      </c>
      <c r="I71" s="1583">
        <v>62</v>
      </c>
      <c r="J71" s="1563"/>
      <c r="U71" s="1520" t="s">
        <v>371</v>
      </c>
      <c r="Z71" s="1520" t="s">
        <v>372</v>
      </c>
    </row>
    <row r="72" spans="2:28" ht="15" x14ac:dyDescent="0.2">
      <c r="B72" s="1561">
        <v>19</v>
      </c>
      <c r="C72" s="1551" t="s">
        <v>334</v>
      </c>
      <c r="D72" s="1808" t="s">
        <v>2286</v>
      </c>
      <c r="E72" s="1574">
        <v>30.044355293887595</v>
      </c>
      <c r="F72" s="1581">
        <v>59.783987172831523</v>
      </c>
      <c r="G72" s="1574">
        <v>33.550021818152601</v>
      </c>
      <c r="H72" s="1559">
        <v>59.337722938814053</v>
      </c>
      <c r="I72" s="1575">
        <v>47</v>
      </c>
      <c r="L72" s="1528" t="s">
        <v>357</v>
      </c>
      <c r="M72" s="1529"/>
      <c r="N72" s="1530">
        <v>2007</v>
      </c>
      <c r="O72" s="1530">
        <v>2008</v>
      </c>
      <c r="P72" s="1530">
        <v>2009</v>
      </c>
      <c r="Q72" s="1530">
        <v>2010</v>
      </c>
      <c r="R72" s="1531">
        <v>2011</v>
      </c>
      <c r="T72" s="2455" t="s">
        <v>2523</v>
      </c>
      <c r="U72" s="2454"/>
      <c r="V72" s="2454"/>
      <c r="W72" s="2454"/>
      <c r="Y72" s="2453"/>
      <c r="Z72" s="2453"/>
      <c r="AA72" s="2453"/>
      <c r="AB72" s="2453"/>
    </row>
    <row r="73" spans="2:28" ht="15" x14ac:dyDescent="0.2">
      <c r="B73" s="1561">
        <v>19</v>
      </c>
      <c r="C73" s="1551" t="s">
        <v>336</v>
      </c>
      <c r="D73" s="1808" t="s">
        <v>2285</v>
      </c>
      <c r="E73" s="1573">
        <v>40.25865028484845</v>
      </c>
      <c r="F73" s="1581">
        <v>63.487775125104363</v>
      </c>
      <c r="G73" s="1581">
        <v>62.591413308346802</v>
      </c>
      <c r="H73" s="1559">
        <v>64.583179492365531</v>
      </c>
      <c r="I73" s="1583">
        <v>67</v>
      </c>
      <c r="L73" s="1537" t="s">
        <v>2519</v>
      </c>
      <c r="M73" s="1538" t="s">
        <v>2274</v>
      </c>
      <c r="N73" s="1539">
        <f>COUNTIFS($E$67:$E$68,"&gt;79")</f>
        <v>0</v>
      </c>
      <c r="O73" s="1539">
        <f>COUNTIFS($F$67:$F$68,"&gt;79")</f>
        <v>0</v>
      </c>
      <c r="P73" s="1539">
        <f>COUNTIFS($G$67:$G$68,"&gt;79")</f>
        <v>0</v>
      </c>
      <c r="Q73" s="1539">
        <f>COUNTIFS($H$67:$H$68,"&gt;79")</f>
        <v>0</v>
      </c>
      <c r="R73" s="1539">
        <f>COUNTIFS($I$67:$I$68,"&gt;79")</f>
        <v>0</v>
      </c>
      <c r="T73" s="2454"/>
      <c r="U73" s="2454"/>
      <c r="V73" s="2454"/>
      <c r="W73" s="2454"/>
      <c r="Y73" s="2453"/>
      <c r="Z73" s="2453"/>
      <c r="AA73" s="2453"/>
      <c r="AB73" s="2453"/>
    </row>
    <row r="74" spans="2:28" ht="15" x14ac:dyDescent="0.2">
      <c r="B74" s="1561">
        <v>19</v>
      </c>
      <c r="C74" s="1551" t="s">
        <v>331</v>
      </c>
      <c r="D74" s="1808" t="s">
        <v>2281</v>
      </c>
      <c r="E74" s="1574">
        <v>34.640682249080569</v>
      </c>
      <c r="F74" s="1574">
        <v>26.707637598257744</v>
      </c>
      <c r="G74" s="1573">
        <v>42.160081455372584</v>
      </c>
      <c r="H74" s="1558">
        <v>54.399195783551193</v>
      </c>
      <c r="I74" s="1583">
        <v>58</v>
      </c>
      <c r="L74" s="1537" t="s">
        <v>2518</v>
      </c>
      <c r="M74" s="1541" t="s">
        <v>1562</v>
      </c>
      <c r="N74" s="1539">
        <f>COUNTIFS($E$67:$E$68,"&gt;51 ", $E$67:$E$68,"&lt;=79")</f>
        <v>1</v>
      </c>
      <c r="O74" s="1539">
        <f>COUNTIFS($F$67:$F$68,"&gt;51 ", $F$67:$F$68,"&lt;=79")</f>
        <v>0</v>
      </c>
      <c r="P74" s="1539">
        <f>COUNTIFS($G$67:$G$68,"&gt;51 ", $G$67:$G$68,"&lt;=79")</f>
        <v>1</v>
      </c>
      <c r="Q74" s="1539">
        <f>COUNTIFS($H$67:$H$68,"&gt;51 ", $H$67:$H$68,"&lt;=79")</f>
        <v>1</v>
      </c>
      <c r="R74" s="1539">
        <f>COUNTIFS($I$67:$I$68,"&gt;51 ", $I$67:$I$68,"&lt;=79")</f>
        <v>2</v>
      </c>
      <c r="T74" s="2454"/>
      <c r="U74" s="2454"/>
      <c r="V74" s="2454"/>
      <c r="W74" s="2454"/>
      <c r="Y74" s="2453"/>
      <c r="Z74" s="2453"/>
      <c r="AA74" s="2453"/>
      <c r="AB74" s="2453"/>
    </row>
    <row r="75" spans="2:28" ht="15" x14ac:dyDescent="0.2">
      <c r="B75" s="1591">
        <v>20</v>
      </c>
      <c r="C75" s="1533" t="s">
        <v>339</v>
      </c>
      <c r="D75" s="1810" t="s">
        <v>2279</v>
      </c>
      <c r="E75" s="1573">
        <v>41.123622133464401</v>
      </c>
      <c r="F75" s="1573">
        <v>51.446775719409956</v>
      </c>
      <c r="G75" s="1572">
        <v>8.8272529728232989</v>
      </c>
      <c r="H75" s="1558">
        <v>51.752146661315891</v>
      </c>
      <c r="I75" s="1583">
        <v>57</v>
      </c>
      <c r="L75" s="1537" t="s">
        <v>2517</v>
      </c>
      <c r="M75" s="1542" t="s">
        <v>487</v>
      </c>
      <c r="N75" s="1539">
        <f>COUNTIFS($E$67:$E$68,"&gt;36 ", $E$67:$E$68,"&lt;=51")</f>
        <v>0</v>
      </c>
      <c r="O75" s="1539">
        <f>COUNTIFS($F$67:$F$68,"&gt;36 ", $F$67:$F$68,"&lt;=51")</f>
        <v>1</v>
      </c>
      <c r="P75" s="1539">
        <f>COUNTIFS($G$67:$G$68,"&gt;36 ", $G$67:$G$68,"&lt;=51")</f>
        <v>0</v>
      </c>
      <c r="Q75" s="1539">
        <f>COUNTIFS($H$67:$H$68,"&gt;36 ", $H$67:$H$68,"&lt;=51")</f>
        <v>0</v>
      </c>
      <c r="R75" s="1539">
        <f>COUNTIFS($I$67:$I$68,"&gt;36 ", $I$67:$I$68,"&lt;=51")</f>
        <v>0</v>
      </c>
      <c r="T75" s="2454"/>
      <c r="U75" s="2454"/>
      <c r="V75" s="2454"/>
      <c r="W75" s="2454"/>
      <c r="Y75" s="2453"/>
      <c r="Z75" s="2453"/>
      <c r="AA75" s="2453"/>
      <c r="AB75" s="2453"/>
    </row>
    <row r="76" spans="2:28" ht="15" x14ac:dyDescent="0.2">
      <c r="B76" s="1591">
        <v>20</v>
      </c>
      <c r="C76" s="1533" t="s">
        <v>340</v>
      </c>
      <c r="D76" s="1810" t="s">
        <v>2278</v>
      </c>
      <c r="E76" s="1574">
        <v>25.610107707072476</v>
      </c>
      <c r="F76" s="1572">
        <v>15.552744582910016</v>
      </c>
      <c r="G76" s="1573">
        <v>44.843673166789564</v>
      </c>
      <c r="H76" s="1559">
        <v>56.002115831381111</v>
      </c>
      <c r="I76" s="1575">
        <v>44</v>
      </c>
      <c r="L76" s="1537" t="s">
        <v>2516</v>
      </c>
      <c r="M76" s="1543" t="s">
        <v>486</v>
      </c>
      <c r="N76" s="1539">
        <f>COUNTIFS($E$67:$E$68,"&gt;19 ", $E$67:$E$68,"&lt;=36")</f>
        <v>0</v>
      </c>
      <c r="O76" s="1539">
        <f>COUNTIFS($F$67:$F$68,"&gt;19 ", $F$67:$F$68,"&lt;=36")</f>
        <v>0</v>
      </c>
      <c r="P76" s="1539">
        <f>COUNTIFS($G$67:$G$68,"&gt;19 ", $G$67:$G$68,"&lt;=36")</f>
        <v>0</v>
      </c>
      <c r="Q76" s="1539">
        <f>COUNTIFS($H$67:$H$68,"&gt;19 ", $H$67:$H$68,"&lt;=36")</f>
        <v>0</v>
      </c>
      <c r="R76" s="1539">
        <f>COUNTIFS($I$67:$I$68,"&gt;19 ", $I$67:$I$68,"&lt;=36")</f>
        <v>0</v>
      </c>
      <c r="T76" s="2454"/>
      <c r="U76" s="2454"/>
      <c r="V76" s="2454"/>
      <c r="W76" s="2454"/>
      <c r="Y76" s="2453"/>
      <c r="Z76" s="2453"/>
      <c r="AA76" s="2453"/>
      <c r="AB76" s="2453"/>
    </row>
    <row r="77" spans="2:28" ht="15" x14ac:dyDescent="0.2">
      <c r="B77" s="1550">
        <v>21</v>
      </c>
      <c r="C77" s="1551" t="s">
        <v>345</v>
      </c>
      <c r="D77" s="1808" t="s">
        <v>2276</v>
      </c>
      <c r="E77" s="1573">
        <v>39.08715920055937</v>
      </c>
      <c r="F77" s="1582">
        <v>72.984386990032277</v>
      </c>
      <c r="G77" s="1572">
        <v>17.643263284790912</v>
      </c>
      <c r="H77" s="1559">
        <v>69.423805582734474</v>
      </c>
      <c r="I77" s="1795">
        <v>85</v>
      </c>
      <c r="L77" s="1537" t="s">
        <v>2515</v>
      </c>
      <c r="M77" s="1544" t="s">
        <v>2254</v>
      </c>
      <c r="N77" s="1539">
        <f>COUNTIFS($E$67:$E$68,"&lt;=19")</f>
        <v>0</v>
      </c>
      <c r="O77" s="1539">
        <f>COUNTIFS($F$67:$F$68,"&lt;=19")</f>
        <v>0</v>
      </c>
      <c r="P77" s="1539">
        <f>COUNTIFS($G$67:$G$68,"&lt;=19")</f>
        <v>0</v>
      </c>
      <c r="Q77" s="1539">
        <f>COUNTIFS($H$67:$H$68,"&lt;=19")</f>
        <v>0</v>
      </c>
      <c r="R77" s="1539">
        <f>COUNTIFS($I$67:$I$68,"&lt;=19")</f>
        <v>0</v>
      </c>
      <c r="T77" s="2454"/>
      <c r="U77" s="2454"/>
      <c r="V77" s="2454"/>
      <c r="W77" s="2454"/>
      <c r="Y77" s="2453"/>
      <c r="Z77" s="2453"/>
      <c r="AA77" s="2453"/>
      <c r="AB77" s="2453"/>
    </row>
    <row r="78" spans="2:28" ht="15.75" thickBot="1" x14ac:dyDescent="0.25">
      <c r="B78" s="1592">
        <v>21</v>
      </c>
      <c r="C78" s="1038" t="s">
        <v>346</v>
      </c>
      <c r="D78" s="1813" t="s">
        <v>2273</v>
      </c>
      <c r="E78" s="1796">
        <v>33.533773428887123</v>
      </c>
      <c r="F78" s="1797">
        <v>39.788985833942853</v>
      </c>
      <c r="G78" s="1796">
        <v>23.529560985966469</v>
      </c>
      <c r="H78" s="1037">
        <v>44.88427525481751</v>
      </c>
      <c r="I78" s="1798">
        <v>45</v>
      </c>
      <c r="L78" s="2448" t="s">
        <v>371</v>
      </c>
      <c r="M78" s="2449"/>
      <c r="N78" s="1584">
        <f>SUM(N73:N77)</f>
        <v>1</v>
      </c>
      <c r="O78" s="1584">
        <f>SUM(O73:O77)</f>
        <v>1</v>
      </c>
      <c r="P78" s="1584">
        <f>SUM(P73:P77)</f>
        <v>1</v>
      </c>
      <c r="Q78" s="1584">
        <f>SUM(Q73:Q77)</f>
        <v>1</v>
      </c>
      <c r="R78" s="1594">
        <f>SUM(R73:R77)</f>
        <v>2</v>
      </c>
      <c r="T78" s="2454"/>
      <c r="U78" s="2454"/>
      <c r="V78" s="2454"/>
      <c r="W78" s="2454"/>
      <c r="Y78" s="2453"/>
      <c r="Z78" s="2453"/>
      <c r="AA78" s="2453"/>
      <c r="AB78" s="2453"/>
    </row>
    <row r="79" spans="2:28" ht="15.75" thickBot="1" x14ac:dyDescent="0.25">
      <c r="B79" s="1534">
        <v>21</v>
      </c>
      <c r="C79" s="1827" t="s">
        <v>347</v>
      </c>
      <c r="D79" s="1814" t="s">
        <v>2273</v>
      </c>
      <c r="E79" s="1775" t="s">
        <v>501</v>
      </c>
      <c r="F79" s="1775" t="s">
        <v>501</v>
      </c>
      <c r="G79" s="1776" t="s">
        <v>501</v>
      </c>
      <c r="H79" s="1799" t="s">
        <v>501</v>
      </c>
      <c r="I79" s="1800">
        <v>32</v>
      </c>
      <c r="T79" s="2454"/>
      <c r="U79" s="2454"/>
      <c r="V79" s="2454"/>
      <c r="W79" s="2454"/>
      <c r="Y79" s="2453"/>
      <c r="Z79" s="2453"/>
      <c r="AA79" s="2453"/>
      <c r="AB79" s="2453"/>
    </row>
    <row r="80" spans="2:28" x14ac:dyDescent="0.2">
      <c r="E80" s="1775">
        <f>COUNT(E4:E78)</f>
        <v>62</v>
      </c>
      <c r="F80" s="1775">
        <f>COUNT(F4:F78)</f>
        <v>60</v>
      </c>
      <c r="G80" s="1775">
        <f>COUNT(G4:G78)</f>
        <v>65</v>
      </c>
      <c r="H80" s="1775">
        <f>COUNT(H4:H78)</f>
        <v>74</v>
      </c>
      <c r="I80" s="1775">
        <f>COUNT(I4:I78)</f>
        <v>75</v>
      </c>
      <c r="L80" s="1528" t="s">
        <v>357</v>
      </c>
      <c r="M80" s="1529"/>
      <c r="N80" s="1530">
        <v>2007</v>
      </c>
      <c r="O80" s="1530">
        <v>2008</v>
      </c>
      <c r="P80" s="1530">
        <v>2009</v>
      </c>
      <c r="Q80" s="1530">
        <v>2010</v>
      </c>
      <c r="R80" s="1531">
        <v>2011</v>
      </c>
      <c r="T80" s="2454"/>
      <c r="U80" s="2454"/>
      <c r="V80" s="2454"/>
      <c r="W80" s="2454"/>
      <c r="Y80" s="2453"/>
      <c r="Z80" s="2453"/>
      <c r="AA80" s="2453"/>
      <c r="AB80" s="2453"/>
    </row>
    <row r="81" spans="2:28" x14ac:dyDescent="0.2">
      <c r="B81" s="655"/>
      <c r="C81" s="1807"/>
      <c r="L81" s="1537" t="s">
        <v>2519</v>
      </c>
      <c r="M81" s="1538" t="s">
        <v>2274</v>
      </c>
      <c r="N81" s="1539">
        <f>COUNTIFS($E$69:$E$69,"&gt;79")</f>
        <v>0</v>
      </c>
      <c r="O81" s="1539">
        <f>COUNTIFS($F$69:$F$69,"&gt;79")</f>
        <v>0</v>
      </c>
      <c r="P81" s="1539">
        <f>COUNTIFS($G$69:$G$69,"&gt;79")</f>
        <v>0</v>
      </c>
      <c r="Q81" s="1539">
        <f>COUNTIFS($H$69:$H$69,"&gt;79")</f>
        <v>0</v>
      </c>
      <c r="R81" s="1539">
        <f>COUNTIFS($I$69:$I$69,"&gt;79")</f>
        <v>0</v>
      </c>
      <c r="T81" s="2454"/>
      <c r="U81" s="2454"/>
      <c r="V81" s="2454"/>
      <c r="W81" s="2454"/>
      <c r="Y81" s="2453"/>
      <c r="Z81" s="2453"/>
      <c r="AA81" s="2453"/>
      <c r="AB81" s="2453"/>
    </row>
    <row r="82" spans="2:28" x14ac:dyDescent="0.2">
      <c r="B82" s="655"/>
      <c r="C82" s="1807"/>
      <c r="L82" s="1537" t="s">
        <v>2518</v>
      </c>
      <c r="M82" s="1541" t="s">
        <v>1562</v>
      </c>
      <c r="N82" s="1539">
        <f>COUNTIFS($E$69:$E$69,"&gt;51 ", $E$69:$E$69,"&lt;=79")</f>
        <v>0</v>
      </c>
      <c r="O82" s="1539">
        <f>COUNTIFS($F$69:$F$69,"&gt;51 ", $F$69:$F$69,"&lt;=79")</f>
        <v>1</v>
      </c>
      <c r="P82" s="1539">
        <f>COUNTIFS($G$69:$G$69,"&gt;51 ", $G$69:$G$69,"&lt;=79")</f>
        <v>0</v>
      </c>
      <c r="Q82" s="1539">
        <f>COUNTIFS($H$69:$H$69,"&gt;51 ", $H$69:$H$69,"&lt;=79")</f>
        <v>1</v>
      </c>
      <c r="R82" s="1539">
        <f>COUNTIFS($I$69:$I$69,"&gt;51 ", $I$69:$I$69,"&lt;=79")</f>
        <v>1</v>
      </c>
      <c r="T82" s="2454"/>
      <c r="U82" s="2454"/>
      <c r="V82" s="2454"/>
      <c r="W82" s="2454"/>
      <c r="Y82" s="2453"/>
      <c r="Z82" s="2453"/>
      <c r="AA82" s="2453"/>
      <c r="AB82" s="2453"/>
    </row>
    <row r="83" spans="2:28" x14ac:dyDescent="0.2">
      <c r="B83" s="655"/>
      <c r="C83" s="1807"/>
      <c r="L83" s="1537" t="s">
        <v>2517</v>
      </c>
      <c r="M83" s="1542" t="s">
        <v>487</v>
      </c>
      <c r="N83" s="1539">
        <f>COUNTIFS($E$69:$E$69,"&gt;36 ", $E$69:$E$69,"&lt;=51")</f>
        <v>0</v>
      </c>
      <c r="O83" s="1539">
        <f>COUNTIFS($F$69:$F$69,"&gt;36 ", $F$69:$F$69,"&lt;=51")</f>
        <v>0</v>
      </c>
      <c r="P83" s="1539">
        <f>COUNTIFS($G$69:$G$69,"&gt;36 ", $G$69:$G$69,"&lt;=51")</f>
        <v>1</v>
      </c>
      <c r="Q83" s="1539">
        <f>COUNTIFS($H$69:$H$69,"&gt;36 ", $H$69:$H$69,"&lt;=51")</f>
        <v>0</v>
      </c>
      <c r="R83" s="1539">
        <f>COUNTIFS($I$69:$I$69,"&gt;36 ", $I$69:$I$69,"&lt;=51")</f>
        <v>0</v>
      </c>
      <c r="T83" s="2454"/>
      <c r="U83" s="2454"/>
      <c r="V83" s="2454"/>
      <c r="W83" s="2454"/>
      <c r="Y83" s="2453"/>
      <c r="Z83" s="2453"/>
      <c r="AA83" s="2453"/>
      <c r="AB83" s="2453"/>
    </row>
    <row r="84" spans="2:28" ht="12.75" x14ac:dyDescent="0.2">
      <c r="B84" s="655"/>
      <c r="C84" s="1807"/>
      <c r="D84" s="1815" t="s">
        <v>2264</v>
      </c>
      <c r="E84" s="1802">
        <f>COUNTIF(E4:E78,"&gt;=79,5")</f>
        <v>1</v>
      </c>
      <c r="F84" s="1802">
        <f>COUNTIF(F4:F78,"&gt;=79,5")</f>
        <v>4</v>
      </c>
      <c r="G84" s="1802">
        <f>COUNTIF(G4:G78,"&gt;=79,5")</f>
        <v>1</v>
      </c>
      <c r="H84" s="1802">
        <f>COUNTIF(H4:H78,"&gt;=79,5")</f>
        <v>1</v>
      </c>
      <c r="I84" s="1802">
        <f>COUNTIF(I4:I78,"&gt;=79,5")</f>
        <v>1</v>
      </c>
      <c r="L84" s="1537" t="s">
        <v>2516</v>
      </c>
      <c r="M84" s="1543" t="s">
        <v>486</v>
      </c>
      <c r="N84" s="1539">
        <f>COUNTIFS($E$69:$E$69,"&gt;19 ", $E$69:$E$69,"&lt;=36")</f>
        <v>1</v>
      </c>
      <c r="O84" s="1539">
        <f>COUNTIFS($F$69:$F$69,"&gt;19 ", $F$69:$F$69,"&lt;=36")</f>
        <v>0</v>
      </c>
      <c r="P84" s="1539">
        <f>COUNTIFS($G$69:$G$69,"&gt;19 ", $G$69:$G$69,"&lt;=36")</f>
        <v>0</v>
      </c>
      <c r="Q84" s="1539">
        <f>COUNTIFS($H$69:$H$69,"&gt;19 ", $H$69:$H$69,"&lt;=36")</f>
        <v>0</v>
      </c>
      <c r="R84" s="1539">
        <f>COUNTIFS($I$69:$I$69,"&gt;19 ", $I$69:$I$69,"&lt;=36")</f>
        <v>0</v>
      </c>
      <c r="T84" s="2454"/>
      <c r="U84" s="2454"/>
      <c r="V84" s="2454"/>
      <c r="W84" s="2454"/>
      <c r="Y84" s="2453"/>
      <c r="Z84" s="2453"/>
      <c r="AA84" s="2453"/>
      <c r="AB84" s="2453"/>
    </row>
    <row r="85" spans="2:28" ht="12.75" x14ac:dyDescent="0.2">
      <c r="B85" s="655"/>
      <c r="C85" s="1807"/>
      <c r="D85" s="1816" t="s">
        <v>2263</v>
      </c>
      <c r="E85" s="1803">
        <f>COUNTIF(E4:E78,"&gt;=51,5")-COUNTIF(E4:E78,"&gt;79,49")</f>
        <v>21</v>
      </c>
      <c r="F85" s="1803">
        <f>COUNTIF(F4:F78,"&gt;=51,5")-COUNTIF(F4:F78,"&gt;79,49")</f>
        <v>23</v>
      </c>
      <c r="G85" s="1803">
        <f>COUNTIF(G4:G78,"&gt;=51,5")-COUNTIF(G4:G78,"&gt;79,49")</f>
        <v>13</v>
      </c>
      <c r="H85" s="1803">
        <f>COUNTIF(H4:H78,"&gt;=51,5")-COUNTIF(H4:H78,"&gt;79,49")</f>
        <v>43</v>
      </c>
      <c r="I85" s="1803">
        <f>COUNTIF(I4:I78,"&gt;=51,5")-COUNTIF(I4:I78,"&gt;79,49")</f>
        <v>36</v>
      </c>
      <c r="L85" s="1537" t="s">
        <v>2515</v>
      </c>
      <c r="M85" s="1544" t="s">
        <v>2254</v>
      </c>
      <c r="N85" s="1539">
        <f>COUNTIFS($E$69:$E$69,"&lt;=19")</f>
        <v>0</v>
      </c>
      <c r="O85" s="1539">
        <f>COUNTIFS($F$69:$F$69,"&lt;=19")</f>
        <v>0</v>
      </c>
      <c r="P85" s="1539">
        <f>COUNTIFS($G$69:$G$69,"&lt;=19")</f>
        <v>0</v>
      </c>
      <c r="Q85" s="1539">
        <f>COUNTIFS($H$69:$H$69,"&lt;=19")</f>
        <v>0</v>
      </c>
      <c r="R85" s="1539">
        <f>COUNTIFS($I$69:$I$69,"&lt;=19")</f>
        <v>0</v>
      </c>
      <c r="T85" s="2454"/>
      <c r="U85" s="2454"/>
      <c r="V85" s="2454"/>
      <c r="W85" s="2454"/>
      <c r="Y85" s="2453"/>
      <c r="Z85" s="2453"/>
      <c r="AA85" s="2453"/>
      <c r="AB85" s="2453"/>
    </row>
    <row r="86" spans="2:28" ht="13.5" thickBot="1" x14ac:dyDescent="0.25">
      <c r="B86" s="655"/>
      <c r="C86" s="1807"/>
      <c r="D86" s="1817" t="s">
        <v>2262</v>
      </c>
      <c r="E86" s="1804">
        <f>COUNTIF(E4:E78,"&gt;=36,5")-COUNTIF(E4:E78,"&gt;=51,49")</f>
        <v>15</v>
      </c>
      <c r="F86" s="1804">
        <f>COUNTIF(F4:F78,"&gt;=36,5")-COUNTIF(F4:F78,"&gt;=51,49")</f>
        <v>20</v>
      </c>
      <c r="G86" s="1804">
        <f>COUNTIF(G4:G78,"&gt;=36,5")-COUNTIF(G4:G78,"&gt;=51,49")</f>
        <v>23</v>
      </c>
      <c r="H86" s="1804">
        <f>COUNTIF(H4:H78,"&gt;=36,5")-COUNTIF(H4:H78,"&gt;=51,49")</f>
        <v>20</v>
      </c>
      <c r="I86" s="1804">
        <f>COUNTIF(I4:I78,"&gt;=36,5")-COUNTIF(I4:I78,"&gt;=51,49")</f>
        <v>25</v>
      </c>
      <c r="L86" s="2448" t="s">
        <v>372</v>
      </c>
      <c r="M86" s="2449"/>
      <c r="N86" s="1584">
        <f>SUM(N81:N85)</f>
        <v>1</v>
      </c>
      <c r="O86" s="1584">
        <f>SUM(O81:O85)</f>
        <v>1</v>
      </c>
      <c r="P86" s="1584">
        <f>SUM(P81:P85)</f>
        <v>1</v>
      </c>
      <c r="Q86" s="1584">
        <f>SUM(Q81:Q85)</f>
        <v>1</v>
      </c>
      <c r="R86" s="1594">
        <f>SUM(R81:R85)</f>
        <v>1</v>
      </c>
      <c r="T86" s="2454"/>
      <c r="U86" s="2454"/>
      <c r="V86" s="2454"/>
      <c r="W86" s="2454"/>
      <c r="Y86" s="2453"/>
      <c r="Z86" s="2453"/>
      <c r="AA86" s="2453"/>
      <c r="AB86" s="2453"/>
    </row>
    <row r="87" spans="2:28" ht="20.100000000000001" customHeight="1" x14ac:dyDescent="0.25">
      <c r="B87" s="655"/>
      <c r="C87" s="1807"/>
      <c r="D87" s="1817"/>
      <c r="E87" s="1804"/>
      <c r="F87" s="1804"/>
      <c r="G87" s="1804"/>
      <c r="H87" s="1804"/>
      <c r="I87" s="1804"/>
      <c r="L87" s="1554"/>
      <c r="M87" s="1554"/>
      <c r="N87" s="1595"/>
      <c r="O87" s="1595"/>
      <c r="P87" s="1595"/>
      <c r="Q87" s="1595"/>
      <c r="R87" s="1595"/>
      <c r="T87" s="1517"/>
      <c r="U87" s="1517"/>
      <c r="V87" s="1517"/>
      <c r="W87" s="1517"/>
      <c r="Y87" s="653"/>
      <c r="Z87" s="653"/>
      <c r="AA87" s="653"/>
      <c r="AB87" s="653"/>
    </row>
    <row r="88" spans="2:28" ht="20.100000000000001" customHeight="1" thickBot="1" x14ac:dyDescent="0.25">
      <c r="B88" s="655"/>
      <c r="C88" s="1807"/>
      <c r="D88" s="1818" t="s">
        <v>496</v>
      </c>
      <c r="E88" s="1805">
        <f>COUNTIF(E4:E78,"&gt;=19,5")-COUNTIF(E4:E78,"&gt;36,49")</f>
        <v>20</v>
      </c>
      <c r="F88" s="1805">
        <f>COUNTIF(F4:F78,"&gt;=19,5")-COUNTIF(F4:F78,"&gt;36,49")</f>
        <v>9</v>
      </c>
      <c r="G88" s="1805">
        <f>COUNTIF(G4:G78,"&gt;=19,5")-COUNTIF(G4:G78,"&gt;36,49")</f>
        <v>22</v>
      </c>
      <c r="H88" s="1805">
        <f>COUNTIF(H4:H78,"&gt;=19,5")-COUNTIF(H4:H78,"&gt;36,49")</f>
        <v>9</v>
      </c>
      <c r="I88" s="1805">
        <f>COUNTIF(I4:I78,"&gt;=19,5")-COUNTIF(I4:I78,"&gt;36,49")</f>
        <v>12</v>
      </c>
      <c r="U88" s="1520" t="s">
        <v>373</v>
      </c>
      <c r="Y88" s="653"/>
      <c r="Z88" s="1520" t="s">
        <v>375</v>
      </c>
      <c r="AA88" s="653"/>
      <c r="AB88" s="653"/>
    </row>
    <row r="89" spans="2:28" ht="12.75" x14ac:dyDescent="0.2">
      <c r="B89" s="655"/>
      <c r="C89" s="1807"/>
      <c r="D89" s="1819" t="s">
        <v>2261</v>
      </c>
      <c r="E89" s="1806">
        <f>COUNTIF(E4:E78,"&lt;=19,4")</f>
        <v>5</v>
      </c>
      <c r="F89" s="1806">
        <f>COUNTIF(F4:F78,"&lt;=19,4")</f>
        <v>4</v>
      </c>
      <c r="G89" s="1806">
        <f>COUNTIF(G4:G78,"&lt;=19,4")</f>
        <v>6</v>
      </c>
      <c r="H89" s="1806">
        <f>COUNTIF(H4:H78,"&lt;=19,4")</f>
        <v>1</v>
      </c>
      <c r="I89" s="1806">
        <f>COUNTIF(I4:I78,"&lt;=19,4")</f>
        <v>1</v>
      </c>
      <c r="L89" s="1528" t="s">
        <v>357</v>
      </c>
      <c r="M89" s="1529"/>
      <c r="N89" s="1530">
        <v>2007</v>
      </c>
      <c r="O89" s="1530">
        <v>2008</v>
      </c>
      <c r="P89" s="1530">
        <v>2009</v>
      </c>
      <c r="Q89" s="1530">
        <v>2010</v>
      </c>
      <c r="R89" s="1531">
        <v>2011</v>
      </c>
      <c r="T89" s="2453"/>
      <c r="U89" s="2454"/>
      <c r="V89" s="2454"/>
      <c r="W89" s="2454"/>
      <c r="Y89" s="2453"/>
      <c r="Z89" s="2453"/>
      <c r="AA89" s="2453"/>
      <c r="AB89" s="2453"/>
    </row>
    <row r="90" spans="2:28" x14ac:dyDescent="0.2">
      <c r="B90" s="655"/>
      <c r="C90" s="1807"/>
      <c r="L90" s="1537" t="s">
        <v>2519</v>
      </c>
      <c r="M90" s="1538" t="s">
        <v>2274</v>
      </c>
      <c r="N90" s="1539">
        <f>COUNTIFS($E$70:$E$71,"&gt;79")</f>
        <v>0</v>
      </c>
      <c r="O90" s="1539">
        <f>COUNTIFS($F$70:$F$71,"&gt;79")</f>
        <v>0</v>
      </c>
      <c r="P90" s="1539">
        <f>COUNTIFS($G$70:$G$71,"&gt;79")</f>
        <v>0</v>
      </c>
      <c r="Q90" s="1539">
        <f>COUNTIFS($H$70:$H$71,"&gt;79")</f>
        <v>0</v>
      </c>
      <c r="R90" s="1539">
        <f>COUNTIFS($I$70:$I$71,"&gt;79")</f>
        <v>0</v>
      </c>
      <c r="T90" s="2454"/>
      <c r="U90" s="2454"/>
      <c r="V90" s="2454"/>
      <c r="W90" s="2454"/>
      <c r="Y90" s="2453"/>
      <c r="Z90" s="2453"/>
      <c r="AA90" s="2453"/>
      <c r="AB90" s="2453"/>
    </row>
    <row r="91" spans="2:28" x14ac:dyDescent="0.2">
      <c r="B91" s="655"/>
      <c r="C91" s="1807"/>
      <c r="D91" s="1811" t="s">
        <v>2522</v>
      </c>
      <c r="E91" s="1775">
        <f>SUM(E84:E89)</f>
        <v>62</v>
      </c>
      <c r="F91" s="1775">
        <f>SUM(F84:F89)</f>
        <v>60</v>
      </c>
      <c r="G91" s="1775">
        <f>SUM(G84:G89)</f>
        <v>65</v>
      </c>
      <c r="H91" s="1775">
        <f>SUM(H84:H89)</f>
        <v>74</v>
      </c>
      <c r="I91" s="1775">
        <f>SUM(I84:I89)</f>
        <v>75</v>
      </c>
      <c r="L91" s="1537" t="s">
        <v>2518</v>
      </c>
      <c r="M91" s="1541" t="s">
        <v>1562</v>
      </c>
      <c r="N91" s="1539">
        <f>COUNTIFS($E$70:$E$71,"&gt;51 ", $E$70:$E$71,"&lt;=79")</f>
        <v>1</v>
      </c>
      <c r="O91" s="1539">
        <f>COUNTIFS($F$70:$F$71,"&gt;51 ", $F$70:$F$71,"&lt;=79")</f>
        <v>1</v>
      </c>
      <c r="P91" s="1539">
        <f>COUNTIFS($G$70:$G$71,"&gt;51 ", $G$70:$G$71,"&lt;=79")</f>
        <v>0</v>
      </c>
      <c r="Q91" s="1539">
        <f>COUNTIFS($H$70:$H$71,"&gt;51 ", $H$70:$H$71,"&lt;=79")</f>
        <v>2</v>
      </c>
      <c r="R91" s="1539">
        <f>COUNTIFS($I$70:$I$71,"&gt;51 ", $I$70:$I$71,"&lt;=79")</f>
        <v>1</v>
      </c>
      <c r="T91" s="2454"/>
      <c r="U91" s="2454"/>
      <c r="V91" s="2454"/>
      <c r="W91" s="2454"/>
      <c r="Y91" s="2453"/>
      <c r="Z91" s="2453"/>
      <c r="AA91" s="2453"/>
      <c r="AB91" s="2453"/>
    </row>
    <row r="92" spans="2:28" x14ac:dyDescent="0.2">
      <c r="B92" s="655"/>
      <c r="C92" s="1807"/>
      <c r="L92" s="1537" t="s">
        <v>2517</v>
      </c>
      <c r="M92" s="1542" t="s">
        <v>487</v>
      </c>
      <c r="N92" s="1539">
        <f>COUNTIFS($E$70:$E$71,"&gt;36 ", $E$70:$E$71,"&lt;=51")</f>
        <v>1</v>
      </c>
      <c r="O92" s="1539">
        <f>COUNTIFS($F$70:$F$71,"&gt;36 ", $F$70:$F$71,"&lt;=51")</f>
        <v>0</v>
      </c>
      <c r="P92" s="1539">
        <f>COUNTIFS($G$70:$G$71,"&gt;36 ", $G$70:$G$71,"&lt;=51")</f>
        <v>1</v>
      </c>
      <c r="Q92" s="1539">
        <f>COUNTIFS($H$70:$H$71,"&gt;36 ", $H$70:$H$71,"&lt;=51")</f>
        <v>0</v>
      </c>
      <c r="R92" s="1539">
        <f>COUNTIFS($I$70:$I$71,"&gt;36 ", $I$70:$I$71,"&lt;=51")</f>
        <v>1</v>
      </c>
      <c r="T92" s="2454"/>
      <c r="U92" s="2454"/>
      <c r="V92" s="2454"/>
      <c r="W92" s="2454"/>
      <c r="Y92" s="2453"/>
      <c r="Z92" s="2453"/>
      <c r="AA92" s="2453"/>
      <c r="AB92" s="2453"/>
    </row>
    <row r="93" spans="2:28" x14ac:dyDescent="0.2">
      <c r="B93" s="655"/>
      <c r="C93" s="1807"/>
      <c r="L93" s="1537" t="s">
        <v>2516</v>
      </c>
      <c r="M93" s="1543" t="s">
        <v>486</v>
      </c>
      <c r="N93" s="1539">
        <f>COUNTIFS($E$70:$E$71,"&gt;19 ", $E$70:$E$71,"&lt;=36")</f>
        <v>0</v>
      </c>
      <c r="O93" s="1539">
        <f>COUNTIFS($F$70:$F$71,"&gt;19 ", $F$70:$F$71,"&lt;=36")</f>
        <v>0</v>
      </c>
      <c r="P93" s="1539">
        <f>COUNTIFS($G$70:$G$71,"&gt;19 ", $G$70:$G$71,"&lt;=36")</f>
        <v>1</v>
      </c>
      <c r="Q93" s="1539">
        <f>COUNTIFS($H$70:$H$71,"&gt;19 ", $H$70:$H$71,"&lt;=36")</f>
        <v>0</v>
      </c>
      <c r="R93" s="1539">
        <f>COUNTIFS($I$70:$I$71,"&gt;19 ", $I$70:$I$71,"&lt;=36")</f>
        <v>0</v>
      </c>
      <c r="T93" s="2454"/>
      <c r="U93" s="2454"/>
      <c r="V93" s="2454"/>
      <c r="W93" s="2454"/>
      <c r="Y93" s="2453"/>
      <c r="Z93" s="2453"/>
      <c r="AA93" s="2453"/>
      <c r="AB93" s="2453"/>
    </row>
    <row r="94" spans="2:28" x14ac:dyDescent="0.2">
      <c r="B94" s="655"/>
      <c r="C94" s="1807"/>
      <c r="L94" s="1537" t="s">
        <v>2515</v>
      </c>
      <c r="M94" s="1544" t="s">
        <v>2254</v>
      </c>
      <c r="N94" s="1539">
        <f>COUNTIFS($E$70:$E$71,"&lt;=19")</f>
        <v>0</v>
      </c>
      <c r="O94" s="1539">
        <f>COUNTIFS($F$70:$F$71,"&lt;=19")</f>
        <v>0</v>
      </c>
      <c r="P94" s="1539">
        <f>COUNTIFS($G$70:$G$71,"&lt;=19")</f>
        <v>0</v>
      </c>
      <c r="Q94" s="1539">
        <f>COUNTIFS($H$70:$H$71,"&lt;=19")</f>
        <v>0</v>
      </c>
      <c r="R94" s="1539">
        <f>COUNTIFS($I$70:$I$71,"&lt;=19")</f>
        <v>0</v>
      </c>
      <c r="T94" s="2454"/>
      <c r="U94" s="2454"/>
      <c r="V94" s="2454"/>
      <c r="W94" s="2454"/>
      <c r="Y94" s="2453"/>
      <c r="Z94" s="2453"/>
      <c r="AA94" s="2453"/>
      <c r="AB94" s="2453"/>
    </row>
    <row r="95" spans="2:28" ht="12.75" thickBot="1" x14ac:dyDescent="0.25">
      <c r="B95" s="655"/>
      <c r="C95" s="1807"/>
      <c r="L95" s="2448" t="s">
        <v>373</v>
      </c>
      <c r="M95" s="2449"/>
      <c r="N95" s="1584">
        <f>SUM(N90:N94)</f>
        <v>2</v>
      </c>
      <c r="O95" s="1584">
        <f>SUM(O90:O94)</f>
        <v>1</v>
      </c>
      <c r="P95" s="1584">
        <f>SUM(P90:P94)</f>
        <v>2</v>
      </c>
      <c r="Q95" s="1584">
        <f>SUM(Q90:Q94)</f>
        <v>2</v>
      </c>
      <c r="R95" s="1594">
        <f>SUM(R90:R94)</f>
        <v>2</v>
      </c>
      <c r="T95" s="2454"/>
      <c r="U95" s="2454"/>
      <c r="V95" s="2454"/>
      <c r="W95" s="2454"/>
      <c r="Y95" s="2453"/>
      <c r="Z95" s="2453"/>
      <c r="AA95" s="2453"/>
      <c r="AB95" s="2453"/>
    </row>
    <row r="96" spans="2:28" ht="12.75" thickBot="1" x14ac:dyDescent="0.25">
      <c r="B96" s="655"/>
      <c r="C96" s="1807"/>
      <c r="T96" s="2454"/>
      <c r="U96" s="2454"/>
      <c r="V96" s="2454"/>
      <c r="W96" s="2454"/>
      <c r="Y96" s="2453"/>
      <c r="Z96" s="2453"/>
      <c r="AA96" s="2453"/>
      <c r="AB96" s="2453"/>
    </row>
    <row r="97" spans="2:28" ht="12.75" thickBot="1" x14ac:dyDescent="0.25">
      <c r="B97" s="655"/>
      <c r="L97" s="1528" t="s">
        <v>357</v>
      </c>
      <c r="M97" s="1529"/>
      <c r="N97" s="1530">
        <v>2007</v>
      </c>
      <c r="O97" s="1530">
        <v>2008</v>
      </c>
      <c r="P97" s="1530">
        <v>2009</v>
      </c>
      <c r="Q97" s="1530">
        <v>2010</v>
      </c>
      <c r="R97" s="1531">
        <v>2011</v>
      </c>
      <c r="T97" s="2454"/>
      <c r="U97" s="2454"/>
      <c r="V97" s="2454"/>
      <c r="W97" s="2454"/>
      <c r="Y97" s="2453"/>
      <c r="Z97" s="2453"/>
      <c r="AA97" s="2453"/>
      <c r="AB97" s="2453"/>
    </row>
    <row r="98" spans="2:28" x14ac:dyDescent="0.2">
      <c r="B98" s="655"/>
      <c r="C98" s="1828" t="s">
        <v>2519</v>
      </c>
      <c r="D98" s="1820" t="s">
        <v>2274</v>
      </c>
      <c r="L98" s="1537" t="s">
        <v>2519</v>
      </c>
      <c r="M98" s="1538" t="s">
        <v>2274</v>
      </c>
      <c r="N98" s="1539">
        <f>COUNTIFS($E$72:$E$74,"&gt;79")</f>
        <v>0</v>
      </c>
      <c r="O98" s="1539">
        <f>COUNTIFS($F$72:$F$74,"&gt;79")</f>
        <v>0</v>
      </c>
      <c r="P98" s="1539">
        <f>COUNTIFS($G$72:$G$74,"&gt;79")</f>
        <v>0</v>
      </c>
      <c r="Q98" s="1539">
        <f>COUNTIFS($H$72:$H$74,"&gt;79")</f>
        <v>0</v>
      </c>
      <c r="R98" s="1539">
        <f>COUNTIFS($I$72:$I$74,"&gt;79")</f>
        <v>0</v>
      </c>
      <c r="T98" s="2454"/>
      <c r="U98" s="2454"/>
      <c r="V98" s="2454"/>
      <c r="W98" s="2454"/>
      <c r="Y98" s="2453"/>
      <c r="Z98" s="2453"/>
      <c r="AA98" s="2453"/>
      <c r="AB98" s="2453"/>
    </row>
    <row r="99" spans="2:28" x14ac:dyDescent="0.2">
      <c r="B99" s="655"/>
      <c r="C99" s="1829" t="s">
        <v>2518</v>
      </c>
      <c r="D99" s="1821" t="s">
        <v>1562</v>
      </c>
      <c r="L99" s="1537" t="s">
        <v>2518</v>
      </c>
      <c r="M99" s="1541" t="s">
        <v>1562</v>
      </c>
      <c r="N99" s="1539">
        <f>COUNTIFS($E$72:$E$74,"&gt;51 ", $E$72:$E$74,"&lt;=79")</f>
        <v>0</v>
      </c>
      <c r="O99" s="1539">
        <f>COUNTIFS($F$72:$F$74,"&gt;51 ", $F$72:$F$74,"&lt;=79")</f>
        <v>2</v>
      </c>
      <c r="P99" s="1539">
        <f>COUNTIFS($G$72:$G$74,"&gt;51 ", $G$72:$G$74,"&lt;=79")</f>
        <v>1</v>
      </c>
      <c r="Q99" s="1539">
        <f>COUNTIFS($H$72:$H$74,"&gt;51 ", $H$72:$H$74,"&lt;=79")</f>
        <v>3</v>
      </c>
      <c r="R99" s="1539">
        <f>COUNTIFS($I$72:$I$74,"&gt;51 ", $I$72:$I$74,"&lt;=79")</f>
        <v>2</v>
      </c>
      <c r="T99" s="2454"/>
      <c r="U99" s="2454"/>
      <c r="V99" s="2454"/>
      <c r="W99" s="2454"/>
      <c r="Y99" s="2453"/>
      <c r="Z99" s="2453"/>
      <c r="AA99" s="2453"/>
      <c r="AB99" s="2453"/>
    </row>
    <row r="100" spans="2:28" x14ac:dyDescent="0.2">
      <c r="B100" s="655"/>
      <c r="C100" s="1829" t="s">
        <v>2517</v>
      </c>
      <c r="D100" s="1822" t="s">
        <v>487</v>
      </c>
      <c r="L100" s="1537" t="s">
        <v>2517</v>
      </c>
      <c r="M100" s="1542" t="s">
        <v>487</v>
      </c>
      <c r="N100" s="1539">
        <f>COUNTIFS($E$72:$E$74,"&gt;36 ", $E$72:$E$74,"&lt;=51")</f>
        <v>1</v>
      </c>
      <c r="O100" s="1539">
        <f>COUNTIFS($F$72:$F$74,"&gt;36 ", $F$72:$F$74,"&lt;=51")</f>
        <v>0</v>
      </c>
      <c r="P100" s="1539">
        <f>COUNTIFS($G$72:$G$74,"&gt;36 ", $G$72:$G$74,"&lt;=51")</f>
        <v>1</v>
      </c>
      <c r="Q100" s="1539">
        <f>COUNTIFS($H$72:$H$74,"&gt;36 ", $H$72:$H$74,"&lt;=51")</f>
        <v>0</v>
      </c>
      <c r="R100" s="1539">
        <f>COUNTIFS($I$72:$I$74,"&gt;36 ", $I$72:$I$74,"&lt;=51")</f>
        <v>1</v>
      </c>
      <c r="T100" s="2454"/>
      <c r="U100" s="2454"/>
      <c r="V100" s="2454"/>
      <c r="W100" s="2454"/>
      <c r="Y100" s="2453"/>
      <c r="Z100" s="2453"/>
      <c r="AA100" s="2453"/>
      <c r="AB100" s="2453"/>
    </row>
    <row r="101" spans="2:28" x14ac:dyDescent="0.2">
      <c r="B101" s="655"/>
      <c r="C101" s="1829" t="s">
        <v>2516</v>
      </c>
      <c r="D101" s="1823" t="s">
        <v>486</v>
      </c>
      <c r="L101" s="1537" t="s">
        <v>2516</v>
      </c>
      <c r="M101" s="1543" t="s">
        <v>486</v>
      </c>
      <c r="N101" s="1539">
        <f>COUNTIFS($E$72:$E$74,"&gt;19 ", $E$72:$E$74,"&lt;=36")</f>
        <v>2</v>
      </c>
      <c r="O101" s="1539">
        <f>COUNTIFS($F$72:$F$74,"&gt;19 ", $F$72:$F$74,"&lt;=36")</f>
        <v>1</v>
      </c>
      <c r="P101" s="1539">
        <f>COUNTIFS($G$72:$G$74,"&gt;19 ", $G$72:$G$74,"&lt;=36")</f>
        <v>1</v>
      </c>
      <c r="Q101" s="1539">
        <f>COUNTIFS($H$72:$H$74,"&gt;19 ", $H$72:$H$74,"&lt;=36")</f>
        <v>0</v>
      </c>
      <c r="R101" s="1539">
        <f>COUNTIFS($I$72:$I$74,"&gt;19 ", $I$72:$I$74,"&lt;=36")</f>
        <v>0</v>
      </c>
      <c r="T101" s="2454"/>
      <c r="U101" s="2454"/>
      <c r="V101" s="2454"/>
      <c r="W101" s="2454"/>
      <c r="Y101" s="2453"/>
      <c r="Z101" s="2453"/>
      <c r="AA101" s="2453"/>
      <c r="AB101" s="2453"/>
    </row>
    <row r="102" spans="2:28" ht="12.75" thickBot="1" x14ac:dyDescent="0.25">
      <c r="B102" s="655"/>
      <c r="C102" s="1830" t="s">
        <v>2515</v>
      </c>
      <c r="D102" s="1824" t="s">
        <v>2254</v>
      </c>
      <c r="L102" s="1537" t="s">
        <v>2515</v>
      </c>
      <c r="M102" s="1544" t="s">
        <v>2254</v>
      </c>
      <c r="N102" s="1539">
        <f>COUNTIFS($E$72:$E$74,"&lt;=19")</f>
        <v>0</v>
      </c>
      <c r="O102" s="1539">
        <f>COUNTIFS($F$72:$F$74,"&lt;=19")</f>
        <v>0</v>
      </c>
      <c r="P102" s="1539">
        <f>COUNTIFS($G$72:$G$74,"&lt;=19")</f>
        <v>0</v>
      </c>
      <c r="Q102" s="1539">
        <f>COUNTIFS($H$72:$H$74,"&lt;=19")</f>
        <v>0</v>
      </c>
      <c r="R102" s="1539">
        <f>COUNTIFS($I$72:$I$74,"&lt;=19")</f>
        <v>0</v>
      </c>
      <c r="T102" s="2454"/>
      <c r="U102" s="2454"/>
      <c r="V102" s="2454"/>
      <c r="W102" s="2454"/>
      <c r="Y102" s="2453"/>
      <c r="Z102" s="2453"/>
      <c r="AA102" s="2453"/>
      <c r="AB102" s="2453"/>
    </row>
    <row r="103" spans="2:28" ht="12.75" thickBot="1" x14ac:dyDescent="0.25">
      <c r="B103" s="655"/>
      <c r="L103" s="2448" t="s">
        <v>375</v>
      </c>
      <c r="M103" s="2449"/>
      <c r="N103" s="1584">
        <f>SUM(N98:N102)</f>
        <v>3</v>
      </c>
      <c r="O103" s="1584">
        <f>SUM(O98:O102)</f>
        <v>3</v>
      </c>
      <c r="P103" s="1584">
        <f>SUM(P98:P102)</f>
        <v>3</v>
      </c>
      <c r="Q103" s="1584">
        <f>SUM(Q98:Q102)</f>
        <v>3</v>
      </c>
      <c r="R103" s="1594">
        <f>SUM(R98:R102)</f>
        <v>3</v>
      </c>
      <c r="T103" s="2454"/>
      <c r="U103" s="2454"/>
      <c r="V103" s="2454"/>
      <c r="W103" s="2454"/>
      <c r="Y103" s="2453"/>
      <c r="Z103" s="2453"/>
      <c r="AA103" s="2453"/>
      <c r="AB103" s="2453"/>
    </row>
    <row r="104" spans="2:28" ht="20.100000000000001" customHeight="1" x14ac:dyDescent="0.25">
      <c r="B104" s="655"/>
      <c r="L104" s="1554"/>
      <c r="M104" s="1554"/>
      <c r="N104" s="1595"/>
      <c r="O104" s="1595"/>
      <c r="P104" s="1595"/>
      <c r="Q104" s="1595"/>
      <c r="R104" s="1595"/>
      <c r="T104" s="1517"/>
      <c r="U104" s="1517"/>
      <c r="V104" s="1517"/>
      <c r="W104" s="1517"/>
      <c r="Y104" s="1596"/>
      <c r="Z104" s="1596"/>
      <c r="AA104" s="1596"/>
      <c r="AB104" s="1596"/>
    </row>
    <row r="105" spans="2:28" ht="20.100000000000001" customHeight="1" thickBot="1" x14ac:dyDescent="0.25">
      <c r="B105" s="655"/>
      <c r="U105" s="1520" t="s">
        <v>376</v>
      </c>
      <c r="Z105" s="1520" t="s">
        <v>377</v>
      </c>
    </row>
    <row r="106" spans="2:28" x14ac:dyDescent="0.2">
      <c r="B106" s="655"/>
      <c r="L106" s="1528" t="s">
        <v>357</v>
      </c>
      <c r="M106" s="1529"/>
      <c r="N106" s="1530">
        <v>2007</v>
      </c>
      <c r="O106" s="1530">
        <v>2008</v>
      </c>
      <c r="P106" s="1530">
        <v>2009</v>
      </c>
      <c r="Q106" s="1530">
        <v>2010</v>
      </c>
      <c r="R106" s="1531">
        <v>2011</v>
      </c>
      <c r="T106" s="2455" t="s">
        <v>2521</v>
      </c>
      <c r="U106" s="2454"/>
      <c r="V106" s="2454"/>
      <c r="W106" s="2454"/>
      <c r="Y106" s="2453" t="s">
        <v>2520</v>
      </c>
      <c r="Z106" s="2453"/>
      <c r="AA106" s="2453"/>
      <c r="AB106" s="2453"/>
    </row>
    <row r="107" spans="2:28" x14ac:dyDescent="0.2">
      <c r="B107" s="655"/>
      <c r="L107" s="1537" t="s">
        <v>2519</v>
      </c>
      <c r="M107" s="1538" t="s">
        <v>2274</v>
      </c>
      <c r="N107" s="1539">
        <f>COUNTIFS($E$75:$E$76,"&gt;79")</f>
        <v>0</v>
      </c>
      <c r="O107" s="1539">
        <f>COUNTIFS($F$75:$F$76,"&gt;79")</f>
        <v>0</v>
      </c>
      <c r="P107" s="1539">
        <f>COUNTIFS($G$75:$G$76,"&gt;79")</f>
        <v>0</v>
      </c>
      <c r="Q107" s="1539">
        <f>COUNTIFS($H$75:$H$76,"&gt;79")</f>
        <v>0</v>
      </c>
      <c r="R107" s="1539">
        <f>COUNTIFS($I$75:$I$76,"&gt;79")</f>
        <v>0</v>
      </c>
      <c r="T107" s="2454"/>
      <c r="U107" s="2454"/>
      <c r="V107" s="2454"/>
      <c r="W107" s="2454"/>
      <c r="Y107" s="2453"/>
      <c r="Z107" s="2453"/>
      <c r="AA107" s="2453"/>
      <c r="AB107" s="2453"/>
    </row>
    <row r="108" spans="2:28" x14ac:dyDescent="0.2">
      <c r="B108" s="655"/>
      <c r="L108" s="1537" t="s">
        <v>2518</v>
      </c>
      <c r="M108" s="1541" t="s">
        <v>1562</v>
      </c>
      <c r="N108" s="1539">
        <f>COUNTIFS($E$75:$E$76,"&gt;51 ", $E$75:$E$76,"&lt;=79")</f>
        <v>0</v>
      </c>
      <c r="O108" s="1539">
        <f>COUNTIFS($F$75:$F$76,"&gt;51 ", $F$75:$F$76,"&lt;=79")</f>
        <v>1</v>
      </c>
      <c r="P108" s="1539">
        <f>COUNTIFS($G$75:$G$76,"&gt;51 ", $G$75:$G$76,"&lt;=79")</f>
        <v>0</v>
      </c>
      <c r="Q108" s="1539">
        <f>COUNTIFS($H$75:$H$76,"&gt;51 ", $H$75:$H$76,"&lt;=79")</f>
        <v>2</v>
      </c>
      <c r="R108" s="1539">
        <f>COUNTIFS($I$75:$I$76,"&gt;51 ", $I$75:$I$76,"&lt;=79")</f>
        <v>1</v>
      </c>
      <c r="T108" s="2454"/>
      <c r="U108" s="2454"/>
      <c r="V108" s="2454"/>
      <c r="W108" s="2454"/>
      <c r="Y108" s="2453"/>
      <c r="Z108" s="2453"/>
      <c r="AA108" s="2453"/>
      <c r="AB108" s="2453"/>
    </row>
    <row r="109" spans="2:28" x14ac:dyDescent="0.2">
      <c r="B109" s="655"/>
      <c r="L109" s="1537" t="s">
        <v>2517</v>
      </c>
      <c r="M109" s="1542" t="s">
        <v>487</v>
      </c>
      <c r="N109" s="1539">
        <f>COUNTIFS($E$75:$E$76,"&gt;36 ", $E$75:$E$76,"&lt;=51")</f>
        <v>1</v>
      </c>
      <c r="O109" s="1539">
        <f>COUNTIFS($F$75:$F$76,"&gt;36 ", $F$75:$F$76,"&lt;=51")</f>
        <v>0</v>
      </c>
      <c r="P109" s="1539">
        <f>COUNTIFS($G$75:$G$76,"&gt;36 ", $G$75:$G$76,"&lt;=51")</f>
        <v>1</v>
      </c>
      <c r="Q109" s="1539">
        <f>COUNTIFS($H$75:$H$76,"&gt;36 ", $H$75:$H$76,"&lt;=51")</f>
        <v>0</v>
      </c>
      <c r="R109" s="1539">
        <f>COUNTIFS($I$75:$I$76,"&gt;36 ", $I$75:$I$76,"&lt;=51")</f>
        <v>1</v>
      </c>
      <c r="T109" s="2454"/>
      <c r="U109" s="2454"/>
      <c r="V109" s="2454"/>
      <c r="W109" s="2454"/>
      <c r="Y109" s="2453"/>
      <c r="Z109" s="2453"/>
      <c r="AA109" s="2453"/>
      <c r="AB109" s="2453"/>
    </row>
    <row r="110" spans="2:28" x14ac:dyDescent="0.2">
      <c r="B110" s="655"/>
      <c r="L110" s="1537" t="s">
        <v>2516</v>
      </c>
      <c r="M110" s="1543" t="s">
        <v>486</v>
      </c>
      <c r="N110" s="1539">
        <f>COUNTIFS($E$75:$E$76,"&gt;19 ", $E$75:$E$76,"&lt;=36")</f>
        <v>1</v>
      </c>
      <c r="O110" s="1539">
        <f>COUNTIFS($F$75:$F$76,"&gt;19 ", $F$75:$F$76,"&lt;=36")</f>
        <v>0</v>
      </c>
      <c r="P110" s="1539">
        <f>COUNTIFS($G$75:$G$76,"&gt;19 ", $G$75:$G$76,"&lt;=36")</f>
        <v>0</v>
      </c>
      <c r="Q110" s="1539">
        <f>COUNTIFS($H$75:$H$76,"&gt;19 ", $H$75:$H$76,"&lt;=36")</f>
        <v>0</v>
      </c>
      <c r="R110" s="1539">
        <f>COUNTIFS($I$75:$I$76,"&gt;19 ", $I$75:$I$76,"&lt;=36")</f>
        <v>0</v>
      </c>
      <c r="T110" s="2454"/>
      <c r="U110" s="2454"/>
      <c r="V110" s="2454"/>
      <c r="W110" s="2454"/>
      <c r="Y110" s="2453"/>
      <c r="Z110" s="2453"/>
      <c r="AA110" s="2453"/>
      <c r="AB110" s="2453"/>
    </row>
    <row r="111" spans="2:28" x14ac:dyDescent="0.2">
      <c r="B111" s="655"/>
      <c r="L111" s="1537" t="s">
        <v>2515</v>
      </c>
      <c r="M111" s="1544" t="s">
        <v>2254</v>
      </c>
      <c r="N111" s="1539">
        <f>COUNTIFS($E$75:$E$76,"&lt;=19")</f>
        <v>0</v>
      </c>
      <c r="O111" s="1539">
        <f>COUNTIFS($F$75:$F$76,"&lt;=19")</f>
        <v>1</v>
      </c>
      <c r="P111" s="1539">
        <f>COUNTIFS($G$75:$G$76,"&lt;=19")</f>
        <v>1</v>
      </c>
      <c r="Q111" s="1539">
        <f>COUNTIFS($H$75:$H$76,"&lt;=19")</f>
        <v>0</v>
      </c>
      <c r="R111" s="1539">
        <f>COUNTIFS($I$75:$I$76,"&lt;=19")</f>
        <v>0</v>
      </c>
      <c r="T111" s="2454"/>
      <c r="U111" s="2454"/>
      <c r="V111" s="2454"/>
      <c r="W111" s="2454"/>
      <c r="Y111" s="2453"/>
      <c r="Z111" s="2453"/>
      <c r="AA111" s="2453"/>
      <c r="AB111" s="2453"/>
    </row>
    <row r="112" spans="2:28" ht="12.75" thickBot="1" x14ac:dyDescent="0.25">
      <c r="B112" s="655"/>
      <c r="L112" s="2448" t="s">
        <v>376</v>
      </c>
      <c r="M112" s="2449"/>
      <c r="N112" s="1584">
        <f>SUM(N107:N111)</f>
        <v>2</v>
      </c>
      <c r="O112" s="1584">
        <f>SUM(O107:O111)</f>
        <v>2</v>
      </c>
      <c r="P112" s="1584">
        <f>SUM(P107:P111)</f>
        <v>2</v>
      </c>
      <c r="Q112" s="1584">
        <f>SUM(Q107:Q111)</f>
        <v>2</v>
      </c>
      <c r="R112" s="1594">
        <f>SUM(R107:R111)</f>
        <v>2</v>
      </c>
      <c r="T112" s="2454"/>
      <c r="U112" s="2454"/>
      <c r="V112" s="2454"/>
      <c r="W112" s="2454"/>
      <c r="Y112" s="2453"/>
      <c r="Z112" s="2453"/>
      <c r="AA112" s="2453"/>
      <c r="AB112" s="2453"/>
    </row>
    <row r="113" spans="2:28" ht="12.75" thickBot="1" x14ac:dyDescent="0.25">
      <c r="B113" s="655"/>
      <c r="C113" s="1807"/>
      <c r="E113" s="1807"/>
      <c r="F113" s="1807"/>
      <c r="G113" s="1807"/>
      <c r="H113" s="1807"/>
      <c r="I113" s="1807"/>
      <c r="J113" s="655"/>
      <c r="T113" s="2454"/>
      <c r="U113" s="2454"/>
      <c r="V113" s="2454"/>
      <c r="W113" s="2454"/>
      <c r="Y113" s="2453"/>
      <c r="Z113" s="2453"/>
      <c r="AA113" s="2453"/>
      <c r="AB113" s="2453"/>
    </row>
    <row r="114" spans="2:28" x14ac:dyDescent="0.2">
      <c r="B114" s="655"/>
      <c r="C114" s="1807"/>
      <c r="E114" s="1807"/>
      <c r="F114" s="1807"/>
      <c r="G114" s="1807"/>
      <c r="H114" s="1807"/>
      <c r="I114" s="1807"/>
      <c r="J114" s="655"/>
      <c r="L114" s="1528" t="s">
        <v>357</v>
      </c>
      <c r="M114" s="1529"/>
      <c r="N114" s="1530">
        <v>2007</v>
      </c>
      <c r="O114" s="1530">
        <v>2008</v>
      </c>
      <c r="P114" s="1530">
        <v>2009</v>
      </c>
      <c r="Q114" s="1530">
        <v>2010</v>
      </c>
      <c r="R114" s="1531">
        <v>2011</v>
      </c>
      <c r="T114" s="2454"/>
      <c r="U114" s="2454"/>
      <c r="V114" s="2454"/>
      <c r="W114" s="2454"/>
      <c r="Y114" s="2453"/>
      <c r="Z114" s="2453"/>
      <c r="AA114" s="2453"/>
      <c r="AB114" s="2453"/>
    </row>
    <row r="115" spans="2:28" x14ac:dyDescent="0.2">
      <c r="B115" s="655"/>
      <c r="C115" s="1807"/>
      <c r="E115" s="1807"/>
      <c r="F115" s="1807"/>
      <c r="G115" s="1807"/>
      <c r="H115" s="1807"/>
      <c r="I115" s="1807"/>
      <c r="J115" s="655"/>
      <c r="L115" s="1537" t="s">
        <v>2519</v>
      </c>
      <c r="M115" s="1538" t="s">
        <v>2274</v>
      </c>
      <c r="N115" s="1539">
        <f>COUNTIFS($E$77:$E$79,"&gt;79")</f>
        <v>0</v>
      </c>
      <c r="O115" s="1539">
        <f>COUNTIFS($F$77:$F$79,"&gt;79")</f>
        <v>0</v>
      </c>
      <c r="P115" s="1539">
        <f>COUNTIFS($G$77:$G$79,"&gt;79")</f>
        <v>0</v>
      </c>
      <c r="Q115" s="1539">
        <f>COUNTIFS($H$77:$H$79,"&gt;79")</f>
        <v>0</v>
      </c>
      <c r="R115" s="1539">
        <f>COUNTIFS($I$77:$I$79,"&gt;79")</f>
        <v>1</v>
      </c>
      <c r="T115" s="2454"/>
      <c r="U115" s="2454"/>
      <c r="V115" s="2454"/>
      <c r="W115" s="2454"/>
      <c r="Y115" s="2453"/>
      <c r="Z115" s="2453"/>
      <c r="AA115" s="2453"/>
      <c r="AB115" s="2453"/>
    </row>
    <row r="116" spans="2:28" x14ac:dyDescent="0.2">
      <c r="B116" s="655"/>
      <c r="C116" s="1807"/>
      <c r="E116" s="1807"/>
      <c r="F116" s="1807"/>
      <c r="G116" s="1807"/>
      <c r="H116" s="1807"/>
      <c r="I116" s="1807"/>
      <c r="J116" s="655"/>
      <c r="L116" s="1537" t="s">
        <v>2518</v>
      </c>
      <c r="M116" s="1541" t="s">
        <v>1562</v>
      </c>
      <c r="N116" s="1539">
        <f>COUNTIFS($E$77:$E$79,"&gt;51 ", $E$77:$E$79,"&lt;=79")</f>
        <v>0</v>
      </c>
      <c r="O116" s="1539">
        <f>COUNTIFS($F$77:$F$79,"&gt;51 ", $F$77:$F$79,"&lt;=79")</f>
        <v>1</v>
      </c>
      <c r="P116" s="1539">
        <f>COUNTIFS($G$77:$G$79,"&gt;51 ", $G$77:$G$79,"&lt;=79")</f>
        <v>0</v>
      </c>
      <c r="Q116" s="1539">
        <f>COUNTIFS($H$77:$H$79,"&gt;51 ", $H$77:$H$79,"&lt;=79")</f>
        <v>1</v>
      </c>
      <c r="R116" s="1539">
        <f>COUNTIFS($I$77:$I$79,"&gt;51 ", $I$77:$I$79,"&lt;=79")</f>
        <v>0</v>
      </c>
      <c r="T116" s="2454"/>
      <c r="U116" s="2454"/>
      <c r="V116" s="2454"/>
      <c r="W116" s="2454"/>
      <c r="Y116" s="2453"/>
      <c r="Z116" s="2453"/>
      <c r="AA116" s="2453"/>
      <c r="AB116" s="2453"/>
    </row>
    <row r="117" spans="2:28" x14ac:dyDescent="0.2">
      <c r="B117" s="655"/>
      <c r="C117" s="1807"/>
      <c r="E117" s="1807"/>
      <c r="F117" s="1807"/>
      <c r="G117" s="1807"/>
      <c r="H117" s="1807"/>
      <c r="I117" s="1807"/>
      <c r="J117" s="655"/>
      <c r="L117" s="1537" t="s">
        <v>2517</v>
      </c>
      <c r="M117" s="1542" t="s">
        <v>487</v>
      </c>
      <c r="N117" s="1539">
        <f>COUNTIFS($E$77:$E$79,"&gt;36 ", $E$77:$E$79,"&lt;=51")</f>
        <v>1</v>
      </c>
      <c r="O117" s="1539">
        <f>COUNTIFS($F$77:$F$79,"&gt;36 ", $F$77:$F$79,"&lt;=51")</f>
        <v>1</v>
      </c>
      <c r="P117" s="1539">
        <f>COUNTIFS($G$77:$G$79,"&gt;36 ", $G$77:$G$79,"&lt;=51")</f>
        <v>0</v>
      </c>
      <c r="Q117" s="1539">
        <f>COUNTIFS($H$77:$H$79,"&gt;36 ", $H$77:$H$79,"&lt;=51")</f>
        <v>1</v>
      </c>
      <c r="R117" s="1539">
        <f>COUNTIFS($I$77:$I$79,"&gt;36 ", $I$77:$I$79,"&lt;=51")</f>
        <v>1</v>
      </c>
      <c r="T117" s="2454"/>
      <c r="U117" s="2454"/>
      <c r="V117" s="2454"/>
      <c r="W117" s="2454"/>
      <c r="Y117" s="2453"/>
      <c r="Z117" s="2453"/>
      <c r="AA117" s="2453"/>
      <c r="AB117" s="2453"/>
    </row>
    <row r="118" spans="2:28" x14ac:dyDescent="0.2">
      <c r="B118" s="655"/>
      <c r="C118" s="1807"/>
      <c r="E118" s="1807"/>
      <c r="F118" s="1807"/>
      <c r="G118" s="1807"/>
      <c r="H118" s="1807"/>
      <c r="I118" s="1807"/>
      <c r="J118" s="655"/>
      <c r="L118" s="1537" t="s">
        <v>2516</v>
      </c>
      <c r="M118" s="1543" t="s">
        <v>486</v>
      </c>
      <c r="N118" s="1539">
        <f>COUNTIFS($E$77:$E$79,"&gt;19 ", $E$77:$E$79,"&lt;=36")</f>
        <v>1</v>
      </c>
      <c r="O118" s="1539">
        <f>COUNTIFS($F$77:$F$79,"&gt;19 ", $F$77:$F$79,"&lt;=36")</f>
        <v>0</v>
      </c>
      <c r="P118" s="1539">
        <f>COUNTIFS($G$77:$G$79,"&gt;19 ", $G$77:$G$79,"&lt;=36")</f>
        <v>1</v>
      </c>
      <c r="Q118" s="1539">
        <f>COUNTIFS($H$77:$H$79,"&gt;19 ", $H$77:$H$79,"&lt;=36")</f>
        <v>0</v>
      </c>
      <c r="R118" s="1539">
        <f>COUNTIFS($I$77:$I$79,"&gt;19 ", $I$77:$I$79,"&lt;=36")</f>
        <v>1</v>
      </c>
      <c r="T118" s="2454"/>
      <c r="U118" s="2454"/>
      <c r="V118" s="2454"/>
      <c r="W118" s="2454"/>
      <c r="Y118" s="2453"/>
      <c r="Z118" s="2453"/>
      <c r="AA118" s="2453"/>
      <c r="AB118" s="2453"/>
    </row>
    <row r="119" spans="2:28" x14ac:dyDescent="0.2">
      <c r="B119" s="655"/>
      <c r="C119" s="1807"/>
      <c r="E119" s="1807"/>
      <c r="F119" s="1807"/>
      <c r="G119" s="1807"/>
      <c r="H119" s="1807"/>
      <c r="I119" s="1807"/>
      <c r="J119" s="655"/>
      <c r="L119" s="1537" t="s">
        <v>2515</v>
      </c>
      <c r="M119" s="1544" t="s">
        <v>2254</v>
      </c>
      <c r="N119" s="1539">
        <f>COUNTIFS($E$77:$E$79,"&lt;=19")</f>
        <v>0</v>
      </c>
      <c r="O119" s="1539">
        <f>COUNTIFS($F$77:$F$79,"&lt;=19")</f>
        <v>0</v>
      </c>
      <c r="P119" s="1539">
        <f>COUNTIFS($G$77:$G$79,"&lt;=19")</f>
        <v>1</v>
      </c>
      <c r="Q119" s="1539">
        <f>COUNTIFS($H$77:$H$79,"&lt;=19")</f>
        <v>0</v>
      </c>
      <c r="R119" s="1539">
        <f>COUNTIFS($I$77:$I$79,"&lt;=19")</f>
        <v>0</v>
      </c>
      <c r="T119" s="2454"/>
      <c r="U119" s="2454"/>
      <c r="V119" s="2454"/>
      <c r="W119" s="2454"/>
      <c r="Y119" s="2453"/>
      <c r="Z119" s="2453"/>
      <c r="AA119" s="2453"/>
      <c r="AB119" s="2453"/>
    </row>
    <row r="120" spans="2:28" ht="12.75" thickBot="1" x14ac:dyDescent="0.25">
      <c r="B120" s="655"/>
      <c r="C120" s="1807"/>
      <c r="E120" s="1807"/>
      <c r="F120" s="1807"/>
      <c r="G120" s="1807"/>
      <c r="H120" s="1807"/>
      <c r="I120" s="1807"/>
      <c r="J120" s="655"/>
      <c r="L120" s="2448" t="s">
        <v>377</v>
      </c>
      <c r="M120" s="2449"/>
      <c r="N120" s="1584">
        <f>SUM(N115:N119)</f>
        <v>2</v>
      </c>
      <c r="O120" s="1584">
        <f>SUM(O115:O119)</f>
        <v>2</v>
      </c>
      <c r="P120" s="1584">
        <f>SUM(P115:P119)</f>
        <v>2</v>
      </c>
      <c r="Q120" s="1584">
        <f>SUM(Q115:Q119)</f>
        <v>2</v>
      </c>
      <c r="R120" s="1594">
        <f>SUM(R115:R119)</f>
        <v>3</v>
      </c>
      <c r="T120" s="2454"/>
      <c r="U120" s="2454"/>
      <c r="V120" s="2454"/>
      <c r="W120" s="2454"/>
      <c r="Y120" s="2453"/>
      <c r="Z120" s="2453"/>
      <c r="AA120" s="2453"/>
      <c r="AB120" s="2453"/>
    </row>
  </sheetData>
  <mergeCells count="27">
    <mergeCell ref="T106:W120"/>
    <mergeCell ref="Y106:AB120"/>
    <mergeCell ref="L44:M44"/>
    <mergeCell ref="L52:M52"/>
    <mergeCell ref="L61:M61"/>
    <mergeCell ref="T55:W69"/>
    <mergeCell ref="L103:M103"/>
    <mergeCell ref="L112:M112"/>
    <mergeCell ref="Y55:AB68"/>
    <mergeCell ref="T72:W86"/>
    <mergeCell ref="T89:W103"/>
    <mergeCell ref="Y89:AB103"/>
    <mergeCell ref="Y72:AB86"/>
    <mergeCell ref="T3:W17"/>
    <mergeCell ref="Y3:AB17"/>
    <mergeCell ref="T20:W34"/>
    <mergeCell ref="Y20:AB34"/>
    <mergeCell ref="T38:W52"/>
    <mergeCell ref="Y38:AB52"/>
    <mergeCell ref="A1:R1"/>
    <mergeCell ref="L120:M120"/>
    <mergeCell ref="E2:G2"/>
    <mergeCell ref="L69:M69"/>
    <mergeCell ref="L78:M78"/>
    <mergeCell ref="L86:M86"/>
    <mergeCell ref="L95:M95"/>
    <mergeCell ref="L35:M35"/>
  </mergeCells>
  <conditionalFormatting sqref="H4:H78">
    <cfRule type="cellIs" dxfId="465" priority="31" stopIfTrue="1" operator="lessThanOrEqual">
      <formula>19</formula>
    </cfRule>
    <cfRule type="cellIs" dxfId="464" priority="32" stopIfTrue="1" operator="between">
      <formula>18.51</formula>
      <formula>36.49</formula>
    </cfRule>
    <cfRule type="cellIs" dxfId="463" priority="33" stopIfTrue="1" operator="between">
      <formula>35.51</formula>
      <formula>51.49</formula>
    </cfRule>
  </conditionalFormatting>
  <conditionalFormatting sqref="H4:H12">
    <cfRule type="expression" dxfId="462" priority="28" stopIfTrue="1">
      <formula>LEN(TRIM(H4))=0</formula>
    </cfRule>
    <cfRule type="cellIs" dxfId="461" priority="29" stopIfTrue="1" operator="lessThanOrEqual">
      <formula>19.49</formula>
    </cfRule>
    <cfRule type="cellIs" dxfId="460" priority="30" stopIfTrue="1" operator="between">
      <formula>19.5</formula>
      <formula>36.4999</formula>
    </cfRule>
  </conditionalFormatting>
  <conditionalFormatting sqref="H4:H78">
    <cfRule type="cellIs" dxfId="459" priority="23" stopIfTrue="1" operator="lessThanOrEqual">
      <formula>19</formula>
    </cfRule>
    <cfRule type="cellIs" dxfId="458" priority="24" stopIfTrue="1" operator="between">
      <formula>18.51</formula>
      <formula>36.49</formula>
    </cfRule>
    <cfRule type="cellIs" dxfId="457" priority="25" stopIfTrue="1" operator="between">
      <formula>35.51</formula>
      <formula>51.49</formula>
    </cfRule>
    <cfRule type="cellIs" dxfId="456" priority="26" stopIfTrue="1" operator="between">
      <formula>49.51</formula>
      <formula>79.49</formula>
    </cfRule>
    <cfRule type="cellIs" dxfId="455" priority="27" stopIfTrue="1" operator="between">
      <formula>78.51</formula>
      <formula>100</formula>
    </cfRule>
  </conditionalFormatting>
  <conditionalFormatting sqref="H4:H12">
    <cfRule type="containsBlanks" dxfId="454" priority="17" stopIfTrue="1">
      <formula>LEN(TRIM(H4))=0</formula>
    </cfRule>
    <cfRule type="cellIs" dxfId="453" priority="18" stopIfTrue="1" operator="lessThanOrEqual">
      <formula>19.49</formula>
    </cfRule>
    <cfRule type="cellIs" dxfId="452" priority="19" stopIfTrue="1" operator="between">
      <formula>19.5</formula>
      <formula>36.4999</formula>
    </cfRule>
    <cfRule type="cellIs" dxfId="451" priority="20" stopIfTrue="1" operator="between">
      <formula>36.5</formula>
      <formula>51.49</formula>
    </cfRule>
    <cfRule type="cellIs" dxfId="450" priority="21" stopIfTrue="1" operator="between">
      <formula>51.5</formula>
      <formula>79.49</formula>
    </cfRule>
    <cfRule type="cellIs" dxfId="449" priority="22" stopIfTrue="1" operator="between">
      <formula>79.5</formula>
      <formula>100</formula>
    </cfRule>
  </conditionalFormatting>
  <conditionalFormatting sqref="E4:I79">
    <cfRule type="cellIs" dxfId="448" priority="12" stopIfTrue="1" operator="between">
      <formula>52.01</formula>
      <formula>79.5</formula>
    </cfRule>
    <cfRule type="cellIs" dxfId="447" priority="13" stopIfTrue="1" operator="between">
      <formula>79.51</formula>
      <formula>100</formula>
    </cfRule>
    <cfRule type="cellIs" dxfId="446" priority="14" stopIfTrue="1" operator="between">
      <formula>51.5</formula>
      <formula>79</formula>
    </cfRule>
    <cfRule type="cellIs" dxfId="445" priority="15" stopIfTrue="1" operator="between">
      <formula>52</formula>
      <formula>79</formula>
    </cfRule>
    <cfRule type="cellIs" dxfId="444" priority="16" stopIfTrue="1" operator="between">
      <formula>57</formula>
      <formula>79</formula>
    </cfRule>
  </conditionalFormatting>
  <conditionalFormatting sqref="E14:H16">
    <cfRule type="cellIs" dxfId="443" priority="11" stopIfTrue="1" operator="between">
      <formula>52</formula>
      <formula>79</formula>
    </cfRule>
  </conditionalFormatting>
  <conditionalFormatting sqref="H16">
    <cfRule type="cellIs" dxfId="442" priority="10" stopIfTrue="1" operator="between">
      <formula>79</formula>
      <formula>80</formula>
    </cfRule>
  </conditionalFormatting>
  <conditionalFormatting sqref="F56">
    <cfRule type="cellIs" dxfId="441" priority="8" stopIfTrue="1" operator="between">
      <formula>51.5</formula>
      <formula>53</formula>
    </cfRule>
    <cfRule type="cellIs" dxfId="440" priority="9" stopIfTrue="1" operator="between">
      <formula>51.5</formula>
      <formula>52</formula>
    </cfRule>
  </conditionalFormatting>
  <conditionalFormatting sqref="H60 H75">
    <cfRule type="cellIs" dxfId="439" priority="7" stopIfTrue="1" operator="between">
      <formula>51.5</formula>
      <formula>53</formula>
    </cfRule>
  </conditionalFormatting>
  <conditionalFormatting sqref="I16">
    <cfRule type="cellIs" dxfId="438" priority="6" stopIfTrue="1" operator="greaterThan">
      <formula>51.9</formula>
    </cfRule>
  </conditionalFormatting>
  <conditionalFormatting sqref="I31 I45">
    <cfRule type="cellIs" dxfId="437" priority="5" stopIfTrue="1" operator="greaterThan">
      <formula>51.99</formula>
    </cfRule>
  </conditionalFormatting>
  <conditionalFormatting sqref="F56:I60">
    <cfRule type="cellIs" dxfId="436" priority="3" stopIfTrue="1" operator="between">
      <formula>51.51</formula>
      <formula>79</formula>
    </cfRule>
    <cfRule type="cellIs" dxfId="435" priority="4" stopIfTrue="1" operator="between">
      <formula>51.99</formula>
      <formula>79</formula>
    </cfRule>
  </conditionalFormatting>
  <conditionalFormatting sqref="H60 H75">
    <cfRule type="cellIs" dxfId="434" priority="2" stopIfTrue="1" operator="greaterThan">
      <formula>51.5</formula>
    </cfRule>
  </conditionalFormatting>
  <conditionalFormatting sqref="I9">
    <cfRule type="cellIs" dxfId="433" priority="1" stopIfTrue="1" operator="between">
      <formula>51.9</formula>
      <formula>79</formula>
    </cfRule>
  </conditionalFormatting>
  <pageMargins left="0.19685039370078741" right="0.19685039370078741" top="0.98425196850393704" bottom="0.98425196850393704" header="0.51181102362204722" footer="0.51181102362204722"/>
  <pageSetup scale="75" orientation="portrait" horizontalDpi="4294967293" verticalDpi="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zoomScale="95" zoomScaleNormal="95" workbookViewId="0">
      <selection activeCell="K213" sqref="K213"/>
    </sheetView>
  </sheetViews>
  <sheetFormatPr defaultRowHeight="12.75" x14ac:dyDescent="0.2"/>
  <cols>
    <col min="1" max="1" width="8.85546875" style="1041" customWidth="1"/>
    <col min="2" max="2" width="15.85546875" style="1860" customWidth="1"/>
    <col min="3" max="3" width="33.28515625" style="1860" bestFit="1" customWidth="1"/>
    <col min="4" max="6" width="5.140625" style="1859" bestFit="1" customWidth="1"/>
    <col min="7" max="7" width="5.140625" style="1860" customWidth="1"/>
    <col min="8" max="8" width="5.140625" style="1861" customWidth="1"/>
    <col min="9" max="9" width="5.140625" style="34" customWidth="1"/>
    <col min="10" max="10" width="3.140625" style="34" customWidth="1"/>
    <col min="11" max="11" width="12" style="34" bestFit="1" customWidth="1"/>
    <col min="12" max="12" width="9.5703125" style="34" customWidth="1"/>
    <col min="13" max="17" width="7.7109375" style="833" customWidth="1"/>
    <col min="18" max="18" width="9.140625" style="34"/>
    <col min="19" max="19" width="11.5703125" style="34" customWidth="1"/>
    <col min="20" max="16384" width="9.140625" style="34"/>
  </cols>
  <sheetData>
    <row r="1" spans="1:19" ht="12.75" customHeight="1" x14ac:dyDescent="0.2">
      <c r="A1" s="2458" t="s">
        <v>2872</v>
      </c>
      <c r="B1" s="2458"/>
      <c r="C1" s="2458"/>
      <c r="D1" s="2458"/>
      <c r="E1" s="2458"/>
      <c r="F1" s="2458"/>
      <c r="G1" s="2458"/>
      <c r="H1" s="2458"/>
      <c r="I1" s="2458"/>
      <c r="J1" s="2458"/>
      <c r="K1" s="2458"/>
      <c r="L1" s="2458"/>
      <c r="M1" s="2458"/>
      <c r="N1" s="1601"/>
      <c r="O1" s="1601"/>
      <c r="P1" s="1601"/>
      <c r="Q1" s="1601"/>
      <c r="R1" s="1601"/>
    </row>
    <row r="2" spans="1:19" x14ac:dyDescent="0.2">
      <c r="A2" s="1602"/>
      <c r="B2" s="1831"/>
      <c r="C2" s="1831"/>
      <c r="D2" s="1831"/>
      <c r="E2" s="1831"/>
      <c r="F2" s="1831"/>
      <c r="G2" s="1831"/>
      <c r="H2" s="1831"/>
      <c r="I2" s="1602"/>
      <c r="J2" s="1602"/>
      <c r="K2" s="1602"/>
      <c r="L2" s="1602"/>
      <c r="M2" s="1087"/>
      <c r="N2" s="1602"/>
      <c r="O2" s="1602"/>
      <c r="P2" s="1602"/>
      <c r="Q2" s="1602"/>
      <c r="R2" s="1602"/>
    </row>
    <row r="3" spans="1:19" x14ac:dyDescent="0.2">
      <c r="A3" s="48"/>
      <c r="B3" s="1832"/>
      <c r="C3" s="1832"/>
      <c r="D3" s="2459" t="s">
        <v>2550</v>
      </c>
      <c r="E3" s="2459"/>
      <c r="F3" s="2459"/>
      <c r="G3" s="1832"/>
      <c r="H3" s="1833"/>
      <c r="I3" s="48"/>
      <c r="J3" s="48"/>
      <c r="K3" s="48"/>
      <c r="L3" s="48"/>
      <c r="M3" s="1030"/>
      <c r="N3" s="1030"/>
      <c r="O3" s="1030"/>
    </row>
    <row r="4" spans="1:19" ht="13.5" customHeight="1" x14ac:dyDescent="0.2">
      <c r="A4" s="1040" t="s">
        <v>356</v>
      </c>
      <c r="B4" s="1207" t="s">
        <v>355</v>
      </c>
      <c r="C4" s="1207" t="s">
        <v>2510</v>
      </c>
      <c r="D4" s="1834">
        <v>2007</v>
      </c>
      <c r="E4" s="1834">
        <v>2008</v>
      </c>
      <c r="F4" s="1834">
        <v>2009</v>
      </c>
      <c r="G4" s="1834">
        <v>2010</v>
      </c>
      <c r="H4" s="1835">
        <v>2011</v>
      </c>
      <c r="I4" s="48"/>
      <c r="J4" s="48"/>
      <c r="K4" s="1061" t="s">
        <v>357</v>
      </c>
      <c r="L4" s="1061"/>
      <c r="M4" s="1060">
        <v>2007</v>
      </c>
      <c r="N4" s="1060">
        <v>2008</v>
      </c>
      <c r="O4" s="1060">
        <v>2009</v>
      </c>
      <c r="P4" s="1060">
        <v>2010</v>
      </c>
      <c r="Q4" s="1060">
        <v>2011</v>
      </c>
      <c r="S4" s="1042"/>
    </row>
    <row r="5" spans="1:19" ht="13.5" customHeight="1" x14ac:dyDescent="0.2">
      <c r="A5" s="1075">
        <v>1</v>
      </c>
      <c r="B5" s="1077" t="s">
        <v>1</v>
      </c>
      <c r="C5" s="1077" t="s">
        <v>2508</v>
      </c>
      <c r="D5" s="1836">
        <v>4.4000000000000004</v>
      </c>
      <c r="E5" s="1837">
        <v>4.7666666666666666</v>
      </c>
      <c r="F5" s="1837">
        <v>5.24</v>
      </c>
      <c r="G5" s="1044">
        <v>4.7666666666666666</v>
      </c>
      <c r="H5" s="1084">
        <v>2.1</v>
      </c>
      <c r="I5" s="48"/>
      <c r="J5" s="48"/>
      <c r="K5" s="172" t="s">
        <v>2539</v>
      </c>
      <c r="L5" s="1059" t="s">
        <v>2274</v>
      </c>
      <c r="M5" s="1031">
        <f>COUNTIFS($D$5:$D$5,"&lt;=2,5")</f>
        <v>0</v>
      </c>
      <c r="N5" s="1031">
        <f>COUNTIFS($E$5:$E$5,"&lt;=2,5")</f>
        <v>0</v>
      </c>
      <c r="O5" s="1031">
        <f>COUNTIFS($F$5:$F$5,"&lt;=2,5")</f>
        <v>0</v>
      </c>
      <c r="P5" s="1031">
        <f>COUNTIFS($G$5:$G$5,"&lt;=2,5")</f>
        <v>0</v>
      </c>
      <c r="Q5" s="1031">
        <f>COUNTIFS($H$5:$H$5,"&lt;=2,5")</f>
        <v>1</v>
      </c>
      <c r="S5" s="1042" t="s">
        <v>2549</v>
      </c>
    </row>
    <row r="6" spans="1:19" ht="13.5" customHeight="1" x14ac:dyDescent="0.2">
      <c r="A6" s="1073">
        <v>2</v>
      </c>
      <c r="B6" s="1072" t="s">
        <v>7</v>
      </c>
      <c r="C6" s="1071" t="s">
        <v>2506</v>
      </c>
      <c r="D6" s="1044" t="s">
        <v>501</v>
      </c>
      <c r="E6" s="1044" t="s">
        <v>501</v>
      </c>
      <c r="F6" s="1044" t="s">
        <v>501</v>
      </c>
      <c r="G6" s="1044">
        <v>2.4799999999999995</v>
      </c>
      <c r="H6" s="1084">
        <v>2.9</v>
      </c>
      <c r="I6" s="48"/>
      <c r="J6" s="48"/>
      <c r="K6" s="172" t="s">
        <v>2538</v>
      </c>
      <c r="L6" s="1036" t="s">
        <v>1562</v>
      </c>
      <c r="M6" s="1031">
        <f>COUNTIFS($D$5:$D$5,"&gt;2,51 ", $D$5:$D$5,"&lt;=3,3")</f>
        <v>0</v>
      </c>
      <c r="N6" s="1031">
        <f>COUNTIFS($E$5:$E$5,"&gt;2,51 ", $E$5:$E$5,"&lt;=3,3")</f>
        <v>0</v>
      </c>
      <c r="O6" s="1031">
        <f>COUNTIFS($F$5:$F$5,"&gt;2,51 ", $F$5:$F$5,"&lt;=3,3")</f>
        <v>0</v>
      </c>
      <c r="P6" s="1031">
        <f>COUNTIFS($G$5:$G$5,"&gt;2,51 ", $G$5:$G$5,"&lt;=3,3")</f>
        <v>0</v>
      </c>
      <c r="Q6" s="1031">
        <f>COUNTIFS($H$5:$H$5,"&gt;2,51 ", $H$5:$H$5,"&lt;=3,3")</f>
        <v>0</v>
      </c>
      <c r="S6" s="1042"/>
    </row>
    <row r="7" spans="1:19" ht="13.5" customHeight="1" x14ac:dyDescent="0.2">
      <c r="A7" s="1070">
        <v>2</v>
      </c>
      <c r="B7" s="1072" t="s">
        <v>8</v>
      </c>
      <c r="C7" s="1072" t="s">
        <v>2447</v>
      </c>
      <c r="D7" s="1838">
        <v>3.2166666666666663</v>
      </c>
      <c r="E7" s="1836">
        <v>3.3833333333333342</v>
      </c>
      <c r="F7" s="1836">
        <v>3.5833333333333335</v>
      </c>
      <c r="G7" s="1044">
        <v>3.9</v>
      </c>
      <c r="H7" s="1084">
        <v>1.9</v>
      </c>
      <c r="I7" s="48"/>
      <c r="J7" s="48"/>
      <c r="K7" s="172" t="s">
        <v>2537</v>
      </c>
      <c r="L7" s="1035" t="s">
        <v>487</v>
      </c>
      <c r="M7" s="1031">
        <f>COUNTIFS($D$5:$D$5,"&gt;3,31 ", $D$5:$D$5,"&lt;=4,5")</f>
        <v>1</v>
      </c>
      <c r="N7" s="1031">
        <f>COUNTIFS($E$5:$E$5,"&gt;3,31 ", $E$5:$E$5,"&lt;=4,5")</f>
        <v>0</v>
      </c>
      <c r="O7" s="1031">
        <f>COUNTIFS($F$5:$F$5,"&gt;3,31 ", $F$5:$F$5,"&lt;=4,5")</f>
        <v>0</v>
      </c>
      <c r="P7" s="1031">
        <f>COUNTIFS($G$5:$G$5,"&gt;3,31 ", $G$5:$G$5,"&lt;=4,5")</f>
        <v>0</v>
      </c>
      <c r="Q7" s="1031">
        <f>COUNTIFS($H$5:$H$5,"&gt;3,31 ", $H$5:$H$5,"&lt;=4,5")</f>
        <v>0</v>
      </c>
      <c r="S7" s="1042"/>
    </row>
    <row r="8" spans="1:19" ht="13.5" customHeight="1" x14ac:dyDescent="0.2">
      <c r="A8" s="1070">
        <v>2</v>
      </c>
      <c r="B8" s="1072" t="s">
        <v>4</v>
      </c>
      <c r="C8" s="1072" t="s">
        <v>2501</v>
      </c>
      <c r="D8" s="1838">
        <v>3.3</v>
      </c>
      <c r="E8" s="1838">
        <v>3.3333333333333335</v>
      </c>
      <c r="F8" s="1836">
        <v>4.5166666666666666</v>
      </c>
      <c r="G8" s="1044">
        <v>4.333333333333333</v>
      </c>
      <c r="H8" s="1084">
        <v>4.4000000000000004</v>
      </c>
      <c r="I8" s="48"/>
      <c r="J8" s="48"/>
      <c r="K8" s="172" t="s">
        <v>2536</v>
      </c>
      <c r="L8" s="1034" t="s">
        <v>486</v>
      </c>
      <c r="M8" s="1031">
        <f>COUNTIFS($D$5:$D$5,"&gt;4,51 ", $D$5:$D$5,"&lt;=6,7")</f>
        <v>0</v>
      </c>
      <c r="N8" s="1031">
        <f>COUNTIFS($E$5:$E$5,"&gt;4,51 ", $E$5:$E$5,"&lt;=6,7")</f>
        <v>1</v>
      </c>
      <c r="O8" s="1031">
        <f>COUNTIFS($F$5:$F$5,"&gt;4,51 ", $F$5:$F$5,"&lt;=6,7")</f>
        <v>1</v>
      </c>
      <c r="P8" s="1031">
        <f>COUNTIFS($G$5:$G$5,"&gt;4,51 ", $G$5:$G$5,"&lt;=6,7")</f>
        <v>1</v>
      </c>
      <c r="Q8" s="1031">
        <f>COUNTIFS($H$5:$H$5,"&gt;4,51 ", $H$5:$H$5,"&lt;=6,7")</f>
        <v>0</v>
      </c>
      <c r="S8" s="1042"/>
    </row>
    <row r="9" spans="1:19" ht="13.5" customHeight="1" x14ac:dyDescent="0.2">
      <c r="A9" s="1070">
        <v>2</v>
      </c>
      <c r="B9" s="1072" t="s">
        <v>5</v>
      </c>
      <c r="C9" s="1072" t="s">
        <v>2501</v>
      </c>
      <c r="D9" s="1839" t="s">
        <v>501</v>
      </c>
      <c r="E9" s="1838">
        <v>2.6666666666666665</v>
      </c>
      <c r="F9" s="1840">
        <v>2.2999999999999998</v>
      </c>
      <c r="G9" s="1044">
        <v>2.75</v>
      </c>
      <c r="H9" s="1084">
        <v>2.2999999999999998</v>
      </c>
      <c r="I9" s="48"/>
      <c r="J9" s="48"/>
      <c r="K9" s="172" t="s">
        <v>2535</v>
      </c>
      <c r="L9" s="1032" t="s">
        <v>2254</v>
      </c>
      <c r="M9" s="1031">
        <f>COUNTIFS($D$5:$D$5,"&gt;=6,8")</f>
        <v>0</v>
      </c>
      <c r="N9" s="1031">
        <f>COUNTIFS($E$5:$E$5,"&gt;=6,8")</f>
        <v>0</v>
      </c>
      <c r="O9" s="1031">
        <f>COUNTIFS($F$5:$F$5,"&gt;=6,8")</f>
        <v>0</v>
      </c>
      <c r="P9" s="1031">
        <f>COUNTIFS($G$5:$G$5,"&gt;=6,8")</f>
        <v>0</v>
      </c>
      <c r="Q9" s="1031">
        <f>COUNTIFS($H$5:$H$5,"&gt;=6,8")</f>
        <v>0</v>
      </c>
      <c r="S9" s="1042"/>
    </row>
    <row r="10" spans="1:19" ht="13.5" customHeight="1" x14ac:dyDescent="0.2">
      <c r="A10" s="1070">
        <v>2</v>
      </c>
      <c r="B10" s="1072" t="s">
        <v>9</v>
      </c>
      <c r="C10" s="1072" t="s">
        <v>2497</v>
      </c>
      <c r="D10" s="1838">
        <v>2.583333333333333</v>
      </c>
      <c r="E10" s="1838">
        <v>2.8333333333333335</v>
      </c>
      <c r="F10" s="1838">
        <v>2.583333333333333</v>
      </c>
      <c r="G10" s="1044">
        <v>2.4666666666666663</v>
      </c>
      <c r="H10" s="1084">
        <v>2.2999999999999998</v>
      </c>
      <c r="I10" s="48"/>
      <c r="J10" s="48"/>
      <c r="K10" s="2457" t="s">
        <v>358</v>
      </c>
      <c r="L10" s="2457"/>
      <c r="M10" s="1086">
        <f>SUM(M5:M9)</f>
        <v>1</v>
      </c>
      <c r="N10" s="1086">
        <f>SUM(N5:N9)</f>
        <v>1</v>
      </c>
      <c r="O10" s="1086">
        <f>SUM(O5:O9)</f>
        <v>1</v>
      </c>
      <c r="P10" s="1086">
        <f>SUM(P5:P9)</f>
        <v>1</v>
      </c>
      <c r="Q10" s="1086">
        <f>SUM(Q5:Q9)</f>
        <v>1</v>
      </c>
    </row>
    <row r="11" spans="1:19" ht="13.5" customHeight="1" x14ac:dyDescent="0.2">
      <c r="A11" s="1070">
        <v>2</v>
      </c>
      <c r="B11" s="1072" t="s">
        <v>10</v>
      </c>
      <c r="C11" s="1072" t="s">
        <v>2497</v>
      </c>
      <c r="D11" s="1838">
        <v>2.9</v>
      </c>
      <c r="E11" s="1840">
        <v>2.4666666666666668</v>
      </c>
      <c r="F11" s="1838">
        <v>3.0333333333333332</v>
      </c>
      <c r="G11" s="1044">
        <v>2.7999999999999994</v>
      </c>
      <c r="H11" s="1084">
        <v>2</v>
      </c>
      <c r="I11" s="48"/>
      <c r="J11" s="48"/>
      <c r="K11" s="48"/>
      <c r="L11" s="48"/>
      <c r="M11" s="1039"/>
      <c r="N11" s="1039"/>
      <c r="O11" s="1039"/>
      <c r="P11" s="1039"/>
      <c r="Q11" s="1039"/>
      <c r="S11" s="1042"/>
    </row>
    <row r="12" spans="1:19" ht="13.5" customHeight="1" x14ac:dyDescent="0.2">
      <c r="A12" s="1070">
        <v>2</v>
      </c>
      <c r="B12" s="1072" t="s">
        <v>11</v>
      </c>
      <c r="C12" s="1072" t="s">
        <v>2497</v>
      </c>
      <c r="D12" s="1840">
        <v>2.3166666666666669</v>
      </c>
      <c r="E12" s="1840">
        <v>2.4333333333333331</v>
      </c>
      <c r="F12" s="1838">
        <v>2.5499999999999998</v>
      </c>
      <c r="G12" s="1044">
        <v>2.2666666666666666</v>
      </c>
      <c r="H12" s="1084">
        <v>2.2999999999999998</v>
      </c>
      <c r="I12" s="48"/>
      <c r="J12" s="48"/>
      <c r="K12" s="1061" t="s">
        <v>357</v>
      </c>
      <c r="L12" s="1061"/>
      <c r="M12" s="1060">
        <v>2007</v>
      </c>
      <c r="N12" s="1060">
        <v>2008</v>
      </c>
      <c r="O12" s="1060">
        <v>2009</v>
      </c>
      <c r="P12" s="1060">
        <v>2010</v>
      </c>
      <c r="Q12" s="1060">
        <v>2011</v>
      </c>
      <c r="S12" s="1042"/>
    </row>
    <row r="13" spans="1:19" ht="13.5" customHeight="1" x14ac:dyDescent="0.2">
      <c r="A13" s="1070">
        <v>2</v>
      </c>
      <c r="B13" s="1072" t="s">
        <v>12</v>
      </c>
      <c r="C13" s="1072" t="s">
        <v>2497</v>
      </c>
      <c r="D13" s="1836">
        <v>3.6333333333333329</v>
      </c>
      <c r="E13" s="1836">
        <v>4</v>
      </c>
      <c r="F13" s="1838">
        <v>3.05</v>
      </c>
      <c r="G13" s="1044">
        <v>3.3</v>
      </c>
      <c r="H13" s="1084">
        <v>1.7</v>
      </c>
      <c r="I13" s="48"/>
      <c r="J13" s="48"/>
      <c r="K13" s="172" t="s">
        <v>2539</v>
      </c>
      <c r="L13" s="1059" t="s">
        <v>2274</v>
      </c>
      <c r="M13" s="1031">
        <f>COUNTIFS($D$6:$D$23,"&lt;=2,5")</f>
        <v>2</v>
      </c>
      <c r="N13" s="1031">
        <f>COUNTIFS($E$6:$E$23,"&lt;=2,5")</f>
        <v>3</v>
      </c>
      <c r="O13" s="1031">
        <f>COUNTIFS($F$6:$F$23,"&lt;=2,5")</f>
        <v>3</v>
      </c>
      <c r="P13" s="1031">
        <f>COUNTIFS($G$6:$G$23,"&lt;=2,5")</f>
        <v>4</v>
      </c>
      <c r="Q13" s="1031">
        <f>COUNTIFS($H$6:$H$23,"&lt;=2,5")</f>
        <v>9</v>
      </c>
      <c r="S13" s="1042"/>
    </row>
    <row r="14" spans="1:19" ht="13.5" customHeight="1" x14ac:dyDescent="0.2">
      <c r="A14" s="1070">
        <v>2</v>
      </c>
      <c r="B14" s="1072" t="s">
        <v>13</v>
      </c>
      <c r="C14" s="1072" t="s">
        <v>2497</v>
      </c>
      <c r="D14" s="1836">
        <v>3.7333333333333329</v>
      </c>
      <c r="E14" s="1836">
        <v>3.8333333333333335</v>
      </c>
      <c r="F14" s="1836">
        <v>4.1500000000000004</v>
      </c>
      <c r="G14" s="1044">
        <v>3.8000000000000003</v>
      </c>
      <c r="H14" s="1084">
        <v>2.6</v>
      </c>
      <c r="I14" s="48"/>
      <c r="J14" s="48"/>
      <c r="K14" s="172" t="s">
        <v>2538</v>
      </c>
      <c r="L14" s="1036" t="s">
        <v>1562</v>
      </c>
      <c r="M14" s="1031">
        <f>COUNTIFS($D$6:$D$23,"&gt;2,51 ", $D$6:$D$23,"&lt;=3,3")</f>
        <v>8</v>
      </c>
      <c r="N14" s="1031">
        <f>COUNTIFS($E$6:$E$23,"&gt;2,51 ", $E$6:$E$23,"&lt;=3,31")</f>
        <v>6</v>
      </c>
      <c r="O14" s="1031">
        <f>COUNTIFS($F$6:$F$23,"&gt;2,51 ", $F$6:$F$23,"&lt;=3,3")</f>
        <v>8</v>
      </c>
      <c r="P14" s="1031">
        <f>COUNTIFS($G$6:$G$23,"&gt;2,51 ", $G$6:$G$23,"&lt;=3,3")</f>
        <v>7</v>
      </c>
      <c r="Q14" s="1031">
        <f>COUNTIFS($H$6:$H$23,"&gt;2,51 ", $H$6:$H$23,"&lt;=3,3")</f>
        <v>8</v>
      </c>
      <c r="S14" s="1042"/>
    </row>
    <row r="15" spans="1:19" ht="13.5" customHeight="1" x14ac:dyDescent="0.2">
      <c r="A15" s="1070">
        <v>2</v>
      </c>
      <c r="B15" s="1072" t="s">
        <v>14</v>
      </c>
      <c r="C15" s="1072" t="s">
        <v>2497</v>
      </c>
      <c r="D15" s="1837">
        <v>4.9666666666666677</v>
      </c>
      <c r="E15" s="1837">
        <v>4.8666666666666671</v>
      </c>
      <c r="F15" s="1836">
        <v>4.4666666666666659</v>
      </c>
      <c r="G15" s="1044">
        <v>4.2</v>
      </c>
      <c r="H15" s="1084">
        <v>3.3</v>
      </c>
      <c r="I15" s="48"/>
      <c r="J15" s="48"/>
      <c r="K15" s="172" t="s">
        <v>2537</v>
      </c>
      <c r="L15" s="1035" t="s">
        <v>487</v>
      </c>
      <c r="M15" s="1031">
        <f>COUNTIFS($D$6:$D$23,"&gt;3,31 ", $D$6:$D$23,"&lt;=4,5")</f>
        <v>5</v>
      </c>
      <c r="N15" s="1031">
        <f>COUNTIFS($E$6:$E$23,"&gt;3,31 ", $E$6:$E$23,"&lt;=4,5")</f>
        <v>7</v>
      </c>
      <c r="O15" s="1031">
        <f>COUNTIFS($F$6:$F$23,"&gt;3,31 ", $F$6:$F$23,"&lt;=4,5")</f>
        <v>4</v>
      </c>
      <c r="P15" s="1031">
        <f>COUNTIFS($G$6:$G$23,"&gt;3,31 ", $G$6:$G$23,"&lt;=4,5")</f>
        <v>7</v>
      </c>
      <c r="Q15" s="1031">
        <f>COUNTIFS($H$6:$H$23,"&gt;3,31 ", $H$6:$H$23,"&lt;=4,5")</f>
        <v>1</v>
      </c>
      <c r="S15" s="1042"/>
    </row>
    <row r="16" spans="1:19" ht="13.5" customHeight="1" x14ac:dyDescent="0.2">
      <c r="A16" s="1070">
        <v>2</v>
      </c>
      <c r="B16" s="1072" t="s">
        <v>15</v>
      </c>
      <c r="C16" s="1072" t="s">
        <v>2497</v>
      </c>
      <c r="D16" s="1836">
        <v>3.5833333333333335</v>
      </c>
      <c r="E16" s="1836">
        <v>3.8166666666666664</v>
      </c>
      <c r="F16" s="1838">
        <v>2.9166666666666665</v>
      </c>
      <c r="G16" s="1044">
        <v>3.0166666666666662</v>
      </c>
      <c r="H16" s="1084">
        <v>2.6</v>
      </c>
      <c r="I16" s="48"/>
      <c r="J16" s="48"/>
      <c r="K16" s="172" t="s">
        <v>2536</v>
      </c>
      <c r="L16" s="1034" t="s">
        <v>486</v>
      </c>
      <c r="M16" s="1031">
        <f>COUNTIFS($D$6:$D$23,"&gt;4,51 ", $D$6:$D$23,"&lt;=6,7")</f>
        <v>1</v>
      </c>
      <c r="N16" s="1031">
        <f>COUNTIFS($E$6:$E$23,"&gt;4,51 ", $E$6:$E$23,"&lt;=6,7")</f>
        <v>1</v>
      </c>
      <c r="O16" s="1031">
        <f>COUNTIFS($F$6:$F$23,"&gt;4,51 ", $F$6:$F$23,"&lt;=6,7")</f>
        <v>2</v>
      </c>
      <c r="P16" s="1031">
        <f>COUNTIFS($G$6:$G$23,"&gt;4,51 ", $G$6:$G$23,"&lt;=6,7")</f>
        <v>0</v>
      </c>
      <c r="Q16" s="1031">
        <f>COUNTIFS($H$6:$H$23,"&gt;4,51 ", $H$6:$H$23,"&lt;=6,7")</f>
        <v>0</v>
      </c>
      <c r="S16" s="1042"/>
    </row>
    <row r="17" spans="1:19" ht="13.5" customHeight="1" x14ac:dyDescent="0.2">
      <c r="A17" s="1070">
        <v>2</v>
      </c>
      <c r="B17" s="1072" t="s">
        <v>16</v>
      </c>
      <c r="C17" s="1072" t="s">
        <v>2497</v>
      </c>
      <c r="D17" s="1838">
        <v>2.8833333333333333</v>
      </c>
      <c r="E17" s="1838">
        <v>3.1666666666666665</v>
      </c>
      <c r="F17" s="1838">
        <v>2.5499999999999998</v>
      </c>
      <c r="G17" s="1044">
        <v>3.05</v>
      </c>
      <c r="H17" s="1084">
        <v>2.1</v>
      </c>
      <c r="I17" s="48"/>
      <c r="J17" s="48"/>
      <c r="K17" s="172" t="s">
        <v>2535</v>
      </c>
      <c r="L17" s="1032" t="s">
        <v>2254</v>
      </c>
      <c r="M17" s="1031">
        <f>COUNTIFS($D$6:$D$23,"&gt;=6,8")</f>
        <v>0</v>
      </c>
      <c r="N17" s="1031">
        <f>COUNTIFS($E$6:$E$23,"&gt;=6,8")</f>
        <v>0</v>
      </c>
      <c r="O17" s="1031">
        <f>COUNTIFS($F$6:$F$23,"&gt;=6,8")</f>
        <v>0</v>
      </c>
      <c r="P17" s="1031">
        <f>COUNTIFS($G$6:$G$23,"&gt;=6,8")</f>
        <v>0</v>
      </c>
      <c r="Q17" s="1031">
        <f>COUNTIFS($H$6:$H$23,"&gt;=6,8")</f>
        <v>0</v>
      </c>
      <c r="S17" s="1042"/>
    </row>
    <row r="18" spans="1:19" ht="13.5" customHeight="1" x14ac:dyDescent="0.2">
      <c r="A18" s="1070">
        <v>2</v>
      </c>
      <c r="B18" s="1072" t="s">
        <v>17</v>
      </c>
      <c r="C18" s="1072" t="s">
        <v>2497</v>
      </c>
      <c r="D18" s="1836">
        <v>3.7833333333333332</v>
      </c>
      <c r="E18" s="1836">
        <v>3.7166666666666663</v>
      </c>
      <c r="F18" s="1838">
        <v>2.8333333333333335</v>
      </c>
      <c r="G18" s="1044">
        <v>3.0999999999999996</v>
      </c>
      <c r="H18" s="1084">
        <v>2.6</v>
      </c>
      <c r="I18" s="48"/>
      <c r="J18" s="48"/>
      <c r="K18" s="2457" t="s">
        <v>359</v>
      </c>
      <c r="L18" s="2457"/>
      <c r="M18" s="1086">
        <f>SUM(M13:M17)</f>
        <v>16</v>
      </c>
      <c r="N18" s="1086">
        <f>SUM(N13:N17)</f>
        <v>17</v>
      </c>
      <c r="O18" s="1086">
        <f>SUM(O13:O17)</f>
        <v>17</v>
      </c>
      <c r="P18" s="1086">
        <f>SUM(P13:P17)</f>
        <v>18</v>
      </c>
      <c r="Q18" s="1086">
        <f>SUM(Q13:Q17)</f>
        <v>18</v>
      </c>
      <c r="S18" s="1042"/>
    </row>
    <row r="19" spans="1:19" ht="13.5" customHeight="1" x14ac:dyDescent="0.2">
      <c r="A19" s="1070">
        <v>2</v>
      </c>
      <c r="B19" s="1072" t="s">
        <v>18</v>
      </c>
      <c r="C19" s="1072" t="s">
        <v>2497</v>
      </c>
      <c r="D19" s="1836">
        <v>4</v>
      </c>
      <c r="E19" s="1836">
        <v>4.0333333333333341</v>
      </c>
      <c r="F19" s="1836">
        <v>4</v>
      </c>
      <c r="G19" s="1044">
        <v>4.08</v>
      </c>
      <c r="H19" s="1084">
        <v>2.8</v>
      </c>
      <c r="I19" s="48"/>
      <c r="J19" s="48"/>
      <c r="K19" s="48"/>
      <c r="L19" s="48"/>
      <c r="M19" s="1039"/>
      <c r="N19" s="1039"/>
      <c r="O19" s="1039"/>
      <c r="P19" s="1039"/>
      <c r="Q19" s="1039"/>
      <c r="S19" s="1042" t="s">
        <v>359</v>
      </c>
    </row>
    <row r="20" spans="1:19" ht="13.5" customHeight="1" x14ac:dyDescent="0.2">
      <c r="A20" s="1070">
        <v>2</v>
      </c>
      <c r="B20" s="1072" t="s">
        <v>19</v>
      </c>
      <c r="C20" s="1072" t="s">
        <v>2497</v>
      </c>
      <c r="D20" s="1838">
        <v>2.95</v>
      </c>
      <c r="E20" s="1838">
        <v>3.2833333333333332</v>
      </c>
      <c r="F20" s="1838">
        <v>3.2333333333333338</v>
      </c>
      <c r="G20" s="1044">
        <v>4.08</v>
      </c>
      <c r="H20" s="1084">
        <v>1.8</v>
      </c>
      <c r="I20" s="48"/>
      <c r="J20" s="48"/>
      <c r="K20" s="1061" t="s">
        <v>357</v>
      </c>
      <c r="L20" s="1061"/>
      <c r="M20" s="1060">
        <v>2007</v>
      </c>
      <c r="N20" s="1060">
        <v>2008</v>
      </c>
      <c r="O20" s="1060">
        <v>2009</v>
      </c>
      <c r="P20" s="1060">
        <v>2010</v>
      </c>
      <c r="Q20" s="1060">
        <v>2011</v>
      </c>
      <c r="S20" s="1042"/>
    </row>
    <row r="21" spans="1:19" ht="13.5" customHeight="1" x14ac:dyDescent="0.2">
      <c r="A21" s="1070">
        <v>2</v>
      </c>
      <c r="B21" s="1072" t="s">
        <v>20</v>
      </c>
      <c r="C21" s="1072" t="s">
        <v>2496</v>
      </c>
      <c r="D21" s="1838">
        <v>3.2333333333333338</v>
      </c>
      <c r="E21" s="1840">
        <v>2.4833333333333329</v>
      </c>
      <c r="F21" s="1837">
        <v>4.9000000000000004</v>
      </c>
      <c r="G21" s="1044">
        <v>3.9000000000000004</v>
      </c>
      <c r="H21" s="1084">
        <v>1.8</v>
      </c>
      <c r="I21" s="48"/>
      <c r="J21" s="48"/>
      <c r="K21" s="172" t="s">
        <v>2539</v>
      </c>
      <c r="L21" s="1059" t="s">
        <v>2274</v>
      </c>
      <c r="M21" s="1031">
        <f>COUNTIFS($D$24:$D$30,"&lt;=2,5")</f>
        <v>3</v>
      </c>
      <c r="N21" s="1031">
        <f>COUNTIFS($E$24:$E$30,"&lt;=2,5")</f>
        <v>3</v>
      </c>
      <c r="O21" s="1031">
        <f>COUNTIFS($F$24:$F$30,"&lt;=2,5")</f>
        <v>2</v>
      </c>
      <c r="P21" s="1031">
        <f>COUNTIFS($G$24:$G$30,"&lt;=2,5")</f>
        <v>0</v>
      </c>
      <c r="Q21" s="1031">
        <f>COUNTIFS($H$24:$H$30,"&lt;=2,5")</f>
        <v>2</v>
      </c>
      <c r="S21" s="1042"/>
    </row>
    <row r="22" spans="1:19" ht="13.5" customHeight="1" x14ac:dyDescent="0.2">
      <c r="A22" s="1070">
        <v>2</v>
      </c>
      <c r="B22" s="1072" t="s">
        <v>6</v>
      </c>
      <c r="C22" s="1072" t="s">
        <v>2495</v>
      </c>
      <c r="D22" s="1838">
        <v>2.6333333333333333</v>
      </c>
      <c r="E22" s="1838">
        <v>2.7666666666666671</v>
      </c>
      <c r="F22" s="1840">
        <v>2.0333333333333332</v>
      </c>
      <c r="G22" s="1044">
        <v>2.4833333333333329</v>
      </c>
      <c r="H22" s="1084">
        <v>2.8</v>
      </c>
      <c r="I22" s="48"/>
      <c r="J22" s="48"/>
      <c r="K22" s="172" t="s">
        <v>2538</v>
      </c>
      <c r="L22" s="1036" t="s">
        <v>1562</v>
      </c>
      <c r="M22" s="1031">
        <f>COUNTIFS($D$24:$D$30,"&gt;2,51 ", $D$24:$D$30,"&lt;=3,3")</f>
        <v>2</v>
      </c>
      <c r="N22" s="1031">
        <f>COUNTIFS($E$24:$E$30,"&gt;2,51 ", $E$24:$E$30,"&lt;=3,3")</f>
        <v>2</v>
      </c>
      <c r="O22" s="1031">
        <f>COUNTIFS($F$24:$F$30,"&gt;2,51 ", $F$24:$F$30,"&lt;=3,3")</f>
        <v>3</v>
      </c>
      <c r="P22" s="1031">
        <f>COUNTIFS($G$24:$G$30,"&gt;2,51 ", $G$24:$G$30,"&lt;=3,3")</f>
        <v>4</v>
      </c>
      <c r="Q22" s="1031">
        <f>COUNTIFS($H$24:$H$30,"&gt;2,51 ", $H$24:$H$30,"&lt;=3,3")</f>
        <v>1</v>
      </c>
      <c r="S22" s="1042"/>
    </row>
    <row r="23" spans="1:19" ht="13.5" customHeight="1" x14ac:dyDescent="0.2">
      <c r="A23" s="1070">
        <v>2</v>
      </c>
      <c r="B23" s="1072" t="s">
        <v>21</v>
      </c>
      <c r="C23" s="1072" t="s">
        <v>2470</v>
      </c>
      <c r="D23" s="1840">
        <v>2.0333333333333332</v>
      </c>
      <c r="E23" s="1838">
        <v>2.5499999999999998</v>
      </c>
      <c r="F23" s="1840">
        <v>2.4666666666666663</v>
      </c>
      <c r="G23" s="1044">
        <v>2.6399999999999997</v>
      </c>
      <c r="H23" s="1084">
        <v>3.1</v>
      </c>
      <c r="I23" s="48"/>
      <c r="J23" s="48"/>
      <c r="K23" s="172" t="s">
        <v>2537</v>
      </c>
      <c r="L23" s="1035" t="s">
        <v>487</v>
      </c>
      <c r="M23" s="1031">
        <f>COUNTIFS($D$24:$D$30,"&gt;3,31 ", $D$24:$D$30,"&lt;=4,5")</f>
        <v>1</v>
      </c>
      <c r="N23" s="1031">
        <f>COUNTIFS($E$24:$E$30,"&gt;3,31 ", $E$24:$E$30,"&lt;=4,5")</f>
        <v>1</v>
      </c>
      <c r="O23" s="1031">
        <f>COUNTIFS($F$24:$F$30,"&gt;3,31 ", $F$24:$F$30,"&lt;=4,5")</f>
        <v>1</v>
      </c>
      <c r="P23" s="1031">
        <f>COUNTIFS($G$24:$G$30,"&gt;3,31 ", $G$24:$G$30,"&lt;=4,5")</f>
        <v>2</v>
      </c>
      <c r="Q23" s="1031">
        <f>COUNTIFS($H$24:$H$30,"&gt;3,31 ", $H$24:$H$30,"&lt;=4,5")</f>
        <v>2</v>
      </c>
    </row>
    <row r="24" spans="1:19" ht="13.5" customHeight="1" x14ac:dyDescent="0.2">
      <c r="A24" s="1075">
        <v>3</v>
      </c>
      <c r="B24" s="1077" t="s">
        <v>50</v>
      </c>
      <c r="C24" s="1077" t="s">
        <v>2492</v>
      </c>
      <c r="D24" s="1837">
        <v>5.6333333333333329</v>
      </c>
      <c r="E24" s="1836">
        <v>4.2666666666666666</v>
      </c>
      <c r="F24" s="1836">
        <v>4.4000000000000004</v>
      </c>
      <c r="G24" s="1044">
        <v>4.3666666666666671</v>
      </c>
      <c r="H24" s="1084">
        <v>3.8</v>
      </c>
      <c r="I24" s="48"/>
      <c r="J24" s="48"/>
      <c r="K24" s="172" t="s">
        <v>2536</v>
      </c>
      <c r="L24" s="1034" t="s">
        <v>486</v>
      </c>
      <c r="M24" s="1031">
        <f>COUNTIFS($D$24:$D$30,"&gt;4,51 ", $D$24:$D$30,"&lt;=6,7")</f>
        <v>1</v>
      </c>
      <c r="N24" s="1031">
        <f>COUNTIFS($E$24:$E$30,"&gt;4,51 ", $E$24:$E$30,"&lt;=6,7")</f>
        <v>1</v>
      </c>
      <c r="O24" s="1031">
        <f>COUNTIFS($F$24:$F$30,"&gt;4,51 ", $F$24:$F$30,"&lt;=6,7")</f>
        <v>1</v>
      </c>
      <c r="P24" s="1031">
        <f>COUNTIFS($G$24:$G$30,"&gt;4,51 ", $G$24:$G$30,"&lt;=6,7")</f>
        <v>1</v>
      </c>
      <c r="Q24" s="1031">
        <f>COUNTIFS($H$24:$H$30,"&gt;4,51 ", $H$24:$H$30,"&lt;=6,7")</f>
        <v>0</v>
      </c>
      <c r="S24" s="1042"/>
    </row>
    <row r="25" spans="1:19" ht="13.5" customHeight="1" x14ac:dyDescent="0.2">
      <c r="A25" s="1075">
        <v>3</v>
      </c>
      <c r="B25" s="1077" t="s">
        <v>51</v>
      </c>
      <c r="C25" s="1077" t="s">
        <v>2491</v>
      </c>
      <c r="D25" s="1836">
        <v>3.5</v>
      </c>
      <c r="E25" s="1837">
        <v>4.8</v>
      </c>
      <c r="F25" s="1837">
        <v>4.7333333333333334</v>
      </c>
      <c r="G25" s="1044">
        <v>4.7</v>
      </c>
      <c r="H25" s="1084">
        <v>3.6</v>
      </c>
      <c r="I25" s="48"/>
      <c r="J25" s="48"/>
      <c r="K25" s="172" t="s">
        <v>2535</v>
      </c>
      <c r="L25" s="1032" t="s">
        <v>2254</v>
      </c>
      <c r="M25" s="1031">
        <f>COUNTIFS($D$24:$D$30,"&gt;=6,8")</f>
        <v>0</v>
      </c>
      <c r="N25" s="1031">
        <f>COUNTIFS($E$24:$E$30,"&gt;=6,8")</f>
        <v>0</v>
      </c>
      <c r="O25" s="1031">
        <f>COUNTIFS($F$24:$F$30,"&gt;=6,8")</f>
        <v>0</v>
      </c>
      <c r="P25" s="1031">
        <f>COUNTIFS($G$24:$G$30,"&gt;=6,8")</f>
        <v>0</v>
      </c>
      <c r="Q25" s="1031">
        <f>COUNTIFS($H$24:$H$30,"&gt;=6,8")</f>
        <v>0</v>
      </c>
      <c r="S25" s="1042"/>
    </row>
    <row r="26" spans="1:19" ht="13.5" customHeight="1" x14ac:dyDescent="0.2">
      <c r="A26" s="1075">
        <v>3</v>
      </c>
      <c r="B26" s="1077" t="s">
        <v>28</v>
      </c>
      <c r="C26" s="1077" t="s">
        <v>1789</v>
      </c>
      <c r="D26" s="1838">
        <v>3.02</v>
      </c>
      <c r="E26" s="1840">
        <v>2.15</v>
      </c>
      <c r="F26" s="1838">
        <v>3.12</v>
      </c>
      <c r="G26" s="1044">
        <v>3.2666666666666662</v>
      </c>
      <c r="H26" s="1084">
        <v>2.7</v>
      </c>
      <c r="I26" s="48"/>
      <c r="J26" s="48"/>
      <c r="K26" s="2457" t="s">
        <v>360</v>
      </c>
      <c r="L26" s="2457"/>
      <c r="M26" s="1086">
        <f>SUM(M21:M25)</f>
        <v>7</v>
      </c>
      <c r="N26" s="1086">
        <f>SUM(N21:N25)</f>
        <v>7</v>
      </c>
      <c r="O26" s="1086">
        <f>SUM(O21:O25)</f>
        <v>7</v>
      </c>
      <c r="P26" s="1086">
        <f>SUM(P21:P25)</f>
        <v>7</v>
      </c>
      <c r="Q26" s="1086">
        <f>SUM(Q21:Q25)</f>
        <v>5</v>
      </c>
      <c r="S26" s="1042"/>
    </row>
    <row r="27" spans="1:19" ht="13.5" customHeight="1" x14ac:dyDescent="0.2">
      <c r="A27" s="1075">
        <v>3</v>
      </c>
      <c r="B27" s="1077" t="s">
        <v>30</v>
      </c>
      <c r="C27" s="1077" t="s">
        <v>2366</v>
      </c>
      <c r="D27" s="1838">
        <v>2.66</v>
      </c>
      <c r="E27" s="1840">
        <v>2.1833333333333331</v>
      </c>
      <c r="F27" s="1838">
        <v>2.7666666666666662</v>
      </c>
      <c r="G27" s="1044">
        <v>2.7666666666666662</v>
      </c>
      <c r="H27" s="1084">
        <v>2.4</v>
      </c>
      <c r="I27" s="48"/>
      <c r="J27" s="48"/>
      <c r="K27" s="48"/>
      <c r="L27" s="48"/>
      <c r="M27" s="1039"/>
      <c r="N27" s="1039"/>
      <c r="O27" s="1039"/>
      <c r="P27" s="1039"/>
      <c r="Q27" s="1039"/>
      <c r="S27" s="1042"/>
    </row>
    <row r="28" spans="1:19" ht="13.5" customHeight="1" x14ac:dyDescent="0.2">
      <c r="A28" s="1075">
        <v>3</v>
      </c>
      <c r="B28" s="1077" t="s">
        <v>31</v>
      </c>
      <c r="C28" s="1077" t="s">
        <v>2482</v>
      </c>
      <c r="D28" s="1840">
        <v>2.2799999999999998</v>
      </c>
      <c r="E28" s="1838">
        <v>3.2833333333333332</v>
      </c>
      <c r="F28" s="1840">
        <v>2.2999999999999998</v>
      </c>
      <c r="G28" s="1044">
        <v>3.1333333333333329</v>
      </c>
      <c r="H28" s="1084">
        <v>2.1</v>
      </c>
      <c r="I28" s="48"/>
      <c r="J28" s="48"/>
      <c r="K28" s="1061" t="s">
        <v>357</v>
      </c>
      <c r="L28" s="1061"/>
      <c r="M28" s="1060">
        <v>2007</v>
      </c>
      <c r="N28" s="1060">
        <v>2008</v>
      </c>
      <c r="O28" s="1060">
        <v>2009</v>
      </c>
      <c r="P28" s="1060">
        <v>2010</v>
      </c>
      <c r="Q28" s="1060">
        <v>2011</v>
      </c>
      <c r="S28" s="1042"/>
    </row>
    <row r="29" spans="1:19" ht="13.5" customHeight="1" x14ac:dyDescent="0.2">
      <c r="A29" s="1075">
        <v>3</v>
      </c>
      <c r="B29" s="1077" t="s">
        <v>47</v>
      </c>
      <c r="C29" s="1077" t="s">
        <v>2469</v>
      </c>
      <c r="D29" s="1840">
        <v>1.94</v>
      </c>
      <c r="E29" s="1840">
        <v>2.0333333333333332</v>
      </c>
      <c r="F29" s="1838">
        <v>2.7333333333333329</v>
      </c>
      <c r="G29" s="1044">
        <v>2.9</v>
      </c>
      <c r="H29" s="1841" t="s">
        <v>2245</v>
      </c>
      <c r="I29" s="48"/>
      <c r="J29" s="48"/>
      <c r="K29" s="172" t="s">
        <v>2539</v>
      </c>
      <c r="L29" s="1059" t="s">
        <v>2274</v>
      </c>
      <c r="M29" s="1031">
        <f>COUNTIFS($D$31:$D$34,"&lt;=2,5")</f>
        <v>1</v>
      </c>
      <c r="N29" s="1031">
        <f>COUNTIFS($E$31:$E$34,"&lt;=2,5")</f>
        <v>1</v>
      </c>
      <c r="O29" s="1031">
        <f>COUNTIFS($F$31:$F$34,"&lt;=2,5")</f>
        <v>0</v>
      </c>
      <c r="P29" s="1031">
        <f>COUNTIFS($G$31:$G$34,"&lt;=2,5")</f>
        <v>1</v>
      </c>
      <c r="Q29" s="1031">
        <f>COUNTIFS($H$31:$H$34,"&lt;=2,5")</f>
        <v>0</v>
      </c>
      <c r="S29" s="1042"/>
    </row>
    <row r="30" spans="1:19" ht="13.5" customHeight="1" x14ac:dyDescent="0.2">
      <c r="A30" s="1075">
        <v>3</v>
      </c>
      <c r="B30" s="1077" t="s">
        <v>22</v>
      </c>
      <c r="C30" s="1077" t="s">
        <v>2464</v>
      </c>
      <c r="D30" s="1840">
        <v>2.35</v>
      </c>
      <c r="E30" s="1840">
        <v>2.5166666666666666</v>
      </c>
      <c r="F30" s="1840">
        <v>2.4333333333333331</v>
      </c>
      <c r="G30" s="1044">
        <v>3.3333333333333335</v>
      </c>
      <c r="H30" s="1083" t="s">
        <v>2244</v>
      </c>
      <c r="I30" s="48"/>
      <c r="J30" s="48"/>
      <c r="K30" s="172" t="s">
        <v>2538</v>
      </c>
      <c r="L30" s="1036" t="s">
        <v>1562</v>
      </c>
      <c r="M30" s="1031">
        <f>COUNTIFS($D$31:$D$34,"&gt;2,51 ", $D$31:$D$34,"&lt;=3,349")</f>
        <v>2</v>
      </c>
      <c r="N30" s="1031">
        <f>COUNTIFS($E$31:$E$34,"&gt;2,51 ", $E$31:$E$34,"&lt;=3,349")</f>
        <v>3</v>
      </c>
      <c r="O30" s="1031">
        <f>COUNTIFS($F$31:$F$34,"&gt;2,51 ", $F$31:$F$34,"&lt;=3,349")</f>
        <v>1</v>
      </c>
      <c r="P30" s="1031">
        <f>COUNTIFS($G$31:$G$34,"&gt;2,51 ", $G$31:$G$34,"&lt;=3,349")</f>
        <v>2</v>
      </c>
      <c r="Q30" s="1031">
        <f>COUNTIFS($H$31:$H$34,"&gt;2,51 ", $H$31:$H$34,"&lt;=3,349")</f>
        <v>2</v>
      </c>
      <c r="S30" s="1042"/>
    </row>
    <row r="31" spans="1:19" ht="13.5" customHeight="1" x14ac:dyDescent="0.2">
      <c r="A31" s="1062">
        <v>4</v>
      </c>
      <c r="B31" s="1862" t="s">
        <v>54</v>
      </c>
      <c r="C31" s="1862" t="s">
        <v>2288</v>
      </c>
      <c r="D31" s="1838">
        <v>2.8166666666666664</v>
      </c>
      <c r="E31" s="1838">
        <v>2.8166666666666664</v>
      </c>
      <c r="F31" s="1836">
        <v>3.4</v>
      </c>
      <c r="G31" s="1044">
        <v>2.7</v>
      </c>
      <c r="H31" s="1842" t="s">
        <v>2245</v>
      </c>
      <c r="I31" s="48"/>
      <c r="J31" s="48"/>
      <c r="K31" s="172" t="s">
        <v>2537</v>
      </c>
      <c r="L31" s="1035" t="s">
        <v>487</v>
      </c>
      <c r="M31" s="1031">
        <f>COUNTIFS($D$31:$D$34,"&gt;3,31 ", $D$31:$D$34,"&lt;=4,5")</f>
        <v>1</v>
      </c>
      <c r="N31" s="1031">
        <f>COUNTIFS($E$31:$E$34,"&gt;3,31 ", $E$31:$E$34,"&lt;=4,5")</f>
        <v>0</v>
      </c>
      <c r="O31" s="1031">
        <f>COUNTIFS($F$31:$F$34,"&gt;3,31 ", $F$31:$F$34,"&lt;=4,5")</f>
        <v>3</v>
      </c>
      <c r="P31" s="1031">
        <f>COUNTIFS($G$31:$G$34,"&gt;3,31 ", $G$31:$G$34,"&lt;=4,5")</f>
        <v>1</v>
      </c>
      <c r="Q31" s="1031">
        <f>COUNTIFS($H$31:$H$34,"&gt;3,31 ", $H$31:$H$34,"&lt;=4,5")</f>
        <v>0</v>
      </c>
      <c r="S31" s="1042" t="s">
        <v>360</v>
      </c>
    </row>
    <row r="32" spans="1:19" ht="13.5" customHeight="1" x14ac:dyDescent="0.2">
      <c r="A32" s="1062">
        <v>4</v>
      </c>
      <c r="B32" s="1862" t="s">
        <v>55</v>
      </c>
      <c r="C32" s="1862" t="s">
        <v>2288</v>
      </c>
      <c r="D32" s="1840">
        <v>2.3166666666666664</v>
      </c>
      <c r="E32" s="1840">
        <v>2.2000000000000002</v>
      </c>
      <c r="F32" s="1838">
        <v>2.7</v>
      </c>
      <c r="G32" s="1044">
        <v>2.4833333333333334</v>
      </c>
      <c r="H32" s="1842" t="s">
        <v>2245</v>
      </c>
      <c r="I32" s="48"/>
      <c r="J32" s="48"/>
      <c r="K32" s="172" t="s">
        <v>2536</v>
      </c>
      <c r="L32" s="1034" t="s">
        <v>486</v>
      </c>
      <c r="M32" s="1031">
        <f>COUNTIFS($D$31:$D$34,"&gt;4,51 ", $D$31:$D$34,"&lt;=6,7")</f>
        <v>0</v>
      </c>
      <c r="N32" s="1031">
        <f>COUNTIFS($E$31:$E$34,"&gt;4,51 ", $E$31:$E$34,"&lt;=6,7")</f>
        <v>0</v>
      </c>
      <c r="O32" s="1031">
        <f>COUNTIFS($F$31:$F$34,"&gt;4,51 ", $F$31:$F$34,"&lt;=6,7")</f>
        <v>0</v>
      </c>
      <c r="P32" s="1031">
        <f>COUNTIFS($G$31:$G$34,"&gt;4,51 ", $G$31:$G$34,"&lt;=6,7")</f>
        <v>0</v>
      </c>
      <c r="Q32" s="1031">
        <f>COUNTIFS($H$31:$H$34,"&gt;4,51 ", $H$31:$H$34,"&lt;=6,7")</f>
        <v>0</v>
      </c>
      <c r="S32" s="1042"/>
    </row>
    <row r="33" spans="1:19" ht="13.5" customHeight="1" x14ac:dyDescent="0.2">
      <c r="A33" s="1062">
        <v>4</v>
      </c>
      <c r="B33" s="1862" t="s">
        <v>56</v>
      </c>
      <c r="C33" s="1862" t="s">
        <v>2288</v>
      </c>
      <c r="D33" s="1838">
        <v>3.15</v>
      </c>
      <c r="E33" s="1838">
        <v>3.0333333333333332</v>
      </c>
      <c r="F33" s="1836">
        <v>3.7333333333333329</v>
      </c>
      <c r="G33" s="1044">
        <v>3.2666666666666671</v>
      </c>
      <c r="H33" s="1843">
        <v>2.8</v>
      </c>
      <c r="I33" s="48"/>
      <c r="J33" s="48"/>
      <c r="K33" s="172" t="s">
        <v>2535</v>
      </c>
      <c r="L33" s="1032" t="s">
        <v>2254</v>
      </c>
      <c r="M33" s="1031">
        <f>COUNTIFS($D$31:$D$34,"&gt;=6,8")</f>
        <v>0</v>
      </c>
      <c r="N33" s="1031">
        <f>COUNTIFS($E$31:$E$34,"&gt;=6,8")</f>
        <v>0</v>
      </c>
      <c r="O33" s="1031">
        <f>COUNTIFS($F$31:$F$34,"&gt;=6,8")</f>
        <v>0</v>
      </c>
      <c r="P33" s="1031">
        <f>COUNTIFS($G$31:$G$34,"&gt;=6,8")</f>
        <v>0</v>
      </c>
      <c r="Q33" s="1031">
        <f>COUNTIFS($H$31:$H$34,"&gt;=6,8")</f>
        <v>0</v>
      </c>
      <c r="S33" s="1042"/>
    </row>
    <row r="34" spans="1:19" ht="13.5" customHeight="1" x14ac:dyDescent="0.2">
      <c r="A34" s="1062">
        <v>4</v>
      </c>
      <c r="B34" s="1862" t="s">
        <v>57</v>
      </c>
      <c r="C34" s="1862" t="s">
        <v>2288</v>
      </c>
      <c r="D34" s="1836">
        <v>3.35</v>
      </c>
      <c r="E34" s="1838">
        <v>3.2</v>
      </c>
      <c r="F34" s="1836">
        <v>3.9</v>
      </c>
      <c r="G34" s="1044">
        <v>3.4</v>
      </c>
      <c r="H34" s="1843">
        <v>2.8</v>
      </c>
      <c r="I34" s="48"/>
      <c r="J34" s="48"/>
      <c r="K34" s="2457" t="s">
        <v>361</v>
      </c>
      <c r="L34" s="2457"/>
      <c r="M34" s="1086">
        <f>SUM(M29:M33)</f>
        <v>4</v>
      </c>
      <c r="N34" s="1086">
        <f>SUM(N29:N33)</f>
        <v>4</v>
      </c>
      <c r="O34" s="1086">
        <f>SUM(O29:O33)</f>
        <v>4</v>
      </c>
      <c r="P34" s="1086">
        <f>SUM(P29:P33)</f>
        <v>4</v>
      </c>
      <c r="Q34" s="1058">
        <f>SUM(Q29:Q33)</f>
        <v>2</v>
      </c>
      <c r="S34" s="1042"/>
    </row>
    <row r="35" spans="1:19" ht="13.5" customHeight="1" x14ac:dyDescent="0.2">
      <c r="A35" s="1075">
        <v>5</v>
      </c>
      <c r="B35" s="1077" t="s">
        <v>79</v>
      </c>
      <c r="C35" s="1077" t="s">
        <v>2461</v>
      </c>
      <c r="D35" s="1838">
        <v>3.25</v>
      </c>
      <c r="E35" s="1840">
        <v>2.3833333333333333</v>
      </c>
      <c r="F35" s="1838">
        <v>3.1166666666666667</v>
      </c>
      <c r="G35" s="1044">
        <v>2.8499999999999996</v>
      </c>
      <c r="H35" s="1084">
        <v>3.3</v>
      </c>
      <c r="I35" s="48"/>
      <c r="J35" s="48"/>
      <c r="K35" s="48"/>
      <c r="L35" s="48"/>
      <c r="M35" s="1039"/>
      <c r="N35" s="1039"/>
      <c r="O35" s="1039"/>
      <c r="P35" s="1039"/>
      <c r="Q35" s="1039"/>
      <c r="S35" s="1042"/>
    </row>
    <row r="36" spans="1:19" ht="13.5" customHeight="1" x14ac:dyDescent="0.2">
      <c r="A36" s="1075">
        <v>5</v>
      </c>
      <c r="B36" s="1863" t="s">
        <v>80</v>
      </c>
      <c r="C36" s="1864" t="s">
        <v>2461</v>
      </c>
      <c r="D36" s="1839" t="s">
        <v>501</v>
      </c>
      <c r="E36" s="1839" t="s">
        <v>501</v>
      </c>
      <c r="F36" s="1839" t="s">
        <v>501</v>
      </c>
      <c r="G36" s="1044">
        <v>1.8</v>
      </c>
      <c r="H36" s="1844">
        <v>1.8</v>
      </c>
      <c r="I36" s="48"/>
      <c r="J36" s="48"/>
      <c r="K36" s="1061" t="s">
        <v>357</v>
      </c>
      <c r="L36" s="1061"/>
      <c r="M36" s="1060">
        <v>2007</v>
      </c>
      <c r="N36" s="1060">
        <v>2008</v>
      </c>
      <c r="O36" s="1060">
        <v>2009</v>
      </c>
      <c r="P36" s="1060">
        <v>2010</v>
      </c>
      <c r="Q36" s="1060">
        <v>2011</v>
      </c>
      <c r="S36" s="1042"/>
    </row>
    <row r="37" spans="1:19" ht="13.5" customHeight="1" x14ac:dyDescent="0.2">
      <c r="A37" s="1075">
        <v>5</v>
      </c>
      <c r="B37" s="1863" t="s">
        <v>81</v>
      </c>
      <c r="C37" s="1864" t="s">
        <v>2461</v>
      </c>
      <c r="D37" s="1839" t="s">
        <v>501</v>
      </c>
      <c r="E37" s="1839" t="s">
        <v>501</v>
      </c>
      <c r="F37" s="1839" t="s">
        <v>501</v>
      </c>
      <c r="G37" s="1044">
        <v>3.6</v>
      </c>
      <c r="H37" s="1844">
        <v>3.6</v>
      </c>
      <c r="I37" s="48"/>
      <c r="J37" s="48"/>
      <c r="K37" s="172" t="s">
        <v>2539</v>
      </c>
      <c r="L37" s="1059" t="s">
        <v>2274</v>
      </c>
      <c r="M37" s="1031">
        <f>COUNTIFS($D$35:$D$72,"&lt;=2,5")</f>
        <v>0</v>
      </c>
      <c r="N37" s="1031">
        <f>COUNTIFS($E$35:$E$72,"&lt;=2,5")</f>
        <v>1</v>
      </c>
      <c r="O37" s="1031">
        <f>COUNTIFS($F$35:$F$72,"&lt;=2,5")</f>
        <v>1</v>
      </c>
      <c r="P37" s="1031">
        <f>COUNTIFS($G$35:$G$72,"&lt;=2,5")</f>
        <v>3</v>
      </c>
      <c r="Q37" s="1031">
        <f>COUNTIFS($H$35:$H$72,"&lt;=2,5")</f>
        <v>7</v>
      </c>
    </row>
    <row r="38" spans="1:19" ht="13.5" customHeight="1" x14ac:dyDescent="0.2">
      <c r="A38" s="1075">
        <v>5</v>
      </c>
      <c r="B38" s="1052" t="s">
        <v>82</v>
      </c>
      <c r="C38" s="1077" t="s">
        <v>2461</v>
      </c>
      <c r="D38" s="1836">
        <v>4.0333333333333332</v>
      </c>
      <c r="E38" s="1838">
        <v>3.3166666666666664</v>
      </c>
      <c r="F38" s="1838">
        <v>3.15</v>
      </c>
      <c r="G38" s="1044">
        <v>2.4499999999999997</v>
      </c>
      <c r="H38" s="1084">
        <v>2.8</v>
      </c>
      <c r="I38" s="48"/>
      <c r="J38" s="48"/>
      <c r="K38" s="172" t="s">
        <v>2538</v>
      </c>
      <c r="L38" s="1036" t="s">
        <v>1562</v>
      </c>
      <c r="M38" s="1031">
        <f>COUNTIFS($D$35:$D$72,"&gt;2,51 ", $D$35:$D$72,"&lt;=3,729")</f>
        <v>4</v>
      </c>
      <c r="N38" s="1031">
        <f>COUNTIFS($E$35:$E$72,"&gt;2,51 ", $E$35:$E$72,"&lt;=3,729")</f>
        <v>4</v>
      </c>
      <c r="O38" s="1031">
        <f>COUNTIFS($F$35:$F$72,"&gt;2,51 ", $F$35:$F$72,"&lt;=3,729")</f>
        <v>4</v>
      </c>
      <c r="P38" s="1031">
        <f>COUNTIFS($G$35:$G$72,"&gt;2,51 ", $G$35:$G$72,"&lt;=3,729")</f>
        <v>8</v>
      </c>
      <c r="Q38" s="1031">
        <f>COUNTIFS($H$35:$H$72,"&gt;2,51 ", $H$35:$H$72,"&lt;=3,729")</f>
        <v>19</v>
      </c>
      <c r="S38" s="1042"/>
    </row>
    <row r="39" spans="1:19" ht="13.5" customHeight="1" x14ac:dyDescent="0.2">
      <c r="A39" s="1075">
        <v>5</v>
      </c>
      <c r="B39" s="1077" t="s">
        <v>84</v>
      </c>
      <c r="C39" s="1077" t="s">
        <v>2461</v>
      </c>
      <c r="D39" s="1837">
        <v>6.4666666666666659</v>
      </c>
      <c r="E39" s="1837">
        <v>5.2</v>
      </c>
      <c r="F39" s="1837">
        <v>5.7333333333333343</v>
      </c>
      <c r="G39" s="1044">
        <v>5.3999999999999995</v>
      </c>
      <c r="H39" s="1084">
        <v>3.6</v>
      </c>
      <c r="I39" s="48"/>
      <c r="J39" s="48"/>
      <c r="K39" s="172" t="s">
        <v>2537</v>
      </c>
      <c r="L39" s="1035" t="s">
        <v>487</v>
      </c>
      <c r="M39" s="1031">
        <f>COUNTIFS($D$35:$D$72,"&gt;3,35 ", $D$35:$D$72,"&lt;=4,5")</f>
        <v>6</v>
      </c>
      <c r="N39" s="1031">
        <f>COUNTIFS($E$35:$E$72,"&gt;3,35 ", $E$35:$E$72,"&lt;=4,5")</f>
        <v>5</v>
      </c>
      <c r="O39" s="1031">
        <f>COUNTIFS($F$35:$F$72,"&gt;3,35 ", $F$35:$F$72,"&lt;=4,5")</f>
        <v>3</v>
      </c>
      <c r="P39" s="1031">
        <f>COUNTIFS($G$35:$G$72,"&gt;3,35 ", $G$35:$G$72,"&lt;=4,5")</f>
        <v>8</v>
      </c>
      <c r="Q39" s="1031">
        <f>COUNTIFS($H$35:$H$72,"&gt;3,35 ", $H$35:$H$72,"&lt;=4,5")</f>
        <v>8</v>
      </c>
      <c r="S39" s="1042"/>
    </row>
    <row r="40" spans="1:19" ht="13.5" customHeight="1" x14ac:dyDescent="0.2">
      <c r="A40" s="1075">
        <v>5</v>
      </c>
      <c r="B40" s="1077" t="s">
        <v>85</v>
      </c>
      <c r="C40" s="1077" t="s">
        <v>2461</v>
      </c>
      <c r="D40" s="1837">
        <v>6.52</v>
      </c>
      <c r="E40" s="1837">
        <v>5.9333333333333336</v>
      </c>
      <c r="F40" s="1837">
        <v>6.4666666666666659</v>
      </c>
      <c r="G40" s="1044">
        <v>5.9333333333333336</v>
      </c>
      <c r="H40" s="1084">
        <v>3.1</v>
      </c>
      <c r="I40" s="48"/>
      <c r="J40" s="48"/>
      <c r="K40" s="172" t="s">
        <v>2536</v>
      </c>
      <c r="L40" s="1034" t="s">
        <v>486</v>
      </c>
      <c r="M40" s="1031">
        <f>COUNTIFS($D$35:$D$72,"&gt;4,51 ", $D$35:$D$72,"&lt;=6,7")</f>
        <v>9</v>
      </c>
      <c r="N40" s="1031">
        <f>COUNTIFS($E$35:$E$72,"&gt;4,51 ", $E$35:$E$72,"&lt;=6,7")</f>
        <v>13</v>
      </c>
      <c r="O40" s="1031">
        <f>COUNTIFS($F$35:$F$72,"&gt;4,51 ", $F$35:$F$72,"&lt;=6,7")</f>
        <v>10</v>
      </c>
      <c r="P40" s="1031">
        <f>COUNTIFS($G$35:$G$72,"&gt;4,51 ", $G$35:$G$72,"&lt;=6,7")</f>
        <v>9</v>
      </c>
      <c r="Q40" s="1031">
        <f>COUNTIFS($H$35:$H$72,"&gt;4,51 ", $H$35:$H$72,"&lt;=6,7")</f>
        <v>4</v>
      </c>
      <c r="S40" s="1042"/>
    </row>
    <row r="41" spans="1:19" ht="13.5" customHeight="1" x14ac:dyDescent="0.2">
      <c r="A41" s="1075">
        <v>5</v>
      </c>
      <c r="B41" s="1077" t="s">
        <v>89</v>
      </c>
      <c r="C41" s="1077" t="s">
        <v>2458</v>
      </c>
      <c r="D41" s="1839" t="s">
        <v>501</v>
      </c>
      <c r="E41" s="1836">
        <v>4.2</v>
      </c>
      <c r="F41" s="1837">
        <v>4.5999999999999996</v>
      </c>
      <c r="G41" s="1044">
        <v>5.4666666666666677</v>
      </c>
      <c r="H41" s="1084">
        <v>3.5</v>
      </c>
      <c r="I41" s="48"/>
      <c r="J41" s="48"/>
      <c r="K41" s="172" t="s">
        <v>2535</v>
      </c>
      <c r="L41" s="1032" t="s">
        <v>2254</v>
      </c>
      <c r="M41" s="1031">
        <f>COUNTIFS($D$35:$D$72,"&gt;=6,8")</f>
        <v>4</v>
      </c>
      <c r="N41" s="1031">
        <f>COUNTIFS($E$35:$E$72,"&gt;=6,8")</f>
        <v>2</v>
      </c>
      <c r="O41" s="1031">
        <f>COUNTIFS($F$35:$F$72,"&gt;=6,8")</f>
        <v>7</v>
      </c>
      <c r="P41" s="1031">
        <f>COUNTIFS($G$35:$G$72,"&gt;=6,8")</f>
        <v>4</v>
      </c>
      <c r="Q41" s="1031">
        <f>COUNTIFS($H$35:$H$72,"&gt;=6,8")</f>
        <v>3</v>
      </c>
      <c r="S41" s="1042"/>
    </row>
    <row r="42" spans="1:19" ht="13.5" customHeight="1" x14ac:dyDescent="0.2">
      <c r="A42" s="1075">
        <v>5</v>
      </c>
      <c r="B42" s="1865" t="s">
        <v>91</v>
      </c>
      <c r="C42" s="1052" t="s">
        <v>2458</v>
      </c>
      <c r="D42" s="1839" t="s">
        <v>501</v>
      </c>
      <c r="E42" s="1839" t="s">
        <v>501</v>
      </c>
      <c r="F42" s="1839" t="s">
        <v>501</v>
      </c>
      <c r="G42" s="1044" t="s">
        <v>501</v>
      </c>
      <c r="H42" s="1084">
        <v>2.2999999999999998</v>
      </c>
      <c r="I42" s="48"/>
      <c r="J42" s="48"/>
      <c r="K42" s="2457" t="s">
        <v>354</v>
      </c>
      <c r="L42" s="2457"/>
      <c r="M42" s="1058">
        <f>SUM(M37:M41)</f>
        <v>23</v>
      </c>
      <c r="N42" s="1058">
        <f>SUM(N37:N41)</f>
        <v>25</v>
      </c>
      <c r="O42" s="1058">
        <f>SUM(O37:O41)</f>
        <v>25</v>
      </c>
      <c r="P42" s="1058">
        <f>SUM(P37:P41)</f>
        <v>32</v>
      </c>
      <c r="Q42" s="1058">
        <f>SUM(Q37:Q41)</f>
        <v>41</v>
      </c>
      <c r="S42" s="1042"/>
    </row>
    <row r="43" spans="1:19" ht="13.5" customHeight="1" x14ac:dyDescent="0.2">
      <c r="A43" s="1075">
        <v>5</v>
      </c>
      <c r="B43" s="1052" t="s">
        <v>93</v>
      </c>
      <c r="C43" s="1052" t="s">
        <v>2458</v>
      </c>
      <c r="D43" s="1837">
        <v>4.8499999999999996</v>
      </c>
      <c r="E43" s="1837">
        <v>6.08</v>
      </c>
      <c r="F43" s="1837">
        <v>5.7</v>
      </c>
      <c r="G43" s="1044">
        <v>5.3</v>
      </c>
      <c r="H43" s="1084">
        <v>2.9</v>
      </c>
      <c r="I43" s="48"/>
      <c r="J43" s="48"/>
      <c r="M43" s="1039"/>
      <c r="N43" s="1039"/>
      <c r="O43" s="1039"/>
      <c r="P43" s="1039"/>
      <c r="Q43" s="1039"/>
      <c r="S43" s="1042"/>
    </row>
    <row r="44" spans="1:19" ht="13.5" customHeight="1" x14ac:dyDescent="0.2">
      <c r="A44" s="1075">
        <v>5</v>
      </c>
      <c r="B44" s="1052" t="s">
        <v>97</v>
      </c>
      <c r="C44" s="1052" t="s">
        <v>2455</v>
      </c>
      <c r="D44" s="1837">
        <v>5.166666666666667</v>
      </c>
      <c r="E44" s="1837">
        <v>4.6833333333333336</v>
      </c>
      <c r="F44" s="1836">
        <v>3.7833333333333332</v>
      </c>
      <c r="G44" s="1044">
        <v>4.3166666666666664</v>
      </c>
      <c r="H44" s="1084">
        <v>4.9000000000000004</v>
      </c>
      <c r="I44" s="48"/>
      <c r="J44" s="48"/>
      <c r="M44" s="1039"/>
      <c r="N44" s="1039"/>
      <c r="O44" s="1039"/>
      <c r="P44" s="1039"/>
      <c r="Q44" s="1039"/>
      <c r="S44" s="1042"/>
    </row>
    <row r="45" spans="1:19" ht="13.5" customHeight="1" x14ac:dyDescent="0.2">
      <c r="A45" s="1075">
        <v>5</v>
      </c>
      <c r="B45" s="1052" t="s">
        <v>98</v>
      </c>
      <c r="C45" s="1052" t="s">
        <v>2455</v>
      </c>
      <c r="D45" s="1839" t="s">
        <v>501</v>
      </c>
      <c r="E45" s="1845">
        <v>8.4333333333333336</v>
      </c>
      <c r="F45" s="1845">
        <v>9.2333333333333325</v>
      </c>
      <c r="G45" s="1044">
        <v>9.4666666666666668</v>
      </c>
      <c r="H45" s="1084">
        <v>9.8000000000000007</v>
      </c>
      <c r="I45" s="48"/>
      <c r="J45" s="48"/>
      <c r="K45" s="1061" t="s">
        <v>357</v>
      </c>
      <c r="L45" s="1061"/>
      <c r="M45" s="1060">
        <v>2007</v>
      </c>
      <c r="N45" s="1060">
        <v>2008</v>
      </c>
      <c r="O45" s="1060">
        <v>2009</v>
      </c>
      <c r="P45" s="1060">
        <v>2010</v>
      </c>
      <c r="Q45" s="1060">
        <v>2011</v>
      </c>
      <c r="S45" s="1042"/>
    </row>
    <row r="46" spans="1:19" ht="13.5" customHeight="1" x14ac:dyDescent="0.2">
      <c r="A46" s="1075">
        <v>5</v>
      </c>
      <c r="B46" s="1052" t="s">
        <v>101</v>
      </c>
      <c r="C46" s="1052" t="s">
        <v>2455</v>
      </c>
      <c r="D46" s="1837">
        <v>5.2666666666666666</v>
      </c>
      <c r="E46" s="1837">
        <v>6.2</v>
      </c>
      <c r="F46" s="1837">
        <v>6.1333333333333329</v>
      </c>
      <c r="G46" s="1044">
        <v>6.7</v>
      </c>
      <c r="H46" s="1084">
        <v>4.4000000000000004</v>
      </c>
      <c r="I46" s="48"/>
      <c r="J46" s="48"/>
      <c r="K46" s="172" t="s">
        <v>2539</v>
      </c>
      <c r="L46" s="1059" t="s">
        <v>2274</v>
      </c>
      <c r="M46" s="1031">
        <f>COUNTIFS($D$73:$D$104,"&lt;=2,5")</f>
        <v>1</v>
      </c>
      <c r="N46" s="1031">
        <f>COUNTIFS($E$73:$E$104,"&lt;=2,5")</f>
        <v>1</v>
      </c>
      <c r="O46" s="1031">
        <f>COUNTIFS($F$73:$F$104,"&lt;=2,5")</f>
        <v>1</v>
      </c>
      <c r="P46" s="1031">
        <f>COUNTIFS($G$73:$G$104,"&lt;=2,5")</f>
        <v>1</v>
      </c>
      <c r="Q46" s="1031">
        <f>COUNTIFS($H$73:$H$104,"&lt;=2,5")</f>
        <v>2</v>
      </c>
      <c r="S46" s="1042"/>
    </row>
    <row r="47" spans="1:19" ht="13.5" customHeight="1" x14ac:dyDescent="0.2">
      <c r="A47" s="1074">
        <v>5</v>
      </c>
      <c r="B47" s="1052" t="s">
        <v>105</v>
      </c>
      <c r="C47" s="1065" t="s">
        <v>2453</v>
      </c>
      <c r="D47" s="1044" t="s">
        <v>501</v>
      </c>
      <c r="E47" s="1044" t="s">
        <v>501</v>
      </c>
      <c r="F47" s="1044" t="s">
        <v>501</v>
      </c>
      <c r="G47" s="1044">
        <v>3.5</v>
      </c>
      <c r="H47" s="1084">
        <v>2.7</v>
      </c>
      <c r="I47" s="48"/>
      <c r="J47" s="48"/>
      <c r="K47" s="172" t="s">
        <v>2538</v>
      </c>
      <c r="L47" s="1036" t="s">
        <v>1562</v>
      </c>
      <c r="M47" s="1031">
        <f>COUNTIFS($D$73:$D$104,"&gt;2,51 ", $D$73:$D$104,"&lt;=3,1049")</f>
        <v>1</v>
      </c>
      <c r="N47" s="1031">
        <f>COUNTIFS($E$73:$E$104,"&gt;2,51 ", $E$73:$E$104,"&lt;=3,1049")</f>
        <v>2</v>
      </c>
      <c r="O47" s="1031">
        <f>COUNTIFS($F$73:$F$104,"&gt;2,51 ", $F$73:$F$104,"&lt;=3,1049")</f>
        <v>2</v>
      </c>
      <c r="P47" s="1031">
        <f>COUNTIFS($G$73:$G$104,"&gt;2,51 ", $G$73:$G$104,"&lt;=3,1049")</f>
        <v>1</v>
      </c>
      <c r="Q47" s="1031">
        <f>COUNTIFS($H$73:$H$104,"&gt;2,51 ", $H$73:$H$104,"&lt;=3,1049")</f>
        <v>1</v>
      </c>
      <c r="S47" s="1042"/>
    </row>
    <row r="48" spans="1:19" ht="13.5" customHeight="1" x14ac:dyDescent="0.2">
      <c r="A48" s="1075">
        <v>5</v>
      </c>
      <c r="B48" s="1052" t="s">
        <v>107</v>
      </c>
      <c r="C48" s="1052" t="s">
        <v>2453</v>
      </c>
      <c r="D48" s="1836">
        <v>4.4000000000000004</v>
      </c>
      <c r="E48" s="1837">
        <v>6.333333333333333</v>
      </c>
      <c r="F48" s="1845">
        <v>6.8333333333333348</v>
      </c>
      <c r="G48" s="1044">
        <v>6.8000000000000007</v>
      </c>
      <c r="H48" s="1084">
        <v>3.1</v>
      </c>
      <c r="I48" s="48"/>
      <c r="J48" s="48"/>
      <c r="K48" s="172" t="s">
        <v>2537</v>
      </c>
      <c r="L48" s="1035" t="s">
        <v>487</v>
      </c>
      <c r="M48" s="1031">
        <f>COUNTIFS($D$73:$D$104,"&gt;3,73 ", $D$73:$D$104,"&lt;=4,5")</f>
        <v>4</v>
      </c>
      <c r="N48" s="1031">
        <f>COUNTIFS($E$73:$E$104,"&gt;3,73 ", $E$73:$E$104,"&lt;=4,5")</f>
        <v>6</v>
      </c>
      <c r="O48" s="1031">
        <f>COUNTIFS($F$73:$F$104,"&gt;3,73 ", $F$73:$F$104,"&lt;=4,5")</f>
        <v>7</v>
      </c>
      <c r="P48" s="1031">
        <f>COUNTIFS($G$73:$G$104,"&gt;3,73 ", $G$73:$G$104,"&lt;=4,5")</f>
        <v>2</v>
      </c>
      <c r="Q48" s="1031">
        <f>COUNTIFS($H$73:$H$104,"&gt;3,73 ", $H$73:$H$104,"&lt;=4,5")</f>
        <v>5</v>
      </c>
      <c r="S48" s="1042"/>
    </row>
    <row r="49" spans="1:19" ht="13.5" customHeight="1" x14ac:dyDescent="0.2">
      <c r="A49" s="1075">
        <v>5</v>
      </c>
      <c r="B49" s="1052" t="s">
        <v>109</v>
      </c>
      <c r="C49" s="1052" t="s">
        <v>2453</v>
      </c>
      <c r="D49" s="1836">
        <v>3.4</v>
      </c>
      <c r="E49" s="1836">
        <v>4.0166666666666666</v>
      </c>
      <c r="F49" s="1836">
        <v>3.35</v>
      </c>
      <c r="G49" s="1044">
        <v>3.4666666666666668</v>
      </c>
      <c r="H49" s="1084">
        <v>2.1</v>
      </c>
      <c r="I49" s="48"/>
      <c r="J49" s="48"/>
      <c r="K49" s="172" t="s">
        <v>2536</v>
      </c>
      <c r="L49" s="1034" t="s">
        <v>486</v>
      </c>
      <c r="M49" s="1031">
        <f>COUNTIFS($D$73:$D$104,"&gt;4,51 ", $D$73:$D$104,"&lt;=6,7")</f>
        <v>10</v>
      </c>
      <c r="N49" s="1031">
        <f>COUNTIFS($E$73:$E$104,"&gt;4,51 ", $E$73:$E$104,"&lt;=6,7")</f>
        <v>7</v>
      </c>
      <c r="O49" s="1031">
        <f>COUNTIFS($F$73:$F$104,"&gt;4,51 ", $F$73:$F$104,"&lt;=6,7")</f>
        <v>12</v>
      </c>
      <c r="P49" s="1031">
        <f>COUNTIFS($G$73:$G$104,"&gt;4,51 ", $G$73:$G$104,"&lt;=6,7")</f>
        <v>14</v>
      </c>
      <c r="Q49" s="1031">
        <f>COUNTIFS($H$73:$H$104,"&gt;4,51 ", $H$73:$H$104,"&lt;=6,7")</f>
        <v>5</v>
      </c>
      <c r="S49" s="1042"/>
    </row>
    <row r="50" spans="1:19" ht="13.5" customHeight="1" x14ac:dyDescent="0.2">
      <c r="A50" s="1074">
        <v>5</v>
      </c>
      <c r="B50" s="1052" t="s">
        <v>63</v>
      </c>
      <c r="C50" s="1051" t="s">
        <v>2452</v>
      </c>
      <c r="D50" s="1044" t="s">
        <v>501</v>
      </c>
      <c r="E50" s="1044" t="s">
        <v>501</v>
      </c>
      <c r="F50" s="1044" t="s">
        <v>501</v>
      </c>
      <c r="G50" s="1044">
        <v>3.7333333333333329</v>
      </c>
      <c r="H50" s="1843">
        <v>2.6</v>
      </c>
      <c r="I50" s="48"/>
      <c r="J50" s="48"/>
      <c r="K50" s="172" t="s">
        <v>2535</v>
      </c>
      <c r="L50" s="1032" t="s">
        <v>2254</v>
      </c>
      <c r="M50" s="1031">
        <f>COUNTIFS($D$73:$D$104,"&gt;=6,8")</f>
        <v>6</v>
      </c>
      <c r="N50" s="1031">
        <f>COUNTIFS($E$73:$E$104,"&gt;=6,8")</f>
        <v>7</v>
      </c>
      <c r="O50" s="1031">
        <f>COUNTIFS($F$73:$F$104,"&gt;=6,8")</f>
        <v>4</v>
      </c>
      <c r="P50" s="1031">
        <f>COUNTIFS($G$73:$G$104,"&gt;=6,8")</f>
        <v>6</v>
      </c>
      <c r="Q50" s="1031">
        <f>COUNTIFS($H$73:$H$104,"&gt;=6,8")</f>
        <v>2</v>
      </c>
      <c r="S50" s="1042"/>
    </row>
    <row r="51" spans="1:19" ht="13.5" customHeight="1" x14ac:dyDescent="0.2">
      <c r="A51" s="1074">
        <v>5</v>
      </c>
      <c r="B51" s="1865" t="s">
        <v>60</v>
      </c>
      <c r="C51" s="1051" t="s">
        <v>2451</v>
      </c>
      <c r="D51" s="1044" t="s">
        <v>501</v>
      </c>
      <c r="E51" s="1044" t="s">
        <v>501</v>
      </c>
      <c r="F51" s="1044" t="s">
        <v>501</v>
      </c>
      <c r="G51" s="1044" t="s">
        <v>501</v>
      </c>
      <c r="H51" s="1843">
        <v>3.4</v>
      </c>
      <c r="I51" s="48"/>
      <c r="J51" s="48"/>
      <c r="K51" s="2457" t="s">
        <v>362</v>
      </c>
      <c r="L51" s="2457"/>
      <c r="M51" s="1058">
        <f>SUM(M46:M50)</f>
        <v>22</v>
      </c>
      <c r="N51" s="1058">
        <f>SUM(N46:N50)</f>
        <v>23</v>
      </c>
      <c r="O51" s="1058">
        <f>SUM(O46:O50)</f>
        <v>26</v>
      </c>
      <c r="P51" s="1058">
        <f>SUM(P46:P50)</f>
        <v>24</v>
      </c>
      <c r="Q51" s="1058">
        <f>SUM(Q46:Q50)</f>
        <v>15</v>
      </c>
      <c r="S51" s="1085" t="s">
        <v>2548</v>
      </c>
    </row>
    <row r="52" spans="1:19" ht="13.5" customHeight="1" x14ac:dyDescent="0.2">
      <c r="A52" s="1074">
        <v>5</v>
      </c>
      <c r="B52" s="1865" t="s">
        <v>136</v>
      </c>
      <c r="C52" s="1051" t="s">
        <v>2448</v>
      </c>
      <c r="D52" s="1044" t="s">
        <v>501</v>
      </c>
      <c r="E52" s="1044" t="s">
        <v>501</v>
      </c>
      <c r="F52" s="1044" t="s">
        <v>501</v>
      </c>
      <c r="G52" s="1044" t="s">
        <v>501</v>
      </c>
      <c r="H52" s="1846" t="s">
        <v>2243</v>
      </c>
      <c r="I52" s="48"/>
      <c r="J52" s="48"/>
      <c r="M52" s="1039"/>
      <c r="N52" s="1039"/>
      <c r="O52" s="1039"/>
      <c r="P52" s="1039"/>
      <c r="Q52" s="1039"/>
      <c r="S52" s="1042"/>
    </row>
    <row r="53" spans="1:19" ht="13.5" customHeight="1" x14ac:dyDescent="0.2">
      <c r="A53" s="1075">
        <v>5</v>
      </c>
      <c r="B53" s="1052" t="s">
        <v>141</v>
      </c>
      <c r="C53" s="1052" t="s">
        <v>2448</v>
      </c>
      <c r="D53" s="1836">
        <v>3.3666666666666667</v>
      </c>
      <c r="E53" s="1838">
        <v>2.8666666666666667</v>
      </c>
      <c r="F53" s="1837">
        <v>5.166666666666667</v>
      </c>
      <c r="G53" s="1044">
        <v>3.0333333333333332</v>
      </c>
      <c r="H53" s="1843">
        <v>2.8</v>
      </c>
      <c r="I53" s="48"/>
      <c r="J53" s="48"/>
      <c r="M53" s="1039"/>
      <c r="N53" s="1039"/>
      <c r="O53" s="1039"/>
      <c r="P53" s="1039"/>
      <c r="Q53" s="1039"/>
      <c r="S53" s="1042"/>
    </row>
    <row r="54" spans="1:19" ht="13.5" customHeight="1" x14ac:dyDescent="0.2">
      <c r="A54" s="1075">
        <v>5</v>
      </c>
      <c r="B54" s="1052" t="s">
        <v>113</v>
      </c>
      <c r="C54" s="1052" t="s">
        <v>2447</v>
      </c>
      <c r="D54" s="1837">
        <v>5.05</v>
      </c>
      <c r="E54" s="1837">
        <v>4.5999999999999996</v>
      </c>
      <c r="F54" s="1837">
        <v>6.6</v>
      </c>
      <c r="G54" s="1044">
        <v>3.7333333333333329</v>
      </c>
      <c r="H54" s="1084">
        <v>3.3</v>
      </c>
      <c r="I54" s="48"/>
      <c r="J54" s="48"/>
      <c r="K54" s="1061" t="s">
        <v>357</v>
      </c>
      <c r="L54" s="1061"/>
      <c r="M54" s="1060">
        <v>2007</v>
      </c>
      <c r="N54" s="1060">
        <v>2008</v>
      </c>
      <c r="O54" s="1060">
        <v>2009</v>
      </c>
      <c r="P54" s="1060">
        <v>2010</v>
      </c>
      <c r="Q54" s="1060">
        <v>2011</v>
      </c>
      <c r="S54" s="1042"/>
    </row>
    <row r="55" spans="1:19" ht="13.5" customHeight="1" x14ac:dyDescent="0.2">
      <c r="A55" s="1075">
        <v>5</v>
      </c>
      <c r="B55" s="1052" t="s">
        <v>114</v>
      </c>
      <c r="C55" s="1052" t="s">
        <v>2447</v>
      </c>
      <c r="D55" s="1837">
        <v>6.4833333333333343</v>
      </c>
      <c r="E55" s="1837">
        <v>6.4</v>
      </c>
      <c r="F55" s="1845">
        <v>7.3666666666666671</v>
      </c>
      <c r="G55" s="1044">
        <v>5.6333333333333337</v>
      </c>
      <c r="H55" s="1084">
        <v>5.5</v>
      </c>
      <c r="I55" s="48"/>
      <c r="J55" s="48"/>
      <c r="K55" s="172" t="s">
        <v>2539</v>
      </c>
      <c r="L55" s="1059" t="s">
        <v>2274</v>
      </c>
      <c r="M55" s="1031">
        <f>COUNTIFS($D$105:$D$111,"&lt;=2,5")</f>
        <v>0</v>
      </c>
      <c r="N55" s="1031">
        <f>COUNTIFS($E$105:$E$111,"&lt;=2,5")</f>
        <v>0</v>
      </c>
      <c r="O55" s="1031">
        <f>COUNTIFS($F$105:$F$111,"&lt;=2,5")</f>
        <v>0</v>
      </c>
      <c r="P55" s="1031">
        <f>COUNTIFS($G$105:$G$111,"&lt;=2,5")</f>
        <v>0</v>
      </c>
      <c r="Q55" s="1031">
        <f>COUNTIFS($H$105:$H$111,"&lt;=2,5")</f>
        <v>3</v>
      </c>
      <c r="S55" s="1042"/>
    </row>
    <row r="56" spans="1:19" ht="13.5" customHeight="1" x14ac:dyDescent="0.2">
      <c r="A56" s="1075">
        <v>5</v>
      </c>
      <c r="B56" s="1865" t="s">
        <v>115</v>
      </c>
      <c r="C56" s="1052" t="s">
        <v>2447</v>
      </c>
      <c r="D56" s="1839" t="s">
        <v>501</v>
      </c>
      <c r="E56" s="1839" t="s">
        <v>501</v>
      </c>
      <c r="F56" s="1839" t="s">
        <v>501</v>
      </c>
      <c r="G56" s="1044" t="s">
        <v>501</v>
      </c>
      <c r="H56" s="1084">
        <v>2.1</v>
      </c>
      <c r="I56" s="48"/>
      <c r="J56" s="48"/>
      <c r="K56" s="172" t="s">
        <v>2538</v>
      </c>
      <c r="L56" s="1036" t="s">
        <v>1562</v>
      </c>
      <c r="M56" s="1031">
        <f>COUNTIFS($D$105:$D$111,"&gt;2,51 ", $D$105:$D$111,"&lt;=3,1119")</f>
        <v>2</v>
      </c>
      <c r="N56" s="1031">
        <f>COUNTIFS($E$105:$E$111,"&gt;2,51 ", $E$105:$E$111,"&lt;=3,1119")</f>
        <v>1</v>
      </c>
      <c r="O56" s="1031">
        <f>COUNTIFS($F$105:$F$111,"&gt;2,51 ", $F$105:$F$111,"&lt;=3,1119")</f>
        <v>0</v>
      </c>
      <c r="P56" s="1031">
        <f>COUNTIFS($G$105:$G$111,"&gt;2,51 ", $G$105:$G$111,"&lt;=3,1119")</f>
        <v>1</v>
      </c>
      <c r="Q56" s="1031">
        <f>COUNTIFS($H$105:$H$111,"&gt;2,51 ", $H$105:$H$111,"&lt;=3,1119")</f>
        <v>0</v>
      </c>
      <c r="S56" s="1042"/>
    </row>
    <row r="57" spans="1:19" ht="13.5" customHeight="1" x14ac:dyDescent="0.2">
      <c r="A57" s="1075">
        <v>5</v>
      </c>
      <c r="B57" s="1865" t="s">
        <v>116</v>
      </c>
      <c r="C57" s="1052" t="s">
        <v>2447</v>
      </c>
      <c r="D57" s="1839" t="s">
        <v>501</v>
      </c>
      <c r="E57" s="1839" t="s">
        <v>501</v>
      </c>
      <c r="F57" s="1839" t="s">
        <v>501</v>
      </c>
      <c r="G57" s="1044" t="s">
        <v>501</v>
      </c>
      <c r="H57" s="1084">
        <v>1.8</v>
      </c>
      <c r="I57" s="48"/>
      <c r="J57" s="48"/>
      <c r="K57" s="172" t="s">
        <v>2537</v>
      </c>
      <c r="L57" s="1035" t="s">
        <v>487</v>
      </c>
      <c r="M57" s="1031">
        <f>COUNTIFS($D$105:$D$111,"&gt;3,105 ", $D$105:$D$111,"&lt;=4,5")</f>
        <v>1</v>
      </c>
      <c r="N57" s="1031">
        <f>COUNTIFS($E$105:$E$111,"&gt;3,105 ", $E$105:$E$111,"&lt;=4,5")</f>
        <v>1</v>
      </c>
      <c r="O57" s="1031">
        <f>COUNTIFS($F$105:$F$111,"&gt;3,105 ", $F$105:$F$111,"&lt;=4,5")</f>
        <v>1</v>
      </c>
      <c r="P57" s="1031">
        <f>COUNTIFS($G$105:$G$111,"&gt;3,105 ", $G$105:$G$111,"&lt;=4,5")</f>
        <v>3</v>
      </c>
      <c r="Q57" s="1031">
        <f>COUNTIFS($H$105:$H$111,"&gt;3,105 ", $H$105:$H$111,"&lt;=4,5")</f>
        <v>1</v>
      </c>
      <c r="S57" s="1042"/>
    </row>
    <row r="58" spans="1:19" ht="13.5" customHeight="1" x14ac:dyDescent="0.2">
      <c r="A58" s="1075">
        <v>5</v>
      </c>
      <c r="B58" s="1052" t="s">
        <v>118</v>
      </c>
      <c r="C58" s="1052" t="s">
        <v>2447</v>
      </c>
      <c r="D58" s="1837">
        <v>5.25</v>
      </c>
      <c r="E58" s="1836">
        <v>3.98</v>
      </c>
      <c r="F58" s="1836">
        <v>3.9166666666666665</v>
      </c>
      <c r="G58" s="1044">
        <v>2.6</v>
      </c>
      <c r="H58" s="1084">
        <v>3.1</v>
      </c>
      <c r="I58" s="48"/>
      <c r="J58" s="48"/>
      <c r="K58" s="172" t="s">
        <v>2536</v>
      </c>
      <c r="L58" s="1034" t="s">
        <v>486</v>
      </c>
      <c r="M58" s="1031">
        <f>COUNTIFS($D$105:$D$111,"&gt;4,51 ", $D$105:$D$111,"&lt;=6,7")</f>
        <v>1</v>
      </c>
      <c r="N58" s="1031">
        <f>COUNTIFS($E$105:$E$111,"&gt;4,51 ", $E$105:$E$111,"&lt;=6,7")</f>
        <v>3</v>
      </c>
      <c r="O58" s="1031">
        <f>COUNTIFS($F$105:$F$111,"&gt;4,51 ", $F$105:$F$111,"&lt;=6,7")</f>
        <v>2</v>
      </c>
      <c r="P58" s="1031">
        <f>COUNTIFS($G$105:$G$111,"&gt;4,51 ", $G$105:$G$111,"&lt;=6,7")</f>
        <v>1</v>
      </c>
      <c r="Q58" s="1031">
        <f>COUNTIFS($H$105:$H$111,"&gt;4,51 ", $H$105:$H$111,"&lt;=6,7")</f>
        <v>0</v>
      </c>
      <c r="S58" s="1042"/>
    </row>
    <row r="59" spans="1:19" ht="13.5" customHeight="1" x14ac:dyDescent="0.2">
      <c r="A59" s="1075">
        <v>5</v>
      </c>
      <c r="B59" s="1052" t="s">
        <v>119</v>
      </c>
      <c r="C59" s="1052" t="s">
        <v>2447</v>
      </c>
      <c r="D59" s="1836">
        <v>3.35</v>
      </c>
      <c r="E59" s="1838">
        <v>3.0166666666666671</v>
      </c>
      <c r="F59" s="1840">
        <v>2.2999999999999998</v>
      </c>
      <c r="G59" s="1044">
        <v>2.6500000000000004</v>
      </c>
      <c r="H59" s="1084">
        <v>2.4</v>
      </c>
      <c r="I59" s="48"/>
      <c r="J59" s="48"/>
      <c r="K59" s="172" t="s">
        <v>2535</v>
      </c>
      <c r="L59" s="1032" t="s">
        <v>2254</v>
      </c>
      <c r="M59" s="1031">
        <f>COUNTIFS($D$105:$D$111,"&gt;=6,8")</f>
        <v>2</v>
      </c>
      <c r="N59" s="1031">
        <f>COUNTIFS($E$105:$E$111,"&gt;=6,8")</f>
        <v>1</v>
      </c>
      <c r="O59" s="1031">
        <f>COUNTIFS($F$105:$F$111,"&gt;=6,8")</f>
        <v>2</v>
      </c>
      <c r="P59" s="1031">
        <f>COUNTIFS($G$105:$G$111,"&gt;=6,8")</f>
        <v>2</v>
      </c>
      <c r="Q59" s="1031">
        <f>COUNTIFS($H$105:$H$111,"&gt;=6,8")</f>
        <v>0</v>
      </c>
      <c r="S59" s="1042"/>
    </row>
    <row r="60" spans="1:19" ht="13.5" customHeight="1" x14ac:dyDescent="0.2">
      <c r="A60" s="1075">
        <v>5</v>
      </c>
      <c r="B60" s="1052" t="s">
        <v>61</v>
      </c>
      <c r="C60" s="1052" t="s">
        <v>2446</v>
      </c>
      <c r="D60" s="1839" t="s">
        <v>501</v>
      </c>
      <c r="E60" s="1836">
        <v>3.55</v>
      </c>
      <c r="F60" s="1836">
        <v>3.48</v>
      </c>
      <c r="G60" s="1044">
        <v>3.1799999999999997</v>
      </c>
      <c r="H60" s="1083" t="s">
        <v>2244</v>
      </c>
      <c r="I60" s="48"/>
      <c r="J60" s="48"/>
      <c r="K60" s="2457" t="s">
        <v>363</v>
      </c>
      <c r="L60" s="2457"/>
      <c r="M60" s="1058">
        <f>SUM(M55:M59)</f>
        <v>6</v>
      </c>
      <c r="N60" s="1058">
        <f>SUM(N55:N59)</f>
        <v>6</v>
      </c>
      <c r="O60" s="1058">
        <f>SUM(O55:O59)</f>
        <v>5</v>
      </c>
      <c r="P60" s="1058">
        <f>SUM(P55:P59)</f>
        <v>7</v>
      </c>
      <c r="Q60" s="1058">
        <f>SUM(Q55:Q59)</f>
        <v>4</v>
      </c>
      <c r="S60" s="1042"/>
    </row>
    <row r="61" spans="1:19" ht="13.5" customHeight="1" x14ac:dyDescent="0.2">
      <c r="A61" s="1075">
        <v>5</v>
      </c>
      <c r="B61" s="1865" t="s">
        <v>69</v>
      </c>
      <c r="C61" s="1052" t="s">
        <v>2443</v>
      </c>
      <c r="D61" s="1839" t="s">
        <v>501</v>
      </c>
      <c r="E61" s="1839" t="s">
        <v>501</v>
      </c>
      <c r="F61" s="1839" t="s">
        <v>501</v>
      </c>
      <c r="G61" s="1044" t="s">
        <v>501</v>
      </c>
      <c r="H61" s="1053">
        <v>2.2999999999999998</v>
      </c>
      <c r="I61" s="48"/>
      <c r="J61" s="48"/>
      <c r="M61" s="1039"/>
      <c r="N61" s="1039"/>
      <c r="O61" s="1039"/>
      <c r="P61" s="1039"/>
      <c r="Q61" s="1039"/>
      <c r="S61" s="1042"/>
    </row>
    <row r="62" spans="1:19" ht="13.5" customHeight="1" x14ac:dyDescent="0.2">
      <c r="A62" s="1075">
        <v>5</v>
      </c>
      <c r="B62" s="1865" t="s">
        <v>120</v>
      </c>
      <c r="C62" s="1052" t="s">
        <v>2441</v>
      </c>
      <c r="D62" s="1839" t="s">
        <v>501</v>
      </c>
      <c r="E62" s="1839" t="s">
        <v>501</v>
      </c>
      <c r="F62" s="1839" t="s">
        <v>501</v>
      </c>
      <c r="G62" s="1044" t="s">
        <v>501</v>
      </c>
      <c r="H62" s="1053">
        <v>3.7</v>
      </c>
      <c r="I62" s="48"/>
      <c r="J62" s="48"/>
      <c r="M62" s="1039"/>
      <c r="N62" s="1039"/>
      <c r="O62" s="1039"/>
      <c r="P62" s="1039"/>
      <c r="Q62" s="1039"/>
      <c r="S62" s="1042"/>
    </row>
    <row r="63" spans="1:19" ht="13.5" customHeight="1" x14ac:dyDescent="0.2">
      <c r="A63" s="1075">
        <v>5</v>
      </c>
      <c r="B63" s="1077" t="s">
        <v>121</v>
      </c>
      <c r="C63" s="1077" t="s">
        <v>2441</v>
      </c>
      <c r="D63" s="1837">
        <v>6.333333333333333</v>
      </c>
      <c r="E63" s="1837">
        <v>6.6</v>
      </c>
      <c r="F63" s="1837">
        <v>6.3</v>
      </c>
      <c r="G63" s="1044">
        <v>5.6000000000000005</v>
      </c>
      <c r="H63" s="1053">
        <v>3.2</v>
      </c>
      <c r="I63" s="48"/>
      <c r="J63" s="48"/>
      <c r="K63" s="1061" t="s">
        <v>357</v>
      </c>
      <c r="L63" s="1061"/>
      <c r="M63" s="1060">
        <v>2007</v>
      </c>
      <c r="N63" s="1060">
        <v>2008</v>
      </c>
      <c r="O63" s="1060">
        <v>2009</v>
      </c>
      <c r="P63" s="1060">
        <v>2010</v>
      </c>
      <c r="Q63" s="1060">
        <v>2011</v>
      </c>
      <c r="S63" s="1042"/>
    </row>
    <row r="64" spans="1:19" ht="13.5" customHeight="1" x14ac:dyDescent="0.2">
      <c r="A64" s="1074">
        <v>5</v>
      </c>
      <c r="B64" s="1077" t="s">
        <v>129</v>
      </c>
      <c r="C64" s="1076" t="s">
        <v>2440</v>
      </c>
      <c r="D64" s="1044" t="s">
        <v>501</v>
      </c>
      <c r="E64" s="1044" t="s">
        <v>501</v>
      </c>
      <c r="F64" s="1044" t="s">
        <v>501</v>
      </c>
      <c r="G64" s="1044">
        <v>4.2333333333333334</v>
      </c>
      <c r="H64" s="1053">
        <v>2.7</v>
      </c>
      <c r="I64" s="48"/>
      <c r="J64" s="48"/>
      <c r="K64" s="172" t="s">
        <v>2539</v>
      </c>
      <c r="L64" s="1059" t="s">
        <v>2274</v>
      </c>
      <c r="M64" s="1031">
        <f>COUNTIFS($D$112:$D$114,"&lt;=2,5")</f>
        <v>0</v>
      </c>
      <c r="N64" s="1031">
        <f>COUNTIFS($E$112:$E$114,"&lt;=2,5")</f>
        <v>0</v>
      </c>
      <c r="O64" s="1031">
        <f>COUNTIFS($F$112:$F$114,"&lt;=2,5")</f>
        <v>0</v>
      </c>
      <c r="P64" s="1031">
        <f>COUNTIFS($G$112:$G$114,"&lt;=2,5")</f>
        <v>1</v>
      </c>
      <c r="Q64" s="1031">
        <f>COUNTIFS($H$112:$H$114,"&lt;=2,5")</f>
        <v>2</v>
      </c>
    </row>
    <row r="65" spans="1:19" ht="13.5" customHeight="1" x14ac:dyDescent="0.2">
      <c r="A65" s="1074">
        <v>5</v>
      </c>
      <c r="B65" s="1077" t="s">
        <v>102</v>
      </c>
      <c r="C65" s="1082" t="s">
        <v>1789</v>
      </c>
      <c r="D65" s="1044" t="s">
        <v>501</v>
      </c>
      <c r="E65" s="1044" t="s">
        <v>501</v>
      </c>
      <c r="F65" s="1044" t="s">
        <v>501</v>
      </c>
      <c r="G65" s="1044">
        <v>2.4</v>
      </c>
      <c r="H65" s="1847">
        <v>2.6</v>
      </c>
      <c r="I65" s="48"/>
      <c r="J65" s="48"/>
      <c r="K65" s="172" t="s">
        <v>2538</v>
      </c>
      <c r="L65" s="1036" t="s">
        <v>1562</v>
      </c>
      <c r="M65" s="1031">
        <f>COUNTIFS($D$112:$D$114,"&gt;2,51 ", $D$112:$D$114,"&lt;=3,1149")</f>
        <v>2</v>
      </c>
      <c r="N65" s="1031">
        <f>COUNTIFS($E$112:$E$114,"&gt;2,51 ", $E$112:$E$114,"&lt;=3,1149")</f>
        <v>2</v>
      </c>
      <c r="O65" s="1031">
        <f>COUNTIFS($F$112:$F$114,"&gt;2,51 ", $F$112:$F$114,"&lt;=3,1149")</f>
        <v>1</v>
      </c>
      <c r="P65" s="1031">
        <f>COUNTIFS($G$112:$G$114,"&gt;2,51 ", $G$112:$G$114,"&lt;=3,1149")</f>
        <v>1</v>
      </c>
      <c r="Q65" s="1031">
        <f>COUNTIFS($H$112:$H$114,"&gt;2,51 ", $H$112:$H$114,"&lt;=3,1149")</f>
        <v>1</v>
      </c>
      <c r="S65" s="1042"/>
    </row>
    <row r="66" spans="1:19" ht="13.5" customHeight="1" x14ac:dyDescent="0.2">
      <c r="A66" s="1075">
        <v>5</v>
      </c>
      <c r="B66" s="1077" t="s">
        <v>130</v>
      </c>
      <c r="C66" s="1077" t="s">
        <v>2434</v>
      </c>
      <c r="D66" s="1836">
        <v>4.2833333333333341</v>
      </c>
      <c r="E66" s="1837">
        <v>4.75</v>
      </c>
      <c r="F66" s="1837">
        <v>4.7833333333333341</v>
      </c>
      <c r="G66" s="1044">
        <v>5.25</v>
      </c>
      <c r="H66" s="1847">
        <v>5.5</v>
      </c>
      <c r="I66" s="48"/>
      <c r="J66" s="48"/>
      <c r="K66" s="172" t="s">
        <v>2537</v>
      </c>
      <c r="L66" s="1035" t="s">
        <v>487</v>
      </c>
      <c r="M66" s="1031">
        <f>COUNTIFS($D$112:$D$114,"&gt;3,112 ", $D$112:$D$114,"&lt;=4,5")</f>
        <v>1</v>
      </c>
      <c r="N66" s="1031">
        <f>COUNTIFS($E$112:$E$114,"&gt;3,112 ", $E$112:$E$114,"&lt;=4,5")</f>
        <v>1</v>
      </c>
      <c r="O66" s="1031">
        <f>COUNTIFS($F$112:$F$114,"&gt;3,112 ", $F$112:$F$114,"&lt;=4,5")</f>
        <v>1</v>
      </c>
      <c r="P66" s="1031">
        <f>COUNTIFS($G$112:$G$114,"&gt;3,112 ", $G$112:$G$114,"&lt;=4,5")</f>
        <v>1</v>
      </c>
      <c r="Q66" s="1031">
        <f>COUNTIFS($H$112:$H$114,"&gt;3,112 ", $H$112:$H$114,"&lt;=4,5")</f>
        <v>0</v>
      </c>
      <c r="S66" s="1042"/>
    </row>
    <row r="67" spans="1:19" ht="13.5" customHeight="1" x14ac:dyDescent="0.2">
      <c r="A67" s="1075">
        <v>5</v>
      </c>
      <c r="B67" s="1077" t="s">
        <v>131</v>
      </c>
      <c r="C67" s="1077" t="s">
        <v>2434</v>
      </c>
      <c r="D67" s="1845">
        <v>8.1666666666666661</v>
      </c>
      <c r="E67" s="1837">
        <v>6.6</v>
      </c>
      <c r="F67" s="1845">
        <v>7.8</v>
      </c>
      <c r="G67" s="1044">
        <v>7.56</v>
      </c>
      <c r="H67" s="1847">
        <v>6.7</v>
      </c>
      <c r="I67" s="48"/>
      <c r="J67" s="48"/>
      <c r="K67" s="172" t="s">
        <v>2536</v>
      </c>
      <c r="L67" s="1034" t="s">
        <v>486</v>
      </c>
      <c r="M67" s="1031">
        <f>COUNTIFS($D$112:$D$114,"&gt;4,51 ", $D$112:$D$114,"&lt;=6,7")</f>
        <v>0</v>
      </c>
      <c r="N67" s="1031">
        <f>COUNTIFS($E$112:$E$114,"&gt;4,51 ", $E$112:$E$114,"&lt;=6,7")</f>
        <v>0</v>
      </c>
      <c r="O67" s="1031">
        <f>COUNTIFS($F$112:$F$114,"&gt;4,51 ", $F$112:$F$114,"&lt;=6,7")</f>
        <v>1</v>
      </c>
      <c r="P67" s="1031">
        <f>COUNTIFS($G$112:$G$114,"&gt;4,51 ", $G$112:$G$114,"&lt;=6,7")</f>
        <v>0</v>
      </c>
      <c r="Q67" s="1031">
        <f>COUNTIFS($H$112:$H$114,"&gt;4,51 ", $H$112:$H$114,"&lt;=6,7")</f>
        <v>0</v>
      </c>
      <c r="S67" s="1042" t="s">
        <v>354</v>
      </c>
    </row>
    <row r="68" spans="1:19" ht="13.5" customHeight="1" x14ac:dyDescent="0.2">
      <c r="A68" s="1075">
        <v>5</v>
      </c>
      <c r="B68" s="1077" t="s">
        <v>132</v>
      </c>
      <c r="C68" s="1077" t="s">
        <v>2434</v>
      </c>
      <c r="D68" s="1845">
        <v>7.5666666666666673</v>
      </c>
      <c r="E68" s="1845">
        <v>7.6</v>
      </c>
      <c r="F68" s="1845">
        <v>8.4</v>
      </c>
      <c r="G68" s="1044">
        <v>6.8333333333333348</v>
      </c>
      <c r="H68" s="1053">
        <v>6.8</v>
      </c>
      <c r="I68" s="48"/>
      <c r="J68" s="48"/>
      <c r="K68" s="172" t="s">
        <v>2535</v>
      </c>
      <c r="L68" s="1032" t="s">
        <v>2254</v>
      </c>
      <c r="M68" s="1031">
        <f>COUNTIFS($D$112:$D$114,"&gt;=6,8")</f>
        <v>0</v>
      </c>
      <c r="N68" s="1031">
        <f>COUNTIFS($E$112:$E$114,"&gt;=6,8")</f>
        <v>0</v>
      </c>
      <c r="O68" s="1031">
        <f>COUNTIFS($F$112:$F$114,"&gt;=6,8")</f>
        <v>0</v>
      </c>
      <c r="P68" s="1031">
        <f>COUNTIFS($G$112:$G$114,"&gt;=6,8")</f>
        <v>0</v>
      </c>
      <c r="Q68" s="1031">
        <f>COUNTIFS($H$112:$H$114,"&gt;=6,8")</f>
        <v>0</v>
      </c>
      <c r="S68" s="1042"/>
    </row>
    <row r="69" spans="1:19" ht="13.5" customHeight="1" x14ac:dyDescent="0.2">
      <c r="A69" s="1075">
        <v>5</v>
      </c>
      <c r="B69" s="1077" t="s">
        <v>133</v>
      </c>
      <c r="C69" s="1077" t="s">
        <v>2434</v>
      </c>
      <c r="D69" s="1845">
        <v>7.7666666666666666</v>
      </c>
      <c r="E69" s="1837">
        <v>6.666666666666667</v>
      </c>
      <c r="F69" s="1845">
        <v>7.1166666666666671</v>
      </c>
      <c r="G69" s="1044">
        <v>6.7166666666666677</v>
      </c>
      <c r="H69" s="1053">
        <v>7.2</v>
      </c>
      <c r="I69" s="48"/>
      <c r="J69" s="48"/>
      <c r="K69" s="2457" t="s">
        <v>364</v>
      </c>
      <c r="L69" s="2457"/>
      <c r="M69" s="1058">
        <f>SUM(M64:M68)</f>
        <v>3</v>
      </c>
      <c r="N69" s="1058">
        <f>SUM(N64:N68)</f>
        <v>3</v>
      </c>
      <c r="O69" s="1058">
        <f>SUM(O64:O68)</f>
        <v>3</v>
      </c>
      <c r="P69" s="1058">
        <f>SUM(P64:P68)</f>
        <v>3</v>
      </c>
      <c r="Q69" s="1058">
        <f>SUM(Q64:Q68)</f>
        <v>3</v>
      </c>
      <c r="S69" s="1042"/>
    </row>
    <row r="70" spans="1:19" ht="13.5" customHeight="1" x14ac:dyDescent="0.2">
      <c r="A70" s="1075">
        <v>5</v>
      </c>
      <c r="B70" s="1077" t="s">
        <v>135</v>
      </c>
      <c r="C70" s="1077" t="s">
        <v>2434</v>
      </c>
      <c r="D70" s="1845">
        <v>7.2</v>
      </c>
      <c r="E70" s="1837">
        <v>6.4</v>
      </c>
      <c r="F70" s="1845">
        <v>7.2</v>
      </c>
      <c r="G70" s="1044">
        <v>6.3666666666666671</v>
      </c>
      <c r="H70" s="1847">
        <v>3.9</v>
      </c>
      <c r="I70" s="48"/>
      <c r="J70" s="48"/>
      <c r="M70" s="1039"/>
      <c r="N70" s="1039"/>
      <c r="O70" s="1039"/>
      <c r="P70" s="1039"/>
      <c r="Q70" s="1039"/>
      <c r="S70" s="1042"/>
    </row>
    <row r="71" spans="1:19" ht="13.5" customHeight="1" x14ac:dyDescent="0.2">
      <c r="A71" s="1075">
        <v>5</v>
      </c>
      <c r="B71" s="1077" t="s">
        <v>58</v>
      </c>
      <c r="C71" s="1077" t="s">
        <v>2433</v>
      </c>
      <c r="D71" s="1836">
        <v>4.2666666666666666</v>
      </c>
      <c r="E71" s="1836">
        <v>4.0666666666666664</v>
      </c>
      <c r="F71" s="1837">
        <v>6.3</v>
      </c>
      <c r="G71" s="1044">
        <v>4.4666666666666659</v>
      </c>
      <c r="H71" s="1084">
        <v>3.5</v>
      </c>
      <c r="I71" s="48"/>
      <c r="J71" s="48"/>
      <c r="M71" s="1039"/>
      <c r="N71" s="1039"/>
      <c r="O71" s="1039"/>
      <c r="P71" s="1039"/>
      <c r="Q71" s="1039"/>
      <c r="S71" s="1042"/>
    </row>
    <row r="72" spans="1:19" ht="13.5" customHeight="1" x14ac:dyDescent="0.2">
      <c r="A72" s="1075">
        <v>5</v>
      </c>
      <c r="B72" s="1866" t="s">
        <v>64</v>
      </c>
      <c r="C72" s="1867" t="s">
        <v>2432</v>
      </c>
      <c r="D72" s="1839" t="s">
        <v>501</v>
      </c>
      <c r="E72" s="1839" t="s">
        <v>501</v>
      </c>
      <c r="F72" s="1839" t="s">
        <v>501</v>
      </c>
      <c r="G72" s="1044" t="s">
        <v>501</v>
      </c>
      <c r="H72" s="1841" t="s">
        <v>2242</v>
      </c>
      <c r="I72" s="48"/>
      <c r="J72" s="48"/>
      <c r="K72" s="1061" t="s">
        <v>357</v>
      </c>
      <c r="L72" s="1061"/>
      <c r="M72" s="1060">
        <v>2007</v>
      </c>
      <c r="N72" s="1060">
        <v>2008</v>
      </c>
      <c r="O72" s="1060">
        <v>2009</v>
      </c>
      <c r="P72" s="1060">
        <v>2010</v>
      </c>
      <c r="Q72" s="1060">
        <v>2011</v>
      </c>
      <c r="S72" s="1042"/>
    </row>
    <row r="73" spans="1:19" ht="13.5" customHeight="1" x14ac:dyDescent="0.2">
      <c r="A73" s="1062">
        <v>6</v>
      </c>
      <c r="B73" s="1862" t="s">
        <v>143</v>
      </c>
      <c r="C73" s="1862" t="s">
        <v>2421</v>
      </c>
      <c r="D73" s="1839" t="s">
        <v>501</v>
      </c>
      <c r="E73" s="1837">
        <v>6.0666666666666664</v>
      </c>
      <c r="F73" s="1837">
        <v>6.2</v>
      </c>
      <c r="G73" s="1044">
        <v>6.8</v>
      </c>
      <c r="H73" s="1848">
        <v>6.4</v>
      </c>
      <c r="I73" s="48"/>
      <c r="J73" s="1081"/>
      <c r="K73" s="172" t="s">
        <v>2539</v>
      </c>
      <c r="L73" s="1059" t="s">
        <v>2274</v>
      </c>
      <c r="M73" s="1031">
        <f>COUNTIFS($D$115:$D$140,"&lt;=2,5")</f>
        <v>0</v>
      </c>
      <c r="N73" s="1031">
        <f>COUNTIFS($E$115:$E$140,"&lt;=2,5")</f>
        <v>0</v>
      </c>
      <c r="O73" s="1031">
        <f>COUNTIFS($F$115:$F$140,"&lt;=2,5")</f>
        <v>1</v>
      </c>
      <c r="P73" s="1031">
        <f>COUNTIFS($G$115:$G$140,"&lt;=2,5")</f>
        <v>0</v>
      </c>
      <c r="Q73" s="1031">
        <f>COUNTIFS($H$115:$H$140,"&lt;=2,5")</f>
        <v>10</v>
      </c>
      <c r="S73" s="1042"/>
    </row>
    <row r="74" spans="1:19" ht="13.5" customHeight="1" x14ac:dyDescent="0.2">
      <c r="A74" s="1062">
        <v>6</v>
      </c>
      <c r="B74" s="1862" t="s">
        <v>144</v>
      </c>
      <c r="C74" s="1862" t="s">
        <v>2421</v>
      </c>
      <c r="D74" s="1837">
        <v>5.9</v>
      </c>
      <c r="E74" s="1837">
        <v>5.6</v>
      </c>
      <c r="F74" s="1837">
        <v>5.36</v>
      </c>
      <c r="G74" s="1044">
        <v>6.6400000000000006</v>
      </c>
      <c r="H74" s="1849" t="s">
        <v>2246</v>
      </c>
      <c r="I74" s="48"/>
      <c r="J74" s="48"/>
      <c r="K74" s="172" t="s">
        <v>2538</v>
      </c>
      <c r="L74" s="1036" t="s">
        <v>1562</v>
      </c>
      <c r="M74" s="1031">
        <f>COUNTIFS($D$115:$D$140,"&gt;2,51 ", $D$115:$D$140,"&lt;=3,1409")</f>
        <v>1</v>
      </c>
      <c r="N74" s="1031">
        <f>COUNTIFS($E$115:$E$140,"&gt;2,51 ", $E$115:$E$140,"&lt;=3,1409")</f>
        <v>0</v>
      </c>
      <c r="O74" s="1031">
        <f>COUNTIFS($F$115:$F$140,"&gt;2,51 ", $F$115:$F$140,"&lt;=3,1409")</f>
        <v>0</v>
      </c>
      <c r="P74" s="1031">
        <f>COUNTIFS($G$115:$G$140,"&gt;2,51 ", $G$115:$G$140,"&lt;=3,1409")</f>
        <v>2</v>
      </c>
      <c r="Q74" s="1031">
        <f>COUNTIFS($H$115:$H$140,"&gt;2,51 ", $H$115:$H$140,"&lt;=3,1409")</f>
        <v>10</v>
      </c>
      <c r="S74" s="1042"/>
    </row>
    <row r="75" spans="1:19" ht="13.5" customHeight="1" x14ac:dyDescent="0.2">
      <c r="A75" s="1062">
        <v>6</v>
      </c>
      <c r="B75" s="1862" t="s">
        <v>145</v>
      </c>
      <c r="C75" s="1862" t="s">
        <v>2421</v>
      </c>
      <c r="D75" s="1837">
        <v>5.36</v>
      </c>
      <c r="E75" s="1837">
        <v>4.8666666666666671</v>
      </c>
      <c r="F75" s="1837">
        <v>5.65</v>
      </c>
      <c r="G75" s="1044">
        <v>5.1599999999999993</v>
      </c>
      <c r="H75" s="1848">
        <v>4.5999999999999996</v>
      </c>
      <c r="I75" s="48"/>
      <c r="J75" s="48"/>
      <c r="K75" s="172" t="s">
        <v>2537</v>
      </c>
      <c r="L75" s="1035" t="s">
        <v>487</v>
      </c>
      <c r="M75" s="1031">
        <f>COUNTIFS($D$115:$D$140,"&gt;3,115 ", $D$115:$D$140,"&lt;=4,5")</f>
        <v>2</v>
      </c>
      <c r="N75" s="1031">
        <f>COUNTIFS($E$115:$E$140,"&gt;3,115 ", $E$115:$E$140,"&lt;=4,5")</f>
        <v>4</v>
      </c>
      <c r="O75" s="1031">
        <f>COUNTIFS($F$115:$F$140,"&gt;3,115 ", $F$115:$F$140,"&lt;=4,5")</f>
        <v>3</v>
      </c>
      <c r="P75" s="1031">
        <f>COUNTIFS($G$115:$G$140,"&gt;3,115 ", $G$115:$G$140,"&lt;=4,5")</f>
        <v>6</v>
      </c>
      <c r="Q75" s="1031">
        <f>COUNTIFS($H$115:$H$140,"&gt;3,115 ", $H$115:$H$140,"&lt;=4,5")</f>
        <v>2</v>
      </c>
      <c r="S75" s="1042"/>
    </row>
    <row r="76" spans="1:19" ht="13.5" customHeight="1" x14ac:dyDescent="0.2">
      <c r="A76" s="1062">
        <v>6</v>
      </c>
      <c r="B76" s="1862" t="s">
        <v>146</v>
      </c>
      <c r="C76" s="1862" t="s">
        <v>2421</v>
      </c>
      <c r="D76" s="1837">
        <v>4.5599999999999996</v>
      </c>
      <c r="E76" s="1837">
        <v>4.7333333333333334</v>
      </c>
      <c r="F76" s="1837">
        <v>5.52</v>
      </c>
      <c r="G76" s="1044">
        <v>5.4</v>
      </c>
      <c r="H76" s="1848">
        <v>4.8</v>
      </c>
      <c r="I76" s="48"/>
      <c r="J76" s="48"/>
      <c r="K76" s="172" t="s">
        <v>2536</v>
      </c>
      <c r="L76" s="1034" t="s">
        <v>486</v>
      </c>
      <c r="M76" s="1031">
        <f>COUNTIFS($D$115:$D$140,"&gt;4,51 ", $D$115:$D$140,"&lt;=6,7")</f>
        <v>1</v>
      </c>
      <c r="N76" s="1031">
        <f>COUNTIFS($E$115:$E$140,"&gt;4,51 ", $E$115:$E$140,"&lt;=6,7")</f>
        <v>0</v>
      </c>
      <c r="O76" s="1031">
        <f>COUNTIFS($F$115:$F$140,"&gt;4,51 ", $F$115:$F$140,"&lt;=6,7")</f>
        <v>2</v>
      </c>
      <c r="P76" s="1031">
        <f>COUNTIFS($G$115:$G$140,"&gt;4,51 ", $G$115:$G$140,"&lt;=6,7")</f>
        <v>2</v>
      </c>
      <c r="Q76" s="1031">
        <f>COUNTIFS($H$115:$H$140,"&gt;4,51 ", $H$115:$H$140,"&lt;=6,7")</f>
        <v>0</v>
      </c>
      <c r="S76" s="1042"/>
    </row>
    <row r="77" spans="1:19" ht="13.5" customHeight="1" x14ac:dyDescent="0.2">
      <c r="A77" s="1062">
        <v>6</v>
      </c>
      <c r="B77" s="1862" t="s">
        <v>142</v>
      </c>
      <c r="C77" s="1862" t="s">
        <v>2420</v>
      </c>
      <c r="D77" s="1837">
        <v>4.6333333333333337</v>
      </c>
      <c r="E77" s="1836">
        <v>3.7333333333333338</v>
      </c>
      <c r="F77" s="1836">
        <v>4.3499999999999996</v>
      </c>
      <c r="G77" s="1044">
        <v>5.12</v>
      </c>
      <c r="H77" s="1848">
        <v>4.3</v>
      </c>
      <c r="I77" s="48"/>
      <c r="J77" s="48"/>
      <c r="K77" s="172" t="s">
        <v>2535</v>
      </c>
      <c r="L77" s="1032" t="s">
        <v>2254</v>
      </c>
      <c r="M77" s="1031">
        <f>COUNTIFS($D$115:$D$140,"&gt;=6,8")</f>
        <v>0</v>
      </c>
      <c r="N77" s="1031">
        <f>COUNTIFS($E$115:$E$140,"&gt;=6,8")</f>
        <v>0</v>
      </c>
      <c r="O77" s="1031">
        <f>COUNTIFS($F$115:$F$140,"&gt;=6,8")</f>
        <v>0</v>
      </c>
      <c r="P77" s="1031">
        <f>COUNTIFS($G$115:$G$140,"&gt;=6,8")</f>
        <v>0</v>
      </c>
      <c r="Q77" s="1031">
        <f>COUNTIFS($H$115:$H$140,"&gt;=6,8")</f>
        <v>0</v>
      </c>
    </row>
    <row r="78" spans="1:19" ht="13.5" customHeight="1" x14ac:dyDescent="0.2">
      <c r="A78" s="1062">
        <v>6</v>
      </c>
      <c r="B78" s="1862" t="s">
        <v>169</v>
      </c>
      <c r="C78" s="1862" t="s">
        <v>2419</v>
      </c>
      <c r="D78" s="1836">
        <v>3.3666666666666667</v>
      </c>
      <c r="E78" s="1836">
        <v>3.5666666666666669</v>
      </c>
      <c r="F78" s="1838">
        <v>3.2</v>
      </c>
      <c r="G78" s="1044">
        <v>3.5666666666666664</v>
      </c>
      <c r="H78" s="1848">
        <v>3.5</v>
      </c>
      <c r="I78" s="48"/>
      <c r="J78" s="48"/>
      <c r="K78" s="2457" t="s">
        <v>365</v>
      </c>
      <c r="L78" s="2457"/>
      <c r="M78" s="1058">
        <f>SUM(M73:M77)</f>
        <v>4</v>
      </c>
      <c r="N78" s="1058">
        <f>SUM(N73:N77)</f>
        <v>4</v>
      </c>
      <c r="O78" s="1058">
        <f>SUM(O73:O77)</f>
        <v>6</v>
      </c>
      <c r="P78" s="1058">
        <f>SUM(P73:P77)</f>
        <v>10</v>
      </c>
      <c r="Q78" s="1058">
        <f>SUM(Q73:Q77)</f>
        <v>22</v>
      </c>
      <c r="S78" s="1042"/>
    </row>
    <row r="79" spans="1:19" ht="13.5" customHeight="1" x14ac:dyDescent="0.2">
      <c r="A79" s="1062">
        <v>6</v>
      </c>
      <c r="B79" s="1862" t="s">
        <v>385</v>
      </c>
      <c r="C79" s="1862" t="s">
        <v>2418</v>
      </c>
      <c r="D79" s="1845">
        <v>10.7</v>
      </c>
      <c r="E79" s="1845">
        <v>9.1199999999999992</v>
      </c>
      <c r="F79" s="1845">
        <v>9.0666666666666682</v>
      </c>
      <c r="G79" s="1044">
        <v>11.319999999999999</v>
      </c>
      <c r="H79" s="1844" t="s">
        <v>501</v>
      </c>
      <c r="I79" s="48"/>
      <c r="J79" s="48"/>
      <c r="M79" s="1039"/>
      <c r="N79" s="1039"/>
      <c r="O79" s="1039"/>
      <c r="P79" s="1039"/>
      <c r="Q79" s="1039"/>
      <c r="S79" s="1042"/>
    </row>
    <row r="80" spans="1:19" ht="13.5" customHeight="1" x14ac:dyDescent="0.2">
      <c r="A80" s="1062">
        <v>6</v>
      </c>
      <c r="B80" s="1862" t="s">
        <v>160</v>
      </c>
      <c r="C80" s="1862" t="s">
        <v>2416</v>
      </c>
      <c r="D80" s="1839" t="s">
        <v>501</v>
      </c>
      <c r="E80" s="1839" t="s">
        <v>501</v>
      </c>
      <c r="F80" s="1837">
        <v>5.45</v>
      </c>
      <c r="G80" s="1044">
        <v>5.2</v>
      </c>
      <c r="H80" s="1850" t="s">
        <v>2252</v>
      </c>
      <c r="I80" s="48"/>
      <c r="J80" s="48"/>
      <c r="M80" s="1039"/>
      <c r="N80" s="1039"/>
      <c r="O80" s="1039"/>
      <c r="P80" s="1039"/>
      <c r="Q80" s="1039"/>
      <c r="S80" s="1042"/>
    </row>
    <row r="81" spans="1:19" ht="13.5" customHeight="1" x14ac:dyDescent="0.2">
      <c r="A81" s="1062">
        <v>6</v>
      </c>
      <c r="B81" s="1862" t="s">
        <v>147</v>
      </c>
      <c r="C81" s="1862" t="s">
        <v>2415</v>
      </c>
      <c r="D81" s="1836">
        <v>3.8</v>
      </c>
      <c r="E81" s="1836">
        <v>4.2</v>
      </c>
      <c r="F81" s="1836">
        <v>3.92</v>
      </c>
      <c r="G81" s="1044">
        <v>4</v>
      </c>
      <c r="H81" s="1851">
        <v>4.2</v>
      </c>
      <c r="I81" s="48"/>
      <c r="J81" s="48"/>
      <c r="K81" s="1061" t="s">
        <v>357</v>
      </c>
      <c r="L81" s="1061"/>
      <c r="M81" s="1060">
        <v>2007</v>
      </c>
      <c r="N81" s="1060">
        <v>2008</v>
      </c>
      <c r="O81" s="1060">
        <v>2009</v>
      </c>
      <c r="P81" s="1060">
        <v>2010</v>
      </c>
      <c r="Q81" s="1060">
        <v>2011</v>
      </c>
      <c r="S81" s="1042" t="s">
        <v>362</v>
      </c>
    </row>
    <row r="82" spans="1:19" ht="13.5" customHeight="1" x14ac:dyDescent="0.2">
      <c r="A82" s="1062">
        <v>6</v>
      </c>
      <c r="B82" s="1862" t="s">
        <v>171</v>
      </c>
      <c r="C82" s="1862" t="s">
        <v>2414</v>
      </c>
      <c r="D82" s="1837">
        <v>6.7333333333333334</v>
      </c>
      <c r="E82" s="1845">
        <v>7.3</v>
      </c>
      <c r="F82" s="1837">
        <v>5.68</v>
      </c>
      <c r="G82" s="1044">
        <v>7.333333333333333</v>
      </c>
      <c r="H82" s="1844" t="s">
        <v>501</v>
      </c>
      <c r="I82" s="48"/>
      <c r="J82" s="48"/>
      <c r="K82" s="172" t="s">
        <v>2539</v>
      </c>
      <c r="L82" s="1059" t="s">
        <v>2274</v>
      </c>
      <c r="M82" s="1031">
        <f>COUNTIFS($D$141:$D$159,"&lt;=2,5")</f>
        <v>0</v>
      </c>
      <c r="N82" s="1031">
        <f>COUNTIFS($E$141:$E$159,"&lt;=2,5")</f>
        <v>0</v>
      </c>
      <c r="O82" s="1031">
        <f>COUNTIFS($F$141:$F$159,"&lt;=2,5")</f>
        <v>0</v>
      </c>
      <c r="P82" s="1031">
        <f>COUNTIFS($G$141:$G$159,"&lt;=2,5")</f>
        <v>0</v>
      </c>
      <c r="Q82" s="1031">
        <f>COUNTIFS($H$141:$H$159,"&lt;=2,5")</f>
        <v>1</v>
      </c>
      <c r="S82" s="1042"/>
    </row>
    <row r="83" spans="1:19" ht="13.5" customHeight="1" x14ac:dyDescent="0.2">
      <c r="A83" s="1062">
        <v>6</v>
      </c>
      <c r="B83" s="1862" t="s">
        <v>172</v>
      </c>
      <c r="C83" s="1862" t="s">
        <v>2414</v>
      </c>
      <c r="D83" s="1845">
        <v>6.8666666666666671</v>
      </c>
      <c r="E83" s="1845">
        <v>7.9666666666666659</v>
      </c>
      <c r="F83" s="1837">
        <v>4.8</v>
      </c>
      <c r="G83" s="1044">
        <v>6.2666666666666666</v>
      </c>
      <c r="H83" s="1851">
        <v>7.2</v>
      </c>
      <c r="I83" s="48"/>
      <c r="J83" s="48"/>
      <c r="K83" s="172" t="s">
        <v>2538</v>
      </c>
      <c r="L83" s="1036" t="s">
        <v>1562</v>
      </c>
      <c r="M83" s="1031">
        <f>COUNTIFS($D$141:$D$159,"&gt;2,51 ", $D$141:$D$159,"&lt;=3,1599")</f>
        <v>0</v>
      </c>
      <c r="N83" s="1031">
        <f>COUNTIFS($E$141:$E$159,"&gt;2,51 ", $E$141:$E$159,"&lt;=3,1599")</f>
        <v>0</v>
      </c>
      <c r="O83" s="1031">
        <f>COUNTIFS($F$141:$F$159,"&gt;2,51 ", $F$141:$F$159,"&lt;=3,1599")</f>
        <v>0</v>
      </c>
      <c r="P83" s="1031">
        <f>COUNTIFS($G$141:$G$159,"&gt;2,51 ", $G$141:$G$159,"&lt;=3,1599")</f>
        <v>0</v>
      </c>
      <c r="Q83" s="1031">
        <f>COUNTIFS($H$141:$H$159,"&gt;2,51 ", $H$141:$H$159,"&lt;=3,1599")</f>
        <v>2</v>
      </c>
      <c r="S83" s="1042"/>
    </row>
    <row r="84" spans="1:19" ht="13.5" customHeight="1" x14ac:dyDescent="0.2">
      <c r="A84" s="1062">
        <v>6</v>
      </c>
      <c r="B84" s="1862" t="s">
        <v>161</v>
      </c>
      <c r="C84" s="1862" t="s">
        <v>2413</v>
      </c>
      <c r="D84" s="1840">
        <v>2.44</v>
      </c>
      <c r="E84" s="1840">
        <v>2.34</v>
      </c>
      <c r="F84" s="1840">
        <v>2.1</v>
      </c>
      <c r="G84" s="1044">
        <v>2.9</v>
      </c>
      <c r="H84" s="1842" t="s">
        <v>2245</v>
      </c>
      <c r="I84" s="48"/>
      <c r="J84" s="48"/>
      <c r="K84" s="172" t="s">
        <v>2537</v>
      </c>
      <c r="L84" s="1035" t="s">
        <v>487</v>
      </c>
      <c r="M84" s="1031">
        <f>COUNTIFS($D$141:$D$159,"&gt;3,141 ", $D$141:$D$159,"&lt;=4,5")</f>
        <v>3</v>
      </c>
      <c r="N84" s="1031">
        <f>COUNTIFS($E$141:$E$159,"&gt;3,141 ", $E$141:$E$159,"&lt;=4,5")</f>
        <v>3</v>
      </c>
      <c r="O84" s="1031">
        <f>COUNTIFS($F$141:$F$159,"&gt;3,141 ", $F$141:$F$159,"&lt;=4,5")</f>
        <v>6</v>
      </c>
      <c r="P84" s="1031">
        <f>COUNTIFS($G$141:$G$159,"&gt;3,141 ", $G$141:$G$159,"&lt;=4,5")</f>
        <v>10</v>
      </c>
      <c r="Q84" s="1031">
        <f>COUNTIFS($H$141:$H$159,"&gt;3,141 ", $H$141:$H$159,"&lt;=4,5")</f>
        <v>6</v>
      </c>
      <c r="S84" s="1042"/>
    </row>
    <row r="85" spans="1:19" ht="13.5" customHeight="1" x14ac:dyDescent="0.2">
      <c r="A85" s="1062">
        <v>6</v>
      </c>
      <c r="B85" s="1862" t="s">
        <v>173</v>
      </c>
      <c r="C85" s="1862" t="s">
        <v>2409</v>
      </c>
      <c r="D85" s="1838">
        <v>2.8666666666666671</v>
      </c>
      <c r="E85" s="1838">
        <v>3.1333333333333333</v>
      </c>
      <c r="F85" s="1838">
        <v>3.04</v>
      </c>
      <c r="G85" s="1044">
        <v>3.5999999999999996</v>
      </c>
      <c r="H85" s="1851">
        <v>2.4</v>
      </c>
      <c r="I85" s="48"/>
      <c r="J85" s="48"/>
      <c r="K85" s="172" t="s">
        <v>2536</v>
      </c>
      <c r="L85" s="1034" t="s">
        <v>486</v>
      </c>
      <c r="M85" s="1031">
        <f>COUNTIFS($D$141:$D$159,"&gt;4,51 ", $D$141:$D$159,"&lt;=6,7")</f>
        <v>6</v>
      </c>
      <c r="N85" s="1031">
        <f>COUNTIFS($E$141:$E$159,"&gt;4,51 ", $E$141:$E$159,"&lt;=6,7")</f>
        <v>6</v>
      </c>
      <c r="O85" s="1031">
        <f>COUNTIFS($F$141:$F$159,"&gt;4,51 ", $F$141:$F$159,"&lt;=6,7")</f>
        <v>6</v>
      </c>
      <c r="P85" s="1031">
        <f>COUNTIFS($G$141:$G$159,"&gt;4,51 ", $G$141:$G$159,"&lt;=6,7")</f>
        <v>4</v>
      </c>
      <c r="Q85" s="1031">
        <f>COUNTIFS($H$141:$H$159,"&gt;4,51 ", $H$141:$H$159,"&lt;=6,7")</f>
        <v>3</v>
      </c>
      <c r="S85" s="1042"/>
    </row>
    <row r="86" spans="1:19" ht="13.5" customHeight="1" x14ac:dyDescent="0.2">
      <c r="A86" s="1062">
        <v>6</v>
      </c>
      <c r="B86" s="1862" t="s">
        <v>174</v>
      </c>
      <c r="C86" s="1862" t="s">
        <v>2408</v>
      </c>
      <c r="D86" s="1837">
        <v>4.75</v>
      </c>
      <c r="E86" s="1836">
        <v>4.5</v>
      </c>
      <c r="F86" s="1837">
        <v>5.0666666666666664</v>
      </c>
      <c r="G86" s="1044">
        <v>6</v>
      </c>
      <c r="H86" s="1851">
        <v>4.9000000000000004</v>
      </c>
      <c r="I86" s="48"/>
      <c r="J86" s="48"/>
      <c r="K86" s="172" t="s">
        <v>2535</v>
      </c>
      <c r="L86" s="1032" t="s">
        <v>2254</v>
      </c>
      <c r="M86" s="1031">
        <f>COUNTIFS($D$141:$D$159,"&gt;=6,8")</f>
        <v>3</v>
      </c>
      <c r="N86" s="1031">
        <f>COUNTIFS($E$141:$E$159,"&gt;=6,8")</f>
        <v>3</v>
      </c>
      <c r="O86" s="1031">
        <f>COUNTIFS($F$141:$F$159,"&gt;=6,8")</f>
        <v>3</v>
      </c>
      <c r="P86" s="1031">
        <f>COUNTIFS($G$141:$G$159,"&gt;=6,8")</f>
        <v>5</v>
      </c>
      <c r="Q86" s="1031">
        <f>COUNTIFS($H$141:$H$159,"&gt;=6,8")</f>
        <v>4</v>
      </c>
      <c r="S86" s="1042"/>
    </row>
    <row r="87" spans="1:19" ht="13.5" customHeight="1" x14ac:dyDescent="0.2">
      <c r="A87" s="1062">
        <v>6</v>
      </c>
      <c r="B87" s="1862" t="s">
        <v>175</v>
      </c>
      <c r="C87" s="1862" t="s">
        <v>2407</v>
      </c>
      <c r="D87" s="1837">
        <v>4.88</v>
      </c>
      <c r="E87" s="1836">
        <v>3.8666666666666671</v>
      </c>
      <c r="F87" s="1836">
        <v>4.32</v>
      </c>
      <c r="G87" s="1044">
        <v>4.1999999999999993</v>
      </c>
      <c r="H87" s="1844" t="s">
        <v>501</v>
      </c>
      <c r="I87" s="48"/>
      <c r="J87" s="48"/>
      <c r="K87" s="2457" t="s">
        <v>366</v>
      </c>
      <c r="L87" s="2457"/>
      <c r="M87" s="1058">
        <f>SUM(M82:M86)</f>
        <v>12</v>
      </c>
      <c r="N87" s="1058">
        <f>SUM(N82:N86)</f>
        <v>12</v>
      </c>
      <c r="O87" s="1058">
        <f>SUM(O82:O86)</f>
        <v>15</v>
      </c>
      <c r="P87" s="1058">
        <f>SUM(P82:P86)</f>
        <v>19</v>
      </c>
      <c r="Q87" s="1058">
        <f>SUM(Q82:Q86)</f>
        <v>16</v>
      </c>
      <c r="S87" s="1042"/>
    </row>
    <row r="88" spans="1:19" ht="13.5" customHeight="1" x14ac:dyDescent="0.2">
      <c r="A88" s="1062">
        <v>6</v>
      </c>
      <c r="B88" s="1862" t="s">
        <v>151</v>
      </c>
      <c r="C88" s="1862" t="s">
        <v>2406</v>
      </c>
      <c r="D88" s="1837">
        <v>4.8</v>
      </c>
      <c r="E88" s="1837">
        <v>4.7333333333333334</v>
      </c>
      <c r="F88" s="1837">
        <v>5.64</v>
      </c>
      <c r="G88" s="1044">
        <v>5.1333333333333329</v>
      </c>
      <c r="H88" s="1851">
        <v>5.6</v>
      </c>
      <c r="I88" s="48"/>
      <c r="J88" s="48"/>
      <c r="M88" s="1039"/>
      <c r="N88" s="1039"/>
      <c r="O88" s="1039"/>
      <c r="P88" s="1039"/>
      <c r="Q88" s="1039"/>
      <c r="S88" s="1042"/>
    </row>
    <row r="89" spans="1:19" ht="13.5" customHeight="1" x14ac:dyDescent="0.2">
      <c r="A89" s="1062">
        <v>6</v>
      </c>
      <c r="B89" s="1862" t="s">
        <v>152</v>
      </c>
      <c r="C89" s="1862" t="s">
        <v>2406</v>
      </c>
      <c r="D89" s="1837">
        <v>5.3</v>
      </c>
      <c r="E89" s="1837">
        <v>4.6333333333333337</v>
      </c>
      <c r="F89" s="1836">
        <v>4.32</v>
      </c>
      <c r="G89" s="1044">
        <v>5.0333333333333332</v>
      </c>
      <c r="H89" s="1851">
        <v>3.5</v>
      </c>
      <c r="I89" s="48"/>
      <c r="J89" s="48"/>
      <c r="M89" s="1039"/>
      <c r="N89" s="1039"/>
      <c r="O89" s="1039"/>
      <c r="P89" s="1039"/>
      <c r="Q89" s="1039"/>
      <c r="S89" s="1042"/>
    </row>
    <row r="90" spans="1:19" ht="13.5" customHeight="1" x14ac:dyDescent="0.2">
      <c r="A90" s="1062">
        <v>6</v>
      </c>
      <c r="B90" s="1862" t="s">
        <v>156</v>
      </c>
      <c r="C90" s="1862" t="s">
        <v>2528</v>
      </c>
      <c r="D90" s="1837">
        <v>4.5599999999999996</v>
      </c>
      <c r="E90" s="1836">
        <v>3.5666666666666664</v>
      </c>
      <c r="F90" s="1836">
        <v>4.08</v>
      </c>
      <c r="G90" s="1044">
        <v>3.5666666666666664</v>
      </c>
      <c r="H90" s="1851">
        <v>3.8</v>
      </c>
      <c r="I90" s="48"/>
      <c r="J90" s="48"/>
      <c r="K90" s="1061" t="s">
        <v>357</v>
      </c>
      <c r="L90" s="1061"/>
      <c r="M90" s="1060">
        <v>2007</v>
      </c>
      <c r="N90" s="1060">
        <v>2008</v>
      </c>
      <c r="O90" s="1060">
        <v>2009</v>
      </c>
      <c r="P90" s="1060">
        <v>2010</v>
      </c>
      <c r="Q90" s="1060">
        <v>2011</v>
      </c>
      <c r="S90" s="1042"/>
    </row>
    <row r="91" spans="1:19" ht="13.5" customHeight="1" x14ac:dyDescent="0.2">
      <c r="A91" s="1062">
        <v>6</v>
      </c>
      <c r="B91" s="1862" t="s">
        <v>153</v>
      </c>
      <c r="C91" s="1862" t="s">
        <v>2547</v>
      </c>
      <c r="D91" s="1836">
        <v>3.88</v>
      </c>
      <c r="E91" s="1838">
        <v>3.24</v>
      </c>
      <c r="F91" s="1836">
        <v>3.88</v>
      </c>
      <c r="G91" s="1044">
        <v>3.2333333333333329</v>
      </c>
      <c r="H91" s="1852" t="s">
        <v>2244</v>
      </c>
      <c r="I91" s="48"/>
      <c r="J91" s="48"/>
      <c r="K91" s="172" t="s">
        <v>2539</v>
      </c>
      <c r="L91" s="1059" t="s">
        <v>2274</v>
      </c>
      <c r="M91" s="1031">
        <f>COUNTIFS($D$160:$D$169,"&lt;=2,5")</f>
        <v>0</v>
      </c>
      <c r="N91" s="1031">
        <f>COUNTIFS($E$160:$E$169,"&lt;=2,5")</f>
        <v>0</v>
      </c>
      <c r="O91" s="1031">
        <f>COUNTIFS($F$160:$F$169,"&lt;=2,5")</f>
        <v>1</v>
      </c>
      <c r="P91" s="1031">
        <f>COUNTIFS($G$160:$G$169,"&lt;=2,5")</f>
        <v>0</v>
      </c>
      <c r="Q91" s="1031">
        <f>COUNTIFS($H$160:$H$169,"&lt;=2,5")</f>
        <v>3</v>
      </c>
      <c r="S91" s="1042"/>
    </row>
    <row r="92" spans="1:19" ht="13.5" customHeight="1" x14ac:dyDescent="0.2">
      <c r="A92" s="1062">
        <v>6</v>
      </c>
      <c r="B92" s="1862" t="s">
        <v>176</v>
      </c>
      <c r="C92" s="1862" t="s">
        <v>2403</v>
      </c>
      <c r="D92" s="1845">
        <v>9.5666666666666682</v>
      </c>
      <c r="E92" s="1845">
        <v>11.1</v>
      </c>
      <c r="F92" s="1845">
        <v>9.0333333333333332</v>
      </c>
      <c r="G92" s="1044">
        <v>9.5</v>
      </c>
      <c r="H92" s="1844" t="s">
        <v>501</v>
      </c>
      <c r="I92" s="48"/>
      <c r="J92" s="48"/>
      <c r="K92" s="172" t="s">
        <v>2538</v>
      </c>
      <c r="L92" s="1036" t="s">
        <v>1562</v>
      </c>
      <c r="M92" s="1031">
        <f>COUNTIFS($D$160:$D$169,"&gt;2,51 ", $D$160:$D$169,"&lt;=3,1699")</f>
        <v>1</v>
      </c>
      <c r="N92" s="1031">
        <f>COUNTIFS($E$160:$E$169,"&gt;2,51 ", $E$160:$E$169,"&lt;=3,1699")</f>
        <v>0</v>
      </c>
      <c r="O92" s="1031">
        <f>COUNTIFS($F$160:$F$169,"&gt;2,51 ", $F$160:$F$169,"&lt;=3,1699")</f>
        <v>2</v>
      </c>
      <c r="P92" s="1031">
        <f>COUNTIFS($G$160:$G$169,"&gt;2,51 ", $G$160:$G$169,"&lt;=3,1699")</f>
        <v>0</v>
      </c>
      <c r="Q92" s="1031">
        <f>COUNTIFS($H$160:$H$169,"&gt;2,51 ", $H$160:$H$169,"&lt;=3,1699")</f>
        <v>2</v>
      </c>
      <c r="S92" s="1042"/>
    </row>
    <row r="93" spans="1:19" ht="13.5" customHeight="1" x14ac:dyDescent="0.2">
      <c r="A93" s="1062">
        <v>6</v>
      </c>
      <c r="B93" s="1862" t="s">
        <v>164</v>
      </c>
      <c r="C93" s="1862" t="s">
        <v>2401</v>
      </c>
      <c r="D93" s="1845">
        <v>7.9</v>
      </c>
      <c r="E93" s="1845">
        <v>7.3</v>
      </c>
      <c r="F93" s="1837">
        <v>5.88</v>
      </c>
      <c r="G93" s="1044">
        <v>6.0333333333333341</v>
      </c>
      <c r="H93" s="1844" t="s">
        <v>501</v>
      </c>
      <c r="I93" s="48"/>
      <c r="J93" s="48"/>
      <c r="K93" s="172" t="s">
        <v>2537</v>
      </c>
      <c r="L93" s="1035" t="s">
        <v>487</v>
      </c>
      <c r="M93" s="1031">
        <f>COUNTIFS($D$160:$D$169,"&gt;3,160 ", $D$160:$D$169,"&lt;=4,5")</f>
        <v>3</v>
      </c>
      <c r="N93" s="1031">
        <f>COUNTIFS($E$160:$E$169,"&gt;3,160 ", $E$160:$E$169,"&lt;=4,5")</f>
        <v>6</v>
      </c>
      <c r="O93" s="1031">
        <f>COUNTIFS($F$160:$F$169,"&gt;3,160 ", $F$160:$F$169,"&lt;=4,5")</f>
        <v>2</v>
      </c>
      <c r="P93" s="1031">
        <f>COUNTIFS($G$160:$G$169,"&gt;3,160 ", $G$160:$G$169,"&lt;=4,5")</f>
        <v>4</v>
      </c>
      <c r="Q93" s="1031">
        <f>COUNTIFS($H$160:$H$169,"&gt;3,160 ", $H$160:$H$169,"&lt;=4,5")</f>
        <v>1</v>
      </c>
      <c r="S93" s="1042"/>
    </row>
    <row r="94" spans="1:19" ht="13.5" customHeight="1" x14ac:dyDescent="0.2">
      <c r="A94" s="1062">
        <v>6</v>
      </c>
      <c r="B94" s="1862" t="s">
        <v>429</v>
      </c>
      <c r="C94" s="1862" t="s">
        <v>2396</v>
      </c>
      <c r="D94" s="1836">
        <v>3.64</v>
      </c>
      <c r="E94" s="1838">
        <v>3.2</v>
      </c>
      <c r="F94" s="1837">
        <v>5.4</v>
      </c>
      <c r="G94" s="1853" t="s">
        <v>501</v>
      </c>
      <c r="H94" s="1844" t="s">
        <v>501</v>
      </c>
      <c r="I94" s="48"/>
      <c r="J94" s="48"/>
      <c r="K94" s="172" t="s">
        <v>2536</v>
      </c>
      <c r="L94" s="1034" t="s">
        <v>486</v>
      </c>
      <c r="M94" s="1031">
        <f>COUNTIFS($D$160:$D$169,"&gt;4,51 ", $D$160:$D$169,"&lt;=6,7")</f>
        <v>2</v>
      </c>
      <c r="N94" s="1031">
        <f>COUNTIFS($E$160:$E$169,"&gt;4,51 ", $E$160:$E$169,"&lt;=6,7")</f>
        <v>2</v>
      </c>
      <c r="O94" s="1031">
        <f>COUNTIFS($F$160:$F$169,"&gt;4,51 ", $F$160:$F$169,"&lt;=6,7")</f>
        <v>3</v>
      </c>
      <c r="P94" s="1031">
        <f>COUNTIFS($G$160:$G$169,"&gt;4,51 ", $G$160:$G$169,"&lt;=6,7")</f>
        <v>4</v>
      </c>
      <c r="Q94" s="1031">
        <f>COUNTIFS($H$160:$H$169,"&gt;4,51 ", $H$160:$H$169,"&lt;=6,7")</f>
        <v>0</v>
      </c>
      <c r="S94" s="1042" t="s">
        <v>363</v>
      </c>
    </row>
    <row r="95" spans="1:19" ht="13.5" customHeight="1" x14ac:dyDescent="0.2">
      <c r="A95" s="1062">
        <v>6</v>
      </c>
      <c r="B95" s="1862" t="s">
        <v>158</v>
      </c>
      <c r="C95" s="1862" t="s">
        <v>2396</v>
      </c>
      <c r="D95" s="1838">
        <v>3.24</v>
      </c>
      <c r="E95" s="1838">
        <v>2.6166666666666667</v>
      </c>
      <c r="F95" s="1836">
        <v>4.08</v>
      </c>
      <c r="G95" s="1044">
        <v>4.7666666666666666</v>
      </c>
      <c r="H95" s="1851">
        <v>4.5</v>
      </c>
      <c r="I95" s="48"/>
      <c r="J95" s="48"/>
      <c r="K95" s="172" t="s">
        <v>2535</v>
      </c>
      <c r="L95" s="1032" t="s">
        <v>2254</v>
      </c>
      <c r="M95" s="1031">
        <f>COUNTIFS($D$160:$D$169,"&gt;=6,8")</f>
        <v>0</v>
      </c>
      <c r="N95" s="1031">
        <f>COUNTIFS($E$160:$E$169,"&gt;=6,8")</f>
        <v>0</v>
      </c>
      <c r="O95" s="1031">
        <f>COUNTIFS($F$160:$F$169,"&gt;=6,8")</f>
        <v>0</v>
      </c>
      <c r="P95" s="1031">
        <f>COUNTIFS($G$160:$G$169,"&gt;=6,8")</f>
        <v>0</v>
      </c>
      <c r="Q95" s="1031">
        <f>COUNTIFS($H$160:$H$169,"&gt;=6,8")</f>
        <v>0</v>
      </c>
      <c r="S95" s="1042"/>
    </row>
    <row r="96" spans="1:19" ht="13.5" customHeight="1" x14ac:dyDescent="0.2">
      <c r="A96" s="1062">
        <v>6</v>
      </c>
      <c r="B96" s="1862" t="s">
        <v>159</v>
      </c>
      <c r="C96" s="1862" t="s">
        <v>2394</v>
      </c>
      <c r="D96" s="1845">
        <v>8.5666666666666647</v>
      </c>
      <c r="E96" s="1845">
        <v>9.6999999999999993</v>
      </c>
      <c r="F96" s="1845">
        <v>9.8000000000000007</v>
      </c>
      <c r="G96" s="1044">
        <v>9.8333333333333339</v>
      </c>
      <c r="H96" s="1844" t="s">
        <v>501</v>
      </c>
      <c r="I96" s="48"/>
      <c r="J96" s="48"/>
      <c r="K96" s="2457" t="s">
        <v>367</v>
      </c>
      <c r="L96" s="2457"/>
      <c r="M96" s="1058">
        <f>SUM(M91:M95)</f>
        <v>6</v>
      </c>
      <c r="N96" s="1058">
        <f>SUM(N91:N95)</f>
        <v>8</v>
      </c>
      <c r="O96" s="1058">
        <f>SUM(O91:O95)</f>
        <v>8</v>
      </c>
      <c r="P96" s="1058">
        <f>SUM(P91:P95)</f>
        <v>8</v>
      </c>
      <c r="Q96" s="1058">
        <f>SUM(Q91:Q95)</f>
        <v>6</v>
      </c>
      <c r="S96" s="1042"/>
    </row>
    <row r="97" spans="1:19" ht="13.5" customHeight="1" x14ac:dyDescent="0.2">
      <c r="A97" s="1062">
        <v>6</v>
      </c>
      <c r="B97" s="1862" t="s">
        <v>165</v>
      </c>
      <c r="C97" s="1862" t="s">
        <v>1712</v>
      </c>
      <c r="D97" s="1845">
        <v>7.8</v>
      </c>
      <c r="E97" s="1845">
        <v>7.9</v>
      </c>
      <c r="F97" s="1845">
        <v>7.5333333333333341</v>
      </c>
      <c r="G97" s="1044">
        <v>7.166666666666667</v>
      </c>
      <c r="H97" s="1851">
        <v>10</v>
      </c>
      <c r="I97" s="48"/>
      <c r="J97" s="48"/>
      <c r="M97" s="1039"/>
      <c r="N97" s="1039"/>
      <c r="O97" s="1039"/>
      <c r="P97" s="1039"/>
      <c r="Q97" s="1039"/>
      <c r="S97" s="1042"/>
    </row>
    <row r="98" spans="1:19" ht="13.5" customHeight="1" x14ac:dyDescent="0.2">
      <c r="A98" s="1080">
        <v>6</v>
      </c>
      <c r="B98" s="1079" t="s">
        <v>150</v>
      </c>
      <c r="C98" s="1078" t="s">
        <v>2389</v>
      </c>
      <c r="D98" s="1044" t="s">
        <v>501</v>
      </c>
      <c r="E98" s="1044" t="s">
        <v>501</v>
      </c>
      <c r="F98" s="1044" t="s">
        <v>501</v>
      </c>
      <c r="G98" s="1044">
        <v>3.4</v>
      </c>
      <c r="H98" s="1851">
        <v>2.9</v>
      </c>
      <c r="I98" s="48"/>
      <c r="J98" s="48"/>
      <c r="M98" s="1039"/>
      <c r="N98" s="1039"/>
      <c r="O98" s="1039"/>
      <c r="P98" s="1039"/>
      <c r="Q98" s="1039"/>
      <c r="S98" s="1042"/>
    </row>
    <row r="99" spans="1:19" ht="13.5" customHeight="1" x14ac:dyDescent="0.2">
      <c r="A99" s="1062">
        <v>6</v>
      </c>
      <c r="B99" s="1862" t="s">
        <v>154</v>
      </c>
      <c r="C99" s="1862" t="s">
        <v>2388</v>
      </c>
      <c r="D99" s="1836">
        <v>3.84</v>
      </c>
      <c r="E99" s="1836">
        <v>3.3666666666666667</v>
      </c>
      <c r="F99" s="1836">
        <v>3.4</v>
      </c>
      <c r="G99" s="1044">
        <v>4.7200000000000006</v>
      </c>
      <c r="H99" s="1851">
        <v>4.5</v>
      </c>
      <c r="I99" s="48"/>
      <c r="J99" s="48"/>
      <c r="K99" s="1061" t="s">
        <v>357</v>
      </c>
      <c r="L99" s="1061"/>
      <c r="M99" s="1060">
        <v>2007</v>
      </c>
      <c r="N99" s="1060">
        <v>2008</v>
      </c>
      <c r="O99" s="1060">
        <v>2009</v>
      </c>
      <c r="P99" s="1060">
        <v>2010</v>
      </c>
      <c r="Q99" s="1060">
        <v>2011</v>
      </c>
      <c r="S99" s="1042"/>
    </row>
    <row r="100" spans="1:19" ht="13.5" customHeight="1" x14ac:dyDescent="0.2">
      <c r="A100" s="1062">
        <v>6</v>
      </c>
      <c r="B100" s="1862" t="s">
        <v>155</v>
      </c>
      <c r="C100" s="1862" t="s">
        <v>2388</v>
      </c>
      <c r="D100" s="1837">
        <v>5.08</v>
      </c>
      <c r="E100" s="1837">
        <v>4.5999999999999996</v>
      </c>
      <c r="F100" s="1836">
        <v>3.64</v>
      </c>
      <c r="G100" s="1044">
        <v>4.5200000000000005</v>
      </c>
      <c r="H100" s="1846" t="s">
        <v>2243</v>
      </c>
      <c r="I100" s="48"/>
      <c r="J100" s="48"/>
      <c r="K100" s="172" t="s">
        <v>2539</v>
      </c>
      <c r="L100" s="1059" t="s">
        <v>2274</v>
      </c>
      <c r="M100" s="1031">
        <f>COUNTIFS($D$170:$D$173,"&lt;=2,5")</f>
        <v>0</v>
      </c>
      <c r="N100" s="1031">
        <f>COUNTIFS($E$170:$E$173,"&lt;=2,5")</f>
        <v>2</v>
      </c>
      <c r="O100" s="1031">
        <f>COUNTIFS($F$170:$F$173,"&lt;=2,5")</f>
        <v>0</v>
      </c>
      <c r="P100" s="1031">
        <f>COUNTIFS($G$170:$G$173,"&lt;=2,5")</f>
        <v>0</v>
      </c>
      <c r="Q100" s="1031">
        <f>COUNTIFS($H$170:$H$173,"&lt;=2,5")</f>
        <v>0</v>
      </c>
      <c r="S100" s="1042"/>
    </row>
    <row r="101" spans="1:19" ht="13.5" customHeight="1" x14ac:dyDescent="0.2">
      <c r="A101" s="1062">
        <v>6</v>
      </c>
      <c r="B101" s="1862" t="s">
        <v>182</v>
      </c>
      <c r="C101" s="1862" t="s">
        <v>2386</v>
      </c>
      <c r="D101" s="1839" t="s">
        <v>501</v>
      </c>
      <c r="E101" s="1839" t="s">
        <v>501</v>
      </c>
      <c r="F101" s="1837">
        <v>4.9000000000000004</v>
      </c>
      <c r="G101" s="1044">
        <v>5.2666666666666666</v>
      </c>
      <c r="H101" s="1844" t="s">
        <v>501</v>
      </c>
      <c r="I101" s="48"/>
      <c r="J101" s="48"/>
      <c r="K101" s="172" t="s">
        <v>2538</v>
      </c>
      <c r="L101" s="1036" t="s">
        <v>1562</v>
      </c>
      <c r="M101" s="1031">
        <f>COUNTIFS($D$170:$D$173,"&gt;2,51 ", $D$170:$D$173,"&lt;=3,1739")</f>
        <v>2</v>
      </c>
      <c r="N101" s="1031">
        <f>COUNTIFS($E$170:$E$173,"&gt;2,51 ", $E$170:$E$173,"&lt;=3,1739")</f>
        <v>0</v>
      </c>
      <c r="O101" s="1031">
        <f>COUNTIFS($F$170:$F$173,"&gt;2,51 ", $F$170:$F$173,"&lt;=3,1739")</f>
        <v>2</v>
      </c>
      <c r="P101" s="1031">
        <f>COUNTIFS($G$170:$G$173,"&gt;2,51 ", $G$170:$G$173,"&lt;=3,1739")</f>
        <v>1</v>
      </c>
      <c r="Q101" s="1031">
        <f>COUNTIFS($H$170:$H$173,"&gt;2,51 ", $H$170:$H$173,"&lt;=3,1739")</f>
        <v>1</v>
      </c>
      <c r="S101" s="1042"/>
    </row>
    <row r="102" spans="1:19" ht="13.5" customHeight="1" x14ac:dyDescent="0.2">
      <c r="A102" s="1062">
        <v>6</v>
      </c>
      <c r="B102" s="1862" t="s">
        <v>149</v>
      </c>
      <c r="C102" s="1862" t="s">
        <v>2384</v>
      </c>
      <c r="D102" s="1836">
        <v>3.5333333333333332</v>
      </c>
      <c r="E102" s="1838">
        <v>3.0333333333333332</v>
      </c>
      <c r="F102" s="1838">
        <v>3.0166666666666671</v>
      </c>
      <c r="G102" s="1044">
        <v>2.4</v>
      </c>
      <c r="H102" s="1851">
        <v>2.1</v>
      </c>
      <c r="I102" s="48"/>
      <c r="J102" s="48"/>
      <c r="K102" s="172" t="s">
        <v>2537</v>
      </c>
      <c r="L102" s="1035" t="s">
        <v>487</v>
      </c>
      <c r="M102" s="1031">
        <f>COUNTIFS($D$170:$D$173,"&gt;3,170 ", $D$170:$D$173,"&lt;=4,5")</f>
        <v>0</v>
      </c>
      <c r="N102" s="1031">
        <f>COUNTIFS($E$170:$E$173,"&gt;3,170 ", $E$170:$E$173,"&lt;=4,5")</f>
        <v>0</v>
      </c>
      <c r="O102" s="1031">
        <f>COUNTIFS($F$170:$F$173,"&gt;3,170 ", $F$170:$F$173,"&lt;=4,5")</f>
        <v>1</v>
      </c>
      <c r="P102" s="1031">
        <f>COUNTIFS($G$170:$G$173,"&gt;3,170 ", $G$170:$G$173,"&lt;=4,5")</f>
        <v>1</v>
      </c>
      <c r="Q102" s="1031">
        <f>COUNTIFS($H$170:$H$173,"&gt;3,170 ", $H$170:$H$173,"&lt;=4,5")</f>
        <v>1</v>
      </c>
      <c r="S102" s="1042"/>
    </row>
    <row r="103" spans="1:19" ht="13.5" customHeight="1" x14ac:dyDescent="0.2">
      <c r="A103" s="1062">
        <v>6</v>
      </c>
      <c r="B103" s="1862" t="s">
        <v>185</v>
      </c>
      <c r="C103" s="1862" t="s">
        <v>2283</v>
      </c>
      <c r="D103" s="1836">
        <v>4.166666666666667</v>
      </c>
      <c r="E103" s="1836">
        <v>4.3</v>
      </c>
      <c r="F103" s="1836">
        <v>3.6666666666666665</v>
      </c>
      <c r="G103" s="1044">
        <v>3.4999999999999996</v>
      </c>
      <c r="H103" s="1844" t="s">
        <v>501</v>
      </c>
      <c r="I103" s="48"/>
      <c r="J103" s="48"/>
      <c r="K103" s="172" t="s">
        <v>2536</v>
      </c>
      <c r="L103" s="1034" t="s">
        <v>486</v>
      </c>
      <c r="M103" s="1031">
        <f>COUNTIFS($D$170:$D$173,"&gt;4,51 ", $D$170:$D$173,"&lt;=6,7")</f>
        <v>0</v>
      </c>
      <c r="N103" s="1031">
        <f>COUNTIFS($E$170:$E$173,"&gt;4,51 ", $E$170:$E$173,"&lt;=6,7")</f>
        <v>0</v>
      </c>
      <c r="O103" s="1031">
        <f>COUNTIFS($F$170:$F$173,"&gt;4,51 ", $F$170:$F$173,"&lt;=6,7")</f>
        <v>0</v>
      </c>
      <c r="P103" s="1031">
        <f>COUNTIFS($G$170:$G$173,"&gt;4,51 ", $G$170:$G$173,"&lt;=6,7")</f>
        <v>1</v>
      </c>
      <c r="Q103" s="1031">
        <f>COUNTIFS($H$170:$H$173,"&gt;4,51 ", $H$170:$H$173,"&lt;=6,7")</f>
        <v>0</v>
      </c>
      <c r="S103" s="1042"/>
    </row>
    <row r="104" spans="1:19" ht="13.5" customHeight="1" x14ac:dyDescent="0.2">
      <c r="A104" s="1062">
        <v>6</v>
      </c>
      <c r="B104" s="1862" t="s">
        <v>186</v>
      </c>
      <c r="C104" s="1862" t="s">
        <v>2283</v>
      </c>
      <c r="D104" s="1836">
        <v>3.6666666666666665</v>
      </c>
      <c r="E104" s="1836">
        <v>3.75</v>
      </c>
      <c r="F104" s="1836">
        <v>3.5333333333333337</v>
      </c>
      <c r="G104" s="1044">
        <v>3.5333333333333332</v>
      </c>
      <c r="H104" s="1844" t="s">
        <v>501</v>
      </c>
      <c r="I104" s="48"/>
      <c r="J104" s="48"/>
      <c r="K104" s="172" t="s">
        <v>2535</v>
      </c>
      <c r="L104" s="1032" t="s">
        <v>2254</v>
      </c>
      <c r="M104" s="1031">
        <f>COUNTIFS($D$170:$D$173,"&gt;=6,8")</f>
        <v>0</v>
      </c>
      <c r="N104" s="1031">
        <f>COUNTIFS($E$170:$E$173,"&gt;=6,8")</f>
        <v>0</v>
      </c>
      <c r="O104" s="1031">
        <f>COUNTIFS($F$170:$F$173,"&gt;=6,8")</f>
        <v>0</v>
      </c>
      <c r="P104" s="1031">
        <f>COUNTIFS($G$170:$G$173,"&gt;=6,8")</f>
        <v>0</v>
      </c>
      <c r="Q104" s="1031">
        <f>COUNTIFS($H$170:$H$173,"&gt;=6,8")</f>
        <v>0</v>
      </c>
      <c r="S104" s="1042"/>
    </row>
    <row r="105" spans="1:19" ht="13.5" customHeight="1" x14ac:dyDescent="0.2">
      <c r="A105" s="1074">
        <v>7</v>
      </c>
      <c r="B105" s="1077" t="s">
        <v>195</v>
      </c>
      <c r="C105" s="1076" t="s">
        <v>2381</v>
      </c>
      <c r="D105" s="1044" t="s">
        <v>501</v>
      </c>
      <c r="E105" s="1044" t="s">
        <v>501</v>
      </c>
      <c r="F105" s="1044" t="s">
        <v>501</v>
      </c>
      <c r="G105" s="1044">
        <v>3.8599999999999994</v>
      </c>
      <c r="H105" s="1851">
        <v>2.4</v>
      </c>
      <c r="I105" s="48"/>
      <c r="J105" s="48"/>
      <c r="K105" s="2457" t="s">
        <v>368</v>
      </c>
      <c r="L105" s="2457"/>
      <c r="M105" s="1058">
        <f>SUM(M100:M104)</f>
        <v>2</v>
      </c>
      <c r="N105" s="1058">
        <f>SUM(N100:N104)</f>
        <v>2</v>
      </c>
      <c r="O105" s="1058">
        <f>SUM(O100:O104)</f>
        <v>3</v>
      </c>
      <c r="P105" s="1058">
        <f>SUM(P100:P104)</f>
        <v>3</v>
      </c>
      <c r="Q105" s="1058">
        <f>SUM(Q100:Q104)</f>
        <v>2</v>
      </c>
      <c r="S105" s="1042"/>
    </row>
    <row r="106" spans="1:19" ht="13.5" customHeight="1" x14ac:dyDescent="0.2">
      <c r="A106" s="1075">
        <v>7</v>
      </c>
      <c r="B106" s="1077" t="s">
        <v>193</v>
      </c>
      <c r="C106" s="1077" t="s">
        <v>2379</v>
      </c>
      <c r="D106" s="1836">
        <v>4.3333333333333339</v>
      </c>
      <c r="E106" s="1837">
        <v>4.6333333333333337</v>
      </c>
      <c r="F106" s="1836">
        <v>3.92</v>
      </c>
      <c r="G106" s="1044">
        <v>3.7666666666666662</v>
      </c>
      <c r="H106" s="1851" t="s">
        <v>501</v>
      </c>
      <c r="I106" s="48"/>
      <c r="J106" s="48"/>
      <c r="M106" s="1039"/>
      <c r="N106" s="1039"/>
      <c r="O106" s="1039"/>
      <c r="P106" s="1039"/>
      <c r="Q106" s="1039"/>
      <c r="S106" s="1042"/>
    </row>
    <row r="107" spans="1:19" ht="13.5" customHeight="1" x14ac:dyDescent="0.2">
      <c r="A107" s="1075">
        <v>7</v>
      </c>
      <c r="B107" s="1077" t="s">
        <v>192</v>
      </c>
      <c r="C107" s="1077" t="s">
        <v>2546</v>
      </c>
      <c r="D107" s="1837">
        <v>5.56</v>
      </c>
      <c r="E107" s="1837">
        <v>6.0666666666666664</v>
      </c>
      <c r="F107" s="1845">
        <v>8.1999999999999993</v>
      </c>
      <c r="G107" s="1044">
        <v>5.9599999999999991</v>
      </c>
      <c r="H107" s="1851">
        <v>4.5</v>
      </c>
      <c r="I107" s="48"/>
      <c r="J107" s="48"/>
      <c r="M107" s="1039"/>
      <c r="N107" s="1039"/>
      <c r="O107" s="1039"/>
      <c r="P107" s="1039"/>
      <c r="Q107" s="1039"/>
      <c r="S107" s="1042"/>
    </row>
    <row r="108" spans="1:19" ht="13.5" customHeight="1" x14ac:dyDescent="0.2">
      <c r="A108" s="1075">
        <v>7</v>
      </c>
      <c r="B108" s="1077" t="s">
        <v>197</v>
      </c>
      <c r="C108" s="1077" t="s">
        <v>2377</v>
      </c>
      <c r="D108" s="1838">
        <v>3.1</v>
      </c>
      <c r="E108" s="1838">
        <v>2.6</v>
      </c>
      <c r="F108" s="1837">
        <v>5</v>
      </c>
      <c r="G108" s="1044">
        <v>2.9400000000000004</v>
      </c>
      <c r="H108" s="1851">
        <v>1.8</v>
      </c>
      <c r="I108" s="48"/>
      <c r="J108" s="48"/>
      <c r="K108" s="1061" t="s">
        <v>357</v>
      </c>
      <c r="L108" s="1061"/>
      <c r="M108" s="1060">
        <v>2007</v>
      </c>
      <c r="N108" s="1060">
        <v>2008</v>
      </c>
      <c r="O108" s="1060">
        <v>2009</v>
      </c>
      <c r="P108" s="1060">
        <v>2010</v>
      </c>
      <c r="Q108" s="1060">
        <v>2011</v>
      </c>
      <c r="S108" s="1042"/>
    </row>
    <row r="109" spans="1:19" ht="13.5" customHeight="1" x14ac:dyDescent="0.2">
      <c r="A109" s="1075">
        <v>7</v>
      </c>
      <c r="B109" s="1077" t="s">
        <v>203</v>
      </c>
      <c r="C109" s="1077" t="s">
        <v>2545</v>
      </c>
      <c r="D109" s="1845">
        <v>6.96</v>
      </c>
      <c r="E109" s="1845">
        <v>7.2666666666666666</v>
      </c>
      <c r="F109" s="1837">
        <v>6.3666666666666663</v>
      </c>
      <c r="G109" s="1044">
        <v>6.88</v>
      </c>
      <c r="H109" s="1844" t="s">
        <v>501</v>
      </c>
      <c r="I109" s="48"/>
      <c r="J109" s="48"/>
      <c r="K109" s="172" t="s">
        <v>2539</v>
      </c>
      <c r="L109" s="1059" t="s">
        <v>2274</v>
      </c>
      <c r="M109" s="1031">
        <f>COUNTIFS($D$174:$D$181,"&lt;=2,5")</f>
        <v>0</v>
      </c>
      <c r="N109" s="1031">
        <f>COUNTIFS($E$174:$E$181,"&lt;=2,5")</f>
        <v>0</v>
      </c>
      <c r="O109" s="1031">
        <f>COUNTIFS($F$174:$F$181,"&lt;=2,5")</f>
        <v>0</v>
      </c>
      <c r="P109" s="1031">
        <f>COUNTIFS($G$174:$G$181,"&lt;=2,5")</f>
        <v>0</v>
      </c>
      <c r="Q109" s="1031">
        <f>COUNTIFS($H$174:$H$181,"&lt;=2,5")</f>
        <v>1</v>
      </c>
      <c r="S109" s="1042" t="s">
        <v>364</v>
      </c>
    </row>
    <row r="110" spans="1:19" ht="13.5" customHeight="1" x14ac:dyDescent="0.2">
      <c r="A110" s="1075">
        <v>7</v>
      </c>
      <c r="B110" s="1077" t="s">
        <v>204</v>
      </c>
      <c r="C110" s="1077" t="s">
        <v>2372</v>
      </c>
      <c r="D110" s="1838">
        <v>3.08</v>
      </c>
      <c r="E110" s="1838">
        <v>3.2833333333333332</v>
      </c>
      <c r="F110" s="1839" t="s">
        <v>501</v>
      </c>
      <c r="G110" s="1044">
        <v>3.22</v>
      </c>
      <c r="H110" s="1851">
        <v>2.2999999999999998</v>
      </c>
      <c r="I110" s="48"/>
      <c r="J110" s="48"/>
      <c r="K110" s="172" t="s">
        <v>2538</v>
      </c>
      <c r="L110" s="1036" t="s">
        <v>1562</v>
      </c>
      <c r="M110" s="1031">
        <f>COUNTIFS($D$174:$D$181,"&gt;2,51 ", $D$174:$D$181,"&lt;=3,1819")</f>
        <v>0</v>
      </c>
      <c r="N110" s="1031">
        <f>COUNTIFS($E$174:$E$181,"&gt;2,51 ", $E$174:$E$181,"&lt;=3,1819")</f>
        <v>0</v>
      </c>
      <c r="O110" s="1031">
        <f>COUNTIFS($F$174:$F$181,"&gt;2,51 ", $F$174:$F$181,"&lt;=3,1819")</f>
        <v>0</v>
      </c>
      <c r="P110" s="1031">
        <f>COUNTIFS($G$174:$G$181,"&gt;2,51 ", $G$174:$G$181,"&lt;=3,1819")</f>
        <v>1</v>
      </c>
      <c r="Q110" s="1031">
        <f>COUNTIFS($H$174:$H$181,"&gt;2,51 ", $H$174:$H$181,"&lt;=3,1819")</f>
        <v>0</v>
      </c>
      <c r="S110" s="1042"/>
    </row>
    <row r="111" spans="1:19" ht="13.5" customHeight="1" x14ac:dyDescent="0.2">
      <c r="A111" s="1075">
        <v>7</v>
      </c>
      <c r="B111" s="1077" t="s">
        <v>205</v>
      </c>
      <c r="C111" s="1077" t="s">
        <v>2371</v>
      </c>
      <c r="D111" s="1845">
        <v>7.28</v>
      </c>
      <c r="E111" s="1837">
        <v>6.583333333333333</v>
      </c>
      <c r="F111" s="1845">
        <v>6.84</v>
      </c>
      <c r="G111" s="1044">
        <v>7.8999999999999986</v>
      </c>
      <c r="H111" s="1844" t="s">
        <v>501</v>
      </c>
      <c r="I111" s="48"/>
      <c r="J111" s="48"/>
      <c r="K111" s="172" t="s">
        <v>2537</v>
      </c>
      <c r="L111" s="1035" t="s">
        <v>487</v>
      </c>
      <c r="M111" s="1031">
        <f>COUNTIFS($D$174:$D$181,"&gt;3,174 ", $D$174:$D$181,"&lt;=4,5")</f>
        <v>4</v>
      </c>
      <c r="N111" s="1031">
        <f>COUNTIFS($E$174:$E$181,"&gt;3,174 ", $E$174:$E$181,"&lt;=4,5")</f>
        <v>5</v>
      </c>
      <c r="O111" s="1031">
        <f>COUNTIFS($F$174:$F$181,"&gt;3,174 ", $F$174:$F$181,"&lt;=4,5")</f>
        <v>3</v>
      </c>
      <c r="P111" s="1031">
        <f>COUNTIFS($G$174:$G$181,"&gt;3,174 ", $G$174:$G$181,"&lt;=4,5")</f>
        <v>6</v>
      </c>
      <c r="Q111" s="1031">
        <f>COUNTIFS($H$174:$H$181,"&gt;3,174 ", $H$174:$H$181,"&lt;=4,5")</f>
        <v>0</v>
      </c>
      <c r="S111" s="1042"/>
    </row>
    <row r="112" spans="1:19" ht="13.5" customHeight="1" x14ac:dyDescent="0.2">
      <c r="A112" s="1062">
        <v>8</v>
      </c>
      <c r="B112" s="1862" t="s">
        <v>212</v>
      </c>
      <c r="C112" s="1862" t="s">
        <v>2366</v>
      </c>
      <c r="D112" s="1838">
        <v>2.92</v>
      </c>
      <c r="E112" s="1838">
        <v>2.9833333333333329</v>
      </c>
      <c r="F112" s="1838">
        <v>2.5499999999999998</v>
      </c>
      <c r="G112" s="1044">
        <v>3.06</v>
      </c>
      <c r="H112" s="1851">
        <v>2.5</v>
      </c>
      <c r="I112" s="48"/>
      <c r="J112" s="48"/>
      <c r="K112" s="172" t="s">
        <v>2536</v>
      </c>
      <c r="L112" s="1034" t="s">
        <v>486</v>
      </c>
      <c r="M112" s="1031">
        <f>COUNTIFS($D$174:$D$181,"&gt;4,51 ", $D$174:$D$181,"&lt;=6,7")</f>
        <v>1</v>
      </c>
      <c r="N112" s="1031">
        <f>COUNTIFS($E$174:$E$181,"&gt;4,51 ", $E$174:$E$181,"&lt;=6,7")</f>
        <v>1</v>
      </c>
      <c r="O112" s="1031">
        <f>COUNTIFS($F$174:$F$181,"&gt;4,51 ", $F$174:$F$181,"&lt;=6,7")</f>
        <v>3</v>
      </c>
      <c r="P112" s="1031">
        <f>COUNTIFS($G$174:$G$181,"&gt;4,51 ", $G$174:$G$181,"&lt;=6,7")</f>
        <v>0</v>
      </c>
      <c r="Q112" s="1031">
        <f>COUNTIFS($H$174:$H$181,"&gt;4,51 ", $H$174:$H$181,"&lt;=6,7")</f>
        <v>0</v>
      </c>
      <c r="S112" s="1042"/>
    </row>
    <row r="113" spans="1:19" ht="13.5" customHeight="1" x14ac:dyDescent="0.2">
      <c r="A113" s="1062">
        <v>8</v>
      </c>
      <c r="B113" s="1862" t="s">
        <v>217</v>
      </c>
      <c r="C113" s="1862" t="s">
        <v>2365</v>
      </c>
      <c r="D113" s="1838">
        <v>2.64</v>
      </c>
      <c r="E113" s="1838">
        <v>3.1</v>
      </c>
      <c r="F113" s="1836">
        <v>4.2</v>
      </c>
      <c r="G113" s="1044">
        <v>2.2000000000000002</v>
      </c>
      <c r="H113" s="1851">
        <v>1.9</v>
      </c>
      <c r="I113" s="48"/>
      <c r="J113" s="48"/>
      <c r="K113" s="172" t="s">
        <v>2535</v>
      </c>
      <c r="L113" s="1032" t="s">
        <v>2254</v>
      </c>
      <c r="M113" s="1031">
        <f>COUNTIFS($D$174:$D$181,"&gt;=6,8")</f>
        <v>0</v>
      </c>
      <c r="N113" s="1031">
        <f>COUNTIFS($E$174:$E$181,"&gt;=6,8")</f>
        <v>0</v>
      </c>
      <c r="O113" s="1031">
        <f>COUNTIFS($F$174:$F$181,"&gt;=6,8")</f>
        <v>0</v>
      </c>
      <c r="P113" s="1031">
        <f>COUNTIFS($G$174:$G$181,"&gt;=6,8")</f>
        <v>0</v>
      </c>
      <c r="Q113" s="1031">
        <f>COUNTIFS($H$174:$H$181,"&gt;=6,8")</f>
        <v>0</v>
      </c>
      <c r="S113" s="1042"/>
    </row>
    <row r="114" spans="1:19" ht="13.5" customHeight="1" x14ac:dyDescent="0.2">
      <c r="A114" s="1062">
        <v>8</v>
      </c>
      <c r="B114" s="1862" t="s">
        <v>219</v>
      </c>
      <c r="C114" s="1862" t="s">
        <v>2365</v>
      </c>
      <c r="D114" s="1838">
        <v>3.18</v>
      </c>
      <c r="E114" s="1836">
        <v>4.1500000000000004</v>
      </c>
      <c r="F114" s="1837">
        <v>4.8666666666666671</v>
      </c>
      <c r="G114" s="1044">
        <v>4.4000000000000004</v>
      </c>
      <c r="H114" s="1851">
        <v>3.1</v>
      </c>
      <c r="I114" s="48"/>
      <c r="J114" s="48"/>
      <c r="K114" s="2457" t="s">
        <v>369</v>
      </c>
      <c r="L114" s="2457"/>
      <c r="M114" s="1058">
        <f>SUM(M109:M113)</f>
        <v>5</v>
      </c>
      <c r="N114" s="1058">
        <f>SUM(N109:N113)</f>
        <v>6</v>
      </c>
      <c r="O114" s="1058">
        <f>SUM(O109:O113)</f>
        <v>6</v>
      </c>
      <c r="P114" s="1058">
        <f>SUM(P109:P113)</f>
        <v>7</v>
      </c>
      <c r="Q114" s="1058">
        <f>SUM(Q109:Q113)</f>
        <v>1</v>
      </c>
      <c r="S114" s="1042"/>
    </row>
    <row r="115" spans="1:19" ht="13.5" customHeight="1" x14ac:dyDescent="0.2">
      <c r="A115" s="1075">
        <v>9</v>
      </c>
      <c r="B115" s="1868" t="s">
        <v>235</v>
      </c>
      <c r="C115" s="1052" t="s">
        <v>2364</v>
      </c>
      <c r="D115" s="1839" t="s">
        <v>501</v>
      </c>
      <c r="E115" s="1839" t="s">
        <v>501</v>
      </c>
      <c r="F115" s="1839" t="s">
        <v>501</v>
      </c>
      <c r="G115" s="1044" t="s">
        <v>501</v>
      </c>
      <c r="H115" s="1854" t="s">
        <v>2253</v>
      </c>
      <c r="I115" s="48"/>
      <c r="J115" s="48"/>
      <c r="M115" s="1039"/>
      <c r="N115" s="1039"/>
      <c r="O115" s="1039"/>
      <c r="P115" s="1039"/>
      <c r="Q115" s="1039"/>
      <c r="S115" s="1042"/>
    </row>
    <row r="116" spans="1:19" ht="13.5" customHeight="1" x14ac:dyDescent="0.2">
      <c r="A116" s="1075">
        <v>9</v>
      </c>
      <c r="B116" s="1868" t="s">
        <v>232</v>
      </c>
      <c r="C116" s="1052" t="s">
        <v>2362</v>
      </c>
      <c r="D116" s="1839" t="s">
        <v>501</v>
      </c>
      <c r="E116" s="1839" t="s">
        <v>501</v>
      </c>
      <c r="F116" s="1839" t="s">
        <v>501</v>
      </c>
      <c r="G116" s="1044" t="s">
        <v>501</v>
      </c>
      <c r="H116" s="1855">
        <v>2.8</v>
      </c>
      <c r="I116" s="48"/>
      <c r="J116" s="48"/>
      <c r="M116" s="1039"/>
      <c r="N116" s="1039"/>
      <c r="O116" s="1039"/>
      <c r="P116" s="1039"/>
      <c r="Q116" s="1039"/>
      <c r="S116" s="1042"/>
    </row>
    <row r="117" spans="1:19" ht="13.5" customHeight="1" x14ac:dyDescent="0.2">
      <c r="A117" s="1075">
        <v>9</v>
      </c>
      <c r="B117" s="1868" t="s">
        <v>233</v>
      </c>
      <c r="C117" s="1052" t="s">
        <v>2362</v>
      </c>
      <c r="D117" s="1839" t="s">
        <v>501</v>
      </c>
      <c r="E117" s="1839" t="s">
        <v>501</v>
      </c>
      <c r="F117" s="1839" t="s">
        <v>501</v>
      </c>
      <c r="G117" s="1044" t="s">
        <v>501</v>
      </c>
      <c r="H117" s="1855">
        <v>2.6</v>
      </c>
      <c r="I117" s="48"/>
      <c r="J117" s="48"/>
      <c r="K117" s="1061" t="s">
        <v>357</v>
      </c>
      <c r="L117" s="1061"/>
      <c r="M117" s="1060">
        <v>2007</v>
      </c>
      <c r="N117" s="1060">
        <v>2008</v>
      </c>
      <c r="O117" s="1060">
        <v>2009</v>
      </c>
      <c r="P117" s="1060">
        <v>2010</v>
      </c>
      <c r="Q117" s="1060">
        <v>2011</v>
      </c>
      <c r="S117" s="1042"/>
    </row>
    <row r="118" spans="1:19" ht="13.5" customHeight="1" x14ac:dyDescent="0.2">
      <c r="A118" s="1075">
        <v>9</v>
      </c>
      <c r="B118" s="1869" t="s">
        <v>237</v>
      </c>
      <c r="C118" s="1052" t="s">
        <v>2359</v>
      </c>
      <c r="D118" s="1839" t="s">
        <v>501</v>
      </c>
      <c r="E118" s="1839" t="s">
        <v>501</v>
      </c>
      <c r="F118" s="1839" t="s">
        <v>501</v>
      </c>
      <c r="G118" s="1044" t="s">
        <v>501</v>
      </c>
      <c r="H118" s="1855">
        <v>2.6</v>
      </c>
      <c r="I118" s="48"/>
      <c r="J118" s="48"/>
      <c r="K118" s="172" t="s">
        <v>2539</v>
      </c>
      <c r="L118" s="1059" t="s">
        <v>2274</v>
      </c>
      <c r="M118" s="1031">
        <f>COUNTIFS($D$182:$D$188,"&lt;=2,5")</f>
        <v>0</v>
      </c>
      <c r="N118" s="1031">
        <f>COUNTIFS($E$182:$E$188,"&lt;=2,5")</f>
        <v>0</v>
      </c>
      <c r="O118" s="1031">
        <f>COUNTIFS($F$182:$F$188,"&lt;=2,5")</f>
        <v>1</v>
      </c>
      <c r="P118" s="1031">
        <f>COUNTIFS($G$182:$G$188,"&lt;=2,5")</f>
        <v>0</v>
      </c>
      <c r="Q118" s="1031">
        <f>COUNTIFS($H$182:$H$188,"&lt;=2,5")</f>
        <v>2</v>
      </c>
      <c r="S118" s="1042"/>
    </row>
    <row r="119" spans="1:19" ht="13.5" customHeight="1" x14ac:dyDescent="0.2">
      <c r="A119" s="1075">
        <v>9</v>
      </c>
      <c r="B119" s="1052" t="s">
        <v>224</v>
      </c>
      <c r="C119" s="1052" t="s">
        <v>2544</v>
      </c>
      <c r="D119" s="1839" t="s">
        <v>501</v>
      </c>
      <c r="E119" s="1839" t="s">
        <v>501</v>
      </c>
      <c r="F119" s="1837">
        <v>6.2</v>
      </c>
      <c r="G119" s="1044">
        <v>4.2</v>
      </c>
      <c r="H119" s="1851">
        <v>3.1</v>
      </c>
      <c r="I119" s="48"/>
      <c r="J119" s="48"/>
      <c r="K119" s="172" t="s">
        <v>2538</v>
      </c>
      <c r="L119" s="1036" t="s">
        <v>1562</v>
      </c>
      <c r="M119" s="1031">
        <f>COUNTIFS($D$182:$D$188,"&gt;2,51 ", $D$182:$D$188,"&lt;=3,1889")</f>
        <v>2</v>
      </c>
      <c r="N119" s="1031">
        <f>COUNTIFS($E$182:$E$188,"&gt;2,51 ", $E$182:$E$188,"&lt;=3,1889")</f>
        <v>3</v>
      </c>
      <c r="O119" s="1031">
        <f>COUNTIFS($F$182:$F$188,"&gt;2,51 ", $F$182:$F$188,"&lt;=3,1889")</f>
        <v>1</v>
      </c>
      <c r="P119" s="1031">
        <f>COUNTIFS($G$182:$G$188,"&gt;2,51 ", $G$182:$G$188,"&lt;=3,1889")</f>
        <v>1</v>
      </c>
      <c r="Q119" s="1031">
        <f>COUNTIFS($H$182:$H$188,"&gt;2,51 ", $H$182:$H$188,"&lt;=3,1889")</f>
        <v>3</v>
      </c>
      <c r="S119" s="1042"/>
    </row>
    <row r="120" spans="1:19" ht="13.5" customHeight="1" x14ac:dyDescent="0.2">
      <c r="A120" s="1075">
        <v>9</v>
      </c>
      <c r="B120" s="1052" t="s">
        <v>239</v>
      </c>
      <c r="C120" s="1052" t="s">
        <v>2356</v>
      </c>
      <c r="D120" s="1836">
        <v>4.3666666666666671</v>
      </c>
      <c r="E120" s="1836">
        <v>3.6</v>
      </c>
      <c r="F120" s="1836">
        <v>3.7</v>
      </c>
      <c r="G120" s="1044">
        <v>5</v>
      </c>
      <c r="H120" s="1852" t="s">
        <v>2244</v>
      </c>
      <c r="I120" s="48"/>
      <c r="J120" s="48"/>
      <c r="K120" s="172" t="s">
        <v>2537</v>
      </c>
      <c r="L120" s="1035" t="s">
        <v>487</v>
      </c>
      <c r="M120" s="1031">
        <f>COUNTIFS($D$182:$D$188,"&gt;3,182 ", $D$182:$D$188,"&lt;=4,5")</f>
        <v>4</v>
      </c>
      <c r="N120" s="1031">
        <f>COUNTIFS($E$182:$E$188,"&gt;3,182 ", $E$182:$E$188,"&lt;=4,5")</f>
        <v>3</v>
      </c>
      <c r="O120" s="1031">
        <f>COUNTIFS($F$182:$F$188,"&gt;3,182 ", $F$182:$F$188,"&lt;=4,5")</f>
        <v>3</v>
      </c>
      <c r="P120" s="1031">
        <f>COUNTIFS($G$182:$G$188,"&gt;3,182 ", $G$182:$G$188,"&lt;=4,5")</f>
        <v>5</v>
      </c>
      <c r="Q120" s="1031">
        <f>COUNTIFS($H$182:$H$188,"&gt;3,182 ", $H$182:$H$188,"&lt;=4,5")</f>
        <v>0</v>
      </c>
      <c r="S120" s="1042"/>
    </row>
    <row r="121" spans="1:19" ht="13.5" customHeight="1" x14ac:dyDescent="0.2">
      <c r="A121" s="1075">
        <v>9</v>
      </c>
      <c r="B121" s="1865" t="s">
        <v>240</v>
      </c>
      <c r="C121" s="1052" t="s">
        <v>2356</v>
      </c>
      <c r="D121" s="1839" t="s">
        <v>501</v>
      </c>
      <c r="E121" s="1839" t="s">
        <v>501</v>
      </c>
      <c r="F121" s="1839" t="s">
        <v>501</v>
      </c>
      <c r="G121" s="1044" t="s">
        <v>501</v>
      </c>
      <c r="H121" s="1855">
        <v>2.1</v>
      </c>
      <c r="I121" s="48"/>
      <c r="J121" s="48"/>
      <c r="K121" s="172" t="s">
        <v>2536</v>
      </c>
      <c r="L121" s="1034" t="s">
        <v>486</v>
      </c>
      <c r="M121" s="1031">
        <f>COUNTIFS($D$182:$D$188,"&gt;4,51 ", $D$182:$D$188,"&lt;=6,7")</f>
        <v>1</v>
      </c>
      <c r="N121" s="1031">
        <f>COUNTIFS($E$182:$E$188,"&gt;4,51 ", $E$182:$E$188,"&lt;=6,7")</f>
        <v>1</v>
      </c>
      <c r="O121" s="1031">
        <f>COUNTIFS($F$182:$F$188,"&gt;4,51 ", $F$182:$F$188,"&lt;=6,7")</f>
        <v>2</v>
      </c>
      <c r="P121" s="1031">
        <f>COUNTIFS($G$182:$G$188,"&gt;4,51 ", $G$182:$G$188,"&lt;=6,7")</f>
        <v>1</v>
      </c>
      <c r="Q121" s="1031">
        <f>COUNTIFS($H$182:$H$188,"&gt;4,51 ", $H$182:$H$188,"&lt;=6,7")</f>
        <v>1</v>
      </c>
      <c r="S121" s="1042"/>
    </row>
    <row r="122" spans="1:19" ht="13.5" customHeight="1" x14ac:dyDescent="0.2">
      <c r="A122" s="1075">
        <v>9</v>
      </c>
      <c r="B122" s="1865" t="s">
        <v>241</v>
      </c>
      <c r="C122" s="1052" t="s">
        <v>2356</v>
      </c>
      <c r="D122" s="1839" t="s">
        <v>501</v>
      </c>
      <c r="E122" s="1839" t="s">
        <v>501</v>
      </c>
      <c r="F122" s="1839" t="s">
        <v>501</v>
      </c>
      <c r="G122" s="1044" t="s">
        <v>501</v>
      </c>
      <c r="H122" s="1855">
        <v>2.8</v>
      </c>
      <c r="I122" s="48"/>
      <c r="J122" s="48"/>
      <c r="K122" s="172" t="s">
        <v>2535</v>
      </c>
      <c r="L122" s="1032" t="s">
        <v>2254</v>
      </c>
      <c r="M122" s="1031">
        <f>COUNTIFS($D$182:$D$188,"&gt;=6,8")</f>
        <v>0</v>
      </c>
      <c r="N122" s="1031">
        <f>COUNTIFS($E$182:$E$188,"&gt;=6,8")</f>
        <v>0</v>
      </c>
      <c r="O122" s="1031">
        <f>COUNTIFS($F$182:$F$188,"&gt;=6,8")</f>
        <v>0</v>
      </c>
      <c r="P122" s="1031">
        <f>COUNTIFS($G$182:$G$188,"&gt;=6,8")</f>
        <v>0</v>
      </c>
      <c r="Q122" s="1031">
        <f>COUNTIFS($H$182:$H$188,"&gt;=6,8")</f>
        <v>0</v>
      </c>
      <c r="S122" s="1042"/>
    </row>
    <row r="123" spans="1:19" ht="13.5" customHeight="1" x14ac:dyDescent="0.2">
      <c r="A123" s="1075">
        <v>9</v>
      </c>
      <c r="B123" s="1077" t="s">
        <v>242</v>
      </c>
      <c r="C123" s="1077" t="s">
        <v>2356</v>
      </c>
      <c r="D123" s="1837">
        <v>4.6833333333333336</v>
      </c>
      <c r="E123" s="1836">
        <v>4.1333333333333337</v>
      </c>
      <c r="F123" s="1836">
        <v>4.25</v>
      </c>
      <c r="G123" s="1044">
        <v>4.333333333333333</v>
      </c>
      <c r="H123" s="1851">
        <v>2.8</v>
      </c>
      <c r="I123" s="48"/>
      <c r="J123" s="48"/>
      <c r="K123" s="2457" t="s">
        <v>370</v>
      </c>
      <c r="L123" s="2457"/>
      <c r="M123" s="1058">
        <f>SUM(M118:M122)</f>
        <v>7</v>
      </c>
      <c r="N123" s="1058">
        <f>SUM(N118:N122)</f>
        <v>7</v>
      </c>
      <c r="O123" s="1058">
        <f>SUM(O118:O122)</f>
        <v>7</v>
      </c>
      <c r="P123" s="1058">
        <f>SUM(P118:P122)</f>
        <v>7</v>
      </c>
      <c r="Q123" s="1058">
        <f>SUM(Q118:Q122)</f>
        <v>6</v>
      </c>
      <c r="S123" s="1042" t="s">
        <v>365</v>
      </c>
    </row>
    <row r="124" spans="1:19" ht="13.5" customHeight="1" x14ac:dyDescent="0.2">
      <c r="A124" s="1075">
        <v>9</v>
      </c>
      <c r="B124" s="1870" t="s">
        <v>243</v>
      </c>
      <c r="C124" s="1052" t="s">
        <v>2356</v>
      </c>
      <c r="D124" s="1839" t="s">
        <v>501</v>
      </c>
      <c r="E124" s="1839" t="s">
        <v>501</v>
      </c>
      <c r="F124" s="1839" t="s">
        <v>501</v>
      </c>
      <c r="G124" s="1044" t="s">
        <v>501</v>
      </c>
      <c r="H124" s="1855">
        <v>2.6</v>
      </c>
      <c r="I124" s="48"/>
      <c r="J124" s="48"/>
      <c r="K124" s="48"/>
      <c r="L124" s="48"/>
      <c r="M124" s="1039"/>
      <c r="N124" s="1039"/>
      <c r="O124" s="1039"/>
      <c r="P124" s="1039"/>
      <c r="Q124" s="1039"/>
      <c r="S124" s="1042"/>
    </row>
    <row r="125" spans="1:19" ht="13.5" customHeight="1" x14ac:dyDescent="0.2">
      <c r="A125" s="1075">
        <v>9</v>
      </c>
      <c r="B125" s="1870" t="s">
        <v>244</v>
      </c>
      <c r="C125" s="1052" t="s">
        <v>2356</v>
      </c>
      <c r="D125" s="1839" t="s">
        <v>501</v>
      </c>
      <c r="E125" s="1839" t="s">
        <v>501</v>
      </c>
      <c r="F125" s="1839" t="s">
        <v>501</v>
      </c>
      <c r="G125" s="1044" t="s">
        <v>501</v>
      </c>
      <c r="H125" s="1855">
        <v>2.6</v>
      </c>
      <c r="I125" s="48"/>
      <c r="J125" s="48"/>
      <c r="K125" s="48"/>
      <c r="L125" s="48"/>
      <c r="M125" s="1039"/>
      <c r="N125" s="1039"/>
      <c r="O125" s="1039"/>
      <c r="P125" s="1039"/>
      <c r="Q125" s="1039"/>
      <c r="S125" s="1042"/>
    </row>
    <row r="126" spans="1:19" ht="13.5" customHeight="1" x14ac:dyDescent="0.2">
      <c r="A126" s="1075">
        <v>9</v>
      </c>
      <c r="B126" s="1052" t="s">
        <v>245</v>
      </c>
      <c r="C126" s="1052" t="s">
        <v>2356</v>
      </c>
      <c r="D126" s="1839" t="s">
        <v>501</v>
      </c>
      <c r="E126" s="1839" t="s">
        <v>501</v>
      </c>
      <c r="F126" s="1837">
        <v>5.4</v>
      </c>
      <c r="G126" s="1044">
        <v>4.8500000000000005</v>
      </c>
      <c r="H126" s="1851">
        <v>2.4</v>
      </c>
      <c r="I126" s="48"/>
      <c r="J126" s="48"/>
      <c r="K126" s="1061" t="s">
        <v>357</v>
      </c>
      <c r="L126" s="1061"/>
      <c r="M126" s="1060">
        <v>2007</v>
      </c>
      <c r="N126" s="1060">
        <v>2008</v>
      </c>
      <c r="O126" s="1060">
        <v>2009</v>
      </c>
      <c r="P126" s="1060">
        <v>2010</v>
      </c>
      <c r="Q126" s="1060">
        <v>2011</v>
      </c>
      <c r="S126" s="1042"/>
    </row>
    <row r="127" spans="1:19" ht="13.5" customHeight="1" x14ac:dyDescent="0.2">
      <c r="A127" s="1075">
        <v>9</v>
      </c>
      <c r="B127" s="1052" t="s">
        <v>246</v>
      </c>
      <c r="C127" s="1052" t="s">
        <v>2356</v>
      </c>
      <c r="D127" s="1836">
        <v>3.9833333333333329</v>
      </c>
      <c r="E127" s="1836">
        <v>4.166666666666667</v>
      </c>
      <c r="F127" s="1840">
        <v>2.2333333333333329</v>
      </c>
      <c r="G127" s="1044">
        <v>3.0800000000000005</v>
      </c>
      <c r="H127" s="1851">
        <v>2.4</v>
      </c>
      <c r="I127" s="48"/>
      <c r="J127" s="48"/>
      <c r="K127" s="172" t="s">
        <v>2539</v>
      </c>
      <c r="L127" s="1059" t="s">
        <v>2274</v>
      </c>
      <c r="M127" s="1031">
        <f>COUNTIFS($D$189:$D$196,"&lt;=2,5")</f>
        <v>0</v>
      </c>
      <c r="N127" s="1031">
        <f>COUNTIFS($E$189:$E$196,"&lt;=2,5")</f>
        <v>0</v>
      </c>
      <c r="O127" s="1031">
        <f>COUNTIFS($F$189:$F$196,"&lt;=2,5")</f>
        <v>0</v>
      </c>
      <c r="P127" s="1031">
        <f>COUNTIFS($G$189:$G$196,"&lt;=2,5")</f>
        <v>0</v>
      </c>
      <c r="Q127" s="1031">
        <f>COUNTIFS($H$189:$H$196,"&lt;=2,5")</f>
        <v>2</v>
      </c>
      <c r="S127" s="1042"/>
    </row>
    <row r="128" spans="1:19" ht="13.5" customHeight="1" x14ac:dyDescent="0.2">
      <c r="A128" s="1075">
        <v>9</v>
      </c>
      <c r="B128" s="1870" t="s">
        <v>247</v>
      </c>
      <c r="C128" s="1052" t="s">
        <v>2356</v>
      </c>
      <c r="D128" s="1839" t="s">
        <v>501</v>
      </c>
      <c r="E128" s="1839" t="s">
        <v>501</v>
      </c>
      <c r="F128" s="1839" t="s">
        <v>501</v>
      </c>
      <c r="G128" s="1044" t="s">
        <v>501</v>
      </c>
      <c r="H128" s="1855">
        <v>2.2999999999999998</v>
      </c>
      <c r="I128" s="48"/>
      <c r="J128" s="48"/>
      <c r="K128" s="172" t="s">
        <v>2538</v>
      </c>
      <c r="L128" s="1036" t="s">
        <v>1562</v>
      </c>
      <c r="M128" s="1031">
        <f>COUNTIFS($D$189:$D$196,"&gt;2,51 ", $D$189:$D$196,"&lt;=3,1969")</f>
        <v>0</v>
      </c>
      <c r="N128" s="1031">
        <f>COUNTIFS($E$189:$E$196,"&gt;2,51 ", $E$189:$E$196,"&lt;=3,1969")</f>
        <v>0</v>
      </c>
      <c r="O128" s="1031">
        <f>COUNTIFS($F$189:$F$196,"&gt;2,51 ", $F$189:$F$196,"&lt;=3,1969")</f>
        <v>0</v>
      </c>
      <c r="P128" s="1031">
        <f>COUNTIFS($G$189:$G$196,"&gt;2,51 ", $G$189:$G$196,"&lt;=3,1969")</f>
        <v>0</v>
      </c>
      <c r="Q128" s="1031">
        <f>COUNTIFS($H$189:$H$196,"&gt;2,51 ", $H$189:$H$196,"&lt;=3,1969")</f>
        <v>3</v>
      </c>
      <c r="S128" s="1042"/>
    </row>
    <row r="129" spans="1:19" ht="13.5" customHeight="1" x14ac:dyDescent="0.2">
      <c r="A129" s="1075">
        <v>9</v>
      </c>
      <c r="B129" s="1870" t="s">
        <v>248</v>
      </c>
      <c r="C129" s="1052" t="s">
        <v>2356</v>
      </c>
      <c r="D129" s="1839" t="s">
        <v>501</v>
      </c>
      <c r="E129" s="1839" t="s">
        <v>501</v>
      </c>
      <c r="F129" s="1839" t="s">
        <v>501</v>
      </c>
      <c r="G129" s="1044" t="s">
        <v>501</v>
      </c>
      <c r="H129" s="1855">
        <v>2.1</v>
      </c>
      <c r="I129" s="48"/>
      <c r="J129" s="48"/>
      <c r="K129" s="172" t="s">
        <v>2537</v>
      </c>
      <c r="L129" s="1035" t="s">
        <v>487</v>
      </c>
      <c r="M129" s="1031">
        <f>COUNTIFS($D$189:$D$196,"&gt;3,189 ", $D$189:$D$196,"&lt;=4,5")</f>
        <v>4</v>
      </c>
      <c r="N129" s="1031">
        <f>COUNTIFS($E$189:$E$196,"&gt;3,189 ", $E$189:$E$196,"&lt;=4,5")</f>
        <v>4</v>
      </c>
      <c r="O129" s="1031">
        <f>COUNTIFS($F$189:$F$196,"&gt;3,189 ", $F$189:$F$196,"&lt;=4,5")</f>
        <v>4</v>
      </c>
      <c r="P129" s="1031">
        <f>COUNTIFS($G$189:$G$196,"&gt;3,189 ", $G$189:$G$196,"&lt;=4,5")</f>
        <v>4</v>
      </c>
      <c r="Q129" s="1031">
        <f>COUNTIFS($H$189:$H$196,"&gt;3,189 ", $H$189:$H$196,"&lt;=4,5")</f>
        <v>2</v>
      </c>
      <c r="S129" s="1042"/>
    </row>
    <row r="130" spans="1:19" ht="13.5" customHeight="1" x14ac:dyDescent="0.2">
      <c r="A130" s="1075">
        <v>9</v>
      </c>
      <c r="B130" s="1870" t="s">
        <v>249</v>
      </c>
      <c r="C130" s="1052" t="s">
        <v>2356</v>
      </c>
      <c r="D130" s="1839" t="s">
        <v>501</v>
      </c>
      <c r="E130" s="1839" t="s">
        <v>501</v>
      </c>
      <c r="F130" s="1839" t="s">
        <v>501</v>
      </c>
      <c r="G130" s="1044" t="s">
        <v>501</v>
      </c>
      <c r="H130" s="1855">
        <v>2.4</v>
      </c>
      <c r="I130" s="48"/>
      <c r="J130" s="48"/>
      <c r="K130" s="172" t="s">
        <v>2536</v>
      </c>
      <c r="L130" s="1034" t="s">
        <v>486</v>
      </c>
      <c r="M130" s="1031">
        <f>COUNTIFS($D$189:$D$196,"&gt;4,51 ", $D$189:$D$196,"&lt;=6,7")</f>
        <v>1</v>
      </c>
      <c r="N130" s="1031">
        <f>COUNTIFS($E$189:$E$196,"&gt;4,51 ", $E$189:$E$196,"&lt;=6,7")</f>
        <v>1</v>
      </c>
      <c r="O130" s="1031">
        <f>COUNTIFS($F$189:$F$196,"&gt;4,51 ", $F$189:$F$196,"&lt;=6,7")</f>
        <v>1</v>
      </c>
      <c r="P130" s="1031">
        <f>COUNTIFS($G$189:$G$196,"&gt;4,51 ", $G$189:$G$196,"&lt;=6,7")</f>
        <v>1</v>
      </c>
      <c r="Q130" s="1031">
        <f>COUNTIFS($H$189:$H$196,"&gt;4,51 ", $H$189:$H$196,"&lt;=6,7")</f>
        <v>0</v>
      </c>
      <c r="S130" s="1042"/>
    </row>
    <row r="131" spans="1:19" ht="13.5" customHeight="1" x14ac:dyDescent="0.2">
      <c r="A131" s="1074">
        <v>9</v>
      </c>
      <c r="B131" s="1052" t="s">
        <v>250</v>
      </c>
      <c r="C131" s="1065" t="s">
        <v>2356</v>
      </c>
      <c r="D131" s="1044" t="s">
        <v>501</v>
      </c>
      <c r="E131" s="1044" t="s">
        <v>501</v>
      </c>
      <c r="F131" s="1044" t="s">
        <v>501</v>
      </c>
      <c r="G131" s="1044">
        <v>4.4000000000000004</v>
      </c>
      <c r="H131" s="1851">
        <v>3.9</v>
      </c>
      <c r="I131" s="48"/>
      <c r="J131" s="48"/>
      <c r="K131" s="172" t="s">
        <v>2535</v>
      </c>
      <c r="L131" s="1032" t="s">
        <v>2254</v>
      </c>
      <c r="M131" s="1031">
        <f>COUNTIFS($D$189:$D$196,"&gt;=6,8")</f>
        <v>1</v>
      </c>
      <c r="N131" s="1031">
        <f>COUNTIFS($E$189:$E$196,"&gt;=6,8")</f>
        <v>1</v>
      </c>
      <c r="O131" s="1031">
        <f>COUNTIFS($F$189:$F$196,"&gt;=6,8")</f>
        <v>1</v>
      </c>
      <c r="P131" s="1031">
        <f>COUNTIFS($G$189:$G$196,"&gt;=6,8")</f>
        <v>1</v>
      </c>
      <c r="Q131" s="1031">
        <f>COUNTIFS($H$189:$H$196,"&gt;=6,8")</f>
        <v>0</v>
      </c>
      <c r="S131" s="1042"/>
    </row>
    <row r="132" spans="1:19" ht="13.5" customHeight="1" x14ac:dyDescent="0.2">
      <c r="A132" s="1075">
        <v>9</v>
      </c>
      <c r="B132" s="1052" t="s">
        <v>251</v>
      </c>
      <c r="C132" s="1052" t="s">
        <v>2356</v>
      </c>
      <c r="D132" s="1838">
        <v>2.95</v>
      </c>
      <c r="E132" s="1838">
        <v>3.2</v>
      </c>
      <c r="F132" s="1836">
        <v>4.0999999999999996</v>
      </c>
      <c r="G132" s="1044">
        <v>3.44</v>
      </c>
      <c r="H132" s="1851">
        <v>3.7</v>
      </c>
      <c r="I132" s="48"/>
      <c r="J132" s="48"/>
      <c r="K132" s="2457" t="s">
        <v>371</v>
      </c>
      <c r="L132" s="2457"/>
      <c r="M132" s="1058">
        <f>SUM(M127:M131)</f>
        <v>6</v>
      </c>
      <c r="N132" s="1058">
        <f>SUM(N127:N131)</f>
        <v>6</v>
      </c>
      <c r="O132" s="1058">
        <f>SUM(O127:O131)</f>
        <v>6</v>
      </c>
      <c r="P132" s="1058">
        <f>SUM(P127:P131)</f>
        <v>6</v>
      </c>
      <c r="Q132" s="1058">
        <f>SUM(Q127:Q131)</f>
        <v>7</v>
      </c>
      <c r="S132" s="1042"/>
    </row>
    <row r="133" spans="1:19" ht="13.5" customHeight="1" x14ac:dyDescent="0.2">
      <c r="A133" s="1075">
        <v>9</v>
      </c>
      <c r="B133" s="1870" t="s">
        <v>252</v>
      </c>
      <c r="C133" s="1052" t="s">
        <v>2353</v>
      </c>
      <c r="D133" s="1839" t="s">
        <v>501</v>
      </c>
      <c r="E133" s="1839" t="s">
        <v>501</v>
      </c>
      <c r="F133" s="1839" t="s">
        <v>501</v>
      </c>
      <c r="G133" s="1044" t="s">
        <v>501</v>
      </c>
      <c r="H133" s="1855">
        <v>3.1</v>
      </c>
      <c r="I133" s="48"/>
      <c r="J133" s="48"/>
      <c r="M133" s="1039"/>
      <c r="N133" s="1039"/>
      <c r="O133" s="1039"/>
      <c r="P133" s="1039"/>
      <c r="Q133" s="1039"/>
      <c r="S133" s="1042"/>
    </row>
    <row r="134" spans="1:19" ht="13.5" customHeight="1" x14ac:dyDescent="0.2">
      <c r="A134" s="1075">
        <v>9</v>
      </c>
      <c r="B134" s="1870" t="s">
        <v>236</v>
      </c>
      <c r="C134" s="1052" t="s">
        <v>2273</v>
      </c>
      <c r="D134" s="1839" t="s">
        <v>501</v>
      </c>
      <c r="E134" s="1839" t="s">
        <v>501</v>
      </c>
      <c r="F134" s="1839" t="s">
        <v>501</v>
      </c>
      <c r="G134" s="1044" t="s">
        <v>501</v>
      </c>
      <c r="H134" s="1855">
        <v>3.1</v>
      </c>
      <c r="I134" s="48"/>
      <c r="J134" s="48"/>
      <c r="M134" s="1039"/>
      <c r="N134" s="1039"/>
      <c r="O134" s="1039"/>
      <c r="P134" s="1039"/>
      <c r="Q134" s="1039"/>
      <c r="S134" s="1042"/>
    </row>
    <row r="135" spans="1:19" ht="13.5" customHeight="1" x14ac:dyDescent="0.2">
      <c r="A135" s="1075">
        <v>9</v>
      </c>
      <c r="B135" s="1870" t="s">
        <v>220</v>
      </c>
      <c r="C135" s="1052" t="s">
        <v>2543</v>
      </c>
      <c r="D135" s="1839" t="s">
        <v>501</v>
      </c>
      <c r="E135" s="1839" t="s">
        <v>501</v>
      </c>
      <c r="F135" s="1839" t="s">
        <v>501</v>
      </c>
      <c r="G135" s="1044" t="s">
        <v>501</v>
      </c>
      <c r="H135" s="1855">
        <v>2.2999999999999998</v>
      </c>
      <c r="I135" s="48"/>
      <c r="J135" s="48"/>
      <c r="K135" s="1061" t="s">
        <v>357</v>
      </c>
      <c r="L135" s="1061"/>
      <c r="M135" s="1060">
        <v>2007</v>
      </c>
      <c r="N135" s="1060">
        <v>2008</v>
      </c>
      <c r="O135" s="1060">
        <v>2009</v>
      </c>
      <c r="P135" s="1060">
        <v>2010</v>
      </c>
      <c r="Q135" s="1060">
        <v>2011</v>
      </c>
      <c r="S135" s="1042"/>
    </row>
    <row r="136" spans="1:19" ht="13.5" customHeight="1" x14ac:dyDescent="0.2">
      <c r="A136" s="1074">
        <v>9</v>
      </c>
      <c r="B136" s="1052" t="s">
        <v>221</v>
      </c>
      <c r="C136" s="1065" t="s">
        <v>2349</v>
      </c>
      <c r="D136" s="1044" t="s">
        <v>501</v>
      </c>
      <c r="E136" s="1044" t="s">
        <v>501</v>
      </c>
      <c r="F136" s="1044" t="s">
        <v>501</v>
      </c>
      <c r="G136" s="1044">
        <v>2.5499999999999998</v>
      </c>
      <c r="H136" s="1851">
        <v>1.9</v>
      </c>
      <c r="I136" s="48"/>
      <c r="J136" s="48"/>
      <c r="K136" s="172" t="s">
        <v>2539</v>
      </c>
      <c r="L136" s="1059" t="s">
        <v>2274</v>
      </c>
      <c r="M136" s="1031">
        <f>COUNTIFS($D$197:$D$201,"&lt;=2,5")</f>
        <v>0</v>
      </c>
      <c r="N136" s="1031">
        <f>COUNTIFS($E$197:$E$201,"&lt;=2,5")</f>
        <v>0</v>
      </c>
      <c r="O136" s="1031">
        <f>COUNTIFS($F$197:$F$201,"&lt;=2,5")</f>
        <v>0</v>
      </c>
      <c r="P136" s="1031">
        <f>COUNTIFS($G$197:$G$201,"&lt;=2,5")</f>
        <v>0</v>
      </c>
      <c r="Q136" s="1031">
        <f>COUNTIFS($H$197:$H$201,"&lt;=2,5")</f>
        <v>2</v>
      </c>
      <c r="S136" s="1042"/>
    </row>
    <row r="137" spans="1:19" ht="13.5" customHeight="1" x14ac:dyDescent="0.2">
      <c r="A137" s="1074">
        <v>9</v>
      </c>
      <c r="B137" s="1052" t="s">
        <v>222</v>
      </c>
      <c r="C137" s="1065" t="s">
        <v>2349</v>
      </c>
      <c r="D137" s="1044" t="s">
        <v>501</v>
      </c>
      <c r="E137" s="1044" t="s">
        <v>501</v>
      </c>
      <c r="F137" s="1044" t="s">
        <v>501</v>
      </c>
      <c r="G137" s="1044">
        <v>3.5</v>
      </c>
      <c r="H137" s="1844" t="s">
        <v>501</v>
      </c>
      <c r="I137" s="48"/>
      <c r="J137" s="48"/>
      <c r="K137" s="172" t="s">
        <v>2538</v>
      </c>
      <c r="L137" s="1036" t="s">
        <v>1562</v>
      </c>
      <c r="M137" s="1031">
        <f>COUNTIFS($D$197:$D$201,"&gt;2,51 ", $D$197:$D$201,"&lt;=3,2019")</f>
        <v>0</v>
      </c>
      <c r="N137" s="1031">
        <f>COUNTIFS($E$197:$E$201,"&gt;2,51 ", $E$197:$E$201,"&lt;=3,2019")</f>
        <v>2</v>
      </c>
      <c r="O137" s="1031">
        <f>COUNTIFS($F$197:$F$201,"&gt;2,51 ", $F$197:$F$201,"&lt;=3,2019")</f>
        <v>1</v>
      </c>
      <c r="P137" s="1031">
        <f>COUNTIFS($G$197:$G$201,"&gt;2,51 ", $G$197:$G$201,"&lt;=3,2019")</f>
        <v>0</v>
      </c>
      <c r="Q137" s="1031">
        <f>COUNTIFS($H$197:$H$201,"&gt;2,51 ", $H$197:$H$201,"&lt;=3,2019")</f>
        <v>1</v>
      </c>
      <c r="S137" s="1042"/>
    </row>
    <row r="138" spans="1:19" ht="13.5" customHeight="1" x14ac:dyDescent="0.2">
      <c r="A138" s="1074">
        <v>9</v>
      </c>
      <c r="B138" s="1870" t="s">
        <v>226</v>
      </c>
      <c r="C138" s="1065" t="s">
        <v>2542</v>
      </c>
      <c r="D138" s="1044" t="s">
        <v>501</v>
      </c>
      <c r="E138" s="1044" t="s">
        <v>501</v>
      </c>
      <c r="F138" s="1044" t="s">
        <v>501</v>
      </c>
      <c r="G138" s="1044" t="s">
        <v>501</v>
      </c>
      <c r="H138" s="1856" t="s">
        <v>2247</v>
      </c>
      <c r="I138" s="48"/>
      <c r="J138" s="48"/>
      <c r="K138" s="172" t="s">
        <v>2537</v>
      </c>
      <c r="L138" s="1035" t="s">
        <v>487</v>
      </c>
      <c r="M138" s="1031">
        <f>COUNTIFS($D$197:$D$201,"&gt;3,197 ", $D$197:$D$201,"&lt;=4,5")</f>
        <v>3</v>
      </c>
      <c r="N138" s="1031">
        <f>COUNTIFS($E$197:$E$201,"&gt;3,197 ", $E$197:$E$201,"&lt;=4,5")</f>
        <v>1</v>
      </c>
      <c r="O138" s="1031">
        <f>COUNTIFS($F$197:$F$201,"&gt;3,197 ", $F$197:$F$201,"&lt;=4,5")</f>
        <v>1</v>
      </c>
      <c r="P138" s="1031">
        <f>COUNTIFS($G$197:$G$201,"&gt;3,197 ", $G$197:$G$201,"&lt;=4,5")</f>
        <v>4</v>
      </c>
      <c r="Q138" s="1031">
        <f>COUNTIFS($H$197:$H$201,"&gt;3,197 ", $H$197:$H$201,"&lt;=4,5")</f>
        <v>2</v>
      </c>
      <c r="S138" s="1042"/>
    </row>
    <row r="139" spans="1:19" ht="13.5" customHeight="1" x14ac:dyDescent="0.2">
      <c r="A139" s="1074">
        <v>9</v>
      </c>
      <c r="B139" s="1052" t="s">
        <v>227</v>
      </c>
      <c r="C139" s="1065" t="s">
        <v>2348</v>
      </c>
      <c r="D139" s="1044" t="s">
        <v>501</v>
      </c>
      <c r="E139" s="1044" t="s">
        <v>501</v>
      </c>
      <c r="F139" s="1044" t="s">
        <v>501</v>
      </c>
      <c r="G139" s="1044">
        <v>3.2</v>
      </c>
      <c r="H139" s="1855">
        <v>1.9</v>
      </c>
      <c r="I139" s="48"/>
      <c r="J139" s="48"/>
      <c r="K139" s="172" t="s">
        <v>2536</v>
      </c>
      <c r="L139" s="1034" t="s">
        <v>486</v>
      </c>
      <c r="M139" s="1031">
        <f>COUNTIFS($D$197:$D$201,"&gt;4,51 ", $D$197:$D$201,"&lt;=6,7")</f>
        <v>1</v>
      </c>
      <c r="N139" s="1031">
        <f>COUNTIFS($E$197:$E$201,"&gt;4,51 ", $E$197:$E$201,"&lt;=6,7")</f>
        <v>1</v>
      </c>
      <c r="O139" s="1031">
        <f>COUNTIFS($F$197:$F$201,"&gt;4,51 ", $F$197:$F$201,"&lt;=6,7")</f>
        <v>2</v>
      </c>
      <c r="P139" s="1031">
        <f>COUNTIFS($G$197:$G$201,"&gt;4,51 ", $G$197:$G$201,"&lt;=6,7")</f>
        <v>1</v>
      </c>
      <c r="Q139" s="1031">
        <f>COUNTIFS($H$197:$H$201,"&gt;4,51 ", $H$197:$H$201,"&lt;=6,7")</f>
        <v>1</v>
      </c>
      <c r="S139" s="1042" t="s">
        <v>366</v>
      </c>
    </row>
    <row r="140" spans="1:19" ht="13.5" customHeight="1" x14ac:dyDescent="0.2">
      <c r="A140" s="1074">
        <v>9</v>
      </c>
      <c r="B140" s="1870" t="s">
        <v>228</v>
      </c>
      <c r="C140" s="1065" t="s">
        <v>2542</v>
      </c>
      <c r="D140" s="1044" t="s">
        <v>501</v>
      </c>
      <c r="E140" s="1044" t="s">
        <v>501</v>
      </c>
      <c r="F140" s="1044" t="s">
        <v>501</v>
      </c>
      <c r="G140" s="1044" t="s">
        <v>501</v>
      </c>
      <c r="H140" s="1855">
        <v>1.9</v>
      </c>
      <c r="I140" s="48"/>
      <c r="J140" s="48"/>
      <c r="K140" s="172" t="s">
        <v>2535</v>
      </c>
      <c r="L140" s="1032" t="s">
        <v>2254</v>
      </c>
      <c r="M140" s="1031">
        <f>COUNTIFS($D$197:$D$201,"&gt;=6,8")</f>
        <v>0</v>
      </c>
      <c r="N140" s="1031">
        <f>COUNTIFS($E$197:$E$201,"&gt;=6,8")</f>
        <v>0</v>
      </c>
      <c r="O140" s="1031">
        <f>COUNTIFS($F$197:$F$201,"&gt;=6,8")</f>
        <v>0</v>
      </c>
      <c r="P140" s="1031">
        <f>COUNTIFS($G$197:$G$201,"&gt;=6,8")</f>
        <v>0</v>
      </c>
      <c r="Q140" s="1031">
        <f>COUNTIFS($H$197:$H$201,"&gt;=6,8")</f>
        <v>0</v>
      </c>
      <c r="S140" s="1042"/>
    </row>
    <row r="141" spans="1:19" ht="13.5" customHeight="1" x14ac:dyDescent="0.2">
      <c r="A141" s="1070">
        <v>10</v>
      </c>
      <c r="B141" s="1072" t="s">
        <v>254</v>
      </c>
      <c r="C141" s="1072" t="s">
        <v>2470</v>
      </c>
      <c r="D141" s="1839" t="s">
        <v>501</v>
      </c>
      <c r="E141" s="1839" t="s">
        <v>501</v>
      </c>
      <c r="F141" s="1837">
        <v>6.6</v>
      </c>
      <c r="G141" s="1044">
        <v>6.2333333333333334</v>
      </c>
      <c r="H141" s="1857" t="s">
        <v>2246</v>
      </c>
      <c r="I141" s="48"/>
      <c r="J141" s="48"/>
      <c r="K141" s="2457" t="s">
        <v>372</v>
      </c>
      <c r="L141" s="2457"/>
      <c r="M141" s="1058">
        <f>SUM(M136:M140)</f>
        <v>4</v>
      </c>
      <c r="N141" s="1058">
        <f>SUM(N136:N140)</f>
        <v>4</v>
      </c>
      <c r="O141" s="1058">
        <f>SUM(O136:O140)</f>
        <v>4</v>
      </c>
      <c r="P141" s="1058">
        <f>SUM(P136:P140)</f>
        <v>5</v>
      </c>
      <c r="Q141" s="1058">
        <f>SUM(Q136:Q140)</f>
        <v>6</v>
      </c>
      <c r="S141" s="1042"/>
    </row>
    <row r="142" spans="1:19" ht="13.5" customHeight="1" x14ac:dyDescent="0.2">
      <c r="A142" s="1073">
        <v>10</v>
      </c>
      <c r="B142" s="1072" t="s">
        <v>260</v>
      </c>
      <c r="C142" s="1071" t="s">
        <v>2343</v>
      </c>
      <c r="D142" s="1044" t="s">
        <v>501</v>
      </c>
      <c r="E142" s="1044" t="s">
        <v>501</v>
      </c>
      <c r="F142" s="1044" t="s">
        <v>501</v>
      </c>
      <c r="G142" s="1044">
        <v>10.4</v>
      </c>
      <c r="H142" s="1848">
        <v>7.6</v>
      </c>
      <c r="I142" s="48"/>
      <c r="J142" s="48"/>
      <c r="M142" s="1039"/>
      <c r="N142" s="1039"/>
      <c r="O142" s="1039"/>
      <c r="P142" s="1039"/>
      <c r="Q142" s="1039"/>
      <c r="S142" s="1042"/>
    </row>
    <row r="143" spans="1:19" ht="13.5" customHeight="1" x14ac:dyDescent="0.2">
      <c r="A143" s="1073">
        <v>10</v>
      </c>
      <c r="B143" s="1072" t="s">
        <v>261</v>
      </c>
      <c r="C143" s="1071" t="s">
        <v>2342</v>
      </c>
      <c r="D143" s="1044" t="s">
        <v>501</v>
      </c>
      <c r="E143" s="1044" t="s">
        <v>501</v>
      </c>
      <c r="F143" s="1044" t="s">
        <v>501</v>
      </c>
      <c r="G143" s="1044">
        <v>3.2</v>
      </c>
      <c r="H143" s="1848">
        <v>3.2</v>
      </c>
      <c r="I143" s="48"/>
      <c r="J143" s="48"/>
      <c r="M143" s="1039"/>
      <c r="N143" s="1039"/>
      <c r="O143" s="1039"/>
      <c r="P143" s="1039"/>
      <c r="Q143" s="1039"/>
      <c r="S143" s="1042"/>
    </row>
    <row r="144" spans="1:19" ht="13.5" customHeight="1" x14ac:dyDescent="0.2">
      <c r="A144" s="1073">
        <v>10</v>
      </c>
      <c r="B144" s="1072" t="s">
        <v>263</v>
      </c>
      <c r="C144" s="1071" t="s">
        <v>2340</v>
      </c>
      <c r="D144" s="1044" t="s">
        <v>501</v>
      </c>
      <c r="E144" s="1044" t="s">
        <v>501</v>
      </c>
      <c r="F144" s="1044" t="s">
        <v>501</v>
      </c>
      <c r="G144" s="1044">
        <v>4.6333333333333329</v>
      </c>
      <c r="H144" s="1848">
        <v>2.4</v>
      </c>
      <c r="I144" s="48"/>
      <c r="J144" s="48"/>
      <c r="K144" s="1061" t="s">
        <v>357</v>
      </c>
      <c r="L144" s="1061"/>
      <c r="M144" s="1060">
        <v>2007</v>
      </c>
      <c r="N144" s="1060">
        <v>2008</v>
      </c>
      <c r="O144" s="1060">
        <v>2009</v>
      </c>
      <c r="P144" s="1060">
        <v>2010</v>
      </c>
      <c r="Q144" s="1060">
        <v>2011</v>
      </c>
      <c r="S144" s="1042"/>
    </row>
    <row r="145" spans="1:19" ht="13.5" customHeight="1" x14ac:dyDescent="0.2">
      <c r="A145" s="1070">
        <v>10</v>
      </c>
      <c r="B145" s="1072" t="s">
        <v>264</v>
      </c>
      <c r="C145" s="1072" t="s">
        <v>2339</v>
      </c>
      <c r="D145" s="1839" t="s">
        <v>501</v>
      </c>
      <c r="E145" s="1839" t="s">
        <v>501</v>
      </c>
      <c r="F145" s="1836">
        <v>3.6</v>
      </c>
      <c r="G145" s="1044">
        <v>3.9333333333333331</v>
      </c>
      <c r="H145" s="1842" t="s">
        <v>2245</v>
      </c>
      <c r="I145" s="48"/>
      <c r="J145" s="48"/>
      <c r="K145" s="172" t="s">
        <v>2539</v>
      </c>
      <c r="L145" s="1059" t="s">
        <v>2274</v>
      </c>
      <c r="M145" s="1031">
        <f>COUNTIFS($D$202:$D$205,"&lt;=2,5")</f>
        <v>0</v>
      </c>
      <c r="N145" s="1031">
        <f>COUNTIFS($E$202:$E$205,"&lt;=2,5")</f>
        <v>1</v>
      </c>
      <c r="O145" s="1031">
        <f>COUNTIFS($F$202:$F$205,"&lt;=2,5")</f>
        <v>2</v>
      </c>
      <c r="P145" s="1031">
        <f>COUNTIFS($G$202:$G$205,"&lt;=2,5")</f>
        <v>1</v>
      </c>
      <c r="Q145" s="1031">
        <f>COUNTIFS($H$202:$H$205,"&lt;=2,5")</f>
        <v>4</v>
      </c>
      <c r="S145" s="1042"/>
    </row>
    <row r="146" spans="1:19" ht="13.5" customHeight="1" x14ac:dyDescent="0.2">
      <c r="A146" s="1070">
        <v>10</v>
      </c>
      <c r="B146" s="1072" t="s">
        <v>271</v>
      </c>
      <c r="C146" s="1072" t="s">
        <v>2338</v>
      </c>
      <c r="D146" s="1839" t="s">
        <v>501</v>
      </c>
      <c r="E146" s="1839" t="s">
        <v>501</v>
      </c>
      <c r="F146" s="1836">
        <v>3.6</v>
      </c>
      <c r="G146" s="1044">
        <v>3.2666666666666671</v>
      </c>
      <c r="H146" s="1848">
        <v>2.7</v>
      </c>
      <c r="I146" s="48"/>
      <c r="J146" s="48"/>
      <c r="K146" s="172" t="s">
        <v>2538</v>
      </c>
      <c r="L146" s="1036" t="s">
        <v>1562</v>
      </c>
      <c r="M146" s="1031">
        <f>COUNTIFS($D$202:$D$205,"&gt;2,51 ", $D$202:$D$205,"&lt;=3,2059")</f>
        <v>3</v>
      </c>
      <c r="N146" s="1031">
        <f>COUNTIFS($E$202:$E$205,"&gt;2,51 ", $E$202:$E$205,"&lt;=3,2059")</f>
        <v>2</v>
      </c>
      <c r="O146" s="1031">
        <f>COUNTIFS($F$202:$F$205,"&gt;2,51 ", $F$202:$F$205,"&lt;=3,2059")</f>
        <v>0</v>
      </c>
      <c r="P146" s="1031">
        <f>COUNTIFS($G$202:$G$205,"&gt;2,51 ", $G$202:$G$205,"&lt;=3,2059")</f>
        <v>2</v>
      </c>
      <c r="Q146" s="1031">
        <f>COUNTIFS($H$202:$H$205,"&gt;2,51 ", $H$202:$H$205,"&lt;=3,2059")</f>
        <v>0</v>
      </c>
      <c r="S146" s="1042"/>
    </row>
    <row r="147" spans="1:19" ht="13.5" customHeight="1" x14ac:dyDescent="0.2">
      <c r="A147" s="1070">
        <v>10</v>
      </c>
      <c r="B147" s="1072" t="s">
        <v>258</v>
      </c>
      <c r="C147" s="1072" t="s">
        <v>2337</v>
      </c>
      <c r="D147" s="1836">
        <v>3.64</v>
      </c>
      <c r="E147" s="1836">
        <v>3.68</v>
      </c>
      <c r="F147" s="1836">
        <v>3.8</v>
      </c>
      <c r="G147" s="1044">
        <v>3.9666666666666663</v>
      </c>
      <c r="H147" s="1848">
        <v>4.4000000000000004</v>
      </c>
      <c r="I147" s="48"/>
      <c r="J147" s="48"/>
      <c r="K147" s="172" t="s">
        <v>2537</v>
      </c>
      <c r="L147" s="1035" t="s">
        <v>487</v>
      </c>
      <c r="M147" s="1031">
        <f>COUNTIFS($D$202:$D$205,"&gt;3,202 ", $D$202:$D$205,"&lt;=4,5")</f>
        <v>0</v>
      </c>
      <c r="N147" s="1031">
        <f>COUNTIFS($E$202:$E$205,"&gt;3,202 ", $E$202:$E$205,"&lt;=4,5")</f>
        <v>0</v>
      </c>
      <c r="O147" s="1031">
        <f>COUNTIFS($F$202:$F$205,"&gt;3,202 ", $F$202:$F$205,"&lt;=4,5")</f>
        <v>1</v>
      </c>
      <c r="P147" s="1031">
        <f>COUNTIFS($G$202:$G$205,"&gt;3,202 ", $G$202:$G$205,"&lt;=4,5")</f>
        <v>1</v>
      </c>
      <c r="Q147" s="1031">
        <f>COUNTIFS($H$202:$H$205,"&gt;3,202 ", $H$202:$H$205,"&lt;=4,5")</f>
        <v>0</v>
      </c>
      <c r="S147" s="1042"/>
    </row>
    <row r="148" spans="1:19" ht="13.5" customHeight="1" x14ac:dyDescent="0.2">
      <c r="A148" s="1070">
        <v>10</v>
      </c>
      <c r="B148" s="1072" t="s">
        <v>259</v>
      </c>
      <c r="C148" s="1072" t="s">
        <v>2337</v>
      </c>
      <c r="D148" s="1836">
        <v>3.56</v>
      </c>
      <c r="E148" s="1836">
        <v>4.16</v>
      </c>
      <c r="F148" s="1837">
        <v>5.32</v>
      </c>
      <c r="G148" s="1044">
        <v>4.3666666666666671</v>
      </c>
      <c r="H148" s="1849" t="s">
        <v>2246</v>
      </c>
      <c r="I148" s="48"/>
      <c r="J148" s="48"/>
      <c r="K148" s="172" t="s">
        <v>2536</v>
      </c>
      <c r="L148" s="1034" t="s">
        <v>486</v>
      </c>
      <c r="M148" s="1031">
        <f>COUNTIFS($D$202:$D$205,"&gt;4,51 ", $D$202:$D$205,"&lt;=6,7")</f>
        <v>0</v>
      </c>
      <c r="N148" s="1031">
        <f>COUNTIFS($E$202:$E$205,"&gt;4,51 ", $E$202:$E$205,"&lt;=6,7")</f>
        <v>0</v>
      </c>
      <c r="O148" s="1031">
        <f>COUNTIFS($F$202:$F$205,"&gt;4,51 ", $F$202:$F$205,"&lt;=6,7")</f>
        <v>0</v>
      </c>
      <c r="P148" s="1031">
        <f>COUNTIFS($G$202:$G$205,"&gt;4,51 ", $G$202:$G$205,"&lt;=6,7")</f>
        <v>0</v>
      </c>
      <c r="Q148" s="1031">
        <f>COUNTIFS($H$202:$H$205,"&gt;4,51 ", $H$202:$H$205,"&lt;=6,7")</f>
        <v>0</v>
      </c>
      <c r="S148" s="1042"/>
    </row>
    <row r="149" spans="1:19" ht="13.5" customHeight="1" x14ac:dyDescent="0.2">
      <c r="A149" s="1070">
        <v>10</v>
      </c>
      <c r="B149" s="1072" t="s">
        <v>272</v>
      </c>
      <c r="C149" s="1072" t="s">
        <v>2336</v>
      </c>
      <c r="D149" s="1839" t="s">
        <v>501</v>
      </c>
      <c r="E149" s="1839" t="s">
        <v>501</v>
      </c>
      <c r="F149" s="1838">
        <v>3.3</v>
      </c>
      <c r="G149" s="1044">
        <v>3.4666666666666663</v>
      </c>
      <c r="H149" s="1848">
        <v>3.3</v>
      </c>
      <c r="I149" s="48"/>
      <c r="J149" s="48"/>
      <c r="K149" s="172" t="s">
        <v>2535</v>
      </c>
      <c r="L149" s="1032" t="s">
        <v>2254</v>
      </c>
      <c r="M149" s="1031">
        <f>COUNTIFS($D$202:$D$205,"&gt;=6,8")</f>
        <v>0</v>
      </c>
      <c r="N149" s="1031">
        <f>COUNTIFS($E$202:$E$205,"&gt;=6,8")</f>
        <v>0</v>
      </c>
      <c r="O149" s="1031">
        <f>COUNTIFS($F$202:$F$205,"&gt;=6,8")</f>
        <v>0</v>
      </c>
      <c r="P149" s="1031">
        <f>COUNTIFS($G$202:$G$205,"&gt;=6,8")</f>
        <v>0</v>
      </c>
      <c r="Q149" s="1031">
        <f>COUNTIFS($H$202:$H$205,"&gt;=6,8")</f>
        <v>0</v>
      </c>
      <c r="S149" s="1042"/>
    </row>
    <row r="150" spans="1:19" ht="13.5" customHeight="1" x14ac:dyDescent="0.2">
      <c r="A150" s="1070">
        <v>10</v>
      </c>
      <c r="B150" s="1072" t="s">
        <v>266</v>
      </c>
      <c r="C150" s="1072" t="s">
        <v>2335</v>
      </c>
      <c r="D150" s="1837">
        <v>5.6</v>
      </c>
      <c r="E150" s="1837">
        <v>5</v>
      </c>
      <c r="F150" s="1837">
        <v>6.08</v>
      </c>
      <c r="G150" s="1044">
        <v>5.166666666666667</v>
      </c>
      <c r="H150" s="1848">
        <v>6.9</v>
      </c>
      <c r="I150" s="48"/>
      <c r="J150" s="48"/>
      <c r="K150" s="2457" t="s">
        <v>373</v>
      </c>
      <c r="L150" s="2457"/>
      <c r="M150" s="1058">
        <f>SUM(M145:M149)</f>
        <v>3</v>
      </c>
      <c r="N150" s="1058">
        <f>SUM(N145:N149)</f>
        <v>3</v>
      </c>
      <c r="O150" s="1058">
        <f>SUM(O145:O149)</f>
        <v>3</v>
      </c>
      <c r="P150" s="1058">
        <f>SUM(P145:P149)</f>
        <v>4</v>
      </c>
      <c r="Q150" s="1058">
        <f>SUM(Q145:Q149)</f>
        <v>4</v>
      </c>
      <c r="S150" s="1042"/>
    </row>
    <row r="151" spans="1:19" ht="13.5" customHeight="1" x14ac:dyDescent="0.2">
      <c r="A151" s="1070">
        <v>10</v>
      </c>
      <c r="B151" s="1072" t="s">
        <v>268</v>
      </c>
      <c r="C151" s="1072" t="s">
        <v>2335</v>
      </c>
      <c r="D151" s="1837">
        <v>4.7</v>
      </c>
      <c r="E151" s="1837">
        <v>4.5999999999999996</v>
      </c>
      <c r="F151" s="1836">
        <v>4.2</v>
      </c>
      <c r="G151" s="1044">
        <v>3.6999999999999997</v>
      </c>
      <c r="H151" s="1848">
        <v>4.2</v>
      </c>
      <c r="I151" s="48"/>
      <c r="J151" s="48"/>
      <c r="M151" s="1039"/>
      <c r="N151" s="1039"/>
      <c r="O151" s="1039"/>
      <c r="P151" s="1039"/>
      <c r="Q151" s="1039"/>
      <c r="S151" s="1042"/>
    </row>
    <row r="152" spans="1:19" ht="13.5" customHeight="1" x14ac:dyDescent="0.2">
      <c r="A152" s="1070">
        <v>10</v>
      </c>
      <c r="B152" s="1072" t="s">
        <v>269</v>
      </c>
      <c r="C152" s="1072" t="s">
        <v>2335</v>
      </c>
      <c r="D152" s="1836">
        <v>3.95</v>
      </c>
      <c r="E152" s="1838">
        <v>3.1666666666666665</v>
      </c>
      <c r="F152" s="1838">
        <v>3.2666666666666671</v>
      </c>
      <c r="G152" s="1044">
        <v>3.4666666666666668</v>
      </c>
      <c r="H152" s="1848">
        <v>3.8</v>
      </c>
      <c r="I152" s="48"/>
      <c r="J152" s="48"/>
      <c r="M152" s="1039"/>
      <c r="N152" s="1039"/>
      <c r="O152" s="1039"/>
      <c r="P152" s="1039"/>
      <c r="Q152" s="1039"/>
      <c r="S152" s="1042" t="s">
        <v>2541</v>
      </c>
    </row>
    <row r="153" spans="1:19" ht="13.5" customHeight="1" x14ac:dyDescent="0.2">
      <c r="A153" s="1070">
        <v>10</v>
      </c>
      <c r="B153" s="1072" t="s">
        <v>270</v>
      </c>
      <c r="C153" s="1072" t="s">
        <v>2335</v>
      </c>
      <c r="D153" s="1837">
        <v>4.9333333333333336</v>
      </c>
      <c r="E153" s="1837">
        <v>4.5999999999999996</v>
      </c>
      <c r="F153" s="1837">
        <v>5.3</v>
      </c>
      <c r="G153" s="1044">
        <v>4.3666666666666663</v>
      </c>
      <c r="H153" s="1848">
        <v>2.8</v>
      </c>
      <c r="I153" s="48"/>
      <c r="J153" s="48"/>
      <c r="K153" s="1061" t="s">
        <v>357</v>
      </c>
      <c r="L153" s="1061"/>
      <c r="M153" s="1060">
        <v>2007</v>
      </c>
      <c r="N153" s="1060">
        <v>2008</v>
      </c>
      <c r="O153" s="1060">
        <v>2009</v>
      </c>
      <c r="P153" s="1060">
        <v>2010</v>
      </c>
      <c r="Q153" s="1060">
        <v>2011</v>
      </c>
      <c r="S153" s="1042"/>
    </row>
    <row r="154" spans="1:19" ht="13.5" customHeight="1" x14ac:dyDescent="0.2">
      <c r="A154" s="1070">
        <v>10</v>
      </c>
      <c r="B154" s="1072" t="s">
        <v>255</v>
      </c>
      <c r="C154" s="1072" t="s">
        <v>2333</v>
      </c>
      <c r="D154" s="1837">
        <v>4.833333333333333</v>
      </c>
      <c r="E154" s="1837">
        <v>5.3</v>
      </c>
      <c r="F154" s="1837">
        <v>6.6333333333333337</v>
      </c>
      <c r="G154" s="1044">
        <v>5.7333333333333343</v>
      </c>
      <c r="H154" s="1848">
        <v>4.2</v>
      </c>
      <c r="I154" s="48"/>
      <c r="J154" s="48"/>
      <c r="K154" s="172" t="s">
        <v>2539</v>
      </c>
      <c r="L154" s="1059" t="s">
        <v>2274</v>
      </c>
      <c r="M154" s="1031">
        <f>COUNTIFS($D$206:$D$206,"&lt;=2,5")</f>
        <v>0</v>
      </c>
      <c r="N154" s="1031">
        <f>COUNTIFS($E$206:$E$206,"&lt;=2,5")</f>
        <v>0</v>
      </c>
      <c r="O154" s="1031">
        <f>COUNTIFS($F$206:$F$206,"&lt;=2,5")</f>
        <v>0</v>
      </c>
      <c r="P154" s="1031">
        <f>COUNTIFS($G$206:$G$206,"&lt;=2,5")</f>
        <v>0</v>
      </c>
      <c r="Q154" s="1031">
        <f>COUNTIFS($H$206:$H$206,"&lt;=2,5")</f>
        <v>0</v>
      </c>
      <c r="S154" s="1042"/>
    </row>
    <row r="155" spans="1:19" ht="13.5" customHeight="1" x14ac:dyDescent="0.2">
      <c r="A155" s="1070">
        <v>10</v>
      </c>
      <c r="B155" s="1072" t="s">
        <v>256</v>
      </c>
      <c r="C155" s="1072" t="s">
        <v>2333</v>
      </c>
      <c r="D155" s="1837">
        <v>5.8</v>
      </c>
      <c r="E155" s="1837">
        <v>4.7666666666666666</v>
      </c>
      <c r="F155" s="1845">
        <v>6.7666666666666666</v>
      </c>
      <c r="G155" s="1044">
        <v>4.3</v>
      </c>
      <c r="H155" s="1848">
        <v>4.7</v>
      </c>
      <c r="I155" s="48"/>
      <c r="J155" s="48"/>
      <c r="K155" s="172" t="s">
        <v>2538</v>
      </c>
      <c r="L155" s="1036" t="s">
        <v>1562</v>
      </c>
      <c r="M155" s="1031">
        <f>COUNTIFS($D$206:$D$206,"&gt;2,51 ", $D$206:$D$206,"&lt;=3,2069")</f>
        <v>1</v>
      </c>
      <c r="N155" s="1031">
        <f>COUNTIFS($E$206:$E$206,"&gt;2,51 ", $E$206:$E$206,"&lt;=3,2069")</f>
        <v>0</v>
      </c>
      <c r="O155" s="1031">
        <f>COUNTIFS($F$206:$F$206,"&gt;2,51 ", $F$206:$F$206,"&lt;=3,2069")</f>
        <v>0</v>
      </c>
      <c r="P155" s="1031">
        <f>COUNTIFS($G$206:$G$206,"&gt;2,51 ", $G$206:$G$206,"&lt;=3,2069")</f>
        <v>1</v>
      </c>
      <c r="Q155" s="1031">
        <f>COUNTIFS($H$206:$H$206,"&gt;2,51 ", $H$206:$H$206,"&lt;=3,2069")</f>
        <v>0</v>
      </c>
      <c r="S155" s="1042"/>
    </row>
    <row r="156" spans="1:19" ht="13.5" customHeight="1" x14ac:dyDescent="0.2">
      <c r="A156" s="1070">
        <v>10</v>
      </c>
      <c r="B156" s="1072" t="s">
        <v>253</v>
      </c>
      <c r="C156" s="1072" t="s">
        <v>2332</v>
      </c>
      <c r="D156" s="1837">
        <v>6.2333333333333334</v>
      </c>
      <c r="E156" s="1837">
        <v>5.9</v>
      </c>
      <c r="F156" s="1845">
        <v>7.6666666666666652</v>
      </c>
      <c r="G156" s="1044">
        <v>7.2</v>
      </c>
      <c r="H156" s="1848">
        <v>7.9</v>
      </c>
      <c r="I156" s="48"/>
      <c r="J156" s="48"/>
      <c r="K156" s="172" t="s">
        <v>2537</v>
      </c>
      <c r="L156" s="1035" t="s">
        <v>487</v>
      </c>
      <c r="M156" s="1031">
        <f>COUNTIFS($D$206:$D$206,"&gt;3,206 ", $D$206:$D$206,"&lt;=4,5")</f>
        <v>0</v>
      </c>
      <c r="N156" s="1031">
        <f>COUNTIFS($E$206:$E$206,"&gt;3,206 ", $E$206:$E$206,"&lt;=4,5")</f>
        <v>1</v>
      </c>
      <c r="O156" s="1031">
        <f>COUNTIFS($F$206:$F$206,"&gt;3,206 ", $F$206:$F$206,"&lt;=4,5")</f>
        <v>1</v>
      </c>
      <c r="P156" s="1031">
        <f>COUNTIFS($G$206:$G$206,"&gt;3,206 ", $G$206:$G$206,"&lt;=4,5")</f>
        <v>0</v>
      </c>
      <c r="Q156" s="1031">
        <f>COUNTIFS($H$206:$H$206,"&gt;3,206 ", $H$206:$H$206,"&lt;=4,5")</f>
        <v>0</v>
      </c>
      <c r="S156" s="1042"/>
    </row>
    <row r="157" spans="1:19" ht="13.5" customHeight="1" x14ac:dyDescent="0.2">
      <c r="A157" s="1070">
        <v>10</v>
      </c>
      <c r="B157" s="1072" t="s">
        <v>274</v>
      </c>
      <c r="C157" s="1072" t="s">
        <v>2283</v>
      </c>
      <c r="D157" s="1845">
        <v>7.4</v>
      </c>
      <c r="E157" s="1845">
        <v>7.4</v>
      </c>
      <c r="F157" s="1845">
        <v>7</v>
      </c>
      <c r="G157" s="1044">
        <v>6.833333333333333</v>
      </c>
      <c r="H157" s="1848">
        <v>5.8</v>
      </c>
      <c r="I157" s="48"/>
      <c r="J157" s="48"/>
      <c r="K157" s="172" t="s">
        <v>2536</v>
      </c>
      <c r="L157" s="1034" t="s">
        <v>486</v>
      </c>
      <c r="M157" s="1031">
        <f>COUNTIFS($D$206:$D$206,"&gt;4,51 ", $D$206:$D$206,"&lt;=6,7")</f>
        <v>0</v>
      </c>
      <c r="N157" s="1031">
        <f>COUNTIFS($E$206:$E$206,"&gt;4,51 ", $E$206:$E$206,"&lt;=6,7")</f>
        <v>0</v>
      </c>
      <c r="O157" s="1031">
        <f>COUNTIFS($F$206:$F$206,"&gt;4,51 ", $F$206:$F$206,"&lt;=6,7")</f>
        <v>0</v>
      </c>
      <c r="P157" s="1031">
        <f>COUNTIFS($G$206:$G$206,"&gt;4,51 ", $G$206:$G$206,"&lt;=6,7")</f>
        <v>0</v>
      </c>
      <c r="Q157" s="1031">
        <f>COUNTIFS($H$206:$H$206,"&gt;4,51 ", $H$206:$H$206,"&lt;=6,7")</f>
        <v>0</v>
      </c>
      <c r="S157" s="1042"/>
    </row>
    <row r="158" spans="1:19" ht="13.5" customHeight="1" x14ac:dyDescent="0.2">
      <c r="A158" s="1070">
        <v>10</v>
      </c>
      <c r="B158" s="1072" t="s">
        <v>275</v>
      </c>
      <c r="C158" s="1072" t="s">
        <v>2283</v>
      </c>
      <c r="D158" s="1845">
        <v>8.1</v>
      </c>
      <c r="E158" s="1845">
        <v>7.333333333333333</v>
      </c>
      <c r="F158" s="1845">
        <v>8</v>
      </c>
      <c r="G158" s="1044">
        <v>8.5166666666666657</v>
      </c>
      <c r="H158" s="1848">
        <v>6.1</v>
      </c>
      <c r="I158" s="48"/>
      <c r="J158" s="48"/>
      <c r="K158" s="172" t="s">
        <v>2535</v>
      </c>
      <c r="L158" s="1032" t="s">
        <v>2254</v>
      </c>
      <c r="M158" s="1031">
        <f>COUNTIFS($D$206:$D$206,"&gt;=6,8")</f>
        <v>0</v>
      </c>
      <c r="N158" s="1031">
        <f>COUNTIFS($E$206:$E$206,"&gt;=6,8")</f>
        <v>0</v>
      </c>
      <c r="O158" s="1031">
        <f>COUNTIFS($F$206:$F$206,"&gt;=6,8")</f>
        <v>0</v>
      </c>
      <c r="P158" s="1031">
        <f>COUNTIFS($G$206:$G$206,"&gt;=6,8")</f>
        <v>0</v>
      </c>
      <c r="Q158" s="1031">
        <f>COUNTIFS($H$206:$H$206,"&gt;=6,8")</f>
        <v>0</v>
      </c>
    </row>
    <row r="159" spans="1:19" ht="13.5" customHeight="1" x14ac:dyDescent="0.2">
      <c r="A159" s="1070">
        <v>10</v>
      </c>
      <c r="B159" s="1072" t="s">
        <v>276</v>
      </c>
      <c r="C159" s="1072" t="s">
        <v>2283</v>
      </c>
      <c r="D159" s="1845">
        <v>8.1666666666666661</v>
      </c>
      <c r="E159" s="1845">
        <v>7.2666666666666666</v>
      </c>
      <c r="F159" s="1837">
        <v>6.5666666666666664</v>
      </c>
      <c r="G159" s="1044">
        <v>8.5</v>
      </c>
      <c r="H159" s="1848">
        <v>6.8</v>
      </c>
      <c r="I159" s="48"/>
      <c r="J159" s="48"/>
      <c r="K159" s="2457" t="s">
        <v>374</v>
      </c>
      <c r="L159" s="2457"/>
      <c r="M159" s="1058">
        <f>SUM(M154:M158)</f>
        <v>1</v>
      </c>
      <c r="N159" s="1058">
        <f>SUM(N154:N158)</f>
        <v>1</v>
      </c>
      <c r="O159" s="1058">
        <f>SUM(O154:O158)</f>
        <v>1</v>
      </c>
      <c r="P159" s="1058">
        <f>SUM(P154:P158)</f>
        <v>1</v>
      </c>
      <c r="Q159" s="1058">
        <f>SUM(Q154:Q158)</f>
        <v>0</v>
      </c>
    </row>
    <row r="160" spans="1:19" ht="13.5" customHeight="1" x14ac:dyDescent="0.2">
      <c r="A160" s="1048">
        <v>11</v>
      </c>
      <c r="B160" s="1052" t="s">
        <v>278</v>
      </c>
      <c r="C160" s="1052" t="s">
        <v>2330</v>
      </c>
      <c r="D160" s="1839" t="s">
        <v>501</v>
      </c>
      <c r="E160" s="1836">
        <v>4.1833333333333336</v>
      </c>
      <c r="F160" s="1840">
        <v>1.7</v>
      </c>
      <c r="G160" s="1044">
        <v>3.5999999999999996</v>
      </c>
      <c r="H160" s="1851">
        <v>1.8</v>
      </c>
      <c r="I160" s="48"/>
      <c r="J160" s="48"/>
      <c r="M160" s="1039"/>
      <c r="N160" s="1039"/>
      <c r="O160" s="1039"/>
      <c r="P160" s="1039"/>
      <c r="Q160" s="1039"/>
    </row>
    <row r="161" spans="1:19" ht="13.5" customHeight="1" x14ac:dyDescent="0.2">
      <c r="A161" s="1048">
        <v>11</v>
      </c>
      <c r="B161" s="1870" t="s">
        <v>279</v>
      </c>
      <c r="C161" s="1052" t="s">
        <v>2540</v>
      </c>
      <c r="D161" s="1839" t="s">
        <v>501</v>
      </c>
      <c r="E161" s="1839" t="s">
        <v>501</v>
      </c>
      <c r="F161" s="1839" t="s">
        <v>501</v>
      </c>
      <c r="G161" s="1044" t="s">
        <v>501</v>
      </c>
      <c r="H161" s="1842" t="s">
        <v>2245</v>
      </c>
      <c r="I161" s="48"/>
      <c r="J161" s="48"/>
      <c r="M161" s="1039"/>
      <c r="N161" s="1039"/>
      <c r="O161" s="1039"/>
      <c r="P161" s="1039"/>
      <c r="Q161" s="1039"/>
    </row>
    <row r="162" spans="1:19" ht="13.5" customHeight="1" x14ac:dyDescent="0.2">
      <c r="A162" s="1048">
        <v>11</v>
      </c>
      <c r="B162" s="1870" t="s">
        <v>281</v>
      </c>
      <c r="C162" s="1052" t="s">
        <v>2327</v>
      </c>
      <c r="D162" s="1839" t="s">
        <v>501</v>
      </c>
      <c r="E162" s="1839" t="s">
        <v>501</v>
      </c>
      <c r="F162" s="1839" t="s">
        <v>501</v>
      </c>
      <c r="G162" s="1044" t="s">
        <v>501</v>
      </c>
      <c r="H162" s="1855">
        <v>2.1</v>
      </c>
      <c r="I162" s="48"/>
      <c r="J162" s="48"/>
      <c r="K162" s="1061" t="s">
        <v>357</v>
      </c>
      <c r="L162" s="1061"/>
      <c r="M162" s="1060">
        <v>2007</v>
      </c>
      <c r="N162" s="1060">
        <v>2008</v>
      </c>
      <c r="O162" s="1060">
        <v>2009</v>
      </c>
      <c r="P162" s="1060">
        <v>2010</v>
      </c>
      <c r="Q162" s="1060">
        <v>2011</v>
      </c>
    </row>
    <row r="163" spans="1:19" ht="13.5" customHeight="1" x14ac:dyDescent="0.2">
      <c r="A163" s="1048">
        <v>11</v>
      </c>
      <c r="B163" s="1052" t="s">
        <v>388</v>
      </c>
      <c r="C163" s="1052" t="s">
        <v>2327</v>
      </c>
      <c r="D163" s="1839" t="s">
        <v>501</v>
      </c>
      <c r="E163" s="1837">
        <v>6.1333333333333329</v>
      </c>
      <c r="F163" s="1837">
        <v>6.28</v>
      </c>
      <c r="G163" s="1044">
        <v>6.0666666666666673</v>
      </c>
      <c r="H163" s="1844" t="s">
        <v>501</v>
      </c>
      <c r="I163" s="48"/>
      <c r="J163" s="48"/>
      <c r="K163" s="172" t="s">
        <v>2539</v>
      </c>
      <c r="L163" s="1059" t="s">
        <v>2274</v>
      </c>
      <c r="M163" s="1031">
        <f>COUNTIFS($D$207:$D$213,"&lt;=2,5")</f>
        <v>0</v>
      </c>
      <c r="N163" s="1031">
        <f>COUNTIFS($E$207:$E$213,"&lt;=2,5")</f>
        <v>1</v>
      </c>
      <c r="O163" s="1031">
        <f>COUNTIFS($F$207:$F$213,"&lt;=2,5")</f>
        <v>1</v>
      </c>
      <c r="P163" s="1031">
        <f>COUNTIFS($G$207:$G$213,"&lt;=2,5")</f>
        <v>1</v>
      </c>
      <c r="Q163" s="1031">
        <f>COUNTIFS($H$207:$H$213,"&lt;=2,5")</f>
        <v>4</v>
      </c>
    </row>
    <row r="164" spans="1:19" ht="13.5" customHeight="1" x14ac:dyDescent="0.2">
      <c r="A164" s="1048">
        <v>11</v>
      </c>
      <c r="B164" s="1052" t="s">
        <v>280</v>
      </c>
      <c r="C164" s="1052" t="s">
        <v>2326</v>
      </c>
      <c r="D164" s="1837">
        <v>6.1</v>
      </c>
      <c r="E164" s="1837">
        <v>4.9833333333333334</v>
      </c>
      <c r="F164" s="1837">
        <v>6.5</v>
      </c>
      <c r="G164" s="1044">
        <v>5.7</v>
      </c>
      <c r="H164" s="1851">
        <v>3.4</v>
      </c>
      <c r="I164" s="48"/>
      <c r="J164" s="48"/>
      <c r="K164" s="172" t="s">
        <v>2538</v>
      </c>
      <c r="L164" s="1036" t="s">
        <v>1562</v>
      </c>
      <c r="M164" s="1031">
        <f>COUNTIFS($D$207:$D$213,"&gt;2,51 ", $D$207:$D$213,"&lt;=3,2139")</f>
        <v>0</v>
      </c>
      <c r="N164" s="1031">
        <f>COUNTIFS($E$207:$E$213,"&gt;2,51 ", $E$207:$E$213,"&lt;=3,2139")</f>
        <v>1</v>
      </c>
      <c r="O164" s="1031">
        <f>COUNTIFS($F$207:$F$213,"&gt;2,51 ", $F$207:$F$213,"&lt;=3,2139")</f>
        <v>1</v>
      </c>
      <c r="P164" s="1031">
        <f>COUNTIFS($G$207:$G$213,"&gt;2,51 ", $G$207:$G$213,"&lt;=3,2139")</f>
        <v>4</v>
      </c>
      <c r="Q164" s="1031">
        <f>COUNTIFS($H$207:$H$213,"&gt;2,51 ", $H$207:$H$213,"&lt;=3,2139")</f>
        <v>1</v>
      </c>
    </row>
    <row r="165" spans="1:19" ht="13.5" customHeight="1" x14ac:dyDescent="0.2">
      <c r="A165" s="1048">
        <v>11</v>
      </c>
      <c r="B165" s="1052" t="s">
        <v>282</v>
      </c>
      <c r="C165" s="1052" t="s">
        <v>2325</v>
      </c>
      <c r="D165" s="1836">
        <v>3.6</v>
      </c>
      <c r="E165" s="1836">
        <v>3.95</v>
      </c>
      <c r="F165" s="1838">
        <v>2.9</v>
      </c>
      <c r="G165" s="1044">
        <v>4.0599999999999996</v>
      </c>
      <c r="H165" s="1851">
        <v>2.6</v>
      </c>
      <c r="I165" s="48"/>
      <c r="J165" s="48"/>
      <c r="K165" s="172" t="s">
        <v>2537</v>
      </c>
      <c r="L165" s="1035" t="s">
        <v>487</v>
      </c>
      <c r="M165" s="1031">
        <f>COUNTIFS($D$207:$D$213,"&gt;3,207 ", $D$207:$D$213,"&lt;=4,5")</f>
        <v>5</v>
      </c>
      <c r="N165" s="1031">
        <f>COUNTIFS($E$207:$E$213,"&gt;3,207 ", $E$207:$E$213,"&lt;=4,5")</f>
        <v>5</v>
      </c>
      <c r="O165" s="1031">
        <f>COUNTIFS($F$207:$F$213,"&gt;3,207 ", $F$207:$F$213,"&lt;=4,5")</f>
        <v>5</v>
      </c>
      <c r="P165" s="1031">
        <f>COUNTIFS($G$207:$G$213,"&gt;3,207 ", $G$207:$G$213,"&lt;=4,5")</f>
        <v>2</v>
      </c>
      <c r="Q165" s="1031">
        <f>COUNTIFS($H$207:$H$213,"&gt;3,207 ", $H$207:$H$213,"&lt;=4,5")</f>
        <v>1</v>
      </c>
    </row>
    <row r="166" spans="1:19" ht="13.5" customHeight="1" x14ac:dyDescent="0.2">
      <c r="A166" s="1048">
        <v>11</v>
      </c>
      <c r="B166" s="1052" t="s">
        <v>283</v>
      </c>
      <c r="C166" s="1052" t="s">
        <v>2325</v>
      </c>
      <c r="D166" s="1838">
        <v>3.32</v>
      </c>
      <c r="E166" s="1836">
        <v>3.4666666666666672</v>
      </c>
      <c r="F166" s="1838">
        <v>3.05</v>
      </c>
      <c r="G166" s="1044">
        <v>3.4833333333333338</v>
      </c>
      <c r="H166" s="1851">
        <v>2.6</v>
      </c>
      <c r="I166" s="48"/>
      <c r="J166" s="48"/>
      <c r="K166" s="172" t="s">
        <v>2536</v>
      </c>
      <c r="L166" s="1034" t="s">
        <v>486</v>
      </c>
      <c r="M166" s="1031">
        <f>COUNTIFS($D$207:$D$213,"&gt;4,51 ", $D$207:$D$213,"&lt;=6,7")</f>
        <v>2</v>
      </c>
      <c r="N166" s="1031">
        <f>COUNTIFS($E$207:$E$213,"&gt;4,51 ", $E$207:$E$213,"&lt;=6,7")</f>
        <v>0</v>
      </c>
      <c r="O166" s="1031">
        <f>COUNTIFS($F$207:$F$213,"&gt;4,51 ", $F$207:$F$213,"&lt;=6,7")</f>
        <v>0</v>
      </c>
      <c r="P166" s="1031">
        <f>COUNTIFS($G$207:$G$213,"&gt;4,51 ", $G$207:$G$213,"&lt;=6,7")</f>
        <v>0</v>
      </c>
      <c r="Q166" s="1031">
        <f>COUNTIFS($H$207:$H$213,"&gt;4,51 ", $H$207:$H$213,"&lt;=6,7")</f>
        <v>0</v>
      </c>
    </row>
    <row r="167" spans="1:19" ht="13.5" customHeight="1" x14ac:dyDescent="0.2">
      <c r="A167" s="1048">
        <v>11</v>
      </c>
      <c r="B167" s="1052" t="s">
        <v>284</v>
      </c>
      <c r="C167" s="1052" t="s">
        <v>2323</v>
      </c>
      <c r="D167" s="1836">
        <v>3.6</v>
      </c>
      <c r="E167" s="1838">
        <v>3.2333333333333329</v>
      </c>
      <c r="F167" s="1836">
        <v>3.6</v>
      </c>
      <c r="G167" s="1044">
        <v>3.2</v>
      </c>
      <c r="H167" s="1851">
        <v>1.7</v>
      </c>
      <c r="I167" s="48"/>
      <c r="J167" s="48"/>
      <c r="K167" s="172" t="s">
        <v>2535</v>
      </c>
      <c r="L167" s="1032" t="s">
        <v>2254</v>
      </c>
      <c r="M167" s="1031">
        <f>COUNTIFS($D$207:$D$213,"&gt;=6,8")</f>
        <v>0</v>
      </c>
      <c r="N167" s="1031">
        <f>COUNTIFS($E$207:$E$213,"&gt;=6,8")</f>
        <v>0</v>
      </c>
      <c r="O167" s="1031">
        <f>COUNTIFS($F$207:$F$213,"&gt;=6,8")</f>
        <v>0</v>
      </c>
      <c r="P167" s="1031">
        <f>COUNTIFS($G$207:$G$213,"&gt;=6,8")</f>
        <v>0</v>
      </c>
      <c r="Q167" s="1031">
        <f>COUNTIFS($H$207:$H$213,"&gt;=6,8")</f>
        <v>0</v>
      </c>
    </row>
    <row r="168" spans="1:19" ht="13.5" customHeight="1" x14ac:dyDescent="0.2">
      <c r="A168" s="1048">
        <v>11</v>
      </c>
      <c r="B168" s="1052" t="s">
        <v>285</v>
      </c>
      <c r="C168" s="1052" t="s">
        <v>2322</v>
      </c>
      <c r="D168" s="1838">
        <v>3.1</v>
      </c>
      <c r="E168" s="1836">
        <v>3.3666666666666667</v>
      </c>
      <c r="F168" s="1838">
        <v>3.3</v>
      </c>
      <c r="G168" s="1044">
        <v>4.9666666666666659</v>
      </c>
      <c r="H168" s="1844" t="s">
        <v>501</v>
      </c>
      <c r="I168" s="48"/>
      <c r="J168" s="48"/>
      <c r="K168" s="2457" t="s">
        <v>375</v>
      </c>
      <c r="L168" s="2457"/>
      <c r="M168" s="1058">
        <f>SUM(M163:M167)</f>
        <v>7</v>
      </c>
      <c r="N168" s="1058">
        <f>SUM(N163:N167)</f>
        <v>7</v>
      </c>
      <c r="O168" s="1058">
        <f>SUM(O163:O167)</f>
        <v>7</v>
      </c>
      <c r="P168" s="1058">
        <f>SUM(P163:P167)</f>
        <v>7</v>
      </c>
      <c r="Q168" s="1058">
        <f>SUM(Q163:Q167)</f>
        <v>6</v>
      </c>
    </row>
    <row r="169" spans="1:19" ht="13.5" customHeight="1" x14ac:dyDescent="0.2">
      <c r="A169" s="1048">
        <v>11</v>
      </c>
      <c r="B169" s="1052" t="s">
        <v>286</v>
      </c>
      <c r="C169" s="1052" t="s">
        <v>2322</v>
      </c>
      <c r="D169" s="1837">
        <v>5.12</v>
      </c>
      <c r="E169" s="1836">
        <v>4.4333333333333336</v>
      </c>
      <c r="F169" s="1837">
        <v>5.68</v>
      </c>
      <c r="G169" s="1044">
        <v>4.7833333333333332</v>
      </c>
      <c r="H169" s="1844" t="s">
        <v>501</v>
      </c>
      <c r="I169" s="48"/>
      <c r="J169" s="48"/>
      <c r="M169" s="1039"/>
      <c r="N169" s="1039"/>
      <c r="O169" s="1039"/>
      <c r="P169" s="1039"/>
      <c r="Q169" s="1039"/>
      <c r="S169" s="1042" t="s">
        <v>368</v>
      </c>
    </row>
    <row r="170" spans="1:19" ht="13.5" customHeight="1" x14ac:dyDescent="0.2">
      <c r="A170" s="1069">
        <v>12</v>
      </c>
      <c r="B170" s="1068" t="s">
        <v>288</v>
      </c>
      <c r="C170" s="1067" t="s">
        <v>2321</v>
      </c>
      <c r="D170" s="1044" t="s">
        <v>501</v>
      </c>
      <c r="E170" s="1044" t="s">
        <v>501</v>
      </c>
      <c r="F170" s="1044" t="s">
        <v>501</v>
      </c>
      <c r="G170" s="1044">
        <v>4.8000000000000007</v>
      </c>
      <c r="H170" s="1064" t="s">
        <v>501</v>
      </c>
      <c r="I170" s="48"/>
      <c r="J170" s="48"/>
      <c r="M170" s="1039"/>
      <c r="N170" s="1039"/>
      <c r="O170" s="1039"/>
      <c r="P170" s="1039"/>
      <c r="Q170" s="1039"/>
    </row>
    <row r="171" spans="1:19" ht="13.5" customHeight="1" x14ac:dyDescent="0.2">
      <c r="A171" s="1066">
        <v>12</v>
      </c>
      <c r="B171" s="1068" t="s">
        <v>437</v>
      </c>
      <c r="C171" s="1068" t="s">
        <v>2288</v>
      </c>
      <c r="D171" s="1838">
        <v>2.5666666666666669</v>
      </c>
      <c r="E171" s="1840">
        <v>2.1166666666666667</v>
      </c>
      <c r="F171" s="1838">
        <v>3.2</v>
      </c>
      <c r="G171" s="1853" t="s">
        <v>501</v>
      </c>
      <c r="H171" s="1064" t="s">
        <v>501</v>
      </c>
      <c r="I171" s="48"/>
      <c r="J171" s="48"/>
      <c r="K171" s="1061" t="s">
        <v>357</v>
      </c>
      <c r="L171" s="1061"/>
      <c r="M171" s="1060">
        <v>2007</v>
      </c>
      <c r="N171" s="1060">
        <v>2008</v>
      </c>
      <c r="O171" s="1060">
        <v>2009</v>
      </c>
      <c r="P171" s="1060">
        <v>2010</v>
      </c>
      <c r="Q171" s="1060">
        <v>2011</v>
      </c>
      <c r="S171" s="1042"/>
    </row>
    <row r="172" spans="1:19" ht="13.5" customHeight="1" x14ac:dyDescent="0.2">
      <c r="A172" s="1066">
        <v>12</v>
      </c>
      <c r="B172" s="1068" t="s">
        <v>290</v>
      </c>
      <c r="C172" s="1068" t="s">
        <v>2320</v>
      </c>
      <c r="D172" s="1839" t="s">
        <v>501</v>
      </c>
      <c r="E172" s="1839" t="s">
        <v>501</v>
      </c>
      <c r="F172" s="1838">
        <v>2.62</v>
      </c>
      <c r="G172" s="1044">
        <v>2.9666666666666668</v>
      </c>
      <c r="H172" s="1851">
        <v>3.2</v>
      </c>
      <c r="I172" s="48"/>
      <c r="J172" s="48"/>
      <c r="K172" s="172" t="s">
        <v>2539</v>
      </c>
      <c r="L172" s="1059" t="s">
        <v>2274</v>
      </c>
      <c r="M172" s="1031">
        <f>COUNTIFS($D$214:$D$219,"&lt;=2,5")</f>
        <v>0</v>
      </c>
      <c r="N172" s="1031">
        <f>COUNTIFS($E$214:$E$219,"&lt;=2,5")</f>
        <v>1</v>
      </c>
      <c r="O172" s="1031">
        <f>COUNTIFS($F$214:$F$219,"&lt;=2,5")</f>
        <v>0</v>
      </c>
      <c r="P172" s="1031">
        <f>COUNTIFS($G$214:$G$219,"&lt;=2,5")</f>
        <v>0</v>
      </c>
      <c r="Q172" s="1031">
        <f>COUNTIFS($H$214:$H$219,"&lt;=2,5")</f>
        <v>1</v>
      </c>
      <c r="S172" s="1042"/>
    </row>
    <row r="173" spans="1:19" ht="13.5" customHeight="1" x14ac:dyDescent="0.2">
      <c r="A173" s="1066">
        <v>12</v>
      </c>
      <c r="B173" s="1068" t="s">
        <v>291</v>
      </c>
      <c r="C173" s="1068" t="s">
        <v>2320</v>
      </c>
      <c r="D173" s="1838">
        <v>2.5666666666666664</v>
      </c>
      <c r="E173" s="1840">
        <v>2.4</v>
      </c>
      <c r="F173" s="1838">
        <v>2.6</v>
      </c>
      <c r="G173" s="1044">
        <v>3.3833333333333333</v>
      </c>
      <c r="H173" s="1851">
        <v>2.9</v>
      </c>
      <c r="I173" s="48"/>
      <c r="J173" s="48"/>
      <c r="K173" s="172" t="s">
        <v>2538</v>
      </c>
      <c r="L173" s="1036" t="s">
        <v>1562</v>
      </c>
      <c r="M173" s="1031">
        <f>COUNTIFS($D$214:$D$219,"&gt;2,51 ", $D$214:$D$219,"&lt;=3,2199")</f>
        <v>1</v>
      </c>
      <c r="N173" s="1031">
        <f>COUNTIFS($E$214:$E$219,"&gt;2,51 ", $E$214:$E$219,"&lt;=3,2199")</f>
        <v>2</v>
      </c>
      <c r="O173" s="1031">
        <f>COUNTIFS($F$214:$F$219,"&gt;2,51 ", $F$214:$F$219,"&lt;=3,2199")</f>
        <v>0</v>
      </c>
      <c r="P173" s="1031">
        <f>COUNTIFS($G$214:$G$219,"&gt;2,51 ", $G$214:$G$219,"&lt;=3,2199")</f>
        <v>1</v>
      </c>
      <c r="Q173" s="1031">
        <f>COUNTIFS($H$214:$H$219,"&gt;2,51 ", $H$214:$H$219,"&lt;=3,2199")</f>
        <v>0</v>
      </c>
      <c r="S173" s="1042"/>
    </row>
    <row r="174" spans="1:19" ht="13.5" customHeight="1" x14ac:dyDescent="0.2">
      <c r="A174" s="1048">
        <v>13</v>
      </c>
      <c r="B174" s="1052" t="s">
        <v>294</v>
      </c>
      <c r="C174" s="1052" t="s">
        <v>2318</v>
      </c>
      <c r="D174" s="1836">
        <v>4.2666666666666666</v>
      </c>
      <c r="E174" s="1836">
        <v>3.45</v>
      </c>
      <c r="F174" s="1837">
        <v>4.6333333333333337</v>
      </c>
      <c r="G174" s="1044">
        <v>3.6333333333333329</v>
      </c>
      <c r="H174" s="1064" t="s">
        <v>501</v>
      </c>
      <c r="I174" s="48"/>
      <c r="J174" s="48"/>
      <c r="K174" s="172" t="s">
        <v>2537</v>
      </c>
      <c r="L174" s="1035" t="s">
        <v>487</v>
      </c>
      <c r="M174" s="1031">
        <f>COUNTIFS($D$214:$D$219,"&gt;3,214 ", $D$214:$D$219,"&lt;=4,5")</f>
        <v>2</v>
      </c>
      <c r="N174" s="1031">
        <f>COUNTIFS($E$214:$E$219,"&gt;3,214 ", $E$214:$E$219,"&lt;=4,5")</f>
        <v>1</v>
      </c>
      <c r="O174" s="1031">
        <f>COUNTIFS($F$214:$F$219,"&gt;3,214 ", $F$214:$F$219,"&lt;=4,5")</f>
        <v>3</v>
      </c>
      <c r="P174" s="1031">
        <f>COUNTIFS($G$214:$G$219,"&gt;3,214 ", $G$214:$G$219,"&lt;=4,5")</f>
        <v>4</v>
      </c>
      <c r="Q174" s="1031">
        <f>COUNTIFS($H$214:$H$219,"&gt;3,214 ", $H$214:$H$219,"&lt;=4,5")</f>
        <v>2</v>
      </c>
    </row>
    <row r="175" spans="1:19" ht="13.5" customHeight="1" x14ac:dyDescent="0.2">
      <c r="A175" s="1048">
        <v>13</v>
      </c>
      <c r="B175" s="1052" t="s">
        <v>295</v>
      </c>
      <c r="C175" s="1052" t="s">
        <v>2318</v>
      </c>
      <c r="D175" s="1836">
        <v>4.0999999999999996</v>
      </c>
      <c r="E175" s="1836">
        <v>3.5666666666666664</v>
      </c>
      <c r="F175" s="1836">
        <v>4.0999999999999996</v>
      </c>
      <c r="G175" s="1044">
        <v>3.9666666666666663</v>
      </c>
      <c r="H175" s="1064" t="s">
        <v>501</v>
      </c>
      <c r="I175" s="48"/>
      <c r="J175" s="48"/>
      <c r="K175" s="172" t="s">
        <v>2536</v>
      </c>
      <c r="L175" s="1034" t="s">
        <v>486</v>
      </c>
      <c r="M175" s="1031">
        <f>COUNTIFS($D$214:$D$219,"&gt;4,51 ", $D$214:$D$219,"&lt;=6,7")</f>
        <v>3</v>
      </c>
      <c r="N175" s="1031">
        <f>COUNTIFS($E$214:$E$219,"&gt;4,51 ", $E$214:$E$219,"&lt;=6,7")</f>
        <v>2</v>
      </c>
      <c r="O175" s="1031">
        <f>COUNTIFS($F$214:$F$219,"&gt;4,51 ", $F$214:$F$219,"&lt;=6,7")</f>
        <v>3</v>
      </c>
      <c r="P175" s="1031">
        <f>COUNTIFS($G$214:$G$219,"&gt;4,51 ", $G$214:$G$219,"&lt;=6,7")</f>
        <v>1</v>
      </c>
      <c r="Q175" s="1031">
        <f>COUNTIFS($H$214:$H$219,"&gt;4,51 ", $H$214:$H$219,"&lt;=6,7")</f>
        <v>1</v>
      </c>
      <c r="S175" s="1042"/>
    </row>
    <row r="176" spans="1:19" ht="13.5" customHeight="1" x14ac:dyDescent="0.2">
      <c r="A176" s="1048">
        <v>13</v>
      </c>
      <c r="B176" s="1052" t="s">
        <v>296</v>
      </c>
      <c r="C176" s="1052" t="s">
        <v>2317</v>
      </c>
      <c r="D176" s="1836">
        <v>3.4333333333333331</v>
      </c>
      <c r="E176" s="1836">
        <v>3.5666666666666669</v>
      </c>
      <c r="F176" s="1836">
        <v>3.4</v>
      </c>
      <c r="G176" s="1044">
        <v>3.0666666666666669</v>
      </c>
      <c r="H176" s="1064" t="s">
        <v>501</v>
      </c>
      <c r="I176" s="48"/>
      <c r="J176" s="48"/>
      <c r="K176" s="172" t="s">
        <v>2535</v>
      </c>
      <c r="L176" s="1032" t="s">
        <v>2254</v>
      </c>
      <c r="M176" s="1031">
        <f>COUNTIFS($D$214:$D$219,"&gt;=6,8")</f>
        <v>0</v>
      </c>
      <c r="N176" s="1031">
        <f>COUNTIFS($E$214:$E$219,"&gt;=6,8")</f>
        <v>0</v>
      </c>
      <c r="O176" s="1031">
        <f>COUNTIFS($F$214:$F$219,"&gt;=6,8")</f>
        <v>0</v>
      </c>
      <c r="P176" s="1031">
        <f>COUNTIFS($G$214:$G$219,"&gt;=6,8")</f>
        <v>0</v>
      </c>
      <c r="Q176" s="1031">
        <f>COUNTIFS($H$214:$H$219,"&gt;=6,8")</f>
        <v>0</v>
      </c>
      <c r="S176" s="1042"/>
    </row>
    <row r="177" spans="1:19" ht="13.5" customHeight="1" x14ac:dyDescent="0.2">
      <c r="A177" s="1053">
        <v>13</v>
      </c>
      <c r="B177" s="1052" t="s">
        <v>297</v>
      </c>
      <c r="C177" s="1065" t="s">
        <v>2317</v>
      </c>
      <c r="D177" s="1044" t="s">
        <v>501</v>
      </c>
      <c r="E177" s="1044" t="s">
        <v>501</v>
      </c>
      <c r="F177" s="1044" t="s">
        <v>501</v>
      </c>
      <c r="G177" s="1044">
        <v>4.1599999999999993</v>
      </c>
      <c r="H177" s="1064" t="s">
        <v>501</v>
      </c>
      <c r="I177" s="48"/>
      <c r="J177" s="48"/>
      <c r="K177" s="2457" t="s">
        <v>376</v>
      </c>
      <c r="L177" s="2457"/>
      <c r="M177" s="1058">
        <f>SUM(M172:M176)</f>
        <v>6</v>
      </c>
      <c r="N177" s="1058">
        <f>SUM(N172:N176)</f>
        <v>6</v>
      </c>
      <c r="O177" s="1058">
        <f>SUM(O172:O176)</f>
        <v>6</v>
      </c>
      <c r="P177" s="1058">
        <f>SUM(P172:P176)</f>
        <v>6</v>
      </c>
      <c r="Q177" s="1058">
        <f>SUM(Q172:Q176)</f>
        <v>4</v>
      </c>
      <c r="S177" s="1042"/>
    </row>
    <row r="178" spans="1:19" ht="13.5" customHeight="1" x14ac:dyDescent="0.2">
      <c r="A178" s="1048">
        <v>13</v>
      </c>
      <c r="B178" s="1052" t="s">
        <v>298</v>
      </c>
      <c r="C178" s="1052" t="s">
        <v>2316</v>
      </c>
      <c r="D178" s="1837">
        <v>4.9000000000000004</v>
      </c>
      <c r="E178" s="1836">
        <v>4.3</v>
      </c>
      <c r="F178" s="1836">
        <v>3.8666666666666667</v>
      </c>
      <c r="G178" s="1044">
        <v>3.6999999999999997</v>
      </c>
      <c r="H178" s="1851">
        <v>2.1</v>
      </c>
      <c r="I178" s="48"/>
      <c r="J178" s="48"/>
      <c r="M178" s="1039"/>
      <c r="N178" s="1039"/>
      <c r="O178" s="1039"/>
      <c r="P178" s="1039"/>
      <c r="Q178" s="1039"/>
      <c r="S178" s="1042"/>
    </row>
    <row r="179" spans="1:19" ht="13.5" customHeight="1" x14ac:dyDescent="0.2">
      <c r="A179" s="1048">
        <v>13</v>
      </c>
      <c r="B179" s="1052" t="s">
        <v>299</v>
      </c>
      <c r="C179" s="1052" t="s">
        <v>2316</v>
      </c>
      <c r="D179" s="1839" t="s">
        <v>501</v>
      </c>
      <c r="E179" s="1837">
        <v>5.2</v>
      </c>
      <c r="F179" s="1837">
        <v>5.0999999999999996</v>
      </c>
      <c r="G179" s="1044">
        <v>4.2</v>
      </c>
      <c r="H179" s="1844" t="s">
        <v>501</v>
      </c>
      <c r="I179" s="48"/>
      <c r="J179" s="48"/>
      <c r="M179" s="1039"/>
      <c r="N179" s="1039"/>
      <c r="O179" s="1039"/>
      <c r="P179" s="1039"/>
      <c r="Q179" s="1039"/>
      <c r="S179" s="1042"/>
    </row>
    <row r="180" spans="1:19" ht="13.5" customHeight="1" x14ac:dyDescent="0.2">
      <c r="A180" s="1048">
        <v>13</v>
      </c>
      <c r="B180" s="1871" t="s">
        <v>292</v>
      </c>
      <c r="C180" s="1052" t="s">
        <v>1346</v>
      </c>
      <c r="D180" s="1839" t="s">
        <v>501</v>
      </c>
      <c r="E180" s="1839" t="s">
        <v>501</v>
      </c>
      <c r="F180" s="1839" t="s">
        <v>501</v>
      </c>
      <c r="G180" s="1044" t="s">
        <v>501</v>
      </c>
      <c r="H180" s="1854" t="s">
        <v>2250</v>
      </c>
      <c r="I180" s="48"/>
      <c r="J180" s="48"/>
      <c r="K180" s="1061" t="s">
        <v>357</v>
      </c>
      <c r="L180" s="1061"/>
      <c r="M180" s="1060">
        <v>2007</v>
      </c>
      <c r="N180" s="1060">
        <v>2008</v>
      </c>
      <c r="O180" s="1060">
        <v>2009</v>
      </c>
      <c r="P180" s="1060">
        <v>2010</v>
      </c>
      <c r="Q180" s="1060">
        <v>2011</v>
      </c>
      <c r="S180" s="1042"/>
    </row>
    <row r="181" spans="1:19" ht="13.5" customHeight="1" x14ac:dyDescent="0.2">
      <c r="A181" s="1048">
        <v>13</v>
      </c>
      <c r="B181" s="1052" t="s">
        <v>301</v>
      </c>
      <c r="C181" s="1052" t="s">
        <v>2283</v>
      </c>
      <c r="D181" s="1836">
        <v>4.3666666666666671</v>
      </c>
      <c r="E181" s="1836">
        <v>4.2</v>
      </c>
      <c r="F181" s="1837">
        <v>5.1333333333333337</v>
      </c>
      <c r="G181" s="1044">
        <v>4.0333333333333341</v>
      </c>
      <c r="H181" s="1063" t="s">
        <v>2249</v>
      </c>
      <c r="I181" s="48"/>
      <c r="J181" s="48"/>
      <c r="K181" s="172" t="s">
        <v>2539</v>
      </c>
      <c r="L181" s="1059" t="s">
        <v>2274</v>
      </c>
      <c r="M181" s="1031">
        <f>COUNTIFS($D$220:$D$223,"&lt;=2,5")</f>
        <v>0</v>
      </c>
      <c r="N181" s="1031">
        <f>COUNTIFS($E$220:$E$223,"&lt;=2,5")</f>
        <v>0</v>
      </c>
      <c r="O181" s="1031">
        <f>COUNTIFS($F$220:$F$223,"&lt;=2,5")</f>
        <v>0</v>
      </c>
      <c r="P181" s="1031">
        <f>COUNTIFS($G$220:$G$223,"&lt;=2,5")</f>
        <v>0</v>
      </c>
      <c r="Q181" s="1031">
        <f>COUNTIFS($H$220:$H$223,"&lt;=2,5")</f>
        <v>1</v>
      </c>
      <c r="S181" s="1042"/>
    </row>
    <row r="182" spans="1:19" ht="13.5" customHeight="1" x14ac:dyDescent="0.2">
      <c r="A182" s="1062">
        <v>14</v>
      </c>
      <c r="B182" s="1862" t="s">
        <v>304</v>
      </c>
      <c r="C182" s="1862" t="s">
        <v>2314</v>
      </c>
      <c r="D182" s="1838">
        <v>3.0666666666666664</v>
      </c>
      <c r="E182" s="1836">
        <v>3.5666666666666664</v>
      </c>
      <c r="F182" s="1837">
        <v>4.5999999999999996</v>
      </c>
      <c r="G182" s="1044">
        <v>3.5666666666666664</v>
      </c>
      <c r="H182" s="1851">
        <v>2.2999999999999998</v>
      </c>
      <c r="I182" s="48"/>
      <c r="J182" s="48"/>
      <c r="K182" s="172" t="s">
        <v>2538</v>
      </c>
      <c r="L182" s="1036" t="s">
        <v>1562</v>
      </c>
      <c r="M182" s="1031">
        <f>COUNTIFS($D$220:$D$223,"&gt;2,51 ", $D$220:$D$223,"&lt;=3,2239")</f>
        <v>0</v>
      </c>
      <c r="N182" s="1031">
        <f>COUNTIFS($E$220:$E$223,"&gt;2,51 ", $E$220:$E$223,"&lt;=3,2239")</f>
        <v>1</v>
      </c>
      <c r="O182" s="1031">
        <f>COUNTIFS($F$220:$F$223,"&gt;2,51 ", $F$220:$F$223,"&lt;=3,2239")</f>
        <v>0</v>
      </c>
      <c r="P182" s="1031">
        <f>COUNTIFS($G$220:$G$223,"&gt;2,51 ", $G$220:$G$223,"&lt;=3,2239")</f>
        <v>1</v>
      </c>
      <c r="Q182" s="1031">
        <f>COUNTIFS($H$220:$H$223,"&gt;2,51 ", $H$220:$H$223,"&lt;=3,2239")</f>
        <v>2</v>
      </c>
      <c r="S182" s="1042" t="s">
        <v>369</v>
      </c>
    </row>
    <row r="183" spans="1:19" ht="13.5" customHeight="1" x14ac:dyDescent="0.2">
      <c r="A183" s="1062">
        <v>14</v>
      </c>
      <c r="B183" s="1862" t="s">
        <v>305</v>
      </c>
      <c r="C183" s="1862" t="s">
        <v>2313</v>
      </c>
      <c r="D183" s="1836">
        <v>3.4666666666666663</v>
      </c>
      <c r="E183" s="1836">
        <v>3.7333333333333329</v>
      </c>
      <c r="F183" s="1836">
        <v>3.7333333333333338</v>
      </c>
      <c r="G183" s="1044">
        <v>3.4799999999999995</v>
      </c>
      <c r="H183" s="1851">
        <v>2.8</v>
      </c>
      <c r="I183" s="48"/>
      <c r="J183" s="48"/>
      <c r="K183" s="172" t="s">
        <v>2537</v>
      </c>
      <c r="L183" s="1035" t="s">
        <v>487</v>
      </c>
      <c r="M183" s="1031">
        <f>COUNTIFS($D$220:$D$223,"&gt;3,220 ", $D$220:$D$223,"&lt;=4,5")</f>
        <v>2</v>
      </c>
      <c r="N183" s="1031">
        <f>COUNTIFS($E$220:$E$223,"&gt;3,220 ", $E$220:$E$223,"&lt;=4,5")</f>
        <v>2</v>
      </c>
      <c r="O183" s="1031">
        <f>COUNTIFS($F$220:$F$223,"&gt;3,220 ", $F$220:$F$223,"&lt;=4,5")</f>
        <v>2</v>
      </c>
      <c r="P183" s="1031">
        <f>COUNTIFS($G$220:$G$223,"&gt;3,220 ", $G$220:$G$223,"&lt;=4,5")</f>
        <v>2</v>
      </c>
      <c r="Q183" s="1031">
        <f>COUNTIFS($H$220:$H$223,"&gt;3,220 ", $H$220:$H$223,"&lt;=4,5")</f>
        <v>0</v>
      </c>
      <c r="S183" s="1042"/>
    </row>
    <row r="184" spans="1:19" ht="13.5" customHeight="1" x14ac:dyDescent="0.2">
      <c r="A184" s="1062">
        <v>14</v>
      </c>
      <c r="B184" s="1862" t="s">
        <v>306</v>
      </c>
      <c r="C184" s="1862" t="s">
        <v>2312</v>
      </c>
      <c r="D184" s="1838">
        <v>3.24</v>
      </c>
      <c r="E184" s="1838">
        <v>2.8666666666666667</v>
      </c>
      <c r="F184" s="1838">
        <v>3.2333333333333338</v>
      </c>
      <c r="G184" s="1044">
        <v>4.3</v>
      </c>
      <c r="H184" s="1851">
        <v>3.1</v>
      </c>
      <c r="I184" s="48"/>
      <c r="J184" s="48"/>
      <c r="K184" s="172" t="s">
        <v>2536</v>
      </c>
      <c r="L184" s="1034" t="s">
        <v>486</v>
      </c>
      <c r="M184" s="1031">
        <f>COUNTIFS($D$220:$D$223,"&gt;4,51 ", $D$220:$D$223,"&lt;=6,7")</f>
        <v>1</v>
      </c>
      <c r="N184" s="1031">
        <f>COUNTIFS($E$220:$E$223,"&gt;4,51 ", $E$220:$E$223,"&lt;=6,7")</f>
        <v>0</v>
      </c>
      <c r="O184" s="1031">
        <f>COUNTIFS($F$220:$F$223,"&gt;4,51 ", $F$220:$F$223,"&lt;=6,7")</f>
        <v>1</v>
      </c>
      <c r="P184" s="1031">
        <f>COUNTIFS($G$220:$G$223,"&gt;4,51 ", $G$220:$G$223,"&lt;=6,7")</f>
        <v>0</v>
      </c>
      <c r="Q184" s="1031">
        <f>COUNTIFS($H$220:$H$223,"&gt;4,51 ", $H$220:$H$223,"&lt;=6,7")</f>
        <v>0</v>
      </c>
      <c r="S184" s="1042"/>
    </row>
    <row r="185" spans="1:19" ht="13.5" customHeight="1" x14ac:dyDescent="0.2">
      <c r="A185" s="1062">
        <v>14</v>
      </c>
      <c r="B185" s="1862" t="s">
        <v>302</v>
      </c>
      <c r="C185" s="1862" t="s">
        <v>2311</v>
      </c>
      <c r="D185" s="1838">
        <v>2.84</v>
      </c>
      <c r="E185" s="1838">
        <v>2.6833333333333336</v>
      </c>
      <c r="F185" s="1840">
        <v>2.4833333333333334</v>
      </c>
      <c r="G185" s="1044">
        <v>2.6999999999999997</v>
      </c>
      <c r="H185" s="1851">
        <v>2.4</v>
      </c>
      <c r="I185" s="48"/>
      <c r="J185" s="48"/>
      <c r="K185" s="172" t="s">
        <v>2535</v>
      </c>
      <c r="L185" s="1032" t="s">
        <v>2254</v>
      </c>
      <c r="M185" s="1031">
        <f>COUNTIFS($D$220:$D$223,"&gt;=6,8")</f>
        <v>0</v>
      </c>
      <c r="N185" s="1031">
        <f>COUNTIFS($E$220:$E$223,"&gt;=6,8")</f>
        <v>0</v>
      </c>
      <c r="O185" s="1031">
        <f>COUNTIFS($F$220:$F$223,"&gt;=6,8")</f>
        <v>0</v>
      </c>
      <c r="P185" s="1031">
        <f>COUNTIFS($G$220:$G$223,"&gt;=6,8")</f>
        <v>0</v>
      </c>
      <c r="Q185" s="1031">
        <f>COUNTIFS($H$220:$H$223,"&gt;=6,8")</f>
        <v>0</v>
      </c>
      <c r="S185" s="1042"/>
    </row>
    <row r="186" spans="1:19" ht="13.5" customHeight="1" x14ac:dyDescent="0.2">
      <c r="A186" s="1062">
        <v>14</v>
      </c>
      <c r="B186" s="1862" t="s">
        <v>307</v>
      </c>
      <c r="C186" s="1862" t="s">
        <v>2268</v>
      </c>
      <c r="D186" s="1838">
        <v>3.2666666666666662</v>
      </c>
      <c r="E186" s="1838">
        <v>3.0333333333333332</v>
      </c>
      <c r="F186" s="1838">
        <v>3.0333333333333332</v>
      </c>
      <c r="G186" s="1044">
        <v>3.4333333333333331</v>
      </c>
      <c r="H186" s="1852" t="s">
        <v>2244</v>
      </c>
      <c r="I186" s="48"/>
      <c r="J186" s="48"/>
      <c r="K186" s="2457" t="s">
        <v>377</v>
      </c>
      <c r="L186" s="2457"/>
      <c r="M186" s="1058">
        <f>SUM(M181:M185)</f>
        <v>3</v>
      </c>
      <c r="N186" s="1058">
        <f>SUM(N181:N185)</f>
        <v>3</v>
      </c>
      <c r="O186" s="1058">
        <f>SUM(O181:O185)</f>
        <v>3</v>
      </c>
      <c r="P186" s="1058">
        <f>SUM(P181:P185)</f>
        <v>3</v>
      </c>
      <c r="Q186" s="1058">
        <f>SUM(Q181:Q185)</f>
        <v>3</v>
      </c>
    </row>
    <row r="187" spans="1:19" ht="13.5" customHeight="1" x14ac:dyDescent="0.2">
      <c r="A187" s="1062">
        <v>14</v>
      </c>
      <c r="B187" s="1862" t="s">
        <v>308</v>
      </c>
      <c r="C187" s="1862" t="s">
        <v>2309</v>
      </c>
      <c r="D187" s="1837">
        <v>5.8</v>
      </c>
      <c r="E187" s="1837">
        <v>5.4333333333333336</v>
      </c>
      <c r="F187" s="1837">
        <v>5.55</v>
      </c>
      <c r="G187" s="1044">
        <v>5.8000000000000007</v>
      </c>
      <c r="H187" s="1851">
        <v>6.1</v>
      </c>
      <c r="I187" s="48"/>
      <c r="J187" s="48"/>
      <c r="M187" s="1039"/>
      <c r="N187" s="1039"/>
      <c r="O187" s="1039"/>
      <c r="P187" s="1039"/>
      <c r="Q187" s="1039"/>
      <c r="S187" s="1042"/>
    </row>
    <row r="188" spans="1:19" ht="13.5" customHeight="1" x14ac:dyDescent="0.2">
      <c r="A188" s="1062">
        <v>14</v>
      </c>
      <c r="B188" s="1862" t="s">
        <v>309</v>
      </c>
      <c r="C188" s="1862" t="s">
        <v>2308</v>
      </c>
      <c r="D188" s="1836">
        <v>3.4333333333333331</v>
      </c>
      <c r="E188" s="1836">
        <v>3.3666666666666667</v>
      </c>
      <c r="F188" s="1838">
        <v>3.2</v>
      </c>
      <c r="G188" s="1044">
        <v>3.9333333333333336</v>
      </c>
      <c r="H188" s="1851">
        <v>2.8</v>
      </c>
      <c r="I188" s="48"/>
      <c r="J188" s="48"/>
      <c r="M188" s="1039"/>
      <c r="N188" s="1039"/>
      <c r="O188" s="1039"/>
      <c r="P188" s="1039"/>
      <c r="Q188" s="1039"/>
      <c r="S188" s="1042"/>
    </row>
    <row r="189" spans="1:19" ht="13.5" customHeight="1" x14ac:dyDescent="0.2">
      <c r="A189" s="1048">
        <v>15</v>
      </c>
      <c r="B189" s="1052" t="s">
        <v>312</v>
      </c>
      <c r="C189" s="1052" t="s">
        <v>2299</v>
      </c>
      <c r="D189" s="1836">
        <v>3.9833333333333329</v>
      </c>
      <c r="E189" s="1836">
        <v>4.4000000000000004</v>
      </c>
      <c r="F189" s="1836">
        <v>3.8833333333333333</v>
      </c>
      <c r="G189" s="1044">
        <v>3.3</v>
      </c>
      <c r="H189" s="1851">
        <v>1.7</v>
      </c>
      <c r="I189" s="48"/>
      <c r="J189" s="48"/>
      <c r="K189" s="1061" t="s">
        <v>357</v>
      </c>
      <c r="L189" s="1061"/>
      <c r="M189" s="1060">
        <v>2007</v>
      </c>
      <c r="N189" s="1060">
        <v>2008</v>
      </c>
      <c r="O189" s="1060">
        <v>2009</v>
      </c>
      <c r="P189" s="1060">
        <v>2010</v>
      </c>
      <c r="Q189" s="1060">
        <v>2011</v>
      </c>
      <c r="S189" s="1042"/>
    </row>
    <row r="190" spans="1:19" ht="13.5" customHeight="1" x14ac:dyDescent="0.2">
      <c r="A190" s="1048">
        <v>15</v>
      </c>
      <c r="B190" s="1052" t="s">
        <v>389</v>
      </c>
      <c r="C190" s="1052" t="s">
        <v>2298</v>
      </c>
      <c r="D190" s="1845">
        <v>8.2666666666666675</v>
      </c>
      <c r="E190" s="1845">
        <v>8.8666666666666671</v>
      </c>
      <c r="F190" s="1845">
        <v>8.2333333333333325</v>
      </c>
      <c r="G190" s="1044">
        <v>6.8999999999999995</v>
      </c>
      <c r="H190" s="1844" t="s">
        <v>501</v>
      </c>
      <c r="I190" s="48"/>
      <c r="J190" s="48"/>
      <c r="K190" s="172" t="s">
        <v>2539</v>
      </c>
      <c r="L190" s="1059" t="s">
        <v>2274</v>
      </c>
      <c r="M190" s="1031">
        <f>COUNTIFS($D$224:$D$227,"&lt;=2,5")</f>
        <v>0</v>
      </c>
      <c r="N190" s="1031">
        <f>COUNTIFS($E$224:$E$227,"&lt;=2,5")</f>
        <v>2</v>
      </c>
      <c r="O190" s="1031">
        <f>COUNTIFS($F$224:$F$227,"&lt;=2,5")</f>
        <v>0</v>
      </c>
      <c r="P190" s="1031">
        <f>COUNTIFS($G$224:$G$227,"&lt;=2,5")</f>
        <v>1</v>
      </c>
      <c r="Q190" s="1031">
        <f>COUNTIFS($H$224:$H$227,"&lt;=2,5")</f>
        <v>2</v>
      </c>
      <c r="S190" s="1042"/>
    </row>
    <row r="191" spans="1:19" ht="13.5" customHeight="1" x14ac:dyDescent="0.2">
      <c r="A191" s="1048">
        <v>15</v>
      </c>
      <c r="B191" s="1052" t="s">
        <v>318</v>
      </c>
      <c r="C191" s="1052" t="s">
        <v>2298</v>
      </c>
      <c r="D191" s="1837">
        <v>4.72</v>
      </c>
      <c r="E191" s="1837">
        <v>5.2</v>
      </c>
      <c r="F191" s="1837">
        <v>5.4</v>
      </c>
      <c r="G191" s="1044">
        <v>4.5333333333333323</v>
      </c>
      <c r="H191" s="1851">
        <v>2.6</v>
      </c>
      <c r="I191" s="48"/>
      <c r="J191" s="48"/>
      <c r="K191" s="172" t="s">
        <v>2538</v>
      </c>
      <c r="L191" s="1036" t="s">
        <v>1562</v>
      </c>
      <c r="M191" s="1031">
        <f>COUNTIFS($D$224:$D$227,"&gt;2,51 ", $D$224:$D$227,"&lt;=3,2279")</f>
        <v>0</v>
      </c>
      <c r="N191" s="1031">
        <f>COUNTIFS($E$224:$E$227,"&gt;2,51 ", $E$224:$E$227,"&lt;=3,2279")</f>
        <v>1</v>
      </c>
      <c r="O191" s="1031">
        <f>COUNTIFS($F$224:$F$227,"&gt;2,51 ", $F$224:$F$227,"&lt;=3,2279")</f>
        <v>2</v>
      </c>
      <c r="P191" s="1031">
        <f>COUNTIFS($G$224:$G$227,"&gt;2,51 ", $G$224:$G$227,"&lt;=3,2279")</f>
        <v>1</v>
      </c>
      <c r="Q191" s="1031">
        <f>COUNTIFS($H$224:$H$227,"&gt;2,51 ", $H$224:$H$227,"&lt;=3,2279")</f>
        <v>1</v>
      </c>
      <c r="S191" s="1042"/>
    </row>
    <row r="192" spans="1:19" ht="13.5" customHeight="1" x14ac:dyDescent="0.2">
      <c r="A192" s="1048">
        <v>15</v>
      </c>
      <c r="B192" s="1870" t="s">
        <v>317</v>
      </c>
      <c r="C192" s="1052" t="s">
        <v>2298</v>
      </c>
      <c r="D192" s="1839" t="s">
        <v>501</v>
      </c>
      <c r="E192" s="1839" t="s">
        <v>501</v>
      </c>
      <c r="F192" s="1839" t="s">
        <v>501</v>
      </c>
      <c r="G192" s="1044" t="s">
        <v>501</v>
      </c>
      <c r="H192" s="1855">
        <v>4.5</v>
      </c>
      <c r="I192" s="48"/>
      <c r="J192" s="48"/>
      <c r="K192" s="172" t="s">
        <v>2537</v>
      </c>
      <c r="L192" s="1035" t="s">
        <v>487</v>
      </c>
      <c r="M192" s="1031">
        <f>COUNTIFS($D$224:$D$227,"&gt;3,224 ", $D$224:$D$227,"&lt;=4,5")</f>
        <v>4</v>
      </c>
      <c r="N192" s="1031">
        <f>COUNTIFS($E$224:$E$227,"&gt;3,224 ", $E$224:$E$227,"&lt;=4,5")</f>
        <v>1</v>
      </c>
      <c r="O192" s="1031">
        <f>COUNTIFS($F$224:$F$227,"&gt;3,224 ", $F$224:$F$227,"&lt;=4,5")</f>
        <v>1</v>
      </c>
      <c r="P192" s="1031">
        <f>COUNTIFS($G$224:$G$227,"&gt;3,224 ", $G$224:$G$227,"&lt;=4,5")</f>
        <v>2</v>
      </c>
      <c r="Q192" s="1031">
        <f>COUNTIFS($H$224:$H$227,"&gt;3,224 ", $H$224:$H$227,"&lt;=4,5")</f>
        <v>0</v>
      </c>
      <c r="S192" s="1042"/>
    </row>
    <row r="193" spans="1:19" ht="13.5" customHeight="1" x14ac:dyDescent="0.2">
      <c r="A193" s="1048">
        <v>15</v>
      </c>
      <c r="B193" s="1870" t="s">
        <v>310</v>
      </c>
      <c r="C193" s="1052" t="s">
        <v>2297</v>
      </c>
      <c r="D193" s="1839" t="s">
        <v>501</v>
      </c>
      <c r="E193" s="1839" t="s">
        <v>501</v>
      </c>
      <c r="F193" s="1839" t="s">
        <v>501</v>
      </c>
      <c r="G193" s="1044" t="s">
        <v>501</v>
      </c>
      <c r="H193" s="1855">
        <v>2.6</v>
      </c>
      <c r="I193" s="48"/>
      <c r="J193" s="48"/>
      <c r="K193" s="172" t="s">
        <v>2536</v>
      </c>
      <c r="L193" s="1034" t="s">
        <v>486</v>
      </c>
      <c r="M193" s="1031">
        <f>COUNTIFS($D$224:$D$227,"&gt;4,51 ", $D$224:$D$227,"&lt;=6,7")</f>
        <v>0</v>
      </c>
      <c r="N193" s="1031">
        <f>COUNTIFS($E$224:$E$227,"&gt;4,51 ", $E$224:$E$227,"&lt;=6,7")</f>
        <v>0</v>
      </c>
      <c r="O193" s="1031">
        <f>COUNTIFS($F$224:$F$227,"&gt;4,51 ", $F$224:$F$227,"&lt;=6,7")</f>
        <v>1</v>
      </c>
      <c r="P193" s="1031">
        <f>COUNTIFS($G$224:$G$227,"&gt;4,51 ", $G$224:$G$227,"&lt;=6,7")</f>
        <v>0</v>
      </c>
      <c r="Q193" s="1031">
        <f>COUNTIFS($H$224:$H$227,"&gt;4,51 ", $H$224:$H$227,"&lt;=6,7")</f>
        <v>1</v>
      </c>
    </row>
    <row r="194" spans="1:19" ht="13.5" customHeight="1" x14ac:dyDescent="0.2">
      <c r="A194" s="1048">
        <v>15</v>
      </c>
      <c r="B194" s="1052" t="s">
        <v>311</v>
      </c>
      <c r="C194" s="1052" t="s">
        <v>2296</v>
      </c>
      <c r="D194" s="1836">
        <v>4.0999999999999996</v>
      </c>
      <c r="E194" s="1836">
        <v>4.0333333333333341</v>
      </c>
      <c r="F194" s="1836">
        <v>3.55</v>
      </c>
      <c r="G194" s="1044">
        <v>4.166666666666667</v>
      </c>
      <c r="H194" s="1851">
        <v>4.3</v>
      </c>
      <c r="I194" s="48"/>
      <c r="J194" s="48"/>
      <c r="K194" s="172" t="s">
        <v>2535</v>
      </c>
      <c r="L194" s="1032" t="s">
        <v>2254</v>
      </c>
      <c r="M194" s="1031">
        <f>COUNTIFS($D$224:$D$227,"&gt;=6,8")</f>
        <v>0</v>
      </c>
      <c r="N194" s="1031">
        <f>COUNTIFS($E$224:$E$227,"&gt;=6,8")</f>
        <v>0</v>
      </c>
      <c r="O194" s="1031">
        <f>COUNTIFS($F$224:$F$227,"&gt;=6,8")</f>
        <v>0</v>
      </c>
      <c r="P194" s="1031">
        <f>COUNTIFS($G$224:$G$227,"&gt;=6,8")</f>
        <v>0</v>
      </c>
      <c r="Q194" s="1031">
        <f>COUNTIFS($H$224:$H$227,"&gt;=6,8")</f>
        <v>0</v>
      </c>
      <c r="S194" s="1042"/>
    </row>
    <row r="195" spans="1:19" ht="13.5" customHeight="1" x14ac:dyDescent="0.2">
      <c r="A195" s="1048">
        <v>15</v>
      </c>
      <c r="B195" s="1052" t="s">
        <v>319</v>
      </c>
      <c r="C195" s="1052" t="s">
        <v>2293</v>
      </c>
      <c r="D195" s="1836">
        <v>3.5666666666666664</v>
      </c>
      <c r="E195" s="1836">
        <v>3.9333333333333331</v>
      </c>
      <c r="F195" s="1836">
        <v>4.08</v>
      </c>
      <c r="G195" s="1044">
        <v>3.5666666666666664</v>
      </c>
      <c r="H195" s="1851">
        <v>2.5</v>
      </c>
      <c r="I195" s="48"/>
      <c r="J195" s="48"/>
      <c r="K195" s="2457" t="s">
        <v>378</v>
      </c>
      <c r="L195" s="2457"/>
      <c r="M195" s="1058">
        <f>SUM(M190:M194)</f>
        <v>4</v>
      </c>
      <c r="N195" s="1058">
        <f>SUM(N190:N194)</f>
        <v>4</v>
      </c>
      <c r="O195" s="1058">
        <f>SUM(O190:O194)</f>
        <v>4</v>
      </c>
      <c r="P195" s="1058">
        <f>SUM(P190:P194)</f>
        <v>4</v>
      </c>
      <c r="Q195" s="1058">
        <f>SUM(Q190:Q194)</f>
        <v>4</v>
      </c>
      <c r="S195" s="1042"/>
    </row>
    <row r="196" spans="1:19" ht="13.5" customHeight="1" x14ac:dyDescent="0.2">
      <c r="A196" s="1048">
        <v>15</v>
      </c>
      <c r="B196" s="1052" t="s">
        <v>320</v>
      </c>
      <c r="C196" s="1052" t="s">
        <v>2293</v>
      </c>
      <c r="D196" s="1836">
        <v>3.35</v>
      </c>
      <c r="E196" s="1836">
        <v>3.6</v>
      </c>
      <c r="F196" s="1836">
        <v>4.2666666666666666</v>
      </c>
      <c r="G196" s="1044">
        <v>4.0999999999999996</v>
      </c>
      <c r="H196" s="1851">
        <v>3.1</v>
      </c>
      <c r="I196" s="48"/>
      <c r="J196" s="48"/>
      <c r="M196" s="1039"/>
      <c r="N196" s="1039"/>
      <c r="O196" s="1039"/>
      <c r="P196" s="1039"/>
      <c r="Q196" s="1039"/>
      <c r="S196" s="1042" t="s">
        <v>370</v>
      </c>
    </row>
    <row r="197" spans="1:19" ht="13.5" customHeight="1" x14ac:dyDescent="0.2">
      <c r="A197" s="1054">
        <v>16</v>
      </c>
      <c r="B197" s="1056" t="s">
        <v>323</v>
      </c>
      <c r="C197" s="1056" t="s">
        <v>2292</v>
      </c>
      <c r="D197" s="1838">
        <v>3.3</v>
      </c>
      <c r="E197" s="1838">
        <v>2.8</v>
      </c>
      <c r="F197" s="1838">
        <v>3.1333333333333333</v>
      </c>
      <c r="G197" s="1044">
        <v>3.2999999999999994</v>
      </c>
      <c r="H197" s="1851">
        <v>2.5</v>
      </c>
      <c r="I197" s="48"/>
      <c r="J197" s="48"/>
      <c r="M197" s="1039"/>
      <c r="N197" s="1039"/>
      <c r="O197" s="1039"/>
      <c r="P197" s="1039"/>
      <c r="Q197" s="1039"/>
      <c r="S197" s="1042"/>
    </row>
    <row r="198" spans="1:19" ht="13.5" customHeight="1" x14ac:dyDescent="0.2">
      <c r="A198" s="1054">
        <v>16</v>
      </c>
      <c r="B198" s="1056" t="s">
        <v>324</v>
      </c>
      <c r="C198" s="1056" t="s">
        <v>2292</v>
      </c>
      <c r="D198" s="1838">
        <v>3.2666666666666662</v>
      </c>
      <c r="E198" s="1838">
        <v>2.7</v>
      </c>
      <c r="F198" s="1836">
        <v>3.4</v>
      </c>
      <c r="G198" s="1044">
        <v>3.3666666666666667</v>
      </c>
      <c r="H198" s="1851">
        <v>2.1</v>
      </c>
      <c r="I198" s="48"/>
      <c r="J198" s="48"/>
      <c r="M198" s="1039"/>
      <c r="N198" s="1039"/>
      <c r="O198" s="1039"/>
      <c r="P198" s="1039"/>
      <c r="Q198" s="1039"/>
      <c r="S198" s="1042"/>
    </row>
    <row r="199" spans="1:19" ht="13.5" customHeight="1" x14ac:dyDescent="0.2">
      <c r="A199" s="1057">
        <v>16</v>
      </c>
      <c r="B199" s="1056" t="s">
        <v>321</v>
      </c>
      <c r="C199" s="1055" t="s">
        <v>2291</v>
      </c>
      <c r="D199" s="1044" t="s">
        <v>501</v>
      </c>
      <c r="E199" s="1044" t="s">
        <v>501</v>
      </c>
      <c r="F199" s="1044" t="s">
        <v>501</v>
      </c>
      <c r="G199" s="1044">
        <v>4.4666666666666659</v>
      </c>
      <c r="H199" s="1851">
        <v>4.5999999999999996</v>
      </c>
      <c r="I199" s="48"/>
      <c r="J199" s="48"/>
      <c r="M199" s="1039"/>
      <c r="N199" s="1039"/>
      <c r="O199" s="1039"/>
      <c r="P199" s="1039"/>
      <c r="Q199" s="1039"/>
      <c r="S199" s="1042"/>
    </row>
    <row r="200" spans="1:19" ht="13.5" customHeight="1" x14ac:dyDescent="0.2">
      <c r="A200" s="1054">
        <v>16</v>
      </c>
      <c r="B200" s="1056" t="s">
        <v>325</v>
      </c>
      <c r="C200" s="1056" t="s">
        <v>2283</v>
      </c>
      <c r="D200" s="1837">
        <v>4.6500000000000004</v>
      </c>
      <c r="E200" s="1837">
        <v>4.9000000000000004</v>
      </c>
      <c r="F200" s="1837">
        <v>4.88</v>
      </c>
      <c r="G200" s="1044">
        <v>4.4333333333333336</v>
      </c>
      <c r="H200" s="1851">
        <v>4.0999999999999996</v>
      </c>
      <c r="I200" s="48"/>
      <c r="J200" s="48"/>
      <c r="M200" s="1039"/>
      <c r="N200" s="1039"/>
      <c r="O200" s="1039"/>
      <c r="P200" s="1039"/>
      <c r="Q200" s="1039"/>
    </row>
    <row r="201" spans="1:19" ht="13.5" customHeight="1" x14ac:dyDescent="0.2">
      <c r="A201" s="1054">
        <v>16</v>
      </c>
      <c r="B201" s="1056" t="s">
        <v>322</v>
      </c>
      <c r="C201" s="1056" t="s">
        <v>2290</v>
      </c>
      <c r="D201" s="1836">
        <v>3.8</v>
      </c>
      <c r="E201" s="1836">
        <v>3.9666666666666672</v>
      </c>
      <c r="F201" s="1837">
        <v>5.6333333333333329</v>
      </c>
      <c r="G201" s="1044">
        <v>4.833333333333333</v>
      </c>
      <c r="H201" s="1851">
        <v>3.2</v>
      </c>
      <c r="I201" s="48"/>
      <c r="J201" s="48"/>
      <c r="K201" s="48"/>
      <c r="L201" s="48"/>
      <c r="M201" s="1039"/>
      <c r="N201" s="1039"/>
      <c r="O201" s="1039"/>
      <c r="P201" s="1039"/>
      <c r="Q201" s="1039"/>
      <c r="S201" s="1042"/>
    </row>
    <row r="202" spans="1:19" ht="13.5" customHeight="1" x14ac:dyDescent="0.2">
      <c r="A202" s="1053">
        <v>17</v>
      </c>
      <c r="B202" s="1052" t="s">
        <v>326</v>
      </c>
      <c r="C202" s="1051" t="s">
        <v>2289</v>
      </c>
      <c r="D202" s="1044" t="s">
        <v>501</v>
      </c>
      <c r="E202" s="1044" t="s">
        <v>501</v>
      </c>
      <c r="F202" s="1044" t="s">
        <v>501</v>
      </c>
      <c r="G202" s="1044">
        <v>2.4</v>
      </c>
      <c r="H202" s="1851">
        <v>1.9</v>
      </c>
      <c r="I202" s="48"/>
      <c r="J202" s="48"/>
      <c r="M202" s="1039"/>
      <c r="N202" s="1039"/>
      <c r="O202" s="1039"/>
      <c r="P202" s="1039"/>
      <c r="Q202" s="1039"/>
      <c r="S202" s="1042"/>
    </row>
    <row r="203" spans="1:19" ht="13.5" customHeight="1" x14ac:dyDescent="0.2">
      <c r="A203" s="1048">
        <v>17</v>
      </c>
      <c r="B203" s="1052" t="s">
        <v>328</v>
      </c>
      <c r="C203" s="1052" t="s">
        <v>2288</v>
      </c>
      <c r="D203" s="1838">
        <v>3.2</v>
      </c>
      <c r="E203" s="1838">
        <v>2.7</v>
      </c>
      <c r="F203" s="1836">
        <v>3.7</v>
      </c>
      <c r="G203" s="1044">
        <v>3.2333333333333329</v>
      </c>
      <c r="H203" s="1851">
        <v>1.9</v>
      </c>
      <c r="I203" s="48"/>
      <c r="J203" s="48"/>
      <c r="M203" s="1039"/>
      <c r="N203" s="1039"/>
      <c r="O203" s="1039"/>
      <c r="P203" s="1039"/>
      <c r="Q203" s="1039"/>
      <c r="S203" s="1042"/>
    </row>
    <row r="204" spans="1:19" ht="13.5" customHeight="1" x14ac:dyDescent="0.2">
      <c r="A204" s="1048">
        <v>17</v>
      </c>
      <c r="B204" s="1052" t="s">
        <v>329</v>
      </c>
      <c r="C204" s="1052" t="s">
        <v>2288</v>
      </c>
      <c r="D204" s="1838">
        <v>2.8166666666666664</v>
      </c>
      <c r="E204" s="1838">
        <v>2.65</v>
      </c>
      <c r="F204" s="1840">
        <v>2.2000000000000002</v>
      </c>
      <c r="G204" s="1044">
        <v>2.5166666666666671</v>
      </c>
      <c r="H204" s="1847">
        <v>2.1</v>
      </c>
      <c r="I204" s="48"/>
      <c r="J204" s="48"/>
      <c r="M204" s="1039"/>
      <c r="N204" s="1039"/>
      <c r="O204" s="1039"/>
      <c r="P204" s="1039"/>
      <c r="Q204" s="1039"/>
      <c r="S204" s="1042"/>
    </row>
    <row r="205" spans="1:19" ht="13.5" customHeight="1" x14ac:dyDescent="0.2">
      <c r="A205" s="1048">
        <v>17</v>
      </c>
      <c r="B205" s="1052" t="s">
        <v>327</v>
      </c>
      <c r="C205" s="1052" t="s">
        <v>2268</v>
      </c>
      <c r="D205" s="1838">
        <v>2.9333333333333331</v>
      </c>
      <c r="E205" s="1840">
        <v>2.3666666666666667</v>
      </c>
      <c r="F205" s="1840">
        <v>2.4</v>
      </c>
      <c r="G205" s="1044">
        <v>2.7666666666666671</v>
      </c>
      <c r="H205" s="1847">
        <v>1.7</v>
      </c>
      <c r="I205" s="48"/>
      <c r="J205" s="48"/>
      <c r="M205" s="1039"/>
      <c r="N205" s="1039"/>
      <c r="O205" s="1039"/>
      <c r="P205" s="1039"/>
      <c r="Q205" s="1039"/>
      <c r="S205" s="1042"/>
    </row>
    <row r="206" spans="1:19" ht="13.5" customHeight="1" x14ac:dyDescent="0.2">
      <c r="A206" s="1046">
        <v>18</v>
      </c>
      <c r="B206" s="1872" t="s">
        <v>330</v>
      </c>
      <c r="C206" s="1872" t="s">
        <v>2287</v>
      </c>
      <c r="D206" s="1838">
        <v>3.0333333333333332</v>
      </c>
      <c r="E206" s="1836">
        <v>3.9</v>
      </c>
      <c r="F206" s="1836">
        <v>3.3666666666666667</v>
      </c>
      <c r="G206" s="1044">
        <v>3.2</v>
      </c>
      <c r="H206" s="1050" t="s">
        <v>2248</v>
      </c>
      <c r="I206" s="48"/>
      <c r="J206" s="48"/>
      <c r="M206" s="1039"/>
      <c r="N206" s="1039"/>
      <c r="O206" s="1039"/>
      <c r="P206" s="1039"/>
      <c r="Q206" s="1039"/>
      <c r="S206" s="1042"/>
    </row>
    <row r="207" spans="1:19" ht="13.5" customHeight="1" x14ac:dyDescent="0.2">
      <c r="A207" s="1049">
        <v>19</v>
      </c>
      <c r="B207" s="1873" t="s">
        <v>334</v>
      </c>
      <c r="C207" s="1873" t="s">
        <v>2286</v>
      </c>
      <c r="D207" s="1837">
        <v>4.8</v>
      </c>
      <c r="E207" s="1838">
        <v>3.3</v>
      </c>
      <c r="F207" s="1836">
        <v>3.75</v>
      </c>
      <c r="G207" s="1044">
        <v>3.4000000000000004</v>
      </c>
      <c r="H207" s="1851">
        <v>2.2999999999999998</v>
      </c>
      <c r="I207" s="48"/>
      <c r="J207" s="48"/>
      <c r="M207" s="1039"/>
      <c r="N207" s="1039"/>
      <c r="O207" s="1039"/>
      <c r="P207" s="1039"/>
      <c r="Q207" s="1039"/>
      <c r="S207" s="1042"/>
    </row>
    <row r="208" spans="1:19" ht="13.5" customHeight="1" x14ac:dyDescent="0.2">
      <c r="A208" s="1049">
        <v>19</v>
      </c>
      <c r="B208" s="1873" t="s">
        <v>336</v>
      </c>
      <c r="C208" s="1873" t="s">
        <v>2285</v>
      </c>
      <c r="D208" s="1836">
        <v>3.8</v>
      </c>
      <c r="E208" s="1838">
        <v>3.3</v>
      </c>
      <c r="F208" s="1838">
        <v>3.2666666666666671</v>
      </c>
      <c r="G208" s="1044">
        <v>3.0999999999999996</v>
      </c>
      <c r="H208" s="1851">
        <v>2.1</v>
      </c>
      <c r="I208" s="48"/>
      <c r="J208" s="48"/>
      <c r="M208" s="1039"/>
      <c r="N208" s="1039"/>
      <c r="O208" s="1039"/>
      <c r="P208" s="1039"/>
      <c r="Q208" s="1039"/>
      <c r="S208" s="1042"/>
    </row>
    <row r="209" spans="1:19" ht="13.5" customHeight="1" x14ac:dyDescent="0.2">
      <c r="A209" s="1049">
        <v>19</v>
      </c>
      <c r="B209" s="1873" t="s">
        <v>337</v>
      </c>
      <c r="C209" s="1873" t="s">
        <v>2271</v>
      </c>
      <c r="D209" s="1836">
        <v>3.95</v>
      </c>
      <c r="E209" s="1840">
        <v>2.15</v>
      </c>
      <c r="F209" s="1840">
        <v>2.4333333333333331</v>
      </c>
      <c r="G209" s="1044">
        <v>2.1166666666666667</v>
      </c>
      <c r="H209" s="1851">
        <v>1.9</v>
      </c>
      <c r="I209" s="48"/>
      <c r="J209" s="48"/>
      <c r="K209" s="48"/>
      <c r="L209" s="48"/>
      <c r="M209" s="1039"/>
      <c r="N209" s="1039"/>
      <c r="O209" s="1039"/>
      <c r="P209" s="1039"/>
      <c r="Q209" s="1039"/>
    </row>
    <row r="210" spans="1:19" x14ac:dyDescent="0.2">
      <c r="A210" s="1049">
        <v>19</v>
      </c>
      <c r="B210" s="1873" t="s">
        <v>338</v>
      </c>
      <c r="C210" s="1873" t="s">
        <v>2283</v>
      </c>
      <c r="D210" s="1836">
        <v>3.5333333333333332</v>
      </c>
      <c r="E210" s="1838">
        <v>2.9666666666666668</v>
      </c>
      <c r="F210" s="1838">
        <v>2.8</v>
      </c>
      <c r="G210" s="1044">
        <v>2.9</v>
      </c>
      <c r="H210" s="1852" t="s">
        <v>2244</v>
      </c>
      <c r="I210" s="48"/>
      <c r="J210" s="48"/>
      <c r="K210" s="48"/>
      <c r="L210" s="48"/>
      <c r="M210" s="1039"/>
      <c r="N210" s="1039"/>
      <c r="O210" s="1039"/>
      <c r="P210" s="1039"/>
      <c r="Q210" s="1039"/>
      <c r="S210" s="1042"/>
    </row>
    <row r="211" spans="1:19" x14ac:dyDescent="0.2">
      <c r="A211" s="1049">
        <v>19</v>
      </c>
      <c r="B211" s="1873" t="s">
        <v>332</v>
      </c>
      <c r="C211" s="1873" t="s">
        <v>2282</v>
      </c>
      <c r="D211" s="1836">
        <v>4.333333333333333</v>
      </c>
      <c r="E211" s="1836">
        <v>4.1333333333333337</v>
      </c>
      <c r="F211" s="1836">
        <v>3.6</v>
      </c>
      <c r="G211" s="1044">
        <v>3.1999999999999997</v>
      </c>
      <c r="H211" s="1851">
        <v>3.2</v>
      </c>
      <c r="I211" s="48"/>
      <c r="J211" s="48"/>
      <c r="K211" s="48"/>
      <c r="L211" s="48"/>
      <c r="M211" s="1039"/>
      <c r="N211" s="1039"/>
      <c r="O211" s="1039"/>
      <c r="P211" s="1039"/>
      <c r="Q211" s="1039"/>
      <c r="S211" s="1042" t="s">
        <v>371</v>
      </c>
    </row>
    <row r="212" spans="1:19" x14ac:dyDescent="0.2">
      <c r="A212" s="1049">
        <v>19</v>
      </c>
      <c r="B212" s="1873" t="s">
        <v>333</v>
      </c>
      <c r="C212" s="1873" t="s">
        <v>2282</v>
      </c>
      <c r="D212" s="1836">
        <v>4.3666666666666671</v>
      </c>
      <c r="E212" s="1836">
        <v>3.4</v>
      </c>
      <c r="F212" s="1836">
        <v>3.7666666666666662</v>
      </c>
      <c r="G212" s="1044">
        <v>3.2</v>
      </c>
      <c r="H212" s="1851">
        <v>2.2000000000000002</v>
      </c>
      <c r="I212" s="48"/>
      <c r="J212" s="48"/>
      <c r="K212" s="48"/>
      <c r="L212" s="48"/>
      <c r="M212" s="1039"/>
      <c r="N212" s="1039"/>
      <c r="O212" s="1039"/>
      <c r="P212" s="1039"/>
      <c r="Q212" s="1039"/>
    </row>
    <row r="213" spans="1:19" x14ac:dyDescent="0.2">
      <c r="A213" s="1049">
        <v>19</v>
      </c>
      <c r="B213" s="1873" t="s">
        <v>331</v>
      </c>
      <c r="C213" s="1873" t="s">
        <v>2281</v>
      </c>
      <c r="D213" s="1837">
        <v>5</v>
      </c>
      <c r="E213" s="1836">
        <v>4</v>
      </c>
      <c r="F213" s="1836">
        <v>4.1666666666666661</v>
      </c>
      <c r="G213" s="1044">
        <v>3.3333333333333326</v>
      </c>
      <c r="H213" s="1851">
        <v>3.3</v>
      </c>
      <c r="I213" s="48"/>
      <c r="J213" s="48"/>
      <c r="K213" s="48"/>
      <c r="L213" s="48"/>
      <c r="M213" s="1039"/>
      <c r="N213" s="1039"/>
      <c r="O213" s="1039"/>
      <c r="P213" s="1039"/>
      <c r="Q213" s="1039"/>
      <c r="S213" s="1042"/>
    </row>
    <row r="214" spans="1:19" ht="15" x14ac:dyDescent="0.2">
      <c r="A214" s="1046">
        <v>20</v>
      </c>
      <c r="B214" s="1872" t="s">
        <v>341</v>
      </c>
      <c r="C214" s="1872" t="s">
        <v>2280</v>
      </c>
      <c r="D214" s="1838">
        <v>3.2</v>
      </c>
      <c r="E214" s="1840">
        <v>2.2000000000000002</v>
      </c>
      <c r="F214" s="1836">
        <v>3.8</v>
      </c>
      <c r="G214" s="1044">
        <v>2.9</v>
      </c>
      <c r="H214" s="1844" t="s">
        <v>501</v>
      </c>
      <c r="I214" s="48"/>
      <c r="J214" s="48"/>
      <c r="K214" s="48"/>
      <c r="L214" s="48"/>
      <c r="M214" s="1039"/>
      <c r="N214" s="1039"/>
      <c r="O214" s="1039"/>
      <c r="P214" s="1039"/>
      <c r="Q214" s="1039"/>
      <c r="S214" s="1042"/>
    </row>
    <row r="215" spans="1:19" x14ac:dyDescent="0.2">
      <c r="A215" s="1046">
        <v>20</v>
      </c>
      <c r="B215" s="1872" t="s">
        <v>342</v>
      </c>
      <c r="C215" s="1872" t="s">
        <v>2280</v>
      </c>
      <c r="D215" s="1836">
        <v>3.7333333333333338</v>
      </c>
      <c r="E215" s="1838">
        <v>3.2</v>
      </c>
      <c r="F215" s="1836">
        <v>3.9666666666666668</v>
      </c>
      <c r="G215" s="1044">
        <v>3.4</v>
      </c>
      <c r="H215" s="1851">
        <v>2.5</v>
      </c>
      <c r="I215" s="48"/>
      <c r="J215" s="48"/>
      <c r="K215" s="48"/>
      <c r="L215" s="48"/>
      <c r="M215" s="1039"/>
      <c r="N215" s="1039"/>
      <c r="O215" s="1039"/>
      <c r="P215" s="1039"/>
      <c r="Q215" s="1039"/>
      <c r="S215" s="1042"/>
    </row>
    <row r="216" spans="1:19" x14ac:dyDescent="0.2">
      <c r="A216" s="1046">
        <v>20</v>
      </c>
      <c r="B216" s="1872" t="s">
        <v>343</v>
      </c>
      <c r="C216" s="1872" t="s">
        <v>2280</v>
      </c>
      <c r="D216" s="1836">
        <v>3.5666666666666664</v>
      </c>
      <c r="E216" s="1838">
        <v>3.2</v>
      </c>
      <c r="F216" s="1836">
        <v>4.4333333333333336</v>
      </c>
      <c r="G216" s="1044">
        <v>3.44</v>
      </c>
      <c r="H216" s="1851">
        <v>3.4</v>
      </c>
      <c r="I216" s="48"/>
      <c r="J216" s="48"/>
      <c r="K216" s="48"/>
      <c r="L216" s="48"/>
      <c r="M216" s="1039"/>
      <c r="N216" s="1039"/>
      <c r="O216" s="1039"/>
      <c r="P216" s="1039"/>
      <c r="Q216" s="1039"/>
      <c r="S216" s="1042"/>
    </row>
    <row r="217" spans="1:19" x14ac:dyDescent="0.2">
      <c r="A217" s="1046">
        <v>20</v>
      </c>
      <c r="B217" s="1872" t="s">
        <v>339</v>
      </c>
      <c r="C217" s="1872" t="s">
        <v>2279</v>
      </c>
      <c r="D217" s="1837">
        <v>5.8</v>
      </c>
      <c r="E217" s="1837">
        <v>5.9</v>
      </c>
      <c r="F217" s="1837">
        <v>5.666666666666667</v>
      </c>
      <c r="G217" s="1044">
        <v>4.2</v>
      </c>
      <c r="H217" s="1851">
        <v>5.3</v>
      </c>
      <c r="I217" s="48"/>
      <c r="J217" s="48"/>
      <c r="K217" s="48"/>
      <c r="L217" s="48"/>
      <c r="M217" s="1039"/>
      <c r="N217" s="1039"/>
      <c r="O217" s="1039"/>
      <c r="P217" s="1039"/>
      <c r="Q217" s="1039"/>
      <c r="S217" s="1042"/>
    </row>
    <row r="218" spans="1:19" x14ac:dyDescent="0.2">
      <c r="A218" s="1046">
        <v>20</v>
      </c>
      <c r="B218" s="1872" t="s">
        <v>340</v>
      </c>
      <c r="C218" s="1872" t="s">
        <v>2278</v>
      </c>
      <c r="D218" s="1837">
        <v>5.36</v>
      </c>
      <c r="E218" s="1837">
        <v>5.1333333333333337</v>
      </c>
      <c r="F218" s="1837">
        <v>4.7333333333333334</v>
      </c>
      <c r="G218" s="1044">
        <v>5.52</v>
      </c>
      <c r="H218" s="1851">
        <v>4.3</v>
      </c>
      <c r="I218" s="48"/>
      <c r="J218" s="48"/>
      <c r="K218" s="48"/>
      <c r="L218" s="48"/>
      <c r="M218" s="1039"/>
      <c r="N218" s="1039"/>
      <c r="O218" s="1039"/>
      <c r="P218" s="1039"/>
      <c r="Q218" s="1039"/>
      <c r="S218" s="1042"/>
    </row>
    <row r="219" spans="1:19" ht="15" x14ac:dyDescent="0.2">
      <c r="A219" s="1046">
        <v>20</v>
      </c>
      <c r="B219" s="1872" t="s">
        <v>344</v>
      </c>
      <c r="C219" s="1872" t="s">
        <v>2277</v>
      </c>
      <c r="D219" s="1837">
        <v>5.9</v>
      </c>
      <c r="E219" s="1836">
        <v>4.3</v>
      </c>
      <c r="F219" s="1836">
        <v>4.5333333333333323</v>
      </c>
      <c r="G219" s="1044">
        <v>4.0666666666666664</v>
      </c>
      <c r="H219" s="1844" t="s">
        <v>501</v>
      </c>
      <c r="I219" s="48"/>
      <c r="J219" s="48"/>
      <c r="K219" s="48"/>
      <c r="L219" s="48"/>
      <c r="M219" s="1039"/>
      <c r="N219" s="1039"/>
      <c r="O219" s="1039"/>
      <c r="P219" s="1039"/>
      <c r="Q219" s="1039"/>
      <c r="S219" s="1042"/>
    </row>
    <row r="220" spans="1:19" x14ac:dyDescent="0.2">
      <c r="A220" s="1048">
        <v>21</v>
      </c>
      <c r="B220" s="1052" t="s">
        <v>345</v>
      </c>
      <c r="C220" s="1052" t="s">
        <v>2276</v>
      </c>
      <c r="D220" s="1837">
        <v>4.9000000000000004</v>
      </c>
      <c r="E220" s="1838">
        <v>2.7</v>
      </c>
      <c r="F220" s="1836">
        <v>3.4333333333333331</v>
      </c>
      <c r="G220" s="1044">
        <v>3.3833333333333333</v>
      </c>
      <c r="H220" s="1843">
        <v>2.4</v>
      </c>
      <c r="I220" s="48"/>
      <c r="J220" s="48"/>
      <c r="K220" s="48"/>
      <c r="L220" s="48"/>
      <c r="M220" s="1039"/>
      <c r="N220" s="1039"/>
      <c r="O220" s="1039"/>
      <c r="P220" s="1039"/>
      <c r="Q220" s="1039"/>
      <c r="S220" s="1042"/>
    </row>
    <row r="221" spans="1:19" x14ac:dyDescent="0.2">
      <c r="A221" s="1048">
        <v>21</v>
      </c>
      <c r="B221" s="1052" t="s">
        <v>346</v>
      </c>
      <c r="C221" s="1052" t="s">
        <v>2273</v>
      </c>
      <c r="D221" s="1836">
        <v>3.7833333333333332</v>
      </c>
      <c r="E221" s="1836">
        <v>4.2333333333333334</v>
      </c>
      <c r="F221" s="1836">
        <v>3.7666666666666671</v>
      </c>
      <c r="G221" s="1044">
        <v>2.6999999999999997</v>
      </c>
      <c r="H221" s="1843">
        <v>2.8</v>
      </c>
      <c r="I221" s="48"/>
      <c r="J221" s="48"/>
      <c r="K221" s="48"/>
      <c r="L221" s="48"/>
      <c r="M221" s="1039"/>
      <c r="N221" s="1039"/>
      <c r="O221" s="1039"/>
      <c r="P221" s="1039"/>
      <c r="Q221" s="1039"/>
      <c r="S221" s="1042"/>
    </row>
    <row r="222" spans="1:19" ht="15" x14ac:dyDescent="0.2">
      <c r="A222" s="1048">
        <v>21</v>
      </c>
      <c r="B222" s="1869" t="s">
        <v>347</v>
      </c>
      <c r="C222" s="1052" t="s">
        <v>2342</v>
      </c>
      <c r="D222" s="1839" t="s">
        <v>501</v>
      </c>
      <c r="E222" s="1839" t="s">
        <v>501</v>
      </c>
      <c r="F222" s="1839" t="s">
        <v>501</v>
      </c>
      <c r="G222" s="1044" t="s">
        <v>501</v>
      </c>
      <c r="H222" s="1844">
        <v>3.1</v>
      </c>
      <c r="I222" s="48"/>
      <c r="J222" s="48"/>
      <c r="K222" s="48"/>
      <c r="L222" s="48"/>
      <c r="M222" s="1039"/>
      <c r="N222" s="1039"/>
      <c r="O222" s="1039"/>
      <c r="P222" s="1039"/>
      <c r="Q222" s="1039"/>
      <c r="S222" s="1042"/>
    </row>
    <row r="223" spans="1:19" x14ac:dyDescent="0.2">
      <c r="A223" s="1048">
        <v>21</v>
      </c>
      <c r="B223" s="1052" t="s">
        <v>348</v>
      </c>
      <c r="C223" s="1052" t="s">
        <v>2342</v>
      </c>
      <c r="D223" s="1836">
        <v>4.0666666666666664</v>
      </c>
      <c r="E223" s="1836">
        <v>3.5333333333333332</v>
      </c>
      <c r="F223" s="1837">
        <v>4.8</v>
      </c>
      <c r="G223" s="1044">
        <v>3.9</v>
      </c>
      <c r="H223" s="1047" t="s">
        <v>2251</v>
      </c>
      <c r="I223" s="48"/>
      <c r="J223" s="48"/>
      <c r="K223" s="48"/>
      <c r="L223" s="48"/>
      <c r="M223" s="1039"/>
      <c r="N223" s="1039"/>
      <c r="O223" s="1039"/>
      <c r="P223" s="1039"/>
      <c r="Q223" s="1039"/>
      <c r="S223" s="1042"/>
    </row>
    <row r="224" spans="1:19" x14ac:dyDescent="0.2">
      <c r="A224" s="1046">
        <v>22</v>
      </c>
      <c r="B224" s="1872" t="s">
        <v>349</v>
      </c>
      <c r="C224" s="1872" t="s">
        <v>2271</v>
      </c>
      <c r="D224" s="1836">
        <v>4.28</v>
      </c>
      <c r="E224" s="1838">
        <v>3.2</v>
      </c>
      <c r="F224" s="1836">
        <v>3.8</v>
      </c>
      <c r="G224" s="1044">
        <v>3.4000000000000004</v>
      </c>
      <c r="H224" s="1843">
        <v>2.1</v>
      </c>
      <c r="I224" s="48"/>
      <c r="J224" s="48"/>
      <c r="K224" s="48"/>
      <c r="L224" s="48"/>
      <c r="M224" s="1039"/>
      <c r="N224" s="1039"/>
      <c r="O224" s="1039"/>
      <c r="P224" s="1039"/>
      <c r="Q224" s="1039"/>
      <c r="S224" s="1042"/>
    </row>
    <row r="225" spans="1:19" x14ac:dyDescent="0.2">
      <c r="A225" s="1046">
        <v>22</v>
      </c>
      <c r="B225" s="1872" t="s">
        <v>350</v>
      </c>
      <c r="C225" s="1872" t="s">
        <v>2268</v>
      </c>
      <c r="D225" s="1836">
        <v>3.5</v>
      </c>
      <c r="E225" s="1840">
        <v>2.2000000000000002</v>
      </c>
      <c r="F225" s="1838">
        <v>2.8166666666666664</v>
      </c>
      <c r="G225" s="1044">
        <v>2.3166666666666669</v>
      </c>
      <c r="H225" s="1843">
        <v>2.8</v>
      </c>
      <c r="I225" s="48"/>
      <c r="J225" s="48"/>
      <c r="K225" s="48"/>
      <c r="L225" s="48"/>
      <c r="M225" s="1039"/>
      <c r="N225" s="1039"/>
      <c r="O225" s="1039"/>
      <c r="P225" s="1039"/>
      <c r="Q225" s="1039"/>
      <c r="S225" s="1042"/>
    </row>
    <row r="226" spans="1:19" x14ac:dyDescent="0.2">
      <c r="A226" s="1045">
        <v>22</v>
      </c>
      <c r="B226" s="1872" t="s">
        <v>351</v>
      </c>
      <c r="C226" s="1872" t="s">
        <v>2268</v>
      </c>
      <c r="D226" s="1836">
        <v>3.48</v>
      </c>
      <c r="E226" s="1840">
        <v>2.4</v>
      </c>
      <c r="F226" s="1838">
        <v>2.9666666666666663</v>
      </c>
      <c r="G226" s="1044">
        <v>2.7333333333333338</v>
      </c>
      <c r="H226" s="1843">
        <v>2.5</v>
      </c>
      <c r="I226" s="48"/>
      <c r="J226" s="48"/>
      <c r="K226" s="48"/>
      <c r="L226" s="48"/>
      <c r="M226" s="1039"/>
      <c r="N226" s="1039"/>
      <c r="O226" s="1039"/>
      <c r="P226" s="1039"/>
      <c r="Q226" s="1039"/>
      <c r="S226" s="1042" t="s">
        <v>372</v>
      </c>
    </row>
    <row r="227" spans="1:19" x14ac:dyDescent="0.2">
      <c r="A227" s="1045">
        <v>22</v>
      </c>
      <c r="B227" s="1872" t="s">
        <v>352</v>
      </c>
      <c r="C227" s="1872" t="s">
        <v>2266</v>
      </c>
      <c r="D227" s="1836">
        <v>4.0333333333333332</v>
      </c>
      <c r="E227" s="1836">
        <v>4.0333333333333332</v>
      </c>
      <c r="F227" s="1837">
        <v>4.7</v>
      </c>
      <c r="G227" s="1044">
        <v>4.4000000000000004</v>
      </c>
      <c r="H227" s="1843">
        <v>5.3</v>
      </c>
      <c r="I227" s="48"/>
      <c r="J227" s="48"/>
      <c r="K227" s="48"/>
      <c r="L227" s="48"/>
      <c r="M227" s="1039"/>
      <c r="N227" s="1039"/>
      <c r="O227" s="1039"/>
      <c r="P227" s="1039"/>
      <c r="Q227" s="1039"/>
      <c r="S227" s="1042"/>
    </row>
    <row r="228" spans="1:19" x14ac:dyDescent="0.2">
      <c r="A228" s="1043"/>
      <c r="B228" s="1832"/>
      <c r="C228" s="1832"/>
      <c r="D228" s="1858"/>
      <c r="E228" s="1858"/>
      <c r="F228" s="1858"/>
      <c r="G228" s="1832"/>
      <c r="H228" s="1833"/>
      <c r="I228" s="48"/>
      <c r="J228" s="48"/>
      <c r="K228" s="48"/>
      <c r="L228" s="48"/>
      <c r="M228" s="1039"/>
      <c r="N228" s="1039"/>
      <c r="O228" s="1039"/>
      <c r="P228" s="1039"/>
      <c r="Q228" s="1039"/>
      <c r="S228" s="1042"/>
    </row>
    <row r="229" spans="1:19" x14ac:dyDescent="0.2">
      <c r="A229" s="1043"/>
      <c r="B229" s="1832"/>
      <c r="C229" s="1832"/>
      <c r="D229" s="1858"/>
      <c r="E229" s="1858"/>
      <c r="F229" s="1858"/>
      <c r="G229" s="1832"/>
      <c r="H229" s="1833"/>
      <c r="I229" s="48"/>
      <c r="J229" s="48"/>
      <c r="K229" s="48"/>
      <c r="L229" s="48"/>
      <c r="M229" s="1039"/>
      <c r="N229" s="1039"/>
      <c r="O229" s="1039"/>
      <c r="P229" s="1039"/>
      <c r="Q229" s="1039"/>
      <c r="S229" s="1042"/>
    </row>
    <row r="230" spans="1:19" x14ac:dyDescent="0.2">
      <c r="A230" s="1043"/>
      <c r="B230" s="1832"/>
      <c r="C230" s="1832"/>
      <c r="D230" s="1858"/>
      <c r="E230" s="1858"/>
      <c r="F230" s="1858"/>
      <c r="G230" s="1832"/>
      <c r="H230" s="1833"/>
      <c r="I230" s="48"/>
      <c r="J230" s="48"/>
      <c r="K230" s="48"/>
      <c r="L230" s="48"/>
      <c r="M230" s="1039"/>
      <c r="N230" s="1039"/>
      <c r="O230" s="1039"/>
      <c r="P230" s="1039"/>
      <c r="Q230" s="1039"/>
      <c r="S230" s="1042"/>
    </row>
    <row r="231" spans="1:19" x14ac:dyDescent="0.2">
      <c r="A231" s="1043"/>
      <c r="B231" s="1832"/>
      <c r="C231" s="1832"/>
      <c r="D231" s="1858"/>
      <c r="E231" s="1858"/>
      <c r="F231" s="1858"/>
      <c r="G231" s="1832"/>
      <c r="H231" s="1833"/>
      <c r="I231" s="48"/>
      <c r="J231" s="48"/>
      <c r="K231" s="48"/>
      <c r="L231" s="48"/>
      <c r="M231" s="1039"/>
      <c r="N231" s="1039"/>
      <c r="O231" s="1039"/>
      <c r="P231" s="1039"/>
      <c r="Q231" s="1039"/>
      <c r="S231" s="1042"/>
    </row>
    <row r="232" spans="1:19" x14ac:dyDescent="0.2">
      <c r="A232" s="1043"/>
      <c r="B232" s="1832"/>
      <c r="C232" s="1832"/>
      <c r="D232" s="1858"/>
      <c r="E232" s="1858"/>
      <c r="F232" s="1858"/>
      <c r="G232" s="1832"/>
      <c r="H232" s="1833"/>
      <c r="I232" s="48"/>
      <c r="J232" s="48"/>
      <c r="K232" s="48"/>
      <c r="L232" s="48"/>
      <c r="M232" s="1039"/>
      <c r="N232" s="1039"/>
      <c r="O232" s="1039"/>
      <c r="P232" s="1039"/>
      <c r="Q232" s="1039"/>
      <c r="S232" s="1042"/>
    </row>
    <row r="233" spans="1:19" x14ac:dyDescent="0.2">
      <c r="A233" s="1043"/>
      <c r="B233" s="1832"/>
      <c r="C233" s="1832"/>
      <c r="D233" s="1858"/>
      <c r="E233" s="1858"/>
      <c r="F233" s="1858"/>
      <c r="G233" s="1832"/>
      <c r="H233" s="1833"/>
      <c r="I233" s="48"/>
      <c r="J233" s="48"/>
      <c r="K233" s="48"/>
      <c r="L233" s="48"/>
      <c r="M233" s="1039"/>
      <c r="N233" s="1039"/>
      <c r="O233" s="1039"/>
      <c r="P233" s="1039"/>
      <c r="Q233" s="1039"/>
      <c r="S233" s="1042"/>
    </row>
    <row r="234" spans="1:19" x14ac:dyDescent="0.2">
      <c r="A234" s="1043"/>
      <c r="B234" s="1832"/>
      <c r="C234" s="1832"/>
      <c r="D234" s="1858"/>
      <c r="E234" s="1858"/>
      <c r="F234" s="1858"/>
      <c r="G234" s="1832"/>
      <c r="H234" s="1833"/>
      <c r="I234" s="48"/>
      <c r="J234" s="48"/>
      <c r="K234" s="48"/>
      <c r="L234" s="48"/>
      <c r="M234" s="1039"/>
      <c r="N234" s="1039"/>
      <c r="O234" s="1039"/>
      <c r="P234" s="1039"/>
      <c r="Q234" s="1039"/>
      <c r="S234" s="1042"/>
    </row>
    <row r="235" spans="1:19" x14ac:dyDescent="0.2">
      <c r="A235" s="1043"/>
      <c r="B235" s="1832"/>
      <c r="C235" s="1832"/>
      <c r="D235" s="1858"/>
      <c r="E235" s="1858"/>
      <c r="F235" s="1858"/>
      <c r="G235" s="1832"/>
      <c r="H235" s="1833"/>
      <c r="I235" s="48"/>
      <c r="J235" s="48"/>
      <c r="K235" s="48"/>
      <c r="L235" s="48"/>
      <c r="M235" s="1039"/>
      <c r="N235" s="1039"/>
      <c r="O235" s="1039"/>
      <c r="P235" s="1039"/>
      <c r="Q235" s="1039"/>
      <c r="S235" s="1042"/>
    </row>
    <row r="236" spans="1:19" x14ac:dyDescent="0.2">
      <c r="A236" s="1043"/>
      <c r="B236" s="1832"/>
      <c r="C236" s="1832"/>
      <c r="D236" s="1858"/>
      <c r="E236" s="1858"/>
      <c r="F236" s="1858"/>
      <c r="G236" s="1832"/>
      <c r="H236" s="1833"/>
      <c r="I236" s="48"/>
      <c r="J236" s="48"/>
      <c r="K236" s="48"/>
      <c r="L236" s="48"/>
      <c r="M236" s="1039"/>
      <c r="N236" s="1039"/>
      <c r="O236" s="1039"/>
      <c r="P236" s="1039"/>
      <c r="Q236" s="1039"/>
      <c r="S236" s="1042"/>
    </row>
    <row r="237" spans="1:19" x14ac:dyDescent="0.2">
      <c r="A237" s="1043"/>
      <c r="B237" s="1832"/>
      <c r="C237" s="1832"/>
      <c r="D237" s="1858"/>
      <c r="E237" s="1858"/>
      <c r="F237" s="1858"/>
      <c r="G237" s="1832"/>
      <c r="H237" s="1833"/>
      <c r="I237" s="48"/>
      <c r="J237" s="48"/>
      <c r="K237" s="48"/>
      <c r="L237" s="48"/>
      <c r="M237" s="1039"/>
      <c r="N237" s="1039"/>
      <c r="O237" s="1039"/>
      <c r="P237" s="1039"/>
      <c r="Q237" s="1039"/>
      <c r="S237" s="1042"/>
    </row>
    <row r="238" spans="1:19" x14ac:dyDescent="0.2">
      <c r="A238" s="1043"/>
      <c r="B238" s="1832"/>
      <c r="C238" s="1832"/>
      <c r="D238" s="1858"/>
      <c r="E238" s="1858"/>
      <c r="F238" s="1858"/>
      <c r="G238" s="1832"/>
      <c r="H238" s="1833"/>
      <c r="I238" s="48"/>
      <c r="J238" s="48"/>
      <c r="K238" s="48"/>
      <c r="L238" s="48"/>
      <c r="M238" s="1039"/>
      <c r="N238" s="1039"/>
      <c r="O238" s="1039"/>
      <c r="P238" s="1039"/>
      <c r="Q238" s="1039"/>
      <c r="S238" s="1042"/>
    </row>
    <row r="239" spans="1:19" x14ac:dyDescent="0.2">
      <c r="A239" s="1043"/>
      <c r="B239" s="1832"/>
      <c r="C239" s="1832"/>
      <c r="D239" s="1858"/>
      <c r="E239" s="1858"/>
      <c r="F239" s="1858"/>
      <c r="G239" s="1832"/>
      <c r="H239" s="1833"/>
      <c r="I239" s="48"/>
      <c r="J239" s="48"/>
      <c r="K239" s="48"/>
      <c r="L239" s="48"/>
      <c r="M239" s="1039"/>
      <c r="N239" s="1039"/>
      <c r="O239" s="1039"/>
      <c r="P239" s="1039"/>
      <c r="Q239" s="1039"/>
      <c r="S239" s="1042"/>
    </row>
    <row r="240" spans="1:19" x14ac:dyDescent="0.2">
      <c r="A240" s="1043"/>
      <c r="B240" s="1832"/>
      <c r="C240" s="1832"/>
      <c r="D240" s="1858"/>
      <c r="E240" s="1858"/>
      <c r="F240" s="1858"/>
      <c r="G240" s="1832"/>
      <c r="H240" s="1833"/>
      <c r="I240" s="48"/>
      <c r="J240" s="48"/>
      <c r="K240" s="48"/>
      <c r="L240" s="48"/>
      <c r="M240" s="1039"/>
      <c r="N240" s="1039"/>
      <c r="O240" s="1039"/>
      <c r="P240" s="1039"/>
      <c r="Q240" s="1039"/>
      <c r="S240" s="1042" t="s">
        <v>373</v>
      </c>
    </row>
    <row r="241" spans="1:19" x14ac:dyDescent="0.2">
      <c r="A241" s="1043"/>
      <c r="B241" s="1832"/>
      <c r="C241" s="1832"/>
      <c r="D241" s="1858"/>
      <c r="E241" s="1858"/>
      <c r="F241" s="1858"/>
      <c r="G241" s="1832"/>
      <c r="H241" s="1833"/>
      <c r="I241" s="48"/>
      <c r="J241" s="48"/>
      <c r="K241" s="48"/>
      <c r="L241" s="48"/>
      <c r="M241" s="1039"/>
      <c r="N241" s="1039"/>
      <c r="O241" s="1039"/>
      <c r="P241" s="1039"/>
      <c r="Q241" s="1039"/>
      <c r="S241" s="1042"/>
    </row>
    <row r="242" spans="1:19" x14ac:dyDescent="0.2">
      <c r="A242" s="1043"/>
      <c r="B242" s="1832"/>
      <c r="C242" s="1832"/>
      <c r="D242" s="1858"/>
      <c r="E242" s="1858"/>
      <c r="F242" s="1858"/>
      <c r="G242" s="1832"/>
      <c r="H242" s="1833"/>
      <c r="I242" s="48"/>
      <c r="J242" s="48"/>
      <c r="K242" s="48"/>
      <c r="L242" s="48"/>
      <c r="M242" s="1039"/>
      <c r="N242" s="1039"/>
      <c r="O242" s="1039"/>
      <c r="P242" s="1039"/>
      <c r="Q242" s="1039"/>
      <c r="S242" s="1042"/>
    </row>
    <row r="243" spans="1:19" x14ac:dyDescent="0.2">
      <c r="A243" s="1043"/>
      <c r="B243" s="1832"/>
      <c r="C243" s="1832"/>
      <c r="D243" s="1858"/>
      <c r="E243" s="1858"/>
      <c r="F243" s="1858"/>
      <c r="G243" s="1832"/>
      <c r="H243" s="1833"/>
      <c r="I243" s="48"/>
      <c r="J243" s="48"/>
      <c r="K243" s="48"/>
      <c r="L243" s="48"/>
      <c r="M243" s="1039"/>
      <c r="N243" s="1039"/>
      <c r="O243" s="1039"/>
      <c r="P243" s="1039"/>
      <c r="Q243" s="1039"/>
      <c r="S243" s="1042"/>
    </row>
    <row r="244" spans="1:19" x14ac:dyDescent="0.2">
      <c r="A244" s="1043"/>
      <c r="B244" s="1832"/>
      <c r="C244" s="1832"/>
      <c r="D244" s="1858"/>
      <c r="E244" s="1858"/>
      <c r="F244" s="1858"/>
      <c r="G244" s="1832"/>
      <c r="H244" s="1833"/>
      <c r="I244" s="48"/>
      <c r="J244" s="48"/>
      <c r="K244" s="48"/>
      <c r="L244" s="48"/>
      <c r="M244" s="1039"/>
      <c r="N244" s="1039"/>
      <c r="O244" s="1039"/>
      <c r="P244" s="1039"/>
      <c r="Q244" s="1039"/>
      <c r="S244" s="1042"/>
    </row>
    <row r="245" spans="1:19" x14ac:dyDescent="0.2">
      <c r="A245" s="1043"/>
      <c r="B245" s="1832"/>
      <c r="C245" s="1832"/>
      <c r="D245" s="1858"/>
      <c r="E245" s="1858"/>
      <c r="F245" s="1858"/>
      <c r="G245" s="1832"/>
      <c r="H245" s="1833"/>
      <c r="I245" s="48"/>
      <c r="J245" s="48"/>
      <c r="K245" s="48"/>
      <c r="L245" s="48"/>
      <c r="M245" s="1039"/>
      <c r="N245" s="1039"/>
      <c r="O245" s="1039"/>
      <c r="P245" s="1039"/>
      <c r="Q245" s="1039"/>
      <c r="S245" s="1042"/>
    </row>
    <row r="246" spans="1:19" x14ac:dyDescent="0.2">
      <c r="A246" s="1043"/>
      <c r="B246" s="1832"/>
      <c r="C246" s="1832"/>
      <c r="D246" s="1858"/>
      <c r="E246" s="1858"/>
      <c r="F246" s="1858"/>
      <c r="G246" s="1832"/>
      <c r="H246" s="1833"/>
      <c r="I246" s="48"/>
      <c r="J246" s="48"/>
      <c r="K246" s="48"/>
      <c r="L246" s="48"/>
      <c r="M246" s="1039"/>
      <c r="N246" s="1039"/>
      <c r="O246" s="1039"/>
      <c r="P246" s="1039"/>
      <c r="Q246" s="1039"/>
      <c r="S246" s="1042"/>
    </row>
    <row r="247" spans="1:19" x14ac:dyDescent="0.2">
      <c r="A247" s="1043"/>
      <c r="B247" s="1832"/>
      <c r="C247" s="1832"/>
      <c r="D247" s="1858"/>
      <c r="E247" s="1858"/>
      <c r="F247" s="1858"/>
      <c r="G247" s="1832"/>
      <c r="H247" s="1833"/>
      <c r="I247" s="48"/>
      <c r="J247" s="48"/>
      <c r="K247" s="48"/>
      <c r="L247" s="48"/>
      <c r="M247" s="1039"/>
      <c r="N247" s="1039"/>
      <c r="O247" s="1039"/>
      <c r="P247" s="1039"/>
      <c r="Q247" s="1039"/>
      <c r="S247" s="1042"/>
    </row>
    <row r="248" spans="1:19" x14ac:dyDescent="0.2">
      <c r="M248" s="1039"/>
      <c r="N248" s="1039"/>
      <c r="O248" s="1039"/>
      <c r="P248" s="1039"/>
      <c r="Q248" s="1039"/>
      <c r="S248" s="1042"/>
    </row>
    <row r="249" spans="1:19" x14ac:dyDescent="0.2">
      <c r="M249" s="1039"/>
      <c r="N249" s="1039"/>
      <c r="O249" s="1039"/>
      <c r="P249" s="1039"/>
      <c r="Q249" s="1039"/>
      <c r="S249" s="1042"/>
    </row>
    <row r="250" spans="1:19" x14ac:dyDescent="0.2">
      <c r="M250" s="1039"/>
      <c r="N250" s="1039"/>
      <c r="O250" s="1039"/>
      <c r="P250" s="1039"/>
      <c r="Q250" s="1039"/>
      <c r="S250" s="1042"/>
    </row>
    <row r="251" spans="1:19" x14ac:dyDescent="0.2">
      <c r="M251" s="1039"/>
      <c r="N251" s="1039"/>
      <c r="O251" s="1039"/>
      <c r="P251" s="1039"/>
      <c r="Q251" s="1039"/>
      <c r="S251" s="1042"/>
    </row>
    <row r="252" spans="1:19" x14ac:dyDescent="0.2">
      <c r="M252" s="1039"/>
      <c r="N252" s="1039"/>
      <c r="O252" s="1039"/>
      <c r="P252" s="1039"/>
      <c r="Q252" s="1039"/>
      <c r="S252" s="1042"/>
    </row>
    <row r="253" spans="1:19" x14ac:dyDescent="0.2">
      <c r="M253" s="1039"/>
      <c r="N253" s="1039"/>
      <c r="O253" s="1039"/>
      <c r="P253" s="1039"/>
      <c r="Q253" s="1039"/>
      <c r="S253" s="1042" t="s">
        <v>374</v>
      </c>
    </row>
    <row r="254" spans="1:19" x14ac:dyDescent="0.2">
      <c r="M254" s="1039"/>
      <c r="N254" s="1039"/>
      <c r="O254" s="1039"/>
      <c r="P254" s="1039"/>
      <c r="Q254" s="1039"/>
      <c r="S254" s="1042"/>
    </row>
    <row r="255" spans="1:19" x14ac:dyDescent="0.2">
      <c r="M255" s="1039"/>
      <c r="N255" s="1039"/>
      <c r="O255" s="1039"/>
      <c r="P255" s="1039"/>
      <c r="Q255" s="1039"/>
      <c r="S255" s="1042"/>
    </row>
    <row r="256" spans="1:19" x14ac:dyDescent="0.2">
      <c r="M256" s="1039"/>
      <c r="N256" s="1039"/>
      <c r="O256" s="1039"/>
      <c r="P256" s="1039"/>
      <c r="Q256" s="1039"/>
      <c r="S256" s="1042"/>
    </row>
    <row r="257" spans="2:19" s="34" customFormat="1" x14ac:dyDescent="0.2">
      <c r="B257" s="1860"/>
      <c r="C257" s="1860"/>
      <c r="D257" s="1860"/>
      <c r="E257" s="1860"/>
      <c r="F257" s="1860"/>
      <c r="G257" s="1860"/>
      <c r="H257" s="1860"/>
      <c r="M257" s="1039"/>
      <c r="N257" s="1039"/>
      <c r="O257" s="1039"/>
      <c r="P257" s="1039"/>
      <c r="Q257" s="1039"/>
      <c r="S257" s="1042"/>
    </row>
    <row r="258" spans="2:19" s="34" customFormat="1" x14ac:dyDescent="0.2">
      <c r="B258" s="1860"/>
      <c r="C258" s="1860"/>
      <c r="D258" s="1860"/>
      <c r="E258" s="1860"/>
      <c r="F258" s="1860"/>
      <c r="G258" s="1860"/>
      <c r="H258" s="1860"/>
      <c r="M258" s="1039"/>
      <c r="N258" s="1039"/>
      <c r="O258" s="1039"/>
      <c r="P258" s="1039"/>
      <c r="Q258" s="1039"/>
      <c r="S258" s="1042"/>
    </row>
    <row r="259" spans="2:19" s="34" customFormat="1" x14ac:dyDescent="0.2">
      <c r="B259" s="1860"/>
      <c r="C259" s="1860"/>
      <c r="D259" s="1860"/>
      <c r="E259" s="1860"/>
      <c r="F259" s="1860"/>
      <c r="G259" s="1860"/>
      <c r="H259" s="1860"/>
      <c r="M259" s="1039"/>
      <c r="N259" s="1039"/>
      <c r="O259" s="1039"/>
      <c r="P259" s="1039"/>
      <c r="Q259" s="1039"/>
      <c r="S259" s="1042"/>
    </row>
    <row r="260" spans="2:19" s="34" customFormat="1" x14ac:dyDescent="0.2">
      <c r="B260" s="1860"/>
      <c r="C260" s="1860"/>
      <c r="D260" s="1860"/>
      <c r="E260" s="1860"/>
      <c r="F260" s="1860"/>
      <c r="G260" s="1860"/>
      <c r="H260" s="1860"/>
      <c r="M260" s="1039"/>
      <c r="N260" s="1039"/>
      <c r="O260" s="1039"/>
      <c r="P260" s="1039"/>
      <c r="Q260" s="1039"/>
      <c r="S260" s="1042"/>
    </row>
    <row r="261" spans="2:19" s="34" customFormat="1" x14ac:dyDescent="0.2">
      <c r="B261" s="1860"/>
      <c r="C261" s="1860"/>
      <c r="D261" s="1860"/>
      <c r="E261" s="1860"/>
      <c r="F261" s="1860"/>
      <c r="G261" s="1860"/>
      <c r="H261" s="1860"/>
      <c r="M261" s="1039"/>
      <c r="N261" s="1039"/>
      <c r="O261" s="1039"/>
      <c r="P261" s="1039"/>
      <c r="Q261" s="1039"/>
      <c r="S261" s="1042"/>
    </row>
    <row r="262" spans="2:19" s="34" customFormat="1" x14ac:dyDescent="0.2">
      <c r="B262" s="1860"/>
      <c r="C262" s="1860"/>
      <c r="D262" s="1860"/>
      <c r="E262" s="1860"/>
      <c r="F262" s="1860"/>
      <c r="G262" s="1860"/>
      <c r="H262" s="1860"/>
      <c r="M262" s="1039"/>
      <c r="N262" s="1039"/>
      <c r="O262" s="1039"/>
      <c r="P262" s="1039"/>
      <c r="Q262" s="1039"/>
      <c r="S262" s="1042"/>
    </row>
    <row r="263" spans="2:19" s="34" customFormat="1" x14ac:dyDescent="0.2">
      <c r="B263" s="1860"/>
      <c r="C263" s="1860"/>
      <c r="D263" s="1860"/>
      <c r="E263" s="1860"/>
      <c r="F263" s="1860"/>
      <c r="G263" s="1860"/>
      <c r="H263" s="1860"/>
      <c r="M263" s="1039"/>
      <c r="N263" s="1039"/>
      <c r="O263" s="1039"/>
      <c r="P263" s="1039"/>
      <c r="Q263" s="1039"/>
      <c r="S263" s="1042"/>
    </row>
    <row r="264" spans="2:19" s="34" customFormat="1" x14ac:dyDescent="0.2">
      <c r="B264" s="1860"/>
      <c r="C264" s="1860"/>
      <c r="D264" s="1860"/>
      <c r="E264" s="1860"/>
      <c r="F264" s="1860"/>
      <c r="G264" s="1860"/>
      <c r="H264" s="1860"/>
      <c r="M264" s="1039"/>
      <c r="N264" s="1039"/>
      <c r="O264" s="1039"/>
      <c r="P264" s="1039"/>
      <c r="Q264" s="1039"/>
      <c r="S264" s="1042"/>
    </row>
    <row r="265" spans="2:19" s="34" customFormat="1" x14ac:dyDescent="0.2">
      <c r="B265" s="1860"/>
      <c r="C265" s="1860"/>
      <c r="D265" s="1860"/>
      <c r="E265" s="1860"/>
      <c r="F265" s="1860"/>
      <c r="G265" s="1860"/>
      <c r="H265" s="1860"/>
      <c r="M265" s="1039"/>
      <c r="N265" s="1039"/>
      <c r="O265" s="1039"/>
      <c r="P265" s="1039"/>
      <c r="Q265" s="1039"/>
      <c r="S265" s="1042"/>
    </row>
    <row r="266" spans="2:19" s="34" customFormat="1" x14ac:dyDescent="0.2">
      <c r="B266" s="1860"/>
      <c r="C266" s="1860"/>
      <c r="D266" s="1860"/>
      <c r="E266" s="1860"/>
      <c r="F266" s="1860"/>
      <c r="G266" s="1860"/>
      <c r="H266" s="1860"/>
      <c r="M266" s="1039"/>
      <c r="N266" s="1039"/>
      <c r="O266" s="1039"/>
      <c r="P266" s="1039"/>
      <c r="Q266" s="1039"/>
      <c r="S266" s="1042" t="s">
        <v>375</v>
      </c>
    </row>
    <row r="267" spans="2:19" s="34" customFormat="1" x14ac:dyDescent="0.2">
      <c r="B267" s="1860"/>
      <c r="C267" s="1860"/>
      <c r="D267" s="1860"/>
      <c r="E267" s="1860"/>
      <c r="F267" s="1860"/>
      <c r="G267" s="1860"/>
      <c r="H267" s="1860"/>
      <c r="M267" s="1039"/>
      <c r="N267" s="1039"/>
      <c r="O267" s="1039"/>
      <c r="P267" s="1039"/>
      <c r="Q267" s="1039"/>
      <c r="S267" s="1042"/>
    </row>
    <row r="268" spans="2:19" s="34" customFormat="1" x14ac:dyDescent="0.2">
      <c r="B268" s="1860"/>
      <c r="C268" s="1860"/>
      <c r="D268" s="1860"/>
      <c r="E268" s="1860"/>
      <c r="F268" s="1860"/>
      <c r="G268" s="1860"/>
      <c r="H268" s="1860"/>
      <c r="M268" s="1039"/>
      <c r="N268" s="1039"/>
      <c r="O268" s="1039"/>
      <c r="P268" s="1039"/>
      <c r="Q268" s="1039"/>
      <c r="S268" s="1042"/>
    </row>
    <row r="269" spans="2:19" s="34" customFormat="1" x14ac:dyDescent="0.2">
      <c r="B269" s="1860"/>
      <c r="C269" s="1860"/>
      <c r="D269" s="1860"/>
      <c r="E269" s="1860"/>
      <c r="F269" s="1860"/>
      <c r="G269" s="1860"/>
      <c r="H269" s="1860"/>
      <c r="M269" s="1039"/>
      <c r="N269" s="1039"/>
      <c r="O269" s="1039"/>
      <c r="P269" s="1039"/>
      <c r="Q269" s="1039"/>
      <c r="S269" s="1042"/>
    </row>
    <row r="270" spans="2:19" s="34" customFormat="1" x14ac:dyDescent="0.2">
      <c r="B270" s="1860"/>
      <c r="C270" s="1860"/>
      <c r="D270" s="1860"/>
      <c r="E270" s="1860"/>
      <c r="F270" s="1860"/>
      <c r="G270" s="1860"/>
      <c r="H270" s="1860"/>
      <c r="M270" s="1039"/>
      <c r="N270" s="1039"/>
      <c r="O270" s="1039"/>
      <c r="P270" s="1039"/>
      <c r="Q270" s="1039"/>
      <c r="S270" s="1042"/>
    </row>
    <row r="271" spans="2:19" s="34" customFormat="1" x14ac:dyDescent="0.2">
      <c r="B271" s="1860"/>
      <c r="C271" s="1860"/>
      <c r="D271" s="1860"/>
      <c r="E271" s="1860"/>
      <c r="F271" s="1860"/>
      <c r="G271" s="1860"/>
      <c r="H271" s="1860"/>
      <c r="M271" s="1039"/>
      <c r="N271" s="1039"/>
      <c r="O271" s="1039"/>
      <c r="P271" s="1039"/>
      <c r="Q271" s="1039"/>
    </row>
    <row r="272" spans="2:19" s="34" customFormat="1" x14ac:dyDescent="0.2">
      <c r="B272" s="1860"/>
      <c r="C272" s="1860"/>
      <c r="D272" s="1860"/>
      <c r="E272" s="1860"/>
      <c r="F272" s="1860"/>
      <c r="G272" s="1860"/>
      <c r="H272" s="1860"/>
      <c r="M272" s="1039"/>
      <c r="N272" s="1039"/>
      <c r="O272" s="1039"/>
      <c r="P272" s="1039"/>
      <c r="Q272" s="1039"/>
      <c r="S272" s="1042"/>
    </row>
    <row r="273" spans="2:19" s="34" customFormat="1" x14ac:dyDescent="0.2">
      <c r="B273" s="1860"/>
      <c r="C273" s="1860"/>
      <c r="D273" s="1860"/>
      <c r="E273" s="1860"/>
      <c r="F273" s="1860"/>
      <c r="G273" s="1860"/>
      <c r="H273" s="1860"/>
      <c r="M273" s="1039"/>
      <c r="N273" s="1039"/>
      <c r="O273" s="1039"/>
      <c r="P273" s="1039"/>
      <c r="Q273" s="1039"/>
      <c r="S273" s="1042"/>
    </row>
    <row r="274" spans="2:19" s="34" customFormat="1" x14ac:dyDescent="0.2">
      <c r="B274" s="1860"/>
      <c r="C274" s="1860"/>
      <c r="D274" s="1860"/>
      <c r="E274" s="1860"/>
      <c r="F274" s="1860"/>
      <c r="G274" s="1860"/>
      <c r="H274" s="1860"/>
      <c r="M274" s="833"/>
      <c r="N274" s="833"/>
      <c r="O274" s="833"/>
      <c r="P274" s="833"/>
      <c r="Q274" s="833"/>
      <c r="S274" s="1042"/>
    </row>
    <row r="275" spans="2:19" s="34" customFormat="1" x14ac:dyDescent="0.2">
      <c r="B275" s="1860"/>
      <c r="C275" s="1860"/>
      <c r="D275" s="1860"/>
      <c r="E275" s="1860"/>
      <c r="F275" s="1860"/>
      <c r="G275" s="1860"/>
      <c r="H275" s="1860"/>
      <c r="M275" s="833"/>
      <c r="N275" s="833"/>
      <c r="O275" s="833"/>
      <c r="P275" s="833"/>
      <c r="Q275" s="833"/>
      <c r="S275" s="1042"/>
    </row>
    <row r="276" spans="2:19" s="34" customFormat="1" x14ac:dyDescent="0.2">
      <c r="B276" s="1860"/>
      <c r="C276" s="1860"/>
      <c r="D276" s="1860"/>
      <c r="E276" s="1860"/>
      <c r="F276" s="1860"/>
      <c r="G276" s="1860"/>
      <c r="H276" s="1860"/>
      <c r="M276" s="833"/>
      <c r="N276" s="833"/>
      <c r="O276" s="833"/>
      <c r="P276" s="833"/>
      <c r="Q276" s="833"/>
      <c r="S276" s="1042"/>
    </row>
    <row r="277" spans="2:19" s="34" customFormat="1" x14ac:dyDescent="0.2">
      <c r="B277" s="1860"/>
      <c r="C277" s="1860"/>
      <c r="D277" s="1860"/>
      <c r="E277" s="1860"/>
      <c r="F277" s="1860"/>
      <c r="G277" s="1860"/>
      <c r="H277" s="1860"/>
      <c r="M277" s="833"/>
      <c r="N277" s="833"/>
      <c r="O277" s="833"/>
      <c r="P277" s="833"/>
      <c r="Q277" s="833"/>
      <c r="S277" s="1042"/>
    </row>
    <row r="278" spans="2:19" s="34" customFormat="1" x14ac:dyDescent="0.2">
      <c r="B278" s="1860"/>
      <c r="C278" s="1860"/>
      <c r="D278" s="1860"/>
      <c r="E278" s="1860"/>
      <c r="F278" s="1860"/>
      <c r="G278" s="1860"/>
      <c r="H278" s="1860"/>
      <c r="M278" s="833"/>
      <c r="N278" s="833"/>
      <c r="O278" s="833"/>
      <c r="P278" s="833"/>
      <c r="Q278" s="833"/>
      <c r="S278" s="1042"/>
    </row>
    <row r="279" spans="2:19" s="34" customFormat="1" x14ac:dyDescent="0.2">
      <c r="B279" s="1860"/>
      <c r="C279" s="1860"/>
      <c r="D279" s="1860"/>
      <c r="E279" s="1860"/>
      <c r="F279" s="1860"/>
      <c r="G279" s="1860"/>
      <c r="H279" s="1860"/>
      <c r="M279" s="833"/>
      <c r="N279" s="833"/>
      <c r="O279" s="833"/>
      <c r="P279" s="833"/>
      <c r="Q279" s="833"/>
      <c r="S279" s="1042"/>
    </row>
    <row r="280" spans="2:19" s="34" customFormat="1" x14ac:dyDescent="0.2">
      <c r="B280" s="1860"/>
      <c r="C280" s="1860"/>
      <c r="D280" s="1860"/>
      <c r="E280" s="1860"/>
      <c r="F280" s="1860"/>
      <c r="G280" s="1860"/>
      <c r="H280" s="1860"/>
      <c r="M280" s="833"/>
      <c r="N280" s="833"/>
      <c r="O280" s="833"/>
      <c r="P280" s="833"/>
      <c r="Q280" s="833"/>
      <c r="S280" s="1042" t="s">
        <v>376</v>
      </c>
    </row>
    <row r="281" spans="2:19" s="34" customFormat="1" x14ac:dyDescent="0.2">
      <c r="B281" s="1860"/>
      <c r="C281" s="1860"/>
      <c r="D281" s="1860"/>
      <c r="E281" s="1860"/>
      <c r="F281" s="1860"/>
      <c r="G281" s="1860"/>
      <c r="H281" s="1860"/>
      <c r="M281" s="833"/>
      <c r="N281" s="833"/>
      <c r="O281" s="833"/>
      <c r="P281" s="833"/>
      <c r="Q281" s="833"/>
      <c r="S281" s="1042"/>
    </row>
    <row r="282" spans="2:19" s="34" customFormat="1" x14ac:dyDescent="0.2">
      <c r="B282" s="1860"/>
      <c r="C282" s="1860"/>
      <c r="D282" s="1860"/>
      <c r="E282" s="1860"/>
      <c r="F282" s="1860"/>
      <c r="G282" s="1860"/>
      <c r="H282" s="1860"/>
      <c r="M282" s="833"/>
      <c r="N282" s="833"/>
      <c r="O282" s="833"/>
      <c r="P282" s="833"/>
      <c r="Q282" s="833"/>
      <c r="S282" s="1042"/>
    </row>
    <row r="283" spans="2:19" s="34" customFormat="1" x14ac:dyDescent="0.2">
      <c r="B283" s="1860"/>
      <c r="C283" s="1860"/>
      <c r="D283" s="1860"/>
      <c r="E283" s="1860"/>
      <c r="F283" s="1860"/>
      <c r="G283" s="1860"/>
      <c r="H283" s="1860"/>
      <c r="M283" s="833"/>
      <c r="N283" s="833"/>
      <c r="O283" s="833"/>
      <c r="P283" s="833"/>
      <c r="Q283" s="833"/>
      <c r="S283" s="1042"/>
    </row>
    <row r="285" spans="2:19" s="34" customFormat="1" x14ac:dyDescent="0.2">
      <c r="B285" s="1860"/>
      <c r="C285" s="1860"/>
      <c r="D285" s="1860"/>
      <c r="E285" s="1860"/>
      <c r="F285" s="1860"/>
      <c r="G285" s="1860"/>
      <c r="H285" s="1860"/>
      <c r="M285" s="833"/>
      <c r="N285" s="833"/>
      <c r="O285" s="833"/>
      <c r="P285" s="833"/>
      <c r="Q285" s="833"/>
      <c r="S285" s="1042"/>
    </row>
    <row r="286" spans="2:19" s="34" customFormat="1" x14ac:dyDescent="0.2">
      <c r="B286" s="1860"/>
      <c r="C286" s="1860"/>
      <c r="D286" s="1860"/>
      <c r="E286" s="1860"/>
      <c r="F286" s="1860"/>
      <c r="G286" s="1860"/>
      <c r="H286" s="1860"/>
      <c r="M286" s="833"/>
      <c r="N286" s="833"/>
      <c r="O286" s="833"/>
      <c r="P286" s="833"/>
      <c r="Q286" s="833"/>
      <c r="S286" s="1042"/>
    </row>
    <row r="287" spans="2:19" s="34" customFormat="1" x14ac:dyDescent="0.2">
      <c r="B287" s="1860"/>
      <c r="C287" s="1860"/>
      <c r="D287" s="1860"/>
      <c r="E287" s="1860"/>
      <c r="F287" s="1860"/>
      <c r="G287" s="1860"/>
      <c r="H287" s="1860"/>
      <c r="M287" s="833"/>
      <c r="N287" s="833"/>
      <c r="O287" s="833"/>
      <c r="P287" s="833"/>
      <c r="Q287" s="833"/>
      <c r="S287" s="1042"/>
    </row>
    <row r="288" spans="2:19" s="34" customFormat="1" x14ac:dyDescent="0.2">
      <c r="B288" s="1860"/>
      <c r="C288" s="1860"/>
      <c r="D288" s="1860"/>
      <c r="E288" s="1860"/>
      <c r="F288" s="1860"/>
      <c r="G288" s="1860"/>
      <c r="H288" s="1860"/>
      <c r="M288" s="833"/>
      <c r="N288" s="833"/>
      <c r="O288" s="833"/>
      <c r="P288" s="833"/>
      <c r="Q288" s="833"/>
      <c r="S288" s="1042"/>
    </row>
    <row r="289" spans="2:19" s="34" customFormat="1" x14ac:dyDescent="0.2">
      <c r="B289" s="1860"/>
      <c r="C289" s="1860"/>
      <c r="D289" s="1860"/>
      <c r="E289" s="1860"/>
      <c r="F289" s="1860"/>
      <c r="G289" s="1860"/>
      <c r="H289" s="1860"/>
      <c r="S289" s="1042"/>
    </row>
    <row r="290" spans="2:19" s="34" customFormat="1" x14ac:dyDescent="0.2">
      <c r="B290" s="1860"/>
      <c r="C290" s="1860"/>
      <c r="D290" s="1860"/>
      <c r="E290" s="1860"/>
      <c r="F290" s="1860"/>
      <c r="G290" s="1860"/>
      <c r="H290" s="1860"/>
      <c r="S290" s="1042"/>
    </row>
    <row r="291" spans="2:19" s="34" customFormat="1" x14ac:dyDescent="0.2">
      <c r="B291" s="1860"/>
      <c r="C291" s="1860"/>
      <c r="D291" s="1860"/>
      <c r="E291" s="1860"/>
      <c r="F291" s="1860"/>
      <c r="G291" s="1860"/>
      <c r="H291" s="1860"/>
      <c r="S291" s="1042"/>
    </row>
    <row r="292" spans="2:19" s="34" customFormat="1" x14ac:dyDescent="0.2">
      <c r="B292" s="1860"/>
      <c r="C292" s="1860"/>
      <c r="D292" s="1860"/>
      <c r="E292" s="1860"/>
      <c r="F292" s="1860"/>
      <c r="G292" s="1860"/>
      <c r="H292" s="1860"/>
      <c r="S292" s="1042" t="s">
        <v>377</v>
      </c>
    </row>
    <row r="293" spans="2:19" s="34" customFormat="1" x14ac:dyDescent="0.2">
      <c r="B293" s="1860"/>
      <c r="C293" s="1860"/>
      <c r="D293" s="1860"/>
      <c r="E293" s="1860"/>
      <c r="F293" s="1860"/>
      <c r="G293" s="1860"/>
      <c r="H293" s="1860"/>
      <c r="S293" s="1042"/>
    </row>
    <row r="294" spans="2:19" s="34" customFormat="1" x14ac:dyDescent="0.2">
      <c r="B294" s="1860"/>
      <c r="C294" s="1860"/>
      <c r="D294" s="1860"/>
      <c r="E294" s="1860"/>
      <c r="F294" s="1860"/>
      <c r="G294" s="1860"/>
      <c r="H294" s="1860"/>
      <c r="S294" s="1042"/>
    </row>
    <row r="295" spans="2:19" s="34" customFormat="1" x14ac:dyDescent="0.2">
      <c r="B295" s="1860"/>
      <c r="C295" s="1860"/>
      <c r="D295" s="1860"/>
      <c r="E295" s="1860"/>
      <c r="F295" s="1860"/>
      <c r="G295" s="1860"/>
      <c r="H295" s="1860"/>
      <c r="S295" s="1042"/>
    </row>
    <row r="296" spans="2:19" s="34" customFormat="1" x14ac:dyDescent="0.2">
      <c r="B296" s="1860"/>
      <c r="C296" s="1860"/>
      <c r="D296" s="1860"/>
      <c r="E296" s="1860"/>
      <c r="F296" s="1860"/>
      <c r="G296" s="1860"/>
      <c r="H296" s="1860"/>
      <c r="S296" s="1042"/>
    </row>
    <row r="298" spans="2:19" s="34" customFormat="1" x14ac:dyDescent="0.2">
      <c r="B298" s="1860"/>
      <c r="C298" s="1860"/>
      <c r="D298" s="1860"/>
      <c r="E298" s="1860"/>
      <c r="F298" s="1860"/>
      <c r="G298" s="1860"/>
      <c r="H298" s="1860"/>
      <c r="S298" s="1042"/>
    </row>
    <row r="299" spans="2:19" s="34" customFormat="1" x14ac:dyDescent="0.2">
      <c r="B299" s="1860"/>
      <c r="C299" s="1860"/>
      <c r="D299" s="1860"/>
      <c r="E299" s="1860"/>
      <c r="F299" s="1860"/>
      <c r="G299" s="1860"/>
      <c r="H299" s="1860"/>
      <c r="S299" s="1042"/>
    </row>
    <row r="300" spans="2:19" s="34" customFormat="1" x14ac:dyDescent="0.2">
      <c r="B300" s="1860"/>
      <c r="C300" s="1860"/>
      <c r="D300" s="1860"/>
      <c r="E300" s="1860"/>
      <c r="F300" s="1860"/>
      <c r="G300" s="1860"/>
      <c r="H300" s="1860"/>
      <c r="S300" s="1042"/>
    </row>
    <row r="301" spans="2:19" s="34" customFormat="1" x14ac:dyDescent="0.2">
      <c r="B301" s="1860"/>
      <c r="C301" s="1860"/>
      <c r="D301" s="1860"/>
      <c r="E301" s="1860"/>
      <c r="F301" s="1860"/>
      <c r="G301" s="1860"/>
      <c r="H301" s="1860"/>
      <c r="S301" s="1042"/>
    </row>
    <row r="302" spans="2:19" s="34" customFormat="1" x14ac:dyDescent="0.2">
      <c r="B302" s="1860"/>
      <c r="C302" s="1860"/>
      <c r="D302" s="1860"/>
      <c r="E302" s="1860"/>
      <c r="F302" s="1860"/>
      <c r="G302" s="1860"/>
      <c r="H302" s="1860"/>
      <c r="S302" s="1042"/>
    </row>
    <row r="303" spans="2:19" s="34" customFormat="1" x14ac:dyDescent="0.2">
      <c r="B303" s="1860"/>
      <c r="C303" s="1860"/>
      <c r="D303" s="1860"/>
      <c r="E303" s="1860"/>
      <c r="F303" s="1860"/>
      <c r="G303" s="1860"/>
      <c r="H303" s="1860"/>
      <c r="S303" s="1042"/>
    </row>
    <row r="304" spans="2:19" s="34" customFormat="1" x14ac:dyDescent="0.2">
      <c r="B304" s="1860"/>
      <c r="C304" s="1860"/>
      <c r="D304" s="1860"/>
      <c r="E304" s="1860"/>
      <c r="F304" s="1860"/>
      <c r="G304" s="1860"/>
      <c r="H304" s="1860"/>
      <c r="S304" s="1042"/>
    </row>
    <row r="305" spans="2:19" s="34" customFormat="1" x14ac:dyDescent="0.2">
      <c r="B305" s="1860"/>
      <c r="C305" s="1860"/>
      <c r="D305" s="1860"/>
      <c r="E305" s="1860"/>
      <c r="F305" s="1860"/>
      <c r="G305" s="1860"/>
      <c r="H305" s="1860"/>
      <c r="S305" s="1042" t="s">
        <v>378</v>
      </c>
    </row>
  </sheetData>
  <mergeCells count="24">
    <mergeCell ref="A1:M1"/>
    <mergeCell ref="K105:L105"/>
    <mergeCell ref="K195:L195"/>
    <mergeCell ref="D3:F3"/>
    <mergeCell ref="K150:L150"/>
    <mergeCell ref="K159:L159"/>
    <mergeCell ref="K168:L168"/>
    <mergeCell ref="K177:L177"/>
    <mergeCell ref="K141:L141"/>
    <mergeCell ref="K78:L78"/>
    <mergeCell ref="K87:L87"/>
    <mergeCell ref="K51:L51"/>
    <mergeCell ref="K186:L186"/>
    <mergeCell ref="K114:L114"/>
    <mergeCell ref="K123:L123"/>
    <mergeCell ref="K132:L132"/>
    <mergeCell ref="K96:L96"/>
    <mergeCell ref="K69:L69"/>
    <mergeCell ref="K60:L60"/>
    <mergeCell ref="K42:L42"/>
    <mergeCell ref="K10:L10"/>
    <mergeCell ref="K18:L18"/>
    <mergeCell ref="K26:L26"/>
    <mergeCell ref="K34:L34"/>
  </mergeCells>
  <conditionalFormatting sqref="G5:H93 G95:H170 G172:H227">
    <cfRule type="cellIs" dxfId="432" priority="16" stopIfTrue="1" operator="between">
      <formula>6.76</formula>
      <formula>15.9</formula>
    </cfRule>
    <cfRule type="cellIs" dxfId="431" priority="17" stopIfTrue="1" operator="lessThanOrEqual">
      <formula>2.54</formula>
    </cfRule>
    <cfRule type="cellIs" dxfId="430" priority="18" stopIfTrue="1" operator="between">
      <formula>4.56</formula>
      <formula>6.74</formula>
    </cfRule>
  </conditionalFormatting>
  <conditionalFormatting sqref="G5:H93 G95:H170 G172:H227">
    <cfRule type="expression" dxfId="429" priority="15" stopIfTrue="1">
      <formula>LEN(TRIM(G5))=0</formula>
    </cfRule>
  </conditionalFormatting>
  <conditionalFormatting sqref="G5:H93 G95:H170 G172:H227">
    <cfRule type="cellIs" dxfId="428" priority="10" stopIfTrue="1" operator="between">
      <formula>6.76</formula>
      <formula>15.9</formula>
    </cfRule>
    <cfRule type="cellIs" dxfId="427" priority="11" stopIfTrue="1" operator="lessThanOrEqual">
      <formula>2.54</formula>
    </cfRule>
    <cfRule type="cellIs" dxfId="426" priority="12" stopIfTrue="1" operator="between">
      <formula>4.56</formula>
      <formula>6.74</formula>
    </cfRule>
    <cfRule type="cellIs" dxfId="425" priority="13" stopIfTrue="1" operator="between">
      <formula>3.36</formula>
      <formula>4.54</formula>
    </cfRule>
    <cfRule type="cellIs" dxfId="424" priority="14" stopIfTrue="1" operator="between">
      <formula>2.55</formula>
      <formula>3.34</formula>
    </cfRule>
  </conditionalFormatting>
  <conditionalFormatting sqref="G5:H93 G95:H170 G172:H227">
    <cfRule type="containsBlanks" dxfId="423" priority="9" stopIfTrue="1">
      <formula>LEN(TRIM(G5))=0</formula>
    </cfRule>
  </conditionalFormatting>
  <conditionalFormatting sqref="D5:H227">
    <cfRule type="cellIs" dxfId="422" priority="1" stopIfTrue="1" operator="lessThan">
      <formula>2.5</formula>
    </cfRule>
    <cfRule type="cellIs" dxfId="421" priority="2" stopIfTrue="1" operator="between">
      <formula>6.71</formula>
      <formula>10</formula>
    </cfRule>
    <cfRule type="cellIs" dxfId="420" priority="3" stopIfTrue="1" operator="between">
      <formula>4.51</formula>
      <formula>6.7</formula>
    </cfRule>
    <cfRule type="cellIs" dxfId="419" priority="4" stopIfTrue="1" operator="between">
      <formula>3.31</formula>
      <formula>4.5</formula>
    </cfRule>
    <cfRule type="cellIs" dxfId="418" priority="5" stopIfTrue="1" operator="between">
      <formula>2.51</formula>
      <formula>3.3</formula>
    </cfRule>
    <cfRule type="cellIs" dxfId="417" priority="6" stopIfTrue="1" operator="between">
      <formula>6.75</formula>
      <formula>9.999</formula>
    </cfRule>
    <cfRule type="cellIs" dxfId="416" priority="7" stopIfTrue="1" operator="between">
      <formula>2.55</formula>
      <formula>3.34</formula>
    </cfRule>
    <cfRule type="cellIs" dxfId="415" priority="8" stopIfTrue="1" operator="between">
      <formula>0</formula>
      <formula>2.54</formula>
    </cfRule>
  </conditionalFormatting>
  <pageMargins left="0.78740157480314965" right="0.78740157480314965" top="0.39370078740157483" bottom="0.39370078740157483" header="0.51181102362204722" footer="0.51181102362204722"/>
  <pageSetup scale="92" orientation="portrait" horizontalDpi="4294967293" verticalDpi="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2"/>
  <sheetViews>
    <sheetView zoomScale="93" zoomScaleNormal="93" workbookViewId="0">
      <selection activeCell="E27" sqref="E27"/>
    </sheetView>
  </sheetViews>
  <sheetFormatPr defaultRowHeight="12.75" x14ac:dyDescent="0.2"/>
  <cols>
    <col min="1" max="1" width="6.7109375" style="1094" bestFit="1" customWidth="1"/>
    <col min="2" max="2" width="13.42578125" style="1923" bestFit="1" customWidth="1"/>
    <col min="3" max="3" width="33.28515625" style="1093" bestFit="1" customWidth="1"/>
    <col min="4" max="6" width="5" style="1092" bestFit="1" customWidth="1"/>
    <col min="7" max="7" width="5" style="1091" bestFit="1" customWidth="1"/>
    <col min="8" max="8" width="5" style="1876" bestFit="1" customWidth="1"/>
    <col min="9" max="9" width="5" style="767" customWidth="1"/>
    <col min="10" max="10" width="12.85546875" style="1088" bestFit="1" customWidth="1"/>
    <col min="11" max="11" width="17.42578125" style="1088" bestFit="1" customWidth="1"/>
    <col min="12" max="16" width="5.7109375" style="1088" customWidth="1"/>
    <col min="17" max="17" width="5" style="1090" customWidth="1"/>
    <col min="18" max="18" width="2.42578125" style="1088" customWidth="1"/>
    <col min="19" max="19" width="9.140625" style="1089"/>
    <col min="20" max="21" width="9.140625" style="1088"/>
    <col min="22" max="22" width="12.42578125" style="1088" customWidth="1"/>
    <col min="23" max="23" width="9.85546875" style="1088" customWidth="1"/>
    <col min="24" max="24" width="9.140625" style="1088"/>
    <col min="25" max="25" width="10.85546875" style="1088" customWidth="1"/>
    <col min="26" max="26" width="10.42578125" style="1089" customWidth="1"/>
    <col min="27" max="16384" width="9.140625" style="1088"/>
  </cols>
  <sheetData>
    <row r="1" spans="1:26" x14ac:dyDescent="0.2">
      <c r="A1" s="2460" t="s">
        <v>2873</v>
      </c>
      <c r="B1" s="2460"/>
      <c r="C1" s="2460"/>
      <c r="D1" s="2460"/>
      <c r="E1" s="2460"/>
      <c r="F1" s="2460"/>
      <c r="G1" s="2460"/>
      <c r="H1" s="2460"/>
      <c r="I1" s="1600"/>
      <c r="J1" s="1600"/>
      <c r="K1" s="1600"/>
      <c r="L1" s="1600"/>
      <c r="M1" s="1600"/>
      <c r="N1" s="1600"/>
      <c r="O1" s="1600"/>
      <c r="P1" s="1600"/>
      <c r="Q1" s="1600"/>
      <c r="R1" s="1600"/>
      <c r="S1" s="1600"/>
      <c r="T1" s="1600"/>
    </row>
    <row r="2" spans="1:26" ht="13.5" thickBot="1" x14ac:dyDescent="0.25">
      <c r="A2" s="1088"/>
      <c r="B2" s="1922"/>
      <c r="C2" s="1918"/>
      <c r="D2" s="1874"/>
      <c r="E2" s="1874"/>
      <c r="F2" s="1874"/>
      <c r="G2" s="1875"/>
    </row>
    <row r="3" spans="1:26" ht="17.25" customHeight="1" x14ac:dyDescent="0.2">
      <c r="A3" s="1233" t="s">
        <v>356</v>
      </c>
      <c r="B3" s="1233" t="s">
        <v>355</v>
      </c>
      <c r="C3" s="1919" t="s">
        <v>355</v>
      </c>
      <c r="D3" s="1231">
        <v>2007</v>
      </c>
      <c r="E3" s="1231">
        <v>2008</v>
      </c>
      <c r="F3" s="1232">
        <v>2009</v>
      </c>
      <c r="G3" s="1231">
        <v>2010</v>
      </c>
      <c r="H3" s="1230">
        <v>2011</v>
      </c>
      <c r="I3" s="1088"/>
      <c r="J3" s="1176" t="s">
        <v>357</v>
      </c>
      <c r="K3" s="1175"/>
      <c r="L3" s="1174">
        <v>2007</v>
      </c>
      <c r="M3" s="1174">
        <v>2008</v>
      </c>
      <c r="N3" s="1174">
        <v>2009</v>
      </c>
      <c r="O3" s="1174">
        <v>2010</v>
      </c>
      <c r="P3" s="1174">
        <v>2011</v>
      </c>
      <c r="Q3" s="1221"/>
      <c r="R3" s="1221"/>
      <c r="S3" s="1221"/>
      <c r="T3" s="1221"/>
    </row>
    <row r="4" spans="1:26" ht="15" customHeight="1" x14ac:dyDescent="0.2">
      <c r="A4" s="1229">
        <v>1</v>
      </c>
      <c r="B4" s="1229" t="s">
        <v>0</v>
      </c>
      <c r="C4" s="1228" t="s">
        <v>2509</v>
      </c>
      <c r="D4" s="1099" t="s">
        <v>501</v>
      </c>
      <c r="E4" s="1099">
        <v>59.4</v>
      </c>
      <c r="F4" s="1111">
        <v>55.55</v>
      </c>
      <c r="G4" s="1099">
        <v>60.390196205742903</v>
      </c>
      <c r="H4" s="1853" t="s">
        <v>501</v>
      </c>
      <c r="I4" s="1088"/>
      <c r="J4" s="1033" t="s">
        <v>2637</v>
      </c>
      <c r="K4" s="1227" t="s">
        <v>2636</v>
      </c>
      <c r="L4" s="949">
        <f>COUNTIFS($D$4:$D$5,"&lt;=47,1")</f>
        <v>0</v>
      </c>
      <c r="M4" s="949">
        <f>COUNTIFS($E$4:$E$5,"&lt;=47,1")</f>
        <v>0</v>
      </c>
      <c r="N4" s="949">
        <f>COUNTIFS($F$4:$F$5,"&lt;=47,1")</f>
        <v>0</v>
      </c>
      <c r="O4" s="949">
        <f>COUNTIFS($G$4:$G$5,"&lt;=47,1")</f>
        <v>0</v>
      </c>
      <c r="P4" s="949">
        <f>COUNTIFS($H$4:$H$5,"&lt;=47,1")</f>
        <v>1</v>
      </c>
      <c r="Q4" s="1221"/>
      <c r="R4" s="1221"/>
      <c r="S4" s="1221"/>
      <c r="T4" s="1221"/>
    </row>
    <row r="5" spans="1:26" ht="15" customHeight="1" x14ac:dyDescent="0.2">
      <c r="A5" s="1226">
        <v>1</v>
      </c>
      <c r="B5" s="1225" t="s">
        <v>1</v>
      </c>
      <c r="C5" s="1224" t="s">
        <v>2508</v>
      </c>
      <c r="D5" s="1099">
        <v>60.85</v>
      </c>
      <c r="E5" s="1099">
        <v>60.9</v>
      </c>
      <c r="F5" s="1111">
        <v>58.27</v>
      </c>
      <c r="G5" s="1099">
        <v>61.395107453362471</v>
      </c>
      <c r="H5" s="1877">
        <v>46</v>
      </c>
      <c r="I5" s="1088"/>
      <c r="J5" s="1033" t="s">
        <v>2633</v>
      </c>
      <c r="K5" s="954" t="s">
        <v>2632</v>
      </c>
      <c r="L5" s="949">
        <f>COUNTIFS($D$4:$D$5,"&gt;47",$D$4:$D$5,"&lt;=52,1")</f>
        <v>0</v>
      </c>
      <c r="M5" s="949">
        <f>COUNTIFS($E$4:$E$5,"&gt;47",$E$4:$E$5,"&lt;=52,1")</f>
        <v>0</v>
      </c>
      <c r="N5" s="949">
        <f>COUNTIFS($F$4:$F$5,"&gt;47",$F$4:$F$5,"&lt;=52,1")</f>
        <v>0</v>
      </c>
      <c r="O5" s="949">
        <f>COUNTIFS($G$4:$G$5,"&gt;47",$G$4:$G$5,"&lt;=52,1")</f>
        <v>0</v>
      </c>
      <c r="P5" s="949">
        <f>COUNTIFS($H$4:$H$5,"&gt;47",$H$4:$H$5,"&lt;=52,1")</f>
        <v>0</v>
      </c>
      <c r="Q5" s="1221"/>
      <c r="R5" s="1221"/>
      <c r="S5" s="1221"/>
      <c r="T5" s="1221"/>
    </row>
    <row r="6" spans="1:26" ht="15" customHeight="1" x14ac:dyDescent="0.2">
      <c r="A6" s="1217">
        <v>2</v>
      </c>
      <c r="B6" s="1217" t="s">
        <v>7</v>
      </c>
      <c r="C6" s="1208" t="s">
        <v>2506</v>
      </c>
      <c r="D6" s="1099" t="s">
        <v>501</v>
      </c>
      <c r="E6" s="1099" t="s">
        <v>501</v>
      </c>
      <c r="F6" s="1111" t="s">
        <v>501</v>
      </c>
      <c r="G6" s="1099">
        <v>47.283909598078502</v>
      </c>
      <c r="H6" s="1878">
        <v>49</v>
      </c>
      <c r="I6" s="1088"/>
      <c r="J6" s="1033" t="s">
        <v>2631</v>
      </c>
      <c r="K6" s="953" t="s">
        <v>2630</v>
      </c>
      <c r="L6" s="949">
        <f>COUNTIFS($D$4:$D$5,"&gt;52",$D$4:$D$5,"&lt;=59,1")</f>
        <v>0</v>
      </c>
      <c r="M6" s="949">
        <f>COUNTIFS($E$4:$E$5,"&gt;52",$E$4:$E$5,"&lt;=59,1")</f>
        <v>0</v>
      </c>
      <c r="N6" s="949">
        <f>COUNTIFS($F$4:$F$5,"&gt;52",$F$4:$F$5,"&lt;=59,1")</f>
        <v>2</v>
      </c>
      <c r="O6" s="949">
        <f>COUNTIFS($G$4:$G$5,"&gt;52",$G$4:$G$5,"&lt;=59,1")</f>
        <v>0</v>
      </c>
      <c r="P6" s="949">
        <f>COUNTIFS($H$4:$H$5,"&gt;52",$H$4:$H$5,"&lt;=59,1")</f>
        <v>0</v>
      </c>
      <c r="Q6" s="1221"/>
      <c r="R6" s="1221"/>
      <c r="S6" s="1221"/>
      <c r="T6" s="1221"/>
    </row>
    <row r="7" spans="1:26" ht="15" customHeight="1" x14ac:dyDescent="0.2">
      <c r="A7" s="1220">
        <v>2</v>
      </c>
      <c r="B7" s="1220" t="s">
        <v>3</v>
      </c>
      <c r="C7" s="1219" t="s">
        <v>2722</v>
      </c>
      <c r="D7" s="1143" t="s">
        <v>501</v>
      </c>
      <c r="E7" s="1153">
        <v>46.5</v>
      </c>
      <c r="F7" s="1223">
        <v>47</v>
      </c>
      <c r="G7" s="1153">
        <v>48.778173254642816</v>
      </c>
      <c r="H7" s="1853" t="s">
        <v>501</v>
      </c>
      <c r="I7" s="1088"/>
      <c r="J7" s="1033" t="s">
        <v>2628</v>
      </c>
      <c r="K7" s="1222" t="s">
        <v>2627</v>
      </c>
      <c r="L7" s="949">
        <f>COUNTIFS($D$4:$D$5,"&gt;59",$D$4:$D$5,"&lt;=63,1")</f>
        <v>1</v>
      </c>
      <c r="M7" s="949">
        <f>COUNTIFS($E$4:$E$5,"&gt;59",$E$4:$E$5,"&lt;=63,1")</f>
        <v>2</v>
      </c>
      <c r="N7" s="949">
        <f>COUNTIFS($F$4:$F$5,"&gt;59",$F$4:$F$5,"&lt;=63,1")</f>
        <v>0</v>
      </c>
      <c r="O7" s="949">
        <f>COUNTIFS($G$4:$G$5,"&gt;59",$G$4:$G$5,"&lt;=63,1")</f>
        <v>2</v>
      </c>
      <c r="P7" s="949">
        <f>COUNTIFS($H$4:$H$5,"&gt;59",$H$4:$H$5,"&lt;=63,1")</f>
        <v>0</v>
      </c>
      <c r="Q7" s="1221"/>
      <c r="R7" s="1221"/>
      <c r="S7" s="1221"/>
      <c r="T7" s="1221"/>
    </row>
    <row r="8" spans="1:26" ht="15" customHeight="1" x14ac:dyDescent="0.2">
      <c r="A8" s="1220">
        <v>2</v>
      </c>
      <c r="B8" s="1220" t="s">
        <v>2</v>
      </c>
      <c r="C8" s="1219" t="s">
        <v>2721</v>
      </c>
      <c r="D8" s="1143" t="s">
        <v>501</v>
      </c>
      <c r="E8" s="1200">
        <v>48.45</v>
      </c>
      <c r="F8" s="1203">
        <v>45</v>
      </c>
      <c r="G8" s="1200">
        <v>47.389048353166551</v>
      </c>
      <c r="H8" s="1853" t="s">
        <v>501</v>
      </c>
      <c r="I8" s="1088"/>
      <c r="J8" s="1033" t="s">
        <v>2626</v>
      </c>
      <c r="K8" s="951" t="s">
        <v>2625</v>
      </c>
      <c r="L8" s="949">
        <f>COUNTIFS($D$4:$D$5,"&gt;63",$D$4:$D$5,"&lt;=67,1")</f>
        <v>0</v>
      </c>
      <c r="M8" s="949">
        <f>COUNTIFS($E$4:$E$5,"&gt;63",$E$4:$E$5,"&lt;=67,1")</f>
        <v>0</v>
      </c>
      <c r="N8" s="949">
        <f>COUNTIFS($F$4:$F$5,"&gt;63",$F$4:$F$5,"&lt;=67,1")</f>
        <v>0</v>
      </c>
      <c r="O8" s="949">
        <f>COUNTIFS($G$4:$G$5,"&gt;63",$G$4:$G$5,"&lt;=67,1")</f>
        <v>0</v>
      </c>
      <c r="P8" s="949">
        <f>COUNTIFS($H$4:$H$5,"&gt;63",$H$4:$H$5,"&lt;=67,1")</f>
        <v>0</v>
      </c>
      <c r="Q8" s="1163"/>
    </row>
    <row r="9" spans="1:26" ht="15" customHeight="1" x14ac:dyDescent="0.2">
      <c r="A9" s="1210">
        <v>2</v>
      </c>
      <c r="B9" s="1209" t="s">
        <v>8</v>
      </c>
      <c r="C9" s="1208" t="s">
        <v>2531</v>
      </c>
      <c r="D9" s="1099">
        <v>51.38</v>
      </c>
      <c r="E9" s="1099">
        <v>52.58</v>
      </c>
      <c r="F9" s="1111">
        <v>52</v>
      </c>
      <c r="G9" s="1099">
        <v>52.001576970726248</v>
      </c>
      <c r="H9" s="1877">
        <v>44</v>
      </c>
      <c r="I9" s="1088"/>
      <c r="J9" s="1033" t="s">
        <v>2624</v>
      </c>
      <c r="K9" s="950" t="s">
        <v>2623</v>
      </c>
      <c r="L9" s="949">
        <f>COUNTIFS($D$4:$D$5,"&gt;67")</f>
        <v>0</v>
      </c>
      <c r="M9" s="949">
        <f>COUNTIFS($D$4:$D$5,"&gt;67")</f>
        <v>0</v>
      </c>
      <c r="N9" s="949">
        <f>COUNTIFS($F$4:$F$5,"&gt;67")</f>
        <v>0</v>
      </c>
      <c r="O9" s="949">
        <f>COUNTIFS($G$4:$G$5,"&gt;67")</f>
        <v>0</v>
      </c>
      <c r="P9" s="949">
        <f>COUNTIFS($H$4:$H$5,"&gt;67")</f>
        <v>0</v>
      </c>
      <c r="Q9" s="1218"/>
    </row>
    <row r="10" spans="1:26" ht="15" customHeight="1" thickBot="1" x14ac:dyDescent="0.25">
      <c r="A10" s="1210">
        <v>2</v>
      </c>
      <c r="B10" s="1217" t="s">
        <v>4</v>
      </c>
      <c r="C10" s="1216" t="s">
        <v>2720</v>
      </c>
      <c r="D10" s="1099">
        <v>52</v>
      </c>
      <c r="E10" s="1099">
        <v>51.21</v>
      </c>
      <c r="F10" s="1111">
        <v>54</v>
      </c>
      <c r="G10" s="1099">
        <v>56.575757194277074</v>
      </c>
      <c r="H10" s="1879">
        <v>58</v>
      </c>
      <c r="I10" s="1088"/>
      <c r="J10" s="1162" t="s">
        <v>358</v>
      </c>
      <c r="K10" s="1161"/>
      <c r="L10" s="1160">
        <f>SUM(L4:L9)</f>
        <v>1</v>
      </c>
      <c r="M10" s="1160">
        <f>SUM(M4:M9)</f>
        <v>2</v>
      </c>
      <c r="N10" s="1160">
        <f>SUM(N4:N9)</f>
        <v>2</v>
      </c>
      <c r="O10" s="1160">
        <f>SUM(O4:O9)</f>
        <v>2</v>
      </c>
      <c r="P10" s="1160">
        <f>SUM(P4:P9)</f>
        <v>1</v>
      </c>
      <c r="Q10" s="1158"/>
    </row>
    <row r="11" spans="1:26" ht="15" customHeight="1" thickBot="1" x14ac:dyDescent="0.25">
      <c r="A11" s="1210">
        <v>2</v>
      </c>
      <c r="B11" s="1217" t="s">
        <v>5</v>
      </c>
      <c r="C11" s="1216" t="s">
        <v>2720</v>
      </c>
      <c r="D11" s="1099" t="s">
        <v>501</v>
      </c>
      <c r="E11" s="1200">
        <v>44.82</v>
      </c>
      <c r="F11" s="1203">
        <v>43</v>
      </c>
      <c r="G11" s="1200">
        <v>48.017868359614233</v>
      </c>
      <c r="H11" s="1878">
        <v>48</v>
      </c>
      <c r="I11" s="1088"/>
      <c r="S11" s="1215" t="s">
        <v>358</v>
      </c>
      <c r="Z11" s="1214" t="s">
        <v>359</v>
      </c>
    </row>
    <row r="12" spans="1:26" ht="15" customHeight="1" x14ac:dyDescent="0.2">
      <c r="A12" s="1210">
        <v>2</v>
      </c>
      <c r="B12" s="1209" t="s">
        <v>9</v>
      </c>
      <c r="C12" s="1208" t="s">
        <v>2719</v>
      </c>
      <c r="D12" s="1153">
        <v>41.87</v>
      </c>
      <c r="E12" s="1153">
        <v>44.31</v>
      </c>
      <c r="F12" s="1154">
        <v>42</v>
      </c>
      <c r="G12" s="1153">
        <v>65</v>
      </c>
      <c r="H12" s="1877">
        <v>40</v>
      </c>
      <c r="I12" s="1088"/>
      <c r="J12" s="1176" t="s">
        <v>357</v>
      </c>
      <c r="K12" s="1175"/>
      <c r="L12" s="1174">
        <v>2007</v>
      </c>
      <c r="M12" s="1174">
        <v>2008</v>
      </c>
      <c r="N12" s="1174">
        <v>2009</v>
      </c>
      <c r="O12" s="1174">
        <v>2010</v>
      </c>
      <c r="P12" s="1173">
        <v>2011</v>
      </c>
      <c r="Q12" s="1172"/>
    </row>
    <row r="13" spans="1:26" ht="15" customHeight="1" x14ac:dyDescent="0.2">
      <c r="A13" s="1210">
        <v>2</v>
      </c>
      <c r="B13" s="1209" t="s">
        <v>10</v>
      </c>
      <c r="C13" s="1208" t="s">
        <v>2497</v>
      </c>
      <c r="D13" s="1099">
        <v>45.9</v>
      </c>
      <c r="E13" s="1099">
        <v>47.1</v>
      </c>
      <c r="F13" s="1111">
        <v>48</v>
      </c>
      <c r="G13" s="1099">
        <v>49.850599470293545</v>
      </c>
      <c r="H13" s="1877">
        <v>37</v>
      </c>
      <c r="I13" s="1088"/>
      <c r="J13" s="1033" t="s">
        <v>2637</v>
      </c>
      <c r="K13" s="1171" t="s">
        <v>2636</v>
      </c>
      <c r="L13" s="949">
        <f>COUNTIFS($D$6:$D$25,"&lt;=47,1")</f>
        <v>3</v>
      </c>
      <c r="M13" s="949">
        <f>COUNTIFS($E$5:$E$25,"&lt;=47,1")</f>
        <v>8</v>
      </c>
      <c r="N13" s="949">
        <f>COUNTIFS($F$6:$F$25,"&lt;=47,1")</f>
        <v>8</v>
      </c>
      <c r="O13" s="949">
        <f>COUNTIFS($G$6:$G$25,"&lt;=47,1")</f>
        <v>1</v>
      </c>
      <c r="P13" s="949">
        <f>COUNTIFS($H$6:$H$25,"&lt;=47,1")</f>
        <v>13</v>
      </c>
      <c r="Q13" s="1163"/>
    </row>
    <row r="14" spans="1:26" ht="15" customHeight="1" x14ac:dyDescent="0.2">
      <c r="A14" s="1210">
        <v>2</v>
      </c>
      <c r="B14" s="1209" t="s">
        <v>11</v>
      </c>
      <c r="C14" s="1208" t="s">
        <v>2497</v>
      </c>
      <c r="D14" s="1153">
        <v>48.25</v>
      </c>
      <c r="E14" s="1153">
        <v>45.98</v>
      </c>
      <c r="F14" s="1154">
        <v>44</v>
      </c>
      <c r="G14" s="1153">
        <v>43.69010633716529</v>
      </c>
      <c r="H14" s="1877">
        <v>40</v>
      </c>
      <c r="I14" s="1088"/>
      <c r="J14" s="1033" t="s">
        <v>2633</v>
      </c>
      <c r="K14" s="1169" t="s">
        <v>2632</v>
      </c>
      <c r="L14" s="949">
        <f>COUNTIFS($D$6:$D$25,"&gt;47",$D$6:$D$25,"&lt;=52,1")</f>
        <v>6</v>
      </c>
      <c r="M14" s="949">
        <f>COUNTIFS($E$6:$E$25,"&gt;47",$E$6:$E$25,"&lt;=52,1")</f>
        <v>6</v>
      </c>
      <c r="N14" s="949">
        <f>COUNTIFS($F$6:$F$25,"&gt;47",$F$6:$F$25,"&lt;=52,1")</f>
        <v>5</v>
      </c>
      <c r="O14" s="949">
        <f>COUNTIFS($G$6:$G$25,"&gt;47",$G$6:$G$25,"&lt;=52,1")</f>
        <v>11</v>
      </c>
      <c r="P14" s="949">
        <f>COUNTIFS($H$6:$H$25,"&gt;47",$H$6:$H$25,"&lt;=52,1")</f>
        <v>4</v>
      </c>
      <c r="Q14" s="1163"/>
    </row>
    <row r="15" spans="1:26" ht="15" customHeight="1" x14ac:dyDescent="0.2">
      <c r="A15" s="1210">
        <v>2</v>
      </c>
      <c r="B15" s="1209" t="s">
        <v>12</v>
      </c>
      <c r="C15" s="1208" t="s">
        <v>2497</v>
      </c>
      <c r="D15" s="1099">
        <v>54.7</v>
      </c>
      <c r="E15" s="1099">
        <v>56.51</v>
      </c>
      <c r="F15" s="1111">
        <v>54</v>
      </c>
      <c r="G15" s="1099">
        <v>53.528169280460531</v>
      </c>
      <c r="H15" s="1880">
        <v>43</v>
      </c>
      <c r="I15" s="1088"/>
      <c r="J15" s="1033" t="s">
        <v>2631</v>
      </c>
      <c r="K15" s="850" t="s">
        <v>2630</v>
      </c>
      <c r="L15" s="949">
        <f>COUNTIFS($D$6:$D$25,"&gt;52",$D$6:$D$25,"&lt;=59,1")</f>
        <v>7</v>
      </c>
      <c r="M15" s="949">
        <f>COUNTIFS($E$6:$E$25,"&gt;52",$E$6:$E$25,"&lt;=59,1")</f>
        <v>6</v>
      </c>
      <c r="N15" s="949">
        <f>COUNTIFS($F$6:$F$25,"&gt;52",$F$6:$F$25,"&lt;=59,1")</f>
        <v>6</v>
      </c>
      <c r="O15" s="949">
        <f>COUNTIFS($G$6:$G$25,"&gt;52",$G$6:$G$25,"&lt;=59,1")</f>
        <v>8</v>
      </c>
      <c r="P15" s="949">
        <f>COUNTIFS($H$6:$H$25,"&gt;52",$H$6:$H$25,"&lt;=59,1")</f>
        <v>1</v>
      </c>
      <c r="Q15" s="1163"/>
    </row>
    <row r="16" spans="1:26" ht="15" customHeight="1" x14ac:dyDescent="0.2">
      <c r="A16" s="1210">
        <v>2</v>
      </c>
      <c r="B16" s="1209" t="s">
        <v>13</v>
      </c>
      <c r="C16" s="1208" t="s">
        <v>2497</v>
      </c>
      <c r="D16" s="1099">
        <v>57.18</v>
      </c>
      <c r="E16" s="1099">
        <v>55.1</v>
      </c>
      <c r="F16" s="1111">
        <v>49</v>
      </c>
      <c r="G16" s="1099">
        <v>51.850290365713022</v>
      </c>
      <c r="H16" s="1880">
        <v>46</v>
      </c>
      <c r="I16" s="1088"/>
      <c r="J16" s="1033" t="s">
        <v>2628</v>
      </c>
      <c r="K16" s="1168" t="s">
        <v>2627</v>
      </c>
      <c r="L16" s="949">
        <f>COUNTIFS($D$6:$D$25,"&gt;59",$D$6:$D$25,"&lt;=63,1")</f>
        <v>0</v>
      </c>
      <c r="M16" s="949">
        <f>COUNTIFS($E$6:$E$25,"&gt;59",$E$6:$E$25,"&lt;=63,1")</f>
        <v>0</v>
      </c>
      <c r="N16" s="949">
        <f>COUNTIFS($F$6:$F$25,"&gt;59",$F$6:$F$25,"&lt;=63,1")</f>
        <v>0</v>
      </c>
      <c r="O16" s="949">
        <f>COUNTIFS($G$6:$G$25,"&gt;59",$G$6:$G$25,"&lt;=63,1")</f>
        <v>0</v>
      </c>
      <c r="P16" s="949">
        <f>COUNTIFS($H$6:$H$25,"&gt;59",$H$6:$H$25,"&lt;=63,1")</f>
        <v>0</v>
      </c>
      <c r="Q16" s="1163"/>
    </row>
    <row r="17" spans="1:26" ht="15" customHeight="1" x14ac:dyDescent="0.2">
      <c r="A17" s="1210">
        <v>2</v>
      </c>
      <c r="B17" s="1209" t="s">
        <v>14</v>
      </c>
      <c r="C17" s="1208" t="s">
        <v>2497</v>
      </c>
      <c r="D17" s="1099">
        <v>56.53</v>
      </c>
      <c r="E17" s="1099">
        <v>54.89</v>
      </c>
      <c r="F17" s="1111">
        <v>55</v>
      </c>
      <c r="G17" s="1099">
        <v>55.485989923960801</v>
      </c>
      <c r="H17" s="1880">
        <v>42</v>
      </c>
      <c r="I17" s="1088"/>
      <c r="J17" s="1033" t="s">
        <v>2626</v>
      </c>
      <c r="K17" s="848" t="s">
        <v>2625</v>
      </c>
      <c r="L17" s="949">
        <f>COUNTIFS($D$6:$D$25,"&gt;63",$D$6:$D$25,"&lt;=67,1")</f>
        <v>0</v>
      </c>
      <c r="M17" s="949">
        <f>COUNTIFS($E$6:$E$25,"&gt;63",$E$6:$E$25,"&lt;=67,1")</f>
        <v>0</v>
      </c>
      <c r="N17" s="949">
        <f>COUNTIFS($F$6:$F$25,"&gt;63",$F$6:$F$25,"&lt;=67,1")</f>
        <v>0</v>
      </c>
      <c r="O17" s="949">
        <f>COUNTIFS($G$6:$G$25,"&gt;63",$G$6:$G$25,"&lt;=67,1")</f>
        <v>1</v>
      </c>
      <c r="P17" s="949">
        <f>COUNTIFS($H$6:$H$25,"&gt;63",$H$6:$H$25,"&lt;=67,1")</f>
        <v>0</v>
      </c>
    </row>
    <row r="18" spans="1:26" ht="15" customHeight="1" x14ac:dyDescent="0.2">
      <c r="A18" s="1210">
        <v>2</v>
      </c>
      <c r="B18" s="1209" t="s">
        <v>15</v>
      </c>
      <c r="C18" s="1208" t="s">
        <v>2497</v>
      </c>
      <c r="D18" s="1213">
        <v>51.51</v>
      </c>
      <c r="E18" s="1099">
        <v>48.89</v>
      </c>
      <c r="F18" s="1111">
        <v>48</v>
      </c>
      <c r="G18" s="1099">
        <v>51.209899508375308</v>
      </c>
      <c r="H18" s="1880">
        <v>44</v>
      </c>
      <c r="I18" s="1088"/>
      <c r="J18" s="1033" t="s">
        <v>2624</v>
      </c>
      <c r="K18" s="1164" t="s">
        <v>2623</v>
      </c>
      <c r="L18" s="949">
        <f>COUNTIFS($D$6:$D$25,"&gt;67")</f>
        <v>0</v>
      </c>
      <c r="M18" s="949">
        <f>COUNTIFS($D$6:$D$25,"&gt;67")</f>
        <v>0</v>
      </c>
      <c r="N18" s="949">
        <f>COUNTIFS($F$6:$F$25,"&gt;67")</f>
        <v>0</v>
      </c>
      <c r="O18" s="949">
        <f>COUNTIFS($G$6:$G$25,"&gt;67")</f>
        <v>0</v>
      </c>
      <c r="P18" s="949">
        <f>COUNTIFS($H$6:$H$25,"&gt;67")</f>
        <v>0</v>
      </c>
      <c r="Q18" s="1163"/>
    </row>
    <row r="19" spans="1:26" ht="15" customHeight="1" thickBot="1" x14ac:dyDescent="0.25">
      <c r="A19" s="1210">
        <v>2</v>
      </c>
      <c r="B19" s="1209" t="s">
        <v>16</v>
      </c>
      <c r="C19" s="1208" t="s">
        <v>2497</v>
      </c>
      <c r="D19" s="1099">
        <v>48.87</v>
      </c>
      <c r="E19" s="1153">
        <v>46.68</v>
      </c>
      <c r="F19" s="1154">
        <v>46.13</v>
      </c>
      <c r="G19" s="1099">
        <v>48.933218082891869</v>
      </c>
      <c r="H19" s="1877">
        <v>44</v>
      </c>
      <c r="I19" s="1088"/>
      <c r="J19" s="1162" t="s">
        <v>359</v>
      </c>
      <c r="K19" s="1161"/>
      <c r="L19" s="1212">
        <f>SUM(L13:L18)</f>
        <v>16</v>
      </c>
      <c r="M19" s="1212">
        <f>SUM(M13:M18)</f>
        <v>20</v>
      </c>
      <c r="N19" s="1212">
        <f>SUM(N13:N18)</f>
        <v>19</v>
      </c>
      <c r="O19" s="1212">
        <f>SUM(O13:O18)</f>
        <v>21</v>
      </c>
      <c r="P19" s="1211">
        <f>SUM(P13:P18)</f>
        <v>18</v>
      </c>
      <c r="Q19" s="1158"/>
    </row>
    <row r="20" spans="1:26" ht="15" customHeight="1" thickBot="1" x14ac:dyDescent="0.25">
      <c r="A20" s="1210">
        <v>2</v>
      </c>
      <c r="B20" s="1209" t="s">
        <v>17</v>
      </c>
      <c r="C20" s="1208" t="s">
        <v>2497</v>
      </c>
      <c r="D20" s="1099">
        <v>52.67</v>
      </c>
      <c r="E20" s="1153">
        <v>46.22</v>
      </c>
      <c r="F20" s="1111">
        <v>48.41</v>
      </c>
      <c r="G20" s="1099">
        <v>52.882629415541402</v>
      </c>
      <c r="H20" s="1877">
        <v>46</v>
      </c>
      <c r="I20" s="1088"/>
    </row>
    <row r="21" spans="1:26" ht="15" customHeight="1" x14ac:dyDescent="0.2">
      <c r="A21" s="1210">
        <v>2</v>
      </c>
      <c r="B21" s="1209" t="s">
        <v>18</v>
      </c>
      <c r="C21" s="1208" t="s">
        <v>2497</v>
      </c>
      <c r="D21" s="1099">
        <v>56.83</v>
      </c>
      <c r="E21" s="1099">
        <v>55.22</v>
      </c>
      <c r="F21" s="1111">
        <v>56.29</v>
      </c>
      <c r="G21" s="1099">
        <v>57.859601332860564</v>
      </c>
      <c r="H21" s="1881">
        <v>48</v>
      </c>
      <c r="I21" s="1088"/>
      <c r="J21" s="1176" t="s">
        <v>357</v>
      </c>
      <c r="K21" s="1175"/>
      <c r="L21" s="1174">
        <v>2007</v>
      </c>
      <c r="M21" s="1174">
        <v>2008</v>
      </c>
      <c r="N21" s="1174">
        <v>2009</v>
      </c>
      <c r="O21" s="1174">
        <v>2010</v>
      </c>
      <c r="P21" s="1173">
        <v>2011</v>
      </c>
      <c r="Q21" s="1172"/>
    </row>
    <row r="22" spans="1:26" ht="15" customHeight="1" x14ac:dyDescent="0.2">
      <c r="A22" s="1210">
        <v>2</v>
      </c>
      <c r="B22" s="1209" t="s">
        <v>19</v>
      </c>
      <c r="C22" s="1208" t="s">
        <v>2497</v>
      </c>
      <c r="D22" s="1099">
        <v>56.01</v>
      </c>
      <c r="E22" s="1099">
        <v>55.92</v>
      </c>
      <c r="F22" s="1111">
        <v>55.52</v>
      </c>
      <c r="G22" s="1099">
        <v>58.824546964637079</v>
      </c>
      <c r="H22" s="1877">
        <v>41</v>
      </c>
      <c r="I22" s="1088"/>
      <c r="J22" s="1033" t="s">
        <v>2637</v>
      </c>
      <c r="K22" s="1171" t="s">
        <v>2636</v>
      </c>
      <c r="L22" s="949">
        <f>COUNTIFS($D$26:$D$56,"&lt;=47,1")</f>
        <v>3</v>
      </c>
      <c r="M22" s="949">
        <f>COUNTIFS($E$26:$E$56,"&lt;=47,1")</f>
        <v>4</v>
      </c>
      <c r="N22" s="949">
        <f>COUNTIFS($F$26:$F$56,"&lt;=47,1")</f>
        <v>0</v>
      </c>
      <c r="O22" s="949">
        <f>COUNTIFS($G$26:$G$56,"&lt;=47,1")</f>
        <v>0</v>
      </c>
      <c r="P22" s="949">
        <f>COUNTIFS($H$26:$H$56,"&lt;=47,1")</f>
        <v>7</v>
      </c>
      <c r="Q22" s="1163"/>
    </row>
    <row r="23" spans="1:26" ht="15" customHeight="1" x14ac:dyDescent="0.2">
      <c r="A23" s="1210">
        <v>2</v>
      </c>
      <c r="B23" s="1209" t="s">
        <v>2718</v>
      </c>
      <c r="C23" s="1208" t="s">
        <v>2717</v>
      </c>
      <c r="D23" s="1099">
        <v>53.91</v>
      </c>
      <c r="E23" s="1099">
        <v>50.3</v>
      </c>
      <c r="F23" s="1111">
        <v>55.12</v>
      </c>
      <c r="G23" s="1099">
        <v>53.74571132809136</v>
      </c>
      <c r="H23" s="1877">
        <v>46</v>
      </c>
      <c r="I23" s="1088"/>
      <c r="J23" s="1033" t="s">
        <v>2633</v>
      </c>
      <c r="K23" s="1169" t="s">
        <v>2632</v>
      </c>
      <c r="L23" s="949">
        <f>COUNTIFS($D$26:$D$56,"&gt;47",$D$26:$D$56,"&lt;=52,1")</f>
        <v>3</v>
      </c>
      <c r="M23" s="949">
        <f>COUNTIFS($E$26:$E$56,"&gt;47",$E$26:$E$56,"&lt;=52,1")</f>
        <v>19</v>
      </c>
      <c r="N23" s="949">
        <f>COUNTIFS($F$26:$F$56,"&gt;47",$F$26:$F$56,"&lt;=52,1")</f>
        <v>20</v>
      </c>
      <c r="O23" s="949">
        <f>COUNTIFS($G$26:$G$56,"&gt;47",$G$26:$G$56,"&lt;=52,1")</f>
        <v>12</v>
      </c>
      <c r="P23" s="949">
        <f>COUNTIFS($H$26:$H$56,"&gt;47",$H$26:$H$56,"&lt;=52,1")</f>
        <v>0</v>
      </c>
      <c r="Q23" s="1163"/>
    </row>
    <row r="24" spans="1:26" ht="15" customHeight="1" x14ac:dyDescent="0.2">
      <c r="A24" s="1210">
        <v>2</v>
      </c>
      <c r="B24" s="1209" t="s">
        <v>6</v>
      </c>
      <c r="C24" s="1208" t="s">
        <v>2716</v>
      </c>
      <c r="D24" s="1200">
        <v>47.28</v>
      </c>
      <c r="E24" s="1200">
        <v>48.96</v>
      </c>
      <c r="F24" s="1203">
        <v>46.48</v>
      </c>
      <c r="G24" s="1200">
        <v>49.865173666359986</v>
      </c>
      <c r="H24" s="1881">
        <v>48</v>
      </c>
      <c r="I24" s="1088"/>
      <c r="J24" s="1033" t="s">
        <v>2631</v>
      </c>
      <c r="K24" s="850" t="s">
        <v>2630</v>
      </c>
      <c r="L24" s="949">
        <f>COUNTIFS($D$26:$D$56,"&gt;52",$D$26:$D$56,"&lt;=59,1")</f>
        <v>2</v>
      </c>
      <c r="M24" s="949">
        <f>COUNTIFS($E$26:$E$56,"&gt;52",$E$26:$E$56,"&lt;=59,1")</f>
        <v>11</v>
      </c>
      <c r="N24" s="949">
        <f>COUNTIFS($F$26:$F$56,"&gt;52",$F$26:$F$56,"&lt;=59,1")</f>
        <v>8</v>
      </c>
      <c r="O24" s="949">
        <f>COUNTIFS($G$26:$G$56,"&gt;52",$G$26:$G$56,"&lt;=59,1")</f>
        <v>16</v>
      </c>
      <c r="P24" s="949">
        <f>COUNTIFS($H$26:$H$56,"&gt;52",$H$26:$H$56,"&lt;=59,1")</f>
        <v>0</v>
      </c>
      <c r="Q24" s="1163"/>
    </row>
    <row r="25" spans="1:26" ht="15" customHeight="1" x14ac:dyDescent="0.2">
      <c r="A25" s="1210">
        <v>2</v>
      </c>
      <c r="B25" s="1209" t="s">
        <v>21</v>
      </c>
      <c r="C25" s="1208" t="s">
        <v>2699</v>
      </c>
      <c r="D25" s="1153">
        <v>46.08</v>
      </c>
      <c r="E25" s="1153">
        <v>43.81</v>
      </c>
      <c r="F25" s="1154">
        <v>41.88</v>
      </c>
      <c r="G25" s="1099">
        <v>49.765625314678203</v>
      </c>
      <c r="H25" s="1877">
        <v>44</v>
      </c>
      <c r="I25" s="1088"/>
      <c r="J25" s="1033" t="s">
        <v>2628</v>
      </c>
      <c r="K25" s="1168" t="s">
        <v>2627</v>
      </c>
      <c r="L25" s="949">
        <f>COUNTIFS($D$26:$D$56,"&gt;59",$D$26:$D$56,"&lt;=63,1")</f>
        <v>0</v>
      </c>
      <c r="M25" s="949">
        <f>COUNTIFS($E$26:$E$56,"&gt;59",$E$26:$E$56,"&lt;=63,1")</f>
        <v>0</v>
      </c>
      <c r="N25" s="949">
        <f>COUNTIFS($F$26:$F$56,"&gt;59",$F$26:$F$56,"&lt;=63,1")</f>
        <v>1</v>
      </c>
      <c r="O25" s="949">
        <f>COUNTIFS($G$26:$G$56,"&gt;59",$G$26:$G$56,"&lt;=63,1")</f>
        <v>2</v>
      </c>
      <c r="P25" s="949">
        <f>COUNTIFS($H$26:$H$56,"&gt;59",$H$26:$H$56,"&lt;=63,1")</f>
        <v>0</v>
      </c>
      <c r="Q25" s="1163"/>
    </row>
    <row r="26" spans="1:26" ht="15" customHeight="1" x14ac:dyDescent="0.2">
      <c r="A26" s="1207">
        <v>3</v>
      </c>
      <c r="B26" s="1131" t="s">
        <v>24</v>
      </c>
      <c r="C26" s="1132" t="s">
        <v>2494</v>
      </c>
      <c r="D26" s="1099" t="s">
        <v>501</v>
      </c>
      <c r="E26" s="1099">
        <v>47.1</v>
      </c>
      <c r="F26" s="1111">
        <v>48.9</v>
      </c>
      <c r="G26" s="1099">
        <v>51.843756327225975</v>
      </c>
      <c r="H26" s="1853" t="s">
        <v>501</v>
      </c>
      <c r="I26" s="1088"/>
      <c r="J26" s="1033" t="s">
        <v>2626</v>
      </c>
      <c r="K26" s="848" t="s">
        <v>2625</v>
      </c>
      <c r="L26" s="949">
        <f>COUNTIFS($D$26:$D$56,"&gt;63",$D$26:$D$56,"&lt;=67,1")</f>
        <v>2</v>
      </c>
      <c r="M26" s="949">
        <f>COUNTIFS($E$26:$E$56,"&gt;63",$E$26:$E$56,"&lt;=67,1")</f>
        <v>1</v>
      </c>
      <c r="N26" s="949">
        <f>COUNTIFS($F$26:$F$56,"&gt;63",$F$26:$F$56,"&lt;=67,1")</f>
        <v>1</v>
      </c>
      <c r="O26" s="949">
        <f>COUNTIFS($G$26:$G$56,"&gt;63",$G$26:$G$56,"&lt;=67,1")</f>
        <v>0</v>
      </c>
      <c r="P26" s="949">
        <f>COUNTIFS($H$26:$H$56,"&gt;63",$H$26:$H$56,"&lt;=67,1")</f>
        <v>0</v>
      </c>
      <c r="Q26" s="1163"/>
    </row>
    <row r="27" spans="1:26" ht="15" customHeight="1" x14ac:dyDescent="0.2">
      <c r="A27" s="1131">
        <v>3</v>
      </c>
      <c r="B27" s="1131" t="s">
        <v>2715</v>
      </c>
      <c r="C27" s="1130" t="s">
        <v>2493</v>
      </c>
      <c r="D27" s="1153">
        <v>65.77</v>
      </c>
      <c r="E27" s="1153">
        <v>64.7</v>
      </c>
      <c r="F27" s="1154">
        <v>64.989999999999995</v>
      </c>
      <c r="G27" s="1099">
        <v>62.329895399636229</v>
      </c>
      <c r="H27" s="1853" t="s">
        <v>501</v>
      </c>
      <c r="I27" s="1088"/>
      <c r="J27" s="1033" t="s">
        <v>2624</v>
      </c>
      <c r="K27" s="1164" t="s">
        <v>2623</v>
      </c>
      <c r="L27" s="949">
        <f>COUNTIFS($D$26:$D$56,"&gt;67")</f>
        <v>0</v>
      </c>
      <c r="M27" s="949">
        <f>COUNTIFS($E$26:$E$56,"&gt;67")</f>
        <v>0</v>
      </c>
      <c r="N27" s="949">
        <f>COUNTIFS($F$26:$F$56,"&gt;67")</f>
        <v>0</v>
      </c>
      <c r="O27" s="949">
        <f>COUNTIFS($G$26:$G$56,"&gt;67")</f>
        <v>0</v>
      </c>
      <c r="P27" s="949">
        <f>COUNTIFS($H$26:$H$56,"&gt;67")</f>
        <v>0</v>
      </c>
      <c r="Q27" s="1163"/>
      <c r="S27" s="1177" t="s">
        <v>360</v>
      </c>
      <c r="Z27" s="1177" t="s">
        <v>361</v>
      </c>
    </row>
    <row r="28" spans="1:26" ht="15" customHeight="1" thickBot="1" x14ac:dyDescent="0.25">
      <c r="A28" s="1131">
        <v>3</v>
      </c>
      <c r="B28" s="1131" t="s">
        <v>50</v>
      </c>
      <c r="C28" s="1132" t="s">
        <v>2492</v>
      </c>
      <c r="D28" s="1099">
        <v>49.7</v>
      </c>
      <c r="E28" s="1099">
        <v>47.1</v>
      </c>
      <c r="F28" s="1111">
        <v>49.6</v>
      </c>
      <c r="G28" s="1099">
        <v>50.801576970726245</v>
      </c>
      <c r="H28" s="1877">
        <v>38</v>
      </c>
      <c r="I28" s="1088"/>
      <c r="J28" s="1162" t="s">
        <v>360</v>
      </c>
      <c r="K28" s="1161"/>
      <c r="L28" s="1160">
        <f>SUM(L22:L27)</f>
        <v>10</v>
      </c>
      <c r="M28" s="1160">
        <f>SUM(M22:M27)</f>
        <v>35</v>
      </c>
      <c r="N28" s="1160">
        <f>SUM(N22:N27)</f>
        <v>30</v>
      </c>
      <c r="O28" s="1160">
        <f>SUM(O22:O27)</f>
        <v>30</v>
      </c>
      <c r="P28" s="1159">
        <f>SUM(P22:P27)</f>
        <v>7</v>
      </c>
      <c r="Q28" s="1158"/>
    </row>
    <row r="29" spans="1:26" ht="15" customHeight="1" thickBot="1" x14ac:dyDescent="0.25">
      <c r="A29" s="1131">
        <v>3</v>
      </c>
      <c r="B29" s="1131" t="s">
        <v>51</v>
      </c>
      <c r="C29" s="1132" t="s">
        <v>2491</v>
      </c>
      <c r="D29" s="1099">
        <v>52.37</v>
      </c>
      <c r="E29" s="1099">
        <v>49.85</v>
      </c>
      <c r="F29" s="1111">
        <v>52.28</v>
      </c>
      <c r="G29" s="1099">
        <v>53.126258441475926</v>
      </c>
      <c r="H29" s="1877">
        <v>44</v>
      </c>
      <c r="I29" s="1088"/>
      <c r="J29" s="34"/>
      <c r="K29" s="34"/>
      <c r="L29" s="34"/>
      <c r="M29" s="34"/>
      <c r="N29" s="34"/>
    </row>
    <row r="30" spans="1:26" ht="15" customHeight="1" x14ac:dyDescent="0.2">
      <c r="A30" s="1131">
        <v>3</v>
      </c>
      <c r="B30" s="1131" t="s">
        <v>2714</v>
      </c>
      <c r="C30" s="1130" t="s">
        <v>2490</v>
      </c>
      <c r="D30" s="1099" t="s">
        <v>501</v>
      </c>
      <c r="E30" s="1099">
        <v>52.55</v>
      </c>
      <c r="F30" s="1111">
        <v>53.39</v>
      </c>
      <c r="G30" s="1099">
        <v>53.08598992396081</v>
      </c>
      <c r="H30" s="1853" t="s">
        <v>501</v>
      </c>
      <c r="I30" s="1088"/>
      <c r="J30" s="1176" t="s">
        <v>357</v>
      </c>
      <c r="K30" s="1175"/>
      <c r="L30" s="1174">
        <v>2007</v>
      </c>
      <c r="M30" s="1174">
        <v>2008</v>
      </c>
      <c r="N30" s="1174">
        <v>2009</v>
      </c>
      <c r="O30" s="1174">
        <v>2010</v>
      </c>
      <c r="P30" s="1173">
        <v>2011</v>
      </c>
      <c r="Q30" s="1172"/>
    </row>
    <row r="31" spans="1:26" ht="15" customHeight="1" x14ac:dyDescent="0.2">
      <c r="A31" s="1131">
        <v>3</v>
      </c>
      <c r="B31" s="1131" t="s">
        <v>2713</v>
      </c>
      <c r="C31" s="1130" t="s">
        <v>2489</v>
      </c>
      <c r="D31" s="1099" t="s">
        <v>501</v>
      </c>
      <c r="E31" s="1099">
        <v>50.2</v>
      </c>
      <c r="F31" s="1111">
        <v>51.84</v>
      </c>
      <c r="G31" s="1099">
        <v>52.194733827658666</v>
      </c>
      <c r="H31" s="1853" t="s">
        <v>501</v>
      </c>
      <c r="I31" s="1088"/>
      <c r="J31" s="1033" t="s">
        <v>2637</v>
      </c>
      <c r="K31" s="1171" t="s">
        <v>2636</v>
      </c>
      <c r="L31" s="949">
        <f>COUNTIFS($D$57:$D$60,"&lt;=47,1")</f>
        <v>1</v>
      </c>
      <c r="M31" s="949">
        <f>COUNTIFS($E$57:$E$60,"&lt;=47,1")</f>
        <v>0</v>
      </c>
      <c r="N31" s="949">
        <f>COUNTIFS($F$57:$F$60,"&lt;=47,1")</f>
        <v>0</v>
      </c>
      <c r="O31" s="949">
        <f>COUNTIFS($G$57:$G$60,"&lt;=47,1")</f>
        <v>0</v>
      </c>
      <c r="P31" s="949">
        <f>COUNTIFS($H$57:$H$60,"&lt;=47,1")</f>
        <v>2</v>
      </c>
      <c r="Q31" s="1163"/>
    </row>
    <row r="32" spans="1:26" ht="15" customHeight="1" x14ac:dyDescent="0.2">
      <c r="A32" s="1131">
        <v>3</v>
      </c>
      <c r="B32" s="1131" t="s">
        <v>28</v>
      </c>
      <c r="C32" s="1130" t="s">
        <v>1789</v>
      </c>
      <c r="D32" s="1099">
        <v>49.5</v>
      </c>
      <c r="E32" s="1099">
        <v>48.05</v>
      </c>
      <c r="F32" s="1111">
        <v>51.4</v>
      </c>
      <c r="G32" s="1099">
        <v>52.577191780027846</v>
      </c>
      <c r="H32" s="1877">
        <v>41</v>
      </c>
      <c r="I32" s="1088"/>
      <c r="J32" s="1033" t="s">
        <v>2633</v>
      </c>
      <c r="K32" s="1169" t="s">
        <v>2632</v>
      </c>
      <c r="L32" s="949">
        <f>COUNTIFS($D$57:$D$60,"&gt;47",$D$57:$D$60,"&lt;=52,1")</f>
        <v>0</v>
      </c>
      <c r="M32" s="949">
        <f>COUNTIFS($E$57:$E$60,"&gt;47",$E$57:$E$60,"&lt;=52,1")</f>
        <v>2</v>
      </c>
      <c r="N32" s="949">
        <f>COUNTIFS($F$57:$F$60,"&gt;47",$F$57:$F$60,"&lt;=52,1")</f>
        <v>1</v>
      </c>
      <c r="O32" s="949">
        <f>COUNTIFS($G$57:$G$60,"&gt;47",$G$57:$G$60,"&lt;=52,1")</f>
        <v>1</v>
      </c>
      <c r="P32" s="949">
        <f>COUNTIFS($H$57:$H$60,"&gt;47",$H$57:$H$60,"&lt;=52,1")</f>
        <v>2</v>
      </c>
      <c r="Q32" s="1163"/>
    </row>
    <row r="33" spans="1:26" ht="15" customHeight="1" x14ac:dyDescent="0.2">
      <c r="A33" s="1131">
        <v>3</v>
      </c>
      <c r="B33" s="1131" t="s">
        <v>2712</v>
      </c>
      <c r="C33" s="1130" t="s">
        <v>2488</v>
      </c>
      <c r="D33" s="1099" t="s">
        <v>501</v>
      </c>
      <c r="E33" s="1099">
        <v>52.83</v>
      </c>
      <c r="F33" s="1111">
        <v>49.25</v>
      </c>
      <c r="G33" s="1099">
        <v>49.499621969860854</v>
      </c>
      <c r="H33" s="1853" t="s">
        <v>501</v>
      </c>
      <c r="I33" s="1088"/>
      <c r="J33" s="1033" t="s">
        <v>2631</v>
      </c>
      <c r="K33" s="850" t="s">
        <v>2630</v>
      </c>
      <c r="L33" s="949">
        <f>COUNTIFS($D$57:$D$60,"&gt;52",$D$57:$D$60,"&lt;=59,1")</f>
        <v>3</v>
      </c>
      <c r="M33" s="949">
        <f>COUNTIFS($E$57:$E$60,"&gt;52",$E$57:$E$60,"&lt;=59,1")</f>
        <v>2</v>
      </c>
      <c r="N33" s="949">
        <f>COUNTIFS($F$57:$F$60,"&gt;52",$F$57:$F$60,"&lt;=59,1")</f>
        <v>3</v>
      </c>
      <c r="O33" s="949">
        <f>COUNTIFS($G$57:$G$60,"&gt;52",$G$57:$G$60,"&lt;=59,1")</f>
        <v>3</v>
      </c>
      <c r="P33" s="949">
        <f>COUNTIFS($H$57:$H$60,"&gt;52",$H$57:$H$60,"&lt;=59,1")</f>
        <v>0</v>
      </c>
      <c r="Q33" s="1163"/>
    </row>
    <row r="34" spans="1:26" ht="15" customHeight="1" x14ac:dyDescent="0.2">
      <c r="A34" s="1131">
        <v>3</v>
      </c>
      <c r="B34" s="1131" t="s">
        <v>33</v>
      </c>
      <c r="C34" s="1130" t="s">
        <v>2487</v>
      </c>
      <c r="D34" s="1099" t="s">
        <v>501</v>
      </c>
      <c r="E34" s="1099">
        <v>50.27</v>
      </c>
      <c r="F34" s="1111">
        <v>48.49</v>
      </c>
      <c r="G34" s="1099">
        <v>49.499621969860854</v>
      </c>
      <c r="H34" s="1853" t="s">
        <v>501</v>
      </c>
      <c r="I34" s="1088"/>
      <c r="J34" s="1033" t="s">
        <v>2628</v>
      </c>
      <c r="K34" s="1168" t="s">
        <v>2627</v>
      </c>
      <c r="L34" s="949">
        <f>COUNTIFS($D$57:$D$60,"&gt;59",$D$57:$D$60,"&lt;=63,1")</f>
        <v>0</v>
      </c>
      <c r="M34" s="949">
        <f>COUNTIFS($E$57:$E$60,"&gt;59",$E$57:$E$60,"&lt;=63,1")</f>
        <v>0</v>
      </c>
      <c r="N34" s="949">
        <f>COUNTIFS($F$57:$F$60,"&gt;59",$F$57:$F$60,"&lt;=63,1")</f>
        <v>0</v>
      </c>
      <c r="O34" s="949">
        <f>COUNTIFS($G$57:$G$60,"&gt;59",$G$57:$G$60,"&lt;=63,1")</f>
        <v>0</v>
      </c>
      <c r="P34" s="949">
        <f>COUNTIFS($H$57:$H$60,"&gt;59",$H$57:$H$60,"&lt;=63,1")</f>
        <v>0</v>
      </c>
      <c r="Q34" s="1163"/>
    </row>
    <row r="35" spans="1:26" ht="15" customHeight="1" x14ac:dyDescent="0.2">
      <c r="A35" s="1131">
        <v>3</v>
      </c>
      <c r="B35" s="1131" t="s">
        <v>39</v>
      </c>
      <c r="C35" s="1130" t="s">
        <v>2484</v>
      </c>
      <c r="D35" s="1099" t="s">
        <v>501</v>
      </c>
      <c r="E35" s="1099">
        <v>49.71</v>
      </c>
      <c r="F35" s="1111">
        <v>48.9</v>
      </c>
      <c r="G35" s="1099">
        <v>49.499621969860854</v>
      </c>
      <c r="H35" s="1853" t="s">
        <v>501</v>
      </c>
      <c r="I35" s="1088"/>
      <c r="J35" s="1033" t="s">
        <v>2626</v>
      </c>
      <c r="K35" s="848" t="s">
        <v>2625</v>
      </c>
      <c r="L35" s="949">
        <f>COUNTIFS($D$57:$D$60,"&gt;63",$D$57:$D$60,"&lt;=67,1")</f>
        <v>0</v>
      </c>
      <c r="M35" s="949">
        <f>COUNTIFS($E$57:$E$60,"&gt;63",$E$57:$E$60,"&lt;=67,1")</f>
        <v>0</v>
      </c>
      <c r="N35" s="949">
        <f>COUNTIFS($F$57:$F$60,"&gt;63",$F$57:$F$60,"&lt;=67,1")</f>
        <v>0</v>
      </c>
      <c r="O35" s="949">
        <f>COUNTIFS($G$57:$G$60,"&gt;63",$G$57:$G$60,"&lt;=67,1")</f>
        <v>0</v>
      </c>
      <c r="P35" s="949">
        <f>COUNTIFS($H$57:$H$60,"&gt;63",$H$57:$H$60,"&lt;=67,1")</f>
        <v>0</v>
      </c>
      <c r="Q35" s="1163"/>
    </row>
    <row r="36" spans="1:26" ht="15" customHeight="1" x14ac:dyDescent="0.2">
      <c r="A36" s="1131">
        <v>3</v>
      </c>
      <c r="B36" s="1131" t="s">
        <v>2711</v>
      </c>
      <c r="C36" s="1130" t="s">
        <v>2483</v>
      </c>
      <c r="D36" s="1099" t="s">
        <v>501</v>
      </c>
      <c r="E36" s="1099">
        <v>48.3</v>
      </c>
      <c r="F36" s="1111">
        <v>51.35</v>
      </c>
      <c r="G36" s="1099">
        <v>51.243756327225967</v>
      </c>
      <c r="H36" s="1853" t="s">
        <v>501</v>
      </c>
      <c r="I36" s="1088"/>
      <c r="J36" s="1033" t="s">
        <v>2624</v>
      </c>
      <c r="K36" s="1164" t="s">
        <v>2623</v>
      </c>
      <c r="L36" s="949">
        <f>COUNTIFS($D$57:$D$60,"&gt;67")</f>
        <v>0</v>
      </c>
      <c r="M36" s="949">
        <f>COUNTIFS($E$57:$E$60,"&gt;67")</f>
        <v>0</v>
      </c>
      <c r="N36" s="949">
        <f>COUNTIFS($F$57:$F$60,"&gt;67")</f>
        <v>0</v>
      </c>
      <c r="O36" s="949">
        <f>COUNTIFS($G$57:$G$60,"&gt;67")</f>
        <v>0</v>
      </c>
      <c r="P36" s="949">
        <f>COUNTIFS($H$57:$H$60,"&gt;67")</f>
        <v>0</v>
      </c>
      <c r="Q36" s="1163"/>
    </row>
    <row r="37" spans="1:26" ht="15" customHeight="1" thickBot="1" x14ac:dyDescent="0.25">
      <c r="A37" s="1131">
        <v>3</v>
      </c>
      <c r="B37" s="1131" t="s">
        <v>30</v>
      </c>
      <c r="C37" s="1130" t="s">
        <v>2482</v>
      </c>
      <c r="D37" s="1099">
        <v>45.9</v>
      </c>
      <c r="E37" s="1099">
        <v>47.1</v>
      </c>
      <c r="F37" s="1111">
        <v>50.8</v>
      </c>
      <c r="G37" s="1099">
        <v>50.099621969860863</v>
      </c>
      <c r="H37" s="1877">
        <v>43</v>
      </c>
      <c r="I37" s="1088"/>
      <c r="J37" s="1162" t="s">
        <v>361</v>
      </c>
      <c r="K37" s="1161"/>
      <c r="L37" s="1160">
        <f>SUM(L31:L36)</f>
        <v>4</v>
      </c>
      <c r="M37" s="1160">
        <f>SUM(M31:M36)</f>
        <v>4</v>
      </c>
      <c r="N37" s="1160">
        <f>SUM(N31:N36)</f>
        <v>4</v>
      </c>
      <c r="O37" s="1160">
        <f>SUM(O31:O36)</f>
        <v>4</v>
      </c>
      <c r="P37" s="1159">
        <f>SUM(P31:P36)</f>
        <v>4</v>
      </c>
      <c r="Q37" s="1158"/>
    </row>
    <row r="38" spans="1:26" ht="15" customHeight="1" thickBot="1" x14ac:dyDescent="0.25">
      <c r="A38" s="1131">
        <v>3</v>
      </c>
      <c r="B38" s="1131" t="s">
        <v>31</v>
      </c>
      <c r="C38" s="1130" t="s">
        <v>2482</v>
      </c>
      <c r="D38" s="1099">
        <v>46.62</v>
      </c>
      <c r="E38" s="1099">
        <v>49.89</v>
      </c>
      <c r="F38" s="1111">
        <v>50.04</v>
      </c>
      <c r="G38" s="1099">
        <v>51.650599470293557</v>
      </c>
      <c r="H38" s="1877">
        <v>47</v>
      </c>
      <c r="I38" s="1088"/>
      <c r="J38" s="34"/>
      <c r="K38" s="34"/>
      <c r="L38" s="34"/>
      <c r="M38" s="34"/>
      <c r="N38" s="34"/>
    </row>
    <row r="39" spans="1:26" ht="15" customHeight="1" x14ac:dyDescent="0.2">
      <c r="A39" s="1131">
        <v>3</v>
      </c>
      <c r="B39" s="1131" t="s">
        <v>2710</v>
      </c>
      <c r="C39" s="1130" t="s">
        <v>2482</v>
      </c>
      <c r="D39" s="1099" t="s">
        <v>501</v>
      </c>
      <c r="E39" s="1099">
        <v>52.07</v>
      </c>
      <c r="F39" s="1111">
        <v>49.25</v>
      </c>
      <c r="G39" s="1099">
        <v>51.470863301178213</v>
      </c>
      <c r="H39" s="1853" t="s">
        <v>501</v>
      </c>
      <c r="I39" s="1088"/>
      <c r="J39" s="1176" t="s">
        <v>357</v>
      </c>
      <c r="K39" s="1175"/>
      <c r="L39" s="1174">
        <v>2007</v>
      </c>
      <c r="M39" s="1174">
        <v>2008</v>
      </c>
      <c r="N39" s="1174">
        <v>2009</v>
      </c>
      <c r="O39" s="1174">
        <v>2010</v>
      </c>
      <c r="P39" s="1173">
        <v>2011</v>
      </c>
      <c r="Q39" s="1172"/>
    </row>
    <row r="40" spans="1:26" ht="15" customHeight="1" x14ac:dyDescent="0.2">
      <c r="A40" s="1131">
        <v>3</v>
      </c>
      <c r="B40" s="1131" t="s">
        <v>2709</v>
      </c>
      <c r="C40" s="1130" t="s">
        <v>2481</v>
      </c>
      <c r="D40" s="1099" t="s">
        <v>501</v>
      </c>
      <c r="E40" s="1099">
        <v>55.05</v>
      </c>
      <c r="F40" s="1111">
        <v>54.69</v>
      </c>
      <c r="G40" s="1099">
        <v>56.305783252508292</v>
      </c>
      <c r="H40" s="1853" t="s">
        <v>501</v>
      </c>
      <c r="I40" s="1088"/>
      <c r="J40" s="1033" t="s">
        <v>2637</v>
      </c>
      <c r="K40" s="1171" t="s">
        <v>2636</v>
      </c>
      <c r="L40" s="949">
        <f>COUNTIFS($D$61:$D$153,"&lt;=47,1")</f>
        <v>0</v>
      </c>
      <c r="M40" s="949">
        <f>COUNTIFS($E$61:$E$153,"&lt;=47,1")</f>
        <v>1</v>
      </c>
      <c r="N40" s="949">
        <f>COUNTIFS($F$61:$F$153,"&lt;=47,1")</f>
        <v>1</v>
      </c>
      <c r="O40" s="949">
        <f>COUNTIFS($G$61:$G$153,"&lt;=47,1")</f>
        <v>1</v>
      </c>
      <c r="P40" s="949">
        <f>COUNTIFS($H$61:$H$153,"&lt;=47,1")</f>
        <v>8</v>
      </c>
    </row>
    <row r="41" spans="1:26" ht="15" customHeight="1" x14ac:dyDescent="0.2">
      <c r="A41" s="1131">
        <v>3</v>
      </c>
      <c r="B41" s="1131" t="s">
        <v>2708</v>
      </c>
      <c r="C41" s="1130" t="s">
        <v>2480</v>
      </c>
      <c r="D41" s="1099" t="s">
        <v>501</v>
      </c>
      <c r="E41" s="1099">
        <v>48.65</v>
      </c>
      <c r="F41" s="1111">
        <v>49.69</v>
      </c>
      <c r="G41" s="1099">
        <v>49.499621969860854</v>
      </c>
      <c r="H41" s="1853" t="s">
        <v>501</v>
      </c>
      <c r="I41" s="1088"/>
      <c r="J41" s="1033" t="s">
        <v>2633</v>
      </c>
      <c r="K41" s="1169" t="s">
        <v>2632</v>
      </c>
      <c r="L41" s="949">
        <f>COUNTIFS($D$61:$D$153,"&gt;47",$D$61:$D$153,"&lt;=52,1")</f>
        <v>1</v>
      </c>
      <c r="M41" s="949">
        <f>COUNTIFS($E$61:$E$153,"&gt;47",$E$61:$E$153,"&lt;=52,1")</f>
        <v>3</v>
      </c>
      <c r="N41" s="949">
        <f>COUNTIFS($F$61:$F$153,"&gt;47",$F$61:$F$153,"&lt;=52,1")</f>
        <v>2</v>
      </c>
      <c r="O41" s="949">
        <f>COUNTIFS($G$61:$G$153,"&gt;47",$G$61:$G$153,"&lt;=52,1")</f>
        <v>5</v>
      </c>
      <c r="P41" s="949">
        <f>COUNTIFS($H$61:$H$153,"&gt;47",$H$61:$H$153,"&lt;=52,1")</f>
        <v>15</v>
      </c>
      <c r="Q41" s="1163"/>
    </row>
    <row r="42" spans="1:26" ht="15" customHeight="1" x14ac:dyDescent="0.2">
      <c r="A42" s="1131">
        <v>3</v>
      </c>
      <c r="B42" s="1131" t="s">
        <v>40</v>
      </c>
      <c r="C42" s="1130" t="s">
        <v>2479</v>
      </c>
      <c r="D42" s="1099" t="s">
        <v>501</v>
      </c>
      <c r="E42" s="1099">
        <v>52.1</v>
      </c>
      <c r="F42" s="1111">
        <v>53.15</v>
      </c>
      <c r="G42" s="1099">
        <v>52.194733827658666</v>
      </c>
      <c r="H42" s="1853" t="s">
        <v>501</v>
      </c>
      <c r="I42" s="1088"/>
      <c r="J42" s="1033" t="s">
        <v>2631</v>
      </c>
      <c r="K42" s="850" t="s">
        <v>2630</v>
      </c>
      <c r="L42" s="949">
        <f>COUNTIFS($D$61:$D$153,"&gt;52",$D$61:$D$153,"&lt;=59,1")</f>
        <v>9</v>
      </c>
      <c r="M42" s="949">
        <f>COUNTIFS($E$61:$E$153,"&gt;52",$E$61:$E$153,"&lt;=59,1")</f>
        <v>14</v>
      </c>
      <c r="N42" s="949">
        <f>COUNTIFS($F$61:$F$153,"&gt;52",$F$61:$F$153,"&lt;=59,1")</f>
        <v>6</v>
      </c>
      <c r="O42" s="949">
        <f>COUNTIFS($G$61:$G$153,"&gt;52",$G$61:$G$153,"&lt;=59,1")</f>
        <v>10</v>
      </c>
      <c r="P42" s="949">
        <f>COUNTIFS($H$61:$H$153,"&gt;52",$H$61:$H$153,"&lt;=59,1")</f>
        <v>11</v>
      </c>
      <c r="Q42" s="1163"/>
    </row>
    <row r="43" spans="1:26" ht="15" customHeight="1" x14ac:dyDescent="0.2">
      <c r="A43" s="1131">
        <v>3</v>
      </c>
      <c r="B43" s="1131" t="s">
        <v>41</v>
      </c>
      <c r="C43" s="1130" t="s">
        <v>2707</v>
      </c>
      <c r="D43" s="1099" t="s">
        <v>501</v>
      </c>
      <c r="E43" s="1099">
        <v>49.95</v>
      </c>
      <c r="F43" s="1111">
        <v>47.7</v>
      </c>
      <c r="G43" s="1099">
        <v>52.654054675476445</v>
      </c>
      <c r="H43" s="1853" t="s">
        <v>501</v>
      </c>
      <c r="I43" s="1088"/>
      <c r="J43" s="1033" t="s">
        <v>2628</v>
      </c>
      <c r="K43" s="1168" t="s">
        <v>2627</v>
      </c>
      <c r="L43" s="949">
        <f>COUNTIFS($D$61:$D$153,"&gt;59",$D$61:$D$153,"&lt;=63,1")</f>
        <v>9</v>
      </c>
      <c r="M43" s="949">
        <f>COUNTIFS($E$61:$E$153,"&gt;59",$E$61:$E$153,"&lt;=63,1")</f>
        <v>19</v>
      </c>
      <c r="N43" s="949">
        <f>COUNTIFS($F$61:$F$153,"&gt;59",$F$61:$F$153,"&lt;=63,1")</f>
        <v>10</v>
      </c>
      <c r="O43" s="949">
        <f>COUNTIFS($G$61:$G$153,"&gt;59",$G$61:$G$153,"&lt;=63,1")</f>
        <v>21</v>
      </c>
      <c r="P43" s="949">
        <f>COUNTIFS($H$61:$H$153,"&gt;59",$H$61:$H$153,"&lt;=63,1")</f>
        <v>2</v>
      </c>
      <c r="Q43" s="1163"/>
    </row>
    <row r="44" spans="1:26" ht="15" customHeight="1" x14ac:dyDescent="0.2">
      <c r="A44" s="1131">
        <v>3</v>
      </c>
      <c r="B44" s="1131" t="s">
        <v>2706</v>
      </c>
      <c r="C44" s="1130" t="s">
        <v>2477</v>
      </c>
      <c r="D44" s="1099" t="s">
        <v>501</v>
      </c>
      <c r="E44" s="1099">
        <v>55.97</v>
      </c>
      <c r="F44" s="1111">
        <v>56.67</v>
      </c>
      <c r="G44" s="1099">
        <v>56.416437995190748</v>
      </c>
      <c r="H44" s="1853" t="s">
        <v>501</v>
      </c>
      <c r="I44" s="1088"/>
      <c r="J44" s="1033" t="s">
        <v>2626</v>
      </c>
      <c r="K44" s="848" t="s">
        <v>2625</v>
      </c>
      <c r="L44" s="949">
        <f>COUNTIFS($D$61:$D$153,"&gt;63",$D$61:$D$153,"&lt;=67,1")</f>
        <v>7</v>
      </c>
      <c r="M44" s="949">
        <f>COUNTIFS($E$61:$E$153,"&gt;63",$E$61:$E$153,"&lt;=67,1")</f>
        <v>13</v>
      </c>
      <c r="N44" s="949">
        <f>COUNTIFS($F$61:$F$153,"&gt;63",$F$61:$F$153,"&lt;=67,1")</f>
        <v>28</v>
      </c>
      <c r="O44" s="949">
        <f>COUNTIFS($G$61:$G$153,"&gt;63",$G$61:$G$153,"&lt;=67,1")</f>
        <v>33</v>
      </c>
      <c r="P44" s="949">
        <f>COUNTIFS($H$61:$H$153,"&gt;63",$H$61:$H$153,"&lt;=67,1")</f>
        <v>2</v>
      </c>
      <c r="Q44" s="1163"/>
    </row>
    <row r="45" spans="1:26" ht="15" customHeight="1" x14ac:dyDescent="0.2">
      <c r="A45" s="1131">
        <v>3</v>
      </c>
      <c r="B45" s="1131" t="s">
        <v>2705</v>
      </c>
      <c r="C45" s="1130" t="s">
        <v>2476</v>
      </c>
      <c r="D45" s="1099" t="s">
        <v>501</v>
      </c>
      <c r="E45" s="1099">
        <v>54.08</v>
      </c>
      <c r="F45" s="1111">
        <v>50.2</v>
      </c>
      <c r="G45" s="1099">
        <v>50.892778826793275</v>
      </c>
      <c r="H45" s="1853" t="s">
        <v>501</v>
      </c>
      <c r="I45" s="1088"/>
      <c r="J45" s="1033" t="s">
        <v>2624</v>
      </c>
      <c r="K45" s="1164" t="s">
        <v>2623</v>
      </c>
      <c r="L45" s="949">
        <f>COUNTIFS($D$61:$D$153,"&gt;67")</f>
        <v>2</v>
      </c>
      <c r="M45" s="949">
        <f>COUNTIFS($E$61:$E$153,"&gt;67")</f>
        <v>10</v>
      </c>
      <c r="N45" s="949">
        <f>COUNTIFS($F$61:$F$153,"&gt;67")</f>
        <v>35</v>
      </c>
      <c r="O45" s="949">
        <f>COUNTIFS($G$61:$G$153,"&gt;67")</f>
        <v>16</v>
      </c>
      <c r="P45" s="949">
        <f>COUNTIFS($H$61:$H$153,"&gt;67")</f>
        <v>0</v>
      </c>
      <c r="Q45" s="1163"/>
    </row>
    <row r="46" spans="1:26" ht="15" customHeight="1" thickBot="1" x14ac:dyDescent="0.25">
      <c r="A46" s="1131">
        <v>3</v>
      </c>
      <c r="B46" s="1206" t="s">
        <v>2704</v>
      </c>
      <c r="C46" s="1130"/>
      <c r="D46" s="1096" t="s">
        <v>501</v>
      </c>
      <c r="E46" s="1099">
        <v>50.34</v>
      </c>
      <c r="F46" s="1111" t="s">
        <v>501</v>
      </c>
      <c r="G46" s="1099" t="s">
        <v>501</v>
      </c>
      <c r="H46" s="1853" t="s">
        <v>501</v>
      </c>
      <c r="I46" s="1088"/>
      <c r="J46" s="1162" t="s">
        <v>354</v>
      </c>
      <c r="K46" s="1161"/>
      <c r="L46" s="1160">
        <f>SUM(L40:L45)</f>
        <v>28</v>
      </c>
      <c r="M46" s="1160">
        <f>SUM(M40:M45)</f>
        <v>60</v>
      </c>
      <c r="N46" s="1160">
        <f>SUM(N40:N45)</f>
        <v>82</v>
      </c>
      <c r="O46" s="1160">
        <f>SUM(O40:O45)</f>
        <v>86</v>
      </c>
      <c r="P46" s="1159">
        <f>SUM(P40:P45)</f>
        <v>38</v>
      </c>
      <c r="Q46" s="1158"/>
      <c r="S46" s="1177" t="s">
        <v>354</v>
      </c>
      <c r="Z46" s="1177" t="s">
        <v>362</v>
      </c>
    </row>
    <row r="47" spans="1:26" ht="15" customHeight="1" x14ac:dyDescent="0.2">
      <c r="A47" s="1131">
        <v>3</v>
      </c>
      <c r="B47" s="1131" t="s">
        <v>2703</v>
      </c>
      <c r="C47" s="1130" t="s">
        <v>2474</v>
      </c>
      <c r="D47" s="1099" t="s">
        <v>501</v>
      </c>
      <c r="E47" s="1099">
        <v>56.55</v>
      </c>
      <c r="F47" s="1111">
        <v>59</v>
      </c>
      <c r="G47" s="1099">
        <v>57.556716591060209</v>
      </c>
      <c r="H47" s="1853" t="s">
        <v>501</v>
      </c>
      <c r="I47" s="1088"/>
    </row>
    <row r="48" spans="1:26" ht="15" customHeight="1" thickBot="1" x14ac:dyDescent="0.25">
      <c r="A48" s="1131">
        <v>3</v>
      </c>
      <c r="B48" s="1131" t="s">
        <v>2702</v>
      </c>
      <c r="C48" s="1130" t="s">
        <v>2473</v>
      </c>
      <c r="D48" s="1882">
        <v>64.02</v>
      </c>
      <c r="E48" s="1099">
        <v>56.88</v>
      </c>
      <c r="F48" s="1111">
        <v>62</v>
      </c>
      <c r="G48" s="1099">
        <v>62.588284553563824</v>
      </c>
      <c r="H48" s="1853" t="s">
        <v>501</v>
      </c>
      <c r="I48" s="1088"/>
    </row>
    <row r="49" spans="1:26" ht="15" customHeight="1" x14ac:dyDescent="0.2">
      <c r="A49" s="1131">
        <v>3</v>
      </c>
      <c r="B49" s="1131" t="s">
        <v>2701</v>
      </c>
      <c r="C49" s="1130" t="s">
        <v>2472</v>
      </c>
      <c r="D49" s="1099">
        <v>53.83</v>
      </c>
      <c r="E49" s="1099">
        <v>51.35</v>
      </c>
      <c r="F49" s="1111">
        <v>51</v>
      </c>
      <c r="G49" s="1099">
        <v>52.236967424393498</v>
      </c>
      <c r="H49" s="1853" t="s">
        <v>501</v>
      </c>
      <c r="I49" s="1088"/>
      <c r="J49" s="1176" t="s">
        <v>357</v>
      </c>
      <c r="K49" s="1175"/>
      <c r="L49" s="1174">
        <v>2007</v>
      </c>
      <c r="M49" s="1174">
        <v>2008</v>
      </c>
      <c r="N49" s="1174">
        <v>2009</v>
      </c>
      <c r="O49" s="1174">
        <v>2010</v>
      </c>
      <c r="P49" s="1173">
        <v>2011</v>
      </c>
      <c r="Q49" s="1172"/>
      <c r="S49" s="1088"/>
      <c r="Z49" s="1088"/>
    </row>
    <row r="50" spans="1:26" ht="15" customHeight="1" x14ac:dyDescent="0.2">
      <c r="A50" s="1131">
        <v>3</v>
      </c>
      <c r="B50" s="1131" t="s">
        <v>2700</v>
      </c>
      <c r="C50" s="1130" t="s">
        <v>2699</v>
      </c>
      <c r="D50" s="1099" t="s">
        <v>501</v>
      </c>
      <c r="E50" s="1099">
        <v>46.5</v>
      </c>
      <c r="F50" s="1111">
        <v>49.74</v>
      </c>
      <c r="G50" s="1099">
        <v>55.089390888908582</v>
      </c>
      <c r="H50" s="1853" t="s">
        <v>501</v>
      </c>
      <c r="I50" s="1088"/>
      <c r="J50" s="1033" t="s">
        <v>2637</v>
      </c>
      <c r="K50" s="1171" t="s">
        <v>2636</v>
      </c>
      <c r="L50" s="949">
        <f>COUNTIFS($D$154:$D$208,"&lt;=47,1")</f>
        <v>0</v>
      </c>
      <c r="M50" s="949">
        <f>COUNTIFS($E$154:$E$208,"&lt;=47,1")</f>
        <v>1</v>
      </c>
      <c r="N50" s="949">
        <f>COUNTIFS($F$154:$F$208,"&lt;=47,1")</f>
        <v>1</v>
      </c>
      <c r="O50" s="949">
        <f>COUNTIFS($G$154:$G$208,"&lt;=47,1")</f>
        <v>0</v>
      </c>
      <c r="P50" s="949">
        <f>COUNTIFS($H$154:$H$208,"&lt;=47,1")</f>
        <v>2</v>
      </c>
      <c r="Q50" s="1163"/>
      <c r="S50" s="1088"/>
      <c r="Z50" s="1088"/>
    </row>
    <row r="51" spans="1:26" ht="15" customHeight="1" x14ac:dyDescent="0.2">
      <c r="A51" s="1131">
        <v>3</v>
      </c>
      <c r="B51" s="1131" t="s">
        <v>47</v>
      </c>
      <c r="C51" s="1130" t="s">
        <v>2469</v>
      </c>
      <c r="D51" s="1099">
        <v>45.9</v>
      </c>
      <c r="E51" s="1099">
        <v>48.65</v>
      </c>
      <c r="F51" s="1111">
        <v>51.65</v>
      </c>
      <c r="G51" s="1099">
        <v>52.170348636960256</v>
      </c>
      <c r="H51" s="1877">
        <v>43</v>
      </c>
      <c r="I51" s="1088"/>
      <c r="J51" s="1033" t="s">
        <v>2633</v>
      </c>
      <c r="K51" s="1169" t="s">
        <v>2632</v>
      </c>
      <c r="L51" s="949">
        <f>COUNTIFS($D$154:$D$208,"&gt;47",$D$154:$D$208,"&lt;=52,1")</f>
        <v>1</v>
      </c>
      <c r="M51" s="949">
        <f>COUNTIFS($E$154:$E$208,"&gt;47",$E$154:$E$208,"&lt;=52,1")</f>
        <v>3</v>
      </c>
      <c r="N51" s="949">
        <f>COUNTIFS($F$154:$F$208,"&gt;47",$F$154:$F$208,"&lt;=52,1")</f>
        <v>3</v>
      </c>
      <c r="O51" s="949">
        <f>COUNTIFS($G$154:$G$208,"&gt;47",$G$154:$G$208,"&lt;=52,1")</f>
        <v>3</v>
      </c>
      <c r="P51" s="949">
        <f>COUNTIFS($H$154:$H$208,"&gt;47",$H$154:$H$208,"&lt;=52,1")</f>
        <v>4</v>
      </c>
      <c r="Q51" s="1163"/>
      <c r="S51" s="1088"/>
      <c r="Z51" s="1088"/>
    </row>
    <row r="52" spans="1:26" ht="15" customHeight="1" x14ac:dyDescent="0.2">
      <c r="A52" s="1131">
        <v>3</v>
      </c>
      <c r="B52" s="1131" t="s">
        <v>2698</v>
      </c>
      <c r="C52" s="1130" t="s">
        <v>2468</v>
      </c>
      <c r="D52" s="1099" t="s">
        <v>501</v>
      </c>
      <c r="E52" s="1099">
        <v>49.74</v>
      </c>
      <c r="F52" s="1111">
        <v>50.04</v>
      </c>
      <c r="G52" s="1099">
        <v>52.443756327225969</v>
      </c>
      <c r="H52" s="1853" t="s">
        <v>501</v>
      </c>
      <c r="I52" s="1088"/>
      <c r="J52" s="1033" t="s">
        <v>2631</v>
      </c>
      <c r="K52" s="850" t="s">
        <v>2630</v>
      </c>
      <c r="L52" s="949">
        <f>COUNTIFS($D$154:$D$208,"&gt;52",$D$154:$D$208,"&lt;=59,1")</f>
        <v>14</v>
      </c>
      <c r="M52" s="949">
        <f>COUNTIFS($E$154:$E$208,"&gt;52",$E$154:$E$208,"&lt;=59,1")</f>
        <v>13</v>
      </c>
      <c r="N52" s="949">
        <f>COUNTIFS($F$154:$F$208,"&gt;52",$F$154:$F$208,"&lt;=59,1")</f>
        <v>15</v>
      </c>
      <c r="O52" s="949">
        <f>COUNTIFS($G$154:$G$208,"&gt;52",$G$154:$G$208,"&lt;=59,1")</f>
        <v>12</v>
      </c>
      <c r="P52" s="949">
        <f>COUNTIFS($H$154:$H$208,"&gt;52",$H$154:$H$208,"&lt;=59,1")</f>
        <v>13</v>
      </c>
      <c r="Q52" s="1163"/>
      <c r="S52" s="1088"/>
      <c r="Z52" s="1088"/>
    </row>
    <row r="53" spans="1:26" ht="15" customHeight="1" x14ac:dyDescent="0.2">
      <c r="A53" s="1131">
        <v>3</v>
      </c>
      <c r="B53" s="1131" t="s">
        <v>2697</v>
      </c>
      <c r="C53" s="1130" t="s">
        <v>2696</v>
      </c>
      <c r="D53" s="1099" t="s">
        <v>501</v>
      </c>
      <c r="E53" s="1099">
        <v>52.65</v>
      </c>
      <c r="F53" s="1111">
        <v>54.94</v>
      </c>
      <c r="G53" s="1099">
        <v>52.296688828524054</v>
      </c>
      <c r="H53" s="1853" t="s">
        <v>501</v>
      </c>
      <c r="I53" s="1088"/>
      <c r="J53" s="1033" t="s">
        <v>2628</v>
      </c>
      <c r="K53" s="1168" t="s">
        <v>2627</v>
      </c>
      <c r="L53" s="949">
        <f>COUNTIFS($D$154:$D$208,"&gt;59",$D$154:$D$208,"&lt;=63,1")</f>
        <v>8</v>
      </c>
      <c r="M53" s="949">
        <f>COUNTIFS($E$154:$E$208,"&gt;59",$E$154:$E$208,"&lt;=63,1")</f>
        <v>9</v>
      </c>
      <c r="N53" s="949">
        <f>COUNTIFS($F$154:$F$208,"&gt;59",$F$154:$F$208,"&lt;=63,1")</f>
        <v>7</v>
      </c>
      <c r="O53" s="949">
        <f>COUNTIFS($G$154:$G$208,"&gt;59",$G$154:$G$208,"&lt;=63,1")</f>
        <v>11</v>
      </c>
      <c r="P53" s="949">
        <f>COUNTIFS($H$154:$H$208,"&gt;59",$H$154:$H$208,"&lt;=63,1")</f>
        <v>4</v>
      </c>
      <c r="Q53" s="1163"/>
      <c r="S53" s="1088"/>
      <c r="Z53" s="1088"/>
    </row>
    <row r="54" spans="1:26" ht="15" customHeight="1" x14ac:dyDescent="0.2">
      <c r="A54" s="1131">
        <v>3</v>
      </c>
      <c r="B54" s="1131" t="s">
        <v>48</v>
      </c>
      <c r="C54" s="1132" t="s">
        <v>2466</v>
      </c>
      <c r="D54" s="1099" t="s">
        <v>501</v>
      </c>
      <c r="E54" s="1099" t="s">
        <v>501</v>
      </c>
      <c r="F54" s="1111">
        <v>51.19</v>
      </c>
      <c r="G54" s="1099">
        <v>52.443756327225969</v>
      </c>
      <c r="H54" s="1853" t="s">
        <v>501</v>
      </c>
      <c r="I54" s="1088"/>
      <c r="J54" s="1033" t="s">
        <v>2626</v>
      </c>
      <c r="K54" s="848" t="s">
        <v>2625</v>
      </c>
      <c r="L54" s="949">
        <f>COUNTIFS($D$154:$D$208,"&gt;63",$D$154:$D$208,"&lt;=67,1")</f>
        <v>4</v>
      </c>
      <c r="M54" s="949">
        <f>COUNTIFS($E$154:$E$208,"&gt;63",$E$154:$E$208,"&lt;=67,1")</f>
        <v>5</v>
      </c>
      <c r="N54" s="949">
        <f>COUNTIFS($F$154:$F$208,"&gt;63",$F$154:$F$208,"&lt;=67,1")</f>
        <v>6</v>
      </c>
      <c r="O54" s="949">
        <f>COUNTIFS($G$154:$G$208,"&gt;63",$G$154:$G$208,"&lt;=67,1")</f>
        <v>4</v>
      </c>
      <c r="P54" s="949">
        <f>COUNTIFS($H$154:$H$208,"&gt;63",$H$154:$H$208,"&lt;=67,1")</f>
        <v>3</v>
      </c>
      <c r="S54" s="1088"/>
      <c r="Z54" s="1088"/>
    </row>
    <row r="55" spans="1:26" ht="15" customHeight="1" x14ac:dyDescent="0.2">
      <c r="A55" s="1131">
        <v>3</v>
      </c>
      <c r="B55" s="1131" t="s">
        <v>2695</v>
      </c>
      <c r="C55" s="1130" t="s">
        <v>2465</v>
      </c>
      <c r="D55" s="1099" t="s">
        <v>501</v>
      </c>
      <c r="E55" s="1099">
        <v>56.09</v>
      </c>
      <c r="F55" s="1111">
        <v>54.98</v>
      </c>
      <c r="G55" s="1099">
        <v>55.587944924826203</v>
      </c>
      <c r="H55" s="1853" t="s">
        <v>501</v>
      </c>
      <c r="I55" s="1088"/>
      <c r="J55" s="1033" t="s">
        <v>2624</v>
      </c>
      <c r="K55" s="1164" t="s">
        <v>2623</v>
      </c>
      <c r="L55" s="949">
        <f>COUNTIFS($D$154:$D$208,"&gt;67")</f>
        <v>3</v>
      </c>
      <c r="M55" s="949">
        <f>COUNTIFS($E$154:$E$208,"&gt;67")</f>
        <v>18</v>
      </c>
      <c r="N55" s="949">
        <f>COUNTIFS($F$154:$F$208,"&gt;67")</f>
        <v>16</v>
      </c>
      <c r="O55" s="949">
        <f>COUNTIFS($G$154:$G$208,"&gt;67")</f>
        <v>19</v>
      </c>
      <c r="P55" s="949">
        <f>COUNTIFS($H$154:$H$208,"&gt;67")</f>
        <v>0</v>
      </c>
      <c r="Q55" s="1163"/>
      <c r="S55" s="1088"/>
      <c r="Z55" s="1088"/>
    </row>
    <row r="56" spans="1:26" ht="15" customHeight="1" thickBot="1" x14ac:dyDescent="0.25">
      <c r="A56" s="1131">
        <v>3</v>
      </c>
      <c r="B56" s="1131" t="s">
        <v>22</v>
      </c>
      <c r="C56" s="1130" t="s">
        <v>2694</v>
      </c>
      <c r="D56" s="1099">
        <v>48.05</v>
      </c>
      <c r="E56" s="1099">
        <v>48.05</v>
      </c>
      <c r="F56" s="1111">
        <v>48.65</v>
      </c>
      <c r="G56" s="1099">
        <v>50.892778826793275</v>
      </c>
      <c r="H56" s="1877">
        <v>44</v>
      </c>
      <c r="I56" s="1088"/>
      <c r="J56" s="1162" t="s">
        <v>362</v>
      </c>
      <c r="K56" s="1161"/>
      <c r="L56" s="1160">
        <f>SUM(L50:L55)</f>
        <v>30</v>
      </c>
      <c r="M56" s="1160">
        <f>SUM(M50:M55)</f>
        <v>49</v>
      </c>
      <c r="N56" s="1160">
        <f>SUM(N50:N55)</f>
        <v>48</v>
      </c>
      <c r="O56" s="1160">
        <f>SUM(O50:O55)</f>
        <v>49</v>
      </c>
      <c r="P56" s="1159">
        <f>SUM(P50:P55)</f>
        <v>26</v>
      </c>
      <c r="Q56" s="1158"/>
      <c r="S56" s="1088"/>
      <c r="Z56" s="1088"/>
    </row>
    <row r="57" spans="1:26" ht="15" customHeight="1" x14ac:dyDescent="0.2">
      <c r="A57" s="1205">
        <v>4</v>
      </c>
      <c r="B57" s="1205" t="s">
        <v>54</v>
      </c>
      <c r="C57" s="1204" t="s">
        <v>2320</v>
      </c>
      <c r="D57" s="1128">
        <v>52.25</v>
      </c>
      <c r="E57" s="1128">
        <v>50.68</v>
      </c>
      <c r="F57" s="1129">
        <v>55.17</v>
      </c>
      <c r="G57" s="1128">
        <v>52.715495421264308</v>
      </c>
      <c r="H57" s="1877">
        <v>42</v>
      </c>
      <c r="I57" s="1088"/>
      <c r="S57" s="1088"/>
      <c r="Z57" s="1088"/>
    </row>
    <row r="58" spans="1:26" ht="15" customHeight="1" thickBot="1" x14ac:dyDescent="0.25">
      <c r="A58" s="1205">
        <v>4</v>
      </c>
      <c r="B58" s="1205" t="s">
        <v>2693</v>
      </c>
      <c r="C58" s="1204" t="s">
        <v>2320</v>
      </c>
      <c r="D58" s="1099">
        <v>46.97</v>
      </c>
      <c r="E58" s="1099">
        <v>48.05</v>
      </c>
      <c r="F58" s="1111">
        <v>49.24</v>
      </c>
      <c r="G58" s="1099">
        <v>48.599232962252074</v>
      </c>
      <c r="H58" s="1881">
        <v>48</v>
      </c>
      <c r="I58" s="1088"/>
      <c r="S58" s="1088"/>
      <c r="Z58" s="1088"/>
    </row>
    <row r="59" spans="1:26" ht="15" customHeight="1" x14ac:dyDescent="0.2">
      <c r="A59" s="1205">
        <v>4</v>
      </c>
      <c r="B59" s="1205" t="s">
        <v>56</v>
      </c>
      <c r="C59" s="1204" t="s">
        <v>2320</v>
      </c>
      <c r="D59" s="1128">
        <v>54.26</v>
      </c>
      <c r="E59" s="1128">
        <v>52.85</v>
      </c>
      <c r="F59" s="1129">
        <v>56.61</v>
      </c>
      <c r="G59" s="1128">
        <v>55.028418346360397</v>
      </c>
      <c r="H59" s="1877">
        <v>46</v>
      </c>
      <c r="I59" s="1088"/>
      <c r="J59" s="1176" t="s">
        <v>357</v>
      </c>
      <c r="K59" s="1175"/>
      <c r="L59" s="1174">
        <v>2007</v>
      </c>
      <c r="M59" s="1174">
        <v>2008</v>
      </c>
      <c r="N59" s="1174">
        <v>2009</v>
      </c>
      <c r="O59" s="1174">
        <v>2010</v>
      </c>
      <c r="P59" s="1173">
        <v>2011</v>
      </c>
      <c r="Q59" s="1172"/>
      <c r="S59" s="1088"/>
      <c r="Z59" s="1088"/>
    </row>
    <row r="60" spans="1:26" ht="15" customHeight="1" x14ac:dyDescent="0.2">
      <c r="A60" s="1205">
        <v>4</v>
      </c>
      <c r="B60" s="1205" t="s">
        <v>57</v>
      </c>
      <c r="C60" s="1204" t="s">
        <v>2320</v>
      </c>
      <c r="D60" s="1099">
        <v>55.68</v>
      </c>
      <c r="E60" s="1099">
        <v>54.96</v>
      </c>
      <c r="F60" s="1111">
        <v>58.13</v>
      </c>
      <c r="G60" s="1099">
        <v>56.882947141126451</v>
      </c>
      <c r="H60" s="1881">
        <v>48</v>
      </c>
      <c r="I60" s="1088"/>
      <c r="J60" s="1033" t="s">
        <v>2637</v>
      </c>
      <c r="K60" s="1171" t="s">
        <v>2636</v>
      </c>
      <c r="L60" s="949">
        <f>COUNTIFS($D$209:$D$224,"&lt;=47,1")</f>
        <v>0</v>
      </c>
      <c r="M60" s="949">
        <f>COUNTIFS($E$209:$E$224,"&lt;=47,1")</f>
        <v>1</v>
      </c>
      <c r="N60" s="949">
        <f>COUNTIFS($F$209:$F$224,"&lt;=47,1")</f>
        <v>1</v>
      </c>
      <c r="O60" s="949">
        <f>COUNTIFS($G$209:$G$224,"&lt;=47,1")</f>
        <v>0</v>
      </c>
      <c r="P60" s="949">
        <f>COUNTIFS($H$209:$H$224,"&lt;=47,1")</f>
        <v>3</v>
      </c>
      <c r="Q60" s="1163"/>
      <c r="S60" s="1088"/>
      <c r="Z60" s="1088"/>
    </row>
    <row r="61" spans="1:26" ht="15" customHeight="1" x14ac:dyDescent="0.2">
      <c r="A61" s="1101">
        <v>5</v>
      </c>
      <c r="B61" s="1102" t="s">
        <v>2692</v>
      </c>
      <c r="C61" s="1100"/>
      <c r="D61" s="1099" t="s">
        <v>501</v>
      </c>
      <c r="E61" s="1128">
        <v>52.85</v>
      </c>
      <c r="F61" s="1111" t="s">
        <v>501</v>
      </c>
      <c r="G61" s="1099" t="s">
        <v>501</v>
      </c>
      <c r="H61" s="1853" t="s">
        <v>501</v>
      </c>
      <c r="I61" s="1088"/>
      <c r="J61" s="1033" t="s">
        <v>2633</v>
      </c>
      <c r="K61" s="1169" t="s">
        <v>2632</v>
      </c>
      <c r="L61" s="949">
        <f>COUNTIFS($D$209:$D$224,"&gt;47",$D$209:$D$224,"&lt;=52,1")</f>
        <v>1</v>
      </c>
      <c r="M61" s="949">
        <f>COUNTIFS($E$209:$E$224,"&gt;47",$E$209:$E$224,"&lt;=52,1")</f>
        <v>4</v>
      </c>
      <c r="N61" s="949">
        <f>COUNTIFS($F$209:$F$224,"&gt;47",$F$209:$F$224,"&lt;=52,1")</f>
        <v>2</v>
      </c>
      <c r="O61" s="949">
        <f>COUNTIFS($G$209:$G$224,"&gt;47",$G$209:$G$224,"&lt;=52,1")</f>
        <v>4</v>
      </c>
      <c r="P61" s="949">
        <f>COUNTIFS($H$209:$H$224,"&gt;47",$H$209:$H$224,"&lt;=52,1")</f>
        <v>1</v>
      </c>
      <c r="Q61" s="1163"/>
      <c r="S61" s="1088"/>
      <c r="Z61" s="1088"/>
    </row>
    <row r="62" spans="1:26" ht="15" customHeight="1" x14ac:dyDescent="0.2">
      <c r="A62" s="1101">
        <v>5</v>
      </c>
      <c r="B62" s="1102" t="s">
        <v>2691</v>
      </c>
      <c r="C62" s="1100"/>
      <c r="D62" s="1099" t="s">
        <v>501</v>
      </c>
      <c r="E62" s="1883">
        <v>60.61</v>
      </c>
      <c r="F62" s="1111" t="s">
        <v>501</v>
      </c>
      <c r="G62" s="1099" t="s">
        <v>501</v>
      </c>
      <c r="H62" s="1853" t="s">
        <v>501</v>
      </c>
      <c r="I62" s="1088"/>
      <c r="J62" s="1033" t="s">
        <v>2631</v>
      </c>
      <c r="K62" s="850" t="s">
        <v>2630</v>
      </c>
      <c r="L62" s="949">
        <f>COUNTIFS($D$209:$D$224,"&gt;52",$D$209:$D$224,"&lt;=59,1")</f>
        <v>5</v>
      </c>
      <c r="M62" s="949">
        <f>COUNTIFS($E$209:$E$224,"&gt;52",$E$209:$E$224,"&lt;=59,1")</f>
        <v>7</v>
      </c>
      <c r="N62" s="949">
        <f>COUNTIFS($F$209:$F$224,"&gt;52",$F$209:$F$224,"&lt;=59,1")</f>
        <v>9</v>
      </c>
      <c r="O62" s="949">
        <f>COUNTIFS($G$209:$G$224,"&gt;52",$G$209:$G$224,"&lt;=59,1")</f>
        <v>5</v>
      </c>
      <c r="P62" s="949">
        <f>COUNTIFS($H$209:$H$224,"&gt;52",$H$209:$H$224,"&lt;=59,1")</f>
        <v>0</v>
      </c>
      <c r="Q62" s="1163"/>
      <c r="S62" s="1088"/>
      <c r="Z62" s="1088"/>
    </row>
    <row r="63" spans="1:26" ht="15" customHeight="1" x14ac:dyDescent="0.2">
      <c r="A63" s="1101">
        <v>5</v>
      </c>
      <c r="B63" s="1102" t="s">
        <v>2690</v>
      </c>
      <c r="C63" s="1100"/>
      <c r="D63" s="1099" t="s">
        <v>501</v>
      </c>
      <c r="E63" s="1099">
        <v>49.5</v>
      </c>
      <c r="F63" s="1111" t="s">
        <v>501</v>
      </c>
      <c r="G63" s="1099" t="s">
        <v>501</v>
      </c>
      <c r="H63" s="1853" t="s">
        <v>501</v>
      </c>
      <c r="I63" s="1088"/>
      <c r="J63" s="1033" t="s">
        <v>2628</v>
      </c>
      <c r="K63" s="1168" t="s">
        <v>2627</v>
      </c>
      <c r="L63" s="949">
        <f>COUNTIFS($D$209:$D$224,"&gt;59",$D$209:$D$224,"&lt;=63,1")</f>
        <v>0</v>
      </c>
      <c r="M63" s="949">
        <f>COUNTIFS($E$209:$E$224,"&gt;59",$E$209:$E$224,"&lt;=63,1")</f>
        <v>0</v>
      </c>
      <c r="N63" s="949">
        <f>COUNTIFS($F$209:$F$224,"&gt;59",$F$209:$F$224,"&lt;=63,1")</f>
        <v>1</v>
      </c>
      <c r="O63" s="949">
        <f>COUNTIFS($G$209:$G$224,"&gt;59",$G$209:$G$224,"&lt;=63,1")</f>
        <v>2</v>
      </c>
      <c r="P63" s="949">
        <f>COUNTIFS($H$209:$H$224,"&gt;59",$H$209:$H$224,"&lt;=63,1")</f>
        <v>1</v>
      </c>
      <c r="Q63" s="1163"/>
      <c r="S63" s="1088"/>
      <c r="Z63" s="1088"/>
    </row>
    <row r="64" spans="1:26" ht="15" customHeight="1" x14ac:dyDescent="0.2">
      <c r="A64" s="1101">
        <v>5</v>
      </c>
      <c r="B64" s="1101" t="s">
        <v>79</v>
      </c>
      <c r="C64" s="1100" t="s">
        <v>2461</v>
      </c>
      <c r="D64" s="1200">
        <v>48.6</v>
      </c>
      <c r="E64" s="1200">
        <v>43.26</v>
      </c>
      <c r="F64" s="1203">
        <v>47.32</v>
      </c>
      <c r="G64" s="1200">
        <v>50.675553563774983</v>
      </c>
      <c r="H64" s="1877">
        <v>44</v>
      </c>
      <c r="I64" s="1088"/>
      <c r="J64" s="1033" t="s">
        <v>2626</v>
      </c>
      <c r="K64" s="848" t="s">
        <v>2625</v>
      </c>
      <c r="L64" s="949">
        <f>COUNTIFS($D$209:$D$224,"&gt;63",$D$209:$D$224,"&lt;=67,1")</f>
        <v>1</v>
      </c>
      <c r="M64" s="949">
        <f>COUNTIFS($E$209:$E$224,"&gt;63",$E$209:$E$224,"&lt;=67,1")</f>
        <v>1</v>
      </c>
      <c r="N64" s="949">
        <f>COUNTIFS($F$209:$F$224,"&gt;63",$F$209:$F$224,"&lt;=67,1")</f>
        <v>2</v>
      </c>
      <c r="O64" s="949">
        <f>COUNTIFS($G$209:$G$224,"&gt;63",$G$209:$G$224,"&lt;=67,1")</f>
        <v>2</v>
      </c>
      <c r="P64" s="949">
        <f>COUNTIFS($H$209:$H$224,"&gt;63",$H$209:$H$224,"&lt;=67,1")</f>
        <v>0</v>
      </c>
      <c r="Q64" s="1163"/>
      <c r="S64" s="1088"/>
      <c r="Z64" s="1088"/>
    </row>
    <row r="65" spans="1:26" ht="15" customHeight="1" x14ac:dyDescent="0.2">
      <c r="A65" s="1101">
        <v>5</v>
      </c>
      <c r="B65" s="1101" t="s">
        <v>80</v>
      </c>
      <c r="C65" s="1100" t="s">
        <v>2461</v>
      </c>
      <c r="D65" s="1143" t="s">
        <v>501</v>
      </c>
      <c r="E65" s="1141">
        <v>59.08</v>
      </c>
      <c r="F65" s="1142">
        <v>65.680000000000007</v>
      </c>
      <c r="G65" s="1141">
        <v>63.027389017924492</v>
      </c>
      <c r="H65" s="1877">
        <v>43</v>
      </c>
      <c r="I65" s="1088"/>
      <c r="J65" s="1033" t="s">
        <v>2624</v>
      </c>
      <c r="K65" s="1164" t="s">
        <v>2623</v>
      </c>
      <c r="L65" s="949">
        <f>COUNTIFS($D$209:$D$224,"&gt;67")</f>
        <v>2</v>
      </c>
      <c r="M65" s="949">
        <f>COUNTIFS($E$209:$E$224,"&gt;67")</f>
        <v>1</v>
      </c>
      <c r="N65" s="949">
        <f>COUNTIFS($F$209:$F$224,"&gt;67")</f>
        <v>0</v>
      </c>
      <c r="O65" s="949">
        <f>COUNTIFS($G$209:$G$224,"&gt;67")</f>
        <v>1</v>
      </c>
      <c r="P65" s="949">
        <f>COUNTIFS($H$209:$H$224,"&gt;67")</f>
        <v>0</v>
      </c>
      <c r="Q65" s="1163"/>
    </row>
    <row r="66" spans="1:26" ht="15" customHeight="1" thickBot="1" x14ac:dyDescent="0.25">
      <c r="A66" s="1101">
        <v>5</v>
      </c>
      <c r="B66" s="1101" t="s">
        <v>81</v>
      </c>
      <c r="C66" s="1100" t="s">
        <v>2461</v>
      </c>
      <c r="D66" s="1143" t="s">
        <v>501</v>
      </c>
      <c r="E66" s="1098">
        <v>60.61</v>
      </c>
      <c r="F66" s="1118">
        <v>65.040000000000006</v>
      </c>
      <c r="G66" s="1098">
        <v>65.19585432575289</v>
      </c>
      <c r="H66" s="1879">
        <v>54</v>
      </c>
      <c r="I66" s="1088"/>
      <c r="J66" s="1162" t="s">
        <v>363</v>
      </c>
      <c r="K66" s="1161"/>
      <c r="L66" s="1160">
        <f>SUM(L60:L65)</f>
        <v>9</v>
      </c>
      <c r="M66" s="1160">
        <f>SUM(M60:M65)</f>
        <v>14</v>
      </c>
      <c r="N66" s="1160">
        <f>SUM(N60:N65)</f>
        <v>15</v>
      </c>
      <c r="O66" s="1160">
        <f>SUM(O60:O65)</f>
        <v>14</v>
      </c>
      <c r="P66" s="1159">
        <f>SUM(P60:P65)</f>
        <v>5</v>
      </c>
      <c r="Q66" s="1158"/>
    </row>
    <row r="67" spans="1:26" ht="15" customHeight="1" x14ac:dyDescent="0.2">
      <c r="A67" s="1101">
        <v>5</v>
      </c>
      <c r="B67" s="1101" t="s">
        <v>82</v>
      </c>
      <c r="C67" s="1100" t="s">
        <v>2461</v>
      </c>
      <c r="D67" s="1200">
        <v>61.18</v>
      </c>
      <c r="E67" s="1200">
        <v>54.26</v>
      </c>
      <c r="F67" s="1203">
        <v>54.08</v>
      </c>
      <c r="G67" s="1200">
        <v>50.890398465328481</v>
      </c>
      <c r="H67" s="1879">
        <v>54</v>
      </c>
      <c r="I67" s="1088"/>
    </row>
    <row r="68" spans="1:26" ht="15" customHeight="1" x14ac:dyDescent="0.2">
      <c r="A68" s="1101">
        <v>5</v>
      </c>
      <c r="B68" s="1101" t="s">
        <v>83</v>
      </c>
      <c r="C68" s="1100" t="s">
        <v>2461</v>
      </c>
      <c r="D68" s="1143" t="s">
        <v>501</v>
      </c>
      <c r="E68" s="1143" t="s">
        <v>501</v>
      </c>
      <c r="F68" s="1142">
        <v>66.900000000000006</v>
      </c>
      <c r="G68" s="1141">
        <v>63.111495612753444</v>
      </c>
      <c r="H68" s="1853" t="s">
        <v>501</v>
      </c>
      <c r="I68" s="1088"/>
      <c r="S68" s="1177" t="s">
        <v>363</v>
      </c>
      <c r="Z68" s="1177" t="s">
        <v>364</v>
      </c>
    </row>
    <row r="69" spans="1:26" ht="15" customHeight="1" x14ac:dyDescent="0.2">
      <c r="A69" s="1101">
        <v>5</v>
      </c>
      <c r="B69" s="1101" t="s">
        <v>84</v>
      </c>
      <c r="C69" s="1100" t="s">
        <v>2461</v>
      </c>
      <c r="D69" s="1098">
        <v>67.23</v>
      </c>
      <c r="E69" s="1098">
        <v>64.2</v>
      </c>
      <c r="F69" s="1118">
        <v>65.52</v>
      </c>
      <c r="G69" s="1098">
        <v>64.809540611888053</v>
      </c>
      <c r="H69" s="1881">
        <v>52</v>
      </c>
      <c r="I69" s="1088"/>
    </row>
    <row r="70" spans="1:26" ht="15" customHeight="1" thickBot="1" x14ac:dyDescent="0.25">
      <c r="A70" s="1101">
        <v>5</v>
      </c>
      <c r="B70" s="1101" t="s">
        <v>85</v>
      </c>
      <c r="C70" s="1100" t="s">
        <v>2461</v>
      </c>
      <c r="D70" s="1098" t="s">
        <v>501</v>
      </c>
      <c r="E70" s="1098">
        <v>66.09</v>
      </c>
      <c r="F70" s="1118">
        <v>66.84</v>
      </c>
      <c r="G70" s="1098">
        <v>66.280267278987452</v>
      </c>
      <c r="H70" s="1879">
        <v>53</v>
      </c>
      <c r="I70" s="1088"/>
    </row>
    <row r="71" spans="1:26" ht="15" customHeight="1" x14ac:dyDescent="0.2">
      <c r="A71" s="1101">
        <v>5</v>
      </c>
      <c r="B71" s="1101" t="s">
        <v>86</v>
      </c>
      <c r="C71" s="1100" t="s">
        <v>2461</v>
      </c>
      <c r="D71" s="1143" t="s">
        <v>501</v>
      </c>
      <c r="E71" s="1143" t="s">
        <v>501</v>
      </c>
      <c r="F71" s="1142">
        <v>57.82</v>
      </c>
      <c r="G71" s="1141">
        <v>60.416383754955646</v>
      </c>
      <c r="H71" s="1853" t="s">
        <v>501</v>
      </c>
      <c r="I71" s="1088"/>
      <c r="J71" s="1176" t="s">
        <v>357</v>
      </c>
      <c r="K71" s="1175"/>
      <c r="L71" s="1174">
        <v>2007</v>
      </c>
      <c r="M71" s="1174">
        <v>2008</v>
      </c>
      <c r="N71" s="1174">
        <v>2009</v>
      </c>
      <c r="O71" s="1174">
        <v>2010</v>
      </c>
      <c r="P71" s="1173">
        <v>2011</v>
      </c>
      <c r="Q71" s="1172"/>
    </row>
    <row r="72" spans="1:26" ht="15" customHeight="1" x14ac:dyDescent="0.2">
      <c r="A72" s="1101">
        <v>5</v>
      </c>
      <c r="B72" s="1101" t="s">
        <v>87</v>
      </c>
      <c r="C72" s="1100" t="s">
        <v>2460</v>
      </c>
      <c r="D72" s="1201">
        <v>62.83</v>
      </c>
      <c r="E72" s="1201">
        <v>62.16</v>
      </c>
      <c r="F72" s="1202">
        <v>66</v>
      </c>
      <c r="G72" s="1201">
        <v>59.283002542388886</v>
      </c>
      <c r="H72" s="1853" t="s">
        <v>501</v>
      </c>
      <c r="I72" s="1088"/>
      <c r="J72" s="1033" t="s">
        <v>2637</v>
      </c>
      <c r="K72" s="1171" t="s">
        <v>2636</v>
      </c>
      <c r="L72" s="949">
        <f>COUNTIFS($D$225:$D$238,"&lt;=47,1")</f>
        <v>1</v>
      </c>
      <c r="M72" s="949">
        <f>COUNTIFS($E$225:$E$238,"&lt;=47,1")</f>
        <v>3</v>
      </c>
      <c r="N72" s="949">
        <f>COUNTIFS($F$225:$F$238,"&lt;=47,1")</f>
        <v>1</v>
      </c>
      <c r="O72" s="949">
        <f>COUNTIFS($G$225:$G$238,"&lt;=47,1")</f>
        <v>1</v>
      </c>
      <c r="P72" s="949">
        <f>COUNTIFS($H$225:$H$238,"&lt;=47,1")</f>
        <v>3</v>
      </c>
      <c r="Q72" s="1163"/>
    </row>
    <row r="73" spans="1:26" ht="15" customHeight="1" x14ac:dyDescent="0.2">
      <c r="A73" s="1101">
        <v>5</v>
      </c>
      <c r="B73" s="1101" t="s">
        <v>88</v>
      </c>
      <c r="C73" s="1100" t="s">
        <v>2459</v>
      </c>
      <c r="D73" s="1099" t="s">
        <v>501</v>
      </c>
      <c r="E73" s="1099">
        <v>60.45</v>
      </c>
      <c r="F73" s="1166">
        <v>68.180000000000007</v>
      </c>
      <c r="G73" s="1099">
        <v>61.402697468820477</v>
      </c>
      <c r="H73" s="1853" t="s">
        <v>501</v>
      </c>
      <c r="I73" s="1088"/>
      <c r="J73" s="1033" t="s">
        <v>2633</v>
      </c>
      <c r="K73" s="1169" t="s">
        <v>2632</v>
      </c>
      <c r="L73" s="949">
        <f>COUNTIFS($D$225:$D$238,"&gt;47",$D$225:$D$238,"&lt;=52,1")</f>
        <v>0</v>
      </c>
      <c r="M73" s="949">
        <f>COUNTIFS($E$225:$E$238,"&gt;47",$E$225:$E$238,"&lt;=52,1")</f>
        <v>5</v>
      </c>
      <c r="N73" s="949">
        <f>COUNTIFS($F$225:$F$238,"&gt;47",$F$225:$F$238,"&lt;=52,1")</f>
        <v>0</v>
      </c>
      <c r="O73" s="949">
        <f>COUNTIFS($G$225:$G$238,"&gt;47",$G$225:$G$238,"&lt;=52,1")</f>
        <v>1</v>
      </c>
      <c r="P73" s="949">
        <f>COUNTIFS($H$225:$H$238,"&gt;47",$H$225:$H$238,"&lt;=52,1")</f>
        <v>0</v>
      </c>
      <c r="Q73" s="1163"/>
    </row>
    <row r="74" spans="1:26" ht="15" customHeight="1" x14ac:dyDescent="0.2">
      <c r="A74" s="1101">
        <v>5</v>
      </c>
      <c r="B74" s="1101" t="s">
        <v>89</v>
      </c>
      <c r="C74" s="1100" t="s">
        <v>2458</v>
      </c>
      <c r="D74" s="1143" t="s">
        <v>501</v>
      </c>
      <c r="E74" s="1098">
        <v>61.69</v>
      </c>
      <c r="F74" s="1118">
        <v>61.72</v>
      </c>
      <c r="G74" s="1098">
        <v>64.093953565122618</v>
      </c>
      <c r="H74" s="1881">
        <v>51</v>
      </c>
      <c r="I74" s="1088"/>
      <c r="J74" s="1033" t="s">
        <v>2631</v>
      </c>
      <c r="K74" s="850" t="s">
        <v>2630</v>
      </c>
      <c r="L74" s="949">
        <f>COUNTIFS($D$225:$D$238,"&gt;52",$D$225:$D$238,"&lt;=59,1")</f>
        <v>2</v>
      </c>
      <c r="M74" s="949">
        <f>COUNTIFS($E$225:$E$238,"&gt;52",$E$225:$E$238,"&lt;=59,1")</f>
        <v>4</v>
      </c>
      <c r="N74" s="949">
        <f>COUNTIFS($F$225:$F$238,"&gt;52",$F$225:$F$238,"&lt;=59,1")</f>
        <v>7</v>
      </c>
      <c r="O74" s="949">
        <f>COUNTIFS($G$225:$G$238,"&gt;52",$G$225:$G$238,"&lt;=59,1")</f>
        <v>11</v>
      </c>
      <c r="P74" s="949">
        <f>COUNTIFS($H$225:$H$238,"&gt;52",$H$225:$H$238,"&lt;=59,1")</f>
        <v>0</v>
      </c>
      <c r="Q74" s="1163"/>
    </row>
    <row r="75" spans="1:26" ht="15" customHeight="1" x14ac:dyDescent="0.2">
      <c r="A75" s="1101">
        <v>5</v>
      </c>
      <c r="B75" s="1101" t="s">
        <v>90</v>
      </c>
      <c r="C75" s="1100" t="s">
        <v>2458</v>
      </c>
      <c r="D75" s="1099" t="s">
        <v>501</v>
      </c>
      <c r="E75" s="1099" t="s">
        <v>501</v>
      </c>
      <c r="F75" s="1884">
        <v>66.41</v>
      </c>
      <c r="G75" s="1099">
        <v>60.858563111455368</v>
      </c>
      <c r="H75" s="1853" t="s">
        <v>501</v>
      </c>
      <c r="I75" s="1088"/>
      <c r="J75" s="1033" t="s">
        <v>2628</v>
      </c>
      <c r="K75" s="1168" t="s">
        <v>2627</v>
      </c>
      <c r="L75" s="949">
        <f>COUNTIFS($D$225:$D$238,"&gt;59",$D$225:$D$238,"&lt;=63,1")</f>
        <v>0</v>
      </c>
      <c r="M75" s="949">
        <f>COUNTIFS($E$225:$E$238,"&gt;59",$E$225:$E$238,"&lt;=63,1")</f>
        <v>0</v>
      </c>
      <c r="N75" s="949">
        <f>COUNTIFS($F$225:$F$238,"&gt;59",$F$225:$F$238,"&lt;=63,1")</f>
        <v>4</v>
      </c>
      <c r="O75" s="949">
        <f>COUNTIFS($G$225:$G$238,"&gt;59",$G$225:$G$238,"&lt;=63,1")</f>
        <v>0</v>
      </c>
      <c r="P75" s="949">
        <f>COUNTIFS($H$225:$H$238,"&gt;59",$H$225:$H$238,"&lt;=63,1")</f>
        <v>0</v>
      </c>
      <c r="Q75" s="1163"/>
    </row>
    <row r="76" spans="1:26" ht="15" customHeight="1" x14ac:dyDescent="0.2">
      <c r="A76" s="1101">
        <v>5</v>
      </c>
      <c r="B76" s="1101" t="s">
        <v>91</v>
      </c>
      <c r="C76" s="1100" t="s">
        <v>2458</v>
      </c>
      <c r="D76" s="1099">
        <v>59.08</v>
      </c>
      <c r="E76" s="1885">
        <v>64.459999999999994</v>
      </c>
      <c r="F76" s="1884">
        <v>65.349999999999994</v>
      </c>
      <c r="G76" s="1099">
        <v>61.209540611888045</v>
      </c>
      <c r="H76" s="1877">
        <v>41</v>
      </c>
      <c r="I76" s="1088"/>
      <c r="J76" s="1033" t="s">
        <v>2626</v>
      </c>
      <c r="K76" s="848" t="s">
        <v>2625</v>
      </c>
      <c r="L76" s="949">
        <f>COUNTIFS($D$225:$D$238,"&gt;63",$D$225:$D$238,"&lt;=67,1")</f>
        <v>0</v>
      </c>
      <c r="M76" s="949">
        <f>COUNTIFS($E$225:$E$238,"&gt;63",$E$225:$E$238,"&lt;=67,1")</f>
        <v>0</v>
      </c>
      <c r="N76" s="949">
        <f>COUNTIFS($F$225:$F$238,"&gt;63",$F$225:$F$238,"&lt;=67,1")</f>
        <v>1</v>
      </c>
      <c r="O76" s="949">
        <f>COUNTIFS($G$225:$G$238,"&gt;63",$G$225:$G$238,"&lt;=67,1")</f>
        <v>0</v>
      </c>
      <c r="P76" s="949">
        <f>COUNTIFS($H$225:$H$238,"&gt;63",$H$225:$H$238,"&lt;=67,1")</f>
        <v>0</v>
      </c>
      <c r="Q76" s="1163"/>
    </row>
    <row r="77" spans="1:26" ht="15" customHeight="1" x14ac:dyDescent="0.2">
      <c r="A77" s="1101">
        <v>5</v>
      </c>
      <c r="B77" s="1101" t="s">
        <v>92</v>
      </c>
      <c r="C77" s="1100" t="s">
        <v>2458</v>
      </c>
      <c r="D77" s="1099">
        <v>61.81</v>
      </c>
      <c r="E77" s="1885">
        <v>64.28</v>
      </c>
      <c r="F77" s="1166">
        <v>67.92</v>
      </c>
      <c r="G77" s="1099">
        <v>61.651719968387781</v>
      </c>
      <c r="H77" s="1853" t="s">
        <v>501</v>
      </c>
      <c r="I77" s="1088"/>
      <c r="J77" s="1033" t="s">
        <v>2624</v>
      </c>
      <c r="K77" s="1164" t="s">
        <v>2623</v>
      </c>
      <c r="L77" s="949">
        <f>COUNTIFS($D$225:$D$238,"&gt;67")</f>
        <v>0</v>
      </c>
      <c r="M77" s="949">
        <f>COUNTIFS($E$225:$E$238,"&gt;67")</f>
        <v>0</v>
      </c>
      <c r="N77" s="949">
        <f>COUNTIFS($F$225:$F$238,"&gt;67")</f>
        <v>0</v>
      </c>
      <c r="O77" s="949">
        <f>COUNTIFS($G$225:$G$238,"&gt;67")</f>
        <v>0</v>
      </c>
      <c r="P77" s="949">
        <f>COUNTIFS($H$225:$H$238,"&gt;67")</f>
        <v>0</v>
      </c>
      <c r="Q77" s="1163"/>
    </row>
    <row r="78" spans="1:26" ht="15" customHeight="1" thickBot="1" x14ac:dyDescent="0.25">
      <c r="A78" s="1101">
        <v>5</v>
      </c>
      <c r="B78" s="1101" t="s">
        <v>93</v>
      </c>
      <c r="C78" s="1100" t="s">
        <v>2458</v>
      </c>
      <c r="D78" s="1099">
        <v>59.67</v>
      </c>
      <c r="E78" s="1885">
        <v>65.540000000000006</v>
      </c>
      <c r="F78" s="1142">
        <v>66.48</v>
      </c>
      <c r="G78" s="1099">
        <v>62.487110422055025</v>
      </c>
      <c r="H78" s="1881">
        <v>50</v>
      </c>
      <c r="I78" s="1088"/>
      <c r="J78" s="1162" t="s">
        <v>364</v>
      </c>
      <c r="K78" s="1161"/>
      <c r="L78" s="1160">
        <f>SUM(L72:L77)</f>
        <v>3</v>
      </c>
      <c r="M78" s="1160">
        <f>SUM(M72:M77)</f>
        <v>12</v>
      </c>
      <c r="N78" s="1160">
        <f>SUM(N72:N77)</f>
        <v>13</v>
      </c>
      <c r="O78" s="1160">
        <f>SUM(O72:O77)</f>
        <v>13</v>
      </c>
      <c r="P78" s="1159">
        <f>SUM(P72:P77)</f>
        <v>3</v>
      </c>
      <c r="Q78" s="1158"/>
    </row>
    <row r="79" spans="1:26" ht="15" customHeight="1" x14ac:dyDescent="0.2">
      <c r="A79" s="1102">
        <v>5</v>
      </c>
      <c r="B79" s="1102" t="s">
        <v>2689</v>
      </c>
      <c r="C79" s="1100" t="s">
        <v>2455</v>
      </c>
      <c r="D79" s="1143" t="s">
        <v>501</v>
      </c>
      <c r="E79" s="1143" t="s">
        <v>501</v>
      </c>
      <c r="F79" s="1142">
        <v>63.87</v>
      </c>
      <c r="G79" s="1141">
        <v>62.704652469685854</v>
      </c>
      <c r="H79" s="1853" t="s">
        <v>501</v>
      </c>
      <c r="I79" s="1088"/>
    </row>
    <row r="80" spans="1:26" ht="15" customHeight="1" thickBot="1" x14ac:dyDescent="0.25">
      <c r="A80" s="1102">
        <v>5</v>
      </c>
      <c r="B80" s="1102" t="s">
        <v>2688</v>
      </c>
      <c r="C80" s="1100" t="s">
        <v>2455</v>
      </c>
      <c r="D80" s="1143" t="s">
        <v>501</v>
      </c>
      <c r="E80" s="1098">
        <v>59.22</v>
      </c>
      <c r="F80" s="1118">
        <v>64.150000000000006</v>
      </c>
      <c r="G80" s="1098">
        <v>64.764428114051526</v>
      </c>
      <c r="H80" s="1853" t="s">
        <v>501</v>
      </c>
      <c r="I80" s="1088"/>
    </row>
    <row r="81" spans="1:26" ht="15" customHeight="1" x14ac:dyDescent="0.2">
      <c r="A81" s="1102">
        <v>5</v>
      </c>
      <c r="B81" s="1102" t="s">
        <v>2687</v>
      </c>
      <c r="C81" s="1100" t="s">
        <v>2455</v>
      </c>
      <c r="D81" s="1143" t="s">
        <v>501</v>
      </c>
      <c r="E81" s="1143" t="s">
        <v>501</v>
      </c>
      <c r="F81" s="1166">
        <v>67.86</v>
      </c>
      <c r="G81" s="1165">
        <v>68.333145540050424</v>
      </c>
      <c r="H81" s="1853" t="s">
        <v>501</v>
      </c>
      <c r="I81" s="1088"/>
      <c r="J81" s="1176" t="s">
        <v>357</v>
      </c>
      <c r="K81" s="1175"/>
      <c r="L81" s="1174">
        <v>2007</v>
      </c>
      <c r="M81" s="1174">
        <v>2008</v>
      </c>
      <c r="N81" s="1174">
        <v>2009</v>
      </c>
      <c r="O81" s="1174">
        <v>2010</v>
      </c>
      <c r="P81" s="1173">
        <v>2011</v>
      </c>
      <c r="Q81" s="1172"/>
    </row>
    <row r="82" spans="1:26" ht="15" customHeight="1" x14ac:dyDescent="0.2">
      <c r="A82" s="1102">
        <v>5</v>
      </c>
      <c r="B82" s="1102" t="s">
        <v>2686</v>
      </c>
      <c r="C82" s="1100" t="s">
        <v>2455</v>
      </c>
      <c r="D82" s="1099">
        <v>62.17</v>
      </c>
      <c r="E82" s="1099">
        <v>60.09</v>
      </c>
      <c r="F82" s="1111">
        <v>59.05</v>
      </c>
      <c r="G82" s="1099">
        <v>58.467930573446516</v>
      </c>
      <c r="H82" s="1879">
        <v>59</v>
      </c>
      <c r="I82" s="1088"/>
      <c r="J82" s="1033" t="s">
        <v>2637</v>
      </c>
      <c r="K82" s="1171" t="s">
        <v>2636</v>
      </c>
      <c r="L82" s="949">
        <f>COUNTIFS($D$239:$D$286,"&lt;=47,1")</f>
        <v>0</v>
      </c>
      <c r="M82" s="949">
        <f>COUNTIFS($E$239:$E$286,"&lt;=47,1")</f>
        <v>1</v>
      </c>
      <c r="N82" s="949">
        <f>COUNTIFS($F$239:$F$286,"&lt;=47,1")</f>
        <v>1</v>
      </c>
      <c r="O82" s="949">
        <f>COUNTIFS($G$239:$G$286,"&lt;=47,1")</f>
        <v>0</v>
      </c>
      <c r="P82" s="949">
        <f>COUNTIFS($H$239:$H$286,"&lt;=47,1")</f>
        <v>17</v>
      </c>
    </row>
    <row r="83" spans="1:26" ht="15" customHeight="1" x14ac:dyDescent="0.2">
      <c r="A83" s="1102">
        <v>5</v>
      </c>
      <c r="B83" s="1102" t="s">
        <v>2685</v>
      </c>
      <c r="C83" s="1100" t="s">
        <v>2455</v>
      </c>
      <c r="D83" s="1165">
        <v>68.14</v>
      </c>
      <c r="E83" s="1165">
        <v>68.47</v>
      </c>
      <c r="F83" s="1166">
        <v>70.58</v>
      </c>
      <c r="G83" s="1165">
        <v>67.890966183550688</v>
      </c>
      <c r="H83" s="1886">
        <v>65</v>
      </c>
      <c r="I83" s="1088"/>
      <c r="J83" s="1033" t="s">
        <v>2633</v>
      </c>
      <c r="K83" s="1169" t="s">
        <v>2632</v>
      </c>
      <c r="L83" s="949">
        <f>COUNTIFS($D$239:$D$286,"&gt;47",$D$239:$D$286,"&lt;=52,1")</f>
        <v>2</v>
      </c>
      <c r="M83" s="949">
        <f>COUNTIFS($E$239:$E$286,"&gt;47",$E$239:$E$286,"&lt;=52,1")</f>
        <v>7</v>
      </c>
      <c r="N83" s="949">
        <f>COUNTIFS($F$239:$F$286,"&gt;47",$F$239:$F$286,"&lt;=52,1")</f>
        <v>1</v>
      </c>
      <c r="O83" s="949">
        <f>COUNTIFS($G$239:$G$286,"&gt;47",$G$239:$G$286,"&lt;=52,1")</f>
        <v>2</v>
      </c>
      <c r="P83" s="949">
        <f>COUNTIFS($H$239:$H$286,"&gt;47",$H$239:$H$286,"&lt;=52,1")</f>
        <v>4</v>
      </c>
      <c r="Q83" s="1163"/>
    </row>
    <row r="84" spans="1:26" ht="15" customHeight="1" x14ac:dyDescent="0.2">
      <c r="A84" s="1102">
        <v>5</v>
      </c>
      <c r="B84" s="1102" t="s">
        <v>2684</v>
      </c>
      <c r="C84" s="1100" t="s">
        <v>2455</v>
      </c>
      <c r="D84" s="1165">
        <v>66.64</v>
      </c>
      <c r="E84" s="1165">
        <v>68.34</v>
      </c>
      <c r="F84" s="1166">
        <v>72.02</v>
      </c>
      <c r="G84" s="1165">
        <v>68.989011182685317</v>
      </c>
      <c r="H84" s="1853" t="s">
        <v>501</v>
      </c>
      <c r="I84" s="1088"/>
      <c r="J84" s="1033" t="s">
        <v>2631</v>
      </c>
      <c r="K84" s="850" t="s">
        <v>2630</v>
      </c>
      <c r="L84" s="949">
        <f>COUNTIFS($D$239:$D$286,"&gt;52",$D$239:$D$286,"&lt;=59,1")</f>
        <v>13</v>
      </c>
      <c r="M84" s="949">
        <f>COUNTIFS($E$239:$E$286,"&gt;52",$E$239:$E$286,"&lt;=59,1")</f>
        <v>22</v>
      </c>
      <c r="N84" s="949">
        <f>COUNTIFS($F$239:$F$286,"&gt;52",$F$239:$F$286,"&lt;=59,1")</f>
        <v>13</v>
      </c>
      <c r="O84" s="949">
        <f>COUNTIFS($G$239:$G$286,"&gt;52",$G$239:$G$286,"&lt;=59,1")</f>
        <v>20</v>
      </c>
      <c r="P84" s="949">
        <f>COUNTIFS($H$239:$H$286,"&gt;52",$H$239:$H$286,"&lt;=59,1")</f>
        <v>3</v>
      </c>
      <c r="Q84" s="1163"/>
    </row>
    <row r="85" spans="1:26" ht="15" customHeight="1" x14ac:dyDescent="0.2">
      <c r="A85" s="1102">
        <v>5</v>
      </c>
      <c r="B85" s="1102" t="s">
        <v>100</v>
      </c>
      <c r="C85" s="1100" t="s">
        <v>2455</v>
      </c>
      <c r="D85" s="1143" t="s">
        <v>501</v>
      </c>
      <c r="E85" s="1143" t="s">
        <v>501</v>
      </c>
      <c r="F85" s="1118">
        <v>69.239999999999995</v>
      </c>
      <c r="G85" s="1098">
        <v>65.644931065555312</v>
      </c>
      <c r="H85" s="1853" t="s">
        <v>501</v>
      </c>
      <c r="I85" s="1088"/>
      <c r="J85" s="1033" t="s">
        <v>2628</v>
      </c>
      <c r="K85" s="1168" t="s">
        <v>2627</v>
      </c>
      <c r="L85" s="949">
        <f>COUNTIFS($D$239:$D$286,"&gt;59",$D$239:$D$286,"&lt;=63,1")</f>
        <v>5</v>
      </c>
      <c r="M85" s="949">
        <f>COUNTIFS($E$239:$E$286,"&gt;59",$E$239:$E$286,"&lt;=63,1")</f>
        <v>3</v>
      </c>
      <c r="N85" s="949">
        <f>COUNTIFS($F$239:$F$286,"&gt;59",$F$239:$F$286,"&lt;=63,1")</f>
        <v>16</v>
      </c>
      <c r="O85" s="949">
        <f>COUNTIFS($G$239:$G$286,"&gt;59",$G$239:$G$286,"&lt;=63,1")</f>
        <v>10</v>
      </c>
      <c r="P85" s="949">
        <f>COUNTIFS($H$239:$H$286,"&gt;59",$H$239:$H$286,"&lt;=63,1")</f>
        <v>0</v>
      </c>
      <c r="Q85" s="1163"/>
    </row>
    <row r="86" spans="1:26" ht="15" customHeight="1" x14ac:dyDescent="0.2">
      <c r="A86" s="1102">
        <v>5</v>
      </c>
      <c r="B86" s="1102" t="s">
        <v>2683</v>
      </c>
      <c r="C86" s="1100" t="s">
        <v>2455</v>
      </c>
      <c r="D86" s="1143" t="s">
        <v>501</v>
      </c>
      <c r="E86" s="1098">
        <v>64.64</v>
      </c>
      <c r="F86" s="1118">
        <v>65.59</v>
      </c>
      <c r="G86" s="1098">
        <v>66.904652469685857</v>
      </c>
      <c r="H86" s="1879">
        <v>58</v>
      </c>
      <c r="I86" s="1088"/>
      <c r="J86" s="1033" t="s">
        <v>2626</v>
      </c>
      <c r="K86" s="848" t="s">
        <v>2625</v>
      </c>
      <c r="L86" s="949">
        <f>COUNTIFS($D$239:$D$286,"&gt;63",$D$239:$D$286,"&lt;=67,1")</f>
        <v>3</v>
      </c>
      <c r="M86" s="949">
        <f>COUNTIFS($E$239:$E$286,"&gt;63",$E$239:$E$286,"&lt;=67,1")</f>
        <v>2</v>
      </c>
      <c r="N86" s="949">
        <f>COUNTIFS($F$239:$F$286,"&gt;63",$F$239:$F$286,"&lt;=67,1")</f>
        <v>6</v>
      </c>
      <c r="O86" s="949">
        <f>COUNTIFS($G$239:$G$286,"&gt;63",$G$239:$G$286,"&lt;=67,1")</f>
        <v>2</v>
      </c>
      <c r="P86" s="949">
        <f>COUNTIFS($H$239:$H$286,"&gt;63",$H$239:$H$286,"&lt;=67,1")</f>
        <v>1</v>
      </c>
      <c r="Q86" s="1163"/>
    </row>
    <row r="87" spans="1:26" ht="15" customHeight="1" x14ac:dyDescent="0.2">
      <c r="A87" s="1102">
        <v>5</v>
      </c>
      <c r="B87" s="1101" t="s">
        <v>104</v>
      </c>
      <c r="C87" s="1100" t="s">
        <v>2453</v>
      </c>
      <c r="D87" s="1099" t="s">
        <v>501</v>
      </c>
      <c r="E87" s="1099">
        <v>55.14</v>
      </c>
      <c r="F87" s="1118">
        <v>65</v>
      </c>
      <c r="G87" s="1099">
        <v>58.423226898023216</v>
      </c>
      <c r="H87" s="1853" t="s">
        <v>501</v>
      </c>
      <c r="I87" s="1088"/>
      <c r="J87" s="1033" t="s">
        <v>2624</v>
      </c>
      <c r="K87" s="1164" t="s">
        <v>2623</v>
      </c>
      <c r="L87" s="949">
        <f>COUNTIFS($D$239:$D$286,"&gt;67")</f>
        <v>1</v>
      </c>
      <c r="M87" s="949">
        <f>COUNTIFS($E$239:$E$286,"&gt;67")</f>
        <v>3</v>
      </c>
      <c r="N87" s="949">
        <f>COUNTIFS($F$239:$F$286,"&gt;67")</f>
        <v>1</v>
      </c>
      <c r="O87" s="949">
        <f>COUNTIFS($G$239:$G$286,"&gt;67")</f>
        <v>2</v>
      </c>
      <c r="P87" s="949">
        <f>COUNTIFS($H$239:$H$286,"&gt;67")</f>
        <v>0</v>
      </c>
      <c r="Q87" s="1163"/>
    </row>
    <row r="88" spans="1:26" ht="15" customHeight="1" thickBot="1" x14ac:dyDescent="0.25">
      <c r="A88" s="1102">
        <v>5</v>
      </c>
      <c r="B88" s="1101" t="s">
        <v>105</v>
      </c>
      <c r="C88" s="1100" t="s">
        <v>2453</v>
      </c>
      <c r="D88" s="1143" t="s">
        <v>501</v>
      </c>
      <c r="E88" s="1143" t="s">
        <v>501</v>
      </c>
      <c r="F88" s="1190" t="s">
        <v>501</v>
      </c>
      <c r="G88" s="1200">
        <v>52.145468678290314</v>
      </c>
      <c r="H88" s="1881">
        <v>50</v>
      </c>
      <c r="I88" s="1088"/>
      <c r="J88" s="1162" t="s">
        <v>365</v>
      </c>
      <c r="K88" s="1161"/>
      <c r="L88" s="1160">
        <f>SUM(L82:L87)</f>
        <v>24</v>
      </c>
      <c r="M88" s="1160">
        <f>SUM(M82:M87)</f>
        <v>38</v>
      </c>
      <c r="N88" s="1160">
        <f>SUM(N82:N87)</f>
        <v>38</v>
      </c>
      <c r="O88" s="1160">
        <f>SUM(O82:O87)</f>
        <v>36</v>
      </c>
      <c r="P88" s="1159">
        <f>SUM(P82:P87)</f>
        <v>25</v>
      </c>
      <c r="Q88" s="1158"/>
    </row>
    <row r="89" spans="1:26" ht="15" customHeight="1" x14ac:dyDescent="0.2">
      <c r="A89" s="1102">
        <v>5</v>
      </c>
      <c r="B89" s="1101" t="s">
        <v>106</v>
      </c>
      <c r="C89" s="1100" t="s">
        <v>2453</v>
      </c>
      <c r="D89" s="1099" t="s">
        <v>501</v>
      </c>
      <c r="E89" s="1099" t="s">
        <v>501</v>
      </c>
      <c r="F89" s="1118">
        <v>66</v>
      </c>
      <c r="G89" s="1099">
        <v>57.381047541523486</v>
      </c>
      <c r="H89" s="1853" t="s">
        <v>501</v>
      </c>
      <c r="I89" s="1088"/>
      <c r="S89" s="1177" t="s">
        <v>365</v>
      </c>
      <c r="Z89" s="1177" t="s">
        <v>366</v>
      </c>
    </row>
    <row r="90" spans="1:26" ht="15" customHeight="1" thickBot="1" x14ac:dyDescent="0.25">
      <c r="A90" s="1102">
        <v>5</v>
      </c>
      <c r="B90" s="1101" t="s">
        <v>107</v>
      </c>
      <c r="C90" s="1100" t="s">
        <v>2453</v>
      </c>
      <c r="D90" s="1098">
        <v>62.42</v>
      </c>
      <c r="E90" s="1098">
        <v>66.41</v>
      </c>
      <c r="F90" s="1118">
        <v>71</v>
      </c>
      <c r="G90" s="1098">
        <v>64.444931065555295</v>
      </c>
      <c r="H90" s="1881">
        <v>48</v>
      </c>
      <c r="I90" s="1088"/>
    </row>
    <row r="91" spans="1:26" ht="15" customHeight="1" x14ac:dyDescent="0.2">
      <c r="A91" s="1102">
        <v>5</v>
      </c>
      <c r="B91" s="1101" t="s">
        <v>108</v>
      </c>
      <c r="C91" s="1100" t="s">
        <v>2453</v>
      </c>
      <c r="D91" s="1099" t="s">
        <v>501</v>
      </c>
      <c r="E91" s="1099" t="s">
        <v>501</v>
      </c>
      <c r="F91" s="1118">
        <v>67</v>
      </c>
      <c r="G91" s="1099">
        <v>61.96736125538834</v>
      </c>
      <c r="H91" s="1853" t="s">
        <v>501</v>
      </c>
      <c r="I91" s="1088"/>
      <c r="J91" s="1176" t="s">
        <v>357</v>
      </c>
      <c r="K91" s="1175"/>
      <c r="L91" s="1174">
        <v>2007</v>
      </c>
      <c r="M91" s="1174">
        <v>2008</v>
      </c>
      <c r="N91" s="1174">
        <v>2009</v>
      </c>
      <c r="O91" s="1174">
        <v>2010</v>
      </c>
      <c r="P91" s="1173">
        <v>2011</v>
      </c>
      <c r="Q91" s="1172"/>
    </row>
    <row r="92" spans="1:26" ht="15" customHeight="1" x14ac:dyDescent="0.2">
      <c r="A92" s="1101">
        <v>5</v>
      </c>
      <c r="B92" s="1101" t="s">
        <v>109</v>
      </c>
      <c r="C92" s="1100" t="s">
        <v>2453</v>
      </c>
      <c r="D92" s="1099">
        <v>52.68</v>
      </c>
      <c r="E92" s="1099">
        <v>56.65</v>
      </c>
      <c r="F92" s="1111">
        <v>51</v>
      </c>
      <c r="G92" s="1099">
        <v>51.828679439039426</v>
      </c>
      <c r="H92" s="1877">
        <v>43</v>
      </c>
      <c r="I92" s="1088"/>
      <c r="J92" s="1033" t="s">
        <v>2637</v>
      </c>
      <c r="K92" s="1171" t="s">
        <v>2636</v>
      </c>
      <c r="L92" s="949">
        <f>COUNTIFS($D$287:$D$310,"&lt;=47,1")</f>
        <v>0</v>
      </c>
      <c r="M92" s="949">
        <f>COUNTIFS($E$287:$E$310,"&lt;=47,1")</f>
        <v>2</v>
      </c>
      <c r="N92" s="949">
        <f>COUNTIFS($F$287:$F$310,"&lt;=47,1")</f>
        <v>0</v>
      </c>
      <c r="O92" s="949">
        <f>COUNTIFS($G$287:$G$310,"&lt;=47,1")</f>
        <v>0</v>
      </c>
      <c r="P92" s="949">
        <f>COUNTIFS($H$287:$H$310,"&lt;=47,1")</f>
        <v>1</v>
      </c>
    </row>
    <row r="93" spans="1:26" ht="15" customHeight="1" x14ac:dyDescent="0.2">
      <c r="A93" s="1101">
        <v>5</v>
      </c>
      <c r="B93" s="1101" t="s">
        <v>110</v>
      </c>
      <c r="C93" s="1100" t="s">
        <v>2453</v>
      </c>
      <c r="D93" s="1098">
        <v>54.6</v>
      </c>
      <c r="E93" s="1098">
        <v>62.49</v>
      </c>
      <c r="F93" s="1118">
        <v>65</v>
      </c>
      <c r="G93" s="1098">
        <v>64.53613292162234</v>
      </c>
      <c r="H93" s="1853" t="s">
        <v>501</v>
      </c>
      <c r="I93" s="1088"/>
      <c r="J93" s="1033" t="s">
        <v>2633</v>
      </c>
      <c r="K93" s="1169" t="s">
        <v>2632</v>
      </c>
      <c r="L93" s="949">
        <f>COUNTIFS($D$287:$D$310,"&gt;47",$D$287:$D$310,"&lt;=52,1")</f>
        <v>0</v>
      </c>
      <c r="M93" s="949">
        <f>COUNTIFS($E$287:$E$310,"&gt;47",$E$287:$E$310,"&lt;=52,1")</f>
        <v>1</v>
      </c>
      <c r="N93" s="949">
        <f>COUNTIFS($F$287:$F$310,"&gt;47",$F$287:$F$310,"&lt;=52,1")</f>
        <v>1</v>
      </c>
      <c r="O93" s="949">
        <f>COUNTIFS($G$287:$G$310,"&gt;47",$G$287:$G$310,"&lt;=52,1")</f>
        <v>1</v>
      </c>
      <c r="P93" s="949">
        <f>COUNTIFS($H$287:$H$310,"&gt;47",$H$287:$H$310,"&lt;=52,1")</f>
        <v>3</v>
      </c>
      <c r="Q93" s="1163"/>
    </row>
    <row r="94" spans="1:26" ht="15" customHeight="1" x14ac:dyDescent="0.2">
      <c r="A94" s="1101">
        <v>5</v>
      </c>
      <c r="B94" s="1101" t="s">
        <v>63</v>
      </c>
      <c r="C94" s="1100" t="s">
        <v>2452</v>
      </c>
      <c r="D94" s="1099" t="s">
        <v>501</v>
      </c>
      <c r="E94" s="1099" t="s">
        <v>501</v>
      </c>
      <c r="F94" s="1111" t="s">
        <v>501</v>
      </c>
      <c r="G94" s="1099">
        <v>55.687725622409502</v>
      </c>
      <c r="H94" s="1881">
        <v>50</v>
      </c>
      <c r="I94" s="1088"/>
      <c r="J94" s="1033" t="s">
        <v>2631</v>
      </c>
      <c r="K94" s="850" t="s">
        <v>2630</v>
      </c>
      <c r="L94" s="949">
        <f>COUNTIFS($D$287:$D$310,"&gt;52",$D$287:$D$310,"&lt;=59,1")</f>
        <v>5</v>
      </c>
      <c r="M94" s="949">
        <f>COUNTIFS($E$287:$E$310,"&gt;52",$E$287:$E$310,"&lt;=59,1")</f>
        <v>5</v>
      </c>
      <c r="N94" s="949">
        <f>COUNTIFS($F$287:$F$310,"&gt;52",$F$287:$F$310,"&lt;=59,1")</f>
        <v>6</v>
      </c>
      <c r="O94" s="949">
        <f>COUNTIFS($G$287:$G$310,"&gt;52",$G$287:$G$310,"&lt;=59,1")</f>
        <v>8</v>
      </c>
      <c r="P94" s="949">
        <f>COUNTIFS($H$287:$H$310,"&gt;52",$H$287:$H$310,"&lt;=59,1")</f>
        <v>7</v>
      </c>
      <c r="Q94" s="1163"/>
    </row>
    <row r="95" spans="1:26" ht="15" customHeight="1" x14ac:dyDescent="0.2">
      <c r="A95" s="1101">
        <v>5</v>
      </c>
      <c r="B95" s="1101" t="s">
        <v>59</v>
      </c>
      <c r="C95" s="1100" t="s">
        <v>2451</v>
      </c>
      <c r="D95" s="1143" t="s">
        <v>501</v>
      </c>
      <c r="E95" s="1143" t="s">
        <v>501</v>
      </c>
      <c r="F95" s="1118">
        <v>67</v>
      </c>
      <c r="G95" s="1098">
        <v>64.844876825320199</v>
      </c>
      <c r="H95" s="1853" t="s">
        <v>501</v>
      </c>
      <c r="I95" s="1088"/>
      <c r="J95" s="1033" t="s">
        <v>2628</v>
      </c>
      <c r="K95" s="1168" t="s">
        <v>2627</v>
      </c>
      <c r="L95" s="949">
        <f>COUNTIFS($D$287:$D$310,"&gt;59",$D$287:$D$310,"&lt;=63,1")</f>
        <v>7</v>
      </c>
      <c r="M95" s="949">
        <f>COUNTIFS($E$287:$E$310,"&gt;59",$E$287:$E$310,"&lt;=63,1")</f>
        <v>8</v>
      </c>
      <c r="N95" s="949">
        <f>COUNTIFS($F$287:$F$310,"&gt;59",$F$287:$F$310,"&lt;=63,1")</f>
        <v>5</v>
      </c>
      <c r="O95" s="949">
        <f>COUNTIFS($G$287:$G$310,"&gt;59",$G$287:$G$310,"&lt;=63,1")</f>
        <v>8</v>
      </c>
      <c r="P95" s="949">
        <f>COUNTIFS($H$287:$H$310,"&gt;59",$H$287:$H$310,"&lt;=63,1")</f>
        <v>5</v>
      </c>
      <c r="Q95" s="1163"/>
    </row>
    <row r="96" spans="1:26" ht="15" customHeight="1" x14ac:dyDescent="0.2">
      <c r="A96" s="1101">
        <v>5</v>
      </c>
      <c r="B96" s="1101" t="s">
        <v>60</v>
      </c>
      <c r="C96" s="1100" t="s">
        <v>2451</v>
      </c>
      <c r="D96" s="1099" t="s">
        <v>501</v>
      </c>
      <c r="E96" s="1099" t="s">
        <v>501</v>
      </c>
      <c r="F96" s="1118">
        <v>67</v>
      </c>
      <c r="G96" s="1099">
        <v>61.051719968387772</v>
      </c>
      <c r="H96" s="1881">
        <v>52</v>
      </c>
      <c r="I96" s="1088"/>
      <c r="J96" s="1033" t="s">
        <v>2626</v>
      </c>
      <c r="K96" s="848" t="s">
        <v>2625</v>
      </c>
      <c r="L96" s="949">
        <f>COUNTIFS($D$287:$D$310,"&gt;63",$D$287:$D$310,"&lt;=67,1")</f>
        <v>2</v>
      </c>
      <c r="M96" s="949">
        <f>COUNTIFS($E$287:$E$310,"&gt;63",$E$287:$E$310,"&lt;=67,1")</f>
        <v>5</v>
      </c>
      <c r="N96" s="949">
        <f>COUNTIFS($F$287:$F$310,"&gt;63",$F$287:$F$310,"&lt;=67,1")</f>
        <v>5</v>
      </c>
      <c r="O96" s="949">
        <f>COUNTIFS($G$287:$G$310,"&gt;63",$G$287:$G$310,"&lt;=67,1")</f>
        <v>2</v>
      </c>
      <c r="P96" s="949">
        <f>COUNTIFS($H$287:$H$310,"&gt;63",$H$287:$H$310,"&lt;=67,1")</f>
        <v>1</v>
      </c>
      <c r="Q96" s="1163"/>
    </row>
    <row r="97" spans="1:26" ht="15" customHeight="1" x14ac:dyDescent="0.2">
      <c r="A97" s="1101">
        <v>5</v>
      </c>
      <c r="B97" s="1199" t="s">
        <v>2682</v>
      </c>
      <c r="C97" s="1100"/>
      <c r="D97" s="1096" t="s">
        <v>501</v>
      </c>
      <c r="E97" s="1096">
        <v>53.1</v>
      </c>
      <c r="F97" s="1122" t="s">
        <v>501</v>
      </c>
      <c r="G97" s="1096" t="s">
        <v>501</v>
      </c>
      <c r="H97" s="1853" t="s">
        <v>501</v>
      </c>
      <c r="I97" s="1088"/>
      <c r="J97" s="1033" t="s">
        <v>2624</v>
      </c>
      <c r="K97" s="1164" t="s">
        <v>2623</v>
      </c>
      <c r="L97" s="949">
        <f>COUNTIFS($D$287:$D$310,"&gt;67")</f>
        <v>4</v>
      </c>
      <c r="M97" s="949">
        <f>COUNTIFS($E$287:$E$310,"&gt;67")</f>
        <v>1</v>
      </c>
      <c r="N97" s="949">
        <f>COUNTIFS($F$287:$F$310,"&gt;67")</f>
        <v>3</v>
      </c>
      <c r="O97" s="949">
        <f>COUNTIFS($G$287:$G$310,"&gt;67")</f>
        <v>5</v>
      </c>
      <c r="P97" s="949">
        <f>COUNTIFS($H$287:$H$310,"&gt;67")</f>
        <v>2</v>
      </c>
      <c r="Q97" s="1163"/>
    </row>
    <row r="98" spans="1:26" ht="15" customHeight="1" thickBot="1" x14ac:dyDescent="0.25">
      <c r="A98" s="1102">
        <v>5</v>
      </c>
      <c r="B98" s="1102" t="s">
        <v>136</v>
      </c>
      <c r="C98" s="1100" t="s">
        <v>2679</v>
      </c>
      <c r="D98" s="1099" t="s">
        <v>501</v>
      </c>
      <c r="E98" s="1099">
        <v>59.26</v>
      </c>
      <c r="F98" s="1111">
        <v>62.85</v>
      </c>
      <c r="G98" s="1099">
        <v>57.83398004282158</v>
      </c>
      <c r="H98" s="1881">
        <v>51</v>
      </c>
      <c r="I98" s="1088"/>
      <c r="J98" s="1162" t="s">
        <v>366</v>
      </c>
      <c r="K98" s="1161"/>
      <c r="L98" s="1160">
        <f>SUM(L92:L97)</f>
        <v>18</v>
      </c>
      <c r="M98" s="1160">
        <f>SUM(M92:M97)</f>
        <v>22</v>
      </c>
      <c r="N98" s="1160">
        <f>SUM(N92:N97)</f>
        <v>20</v>
      </c>
      <c r="O98" s="1160">
        <f>SUM(O92:O97)</f>
        <v>24</v>
      </c>
      <c r="P98" s="1159">
        <f>SUM(P92:P97)</f>
        <v>19</v>
      </c>
      <c r="Q98" s="1158"/>
    </row>
    <row r="99" spans="1:26" ht="15" customHeight="1" x14ac:dyDescent="0.2">
      <c r="A99" s="1102">
        <v>5</v>
      </c>
      <c r="B99" s="1102" t="s">
        <v>2681</v>
      </c>
      <c r="C99" s="1100" t="s">
        <v>2679</v>
      </c>
      <c r="D99" s="1143" t="s">
        <v>501</v>
      </c>
      <c r="E99" s="1143" t="s">
        <v>501</v>
      </c>
      <c r="F99" s="1118">
        <v>66.09</v>
      </c>
      <c r="G99" s="1098">
        <v>63.53618716185747</v>
      </c>
      <c r="H99" s="1853" t="s">
        <v>501</v>
      </c>
      <c r="I99" s="1088"/>
    </row>
    <row r="100" spans="1:26" ht="15" customHeight="1" thickBot="1" x14ac:dyDescent="0.25">
      <c r="A100" s="1102">
        <v>5</v>
      </c>
      <c r="B100" s="1102" t="s">
        <v>2680</v>
      </c>
      <c r="C100" s="1100" t="s">
        <v>2679</v>
      </c>
      <c r="D100" s="1143" t="s">
        <v>501</v>
      </c>
      <c r="E100" s="1143" t="s">
        <v>501</v>
      </c>
      <c r="F100" s="1118">
        <v>68.84</v>
      </c>
      <c r="G100" s="1098">
        <v>65.10465246968586</v>
      </c>
      <c r="H100" s="1853" t="s">
        <v>501</v>
      </c>
      <c r="I100" s="1088"/>
    </row>
    <row r="101" spans="1:26" ht="15" customHeight="1" x14ac:dyDescent="0.2">
      <c r="A101" s="1102">
        <v>5</v>
      </c>
      <c r="B101" s="1102" t="s">
        <v>139</v>
      </c>
      <c r="C101" s="1100" t="s">
        <v>2679</v>
      </c>
      <c r="D101" s="1098">
        <v>65.739999999999995</v>
      </c>
      <c r="E101" s="1098">
        <v>65.739999999999995</v>
      </c>
      <c r="F101" s="1118">
        <v>68.14</v>
      </c>
      <c r="G101" s="1098">
        <v>66.529289778554755</v>
      </c>
      <c r="H101" s="1853" t="s">
        <v>501</v>
      </c>
      <c r="I101" s="1088"/>
      <c r="J101" s="1176" t="s">
        <v>357</v>
      </c>
      <c r="K101" s="1175"/>
      <c r="L101" s="1174">
        <v>2007</v>
      </c>
      <c r="M101" s="1174">
        <v>2008</v>
      </c>
      <c r="N101" s="1174">
        <v>2009</v>
      </c>
      <c r="O101" s="1174">
        <v>2010</v>
      </c>
      <c r="P101" s="1173">
        <v>2011</v>
      </c>
      <c r="Q101" s="1172"/>
    </row>
    <row r="102" spans="1:26" ht="15" customHeight="1" x14ac:dyDescent="0.2">
      <c r="A102" s="1102">
        <v>5</v>
      </c>
      <c r="B102" s="1102" t="s">
        <v>140</v>
      </c>
      <c r="C102" s="1100" t="s">
        <v>2679</v>
      </c>
      <c r="D102" s="1143" t="s">
        <v>501</v>
      </c>
      <c r="E102" s="1143" t="s">
        <v>501</v>
      </c>
      <c r="F102" s="1118">
        <v>69.44</v>
      </c>
      <c r="G102" s="1098">
        <v>67.322446635487182</v>
      </c>
      <c r="H102" s="1853" t="s">
        <v>501</v>
      </c>
      <c r="I102" s="1088"/>
      <c r="J102" s="1033" t="s">
        <v>2637</v>
      </c>
      <c r="K102" s="1171" t="s">
        <v>2636</v>
      </c>
      <c r="L102" s="949">
        <f>COUNTIFS($D$311:$D$322,"&lt;=47,1")</f>
        <v>0</v>
      </c>
      <c r="M102" s="949">
        <f>COUNTIFS($E$311:$E$322,"&lt;=47,1")</f>
        <v>0</v>
      </c>
      <c r="N102" s="949">
        <f>COUNTIFS($F$311:$F$322,"&lt;=47,1")</f>
        <v>0</v>
      </c>
      <c r="O102" s="949">
        <f>COUNTIFS($G$311:$G$322,"&lt;=47,1")</f>
        <v>0</v>
      </c>
      <c r="P102" s="949">
        <f>COUNTIFS($H$311:$H$322,"&lt;=47,1")</f>
        <v>6</v>
      </c>
      <c r="Q102" s="1163"/>
    </row>
    <row r="103" spans="1:26" ht="15" customHeight="1" x14ac:dyDescent="0.2">
      <c r="A103" s="1102">
        <v>5</v>
      </c>
      <c r="B103" s="1102" t="s">
        <v>141</v>
      </c>
      <c r="C103" s="1100" t="s">
        <v>2679</v>
      </c>
      <c r="D103" s="1099">
        <v>56.01</v>
      </c>
      <c r="E103" s="1099">
        <v>54.29</v>
      </c>
      <c r="F103" s="1111">
        <v>61.14</v>
      </c>
      <c r="G103" s="1099">
        <v>54.308635627697299</v>
      </c>
      <c r="H103" s="1881">
        <v>48</v>
      </c>
      <c r="I103" s="1088"/>
      <c r="J103" s="1033" t="s">
        <v>2633</v>
      </c>
      <c r="K103" s="1169" t="s">
        <v>2632</v>
      </c>
      <c r="L103" s="949">
        <f>COUNTIFS($D$311:$D$322,"&gt;47",$D$311:$D$322,"&lt;=52,1")</f>
        <v>1</v>
      </c>
      <c r="M103" s="949">
        <f>COUNTIFS($E$311:$E$322,"&gt;47",$E$311:$E$322,"&lt;=52,1")</f>
        <v>2</v>
      </c>
      <c r="N103" s="949">
        <f>COUNTIFS($F$311:$F$322,"&gt;47",$F$311:$F$322,"&lt;=52,1")</f>
        <v>1</v>
      </c>
      <c r="O103" s="949">
        <f>COUNTIFS($G$311:$G$322,"&gt;47",$G$311:$G$322,"&lt;=52,1")</f>
        <v>0</v>
      </c>
      <c r="P103" s="949">
        <f>COUNTIFS($H$311:$H$322,"&gt;47",$H$311:$H$322,"&lt;=52,1")</f>
        <v>1</v>
      </c>
      <c r="Q103" s="1163"/>
    </row>
    <row r="104" spans="1:26" ht="15" customHeight="1" x14ac:dyDescent="0.2">
      <c r="A104" s="1101">
        <v>5</v>
      </c>
      <c r="B104" s="1101" t="s">
        <v>111</v>
      </c>
      <c r="C104" s="1100" t="s">
        <v>2531</v>
      </c>
      <c r="D104" s="1098" t="s">
        <v>501</v>
      </c>
      <c r="E104" s="1098">
        <v>60.9</v>
      </c>
      <c r="F104" s="1118">
        <v>63.04</v>
      </c>
      <c r="G104" s="1098">
        <v>64.560518112320807</v>
      </c>
      <c r="H104" s="1853" t="s">
        <v>501</v>
      </c>
      <c r="I104" s="1088"/>
      <c r="J104" s="1033" t="s">
        <v>2631</v>
      </c>
      <c r="K104" s="850" t="s">
        <v>2630</v>
      </c>
      <c r="L104" s="949">
        <f>COUNTIFS($D$311:$D$322,"&gt;52",$D$311:$D$322,"&lt;=59,1")</f>
        <v>3</v>
      </c>
      <c r="M104" s="949">
        <f>COUNTIFS($E$311:$E$322,"&gt;52",$E$311:$E$322,"&lt;=59,1")</f>
        <v>4</v>
      </c>
      <c r="N104" s="949">
        <f>COUNTIFS($F$311:$F$322,"&gt;52",$F$311:$F$322,"&lt;=59,1")</f>
        <v>6</v>
      </c>
      <c r="O104" s="949">
        <f>COUNTIFS($G$311:$G$322,"&gt;52",$G$311:$G$322,"&lt;=59,1")</f>
        <v>5</v>
      </c>
      <c r="P104" s="949">
        <f>COUNTIFS($H$311:$H$322,"&gt;52",$H$311:$H$322,"&lt;=59,1")</f>
        <v>0</v>
      </c>
      <c r="Q104" s="1163"/>
    </row>
    <row r="105" spans="1:26" ht="15" customHeight="1" x14ac:dyDescent="0.2">
      <c r="A105" s="1101">
        <v>5</v>
      </c>
      <c r="B105" s="1101" t="s">
        <v>112</v>
      </c>
      <c r="C105" s="1100" t="s">
        <v>2531</v>
      </c>
      <c r="D105" s="1099" t="s">
        <v>501</v>
      </c>
      <c r="E105" s="1099">
        <v>57.13</v>
      </c>
      <c r="F105" s="1111">
        <v>61.5</v>
      </c>
      <c r="G105" s="1099">
        <v>59.532025041956189</v>
      </c>
      <c r="H105" s="1853" t="s">
        <v>501</v>
      </c>
      <c r="I105" s="1088"/>
      <c r="J105" s="1033" t="s">
        <v>2628</v>
      </c>
      <c r="K105" s="1168" t="s">
        <v>2627</v>
      </c>
      <c r="L105" s="949">
        <f>COUNTIFS($D$311:$D$322,"&gt;59",$D$311:$D$322,"&lt;=63,1")</f>
        <v>1</v>
      </c>
      <c r="M105" s="949">
        <f>COUNTIFS($E$311:$E$322,"&gt;59",$E$311:$E$322,"&lt;=63,1")</f>
        <v>2</v>
      </c>
      <c r="N105" s="949">
        <f>COUNTIFS($F$311:$F$322,"&gt;59",$F$311:$F$322,"&lt;=63,1")</f>
        <v>1</v>
      </c>
      <c r="O105" s="949">
        <f>COUNTIFS($G$311:$G$322,"&gt;59",$G$311:$G$322,"&lt;=63,1")</f>
        <v>3</v>
      </c>
      <c r="P105" s="949">
        <f>COUNTIFS($H$311:$H$322,"&gt;59",$H$311:$H$322,"&lt;=63,1")</f>
        <v>0</v>
      </c>
      <c r="Q105" s="1163"/>
    </row>
    <row r="106" spans="1:26" ht="15" customHeight="1" x14ac:dyDescent="0.2">
      <c r="A106" s="1101">
        <v>5</v>
      </c>
      <c r="B106" s="1101" t="s">
        <v>113</v>
      </c>
      <c r="C106" s="1100" t="s">
        <v>2531</v>
      </c>
      <c r="D106" s="1099">
        <v>54.89</v>
      </c>
      <c r="E106" s="1099">
        <v>54.89</v>
      </c>
      <c r="F106" s="1118">
        <v>64.69</v>
      </c>
      <c r="G106" s="1099">
        <v>57.223226898023228</v>
      </c>
      <c r="H106" s="1879">
        <v>55</v>
      </c>
      <c r="I106" s="1088"/>
      <c r="J106" s="1033" t="s">
        <v>2626</v>
      </c>
      <c r="K106" s="848" t="s">
        <v>2625</v>
      </c>
      <c r="L106" s="949">
        <f>COUNTIFS($D$311:$D$322,"&gt;63",$D$311:$D$322,"&lt;=67,1")</f>
        <v>0</v>
      </c>
      <c r="M106" s="949">
        <f>COUNTIFS($E$311:$E$322,"&gt;63",$E$311:$E$322,"&lt;=67,1")</f>
        <v>1</v>
      </c>
      <c r="N106" s="949">
        <f>COUNTIFS($F$311:$F$322,"&gt;63",$F$311:$F$322,"&lt;=67,1")</f>
        <v>0</v>
      </c>
      <c r="O106" s="949">
        <f>COUNTIFS($G$311:$G$322,"&gt;63",$G$311:$G$322,"&lt;=67,1")</f>
        <v>0</v>
      </c>
      <c r="P106" s="949">
        <f>COUNTIFS($H$311:$H$322,"&gt;63",$H$311:$H$322,"&lt;=67,1")</f>
        <v>0</v>
      </c>
    </row>
    <row r="107" spans="1:26" ht="15" customHeight="1" x14ac:dyDescent="0.2">
      <c r="A107" s="1101">
        <v>5</v>
      </c>
      <c r="B107" s="1101" t="s">
        <v>114</v>
      </c>
      <c r="C107" s="1100" t="s">
        <v>2531</v>
      </c>
      <c r="D107" s="1099">
        <v>59.82</v>
      </c>
      <c r="E107" s="1099">
        <v>61.65</v>
      </c>
      <c r="F107" s="1118">
        <v>64.55</v>
      </c>
      <c r="G107" s="1099">
        <v>59.216383754955643</v>
      </c>
      <c r="H107" s="1879">
        <v>54</v>
      </c>
      <c r="I107" s="1088"/>
      <c r="J107" s="1033" t="s">
        <v>2624</v>
      </c>
      <c r="K107" s="1164" t="s">
        <v>2623</v>
      </c>
      <c r="L107" s="949">
        <f>COUNTIFS($D$311:$D$322,"&gt;67")</f>
        <v>1</v>
      </c>
      <c r="M107" s="949">
        <f>COUNTIFS($E$311:$E$322,"&gt;67")</f>
        <v>1</v>
      </c>
      <c r="N107" s="949">
        <f>COUNTIFS($F$311:$F$322,"&gt;67")</f>
        <v>2</v>
      </c>
      <c r="O107" s="949">
        <f>COUNTIFS($G$311:$G$322,"&gt;67")</f>
        <v>2</v>
      </c>
      <c r="P107" s="949">
        <f>COUNTIFS($H$311:$H$322,"&gt;67")</f>
        <v>0</v>
      </c>
      <c r="Q107" s="1163"/>
    </row>
    <row r="108" spans="1:26" ht="15" customHeight="1" thickBot="1" x14ac:dyDescent="0.25">
      <c r="A108" s="1101">
        <v>5</v>
      </c>
      <c r="B108" s="1101" t="s">
        <v>115</v>
      </c>
      <c r="C108" s="1100" t="s">
        <v>2531</v>
      </c>
      <c r="D108" s="1099" t="s">
        <v>501</v>
      </c>
      <c r="E108" s="1099">
        <v>58.62</v>
      </c>
      <c r="F108" s="1118">
        <v>63.96</v>
      </c>
      <c r="G108" s="1099">
        <v>60.711495612753453</v>
      </c>
      <c r="H108" s="1887">
        <v>45</v>
      </c>
      <c r="I108" s="1088"/>
      <c r="J108" s="1162" t="s">
        <v>367</v>
      </c>
      <c r="K108" s="1161"/>
      <c r="L108" s="1160">
        <f>SUM(L102:L107)</f>
        <v>6</v>
      </c>
      <c r="M108" s="1160">
        <f>SUM(M102:M107)</f>
        <v>10</v>
      </c>
      <c r="N108" s="1160">
        <f>SUM(N102:N107)</f>
        <v>10</v>
      </c>
      <c r="O108" s="1160">
        <f>SUM(O102:O107)</f>
        <v>10</v>
      </c>
      <c r="P108" s="1159">
        <f>SUM(P102:P107)</f>
        <v>7</v>
      </c>
      <c r="Q108" s="1158"/>
    </row>
    <row r="109" spans="1:26" ht="15" customHeight="1" x14ac:dyDescent="0.2">
      <c r="A109" s="1101">
        <v>5</v>
      </c>
      <c r="B109" s="1101" t="s">
        <v>116</v>
      </c>
      <c r="C109" s="1100" t="s">
        <v>2531</v>
      </c>
      <c r="D109" s="1099" t="s">
        <v>501</v>
      </c>
      <c r="E109" s="1099">
        <v>62.64</v>
      </c>
      <c r="F109" s="1118">
        <v>65.099999999999994</v>
      </c>
      <c r="G109" s="1099">
        <v>60.549819207757508</v>
      </c>
      <c r="H109" s="1887">
        <v>42</v>
      </c>
      <c r="I109" s="1088"/>
      <c r="S109" s="1177" t="s">
        <v>367</v>
      </c>
      <c r="Z109" s="1177" t="s">
        <v>368</v>
      </c>
    </row>
    <row r="110" spans="1:26" ht="15" customHeight="1" thickBot="1" x14ac:dyDescent="0.25">
      <c r="A110" s="1101">
        <v>5</v>
      </c>
      <c r="B110" s="1101" t="s">
        <v>117</v>
      </c>
      <c r="C110" s="1100" t="s">
        <v>2531</v>
      </c>
      <c r="D110" s="1099" t="s">
        <v>501</v>
      </c>
      <c r="E110" s="1099" t="s">
        <v>501</v>
      </c>
      <c r="F110" s="1888">
        <v>68.08</v>
      </c>
      <c r="G110" s="1099">
        <v>62.602697468820466</v>
      </c>
      <c r="H110" s="1853" t="s">
        <v>501</v>
      </c>
      <c r="I110" s="1088"/>
    </row>
    <row r="111" spans="1:26" ht="15" customHeight="1" x14ac:dyDescent="0.2">
      <c r="A111" s="1101">
        <v>5</v>
      </c>
      <c r="B111" s="1101" t="s">
        <v>118</v>
      </c>
      <c r="C111" s="1100" t="s">
        <v>2531</v>
      </c>
      <c r="D111" s="1099">
        <v>56.86</v>
      </c>
      <c r="E111" s="1099">
        <v>52.11</v>
      </c>
      <c r="F111" s="1111">
        <v>53.96</v>
      </c>
      <c r="G111" s="1099">
        <v>48.33232626418679</v>
      </c>
      <c r="H111" s="1881">
        <v>51</v>
      </c>
      <c r="I111" s="1088"/>
      <c r="J111" s="1176" t="s">
        <v>357</v>
      </c>
      <c r="K111" s="1175"/>
      <c r="L111" s="1174">
        <v>2007</v>
      </c>
      <c r="M111" s="1174">
        <v>2008</v>
      </c>
      <c r="N111" s="1174">
        <v>2009</v>
      </c>
      <c r="O111" s="1174">
        <v>2010</v>
      </c>
      <c r="P111" s="1173">
        <v>2011</v>
      </c>
      <c r="Q111" s="1172"/>
    </row>
    <row r="112" spans="1:26" ht="15" customHeight="1" x14ac:dyDescent="0.2">
      <c r="A112" s="1101">
        <v>5</v>
      </c>
      <c r="B112" s="1101" t="s">
        <v>119</v>
      </c>
      <c r="C112" s="1100" t="s">
        <v>2531</v>
      </c>
      <c r="D112" s="1099">
        <v>53</v>
      </c>
      <c r="E112" s="1099">
        <v>49.8</v>
      </c>
      <c r="F112" s="1889">
        <v>45.05</v>
      </c>
      <c r="G112" s="1099">
        <v>51.076387433154068</v>
      </c>
      <c r="H112" s="1887">
        <v>45</v>
      </c>
      <c r="I112" s="1088"/>
      <c r="J112" s="1033" t="s">
        <v>2637</v>
      </c>
      <c r="K112" s="1171" t="s">
        <v>2636</v>
      </c>
      <c r="L112" s="949">
        <f>COUNTIFS($D$323:$D$327,"&lt;=47,1")</f>
        <v>0</v>
      </c>
      <c r="M112" s="949">
        <f>COUNTIFS($E$323:$E$327,"&lt;=47,1")</f>
        <v>1</v>
      </c>
      <c r="N112" s="949">
        <f>COUNTIFS($F$323:$F$327,"&lt;=47,1")</f>
        <v>1</v>
      </c>
      <c r="O112" s="949">
        <f>COUNTIFS($G$323:$G$327,"&lt;=47,1")</f>
        <v>0</v>
      </c>
      <c r="P112" s="949">
        <f>COUNTIFS($H$323:$H$327,"&lt;=47,1")</f>
        <v>0</v>
      </c>
      <c r="Q112" s="1163"/>
    </row>
    <row r="113" spans="1:26" ht="15" customHeight="1" x14ac:dyDescent="0.2">
      <c r="A113" s="1101">
        <v>5</v>
      </c>
      <c r="B113" s="1101" t="s">
        <v>61</v>
      </c>
      <c r="C113" s="1100" t="s">
        <v>2678</v>
      </c>
      <c r="D113" s="1099" t="s">
        <v>501</v>
      </c>
      <c r="E113" s="1099">
        <v>53.1</v>
      </c>
      <c r="F113" s="1111">
        <v>56</v>
      </c>
      <c r="G113" s="1099">
        <v>53.152313408033756</v>
      </c>
      <c r="H113" s="1879">
        <v>54</v>
      </c>
      <c r="I113" s="1088"/>
      <c r="J113" s="1033" t="s">
        <v>2633</v>
      </c>
      <c r="K113" s="1169" t="s">
        <v>2632</v>
      </c>
      <c r="L113" s="949">
        <f>COUNTIFS($D$323:$D$327,"&gt;47",$D$323:$D$327,"&lt;=52,1")</f>
        <v>2</v>
      </c>
      <c r="M113" s="949">
        <f>COUNTIFS($E$323:$E$327,"&gt;47",$E$323:$E$327,"&lt;=52,1")</f>
        <v>1</v>
      </c>
      <c r="N113" s="949">
        <f>COUNTIFS($F$323:$F$327,"&gt;47",$F$323:$F$327,"&lt;=52,1")</f>
        <v>1</v>
      </c>
      <c r="O113" s="949">
        <f>COUNTIFS($G$323:$G$327,"&gt;47",$G$323:$G$327,"&lt;=52,1")</f>
        <v>2</v>
      </c>
      <c r="P113" s="949">
        <f>COUNTIFS($H$323:$H$327,"&gt;47",$H$323:$H$327,"&lt;=52,1")</f>
        <v>2</v>
      </c>
      <c r="Q113" s="1163"/>
    </row>
    <row r="114" spans="1:26" ht="15" customHeight="1" x14ac:dyDescent="0.2">
      <c r="A114" s="1102">
        <v>5</v>
      </c>
      <c r="B114" s="1102" t="s">
        <v>66</v>
      </c>
      <c r="C114" s="1100" t="s">
        <v>2677</v>
      </c>
      <c r="D114" s="1099" t="s">
        <v>501</v>
      </c>
      <c r="E114" s="1099">
        <v>59</v>
      </c>
      <c r="F114" s="1111">
        <v>60.96</v>
      </c>
      <c r="G114" s="1099">
        <v>58.423226898023216</v>
      </c>
      <c r="H114" s="1853" t="s">
        <v>501</v>
      </c>
      <c r="I114" s="1088"/>
      <c r="J114" s="1033" t="s">
        <v>2631</v>
      </c>
      <c r="K114" s="850" t="s">
        <v>2630</v>
      </c>
      <c r="L114" s="949">
        <f>COUNTIFS($D$323:$D$327,"&gt;52",$D$323:$D$327,"&lt;=59,1")</f>
        <v>0</v>
      </c>
      <c r="M114" s="949">
        <f>COUNTIFS($E$323:$E$327,"&gt;52",$E$323:$E$327,"&lt;=59,1")</f>
        <v>0</v>
      </c>
      <c r="N114" s="949">
        <f>COUNTIFS($F$323:$F$327,"&gt;52",$F$323:$F$327,"&lt;=59,1")</f>
        <v>0</v>
      </c>
      <c r="O114" s="949">
        <f>COUNTIFS($G$323:$G$327,"&gt;52",$G$323:$G$327,"&lt;=59,1")</f>
        <v>0</v>
      </c>
      <c r="P114" s="949">
        <f>COUNTIFS($H$323:$H$327,"&gt;52",$H$323:$H$327,"&lt;=59,1")</f>
        <v>0</v>
      </c>
      <c r="Q114" s="1163"/>
    </row>
    <row r="115" spans="1:26" ht="15" customHeight="1" x14ac:dyDescent="0.2">
      <c r="A115" s="1102">
        <v>5</v>
      </c>
      <c r="B115" s="1102" t="s">
        <v>67</v>
      </c>
      <c r="C115" s="1100" t="s">
        <v>2443</v>
      </c>
      <c r="D115" s="1099" t="s">
        <v>501</v>
      </c>
      <c r="E115" s="1099" t="s">
        <v>501</v>
      </c>
      <c r="F115" s="1111">
        <v>61.81</v>
      </c>
      <c r="G115" s="1099">
        <v>61.96736125538834</v>
      </c>
      <c r="H115" s="1853" t="s">
        <v>501</v>
      </c>
      <c r="I115" s="1088"/>
      <c r="J115" s="1033" t="s">
        <v>2628</v>
      </c>
      <c r="K115" s="1168" t="s">
        <v>2627</v>
      </c>
      <c r="L115" s="949">
        <f>COUNTIFS($D$323:$D$327,"&gt;59",$D$323:$D$327,"&lt;=63,1")</f>
        <v>0</v>
      </c>
      <c r="M115" s="949">
        <f>COUNTIFS($E$323:$E$327,"&gt;59",$E$323:$E$327,"&lt;=63,1")</f>
        <v>0</v>
      </c>
      <c r="N115" s="949">
        <f>COUNTIFS($F$323:$F$327,"&gt;59",$F$323:$F$327,"&lt;=63,1")</f>
        <v>0</v>
      </c>
      <c r="O115" s="949">
        <f>COUNTIFS($G$323:$G$327,"&gt;59",$G$323:$G$327,"&lt;=63,1")</f>
        <v>1</v>
      </c>
      <c r="P115" s="949">
        <f>COUNTIFS($H$323:$H$327,"&gt;59",$H$323:$H$327,"&lt;=63,1")</f>
        <v>0</v>
      </c>
      <c r="Q115" s="1163"/>
    </row>
    <row r="116" spans="1:26" ht="15" customHeight="1" x14ac:dyDescent="0.2">
      <c r="A116" s="1102">
        <v>5</v>
      </c>
      <c r="B116" s="1102" t="s">
        <v>68</v>
      </c>
      <c r="C116" s="1100" t="s">
        <v>2443</v>
      </c>
      <c r="D116" s="1099" t="s">
        <v>501</v>
      </c>
      <c r="E116" s="1099" t="s">
        <v>501</v>
      </c>
      <c r="F116" s="1111">
        <v>62.74</v>
      </c>
      <c r="G116" s="1099">
        <v>59.816383754955638</v>
      </c>
      <c r="H116" s="1853" t="s">
        <v>501</v>
      </c>
      <c r="I116" s="1088"/>
      <c r="J116" s="1033" t="s">
        <v>2626</v>
      </c>
      <c r="K116" s="848" t="s">
        <v>2625</v>
      </c>
      <c r="L116" s="949">
        <f>COUNTIFS($D$323:$D$327,"&gt;63",$D$323:$D$327,"&lt;=67,1")</f>
        <v>0</v>
      </c>
      <c r="M116" s="949">
        <f>COUNTIFS($E$323:$E$327,"&gt;63",$E$323:$E$327,"&lt;=67,1")</f>
        <v>0</v>
      </c>
      <c r="N116" s="949">
        <f>COUNTIFS($F$323:$F$327,"&gt;63",$F$323:$F$327,"&lt;=67,1")</f>
        <v>0</v>
      </c>
      <c r="O116" s="949">
        <f>COUNTIFS($G$323:$G$327,"&gt;63",$G$323:$G$327,"&lt;=67,1")</f>
        <v>0</v>
      </c>
      <c r="P116" s="949">
        <f>COUNTIFS($H$323:$H$327,"&gt;63",$H$323:$H$327,"&lt;=67,1")</f>
        <v>0</v>
      </c>
      <c r="Q116" s="1163"/>
    </row>
    <row r="117" spans="1:26" ht="15" customHeight="1" x14ac:dyDescent="0.2">
      <c r="A117" s="1102">
        <v>5</v>
      </c>
      <c r="B117" s="1102" t="s">
        <v>69</v>
      </c>
      <c r="C117" s="1100" t="s">
        <v>2676</v>
      </c>
      <c r="D117" s="1099" t="s">
        <v>501</v>
      </c>
      <c r="E117" s="1099">
        <v>60.28</v>
      </c>
      <c r="F117" s="1111">
        <v>65.989999999999995</v>
      </c>
      <c r="G117" s="1099">
        <v>66.503317190245156</v>
      </c>
      <c r="H117" s="1881">
        <v>51</v>
      </c>
      <c r="I117" s="1088"/>
      <c r="J117" s="1033" t="s">
        <v>2624</v>
      </c>
      <c r="K117" s="1164" t="s">
        <v>2623</v>
      </c>
      <c r="L117" s="949">
        <f>COUNTIFS($D$323:$D$327,"&gt;67")</f>
        <v>0</v>
      </c>
      <c r="M117" s="949">
        <f>COUNTIFS($E$323:$E$327,"&gt;67")</f>
        <v>0</v>
      </c>
      <c r="N117" s="949">
        <f>COUNTIFS($F$323:$F$327,"&gt;67")</f>
        <v>0</v>
      </c>
      <c r="O117" s="949">
        <f>COUNTIFS($G$323:$G$327,"&gt;67")</f>
        <v>1</v>
      </c>
      <c r="P117" s="949">
        <f>COUNTIFS($H$323:$H$327,"&gt;67")</f>
        <v>0</v>
      </c>
      <c r="Q117" s="1163"/>
    </row>
    <row r="118" spans="1:26" ht="15" customHeight="1" thickBot="1" x14ac:dyDescent="0.25">
      <c r="A118" s="1102">
        <v>5</v>
      </c>
      <c r="B118" s="1102" t="s">
        <v>120</v>
      </c>
      <c r="C118" s="1100" t="s">
        <v>2442</v>
      </c>
      <c r="D118" s="1099" t="s">
        <v>501</v>
      </c>
      <c r="E118" s="1098">
        <v>61.34</v>
      </c>
      <c r="F118" s="1118">
        <v>64.150000000000006</v>
      </c>
      <c r="G118" s="1098">
        <v>64.311495612753447</v>
      </c>
      <c r="H118" s="1881">
        <v>52</v>
      </c>
      <c r="I118" s="1088"/>
      <c r="J118" s="1162" t="s">
        <v>368</v>
      </c>
      <c r="K118" s="1161"/>
      <c r="L118" s="1160">
        <f>SUM(L112:L117)</f>
        <v>2</v>
      </c>
      <c r="M118" s="1160">
        <f>SUM(M112:M117)</f>
        <v>2</v>
      </c>
      <c r="N118" s="1160">
        <f>SUM(N112:N117)</f>
        <v>2</v>
      </c>
      <c r="O118" s="1160">
        <f>SUM(O112:O117)</f>
        <v>4</v>
      </c>
      <c r="P118" s="1159">
        <f>SUM(P112:P117)</f>
        <v>2</v>
      </c>
    </row>
    <row r="119" spans="1:26" ht="15" customHeight="1" thickBot="1" x14ac:dyDescent="0.25">
      <c r="A119" s="1102">
        <v>5</v>
      </c>
      <c r="B119" s="1102" t="s">
        <v>121</v>
      </c>
      <c r="C119" s="1100" t="s">
        <v>2442</v>
      </c>
      <c r="D119" s="1098">
        <v>66.3</v>
      </c>
      <c r="E119" s="1098">
        <v>64.06</v>
      </c>
      <c r="F119" s="1118">
        <v>67.13</v>
      </c>
      <c r="G119" s="1098">
        <v>65.60269746882048</v>
      </c>
      <c r="H119" s="1881">
        <v>51</v>
      </c>
      <c r="I119" s="1088"/>
    </row>
    <row r="120" spans="1:26" ht="15" customHeight="1" x14ac:dyDescent="0.2">
      <c r="A120" s="1102">
        <v>5</v>
      </c>
      <c r="B120" s="1102" t="s">
        <v>122</v>
      </c>
      <c r="C120" s="1100" t="s">
        <v>2442</v>
      </c>
      <c r="D120" s="1099" t="s">
        <v>501</v>
      </c>
      <c r="E120" s="1099" t="s">
        <v>501</v>
      </c>
      <c r="F120" s="1118">
        <v>68.39</v>
      </c>
      <c r="G120" s="1098">
        <v>65.546831826185596</v>
      </c>
      <c r="H120" s="1853" t="s">
        <v>501</v>
      </c>
      <c r="I120" s="1088"/>
      <c r="J120" s="1176" t="s">
        <v>357</v>
      </c>
      <c r="K120" s="1175"/>
      <c r="L120" s="1174">
        <v>2007</v>
      </c>
      <c r="M120" s="1174">
        <v>2008</v>
      </c>
      <c r="N120" s="1174">
        <v>2009</v>
      </c>
      <c r="O120" s="1174">
        <v>2010</v>
      </c>
      <c r="P120" s="1173">
        <v>2011</v>
      </c>
      <c r="Q120" s="1172"/>
    </row>
    <row r="121" spans="1:26" ht="15" customHeight="1" x14ac:dyDescent="0.2">
      <c r="A121" s="1102">
        <v>5</v>
      </c>
      <c r="B121" s="1101" t="s">
        <v>123</v>
      </c>
      <c r="C121" s="1100" t="s">
        <v>2442</v>
      </c>
      <c r="D121" s="1099" t="s">
        <v>501</v>
      </c>
      <c r="E121" s="1099" t="s">
        <v>501</v>
      </c>
      <c r="F121" s="1166">
        <v>71.12</v>
      </c>
      <c r="G121" s="1165">
        <v>70.799764327483672</v>
      </c>
      <c r="H121" s="1853" t="s">
        <v>501</v>
      </c>
      <c r="I121" s="1088"/>
      <c r="J121" s="1033" t="s">
        <v>2637</v>
      </c>
      <c r="K121" s="1171" t="s">
        <v>2636</v>
      </c>
      <c r="L121" s="949">
        <f>COUNTIFS($D$328:$D$335,"&lt;=47,1")</f>
        <v>0</v>
      </c>
      <c r="M121" s="949">
        <f>COUNTIFS($E$328:$E$335,"&lt;=47,1")</f>
        <v>0</v>
      </c>
      <c r="N121" s="949">
        <f>COUNTIFS($F$328:$F$335,"&lt;=47,1")</f>
        <v>0</v>
      </c>
      <c r="O121" s="949">
        <f>COUNTIFS($G$328:$G$335,"&lt;=47,1")</f>
        <v>0</v>
      </c>
      <c r="P121" s="949">
        <f>COUNTIFS($H$328:$H$335,"&lt;=47,1")</f>
        <v>1</v>
      </c>
      <c r="Q121" s="1163"/>
    </row>
    <row r="122" spans="1:26" ht="15" customHeight="1" x14ac:dyDescent="0.2">
      <c r="A122" s="1102">
        <v>5</v>
      </c>
      <c r="B122" s="1101" t="s">
        <v>124</v>
      </c>
      <c r="C122" s="1100" t="s">
        <v>2442</v>
      </c>
      <c r="D122" s="1099" t="s">
        <v>501</v>
      </c>
      <c r="E122" s="1165">
        <v>69.34</v>
      </c>
      <c r="F122" s="1166">
        <v>68.680000000000007</v>
      </c>
      <c r="G122" s="1165">
        <v>68.873424135919876</v>
      </c>
      <c r="H122" s="1853" t="s">
        <v>501</v>
      </c>
      <c r="I122" s="1088"/>
      <c r="J122" s="1033" t="s">
        <v>2633</v>
      </c>
      <c r="K122" s="1169" t="s">
        <v>2632</v>
      </c>
      <c r="L122" s="949">
        <f>COUNTIFS($D$328:$D$335,"&gt;47",$D$328:$D$335,"&lt;=52,1")</f>
        <v>0</v>
      </c>
      <c r="M122" s="949">
        <f>COUNTIFS($E$328:$E$335,"&gt;47",$E$328:$E$335,"&lt;=52,1")</f>
        <v>0</v>
      </c>
      <c r="N122" s="949">
        <f>COUNTIFS($F$328:$F$335,"&gt;47",$F$328:$F$335,"&lt;=52,1")</f>
        <v>0</v>
      </c>
      <c r="O122" s="949">
        <f>COUNTIFS($G$328:$G$335,"&gt;47",$G$328:$G$335,"&lt;=52,1")</f>
        <v>0</v>
      </c>
      <c r="P122" s="949">
        <f>COUNTIFS($H$328:$H$335,"&gt;47",$H$328:$H$335,"&lt;=52,1")</f>
        <v>1</v>
      </c>
      <c r="Q122" s="1163"/>
    </row>
    <row r="123" spans="1:26" ht="15" customHeight="1" x14ac:dyDescent="0.2">
      <c r="A123" s="1102">
        <v>5</v>
      </c>
      <c r="B123" s="1101" t="s">
        <v>125</v>
      </c>
      <c r="C123" s="1100" t="s">
        <v>2442</v>
      </c>
      <c r="D123" s="1099" t="s">
        <v>501</v>
      </c>
      <c r="E123" s="1165">
        <v>68.78</v>
      </c>
      <c r="F123" s="1166">
        <v>70.22</v>
      </c>
      <c r="G123" s="1165">
        <v>68.182222279852851</v>
      </c>
      <c r="H123" s="1853" t="s">
        <v>501</v>
      </c>
      <c r="I123" s="1088"/>
      <c r="J123" s="1033" t="s">
        <v>2631</v>
      </c>
      <c r="K123" s="850" t="s">
        <v>2630</v>
      </c>
      <c r="L123" s="949">
        <f>COUNTIFS($D$328:$D$335,"&gt;52",$D$328:$D$335,"&lt;=59,1")</f>
        <v>4</v>
      </c>
      <c r="M123" s="949">
        <f>COUNTIFS($E$328:$E$335,"&gt;52",$E$328:$E$335,"&lt;=59,1")</f>
        <v>5</v>
      </c>
      <c r="N123" s="949">
        <f>COUNTIFS($F$328:$F$335,"&gt;52",$F$328:$F$335,"&lt;=59,1")</f>
        <v>4</v>
      </c>
      <c r="O123" s="949">
        <f>COUNTIFS($G$328:$G$335,"&gt;52",$G$328:$G$335,"&lt;=59,1")</f>
        <v>5</v>
      </c>
      <c r="P123" s="949">
        <f>COUNTIFS($H$328:$H$335,"&gt;52",$H$328:$H$335,"&lt;=59,1")</f>
        <v>0</v>
      </c>
      <c r="Q123" s="1163"/>
    </row>
    <row r="124" spans="1:26" ht="15" customHeight="1" x14ac:dyDescent="0.2">
      <c r="A124" s="1102">
        <v>5</v>
      </c>
      <c r="B124" s="1101" t="s">
        <v>126</v>
      </c>
      <c r="C124" s="1100" t="s">
        <v>2442</v>
      </c>
      <c r="D124" s="1099" t="s">
        <v>501</v>
      </c>
      <c r="E124" s="1165">
        <v>67.67</v>
      </c>
      <c r="F124" s="1166">
        <v>68.78</v>
      </c>
      <c r="G124" s="1165">
        <v>69.017612733520096</v>
      </c>
      <c r="H124" s="1853" t="s">
        <v>501</v>
      </c>
      <c r="I124" s="1088"/>
      <c r="J124" s="1033" t="s">
        <v>2628</v>
      </c>
      <c r="K124" s="1168" t="s">
        <v>2627</v>
      </c>
      <c r="L124" s="949">
        <f>COUNTIFS($D$328:$D$335,"&gt;59",$D$328:$D$335,"&lt;=63,1")</f>
        <v>1</v>
      </c>
      <c r="M124" s="949">
        <f>COUNTIFS($E$328:$E$335,"&gt;59",$E$328:$E$335,"&lt;=63,1")</f>
        <v>1</v>
      </c>
      <c r="N124" s="949">
        <f>COUNTIFS($F$328:$F$335,"&gt;59",$F$328:$F$335,"&lt;=63,1")</f>
        <v>2</v>
      </c>
      <c r="O124" s="949">
        <f>COUNTIFS($G$328:$G$335,"&gt;59",$G$328:$G$335,"&lt;=63,1")</f>
        <v>2</v>
      </c>
      <c r="P124" s="949">
        <f>COUNTIFS($H$328:$H$335,"&gt;59",$H$328:$H$335,"&lt;=63,1")</f>
        <v>0</v>
      </c>
      <c r="Q124" s="1163"/>
    </row>
    <row r="125" spans="1:26" ht="15" customHeight="1" x14ac:dyDescent="0.2">
      <c r="A125" s="1102">
        <v>5</v>
      </c>
      <c r="B125" s="1101" t="s">
        <v>127</v>
      </c>
      <c r="C125" s="1100" t="s">
        <v>2442</v>
      </c>
      <c r="D125" s="1099" t="s">
        <v>501</v>
      </c>
      <c r="E125" s="1099" t="s">
        <v>501</v>
      </c>
      <c r="F125" s="1118">
        <v>70.38</v>
      </c>
      <c r="G125" s="1098">
        <v>66.224401636352553</v>
      </c>
      <c r="H125" s="1853" t="s">
        <v>501</v>
      </c>
      <c r="I125" s="1088"/>
      <c r="J125" s="1033" t="s">
        <v>2626</v>
      </c>
      <c r="K125" s="848" t="s">
        <v>2625</v>
      </c>
      <c r="L125" s="949">
        <f>COUNTIFS($D$328:$D$335,"&gt;63",$D$328:$D$335,"&lt;=67,1")</f>
        <v>0</v>
      </c>
      <c r="M125" s="949">
        <f>COUNTIFS($E$328:$E$335,"&gt;63",$E$328:$E$335,"&lt;=67,1")</f>
        <v>1</v>
      </c>
      <c r="N125" s="949">
        <f>COUNTIFS($F$328:$F$335,"&gt;63",$F$328:$F$335,"&lt;=67,1")</f>
        <v>1</v>
      </c>
      <c r="O125" s="949">
        <f>COUNTIFS($G$328:$G$335,"&gt;63",$G$328:$G$335,"&lt;=67,1")</f>
        <v>1</v>
      </c>
      <c r="P125" s="949">
        <f>COUNTIFS($H$328:$H$335,"&gt;63",$H$328:$H$335,"&lt;=67,1")</f>
        <v>1</v>
      </c>
      <c r="Q125" s="1163"/>
    </row>
    <row r="126" spans="1:26" ht="15" customHeight="1" x14ac:dyDescent="0.2">
      <c r="A126" s="1198">
        <v>5</v>
      </c>
      <c r="B126" s="1197" t="s">
        <v>128</v>
      </c>
      <c r="C126" s="1196" t="s">
        <v>2442</v>
      </c>
      <c r="D126" s="1099" t="s">
        <v>501</v>
      </c>
      <c r="E126" s="1165">
        <v>67.89</v>
      </c>
      <c r="F126" s="1118">
        <v>67.400000000000006</v>
      </c>
      <c r="G126" s="1165">
        <v>68.490966183550697</v>
      </c>
      <c r="H126" s="1853" t="s">
        <v>501</v>
      </c>
      <c r="I126" s="1088"/>
      <c r="J126" s="1033" t="s">
        <v>2624</v>
      </c>
      <c r="K126" s="1164" t="s">
        <v>2623</v>
      </c>
      <c r="L126" s="949">
        <f>COUNTIFS($D$328:$D$335,"&gt;67")</f>
        <v>0</v>
      </c>
      <c r="M126" s="949">
        <f>COUNTIFS($E$328:$E$335,"&gt;67")</f>
        <v>0</v>
      </c>
      <c r="N126" s="949">
        <f>COUNTIFS($F$328:$F$335,"&gt;67")</f>
        <v>0</v>
      </c>
      <c r="O126" s="949">
        <f>COUNTIFS($G$328:$G$335,"&gt;67")</f>
        <v>0</v>
      </c>
      <c r="P126" s="949">
        <f>COUNTIFS($H$328:$H$335,"&gt;67")</f>
        <v>0</v>
      </c>
      <c r="Q126" s="1163"/>
    </row>
    <row r="127" spans="1:26" ht="15" customHeight="1" thickBot="1" x14ac:dyDescent="0.25">
      <c r="A127" s="1101">
        <v>5</v>
      </c>
      <c r="B127" s="1101" t="s">
        <v>129</v>
      </c>
      <c r="C127" s="1100" t="s">
        <v>2440</v>
      </c>
      <c r="D127" s="1099" t="s">
        <v>501</v>
      </c>
      <c r="E127" s="1099" t="s">
        <v>501</v>
      </c>
      <c r="F127" s="1111" t="s">
        <v>501</v>
      </c>
      <c r="G127" s="1099">
        <v>60.234480833708872</v>
      </c>
      <c r="H127" s="1881">
        <v>52</v>
      </c>
      <c r="I127" s="1088"/>
      <c r="J127" s="1162" t="s">
        <v>369</v>
      </c>
      <c r="K127" s="1161"/>
      <c r="L127" s="1160">
        <f>SUM(L121:L126)</f>
        <v>5</v>
      </c>
      <c r="M127" s="1160">
        <f>SUM(M121:M126)</f>
        <v>7</v>
      </c>
      <c r="N127" s="1160">
        <f>SUM(N121:N126)</f>
        <v>7</v>
      </c>
      <c r="O127" s="1160">
        <f>SUM(O121:O126)</f>
        <v>8</v>
      </c>
      <c r="P127" s="1159">
        <f>SUM(P121:P126)</f>
        <v>3</v>
      </c>
      <c r="Q127" s="1158"/>
    </row>
    <row r="128" spans="1:26" ht="15" customHeight="1" thickBot="1" x14ac:dyDescent="0.25">
      <c r="A128" s="1195">
        <v>5</v>
      </c>
      <c r="B128" s="1194" t="s">
        <v>70</v>
      </c>
      <c r="C128" s="1193" t="s">
        <v>2439</v>
      </c>
      <c r="D128" s="1143" t="s">
        <v>501</v>
      </c>
      <c r="E128" s="1098">
        <v>68.510000000000005</v>
      </c>
      <c r="F128" s="1118">
        <v>71</v>
      </c>
      <c r="G128" s="1098">
        <v>65.897809326618273</v>
      </c>
      <c r="H128" s="1853" t="s">
        <v>501</v>
      </c>
      <c r="I128" s="1088"/>
      <c r="S128" s="1177" t="s">
        <v>369</v>
      </c>
      <c r="Z128" s="1177" t="s">
        <v>370</v>
      </c>
    </row>
    <row r="129" spans="1:26" ht="15" customHeight="1" x14ac:dyDescent="0.2">
      <c r="A129" s="1102">
        <v>5</v>
      </c>
      <c r="B129" s="1102" t="s">
        <v>2675</v>
      </c>
      <c r="C129" s="1100" t="s">
        <v>1789</v>
      </c>
      <c r="D129" s="1099" t="s">
        <v>501</v>
      </c>
      <c r="E129" s="1099" t="s">
        <v>501</v>
      </c>
      <c r="F129" s="1166">
        <v>70</v>
      </c>
      <c r="G129" s="1890">
        <v>46.137042892382304</v>
      </c>
      <c r="H129" s="1853" t="s">
        <v>501</v>
      </c>
      <c r="I129" s="1088"/>
      <c r="J129" s="1176" t="s">
        <v>357</v>
      </c>
      <c r="K129" s="1175"/>
      <c r="L129" s="1174">
        <v>2007</v>
      </c>
      <c r="M129" s="1174">
        <v>2008</v>
      </c>
      <c r="N129" s="1174">
        <v>2009</v>
      </c>
      <c r="O129" s="1174">
        <v>2010</v>
      </c>
      <c r="P129" s="1173">
        <v>2011</v>
      </c>
      <c r="Q129" s="1172"/>
      <c r="S129" s="1088"/>
      <c r="Z129" s="1088"/>
    </row>
    <row r="130" spans="1:26" ht="15" customHeight="1" x14ac:dyDescent="0.2">
      <c r="A130" s="1102">
        <v>5</v>
      </c>
      <c r="B130" s="1891" t="s">
        <v>102</v>
      </c>
      <c r="C130" s="1100" t="s">
        <v>1789</v>
      </c>
      <c r="D130" s="1099" t="s">
        <v>501</v>
      </c>
      <c r="E130" s="1099" t="s">
        <v>501</v>
      </c>
      <c r="F130" s="1111" t="s">
        <v>501</v>
      </c>
      <c r="G130" s="1892" t="s">
        <v>501</v>
      </c>
      <c r="H130" s="1887">
        <v>47</v>
      </c>
      <c r="I130" s="1088"/>
      <c r="J130" s="1033" t="s">
        <v>2637</v>
      </c>
      <c r="K130" s="1171" t="s">
        <v>2636</v>
      </c>
      <c r="L130" s="949">
        <f>COUNTIFS($D$336:$D$343,"&lt;=47,1")</f>
        <v>0</v>
      </c>
      <c r="M130" s="949">
        <f>COUNTIFS($E$336:$E$343,"&lt;=47,1")</f>
        <v>0</v>
      </c>
      <c r="N130" s="949">
        <f>COUNTIFS($F$336:$F$343,"&lt;=47,1")</f>
        <v>0</v>
      </c>
      <c r="O130" s="949">
        <f>COUNTIFS($G$336:$G$343,"&lt;=47,1")</f>
        <v>0</v>
      </c>
      <c r="P130" s="949">
        <f>COUNTIFS($H$336:$H$343,"&lt;=47,1")</f>
        <v>0</v>
      </c>
      <c r="Q130" s="1163"/>
      <c r="S130" s="1088"/>
      <c r="Z130" s="1088"/>
    </row>
    <row r="131" spans="1:26" ht="15" customHeight="1" x14ac:dyDescent="0.2">
      <c r="A131" s="1101">
        <v>5</v>
      </c>
      <c r="B131" s="1101" t="s">
        <v>103</v>
      </c>
      <c r="C131" s="1100" t="s">
        <v>1789</v>
      </c>
      <c r="D131" s="1099" t="s">
        <v>501</v>
      </c>
      <c r="E131" s="1099" t="s">
        <v>501</v>
      </c>
      <c r="F131" s="1111" t="s">
        <v>501</v>
      </c>
      <c r="G131" s="1098">
        <v>67.06247311318613</v>
      </c>
      <c r="H131" s="1853" t="s">
        <v>501</v>
      </c>
      <c r="I131" s="1088"/>
      <c r="J131" s="1033" t="s">
        <v>2633</v>
      </c>
      <c r="K131" s="1169" t="s">
        <v>2632</v>
      </c>
      <c r="L131" s="949">
        <f>COUNTIFS($D$336:$D$343,"&gt;47",$D$336:$D$343,"&lt;=52,1")</f>
        <v>1</v>
      </c>
      <c r="M131" s="949">
        <f>COUNTIFS($E$336:$E$343,"&gt;47",$E$336:$E$343,"&lt;=52,1")</f>
        <v>1</v>
      </c>
      <c r="N131" s="949">
        <f>COUNTIFS($F$336:$F$343,"&gt;47",$F$336:$F$343,"&lt;=52,1")</f>
        <v>1</v>
      </c>
      <c r="O131" s="949">
        <f>COUNTIFS($G$336:$G$343,"&gt;47",$G$336:$G$343,"&lt;=52,1")</f>
        <v>1</v>
      </c>
      <c r="P131" s="949">
        <f>COUNTIFS($H$336:$H$343,"&gt;47",$H$336:$H$343,"&lt;=52,1")</f>
        <v>4</v>
      </c>
      <c r="Q131" s="1163"/>
      <c r="S131" s="1088"/>
      <c r="Z131" s="1088"/>
    </row>
    <row r="132" spans="1:26" ht="15" customHeight="1" x14ac:dyDescent="0.2">
      <c r="A132" s="1102">
        <v>5</v>
      </c>
      <c r="B132" s="1101" t="s">
        <v>62</v>
      </c>
      <c r="C132" s="1104" t="s">
        <v>2437</v>
      </c>
      <c r="D132" s="1099" t="s">
        <v>501</v>
      </c>
      <c r="E132" s="1099" t="s">
        <v>501</v>
      </c>
      <c r="F132" s="1166">
        <v>70</v>
      </c>
      <c r="G132" s="1165">
        <v>67.697809326618284</v>
      </c>
      <c r="H132" s="1853" t="s">
        <v>501</v>
      </c>
      <c r="I132" s="1088"/>
      <c r="J132" s="1033" t="s">
        <v>2631</v>
      </c>
      <c r="K132" s="850" t="s">
        <v>2630</v>
      </c>
      <c r="L132" s="949">
        <f>COUNTIFS($D$336:$D$343,"&gt;52",$D$336:$D$343,"&lt;=59,1")</f>
        <v>6</v>
      </c>
      <c r="M132" s="949">
        <f>COUNTIFS($E$336:$E$343,"&gt;52",$E$336:$E$343,"&lt;=59,1")</f>
        <v>4</v>
      </c>
      <c r="N132" s="949">
        <f>COUNTIFS($F$336:$F$343,"&gt;52",$F$336:$F$343,"&lt;=59,1")</f>
        <v>6</v>
      </c>
      <c r="O132" s="949">
        <f>COUNTIFS($G$336:$G$343,"&gt;52",$G$336:$G$343,"&lt;=59,1")</f>
        <v>5</v>
      </c>
      <c r="P132" s="949">
        <f>COUNTIFS($H$336:$H$343,"&gt;52",$H$336:$H$343,"&lt;=59,1")</f>
        <v>2</v>
      </c>
      <c r="Q132" s="1163"/>
      <c r="S132" s="1088"/>
      <c r="Z132" s="1088"/>
    </row>
    <row r="133" spans="1:26" ht="15" customHeight="1" x14ac:dyDescent="0.2">
      <c r="A133" s="1102">
        <v>5</v>
      </c>
      <c r="B133" s="1102" t="s">
        <v>2674</v>
      </c>
      <c r="C133" s="1100" t="s">
        <v>2434</v>
      </c>
      <c r="D133" s="1099">
        <v>55.53</v>
      </c>
      <c r="E133" s="1099">
        <v>59.71</v>
      </c>
      <c r="F133" s="1111">
        <v>58</v>
      </c>
      <c r="G133" s="1099">
        <v>61.733596344190389</v>
      </c>
      <c r="H133" s="1879">
        <v>60</v>
      </c>
      <c r="I133" s="1088"/>
      <c r="J133" s="1033" t="s">
        <v>2628</v>
      </c>
      <c r="K133" s="1168" t="s">
        <v>2627</v>
      </c>
      <c r="L133" s="949">
        <f>COUNTIFS($D$336:$D$343,"&gt;59",$D$336:$D$343,"&lt;=63,1")</f>
        <v>0</v>
      </c>
      <c r="M133" s="949">
        <f>COUNTIFS($E$336:$E$343,"&gt;59",$E$336:$E$343,"&lt;=63,1")</f>
        <v>0</v>
      </c>
      <c r="N133" s="949">
        <f>COUNTIFS($F$336:$F$343,"&gt;59",$F$336:$F$343,"&lt;=63,1")</f>
        <v>0</v>
      </c>
      <c r="O133" s="949">
        <f>COUNTIFS($G$336:$G$343,"&gt;59",$G$336:$G$343,"&lt;=63,1")</f>
        <v>1</v>
      </c>
      <c r="P133" s="949">
        <f>COUNTIFS($H$336:$H$343,"&gt;59",$H$336:$H$343,"&lt;=63,1")</f>
        <v>0</v>
      </c>
      <c r="S133" s="1088"/>
      <c r="Z133" s="1088"/>
    </row>
    <row r="134" spans="1:26" ht="15" customHeight="1" x14ac:dyDescent="0.2">
      <c r="A134" s="1102">
        <v>5</v>
      </c>
      <c r="B134" s="1102" t="s">
        <v>131</v>
      </c>
      <c r="C134" s="1100" t="s">
        <v>2434</v>
      </c>
      <c r="D134" s="1098">
        <v>65.55</v>
      </c>
      <c r="E134" s="1098">
        <v>65</v>
      </c>
      <c r="F134" s="1118">
        <v>68</v>
      </c>
      <c r="G134" s="1098">
        <v>65.572819884174976</v>
      </c>
      <c r="H134" s="1879">
        <v>61</v>
      </c>
      <c r="I134" s="1088"/>
      <c r="J134" s="1033" t="s">
        <v>2626</v>
      </c>
      <c r="K134" s="848" t="s">
        <v>2625</v>
      </c>
      <c r="L134" s="949">
        <f>COUNTIFS($D$336:$D$343,"&gt;63",$D$336:$D$343,"&lt;=67,1")</f>
        <v>0</v>
      </c>
      <c r="M134" s="949">
        <f>COUNTIFS($E$336:$E$343,"&gt;63",$E$336:$E$343,"&lt;=67,1")</f>
        <v>0</v>
      </c>
      <c r="N134" s="949">
        <f>COUNTIFS($F$336:$F$343,"&gt;63",$F$336:$F$343,"&lt;=67,1")</f>
        <v>1</v>
      </c>
      <c r="O134" s="949">
        <f>COUNTIFS($G$336:$G$343,"&gt;63",$G$336:$G$343,"&lt;=67,1")</f>
        <v>0</v>
      </c>
      <c r="P134" s="949">
        <f>COUNTIFS($H$336:$H$343,"&gt;63",$H$336:$H$343,"&lt;=67,1")</f>
        <v>0</v>
      </c>
      <c r="Q134" s="1163"/>
      <c r="S134" s="1088"/>
      <c r="Z134" s="1088"/>
    </row>
    <row r="135" spans="1:26" ht="15" customHeight="1" x14ac:dyDescent="0.2">
      <c r="A135" s="1102">
        <v>5</v>
      </c>
      <c r="B135" s="1102" t="s">
        <v>132</v>
      </c>
      <c r="C135" s="1100" t="s">
        <v>2434</v>
      </c>
      <c r="D135" s="1098">
        <v>65.19</v>
      </c>
      <c r="E135" s="1098">
        <v>64</v>
      </c>
      <c r="F135" s="1118">
        <v>71</v>
      </c>
      <c r="G135" s="1098">
        <v>64.595854325752882</v>
      </c>
      <c r="H135" s="1893">
        <v>64</v>
      </c>
      <c r="I135" s="1088"/>
      <c r="J135" s="1033" t="s">
        <v>2624</v>
      </c>
      <c r="K135" s="1164" t="s">
        <v>2623</v>
      </c>
      <c r="L135" s="949">
        <f>COUNTIFS($D$336:$D$343,"&gt;67")</f>
        <v>1</v>
      </c>
      <c r="M135" s="949">
        <f>COUNTIFS($E$336:$E$343,"&gt;67")</f>
        <v>1</v>
      </c>
      <c r="N135" s="949">
        <f>COUNTIFS($F$336:$F$343,"&gt;67")</f>
        <v>0</v>
      </c>
      <c r="O135" s="949">
        <f>COUNTIFS($G$336:$G$343,"&gt;67")</f>
        <v>1</v>
      </c>
      <c r="P135" s="949">
        <f>COUNTIFS($H$336:$H$343,"&gt;67")</f>
        <v>1</v>
      </c>
      <c r="Q135" s="1163"/>
      <c r="S135" s="1088"/>
      <c r="Z135" s="1088"/>
    </row>
    <row r="136" spans="1:26" ht="15" customHeight="1" thickBot="1" x14ac:dyDescent="0.25">
      <c r="A136" s="1102">
        <v>5</v>
      </c>
      <c r="B136" s="1102" t="s">
        <v>2673</v>
      </c>
      <c r="C136" s="1100" t="s">
        <v>2434</v>
      </c>
      <c r="D136" s="1098">
        <v>66.55</v>
      </c>
      <c r="E136" s="1098">
        <v>63.91</v>
      </c>
      <c r="F136" s="1118">
        <v>64</v>
      </c>
      <c r="G136" s="1098">
        <v>64.724473719996723</v>
      </c>
      <c r="H136" s="1879">
        <v>55</v>
      </c>
      <c r="I136" s="1088"/>
      <c r="J136" s="1162" t="s">
        <v>370</v>
      </c>
      <c r="K136" s="1161"/>
      <c r="L136" s="1160">
        <f>SUM(L130:L135)</f>
        <v>8</v>
      </c>
      <c r="M136" s="1160">
        <f>SUM(M130:M135)</f>
        <v>6</v>
      </c>
      <c r="N136" s="1160">
        <f>SUM(N130:N135)</f>
        <v>8</v>
      </c>
      <c r="O136" s="1160">
        <f>SUM(O130:O135)</f>
        <v>8</v>
      </c>
      <c r="P136" s="1159">
        <f>SUM(P130:P135)</f>
        <v>7</v>
      </c>
      <c r="Q136" s="1158"/>
      <c r="S136" s="1088"/>
      <c r="Z136" s="1088"/>
    </row>
    <row r="137" spans="1:26" ht="15" customHeight="1" x14ac:dyDescent="0.2">
      <c r="A137" s="1102">
        <v>5</v>
      </c>
      <c r="B137" s="1102" t="s">
        <v>134</v>
      </c>
      <c r="C137" s="1100" t="s">
        <v>2434</v>
      </c>
      <c r="D137" s="1099" t="s">
        <v>501</v>
      </c>
      <c r="E137" s="1143" t="s">
        <v>501</v>
      </c>
      <c r="F137" s="1118">
        <v>69</v>
      </c>
      <c r="G137" s="1098">
        <v>66.95074182791636</v>
      </c>
      <c r="H137" s="1853" t="s">
        <v>501</v>
      </c>
      <c r="I137" s="1088"/>
      <c r="P137" s="1192"/>
      <c r="S137" s="1088"/>
      <c r="Z137" s="1088"/>
    </row>
    <row r="138" spans="1:26" ht="15" customHeight="1" thickBot="1" x14ac:dyDescent="0.25">
      <c r="A138" s="1102">
        <v>5</v>
      </c>
      <c r="B138" s="1102" t="s">
        <v>135</v>
      </c>
      <c r="C138" s="1100" t="s">
        <v>2434</v>
      </c>
      <c r="D138" s="1098">
        <v>64.37</v>
      </c>
      <c r="E138" s="1098">
        <v>64.86</v>
      </c>
      <c r="F138" s="1118">
        <v>70</v>
      </c>
      <c r="G138" s="1098">
        <v>65.044931065555303</v>
      </c>
      <c r="H138" s="1879">
        <v>56</v>
      </c>
      <c r="I138" s="1088"/>
      <c r="S138" s="1088"/>
      <c r="Z138" s="1088"/>
    </row>
    <row r="139" spans="1:26" ht="15" customHeight="1" x14ac:dyDescent="0.2">
      <c r="A139" s="1102">
        <v>5</v>
      </c>
      <c r="B139" s="1101" t="s">
        <v>58</v>
      </c>
      <c r="C139" s="1104" t="s">
        <v>2672</v>
      </c>
      <c r="D139" s="1099">
        <v>59.45</v>
      </c>
      <c r="E139" s="1099">
        <v>60</v>
      </c>
      <c r="F139" s="1111">
        <v>67</v>
      </c>
      <c r="G139" s="1099">
        <v>59.123805448551302</v>
      </c>
      <c r="H139" s="1879">
        <v>55</v>
      </c>
      <c r="I139" s="1088"/>
      <c r="J139" s="1176" t="s">
        <v>357</v>
      </c>
      <c r="K139" s="1175"/>
      <c r="L139" s="1174">
        <v>2007</v>
      </c>
      <c r="M139" s="1174">
        <v>2008</v>
      </c>
      <c r="N139" s="1174">
        <v>2009</v>
      </c>
      <c r="O139" s="1174">
        <v>2010</v>
      </c>
      <c r="P139" s="1173">
        <v>2011</v>
      </c>
      <c r="Q139" s="1172"/>
      <c r="S139" s="1088"/>
      <c r="Z139" s="1088"/>
    </row>
    <row r="140" spans="1:26" ht="15" customHeight="1" x14ac:dyDescent="0.2">
      <c r="A140" s="1102">
        <v>5</v>
      </c>
      <c r="B140" s="1102" t="s">
        <v>64</v>
      </c>
      <c r="C140" s="1100" t="s">
        <v>2671</v>
      </c>
      <c r="D140" s="1099" t="s">
        <v>501</v>
      </c>
      <c r="E140" s="1098">
        <v>55.58</v>
      </c>
      <c r="F140" s="1118">
        <v>62</v>
      </c>
      <c r="G140" s="1098">
        <v>65.238087922487722</v>
      </c>
      <c r="H140" s="1881">
        <v>48</v>
      </c>
      <c r="I140" s="1088"/>
      <c r="J140" s="1033" t="s">
        <v>2637</v>
      </c>
      <c r="K140" s="1171" t="s">
        <v>2636</v>
      </c>
      <c r="L140" s="949">
        <f>COUNTIFS($D$344:$D$356,"&lt;=47,1")</f>
        <v>0</v>
      </c>
      <c r="M140" s="949">
        <f>COUNTIFS($E$344:$E$356,"&lt;=47,1")</f>
        <v>0</v>
      </c>
      <c r="N140" s="949">
        <f>COUNTIFS($F$344:$F$356,"&lt;=47,1")</f>
        <v>0</v>
      </c>
      <c r="O140" s="949">
        <f>COUNTIFS($G$344:$G$356,"&lt;=47,1")</f>
        <v>0</v>
      </c>
      <c r="P140" s="949">
        <f>COUNTIFS($H$344:$H$356,"&lt;=47,1")</f>
        <v>0</v>
      </c>
      <c r="Q140" s="1163"/>
      <c r="S140" s="1088"/>
      <c r="Z140" s="1088"/>
    </row>
    <row r="141" spans="1:26" ht="15" customHeight="1" x14ac:dyDescent="0.2">
      <c r="A141" s="1102">
        <v>5</v>
      </c>
      <c r="B141" s="1102" t="s">
        <v>73</v>
      </c>
      <c r="C141" s="1100" t="s">
        <v>2431</v>
      </c>
      <c r="D141" s="1099" t="s">
        <v>501</v>
      </c>
      <c r="E141" s="1099" t="s">
        <v>501</v>
      </c>
      <c r="F141" s="1166">
        <v>73</v>
      </c>
      <c r="G141" s="1165">
        <v>69.589011182685297</v>
      </c>
      <c r="H141" s="1853" t="s">
        <v>501</v>
      </c>
      <c r="I141" s="1088"/>
      <c r="J141" s="1033" t="s">
        <v>2633</v>
      </c>
      <c r="K141" s="1169" t="s">
        <v>2632</v>
      </c>
      <c r="L141" s="949">
        <f>COUNTIFS($D$344:$D$356,"&gt;47",$D$344:$D$356,"&lt;=52,1")</f>
        <v>0</v>
      </c>
      <c r="M141" s="949">
        <f>COUNTIFS($E$344:$E$356,"&gt;47",$E$344:$E$356,"&lt;=52,1")</f>
        <v>0</v>
      </c>
      <c r="N141" s="949">
        <f>COUNTIFS($F$344:$F$356,"&gt;47",$F$344:$F$356,"&lt;=52,1")</f>
        <v>0</v>
      </c>
      <c r="O141" s="949">
        <f>COUNTIFS($G$344:$G$356,"&gt;47",$G$344:$G$356,"&lt;=52,1")</f>
        <v>1</v>
      </c>
      <c r="P141" s="949">
        <f>COUNTIFS($H$344:$H$356,"&gt;47",$H$344:$H$356,"&lt;=52,1")</f>
        <v>0</v>
      </c>
      <c r="Q141" s="1163"/>
      <c r="S141" s="1088"/>
      <c r="Z141" s="1088"/>
    </row>
    <row r="142" spans="1:26" ht="15" customHeight="1" x14ac:dyDescent="0.2">
      <c r="A142" s="1102">
        <v>5</v>
      </c>
      <c r="B142" s="1102" t="s">
        <v>71</v>
      </c>
      <c r="C142" s="1100" t="s">
        <v>2430</v>
      </c>
      <c r="D142" s="1099" t="s">
        <v>501</v>
      </c>
      <c r="E142" s="1099" t="s">
        <v>501</v>
      </c>
      <c r="F142" s="1118">
        <v>71</v>
      </c>
      <c r="G142" s="1098">
        <v>64.255629970118548</v>
      </c>
      <c r="H142" s="1853" t="s">
        <v>501</v>
      </c>
      <c r="I142" s="1088"/>
      <c r="J142" s="1033" t="s">
        <v>2631</v>
      </c>
      <c r="K142" s="850" t="s">
        <v>2630</v>
      </c>
      <c r="L142" s="949">
        <f>COUNTIFS($D$344:$D$356,"&gt;52",$D$344:$D$356,"&lt;=59,1")</f>
        <v>4</v>
      </c>
      <c r="M142" s="949">
        <f>COUNTIFS($E$344:$E$356,"&gt;52",$E$344:$E$356,"&lt;=59,1")</f>
        <v>4</v>
      </c>
      <c r="N142" s="949">
        <f>COUNTIFS($F$344:$F$356,"&gt;52",$F$344:$F$356,"&lt;=59,1")</f>
        <v>4</v>
      </c>
      <c r="O142" s="949">
        <f>COUNTIFS($G$344:$G$356,"&gt;52",$G$344:$G$356,"&lt;=59,1")</f>
        <v>5</v>
      </c>
      <c r="P142" s="949">
        <f>COUNTIFS($H$344:$H$356,"&gt;52",$H$344:$H$356,"&lt;=59,1")</f>
        <v>0</v>
      </c>
      <c r="Q142" s="1163"/>
      <c r="S142" s="1088"/>
      <c r="Z142" s="1088"/>
    </row>
    <row r="143" spans="1:26" ht="15" customHeight="1" x14ac:dyDescent="0.2">
      <c r="A143" s="1102">
        <v>5</v>
      </c>
      <c r="B143" s="1102" t="s">
        <v>72</v>
      </c>
      <c r="C143" s="1100" t="s">
        <v>2430</v>
      </c>
      <c r="D143" s="1099" t="s">
        <v>501</v>
      </c>
      <c r="E143" s="1099" t="s">
        <v>501</v>
      </c>
      <c r="F143" s="1118">
        <v>69</v>
      </c>
      <c r="G143" s="1098">
        <v>66.031244779420149</v>
      </c>
      <c r="H143" s="1853" t="s">
        <v>501</v>
      </c>
      <c r="I143" s="1088"/>
      <c r="J143" s="1033" t="s">
        <v>2628</v>
      </c>
      <c r="K143" s="1168" t="s">
        <v>2627</v>
      </c>
      <c r="L143" s="949">
        <f>COUNTIFS($D$344:$D$356,"&gt;59",$D$344:$D$356,"&lt;=63,1")</f>
        <v>3</v>
      </c>
      <c r="M143" s="949">
        <f>COUNTIFS($E$344:$E$356,"&gt;59",$E$344:$E$356,"&lt;=63,1")</f>
        <v>4</v>
      </c>
      <c r="N143" s="949">
        <f>COUNTIFS($F$344:$F$356,"&gt;59",$F$344:$F$356,"&lt;=63,1")</f>
        <v>3</v>
      </c>
      <c r="O143" s="949">
        <f>COUNTIFS($G$344:$G$356,"&gt;59",$G$344:$G$356,"&lt;=63,1")</f>
        <v>1</v>
      </c>
      <c r="P143" s="949">
        <f>COUNTIFS($H$344:$H$356,"&gt;59",$H$344:$H$356,"&lt;=63,1")</f>
        <v>0</v>
      </c>
      <c r="Q143" s="1163"/>
      <c r="S143" s="1088"/>
      <c r="Z143" s="1088"/>
    </row>
    <row r="144" spans="1:26" ht="15" customHeight="1" x14ac:dyDescent="0.2">
      <c r="A144" s="1102">
        <v>5</v>
      </c>
      <c r="B144" s="1102" t="s">
        <v>74</v>
      </c>
      <c r="C144" s="1100" t="s">
        <v>2429</v>
      </c>
      <c r="D144" s="1099" t="s">
        <v>501</v>
      </c>
      <c r="E144" s="1099" t="s">
        <v>501</v>
      </c>
      <c r="F144" s="1166">
        <v>76.44</v>
      </c>
      <c r="G144" s="1165">
        <v>69.476273797450517</v>
      </c>
      <c r="H144" s="1853" t="s">
        <v>501</v>
      </c>
      <c r="I144" s="1088"/>
      <c r="J144" s="1033" t="s">
        <v>2626</v>
      </c>
      <c r="K144" s="848" t="s">
        <v>2625</v>
      </c>
      <c r="L144" s="949">
        <f>COUNTIFS($D$344:$D$356,"&gt;63",$D$344:$D$356,"&lt;=67,1")</f>
        <v>0</v>
      </c>
      <c r="M144" s="949">
        <f>COUNTIFS($E$344:$E$356,"&gt;63",$E$344:$E$356,"&lt;=67,1")</f>
        <v>2</v>
      </c>
      <c r="N144" s="949">
        <f>COUNTIFS($F$344:$F$356,"&gt;63",$F$344:$F$356,"&lt;=67,1")</f>
        <v>2</v>
      </c>
      <c r="O144" s="949">
        <f>COUNTIFS($G$344:$G$356,"&gt;63",$G$344:$G$356,"&lt;=67,1")</f>
        <v>1</v>
      </c>
      <c r="P144" s="949">
        <f>COUNTIFS($H$344:$H$356,"&gt;63",$H$344:$H$356,"&lt;=67,1")</f>
        <v>0</v>
      </c>
      <c r="S144" s="1088"/>
      <c r="Z144" s="1088"/>
    </row>
    <row r="145" spans="1:26" ht="15" customHeight="1" x14ac:dyDescent="0.2">
      <c r="A145" s="1102">
        <v>5</v>
      </c>
      <c r="B145" s="1102" t="s">
        <v>75</v>
      </c>
      <c r="C145" s="1100" t="s">
        <v>2429</v>
      </c>
      <c r="D145" s="1099" t="s">
        <v>501</v>
      </c>
      <c r="E145" s="1099" t="s">
        <v>501</v>
      </c>
      <c r="F145" s="1118">
        <v>72.569999999999993</v>
      </c>
      <c r="G145" s="1098">
        <v>65.223312568612386</v>
      </c>
      <c r="H145" s="1853" t="s">
        <v>501</v>
      </c>
      <c r="I145" s="1088"/>
      <c r="J145" s="1033" t="s">
        <v>2624</v>
      </c>
      <c r="K145" s="1164" t="s">
        <v>2623</v>
      </c>
      <c r="L145" s="949">
        <f>COUNTIFS($D$344:$D$356,"&gt;67")</f>
        <v>1</v>
      </c>
      <c r="M145" s="949">
        <f>COUNTIFS($E$344:$E$356,"&gt;67")</f>
        <v>1</v>
      </c>
      <c r="N145" s="949">
        <f>COUNTIFS($F$344:$F$356,"&gt;67")</f>
        <v>1</v>
      </c>
      <c r="O145" s="949">
        <f>COUNTIFS($G$344:$G$356,"&gt;67")</f>
        <v>1</v>
      </c>
      <c r="P145" s="949">
        <f>COUNTIFS($H$344:$H$356,"&gt;67")</f>
        <v>0</v>
      </c>
      <c r="Q145" s="1163"/>
    </row>
    <row r="146" spans="1:26" ht="15" customHeight="1" thickBot="1" x14ac:dyDescent="0.25">
      <c r="A146" s="1102">
        <v>5</v>
      </c>
      <c r="B146" s="1191" t="s">
        <v>2670</v>
      </c>
      <c r="C146" s="1100"/>
      <c r="D146" s="1099" t="s">
        <v>501</v>
      </c>
      <c r="E146" s="1894">
        <v>59.45</v>
      </c>
      <c r="F146" s="1122" t="s">
        <v>501</v>
      </c>
      <c r="G146" s="1096" t="s">
        <v>501</v>
      </c>
      <c r="H146" s="1853" t="s">
        <v>501</v>
      </c>
      <c r="I146" s="1088"/>
      <c r="J146" s="1162" t="s">
        <v>371</v>
      </c>
      <c r="K146" s="1161"/>
      <c r="L146" s="1160">
        <f>SUM(L140:L145)</f>
        <v>8</v>
      </c>
      <c r="M146" s="1160">
        <f>SUM(M140:M145)</f>
        <v>11</v>
      </c>
      <c r="N146" s="1160">
        <f>SUM(N140:N145)</f>
        <v>10</v>
      </c>
      <c r="O146" s="1160">
        <f>SUM(O140:O145)</f>
        <v>9</v>
      </c>
      <c r="P146" s="1159">
        <f>SUM(P140:P145)</f>
        <v>0</v>
      </c>
      <c r="Q146" s="1158"/>
    </row>
    <row r="147" spans="1:26" ht="15" customHeight="1" x14ac:dyDescent="0.2">
      <c r="A147" s="1102">
        <v>5</v>
      </c>
      <c r="B147" s="1102" t="s">
        <v>2669</v>
      </c>
      <c r="C147" s="1100"/>
      <c r="D147" s="1096" t="s">
        <v>501</v>
      </c>
      <c r="E147" s="1895">
        <v>49.5</v>
      </c>
      <c r="F147" s="1122" t="s">
        <v>501</v>
      </c>
      <c r="G147" s="1096" t="s">
        <v>501</v>
      </c>
      <c r="H147" s="1853" t="s">
        <v>501</v>
      </c>
      <c r="I147" s="1088"/>
      <c r="S147" s="1177" t="s">
        <v>371</v>
      </c>
      <c r="Z147" s="1177" t="s">
        <v>372</v>
      </c>
    </row>
    <row r="148" spans="1:26" ht="15" customHeight="1" thickBot="1" x14ac:dyDescent="0.25">
      <c r="A148" s="1102">
        <v>5</v>
      </c>
      <c r="B148" s="1101" t="s">
        <v>76</v>
      </c>
      <c r="C148" s="1100" t="s">
        <v>2668</v>
      </c>
      <c r="D148" s="1143" t="s">
        <v>501</v>
      </c>
      <c r="E148" s="1165">
        <v>70.38</v>
      </c>
      <c r="F148" s="1166">
        <v>73</v>
      </c>
      <c r="G148" s="1165">
        <v>69.031244779420149</v>
      </c>
      <c r="H148" s="1853" t="s">
        <v>501</v>
      </c>
      <c r="I148" s="1088"/>
    </row>
    <row r="149" spans="1:26" ht="15" customHeight="1" x14ac:dyDescent="0.2">
      <c r="A149" s="1102">
        <v>5</v>
      </c>
      <c r="B149" s="1191" t="s">
        <v>2667</v>
      </c>
      <c r="C149" s="1100"/>
      <c r="D149" s="1143" t="s">
        <v>501</v>
      </c>
      <c r="E149" s="1165">
        <v>62.37</v>
      </c>
      <c r="F149" s="1190" t="s">
        <v>501</v>
      </c>
      <c r="G149" s="1165">
        <v>72.166889025250214</v>
      </c>
      <c r="H149" s="1853" t="s">
        <v>501</v>
      </c>
      <c r="I149" s="1088"/>
      <c r="J149" s="1176" t="s">
        <v>357</v>
      </c>
      <c r="K149" s="1175"/>
      <c r="L149" s="1174">
        <v>2007</v>
      </c>
      <c r="M149" s="1174">
        <v>2008</v>
      </c>
      <c r="N149" s="1174">
        <v>2009</v>
      </c>
      <c r="O149" s="1174">
        <v>2010</v>
      </c>
      <c r="P149" s="1173">
        <v>2011</v>
      </c>
      <c r="Q149" s="1172"/>
    </row>
    <row r="150" spans="1:26" ht="15" customHeight="1" x14ac:dyDescent="0.2">
      <c r="A150" s="1102">
        <v>5</v>
      </c>
      <c r="B150" s="1189" t="s">
        <v>2666</v>
      </c>
      <c r="C150" s="1100"/>
      <c r="D150" s="1096" t="s">
        <v>501</v>
      </c>
      <c r="E150" s="1098">
        <v>67.42</v>
      </c>
      <c r="F150" s="1122" t="s">
        <v>501</v>
      </c>
      <c r="G150" s="1096" t="s">
        <v>501</v>
      </c>
      <c r="H150" s="1853" t="s">
        <v>501</v>
      </c>
      <c r="I150" s="1088"/>
      <c r="J150" s="1033" t="s">
        <v>2637</v>
      </c>
      <c r="K150" s="1171" t="s">
        <v>2636</v>
      </c>
      <c r="L150" s="949">
        <f>COUNTIFS($D$357:$D$361,"&lt;=47,1")</f>
        <v>0</v>
      </c>
      <c r="M150" s="949">
        <f>COUNTIFS($E$357:$E$361,"&lt;=47,1")</f>
        <v>0</v>
      </c>
      <c r="N150" s="949">
        <f>COUNTIFS($F$357:$F$361,"&lt;=47,1")</f>
        <v>0</v>
      </c>
      <c r="O150" s="949">
        <f>COUNTIFS($G$357:$G$361,"&lt;=47,1")</f>
        <v>0</v>
      </c>
      <c r="P150" s="949">
        <f>COUNTIFS($H$357:$H$361,"&lt;=47,1")</f>
        <v>1</v>
      </c>
      <c r="Q150" s="1163"/>
    </row>
    <row r="151" spans="1:26" ht="15" customHeight="1" x14ac:dyDescent="0.2">
      <c r="A151" s="1102">
        <v>5</v>
      </c>
      <c r="B151" s="1102" t="s">
        <v>77</v>
      </c>
      <c r="C151" s="1100" t="s">
        <v>2426</v>
      </c>
      <c r="D151" s="1096" t="s">
        <v>501</v>
      </c>
      <c r="E151" s="1096" t="s">
        <v>501</v>
      </c>
      <c r="F151" s="1122">
        <v>76</v>
      </c>
      <c r="G151" s="1096" t="s">
        <v>501</v>
      </c>
      <c r="H151" s="1853" t="s">
        <v>501</v>
      </c>
      <c r="I151" s="1088"/>
      <c r="J151" s="1033" t="s">
        <v>2633</v>
      </c>
      <c r="K151" s="1169" t="s">
        <v>2632</v>
      </c>
      <c r="L151" s="949">
        <f>COUNTIFS($D$357:$D$361,"&gt;47",$D$357:$D$361,"&lt;=52,1")</f>
        <v>1</v>
      </c>
      <c r="M151" s="949">
        <f>COUNTIFS($E$357:$E$361,"&gt;47",$E$357:$E$361,"&lt;=52,1")</f>
        <v>1</v>
      </c>
      <c r="N151" s="949">
        <f>COUNTIFS($F$357:$F$361,"&gt;47",$F$357:$F$361,"&lt;=52,1")</f>
        <v>1</v>
      </c>
      <c r="O151" s="949">
        <f>COUNTIFS($G$357:$G$361,"&gt;47",$G$357:$G$361,"&lt;=52,1")</f>
        <v>1</v>
      </c>
      <c r="P151" s="949">
        <f>COUNTIFS($H$357:$H$361,"&gt;47",$H$357:$H$361,"&lt;=52,1")</f>
        <v>0</v>
      </c>
      <c r="Q151" s="1163"/>
    </row>
    <row r="152" spans="1:26" ht="15" customHeight="1" x14ac:dyDescent="0.2">
      <c r="A152" s="1102">
        <v>5</v>
      </c>
      <c r="B152" s="1102" t="s">
        <v>65</v>
      </c>
      <c r="C152" s="1100" t="s">
        <v>2425</v>
      </c>
      <c r="D152" s="1096" t="s">
        <v>501</v>
      </c>
      <c r="E152" s="1096" t="s">
        <v>501</v>
      </c>
      <c r="F152" s="1118">
        <v>72</v>
      </c>
      <c r="G152" s="1098">
        <v>66.785658569650863</v>
      </c>
      <c r="H152" s="1853" t="s">
        <v>501</v>
      </c>
      <c r="I152" s="1088"/>
      <c r="J152" s="1033" t="s">
        <v>2631</v>
      </c>
      <c r="K152" s="850" t="s">
        <v>2630</v>
      </c>
      <c r="L152" s="949">
        <f>COUNTIFS($D$357:$D$361,"&gt;52",$D$357:$D$361,"&lt;=59,1")</f>
        <v>2</v>
      </c>
      <c r="M152" s="949">
        <f>COUNTIFS($E$357:$E$361,"&gt;52",$E$357:$E$361,"&lt;=59,1")</f>
        <v>2</v>
      </c>
      <c r="N152" s="949">
        <f>COUNTIFS($F$357:$F$361,"&gt;52",$F$357:$F$361,"&lt;=59,1")</f>
        <v>2</v>
      </c>
      <c r="O152" s="949">
        <f>COUNTIFS($G$357:$G$361,"&gt;52",$G$357:$G$361,"&lt;=59,1")</f>
        <v>2</v>
      </c>
      <c r="P152" s="949">
        <f>COUNTIFS($H$357:$H$361,"&gt;52",$H$357:$H$361,"&lt;=59,1")</f>
        <v>1</v>
      </c>
      <c r="Q152" s="1163"/>
    </row>
    <row r="153" spans="1:26" ht="15" customHeight="1" x14ac:dyDescent="0.2">
      <c r="A153" s="1102">
        <v>5</v>
      </c>
      <c r="B153" s="1102" t="s">
        <v>78</v>
      </c>
      <c r="C153" s="1100" t="s">
        <v>2665</v>
      </c>
      <c r="D153" s="1165">
        <v>57.96</v>
      </c>
      <c r="E153" s="1165">
        <v>71.87</v>
      </c>
      <c r="F153" s="1166">
        <v>74</v>
      </c>
      <c r="G153" s="1165">
        <v>69.568481753482558</v>
      </c>
      <c r="H153" s="1853" t="s">
        <v>501</v>
      </c>
      <c r="I153" s="1088"/>
      <c r="J153" s="1033" t="s">
        <v>2628</v>
      </c>
      <c r="K153" s="1168" t="s">
        <v>2627</v>
      </c>
      <c r="L153" s="949">
        <f>COUNTIFS($D$357:$D$361,"&gt;59",$D$357:$D$361,"&lt;=63,1")</f>
        <v>1</v>
      </c>
      <c r="M153" s="949">
        <f>COUNTIFS($E$357:$E$361,"&gt;59",$E$357:$E$361,"&lt;=63,1")</f>
        <v>1</v>
      </c>
      <c r="N153" s="949">
        <f>COUNTIFS($F$357:$F$361,"&gt;59",$F$357:$F$361,"&lt;=63,1")</f>
        <v>1</v>
      </c>
      <c r="O153" s="949">
        <f>COUNTIFS($G$357:$G$361,"&gt;59",$G$357:$G$361,"&lt;=63,1")</f>
        <v>3</v>
      </c>
      <c r="P153" s="949">
        <f>COUNTIFS($H$357:$H$361,"&gt;59",$H$357:$H$361,"&lt;=63,1")</f>
        <v>0</v>
      </c>
      <c r="Q153" s="1163"/>
    </row>
    <row r="154" spans="1:26" ht="15" customHeight="1" x14ac:dyDescent="0.2">
      <c r="A154" s="1183">
        <v>6</v>
      </c>
      <c r="B154" s="1183" t="s">
        <v>143</v>
      </c>
      <c r="C154" s="1181" t="s">
        <v>2664</v>
      </c>
      <c r="D154" s="1096" t="s">
        <v>501</v>
      </c>
      <c r="E154" s="1165">
        <v>63.64</v>
      </c>
      <c r="F154" s="1166">
        <v>64.88</v>
      </c>
      <c r="G154" s="1165">
        <v>67.761678300373688</v>
      </c>
      <c r="H154" s="1886">
        <v>66</v>
      </c>
      <c r="I154" s="1088"/>
      <c r="J154" s="1033" t="s">
        <v>2626</v>
      </c>
      <c r="K154" s="848" t="s">
        <v>2625</v>
      </c>
      <c r="L154" s="949">
        <f>COUNTIFS($D$357:$D$361,"&gt;63",$D$357:$D$361,"&lt;=67,1")</f>
        <v>0</v>
      </c>
      <c r="M154" s="949">
        <f>COUNTIFS($E$357:$E$361,"&gt;63",$E$357:$E$361,"&lt;=67,1")</f>
        <v>0</v>
      </c>
      <c r="N154" s="949">
        <f>COUNTIFS($F$357:$F$361,"&gt;63",$F$357:$F$361,"&lt;=67,1")</f>
        <v>0</v>
      </c>
      <c r="O154" s="949">
        <f>COUNTIFS($G$357:$G$361,"&gt;63",$G$357:$G$361,"&lt;=67,1")</f>
        <v>0</v>
      </c>
      <c r="P154" s="949">
        <f>COUNTIFS($H$357:$H$361,"&gt;63",$H$357:$H$361,"&lt;=67,1")</f>
        <v>0</v>
      </c>
      <c r="Q154" s="1163"/>
    </row>
    <row r="155" spans="1:26" ht="15" customHeight="1" x14ac:dyDescent="0.2">
      <c r="A155" s="1183">
        <v>6</v>
      </c>
      <c r="B155" s="1182" t="s">
        <v>144</v>
      </c>
      <c r="C155" s="1181" t="s">
        <v>2664</v>
      </c>
      <c r="D155" s="1098">
        <v>63.4</v>
      </c>
      <c r="E155" s="1098">
        <v>60.56</v>
      </c>
      <c r="F155" s="1118">
        <v>62.27</v>
      </c>
      <c r="G155" s="1098">
        <v>66.355148873161312</v>
      </c>
      <c r="H155" s="1886">
        <v>64</v>
      </c>
      <c r="I155" s="1088"/>
      <c r="J155" s="1033" t="s">
        <v>2624</v>
      </c>
      <c r="K155" s="1164" t="s">
        <v>2623</v>
      </c>
      <c r="L155" s="949">
        <f>COUNTIFS($D$357:$D$361,"&gt;67")</f>
        <v>0</v>
      </c>
      <c r="M155" s="949">
        <f>COUNTIFS($E$357:$E$361,"&gt;67")</f>
        <v>0</v>
      </c>
      <c r="N155" s="949">
        <f>COUNTIFS($F$357:$F$361,"&gt;67")</f>
        <v>0</v>
      </c>
      <c r="O155" s="949">
        <f>COUNTIFS($G$357:$G$361,"&gt;67")</f>
        <v>0</v>
      </c>
      <c r="P155" s="949">
        <f>COUNTIFS($H$357:$H$361,"&gt;67")</f>
        <v>0</v>
      </c>
      <c r="Q155" s="1163"/>
    </row>
    <row r="156" spans="1:26" ht="15" customHeight="1" thickBot="1" x14ac:dyDescent="0.25">
      <c r="A156" s="1183">
        <v>6</v>
      </c>
      <c r="B156" s="1182" t="s">
        <v>145</v>
      </c>
      <c r="C156" s="1181" t="s">
        <v>2664</v>
      </c>
      <c r="D156" s="1099">
        <v>61.99</v>
      </c>
      <c r="E156" s="1099">
        <v>59.73</v>
      </c>
      <c r="F156" s="1111">
        <v>61.62</v>
      </c>
      <c r="G156" s="1099">
        <v>60.614892161225242</v>
      </c>
      <c r="H156" s="1896">
        <v>62</v>
      </c>
      <c r="I156" s="1088"/>
      <c r="J156" s="1162" t="s">
        <v>372</v>
      </c>
      <c r="K156" s="1161"/>
      <c r="L156" s="1160">
        <f>SUM(L150:L155)</f>
        <v>4</v>
      </c>
      <c r="M156" s="1160">
        <f>SUM(M150:M155)</f>
        <v>4</v>
      </c>
      <c r="N156" s="1160">
        <f>SUM(N150:N155)</f>
        <v>4</v>
      </c>
      <c r="O156" s="1160">
        <f>SUM(O150:O155)</f>
        <v>6</v>
      </c>
      <c r="P156" s="1159">
        <f>SUM(P150:P155)</f>
        <v>2</v>
      </c>
      <c r="Q156" s="1158"/>
    </row>
    <row r="157" spans="1:26" ht="15" customHeight="1" x14ac:dyDescent="0.2">
      <c r="A157" s="1183">
        <v>6</v>
      </c>
      <c r="B157" s="1182" t="s">
        <v>146</v>
      </c>
      <c r="C157" s="1181" t="s">
        <v>2664</v>
      </c>
      <c r="D157" s="1099">
        <v>58.28</v>
      </c>
      <c r="E157" s="1099">
        <v>62.32</v>
      </c>
      <c r="F157" s="1111">
        <v>59.9</v>
      </c>
      <c r="G157" s="1099">
        <v>60.01668368518115</v>
      </c>
      <c r="H157" s="1879">
        <v>57</v>
      </c>
      <c r="I157" s="1088"/>
    </row>
    <row r="158" spans="1:26" ht="15" customHeight="1" x14ac:dyDescent="0.2">
      <c r="A158" s="1183">
        <v>6</v>
      </c>
      <c r="B158" s="1183" t="s">
        <v>142</v>
      </c>
      <c r="C158" s="1181" t="s">
        <v>2664</v>
      </c>
      <c r="D158" s="1099">
        <v>61.54</v>
      </c>
      <c r="E158" s="1099">
        <v>56.02</v>
      </c>
      <c r="F158" s="1111">
        <v>57</v>
      </c>
      <c r="G158" s="1099">
        <v>61.023676406399844</v>
      </c>
      <c r="H158" s="1879">
        <v>59</v>
      </c>
      <c r="I158" s="1088"/>
    </row>
    <row r="159" spans="1:26" ht="15" customHeight="1" x14ac:dyDescent="0.2">
      <c r="A159" s="1183">
        <v>6</v>
      </c>
      <c r="B159" s="1183" t="s">
        <v>169</v>
      </c>
      <c r="C159" s="1184" t="s">
        <v>2663</v>
      </c>
      <c r="D159" s="1099">
        <v>56.81</v>
      </c>
      <c r="E159" s="1099">
        <v>55.93</v>
      </c>
      <c r="F159" s="1111">
        <v>56.95</v>
      </c>
      <c r="G159" s="1099">
        <v>55.247918447127233</v>
      </c>
      <c r="H159" s="1879">
        <v>58</v>
      </c>
      <c r="I159" s="1088"/>
    </row>
    <row r="160" spans="1:26" ht="15" customHeight="1" thickBot="1" x14ac:dyDescent="0.25">
      <c r="A160" s="1183">
        <v>6</v>
      </c>
      <c r="B160" s="1183" t="s">
        <v>385</v>
      </c>
      <c r="C160" s="1184" t="s">
        <v>2418</v>
      </c>
      <c r="D160" s="1165">
        <v>69.77</v>
      </c>
      <c r="E160" s="1165">
        <v>71.61</v>
      </c>
      <c r="F160" s="1166">
        <v>68.77</v>
      </c>
      <c r="G160" s="1165">
        <v>70.532339229329295</v>
      </c>
      <c r="H160" s="1853" t="s">
        <v>501</v>
      </c>
      <c r="I160" s="1088"/>
    </row>
    <row r="161" spans="1:26" ht="15" customHeight="1" x14ac:dyDescent="0.2">
      <c r="A161" s="1183">
        <v>6</v>
      </c>
      <c r="B161" s="1182" t="s">
        <v>170</v>
      </c>
      <c r="C161" s="1181" t="s">
        <v>2417</v>
      </c>
      <c r="D161" s="1096" t="s">
        <v>501</v>
      </c>
      <c r="E161" s="1165">
        <v>71.59</v>
      </c>
      <c r="F161" s="1166">
        <v>70.569999999999993</v>
      </c>
      <c r="G161" s="1165">
        <v>72.584786767058716</v>
      </c>
      <c r="H161" s="1853" t="s">
        <v>501</v>
      </c>
      <c r="I161" s="1088"/>
      <c r="J161" s="1176" t="s">
        <v>357</v>
      </c>
      <c r="K161" s="1175"/>
      <c r="L161" s="1174">
        <v>2007</v>
      </c>
      <c r="M161" s="1174">
        <v>2008</v>
      </c>
      <c r="N161" s="1174">
        <v>2009</v>
      </c>
      <c r="O161" s="1174">
        <v>2010</v>
      </c>
      <c r="P161" s="1173">
        <v>2011</v>
      </c>
      <c r="Q161" s="1172"/>
    </row>
    <row r="162" spans="1:26" ht="15" customHeight="1" x14ac:dyDescent="0.2">
      <c r="A162" s="1183">
        <v>6</v>
      </c>
      <c r="B162" s="1183" t="s">
        <v>160</v>
      </c>
      <c r="C162" s="1184" t="s">
        <v>2662</v>
      </c>
      <c r="D162" s="1099" t="s">
        <v>501</v>
      </c>
      <c r="E162" s="1099" t="s">
        <v>501</v>
      </c>
      <c r="F162" s="1111">
        <v>57.77</v>
      </c>
      <c r="G162" s="1099">
        <v>60.548221753262212</v>
      </c>
      <c r="H162" s="1896">
        <v>60</v>
      </c>
      <c r="I162" s="1088"/>
      <c r="J162" s="1033" t="s">
        <v>2637</v>
      </c>
      <c r="K162" s="1171" t="s">
        <v>2636</v>
      </c>
      <c r="L162" s="949">
        <f>COUNTIFS($D$362:$D$365,"&lt;=47,1")</f>
        <v>0</v>
      </c>
      <c r="M162" s="949">
        <f>COUNTIFS($E$362:$E$365,"&lt;=47,1")</f>
        <v>0</v>
      </c>
      <c r="N162" s="949">
        <f>COUNTIFS($F$362:$F$365,"&lt;=47,1")</f>
        <v>1</v>
      </c>
      <c r="O162" s="949">
        <f>COUNTIFS($G$362:$G$365,"&lt;=47,1")</f>
        <v>0</v>
      </c>
      <c r="P162" s="949">
        <f>COUNTIFS($H$362:$H$365,"&lt;=47,1")</f>
        <v>3</v>
      </c>
      <c r="Q162" s="1163"/>
    </row>
    <row r="163" spans="1:26" ht="15" customHeight="1" x14ac:dyDescent="0.2">
      <c r="A163" s="1183">
        <v>6</v>
      </c>
      <c r="B163" s="1182" t="s">
        <v>147</v>
      </c>
      <c r="C163" s="1181" t="s">
        <v>2661</v>
      </c>
      <c r="D163" s="1103">
        <v>56.29</v>
      </c>
      <c r="E163" s="1103">
        <v>55.04</v>
      </c>
      <c r="F163" s="1112">
        <v>55</v>
      </c>
      <c r="G163" s="1103">
        <v>53.897483155741014</v>
      </c>
      <c r="H163" s="1879">
        <v>53</v>
      </c>
      <c r="I163" s="1088"/>
      <c r="J163" s="1033" t="s">
        <v>2633</v>
      </c>
      <c r="K163" s="1169" t="s">
        <v>2632</v>
      </c>
      <c r="L163" s="949">
        <f>COUNTIFS($D$362:$D$365,"&gt;47",$D$362:$D$365,"&lt;=52,1")</f>
        <v>2</v>
      </c>
      <c r="M163" s="949">
        <f>COUNTIFS($E$362:$E$365,"&gt;47",$E$362:$E$365,"&lt;=52,1")</f>
        <v>2</v>
      </c>
      <c r="N163" s="949">
        <f>COUNTIFS($F$362:$F$365,"&gt;47",$F$362:$F$365,"&lt;=52,1")</f>
        <v>1</v>
      </c>
      <c r="O163" s="949">
        <f>COUNTIFS($G$362:$G$365,"&gt;47",$G$362:$G$365,"&lt;=52,1")</f>
        <v>2</v>
      </c>
      <c r="P163" s="949">
        <f>COUNTIFS($H$362:$H$365,"&gt;47",$H$362:$H$365,"&lt;=52,1")</f>
        <v>1</v>
      </c>
      <c r="Q163" s="1163"/>
    </row>
    <row r="164" spans="1:26" ht="15" customHeight="1" x14ac:dyDescent="0.2">
      <c r="A164" s="1183">
        <v>6</v>
      </c>
      <c r="B164" s="1183" t="s">
        <v>171</v>
      </c>
      <c r="C164" s="1184" t="s">
        <v>2660</v>
      </c>
      <c r="D164" s="1099">
        <v>62.6</v>
      </c>
      <c r="E164" s="1099">
        <v>63</v>
      </c>
      <c r="F164" s="1111">
        <v>61</v>
      </c>
      <c r="G164" s="1099">
        <v>61.866025490162286</v>
      </c>
      <c r="H164" s="1853" t="s">
        <v>501</v>
      </c>
      <c r="I164" s="1088"/>
      <c r="J164" s="1033" t="s">
        <v>2631</v>
      </c>
      <c r="K164" s="850" t="s">
        <v>2630</v>
      </c>
      <c r="L164" s="949">
        <f>COUNTIFS($D$362:$D$365,"&gt;52",$D$362:$D$365,"&lt;=59,1")</f>
        <v>2</v>
      </c>
      <c r="M164" s="949">
        <f>COUNTIFS($E$362:$E$365,"&gt;52",$E$362:$E$365,"&lt;=59,1")</f>
        <v>1</v>
      </c>
      <c r="N164" s="949">
        <f>COUNTIFS($F$362:$F$365,"&gt;52",$F$362:$F$365,"&lt;=59,1")</f>
        <v>1</v>
      </c>
      <c r="O164" s="949">
        <f>COUNTIFS($G$362:$G$365,"&gt;52",$G$362:$G$365,"&lt;=59,1")</f>
        <v>2</v>
      </c>
      <c r="P164" s="949">
        <f>COUNTIFS($H$362:$H$365,"&gt;52",$H$362:$H$365,"&lt;=59,1")</f>
        <v>0</v>
      </c>
      <c r="Q164" s="1163"/>
    </row>
    <row r="165" spans="1:26" ht="15" customHeight="1" x14ac:dyDescent="0.2">
      <c r="A165" s="1183">
        <v>6</v>
      </c>
      <c r="B165" s="1183" t="s">
        <v>172</v>
      </c>
      <c r="C165" s="1184" t="s">
        <v>2660</v>
      </c>
      <c r="D165" s="1099">
        <v>59.67</v>
      </c>
      <c r="E165" s="1099">
        <v>61</v>
      </c>
      <c r="F165" s="1111">
        <v>56</v>
      </c>
      <c r="G165" s="1099">
        <v>60.09042262999634</v>
      </c>
      <c r="H165" s="1879">
        <v>54</v>
      </c>
      <c r="I165" s="1088"/>
      <c r="J165" s="1033" t="s">
        <v>2628</v>
      </c>
      <c r="K165" s="1168" t="s">
        <v>2627</v>
      </c>
      <c r="L165" s="949">
        <f>COUNTIFS($D$362:$D$365,"&gt;59",$D$362:$D$365,"&lt;=63,1")</f>
        <v>0</v>
      </c>
      <c r="M165" s="949">
        <f>COUNTIFS($E$362:$E$365,"&gt;59",$E$362:$E$365,"&lt;=63,1")</f>
        <v>0</v>
      </c>
      <c r="N165" s="949">
        <f>COUNTIFS($F$362:$F$365,"&gt;59",$F$362:$F$365,"&lt;=63,1")</f>
        <v>0</v>
      </c>
      <c r="O165" s="949">
        <f>COUNTIFS($G$362:$G$365,"&gt;59",$G$362:$G$365,"&lt;=63,1")</f>
        <v>0</v>
      </c>
      <c r="P165" s="949">
        <f>COUNTIFS($H$362:$H$365,"&gt;59",$H$362:$H$365,"&lt;=63,1")</f>
        <v>0</v>
      </c>
      <c r="Q165" s="1163"/>
    </row>
    <row r="166" spans="1:26" ht="15" customHeight="1" x14ac:dyDescent="0.2">
      <c r="A166" s="1183">
        <v>6</v>
      </c>
      <c r="B166" s="1183" t="s">
        <v>161</v>
      </c>
      <c r="C166" s="1184" t="s">
        <v>2659</v>
      </c>
      <c r="D166" s="1099">
        <v>48.57</v>
      </c>
      <c r="E166" s="1897">
        <v>46.83</v>
      </c>
      <c r="F166" s="1889">
        <v>47</v>
      </c>
      <c r="G166" s="1099">
        <v>49.456011944893334</v>
      </c>
      <c r="H166" s="1887">
        <v>42</v>
      </c>
      <c r="I166" s="1088"/>
      <c r="J166" s="1033" t="s">
        <v>2626</v>
      </c>
      <c r="K166" s="848" t="s">
        <v>2625</v>
      </c>
      <c r="L166" s="949">
        <f>COUNTIFS($D$362:$D$365,"&gt;63",$D$362:$D$365,"&lt;=67,1")</f>
        <v>0</v>
      </c>
      <c r="M166" s="949">
        <f>COUNTIFS($E$362:$E$365,"&gt;63",$E$362:$E$365,"&lt;=67,1")</f>
        <v>0</v>
      </c>
      <c r="N166" s="949">
        <f>COUNTIFS($F$362:$F$365,"&gt;63",$F$362:$F$365,"&lt;=67,1")</f>
        <v>0</v>
      </c>
      <c r="O166" s="949">
        <f>COUNTIFS($G$362:$G$365,"&gt;63",$G$362:$G$365,"&lt;=67,1")</f>
        <v>0</v>
      </c>
      <c r="P166" s="949">
        <f>COUNTIFS($H$362:$H$365,"&gt;63",$H$362:$H$365,"&lt;=67,1")</f>
        <v>0</v>
      </c>
      <c r="Q166" s="1163"/>
    </row>
    <row r="167" spans="1:26" ht="15" customHeight="1" x14ac:dyDescent="0.2">
      <c r="A167" s="1183">
        <v>6</v>
      </c>
      <c r="B167" s="1182" t="s">
        <v>166</v>
      </c>
      <c r="C167" s="1181" t="s">
        <v>2412</v>
      </c>
      <c r="D167" s="1096" t="s">
        <v>501</v>
      </c>
      <c r="E167" s="1165">
        <v>72.77</v>
      </c>
      <c r="F167" s="1166">
        <v>71</v>
      </c>
      <c r="G167" s="1165">
        <v>71.75756983885276</v>
      </c>
      <c r="H167" s="1853" t="s">
        <v>501</v>
      </c>
      <c r="I167" s="1088"/>
      <c r="J167" s="1033" t="s">
        <v>2624</v>
      </c>
      <c r="K167" s="1164" t="s">
        <v>2623</v>
      </c>
      <c r="L167" s="949">
        <f>COUNTIFS($D$362:$D$365,"&gt;67")</f>
        <v>0</v>
      </c>
      <c r="M167" s="949">
        <f>COUNTIFS($E$362:$E$365,"&gt;67")</f>
        <v>0</v>
      </c>
      <c r="N167" s="949">
        <f>COUNTIFS($F$362:$F$365,"&gt;67")</f>
        <v>0</v>
      </c>
      <c r="O167" s="949">
        <f>COUNTIFS($G$362:$G$365,"&gt;67")</f>
        <v>0</v>
      </c>
      <c r="P167" s="949">
        <f>COUNTIFS($H$362:$H$365,"&gt;67")</f>
        <v>0</v>
      </c>
      <c r="Q167" s="1163"/>
    </row>
    <row r="168" spans="1:26" ht="15" customHeight="1" thickBot="1" x14ac:dyDescent="0.25">
      <c r="A168" s="1183">
        <v>6</v>
      </c>
      <c r="B168" s="1188" t="s">
        <v>428</v>
      </c>
      <c r="C168" s="1181"/>
      <c r="D168" s="1096">
        <v>53.65</v>
      </c>
      <c r="E168" s="1898">
        <v>52.59</v>
      </c>
      <c r="F168" s="1122" t="s">
        <v>501</v>
      </c>
      <c r="G168" s="1096" t="s">
        <v>501</v>
      </c>
      <c r="H168" s="1853" t="s">
        <v>501</v>
      </c>
      <c r="I168" s="1088"/>
      <c r="J168" s="1162" t="s">
        <v>373</v>
      </c>
      <c r="K168" s="1161"/>
      <c r="L168" s="1160">
        <f>SUM(L162:L167)</f>
        <v>4</v>
      </c>
      <c r="M168" s="1160">
        <f>SUM(M162:M167)</f>
        <v>3</v>
      </c>
      <c r="N168" s="1160">
        <f>SUM(N162:N167)</f>
        <v>3</v>
      </c>
      <c r="O168" s="1160">
        <f>SUM(O162:O167)</f>
        <v>4</v>
      </c>
      <c r="P168" s="1159">
        <f>SUM(P162:P167)</f>
        <v>4</v>
      </c>
    </row>
    <row r="169" spans="1:26" ht="15" customHeight="1" x14ac:dyDescent="0.2">
      <c r="A169" s="1183">
        <v>6</v>
      </c>
      <c r="B169" s="1183" t="s">
        <v>173</v>
      </c>
      <c r="C169" s="1184" t="s">
        <v>2409</v>
      </c>
      <c r="D169" s="1099">
        <v>53.28</v>
      </c>
      <c r="E169" s="1099">
        <v>51.75</v>
      </c>
      <c r="F169" s="1111">
        <v>53</v>
      </c>
      <c r="G169" s="1099">
        <v>55.156716591060203</v>
      </c>
      <c r="H169" s="1881">
        <v>49</v>
      </c>
      <c r="I169" s="1088"/>
      <c r="S169" s="1177" t="s">
        <v>373</v>
      </c>
      <c r="Z169" s="1177" t="s">
        <v>374</v>
      </c>
    </row>
    <row r="170" spans="1:26" ht="15" customHeight="1" thickBot="1" x14ac:dyDescent="0.25">
      <c r="A170" s="1183">
        <v>6</v>
      </c>
      <c r="B170" s="1183" t="s">
        <v>174</v>
      </c>
      <c r="C170" s="1184" t="s">
        <v>2658</v>
      </c>
      <c r="D170" s="1099">
        <v>61.66</v>
      </c>
      <c r="E170" s="1099">
        <v>59.35</v>
      </c>
      <c r="F170" s="1111">
        <v>60</v>
      </c>
      <c r="G170" s="1099">
        <v>60.77606013158794</v>
      </c>
      <c r="H170" s="1879">
        <v>55</v>
      </c>
      <c r="I170" s="1088"/>
    </row>
    <row r="171" spans="1:26" ht="15" customHeight="1" x14ac:dyDescent="0.2">
      <c r="A171" s="1183">
        <v>6</v>
      </c>
      <c r="B171" s="1183" t="s">
        <v>175</v>
      </c>
      <c r="C171" s="1184" t="s">
        <v>2407</v>
      </c>
      <c r="D171" s="1099">
        <v>56.92</v>
      </c>
      <c r="E171" s="1099">
        <v>54.4</v>
      </c>
      <c r="F171" s="1111">
        <v>57</v>
      </c>
      <c r="G171" s="1099">
        <v>54.939174543429374</v>
      </c>
      <c r="H171" s="1887">
        <v>45</v>
      </c>
      <c r="I171" s="1088"/>
      <c r="J171" s="1176" t="s">
        <v>357</v>
      </c>
      <c r="K171" s="1175"/>
      <c r="L171" s="1174">
        <v>2007</v>
      </c>
      <c r="M171" s="1174">
        <v>2008</v>
      </c>
      <c r="N171" s="1174">
        <v>2009</v>
      </c>
      <c r="O171" s="1174">
        <v>2010</v>
      </c>
      <c r="P171" s="1173">
        <v>2011</v>
      </c>
      <c r="Q171" s="1172"/>
    </row>
    <row r="172" spans="1:26" ht="15" customHeight="1" x14ac:dyDescent="0.2">
      <c r="A172" s="1183">
        <v>6</v>
      </c>
      <c r="B172" s="1182" t="s">
        <v>2657</v>
      </c>
      <c r="C172" s="1181" t="s">
        <v>2655</v>
      </c>
      <c r="D172" s="1099">
        <v>62.63</v>
      </c>
      <c r="E172" s="1099">
        <v>58.07</v>
      </c>
      <c r="F172" s="1111">
        <v>60</v>
      </c>
      <c r="G172" s="1099">
        <v>62.609568231443276</v>
      </c>
      <c r="H172" s="1886">
        <v>65</v>
      </c>
      <c r="I172" s="1088"/>
      <c r="J172" s="1033" t="s">
        <v>2637</v>
      </c>
      <c r="K172" s="1171" t="s">
        <v>2636</v>
      </c>
      <c r="L172" s="949">
        <f>COUNTIFS($D$366:$D$366,"&lt;=47,1")</f>
        <v>0</v>
      </c>
      <c r="M172" s="949">
        <f>COUNTIFS($E$366:$E$366,"&lt;=47,1")</f>
        <v>0</v>
      </c>
      <c r="N172" s="949">
        <f>COUNTIFS($F$366:$F$366,"&lt;=47,1")</f>
        <v>0</v>
      </c>
      <c r="O172" s="949">
        <f>COUNTIFS($G$366:$G$366,"&lt;=47,1")</f>
        <v>0</v>
      </c>
      <c r="P172" s="949">
        <f>COUNTIFS($H$366:$H$366,"&lt;=47,1")</f>
        <v>0</v>
      </c>
      <c r="Q172" s="1163"/>
    </row>
    <row r="173" spans="1:26" ht="15" customHeight="1" x14ac:dyDescent="0.2">
      <c r="A173" s="1183">
        <v>6</v>
      </c>
      <c r="B173" s="1182" t="s">
        <v>2656</v>
      </c>
      <c r="C173" s="1181" t="s">
        <v>2655</v>
      </c>
      <c r="D173" s="1103">
        <v>59.33</v>
      </c>
      <c r="E173" s="1103">
        <v>60</v>
      </c>
      <c r="F173" s="1112">
        <v>59</v>
      </c>
      <c r="G173" s="1103">
        <v>59.470025339616846</v>
      </c>
      <c r="H173" s="1879">
        <v>59</v>
      </c>
      <c r="I173" s="1088"/>
      <c r="J173" s="1033" t="s">
        <v>2633</v>
      </c>
      <c r="K173" s="1169" t="s">
        <v>2632</v>
      </c>
      <c r="L173" s="949">
        <f>COUNTIFS($D$366:$D$366,"&gt;47",$D$366:$D$366,"&lt;=52,1")</f>
        <v>0</v>
      </c>
      <c r="M173" s="949">
        <f>COUNTIFS($E$366:$E$366,"&gt;47",$E$366:$E$366,"&lt;=52,1")</f>
        <v>0</v>
      </c>
      <c r="N173" s="949">
        <f>COUNTIFS($F$366:$F$366,"&gt;47",$F$366:$F$366,"&lt;=52,1")</f>
        <v>0</v>
      </c>
      <c r="O173" s="949">
        <f>COUNTIFS($G$366:$G$366,"&gt;47",$G$366:$G$366,"&lt;=52,1")</f>
        <v>0</v>
      </c>
      <c r="P173" s="949">
        <f>COUNTIFS($H$366:$H$366,"&gt;47",$H$366:$H$366,"&lt;=52,1")</f>
        <v>1</v>
      </c>
      <c r="Q173" s="1163"/>
    </row>
    <row r="174" spans="1:26" ht="15" customHeight="1" x14ac:dyDescent="0.2">
      <c r="A174" s="1183">
        <v>6</v>
      </c>
      <c r="B174" s="1182" t="s">
        <v>2654</v>
      </c>
      <c r="C174" s="1181" t="s">
        <v>2653</v>
      </c>
      <c r="D174" s="1103">
        <v>58.61</v>
      </c>
      <c r="E174" s="1103">
        <v>56.92</v>
      </c>
      <c r="F174" s="1112">
        <v>58</v>
      </c>
      <c r="G174" s="1103">
        <v>57.149881395226636</v>
      </c>
      <c r="H174" s="1879">
        <v>58</v>
      </c>
      <c r="I174" s="1088"/>
      <c r="J174" s="1033" t="s">
        <v>2631</v>
      </c>
      <c r="K174" s="850" t="s">
        <v>2630</v>
      </c>
      <c r="L174" s="949">
        <f>COUNTIFS($D$366:$D$366,"&gt;52",$D$366:$D$366,"&lt;=59,1")</f>
        <v>1</v>
      </c>
      <c r="M174" s="949">
        <f>COUNTIFS($E$366:$E$366,"&gt;52",$E$366:$E$366,"&lt;=59,1")</f>
        <v>1</v>
      </c>
      <c r="N174" s="949">
        <f>COUNTIFS($F$366:$F$366,"&gt;52",$F$366:$F$366,"&lt;=59,1")</f>
        <v>1</v>
      </c>
      <c r="O174" s="949">
        <f>COUNTIFS($G$366:$G$366,"&gt;52",$G$366:$G$366,"&lt;=59,1")</f>
        <v>1</v>
      </c>
      <c r="P174" s="949">
        <f>COUNTIFS($H$366:$H$366,"&gt;52",$H$366:$H$366,"&lt;=59,1")</f>
        <v>0</v>
      </c>
      <c r="Q174" s="1163"/>
    </row>
    <row r="175" spans="1:26" ht="15" customHeight="1" x14ac:dyDescent="0.2">
      <c r="A175" s="1183">
        <v>6</v>
      </c>
      <c r="B175" s="1182" t="s">
        <v>2652</v>
      </c>
      <c r="C175" s="1181" t="s">
        <v>2651</v>
      </c>
      <c r="D175" s="1103">
        <v>55</v>
      </c>
      <c r="E175" s="1103">
        <v>51.3</v>
      </c>
      <c r="F175" s="1112">
        <v>56</v>
      </c>
      <c r="G175" s="1103">
        <v>53.196564693367549</v>
      </c>
      <c r="H175" s="1879">
        <v>53</v>
      </c>
      <c r="I175" s="1088"/>
      <c r="J175" s="1033" t="s">
        <v>2628</v>
      </c>
      <c r="K175" s="1168" t="s">
        <v>2627</v>
      </c>
      <c r="L175" s="949">
        <f>COUNTIFS($D$366:$D$366,"&gt;59",$D$366:$D$366,"&lt;=63,1")</f>
        <v>0</v>
      </c>
      <c r="M175" s="949">
        <f>COUNTIFS($E$366:$E$366,"&gt;59",$E$366:$E$366,"&lt;=63,1")</f>
        <v>0</v>
      </c>
      <c r="N175" s="949">
        <f>COUNTIFS($F$366:$F$366,"&gt;59",$F$366:$F$366,"&lt;=63,1")</f>
        <v>0</v>
      </c>
      <c r="O175" s="949">
        <f>COUNTIFS($G$366:$G$366,"&gt;59",$G$366:$G$366,"&lt;=63,1")</f>
        <v>0</v>
      </c>
      <c r="P175" s="949">
        <f>COUNTIFS($H$366:$H$366,"&gt;59",$H$366:$H$366,"&lt;=63,1")</f>
        <v>0</v>
      </c>
      <c r="Q175" s="1163"/>
    </row>
    <row r="176" spans="1:26" ht="15" customHeight="1" x14ac:dyDescent="0.2">
      <c r="A176" s="1183">
        <v>6</v>
      </c>
      <c r="B176" s="1183" t="s">
        <v>176</v>
      </c>
      <c r="C176" s="1184" t="s">
        <v>2403</v>
      </c>
      <c r="D176" s="1165">
        <v>66.849999999999994</v>
      </c>
      <c r="E176" s="1165">
        <v>67.88</v>
      </c>
      <c r="F176" s="1166">
        <v>66</v>
      </c>
      <c r="G176" s="1165">
        <v>68.513918827808865</v>
      </c>
      <c r="H176" s="1853" t="s">
        <v>501</v>
      </c>
      <c r="I176" s="1088"/>
      <c r="J176" s="1033" t="s">
        <v>2626</v>
      </c>
      <c r="K176" s="848" t="s">
        <v>2625</v>
      </c>
      <c r="L176" s="949">
        <f>COUNTIFS($D$366:$D$366,"&gt;63",$D$366:$D$366,"&lt;=67,1")</f>
        <v>0</v>
      </c>
      <c r="M176" s="949">
        <f>COUNTIFS($E$366:$E$366,"&gt;63",$E$366:$E$366,"&lt;=67,1")</f>
        <v>0</v>
      </c>
      <c r="N176" s="949">
        <f>COUNTIFS($F$366:$F$366,"&gt;63",$F$366:$F$366,"&lt;=67,1")</f>
        <v>0</v>
      </c>
      <c r="O176" s="949">
        <f>COUNTIFS($G$366:$G$366,"&gt;63",$G$366:$G$366,"&lt;=67,1")</f>
        <v>0</v>
      </c>
      <c r="P176" s="949">
        <f>COUNTIFS($H$366:$H$366,"&gt;63",$H$366:$H$366,"&lt;=67,1")</f>
        <v>0</v>
      </c>
      <c r="Q176" s="1163"/>
    </row>
    <row r="177" spans="1:26" ht="15" customHeight="1" x14ac:dyDescent="0.2">
      <c r="A177" s="1183">
        <v>6</v>
      </c>
      <c r="B177" s="1182" t="s">
        <v>163</v>
      </c>
      <c r="C177" s="1181" t="s">
        <v>2402</v>
      </c>
      <c r="D177" s="1853" t="s">
        <v>501</v>
      </c>
      <c r="E177" s="1853" t="s">
        <v>501</v>
      </c>
      <c r="F177" s="1166">
        <v>70</v>
      </c>
      <c r="G177" s="1165">
        <v>72.593648241961347</v>
      </c>
      <c r="H177" s="1853" t="s">
        <v>501</v>
      </c>
      <c r="I177" s="1088"/>
      <c r="J177" s="1033" t="s">
        <v>2624</v>
      </c>
      <c r="K177" s="1164" t="s">
        <v>2623</v>
      </c>
      <c r="L177" s="949">
        <f>COUNTIFS($D$366:$D$366,"&gt;67")</f>
        <v>0</v>
      </c>
      <c r="M177" s="949">
        <f>COUNTIFS($E$366:$E$366,"&gt;67")</f>
        <v>0</v>
      </c>
      <c r="N177" s="949">
        <f>COUNTIFS($F$366:$F$366,"&gt;67")</f>
        <v>0</v>
      </c>
      <c r="O177" s="949">
        <f>COUNTIFS($G$366:$G$366,"&gt;67")</f>
        <v>0</v>
      </c>
      <c r="P177" s="949">
        <f>COUNTIFS($H$366:$H$366,"&gt;67")</f>
        <v>0</v>
      </c>
      <c r="Q177" s="1163"/>
    </row>
    <row r="178" spans="1:26" ht="15" customHeight="1" thickBot="1" x14ac:dyDescent="0.25">
      <c r="A178" s="1183">
        <v>6</v>
      </c>
      <c r="B178" s="1183" t="s">
        <v>164</v>
      </c>
      <c r="C178" s="1184" t="s">
        <v>2650</v>
      </c>
      <c r="D178" s="1098">
        <v>68.34</v>
      </c>
      <c r="E178" s="1098">
        <v>68</v>
      </c>
      <c r="F178" s="1118">
        <v>62</v>
      </c>
      <c r="G178" s="1098">
        <v>64.325994533814438</v>
      </c>
      <c r="H178" s="1853" t="s">
        <v>501</v>
      </c>
      <c r="I178" s="1088"/>
      <c r="J178" s="1162" t="s">
        <v>374</v>
      </c>
      <c r="K178" s="1161"/>
      <c r="L178" s="1160">
        <f>SUM(L172:L177)</f>
        <v>1</v>
      </c>
      <c r="M178" s="1160">
        <f>SUM(M172:M177)</f>
        <v>1</v>
      </c>
      <c r="N178" s="1160">
        <f>SUM(N172:N177)</f>
        <v>1</v>
      </c>
      <c r="O178" s="1160">
        <f>SUM(O172:O177)</f>
        <v>1</v>
      </c>
      <c r="P178" s="1159">
        <f>SUM(P172:P177)</f>
        <v>1</v>
      </c>
      <c r="Q178" s="1158"/>
    </row>
    <row r="179" spans="1:26" ht="15" customHeight="1" x14ac:dyDescent="0.2">
      <c r="A179" s="1183">
        <v>6</v>
      </c>
      <c r="B179" s="1182" t="s">
        <v>162</v>
      </c>
      <c r="C179" s="1181" t="s">
        <v>2399</v>
      </c>
      <c r="D179" s="1143" t="s">
        <v>501</v>
      </c>
      <c r="E179" s="1165">
        <v>72.41</v>
      </c>
      <c r="F179" s="1166">
        <v>71</v>
      </c>
      <c r="G179" s="1165">
        <v>72.251962149379537</v>
      </c>
      <c r="H179" s="1853" t="s">
        <v>501</v>
      </c>
      <c r="I179" s="1088"/>
    </row>
    <row r="180" spans="1:26" ht="15" customHeight="1" x14ac:dyDescent="0.2">
      <c r="A180" s="1183">
        <v>6</v>
      </c>
      <c r="B180" s="1182" t="s">
        <v>429</v>
      </c>
      <c r="C180" s="1181"/>
      <c r="D180" s="1096">
        <v>54.44</v>
      </c>
      <c r="E180" s="1096">
        <v>53.73</v>
      </c>
      <c r="F180" s="1122" t="s">
        <v>501</v>
      </c>
      <c r="G180" s="1096" t="s">
        <v>501</v>
      </c>
      <c r="H180" s="1853" t="s">
        <v>501</v>
      </c>
      <c r="I180" s="1088"/>
    </row>
    <row r="181" spans="1:26" ht="15" customHeight="1" thickBot="1" x14ac:dyDescent="0.25">
      <c r="A181" s="1183">
        <v>6</v>
      </c>
      <c r="B181" s="1182" t="s">
        <v>2649</v>
      </c>
      <c r="C181" s="1181" t="s">
        <v>2648</v>
      </c>
      <c r="D181" s="1143" t="s">
        <v>501</v>
      </c>
      <c r="E181" s="1103">
        <v>49.91</v>
      </c>
      <c r="F181" s="1112">
        <v>58</v>
      </c>
      <c r="G181" s="1103">
        <v>55.698239231985852</v>
      </c>
      <c r="H181" s="1879">
        <v>55</v>
      </c>
      <c r="I181" s="1088"/>
    </row>
    <row r="182" spans="1:26" ht="15" customHeight="1" x14ac:dyDescent="0.2">
      <c r="A182" s="1183">
        <v>6</v>
      </c>
      <c r="B182" s="1183" t="s">
        <v>159</v>
      </c>
      <c r="C182" s="1184" t="s">
        <v>2647</v>
      </c>
      <c r="D182" s="1165">
        <v>66.489999999999995</v>
      </c>
      <c r="E182" s="1165">
        <v>69</v>
      </c>
      <c r="F182" s="1166">
        <v>69</v>
      </c>
      <c r="G182" s="1165">
        <v>70.080483695983077</v>
      </c>
      <c r="H182" s="1853" t="s">
        <v>501</v>
      </c>
      <c r="I182" s="1088"/>
      <c r="J182" s="1176" t="s">
        <v>357</v>
      </c>
      <c r="K182" s="1175"/>
      <c r="L182" s="1174">
        <v>2007</v>
      </c>
      <c r="M182" s="1174">
        <v>2008</v>
      </c>
      <c r="N182" s="1174">
        <v>2009</v>
      </c>
      <c r="O182" s="1174">
        <v>2010</v>
      </c>
      <c r="P182" s="1173">
        <v>2011</v>
      </c>
      <c r="Q182" s="1172"/>
    </row>
    <row r="183" spans="1:26" ht="15" customHeight="1" x14ac:dyDescent="0.2">
      <c r="A183" s="1183">
        <v>6</v>
      </c>
      <c r="B183" s="1182" t="s">
        <v>177</v>
      </c>
      <c r="C183" s="1181" t="s">
        <v>2391</v>
      </c>
      <c r="D183" s="1143" t="s">
        <v>501</v>
      </c>
      <c r="E183" s="1098">
        <v>62.41</v>
      </c>
      <c r="F183" s="1118">
        <v>64</v>
      </c>
      <c r="G183" s="1098">
        <v>65.65446507643091</v>
      </c>
      <c r="H183" s="1853" t="s">
        <v>501</v>
      </c>
      <c r="I183" s="1088"/>
      <c r="J183" s="1033" t="s">
        <v>2637</v>
      </c>
      <c r="K183" s="1171" t="s">
        <v>2636</v>
      </c>
      <c r="L183" s="949">
        <f>COUNTIFS($D$367:$D$374,"&lt;=47,1")</f>
        <v>0</v>
      </c>
      <c r="M183" s="949">
        <f>COUNTIFS($E$367:$E$374,"&lt;=47,1")</f>
        <v>1</v>
      </c>
      <c r="N183" s="949">
        <f>COUNTIFS($F$367:$F$374,"&lt;=47,1")</f>
        <v>1</v>
      </c>
      <c r="O183" s="949">
        <f>COUNTIFS($G$367:$G$374,"&lt;=47,1")</f>
        <v>0</v>
      </c>
      <c r="P183" s="949">
        <f>COUNTIFS($H$367:$H$374,"&lt;=47,1")</f>
        <v>3</v>
      </c>
      <c r="Q183" s="1163"/>
    </row>
    <row r="184" spans="1:26" ht="15" customHeight="1" x14ac:dyDescent="0.2">
      <c r="A184" s="1183">
        <v>6</v>
      </c>
      <c r="B184" s="1183" t="s">
        <v>430</v>
      </c>
      <c r="C184" s="1181"/>
      <c r="D184" s="1096" t="s">
        <v>501</v>
      </c>
      <c r="E184" s="1899">
        <v>63.04</v>
      </c>
      <c r="F184" s="1122" t="s">
        <v>501</v>
      </c>
      <c r="G184" s="1096" t="s">
        <v>501</v>
      </c>
      <c r="H184" s="1853" t="s">
        <v>501</v>
      </c>
      <c r="I184" s="1088"/>
      <c r="J184" s="1033" t="s">
        <v>2633</v>
      </c>
      <c r="K184" s="1169" t="s">
        <v>2632</v>
      </c>
      <c r="L184" s="949">
        <f>COUNTIFS($D$367:$D$374,"&gt;47",$D$367:$D$374,"&lt;=52,1")</f>
        <v>2</v>
      </c>
      <c r="M184" s="949">
        <f>COUNTIFS($E$367:$E$374,"&gt;47",$E$367:$E$374,"&lt;=52,1")</f>
        <v>2</v>
      </c>
      <c r="N184" s="949">
        <f>COUNTIFS($F$367:$F$374,"&gt;47",$F$367:$F$374,"&lt;=52,1")</f>
        <v>2</v>
      </c>
      <c r="O184" s="949">
        <f>COUNTIFS($G$367:$G$374,"&gt;47",$G$367:$G$374,"&lt;=52,1")</f>
        <v>3</v>
      </c>
      <c r="P184" s="949">
        <f>COUNTIFS($H$367:$H$374,"&gt;47",$H$367:$H$374,"&lt;=52,1")</f>
        <v>2</v>
      </c>
      <c r="Q184" s="1163"/>
    </row>
    <row r="185" spans="1:26" ht="15" customHeight="1" x14ac:dyDescent="0.2">
      <c r="A185" s="1183">
        <v>6</v>
      </c>
      <c r="B185" s="1183" t="s">
        <v>431</v>
      </c>
      <c r="C185" s="1181"/>
      <c r="D185" s="1096" t="s">
        <v>501</v>
      </c>
      <c r="E185" s="1899">
        <v>67.11</v>
      </c>
      <c r="F185" s="1122" t="s">
        <v>501</v>
      </c>
      <c r="G185" s="1096" t="s">
        <v>501</v>
      </c>
      <c r="H185" s="1853" t="s">
        <v>501</v>
      </c>
      <c r="I185" s="1088"/>
      <c r="J185" s="1033" t="s">
        <v>2631</v>
      </c>
      <c r="K185" s="850" t="s">
        <v>2630</v>
      </c>
      <c r="L185" s="949">
        <f>COUNTIFS($D$367:$D$374,"&gt;52",$D$367:$D$374,"&lt;=59,1")</f>
        <v>4</v>
      </c>
      <c r="M185" s="949">
        <f>COUNTIFS($E$367:$E$374,"&gt;52",$E$367:$E$374,"&lt;=59,1")</f>
        <v>4</v>
      </c>
      <c r="N185" s="949">
        <f>COUNTIFS($F$367:$F$374,"&gt;52",$F$367:$F$374,"&lt;=59,1")</f>
        <v>4</v>
      </c>
      <c r="O185" s="949">
        <f>COUNTIFS($G$367:$G$374,"&gt;52",$G$367:$G$374,"&lt;=59,1")</f>
        <v>4</v>
      </c>
      <c r="P185" s="949">
        <f>COUNTIFS($H$367:$H$374,"&gt;52",$H$367:$H$374,"&lt;=59,1")</f>
        <v>2</v>
      </c>
    </row>
    <row r="186" spans="1:26" ht="15" customHeight="1" x14ac:dyDescent="0.2">
      <c r="A186" s="1183">
        <v>6</v>
      </c>
      <c r="B186" s="1183" t="s">
        <v>432</v>
      </c>
      <c r="C186" s="1181"/>
      <c r="D186" s="1096" t="s">
        <v>501</v>
      </c>
      <c r="E186" s="1899">
        <v>65.77</v>
      </c>
      <c r="F186" s="1122" t="s">
        <v>501</v>
      </c>
      <c r="G186" s="1096" t="s">
        <v>501</v>
      </c>
      <c r="H186" s="1853" t="s">
        <v>501</v>
      </c>
      <c r="I186" s="1088"/>
      <c r="J186" s="1033" t="s">
        <v>2628</v>
      </c>
      <c r="K186" s="1168" t="s">
        <v>2627</v>
      </c>
      <c r="L186" s="949">
        <f>COUNTIFS($D$367:$D$374,"&gt;59",$D$367:$D$374,"&lt;=63,1")</f>
        <v>1</v>
      </c>
      <c r="M186" s="949">
        <f>COUNTIFS($E$367:$E$374,"&gt;59",$E$367:$E$374,"&lt;=63,1")</f>
        <v>0</v>
      </c>
      <c r="N186" s="949">
        <f>COUNTIFS($F$367:$F$374,"&gt;59",$F$367:$F$374,"&lt;=63,1")</f>
        <v>1</v>
      </c>
      <c r="O186" s="949">
        <f>COUNTIFS($G$367:$G$374,"&gt;59",$G$367:$G$374,"&lt;=63,1")</f>
        <v>1</v>
      </c>
      <c r="P186" s="949">
        <f>COUNTIFS($H$367:$H$374,"&gt;59",$H$367:$H$374,"&lt;=63,1")</f>
        <v>0</v>
      </c>
      <c r="Q186" s="1163"/>
    </row>
    <row r="187" spans="1:26" ht="15" customHeight="1" x14ac:dyDescent="0.2">
      <c r="A187" s="1183">
        <v>6</v>
      </c>
      <c r="B187" s="1183" t="s">
        <v>433</v>
      </c>
      <c r="C187" s="1181"/>
      <c r="D187" s="1096" t="s">
        <v>501</v>
      </c>
      <c r="E187" s="1165">
        <v>71.14</v>
      </c>
      <c r="F187" s="1122" t="s">
        <v>501</v>
      </c>
      <c r="G187" s="1096" t="s">
        <v>501</v>
      </c>
      <c r="H187" s="1853" t="s">
        <v>501</v>
      </c>
      <c r="I187" s="1088"/>
      <c r="J187" s="1033" t="s">
        <v>2626</v>
      </c>
      <c r="K187" s="848" t="s">
        <v>2625</v>
      </c>
      <c r="L187" s="949">
        <f>COUNTIFS($D$367:$D$374,"&gt;63",$D$367:$D$374,"&lt;=67,1")</f>
        <v>1</v>
      </c>
      <c r="M187" s="949">
        <f>COUNTIFS($E$367:$E$374,"&gt;63",$E$367:$E$374,"&lt;=67,1")</f>
        <v>1</v>
      </c>
      <c r="N187" s="949">
        <f>COUNTIFS($F$367:$F$374,"&gt;63",$F$367:$F$374,"&lt;=67,1")</f>
        <v>0</v>
      </c>
      <c r="O187" s="949">
        <f>COUNTIFS($G$367:$G$374,"&gt;63",$G$367:$G$374,"&lt;=67,1")</f>
        <v>0</v>
      </c>
      <c r="P187" s="949">
        <f>COUNTIFS($H$367:$H$374,"&gt;63",$H$367:$H$374,"&lt;=67,1")</f>
        <v>0</v>
      </c>
      <c r="Q187" s="1163"/>
    </row>
    <row r="188" spans="1:26" ht="15" customHeight="1" x14ac:dyDescent="0.2">
      <c r="A188" s="1183">
        <v>6</v>
      </c>
      <c r="B188" s="1182" t="s">
        <v>178</v>
      </c>
      <c r="C188" s="1181" t="s">
        <v>2391</v>
      </c>
      <c r="D188" s="1143" t="s">
        <v>501</v>
      </c>
      <c r="E188" s="1143" t="s">
        <v>501</v>
      </c>
      <c r="F188" s="1166">
        <v>69</v>
      </c>
      <c r="G188" s="1165">
        <v>69.918436703187496</v>
      </c>
      <c r="H188" s="1853" t="s">
        <v>501</v>
      </c>
      <c r="I188" s="1088"/>
      <c r="J188" s="1033" t="s">
        <v>2624</v>
      </c>
      <c r="K188" s="1164" t="s">
        <v>2623</v>
      </c>
      <c r="L188" s="949">
        <f>COUNTIFS($D$367:$D$374,"&gt;67")</f>
        <v>0</v>
      </c>
      <c r="M188" s="949">
        <f>COUNTIFS($E$367:$E$374,"&gt;67")</f>
        <v>0</v>
      </c>
      <c r="N188" s="949">
        <f>COUNTIFS($F$367:$F$374,"&gt;67")</f>
        <v>0</v>
      </c>
      <c r="O188" s="949">
        <f>COUNTIFS($G$367:$G$374,"&gt;67")</f>
        <v>0</v>
      </c>
      <c r="P188" s="949">
        <f>COUNTIFS($H$367:$H$374,"&gt;67")</f>
        <v>0</v>
      </c>
      <c r="Q188" s="1163"/>
    </row>
    <row r="189" spans="1:26" ht="15" customHeight="1" thickBot="1" x14ac:dyDescent="0.25">
      <c r="A189" s="1183">
        <v>6</v>
      </c>
      <c r="B189" s="1182" t="s">
        <v>179</v>
      </c>
      <c r="C189" s="1181" t="s">
        <v>2391</v>
      </c>
      <c r="D189" s="1143" t="s">
        <v>501</v>
      </c>
      <c r="E189" s="1143" t="s">
        <v>501</v>
      </c>
      <c r="F189" s="1166">
        <v>69</v>
      </c>
      <c r="G189" s="1165">
        <v>70.523367872913894</v>
      </c>
      <c r="H189" s="1853" t="s">
        <v>501</v>
      </c>
      <c r="I189" s="1088"/>
      <c r="J189" s="1162" t="s">
        <v>375</v>
      </c>
      <c r="K189" s="1161"/>
      <c r="L189" s="1160">
        <f>SUM(L183:L188)</f>
        <v>8</v>
      </c>
      <c r="M189" s="1160">
        <f>SUM(M183:M188)</f>
        <v>8</v>
      </c>
      <c r="N189" s="1160">
        <f>SUM(N183:N188)</f>
        <v>8</v>
      </c>
      <c r="O189" s="1160">
        <f>SUM(O183:O188)</f>
        <v>8</v>
      </c>
      <c r="P189" s="1159">
        <f>SUM(P183:P188)</f>
        <v>7</v>
      </c>
      <c r="Q189" s="1158"/>
    </row>
    <row r="190" spans="1:26" ht="15" customHeight="1" x14ac:dyDescent="0.2">
      <c r="A190" s="1183">
        <v>6</v>
      </c>
      <c r="B190" s="1182" t="s">
        <v>180</v>
      </c>
      <c r="C190" s="1181" t="s">
        <v>2391</v>
      </c>
      <c r="D190" s="1143" t="s">
        <v>501</v>
      </c>
      <c r="E190" s="1165">
        <v>72.33</v>
      </c>
      <c r="F190" s="1166">
        <v>70</v>
      </c>
      <c r="G190" s="1165">
        <v>71.860639219935962</v>
      </c>
      <c r="H190" s="1853" t="s">
        <v>501</v>
      </c>
      <c r="I190" s="1088"/>
      <c r="S190" s="1177" t="s">
        <v>375</v>
      </c>
      <c r="Z190" s="1177" t="s">
        <v>376</v>
      </c>
    </row>
    <row r="191" spans="1:26" ht="15" customHeight="1" thickBot="1" x14ac:dyDescent="0.25">
      <c r="A191" s="1183">
        <v>6</v>
      </c>
      <c r="B191" s="1183" t="s">
        <v>165</v>
      </c>
      <c r="C191" s="1184" t="s">
        <v>1712</v>
      </c>
      <c r="D191" s="1098">
        <v>66.180000000000007</v>
      </c>
      <c r="E191" s="1098">
        <v>67.3</v>
      </c>
      <c r="F191" s="1118">
        <v>66</v>
      </c>
      <c r="G191" s="1098">
        <v>65.487963870556115</v>
      </c>
      <c r="H191" s="1896">
        <v>60</v>
      </c>
      <c r="I191" s="1088"/>
    </row>
    <row r="192" spans="1:26" ht="15" customHeight="1" x14ac:dyDescent="0.2">
      <c r="A192" s="1182">
        <v>6</v>
      </c>
      <c r="B192" s="1182" t="s">
        <v>150</v>
      </c>
      <c r="C192" s="1184" t="s">
        <v>2389</v>
      </c>
      <c r="D192" s="1187" t="s">
        <v>501</v>
      </c>
      <c r="E192" s="1187" t="s">
        <v>501</v>
      </c>
      <c r="F192" s="1186" t="s">
        <v>501</v>
      </c>
      <c r="G192" s="1185">
        <v>55.367149857840708</v>
      </c>
      <c r="H192" s="1879">
        <v>52</v>
      </c>
      <c r="I192" s="1088"/>
      <c r="J192" s="1176" t="s">
        <v>357</v>
      </c>
      <c r="K192" s="1175"/>
      <c r="L192" s="1174">
        <v>2007</v>
      </c>
      <c r="M192" s="1174">
        <v>2008</v>
      </c>
      <c r="N192" s="1174">
        <v>2009</v>
      </c>
      <c r="O192" s="1174">
        <v>2010</v>
      </c>
      <c r="P192" s="1173">
        <v>2011</v>
      </c>
    </row>
    <row r="193" spans="1:26" ht="15" customHeight="1" x14ac:dyDescent="0.2">
      <c r="A193" s="1183">
        <v>6</v>
      </c>
      <c r="B193" s="1183" t="s">
        <v>154</v>
      </c>
      <c r="C193" s="1184" t="s">
        <v>2646</v>
      </c>
      <c r="D193" s="1103">
        <v>59.03</v>
      </c>
      <c r="E193" s="1103">
        <v>57.38</v>
      </c>
      <c r="F193" s="1112">
        <v>58</v>
      </c>
      <c r="G193" s="1103">
        <v>58.33534327580189</v>
      </c>
      <c r="H193" s="1896">
        <v>61</v>
      </c>
      <c r="I193" s="1088"/>
      <c r="J193" s="1033" t="s">
        <v>2637</v>
      </c>
      <c r="K193" s="1171" t="s">
        <v>2636</v>
      </c>
      <c r="L193" s="949">
        <f>COUNTIFS($D$375:$D$380,"&lt;=47,1")</f>
        <v>0</v>
      </c>
      <c r="M193" s="949">
        <f>COUNTIFS($E$375:$E$380,"&lt;=47,1")</f>
        <v>0</v>
      </c>
      <c r="N193" s="949">
        <f>COUNTIFS($F$375:$F$380,"&lt;=47,1")</f>
        <v>0</v>
      </c>
      <c r="O193" s="949">
        <f>COUNTIFS($G$375:$G$380,"&lt;=47,1")</f>
        <v>0</v>
      </c>
      <c r="P193" s="949">
        <f>COUNTIFS($H$375:$H$380,"&lt;=47,1")</f>
        <v>1</v>
      </c>
      <c r="S193" s="1088"/>
      <c r="Z193" s="1088"/>
    </row>
    <row r="194" spans="1:26" ht="15" customHeight="1" x14ac:dyDescent="0.2">
      <c r="A194" s="1183">
        <v>6</v>
      </c>
      <c r="B194" s="1183" t="s">
        <v>155</v>
      </c>
      <c r="C194" s="1184" t="s">
        <v>2646</v>
      </c>
      <c r="D194" s="1103">
        <v>58.38</v>
      </c>
      <c r="E194" s="1103">
        <v>57.38</v>
      </c>
      <c r="F194" s="1112">
        <v>57</v>
      </c>
      <c r="G194" s="1103">
        <v>58.576796455091582</v>
      </c>
      <c r="H194" s="1879">
        <v>58</v>
      </c>
      <c r="I194" s="1088"/>
      <c r="J194" s="1033" t="s">
        <v>2633</v>
      </c>
      <c r="K194" s="1169" t="s">
        <v>2632</v>
      </c>
      <c r="L194" s="949">
        <f>COUNTIFS($D$375:$D$380,"&gt;47",$D$375:$D$380,"&lt;=52,1")</f>
        <v>0</v>
      </c>
      <c r="M194" s="949">
        <f>COUNTIFS($E$375:$E$380,"&gt;47",$E$375:$E$380,"&lt;=52,1")</f>
        <v>1</v>
      </c>
      <c r="N194" s="949">
        <f>COUNTIFS($F$375:$F$380,"&gt;47",$F$375:$F$380,"&lt;=52,1")</f>
        <v>0</v>
      </c>
      <c r="O194" s="949">
        <f>COUNTIFS($G$375:$G$380,"&gt;47",$G$375:$G$380,"&lt;=52,1")</f>
        <v>0</v>
      </c>
      <c r="P194" s="949">
        <f>COUNTIFS($H$375:$H$380,"&gt;47",$H$375:$H$380,"&lt;=52,1")</f>
        <v>1</v>
      </c>
      <c r="S194" s="1088"/>
      <c r="Z194" s="1088"/>
    </row>
    <row r="195" spans="1:26" ht="15" customHeight="1" x14ac:dyDescent="0.2">
      <c r="A195" s="1183">
        <v>6</v>
      </c>
      <c r="B195" s="1183" t="s">
        <v>181</v>
      </c>
      <c r="C195" s="1184" t="s">
        <v>2387</v>
      </c>
      <c r="D195" s="1099" t="s">
        <v>501</v>
      </c>
      <c r="E195" s="1099" t="s">
        <v>501</v>
      </c>
      <c r="F195" s="1111">
        <v>52</v>
      </c>
      <c r="G195" s="1099">
        <v>52.454509472024327</v>
      </c>
      <c r="H195" s="1853" t="s">
        <v>501</v>
      </c>
      <c r="I195" s="1088"/>
      <c r="J195" s="1033" t="s">
        <v>2631</v>
      </c>
      <c r="K195" s="850" t="s">
        <v>2630</v>
      </c>
      <c r="L195" s="949">
        <f>COUNTIFS($D$375:$D$380,"&gt;52",$D$375:$D$380,"&lt;=59,1")</f>
        <v>3</v>
      </c>
      <c r="M195" s="949">
        <f>COUNTIFS($E$375:$E$380,"&gt;52",$E$375:$E$380,"&lt;=59,1")</f>
        <v>4</v>
      </c>
      <c r="N195" s="949">
        <f>COUNTIFS($F$375:$F$380,"&gt;52",$F$375:$F$380,"&lt;=59,1")</f>
        <v>3</v>
      </c>
      <c r="O195" s="949">
        <f>COUNTIFS($G$375:$G$380,"&gt;52",$G$375:$G$380,"&lt;=59,1")</f>
        <v>3</v>
      </c>
      <c r="P195" s="949">
        <f>COUNTIFS($H$375:$H$380,"&gt;52",$H$375:$H$380,"&lt;=59,1")</f>
        <v>1</v>
      </c>
      <c r="S195" s="1088"/>
      <c r="Z195" s="1088"/>
    </row>
    <row r="196" spans="1:26" ht="15" customHeight="1" x14ac:dyDescent="0.2">
      <c r="A196" s="1183">
        <v>6</v>
      </c>
      <c r="B196" s="1183" t="s">
        <v>182</v>
      </c>
      <c r="C196" s="1184" t="s">
        <v>2386</v>
      </c>
      <c r="D196" s="1099" t="s">
        <v>501</v>
      </c>
      <c r="E196" s="1099" t="s">
        <v>501</v>
      </c>
      <c r="F196" s="1111">
        <v>59</v>
      </c>
      <c r="G196" s="1099">
        <v>59.747962609008013</v>
      </c>
      <c r="H196" s="1879">
        <v>58</v>
      </c>
      <c r="I196" s="1088"/>
      <c r="J196" s="1033" t="s">
        <v>2628</v>
      </c>
      <c r="K196" s="1168" t="s">
        <v>2627</v>
      </c>
      <c r="L196" s="949">
        <f>COUNTIFS($D$375:$D$380,"&gt;59",$D$375:$D$380,"&lt;=63,1")</f>
        <v>2</v>
      </c>
      <c r="M196" s="949">
        <f>COUNTIFS($E$375:$E$380,"&gt;59",$E$375:$E$380,"&lt;=63,1")</f>
        <v>1</v>
      </c>
      <c r="N196" s="949">
        <f>COUNTIFS($F$375:$F$380,"&gt;59",$F$375:$F$380,"&lt;=63,1")</f>
        <v>2</v>
      </c>
      <c r="O196" s="949">
        <f>COUNTIFS($G$375:$G$380,"&gt;59",$G$375:$G$380,"&lt;=63,1")</f>
        <v>2</v>
      </c>
      <c r="P196" s="949">
        <f>COUNTIFS($H$375:$H$380,"&gt;59",$H$375:$H$380,"&lt;=63,1")</f>
        <v>1</v>
      </c>
      <c r="Q196" s="1172"/>
      <c r="S196" s="1088"/>
      <c r="Z196" s="1088"/>
    </row>
    <row r="197" spans="1:26" ht="15" customHeight="1" x14ac:dyDescent="0.2">
      <c r="A197" s="1183">
        <v>6</v>
      </c>
      <c r="B197" s="1182" t="s">
        <v>183</v>
      </c>
      <c r="C197" s="1181" t="s">
        <v>2385</v>
      </c>
      <c r="D197" s="1143" t="s">
        <v>501</v>
      </c>
      <c r="E197" s="1165">
        <v>72.72</v>
      </c>
      <c r="F197" s="1166">
        <v>71</v>
      </c>
      <c r="G197" s="1165">
        <v>72.69511055335596</v>
      </c>
      <c r="H197" s="1853" t="s">
        <v>501</v>
      </c>
      <c r="I197" s="1088"/>
      <c r="J197" s="1033" t="s">
        <v>2626</v>
      </c>
      <c r="K197" s="848" t="s">
        <v>2625</v>
      </c>
      <c r="L197" s="949">
        <f>COUNTIFS($D$375:$D$380,"&gt;63",$D$375:$D$380,"&lt;=67,1")</f>
        <v>0</v>
      </c>
      <c r="M197" s="949">
        <f>COUNTIFS($E$375:$E$380,"&gt;63",$E$375:$E$380,"&lt;=67,1")</f>
        <v>0</v>
      </c>
      <c r="N197" s="949">
        <f>COUNTIFS($F$375:$F$380,"&gt;63",$F$375:$F$380,"&lt;=67,1")</f>
        <v>0</v>
      </c>
      <c r="O197" s="949">
        <f>COUNTIFS($G$375:$G$380,"&gt;63",$G$375:$G$380,"&lt;=67,1")</f>
        <v>1</v>
      </c>
      <c r="P197" s="949">
        <f>COUNTIFS($H$375:$H$380,"&gt;63",$H$375:$H$380,"&lt;=67,1")</f>
        <v>0</v>
      </c>
      <c r="S197" s="1088"/>
      <c r="Z197" s="1088"/>
    </row>
    <row r="198" spans="1:26" ht="15" customHeight="1" x14ac:dyDescent="0.2">
      <c r="A198" s="1183">
        <v>6</v>
      </c>
      <c r="B198" s="1182" t="s">
        <v>184</v>
      </c>
      <c r="C198" s="1181" t="s">
        <v>2385</v>
      </c>
      <c r="D198" s="1143" t="s">
        <v>501</v>
      </c>
      <c r="E198" s="1165">
        <v>74.98</v>
      </c>
      <c r="F198" s="1166">
        <v>72</v>
      </c>
      <c r="G198" s="1165">
        <v>72.760715143797867</v>
      </c>
      <c r="H198" s="1853" t="s">
        <v>501</v>
      </c>
      <c r="I198" s="1088"/>
      <c r="J198" s="1033" t="s">
        <v>2624</v>
      </c>
      <c r="K198" s="1164" t="s">
        <v>2623</v>
      </c>
      <c r="L198" s="949">
        <f>COUNTIFS($D$375:$D$380,"&gt;67")</f>
        <v>1</v>
      </c>
      <c r="M198" s="949">
        <f>COUNTIFS($E$375:$E$380,"&gt;67")</f>
        <v>0</v>
      </c>
      <c r="N198" s="949">
        <f>COUNTIFS($F$375:$F$380,"&gt;67")</f>
        <v>1</v>
      </c>
      <c r="O198" s="949">
        <f>COUNTIFS($G$375:$G$380,"&gt;67")</f>
        <v>0</v>
      </c>
      <c r="P198" s="949">
        <f>COUNTIFS($H$375:$H$380,"&gt;67")</f>
        <v>0</v>
      </c>
      <c r="Q198" s="1163"/>
      <c r="S198" s="1088"/>
      <c r="Z198" s="1088"/>
    </row>
    <row r="199" spans="1:26" ht="15" customHeight="1" thickBot="1" x14ac:dyDescent="0.25">
      <c r="A199" s="1183">
        <v>6</v>
      </c>
      <c r="B199" s="1182" t="s">
        <v>2645</v>
      </c>
      <c r="C199" s="1181" t="s">
        <v>2644</v>
      </c>
      <c r="D199" s="1099">
        <v>55.7</v>
      </c>
      <c r="E199" s="1099">
        <v>52.31</v>
      </c>
      <c r="F199" s="1111">
        <v>49</v>
      </c>
      <c r="G199" s="1099">
        <v>48.803817634552232</v>
      </c>
      <c r="H199" s="1881">
        <v>50</v>
      </c>
      <c r="I199" s="1088"/>
      <c r="J199" s="1162" t="s">
        <v>376</v>
      </c>
      <c r="K199" s="1161"/>
      <c r="L199" s="1160">
        <f>SUM(L193:L198)</f>
        <v>6</v>
      </c>
      <c r="M199" s="1160">
        <f>SUM(M193:M198)</f>
        <v>6</v>
      </c>
      <c r="N199" s="1160">
        <f>SUM(N193:N198)</f>
        <v>6</v>
      </c>
      <c r="O199" s="1160">
        <f>SUM(O193:O198)</f>
        <v>6</v>
      </c>
      <c r="P199" s="1159">
        <f>SUM(P193:P198)</f>
        <v>4</v>
      </c>
      <c r="Q199" s="1163"/>
      <c r="S199" s="1088"/>
      <c r="Z199" s="1088"/>
    </row>
    <row r="200" spans="1:26" ht="15" customHeight="1" x14ac:dyDescent="0.2">
      <c r="A200" s="1183">
        <v>6</v>
      </c>
      <c r="B200" s="1182" t="s">
        <v>157</v>
      </c>
      <c r="C200" s="1181" t="s">
        <v>2643</v>
      </c>
      <c r="D200" s="1180" t="s">
        <v>501</v>
      </c>
      <c r="E200" s="1178">
        <v>78.400000000000006</v>
      </c>
      <c r="F200" s="1179">
        <v>67</v>
      </c>
      <c r="G200" s="1178">
        <v>77.021677648332542</v>
      </c>
      <c r="H200" s="1853" t="s">
        <v>501</v>
      </c>
      <c r="I200" s="1088"/>
      <c r="Q200" s="1163"/>
      <c r="S200" s="1088"/>
      <c r="Z200" s="1088"/>
    </row>
    <row r="201" spans="1:26" ht="15" customHeight="1" x14ac:dyDescent="0.2">
      <c r="A201" s="1183">
        <v>6</v>
      </c>
      <c r="B201" s="1183" t="s">
        <v>185</v>
      </c>
      <c r="C201" s="1184" t="s">
        <v>2283</v>
      </c>
      <c r="D201" s="1099">
        <v>55.49</v>
      </c>
      <c r="E201" s="1099">
        <v>52.93</v>
      </c>
      <c r="F201" s="1111">
        <v>53.99</v>
      </c>
      <c r="G201" s="1099">
        <v>52.928169280460523</v>
      </c>
      <c r="H201" s="1879">
        <v>54</v>
      </c>
      <c r="I201" s="1088"/>
      <c r="Q201" s="1163"/>
      <c r="S201" s="1088"/>
      <c r="Z201" s="1088"/>
    </row>
    <row r="202" spans="1:26" ht="15" customHeight="1" x14ac:dyDescent="0.2">
      <c r="A202" s="1183">
        <v>6</v>
      </c>
      <c r="B202" s="1183" t="s">
        <v>186</v>
      </c>
      <c r="C202" s="1184" t="s">
        <v>2283</v>
      </c>
      <c r="D202" s="1099">
        <v>53.53</v>
      </c>
      <c r="E202" s="1099">
        <v>52.6</v>
      </c>
      <c r="F202" s="1111">
        <v>48.78</v>
      </c>
      <c r="G202" s="1099">
        <v>48.369561513842498</v>
      </c>
      <c r="H202" s="1881">
        <v>51</v>
      </c>
      <c r="I202" s="1088"/>
      <c r="Q202" s="1163"/>
      <c r="S202" s="1088"/>
      <c r="Z202" s="1088"/>
    </row>
    <row r="203" spans="1:26" ht="15" customHeight="1" x14ac:dyDescent="0.2">
      <c r="A203" s="1183">
        <v>6</v>
      </c>
      <c r="B203" s="1183" t="s">
        <v>187</v>
      </c>
      <c r="C203" s="1184" t="s">
        <v>2283</v>
      </c>
      <c r="D203" s="1099">
        <v>67.14</v>
      </c>
      <c r="E203" s="1899">
        <v>66.03</v>
      </c>
      <c r="F203" s="1900">
        <v>63.82</v>
      </c>
      <c r="G203" s="1099">
        <v>62.338410177266951</v>
      </c>
      <c r="H203" s="1853" t="s">
        <v>501</v>
      </c>
      <c r="I203" s="1088"/>
      <c r="Q203" s="1158"/>
      <c r="S203" s="1088"/>
      <c r="Z203" s="1088"/>
    </row>
    <row r="204" spans="1:26" ht="15" customHeight="1" x14ac:dyDescent="0.2">
      <c r="A204" s="1183">
        <v>6</v>
      </c>
      <c r="B204" s="1182" t="s">
        <v>188</v>
      </c>
      <c r="C204" s="1184" t="s">
        <v>2283</v>
      </c>
      <c r="D204" s="1143" t="s">
        <v>501</v>
      </c>
      <c r="E204" s="1165">
        <v>68.56</v>
      </c>
      <c r="F204" s="1166">
        <v>69.91</v>
      </c>
      <c r="G204" s="1165">
        <v>68.332644445155182</v>
      </c>
      <c r="H204" s="1853" t="s">
        <v>501</v>
      </c>
      <c r="I204" s="1088"/>
      <c r="S204" s="1088"/>
      <c r="Z204" s="1088"/>
    </row>
    <row r="205" spans="1:26" ht="15" customHeight="1" thickBot="1" x14ac:dyDescent="0.25">
      <c r="A205" s="1183">
        <v>6</v>
      </c>
      <c r="B205" s="1182" t="s">
        <v>189</v>
      </c>
      <c r="C205" s="1184" t="s">
        <v>2283</v>
      </c>
      <c r="D205" s="1143" t="s">
        <v>501</v>
      </c>
      <c r="E205" s="1165">
        <v>72.72</v>
      </c>
      <c r="F205" s="1166">
        <v>69.45</v>
      </c>
      <c r="G205" s="1165">
        <v>69.812016051667911</v>
      </c>
      <c r="H205" s="1853" t="s">
        <v>501</v>
      </c>
      <c r="I205" s="1088"/>
      <c r="S205" s="1088"/>
      <c r="Z205" s="1088"/>
    </row>
    <row r="206" spans="1:26" ht="15" customHeight="1" x14ac:dyDescent="0.2">
      <c r="A206" s="1183">
        <v>6</v>
      </c>
      <c r="B206" s="1182" t="s">
        <v>190</v>
      </c>
      <c r="C206" s="1184" t="s">
        <v>2283</v>
      </c>
      <c r="D206" s="1143" t="s">
        <v>501</v>
      </c>
      <c r="E206" s="1165">
        <v>66.89</v>
      </c>
      <c r="F206" s="1166">
        <v>68.83</v>
      </c>
      <c r="G206" s="1165">
        <v>68.865511632093018</v>
      </c>
      <c r="H206" s="1853" t="s">
        <v>501</v>
      </c>
      <c r="I206" s="1088"/>
      <c r="J206" s="1176" t="s">
        <v>357</v>
      </c>
      <c r="K206" s="1175"/>
      <c r="L206" s="1174">
        <v>2007</v>
      </c>
      <c r="M206" s="1174">
        <v>2008</v>
      </c>
      <c r="N206" s="1174">
        <v>2009</v>
      </c>
      <c r="O206" s="1174">
        <v>2010</v>
      </c>
      <c r="P206" s="1173">
        <v>2011</v>
      </c>
      <c r="Q206" s="1172"/>
      <c r="S206" s="1088"/>
      <c r="Z206" s="1088"/>
    </row>
    <row r="207" spans="1:26" ht="15" customHeight="1" x14ac:dyDescent="0.2">
      <c r="A207" s="1183">
        <v>6</v>
      </c>
      <c r="B207" s="1182" t="s">
        <v>191</v>
      </c>
      <c r="C207" s="1184" t="s">
        <v>2283</v>
      </c>
      <c r="D207" s="1143" t="s">
        <v>501</v>
      </c>
      <c r="E207" s="1165">
        <v>71.12</v>
      </c>
      <c r="F207" s="1166">
        <v>69.739999999999995</v>
      </c>
      <c r="G207" s="1165">
        <v>69.545912840006025</v>
      </c>
      <c r="H207" s="1853" t="s">
        <v>501</v>
      </c>
      <c r="I207" s="1088"/>
      <c r="J207" s="1033" t="s">
        <v>2637</v>
      </c>
      <c r="K207" s="1171" t="s">
        <v>2636</v>
      </c>
      <c r="L207" s="949">
        <f>COUNTIFS($D$381:$D$384,"&lt;=47,1")</f>
        <v>0</v>
      </c>
      <c r="M207" s="949">
        <f>COUNTIFS($E$381:$E$384,"&lt;=47,1")</f>
        <v>0</v>
      </c>
      <c r="N207" s="949">
        <f>COUNTIFS($F$381:$F$384,"&lt;=47,1")</f>
        <v>0</v>
      </c>
      <c r="O207" s="949">
        <f>COUNTIFS($G$381:$G$384,"&lt;=47,1")</f>
        <v>0</v>
      </c>
      <c r="P207" s="949">
        <f>COUNTIFS($H$381:$H$384,"&lt;=47,1")</f>
        <v>0</v>
      </c>
      <c r="Q207" s="1163"/>
      <c r="S207" s="1088"/>
      <c r="Z207" s="1088"/>
    </row>
    <row r="208" spans="1:26" ht="15" customHeight="1" x14ac:dyDescent="0.2">
      <c r="A208" s="1183">
        <v>6</v>
      </c>
      <c r="B208" s="1182" t="s">
        <v>148</v>
      </c>
      <c r="C208" s="1181" t="s">
        <v>2642</v>
      </c>
      <c r="D208" s="1180" t="s">
        <v>501</v>
      </c>
      <c r="E208" s="1178">
        <v>73.8</v>
      </c>
      <c r="F208" s="1179">
        <v>70</v>
      </c>
      <c r="G208" s="1178">
        <v>77.104591788084377</v>
      </c>
      <c r="H208" s="1853" t="s">
        <v>501</v>
      </c>
      <c r="I208" s="1088"/>
      <c r="J208" s="1033" t="s">
        <v>2633</v>
      </c>
      <c r="K208" s="1169" t="s">
        <v>2632</v>
      </c>
      <c r="L208" s="949">
        <f>COUNTIFS($D$381:$D$384,"&gt;47",$D$381:$D$384,"&lt;=52,1")</f>
        <v>0</v>
      </c>
      <c r="M208" s="949">
        <f>COUNTIFS($E$381:$E$384,"&gt;47",$E$381:$E$384,"&lt;=52,1")</f>
        <v>0</v>
      </c>
      <c r="N208" s="949">
        <f>COUNTIFS($F$381:$F$384,"&gt;47",$F$381:$F$384,"&lt;=52,1")</f>
        <v>1</v>
      </c>
      <c r="O208" s="949">
        <f>COUNTIFS($G$381:$G$384,"&gt;47",$G$381:$G$384,"&lt;=52,1")</f>
        <v>2</v>
      </c>
      <c r="P208" s="949">
        <f>COUNTIFS($H$381:$H$384,"&gt;47",$H$381:$H$384,"&lt;=52,1")</f>
        <v>3</v>
      </c>
      <c r="Q208" s="1163"/>
      <c r="S208" s="1088"/>
      <c r="Z208" s="1088"/>
    </row>
    <row r="209" spans="1:26" ht="15" customHeight="1" x14ac:dyDescent="0.2">
      <c r="A209" s="1138">
        <v>7</v>
      </c>
      <c r="B209" s="1138" t="s">
        <v>194</v>
      </c>
      <c r="C209" s="1170" t="s">
        <v>2381</v>
      </c>
      <c r="D209" s="1099">
        <v>54.16</v>
      </c>
      <c r="E209" s="1099">
        <v>52.14</v>
      </c>
      <c r="F209" s="1111">
        <v>54.28</v>
      </c>
      <c r="G209" s="1099">
        <v>59.472147665493743</v>
      </c>
      <c r="H209" s="1853" t="s">
        <v>501</v>
      </c>
      <c r="I209" s="1088"/>
      <c r="J209" s="1033" t="s">
        <v>2631</v>
      </c>
      <c r="K209" s="850" t="s">
        <v>2630</v>
      </c>
      <c r="L209" s="949">
        <f>COUNTIFS($D$381:$D$384,"&gt;52",$D$381:$D$384,"&lt;=59,1")</f>
        <v>2</v>
      </c>
      <c r="M209" s="949">
        <f>COUNTIFS($E$381:$E$384,"&gt;52",$E$381:$E$384,"&lt;=59,1")</f>
        <v>2</v>
      </c>
      <c r="N209" s="949">
        <f>COUNTIFS($F$381:$F$384,"&gt;52",$F$381:$F$384,"&lt;=59,1")</f>
        <v>1</v>
      </c>
      <c r="O209" s="949">
        <f>COUNTIFS($G$381:$G$384,"&gt;52",$G$381:$G$384,"&lt;=59,1")</f>
        <v>1</v>
      </c>
      <c r="P209" s="949">
        <f>COUNTIFS($H$381:$H$384,"&gt;52",$H$381:$H$384,"&lt;=59,1")</f>
        <v>1</v>
      </c>
    </row>
    <row r="210" spans="1:26" ht="15" customHeight="1" x14ac:dyDescent="0.2">
      <c r="A210" s="1138">
        <v>7</v>
      </c>
      <c r="B210" s="1138" t="s">
        <v>195</v>
      </c>
      <c r="C210" s="1170" t="s">
        <v>2381</v>
      </c>
      <c r="D210" s="1853" t="s">
        <v>501</v>
      </c>
      <c r="E210" s="1853" t="s">
        <v>501</v>
      </c>
      <c r="F210" s="1111">
        <v>56.93</v>
      </c>
      <c r="G210" s="1099">
        <v>52.850599470293545</v>
      </c>
      <c r="H210" s="1887">
        <v>39</v>
      </c>
      <c r="I210" s="1088"/>
      <c r="J210" s="1033" t="s">
        <v>2628</v>
      </c>
      <c r="K210" s="1168" t="s">
        <v>2627</v>
      </c>
      <c r="L210" s="949">
        <f>COUNTIFS($D$381:$D$384,"&gt;59",$D$381:$D$384,"&lt;=63,1")</f>
        <v>1</v>
      </c>
      <c r="M210" s="949">
        <f>COUNTIFS($E$381:$E$384,"&gt;59",$E$381:$E$384,"&lt;=63,1")</f>
        <v>1</v>
      </c>
      <c r="N210" s="949">
        <f>COUNTIFS($F$381:$F$384,"&gt;59",$F$381:$F$384,"&lt;=63,1")</f>
        <v>1</v>
      </c>
      <c r="O210" s="949">
        <f>COUNTIFS($G$381:$G$384,"&gt;59",$G$381:$G$384,"&lt;=63,1")</f>
        <v>0</v>
      </c>
      <c r="P210" s="949">
        <f>COUNTIFS($H$381:$H$384,"&gt;59",$H$381:$H$384,"&lt;=63,1")</f>
        <v>0</v>
      </c>
      <c r="Q210" s="1163"/>
    </row>
    <row r="211" spans="1:26" ht="15" customHeight="1" x14ac:dyDescent="0.2">
      <c r="A211" s="1138">
        <v>7</v>
      </c>
      <c r="B211" s="1136" t="s">
        <v>2641</v>
      </c>
      <c r="C211" s="1170" t="s">
        <v>2640</v>
      </c>
      <c r="D211" s="1099">
        <v>55.01</v>
      </c>
      <c r="E211" s="1099">
        <v>52.14</v>
      </c>
      <c r="F211" s="1111">
        <v>54.36</v>
      </c>
      <c r="G211" s="1099">
        <v>56.235343275801881</v>
      </c>
      <c r="H211" s="1881">
        <v>48</v>
      </c>
      <c r="I211" s="1088"/>
      <c r="J211" s="1033" t="s">
        <v>2626</v>
      </c>
      <c r="K211" s="848" t="s">
        <v>2625</v>
      </c>
      <c r="L211" s="949">
        <f>COUNTIFS($D$381:$D$384,"&gt;63",$D$381:$D$384,"&lt;=67,1")</f>
        <v>0</v>
      </c>
      <c r="M211" s="949">
        <f>COUNTIFS($E$381:$E$384,"&gt;63",$E$381:$E$384,"&lt;=67,1")</f>
        <v>0</v>
      </c>
      <c r="N211" s="949">
        <f>COUNTIFS($F$381:$F$384,"&gt;63",$F$381:$F$384,"&lt;=67,1")</f>
        <v>0</v>
      </c>
      <c r="O211" s="949">
        <f>COUNTIFS($G$381:$G$384,"&gt;63",$G$381:$G$384,"&lt;=67,1")</f>
        <v>0</v>
      </c>
      <c r="P211" s="949">
        <f>COUNTIFS($H$381:$H$384,"&gt;63",$H$381:$H$384,"&lt;=67,1")</f>
        <v>0</v>
      </c>
      <c r="Q211" s="1163"/>
    </row>
    <row r="212" spans="1:26" ht="15" customHeight="1" x14ac:dyDescent="0.2">
      <c r="A212" s="1138">
        <v>7</v>
      </c>
      <c r="B212" s="1138" t="s">
        <v>192</v>
      </c>
      <c r="C212" s="1137" t="s">
        <v>2639</v>
      </c>
      <c r="D212" s="1098">
        <v>64.959999999999994</v>
      </c>
      <c r="E212" s="1098">
        <v>57.38</v>
      </c>
      <c r="F212" s="1118">
        <v>61.71</v>
      </c>
      <c r="G212" s="1098">
        <v>63.879877238950172</v>
      </c>
      <c r="H212" s="1896">
        <v>61</v>
      </c>
      <c r="I212" s="1088"/>
      <c r="J212" s="1033" t="s">
        <v>2624</v>
      </c>
      <c r="K212" s="1164" t="s">
        <v>2623</v>
      </c>
      <c r="L212" s="949">
        <f>COUNTIFS($D$381:$D$384,"&gt;67")</f>
        <v>0</v>
      </c>
      <c r="M212" s="949">
        <f>COUNTIFS($E$381:$E$384,"&gt;67")</f>
        <v>0</v>
      </c>
      <c r="N212" s="949">
        <f>COUNTIFS($F$381:$F$384,"&gt;67")</f>
        <v>0</v>
      </c>
      <c r="O212" s="949">
        <f>COUNTIFS($G$381:$G$384,"&gt;67")</f>
        <v>0</v>
      </c>
      <c r="P212" s="949">
        <f>COUNTIFS($H$381:$H$384,"&gt;67")</f>
        <v>0</v>
      </c>
      <c r="Q212" s="1163"/>
    </row>
    <row r="213" spans="1:26" ht="15" customHeight="1" thickBot="1" x14ac:dyDescent="0.25">
      <c r="A213" s="1138">
        <v>7</v>
      </c>
      <c r="B213" s="1138" t="s">
        <v>197</v>
      </c>
      <c r="C213" s="1137" t="s">
        <v>2377</v>
      </c>
      <c r="D213" s="1099">
        <v>52.8</v>
      </c>
      <c r="E213" s="1099">
        <v>49.6</v>
      </c>
      <c r="F213" s="1111">
        <v>56.76</v>
      </c>
      <c r="G213" s="1099">
        <v>52.170348636960256</v>
      </c>
      <c r="H213" s="1887">
        <v>42</v>
      </c>
      <c r="I213" s="1088"/>
      <c r="J213" s="1162" t="s">
        <v>377</v>
      </c>
      <c r="K213" s="1161"/>
      <c r="L213" s="1160">
        <f>SUM(L207:L212)</f>
        <v>3</v>
      </c>
      <c r="M213" s="1160">
        <f>SUM(M207:M212)</f>
        <v>3</v>
      </c>
      <c r="N213" s="1160">
        <f>SUM(N207:N212)</f>
        <v>3</v>
      </c>
      <c r="O213" s="1160">
        <f>SUM(O207:O212)</f>
        <v>3</v>
      </c>
      <c r="P213" s="1159">
        <f>SUM(P207:P212)</f>
        <v>4</v>
      </c>
      <c r="Q213" s="1158"/>
      <c r="S213" s="1177" t="s">
        <v>377</v>
      </c>
      <c r="Z213" s="1177" t="s">
        <v>378</v>
      </c>
    </row>
    <row r="214" spans="1:26" ht="15" customHeight="1" x14ac:dyDescent="0.2">
      <c r="A214" s="1138">
        <v>7</v>
      </c>
      <c r="B214" s="1138" t="s">
        <v>198</v>
      </c>
      <c r="C214" s="1137" t="s">
        <v>2377</v>
      </c>
      <c r="D214" s="1099">
        <v>54.04</v>
      </c>
      <c r="E214" s="1099">
        <v>54.59</v>
      </c>
      <c r="F214" s="1111">
        <v>54.9</v>
      </c>
      <c r="G214" s="1099">
        <v>54.621370299273735</v>
      </c>
      <c r="H214" s="1853" t="s">
        <v>501</v>
      </c>
      <c r="I214" s="1088"/>
    </row>
    <row r="215" spans="1:26" ht="15" customHeight="1" thickBot="1" x14ac:dyDescent="0.25">
      <c r="A215" s="1138">
        <v>7</v>
      </c>
      <c r="B215" s="1138" t="s">
        <v>202</v>
      </c>
      <c r="C215" s="1137" t="s">
        <v>2376</v>
      </c>
      <c r="D215" s="1155" t="s">
        <v>501</v>
      </c>
      <c r="E215" s="1099">
        <v>56.48</v>
      </c>
      <c r="F215" s="1111">
        <v>54.42</v>
      </c>
      <c r="G215" s="1099">
        <v>55.083780280819163</v>
      </c>
      <c r="H215" s="1853" t="s">
        <v>501</v>
      </c>
      <c r="I215" s="1088"/>
    </row>
    <row r="216" spans="1:26" ht="15" customHeight="1" x14ac:dyDescent="0.2">
      <c r="A216" s="1138">
        <v>7</v>
      </c>
      <c r="B216" s="1138" t="s">
        <v>200</v>
      </c>
      <c r="C216" s="1170" t="s">
        <v>2638</v>
      </c>
      <c r="D216" s="1155" t="s">
        <v>501</v>
      </c>
      <c r="E216" s="1099">
        <v>47.88</v>
      </c>
      <c r="F216" s="1111">
        <v>46.94</v>
      </c>
      <c r="G216" s="1099">
        <v>50.201405415530637</v>
      </c>
      <c r="H216" s="1853" t="s">
        <v>501</v>
      </c>
      <c r="I216" s="1088"/>
      <c r="J216" s="1176" t="s">
        <v>357</v>
      </c>
      <c r="K216" s="1175"/>
      <c r="L216" s="1174">
        <v>2007</v>
      </c>
      <c r="M216" s="1174">
        <v>2008</v>
      </c>
      <c r="N216" s="1174">
        <v>2009</v>
      </c>
      <c r="O216" s="1174">
        <v>2010</v>
      </c>
      <c r="P216" s="1173">
        <v>2011</v>
      </c>
      <c r="Q216" s="1172"/>
    </row>
    <row r="217" spans="1:26" ht="15" customHeight="1" x14ac:dyDescent="0.2">
      <c r="A217" s="1138">
        <v>7</v>
      </c>
      <c r="B217" s="1138" t="s">
        <v>203</v>
      </c>
      <c r="C217" s="1170" t="s">
        <v>2374</v>
      </c>
      <c r="D217" s="1098">
        <v>70.02</v>
      </c>
      <c r="E217" s="1098">
        <v>71.239999999999995</v>
      </c>
      <c r="F217" s="1118">
        <v>65.53</v>
      </c>
      <c r="G217" s="1098">
        <v>65.125707956387586</v>
      </c>
      <c r="H217" s="1853" t="s">
        <v>501</v>
      </c>
      <c r="I217" s="1088"/>
      <c r="J217" s="1033" t="s">
        <v>2637</v>
      </c>
      <c r="K217" s="1171" t="s">
        <v>2636</v>
      </c>
      <c r="L217" s="949">
        <f>COUNTIFS($D$385:$D$389,"&lt;=47,1")</f>
        <v>0</v>
      </c>
      <c r="M217" s="949">
        <f>COUNTIFS($E$385:$E$389,"&lt;=47,1")</f>
        <v>0</v>
      </c>
      <c r="N217" s="949">
        <f>COUNTIFS($F$385:$F$389,"&lt;=47,1")</f>
        <v>0</v>
      </c>
      <c r="O217" s="949">
        <f>COUNTIFS($G$385:$G$389,"&lt;=47,1")</f>
        <v>0</v>
      </c>
      <c r="P217" s="949">
        <f>COUNTIFS($H$385:$H$389,"&lt;=47,1")</f>
        <v>2</v>
      </c>
      <c r="Q217" s="1163"/>
    </row>
    <row r="218" spans="1:26" ht="15" customHeight="1" x14ac:dyDescent="0.2">
      <c r="A218" s="1138">
        <v>7</v>
      </c>
      <c r="B218" s="1138" t="s">
        <v>2635</v>
      </c>
      <c r="C218" s="1170" t="s">
        <v>2634</v>
      </c>
      <c r="D218" s="1099" t="s">
        <v>501</v>
      </c>
      <c r="E218" s="1099">
        <v>46.73</v>
      </c>
      <c r="F218" s="1111">
        <v>48.85</v>
      </c>
      <c r="G218" s="1099">
        <v>49.033618200182183</v>
      </c>
      <c r="H218" s="1853" t="s">
        <v>501</v>
      </c>
      <c r="I218" s="1088"/>
      <c r="J218" s="1033" t="s">
        <v>2633</v>
      </c>
      <c r="K218" s="1169" t="s">
        <v>2632</v>
      </c>
      <c r="L218" s="949">
        <f>COUNTIFS($D$385:$D$389,"&gt;47",$D$385:$D$389,"&lt;=52,1")</f>
        <v>1</v>
      </c>
      <c r="M218" s="949">
        <f>COUNTIFS($E$385:$E$389,"&gt;47",$E$385:$E$389,"&lt;=52,1")</f>
        <v>2</v>
      </c>
      <c r="N218" s="949">
        <f>COUNTIFS($F$385:$F$389,"&gt;47",$F$385:$F$389,"&lt;=52,1")</f>
        <v>2</v>
      </c>
      <c r="O218" s="949">
        <f>COUNTIFS($G$385:$G$389,"&gt;47",$G$385:$G$389,"&lt;=52,1")</f>
        <v>2</v>
      </c>
      <c r="P218" s="949">
        <f>COUNTIFS($H$385:$H$389,"&gt;47",$H$385:$H$389,"&lt;=52,1")</f>
        <v>1</v>
      </c>
      <c r="Q218" s="1163"/>
    </row>
    <row r="219" spans="1:26" ht="15" customHeight="1" x14ac:dyDescent="0.2">
      <c r="A219" s="1138">
        <v>7</v>
      </c>
      <c r="B219" s="1138" t="s">
        <v>204</v>
      </c>
      <c r="C219" s="1137" t="s">
        <v>2372</v>
      </c>
      <c r="D219" s="1128">
        <v>52.14</v>
      </c>
      <c r="E219" s="1128">
        <v>49.19</v>
      </c>
      <c r="F219" s="1129">
        <v>54.26</v>
      </c>
      <c r="G219" s="1128">
        <v>50.872583198699004</v>
      </c>
      <c r="H219" s="1887">
        <v>37</v>
      </c>
      <c r="I219" s="1088"/>
      <c r="J219" s="1033" t="s">
        <v>2631</v>
      </c>
      <c r="K219" s="850" t="s">
        <v>2630</v>
      </c>
      <c r="L219" s="949">
        <f>COUNTIFS($D$385:$D$389,"&gt;52",$D$385:$D$389,"&lt;=59,1")</f>
        <v>2</v>
      </c>
      <c r="M219" s="949">
        <f>COUNTIFS($E$385:$E$389,"&gt;52",$E$385:$E$389,"&lt;=59,1")</f>
        <v>1</v>
      </c>
      <c r="N219" s="949">
        <f>COUNTIFS($F$385:$F$389,"&gt;52",$F$385:$F$389,"&lt;=59,1")</f>
        <v>1</v>
      </c>
      <c r="O219" s="949">
        <f>COUNTIFS($G$385:$G$389,"&gt;52",$G$385:$G$389,"&lt;=59,1")</f>
        <v>1</v>
      </c>
      <c r="P219" s="949">
        <f>COUNTIFS($H$385:$H$389,"&gt;52",$H$385:$H$389,"&lt;=59,1")</f>
        <v>0</v>
      </c>
    </row>
    <row r="220" spans="1:26" ht="15" customHeight="1" x14ac:dyDescent="0.2">
      <c r="A220" s="1138">
        <v>7</v>
      </c>
      <c r="B220" s="1138" t="s">
        <v>2629</v>
      </c>
      <c r="C220" s="1137"/>
      <c r="D220" s="1096" t="s">
        <v>501</v>
      </c>
      <c r="E220" s="1096">
        <v>53.46</v>
      </c>
      <c r="F220" s="1122">
        <v>54.81</v>
      </c>
      <c r="G220" s="1096" t="s">
        <v>501</v>
      </c>
      <c r="H220" s="1853" t="s">
        <v>501</v>
      </c>
      <c r="I220" s="1088"/>
      <c r="J220" s="1033" t="s">
        <v>2628</v>
      </c>
      <c r="K220" s="1168" t="s">
        <v>2627</v>
      </c>
      <c r="L220" s="949">
        <f>COUNTIFS($D$385:$D$389,"&gt;59",$D$385:$D$389,"&lt;=63,1")</f>
        <v>1</v>
      </c>
      <c r="M220" s="949">
        <f>COUNTIFS($E$385:$E$389,"&gt;59",$E$385:$E$389,"&lt;=63,1")</f>
        <v>1</v>
      </c>
      <c r="N220" s="949">
        <f>COUNTIFS($F$385:$F$389,"&gt;59",$F$385:$F$389,"&lt;=63,1")</f>
        <v>1</v>
      </c>
      <c r="O220" s="949">
        <f>COUNTIFS($G$385:$G$389,"&gt;59",$G$385:$G$389,"&lt;=63,1")</f>
        <v>1</v>
      </c>
      <c r="P220" s="949">
        <f>COUNTIFS($H$385:$H$389,"&gt;59",$H$385:$H$389,"&lt;=63,1")</f>
        <v>1</v>
      </c>
      <c r="Q220" s="1163"/>
    </row>
    <row r="221" spans="1:26" ht="15" customHeight="1" x14ac:dyDescent="0.2">
      <c r="A221" s="1138">
        <v>7</v>
      </c>
      <c r="B221" s="1167" t="s">
        <v>206</v>
      </c>
      <c r="C221" s="1137" t="s">
        <v>2298</v>
      </c>
      <c r="D221" s="1096">
        <v>51.94</v>
      </c>
      <c r="E221" s="1096" t="s">
        <v>501</v>
      </c>
      <c r="F221" s="1122" t="s">
        <v>501</v>
      </c>
      <c r="G221" s="1096" t="s">
        <v>501</v>
      </c>
      <c r="H221" s="1853" t="s">
        <v>501</v>
      </c>
      <c r="I221" s="1088"/>
      <c r="J221" s="1033" t="s">
        <v>2626</v>
      </c>
      <c r="K221" s="848" t="s">
        <v>2625</v>
      </c>
      <c r="L221" s="949">
        <f>COUNTIFS($D$385:$D$389,"&gt;63",$D$385:$D$389,"&lt;=67,1")</f>
        <v>0</v>
      </c>
      <c r="M221" s="949">
        <f>COUNTIFS($E$385:$E$389,"&gt;63",$E$385:$E$389,"&lt;=67,1")</f>
        <v>0</v>
      </c>
      <c r="N221" s="949">
        <f>COUNTIFS($F$385:$F$389,"&gt;63",$F$385:$F$389,"&lt;=67,1")</f>
        <v>1</v>
      </c>
      <c r="O221" s="949">
        <f>COUNTIFS($G$385:$G$389,"&gt;63",$G$385:$G$389,"&lt;=67,1")</f>
        <v>1</v>
      </c>
      <c r="P221" s="949">
        <f>COUNTIFS($H$385:$H$389,"&gt;63",$H$385:$H$389,"&lt;=67,1")</f>
        <v>0</v>
      </c>
      <c r="Q221" s="1163"/>
    </row>
    <row r="222" spans="1:26" ht="15" customHeight="1" x14ac:dyDescent="0.2">
      <c r="A222" s="1138">
        <v>7</v>
      </c>
      <c r="B222" s="1138" t="s">
        <v>205</v>
      </c>
      <c r="C222" s="1137" t="s">
        <v>2371</v>
      </c>
      <c r="D222" s="1165">
        <v>75.47</v>
      </c>
      <c r="E222" s="1165">
        <v>64.08</v>
      </c>
      <c r="F222" s="1166">
        <v>65.05</v>
      </c>
      <c r="G222" s="1165">
        <v>69.503576038063528</v>
      </c>
      <c r="H222" s="1853" t="s">
        <v>501</v>
      </c>
      <c r="I222" s="1088"/>
      <c r="J222" s="1033" t="s">
        <v>2624</v>
      </c>
      <c r="K222" s="1164" t="s">
        <v>2623</v>
      </c>
      <c r="L222" s="949">
        <f>COUNTIFS($D$385:$D$389,"&gt;67")</f>
        <v>0</v>
      </c>
      <c r="M222" s="949">
        <f>COUNTIFS($E$385:$E$389,"&gt;67")</f>
        <v>1</v>
      </c>
      <c r="N222" s="949">
        <f>COUNTIFS($F$385:$F$389,"&gt;67")</f>
        <v>0</v>
      </c>
      <c r="O222" s="949">
        <f>COUNTIFS($G$385:$G$389,"&gt;67")</f>
        <v>0</v>
      </c>
      <c r="P222" s="949">
        <f>COUNTIFS($H$385:$H$389,"&gt;67")</f>
        <v>0</v>
      </c>
      <c r="Q222" s="1163"/>
    </row>
    <row r="223" spans="1:26" ht="15" customHeight="1" thickBot="1" x14ac:dyDescent="0.25">
      <c r="A223" s="1138">
        <v>7</v>
      </c>
      <c r="B223" s="1138" t="s">
        <v>196</v>
      </c>
      <c r="C223" s="1137" t="s">
        <v>2622</v>
      </c>
      <c r="D223" s="1099" t="s">
        <v>501</v>
      </c>
      <c r="E223" s="1099">
        <v>49.89</v>
      </c>
      <c r="F223" s="1111">
        <v>57.2</v>
      </c>
      <c r="G223" s="1099">
        <v>61.479667388760518</v>
      </c>
      <c r="H223" s="1853" t="s">
        <v>501</v>
      </c>
      <c r="I223" s="1088"/>
      <c r="J223" s="1162" t="s">
        <v>378</v>
      </c>
      <c r="K223" s="1161"/>
      <c r="L223" s="1160">
        <f>SUM(L217:L222)</f>
        <v>4</v>
      </c>
      <c r="M223" s="1160">
        <f>SUM(M217:M222)</f>
        <v>5</v>
      </c>
      <c r="N223" s="1160">
        <f>SUM(N217:N222)</f>
        <v>5</v>
      </c>
      <c r="O223" s="1160">
        <f>SUM(O217:O222)</f>
        <v>5</v>
      </c>
      <c r="P223" s="1159">
        <f>SUM(P217:P222)</f>
        <v>4</v>
      </c>
      <c r="Q223" s="1158"/>
    </row>
    <row r="224" spans="1:26" ht="15" customHeight="1" x14ac:dyDescent="0.2">
      <c r="A224" s="1138">
        <v>7</v>
      </c>
      <c r="B224" s="1138" t="s">
        <v>2621</v>
      </c>
      <c r="C224" s="1137" t="s">
        <v>2369</v>
      </c>
      <c r="D224" s="1099" t="s">
        <v>501</v>
      </c>
      <c r="E224" s="1099">
        <v>54.13</v>
      </c>
      <c r="F224" s="1111">
        <v>49.07</v>
      </c>
      <c r="G224" s="1099">
        <v>50.163785765005763</v>
      </c>
      <c r="H224" s="1853" t="s">
        <v>501</v>
      </c>
      <c r="I224" s="1088"/>
    </row>
    <row r="225" spans="1:26" ht="15" customHeight="1" x14ac:dyDescent="0.2">
      <c r="A225" s="1151">
        <v>8</v>
      </c>
      <c r="B225" s="1157" t="s">
        <v>207</v>
      </c>
      <c r="C225" s="1156" t="s">
        <v>2368</v>
      </c>
      <c r="D225" s="1099" t="s">
        <v>501</v>
      </c>
      <c r="E225" s="1099">
        <v>44.95</v>
      </c>
      <c r="F225" s="1111">
        <v>56.65</v>
      </c>
      <c r="G225" s="1099">
        <v>53.272249397590514</v>
      </c>
      <c r="H225" s="1853" t="s">
        <v>501</v>
      </c>
      <c r="I225" s="1088"/>
      <c r="Q225" s="1088"/>
      <c r="S225" s="1088"/>
      <c r="Z225" s="1088"/>
    </row>
    <row r="226" spans="1:26" ht="15" customHeight="1" x14ac:dyDescent="0.2">
      <c r="A226" s="1151">
        <v>8</v>
      </c>
      <c r="B226" s="1157" t="s">
        <v>208</v>
      </c>
      <c r="C226" s="1156" t="s">
        <v>2368</v>
      </c>
      <c r="D226" s="1099" t="s">
        <v>501</v>
      </c>
      <c r="E226" s="1099">
        <v>57.77</v>
      </c>
      <c r="F226" s="1111">
        <v>59.4</v>
      </c>
      <c r="G226" s="1099">
        <v>54.936647192657233</v>
      </c>
      <c r="H226" s="1853" t="s">
        <v>501</v>
      </c>
      <c r="I226" s="1088"/>
      <c r="Q226" s="1088"/>
      <c r="S226" s="1088"/>
      <c r="Z226" s="1088"/>
    </row>
    <row r="227" spans="1:26" ht="15" customHeight="1" x14ac:dyDescent="0.2">
      <c r="A227" s="1151">
        <v>8</v>
      </c>
      <c r="B227" s="1157" t="s">
        <v>209</v>
      </c>
      <c r="C227" s="1156" t="s">
        <v>2368</v>
      </c>
      <c r="D227" s="1099" t="s">
        <v>501</v>
      </c>
      <c r="E227" s="1099">
        <v>57.29</v>
      </c>
      <c r="F227" s="1111">
        <v>61.06</v>
      </c>
      <c r="G227" s="1099">
        <v>55.575620457761687</v>
      </c>
      <c r="H227" s="1853" t="s">
        <v>501</v>
      </c>
      <c r="I227" s="1088"/>
      <c r="Q227" s="1088"/>
      <c r="S227" s="1088"/>
      <c r="Z227" s="1088"/>
    </row>
    <row r="228" spans="1:26" ht="15" customHeight="1" x14ac:dyDescent="0.2">
      <c r="A228" s="1151">
        <v>8</v>
      </c>
      <c r="B228" s="1157" t="s">
        <v>210</v>
      </c>
      <c r="C228" s="1156" t="s">
        <v>2368</v>
      </c>
      <c r="D228" s="1099" t="s">
        <v>501</v>
      </c>
      <c r="E228" s="1099">
        <v>52.91</v>
      </c>
      <c r="F228" s="1111">
        <v>60.66</v>
      </c>
      <c r="G228" s="1099">
        <v>57.556716591060209</v>
      </c>
      <c r="H228" s="1853" t="s">
        <v>501</v>
      </c>
      <c r="I228" s="1088"/>
      <c r="Q228" s="1088"/>
      <c r="S228" s="1088"/>
      <c r="Z228" s="1088"/>
    </row>
    <row r="229" spans="1:26" ht="15" customHeight="1" x14ac:dyDescent="0.2">
      <c r="A229" s="1151">
        <v>8</v>
      </c>
      <c r="B229" s="1157" t="s">
        <v>211</v>
      </c>
      <c r="C229" s="1156" t="s">
        <v>2367</v>
      </c>
      <c r="D229" s="1099" t="s">
        <v>501</v>
      </c>
      <c r="E229" s="1155" t="s">
        <v>501</v>
      </c>
      <c r="F229" s="1111">
        <v>57.1</v>
      </c>
      <c r="G229" s="1099">
        <v>56.066892965675535</v>
      </c>
      <c r="H229" s="1853" t="s">
        <v>501</v>
      </c>
      <c r="I229" s="1088"/>
      <c r="Q229" s="1088"/>
      <c r="S229" s="1088"/>
      <c r="Z229" s="1088"/>
    </row>
    <row r="230" spans="1:26" ht="15" customHeight="1" x14ac:dyDescent="0.2">
      <c r="A230" s="1151">
        <v>8</v>
      </c>
      <c r="B230" s="1151" t="s">
        <v>212</v>
      </c>
      <c r="C230" s="1150" t="s">
        <v>2482</v>
      </c>
      <c r="D230" s="1153">
        <v>42.25</v>
      </c>
      <c r="E230" s="1153">
        <v>50.8</v>
      </c>
      <c r="F230" s="1154">
        <v>45.2</v>
      </c>
      <c r="G230" s="1153">
        <v>46.995953779634391</v>
      </c>
      <c r="H230" s="1887">
        <v>42</v>
      </c>
      <c r="I230" s="1088"/>
      <c r="Q230" s="1088"/>
      <c r="S230" s="1088"/>
      <c r="Z230" s="1088"/>
    </row>
    <row r="231" spans="1:26" ht="15" customHeight="1" x14ac:dyDescent="0.2">
      <c r="A231" s="1151">
        <v>8</v>
      </c>
      <c r="B231" s="1151" t="s">
        <v>213</v>
      </c>
      <c r="C231" s="1150" t="s">
        <v>2620</v>
      </c>
      <c r="D231" s="1143" t="s">
        <v>501</v>
      </c>
      <c r="E231" s="1099">
        <v>46.7</v>
      </c>
      <c r="F231" s="1111">
        <v>55.88</v>
      </c>
      <c r="G231" s="1099">
        <v>53.816383754955638</v>
      </c>
      <c r="H231" s="1853" t="s">
        <v>501</v>
      </c>
      <c r="I231" s="1088"/>
      <c r="Q231" s="1088"/>
      <c r="S231" s="1088"/>
      <c r="Z231" s="1088"/>
    </row>
    <row r="232" spans="1:26" ht="15" customHeight="1" x14ac:dyDescent="0.2">
      <c r="A232" s="1151">
        <v>8</v>
      </c>
      <c r="B232" s="1152" t="s">
        <v>434</v>
      </c>
      <c r="C232" s="1150"/>
      <c r="D232" s="1143" t="s">
        <v>501</v>
      </c>
      <c r="E232" s="1096">
        <v>49.3</v>
      </c>
      <c r="F232" s="1122" t="s">
        <v>501</v>
      </c>
      <c r="G232" s="1096" t="s">
        <v>501</v>
      </c>
      <c r="H232" s="1853" t="s">
        <v>501</v>
      </c>
      <c r="I232" s="1088"/>
      <c r="Q232" s="1088"/>
      <c r="S232" s="1088"/>
      <c r="Z232" s="1088"/>
    </row>
    <row r="233" spans="1:26" ht="15" customHeight="1" x14ac:dyDescent="0.2">
      <c r="A233" s="1151">
        <v>8</v>
      </c>
      <c r="B233" s="1151" t="s">
        <v>214</v>
      </c>
      <c r="C233" s="1150" t="s">
        <v>2620</v>
      </c>
      <c r="D233" s="1143" t="s">
        <v>501</v>
      </c>
      <c r="E233" s="1099">
        <v>45.7</v>
      </c>
      <c r="F233" s="1111">
        <v>57.6</v>
      </c>
      <c r="G233" s="1099">
        <v>53.547908368772909</v>
      </c>
      <c r="H233" s="1853" t="s">
        <v>501</v>
      </c>
      <c r="I233" s="1088"/>
      <c r="Q233" s="1088"/>
      <c r="S233" s="1088"/>
      <c r="Z233" s="1088"/>
    </row>
    <row r="234" spans="1:26" ht="15" customHeight="1" x14ac:dyDescent="0.2">
      <c r="A234" s="1151">
        <v>8</v>
      </c>
      <c r="B234" s="1151" t="s">
        <v>215</v>
      </c>
      <c r="C234" s="1150" t="s">
        <v>2620</v>
      </c>
      <c r="D234" s="1143" t="s">
        <v>501</v>
      </c>
      <c r="E234" s="1099">
        <v>49.2</v>
      </c>
      <c r="F234" s="1111">
        <v>55.84</v>
      </c>
      <c r="G234" s="1099">
        <v>54.472249397590531</v>
      </c>
      <c r="H234" s="1853" t="s">
        <v>501</v>
      </c>
      <c r="I234" s="1088"/>
      <c r="Q234" s="1088"/>
      <c r="S234" s="1088"/>
      <c r="Z234" s="1088"/>
    </row>
    <row r="235" spans="1:26" ht="15" customHeight="1" x14ac:dyDescent="0.2">
      <c r="A235" s="1151">
        <v>8</v>
      </c>
      <c r="B235" s="1151" t="s">
        <v>216</v>
      </c>
      <c r="C235" s="1150" t="s">
        <v>2620</v>
      </c>
      <c r="D235" s="1143" t="s">
        <v>501</v>
      </c>
      <c r="E235" s="1143" t="s">
        <v>501</v>
      </c>
      <c r="F235" s="1111">
        <v>57.4</v>
      </c>
      <c r="G235" s="1099">
        <v>55.247890428575602</v>
      </c>
      <c r="H235" s="1853" t="s">
        <v>501</v>
      </c>
      <c r="I235" s="1088"/>
      <c r="Q235" s="1088"/>
      <c r="S235" s="1088"/>
      <c r="Z235" s="1088"/>
    </row>
    <row r="236" spans="1:26" ht="15" customHeight="1" x14ac:dyDescent="0.2">
      <c r="A236" s="1151">
        <v>8</v>
      </c>
      <c r="B236" s="1151" t="s">
        <v>217</v>
      </c>
      <c r="C236" s="1150" t="s">
        <v>2620</v>
      </c>
      <c r="D236" s="1128">
        <v>53.27</v>
      </c>
      <c r="E236" s="1128">
        <v>51.2</v>
      </c>
      <c r="F236" s="1129">
        <v>59.71</v>
      </c>
      <c r="G236" s="1128">
        <v>50.446545830862519</v>
      </c>
      <c r="H236" s="1887">
        <v>42</v>
      </c>
      <c r="I236" s="1088"/>
      <c r="Q236" s="1088"/>
      <c r="S236" s="1088"/>
      <c r="Z236" s="1088"/>
    </row>
    <row r="237" spans="1:26" ht="15" customHeight="1" x14ac:dyDescent="0.2">
      <c r="A237" s="1151">
        <v>8</v>
      </c>
      <c r="B237" s="1151" t="s">
        <v>218</v>
      </c>
      <c r="C237" s="1150" t="s">
        <v>2620</v>
      </c>
      <c r="D237" s="1143" t="s">
        <v>501</v>
      </c>
      <c r="E237" s="1099">
        <v>49.6</v>
      </c>
      <c r="F237" s="1111">
        <v>63.2</v>
      </c>
      <c r="G237" s="1099">
        <v>53.929804049589649</v>
      </c>
      <c r="H237" s="1853" t="s">
        <v>501</v>
      </c>
      <c r="I237" s="1088"/>
      <c r="Q237" s="1088"/>
      <c r="S237" s="1088"/>
      <c r="Z237" s="1088"/>
    </row>
    <row r="238" spans="1:26" ht="15" customHeight="1" x14ac:dyDescent="0.2">
      <c r="A238" s="1151">
        <v>8</v>
      </c>
      <c r="B238" s="1151" t="s">
        <v>219</v>
      </c>
      <c r="C238" s="1150" t="s">
        <v>2620</v>
      </c>
      <c r="D238" s="1128">
        <v>52.54</v>
      </c>
      <c r="E238" s="1128">
        <v>52.3</v>
      </c>
      <c r="F238" s="1129">
        <v>58.7</v>
      </c>
      <c r="G238" s="1128">
        <v>56.00609968926824</v>
      </c>
      <c r="H238" s="1887">
        <v>45</v>
      </c>
      <c r="I238" s="1088"/>
      <c r="Q238" s="1088"/>
      <c r="S238" s="1088"/>
      <c r="Z238" s="1088"/>
    </row>
    <row r="239" spans="1:26" ht="15" customHeight="1" x14ac:dyDescent="0.2">
      <c r="A239" s="1102">
        <v>9</v>
      </c>
      <c r="B239" s="1102" t="s">
        <v>235</v>
      </c>
      <c r="C239" s="1100" t="s">
        <v>2364</v>
      </c>
      <c r="D239" s="1099">
        <v>65.94</v>
      </c>
      <c r="E239" s="1099">
        <v>71.010000000000005</v>
      </c>
      <c r="F239" s="1111">
        <v>68.849999999999994</v>
      </c>
      <c r="G239" s="1099">
        <v>69.743295935394016</v>
      </c>
      <c r="H239" s="1879">
        <v>55</v>
      </c>
      <c r="I239" s="1088"/>
      <c r="Q239" s="1088"/>
      <c r="S239" s="1088"/>
      <c r="Z239" s="1088"/>
    </row>
    <row r="240" spans="1:26" ht="15" customHeight="1" x14ac:dyDescent="0.2">
      <c r="A240" s="1102">
        <v>9</v>
      </c>
      <c r="B240" s="1102" t="s">
        <v>2619</v>
      </c>
      <c r="C240" s="1100" t="s">
        <v>2364</v>
      </c>
      <c r="D240" s="1096">
        <v>58.85</v>
      </c>
      <c r="E240" s="1099">
        <v>56.87</v>
      </c>
      <c r="F240" s="1111">
        <v>63.73</v>
      </c>
      <c r="G240" s="1099" t="s">
        <v>501</v>
      </c>
      <c r="H240" s="1853" t="s">
        <v>501</v>
      </c>
      <c r="I240" s="1088"/>
      <c r="Q240" s="1088"/>
      <c r="S240" s="1088"/>
      <c r="Z240" s="1088"/>
    </row>
    <row r="241" spans="1:26" ht="15" customHeight="1" x14ac:dyDescent="0.2">
      <c r="A241" s="1102">
        <v>9</v>
      </c>
      <c r="B241" s="1102" t="s">
        <v>2618</v>
      </c>
      <c r="C241" s="1104" t="s">
        <v>2617</v>
      </c>
      <c r="D241" s="1096">
        <v>53.51</v>
      </c>
      <c r="E241" s="1099">
        <v>51</v>
      </c>
      <c r="F241" s="1111">
        <v>57.49</v>
      </c>
      <c r="G241" s="1099" t="s">
        <v>501</v>
      </c>
      <c r="H241" s="1853" t="s">
        <v>501</v>
      </c>
      <c r="I241" s="1088"/>
      <c r="Q241" s="1088"/>
      <c r="S241" s="1088"/>
      <c r="Z241" s="1088"/>
    </row>
    <row r="242" spans="1:26" ht="15" customHeight="1" x14ac:dyDescent="0.2">
      <c r="A242" s="1102">
        <v>9</v>
      </c>
      <c r="B242" s="1102" t="s">
        <v>2616</v>
      </c>
      <c r="C242" s="1100" t="s">
        <v>2362</v>
      </c>
      <c r="D242" s="1099" t="s">
        <v>501</v>
      </c>
      <c r="E242" s="1099">
        <v>54.43</v>
      </c>
      <c r="F242" s="1111">
        <v>59.42</v>
      </c>
      <c r="G242" s="1099">
        <v>56.6585631114554</v>
      </c>
      <c r="H242" s="1887">
        <v>46</v>
      </c>
      <c r="I242" s="1088"/>
      <c r="Q242" s="1088"/>
      <c r="S242" s="1088"/>
      <c r="Z242" s="1088"/>
    </row>
    <row r="243" spans="1:26" ht="15" customHeight="1" x14ac:dyDescent="0.2">
      <c r="A243" s="1102">
        <v>9</v>
      </c>
      <c r="B243" s="1102" t="s">
        <v>233</v>
      </c>
      <c r="C243" s="1100" t="s">
        <v>2362</v>
      </c>
      <c r="D243" s="1099">
        <v>56.9</v>
      </c>
      <c r="E243" s="1099">
        <v>56.69</v>
      </c>
      <c r="F243" s="1111">
        <v>61.26</v>
      </c>
      <c r="G243" s="1099">
        <v>58.393997727003409</v>
      </c>
      <c r="H243" s="1887">
        <v>43</v>
      </c>
      <c r="I243" s="1088"/>
      <c r="Q243" s="1088"/>
      <c r="S243" s="1088"/>
      <c r="Z243" s="1088"/>
    </row>
    <row r="244" spans="1:26" ht="15" customHeight="1" x14ac:dyDescent="0.2">
      <c r="A244" s="1102">
        <v>9</v>
      </c>
      <c r="B244" s="1102" t="s">
        <v>2615</v>
      </c>
      <c r="C244" s="1104" t="s">
        <v>2614</v>
      </c>
      <c r="D244" s="1099">
        <v>70.42</v>
      </c>
      <c r="E244" s="1099">
        <v>73</v>
      </c>
      <c r="F244" s="1111">
        <v>61.62</v>
      </c>
      <c r="G244" s="1853" t="s">
        <v>501</v>
      </c>
      <c r="H244" s="1853" t="s">
        <v>501</v>
      </c>
      <c r="I244" s="1088"/>
      <c r="Q244" s="1088"/>
      <c r="S244" s="1088"/>
      <c r="Z244" s="1088"/>
    </row>
    <row r="245" spans="1:26" ht="15" customHeight="1" x14ac:dyDescent="0.2">
      <c r="A245" s="1102">
        <v>9</v>
      </c>
      <c r="B245" s="1102" t="s">
        <v>2613</v>
      </c>
      <c r="C245" s="1104" t="s">
        <v>2612</v>
      </c>
      <c r="D245" s="1099" t="s">
        <v>501</v>
      </c>
      <c r="E245" s="1128">
        <v>51.95</v>
      </c>
      <c r="F245" s="1129">
        <v>57.16</v>
      </c>
      <c r="G245" s="1853" t="s">
        <v>501</v>
      </c>
      <c r="H245" s="1853" t="s">
        <v>501</v>
      </c>
      <c r="I245" s="1088"/>
      <c r="J245" s="1139"/>
      <c r="K245" s="1139"/>
      <c r="Q245" s="1088"/>
      <c r="S245" s="1088"/>
      <c r="Z245" s="1088"/>
    </row>
    <row r="246" spans="1:26" ht="15" customHeight="1" x14ac:dyDescent="0.2">
      <c r="A246" s="1102">
        <v>9</v>
      </c>
      <c r="B246" s="1102" t="s">
        <v>2611</v>
      </c>
      <c r="C246" s="1100" t="s">
        <v>2359</v>
      </c>
      <c r="D246" s="1099" t="s">
        <v>501</v>
      </c>
      <c r="E246" s="1099">
        <v>56.45</v>
      </c>
      <c r="F246" s="1111">
        <v>60.1</v>
      </c>
      <c r="G246" s="1853" t="s">
        <v>501</v>
      </c>
      <c r="H246" s="1853" t="s">
        <v>501</v>
      </c>
      <c r="I246" s="1088"/>
      <c r="J246" s="1135"/>
      <c r="K246" s="1134"/>
      <c r="Q246" s="1088"/>
      <c r="S246" s="1088"/>
      <c r="Z246" s="1088"/>
    </row>
    <row r="247" spans="1:26" ht="15" customHeight="1" x14ac:dyDescent="0.2">
      <c r="A247" s="1102">
        <v>9</v>
      </c>
      <c r="B247" s="1102" t="s">
        <v>403</v>
      </c>
      <c r="C247" s="1100" t="s">
        <v>2359</v>
      </c>
      <c r="D247" s="1099" t="s">
        <v>501</v>
      </c>
      <c r="E247" s="1099">
        <v>64.569999999999993</v>
      </c>
      <c r="F247" s="1111" t="s">
        <v>501</v>
      </c>
      <c r="G247" s="1099" t="s">
        <v>501</v>
      </c>
      <c r="H247" s="1853" t="s">
        <v>501</v>
      </c>
      <c r="I247" s="1088"/>
      <c r="J247" s="1135"/>
      <c r="K247" s="1134"/>
      <c r="Q247" s="1088"/>
      <c r="S247" s="1088"/>
      <c r="Z247" s="1088"/>
    </row>
    <row r="248" spans="1:26" ht="15" customHeight="1" x14ac:dyDescent="0.2">
      <c r="A248" s="1102">
        <v>9</v>
      </c>
      <c r="B248" s="1102" t="s">
        <v>2610</v>
      </c>
      <c r="C248" s="1100" t="s">
        <v>2359</v>
      </c>
      <c r="D248" s="1099" t="s">
        <v>501</v>
      </c>
      <c r="E248" s="1141">
        <v>59.33</v>
      </c>
      <c r="F248" s="1142">
        <v>60.82</v>
      </c>
      <c r="G248" s="1141">
        <v>59.530685229688601</v>
      </c>
      <c r="H248" s="1887">
        <v>46</v>
      </c>
      <c r="I248" s="1088"/>
      <c r="J248" s="1135"/>
      <c r="K248" s="1134"/>
      <c r="Q248" s="1088"/>
      <c r="S248" s="1088"/>
      <c r="Z248" s="1088"/>
    </row>
    <row r="249" spans="1:26" ht="15" customHeight="1" x14ac:dyDescent="0.2">
      <c r="A249" s="1102">
        <v>9</v>
      </c>
      <c r="B249" s="1102" t="s">
        <v>229</v>
      </c>
      <c r="C249" s="1100" t="s">
        <v>2358</v>
      </c>
      <c r="D249" s="1099">
        <v>64.37</v>
      </c>
      <c r="E249" s="1099">
        <v>65.52</v>
      </c>
      <c r="F249" s="1111">
        <v>63.9</v>
      </c>
      <c r="G249" s="1099">
        <v>64.867653907709752</v>
      </c>
      <c r="H249" s="1853" t="s">
        <v>501</v>
      </c>
      <c r="I249" s="1088"/>
      <c r="J249" s="1135"/>
      <c r="K249" s="1134"/>
      <c r="Q249" s="1088"/>
      <c r="S249" s="1088"/>
      <c r="Z249" s="1088"/>
    </row>
    <row r="250" spans="1:26" ht="15" customHeight="1" x14ac:dyDescent="0.2">
      <c r="A250" s="1102">
        <v>9</v>
      </c>
      <c r="B250" s="1149" t="s">
        <v>224</v>
      </c>
      <c r="C250" s="1148" t="s">
        <v>2357</v>
      </c>
      <c r="D250" s="1128">
        <v>54.02</v>
      </c>
      <c r="E250" s="1128">
        <v>56.55</v>
      </c>
      <c r="F250" s="1129">
        <v>64.430000000000007</v>
      </c>
      <c r="G250" s="1128">
        <v>57.733888334849837</v>
      </c>
      <c r="H250" s="1879">
        <v>53</v>
      </c>
      <c r="I250" s="1088"/>
      <c r="J250" s="1135"/>
      <c r="K250" s="1134"/>
      <c r="Q250" s="1088"/>
      <c r="S250" s="1088"/>
      <c r="Z250" s="1088"/>
    </row>
    <row r="251" spans="1:26" ht="15" customHeight="1" x14ac:dyDescent="0.2">
      <c r="A251" s="1102">
        <v>9</v>
      </c>
      <c r="B251" s="1102" t="s">
        <v>239</v>
      </c>
      <c r="C251" s="1100" t="s">
        <v>2356</v>
      </c>
      <c r="D251" s="1128">
        <v>55.74</v>
      </c>
      <c r="E251" s="1128">
        <v>53.98</v>
      </c>
      <c r="F251" s="1129">
        <v>58.64</v>
      </c>
      <c r="G251" s="1128">
        <v>56.170382192889406</v>
      </c>
      <c r="H251" s="1881">
        <v>50</v>
      </c>
      <c r="I251" s="1088"/>
      <c r="J251" s="1135"/>
      <c r="K251" s="1134"/>
      <c r="Q251" s="1088"/>
      <c r="S251" s="1088"/>
      <c r="Z251" s="1088"/>
    </row>
    <row r="252" spans="1:26" ht="15" customHeight="1" x14ac:dyDescent="0.2">
      <c r="A252" s="1102">
        <v>9</v>
      </c>
      <c r="B252" s="1102" t="s">
        <v>2609</v>
      </c>
      <c r="C252" s="1100" t="s">
        <v>2356</v>
      </c>
      <c r="D252" s="1099">
        <v>58.1</v>
      </c>
      <c r="E252" s="1099">
        <v>56.2</v>
      </c>
      <c r="F252" s="1111">
        <v>60.57</v>
      </c>
      <c r="G252" s="1099">
        <v>57.048701035025047</v>
      </c>
      <c r="H252" s="1887">
        <v>44</v>
      </c>
      <c r="I252" s="1088"/>
      <c r="Q252" s="1088"/>
      <c r="S252" s="1088"/>
      <c r="Z252" s="1088"/>
    </row>
    <row r="253" spans="1:26" ht="15" customHeight="1" x14ac:dyDescent="0.2">
      <c r="A253" s="1102">
        <v>9</v>
      </c>
      <c r="B253" s="1102" t="s">
        <v>2608</v>
      </c>
      <c r="C253" s="1100" t="s">
        <v>2356</v>
      </c>
      <c r="D253" s="1099" t="s">
        <v>501</v>
      </c>
      <c r="E253" s="1099">
        <v>55.81</v>
      </c>
      <c r="F253" s="1111">
        <v>60.33</v>
      </c>
      <c r="G253" s="1099">
        <v>58.633371309755702</v>
      </c>
      <c r="H253" s="1887">
        <v>46</v>
      </c>
      <c r="I253" s="1088"/>
      <c r="Q253" s="1088"/>
      <c r="S253" s="1088"/>
      <c r="Z253" s="1088"/>
    </row>
    <row r="254" spans="1:26" ht="15" customHeight="1" x14ac:dyDescent="0.2">
      <c r="A254" s="1102">
        <v>9</v>
      </c>
      <c r="B254" s="1102" t="s">
        <v>242</v>
      </c>
      <c r="C254" s="1100" t="s">
        <v>2356</v>
      </c>
      <c r="D254" s="1099">
        <v>56.11</v>
      </c>
      <c r="E254" s="1099">
        <v>57.15</v>
      </c>
      <c r="F254" s="1111">
        <v>59.66</v>
      </c>
      <c r="G254" s="1099">
        <v>58.134457058600177</v>
      </c>
      <c r="H254" s="1881">
        <v>49</v>
      </c>
      <c r="I254" s="1088"/>
      <c r="Q254" s="1088"/>
      <c r="S254" s="1088"/>
      <c r="Z254" s="1088"/>
    </row>
    <row r="255" spans="1:26" ht="15" customHeight="1" x14ac:dyDescent="0.2">
      <c r="A255" s="1102">
        <v>9</v>
      </c>
      <c r="B255" s="1102" t="s">
        <v>2607</v>
      </c>
      <c r="C255" s="1100" t="s">
        <v>2356</v>
      </c>
      <c r="D255" s="1099">
        <v>57.69</v>
      </c>
      <c r="E255" s="1099">
        <v>55.84</v>
      </c>
      <c r="F255" s="1111">
        <v>60.86</v>
      </c>
      <c r="G255" s="1099">
        <v>59.040568336650864</v>
      </c>
      <c r="H255" s="1881">
        <v>48</v>
      </c>
      <c r="I255" s="1088"/>
      <c r="Q255" s="1088"/>
      <c r="S255" s="1088"/>
      <c r="Z255" s="1088"/>
    </row>
    <row r="256" spans="1:26" ht="15" customHeight="1" x14ac:dyDescent="0.2">
      <c r="A256" s="1102">
        <v>9</v>
      </c>
      <c r="B256" s="1102" t="s">
        <v>2606</v>
      </c>
      <c r="C256" s="1100" t="s">
        <v>2356</v>
      </c>
      <c r="D256" s="1096">
        <v>59.45</v>
      </c>
      <c r="E256" s="1128">
        <v>57.84</v>
      </c>
      <c r="F256" s="1129">
        <v>60.74</v>
      </c>
      <c r="G256" s="1853" t="s">
        <v>501</v>
      </c>
      <c r="H256" s="1853" t="s">
        <v>501</v>
      </c>
      <c r="I256" s="1088"/>
      <c r="Q256" s="1088"/>
      <c r="S256" s="1088"/>
      <c r="Z256" s="1088"/>
    </row>
    <row r="257" spans="1:26" ht="15" customHeight="1" x14ac:dyDescent="0.2">
      <c r="A257" s="1102">
        <v>9</v>
      </c>
      <c r="B257" s="1147" t="s">
        <v>435</v>
      </c>
      <c r="C257" s="1100" t="s">
        <v>2356</v>
      </c>
      <c r="D257" s="1096">
        <v>59.43</v>
      </c>
      <c r="E257" s="1099">
        <v>62.02</v>
      </c>
      <c r="F257" s="1901" t="s">
        <v>501</v>
      </c>
      <c r="G257" s="1853" t="s">
        <v>501</v>
      </c>
      <c r="H257" s="1853" t="s">
        <v>501</v>
      </c>
      <c r="I257" s="1088"/>
      <c r="Q257" s="1088"/>
      <c r="S257" s="1088"/>
      <c r="Z257" s="1088"/>
    </row>
    <row r="258" spans="1:26" ht="15" customHeight="1" x14ac:dyDescent="0.2">
      <c r="A258" s="1102">
        <v>9</v>
      </c>
      <c r="B258" s="1102" t="s">
        <v>2605</v>
      </c>
      <c r="C258" s="1100" t="s">
        <v>2356</v>
      </c>
      <c r="D258" s="1099">
        <v>59.33</v>
      </c>
      <c r="E258" s="1099">
        <v>58</v>
      </c>
      <c r="F258" s="1111">
        <v>61.1</v>
      </c>
      <c r="G258" s="1099">
        <v>60.021989534913089</v>
      </c>
      <c r="H258" s="1887">
        <v>46</v>
      </c>
      <c r="I258" s="1088"/>
      <c r="Q258" s="1088"/>
      <c r="S258" s="1088"/>
      <c r="Z258" s="1088"/>
    </row>
    <row r="259" spans="1:26" ht="15" customHeight="1" x14ac:dyDescent="0.2">
      <c r="A259" s="1102">
        <v>9</v>
      </c>
      <c r="B259" s="1102" t="s">
        <v>2604</v>
      </c>
      <c r="C259" s="1100" t="s">
        <v>2356</v>
      </c>
      <c r="D259" s="1099">
        <v>59.62</v>
      </c>
      <c r="E259" s="1128">
        <v>57.83</v>
      </c>
      <c r="F259" s="1129">
        <v>60.73</v>
      </c>
      <c r="G259" s="1128">
        <v>59.758027596003387</v>
      </c>
      <c r="H259" s="1887">
        <v>43</v>
      </c>
      <c r="I259" s="1088"/>
      <c r="Q259" s="1088"/>
      <c r="S259" s="1088"/>
      <c r="Z259" s="1088"/>
    </row>
    <row r="260" spans="1:26" ht="15" customHeight="1" x14ac:dyDescent="0.2">
      <c r="A260" s="1102">
        <v>9</v>
      </c>
      <c r="B260" s="1102" t="s">
        <v>246</v>
      </c>
      <c r="C260" s="1100" t="s">
        <v>2356</v>
      </c>
      <c r="D260" s="1099">
        <v>54.9</v>
      </c>
      <c r="E260" s="1099">
        <v>56.28</v>
      </c>
      <c r="F260" s="1111">
        <v>44.55</v>
      </c>
      <c r="G260" s="1099">
        <v>47.599584953197422</v>
      </c>
      <c r="H260" s="1887">
        <v>44</v>
      </c>
      <c r="I260" s="1088"/>
      <c r="Q260" s="1088"/>
      <c r="S260" s="1088"/>
      <c r="Z260" s="1088"/>
    </row>
    <row r="261" spans="1:26" ht="15" customHeight="1" x14ac:dyDescent="0.2">
      <c r="A261" s="1102">
        <v>9</v>
      </c>
      <c r="B261" s="1102" t="s">
        <v>2603</v>
      </c>
      <c r="C261" s="1100" t="s">
        <v>2602</v>
      </c>
      <c r="D261" s="1096" t="s">
        <v>501</v>
      </c>
      <c r="E261" s="1099">
        <v>54.42</v>
      </c>
      <c r="F261" s="1901" t="s">
        <v>501</v>
      </c>
      <c r="G261" s="1853" t="s">
        <v>501</v>
      </c>
      <c r="H261" s="1853" t="s">
        <v>501</v>
      </c>
      <c r="I261" s="1088"/>
      <c r="Q261" s="1088"/>
      <c r="S261" s="1088"/>
      <c r="Z261" s="1088"/>
    </row>
    <row r="262" spans="1:26" ht="15" customHeight="1" x14ac:dyDescent="0.2">
      <c r="A262" s="1102">
        <v>9</v>
      </c>
      <c r="B262" s="1102" t="s">
        <v>2601</v>
      </c>
      <c r="C262" s="1100" t="s">
        <v>2356</v>
      </c>
      <c r="D262" s="1853" t="s">
        <v>501</v>
      </c>
      <c r="E262" s="1853" t="s">
        <v>501</v>
      </c>
      <c r="F262" s="1111">
        <v>61.75</v>
      </c>
      <c r="G262" s="1099">
        <v>59.704159741837543</v>
      </c>
      <c r="H262" s="1887">
        <v>44</v>
      </c>
      <c r="I262" s="1088"/>
      <c r="Q262" s="1088"/>
      <c r="S262" s="1088"/>
      <c r="Z262" s="1088"/>
    </row>
    <row r="263" spans="1:26" ht="15" customHeight="1" x14ac:dyDescent="0.2">
      <c r="A263" s="1102">
        <v>9</v>
      </c>
      <c r="B263" s="1102" t="s">
        <v>248</v>
      </c>
      <c r="C263" s="1100" t="s">
        <v>2356</v>
      </c>
      <c r="D263" s="1853" t="s">
        <v>501</v>
      </c>
      <c r="E263" s="1099">
        <v>56.6</v>
      </c>
      <c r="F263" s="1111">
        <v>62.04</v>
      </c>
      <c r="G263" s="1099">
        <v>59.78625746155393</v>
      </c>
      <c r="H263" s="1887">
        <v>41</v>
      </c>
      <c r="I263" s="1088"/>
      <c r="Q263" s="1088"/>
      <c r="S263" s="1088"/>
      <c r="Z263" s="1088"/>
    </row>
    <row r="264" spans="1:26" ht="15" customHeight="1" x14ac:dyDescent="0.2">
      <c r="A264" s="1102">
        <v>9</v>
      </c>
      <c r="B264" s="1102" t="s">
        <v>249</v>
      </c>
      <c r="C264" s="1100" t="s">
        <v>2356</v>
      </c>
      <c r="D264" s="1853" t="s">
        <v>501</v>
      </c>
      <c r="E264" s="1099">
        <v>56.96</v>
      </c>
      <c r="F264" s="1111">
        <v>63.14</v>
      </c>
      <c r="G264" s="1099">
        <v>58.73285904525514</v>
      </c>
      <c r="H264" s="1887">
        <v>46</v>
      </c>
      <c r="I264" s="1088"/>
      <c r="Q264" s="1088"/>
      <c r="S264" s="1088"/>
      <c r="Z264" s="1088"/>
    </row>
    <row r="265" spans="1:26" ht="15" customHeight="1" x14ac:dyDescent="0.2">
      <c r="A265" s="1101">
        <v>9</v>
      </c>
      <c r="B265" s="1101" t="s">
        <v>250</v>
      </c>
      <c r="C265" s="1100" t="s">
        <v>2356</v>
      </c>
      <c r="D265" s="1853" t="s">
        <v>501</v>
      </c>
      <c r="E265" s="1853" t="s">
        <v>501</v>
      </c>
      <c r="F265" s="1901" t="s">
        <v>501</v>
      </c>
      <c r="G265" s="1128">
        <v>58.204804777635204</v>
      </c>
      <c r="H265" s="1879">
        <v>54</v>
      </c>
      <c r="I265" s="1088"/>
      <c r="Q265" s="1088"/>
      <c r="S265" s="1088"/>
      <c r="Z265" s="1088"/>
    </row>
    <row r="266" spans="1:26" ht="15" customHeight="1" x14ac:dyDescent="0.2">
      <c r="A266" s="1102">
        <v>9</v>
      </c>
      <c r="B266" s="1102" t="s">
        <v>251</v>
      </c>
      <c r="C266" s="1100" t="s">
        <v>2356</v>
      </c>
      <c r="D266" s="1128">
        <v>54.62</v>
      </c>
      <c r="E266" s="1128">
        <v>55.57</v>
      </c>
      <c r="F266" s="1129">
        <v>57.5</v>
      </c>
      <c r="G266" s="1128">
        <v>55.091466134780134</v>
      </c>
      <c r="H266" s="1881">
        <v>51</v>
      </c>
      <c r="I266" s="1088"/>
      <c r="Q266" s="1088"/>
      <c r="S266" s="1088"/>
      <c r="Z266" s="1088"/>
    </row>
    <row r="267" spans="1:26" ht="15" customHeight="1" x14ac:dyDescent="0.2">
      <c r="A267" s="1102">
        <v>9</v>
      </c>
      <c r="B267" s="1102" t="s">
        <v>405</v>
      </c>
      <c r="C267" s="1100" t="s">
        <v>2600</v>
      </c>
      <c r="D267" s="1096">
        <v>52.58</v>
      </c>
      <c r="E267" s="1096">
        <v>50.68</v>
      </c>
      <c r="F267" s="1122">
        <v>53.76</v>
      </c>
      <c r="G267" s="1096" t="s">
        <v>501</v>
      </c>
      <c r="H267" s="1853" t="s">
        <v>501</v>
      </c>
      <c r="I267" s="1088"/>
      <c r="Q267" s="1088"/>
      <c r="S267" s="1088"/>
      <c r="Z267" s="1088"/>
    </row>
    <row r="268" spans="1:26" ht="15" customHeight="1" x14ac:dyDescent="0.2">
      <c r="A268" s="1102">
        <v>9</v>
      </c>
      <c r="B268" s="1102" t="s">
        <v>238</v>
      </c>
      <c r="C268" s="1100" t="s">
        <v>2600</v>
      </c>
      <c r="D268" s="1099">
        <v>66.23</v>
      </c>
      <c r="E268" s="1099">
        <v>70.42</v>
      </c>
      <c r="F268" s="1111">
        <v>65.790000000000006</v>
      </c>
      <c r="G268" s="1099">
        <v>67.780413638237206</v>
      </c>
      <c r="H268" s="1853" t="s">
        <v>501</v>
      </c>
      <c r="I268" s="1088"/>
      <c r="J268" s="1139"/>
      <c r="K268" s="1139"/>
      <c r="Q268" s="1088"/>
      <c r="S268" s="1088"/>
      <c r="Z268" s="1088"/>
    </row>
    <row r="269" spans="1:26" ht="15" customHeight="1" x14ac:dyDescent="0.2">
      <c r="A269" s="1102">
        <v>9</v>
      </c>
      <c r="B269" s="1102" t="s">
        <v>2599</v>
      </c>
      <c r="C269" s="1104" t="s">
        <v>2354</v>
      </c>
      <c r="D269" s="1853" t="s">
        <v>501</v>
      </c>
      <c r="E269" s="1099">
        <v>50.19</v>
      </c>
      <c r="F269" s="1111">
        <v>55.67</v>
      </c>
      <c r="G269" s="1099">
        <v>56.409540611888062</v>
      </c>
      <c r="H269" s="1853" t="s">
        <v>501</v>
      </c>
      <c r="I269" s="1088"/>
      <c r="J269" s="1135"/>
      <c r="K269" s="1134"/>
      <c r="Q269" s="1088"/>
      <c r="S269" s="1088"/>
      <c r="Z269" s="1088"/>
    </row>
    <row r="270" spans="1:26" ht="15" customHeight="1" x14ac:dyDescent="0.2">
      <c r="A270" s="1102">
        <v>9</v>
      </c>
      <c r="B270" s="1102" t="s">
        <v>2598</v>
      </c>
      <c r="C270" s="1104" t="s">
        <v>2353</v>
      </c>
      <c r="D270" s="1099">
        <v>60.54</v>
      </c>
      <c r="E270" s="1099">
        <v>58.21</v>
      </c>
      <c r="F270" s="1111">
        <v>61.7</v>
      </c>
      <c r="G270" s="1099">
        <v>60.937595320345707</v>
      </c>
      <c r="H270" s="1853" t="s">
        <v>501</v>
      </c>
      <c r="I270" s="1088"/>
      <c r="J270" s="1135"/>
      <c r="K270" s="1134"/>
      <c r="Q270" s="1088"/>
      <c r="S270" s="1088"/>
      <c r="Z270" s="1088"/>
    </row>
    <row r="271" spans="1:26" ht="15" customHeight="1" x14ac:dyDescent="0.2">
      <c r="A271" s="1102">
        <v>9</v>
      </c>
      <c r="B271" s="1102" t="s">
        <v>2597</v>
      </c>
      <c r="C271" s="1104" t="s">
        <v>2353</v>
      </c>
      <c r="D271" s="1099">
        <v>58.87</v>
      </c>
      <c r="E271" s="1099">
        <v>59</v>
      </c>
      <c r="F271" s="1111">
        <v>59.96</v>
      </c>
      <c r="G271" s="1099">
        <v>56.949819207757514</v>
      </c>
      <c r="H271" s="1887">
        <v>42</v>
      </c>
      <c r="I271" s="1088"/>
      <c r="J271" s="1135"/>
      <c r="K271" s="1134"/>
      <c r="Q271" s="1088"/>
      <c r="S271" s="1088"/>
      <c r="Z271" s="1088"/>
    </row>
    <row r="272" spans="1:26" ht="15" customHeight="1" x14ac:dyDescent="0.2">
      <c r="A272" s="1102">
        <v>9</v>
      </c>
      <c r="B272" s="1102" t="s">
        <v>2596</v>
      </c>
      <c r="C272" s="1104" t="s">
        <v>2595</v>
      </c>
      <c r="D272" s="1853" t="s">
        <v>501</v>
      </c>
      <c r="E272" s="1099">
        <v>49.7</v>
      </c>
      <c r="F272" s="1111">
        <v>58.08</v>
      </c>
      <c r="G272" s="1099">
        <v>59.078722630138657</v>
      </c>
      <c r="H272" s="1853" t="s">
        <v>501</v>
      </c>
      <c r="I272" s="1088"/>
      <c r="J272" s="1135"/>
      <c r="K272" s="1134"/>
      <c r="Q272" s="1088"/>
      <c r="S272" s="1088"/>
      <c r="Z272" s="1088"/>
    </row>
    <row r="273" spans="1:26" ht="15" customHeight="1" x14ac:dyDescent="0.2">
      <c r="A273" s="1102">
        <v>9</v>
      </c>
      <c r="B273" s="1102" t="s">
        <v>2594</v>
      </c>
      <c r="C273" s="1100" t="s">
        <v>2342</v>
      </c>
      <c r="D273" s="1853" t="s">
        <v>501</v>
      </c>
      <c r="E273" s="1096" t="s">
        <v>501</v>
      </c>
      <c r="F273" s="1111">
        <v>54.97</v>
      </c>
      <c r="G273" s="1096" t="s">
        <v>501</v>
      </c>
      <c r="H273" s="1853" t="s">
        <v>501</v>
      </c>
      <c r="I273" s="1088"/>
      <c r="J273" s="1135"/>
      <c r="K273" s="1134"/>
      <c r="Q273" s="1088"/>
      <c r="S273" s="1088"/>
      <c r="Z273" s="1088"/>
    </row>
    <row r="274" spans="1:26" ht="15" customHeight="1" x14ac:dyDescent="0.2">
      <c r="A274" s="1102">
        <v>9</v>
      </c>
      <c r="B274" s="1102" t="s">
        <v>2593</v>
      </c>
      <c r="C274" s="1100" t="s">
        <v>2342</v>
      </c>
      <c r="D274" s="1853" t="s">
        <v>501</v>
      </c>
      <c r="E274" s="1853" t="s">
        <v>501</v>
      </c>
      <c r="F274" s="1111">
        <v>57.21</v>
      </c>
      <c r="G274" s="1099">
        <v>59.078722630138657</v>
      </c>
      <c r="H274" s="1887">
        <v>47</v>
      </c>
      <c r="I274" s="1088"/>
      <c r="J274" s="1135"/>
      <c r="K274" s="1134"/>
      <c r="Q274" s="1088"/>
      <c r="S274" s="1088"/>
      <c r="Z274" s="1088"/>
    </row>
    <row r="275" spans="1:26" ht="15" customHeight="1" x14ac:dyDescent="0.2">
      <c r="A275" s="1102">
        <v>9</v>
      </c>
      <c r="B275" s="1102" t="s">
        <v>2592</v>
      </c>
      <c r="C275" s="1104" t="s">
        <v>2351</v>
      </c>
      <c r="D275" s="1853" t="s">
        <v>501</v>
      </c>
      <c r="E275" s="1096">
        <v>53.99</v>
      </c>
      <c r="F275" s="1122">
        <v>57.27</v>
      </c>
      <c r="G275" s="1096" t="s">
        <v>501</v>
      </c>
      <c r="H275" s="1853" t="s">
        <v>501</v>
      </c>
      <c r="I275" s="1088"/>
      <c r="Q275" s="1088"/>
      <c r="S275" s="1088"/>
      <c r="Z275" s="1088"/>
    </row>
    <row r="276" spans="1:26" ht="15" customHeight="1" x14ac:dyDescent="0.2">
      <c r="A276" s="1102">
        <v>9</v>
      </c>
      <c r="B276" s="1102" t="s">
        <v>231</v>
      </c>
      <c r="C276" s="1104" t="s">
        <v>2351</v>
      </c>
      <c r="D276" s="1853" t="s">
        <v>501</v>
      </c>
      <c r="E276" s="1099">
        <v>62.43</v>
      </c>
      <c r="F276" s="1111">
        <v>65.239999999999995</v>
      </c>
      <c r="G276" s="1099">
        <v>64.762101137314616</v>
      </c>
      <c r="H276" s="1853" t="s">
        <v>501</v>
      </c>
      <c r="I276" s="1088"/>
      <c r="Q276" s="1088"/>
      <c r="S276" s="1088"/>
      <c r="Z276" s="1088"/>
    </row>
    <row r="277" spans="1:26" ht="15" customHeight="1" x14ac:dyDescent="0.2">
      <c r="A277" s="1102">
        <v>9</v>
      </c>
      <c r="B277" s="1102" t="s">
        <v>409</v>
      </c>
      <c r="C277" s="1104" t="s">
        <v>2591</v>
      </c>
      <c r="D277" s="1853" t="s">
        <v>501</v>
      </c>
      <c r="E277" s="1096">
        <v>46.37</v>
      </c>
      <c r="F277" s="1122">
        <v>54.13</v>
      </c>
      <c r="G277" s="1096" t="s">
        <v>501</v>
      </c>
      <c r="H277" s="1853" t="s">
        <v>501</v>
      </c>
      <c r="I277" s="1088"/>
      <c r="Q277" s="1088"/>
      <c r="S277" s="1088"/>
      <c r="Z277" s="1088"/>
    </row>
    <row r="278" spans="1:26" ht="15" customHeight="1" x14ac:dyDescent="0.2">
      <c r="A278" s="1101">
        <v>9</v>
      </c>
      <c r="B278" s="1101" t="s">
        <v>220</v>
      </c>
      <c r="C278" s="1100" t="s">
        <v>2349</v>
      </c>
      <c r="D278" s="1853" t="s">
        <v>501</v>
      </c>
      <c r="E278" s="1853" t="s">
        <v>501</v>
      </c>
      <c r="F278" s="1901" t="s">
        <v>501</v>
      </c>
      <c r="G278" s="1099">
        <v>55.616383754955635</v>
      </c>
      <c r="H278" s="1853">
        <v>46</v>
      </c>
      <c r="I278" s="1088"/>
      <c r="Q278" s="1088"/>
      <c r="S278" s="1088"/>
      <c r="Z278" s="1088"/>
    </row>
    <row r="279" spans="1:26" ht="15" customHeight="1" x14ac:dyDescent="0.2">
      <c r="A279" s="1101">
        <v>9</v>
      </c>
      <c r="B279" s="1101" t="s">
        <v>221</v>
      </c>
      <c r="C279" s="1100" t="s">
        <v>2349</v>
      </c>
      <c r="D279" s="1853" t="s">
        <v>501</v>
      </c>
      <c r="E279" s="1853" t="s">
        <v>501</v>
      </c>
      <c r="F279" s="1901" t="s">
        <v>501</v>
      </c>
      <c r="G279" s="1099">
        <v>49.361488731084386</v>
      </c>
      <c r="H279" s="1887">
        <v>44</v>
      </c>
      <c r="I279" s="1088"/>
      <c r="Q279" s="1088"/>
      <c r="S279" s="1088"/>
      <c r="Z279" s="1088"/>
    </row>
    <row r="280" spans="1:26" ht="15" customHeight="1" x14ac:dyDescent="0.2">
      <c r="A280" s="1101">
        <v>9</v>
      </c>
      <c r="B280" s="1101" t="s">
        <v>222</v>
      </c>
      <c r="C280" s="1100" t="s">
        <v>2349</v>
      </c>
      <c r="D280" s="1853" t="s">
        <v>501</v>
      </c>
      <c r="E280" s="1853" t="s">
        <v>501</v>
      </c>
      <c r="F280" s="1901" t="s">
        <v>501</v>
      </c>
      <c r="G280" s="1099">
        <v>59.162534588429892</v>
      </c>
      <c r="H280" s="1853" t="s">
        <v>501</v>
      </c>
      <c r="I280" s="1088"/>
      <c r="Q280" s="1088"/>
      <c r="S280" s="1088"/>
      <c r="Z280" s="1088"/>
    </row>
    <row r="281" spans="1:26" ht="15" customHeight="1" x14ac:dyDescent="0.2">
      <c r="A281" s="1101">
        <v>9</v>
      </c>
      <c r="B281" s="1101" t="s">
        <v>226</v>
      </c>
      <c r="C281" s="1100" t="s">
        <v>2348</v>
      </c>
      <c r="D281" s="1853" t="s">
        <v>501</v>
      </c>
      <c r="E281" s="1853" t="s">
        <v>501</v>
      </c>
      <c r="F281" s="1901" t="s">
        <v>501</v>
      </c>
      <c r="G281" s="1099">
        <v>55.591503784578407</v>
      </c>
      <c r="H281" s="1893">
        <v>66</v>
      </c>
      <c r="I281" s="1088"/>
      <c r="Q281" s="1088"/>
      <c r="S281" s="1088"/>
      <c r="Z281" s="1088"/>
    </row>
    <row r="282" spans="1:26" ht="15" customHeight="1" x14ac:dyDescent="0.2">
      <c r="A282" s="1101">
        <v>9</v>
      </c>
      <c r="B282" s="1101" t="s">
        <v>227</v>
      </c>
      <c r="C282" s="1100" t="s">
        <v>2348</v>
      </c>
      <c r="D282" s="1853" t="s">
        <v>501</v>
      </c>
      <c r="E282" s="1853" t="s">
        <v>501</v>
      </c>
      <c r="F282" s="1901" t="s">
        <v>501</v>
      </c>
      <c r="G282" s="1128">
        <v>54.860748629960455</v>
      </c>
      <c r="H282" s="1887">
        <v>40</v>
      </c>
      <c r="I282" s="1088"/>
      <c r="Q282" s="1088"/>
      <c r="S282" s="1088"/>
      <c r="Z282" s="1088"/>
    </row>
    <row r="283" spans="1:26" ht="15" customHeight="1" x14ac:dyDescent="0.2">
      <c r="A283" s="1101">
        <v>9</v>
      </c>
      <c r="B283" s="1101" t="s">
        <v>228</v>
      </c>
      <c r="C283" s="1100" t="s">
        <v>2348</v>
      </c>
      <c r="D283" s="1853" t="s">
        <v>501</v>
      </c>
      <c r="E283" s="1853" t="s">
        <v>501</v>
      </c>
      <c r="F283" s="1901" t="s">
        <v>501</v>
      </c>
      <c r="G283" s="1099">
        <v>54.416383754955632</v>
      </c>
      <c r="H283" s="1887">
        <v>45</v>
      </c>
      <c r="I283" s="1088"/>
      <c r="Q283" s="1088"/>
      <c r="S283" s="1088"/>
      <c r="Z283" s="1088"/>
    </row>
    <row r="284" spans="1:26" ht="15" customHeight="1" x14ac:dyDescent="0.2">
      <c r="A284" s="1102">
        <v>9</v>
      </c>
      <c r="B284" s="1102" t="s">
        <v>410</v>
      </c>
      <c r="C284" s="1100" t="s">
        <v>2346</v>
      </c>
      <c r="D284" s="1096">
        <v>50.43</v>
      </c>
      <c r="E284" s="1902">
        <v>47.18</v>
      </c>
      <c r="F284" s="1122">
        <v>54</v>
      </c>
      <c r="G284" s="1096" t="s">
        <v>501</v>
      </c>
      <c r="H284" s="1853" t="s">
        <v>501</v>
      </c>
      <c r="I284" s="1088"/>
      <c r="Q284" s="1088"/>
      <c r="S284" s="1088"/>
      <c r="Z284" s="1088"/>
    </row>
    <row r="285" spans="1:26" ht="15" customHeight="1" x14ac:dyDescent="0.2">
      <c r="A285" s="1102">
        <v>9</v>
      </c>
      <c r="B285" s="1102" t="s">
        <v>223</v>
      </c>
      <c r="C285" s="1100" t="s">
        <v>2346</v>
      </c>
      <c r="D285" s="1099">
        <v>50.43</v>
      </c>
      <c r="E285" s="1099">
        <v>49.28</v>
      </c>
      <c r="F285" s="1111">
        <v>51</v>
      </c>
      <c r="G285" s="1099">
        <v>52.776159655336798</v>
      </c>
      <c r="H285" s="1853" t="s">
        <v>501</v>
      </c>
      <c r="I285" s="1088"/>
      <c r="Q285" s="1088"/>
      <c r="S285" s="1088"/>
      <c r="Z285" s="1088"/>
    </row>
    <row r="286" spans="1:26" ht="15" customHeight="1" x14ac:dyDescent="0.2">
      <c r="A286" s="1102">
        <v>9</v>
      </c>
      <c r="B286" s="1102" t="s">
        <v>411</v>
      </c>
      <c r="C286" s="1100" t="s">
        <v>2345</v>
      </c>
      <c r="D286" s="1096">
        <v>54.33</v>
      </c>
      <c r="E286" s="1096">
        <v>55.84</v>
      </c>
      <c r="F286" s="1122">
        <v>58</v>
      </c>
      <c r="G286" s="1096" t="s">
        <v>501</v>
      </c>
      <c r="H286" s="1853" t="s">
        <v>501</v>
      </c>
      <c r="I286" s="1088"/>
      <c r="Q286" s="1088"/>
      <c r="S286" s="1088"/>
      <c r="Z286" s="1088"/>
    </row>
    <row r="287" spans="1:26" ht="15" customHeight="1" x14ac:dyDescent="0.2">
      <c r="A287" s="1145">
        <v>10</v>
      </c>
      <c r="B287" s="1145" t="s">
        <v>2590</v>
      </c>
      <c r="C287" s="1146" t="s">
        <v>2470</v>
      </c>
      <c r="D287" s="1099">
        <v>62.81</v>
      </c>
      <c r="E287" s="1099">
        <v>63.06</v>
      </c>
      <c r="F287" s="1111">
        <v>61</v>
      </c>
      <c r="G287" s="1099">
        <v>60.134321288823074</v>
      </c>
      <c r="H287" s="1879">
        <v>58</v>
      </c>
      <c r="I287" s="1088"/>
      <c r="Q287" s="1088"/>
      <c r="S287" s="1088"/>
      <c r="Z287" s="1088"/>
    </row>
    <row r="288" spans="1:26" ht="15" customHeight="1" x14ac:dyDescent="0.2">
      <c r="A288" s="1110">
        <v>10</v>
      </c>
      <c r="B288" s="1110" t="s">
        <v>260</v>
      </c>
      <c r="C288" s="1146" t="s">
        <v>2343</v>
      </c>
      <c r="D288" s="1853" t="s">
        <v>501</v>
      </c>
      <c r="E288" s="1853" t="s">
        <v>501</v>
      </c>
      <c r="F288" s="1901" t="s">
        <v>501</v>
      </c>
      <c r="G288" s="1099">
        <v>70.272597949360886</v>
      </c>
      <c r="H288" s="1903">
        <v>68</v>
      </c>
      <c r="I288" s="1088"/>
      <c r="Q288" s="1088"/>
      <c r="S288" s="1088"/>
      <c r="Z288" s="1088"/>
    </row>
    <row r="289" spans="1:26" ht="15" customHeight="1" x14ac:dyDescent="0.2">
      <c r="A289" s="1110">
        <v>10</v>
      </c>
      <c r="B289" s="1110" t="s">
        <v>261</v>
      </c>
      <c r="C289" s="1146" t="s">
        <v>2342</v>
      </c>
      <c r="D289" s="1853" t="s">
        <v>501</v>
      </c>
      <c r="E289" s="1853" t="s">
        <v>501</v>
      </c>
      <c r="F289" s="1901" t="s">
        <v>501</v>
      </c>
      <c r="G289" s="1099">
        <v>57.000127097595026</v>
      </c>
      <c r="H289" s="1879">
        <v>58</v>
      </c>
      <c r="I289" s="1088"/>
      <c r="J289" s="1139"/>
      <c r="K289" s="1139"/>
      <c r="Q289" s="1088"/>
      <c r="S289" s="1088"/>
      <c r="Z289" s="1088"/>
    </row>
    <row r="290" spans="1:26" ht="15" customHeight="1" x14ac:dyDescent="0.2">
      <c r="A290" s="1145">
        <v>10</v>
      </c>
      <c r="B290" s="1145" t="s">
        <v>2589</v>
      </c>
      <c r="C290" s="1146" t="s">
        <v>2588</v>
      </c>
      <c r="D290" s="1099">
        <v>62.67</v>
      </c>
      <c r="E290" s="1099">
        <v>60.5</v>
      </c>
      <c r="F290" s="1111">
        <v>61</v>
      </c>
      <c r="G290" s="1099">
        <v>61.394067673027806</v>
      </c>
      <c r="H290" s="1853" t="s">
        <v>501</v>
      </c>
      <c r="I290" s="1088"/>
      <c r="J290" s="1135"/>
      <c r="K290" s="1134"/>
      <c r="Q290" s="1088"/>
      <c r="S290" s="1088"/>
      <c r="Z290" s="1088"/>
    </row>
    <row r="291" spans="1:26" ht="15" customHeight="1" x14ac:dyDescent="0.2">
      <c r="A291" s="1110">
        <v>10</v>
      </c>
      <c r="B291" s="1110" t="s">
        <v>263</v>
      </c>
      <c r="C291" s="1146" t="s">
        <v>2340</v>
      </c>
      <c r="D291" s="1853" t="s">
        <v>501</v>
      </c>
      <c r="E291" s="1853" t="s">
        <v>501</v>
      </c>
      <c r="F291" s="1901" t="s">
        <v>501</v>
      </c>
      <c r="G291" s="1099">
        <v>60.461087016773817</v>
      </c>
      <c r="H291" s="1881">
        <v>48</v>
      </c>
      <c r="I291" s="1088"/>
      <c r="J291" s="1135"/>
      <c r="K291" s="1134"/>
      <c r="Q291" s="1088"/>
      <c r="S291" s="1088"/>
      <c r="Z291" s="1088"/>
    </row>
    <row r="292" spans="1:26" ht="15" customHeight="1" x14ac:dyDescent="0.2">
      <c r="A292" s="1145">
        <v>10</v>
      </c>
      <c r="B292" s="1145" t="s">
        <v>2587</v>
      </c>
      <c r="C292" s="1146" t="s">
        <v>2586</v>
      </c>
      <c r="D292" s="1853" t="s">
        <v>501</v>
      </c>
      <c r="E292" s="1099">
        <v>56.36</v>
      </c>
      <c r="F292" s="1111">
        <v>58</v>
      </c>
      <c r="G292" s="1099">
        <v>57.561853799162265</v>
      </c>
      <c r="H292" s="1887">
        <v>44</v>
      </c>
      <c r="I292" s="1088"/>
      <c r="J292" s="1135"/>
      <c r="K292" s="1134"/>
      <c r="Q292" s="1088"/>
      <c r="S292" s="1088"/>
      <c r="Z292" s="1088"/>
    </row>
    <row r="293" spans="1:26" ht="15" customHeight="1" x14ac:dyDescent="0.2">
      <c r="A293" s="1145">
        <v>10</v>
      </c>
      <c r="B293" s="1145" t="s">
        <v>2585</v>
      </c>
      <c r="C293" s="1146" t="s">
        <v>2584</v>
      </c>
      <c r="D293" s="1853" t="s">
        <v>501</v>
      </c>
      <c r="E293" s="1099">
        <v>54.4</v>
      </c>
      <c r="F293" s="1111">
        <v>56</v>
      </c>
      <c r="G293" s="1099">
        <v>53.236913184158382</v>
      </c>
      <c r="H293" s="1879">
        <v>53</v>
      </c>
      <c r="I293" s="1088"/>
      <c r="J293" s="1135"/>
      <c r="K293" s="1134"/>
      <c r="Q293" s="1088"/>
      <c r="S293" s="1088"/>
      <c r="Z293" s="1088"/>
    </row>
    <row r="294" spans="1:26" ht="15" customHeight="1" x14ac:dyDescent="0.2">
      <c r="A294" s="1145">
        <v>10</v>
      </c>
      <c r="B294" s="1110" t="s">
        <v>2583</v>
      </c>
      <c r="C294" s="1144" t="s">
        <v>2581</v>
      </c>
      <c r="D294" s="1103">
        <v>55.37</v>
      </c>
      <c r="E294" s="1103">
        <v>56.16</v>
      </c>
      <c r="F294" s="1112">
        <v>56</v>
      </c>
      <c r="G294" s="1103">
        <v>57.327613634694728</v>
      </c>
      <c r="H294" s="1879">
        <v>56</v>
      </c>
      <c r="I294" s="1088"/>
      <c r="J294" s="1135"/>
      <c r="K294" s="1134"/>
      <c r="Q294" s="1088"/>
      <c r="S294" s="1088"/>
      <c r="Z294" s="1088"/>
    </row>
    <row r="295" spans="1:26" ht="15" customHeight="1" x14ac:dyDescent="0.2">
      <c r="A295" s="1145">
        <v>10</v>
      </c>
      <c r="B295" s="1110" t="s">
        <v>2582</v>
      </c>
      <c r="C295" s="1144" t="s">
        <v>2581</v>
      </c>
      <c r="D295" s="1103">
        <v>53.21</v>
      </c>
      <c r="E295" s="1103">
        <v>54.63</v>
      </c>
      <c r="F295" s="1112">
        <v>56</v>
      </c>
      <c r="G295" s="1103">
        <v>56.477149854743047</v>
      </c>
      <c r="H295" s="1879">
        <v>55</v>
      </c>
      <c r="I295" s="1088"/>
      <c r="J295" s="1135"/>
      <c r="K295" s="1134"/>
      <c r="Q295" s="1088"/>
      <c r="S295" s="1088"/>
      <c r="Z295" s="1088"/>
    </row>
    <row r="296" spans="1:26" ht="15" customHeight="1" x14ac:dyDescent="0.2">
      <c r="A296" s="1145">
        <v>10</v>
      </c>
      <c r="B296" s="1145" t="s">
        <v>272</v>
      </c>
      <c r="C296" s="1144" t="s">
        <v>2580</v>
      </c>
      <c r="D296" s="1099">
        <v>52.4</v>
      </c>
      <c r="E296" s="1099">
        <v>49.02</v>
      </c>
      <c r="F296" s="1111">
        <v>50</v>
      </c>
      <c r="G296" s="1099">
        <v>53.486108012768582</v>
      </c>
      <c r="H296" s="1879">
        <v>55</v>
      </c>
      <c r="I296" s="1088"/>
      <c r="Q296" s="1088"/>
      <c r="S296" s="1088"/>
      <c r="Z296" s="1088"/>
    </row>
    <row r="297" spans="1:26" ht="15" customHeight="1" x14ac:dyDescent="0.2">
      <c r="A297" s="1145">
        <v>10</v>
      </c>
      <c r="B297" s="1145" t="s">
        <v>2579</v>
      </c>
      <c r="C297" s="1144" t="s">
        <v>2335</v>
      </c>
      <c r="D297" s="1099">
        <v>58.55</v>
      </c>
      <c r="E297" s="1099">
        <v>56.18</v>
      </c>
      <c r="F297" s="1111">
        <v>58</v>
      </c>
      <c r="G297" s="1099">
        <v>58.841535334859429</v>
      </c>
      <c r="H297" s="1853" t="s">
        <v>501</v>
      </c>
      <c r="I297" s="1088"/>
      <c r="Q297" s="1088"/>
      <c r="S297" s="1088"/>
      <c r="Z297" s="1088"/>
    </row>
    <row r="298" spans="1:26" ht="15" customHeight="1" x14ac:dyDescent="0.2">
      <c r="A298" s="1145">
        <v>10</v>
      </c>
      <c r="B298" s="1145" t="s">
        <v>266</v>
      </c>
      <c r="C298" s="1146" t="s">
        <v>2335</v>
      </c>
      <c r="D298" s="1099">
        <v>60.5</v>
      </c>
      <c r="E298" s="1099">
        <v>60.65</v>
      </c>
      <c r="F298" s="1111">
        <v>62</v>
      </c>
      <c r="G298" s="1099">
        <v>59.433579486508819</v>
      </c>
      <c r="H298" s="1903">
        <v>68</v>
      </c>
      <c r="I298" s="1088"/>
      <c r="Q298" s="1088"/>
      <c r="S298" s="1088"/>
      <c r="Z298" s="1088"/>
    </row>
    <row r="299" spans="1:26" ht="15" customHeight="1" x14ac:dyDescent="0.2">
      <c r="A299" s="1145">
        <v>10</v>
      </c>
      <c r="B299" s="1145" t="s">
        <v>267</v>
      </c>
      <c r="C299" s="1146" t="s">
        <v>2335</v>
      </c>
      <c r="D299" s="1099">
        <v>61.18</v>
      </c>
      <c r="E299" s="1099">
        <v>61.5</v>
      </c>
      <c r="F299" s="1111">
        <v>62</v>
      </c>
      <c r="G299" s="1099">
        <v>60.317259017814308</v>
      </c>
      <c r="H299" s="1853" t="s">
        <v>501</v>
      </c>
      <c r="I299" s="1088"/>
      <c r="Q299" s="1088"/>
      <c r="S299" s="1088"/>
      <c r="Z299" s="1088"/>
    </row>
    <row r="300" spans="1:26" ht="15" customHeight="1" x14ac:dyDescent="0.2">
      <c r="A300" s="1145">
        <v>10</v>
      </c>
      <c r="B300" s="1145" t="s">
        <v>268</v>
      </c>
      <c r="C300" s="1146" t="s">
        <v>2335</v>
      </c>
      <c r="D300" s="1099">
        <v>61.07</v>
      </c>
      <c r="E300" s="1099">
        <v>60.83</v>
      </c>
      <c r="F300" s="1111">
        <v>61.35</v>
      </c>
      <c r="G300" s="1099">
        <v>59.857517456975103</v>
      </c>
      <c r="H300" s="1879">
        <v>57</v>
      </c>
      <c r="I300" s="1088"/>
      <c r="Q300" s="1088"/>
      <c r="S300" s="1088"/>
      <c r="Z300" s="1088"/>
    </row>
    <row r="301" spans="1:26" ht="15" customHeight="1" x14ac:dyDescent="0.2">
      <c r="A301" s="1145">
        <v>10</v>
      </c>
      <c r="B301" s="1145" t="s">
        <v>269</v>
      </c>
      <c r="C301" s="1146" t="s">
        <v>2335</v>
      </c>
      <c r="D301" s="1099">
        <v>52.93</v>
      </c>
      <c r="E301" s="1099">
        <v>45.76</v>
      </c>
      <c r="F301" s="1111">
        <v>52.27</v>
      </c>
      <c r="G301" s="1099">
        <v>48.755040637796164</v>
      </c>
      <c r="H301" s="1881">
        <v>51</v>
      </c>
      <c r="I301" s="1088"/>
      <c r="Q301" s="1088"/>
      <c r="S301" s="1088"/>
      <c r="Z301" s="1088"/>
    </row>
    <row r="302" spans="1:26" ht="15" customHeight="1" x14ac:dyDescent="0.2">
      <c r="A302" s="1145">
        <v>10</v>
      </c>
      <c r="B302" s="1145" t="s">
        <v>270</v>
      </c>
      <c r="C302" s="1146" t="s">
        <v>2335</v>
      </c>
      <c r="D302" s="1098">
        <v>67.34</v>
      </c>
      <c r="E302" s="1099">
        <v>61.15</v>
      </c>
      <c r="F302" s="1111">
        <v>63.13</v>
      </c>
      <c r="G302" s="1099">
        <v>61.706963225089538</v>
      </c>
      <c r="H302" s="1881">
        <v>49</v>
      </c>
      <c r="I302" s="1088"/>
      <c r="Q302" s="1088"/>
      <c r="S302" s="1088"/>
      <c r="Z302" s="1088"/>
    </row>
    <row r="303" spans="1:26" ht="15" customHeight="1" x14ac:dyDescent="0.2">
      <c r="A303" s="1145">
        <v>10</v>
      </c>
      <c r="B303" s="1110" t="s">
        <v>273</v>
      </c>
      <c r="C303" s="1146" t="s">
        <v>2334</v>
      </c>
      <c r="D303" s="1143" t="s">
        <v>501</v>
      </c>
      <c r="E303" s="1098">
        <v>64.91</v>
      </c>
      <c r="F303" s="1118">
        <v>65</v>
      </c>
      <c r="G303" s="1098">
        <v>67.482534946280794</v>
      </c>
      <c r="H303" s="1853" t="s">
        <v>501</v>
      </c>
      <c r="I303" s="1088"/>
      <c r="Q303" s="1088"/>
      <c r="S303" s="1088"/>
      <c r="Z303" s="1088"/>
    </row>
    <row r="304" spans="1:26" ht="15" customHeight="1" x14ac:dyDescent="0.2">
      <c r="A304" s="1145">
        <v>10</v>
      </c>
      <c r="B304" s="1110" t="s">
        <v>2578</v>
      </c>
      <c r="C304" s="1144" t="s">
        <v>2576</v>
      </c>
      <c r="D304" s="1099">
        <v>60.58</v>
      </c>
      <c r="E304" s="1099">
        <v>63.26</v>
      </c>
      <c r="F304" s="1118">
        <v>67</v>
      </c>
      <c r="G304" s="1099">
        <v>61.774948183897038</v>
      </c>
      <c r="H304" s="1896">
        <v>61</v>
      </c>
      <c r="I304" s="1088"/>
      <c r="Q304" s="1088"/>
      <c r="S304" s="1088"/>
      <c r="Z304" s="1088"/>
    </row>
    <row r="305" spans="1:26" ht="15" customHeight="1" x14ac:dyDescent="0.2">
      <c r="A305" s="1145">
        <v>10</v>
      </c>
      <c r="B305" s="1110" t="s">
        <v>2577</v>
      </c>
      <c r="C305" s="1144" t="s">
        <v>2576</v>
      </c>
      <c r="D305" s="1103">
        <v>60.82</v>
      </c>
      <c r="E305" s="1103">
        <v>61.18</v>
      </c>
      <c r="F305" s="1112">
        <v>67</v>
      </c>
      <c r="G305" s="1103">
        <v>58.571685825025966</v>
      </c>
      <c r="H305" s="1896">
        <v>63</v>
      </c>
      <c r="I305" s="1088"/>
      <c r="Q305" s="1088"/>
      <c r="S305" s="1088"/>
      <c r="Z305" s="1088"/>
    </row>
    <row r="306" spans="1:26" ht="15" customHeight="1" x14ac:dyDescent="0.2">
      <c r="A306" s="1145">
        <v>10</v>
      </c>
      <c r="B306" s="1110" t="s">
        <v>2575</v>
      </c>
      <c r="C306" s="1144" t="s">
        <v>2574</v>
      </c>
      <c r="D306" s="1098">
        <v>64.87</v>
      </c>
      <c r="E306" s="1098">
        <v>63.49</v>
      </c>
      <c r="F306" s="1118">
        <v>68</v>
      </c>
      <c r="G306" s="1098">
        <v>65.003143112228713</v>
      </c>
      <c r="H306" s="1893">
        <v>66</v>
      </c>
      <c r="I306" s="1088"/>
      <c r="Q306" s="1088"/>
      <c r="S306" s="1088"/>
      <c r="Z306" s="1088"/>
    </row>
    <row r="307" spans="1:26" ht="15" customHeight="1" x14ac:dyDescent="0.2">
      <c r="A307" s="1145">
        <v>10</v>
      </c>
      <c r="B307" s="1145" t="s">
        <v>274</v>
      </c>
      <c r="C307" s="1146" t="s">
        <v>2283</v>
      </c>
      <c r="D307" s="1099">
        <v>70.319999999999993</v>
      </c>
      <c r="E307" s="1099">
        <v>71.02</v>
      </c>
      <c r="F307" s="1853" t="s">
        <v>501</v>
      </c>
      <c r="G307" s="1099">
        <v>71.435100540915798</v>
      </c>
      <c r="H307" s="1896">
        <v>61</v>
      </c>
      <c r="I307" s="1088"/>
      <c r="Q307" s="1088"/>
      <c r="S307" s="1088"/>
      <c r="Z307" s="1088"/>
    </row>
    <row r="308" spans="1:26" ht="15" customHeight="1" x14ac:dyDescent="0.2">
      <c r="A308" s="1145">
        <v>10</v>
      </c>
      <c r="B308" s="1145" t="s">
        <v>275</v>
      </c>
      <c r="C308" s="1146" t="s">
        <v>2283</v>
      </c>
      <c r="D308" s="1099">
        <v>63.51</v>
      </c>
      <c r="E308" s="1099">
        <v>66.900000000000006</v>
      </c>
      <c r="F308" s="1111">
        <v>65</v>
      </c>
      <c r="G308" s="1099">
        <v>64.834577115265247</v>
      </c>
      <c r="H308" s="1896">
        <v>61</v>
      </c>
      <c r="I308" s="1088"/>
      <c r="Q308" s="1088"/>
      <c r="S308" s="1088"/>
      <c r="Z308" s="1088"/>
    </row>
    <row r="309" spans="1:26" ht="15" customHeight="1" x14ac:dyDescent="0.2">
      <c r="A309" s="1145">
        <v>10</v>
      </c>
      <c r="B309" s="1145" t="s">
        <v>276</v>
      </c>
      <c r="C309" s="1146" t="s">
        <v>2283</v>
      </c>
      <c r="D309" s="1099">
        <v>71.02</v>
      </c>
      <c r="E309" s="1099">
        <v>60.83</v>
      </c>
      <c r="F309" s="1111">
        <v>69</v>
      </c>
      <c r="G309" s="1099">
        <v>67.61935202059702</v>
      </c>
      <c r="H309" s="1896">
        <v>60</v>
      </c>
      <c r="I309" s="1088"/>
      <c r="Q309" s="1088"/>
      <c r="S309" s="1088"/>
      <c r="Z309" s="1088"/>
    </row>
    <row r="310" spans="1:26" ht="15" customHeight="1" x14ac:dyDescent="0.2">
      <c r="A310" s="1145">
        <v>10</v>
      </c>
      <c r="B310" s="1110" t="s">
        <v>257</v>
      </c>
      <c r="C310" s="1144" t="s">
        <v>2573</v>
      </c>
      <c r="D310" s="1099">
        <v>78.099999999999994</v>
      </c>
      <c r="E310" s="1099">
        <v>45.76</v>
      </c>
      <c r="F310" s="1111">
        <v>77</v>
      </c>
      <c r="G310" s="1099">
        <v>77.731698018525847</v>
      </c>
      <c r="H310" s="1853" t="s">
        <v>501</v>
      </c>
      <c r="I310" s="1088"/>
      <c r="Q310" s="1088"/>
      <c r="S310" s="1088"/>
      <c r="Z310" s="1088"/>
    </row>
    <row r="311" spans="1:26" ht="15" customHeight="1" x14ac:dyDescent="0.2">
      <c r="A311" s="1109">
        <v>11</v>
      </c>
      <c r="B311" s="1109" t="s">
        <v>278</v>
      </c>
      <c r="C311" s="1140" t="s">
        <v>2330</v>
      </c>
      <c r="D311" s="1099" t="s">
        <v>501</v>
      </c>
      <c r="E311" s="1099">
        <v>61.15</v>
      </c>
      <c r="F311" s="1111">
        <v>53.47</v>
      </c>
      <c r="G311" s="1099">
        <v>55.204818800270601</v>
      </c>
      <c r="H311" s="1887">
        <v>47</v>
      </c>
      <c r="I311" s="1088"/>
      <c r="Q311" s="1088"/>
      <c r="S311" s="1088"/>
      <c r="Z311" s="1088"/>
    </row>
    <row r="312" spans="1:26" ht="15" customHeight="1" x14ac:dyDescent="0.2">
      <c r="A312" s="1109">
        <v>11</v>
      </c>
      <c r="B312" s="1904" t="s">
        <v>279</v>
      </c>
      <c r="C312" s="1140" t="s">
        <v>2540</v>
      </c>
      <c r="D312" s="1853" t="s">
        <v>501</v>
      </c>
      <c r="E312" s="1853" t="s">
        <v>501</v>
      </c>
      <c r="F312" s="1901" t="s">
        <v>501</v>
      </c>
      <c r="G312" s="1853" t="s">
        <v>501</v>
      </c>
      <c r="H312" s="1887">
        <v>44</v>
      </c>
      <c r="I312" s="1088"/>
      <c r="Q312" s="1088"/>
      <c r="S312" s="1088"/>
      <c r="Z312" s="1088"/>
    </row>
    <row r="313" spans="1:26" ht="15" customHeight="1" x14ac:dyDescent="0.2">
      <c r="A313" s="1109">
        <v>11</v>
      </c>
      <c r="B313" s="1904" t="s">
        <v>281</v>
      </c>
      <c r="C313" s="1140" t="s">
        <v>2327</v>
      </c>
      <c r="D313" s="1853" t="s">
        <v>501</v>
      </c>
      <c r="E313" s="1853" t="s">
        <v>501</v>
      </c>
      <c r="F313" s="1901" t="s">
        <v>501</v>
      </c>
      <c r="G313" s="1853" t="s">
        <v>501</v>
      </c>
      <c r="H313" s="1887">
        <v>39</v>
      </c>
      <c r="I313" s="1088"/>
      <c r="Q313" s="1088"/>
      <c r="S313" s="1088"/>
      <c r="Z313" s="1088"/>
    </row>
    <row r="314" spans="1:26" ht="15" customHeight="1" x14ac:dyDescent="0.2">
      <c r="A314" s="1109">
        <v>11</v>
      </c>
      <c r="B314" s="1109" t="s">
        <v>388</v>
      </c>
      <c r="C314" s="1140" t="s">
        <v>2327</v>
      </c>
      <c r="D314" s="1099" t="s">
        <v>501</v>
      </c>
      <c r="E314" s="1099">
        <v>69.64</v>
      </c>
      <c r="F314" s="1111">
        <v>71.72</v>
      </c>
      <c r="G314" s="1099">
        <v>75.581551578902136</v>
      </c>
      <c r="H314" s="1853" t="s">
        <v>501</v>
      </c>
      <c r="I314" s="1088"/>
      <c r="Q314" s="1088"/>
      <c r="S314" s="1088"/>
      <c r="Z314" s="1088"/>
    </row>
    <row r="315" spans="1:26" ht="15" customHeight="1" x14ac:dyDescent="0.2">
      <c r="A315" s="1109">
        <v>11</v>
      </c>
      <c r="B315" s="1109" t="s">
        <v>280</v>
      </c>
      <c r="C315" s="1140" t="s">
        <v>2326</v>
      </c>
      <c r="D315" s="1099">
        <v>73.83</v>
      </c>
      <c r="E315" s="1099">
        <v>63.57</v>
      </c>
      <c r="F315" s="1111">
        <v>71</v>
      </c>
      <c r="G315" s="1099">
        <v>74.090512692506991</v>
      </c>
      <c r="H315" s="1905">
        <v>51</v>
      </c>
      <c r="I315" s="1088"/>
      <c r="Q315" s="1088"/>
      <c r="S315" s="1088"/>
      <c r="Z315" s="1088"/>
    </row>
    <row r="316" spans="1:26" ht="15" customHeight="1" x14ac:dyDescent="0.2">
      <c r="A316" s="1109">
        <v>11</v>
      </c>
      <c r="B316" s="1109" t="s">
        <v>282</v>
      </c>
      <c r="C316" s="1140" t="s">
        <v>2325</v>
      </c>
      <c r="D316" s="1099">
        <v>49.73</v>
      </c>
      <c r="E316" s="1099">
        <v>54.21</v>
      </c>
      <c r="F316" s="1111">
        <v>52.87</v>
      </c>
      <c r="G316" s="1099">
        <v>54.321326137392958</v>
      </c>
      <c r="H316" s="1906">
        <v>44</v>
      </c>
      <c r="I316" s="1088"/>
      <c r="Q316" s="1088"/>
      <c r="S316" s="1088"/>
      <c r="Z316" s="1088"/>
    </row>
    <row r="317" spans="1:26" ht="15" customHeight="1" x14ac:dyDescent="0.2">
      <c r="A317" s="1109">
        <v>11</v>
      </c>
      <c r="B317" s="1109" t="s">
        <v>283</v>
      </c>
      <c r="C317" s="1140" t="s">
        <v>2325</v>
      </c>
      <c r="D317" s="1099">
        <v>52.35</v>
      </c>
      <c r="E317" s="1099">
        <v>53.18</v>
      </c>
      <c r="F317" s="1111">
        <v>53.91</v>
      </c>
      <c r="G317" s="1099">
        <v>55.914537234560484</v>
      </c>
      <c r="H317" s="1906">
        <v>45</v>
      </c>
      <c r="I317" s="1088"/>
      <c r="Q317" s="1088"/>
      <c r="S317" s="1088"/>
      <c r="Z317" s="1088"/>
    </row>
    <row r="318" spans="1:26" ht="15" customHeight="1" x14ac:dyDescent="0.2">
      <c r="A318" s="1109">
        <v>11</v>
      </c>
      <c r="B318" s="1109" t="s">
        <v>277</v>
      </c>
      <c r="C318" s="1140" t="s">
        <v>2324</v>
      </c>
      <c r="D318" s="1143" t="s">
        <v>501</v>
      </c>
      <c r="E318" s="1141">
        <v>48.42</v>
      </c>
      <c r="F318" s="1142">
        <v>49.7</v>
      </c>
      <c r="G318" s="1141">
        <v>59.815266562990217</v>
      </c>
      <c r="H318" s="1853" t="s">
        <v>501</v>
      </c>
      <c r="I318" s="1088"/>
      <c r="Q318" s="1088"/>
      <c r="S318" s="1088"/>
      <c r="Z318" s="1088"/>
    </row>
    <row r="319" spans="1:26" ht="15" customHeight="1" x14ac:dyDescent="0.2">
      <c r="A319" s="1109">
        <v>11</v>
      </c>
      <c r="B319" s="1109" t="s">
        <v>284</v>
      </c>
      <c r="C319" s="1140" t="s">
        <v>2323</v>
      </c>
      <c r="D319" s="1099">
        <v>55.61</v>
      </c>
      <c r="E319" s="1099">
        <v>54.54</v>
      </c>
      <c r="F319" s="1111">
        <v>57.5</v>
      </c>
      <c r="G319" s="1099">
        <v>56.681145943639407</v>
      </c>
      <c r="H319" s="1887">
        <v>42</v>
      </c>
      <c r="I319" s="1088"/>
      <c r="Q319" s="1088"/>
      <c r="S319" s="1088"/>
      <c r="Z319" s="1088"/>
    </row>
    <row r="320" spans="1:26" ht="15" customHeight="1" x14ac:dyDescent="0.2">
      <c r="A320" s="1109">
        <v>11</v>
      </c>
      <c r="B320" s="1109" t="s">
        <v>285</v>
      </c>
      <c r="C320" s="1140" t="s">
        <v>2322</v>
      </c>
      <c r="D320" s="1099">
        <v>52.79</v>
      </c>
      <c r="E320" s="1099">
        <v>56.15</v>
      </c>
      <c r="F320" s="1111">
        <v>53.97</v>
      </c>
      <c r="G320" s="1099">
        <v>61.997079601642398</v>
      </c>
      <c r="H320" s="1853" t="s">
        <v>501</v>
      </c>
      <c r="I320" s="1088"/>
      <c r="Q320" s="1088"/>
      <c r="S320" s="1088"/>
      <c r="Z320" s="1088"/>
    </row>
    <row r="321" spans="1:26" ht="15" customHeight="1" x14ac:dyDescent="0.2">
      <c r="A321" s="1109">
        <v>11</v>
      </c>
      <c r="B321" s="1109" t="s">
        <v>286</v>
      </c>
      <c r="C321" s="1140" t="s">
        <v>2322</v>
      </c>
      <c r="D321" s="1099">
        <v>62.64</v>
      </c>
      <c r="E321" s="1099">
        <v>61</v>
      </c>
      <c r="F321" s="1111">
        <v>60</v>
      </c>
      <c r="G321" s="1099">
        <v>62.634881257920725</v>
      </c>
      <c r="H321" s="1853" t="s">
        <v>501</v>
      </c>
      <c r="I321" s="1088"/>
      <c r="Q321" s="1088"/>
      <c r="S321" s="1088"/>
      <c r="Z321" s="1088"/>
    </row>
    <row r="322" spans="1:26" ht="15" customHeight="1" x14ac:dyDescent="0.2">
      <c r="A322" s="1109">
        <v>11</v>
      </c>
      <c r="B322" s="1109" t="s">
        <v>287</v>
      </c>
      <c r="C322" s="1140" t="s">
        <v>2322</v>
      </c>
      <c r="D322" s="1099" t="s">
        <v>501</v>
      </c>
      <c r="E322" s="1099">
        <v>49.77</v>
      </c>
      <c r="F322" s="1111">
        <v>56.54</v>
      </c>
      <c r="G322" s="1099">
        <v>55.665459881295554</v>
      </c>
      <c r="H322" s="1853" t="s">
        <v>501</v>
      </c>
      <c r="I322" s="1088"/>
      <c r="Q322" s="1088"/>
      <c r="S322" s="1088"/>
      <c r="Z322" s="1088"/>
    </row>
    <row r="323" spans="1:26" ht="15" customHeight="1" x14ac:dyDescent="0.2">
      <c r="A323" s="1127">
        <v>12</v>
      </c>
      <c r="B323" s="1136" t="s">
        <v>288</v>
      </c>
      <c r="C323" s="1137" t="s">
        <v>2321</v>
      </c>
      <c r="D323" s="1853" t="s">
        <v>501</v>
      </c>
      <c r="E323" s="1853" t="s">
        <v>501</v>
      </c>
      <c r="F323" s="1853" t="s">
        <v>501</v>
      </c>
      <c r="G323" s="1099">
        <v>61.570879626292623</v>
      </c>
      <c r="H323" s="1853" t="s">
        <v>501</v>
      </c>
      <c r="I323" s="1088"/>
      <c r="Q323" s="1088"/>
      <c r="S323" s="1088"/>
      <c r="Z323" s="1088"/>
    </row>
    <row r="324" spans="1:26" ht="15" customHeight="1" x14ac:dyDescent="0.2">
      <c r="A324" s="1127">
        <v>12</v>
      </c>
      <c r="B324" s="1138" t="s">
        <v>437</v>
      </c>
      <c r="C324" s="1137" t="s">
        <v>2320</v>
      </c>
      <c r="D324" s="1099">
        <v>50.05</v>
      </c>
      <c r="E324" s="1099">
        <v>48.36</v>
      </c>
      <c r="F324" s="1111">
        <v>44</v>
      </c>
      <c r="G324" s="1096" t="s">
        <v>501</v>
      </c>
      <c r="H324" s="1853" t="s">
        <v>501</v>
      </c>
      <c r="I324" s="1088"/>
      <c r="Q324" s="1088"/>
      <c r="S324" s="1088"/>
      <c r="Z324" s="1088"/>
    </row>
    <row r="325" spans="1:26" ht="15" customHeight="1" x14ac:dyDescent="0.2">
      <c r="A325" s="1117">
        <v>12</v>
      </c>
      <c r="B325" s="1138" t="s">
        <v>290</v>
      </c>
      <c r="C325" s="1137" t="s">
        <v>2320</v>
      </c>
      <c r="D325" s="1099" t="s">
        <v>501</v>
      </c>
      <c r="E325" s="1099" t="s">
        <v>501</v>
      </c>
      <c r="F325" s="1111">
        <v>48</v>
      </c>
      <c r="G325" s="1099">
        <v>51.58943118146972</v>
      </c>
      <c r="H325" s="1881">
        <v>51</v>
      </c>
      <c r="I325" s="1088"/>
      <c r="J325" s="1139"/>
      <c r="K325" s="1139"/>
      <c r="Q325" s="1088"/>
      <c r="S325" s="1088"/>
      <c r="Z325" s="1088"/>
    </row>
    <row r="326" spans="1:26" ht="15" customHeight="1" x14ac:dyDescent="0.2">
      <c r="A326" s="1117">
        <v>12</v>
      </c>
      <c r="B326" s="1138" t="s">
        <v>291</v>
      </c>
      <c r="C326" s="1137" t="s">
        <v>2320</v>
      </c>
      <c r="D326" s="1099">
        <v>48.58</v>
      </c>
      <c r="E326" s="1099">
        <v>46.76</v>
      </c>
      <c r="F326" s="1111" t="s">
        <v>501</v>
      </c>
      <c r="G326" s="1099">
        <v>51.045698080631631</v>
      </c>
      <c r="H326" s="1881">
        <v>50</v>
      </c>
      <c r="I326" s="1088"/>
      <c r="J326" s="1135"/>
      <c r="K326" s="1134"/>
      <c r="Q326" s="1088"/>
      <c r="S326" s="1088"/>
      <c r="Z326" s="1088"/>
    </row>
    <row r="327" spans="1:26" ht="15" customHeight="1" x14ac:dyDescent="0.2">
      <c r="A327" s="1127">
        <v>12</v>
      </c>
      <c r="B327" s="1136" t="s">
        <v>289</v>
      </c>
      <c r="C327" s="1137" t="s">
        <v>2319</v>
      </c>
      <c r="D327" s="1853" t="s">
        <v>501</v>
      </c>
      <c r="E327" s="1853" t="s">
        <v>501</v>
      </c>
      <c r="F327" s="1901" t="s">
        <v>501</v>
      </c>
      <c r="G327" s="1099">
        <v>67.843443990699257</v>
      </c>
      <c r="H327" s="1853" t="s">
        <v>501</v>
      </c>
      <c r="I327" s="1088"/>
      <c r="J327" s="1135"/>
      <c r="K327" s="1134"/>
      <c r="Q327" s="1088"/>
      <c r="S327" s="1088"/>
      <c r="Z327" s="1088"/>
    </row>
    <row r="328" spans="1:26" ht="15" customHeight="1" x14ac:dyDescent="0.2">
      <c r="A328" s="1102">
        <v>13</v>
      </c>
      <c r="B328" s="1102" t="s">
        <v>294</v>
      </c>
      <c r="C328" s="1100" t="s">
        <v>2318</v>
      </c>
      <c r="D328" s="1099">
        <v>58.9</v>
      </c>
      <c r="E328" s="1099">
        <v>58.85</v>
      </c>
      <c r="F328" s="1111">
        <v>60.33</v>
      </c>
      <c r="G328" s="1099">
        <v>54.987944924826195</v>
      </c>
      <c r="H328" s="1853" t="s">
        <v>501</v>
      </c>
      <c r="I328" s="1088"/>
      <c r="J328" s="1135"/>
      <c r="K328" s="1134"/>
      <c r="Q328" s="1088"/>
      <c r="S328" s="1088"/>
      <c r="Z328" s="1088"/>
    </row>
    <row r="329" spans="1:26" ht="15" customHeight="1" x14ac:dyDescent="0.2">
      <c r="A329" s="1102">
        <v>13</v>
      </c>
      <c r="B329" s="1102" t="s">
        <v>295</v>
      </c>
      <c r="C329" s="1100" t="s">
        <v>2318</v>
      </c>
      <c r="D329" s="1099">
        <v>58.8</v>
      </c>
      <c r="E329" s="1099">
        <v>57.75</v>
      </c>
      <c r="F329" s="1111">
        <v>58.61</v>
      </c>
      <c r="G329" s="1099">
        <v>56.17719178002784</v>
      </c>
      <c r="H329" s="1853" t="s">
        <v>501</v>
      </c>
      <c r="I329" s="1088"/>
      <c r="J329" s="1135"/>
      <c r="K329" s="1134"/>
      <c r="Q329" s="1088"/>
      <c r="S329" s="1088"/>
      <c r="Z329" s="1088"/>
    </row>
    <row r="330" spans="1:26" ht="15" customHeight="1" x14ac:dyDescent="0.2">
      <c r="A330" s="1102">
        <v>13</v>
      </c>
      <c r="B330" s="1102" t="s">
        <v>296</v>
      </c>
      <c r="C330" s="1100" t="s">
        <v>2317</v>
      </c>
      <c r="D330" s="1099">
        <v>55.45</v>
      </c>
      <c r="E330" s="1099">
        <v>56.42</v>
      </c>
      <c r="F330" s="1111">
        <v>55.02</v>
      </c>
      <c r="G330" s="1099">
        <v>53.587890684591088</v>
      </c>
      <c r="H330" s="1853" t="s">
        <v>501</v>
      </c>
      <c r="I330" s="1088"/>
      <c r="J330" s="1135"/>
      <c r="K330" s="1134"/>
      <c r="Q330" s="1088"/>
      <c r="S330" s="1088"/>
      <c r="Z330" s="1088"/>
    </row>
    <row r="331" spans="1:26" ht="15" customHeight="1" x14ac:dyDescent="0.2">
      <c r="A331" s="1101">
        <v>13</v>
      </c>
      <c r="B331" s="1101" t="s">
        <v>297</v>
      </c>
      <c r="C331" s="1100" t="s">
        <v>2317</v>
      </c>
      <c r="D331" s="1853" t="s">
        <v>501</v>
      </c>
      <c r="E331" s="1853" t="s">
        <v>501</v>
      </c>
      <c r="F331" s="1901" t="s">
        <v>501</v>
      </c>
      <c r="G331" s="1099">
        <v>55.563559734127793</v>
      </c>
      <c r="H331" s="1853" t="s">
        <v>501</v>
      </c>
      <c r="I331" s="1088"/>
      <c r="J331" s="1135"/>
      <c r="K331" s="1134"/>
      <c r="Q331" s="1088"/>
      <c r="S331" s="1088"/>
      <c r="Z331" s="1088"/>
    </row>
    <row r="332" spans="1:26" ht="15" customHeight="1" x14ac:dyDescent="0.2">
      <c r="A332" s="1102">
        <v>13</v>
      </c>
      <c r="B332" s="1102" t="s">
        <v>298</v>
      </c>
      <c r="C332" s="1100" t="s">
        <v>2316</v>
      </c>
      <c r="D332" s="1099">
        <v>59.91</v>
      </c>
      <c r="E332" s="1099">
        <v>58.33</v>
      </c>
      <c r="F332" s="1111">
        <v>59</v>
      </c>
      <c r="G332" s="1099">
        <v>59.15006788047431</v>
      </c>
      <c r="H332" s="1887">
        <v>41</v>
      </c>
      <c r="I332" s="1088"/>
      <c r="Q332" s="1088"/>
      <c r="S332" s="1088"/>
      <c r="Z332" s="1088"/>
    </row>
    <row r="333" spans="1:26" ht="15" customHeight="1" x14ac:dyDescent="0.2">
      <c r="A333" s="1102">
        <v>13</v>
      </c>
      <c r="B333" s="1102" t="s">
        <v>299</v>
      </c>
      <c r="C333" s="1100" t="s">
        <v>2316</v>
      </c>
      <c r="D333" s="1853" t="s">
        <v>501</v>
      </c>
      <c r="E333" s="1099">
        <v>63.02</v>
      </c>
      <c r="F333" s="1111">
        <v>63</v>
      </c>
      <c r="G333" s="1099">
        <v>61.555064896329782</v>
      </c>
      <c r="H333" s="1853" t="s">
        <v>501</v>
      </c>
      <c r="I333" s="1088"/>
      <c r="Q333" s="1088"/>
      <c r="S333" s="1088"/>
      <c r="Z333" s="1088"/>
    </row>
    <row r="334" spans="1:26" ht="15" customHeight="1" x14ac:dyDescent="0.2">
      <c r="A334" s="1102">
        <v>13</v>
      </c>
      <c r="B334" s="1102" t="s">
        <v>292</v>
      </c>
      <c r="C334" s="1100" t="s">
        <v>1346</v>
      </c>
      <c r="D334" s="1853" t="s">
        <v>501</v>
      </c>
      <c r="E334" s="1853" t="s">
        <v>501</v>
      </c>
      <c r="F334" s="1118">
        <v>64</v>
      </c>
      <c r="G334" s="1098">
        <v>64.511007002380126</v>
      </c>
      <c r="H334" s="1881">
        <v>49</v>
      </c>
      <c r="I334" s="1088"/>
      <c r="Q334" s="1088"/>
      <c r="S334" s="1088"/>
      <c r="Z334" s="1088"/>
    </row>
    <row r="335" spans="1:26" ht="15" customHeight="1" x14ac:dyDescent="0.2">
      <c r="A335" s="1102">
        <v>13</v>
      </c>
      <c r="B335" s="1102" t="s">
        <v>301</v>
      </c>
      <c r="C335" s="1100" t="s">
        <v>2283</v>
      </c>
      <c r="D335" s="1099">
        <v>57.89</v>
      </c>
      <c r="E335" s="1099">
        <v>56.35</v>
      </c>
      <c r="F335" s="1111">
        <v>58</v>
      </c>
      <c r="G335" s="1099">
        <v>55.796985108575328</v>
      </c>
      <c r="H335" s="1893">
        <v>65</v>
      </c>
      <c r="I335" s="1088"/>
      <c r="Q335" s="1088"/>
      <c r="S335" s="1088"/>
      <c r="Z335" s="1088"/>
    </row>
    <row r="336" spans="1:26" ht="15" customHeight="1" x14ac:dyDescent="0.2">
      <c r="A336" s="1131">
        <v>14</v>
      </c>
      <c r="B336" s="1131" t="s">
        <v>304</v>
      </c>
      <c r="C336" s="1130" t="s">
        <v>2314</v>
      </c>
      <c r="D336" s="1099">
        <v>54.64</v>
      </c>
      <c r="E336" s="1853" t="s">
        <v>501</v>
      </c>
      <c r="F336" s="1111">
        <v>58.06</v>
      </c>
      <c r="G336" s="1099">
        <v>57.036967424393495</v>
      </c>
      <c r="H336" s="1905">
        <v>49</v>
      </c>
      <c r="I336" s="1088"/>
      <c r="Q336" s="1088"/>
      <c r="S336" s="1088"/>
      <c r="Z336" s="1088"/>
    </row>
    <row r="337" spans="1:26" ht="15" customHeight="1" x14ac:dyDescent="0.2">
      <c r="A337" s="1131">
        <v>14</v>
      </c>
      <c r="B337" s="1131" t="s">
        <v>305</v>
      </c>
      <c r="C337" s="1130" t="s">
        <v>2313</v>
      </c>
      <c r="D337" s="1099">
        <v>54.87</v>
      </c>
      <c r="E337" s="1099">
        <v>56.4</v>
      </c>
      <c r="F337" s="1111">
        <v>57.41</v>
      </c>
      <c r="G337" s="1099">
        <v>56.054509472024336</v>
      </c>
      <c r="H337" s="1905">
        <v>52</v>
      </c>
      <c r="I337" s="1088"/>
      <c r="Q337" s="1088"/>
      <c r="S337" s="1088"/>
      <c r="Z337" s="1088"/>
    </row>
    <row r="338" spans="1:26" ht="15" customHeight="1" x14ac:dyDescent="0.2">
      <c r="A338" s="1131">
        <v>14</v>
      </c>
      <c r="B338" s="1131" t="s">
        <v>306</v>
      </c>
      <c r="C338" s="1130" t="s">
        <v>2312</v>
      </c>
      <c r="D338" s="1099">
        <v>54.55</v>
      </c>
      <c r="E338" s="1099">
        <v>53.21</v>
      </c>
      <c r="F338" s="1111">
        <v>54.24</v>
      </c>
      <c r="G338" s="1099">
        <v>56.689845685456476</v>
      </c>
      <c r="H338" s="1907">
        <v>53</v>
      </c>
      <c r="I338" s="1088"/>
      <c r="Q338" s="1088"/>
      <c r="S338" s="1088"/>
      <c r="Z338" s="1088"/>
    </row>
    <row r="339" spans="1:26" ht="15" customHeight="1" x14ac:dyDescent="0.2">
      <c r="A339" s="1131">
        <v>14</v>
      </c>
      <c r="B339" s="1133" t="s">
        <v>2572</v>
      </c>
      <c r="C339" s="1132" t="s">
        <v>2571</v>
      </c>
      <c r="D339" s="1099">
        <v>50.87</v>
      </c>
      <c r="E339" s="1099">
        <v>49</v>
      </c>
      <c r="F339" s="1111">
        <v>49.78</v>
      </c>
      <c r="G339" s="1099">
        <v>51.712179279248659</v>
      </c>
      <c r="H339" s="1905">
        <v>50</v>
      </c>
      <c r="I339" s="1088"/>
      <c r="Q339" s="1088"/>
      <c r="S339" s="1088"/>
      <c r="Z339" s="1088"/>
    </row>
    <row r="340" spans="1:26" ht="15" customHeight="1" x14ac:dyDescent="0.2">
      <c r="A340" s="1131">
        <v>14</v>
      </c>
      <c r="B340" s="1133" t="s">
        <v>303</v>
      </c>
      <c r="C340" s="1132" t="s">
        <v>2310</v>
      </c>
      <c r="D340" s="1099">
        <v>58.45</v>
      </c>
      <c r="E340" s="1853" t="s">
        <v>501</v>
      </c>
      <c r="F340" s="1111">
        <v>58.89</v>
      </c>
      <c r="G340" s="1099">
        <v>59.742323390206678</v>
      </c>
      <c r="H340" s="1853" t="s">
        <v>501</v>
      </c>
      <c r="I340" s="1088"/>
      <c r="Q340" s="1088"/>
      <c r="S340" s="1088"/>
      <c r="Z340" s="1088"/>
    </row>
    <row r="341" spans="1:26" ht="15" customHeight="1" x14ac:dyDescent="0.2">
      <c r="A341" s="1131">
        <v>14</v>
      </c>
      <c r="B341" s="1131" t="s">
        <v>307</v>
      </c>
      <c r="C341" s="1130" t="s">
        <v>2268</v>
      </c>
      <c r="D341" s="1099">
        <v>53.15</v>
      </c>
      <c r="E341" s="1099">
        <v>55.35</v>
      </c>
      <c r="F341" s="1111">
        <v>55.85</v>
      </c>
      <c r="G341" s="1099">
        <v>55.283056782624001</v>
      </c>
      <c r="H341" s="1879">
        <v>53</v>
      </c>
      <c r="I341" s="1088"/>
      <c r="Q341" s="1088"/>
      <c r="S341" s="1088"/>
      <c r="Z341" s="1088"/>
    </row>
    <row r="342" spans="1:26" ht="15" customHeight="1" x14ac:dyDescent="0.2">
      <c r="A342" s="1131">
        <v>14</v>
      </c>
      <c r="B342" s="1131" t="s">
        <v>308</v>
      </c>
      <c r="C342" s="1130" t="s">
        <v>2309</v>
      </c>
      <c r="D342" s="1099">
        <v>67.819999999999993</v>
      </c>
      <c r="E342" s="1099">
        <v>68.61</v>
      </c>
      <c r="F342" s="1111">
        <v>65.56</v>
      </c>
      <c r="G342" s="1099">
        <v>67.359814003424901</v>
      </c>
      <c r="H342" s="1903">
        <v>68</v>
      </c>
      <c r="I342" s="1088"/>
      <c r="Q342" s="1088"/>
      <c r="S342" s="1088"/>
      <c r="Z342" s="1088"/>
    </row>
    <row r="343" spans="1:26" ht="15" customHeight="1" x14ac:dyDescent="0.2">
      <c r="A343" s="1131">
        <v>14</v>
      </c>
      <c r="B343" s="1131" t="s">
        <v>309</v>
      </c>
      <c r="C343" s="1130" t="s">
        <v>2308</v>
      </c>
      <c r="D343" s="1099">
        <v>54.93</v>
      </c>
      <c r="E343" s="1099">
        <v>56.42</v>
      </c>
      <c r="F343" s="1111">
        <v>54.92</v>
      </c>
      <c r="G343" s="1099">
        <v>57.195632984529453</v>
      </c>
      <c r="H343" s="1881">
        <v>50</v>
      </c>
      <c r="I343" s="1088"/>
      <c r="Q343" s="1088"/>
      <c r="S343" s="1088"/>
      <c r="Z343" s="1088"/>
    </row>
    <row r="344" spans="1:26" ht="15" customHeight="1" x14ac:dyDescent="0.2">
      <c r="A344" s="1117">
        <v>15</v>
      </c>
      <c r="B344" s="1117" t="s">
        <v>312</v>
      </c>
      <c r="C344" s="1105" t="s">
        <v>2299</v>
      </c>
      <c r="D344" s="1128">
        <v>53.53</v>
      </c>
      <c r="E344" s="1128">
        <v>56.55</v>
      </c>
      <c r="F344" s="1129">
        <v>55.4</v>
      </c>
      <c r="G344" s="1128">
        <v>51.233875393015651</v>
      </c>
      <c r="H344" s="1853" t="s">
        <v>501</v>
      </c>
      <c r="I344" s="1088"/>
      <c r="Q344" s="1088"/>
      <c r="S344" s="1088"/>
      <c r="Z344" s="1088"/>
    </row>
    <row r="345" spans="1:26" ht="15" customHeight="1" x14ac:dyDescent="0.2">
      <c r="A345" s="1117">
        <v>15</v>
      </c>
      <c r="B345" s="1117" t="s">
        <v>389</v>
      </c>
      <c r="C345" s="1105" t="s">
        <v>2298</v>
      </c>
      <c r="D345" s="1099">
        <v>68.599999999999994</v>
      </c>
      <c r="E345" s="1099">
        <v>69.010000000000005</v>
      </c>
      <c r="F345" s="1111">
        <v>69.39</v>
      </c>
      <c r="G345" s="1099">
        <v>67.552916313401937</v>
      </c>
      <c r="H345" s="1853" t="s">
        <v>501</v>
      </c>
      <c r="I345" s="1088"/>
      <c r="Q345" s="1088"/>
      <c r="S345" s="1088"/>
      <c r="Z345" s="1088"/>
    </row>
    <row r="346" spans="1:26" ht="15" customHeight="1" x14ac:dyDescent="0.2">
      <c r="A346" s="1117">
        <v>15</v>
      </c>
      <c r="B346" s="1117" t="s">
        <v>318</v>
      </c>
      <c r="C346" s="1105" t="s">
        <v>2298</v>
      </c>
      <c r="D346" s="1099">
        <v>60.07</v>
      </c>
      <c r="E346" s="1099">
        <v>60.74</v>
      </c>
      <c r="F346" s="1111">
        <v>60.47</v>
      </c>
      <c r="G346" s="1099">
        <v>58.979841881883615</v>
      </c>
      <c r="H346" s="1853" t="s">
        <v>501</v>
      </c>
      <c r="I346" s="1088"/>
      <c r="Q346" s="1088"/>
      <c r="S346" s="1088"/>
      <c r="Z346" s="1088"/>
    </row>
    <row r="347" spans="1:26" ht="15" customHeight="1" x14ac:dyDescent="0.2">
      <c r="A347" s="1117">
        <v>15</v>
      </c>
      <c r="B347" s="1908" t="s">
        <v>317</v>
      </c>
      <c r="C347" s="1105" t="s">
        <v>2298</v>
      </c>
      <c r="D347" s="1851" t="s">
        <v>501</v>
      </c>
      <c r="E347" s="1851" t="s">
        <v>501</v>
      </c>
      <c r="F347" s="1909" t="s">
        <v>501</v>
      </c>
      <c r="G347" s="1851" t="s">
        <v>501</v>
      </c>
      <c r="H347" s="1853" t="s">
        <v>501</v>
      </c>
      <c r="I347" s="1088"/>
      <c r="Q347" s="1088"/>
      <c r="S347" s="1088"/>
      <c r="Z347" s="1088"/>
    </row>
    <row r="348" spans="1:26" ht="15" customHeight="1" x14ac:dyDescent="0.2">
      <c r="A348" s="1117">
        <v>15</v>
      </c>
      <c r="B348" s="1908" t="s">
        <v>310</v>
      </c>
      <c r="C348" s="1105" t="s">
        <v>2297</v>
      </c>
      <c r="D348" s="1851" t="s">
        <v>501</v>
      </c>
      <c r="E348" s="1851" t="s">
        <v>501</v>
      </c>
      <c r="F348" s="1909" t="s">
        <v>501</v>
      </c>
      <c r="G348" s="1851" t="s">
        <v>501</v>
      </c>
      <c r="H348" s="1853" t="s">
        <v>501</v>
      </c>
      <c r="I348" s="1088"/>
      <c r="Q348" s="1088"/>
      <c r="S348" s="1088"/>
      <c r="Z348" s="1088"/>
    </row>
    <row r="349" spans="1:26" ht="15" customHeight="1" x14ac:dyDescent="0.2">
      <c r="A349" s="1117">
        <v>15</v>
      </c>
      <c r="B349" s="1127" t="s">
        <v>2570</v>
      </c>
      <c r="C349" s="1107" t="s">
        <v>2569</v>
      </c>
      <c r="D349" s="1103">
        <v>57.58</v>
      </c>
      <c r="E349" s="1103">
        <v>54.4</v>
      </c>
      <c r="F349" s="1112">
        <v>54.64</v>
      </c>
      <c r="G349" s="1103">
        <v>56.603197838302307</v>
      </c>
      <c r="H349" s="1853" t="s">
        <v>501</v>
      </c>
      <c r="I349" s="1088"/>
      <c r="Q349" s="1088"/>
      <c r="S349" s="1088"/>
      <c r="Z349" s="1088"/>
    </row>
    <row r="350" spans="1:26" ht="15" customHeight="1" x14ac:dyDescent="0.2">
      <c r="A350" s="1126">
        <v>15</v>
      </c>
      <c r="B350" s="1126" t="s">
        <v>418</v>
      </c>
      <c r="C350" s="1125" t="s">
        <v>2568</v>
      </c>
      <c r="D350" s="1099">
        <v>62.61</v>
      </c>
      <c r="E350" s="1099">
        <v>64</v>
      </c>
      <c r="F350" s="1111">
        <v>63</v>
      </c>
      <c r="G350" s="1853" t="s">
        <v>501</v>
      </c>
      <c r="H350" s="1853" t="s">
        <v>501</v>
      </c>
      <c r="I350" s="1088"/>
      <c r="Q350" s="1088"/>
      <c r="S350" s="1088"/>
      <c r="Z350" s="1088"/>
    </row>
    <row r="351" spans="1:26" ht="15" customHeight="1" x14ac:dyDescent="0.2">
      <c r="A351" s="1126">
        <v>15</v>
      </c>
      <c r="B351" s="1126" t="s">
        <v>313</v>
      </c>
      <c r="C351" s="1125" t="s">
        <v>2568</v>
      </c>
      <c r="D351" s="1096">
        <v>61.11</v>
      </c>
      <c r="E351" s="1096">
        <v>62</v>
      </c>
      <c r="F351" s="1884">
        <v>61.49</v>
      </c>
      <c r="G351" s="1096">
        <v>62</v>
      </c>
      <c r="H351" s="1853" t="s">
        <v>501</v>
      </c>
      <c r="I351" s="1088"/>
      <c r="Q351" s="1088"/>
      <c r="S351" s="1088"/>
      <c r="Z351" s="1088"/>
    </row>
    <row r="352" spans="1:26" ht="15" customHeight="1" x14ac:dyDescent="0.2">
      <c r="A352" s="1124">
        <v>15</v>
      </c>
      <c r="B352" s="1124" t="s">
        <v>314</v>
      </c>
      <c r="C352" s="1123" t="s">
        <v>2295</v>
      </c>
      <c r="D352" s="1096" t="s">
        <v>501</v>
      </c>
      <c r="E352" s="1096">
        <v>62.02</v>
      </c>
      <c r="F352" s="1122" t="s">
        <v>501</v>
      </c>
      <c r="G352" s="1096">
        <v>56</v>
      </c>
      <c r="H352" s="1853" t="s">
        <v>501</v>
      </c>
      <c r="I352" s="1088"/>
      <c r="Q352" s="1088"/>
      <c r="S352" s="1088"/>
      <c r="Z352" s="1088"/>
    </row>
    <row r="353" spans="1:26" ht="15" customHeight="1" x14ac:dyDescent="0.2">
      <c r="A353" s="1121">
        <v>15</v>
      </c>
      <c r="B353" s="1120" t="s">
        <v>315</v>
      </c>
      <c r="C353" s="1119" t="s">
        <v>2568</v>
      </c>
      <c r="D353" s="1853" t="s">
        <v>501</v>
      </c>
      <c r="E353" s="1099">
        <v>65</v>
      </c>
      <c r="F353" s="1910">
        <v>66</v>
      </c>
      <c r="G353" s="1882">
        <v>64</v>
      </c>
      <c r="H353" s="1853" t="s">
        <v>501</v>
      </c>
      <c r="I353" s="1088"/>
      <c r="Q353" s="1088"/>
      <c r="S353" s="1088"/>
      <c r="Z353" s="1088"/>
    </row>
    <row r="354" spans="1:26" ht="15" customHeight="1" x14ac:dyDescent="0.2">
      <c r="A354" s="1121">
        <v>15</v>
      </c>
      <c r="B354" s="1120" t="s">
        <v>419</v>
      </c>
      <c r="C354" s="1119" t="s">
        <v>2568</v>
      </c>
      <c r="D354" s="1853" t="s">
        <v>501</v>
      </c>
      <c r="E354" s="1098">
        <v>62.56</v>
      </c>
      <c r="F354" s="1118">
        <v>64</v>
      </c>
      <c r="G354" s="1853" t="s">
        <v>501</v>
      </c>
      <c r="H354" s="1853" t="s">
        <v>501</v>
      </c>
      <c r="I354" s="1088"/>
      <c r="Q354" s="1088"/>
      <c r="S354" s="1088"/>
      <c r="Z354" s="1088"/>
    </row>
    <row r="355" spans="1:26" ht="15" customHeight="1" x14ac:dyDescent="0.2">
      <c r="A355" s="1117">
        <v>15</v>
      </c>
      <c r="B355" s="1117" t="s">
        <v>319</v>
      </c>
      <c r="C355" s="1105" t="s">
        <v>2293</v>
      </c>
      <c r="D355" s="1099">
        <v>57.17</v>
      </c>
      <c r="E355" s="1099">
        <v>57.69</v>
      </c>
      <c r="F355" s="1111">
        <v>57</v>
      </c>
      <c r="G355" s="1099">
        <v>57.118467412838243</v>
      </c>
      <c r="H355" s="1853" t="s">
        <v>501</v>
      </c>
      <c r="I355" s="1088"/>
      <c r="Q355" s="1088"/>
      <c r="S355" s="1088"/>
      <c r="Z355" s="1088"/>
    </row>
    <row r="356" spans="1:26" ht="15" customHeight="1" x14ac:dyDescent="0.2">
      <c r="A356" s="1117">
        <v>15</v>
      </c>
      <c r="B356" s="1117" t="s">
        <v>320</v>
      </c>
      <c r="C356" s="1105" t="s">
        <v>2293</v>
      </c>
      <c r="D356" s="1099">
        <v>54.85</v>
      </c>
      <c r="E356" s="1099">
        <v>56.43</v>
      </c>
      <c r="F356" s="1111">
        <v>59</v>
      </c>
      <c r="G356" s="1099">
        <v>58.16434231473022</v>
      </c>
      <c r="H356" s="1853" t="s">
        <v>501</v>
      </c>
      <c r="I356" s="1088"/>
      <c r="Q356" s="1088"/>
      <c r="S356" s="1088"/>
      <c r="Z356" s="1088"/>
    </row>
    <row r="357" spans="1:26" ht="15" customHeight="1" x14ac:dyDescent="0.2">
      <c r="A357" s="1109">
        <v>16</v>
      </c>
      <c r="B357" s="1109" t="s">
        <v>323</v>
      </c>
      <c r="C357" s="1115" t="s">
        <v>2292</v>
      </c>
      <c r="D357" s="1099">
        <v>51.88</v>
      </c>
      <c r="E357" s="1099">
        <v>49.5</v>
      </c>
      <c r="F357" s="1111">
        <v>51.4</v>
      </c>
      <c r="G357" s="1099">
        <v>51.89962196986086</v>
      </c>
      <c r="H357" s="1853" t="s">
        <v>501</v>
      </c>
      <c r="I357" s="1088"/>
      <c r="Q357" s="1088"/>
      <c r="S357" s="1088"/>
      <c r="Z357" s="1088"/>
    </row>
    <row r="358" spans="1:26" ht="15" customHeight="1" x14ac:dyDescent="0.2">
      <c r="A358" s="1109">
        <v>16</v>
      </c>
      <c r="B358" s="1109" t="s">
        <v>324</v>
      </c>
      <c r="C358" s="1115" t="s">
        <v>2292</v>
      </c>
      <c r="D358" s="1099">
        <v>54.19</v>
      </c>
      <c r="E358" s="1099">
        <v>52.39</v>
      </c>
      <c r="F358" s="1111">
        <v>55</v>
      </c>
      <c r="G358" s="1099">
        <v>56.002907961285985</v>
      </c>
      <c r="H358" s="1911">
        <v>42</v>
      </c>
      <c r="I358" s="1088"/>
      <c r="Q358" s="1088"/>
      <c r="S358" s="1088"/>
      <c r="Z358" s="1088"/>
    </row>
    <row r="359" spans="1:26" ht="15" customHeight="1" x14ac:dyDescent="0.2">
      <c r="A359" s="1116">
        <v>16</v>
      </c>
      <c r="B359" s="1116" t="s">
        <v>321</v>
      </c>
      <c r="C359" s="1115" t="s">
        <v>2291</v>
      </c>
      <c r="D359" s="1099" t="s">
        <v>501</v>
      </c>
      <c r="E359" s="1099" t="s">
        <v>501</v>
      </c>
      <c r="F359" s="1111" t="s">
        <v>501</v>
      </c>
      <c r="G359" s="1099">
        <v>60.351628723606154</v>
      </c>
      <c r="H359" s="1901" t="s">
        <v>501</v>
      </c>
      <c r="I359" s="1088"/>
      <c r="Q359" s="1088"/>
      <c r="S359" s="1088"/>
      <c r="Z359" s="1088"/>
    </row>
    <row r="360" spans="1:26" ht="15" customHeight="1" x14ac:dyDescent="0.2">
      <c r="A360" s="1109">
        <v>16</v>
      </c>
      <c r="B360" s="1109" t="s">
        <v>325</v>
      </c>
      <c r="C360" s="1115" t="s">
        <v>2283</v>
      </c>
      <c r="D360" s="1099">
        <v>59.39</v>
      </c>
      <c r="E360" s="1099">
        <v>62.78</v>
      </c>
      <c r="F360" s="1111">
        <v>63</v>
      </c>
      <c r="G360" s="1099">
        <v>59.049595081469654</v>
      </c>
      <c r="H360" s="1912">
        <v>55</v>
      </c>
      <c r="I360" s="1088"/>
      <c r="Q360" s="1088"/>
      <c r="S360" s="1088"/>
      <c r="Z360" s="1088"/>
    </row>
    <row r="361" spans="1:26" ht="15" customHeight="1" x14ac:dyDescent="0.2">
      <c r="A361" s="1109">
        <v>16</v>
      </c>
      <c r="B361" s="1116" t="s">
        <v>2567</v>
      </c>
      <c r="C361" s="1115" t="s">
        <v>2566</v>
      </c>
      <c r="D361" s="1099">
        <v>55.64</v>
      </c>
      <c r="E361" s="1099">
        <v>57.56</v>
      </c>
      <c r="F361" s="1111">
        <v>58</v>
      </c>
      <c r="G361" s="1099">
        <v>59.77788006086945</v>
      </c>
      <c r="H361" s="1901" t="s">
        <v>501</v>
      </c>
      <c r="I361" s="1088"/>
      <c r="Q361" s="1088"/>
      <c r="S361" s="1088"/>
      <c r="Z361" s="1088"/>
    </row>
    <row r="362" spans="1:26" ht="15" customHeight="1" x14ac:dyDescent="0.2">
      <c r="A362" s="1114">
        <v>17</v>
      </c>
      <c r="B362" s="1114" t="s">
        <v>326</v>
      </c>
      <c r="C362" s="1920" t="s">
        <v>2289</v>
      </c>
      <c r="D362" s="1099" t="s">
        <v>501</v>
      </c>
      <c r="E362" s="1099" t="s">
        <v>501</v>
      </c>
      <c r="F362" s="1111" t="s">
        <v>501</v>
      </c>
      <c r="G362" s="1099">
        <v>52.454509472024327</v>
      </c>
      <c r="H362" s="1911">
        <v>43</v>
      </c>
      <c r="I362" s="1088"/>
      <c r="Q362" s="1088"/>
      <c r="S362" s="1088"/>
      <c r="Z362" s="1088"/>
    </row>
    <row r="363" spans="1:26" ht="15" customHeight="1" x14ac:dyDescent="0.2">
      <c r="A363" s="1114">
        <v>17</v>
      </c>
      <c r="B363" s="1114" t="s">
        <v>328</v>
      </c>
      <c r="C363" s="1920" t="s">
        <v>2320</v>
      </c>
      <c r="D363" s="1099">
        <v>56.53</v>
      </c>
      <c r="E363" s="1099">
        <v>52.35</v>
      </c>
      <c r="F363" s="1111">
        <v>58</v>
      </c>
      <c r="G363" s="1099">
        <v>54.538868185023773</v>
      </c>
      <c r="H363" s="1911">
        <v>42</v>
      </c>
      <c r="I363" s="1088"/>
      <c r="Q363" s="1088"/>
      <c r="S363" s="1088"/>
      <c r="Z363" s="1088"/>
    </row>
    <row r="364" spans="1:26" ht="15" customHeight="1" x14ac:dyDescent="0.2">
      <c r="A364" s="1114">
        <v>17</v>
      </c>
      <c r="B364" s="1114" t="s">
        <v>329</v>
      </c>
      <c r="C364" s="1920" t="s">
        <v>2320</v>
      </c>
      <c r="D364" s="1099">
        <v>50.99</v>
      </c>
      <c r="E364" s="1099">
        <v>49.7</v>
      </c>
      <c r="F364" s="1111">
        <v>45</v>
      </c>
      <c r="G364" s="1099">
        <v>47.210685153623615</v>
      </c>
      <c r="H364" s="1913">
        <v>48</v>
      </c>
      <c r="I364" s="1088"/>
      <c r="Q364" s="1088"/>
      <c r="S364" s="1088"/>
      <c r="Z364" s="1088"/>
    </row>
    <row r="365" spans="1:26" ht="15" customHeight="1" x14ac:dyDescent="0.2">
      <c r="A365" s="1114">
        <v>17</v>
      </c>
      <c r="B365" s="1114" t="s">
        <v>327</v>
      </c>
      <c r="C365" s="1920" t="s">
        <v>2268</v>
      </c>
      <c r="D365" s="1099">
        <v>52.02</v>
      </c>
      <c r="E365" s="1099">
        <v>50.45</v>
      </c>
      <c r="F365" s="1111">
        <v>50</v>
      </c>
      <c r="G365" s="1099">
        <v>51.050599470293548</v>
      </c>
      <c r="H365" s="1911">
        <v>41</v>
      </c>
      <c r="I365" s="1088"/>
      <c r="Q365" s="1088"/>
      <c r="S365" s="1088"/>
      <c r="Z365" s="1088"/>
    </row>
    <row r="366" spans="1:26" ht="15" customHeight="1" x14ac:dyDescent="0.2">
      <c r="A366" s="1113">
        <v>18</v>
      </c>
      <c r="B366" s="1113" t="s">
        <v>330</v>
      </c>
      <c r="C366" s="1921" t="s">
        <v>2287</v>
      </c>
      <c r="D366" s="1099">
        <v>55.67</v>
      </c>
      <c r="E366" s="1099">
        <v>58.42</v>
      </c>
      <c r="F366" s="1111">
        <v>57</v>
      </c>
      <c r="G366" s="1099">
        <v>55.845544427537121</v>
      </c>
      <c r="H366" s="1913">
        <v>49</v>
      </c>
      <c r="I366" s="1088"/>
      <c r="Q366" s="1088"/>
      <c r="S366" s="1088"/>
      <c r="Z366" s="1088"/>
    </row>
    <row r="367" spans="1:26" ht="15" customHeight="1" x14ac:dyDescent="0.2">
      <c r="A367" s="1110">
        <v>19</v>
      </c>
      <c r="B367" s="1110" t="s">
        <v>334</v>
      </c>
      <c r="C367" s="1144" t="s">
        <v>2565</v>
      </c>
      <c r="D367" s="1099">
        <v>59.92</v>
      </c>
      <c r="E367" s="1099">
        <v>53.41</v>
      </c>
      <c r="F367" s="1111">
        <v>57.58</v>
      </c>
      <c r="G367" s="1099">
        <v>55.705783252508297</v>
      </c>
      <c r="H367" s="1887">
        <v>46</v>
      </c>
      <c r="I367" s="1088"/>
      <c r="Q367" s="1088"/>
      <c r="S367" s="1088"/>
      <c r="Z367" s="1088"/>
    </row>
    <row r="368" spans="1:26" ht="15" customHeight="1" x14ac:dyDescent="0.2">
      <c r="A368" s="1110">
        <v>19</v>
      </c>
      <c r="B368" s="1110" t="s">
        <v>2564</v>
      </c>
      <c r="C368" s="1144" t="s">
        <v>2563</v>
      </c>
      <c r="D368" s="1099">
        <v>55.21</v>
      </c>
      <c r="E368" s="1099">
        <v>52.35</v>
      </c>
      <c r="F368" s="1111">
        <v>53.28</v>
      </c>
      <c r="G368" s="1099">
        <v>52.735012423528104</v>
      </c>
      <c r="H368" s="1887">
        <v>43</v>
      </c>
      <c r="I368" s="1088"/>
      <c r="Q368" s="1088"/>
      <c r="S368" s="1088"/>
      <c r="Z368" s="1088"/>
    </row>
    <row r="369" spans="1:26" ht="15" customHeight="1" x14ac:dyDescent="0.2">
      <c r="A369" s="1110">
        <v>19</v>
      </c>
      <c r="B369" s="1110" t="s">
        <v>337</v>
      </c>
      <c r="C369" s="1144" t="s">
        <v>2271</v>
      </c>
      <c r="D369" s="1098">
        <v>51.52</v>
      </c>
      <c r="E369" s="1098">
        <v>46.25</v>
      </c>
      <c r="F369" s="1111">
        <v>46.31</v>
      </c>
      <c r="G369" s="1099">
        <v>47.62843912203995</v>
      </c>
      <c r="H369" s="1881">
        <v>48</v>
      </c>
      <c r="I369" s="1088"/>
      <c r="Q369" s="1088"/>
      <c r="S369" s="1088"/>
      <c r="Z369" s="1088"/>
    </row>
    <row r="370" spans="1:26" ht="15" customHeight="1" x14ac:dyDescent="0.2">
      <c r="A370" s="1110">
        <v>19</v>
      </c>
      <c r="B370" s="1110" t="s">
        <v>335</v>
      </c>
      <c r="C370" s="1144" t="s">
        <v>2562</v>
      </c>
      <c r="D370" s="1098">
        <v>65.06</v>
      </c>
      <c r="E370" s="1098">
        <v>65.42</v>
      </c>
      <c r="F370" s="1099">
        <v>62.817301543861518</v>
      </c>
      <c r="G370" s="1099">
        <v>62.817301543861518</v>
      </c>
      <c r="H370" s="1853" t="s">
        <v>501</v>
      </c>
      <c r="I370" s="1088"/>
      <c r="Q370" s="1088"/>
      <c r="S370" s="1088"/>
      <c r="Z370" s="1088"/>
    </row>
    <row r="371" spans="1:26" ht="15" customHeight="1" x14ac:dyDescent="0.2">
      <c r="A371" s="1110">
        <v>19</v>
      </c>
      <c r="B371" s="1110" t="s">
        <v>338</v>
      </c>
      <c r="C371" s="1144" t="s">
        <v>2283</v>
      </c>
      <c r="D371" s="1099">
        <v>51.75</v>
      </c>
      <c r="E371" s="1099">
        <v>50.45</v>
      </c>
      <c r="F371" s="1111">
        <v>51.4</v>
      </c>
      <c r="G371" s="1099">
        <v>51.685935683725702</v>
      </c>
      <c r="H371" s="1879">
        <v>55</v>
      </c>
      <c r="I371" s="1088"/>
      <c r="Q371" s="1088"/>
      <c r="S371" s="1088"/>
      <c r="Z371" s="1088"/>
    </row>
    <row r="372" spans="1:26" ht="15" customHeight="1" x14ac:dyDescent="0.2">
      <c r="A372" s="1110">
        <v>19</v>
      </c>
      <c r="B372" s="1110" t="s">
        <v>332</v>
      </c>
      <c r="C372" s="1144" t="s">
        <v>2560</v>
      </c>
      <c r="D372" s="1103">
        <v>56.1</v>
      </c>
      <c r="E372" s="1103">
        <v>54.84</v>
      </c>
      <c r="F372" s="1112">
        <v>54.14</v>
      </c>
      <c r="G372" s="1103">
        <v>53.435343275801884</v>
      </c>
      <c r="H372" s="1879">
        <v>55</v>
      </c>
      <c r="I372" s="1088"/>
      <c r="Q372" s="1088"/>
      <c r="S372" s="1088"/>
      <c r="Z372" s="1088"/>
    </row>
    <row r="373" spans="1:26" ht="15" customHeight="1" x14ac:dyDescent="0.2">
      <c r="A373" s="1110">
        <v>19</v>
      </c>
      <c r="B373" s="1110" t="s">
        <v>2561</v>
      </c>
      <c r="C373" s="1144" t="s">
        <v>2560</v>
      </c>
      <c r="D373" s="1099">
        <v>52.67</v>
      </c>
      <c r="E373" s="1099">
        <v>53</v>
      </c>
      <c r="F373" s="1111">
        <v>54.43</v>
      </c>
      <c r="G373" s="1099">
        <v>52.616395774792267</v>
      </c>
      <c r="H373" s="1881">
        <v>51</v>
      </c>
      <c r="I373" s="1088"/>
      <c r="Q373" s="1088"/>
      <c r="S373" s="1088"/>
      <c r="Z373" s="1088"/>
    </row>
    <row r="374" spans="1:26" ht="15" customHeight="1" x14ac:dyDescent="0.2">
      <c r="A374" s="1110">
        <v>19</v>
      </c>
      <c r="B374" s="1110" t="s">
        <v>331</v>
      </c>
      <c r="C374" s="1144" t="s">
        <v>2281</v>
      </c>
      <c r="D374" s="1099">
        <v>55.48</v>
      </c>
      <c r="E374" s="1099">
        <v>49.5</v>
      </c>
      <c r="F374" s="1099">
        <v>51.64</v>
      </c>
      <c r="G374" s="1099">
        <v>51.650599470293557</v>
      </c>
      <c r="H374" s="1887">
        <v>41</v>
      </c>
      <c r="I374" s="1088"/>
      <c r="Q374" s="1088"/>
      <c r="S374" s="1088"/>
      <c r="Z374" s="1088"/>
    </row>
    <row r="375" spans="1:26" ht="15" customHeight="1" x14ac:dyDescent="0.2">
      <c r="A375" s="1109">
        <v>20</v>
      </c>
      <c r="B375" s="1109" t="s">
        <v>341</v>
      </c>
      <c r="C375" s="1115" t="s">
        <v>2559</v>
      </c>
      <c r="D375" s="1099">
        <v>57.01</v>
      </c>
      <c r="E375" s="1099">
        <v>49.5</v>
      </c>
      <c r="F375" s="1099">
        <v>55.77</v>
      </c>
      <c r="G375" s="1099">
        <v>52.387890684591085</v>
      </c>
      <c r="H375" s="1853" t="s">
        <v>501</v>
      </c>
      <c r="I375" s="1088"/>
      <c r="Q375" s="1088"/>
      <c r="S375" s="1088"/>
      <c r="Z375" s="1088"/>
    </row>
    <row r="376" spans="1:26" ht="15" customHeight="1" x14ac:dyDescent="0.2">
      <c r="A376" s="1109">
        <v>20</v>
      </c>
      <c r="B376" s="1109" t="s">
        <v>342</v>
      </c>
      <c r="C376" s="1115" t="s">
        <v>2559</v>
      </c>
      <c r="D376" s="1099">
        <v>56.09</v>
      </c>
      <c r="E376" s="1099">
        <v>55.91</v>
      </c>
      <c r="F376" s="1099">
        <v>55.22</v>
      </c>
      <c r="G376" s="1099">
        <v>55.814126599893385</v>
      </c>
      <c r="H376" s="1887">
        <v>46</v>
      </c>
      <c r="I376" s="1088"/>
      <c r="Q376" s="1088"/>
      <c r="S376" s="1088"/>
      <c r="Z376" s="1088"/>
    </row>
    <row r="377" spans="1:26" ht="15" customHeight="1" x14ac:dyDescent="0.2">
      <c r="A377" s="1109">
        <v>20</v>
      </c>
      <c r="B377" s="1109" t="s">
        <v>343</v>
      </c>
      <c r="C377" s="1115" t="s">
        <v>2559</v>
      </c>
      <c r="D377" s="1099">
        <v>57.15</v>
      </c>
      <c r="E377" s="1099">
        <v>57.42</v>
      </c>
      <c r="F377" s="1099">
        <v>59.72</v>
      </c>
      <c r="G377" s="1099">
        <v>57.083056782623999</v>
      </c>
      <c r="H377" s="1881">
        <v>51</v>
      </c>
      <c r="I377" s="1088"/>
      <c r="Q377" s="1088"/>
      <c r="S377" s="1088"/>
      <c r="Z377" s="1088"/>
    </row>
    <row r="378" spans="1:26" ht="15" customHeight="1" x14ac:dyDescent="0.2">
      <c r="A378" s="1109">
        <v>20</v>
      </c>
      <c r="B378" s="1109" t="s">
        <v>339</v>
      </c>
      <c r="C378" s="1115" t="s">
        <v>2558</v>
      </c>
      <c r="D378" s="1099">
        <v>78.91</v>
      </c>
      <c r="E378" s="1099">
        <v>54.92</v>
      </c>
      <c r="F378" s="1099">
        <v>67.599999999999994</v>
      </c>
      <c r="G378" s="1099">
        <v>65.981246062042715</v>
      </c>
      <c r="H378" s="1879">
        <v>57</v>
      </c>
      <c r="I378" s="1088"/>
      <c r="Q378" s="1088"/>
      <c r="S378" s="1088"/>
      <c r="Z378" s="1088"/>
    </row>
    <row r="379" spans="1:26" ht="15" customHeight="1" x14ac:dyDescent="0.2">
      <c r="A379" s="1109">
        <v>20</v>
      </c>
      <c r="B379" s="1109" t="s">
        <v>2557</v>
      </c>
      <c r="C379" s="1115" t="s">
        <v>2556</v>
      </c>
      <c r="D379" s="1098">
        <v>63</v>
      </c>
      <c r="E379" s="1098">
        <v>62.25</v>
      </c>
      <c r="F379" s="1099">
        <v>62.4</v>
      </c>
      <c r="G379" s="1099">
        <v>62.817301543861518</v>
      </c>
      <c r="H379" s="1896">
        <v>60</v>
      </c>
      <c r="I379" s="1088"/>
      <c r="Q379" s="1088"/>
      <c r="S379" s="1088"/>
      <c r="Z379" s="1088"/>
    </row>
    <row r="380" spans="1:26" ht="15" customHeight="1" x14ac:dyDescent="0.2">
      <c r="A380" s="1109">
        <v>20</v>
      </c>
      <c r="B380" s="1109" t="s">
        <v>344</v>
      </c>
      <c r="C380" s="1115" t="s">
        <v>2277</v>
      </c>
      <c r="D380" s="1098">
        <v>61.49</v>
      </c>
      <c r="E380" s="1098">
        <v>56.93</v>
      </c>
      <c r="F380" s="1099">
        <v>57.16</v>
      </c>
      <c r="G380" s="1099">
        <v>59.699410611777878</v>
      </c>
      <c r="H380" s="1853" t="s">
        <v>501</v>
      </c>
      <c r="I380" s="1088"/>
      <c r="Q380" s="1088"/>
      <c r="S380" s="1088"/>
      <c r="Z380" s="1088"/>
    </row>
    <row r="381" spans="1:26" ht="15" customHeight="1" x14ac:dyDescent="0.2">
      <c r="A381" s="1106">
        <v>21</v>
      </c>
      <c r="B381" s="1108" t="s">
        <v>2555</v>
      </c>
      <c r="C381" s="1107" t="s">
        <v>2554</v>
      </c>
      <c r="D381" s="1099">
        <v>57.17</v>
      </c>
      <c r="E381" s="1099">
        <v>52.3</v>
      </c>
      <c r="F381" s="1099">
        <v>53.32</v>
      </c>
      <c r="G381" s="1099">
        <v>51.126743193134871</v>
      </c>
      <c r="H381" s="1881">
        <v>49</v>
      </c>
      <c r="I381" s="1088"/>
      <c r="Q381" s="1088"/>
      <c r="S381" s="1088"/>
      <c r="Z381" s="1088"/>
    </row>
    <row r="382" spans="1:26" x14ac:dyDescent="0.2">
      <c r="A382" s="1106">
        <v>21</v>
      </c>
      <c r="B382" s="1106" t="s">
        <v>346</v>
      </c>
      <c r="C382" s="1105" t="s">
        <v>2342</v>
      </c>
      <c r="D382" s="1103">
        <v>55.32</v>
      </c>
      <c r="E382" s="1103">
        <v>60.13</v>
      </c>
      <c r="F382" s="1103">
        <v>51.99</v>
      </c>
      <c r="G382" s="1103">
        <v>50.829177150373596</v>
      </c>
      <c r="H382" s="1881">
        <v>52</v>
      </c>
      <c r="I382" s="1088"/>
      <c r="Q382" s="1088"/>
      <c r="S382" s="1088"/>
      <c r="Z382" s="1088"/>
    </row>
    <row r="383" spans="1:26" ht="15" x14ac:dyDescent="0.2">
      <c r="A383" s="1106">
        <v>21</v>
      </c>
      <c r="B383" s="1914" t="s">
        <v>347</v>
      </c>
      <c r="C383" s="1105" t="s">
        <v>2342</v>
      </c>
      <c r="D383" s="1853" t="s">
        <v>501</v>
      </c>
      <c r="E383" s="1853" t="s">
        <v>501</v>
      </c>
      <c r="F383" s="1853" t="s">
        <v>501</v>
      </c>
      <c r="G383" s="1853" t="s">
        <v>501</v>
      </c>
      <c r="H383" s="1881">
        <v>52</v>
      </c>
      <c r="I383" s="1088"/>
      <c r="Q383" s="1088"/>
      <c r="S383" s="1088"/>
      <c r="Z383" s="1088"/>
    </row>
    <row r="384" spans="1:26" ht="14.25" customHeight="1" x14ac:dyDescent="0.2">
      <c r="A384" s="1106">
        <v>21</v>
      </c>
      <c r="B384" s="1106" t="s">
        <v>348</v>
      </c>
      <c r="C384" s="1105" t="s">
        <v>2342</v>
      </c>
      <c r="D384" s="1099">
        <v>59.42</v>
      </c>
      <c r="E384" s="1099">
        <v>57.95</v>
      </c>
      <c r="F384" s="1099">
        <v>60.95</v>
      </c>
      <c r="G384" s="1099">
        <v>58.839218705310159</v>
      </c>
      <c r="H384" s="1879">
        <v>58</v>
      </c>
      <c r="I384" s="1088"/>
      <c r="Q384" s="1088"/>
      <c r="S384" s="1088"/>
      <c r="Z384" s="1088"/>
    </row>
    <row r="385" spans="1:26" ht="14.25" customHeight="1" x14ac:dyDescent="0.2">
      <c r="A385" s="1102">
        <v>22</v>
      </c>
      <c r="B385" s="1101" t="s">
        <v>349</v>
      </c>
      <c r="C385" s="1104" t="s">
        <v>2553</v>
      </c>
      <c r="D385" s="1103">
        <v>56.46</v>
      </c>
      <c r="E385" s="1103">
        <v>52.62</v>
      </c>
      <c r="F385" s="1103">
        <v>54.02</v>
      </c>
      <c r="G385" s="1103">
        <v>53.316395774792262</v>
      </c>
      <c r="H385" s="1906">
        <v>44</v>
      </c>
      <c r="I385" s="1088"/>
      <c r="Q385" s="1088"/>
      <c r="S385" s="1088"/>
      <c r="Z385" s="1088"/>
    </row>
    <row r="386" spans="1:26" x14ac:dyDescent="0.2">
      <c r="A386" s="1102">
        <v>22</v>
      </c>
      <c r="B386" s="1102" t="s">
        <v>350</v>
      </c>
      <c r="C386" s="1100" t="s">
        <v>2268</v>
      </c>
      <c r="D386" s="1099">
        <v>52</v>
      </c>
      <c r="E386" s="1099">
        <v>49.25</v>
      </c>
      <c r="F386" s="1099">
        <v>51.44</v>
      </c>
      <c r="G386" s="1099">
        <v>48.268440187877495</v>
      </c>
      <c r="H386" s="1906">
        <v>43</v>
      </c>
      <c r="I386" s="1088"/>
      <c r="Q386" s="1088"/>
      <c r="S386" s="1088"/>
      <c r="Z386" s="1088"/>
    </row>
    <row r="387" spans="1:26" x14ac:dyDescent="0.2">
      <c r="A387" s="1102">
        <v>22</v>
      </c>
      <c r="B387" s="1102" t="s">
        <v>351</v>
      </c>
      <c r="C387" s="1100" t="s">
        <v>2268</v>
      </c>
      <c r="D387" s="1099">
        <v>54.13</v>
      </c>
      <c r="E387" s="1099">
        <v>49.5</v>
      </c>
      <c r="F387" s="1099">
        <v>50.1</v>
      </c>
      <c r="G387" s="1099">
        <v>51.050599470293548</v>
      </c>
      <c r="H387" s="1907">
        <v>52</v>
      </c>
      <c r="I387" s="1088"/>
      <c r="Q387" s="1088"/>
      <c r="S387" s="1088"/>
      <c r="Z387" s="1088"/>
    </row>
    <row r="388" spans="1:26" x14ac:dyDescent="0.2">
      <c r="A388" s="1102">
        <v>22</v>
      </c>
      <c r="B388" s="1102" t="s">
        <v>352</v>
      </c>
      <c r="C388" s="1100" t="s">
        <v>2552</v>
      </c>
      <c r="D388" s="1099">
        <v>59.89</v>
      </c>
      <c r="E388" s="1099">
        <v>60.46</v>
      </c>
      <c r="F388" s="1099">
        <v>64.44</v>
      </c>
      <c r="G388" s="1099">
        <v>61.238652233461721</v>
      </c>
      <c r="H388" s="1915">
        <v>61</v>
      </c>
      <c r="I388" s="1088"/>
      <c r="Q388" s="1088"/>
      <c r="S388" s="1088"/>
      <c r="Z388" s="1088"/>
    </row>
    <row r="389" spans="1:26" x14ac:dyDescent="0.2">
      <c r="A389" s="1102">
        <v>22</v>
      </c>
      <c r="B389" s="1101" t="s">
        <v>353</v>
      </c>
      <c r="C389" s="1100" t="s">
        <v>2552</v>
      </c>
      <c r="D389" s="1853" t="s">
        <v>501</v>
      </c>
      <c r="E389" s="1098">
        <v>70.38</v>
      </c>
      <c r="F389" s="1099">
        <v>62.8</v>
      </c>
      <c r="G389" s="1098">
        <v>64</v>
      </c>
      <c r="H389" s="1853" t="s">
        <v>501</v>
      </c>
      <c r="I389" s="1088"/>
      <c r="Q389" s="1088"/>
      <c r="S389" s="1088"/>
      <c r="Z389" s="1088"/>
    </row>
    <row r="390" spans="1:26" x14ac:dyDescent="0.2">
      <c r="A390" s="1097" t="s">
        <v>2551</v>
      </c>
      <c r="B390" s="1853"/>
      <c r="C390" s="1140"/>
      <c r="D390" s="1096">
        <f>COUNT(D4:D389)</f>
        <v>199</v>
      </c>
      <c r="E390" s="1096">
        <f>COUNT(E4:E389)</f>
        <v>312</v>
      </c>
      <c r="F390" s="1096">
        <v>337</v>
      </c>
      <c r="G390" s="1096">
        <f>COUNT(G4:G389)</f>
        <v>344</v>
      </c>
      <c r="H390" s="1096">
        <f>COUNT(H4:H389)</f>
        <v>191</v>
      </c>
      <c r="I390" s="1088"/>
      <c r="Q390" s="1088"/>
      <c r="S390" s="1088"/>
      <c r="Z390" s="1088"/>
    </row>
    <row r="391" spans="1:26" x14ac:dyDescent="0.2">
      <c r="A391" s="1095"/>
      <c r="B391" s="1094"/>
      <c r="D391" s="1916"/>
      <c r="E391" s="1916"/>
      <c r="G391" s="1917"/>
      <c r="Q391" s="1088"/>
      <c r="S391" s="1088"/>
      <c r="Z391" s="1088"/>
    </row>
    <row r="392" spans="1:26" x14ac:dyDescent="0.2">
      <c r="A392" s="1095"/>
      <c r="B392" s="1094"/>
      <c r="D392" s="1916"/>
      <c r="E392" s="1916"/>
      <c r="G392" s="1917"/>
      <c r="Q392" s="1088"/>
      <c r="S392" s="1088"/>
      <c r="Z392" s="1088"/>
    </row>
    <row r="393" spans="1:26" x14ac:dyDescent="0.2">
      <c r="A393" s="1095"/>
      <c r="B393" s="1094"/>
      <c r="D393" s="1916"/>
      <c r="E393" s="1916"/>
      <c r="G393" s="1917"/>
      <c r="Q393" s="1088"/>
      <c r="S393" s="1088"/>
      <c r="Z393" s="1088"/>
    </row>
    <row r="394" spans="1:26" x14ac:dyDescent="0.2">
      <c r="A394" s="1095"/>
      <c r="B394" s="1094"/>
      <c r="D394" s="1916"/>
      <c r="E394" s="1916"/>
      <c r="G394" s="1917"/>
      <c r="Q394" s="1088"/>
      <c r="S394" s="1088"/>
      <c r="Z394" s="1088"/>
    </row>
    <row r="395" spans="1:26" ht="23.25" customHeight="1" x14ac:dyDescent="0.2">
      <c r="A395" s="1095"/>
      <c r="B395" s="1094"/>
      <c r="D395" s="1916"/>
      <c r="E395" s="1916"/>
      <c r="G395" s="1917"/>
      <c r="Q395" s="1088"/>
      <c r="S395" s="1088"/>
      <c r="Z395" s="1088"/>
    </row>
    <row r="396" spans="1:26" x14ac:dyDescent="0.2">
      <c r="A396" s="1095"/>
      <c r="B396" s="1094"/>
      <c r="D396" s="1916"/>
      <c r="E396" s="1916"/>
      <c r="G396" s="1917"/>
      <c r="Q396" s="1088"/>
      <c r="S396" s="1088"/>
      <c r="Z396" s="1088"/>
    </row>
    <row r="397" spans="1:26" x14ac:dyDescent="0.2">
      <c r="A397" s="1095"/>
      <c r="B397" s="1094"/>
      <c r="D397" s="1916"/>
      <c r="E397" s="1916"/>
      <c r="G397" s="1917"/>
      <c r="Q397" s="1088"/>
      <c r="S397" s="1088"/>
      <c r="Z397" s="1088"/>
    </row>
    <row r="398" spans="1:26" x14ac:dyDescent="0.2">
      <c r="A398" s="1095"/>
      <c r="B398" s="1094"/>
      <c r="D398" s="1916"/>
      <c r="E398" s="1916"/>
      <c r="G398" s="1917"/>
      <c r="Q398" s="1088"/>
      <c r="S398" s="1088"/>
      <c r="Z398" s="1088"/>
    </row>
    <row r="399" spans="1:26" x14ac:dyDescent="0.2">
      <c r="A399" s="1095"/>
      <c r="B399" s="1094"/>
      <c r="D399" s="1916"/>
      <c r="E399" s="1916"/>
      <c r="G399" s="1917"/>
      <c r="Q399" s="1088"/>
      <c r="S399" s="1088"/>
      <c r="Z399" s="1088"/>
    </row>
    <row r="400" spans="1:26" x14ac:dyDescent="0.2">
      <c r="A400" s="1095"/>
      <c r="B400" s="1094"/>
      <c r="D400" s="1916"/>
      <c r="E400" s="1916"/>
      <c r="G400" s="1917"/>
      <c r="Q400" s="1088"/>
      <c r="S400" s="1088"/>
      <c r="Z400" s="1088"/>
    </row>
    <row r="401" spans="1:26" x14ac:dyDescent="0.2">
      <c r="A401" s="1095"/>
      <c r="B401" s="1094"/>
      <c r="D401" s="1916"/>
      <c r="E401" s="1916"/>
      <c r="G401" s="1917"/>
      <c r="H401" s="1874"/>
      <c r="I401" s="1088"/>
      <c r="Q401" s="1088"/>
      <c r="S401" s="1088"/>
      <c r="Z401" s="1088"/>
    </row>
    <row r="402" spans="1:26" x14ac:dyDescent="0.2">
      <c r="A402" s="1095"/>
      <c r="B402" s="1094"/>
      <c r="D402" s="1916"/>
      <c r="E402" s="1916"/>
      <c r="G402" s="1917"/>
      <c r="H402" s="1874"/>
      <c r="I402" s="1088"/>
      <c r="Q402" s="1088"/>
      <c r="S402" s="1088"/>
      <c r="Z402" s="1088"/>
    </row>
  </sheetData>
  <mergeCells count="1">
    <mergeCell ref="A1:H1"/>
  </mergeCells>
  <conditionalFormatting sqref="F229:F230 D370:D372 E305:E306 E322 E325:E326 E360:E361 E231 D209 D82:D84 E24 E178:E179 E67 E219 B257 B250:C250 A352:C352 B323 A323:A324 C323:C324 D328:E330 D193:D194 D199 D155:D158 B168 A61:A63 D174:D176 A359:C359 A77:C78 A64:C75 A105:C113 A127:C127 A131:C131 A192:C192 A265:C265 A278:C283 A288:C288 A327:C327 A331:C331 A362:C374 D355:D358 D362:G363 D365:G368 D220:G220 D188:G191 D178:D180 F179:G179 F221:F224 E222:E224 G222:G224 F25:G46 D25:E45 D72:G74 D148:G149 D169:G171 E167:F167 E181:E183 D182:D183 F182:G183 E204:F207 E176 D195:G198 D230:E230 G230 D270:D271 G276 F301:G302 F295:G299 D319:F321 G320:G321 E314:E318 E235 E341:E343 E351 D294:D302 D4:G5 D7:G23 E47:G60 D47 D78 F78:G78 D89:G96 F98:F109 F111 G98:G128 G131:G140 E150 D152:G154 D159:G162 D164:D168 G164:G167 E164:F165 F176:G177 D201:D207 G201:G207 E201:F202 F210:G210 F274:G274 E263:E264 D266:F267 E275:F277 E246:E261 G262:G266 F258:G260 F262:F264 F292:F293 E292:E303 G278:G293 D386:D388 D290:F290 G329:G335 F329:F330 D332 F332:F335 E332:E333 D335:E335 E337:E339 D337:D342 F340:G342 E273:F273 D374:D382 D284:D287 F284:F287 E285:E287 D314:D317 F314:G317 E46 E61 E63 F113:F145 E158:F158 F168:G168 E187 D221:D229 E239:G243 F245:F256 E353:E358 D350:F350 D369:E369 D364:E364 F384:G384 F374:G378 D384 D344:G346 D87:E87 G87 D98:D146 F324 D239:D260 F61:G63 D49:D63 D308:G311 D349:E349 F380:G382 E372:E382 E212:G218 D212:D214 D217:D218 D231:D235 E268:G272 D268 F354:F358 G355:G358 B87:C97 A92:A97 E97:E145 D237 H45 G247:G255 E370:G371 E384:E389 F387:G389">
    <cfRule type="cellIs" dxfId="414" priority="103" stopIfTrue="1" operator="between">
      <formula>47.5</formula>
      <formula>52.49</formula>
    </cfRule>
    <cfRule type="cellIs" dxfId="413" priority="104" stopIfTrue="1" operator="between">
      <formula>52.5</formula>
      <formula>59.49</formula>
    </cfRule>
    <cfRule type="cellIs" dxfId="412" priority="105" stopIfTrue="1" operator="between">
      <formula>59.5</formula>
      <formula>63.49</formula>
    </cfRule>
  </conditionalFormatting>
  <conditionalFormatting sqref="D387 D361 D365 D339 D299 E276 E285 E310 E342 E364 E386 E222 E211 F219:F220 E220 E209 D324:F324 B232 B221 A104:C104 A291:C291 D358:G358 D250:G250 D360:G360 D219:E219 G219 D326:G326 E75 E231:G231 D244 E225:E228 G233:G238 D300:G300 F77 G75:G77 D75:D77 D336 F73 D238 F225:G229 D236 E236:E238 F232:F238 E232:E234 E244:F245">
    <cfRule type="cellIs" dxfId="411" priority="100" stopIfTrue="1" operator="between">
      <formula>47.5</formula>
      <formula>52.49</formula>
    </cfRule>
    <cfRule type="cellIs" dxfId="410" priority="101" stopIfTrue="1" operator="between">
      <formula>52.5</formula>
      <formula>59.49</formula>
    </cfRule>
    <cfRule type="cellIs" dxfId="409" priority="102" stopIfTrue="1" operator="between">
      <formula>59.5</formula>
      <formula>63.49</formula>
    </cfRule>
  </conditionalFormatting>
  <conditionalFormatting sqref="D377 D249 D321 E307:E308 E296:E297 E304:E305 E318:F318 E322:F322 D378:G378 E180 D191 E174 E167 E182 D369:E369 D170:D173 D202:D203 A6:C6 A289:C289 D360:G360 D364:G364 D386:G386 D314:G315 D122:G122 D139:G139 D372:D374 E372:G373 D24:G24 D58:G58 D82:G82 D64:G64 D67:G67 D88:G88 D113:G113 D117:G117 D211:G212 D209:G209 D250:G250 D296:D298 F296:G296 D301:G301 D308 F308:G308 D325:G326 D342:G343 D339:G339 E310 E20 E19:F19 D25:F25 D27:F27 E63 D118 D61:D63 D4:G16 D324:F324 F45:G46 D384:G384 F61:G63 D382:G382 H45 D379:E379">
    <cfRule type="cellIs" dxfId="408" priority="97" stopIfTrue="1" operator="between">
      <formula>52.5</formula>
      <formula>59.49</formula>
    </cfRule>
    <cfRule type="cellIs" dxfId="407" priority="98" stopIfTrue="1" operator="between">
      <formula>59.5</formula>
      <formula>63.49</formula>
    </cfRule>
    <cfRule type="cellIs" dxfId="406" priority="99" stopIfTrue="1" operator="between">
      <formula>63.5</formula>
      <formula>67.49</formula>
    </cfRule>
  </conditionalFormatting>
  <conditionalFormatting sqref="D385 D350:D351 E194 D178:E178 D182 D180 F106 E134 E136 E164:E165 F229 F163 E171:E172 E230 C340 D158 D156 D171:D173 G355:G358 D365:G368 D384:G384 D355:D358 D362:G363 E173:G173 D152:G152 D17:G17 D26:G45 F91 D59:G60 D79:G81 D68:G71 D65:G66 D83:G86 D149:G149 D250:G250 D141:G145 D297:G300 D302:G302 B87:C89 D309:G309 D314:G317 E343:G346 D319:G321 G323 E341 E292:F293 E337:E338 E47:G57 D47 D49:D57 G287:G293 D287:F287 D290:F290 G327:G338 D328:F330 D332 F332:F338 E332:E333 D335:D338 E335 F340:G341 F168:G168 D379:E379 D387:D388 E46 E61 F77:F78 F73 F95:F96 E150 D154 D160:D161 D163:D167 E353:E358 E350:F350 D369:E369 D380:G381 D374:G378 F361 F87 F89 D340:D346 F354:F358 D307:E307 G307 D370:G371 E387:G389">
    <cfRule type="cellIs" dxfId="405" priority="96" stopIfTrue="1" operator="between">
      <formula>52.5</formula>
      <formula>59.49</formula>
    </cfRule>
  </conditionalFormatting>
  <conditionalFormatting sqref="D385 D178:E178 D182 F106 E134 E136 E164:E165 D180 F229 E230 C340 G355:G356 D358:G359 D384:G384 D355:D356 D209:G209 D17:G17 D26:G45 D294:D295 D59:G60 D65:G66 D68:G71 D149:G149 D152:G152 D141:G145 D163:G163 D171:E175 F172:G175 D181:G181 D192:G192 D199:G199 D194:G195 D290:G290 D154:D158 D297:G300 D309:G309 D314:G317 D319:G322 E341 E47:G57 D47 D49:D57 G154:G158 E154:F157 E292:G295 G328:G341 D328:F330 D332 F332:F341 E332:E333 E335 E337:E339 F168:G168 D365:G371 D387:D388 B87:C89 E46 E61 E150 D160:D161 D164:D167 E353:E356 G349 D361:G363 D335:D346 D349:D351 E343:G346 E349:F350 F354:F356 D302:E307 G302:G307 F302:F306 D374:G381 E387:G389">
    <cfRule type="cellIs" dxfId="404" priority="93" stopIfTrue="1" operator="between">
      <formula>0.01</formula>
      <formula>47.49</formula>
    </cfRule>
    <cfRule type="cellIs" dxfId="403" priority="94" stopIfTrue="1" operator="between">
      <formula>47.5</formula>
      <formula>52.49</formula>
    </cfRule>
    <cfRule type="cellIs" dxfId="402" priority="95" stopIfTrue="1" operator="between">
      <formula>59.5</formula>
      <formula>63.49</formula>
    </cfRule>
  </conditionalFormatting>
  <conditionalFormatting sqref="E230 D385 E353:E354 D350:D351 D342 D173:G173 E388 E194 D178:E178 D182 D160 F106 E134 D180 E136 E164:E165 F229 F163 C340 D156 D158 D163:D166 D171:E172">
    <cfRule type="cellIs" dxfId="401" priority="92" stopIfTrue="1" operator="between">
      <formula>67.5</formula>
      <formula>150</formula>
    </cfRule>
  </conditionalFormatting>
  <conditionalFormatting sqref="E353:E354 D350:D351 D344 E277 E307 E349 E361 E191 E193:E194 E171:E172 D381:E381 D164:D166 D159:D160 D369:G369 D379:G379 F370:G370">
    <cfRule type="cellIs" dxfId="400" priority="89" stopIfTrue="1" operator="between">
      <formula>52.5</formula>
      <formula>59.49</formula>
    </cfRule>
    <cfRule type="cellIs" dxfId="399" priority="90" stopIfTrue="1" operator="between">
      <formula>59.5</formula>
      <formula>63.49</formula>
    </cfRule>
    <cfRule type="cellIs" dxfId="398" priority="91" stopIfTrue="1" operator="between">
      <formula>63.5</formula>
      <formula>67.49</formula>
    </cfRule>
  </conditionalFormatting>
  <conditionalFormatting sqref="G355:G356 D358:G358 D363:G363 D365:G368 D355:D356 D384:G384 D17:G17 D26:G45 F361 D59:G60 D65:G66 D68:G71 D149:G149 D152:G152 D290:G290 D141:G145 D297:G300 D302:G302 B87:C89 D309:G309 D314:G317 D319:G321 D343:G346 E341 E292:G293 E337:E338 E47:G57 D47 D49:D57 G328:G338 D328:F330 D332 F332:F338 E332:E333 D335:D338 E335 D340:D341 F340:G341 F168:G168 D379:E379 D387:D388 E46 E61 E150 D154 D161 D167 E353:E356 D350:F350 D369:E369 D380:G381 D374:G378 F354:F356 D307:E307 G307 D370:G371 E387:G389">
    <cfRule type="cellIs" dxfId="397" priority="88" stopIfTrue="1" operator="between">
      <formula>67.51</formula>
      <formula>100</formula>
    </cfRule>
  </conditionalFormatting>
  <conditionalFormatting sqref="E8 D10 D103 A76:C76 D178:G178 D319:G319">
    <cfRule type="cellIs" dxfId="396" priority="85" stopIfTrue="1" operator="between">
      <formula>47.5</formula>
      <formula>52.5</formula>
    </cfRule>
    <cfRule type="cellIs" dxfId="395" priority="86" stopIfTrue="1" operator="between">
      <formula>52.5</formula>
      <formula>59.5</formula>
    </cfRule>
    <cfRule type="cellIs" dxfId="394" priority="87" stopIfTrue="1" operator="between">
      <formula>59.5</formula>
      <formula>63.5</formula>
    </cfRule>
  </conditionalFormatting>
  <conditionalFormatting sqref="D376 E302 E378 E20 E19:F19 D25:F25 D27:F27 D4:G15 F45:G46 D61:D63 F61:G63 H45">
    <cfRule type="cellIs" dxfId="393" priority="82" stopIfTrue="1" operator="between">
      <formula>47.5</formula>
      <formula>52.49</formula>
    </cfRule>
    <cfRule type="cellIs" dxfId="392" priority="83" stopIfTrue="1" operator="between">
      <formula>52.5</formula>
      <formula>59.49</formula>
    </cfRule>
    <cfRule type="cellIs" dxfId="391" priority="84" stopIfTrue="1" operator="between">
      <formula>59.5</formula>
      <formula>63.49</formula>
    </cfRule>
  </conditionalFormatting>
  <conditionalFormatting sqref="D372:G373 D181:G181 D193:G193 D384:G385 D250:G250 D310:G310 D318:G318 D322:G322 D339:G339 F324 D382:G382 E248:G248">
    <cfRule type="cellIs" dxfId="390" priority="81" stopIfTrue="1" operator="between">
      <formula>67.5</formula>
      <formula>100</formula>
    </cfRule>
  </conditionalFormatting>
  <conditionalFormatting sqref="D181:G181 D322:G322 D339:G339">
    <cfRule type="cellIs" dxfId="389" priority="80" stopIfTrue="1" operator="between">
      <formula>52.5</formula>
      <formula>59.49</formula>
    </cfRule>
  </conditionalFormatting>
  <conditionalFormatting sqref="D325:G325">
    <cfRule type="cellIs" dxfId="388" priority="77" stopIfTrue="1" operator="between">
      <formula>47.5</formula>
      <formula>52.5</formula>
    </cfRule>
    <cfRule type="cellIs" dxfId="387" priority="78" stopIfTrue="1" operator="between">
      <formula>52.5</formula>
      <formula>59.5</formula>
    </cfRule>
    <cfRule type="cellIs" dxfId="386" priority="79" stopIfTrue="1" operator="between">
      <formula>59.5</formula>
      <formula>63.5</formula>
    </cfRule>
  </conditionalFormatting>
  <conditionalFormatting sqref="F117 D122:G122 E20 E19:F19 D25:F25 D27:F27 D4:G15 F45:G46 D61:D63 F61:G63 H45">
    <cfRule type="cellIs" dxfId="385" priority="74" stopIfTrue="1" operator="between">
      <formula>0.01</formula>
      <formula>47.5</formula>
    </cfRule>
    <cfRule type="cellIs" dxfId="384" priority="75" stopIfTrue="1" operator="between">
      <formula>47.51</formula>
      <formula>52.5</formula>
    </cfRule>
    <cfRule type="cellIs" dxfId="383" priority="76" stopIfTrue="1" operator="between">
      <formula>58.5</formula>
      <formula>63.5</formula>
    </cfRule>
  </conditionalFormatting>
  <conditionalFormatting sqref="F117 D122:G122 E20 E19:F19 D25:F25 D27:F27 D4:G15 F45:G46 D61:D63 F61:G63 H45">
    <cfRule type="cellIs" dxfId="382" priority="73" stopIfTrue="1" operator="between">
      <formula>67.51</formula>
      <formula>80</formula>
    </cfRule>
  </conditionalFormatting>
  <conditionalFormatting sqref="E18 D19:G20 D25:F25">
    <cfRule type="cellIs" dxfId="381" priority="70" stopIfTrue="1" operator="between">
      <formula>47.49</formula>
      <formula>52.49</formula>
    </cfRule>
    <cfRule type="cellIs" dxfId="380" priority="71" stopIfTrue="1" operator="between">
      <formula>52.49</formula>
      <formula>59.49</formula>
    </cfRule>
    <cfRule type="cellIs" dxfId="379" priority="72" stopIfTrue="1" operator="between">
      <formula>59.49</formula>
      <formula>63.49</formula>
    </cfRule>
  </conditionalFormatting>
  <conditionalFormatting sqref="D359 D362 D352 D253 D261 F45:G46 D152:E152 D303 D318 D273:D278 D325 D113:D118 D4 D6:D8 D26 D30:D31 D33:D36 D39:D47 D50 D52:D55 D65:D66 D70:D71 D73:D75 D79:D81 D85:D89 D104:D105 D108:D110 D179 D181 E151 D195:D198 D200 D204:D208 D314 D218 D220 D154 E221 D231:D235 D94:D100 E54 D68:E68 E71 E75 E79 E81 E85 E88:E89 D91:E91 E94:E96 E99:E100 D102:E102 E110 E115:E116 E127 D183:D190 E162 D167 D192:E192 E195:E196 D161:D162 D311 D120:D128 D129:E132 F131 D137:E137 D140:D151 E141:E145 F168:G168 E187:E189 D223:D229 E240:G241 F61:G63 E247:G247 D11 D61:D63 E120:E121 D322 E125 D237 D244:D248 D242 H45 E235 E274">
    <cfRule type="cellIs" dxfId="378" priority="67" stopIfTrue="1" operator="between">
      <formula>52.5</formula>
      <formula>59.49</formula>
    </cfRule>
    <cfRule type="cellIs" dxfId="377" priority="68" stopIfTrue="1" operator="between">
      <formula>59.5</formula>
      <formula>63.49</formula>
    </cfRule>
    <cfRule type="cellIs" dxfId="376" priority="69" stopIfTrue="1" operator="between">
      <formula>63.5</formula>
      <formula>67.49</formula>
    </cfRule>
  </conditionalFormatting>
  <conditionalFormatting sqref="D360:G360 D364:G364 D324:E324 D386:G386 D16:G16 D58:G58 D64:G64 D67:G67 D88:G88 D325:G326 D342:G342 E63 D382:G382">
    <cfRule type="cellIs" dxfId="375" priority="66" stopIfTrue="1" operator="between">
      <formula>0.01</formula>
      <formula>47.49</formula>
    </cfRule>
  </conditionalFormatting>
  <conditionalFormatting sqref="D360:G360 D364:G364 D386:G386 D378:G378 D324:F324 D16:G16 D58:G58 D64:G64 D67:G67 D88:G88 D296:G296 D301:G301 D308:G308 D325:G326 D342:G342 E63 E310 D382:G382">
    <cfRule type="cellIs" dxfId="374" priority="65" stopIfTrue="1" operator="between">
      <formula>47.5</formula>
      <formula>52.49</formula>
    </cfRule>
  </conditionalFormatting>
  <conditionalFormatting sqref="G262:G266 G278:G283 G287:G293 G327:G338 D363:G363 D365:G368 D384:G384 D355:D358 D343:G346 F361 E231:G231 E225:E228 D239:G239 D236 G242:G243 E263:E264 D254:D255 E276:G276 D270:D271 D266:F266 D285:G285 F262:F264 D302:G302 D297:G300 E246:F246 D309:G309 E236:E237 G323 E341 E292:F293 E337:E338 E215:G216 F274:G274 D258:G260 E256:E257 E261 D287:F287 D290:F290 D328:F330 D332 F332:F338 E332:E333 D335:D338 E335 D340:D341 F340:G341 F273 D379:E379 D387:D388 D243:D244 E353:E358 D350:F350 D369:E369 D380:G381 D374:G378 F225:G229 G355:G358 F256 E248:G255 D249:D252 E268:G272 D268 F354:F358 F233:G237 E233:E234 E242:F244 D307:E307 G307 D370:G371 E387:G389">
    <cfRule type="cellIs" dxfId="373" priority="64" stopIfTrue="1" operator="greaterThanOrEqual">
      <formula>67.5</formula>
    </cfRule>
  </conditionalFormatting>
  <conditionalFormatting sqref="G262:G266 G278:G283 D360:G360 D364:G364 D324:F324 D386:G386 D378:G378 D382:G382 D325:G326 E231:G231 E225:E228 D239:G239 D236 G242:G243 E263:E264 D254:D255 E276:G276 D270:D271 D266:F266 D285:G285 D296:G296 D301:G301 D308:G308 E215:G216 F274:G274 D258:G260 E256:E257 E261 F262:F264 D243:D244 F273 E310 F225:G229 E236:E237 F256 E248:G255 D249:D252 E268:G272 D268 F233:G237 E233:E234 E242:F244 E246:F246">
    <cfRule type="cellIs" dxfId="372" priority="63" stopIfTrue="1" operator="lessThanOrEqual">
      <formula>47.49</formula>
    </cfRule>
  </conditionalFormatting>
  <conditionalFormatting sqref="E20 E19:F19 D25:F25 D27:F27 D4:G15 F45:G46 D61:D63 F61:G63 H45">
    <cfRule type="cellIs" dxfId="371" priority="60" stopIfTrue="1" operator="between">
      <formula>52.5</formula>
      <formula>59.5</formula>
    </cfRule>
    <cfRule type="cellIs" dxfId="370" priority="61" stopIfTrue="1" operator="between">
      <formula>59.5</formula>
      <formula>63.49</formula>
    </cfRule>
    <cfRule type="cellIs" dxfId="369" priority="62" stopIfTrue="1" operator="between">
      <formula>63.5</formula>
      <formula>67.49</formula>
    </cfRule>
  </conditionalFormatting>
  <conditionalFormatting sqref="E20 E19:F19 D25:F25 D27:F27 D4:G15 F45:G46 D61:D63 F61:G63 H45">
    <cfRule type="cellIs" dxfId="368" priority="57" stopIfTrue="1" operator="between">
      <formula>0.01</formula>
      <formula>47.5</formula>
    </cfRule>
    <cfRule type="cellIs" dxfId="367" priority="58" stopIfTrue="1" operator="between">
      <formula>47.51</formula>
      <formula>52.5</formula>
    </cfRule>
    <cfRule type="cellIs" dxfId="366" priority="59" stopIfTrue="1" operator="between">
      <formula>59.5</formula>
      <formula>63.5</formula>
    </cfRule>
  </conditionalFormatting>
  <conditionalFormatting sqref="E20 E19:F19 D25:F25 D27:F27 D4:G15 F45:G46 D61:D63 F61:G63 H45">
    <cfRule type="cellIs" dxfId="365" priority="56" stopIfTrue="1" operator="between">
      <formula>67.5</formula>
      <formula>80</formula>
    </cfRule>
  </conditionalFormatting>
  <conditionalFormatting sqref="G262:G266 G278:G283 F273 E231:G231 E225:E228 D285:G285 D239:G239 D236 G242:G243 E263:E264 D254:D255 E276:G276 D270:D271 D266:F266 E215:G216 F274:G274 D258:G260 E256:E257 E261 F262:F264 D243:D244 F225:G229 E236:E237 F256 E248:G255 D249:D252 E268:G272 D268 F233:G237 E233:E234 E242:F244 E246:F246">
    <cfRule type="cellIs" dxfId="364" priority="55" stopIfTrue="1" operator="between">
      <formula>63.5</formula>
      <formula>67.49</formula>
    </cfRule>
  </conditionalFormatting>
  <conditionalFormatting sqref="D213:G214 F210:G210">
    <cfRule type="cellIs" dxfId="363" priority="52" stopIfTrue="1" operator="greaterThanOrEqual">
      <formula>67.5</formula>
    </cfRule>
    <cfRule type="cellIs" dxfId="362" priority="53" stopIfTrue="1" operator="lessThanOrEqual">
      <formula>47.49</formula>
    </cfRule>
    <cfRule type="cellIs" dxfId="361" priority="54" stopIfTrue="1" operator="between">
      <formula>63.5</formula>
      <formula>67.49</formula>
    </cfRule>
  </conditionalFormatting>
  <conditionalFormatting sqref="D103:G103 D113:G113">
    <cfRule type="cellIs" dxfId="360" priority="50" stopIfTrue="1" operator="between">
      <formula>52.5</formula>
      <formula>59.5</formula>
    </cfRule>
    <cfRule type="cellIs" dxfId="359" priority="51" stopIfTrue="1" operator="between">
      <formula>59.5</formula>
      <formula>63.5</formula>
    </cfRule>
  </conditionalFormatting>
  <conditionalFormatting sqref="G287:G293 G327:G338 D365:G368 D355:D358 D384:G384 D362:G363 F361 D297:G300 D302:G302 G355:G358 D309:G309 D343:G346 G323 E341 E292:F293 E337:E338 D287:F287 D290:F290 D328:F330 D332 F332:F338 E332:E333 D335:D338 E335 D340:D341 F340:G341 D387:D388 D379:E379 E353:E358 D350:F350 D369:E369 D380:G381 D374:G378 F354:F358 D307:E307 G307 D370:G371 E387:G389">
    <cfRule type="cellIs" dxfId="358" priority="47" stopIfTrue="1" operator="lessThanOrEqual">
      <formula>47.49</formula>
    </cfRule>
    <cfRule type="cellIs" dxfId="357" priority="48" stopIfTrue="1" operator="between">
      <formula>47.5</formula>
      <formula>52.49</formula>
    </cfRule>
    <cfRule type="cellIs" dxfId="356" priority="49" stopIfTrue="1" operator="between">
      <formula>59.5</formula>
      <formula>63.49</formula>
    </cfRule>
  </conditionalFormatting>
  <conditionalFormatting sqref="D319:G321 D311:G311 D314:G317">
    <cfRule type="cellIs" dxfId="355" priority="44" stopIfTrue="1" operator="lessThanOrEqual">
      <formula>47.49</formula>
    </cfRule>
    <cfRule type="cellIs" dxfId="354" priority="45" stopIfTrue="1" operator="between">
      <formula>47.5</formula>
      <formula>52.49</formula>
    </cfRule>
    <cfRule type="cellIs" dxfId="353" priority="46" stopIfTrue="1" operator="between">
      <formula>52.5</formula>
      <formula>59.49</formula>
    </cfRule>
  </conditionalFormatting>
  <conditionalFormatting sqref="D362:G362">
    <cfRule type="cellIs" dxfId="352" priority="41" stopIfTrue="1" operator="between">
      <formula>0.01</formula>
      <formula>47.49</formula>
    </cfRule>
    <cfRule type="cellIs" dxfId="351" priority="42" stopIfTrue="1" operator="between">
      <formula>47.5</formula>
      <formula>52.498</formula>
    </cfRule>
    <cfRule type="cellIs" dxfId="350" priority="43" stopIfTrue="1" operator="between">
      <formula>59.5</formula>
      <formula>63.49</formula>
    </cfRule>
  </conditionalFormatting>
  <conditionalFormatting sqref="B349:B365 B239:B311 B314:B346 B367:B382 B384:B389">
    <cfRule type="duplicateValues" dxfId="349" priority="40" stopIfTrue="1"/>
  </conditionalFormatting>
  <conditionalFormatting sqref="D388:G388 D344:G344 D250:G250 D59:G59 D57:G57 E61 F389">
    <cfRule type="cellIs" dxfId="348" priority="36" stopIfTrue="1" operator="between">
      <formula>0.01</formula>
      <formula>47.49</formula>
    </cfRule>
    <cfRule type="cellIs" dxfId="347" priority="37" stopIfTrue="1" operator="between">
      <formula>47.5</formula>
      <formula>52.49</formula>
    </cfRule>
    <cfRule type="cellIs" dxfId="346" priority="38" stopIfTrue="1" operator="between">
      <formula>59.5</formula>
      <formula>63.49</formula>
    </cfRule>
    <cfRule type="cellIs" dxfId="345" priority="39" stopIfTrue="1" operator="between">
      <formula>63.5</formula>
      <formula>67.49</formula>
    </cfRule>
  </conditionalFormatting>
  <conditionalFormatting sqref="D388:G388 D344:G344 D59:G59 D57:G57 E61 F389">
    <cfRule type="cellIs" dxfId="344" priority="35" stopIfTrue="1" operator="between">
      <formula>67.51</formula>
      <formula>100</formula>
    </cfRule>
  </conditionalFormatting>
  <conditionalFormatting sqref="D250:G250 D6:G6 D11 F45:G46 D61:D63 F61:G63 H45">
    <cfRule type="cellIs" dxfId="343" priority="31" stopIfTrue="1" operator="between">
      <formula>0.01</formula>
      <formula>47.5</formula>
    </cfRule>
    <cfRule type="cellIs" dxfId="342" priority="32" stopIfTrue="1" operator="between">
      <formula>47.51</formula>
      <formula>52.5</formula>
    </cfRule>
    <cfRule type="cellIs" dxfId="341" priority="33" stopIfTrue="1" operator="between">
      <formula>58.5</formula>
      <formula>63.5</formula>
    </cfRule>
    <cfRule type="cellIs" dxfId="340" priority="34" stopIfTrue="1" operator="between">
      <formula>63.5</formula>
      <formula>67.4999</formula>
    </cfRule>
  </conditionalFormatting>
  <conditionalFormatting sqref="D250:G250 D6:G6 D11 F45:G46 D61:D63 F61:G63 H45">
    <cfRule type="cellIs" dxfId="339" priority="30" stopIfTrue="1" operator="between">
      <formula>67.51</formula>
      <formula>80</formula>
    </cfRule>
  </conditionalFormatting>
  <conditionalFormatting sqref="D6:G6 D11 F45:G46 D61:D63 F61:G63 H45">
    <cfRule type="cellIs" dxfId="338" priority="26" stopIfTrue="1" operator="between">
      <formula>0.01</formula>
      <formula>47.5</formula>
    </cfRule>
    <cfRule type="cellIs" dxfId="337" priority="27" stopIfTrue="1" operator="between">
      <formula>47.51</formula>
      <formula>52.5</formula>
    </cfRule>
    <cfRule type="cellIs" dxfId="336" priority="28" stopIfTrue="1" operator="between">
      <formula>59.5</formula>
      <formula>63.5</formula>
    </cfRule>
    <cfRule type="cellIs" dxfId="335" priority="29" stopIfTrue="1" operator="between">
      <formula>63.5</formula>
      <formula>67.4999</formula>
    </cfRule>
  </conditionalFormatting>
  <conditionalFormatting sqref="D6:G6 D11 F45:G46 D61:D63 F61:G63 H45">
    <cfRule type="cellIs" dxfId="334" priority="25" stopIfTrue="1" operator="between">
      <formula>67.5</formula>
      <formula>80</formula>
    </cfRule>
  </conditionalFormatting>
  <conditionalFormatting sqref="G265:G266 G282 D388:G388 D344:G344 D238:G238 D266:F266 D251:G251 D236:G236 E259:G259 E256:F256 E245:F245 F389">
    <cfRule type="cellIs" dxfId="333" priority="24" stopIfTrue="1" operator="greaterThanOrEqual">
      <formula>67.5</formula>
    </cfRule>
  </conditionalFormatting>
  <conditionalFormatting sqref="G265:G266 G282 D238:G238 D266:F266 D251:G251 D236:G236 E259:G259 E256:F256 E245:F245">
    <cfRule type="cellIs" dxfId="332" priority="23" stopIfTrue="1" operator="lessThanOrEqual">
      <formula>47.49</formula>
    </cfRule>
  </conditionalFormatting>
  <conditionalFormatting sqref="G265:G266 G282 D238:G238 D266:F266 D251:G251 D236:G236 E259:G259 E256:F256 E245:F245">
    <cfRule type="cellIs" dxfId="331" priority="22" stopIfTrue="1" operator="between">
      <formula>63.5</formula>
      <formula>67.49</formula>
    </cfRule>
  </conditionalFormatting>
  <conditionalFormatting sqref="D250:G250">
    <cfRule type="cellIs" dxfId="330" priority="21" stopIfTrue="1" operator="between">
      <formula>67.5</formula>
      <formula>100</formula>
    </cfRule>
  </conditionalFormatting>
  <conditionalFormatting sqref="D388:G388 D344:G344 F389">
    <cfRule type="cellIs" dxfId="329" priority="17" stopIfTrue="1" operator="lessThanOrEqual">
      <formula>47.49</formula>
    </cfRule>
    <cfRule type="cellIs" dxfId="328" priority="18" stopIfTrue="1" operator="between">
      <formula>47.5</formula>
      <formula>52.49</formula>
    </cfRule>
    <cfRule type="cellIs" dxfId="327" priority="19" stopIfTrue="1" operator="between">
      <formula>59.5</formula>
      <formula>63.49</formula>
    </cfRule>
    <cfRule type="cellIs" dxfId="326" priority="20" stopIfTrue="1" operator="between">
      <formula>63.5</formula>
      <formula>67.49</formula>
    </cfRule>
  </conditionalFormatting>
  <conditionalFormatting sqref="D4:D214 E4:E228 D217:D322 E230:E322 D323:E390 F4:H390">
    <cfRule type="cellIs" dxfId="325" priority="9" stopIfTrue="1" operator="between">
      <formula>47.01</formula>
      <formula>52</formula>
    </cfRule>
    <cfRule type="cellIs" dxfId="324" priority="10" stopIfTrue="1" operator="between">
      <formula>52.01</formula>
      <formula>59</formula>
    </cfRule>
    <cfRule type="cellIs" dxfId="323" priority="11" stopIfTrue="1" operator="between">
      <formula>47.01</formula>
      <formula>52</formula>
    </cfRule>
    <cfRule type="cellIs" dxfId="322" priority="12" stopIfTrue="1" operator="between">
      <formula>63.01</formula>
      <formula>67</formula>
    </cfRule>
    <cfRule type="cellIs" dxfId="321" priority="13" stopIfTrue="1" operator="between">
      <formula>59.1</formula>
      <formula>63</formula>
    </cfRule>
    <cfRule type="cellIs" dxfId="320" priority="14" stopIfTrue="1" operator="between">
      <formula>52.1</formula>
      <formula>59</formula>
    </cfRule>
    <cfRule type="cellIs" dxfId="319" priority="15" stopIfTrue="1" operator="between">
      <formula>47.1</formula>
      <formula>59</formula>
    </cfRule>
    <cfRule type="cellIs" dxfId="318" priority="16" stopIfTrue="1" operator="lessThan">
      <formula>47</formula>
    </cfRule>
  </conditionalFormatting>
  <conditionalFormatting sqref="D4:D214 E4:E228 D217:D322 E230:E322 D323:E389 F4:H389">
    <cfRule type="cellIs" dxfId="317" priority="2" stopIfTrue="1" operator="between">
      <formula>52</formula>
      <formula>58.9</formula>
    </cfRule>
    <cfRule type="cellIs" dxfId="316" priority="3" stopIfTrue="1" operator="between">
      <formula>67</formula>
      <formula>99</formula>
    </cfRule>
    <cfRule type="cellIs" dxfId="315" priority="4" stopIfTrue="1" operator="between">
      <formula>63</formula>
      <formula>66.9</formula>
    </cfRule>
    <cfRule type="cellIs" dxfId="314" priority="5" stopIfTrue="1" operator="between">
      <formula>59</formula>
      <formula>62.9</formula>
    </cfRule>
    <cfRule type="cellIs" dxfId="313" priority="6" stopIfTrue="1" operator="between">
      <formula>52</formula>
      <formula>58.9</formula>
    </cfRule>
    <cfRule type="cellIs" dxfId="312" priority="7" stopIfTrue="1" operator="between">
      <formula>47</formula>
      <formula>51.9</formula>
    </cfRule>
    <cfRule type="cellIs" dxfId="311" priority="8" stopIfTrue="1" operator="lessThan">
      <formula>46.9</formula>
    </cfRule>
  </conditionalFormatting>
  <conditionalFormatting sqref="D4:H389">
    <cfRule type="cellIs" dxfId="310" priority="1" stopIfTrue="1" operator="between">
      <formula>0.1</formula>
      <formula>46.9</formula>
    </cfRule>
  </conditionalFormatting>
  <printOptions horizontalCentered="1" verticalCentered="1"/>
  <pageMargins left="0.39370078740157483" right="0.39370078740157483" top="0.59055118110236227" bottom="0.59055118110236227" header="0.51181102362204722" footer="0.51181102362204722"/>
  <pageSetup paperSize="9" scale="6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365"/>
  <sheetViews>
    <sheetView topLeftCell="K1" zoomScale="90" zoomScaleNormal="90" workbookViewId="0">
      <pane ySplit="5" topLeftCell="A6" activePane="bottomLeft" state="frozen"/>
      <selection pane="bottomLeft" activeCell="Z6" sqref="Z6"/>
    </sheetView>
  </sheetViews>
  <sheetFormatPr defaultRowHeight="15" x14ac:dyDescent="0.25"/>
  <cols>
    <col min="1" max="1" width="5.85546875" style="1248" bestFit="1" customWidth="1"/>
    <col min="2" max="2" width="11.85546875" style="2" bestFit="1" customWidth="1"/>
    <col min="3" max="3" width="15.85546875" style="2" bestFit="1" customWidth="1"/>
    <col min="4" max="4" width="6.85546875" style="2" bestFit="1" customWidth="1"/>
    <col min="5" max="5" width="11.85546875" style="2" bestFit="1" customWidth="1"/>
    <col min="6" max="6" width="15.85546875" style="2" bestFit="1" customWidth="1"/>
    <col min="7" max="7" width="5.140625" style="2" customWidth="1"/>
    <col min="8" max="8" width="11.7109375" style="2" bestFit="1" customWidth="1"/>
    <col min="9" max="9" width="15.85546875" style="2" bestFit="1" customWidth="1"/>
    <col min="10" max="10" width="5.85546875" style="2" bestFit="1" customWidth="1"/>
    <col min="11" max="11" width="11.85546875" style="2" bestFit="1" customWidth="1"/>
    <col min="12" max="12" width="15.85546875" style="2" bestFit="1" customWidth="1"/>
    <col min="13" max="13" width="5.85546875" style="2" bestFit="1" customWidth="1"/>
    <col min="14" max="14" width="11.85546875" style="2" bestFit="1" customWidth="1"/>
    <col min="15" max="15" width="15.85546875" style="2" bestFit="1" customWidth="1"/>
    <col min="17" max="17" width="13.28515625" bestFit="1" customWidth="1"/>
  </cols>
  <sheetData>
    <row r="1" spans="1:32" x14ac:dyDescent="0.25">
      <c r="A1" s="2466" t="s">
        <v>2874</v>
      </c>
      <c r="B1" s="2466"/>
      <c r="C1" s="2466"/>
      <c r="D1" s="2466"/>
      <c r="E1" s="2466"/>
      <c r="F1" s="2466"/>
      <c r="G1" s="2466"/>
      <c r="H1" s="2466"/>
      <c r="I1" s="2466"/>
      <c r="J1" s="2466"/>
      <c r="K1" s="2466"/>
      <c r="L1" s="2466"/>
      <c r="M1" s="2466"/>
      <c r="N1" s="2466"/>
      <c r="O1" s="2466"/>
      <c r="P1" s="2466"/>
      <c r="Q1" s="2466"/>
      <c r="R1" s="2466"/>
    </row>
    <row r="2" spans="1:32" ht="15.75" x14ac:dyDescent="0.25">
      <c r="A2" s="2465"/>
      <c r="B2" s="2465"/>
      <c r="C2" s="2465"/>
      <c r="D2" s="2465"/>
      <c r="E2" s="2465"/>
      <c r="F2" s="2465"/>
      <c r="G2" s="2465"/>
      <c r="H2" s="2465"/>
      <c r="I2" s="2465"/>
      <c r="J2" s="2465"/>
      <c r="K2" s="2465"/>
      <c r="L2" s="2465"/>
      <c r="M2" s="2465"/>
      <c r="N2" s="2465"/>
      <c r="O2" s="2465"/>
      <c r="P2" s="2465"/>
      <c r="Q2" s="2465"/>
      <c r="R2" s="2465"/>
      <c r="S2" s="2465"/>
      <c r="T2" s="2465"/>
      <c r="U2" s="2465"/>
      <c r="V2" s="2465"/>
      <c r="Y2" s="19"/>
      <c r="Z2" s="19"/>
      <c r="AA2" s="19"/>
      <c r="AB2" s="19"/>
      <c r="AC2" s="19"/>
      <c r="AD2" s="19"/>
      <c r="AE2" s="19"/>
      <c r="AF2" s="19"/>
    </row>
    <row r="4" spans="1:32" x14ac:dyDescent="0.25">
      <c r="A4" s="2473" t="s">
        <v>379</v>
      </c>
      <c r="B4" s="2473"/>
      <c r="C4" s="2473"/>
      <c r="D4" s="2470" t="s">
        <v>380</v>
      </c>
      <c r="E4" s="2471"/>
      <c r="F4" s="2472"/>
      <c r="G4" s="2470" t="s">
        <v>381</v>
      </c>
      <c r="H4" s="2471"/>
      <c r="I4" s="2472"/>
      <c r="J4" s="2470" t="s">
        <v>382</v>
      </c>
      <c r="K4" s="2471"/>
      <c r="L4" s="2472"/>
      <c r="M4" s="2470" t="s">
        <v>2883</v>
      </c>
      <c r="N4" s="2471"/>
      <c r="O4" s="2472"/>
      <c r="P4" s="2474" t="s">
        <v>438</v>
      </c>
      <c r="Q4" s="2475"/>
      <c r="R4" s="2475"/>
      <c r="S4" s="2475"/>
      <c r="T4" s="2475"/>
      <c r="U4" s="2475"/>
      <c r="V4" s="2475"/>
      <c r="W4" s="2475"/>
      <c r="X4" s="2475"/>
      <c r="Y4" s="2475"/>
      <c r="Z4" s="2475"/>
      <c r="AA4" s="2475"/>
      <c r="AB4" s="2475"/>
    </row>
    <row r="5" spans="1:32" ht="24" x14ac:dyDescent="0.25">
      <c r="A5" s="1623" t="s">
        <v>356</v>
      </c>
      <c r="B5" s="1624" t="s">
        <v>355</v>
      </c>
      <c r="C5" s="1625" t="s">
        <v>2884</v>
      </c>
      <c r="D5" s="1626" t="s">
        <v>356</v>
      </c>
      <c r="E5" s="1626" t="s">
        <v>355</v>
      </c>
      <c r="F5" s="1625" t="s">
        <v>2884</v>
      </c>
      <c r="G5" s="1626" t="s">
        <v>356</v>
      </c>
      <c r="H5" s="1626" t="s">
        <v>355</v>
      </c>
      <c r="I5" s="1625" t="s">
        <v>2884</v>
      </c>
      <c r="J5" s="1626" t="s">
        <v>356</v>
      </c>
      <c r="K5" s="1626" t="s">
        <v>355</v>
      </c>
      <c r="L5" s="1625" t="s">
        <v>2884</v>
      </c>
      <c r="M5" s="1626" t="s">
        <v>356</v>
      </c>
      <c r="N5" s="1626" t="s">
        <v>355</v>
      </c>
      <c r="O5" s="1625" t="s">
        <v>2884</v>
      </c>
    </row>
    <row r="6" spans="1:32" ht="24.95" customHeight="1" x14ac:dyDescent="0.25">
      <c r="A6" s="1621">
        <v>1</v>
      </c>
      <c r="B6" s="1617" t="s">
        <v>0</v>
      </c>
      <c r="C6" s="1617">
        <v>6.9</v>
      </c>
      <c r="D6" s="1613">
        <v>1</v>
      </c>
      <c r="E6" s="1611" t="s">
        <v>0</v>
      </c>
      <c r="F6" s="1614">
        <v>6.6</v>
      </c>
      <c r="G6" s="1620">
        <v>1</v>
      </c>
      <c r="H6" s="1611" t="s">
        <v>0</v>
      </c>
      <c r="I6" s="1614">
        <v>6.9</v>
      </c>
      <c r="J6" s="1620">
        <v>1</v>
      </c>
      <c r="K6" s="1611" t="s">
        <v>0</v>
      </c>
      <c r="L6" s="1614">
        <v>6.3</v>
      </c>
      <c r="M6" s="1924">
        <v>1</v>
      </c>
      <c r="N6" s="1611" t="s">
        <v>0</v>
      </c>
      <c r="O6" s="1614" t="s">
        <v>439</v>
      </c>
      <c r="Q6" s="2467" t="s">
        <v>2898</v>
      </c>
      <c r="R6" s="2468"/>
      <c r="S6" s="2468"/>
      <c r="T6" s="2468"/>
      <c r="U6" s="2468"/>
      <c r="V6" s="2469"/>
    </row>
    <row r="7" spans="1:32" ht="24.95" customHeight="1" thickBot="1" x14ac:dyDescent="0.3">
      <c r="A7" s="1621">
        <v>1</v>
      </c>
      <c r="B7" s="1617" t="s">
        <v>1</v>
      </c>
      <c r="C7" s="1617">
        <v>6.8</v>
      </c>
      <c r="D7" s="1613">
        <v>1</v>
      </c>
      <c r="E7" s="1611" t="s">
        <v>1</v>
      </c>
      <c r="F7" s="1614">
        <v>6</v>
      </c>
      <c r="G7" s="1620">
        <v>1</v>
      </c>
      <c r="H7" s="1611" t="s">
        <v>1</v>
      </c>
      <c r="I7" s="1614">
        <v>6.9</v>
      </c>
      <c r="J7" s="1620">
        <v>1</v>
      </c>
      <c r="K7" s="1611" t="s">
        <v>1</v>
      </c>
      <c r="L7" s="1614">
        <v>6.6</v>
      </c>
      <c r="M7" s="1924">
        <v>1</v>
      </c>
      <c r="N7" s="1611" t="s">
        <v>1</v>
      </c>
      <c r="O7" s="1614">
        <v>6.5</v>
      </c>
    </row>
    <row r="8" spans="1:32" ht="24.95" customHeight="1" x14ac:dyDescent="0.25">
      <c r="A8" s="1621">
        <v>2</v>
      </c>
      <c r="B8" s="1617" t="s">
        <v>2</v>
      </c>
      <c r="C8" s="1617">
        <v>6.9</v>
      </c>
      <c r="D8" s="1613">
        <v>2</v>
      </c>
      <c r="E8" s="1611" t="s">
        <v>7</v>
      </c>
      <c r="F8" s="1614">
        <v>7.4</v>
      </c>
      <c r="G8" s="1620" t="s">
        <v>390</v>
      </c>
      <c r="H8" s="1611" t="s">
        <v>3</v>
      </c>
      <c r="I8" s="1614">
        <v>7.2</v>
      </c>
      <c r="J8" s="1620" t="s">
        <v>390</v>
      </c>
      <c r="K8" s="1611" t="s">
        <v>3</v>
      </c>
      <c r="L8" s="1614">
        <v>7.8</v>
      </c>
      <c r="M8" s="1924">
        <v>2</v>
      </c>
      <c r="N8" s="1611" t="s">
        <v>3</v>
      </c>
      <c r="O8" s="1614" t="s">
        <v>439</v>
      </c>
      <c r="P8" s="5"/>
      <c r="Q8" s="27" t="s">
        <v>357</v>
      </c>
      <c r="R8" s="20">
        <v>2007</v>
      </c>
      <c r="S8" s="20">
        <v>2008</v>
      </c>
      <c r="T8" s="20">
        <v>2009</v>
      </c>
      <c r="U8" s="20">
        <v>2010</v>
      </c>
      <c r="V8" s="21">
        <v>2011</v>
      </c>
      <c r="W8" s="18"/>
    </row>
    <row r="9" spans="1:32" ht="24.95" customHeight="1" x14ac:dyDescent="0.25">
      <c r="A9" s="1621">
        <v>2</v>
      </c>
      <c r="B9" s="1617" t="s">
        <v>3</v>
      </c>
      <c r="C9" s="1617">
        <v>7.1</v>
      </c>
      <c r="D9" s="1613">
        <v>2</v>
      </c>
      <c r="E9" s="1611" t="s">
        <v>3</v>
      </c>
      <c r="F9" s="1614">
        <v>7.4</v>
      </c>
      <c r="G9" s="1620" t="s">
        <v>390</v>
      </c>
      <c r="H9" s="1611" t="s">
        <v>2</v>
      </c>
      <c r="I9" s="1615">
        <v>7.1</v>
      </c>
      <c r="J9" s="1620" t="s">
        <v>390</v>
      </c>
      <c r="K9" s="1611" t="s">
        <v>2</v>
      </c>
      <c r="L9" s="1614">
        <v>7.5</v>
      </c>
      <c r="M9" s="1924">
        <v>2</v>
      </c>
      <c r="N9" s="1611" t="s">
        <v>2</v>
      </c>
      <c r="O9" s="1614" t="s">
        <v>439</v>
      </c>
      <c r="P9" s="5"/>
      <c r="Q9" s="28" t="s">
        <v>440</v>
      </c>
      <c r="R9" s="26">
        <v>1</v>
      </c>
      <c r="S9" s="14">
        <v>2</v>
      </c>
      <c r="T9" s="14">
        <v>2</v>
      </c>
      <c r="U9" s="14">
        <v>2</v>
      </c>
      <c r="V9" s="22">
        <f>COUNTIF(C6:C7,"&gt;5")</f>
        <v>2</v>
      </c>
      <c r="W9" s="18"/>
    </row>
    <row r="10" spans="1:32" ht="24.95" customHeight="1" x14ac:dyDescent="0.25">
      <c r="A10" s="1621">
        <v>2</v>
      </c>
      <c r="B10" s="1617" t="s">
        <v>4</v>
      </c>
      <c r="C10" s="1617">
        <v>5.3</v>
      </c>
      <c r="D10" s="1613">
        <v>2</v>
      </c>
      <c r="E10" s="1611" t="s">
        <v>2</v>
      </c>
      <c r="F10" s="1614">
        <v>7</v>
      </c>
      <c r="G10" s="1620" t="s">
        <v>390</v>
      </c>
      <c r="H10" s="1611" t="s">
        <v>8</v>
      </c>
      <c r="I10" s="1614">
        <v>5</v>
      </c>
      <c r="J10" s="1620" t="s">
        <v>390</v>
      </c>
      <c r="K10" s="1611" t="s">
        <v>8</v>
      </c>
      <c r="L10" s="1614">
        <v>5.6</v>
      </c>
      <c r="M10" s="1924">
        <v>2</v>
      </c>
      <c r="N10" s="1611" t="s">
        <v>8</v>
      </c>
      <c r="O10" s="1614">
        <v>5.2</v>
      </c>
      <c r="P10" s="5"/>
      <c r="Q10" s="8" t="s">
        <v>441</v>
      </c>
      <c r="R10" s="26">
        <v>0</v>
      </c>
      <c r="S10" s="14">
        <v>0</v>
      </c>
      <c r="T10" s="14">
        <v>0</v>
      </c>
      <c r="U10" s="14">
        <v>0</v>
      </c>
      <c r="V10" s="22">
        <f>COUNTIF(C6:C7,"&lt;=5")</f>
        <v>0</v>
      </c>
      <c r="W10" s="2463" t="s">
        <v>358</v>
      </c>
      <c r="X10" s="2462"/>
    </row>
    <row r="11" spans="1:32" ht="24.95" customHeight="1" x14ac:dyDescent="0.25">
      <c r="A11" s="1621">
        <v>2</v>
      </c>
      <c r="B11" s="1617" t="s">
        <v>5</v>
      </c>
      <c r="C11" s="1617">
        <v>6.5</v>
      </c>
      <c r="D11" s="1613">
        <v>2</v>
      </c>
      <c r="E11" s="1611" t="s">
        <v>8</v>
      </c>
      <c r="F11" s="1614">
        <v>4.7</v>
      </c>
      <c r="G11" s="1620" t="s">
        <v>390</v>
      </c>
      <c r="H11" s="1611" t="s">
        <v>4</v>
      </c>
      <c r="I11" s="1614">
        <v>4.5</v>
      </c>
      <c r="J11" s="1620" t="s">
        <v>390</v>
      </c>
      <c r="K11" s="1611" t="s">
        <v>4</v>
      </c>
      <c r="L11" s="1614">
        <v>5.4</v>
      </c>
      <c r="M11" s="1924">
        <v>2</v>
      </c>
      <c r="N11" s="1611" t="s">
        <v>4</v>
      </c>
      <c r="O11" s="1614">
        <v>4.5</v>
      </c>
      <c r="P11" s="5"/>
      <c r="Q11" s="9"/>
      <c r="R11" s="14"/>
      <c r="S11" s="14"/>
      <c r="T11" s="14"/>
      <c r="U11" s="14"/>
      <c r="V11" s="23"/>
    </row>
    <row r="12" spans="1:32" ht="24.95" customHeight="1" thickBot="1" x14ac:dyDescent="0.3">
      <c r="A12" s="1621">
        <v>2</v>
      </c>
      <c r="B12" s="1617" t="s">
        <v>6</v>
      </c>
      <c r="C12" s="1617">
        <v>7.2</v>
      </c>
      <c r="D12" s="1613">
        <v>2</v>
      </c>
      <c r="E12" s="1611" t="s">
        <v>4</v>
      </c>
      <c r="F12" s="1614">
        <v>5.4</v>
      </c>
      <c r="G12" s="1620" t="s">
        <v>390</v>
      </c>
      <c r="H12" s="1611" t="s">
        <v>5</v>
      </c>
      <c r="I12" s="1614">
        <v>6.8</v>
      </c>
      <c r="J12" s="1620" t="s">
        <v>390</v>
      </c>
      <c r="K12" s="1611" t="s">
        <v>5</v>
      </c>
      <c r="L12" s="1614">
        <v>7.5</v>
      </c>
      <c r="M12" s="1924">
        <v>2</v>
      </c>
      <c r="N12" s="1611" t="s">
        <v>5</v>
      </c>
      <c r="O12" s="1614" t="s">
        <v>439</v>
      </c>
      <c r="P12" s="5"/>
      <c r="Q12" s="29" t="s">
        <v>358</v>
      </c>
      <c r="R12" s="24">
        <v>1</v>
      </c>
      <c r="S12" s="24">
        <v>2</v>
      </c>
      <c r="T12" s="24">
        <v>2</v>
      </c>
      <c r="U12" s="24">
        <v>2</v>
      </c>
      <c r="V12" s="25">
        <f>SUM(V9:V10)</f>
        <v>2</v>
      </c>
    </row>
    <row r="13" spans="1:32" ht="24.95" customHeight="1" x14ac:dyDescent="0.25">
      <c r="A13" s="1621">
        <v>2</v>
      </c>
      <c r="B13" s="1617" t="s">
        <v>7</v>
      </c>
      <c r="C13" s="1617">
        <v>7.5</v>
      </c>
      <c r="D13" s="1613">
        <v>2</v>
      </c>
      <c r="E13" s="1611" t="s">
        <v>5</v>
      </c>
      <c r="F13" s="1614">
        <v>6.7</v>
      </c>
      <c r="G13" s="1620" t="s">
        <v>390</v>
      </c>
      <c r="H13" s="1611" t="s">
        <v>9</v>
      </c>
      <c r="I13" s="1614">
        <v>5</v>
      </c>
      <c r="J13" s="1620" t="s">
        <v>390</v>
      </c>
      <c r="K13" s="1611" t="s">
        <v>9</v>
      </c>
      <c r="L13" s="1614">
        <v>5.8</v>
      </c>
      <c r="M13" s="1924">
        <v>2</v>
      </c>
      <c r="N13" s="1611" t="s">
        <v>9</v>
      </c>
      <c r="O13" s="1614">
        <v>4.9000000000000004</v>
      </c>
    </row>
    <row r="14" spans="1:32" ht="24.95" customHeight="1" thickBot="1" x14ac:dyDescent="0.3">
      <c r="A14" s="1621">
        <v>2</v>
      </c>
      <c r="B14" s="1617" t="s">
        <v>8</v>
      </c>
      <c r="C14" s="1617">
        <v>6.4</v>
      </c>
      <c r="D14" s="1613">
        <v>2</v>
      </c>
      <c r="E14" s="1611" t="s">
        <v>9</v>
      </c>
      <c r="F14" s="1614">
        <v>5.2</v>
      </c>
      <c r="G14" s="1620" t="s">
        <v>390</v>
      </c>
      <c r="H14" s="1611" t="s">
        <v>10</v>
      </c>
      <c r="I14" s="1614">
        <v>5</v>
      </c>
      <c r="J14" s="1620" t="s">
        <v>390</v>
      </c>
      <c r="K14" s="1611" t="s">
        <v>10</v>
      </c>
      <c r="L14" s="1614">
        <v>5.7</v>
      </c>
      <c r="M14" s="1924">
        <v>2</v>
      </c>
      <c r="N14" s="1611" t="s">
        <v>10</v>
      </c>
      <c r="O14" s="1614">
        <v>5.2</v>
      </c>
      <c r="Y14" s="2461" t="s">
        <v>383</v>
      </c>
      <c r="Z14" s="2461"/>
      <c r="AA14" s="2461"/>
      <c r="AB14" s="2461"/>
      <c r="AC14" s="2461"/>
      <c r="AD14" s="2461"/>
    </row>
    <row r="15" spans="1:32" ht="24.95" customHeight="1" x14ac:dyDescent="0.25">
      <c r="A15" s="1621">
        <v>2</v>
      </c>
      <c r="B15" s="1617" t="s">
        <v>9</v>
      </c>
      <c r="C15" s="1617">
        <v>5.6</v>
      </c>
      <c r="D15" s="1613">
        <v>2</v>
      </c>
      <c r="E15" s="1611" t="s">
        <v>10</v>
      </c>
      <c r="F15" s="1614">
        <v>5.2</v>
      </c>
      <c r="G15" s="1620" t="s">
        <v>390</v>
      </c>
      <c r="H15" s="1611" t="s">
        <v>11</v>
      </c>
      <c r="I15" s="1614">
        <v>6.1</v>
      </c>
      <c r="J15" s="1620" t="s">
        <v>390</v>
      </c>
      <c r="K15" s="1611" t="s">
        <v>11</v>
      </c>
      <c r="L15" s="1614">
        <v>6.5</v>
      </c>
      <c r="M15" s="1924">
        <v>2</v>
      </c>
      <c r="N15" s="1611" t="s">
        <v>11</v>
      </c>
      <c r="O15" s="1614">
        <v>5.8</v>
      </c>
      <c r="Q15" s="27" t="s">
        <v>357</v>
      </c>
      <c r="R15" s="3">
        <v>2007</v>
      </c>
      <c r="S15" s="3">
        <v>2008</v>
      </c>
      <c r="T15" s="3">
        <v>2009</v>
      </c>
      <c r="U15" s="3">
        <v>2010</v>
      </c>
      <c r="V15" s="3">
        <v>2011</v>
      </c>
      <c r="Y15" s="2461"/>
      <c r="Z15" s="2461"/>
      <c r="AA15" s="2461"/>
      <c r="AB15" s="2461"/>
      <c r="AC15" s="2461"/>
      <c r="AD15" s="2461"/>
    </row>
    <row r="16" spans="1:32" ht="24.95" customHeight="1" x14ac:dyDescent="0.25">
      <c r="A16" s="1621">
        <v>2</v>
      </c>
      <c r="B16" s="1617" t="s">
        <v>10</v>
      </c>
      <c r="C16" s="1617">
        <v>5.5</v>
      </c>
      <c r="D16" s="1613">
        <v>2</v>
      </c>
      <c r="E16" s="1611" t="s">
        <v>11</v>
      </c>
      <c r="F16" s="1614">
        <v>6.5</v>
      </c>
      <c r="G16" s="1620" t="s">
        <v>390</v>
      </c>
      <c r="H16" s="1611" t="s">
        <v>12</v>
      </c>
      <c r="I16" s="1614">
        <v>4.9000000000000004</v>
      </c>
      <c r="J16" s="1620" t="s">
        <v>390</v>
      </c>
      <c r="K16" s="1611" t="s">
        <v>12</v>
      </c>
      <c r="L16" s="1614">
        <v>4.3</v>
      </c>
      <c r="M16" s="1924">
        <v>2</v>
      </c>
      <c r="N16" s="1611" t="s">
        <v>12</v>
      </c>
      <c r="O16" s="1614">
        <v>3.6</v>
      </c>
      <c r="Q16" s="28" t="s">
        <v>440</v>
      </c>
      <c r="R16" s="12">
        <v>7</v>
      </c>
      <c r="S16" s="15">
        <v>12</v>
      </c>
      <c r="T16" s="15">
        <v>13</v>
      </c>
      <c r="U16" s="15">
        <v>18</v>
      </c>
      <c r="V16" s="10">
        <f>COUNTIF(C8:C27,"&gt;=5")</f>
        <v>19</v>
      </c>
      <c r="Y16" s="2461"/>
      <c r="Z16" s="2461"/>
      <c r="AA16" s="2461"/>
      <c r="AB16" s="2461"/>
      <c r="AC16" s="2461"/>
      <c r="AD16" s="2461"/>
    </row>
    <row r="17" spans="1:30" ht="24.95" customHeight="1" x14ac:dyDescent="0.25">
      <c r="A17" s="1621">
        <v>2</v>
      </c>
      <c r="B17" s="1617" t="s">
        <v>11</v>
      </c>
      <c r="C17" s="1617">
        <v>6.9</v>
      </c>
      <c r="D17" s="1613">
        <v>2</v>
      </c>
      <c r="E17" s="1611" t="s">
        <v>12</v>
      </c>
      <c r="F17" s="1614">
        <v>6.2</v>
      </c>
      <c r="G17" s="1620" t="s">
        <v>390</v>
      </c>
      <c r="H17" s="1611" t="s">
        <v>13</v>
      </c>
      <c r="I17" s="1614">
        <v>6.3</v>
      </c>
      <c r="J17" s="1620" t="s">
        <v>390</v>
      </c>
      <c r="K17" s="1611" t="s">
        <v>13</v>
      </c>
      <c r="L17" s="1614">
        <v>4.9000000000000004</v>
      </c>
      <c r="M17" s="1924">
        <v>2</v>
      </c>
      <c r="N17" s="1611" t="s">
        <v>13</v>
      </c>
      <c r="O17" s="1614">
        <v>4.2</v>
      </c>
      <c r="Q17" s="8" t="s">
        <v>441</v>
      </c>
      <c r="R17" s="13">
        <v>9</v>
      </c>
      <c r="S17" s="15">
        <v>7</v>
      </c>
      <c r="T17" s="15">
        <v>6</v>
      </c>
      <c r="U17" s="15">
        <v>2</v>
      </c>
      <c r="V17" s="10">
        <f>COUNTIF(C8:C27,"&lt;5")</f>
        <v>1</v>
      </c>
      <c r="W17" s="2462" t="s">
        <v>359</v>
      </c>
      <c r="X17" s="2462"/>
      <c r="Y17" s="2461"/>
      <c r="Z17" s="2461"/>
      <c r="AA17" s="2461"/>
      <c r="AB17" s="2461"/>
      <c r="AC17" s="2461"/>
      <c r="AD17" s="2461"/>
    </row>
    <row r="18" spans="1:30" ht="24.95" customHeight="1" x14ac:dyDescent="0.25">
      <c r="A18" s="1621">
        <v>2</v>
      </c>
      <c r="B18" s="1617" t="s">
        <v>12</v>
      </c>
      <c r="C18" s="1617">
        <v>6</v>
      </c>
      <c r="D18" s="1613">
        <v>2</v>
      </c>
      <c r="E18" s="1611" t="s">
        <v>13</v>
      </c>
      <c r="F18" s="1614">
        <v>6.3</v>
      </c>
      <c r="G18" s="1620" t="s">
        <v>390</v>
      </c>
      <c r="H18" s="1611" t="s">
        <v>14</v>
      </c>
      <c r="I18" s="1614">
        <v>4</v>
      </c>
      <c r="J18" s="1620" t="s">
        <v>390</v>
      </c>
      <c r="K18" s="1611" t="s">
        <v>14</v>
      </c>
      <c r="L18" s="1614">
        <v>2.5</v>
      </c>
      <c r="M18" s="1924">
        <v>2</v>
      </c>
      <c r="N18" s="1611" t="s">
        <v>14</v>
      </c>
      <c r="O18" s="1614">
        <v>2.7</v>
      </c>
      <c r="Q18" s="9"/>
      <c r="R18" s="15"/>
      <c r="S18" s="15"/>
      <c r="T18" s="15"/>
      <c r="U18" s="15"/>
      <c r="V18" s="15"/>
      <c r="Y18" s="2461"/>
      <c r="Z18" s="2461"/>
      <c r="AA18" s="2461"/>
      <c r="AB18" s="2461"/>
      <c r="AC18" s="2461"/>
      <c r="AD18" s="2461"/>
    </row>
    <row r="19" spans="1:30" ht="24.95" customHeight="1" thickBot="1" x14ac:dyDescent="0.3">
      <c r="A19" s="1621">
        <v>2</v>
      </c>
      <c r="B19" s="1617" t="s">
        <v>13</v>
      </c>
      <c r="C19" s="1617">
        <v>5.5</v>
      </c>
      <c r="D19" s="1613">
        <v>2</v>
      </c>
      <c r="E19" s="1611" t="s">
        <v>14</v>
      </c>
      <c r="F19" s="1614">
        <v>4.5</v>
      </c>
      <c r="G19" s="1620" t="s">
        <v>390</v>
      </c>
      <c r="H19" s="1611" t="s">
        <v>15</v>
      </c>
      <c r="I19" s="1614">
        <v>4.7</v>
      </c>
      <c r="J19" s="1620" t="s">
        <v>390</v>
      </c>
      <c r="K19" s="1611" t="s">
        <v>15</v>
      </c>
      <c r="L19" s="1614">
        <v>4.3</v>
      </c>
      <c r="M19" s="1924">
        <v>2</v>
      </c>
      <c r="N19" s="1611" t="s">
        <v>15</v>
      </c>
      <c r="O19" s="1614">
        <v>4.5</v>
      </c>
      <c r="Q19" s="29" t="s">
        <v>359</v>
      </c>
      <c r="R19" s="15">
        <v>16</v>
      </c>
      <c r="S19" s="15">
        <v>19</v>
      </c>
      <c r="T19" s="15">
        <v>19</v>
      </c>
      <c r="U19" s="15">
        <v>20</v>
      </c>
      <c r="V19" s="15">
        <f>SUM(V16:V17)</f>
        <v>20</v>
      </c>
      <c r="Y19" s="2461"/>
      <c r="Z19" s="2461"/>
      <c r="AA19" s="2461"/>
      <c r="AB19" s="2461"/>
      <c r="AC19" s="2461"/>
      <c r="AD19" s="2461"/>
    </row>
    <row r="20" spans="1:30" ht="24.95" customHeight="1" x14ac:dyDescent="0.25">
      <c r="A20" s="1621">
        <v>2</v>
      </c>
      <c r="B20" s="1617" t="s">
        <v>14</v>
      </c>
      <c r="C20" s="1617">
        <v>4</v>
      </c>
      <c r="D20" s="1613">
        <v>2</v>
      </c>
      <c r="E20" s="1611" t="s">
        <v>15</v>
      </c>
      <c r="F20" s="1614">
        <v>5.9</v>
      </c>
      <c r="G20" s="1620" t="s">
        <v>390</v>
      </c>
      <c r="H20" s="1611" t="s">
        <v>16</v>
      </c>
      <c r="I20" s="1614">
        <v>5.0999999999999996</v>
      </c>
      <c r="J20" s="1620" t="s">
        <v>390</v>
      </c>
      <c r="K20" s="1611" t="s">
        <v>16</v>
      </c>
      <c r="L20" s="1614">
        <v>4.5</v>
      </c>
      <c r="M20" s="1924">
        <v>2</v>
      </c>
      <c r="N20" s="1611" t="s">
        <v>16</v>
      </c>
      <c r="O20" s="1614">
        <v>4.9000000000000004</v>
      </c>
    </row>
    <row r="21" spans="1:30" ht="24.95" customHeight="1" thickBot="1" x14ac:dyDescent="0.3">
      <c r="A21" s="1621">
        <v>2</v>
      </c>
      <c r="B21" s="1617" t="s">
        <v>15</v>
      </c>
      <c r="C21" s="1617">
        <v>5.8</v>
      </c>
      <c r="D21" s="1613">
        <v>2</v>
      </c>
      <c r="E21" s="1611" t="s">
        <v>16</v>
      </c>
      <c r="F21" s="1614">
        <v>5.7</v>
      </c>
      <c r="G21" s="1620" t="s">
        <v>390</v>
      </c>
      <c r="H21" s="1611" t="s">
        <v>17</v>
      </c>
      <c r="I21" s="1614">
        <v>4.5</v>
      </c>
      <c r="J21" s="1620" t="s">
        <v>390</v>
      </c>
      <c r="K21" s="1611" t="s">
        <v>17</v>
      </c>
      <c r="L21" s="1614">
        <v>3.5</v>
      </c>
      <c r="M21" s="1924">
        <v>2</v>
      </c>
      <c r="N21" s="1611" t="s">
        <v>17</v>
      </c>
      <c r="O21" s="1614">
        <v>4.3</v>
      </c>
      <c r="Y21" s="2461" t="s">
        <v>383</v>
      </c>
      <c r="Z21" s="2461"/>
      <c r="AA21" s="2461"/>
      <c r="AB21" s="2461"/>
      <c r="AC21" s="2461"/>
      <c r="AD21" s="2461"/>
    </row>
    <row r="22" spans="1:30" ht="24.95" customHeight="1" x14ac:dyDescent="0.25">
      <c r="A22" s="1621">
        <v>2</v>
      </c>
      <c r="B22" s="1617" t="s">
        <v>16</v>
      </c>
      <c r="C22" s="1617">
        <v>5.8</v>
      </c>
      <c r="D22" s="1613">
        <v>2</v>
      </c>
      <c r="E22" s="1611" t="s">
        <v>17</v>
      </c>
      <c r="F22" s="1614">
        <v>5.4</v>
      </c>
      <c r="G22" s="1620" t="s">
        <v>390</v>
      </c>
      <c r="H22" s="1611" t="s">
        <v>18</v>
      </c>
      <c r="I22" s="1614">
        <v>4.5999999999999996</v>
      </c>
      <c r="J22" s="1620" t="s">
        <v>390</v>
      </c>
      <c r="K22" s="1611" t="s">
        <v>18</v>
      </c>
      <c r="L22" s="1614">
        <v>4.4000000000000004</v>
      </c>
      <c r="M22" s="1924">
        <v>2</v>
      </c>
      <c r="N22" s="1611" t="s">
        <v>18</v>
      </c>
      <c r="O22" s="1614">
        <v>4.4000000000000004</v>
      </c>
      <c r="Q22" s="27" t="s">
        <v>357</v>
      </c>
      <c r="R22" s="3">
        <v>2007</v>
      </c>
      <c r="S22" s="3">
        <v>2008</v>
      </c>
      <c r="T22" s="3">
        <v>2009</v>
      </c>
      <c r="U22" s="3">
        <v>2010</v>
      </c>
      <c r="V22" s="3">
        <v>2011</v>
      </c>
      <c r="Y22" s="2461"/>
      <c r="Z22" s="2461"/>
      <c r="AA22" s="2461"/>
      <c r="AB22" s="2461"/>
      <c r="AC22" s="2461"/>
      <c r="AD22" s="2461"/>
    </row>
    <row r="23" spans="1:30" ht="24.95" customHeight="1" x14ac:dyDescent="0.25">
      <c r="A23" s="1621">
        <v>2</v>
      </c>
      <c r="B23" s="1617" t="s">
        <v>17</v>
      </c>
      <c r="C23" s="1617">
        <v>5.4</v>
      </c>
      <c r="D23" s="1613">
        <v>2</v>
      </c>
      <c r="E23" s="1611" t="s">
        <v>18</v>
      </c>
      <c r="F23" s="1614">
        <v>5.5</v>
      </c>
      <c r="G23" s="1620" t="s">
        <v>390</v>
      </c>
      <c r="H23" s="1611" t="s">
        <v>19</v>
      </c>
      <c r="I23" s="1614">
        <v>6.6</v>
      </c>
      <c r="J23" s="1620" t="s">
        <v>390</v>
      </c>
      <c r="K23" s="1611" t="s">
        <v>19</v>
      </c>
      <c r="L23" s="1614">
        <v>6.9</v>
      </c>
      <c r="M23" s="1924">
        <v>2</v>
      </c>
      <c r="N23" s="1611" t="s">
        <v>19</v>
      </c>
      <c r="O23" s="1614">
        <v>6.7</v>
      </c>
      <c r="Q23" s="28" t="s">
        <v>440</v>
      </c>
      <c r="R23" s="12">
        <v>25</v>
      </c>
      <c r="S23" s="15">
        <v>25</v>
      </c>
      <c r="T23" s="15">
        <v>24</v>
      </c>
      <c r="U23" s="15">
        <v>24</v>
      </c>
      <c r="V23" s="10">
        <f>COUNTIF(C28:C57,"&gt;=5")</f>
        <v>25</v>
      </c>
      <c r="Y23" s="2461"/>
      <c r="Z23" s="2461"/>
      <c r="AA23" s="2461"/>
      <c r="AB23" s="2461"/>
      <c r="AC23" s="2461"/>
      <c r="AD23" s="2461"/>
    </row>
    <row r="24" spans="1:30" ht="24.95" customHeight="1" x14ac:dyDescent="0.25">
      <c r="A24" s="1621">
        <v>2</v>
      </c>
      <c r="B24" s="1617" t="s">
        <v>18</v>
      </c>
      <c r="C24" s="1617">
        <v>5.4</v>
      </c>
      <c r="D24" s="1613">
        <v>2</v>
      </c>
      <c r="E24" s="1611" t="s">
        <v>19</v>
      </c>
      <c r="F24" s="1614">
        <v>6.9</v>
      </c>
      <c r="G24" s="1620" t="s">
        <v>390</v>
      </c>
      <c r="H24" s="1611" t="s">
        <v>20</v>
      </c>
      <c r="I24" s="1614">
        <v>6.6</v>
      </c>
      <c r="J24" s="1620" t="s">
        <v>390</v>
      </c>
      <c r="K24" s="1611" t="s">
        <v>20</v>
      </c>
      <c r="L24" s="1614">
        <v>6.4</v>
      </c>
      <c r="M24" s="1924">
        <v>2</v>
      </c>
      <c r="N24" s="1611" t="s">
        <v>20</v>
      </c>
      <c r="O24" s="1614">
        <v>5.7</v>
      </c>
      <c r="Q24" s="8" t="s">
        <v>441</v>
      </c>
      <c r="R24" s="13">
        <v>5</v>
      </c>
      <c r="S24" s="15">
        <v>5</v>
      </c>
      <c r="T24" s="15">
        <v>6</v>
      </c>
      <c r="U24" s="15">
        <v>6</v>
      </c>
      <c r="V24" s="10">
        <f>COUNTIF(C28:C57,"&lt;5")</f>
        <v>5</v>
      </c>
      <c r="W24" s="2462" t="s">
        <v>360</v>
      </c>
      <c r="X24" s="2462"/>
      <c r="Y24" s="2461"/>
      <c r="Z24" s="2461"/>
      <c r="AA24" s="2461"/>
      <c r="AB24" s="2461"/>
      <c r="AC24" s="2461"/>
      <c r="AD24" s="2461"/>
    </row>
    <row r="25" spans="1:30" ht="24.95" customHeight="1" x14ac:dyDescent="0.25">
      <c r="A25" s="1621">
        <v>2</v>
      </c>
      <c r="B25" s="1617" t="s">
        <v>19</v>
      </c>
      <c r="C25" s="1617">
        <v>6.8</v>
      </c>
      <c r="D25" s="1613">
        <v>2</v>
      </c>
      <c r="E25" s="1611" t="s">
        <v>20</v>
      </c>
      <c r="F25" s="1614">
        <v>6.7</v>
      </c>
      <c r="G25" s="1620" t="s">
        <v>390</v>
      </c>
      <c r="H25" s="1611" t="s">
        <v>6</v>
      </c>
      <c r="I25" s="1614">
        <v>7.3</v>
      </c>
      <c r="J25" s="1620" t="s">
        <v>390</v>
      </c>
      <c r="K25" s="1611" t="s">
        <v>6</v>
      </c>
      <c r="L25" s="1614">
        <v>7.8</v>
      </c>
      <c r="M25" s="1924">
        <v>2</v>
      </c>
      <c r="N25" s="1611" t="s">
        <v>6</v>
      </c>
      <c r="O25" s="1614">
        <v>7.3</v>
      </c>
      <c r="Q25" s="9"/>
      <c r="R25" s="15"/>
      <c r="S25" s="15"/>
      <c r="T25" s="15"/>
      <c r="U25" s="15"/>
      <c r="V25" s="15"/>
      <c r="Y25" s="2461"/>
      <c r="Z25" s="2461"/>
      <c r="AA25" s="2461"/>
      <c r="AB25" s="2461"/>
      <c r="AC25" s="2461"/>
      <c r="AD25" s="2461"/>
    </row>
    <row r="26" spans="1:30" ht="24.95" customHeight="1" thickBot="1" x14ac:dyDescent="0.3">
      <c r="A26" s="1621">
        <v>2</v>
      </c>
      <c r="B26" s="1617" t="s">
        <v>20</v>
      </c>
      <c r="C26" s="1617">
        <v>6.5</v>
      </c>
      <c r="D26" s="1613">
        <v>2</v>
      </c>
      <c r="E26" s="1611" t="s">
        <v>6</v>
      </c>
      <c r="F26" s="1614">
        <v>7.2</v>
      </c>
      <c r="G26" s="1620" t="s">
        <v>390</v>
      </c>
      <c r="H26" s="1611" t="s">
        <v>21</v>
      </c>
      <c r="I26" s="1614">
        <v>7.3</v>
      </c>
      <c r="J26" s="1620" t="s">
        <v>390</v>
      </c>
      <c r="K26" s="1611" t="s">
        <v>21</v>
      </c>
      <c r="L26" s="1614">
        <v>7.3</v>
      </c>
      <c r="M26" s="1924">
        <v>2</v>
      </c>
      <c r="N26" s="1611" t="s">
        <v>21</v>
      </c>
      <c r="O26" s="1614">
        <v>7.1</v>
      </c>
      <c r="Q26" s="29" t="s">
        <v>360</v>
      </c>
      <c r="R26" s="15">
        <v>30</v>
      </c>
      <c r="S26" s="15">
        <v>30</v>
      </c>
      <c r="T26" s="15">
        <v>30</v>
      </c>
      <c r="U26" s="15">
        <v>30</v>
      </c>
      <c r="V26" s="15">
        <f>SUM(V23:V24)</f>
        <v>30</v>
      </c>
      <c r="Y26" s="2461"/>
      <c r="Z26" s="2461"/>
      <c r="AA26" s="2461"/>
      <c r="AB26" s="2461"/>
      <c r="AC26" s="2461"/>
      <c r="AD26" s="2461"/>
    </row>
    <row r="27" spans="1:30" ht="24.95" customHeight="1" x14ac:dyDescent="0.25">
      <c r="A27" s="1621">
        <v>2</v>
      </c>
      <c r="B27" s="1617" t="s">
        <v>21</v>
      </c>
      <c r="C27" s="1617">
        <v>7.5</v>
      </c>
      <c r="D27" s="1613">
        <v>2</v>
      </c>
      <c r="E27" s="1611" t="s">
        <v>21</v>
      </c>
      <c r="F27" s="1614">
        <v>7.6</v>
      </c>
      <c r="G27" s="1620" t="s">
        <v>391</v>
      </c>
      <c r="H27" s="1611" t="s">
        <v>24</v>
      </c>
      <c r="I27" s="1614">
        <v>7.9</v>
      </c>
      <c r="J27" s="1620" t="s">
        <v>391</v>
      </c>
      <c r="K27" s="1611" t="s">
        <v>24</v>
      </c>
      <c r="L27" s="1614">
        <v>7.8</v>
      </c>
      <c r="M27" s="1924">
        <v>3</v>
      </c>
      <c r="N27" s="1611" t="s">
        <v>24</v>
      </c>
      <c r="O27" s="1614">
        <v>8</v>
      </c>
    </row>
    <row r="28" spans="1:30" ht="24.95" customHeight="1" thickBot="1" x14ac:dyDescent="0.3">
      <c r="A28" s="1621">
        <v>3</v>
      </c>
      <c r="B28" s="1617" t="s">
        <v>22</v>
      </c>
      <c r="C28" s="1617">
        <v>8.9</v>
      </c>
      <c r="D28" s="1613">
        <v>3</v>
      </c>
      <c r="E28" s="1611" t="s">
        <v>24</v>
      </c>
      <c r="F28" s="1614">
        <v>6.9</v>
      </c>
      <c r="G28" s="1620" t="s">
        <v>391</v>
      </c>
      <c r="H28" s="1611" t="s">
        <v>25</v>
      </c>
      <c r="I28" s="1614">
        <v>1.5</v>
      </c>
      <c r="J28" s="1620" t="s">
        <v>391</v>
      </c>
      <c r="K28" s="1611" t="s">
        <v>25</v>
      </c>
      <c r="L28" s="1614">
        <v>2.8</v>
      </c>
      <c r="M28" s="1924">
        <v>3</v>
      </c>
      <c r="N28" s="1611" t="s">
        <v>25</v>
      </c>
      <c r="O28" s="1614">
        <v>2.5</v>
      </c>
      <c r="Y28" s="2461" t="s">
        <v>383</v>
      </c>
      <c r="Z28" s="2461"/>
      <c r="AA28" s="2461"/>
      <c r="AB28" s="2461"/>
      <c r="AC28" s="2461"/>
      <c r="AD28" s="2461"/>
    </row>
    <row r="29" spans="1:30" ht="24.95" customHeight="1" x14ac:dyDescent="0.25">
      <c r="A29" s="1621">
        <v>3</v>
      </c>
      <c r="B29" s="1617" t="s">
        <v>23</v>
      </c>
      <c r="C29" s="1617">
        <v>7.4</v>
      </c>
      <c r="D29" s="1613">
        <v>3</v>
      </c>
      <c r="E29" s="1611" t="s">
        <v>25</v>
      </c>
      <c r="F29" s="1614">
        <v>1.4</v>
      </c>
      <c r="G29" s="1620" t="s">
        <v>391</v>
      </c>
      <c r="H29" s="1611" t="s">
        <v>50</v>
      </c>
      <c r="I29" s="1614">
        <v>1.6</v>
      </c>
      <c r="J29" s="1620" t="s">
        <v>391</v>
      </c>
      <c r="K29" s="1611" t="s">
        <v>50</v>
      </c>
      <c r="L29" s="1614">
        <v>0.5</v>
      </c>
      <c r="M29" s="1924">
        <v>3</v>
      </c>
      <c r="N29" s="1611" t="s">
        <v>50</v>
      </c>
      <c r="O29" s="1614">
        <v>0.5</v>
      </c>
      <c r="Q29" s="27" t="s">
        <v>357</v>
      </c>
      <c r="R29" s="3">
        <v>2007</v>
      </c>
      <c r="S29" s="3">
        <v>2008</v>
      </c>
      <c r="T29" s="3">
        <v>2009</v>
      </c>
      <c r="U29" s="3">
        <v>2010</v>
      </c>
      <c r="V29" s="3">
        <v>2011</v>
      </c>
      <c r="Y29" s="2461"/>
      <c r="Z29" s="2461"/>
      <c r="AA29" s="2461"/>
      <c r="AB29" s="2461"/>
      <c r="AC29" s="2461"/>
      <c r="AD29" s="2461"/>
    </row>
    <row r="30" spans="1:30" ht="24.95" customHeight="1" x14ac:dyDescent="0.25">
      <c r="A30" s="1621">
        <v>3</v>
      </c>
      <c r="B30" s="1617" t="s">
        <v>24</v>
      </c>
      <c r="C30" s="1617">
        <v>8</v>
      </c>
      <c r="D30" s="1613">
        <v>3</v>
      </c>
      <c r="E30" s="1611" t="s">
        <v>50</v>
      </c>
      <c r="F30" s="1614">
        <v>1.9</v>
      </c>
      <c r="G30" s="1620" t="s">
        <v>391</v>
      </c>
      <c r="H30" s="1611" t="s">
        <v>51</v>
      </c>
      <c r="I30" s="1614">
        <v>1.7</v>
      </c>
      <c r="J30" s="1620" t="s">
        <v>391</v>
      </c>
      <c r="K30" s="1611" t="s">
        <v>51</v>
      </c>
      <c r="L30" s="1614">
        <v>1.1000000000000001</v>
      </c>
      <c r="M30" s="1924">
        <v>3</v>
      </c>
      <c r="N30" s="1611" t="s">
        <v>51</v>
      </c>
      <c r="O30" s="1614">
        <v>4.2</v>
      </c>
      <c r="Q30" s="28" t="s">
        <v>440</v>
      </c>
      <c r="R30" s="12">
        <v>4</v>
      </c>
      <c r="S30" s="16">
        <v>4</v>
      </c>
      <c r="T30" s="16">
        <v>4</v>
      </c>
      <c r="U30" s="16">
        <v>4</v>
      </c>
      <c r="V30" s="10">
        <f>COUNTIF(C58:C63,"&gt;=5")</f>
        <v>5</v>
      </c>
      <c r="Y30" s="2461"/>
      <c r="Z30" s="2461"/>
      <c r="AA30" s="2461"/>
      <c r="AB30" s="2461"/>
      <c r="AC30" s="2461"/>
      <c r="AD30" s="2461"/>
    </row>
    <row r="31" spans="1:30" ht="24.95" customHeight="1" x14ac:dyDescent="0.25">
      <c r="A31" s="1621">
        <v>3</v>
      </c>
      <c r="B31" s="1617" t="s">
        <v>25</v>
      </c>
      <c r="C31" s="1617">
        <v>2.4</v>
      </c>
      <c r="D31" s="1613">
        <v>3</v>
      </c>
      <c r="E31" s="1611" t="s">
        <v>51</v>
      </c>
      <c r="F31" s="1614">
        <v>1.9</v>
      </c>
      <c r="G31" s="1620" t="s">
        <v>391</v>
      </c>
      <c r="H31" s="1611" t="s">
        <v>26</v>
      </c>
      <c r="I31" s="1614">
        <v>7.2</v>
      </c>
      <c r="J31" s="1620" t="s">
        <v>391</v>
      </c>
      <c r="K31" s="1611" t="s">
        <v>26</v>
      </c>
      <c r="L31" s="1614">
        <v>8.1</v>
      </c>
      <c r="M31" s="1924">
        <v>3</v>
      </c>
      <c r="N31" s="1611" t="s">
        <v>26</v>
      </c>
      <c r="O31" s="1614">
        <v>7.8</v>
      </c>
      <c r="Q31" s="8" t="s">
        <v>441</v>
      </c>
      <c r="R31" s="13">
        <v>0</v>
      </c>
      <c r="S31" s="16">
        <v>0</v>
      </c>
      <c r="T31" s="16">
        <v>0</v>
      </c>
      <c r="U31" s="16">
        <v>0</v>
      </c>
      <c r="V31" s="10">
        <f>COUNTIF(C58:C63,"&lt;5")</f>
        <v>1</v>
      </c>
      <c r="W31" s="2462" t="s">
        <v>361</v>
      </c>
      <c r="X31" s="2462"/>
      <c r="Y31" s="2461"/>
      <c r="Z31" s="2461"/>
      <c r="AA31" s="2461"/>
      <c r="AB31" s="2461"/>
      <c r="AC31" s="2461"/>
      <c r="AD31" s="2461"/>
    </row>
    <row r="32" spans="1:30" ht="24.95" customHeight="1" x14ac:dyDescent="0.25">
      <c r="A32" s="1621">
        <v>3</v>
      </c>
      <c r="B32" s="1617" t="s">
        <v>26</v>
      </c>
      <c r="C32" s="1617">
        <v>8.4</v>
      </c>
      <c r="D32" s="1613">
        <v>3</v>
      </c>
      <c r="E32" s="1611" t="s">
        <v>26</v>
      </c>
      <c r="F32" s="1614">
        <v>8</v>
      </c>
      <c r="G32" s="1620" t="s">
        <v>391</v>
      </c>
      <c r="H32" s="1611" t="s">
        <v>27</v>
      </c>
      <c r="I32" s="1614">
        <v>6.7</v>
      </c>
      <c r="J32" s="1620" t="s">
        <v>391</v>
      </c>
      <c r="K32" s="1611" t="s">
        <v>27</v>
      </c>
      <c r="L32" s="1614">
        <v>7.4</v>
      </c>
      <c r="M32" s="1924">
        <v>3</v>
      </c>
      <c r="N32" s="1611" t="s">
        <v>27</v>
      </c>
      <c r="O32" s="1614">
        <v>7.1</v>
      </c>
      <c r="Q32" s="9"/>
      <c r="R32" s="16"/>
      <c r="S32" s="16"/>
      <c r="T32" s="16"/>
      <c r="U32" s="16"/>
      <c r="V32" s="16"/>
      <c r="Y32" s="2461"/>
      <c r="Z32" s="2461"/>
      <c r="AA32" s="2461"/>
      <c r="AB32" s="2461"/>
      <c r="AC32" s="2461"/>
      <c r="AD32" s="2461"/>
    </row>
    <row r="33" spans="1:30" ht="24.95" customHeight="1" thickBot="1" x14ac:dyDescent="0.3">
      <c r="A33" s="1621">
        <v>3</v>
      </c>
      <c r="B33" s="1617" t="s">
        <v>27</v>
      </c>
      <c r="C33" s="1617">
        <v>7.5</v>
      </c>
      <c r="D33" s="1613">
        <v>3</v>
      </c>
      <c r="E33" s="1611" t="s">
        <v>27</v>
      </c>
      <c r="F33" s="1614">
        <v>7.3</v>
      </c>
      <c r="G33" s="1620" t="s">
        <v>391</v>
      </c>
      <c r="H33" s="1611" t="s">
        <v>28</v>
      </c>
      <c r="I33" s="1614">
        <v>8.1</v>
      </c>
      <c r="J33" s="1620" t="s">
        <v>391</v>
      </c>
      <c r="K33" s="1611" t="s">
        <v>28</v>
      </c>
      <c r="L33" s="1614">
        <v>8</v>
      </c>
      <c r="M33" s="1924">
        <v>3</v>
      </c>
      <c r="N33" s="1611" t="s">
        <v>28</v>
      </c>
      <c r="O33" s="1614">
        <v>8</v>
      </c>
      <c r="Q33" s="29" t="s">
        <v>361</v>
      </c>
      <c r="R33" s="16">
        <v>4</v>
      </c>
      <c r="S33" s="16">
        <v>4</v>
      </c>
      <c r="T33" s="16">
        <v>4</v>
      </c>
      <c r="U33" s="16">
        <v>4</v>
      </c>
      <c r="V33" s="16">
        <f>SUM(V30:V31)</f>
        <v>6</v>
      </c>
      <c r="Y33" s="2461"/>
      <c r="Z33" s="2461"/>
      <c r="AA33" s="2461"/>
      <c r="AB33" s="2461"/>
      <c r="AC33" s="2461"/>
      <c r="AD33" s="2461"/>
    </row>
    <row r="34" spans="1:30" ht="24.95" customHeight="1" x14ac:dyDescent="0.25">
      <c r="A34" s="1621">
        <v>3</v>
      </c>
      <c r="B34" s="1617" t="s">
        <v>28</v>
      </c>
      <c r="C34" s="1617">
        <v>8.1</v>
      </c>
      <c r="D34" s="1613">
        <v>3</v>
      </c>
      <c r="E34" s="1611" t="s">
        <v>28</v>
      </c>
      <c r="F34" s="1614">
        <v>7.9</v>
      </c>
      <c r="G34" s="1620" t="s">
        <v>391</v>
      </c>
      <c r="H34" s="1611" t="s">
        <v>29</v>
      </c>
      <c r="I34" s="1614">
        <v>6.9</v>
      </c>
      <c r="J34" s="1620" t="s">
        <v>391</v>
      </c>
      <c r="K34" s="1611" t="s">
        <v>29</v>
      </c>
      <c r="L34" s="1614">
        <v>7.1</v>
      </c>
      <c r="M34" s="1924">
        <v>3</v>
      </c>
      <c r="N34" s="1611" t="s">
        <v>29</v>
      </c>
      <c r="O34" s="1614">
        <v>7.3</v>
      </c>
    </row>
    <row r="35" spans="1:30" ht="24.95" customHeight="1" thickBot="1" x14ac:dyDescent="0.3">
      <c r="A35" s="1621">
        <v>3</v>
      </c>
      <c r="B35" s="1617" t="s">
        <v>29</v>
      </c>
      <c r="C35" s="1617">
        <v>7.2</v>
      </c>
      <c r="D35" s="1613">
        <v>3</v>
      </c>
      <c r="E35" s="1611" t="s">
        <v>29</v>
      </c>
      <c r="F35" s="1614">
        <v>6.4</v>
      </c>
      <c r="G35" s="1620" t="s">
        <v>391</v>
      </c>
      <c r="H35" s="1611" t="s">
        <v>33</v>
      </c>
      <c r="I35" s="1614">
        <v>7.9</v>
      </c>
      <c r="J35" s="1620" t="s">
        <v>391</v>
      </c>
      <c r="K35" s="1611" t="s">
        <v>33</v>
      </c>
      <c r="L35" s="1614">
        <v>7.9</v>
      </c>
      <c r="M35" s="1924">
        <v>3</v>
      </c>
      <c r="N35" s="1611" t="s">
        <v>33</v>
      </c>
      <c r="O35" s="1614">
        <v>8</v>
      </c>
      <c r="Y35" s="2461" t="s">
        <v>383</v>
      </c>
      <c r="Z35" s="2461"/>
      <c r="AA35" s="2461"/>
      <c r="AB35" s="2461"/>
      <c r="AC35" s="2461"/>
      <c r="AD35" s="2461"/>
    </row>
    <row r="36" spans="1:30" ht="24.95" customHeight="1" x14ac:dyDescent="0.25">
      <c r="A36" s="1621">
        <v>3</v>
      </c>
      <c r="B36" s="1617" t="s">
        <v>30</v>
      </c>
      <c r="C36" s="1617">
        <v>8.6999999999999993</v>
      </c>
      <c r="D36" s="1613">
        <v>3</v>
      </c>
      <c r="E36" s="1611" t="s">
        <v>33</v>
      </c>
      <c r="F36" s="1614">
        <v>8</v>
      </c>
      <c r="G36" s="1620" t="s">
        <v>391</v>
      </c>
      <c r="H36" s="1611" t="s">
        <v>39</v>
      </c>
      <c r="I36" s="1614">
        <v>7.2</v>
      </c>
      <c r="J36" s="1620" t="s">
        <v>391</v>
      </c>
      <c r="K36" s="1611" t="s">
        <v>39</v>
      </c>
      <c r="L36" s="1614">
        <v>7.4</v>
      </c>
      <c r="M36" s="1924">
        <v>3</v>
      </c>
      <c r="N36" s="1611" t="s">
        <v>39</v>
      </c>
      <c r="O36" s="1614">
        <v>7.1</v>
      </c>
      <c r="Q36" s="27" t="s">
        <v>357</v>
      </c>
      <c r="R36" s="3">
        <v>2007</v>
      </c>
      <c r="S36" s="3">
        <v>2008</v>
      </c>
      <c r="T36" s="3">
        <v>2009</v>
      </c>
      <c r="U36" s="3">
        <v>2010</v>
      </c>
      <c r="V36" s="3">
        <v>2011</v>
      </c>
      <c r="Y36" s="2461"/>
      <c r="Z36" s="2461"/>
      <c r="AA36" s="2461"/>
      <c r="AB36" s="2461"/>
      <c r="AC36" s="2461"/>
      <c r="AD36" s="2461"/>
    </row>
    <row r="37" spans="1:30" ht="24.95" customHeight="1" x14ac:dyDescent="0.25">
      <c r="A37" s="1621">
        <v>3</v>
      </c>
      <c r="B37" s="1617" t="s">
        <v>31</v>
      </c>
      <c r="C37" s="1617">
        <v>8.4</v>
      </c>
      <c r="D37" s="1613">
        <v>3</v>
      </c>
      <c r="E37" s="1611" t="s">
        <v>39</v>
      </c>
      <c r="F37" s="1614">
        <v>7</v>
      </c>
      <c r="G37" s="1620" t="s">
        <v>391</v>
      </c>
      <c r="H37" s="1611" t="s">
        <v>38</v>
      </c>
      <c r="I37" s="1614">
        <v>7</v>
      </c>
      <c r="J37" s="1620" t="s">
        <v>391</v>
      </c>
      <c r="K37" s="1611" t="s">
        <v>38</v>
      </c>
      <c r="L37" s="1614">
        <v>7.3</v>
      </c>
      <c r="M37" s="1924">
        <v>3</v>
      </c>
      <c r="N37" s="1611" t="s">
        <v>38</v>
      </c>
      <c r="O37" s="1614">
        <v>6.9</v>
      </c>
      <c r="Q37" s="28" t="s">
        <v>440</v>
      </c>
      <c r="R37" s="12">
        <v>47</v>
      </c>
      <c r="S37" s="11">
        <v>49</v>
      </c>
      <c r="T37" s="11">
        <v>52</v>
      </c>
      <c r="U37" s="11">
        <v>58</v>
      </c>
      <c r="V37" s="10">
        <f>COUNTIF(C64:C147,"&gt;=5")</f>
        <v>59</v>
      </c>
      <c r="W37" s="2462" t="s">
        <v>354</v>
      </c>
      <c r="X37" s="2462"/>
      <c r="Y37" s="2461"/>
      <c r="Z37" s="2461"/>
      <c r="AA37" s="2461"/>
      <c r="AB37" s="2461"/>
      <c r="AC37" s="2461"/>
      <c r="AD37" s="2461"/>
    </row>
    <row r="38" spans="1:30" ht="24.95" customHeight="1" x14ac:dyDescent="0.25">
      <c r="A38" s="1621">
        <v>3</v>
      </c>
      <c r="B38" s="1617" t="s">
        <v>32</v>
      </c>
      <c r="C38" s="1617">
        <v>6</v>
      </c>
      <c r="D38" s="1613">
        <v>3</v>
      </c>
      <c r="E38" s="1611" t="s">
        <v>38</v>
      </c>
      <c r="F38" s="1614">
        <v>6.8</v>
      </c>
      <c r="G38" s="1620" t="s">
        <v>391</v>
      </c>
      <c r="H38" s="1611" t="s">
        <v>30</v>
      </c>
      <c r="I38" s="1614">
        <v>8.6999999999999993</v>
      </c>
      <c r="J38" s="1620" t="s">
        <v>391</v>
      </c>
      <c r="K38" s="1611" t="s">
        <v>30</v>
      </c>
      <c r="L38" s="1614">
        <v>8.5</v>
      </c>
      <c r="M38" s="1924">
        <v>3</v>
      </c>
      <c r="N38" s="1611" t="s">
        <v>30</v>
      </c>
      <c r="O38" s="1614">
        <v>8.6</v>
      </c>
      <c r="Q38" s="8" t="s">
        <v>441</v>
      </c>
      <c r="R38" s="13">
        <v>32</v>
      </c>
      <c r="S38" s="11">
        <v>31</v>
      </c>
      <c r="T38" s="11">
        <v>28</v>
      </c>
      <c r="U38" s="11">
        <v>26</v>
      </c>
      <c r="V38" s="10">
        <f>COUNTIF(C64:C147,"&lt;5")</f>
        <v>25</v>
      </c>
      <c r="Y38" s="2461"/>
      <c r="Z38" s="2461"/>
      <c r="AA38" s="2461"/>
      <c r="AB38" s="2461"/>
      <c r="AC38" s="2461"/>
      <c r="AD38" s="2461"/>
    </row>
    <row r="39" spans="1:30" ht="24.95" customHeight="1" x14ac:dyDescent="0.25">
      <c r="A39" s="1621">
        <v>3</v>
      </c>
      <c r="B39" s="1617" t="s">
        <v>33</v>
      </c>
      <c r="C39" s="1617">
        <v>7.7</v>
      </c>
      <c r="D39" s="1613">
        <v>3</v>
      </c>
      <c r="E39" s="1611" t="s">
        <v>30</v>
      </c>
      <c r="F39" s="1614">
        <v>8.6</v>
      </c>
      <c r="G39" s="1620" t="s">
        <v>391</v>
      </c>
      <c r="H39" s="1611" t="s">
        <v>31</v>
      </c>
      <c r="I39" s="1614">
        <v>8.6</v>
      </c>
      <c r="J39" s="1620" t="s">
        <v>391</v>
      </c>
      <c r="K39" s="1611" t="s">
        <v>31</v>
      </c>
      <c r="L39" s="1614">
        <v>8.4</v>
      </c>
      <c r="M39" s="1924">
        <v>3</v>
      </c>
      <c r="N39" s="1611" t="s">
        <v>31</v>
      </c>
      <c r="O39" s="1614">
        <v>8.3000000000000007</v>
      </c>
      <c r="Q39" s="9"/>
      <c r="R39" s="11"/>
      <c r="S39" s="11"/>
      <c r="T39" s="11"/>
      <c r="U39" s="11"/>
      <c r="V39" s="11"/>
      <c r="Y39" s="2461"/>
      <c r="Z39" s="2461"/>
      <c r="AA39" s="2461"/>
      <c r="AB39" s="2461"/>
      <c r="AC39" s="2461"/>
      <c r="AD39" s="2461"/>
    </row>
    <row r="40" spans="1:30" ht="24.95" customHeight="1" thickBot="1" x14ac:dyDescent="0.3">
      <c r="A40" s="1621">
        <v>3</v>
      </c>
      <c r="B40" s="1617" t="s">
        <v>34</v>
      </c>
      <c r="C40" s="1617">
        <v>7.7</v>
      </c>
      <c r="D40" s="1613">
        <v>3</v>
      </c>
      <c r="E40" s="1611" t="s">
        <v>31</v>
      </c>
      <c r="F40" s="1614">
        <v>8.4</v>
      </c>
      <c r="G40" s="1620" t="s">
        <v>391</v>
      </c>
      <c r="H40" s="1611" t="s">
        <v>32</v>
      </c>
      <c r="I40" s="1614">
        <v>6.5</v>
      </c>
      <c r="J40" s="1620" t="s">
        <v>391</v>
      </c>
      <c r="K40" s="1611" t="s">
        <v>32</v>
      </c>
      <c r="L40" s="1614">
        <v>6.3</v>
      </c>
      <c r="M40" s="1924">
        <v>3</v>
      </c>
      <c r="N40" s="1611" t="s">
        <v>32</v>
      </c>
      <c r="O40" s="1614">
        <v>6.5</v>
      </c>
      <c r="Q40" s="29" t="s">
        <v>354</v>
      </c>
      <c r="R40" s="11">
        <v>79</v>
      </c>
      <c r="S40" s="11">
        <v>80</v>
      </c>
      <c r="T40" s="11">
        <v>80</v>
      </c>
      <c r="U40" s="11">
        <v>84</v>
      </c>
      <c r="V40" s="11">
        <f>SUM(V37:V38)</f>
        <v>84</v>
      </c>
      <c r="Y40" s="2461"/>
      <c r="Z40" s="2461"/>
      <c r="AA40" s="2461"/>
      <c r="AB40" s="2461"/>
      <c r="AC40" s="2461"/>
      <c r="AD40" s="2461"/>
    </row>
    <row r="41" spans="1:30" ht="24.95" customHeight="1" x14ac:dyDescent="0.25">
      <c r="A41" s="1621">
        <v>3</v>
      </c>
      <c r="B41" s="1617" t="s">
        <v>35</v>
      </c>
      <c r="C41" s="1617">
        <v>6.8</v>
      </c>
      <c r="D41" s="1613">
        <v>3</v>
      </c>
      <c r="E41" s="1611" t="s">
        <v>32</v>
      </c>
      <c r="F41" s="1614">
        <v>5.7</v>
      </c>
      <c r="G41" s="1620" t="s">
        <v>391</v>
      </c>
      <c r="H41" s="1611" t="s">
        <v>23</v>
      </c>
      <c r="I41" s="1614">
        <v>6.8</v>
      </c>
      <c r="J41" s="1620" t="s">
        <v>391</v>
      </c>
      <c r="K41" s="1611" t="s">
        <v>23</v>
      </c>
      <c r="L41" s="1614">
        <v>6.9</v>
      </c>
      <c r="M41" s="1924">
        <v>3</v>
      </c>
      <c r="N41" s="1611" t="s">
        <v>23</v>
      </c>
      <c r="O41" s="1614">
        <v>7.1</v>
      </c>
    </row>
    <row r="42" spans="1:30" ht="24.95" customHeight="1" thickBot="1" x14ac:dyDescent="0.3">
      <c r="A42" s="1621">
        <v>3</v>
      </c>
      <c r="B42" s="1617" t="s">
        <v>36</v>
      </c>
      <c r="C42" s="1617">
        <v>2.2999999999999998</v>
      </c>
      <c r="D42" s="1613">
        <v>3</v>
      </c>
      <c r="E42" s="1611" t="s">
        <v>23</v>
      </c>
      <c r="F42" s="1614">
        <v>7.1</v>
      </c>
      <c r="G42" s="1620" t="s">
        <v>391</v>
      </c>
      <c r="H42" s="1611" t="s">
        <v>34</v>
      </c>
      <c r="I42" s="1614">
        <v>7.2</v>
      </c>
      <c r="J42" s="1620" t="s">
        <v>391</v>
      </c>
      <c r="K42" s="1611" t="s">
        <v>34</v>
      </c>
      <c r="L42" s="1614">
        <v>6.2</v>
      </c>
      <c r="M42" s="1924">
        <v>3</v>
      </c>
      <c r="N42" s="1611" t="s">
        <v>34</v>
      </c>
      <c r="O42" s="1614">
        <v>7.7</v>
      </c>
      <c r="Y42" s="2461" t="s">
        <v>383</v>
      </c>
      <c r="Z42" s="2461"/>
      <c r="AA42" s="2461"/>
      <c r="AB42" s="2461"/>
      <c r="AC42" s="2461"/>
      <c r="AD42" s="2461"/>
    </row>
    <row r="43" spans="1:30" ht="24.95" customHeight="1" x14ac:dyDescent="0.25">
      <c r="A43" s="1621">
        <v>3</v>
      </c>
      <c r="B43" s="1617" t="s">
        <v>37</v>
      </c>
      <c r="C43" s="1617">
        <v>6.6</v>
      </c>
      <c r="D43" s="1613">
        <v>3</v>
      </c>
      <c r="E43" s="1611" t="s">
        <v>34</v>
      </c>
      <c r="F43" s="1614">
        <v>7.1</v>
      </c>
      <c r="G43" s="1620" t="s">
        <v>391</v>
      </c>
      <c r="H43" s="1611" t="s">
        <v>40</v>
      </c>
      <c r="I43" s="1614">
        <v>7.4</v>
      </c>
      <c r="J43" s="1620" t="s">
        <v>391</v>
      </c>
      <c r="K43" s="1611" t="s">
        <v>40</v>
      </c>
      <c r="L43" s="1614">
        <v>7.2</v>
      </c>
      <c r="M43" s="1924">
        <v>3</v>
      </c>
      <c r="N43" s="1611" t="s">
        <v>40</v>
      </c>
      <c r="O43" s="1614">
        <v>7.2</v>
      </c>
      <c r="Q43" s="27" t="s">
        <v>357</v>
      </c>
      <c r="R43" s="3">
        <v>2007</v>
      </c>
      <c r="S43" s="3">
        <v>2008</v>
      </c>
      <c r="T43" s="3">
        <v>2009</v>
      </c>
      <c r="U43" s="3">
        <v>2010</v>
      </c>
      <c r="V43" s="3">
        <v>2011</v>
      </c>
      <c r="Y43" s="2461"/>
      <c r="Z43" s="2461"/>
      <c r="AA43" s="2461"/>
      <c r="AB43" s="2461"/>
      <c r="AC43" s="2461"/>
      <c r="AD43" s="2461"/>
    </row>
    <row r="44" spans="1:30" ht="24.95" customHeight="1" x14ac:dyDescent="0.25">
      <c r="A44" s="1621">
        <v>3</v>
      </c>
      <c r="B44" s="1617" t="s">
        <v>38</v>
      </c>
      <c r="C44" s="1617">
        <v>6.9</v>
      </c>
      <c r="D44" s="1613">
        <v>3</v>
      </c>
      <c r="E44" s="1611" t="s">
        <v>40</v>
      </c>
      <c r="F44" s="1614">
        <v>7.6</v>
      </c>
      <c r="G44" s="1620" t="s">
        <v>391</v>
      </c>
      <c r="H44" s="1611" t="s">
        <v>41</v>
      </c>
      <c r="I44" s="1614">
        <v>6.7</v>
      </c>
      <c r="J44" s="1620" t="s">
        <v>391</v>
      </c>
      <c r="K44" s="1611" t="s">
        <v>41</v>
      </c>
      <c r="L44" s="1614">
        <v>7.1</v>
      </c>
      <c r="M44" s="1924">
        <v>3</v>
      </c>
      <c r="N44" s="1611" t="s">
        <v>41</v>
      </c>
      <c r="O44" s="1614">
        <v>7.1</v>
      </c>
      <c r="Q44" s="28" t="s">
        <v>440</v>
      </c>
      <c r="R44" s="12">
        <v>21</v>
      </c>
      <c r="S44" s="16">
        <v>21</v>
      </c>
      <c r="T44" s="16">
        <v>16</v>
      </c>
      <c r="U44" s="16">
        <v>20</v>
      </c>
      <c r="V44" s="10">
        <f>COUNTIF(C148:C197,"&gt;=5")</f>
        <v>22</v>
      </c>
      <c r="W44" s="2462" t="s">
        <v>362</v>
      </c>
      <c r="X44" s="2462"/>
      <c r="Y44" s="2461"/>
      <c r="Z44" s="2461"/>
      <c r="AA44" s="2461"/>
      <c r="AB44" s="2461"/>
      <c r="AC44" s="2461"/>
      <c r="AD44" s="2461"/>
    </row>
    <row r="45" spans="1:30" ht="24.95" customHeight="1" x14ac:dyDescent="0.25">
      <c r="A45" s="1621">
        <v>3</v>
      </c>
      <c r="B45" s="1617" t="s">
        <v>39</v>
      </c>
      <c r="C45" s="1617">
        <v>7.4</v>
      </c>
      <c r="D45" s="1613">
        <v>3</v>
      </c>
      <c r="E45" s="1611" t="s">
        <v>41</v>
      </c>
      <c r="F45" s="1614">
        <v>7.4</v>
      </c>
      <c r="G45" s="1620" t="s">
        <v>391</v>
      </c>
      <c r="H45" s="1611" t="s">
        <v>42</v>
      </c>
      <c r="I45" s="1614">
        <v>8.1</v>
      </c>
      <c r="J45" s="1620" t="s">
        <v>391</v>
      </c>
      <c r="K45" s="1611" t="s">
        <v>42</v>
      </c>
      <c r="L45" s="1614">
        <v>7.8</v>
      </c>
      <c r="M45" s="1924">
        <v>3</v>
      </c>
      <c r="N45" s="1611" t="s">
        <v>42</v>
      </c>
      <c r="O45" s="1614">
        <v>7.7</v>
      </c>
      <c r="Q45" s="8" t="s">
        <v>441</v>
      </c>
      <c r="R45" s="13">
        <v>27</v>
      </c>
      <c r="S45" s="16">
        <v>29</v>
      </c>
      <c r="T45" s="16">
        <v>32</v>
      </c>
      <c r="U45" s="16">
        <v>29</v>
      </c>
      <c r="V45" s="10">
        <f>COUNTIF(C148:C197,"&lt;5")</f>
        <v>28</v>
      </c>
      <c r="Y45" s="2461"/>
      <c r="Z45" s="2461"/>
      <c r="AA45" s="2461"/>
      <c r="AB45" s="2461"/>
      <c r="AC45" s="2461"/>
      <c r="AD45" s="2461"/>
    </row>
    <row r="46" spans="1:30" ht="24.95" customHeight="1" x14ac:dyDescent="0.25">
      <c r="A46" s="1621">
        <v>3</v>
      </c>
      <c r="B46" s="1617" t="s">
        <v>40</v>
      </c>
      <c r="C46" s="1617">
        <v>7.8</v>
      </c>
      <c r="D46" s="1613">
        <v>3</v>
      </c>
      <c r="E46" s="1611" t="s">
        <v>42</v>
      </c>
      <c r="F46" s="1614">
        <v>8.1</v>
      </c>
      <c r="G46" s="1620" t="s">
        <v>391</v>
      </c>
      <c r="H46" s="1611" t="s">
        <v>43</v>
      </c>
      <c r="I46" s="1614">
        <v>7.1</v>
      </c>
      <c r="J46" s="1620" t="s">
        <v>391</v>
      </c>
      <c r="K46" s="1611" t="s">
        <v>43</v>
      </c>
      <c r="L46" s="1614">
        <v>7.1</v>
      </c>
      <c r="M46" s="1924">
        <v>3</v>
      </c>
      <c r="N46" s="1611" t="s">
        <v>43</v>
      </c>
      <c r="O46" s="1614">
        <v>7.1</v>
      </c>
      <c r="Q46" s="9"/>
      <c r="R46" s="16"/>
      <c r="S46" s="16"/>
      <c r="T46" s="16"/>
      <c r="U46" s="16"/>
      <c r="V46" s="16"/>
      <c r="Y46" s="2461"/>
      <c r="Z46" s="2461"/>
      <c r="AA46" s="2461"/>
      <c r="AB46" s="2461"/>
      <c r="AC46" s="2461"/>
      <c r="AD46" s="2461"/>
    </row>
    <row r="47" spans="1:30" ht="24.95" customHeight="1" thickBot="1" x14ac:dyDescent="0.3">
      <c r="A47" s="1621">
        <v>3</v>
      </c>
      <c r="B47" s="1617" t="s">
        <v>41</v>
      </c>
      <c r="C47" s="1617">
        <v>7.8</v>
      </c>
      <c r="D47" s="1613">
        <v>3</v>
      </c>
      <c r="E47" s="1611" t="s">
        <v>43</v>
      </c>
      <c r="F47" s="1614">
        <v>7</v>
      </c>
      <c r="G47" s="1620" t="s">
        <v>391</v>
      </c>
      <c r="H47" s="1611" t="s">
        <v>44</v>
      </c>
      <c r="I47" s="1614">
        <v>3</v>
      </c>
      <c r="J47" s="1620" t="s">
        <v>391</v>
      </c>
      <c r="K47" s="1611" t="s">
        <v>427</v>
      </c>
      <c r="L47" s="1614">
        <v>7.9</v>
      </c>
      <c r="M47" s="1924">
        <v>3</v>
      </c>
      <c r="N47" s="1611" t="s">
        <v>427</v>
      </c>
      <c r="O47" s="1614">
        <v>8.1</v>
      </c>
      <c r="Q47" s="29" t="s">
        <v>362</v>
      </c>
      <c r="R47" s="16">
        <v>48</v>
      </c>
      <c r="S47" s="16">
        <v>50</v>
      </c>
      <c r="T47" s="16">
        <v>48</v>
      </c>
      <c r="U47" s="16">
        <v>49</v>
      </c>
      <c r="V47" s="16">
        <f>SUM(V44:V45)</f>
        <v>50</v>
      </c>
      <c r="Y47" s="2461"/>
      <c r="Z47" s="2461"/>
      <c r="AA47" s="2461"/>
      <c r="AB47" s="2461"/>
      <c r="AC47" s="2461"/>
      <c r="AD47" s="2461"/>
    </row>
    <row r="48" spans="1:30" ht="24.95" customHeight="1" x14ac:dyDescent="0.25">
      <c r="A48" s="1621">
        <v>3</v>
      </c>
      <c r="B48" s="1617" t="s">
        <v>42</v>
      </c>
      <c r="C48" s="1617">
        <v>8.1999999999999993</v>
      </c>
      <c r="D48" s="1613">
        <v>3</v>
      </c>
      <c r="E48" s="1611" t="s">
        <v>44</v>
      </c>
      <c r="F48" s="1614">
        <v>3.4</v>
      </c>
      <c r="G48" s="1620" t="s">
        <v>391</v>
      </c>
      <c r="H48" s="1611" t="s">
        <v>36</v>
      </c>
      <c r="I48" s="1614">
        <v>2.8</v>
      </c>
      <c r="J48" s="1620" t="s">
        <v>391</v>
      </c>
      <c r="K48" s="1611" t="s">
        <v>44</v>
      </c>
      <c r="L48" s="1614">
        <v>3</v>
      </c>
      <c r="M48" s="1924">
        <v>3</v>
      </c>
      <c r="N48" s="1611" t="s">
        <v>44</v>
      </c>
      <c r="O48" s="1614">
        <v>3.8</v>
      </c>
    </row>
    <row r="49" spans="1:30" ht="24.95" customHeight="1" thickBot="1" x14ac:dyDescent="0.3">
      <c r="A49" s="1621">
        <v>3</v>
      </c>
      <c r="B49" s="1617" t="s">
        <v>43</v>
      </c>
      <c r="C49" s="1617">
        <v>7.4</v>
      </c>
      <c r="D49" s="1613">
        <v>3</v>
      </c>
      <c r="E49" s="1611" t="s">
        <v>36</v>
      </c>
      <c r="F49" s="1614">
        <v>1.5</v>
      </c>
      <c r="G49" s="1620" t="s">
        <v>391</v>
      </c>
      <c r="H49" s="1611" t="s">
        <v>35</v>
      </c>
      <c r="I49" s="1614">
        <v>5.9</v>
      </c>
      <c r="J49" s="1620" t="s">
        <v>391</v>
      </c>
      <c r="K49" s="1611" t="s">
        <v>36</v>
      </c>
      <c r="L49" s="1614">
        <v>3.5</v>
      </c>
      <c r="M49" s="1924">
        <v>3</v>
      </c>
      <c r="N49" s="1611" t="s">
        <v>36</v>
      </c>
      <c r="O49" s="1614">
        <v>2.1</v>
      </c>
      <c r="Y49" s="2461" t="s">
        <v>383</v>
      </c>
      <c r="Z49" s="2461"/>
      <c r="AA49" s="2461"/>
      <c r="AB49" s="2461"/>
      <c r="AC49" s="2461"/>
      <c r="AD49" s="2461"/>
    </row>
    <row r="50" spans="1:30" ht="24.95" customHeight="1" x14ac:dyDescent="0.25">
      <c r="A50" s="1621">
        <v>3</v>
      </c>
      <c r="B50" s="1617" t="s">
        <v>44</v>
      </c>
      <c r="C50" s="1617">
        <v>4.5</v>
      </c>
      <c r="D50" s="1613">
        <v>3</v>
      </c>
      <c r="E50" s="1611" t="s">
        <v>35</v>
      </c>
      <c r="F50" s="1614">
        <v>6.1</v>
      </c>
      <c r="G50" s="1620" t="s">
        <v>391</v>
      </c>
      <c r="H50" s="1611" t="s">
        <v>49</v>
      </c>
      <c r="I50" s="1614">
        <v>6.8</v>
      </c>
      <c r="J50" s="1620" t="s">
        <v>391</v>
      </c>
      <c r="K50" s="1611" t="s">
        <v>35</v>
      </c>
      <c r="L50" s="1614">
        <v>6.1</v>
      </c>
      <c r="M50" s="1924">
        <v>3</v>
      </c>
      <c r="N50" s="1611" t="s">
        <v>35</v>
      </c>
      <c r="O50" s="1614">
        <v>5.8</v>
      </c>
      <c r="Q50" s="27" t="s">
        <v>357</v>
      </c>
      <c r="R50" s="3">
        <v>2007</v>
      </c>
      <c r="S50" s="3">
        <v>2008</v>
      </c>
      <c r="T50" s="3">
        <v>2009</v>
      </c>
      <c r="U50" s="3">
        <v>2010</v>
      </c>
      <c r="V50" s="3">
        <v>2011</v>
      </c>
      <c r="Y50" s="2461"/>
      <c r="Z50" s="2461"/>
      <c r="AA50" s="2461"/>
      <c r="AB50" s="2461"/>
      <c r="AC50" s="2461"/>
      <c r="AD50" s="2461"/>
    </row>
    <row r="51" spans="1:30" ht="24.95" customHeight="1" x14ac:dyDescent="0.25">
      <c r="A51" s="1621">
        <v>3</v>
      </c>
      <c r="B51" s="1617" t="s">
        <v>45</v>
      </c>
      <c r="C51" s="1617">
        <v>6.4</v>
      </c>
      <c r="D51" s="1613">
        <v>3</v>
      </c>
      <c r="E51" s="1611" t="s">
        <v>49</v>
      </c>
      <c r="F51" s="1614">
        <v>7.1</v>
      </c>
      <c r="G51" s="1620" t="s">
        <v>391</v>
      </c>
      <c r="H51" s="1611" t="s">
        <v>47</v>
      </c>
      <c r="I51" s="1614">
        <v>8.4</v>
      </c>
      <c r="J51" s="1620" t="s">
        <v>391</v>
      </c>
      <c r="K51" s="1611" t="s">
        <v>49</v>
      </c>
      <c r="L51" s="1614">
        <v>7.1</v>
      </c>
      <c r="M51" s="1924">
        <v>3</v>
      </c>
      <c r="N51" s="1611" t="s">
        <v>49</v>
      </c>
      <c r="O51" s="1614">
        <v>6.6</v>
      </c>
      <c r="Q51" s="28" t="s">
        <v>440</v>
      </c>
      <c r="R51" s="12">
        <v>8</v>
      </c>
      <c r="S51" s="16">
        <v>12</v>
      </c>
      <c r="T51" s="16">
        <v>12</v>
      </c>
      <c r="U51" s="16">
        <v>13</v>
      </c>
      <c r="V51" s="10">
        <f>COUNTIF(C198:C212,"&gt;=5")</f>
        <v>14</v>
      </c>
      <c r="W51" s="2462" t="s">
        <v>363</v>
      </c>
      <c r="X51" s="2462"/>
      <c r="Y51" s="2461"/>
      <c r="Z51" s="2461"/>
      <c r="AA51" s="2461"/>
      <c r="AB51" s="2461"/>
      <c r="AC51" s="2461"/>
      <c r="AD51" s="2461"/>
    </row>
    <row r="52" spans="1:30" ht="24.95" customHeight="1" x14ac:dyDescent="0.25">
      <c r="A52" s="1621">
        <v>3</v>
      </c>
      <c r="B52" s="1617" t="s">
        <v>46</v>
      </c>
      <c r="C52" s="1617">
        <v>8.1999999999999993</v>
      </c>
      <c r="D52" s="1613">
        <v>3</v>
      </c>
      <c r="E52" s="1611" t="s">
        <v>47</v>
      </c>
      <c r="F52" s="1614">
        <v>8.4</v>
      </c>
      <c r="G52" s="1620" t="s">
        <v>391</v>
      </c>
      <c r="H52" s="1611" t="s">
        <v>45</v>
      </c>
      <c r="I52" s="1614">
        <v>5.6</v>
      </c>
      <c r="J52" s="1620" t="s">
        <v>391</v>
      </c>
      <c r="K52" s="1611" t="s">
        <v>47</v>
      </c>
      <c r="L52" s="1614">
        <v>8.4</v>
      </c>
      <c r="M52" s="1924">
        <v>3</v>
      </c>
      <c r="N52" s="1611" t="s">
        <v>47</v>
      </c>
      <c r="O52" s="1614">
        <v>8.4</v>
      </c>
      <c r="Q52" s="8" t="s">
        <v>441</v>
      </c>
      <c r="R52" s="13">
        <v>6</v>
      </c>
      <c r="S52" s="16">
        <v>3</v>
      </c>
      <c r="T52" s="16">
        <v>3</v>
      </c>
      <c r="U52" s="16">
        <v>2</v>
      </c>
      <c r="V52" s="10">
        <f>COUNTIF(C198:C212,"&lt;5")</f>
        <v>1</v>
      </c>
      <c r="Y52" s="2461"/>
      <c r="Z52" s="2461"/>
      <c r="AA52" s="2461"/>
      <c r="AB52" s="2461"/>
      <c r="AC52" s="2461"/>
      <c r="AD52" s="2461"/>
    </row>
    <row r="53" spans="1:30" ht="24.95" customHeight="1" x14ac:dyDescent="0.25">
      <c r="A53" s="1621">
        <v>3</v>
      </c>
      <c r="B53" s="1617" t="s">
        <v>47</v>
      </c>
      <c r="C53" s="1617">
        <v>8.6</v>
      </c>
      <c r="D53" s="1613">
        <v>3</v>
      </c>
      <c r="E53" s="1611" t="s">
        <v>45</v>
      </c>
      <c r="F53" s="1614">
        <v>6.2</v>
      </c>
      <c r="G53" s="1620" t="s">
        <v>391</v>
      </c>
      <c r="H53" s="1611" t="s">
        <v>46</v>
      </c>
      <c r="I53" s="1614">
        <v>6.9</v>
      </c>
      <c r="J53" s="1620" t="s">
        <v>391</v>
      </c>
      <c r="K53" s="1611" t="s">
        <v>45</v>
      </c>
      <c r="L53" s="1614">
        <v>6</v>
      </c>
      <c r="M53" s="1924">
        <v>3</v>
      </c>
      <c r="N53" s="1611" t="s">
        <v>45</v>
      </c>
      <c r="O53" s="1614">
        <v>5.8</v>
      </c>
      <c r="Q53" s="9"/>
      <c r="R53" s="16"/>
      <c r="S53" s="16"/>
      <c r="T53" s="16"/>
      <c r="U53" s="16"/>
      <c r="V53" s="16"/>
      <c r="Y53" s="2461"/>
      <c r="Z53" s="2461"/>
      <c r="AA53" s="2461"/>
      <c r="AB53" s="2461"/>
      <c r="AC53" s="2461"/>
      <c r="AD53" s="2461"/>
    </row>
    <row r="54" spans="1:30" ht="24.95" customHeight="1" thickBot="1" x14ac:dyDescent="0.3">
      <c r="A54" s="1621">
        <v>3</v>
      </c>
      <c r="B54" s="1617" t="s">
        <v>48</v>
      </c>
      <c r="C54" s="1617">
        <v>5</v>
      </c>
      <c r="D54" s="1613">
        <v>3</v>
      </c>
      <c r="E54" s="1611" t="s">
        <v>46</v>
      </c>
      <c r="F54" s="1614">
        <v>7.8</v>
      </c>
      <c r="G54" s="1620" t="s">
        <v>391</v>
      </c>
      <c r="H54" s="1611" t="s">
        <v>48</v>
      </c>
      <c r="I54" s="1614">
        <v>3.6</v>
      </c>
      <c r="J54" s="1620" t="s">
        <v>391</v>
      </c>
      <c r="K54" s="1611" t="s">
        <v>46</v>
      </c>
      <c r="L54" s="1614">
        <v>7.7</v>
      </c>
      <c r="M54" s="1924">
        <v>3</v>
      </c>
      <c r="N54" s="1611" t="s">
        <v>46</v>
      </c>
      <c r="O54" s="1614">
        <v>7.6</v>
      </c>
      <c r="Q54" s="29" t="s">
        <v>363</v>
      </c>
      <c r="R54" s="16">
        <v>14</v>
      </c>
      <c r="S54" s="16">
        <v>15</v>
      </c>
      <c r="T54" s="16">
        <v>15</v>
      </c>
      <c r="U54" s="16">
        <v>15</v>
      </c>
      <c r="V54" s="16">
        <f>SUM(V51:V52)</f>
        <v>15</v>
      </c>
      <c r="Y54" s="2461"/>
      <c r="Z54" s="2461"/>
      <c r="AA54" s="2461"/>
      <c r="AB54" s="2461"/>
      <c r="AC54" s="2461"/>
      <c r="AD54" s="2461"/>
    </row>
    <row r="55" spans="1:30" ht="24.95" customHeight="1" x14ac:dyDescent="0.25">
      <c r="A55" s="1621">
        <v>3</v>
      </c>
      <c r="B55" s="1617" t="s">
        <v>49</v>
      </c>
      <c r="C55" s="1617">
        <v>6.9</v>
      </c>
      <c r="D55" s="1613">
        <v>3</v>
      </c>
      <c r="E55" s="1611" t="s">
        <v>48</v>
      </c>
      <c r="F55" s="1614">
        <v>2.6</v>
      </c>
      <c r="G55" s="1620" t="s">
        <v>391</v>
      </c>
      <c r="H55" s="1611" t="s">
        <v>37</v>
      </c>
      <c r="I55" s="1614">
        <v>6.3</v>
      </c>
      <c r="J55" s="1620" t="s">
        <v>391</v>
      </c>
      <c r="K55" s="1611" t="s">
        <v>37</v>
      </c>
      <c r="L55" s="1614">
        <v>6.5</v>
      </c>
      <c r="M55" s="1924">
        <v>3</v>
      </c>
      <c r="N55" s="1611" t="s">
        <v>37</v>
      </c>
      <c r="O55" s="1614">
        <v>5.6</v>
      </c>
    </row>
    <row r="56" spans="1:30" ht="24.95" customHeight="1" thickBot="1" x14ac:dyDescent="0.3">
      <c r="A56" s="1621">
        <v>3</v>
      </c>
      <c r="B56" s="1617" t="s">
        <v>50</v>
      </c>
      <c r="C56" s="1617">
        <v>2.5</v>
      </c>
      <c r="D56" s="1613">
        <v>3</v>
      </c>
      <c r="E56" s="1611" t="s">
        <v>37</v>
      </c>
      <c r="F56" s="1614">
        <v>6</v>
      </c>
      <c r="G56" s="1620" t="s">
        <v>391</v>
      </c>
      <c r="H56" s="1611" t="s">
        <v>22</v>
      </c>
      <c r="I56" s="1614">
        <v>8.6</v>
      </c>
      <c r="J56" s="1620" t="s">
        <v>391</v>
      </c>
      <c r="K56" s="1611" t="s">
        <v>22</v>
      </c>
      <c r="L56" s="1614">
        <v>8.5</v>
      </c>
      <c r="M56" s="1924">
        <v>3</v>
      </c>
      <c r="N56" s="1611" t="s">
        <v>22</v>
      </c>
      <c r="O56" s="1614">
        <v>8.4380000000000006</v>
      </c>
      <c r="Y56" s="2461" t="s">
        <v>383</v>
      </c>
      <c r="Z56" s="2461"/>
      <c r="AA56" s="2461"/>
      <c r="AB56" s="2461"/>
      <c r="AC56" s="2461"/>
      <c r="AD56" s="2461"/>
    </row>
    <row r="57" spans="1:30" ht="24.95" customHeight="1" x14ac:dyDescent="0.25">
      <c r="A57" s="1621">
        <v>3</v>
      </c>
      <c r="B57" s="1617" t="s">
        <v>51</v>
      </c>
      <c r="C57" s="1617">
        <v>2.6</v>
      </c>
      <c r="D57" s="1613">
        <v>3</v>
      </c>
      <c r="E57" s="1611" t="s">
        <v>22</v>
      </c>
      <c r="F57" s="1614">
        <v>8.5</v>
      </c>
      <c r="G57" s="1620" t="s">
        <v>392</v>
      </c>
      <c r="H57" s="1611" t="s">
        <v>54</v>
      </c>
      <c r="I57" s="1614">
        <v>7.3</v>
      </c>
      <c r="J57" s="1620" t="s">
        <v>392</v>
      </c>
      <c r="K57" s="1611" t="s">
        <v>54</v>
      </c>
      <c r="L57" s="1614">
        <v>8</v>
      </c>
      <c r="M57" s="1924">
        <v>4</v>
      </c>
      <c r="N57" s="1611" t="s">
        <v>54</v>
      </c>
      <c r="O57" s="1614">
        <v>7.5</v>
      </c>
      <c r="Q57" s="27" t="s">
        <v>357</v>
      </c>
      <c r="R57" s="3">
        <v>2007</v>
      </c>
      <c r="S57" s="3">
        <v>2008</v>
      </c>
      <c r="T57" s="3">
        <v>2009</v>
      </c>
      <c r="U57" s="3">
        <v>2010</v>
      </c>
      <c r="V57" s="3">
        <v>2011</v>
      </c>
      <c r="Y57" s="2461"/>
      <c r="Z57" s="2461"/>
      <c r="AA57" s="2461"/>
      <c r="AB57" s="2461"/>
      <c r="AC57" s="2461"/>
      <c r="AD57" s="2461"/>
    </row>
    <row r="58" spans="1:30" ht="24.95" customHeight="1" x14ac:dyDescent="0.25">
      <c r="A58" s="1621">
        <v>4</v>
      </c>
      <c r="B58" s="1617" t="s">
        <v>52</v>
      </c>
      <c r="C58" s="1617">
        <v>6.3</v>
      </c>
      <c r="D58" s="1613">
        <v>4</v>
      </c>
      <c r="E58" s="1611" t="s">
        <v>54</v>
      </c>
      <c r="F58" s="1614">
        <v>7.8</v>
      </c>
      <c r="G58" s="1620" t="s">
        <v>392</v>
      </c>
      <c r="H58" s="1611" t="s">
        <v>55</v>
      </c>
      <c r="I58" s="1614">
        <v>7.2</v>
      </c>
      <c r="J58" s="1620" t="s">
        <v>392</v>
      </c>
      <c r="K58" s="1611" t="s">
        <v>55</v>
      </c>
      <c r="L58" s="1614">
        <v>8</v>
      </c>
      <c r="M58" s="1924">
        <v>4</v>
      </c>
      <c r="N58" s="1611" t="s">
        <v>55</v>
      </c>
      <c r="O58" s="1614">
        <v>7.1</v>
      </c>
      <c r="Q58" s="28" t="s">
        <v>440</v>
      </c>
      <c r="R58" s="12">
        <v>12</v>
      </c>
      <c r="S58" s="16">
        <v>12</v>
      </c>
      <c r="T58" s="16">
        <v>13</v>
      </c>
      <c r="U58" s="16">
        <v>13</v>
      </c>
      <c r="V58" s="10">
        <f>COUNTIF(C213:C225,"&gt;=5")</f>
        <v>13</v>
      </c>
      <c r="W58" s="2462" t="s">
        <v>364</v>
      </c>
      <c r="X58" s="2462"/>
      <c r="Y58" s="2461"/>
      <c r="Z58" s="2461"/>
      <c r="AA58" s="2461"/>
      <c r="AB58" s="2461"/>
      <c r="AC58" s="2461"/>
      <c r="AD58" s="2461"/>
    </row>
    <row r="59" spans="1:30" ht="24.95" customHeight="1" x14ac:dyDescent="0.25">
      <c r="A59" s="1621">
        <v>4</v>
      </c>
      <c r="B59" s="1617" t="s">
        <v>53</v>
      </c>
      <c r="C59" s="1617">
        <v>3.8</v>
      </c>
      <c r="D59" s="1613">
        <v>4</v>
      </c>
      <c r="E59" s="1611" t="s">
        <v>55</v>
      </c>
      <c r="F59" s="1614">
        <v>7.2</v>
      </c>
      <c r="G59" s="1620" t="s">
        <v>392</v>
      </c>
      <c r="H59" s="1611" t="s">
        <v>56</v>
      </c>
      <c r="I59" s="1614">
        <v>6.5</v>
      </c>
      <c r="J59" s="1620" t="s">
        <v>392</v>
      </c>
      <c r="K59" s="1611" t="s">
        <v>56</v>
      </c>
      <c r="L59" s="1614">
        <v>6.8</v>
      </c>
      <c r="M59" s="1924">
        <v>4</v>
      </c>
      <c r="N59" s="1611" t="s">
        <v>56</v>
      </c>
      <c r="O59" s="1614">
        <v>6.6</v>
      </c>
      <c r="Q59" s="8" t="s">
        <v>441</v>
      </c>
      <c r="R59" s="13">
        <v>0</v>
      </c>
      <c r="S59" s="16">
        <v>0</v>
      </c>
      <c r="T59" s="16">
        <v>0</v>
      </c>
      <c r="U59" s="16">
        <v>0</v>
      </c>
      <c r="V59" s="10">
        <f>COUNTIF(C213:C225,"&lt;5")</f>
        <v>0</v>
      </c>
      <c r="Y59" s="2461"/>
      <c r="Z59" s="2461"/>
      <c r="AA59" s="2461"/>
      <c r="AB59" s="2461"/>
      <c r="AC59" s="2461"/>
      <c r="AD59" s="2461"/>
    </row>
    <row r="60" spans="1:30" ht="24.95" customHeight="1" x14ac:dyDescent="0.25">
      <c r="A60" s="1621">
        <v>4</v>
      </c>
      <c r="B60" s="1617" t="s">
        <v>54</v>
      </c>
      <c r="C60" s="1617">
        <v>7.4</v>
      </c>
      <c r="D60" s="1613">
        <v>4</v>
      </c>
      <c r="E60" s="1611" t="s">
        <v>56</v>
      </c>
      <c r="F60" s="1614">
        <v>6.9</v>
      </c>
      <c r="G60" s="1620" t="s">
        <v>392</v>
      </c>
      <c r="H60" s="1611" t="s">
        <v>57</v>
      </c>
      <c r="I60" s="1614">
        <v>6</v>
      </c>
      <c r="J60" s="1620" t="s">
        <v>392</v>
      </c>
      <c r="K60" s="1611" t="s">
        <v>57</v>
      </c>
      <c r="L60" s="1614">
        <v>6.3</v>
      </c>
      <c r="M60" s="1924">
        <v>4</v>
      </c>
      <c r="N60" s="1611" t="s">
        <v>57</v>
      </c>
      <c r="O60" s="1614">
        <v>5.4</v>
      </c>
      <c r="Q60" s="9"/>
      <c r="R60" s="16"/>
      <c r="S60" s="16"/>
      <c r="T60" s="16"/>
      <c r="U60" s="16"/>
      <c r="V60" s="16"/>
      <c r="Y60" s="2461"/>
      <c r="Z60" s="2461"/>
      <c r="AA60" s="2461"/>
      <c r="AB60" s="2461"/>
      <c r="AC60" s="2461"/>
      <c r="AD60" s="2461"/>
    </row>
    <row r="61" spans="1:30" ht="24.95" customHeight="1" thickBot="1" x14ac:dyDescent="0.3">
      <c r="A61" s="1621">
        <v>4</v>
      </c>
      <c r="B61" s="1617" t="s">
        <v>55</v>
      </c>
      <c r="C61" s="1617">
        <v>7.1</v>
      </c>
      <c r="D61" s="1613">
        <v>4</v>
      </c>
      <c r="E61" s="1611" t="s">
        <v>57</v>
      </c>
      <c r="F61" s="1614">
        <v>6</v>
      </c>
      <c r="G61" s="1620" t="s">
        <v>393</v>
      </c>
      <c r="H61" s="1611" t="s">
        <v>79</v>
      </c>
      <c r="I61" s="1614">
        <v>4.7</v>
      </c>
      <c r="J61" s="1620" t="s">
        <v>393</v>
      </c>
      <c r="K61" s="1611" t="s">
        <v>79</v>
      </c>
      <c r="L61" s="1614">
        <v>5</v>
      </c>
      <c r="M61" s="1924">
        <v>5</v>
      </c>
      <c r="N61" s="1611" t="s">
        <v>79</v>
      </c>
      <c r="O61" s="1614">
        <v>5</v>
      </c>
      <c r="Q61" s="29" t="s">
        <v>364</v>
      </c>
      <c r="R61" s="16">
        <v>12</v>
      </c>
      <c r="S61" s="16">
        <v>12</v>
      </c>
      <c r="T61" s="16">
        <v>13</v>
      </c>
      <c r="U61" s="16">
        <v>13</v>
      </c>
      <c r="V61" s="16">
        <f>SUM(V58:V59)</f>
        <v>13</v>
      </c>
      <c r="Y61" s="2461"/>
      <c r="Z61" s="2461"/>
      <c r="AA61" s="2461"/>
      <c r="AB61" s="2461"/>
      <c r="AC61" s="2461"/>
      <c r="AD61" s="2461"/>
    </row>
    <row r="62" spans="1:30" ht="24.95" customHeight="1" x14ac:dyDescent="0.25">
      <c r="A62" s="1621">
        <v>4</v>
      </c>
      <c r="B62" s="1617" t="s">
        <v>56</v>
      </c>
      <c r="C62" s="1617">
        <v>7</v>
      </c>
      <c r="D62" s="1613">
        <v>5</v>
      </c>
      <c r="E62" s="1611" t="s">
        <v>79</v>
      </c>
      <c r="F62" s="1614">
        <v>5.0999999999999996</v>
      </c>
      <c r="G62" s="1620" t="s">
        <v>393</v>
      </c>
      <c r="H62" s="1611" t="s">
        <v>80</v>
      </c>
      <c r="I62" s="1614">
        <v>6.5</v>
      </c>
      <c r="J62" s="1620" t="s">
        <v>393</v>
      </c>
      <c r="K62" s="1611" t="s">
        <v>80</v>
      </c>
      <c r="L62" s="1614">
        <v>6.9</v>
      </c>
      <c r="M62" s="1924">
        <v>5</v>
      </c>
      <c r="N62" s="1611" t="s">
        <v>80</v>
      </c>
      <c r="O62" s="1614">
        <v>6.1</v>
      </c>
    </row>
    <row r="63" spans="1:30" ht="24.95" customHeight="1" thickBot="1" x14ac:dyDescent="0.3">
      <c r="A63" s="1621">
        <v>4</v>
      </c>
      <c r="B63" s="1617" t="s">
        <v>57</v>
      </c>
      <c r="C63" s="1617">
        <v>6.4</v>
      </c>
      <c r="D63" s="1613">
        <v>5</v>
      </c>
      <c r="E63" s="1611" t="s">
        <v>80</v>
      </c>
      <c r="F63" s="1614">
        <v>6.3</v>
      </c>
      <c r="G63" s="1620" t="s">
        <v>393</v>
      </c>
      <c r="H63" s="1611" t="s">
        <v>81</v>
      </c>
      <c r="I63" s="1614">
        <v>7.5</v>
      </c>
      <c r="J63" s="1620" t="s">
        <v>393</v>
      </c>
      <c r="K63" s="1611" t="s">
        <v>81</v>
      </c>
      <c r="L63" s="1614">
        <v>7.2</v>
      </c>
      <c r="M63" s="1924">
        <v>5</v>
      </c>
      <c r="N63" s="1611" t="s">
        <v>81</v>
      </c>
      <c r="O63" s="1614">
        <v>7.2</v>
      </c>
      <c r="Y63" s="2461" t="s">
        <v>383</v>
      </c>
      <c r="Z63" s="2461"/>
      <c r="AA63" s="2461"/>
      <c r="AB63" s="2461"/>
      <c r="AC63" s="2461"/>
      <c r="AD63" s="2461"/>
    </row>
    <row r="64" spans="1:30" ht="24.95" customHeight="1" x14ac:dyDescent="0.25">
      <c r="A64" s="1621">
        <v>5</v>
      </c>
      <c r="B64" s="1617" t="s">
        <v>58</v>
      </c>
      <c r="C64" s="1617">
        <v>5.8</v>
      </c>
      <c r="D64" s="1613">
        <v>5</v>
      </c>
      <c r="E64" s="1611" t="s">
        <v>81</v>
      </c>
      <c r="F64" s="1614">
        <v>8.1</v>
      </c>
      <c r="G64" s="1620" t="s">
        <v>393</v>
      </c>
      <c r="H64" s="1611" t="s">
        <v>82</v>
      </c>
      <c r="I64" s="1614">
        <v>7.5</v>
      </c>
      <c r="J64" s="1620" t="s">
        <v>393</v>
      </c>
      <c r="K64" s="1611" t="s">
        <v>82</v>
      </c>
      <c r="L64" s="1614">
        <v>7.4</v>
      </c>
      <c r="M64" s="1924">
        <v>5</v>
      </c>
      <c r="N64" s="1611" t="s">
        <v>82</v>
      </c>
      <c r="O64" s="1614">
        <v>6.7</v>
      </c>
      <c r="Q64" s="27" t="s">
        <v>357</v>
      </c>
      <c r="R64" s="3">
        <v>2007</v>
      </c>
      <c r="S64" s="3">
        <v>2008</v>
      </c>
      <c r="T64" s="3">
        <v>2009</v>
      </c>
      <c r="U64" s="3">
        <v>2010</v>
      </c>
      <c r="V64" s="3">
        <v>2011</v>
      </c>
      <c r="Y64" s="2461"/>
      <c r="Z64" s="2461"/>
      <c r="AA64" s="2461"/>
      <c r="AB64" s="2461"/>
      <c r="AC64" s="2461"/>
      <c r="AD64" s="2461"/>
    </row>
    <row r="65" spans="1:30" ht="24.95" customHeight="1" x14ac:dyDescent="0.25">
      <c r="A65" s="1621">
        <v>5</v>
      </c>
      <c r="B65" s="1617" t="s">
        <v>59</v>
      </c>
      <c r="C65" s="1617">
        <v>5.5</v>
      </c>
      <c r="D65" s="1613">
        <v>5</v>
      </c>
      <c r="E65" s="1611" t="s">
        <v>82</v>
      </c>
      <c r="F65" s="1614">
        <v>8</v>
      </c>
      <c r="G65" s="1620" t="s">
        <v>393</v>
      </c>
      <c r="H65" s="1611" t="s">
        <v>83</v>
      </c>
      <c r="I65" s="1614">
        <v>5.8</v>
      </c>
      <c r="J65" s="1620" t="s">
        <v>393</v>
      </c>
      <c r="K65" s="1611" t="s">
        <v>83</v>
      </c>
      <c r="L65" s="1614">
        <v>6.9</v>
      </c>
      <c r="M65" s="1924">
        <v>5</v>
      </c>
      <c r="N65" s="1611" t="s">
        <v>83</v>
      </c>
      <c r="O65" s="1614">
        <v>6.3</v>
      </c>
      <c r="Q65" s="28" t="s">
        <v>440</v>
      </c>
      <c r="R65" s="12">
        <v>20</v>
      </c>
      <c r="S65" s="16">
        <v>13</v>
      </c>
      <c r="T65" s="16">
        <v>26</v>
      </c>
      <c r="U65" s="16">
        <v>20</v>
      </c>
      <c r="V65" s="10">
        <f>COUNTIF(C226:C258,"&gt;=5")</f>
        <v>25</v>
      </c>
      <c r="W65" s="2462" t="s">
        <v>365</v>
      </c>
      <c r="X65" s="2462"/>
      <c r="Y65" s="2461"/>
      <c r="Z65" s="2461"/>
      <c r="AA65" s="2461"/>
      <c r="AB65" s="2461"/>
      <c r="AC65" s="2461"/>
      <c r="AD65" s="2461"/>
    </row>
    <row r="66" spans="1:30" ht="24.95" customHeight="1" x14ac:dyDescent="0.25">
      <c r="A66" s="1621">
        <v>5</v>
      </c>
      <c r="B66" s="1617" t="s">
        <v>60</v>
      </c>
      <c r="C66" s="1617">
        <v>5.6</v>
      </c>
      <c r="D66" s="1613">
        <v>5</v>
      </c>
      <c r="E66" s="1611" t="s">
        <v>83</v>
      </c>
      <c r="F66" s="1614">
        <v>7</v>
      </c>
      <c r="G66" s="1620" t="s">
        <v>393</v>
      </c>
      <c r="H66" s="1611" t="s">
        <v>84</v>
      </c>
      <c r="I66" s="1614">
        <v>6</v>
      </c>
      <c r="J66" s="1620" t="s">
        <v>393</v>
      </c>
      <c r="K66" s="1611" t="s">
        <v>84</v>
      </c>
      <c r="L66" s="1614">
        <v>6.4</v>
      </c>
      <c r="M66" s="1924">
        <v>5</v>
      </c>
      <c r="N66" s="1611" t="s">
        <v>84</v>
      </c>
      <c r="O66" s="1614">
        <v>5.0999999999999996</v>
      </c>
      <c r="Q66" s="8" t="s">
        <v>441</v>
      </c>
      <c r="R66" s="13">
        <v>18</v>
      </c>
      <c r="S66" s="16">
        <v>25</v>
      </c>
      <c r="T66" s="16">
        <v>13</v>
      </c>
      <c r="U66" s="16">
        <v>12</v>
      </c>
      <c r="V66" s="10">
        <f>COUNTIF(C226:C258,"&lt;5")</f>
        <v>8</v>
      </c>
      <c r="Y66" s="2461"/>
      <c r="Z66" s="2461"/>
      <c r="AA66" s="2461"/>
      <c r="AB66" s="2461"/>
      <c r="AC66" s="2461"/>
      <c r="AD66" s="2461"/>
    </row>
    <row r="67" spans="1:30" ht="24.95" customHeight="1" x14ac:dyDescent="0.25">
      <c r="A67" s="1621">
        <v>5</v>
      </c>
      <c r="B67" s="1617" t="s">
        <v>61</v>
      </c>
      <c r="C67" s="1617">
        <v>8.1</v>
      </c>
      <c r="D67" s="1613">
        <v>5</v>
      </c>
      <c r="E67" s="1611" t="s">
        <v>84</v>
      </c>
      <c r="F67" s="1614">
        <v>6.4</v>
      </c>
      <c r="G67" s="1620" t="s">
        <v>393</v>
      </c>
      <c r="H67" s="1611" t="s">
        <v>85</v>
      </c>
      <c r="I67" s="1614">
        <v>5.2</v>
      </c>
      <c r="J67" s="1620" t="s">
        <v>393</v>
      </c>
      <c r="K67" s="1611" t="s">
        <v>85</v>
      </c>
      <c r="L67" s="1614">
        <v>5.8</v>
      </c>
      <c r="M67" s="1924">
        <v>5</v>
      </c>
      <c r="N67" s="1611" t="s">
        <v>85</v>
      </c>
      <c r="O67" s="1614">
        <v>4.2</v>
      </c>
      <c r="Q67" s="9"/>
      <c r="R67" s="16"/>
      <c r="S67" s="16"/>
      <c r="T67" s="16"/>
      <c r="U67" s="16"/>
      <c r="V67" s="16"/>
      <c r="Y67" s="2461"/>
      <c r="Z67" s="2461"/>
      <c r="AA67" s="2461"/>
      <c r="AB67" s="2461"/>
      <c r="AC67" s="2461"/>
      <c r="AD67" s="2461"/>
    </row>
    <row r="68" spans="1:30" ht="24.95" customHeight="1" thickBot="1" x14ac:dyDescent="0.3">
      <c r="A68" s="1621">
        <v>5</v>
      </c>
      <c r="B68" s="1617" t="s">
        <v>62</v>
      </c>
      <c r="C68" s="1617">
        <v>6.3</v>
      </c>
      <c r="D68" s="1613">
        <v>5</v>
      </c>
      <c r="E68" s="1611" t="s">
        <v>85</v>
      </c>
      <c r="F68" s="1614">
        <v>5.4</v>
      </c>
      <c r="G68" s="1620" t="s">
        <v>393</v>
      </c>
      <c r="H68" s="1611" t="s">
        <v>86</v>
      </c>
      <c r="I68" s="1614">
        <v>5.2</v>
      </c>
      <c r="J68" s="1620" t="s">
        <v>393</v>
      </c>
      <c r="K68" s="1611" t="s">
        <v>86</v>
      </c>
      <c r="L68" s="1614">
        <v>5.4</v>
      </c>
      <c r="M68" s="1924">
        <v>5</v>
      </c>
      <c r="N68" s="1611" t="s">
        <v>86</v>
      </c>
      <c r="O68" s="1614">
        <v>4.3</v>
      </c>
      <c r="Q68" s="29" t="s">
        <v>365</v>
      </c>
      <c r="R68" s="16">
        <v>38</v>
      </c>
      <c r="S68" s="16">
        <v>38</v>
      </c>
      <c r="T68" s="16">
        <v>39</v>
      </c>
      <c r="U68" s="16">
        <v>32</v>
      </c>
      <c r="V68" s="16">
        <f>SUM(V65:V66)</f>
        <v>33</v>
      </c>
      <c r="Y68" s="2461"/>
      <c r="Z68" s="2461"/>
      <c r="AA68" s="2461"/>
      <c r="AB68" s="2461"/>
      <c r="AC68" s="2461"/>
      <c r="AD68" s="2461"/>
    </row>
    <row r="69" spans="1:30" ht="24.95" customHeight="1" x14ac:dyDescent="0.25">
      <c r="A69" s="1621">
        <v>5</v>
      </c>
      <c r="B69" s="1617" t="s">
        <v>63</v>
      </c>
      <c r="C69" s="1617">
        <v>7.3</v>
      </c>
      <c r="D69" s="1613">
        <v>5</v>
      </c>
      <c r="E69" s="1611" t="s">
        <v>86</v>
      </c>
      <c r="F69" s="1614">
        <v>5.0999999999999996</v>
      </c>
      <c r="G69" s="1620" t="s">
        <v>393</v>
      </c>
      <c r="H69" s="1611" t="s">
        <v>87</v>
      </c>
      <c r="I69" s="1614">
        <v>4.3</v>
      </c>
      <c r="J69" s="1620" t="s">
        <v>393</v>
      </c>
      <c r="K69" s="1611" t="s">
        <v>87</v>
      </c>
      <c r="L69" s="1614">
        <v>2.2999999999999998</v>
      </c>
      <c r="M69" s="1924">
        <v>5</v>
      </c>
      <c r="N69" s="1611" t="s">
        <v>87</v>
      </c>
      <c r="O69" s="1614">
        <v>2.2999999999999998</v>
      </c>
    </row>
    <row r="70" spans="1:30" ht="24.95" customHeight="1" thickBot="1" x14ac:dyDescent="0.3">
      <c r="A70" s="1621">
        <v>5</v>
      </c>
      <c r="B70" s="1617" t="s">
        <v>64</v>
      </c>
      <c r="C70" s="1617">
        <v>6.2</v>
      </c>
      <c r="D70" s="1613">
        <v>5</v>
      </c>
      <c r="E70" s="1611" t="s">
        <v>87</v>
      </c>
      <c r="F70" s="1614">
        <v>5.2</v>
      </c>
      <c r="G70" s="1620" t="s">
        <v>393</v>
      </c>
      <c r="H70" s="1611" t="s">
        <v>88</v>
      </c>
      <c r="I70" s="1614">
        <v>6.2</v>
      </c>
      <c r="J70" s="1620" t="s">
        <v>393</v>
      </c>
      <c r="K70" s="1611" t="s">
        <v>88</v>
      </c>
      <c r="L70" s="1614">
        <v>6.3</v>
      </c>
      <c r="M70" s="1924">
        <v>5</v>
      </c>
      <c r="N70" s="1611" t="s">
        <v>88</v>
      </c>
      <c r="O70" s="1614">
        <v>6.3</v>
      </c>
      <c r="Y70" s="2461" t="s">
        <v>383</v>
      </c>
      <c r="Z70" s="2461"/>
      <c r="AA70" s="2461"/>
      <c r="AB70" s="2461"/>
      <c r="AC70" s="2461"/>
      <c r="AD70" s="2461"/>
    </row>
    <row r="71" spans="1:30" ht="24.95" customHeight="1" x14ac:dyDescent="0.25">
      <c r="A71" s="1621">
        <v>5</v>
      </c>
      <c r="B71" s="1617" t="s">
        <v>65</v>
      </c>
      <c r="C71" s="1617">
        <v>4.7</v>
      </c>
      <c r="D71" s="1613">
        <v>5</v>
      </c>
      <c r="E71" s="1611" t="s">
        <v>88</v>
      </c>
      <c r="F71" s="1614">
        <v>6.3</v>
      </c>
      <c r="G71" s="1620" t="s">
        <v>393</v>
      </c>
      <c r="H71" s="1611" t="s">
        <v>89</v>
      </c>
      <c r="I71" s="1614">
        <v>7.4</v>
      </c>
      <c r="J71" s="1620" t="s">
        <v>393</v>
      </c>
      <c r="K71" s="1611" t="s">
        <v>89</v>
      </c>
      <c r="L71" s="1614">
        <v>6.8</v>
      </c>
      <c r="M71" s="1924">
        <v>5</v>
      </c>
      <c r="N71" s="1611" t="s">
        <v>89</v>
      </c>
      <c r="O71" s="1614">
        <v>7.2</v>
      </c>
      <c r="Q71" s="27" t="s">
        <v>357</v>
      </c>
      <c r="R71" s="3">
        <v>2007</v>
      </c>
      <c r="S71" s="3">
        <v>2008</v>
      </c>
      <c r="T71" s="3">
        <v>2009</v>
      </c>
      <c r="U71" s="3">
        <v>2010</v>
      </c>
      <c r="V71" s="3">
        <v>2011</v>
      </c>
      <c r="Y71" s="2461"/>
      <c r="Z71" s="2461"/>
      <c r="AA71" s="2461"/>
      <c r="AB71" s="2461"/>
      <c r="AC71" s="2461"/>
      <c r="AD71" s="2461"/>
    </row>
    <row r="72" spans="1:30" ht="24.95" customHeight="1" x14ac:dyDescent="0.25">
      <c r="A72" s="1621">
        <v>5</v>
      </c>
      <c r="B72" s="1617" t="s">
        <v>66</v>
      </c>
      <c r="C72" s="1617">
        <v>7.6</v>
      </c>
      <c r="D72" s="1613">
        <v>5</v>
      </c>
      <c r="E72" s="1611" t="s">
        <v>89</v>
      </c>
      <c r="F72" s="1614">
        <v>6.8</v>
      </c>
      <c r="G72" s="1620" t="s">
        <v>393</v>
      </c>
      <c r="H72" s="1611" t="s">
        <v>90</v>
      </c>
      <c r="I72" s="1614">
        <v>7.7</v>
      </c>
      <c r="J72" s="1620" t="s">
        <v>393</v>
      </c>
      <c r="K72" s="1611" t="s">
        <v>90</v>
      </c>
      <c r="L72" s="1614">
        <v>7.8</v>
      </c>
      <c r="M72" s="1924">
        <v>5</v>
      </c>
      <c r="N72" s="1611" t="s">
        <v>90</v>
      </c>
      <c r="O72" s="1614">
        <v>7.7</v>
      </c>
      <c r="Q72" s="28" t="s">
        <v>440</v>
      </c>
      <c r="R72" s="12">
        <v>11</v>
      </c>
      <c r="S72" s="16">
        <v>12</v>
      </c>
      <c r="T72" s="16">
        <v>13</v>
      </c>
      <c r="U72" s="16">
        <v>13</v>
      </c>
      <c r="V72" s="10">
        <f>COUNTIF(C259:C282,"&gt;=5")</f>
        <v>13</v>
      </c>
      <c r="W72" s="2462" t="s">
        <v>366</v>
      </c>
      <c r="X72" s="2462"/>
      <c r="Y72" s="2461"/>
      <c r="Z72" s="2461"/>
      <c r="AA72" s="2461"/>
      <c r="AB72" s="2461"/>
      <c r="AC72" s="2461"/>
      <c r="AD72" s="2461"/>
    </row>
    <row r="73" spans="1:30" ht="24.95" customHeight="1" x14ac:dyDescent="0.25">
      <c r="A73" s="1621">
        <v>5</v>
      </c>
      <c r="B73" s="1617" t="s">
        <v>67</v>
      </c>
      <c r="C73" s="1617">
        <v>7.4</v>
      </c>
      <c r="D73" s="1613">
        <v>5</v>
      </c>
      <c r="E73" s="1611" t="s">
        <v>90</v>
      </c>
      <c r="F73" s="1614">
        <v>7.9</v>
      </c>
      <c r="G73" s="1620" t="s">
        <v>393</v>
      </c>
      <c r="H73" s="1611" t="s">
        <v>91</v>
      </c>
      <c r="I73" s="1614">
        <v>7.2</v>
      </c>
      <c r="J73" s="1620" t="s">
        <v>393</v>
      </c>
      <c r="K73" s="1611" t="s">
        <v>91</v>
      </c>
      <c r="L73" s="1614">
        <v>7</v>
      </c>
      <c r="M73" s="1924">
        <v>5</v>
      </c>
      <c r="N73" s="1611" t="s">
        <v>91</v>
      </c>
      <c r="O73" s="1614">
        <v>5.7</v>
      </c>
      <c r="Q73" s="8" t="s">
        <v>441</v>
      </c>
      <c r="R73" s="13">
        <v>10</v>
      </c>
      <c r="S73" s="16">
        <v>9</v>
      </c>
      <c r="T73" s="16">
        <v>8</v>
      </c>
      <c r="U73" s="16">
        <v>11</v>
      </c>
      <c r="V73" s="10">
        <f>COUNTIF(C259:C282,"&lt;5")</f>
        <v>11</v>
      </c>
      <c r="Y73" s="2461"/>
      <c r="Z73" s="2461"/>
      <c r="AA73" s="2461"/>
      <c r="AB73" s="2461"/>
      <c r="AC73" s="2461"/>
      <c r="AD73" s="2461"/>
    </row>
    <row r="74" spans="1:30" ht="24.95" customHeight="1" x14ac:dyDescent="0.25">
      <c r="A74" s="1621">
        <v>5</v>
      </c>
      <c r="B74" s="1617" t="s">
        <v>68</v>
      </c>
      <c r="C74" s="1617">
        <v>7.4</v>
      </c>
      <c r="D74" s="1613">
        <v>5</v>
      </c>
      <c r="E74" s="1611" t="s">
        <v>91</v>
      </c>
      <c r="F74" s="1614">
        <v>6.1</v>
      </c>
      <c r="G74" s="1620" t="s">
        <v>393</v>
      </c>
      <c r="H74" s="1611" t="s">
        <v>92</v>
      </c>
      <c r="I74" s="1614">
        <v>7.1</v>
      </c>
      <c r="J74" s="1620" t="s">
        <v>393</v>
      </c>
      <c r="K74" s="1611" t="s">
        <v>92</v>
      </c>
      <c r="L74" s="1614">
        <v>7.2</v>
      </c>
      <c r="M74" s="1924">
        <v>5</v>
      </c>
      <c r="N74" s="1611" t="s">
        <v>92</v>
      </c>
      <c r="O74" s="1614">
        <v>6.2</v>
      </c>
      <c r="Q74" s="9"/>
      <c r="R74" s="16"/>
      <c r="S74" s="16"/>
      <c r="T74" s="16"/>
      <c r="U74" s="16"/>
      <c r="V74" s="16"/>
      <c r="Y74" s="2461"/>
      <c r="Z74" s="2461"/>
      <c r="AA74" s="2461"/>
      <c r="AB74" s="2461"/>
      <c r="AC74" s="2461"/>
      <c r="AD74" s="2461"/>
    </row>
    <row r="75" spans="1:30" ht="24.95" customHeight="1" thickBot="1" x14ac:dyDescent="0.3">
      <c r="A75" s="1621">
        <v>5</v>
      </c>
      <c r="B75" s="1617" t="s">
        <v>69</v>
      </c>
      <c r="C75" s="1617">
        <v>7.4</v>
      </c>
      <c r="D75" s="1613">
        <v>5</v>
      </c>
      <c r="E75" s="1611" t="s">
        <v>92</v>
      </c>
      <c r="F75" s="1614">
        <v>6.7</v>
      </c>
      <c r="G75" s="1620" t="s">
        <v>393</v>
      </c>
      <c r="H75" s="1611" t="s">
        <v>93</v>
      </c>
      <c r="I75" s="1614">
        <v>7.2</v>
      </c>
      <c r="J75" s="1620" t="s">
        <v>393</v>
      </c>
      <c r="K75" s="1611" t="s">
        <v>93</v>
      </c>
      <c r="L75" s="1614">
        <v>6.7</v>
      </c>
      <c r="M75" s="1924">
        <v>5</v>
      </c>
      <c r="N75" s="1611" t="s">
        <v>93</v>
      </c>
      <c r="O75" s="1614">
        <v>6.6</v>
      </c>
      <c r="Q75" s="29" t="s">
        <v>366</v>
      </c>
      <c r="R75" s="16">
        <v>21</v>
      </c>
      <c r="S75" s="16">
        <v>21</v>
      </c>
      <c r="T75" s="16">
        <v>21</v>
      </c>
      <c r="U75" s="16">
        <v>24</v>
      </c>
      <c r="V75" s="16">
        <f>SUM(V72:V73)</f>
        <v>24</v>
      </c>
      <c r="Y75" s="2461"/>
      <c r="Z75" s="2461"/>
      <c r="AA75" s="2461"/>
      <c r="AB75" s="2461"/>
      <c r="AC75" s="2461"/>
      <c r="AD75" s="2461"/>
    </row>
    <row r="76" spans="1:30" ht="24.95" customHeight="1" x14ac:dyDescent="0.25">
      <c r="A76" s="1621">
        <v>5</v>
      </c>
      <c r="B76" s="1617" t="s">
        <v>70</v>
      </c>
      <c r="C76" s="1617">
        <v>2.8</v>
      </c>
      <c r="D76" s="1613">
        <v>5</v>
      </c>
      <c r="E76" s="1611" t="s">
        <v>93</v>
      </c>
      <c r="F76" s="1614">
        <v>6.9</v>
      </c>
      <c r="G76" s="1620" t="s">
        <v>393</v>
      </c>
      <c r="H76" s="1611" t="s">
        <v>94</v>
      </c>
      <c r="I76" s="1614">
        <v>7.3</v>
      </c>
      <c r="J76" s="1620" t="s">
        <v>393</v>
      </c>
      <c r="K76" s="1611" t="s">
        <v>94</v>
      </c>
      <c r="L76" s="1614">
        <v>7.3</v>
      </c>
      <c r="M76" s="1924">
        <v>5</v>
      </c>
      <c r="N76" s="1611" t="s">
        <v>94</v>
      </c>
      <c r="O76" s="1614">
        <v>6.6</v>
      </c>
    </row>
    <row r="77" spans="1:30" ht="24.95" customHeight="1" thickBot="1" x14ac:dyDescent="0.3">
      <c r="A77" s="1621">
        <v>5</v>
      </c>
      <c r="B77" s="1617" t="s">
        <v>71</v>
      </c>
      <c r="C77" s="1617">
        <v>13</v>
      </c>
      <c r="D77" s="1613">
        <v>5</v>
      </c>
      <c r="E77" s="1611" t="s">
        <v>94</v>
      </c>
      <c r="F77" s="1614">
        <v>7.4</v>
      </c>
      <c r="G77" s="1620" t="s">
        <v>393</v>
      </c>
      <c r="H77" s="1611" t="s">
        <v>95</v>
      </c>
      <c r="I77" s="1614">
        <v>7.1</v>
      </c>
      <c r="J77" s="1620" t="s">
        <v>393</v>
      </c>
      <c r="K77" s="1611" t="s">
        <v>95</v>
      </c>
      <c r="L77" s="1614">
        <v>7.3</v>
      </c>
      <c r="M77" s="1924">
        <v>5</v>
      </c>
      <c r="N77" s="1611" t="s">
        <v>95</v>
      </c>
      <c r="O77" s="1614">
        <v>6.9</v>
      </c>
      <c r="Y77" s="2461" t="s">
        <v>383</v>
      </c>
      <c r="Z77" s="2461"/>
      <c r="AA77" s="2461"/>
      <c r="AB77" s="2461"/>
      <c r="AC77" s="2461"/>
      <c r="AD77" s="2461"/>
    </row>
    <row r="78" spans="1:30" ht="24.95" customHeight="1" x14ac:dyDescent="0.25">
      <c r="A78" s="1621">
        <v>5</v>
      </c>
      <c r="B78" s="1617" t="s">
        <v>72</v>
      </c>
      <c r="C78" s="1617">
        <v>4.2</v>
      </c>
      <c r="D78" s="1613">
        <v>5</v>
      </c>
      <c r="E78" s="1611" t="s">
        <v>95</v>
      </c>
      <c r="F78" s="1614">
        <v>7</v>
      </c>
      <c r="G78" s="1620" t="s">
        <v>393</v>
      </c>
      <c r="H78" s="1611" t="s">
        <v>96</v>
      </c>
      <c r="I78" s="1614">
        <v>2.7</v>
      </c>
      <c r="J78" s="1620" t="s">
        <v>393</v>
      </c>
      <c r="K78" s="1611" t="s">
        <v>96</v>
      </c>
      <c r="L78" s="1614">
        <v>3.4</v>
      </c>
      <c r="M78" s="1924">
        <v>5</v>
      </c>
      <c r="N78" s="1611" t="s">
        <v>96</v>
      </c>
      <c r="O78" s="1614">
        <v>2.7</v>
      </c>
      <c r="Q78" s="27" t="s">
        <v>357</v>
      </c>
      <c r="R78" s="3">
        <v>2007</v>
      </c>
      <c r="S78" s="3">
        <v>2008</v>
      </c>
      <c r="T78" s="3">
        <v>2009</v>
      </c>
      <c r="U78" s="3">
        <v>2010</v>
      </c>
      <c r="V78" s="3">
        <v>2011</v>
      </c>
      <c r="Y78" s="2461"/>
      <c r="Z78" s="2461"/>
      <c r="AA78" s="2461"/>
      <c r="AB78" s="2461"/>
      <c r="AC78" s="2461"/>
      <c r="AD78" s="2461"/>
    </row>
    <row r="79" spans="1:30" ht="24.95" customHeight="1" x14ac:dyDescent="0.25">
      <c r="A79" s="1621">
        <v>5</v>
      </c>
      <c r="B79" s="1617" t="s">
        <v>73</v>
      </c>
      <c r="C79" s="1617">
        <v>6.4</v>
      </c>
      <c r="D79" s="1613">
        <v>5</v>
      </c>
      <c r="E79" s="1611" t="s">
        <v>96</v>
      </c>
      <c r="F79" s="1614">
        <v>2.7</v>
      </c>
      <c r="G79" s="1620" t="s">
        <v>393</v>
      </c>
      <c r="H79" s="1611" t="s">
        <v>97</v>
      </c>
      <c r="I79" s="1614">
        <v>5.7</v>
      </c>
      <c r="J79" s="1620" t="s">
        <v>393</v>
      </c>
      <c r="K79" s="1611" t="s">
        <v>97</v>
      </c>
      <c r="L79" s="1614">
        <v>6</v>
      </c>
      <c r="M79" s="1924">
        <v>5</v>
      </c>
      <c r="N79" s="1611" t="s">
        <v>97</v>
      </c>
      <c r="O79" s="1614">
        <v>5.9</v>
      </c>
      <c r="Q79" s="28" t="s">
        <v>440</v>
      </c>
      <c r="R79" s="12">
        <v>6</v>
      </c>
      <c r="S79" s="16">
        <v>10</v>
      </c>
      <c r="T79" s="16">
        <v>7</v>
      </c>
      <c r="U79" s="16">
        <v>10</v>
      </c>
      <c r="V79" s="10">
        <f>COUNTIF(C283:C293,"&gt;=5")</f>
        <v>11</v>
      </c>
      <c r="W79" s="2462" t="s">
        <v>367</v>
      </c>
      <c r="X79" s="2462"/>
      <c r="Y79" s="2461"/>
      <c r="Z79" s="2461"/>
      <c r="AA79" s="2461"/>
      <c r="AB79" s="2461"/>
      <c r="AC79" s="2461"/>
      <c r="AD79" s="2461"/>
    </row>
    <row r="80" spans="1:30" ht="24.95" customHeight="1" x14ac:dyDescent="0.25">
      <c r="A80" s="1621">
        <v>5</v>
      </c>
      <c r="B80" s="1617" t="s">
        <v>74</v>
      </c>
      <c r="C80" s="1617">
        <v>0.6</v>
      </c>
      <c r="D80" s="1613">
        <v>5</v>
      </c>
      <c r="E80" s="1611" t="s">
        <v>97</v>
      </c>
      <c r="F80" s="1614">
        <v>6.8</v>
      </c>
      <c r="G80" s="1620" t="s">
        <v>393</v>
      </c>
      <c r="H80" s="1611" t="s">
        <v>98</v>
      </c>
      <c r="I80" s="1614">
        <v>2.6</v>
      </c>
      <c r="J80" s="1620" t="s">
        <v>393</v>
      </c>
      <c r="K80" s="1611" t="s">
        <v>98</v>
      </c>
      <c r="L80" s="1614">
        <v>3</v>
      </c>
      <c r="M80" s="1924">
        <v>5</v>
      </c>
      <c r="N80" s="1611" t="s">
        <v>98</v>
      </c>
      <c r="O80" s="1614">
        <v>2.8</v>
      </c>
      <c r="Q80" s="8" t="s">
        <v>441</v>
      </c>
      <c r="R80" s="13">
        <v>0</v>
      </c>
      <c r="S80" s="16">
        <v>0</v>
      </c>
      <c r="T80" s="16">
        <v>3</v>
      </c>
      <c r="U80" s="16">
        <v>0</v>
      </c>
      <c r="V80" s="10">
        <f>COUNTIF(C283:C293,"&lt;5")</f>
        <v>0</v>
      </c>
      <c r="Y80" s="2461"/>
      <c r="Z80" s="2461"/>
      <c r="AA80" s="2461"/>
      <c r="AB80" s="2461"/>
      <c r="AC80" s="2461"/>
      <c r="AD80" s="2461"/>
    </row>
    <row r="81" spans="1:30" ht="24.95" customHeight="1" x14ac:dyDescent="0.25">
      <c r="A81" s="1621">
        <v>5</v>
      </c>
      <c r="B81" s="1617" t="s">
        <v>75</v>
      </c>
      <c r="C81" s="1617">
        <v>4.8</v>
      </c>
      <c r="D81" s="1613">
        <v>5</v>
      </c>
      <c r="E81" s="1611" t="s">
        <v>98</v>
      </c>
      <c r="F81" s="1614">
        <v>3.1</v>
      </c>
      <c r="G81" s="1620" t="s">
        <v>393</v>
      </c>
      <c r="H81" s="1611" t="s">
        <v>99</v>
      </c>
      <c r="I81" s="1614">
        <v>2.1</v>
      </c>
      <c r="J81" s="1620" t="s">
        <v>393</v>
      </c>
      <c r="K81" s="1611" t="s">
        <v>99</v>
      </c>
      <c r="L81" s="1614">
        <v>3.3</v>
      </c>
      <c r="M81" s="1924">
        <v>5</v>
      </c>
      <c r="N81" s="1611" t="s">
        <v>99</v>
      </c>
      <c r="O81" s="1614">
        <v>2.1</v>
      </c>
      <c r="Q81" s="9"/>
      <c r="R81" s="16"/>
      <c r="S81" s="16"/>
      <c r="T81" s="16"/>
      <c r="U81" s="16"/>
      <c r="V81" s="16"/>
      <c r="Y81" s="2461"/>
      <c r="Z81" s="2461"/>
      <c r="AA81" s="2461"/>
      <c r="AB81" s="2461"/>
      <c r="AC81" s="2461"/>
      <c r="AD81" s="2461"/>
    </row>
    <row r="82" spans="1:30" ht="24.95" customHeight="1" thickBot="1" x14ac:dyDescent="0.3">
      <c r="A82" s="1621">
        <v>5</v>
      </c>
      <c r="B82" s="1617" t="s">
        <v>76</v>
      </c>
      <c r="C82" s="1617">
        <v>2.8</v>
      </c>
      <c r="D82" s="1613">
        <v>5</v>
      </c>
      <c r="E82" s="1611" t="s">
        <v>99</v>
      </c>
      <c r="F82" s="1614">
        <v>3.2</v>
      </c>
      <c r="G82" s="1620" t="s">
        <v>393</v>
      </c>
      <c r="H82" s="1611" t="s">
        <v>100</v>
      </c>
      <c r="I82" s="1614">
        <v>2</v>
      </c>
      <c r="J82" s="1620" t="s">
        <v>393</v>
      </c>
      <c r="K82" s="1611" t="s">
        <v>100</v>
      </c>
      <c r="L82" s="1614">
        <v>1.7</v>
      </c>
      <c r="M82" s="1924">
        <v>5</v>
      </c>
      <c r="N82" s="1611" t="s">
        <v>100</v>
      </c>
      <c r="O82" s="1614">
        <v>2.5</v>
      </c>
      <c r="Q82" s="29" t="s">
        <v>367</v>
      </c>
      <c r="R82" s="16">
        <v>6</v>
      </c>
      <c r="S82" s="16">
        <v>10</v>
      </c>
      <c r="T82" s="16">
        <v>10</v>
      </c>
      <c r="U82" s="16">
        <v>10</v>
      </c>
      <c r="V82" s="16">
        <f>SUM(V79:V80)</f>
        <v>11</v>
      </c>
      <c r="Y82" s="2461"/>
      <c r="Z82" s="2461"/>
      <c r="AA82" s="2461"/>
      <c r="AB82" s="2461"/>
      <c r="AC82" s="2461"/>
      <c r="AD82" s="2461"/>
    </row>
    <row r="83" spans="1:30" ht="24.95" customHeight="1" x14ac:dyDescent="0.25">
      <c r="A83" s="1621">
        <v>5</v>
      </c>
      <c r="B83" s="1617" t="s">
        <v>77</v>
      </c>
      <c r="C83" s="1617">
        <v>0.7</v>
      </c>
      <c r="D83" s="1613">
        <v>5</v>
      </c>
      <c r="E83" s="1611" t="s">
        <v>100</v>
      </c>
      <c r="F83" s="1614">
        <v>2.4</v>
      </c>
      <c r="G83" s="1620" t="s">
        <v>393</v>
      </c>
      <c r="H83" s="1611" t="s">
        <v>101</v>
      </c>
      <c r="I83" s="1614">
        <v>5.0999999999999996</v>
      </c>
      <c r="J83" s="1620" t="s">
        <v>393</v>
      </c>
      <c r="K83" s="1611" t="s">
        <v>101</v>
      </c>
      <c r="L83" s="1614">
        <v>4.4000000000000004</v>
      </c>
      <c r="M83" s="1924">
        <v>5</v>
      </c>
      <c r="N83" s="1611" t="s">
        <v>101</v>
      </c>
      <c r="O83" s="1614">
        <v>5.7</v>
      </c>
    </row>
    <row r="84" spans="1:30" ht="24.95" customHeight="1" thickBot="1" x14ac:dyDescent="0.3">
      <c r="A84" s="1621">
        <v>5</v>
      </c>
      <c r="B84" s="1617" t="s">
        <v>78</v>
      </c>
      <c r="C84" s="1617">
        <v>0.9</v>
      </c>
      <c r="D84" s="1613">
        <v>5</v>
      </c>
      <c r="E84" s="1611" t="s">
        <v>101</v>
      </c>
      <c r="F84" s="1614">
        <v>4.8</v>
      </c>
      <c r="G84" s="1620" t="s">
        <v>393</v>
      </c>
      <c r="H84" s="1611" t="s">
        <v>104</v>
      </c>
      <c r="I84" s="1614">
        <v>7.5</v>
      </c>
      <c r="J84" s="1620" t="s">
        <v>393</v>
      </c>
      <c r="K84" s="1611" t="s">
        <v>104</v>
      </c>
      <c r="L84" s="1614">
        <v>8</v>
      </c>
      <c r="M84" s="1924">
        <v>5</v>
      </c>
      <c r="N84" s="1611" t="s">
        <v>104</v>
      </c>
      <c r="O84" s="1614">
        <v>7.4</v>
      </c>
      <c r="Y84" s="2461" t="s">
        <v>383</v>
      </c>
      <c r="Z84" s="2461"/>
      <c r="AA84" s="2461"/>
      <c r="AB84" s="2461"/>
      <c r="AC84" s="2461"/>
      <c r="AD84" s="2461"/>
    </row>
    <row r="85" spans="1:30" ht="24.95" customHeight="1" x14ac:dyDescent="0.25">
      <c r="A85" s="1621">
        <v>5</v>
      </c>
      <c r="B85" s="1617" t="s">
        <v>79</v>
      </c>
      <c r="C85" s="1617">
        <v>5.2</v>
      </c>
      <c r="D85" s="1613">
        <v>5</v>
      </c>
      <c r="E85" s="1611" t="s">
        <v>104</v>
      </c>
      <c r="F85" s="1614">
        <v>7.5</v>
      </c>
      <c r="G85" s="1620" t="s">
        <v>393</v>
      </c>
      <c r="H85" s="1611" t="s">
        <v>106</v>
      </c>
      <c r="I85" s="1614">
        <v>6.6</v>
      </c>
      <c r="J85" s="1620" t="s">
        <v>393</v>
      </c>
      <c r="K85" s="1611" t="s">
        <v>106</v>
      </c>
      <c r="L85" s="1614">
        <v>7.5</v>
      </c>
      <c r="M85" s="1924">
        <v>5</v>
      </c>
      <c r="N85" s="1611" t="s">
        <v>106</v>
      </c>
      <c r="O85" s="1614">
        <v>6.8</v>
      </c>
      <c r="Q85" s="27" t="s">
        <v>357</v>
      </c>
      <c r="R85" s="3">
        <v>2007</v>
      </c>
      <c r="S85" s="3">
        <v>2008</v>
      </c>
      <c r="T85" s="3">
        <v>2009</v>
      </c>
      <c r="U85" s="3">
        <v>2010</v>
      </c>
      <c r="V85" s="3">
        <v>2011</v>
      </c>
      <c r="Y85" s="2461"/>
      <c r="Z85" s="2461"/>
      <c r="AA85" s="2461"/>
      <c r="AB85" s="2461"/>
      <c r="AC85" s="2461"/>
      <c r="AD85" s="2461"/>
    </row>
    <row r="86" spans="1:30" ht="24.95" customHeight="1" x14ac:dyDescent="0.25">
      <c r="A86" s="1621">
        <v>5</v>
      </c>
      <c r="B86" s="1617" t="s">
        <v>80</v>
      </c>
      <c r="C86" s="1617">
        <v>6.9</v>
      </c>
      <c r="D86" s="1613">
        <v>5</v>
      </c>
      <c r="E86" s="1611" t="s">
        <v>105</v>
      </c>
      <c r="F86" s="1614">
        <v>6.5</v>
      </c>
      <c r="G86" s="1620" t="s">
        <v>393</v>
      </c>
      <c r="H86" s="1611" t="s">
        <v>107</v>
      </c>
      <c r="I86" s="1614">
        <v>4.5</v>
      </c>
      <c r="J86" s="1620" t="s">
        <v>393</v>
      </c>
      <c r="K86" s="1611" t="s">
        <v>107</v>
      </c>
      <c r="L86" s="1614">
        <v>5.0999999999999996</v>
      </c>
      <c r="M86" s="1924">
        <v>5</v>
      </c>
      <c r="N86" s="1611" t="s">
        <v>107</v>
      </c>
      <c r="O86" s="1614">
        <v>5.2</v>
      </c>
      <c r="Q86" s="28" t="s">
        <v>440</v>
      </c>
      <c r="R86" s="12">
        <v>2</v>
      </c>
      <c r="S86" s="16">
        <v>2</v>
      </c>
      <c r="T86" s="16">
        <v>2</v>
      </c>
      <c r="U86" s="16">
        <v>3</v>
      </c>
      <c r="V86" s="10">
        <f>COUNTIF(C294:C297,"&gt;=5")</f>
        <v>3</v>
      </c>
      <c r="Y86" s="2461"/>
      <c r="Z86" s="2461"/>
      <c r="AA86" s="2461"/>
      <c r="AB86" s="2461"/>
      <c r="AC86" s="2461"/>
      <c r="AD86" s="2461"/>
    </row>
    <row r="87" spans="1:30" ht="24.95" customHeight="1" x14ac:dyDescent="0.25">
      <c r="A87" s="1621">
        <v>5</v>
      </c>
      <c r="B87" s="1617" t="s">
        <v>81</v>
      </c>
      <c r="C87" s="1617">
        <v>7.5</v>
      </c>
      <c r="D87" s="1613">
        <v>5</v>
      </c>
      <c r="E87" s="1611" t="s">
        <v>106</v>
      </c>
      <c r="F87" s="1614">
        <v>6.6</v>
      </c>
      <c r="G87" s="1620" t="s">
        <v>393</v>
      </c>
      <c r="H87" s="1611" t="s">
        <v>108</v>
      </c>
      <c r="I87" s="1614">
        <v>5.3</v>
      </c>
      <c r="J87" s="1620" t="s">
        <v>393</v>
      </c>
      <c r="K87" s="1611" t="s">
        <v>108</v>
      </c>
      <c r="L87" s="1614">
        <v>5.5</v>
      </c>
      <c r="M87" s="1924">
        <v>5</v>
      </c>
      <c r="N87" s="1611" t="s">
        <v>108</v>
      </c>
      <c r="O87" s="1614">
        <v>5.4</v>
      </c>
      <c r="Q87" s="8" t="s">
        <v>441</v>
      </c>
      <c r="R87" s="13">
        <v>0</v>
      </c>
      <c r="S87" s="16">
        <v>0</v>
      </c>
      <c r="T87" s="16">
        <v>0</v>
      </c>
      <c r="U87" s="16">
        <v>1</v>
      </c>
      <c r="V87" s="10">
        <f>COUNTIF(C294:C297,"&lt;5")</f>
        <v>1</v>
      </c>
      <c r="W87" s="2462" t="s">
        <v>368</v>
      </c>
      <c r="X87" s="2462"/>
      <c r="Y87" s="2461"/>
      <c r="Z87" s="2461"/>
      <c r="AA87" s="2461"/>
      <c r="AB87" s="2461"/>
      <c r="AC87" s="2461"/>
      <c r="AD87" s="2461"/>
    </row>
    <row r="88" spans="1:30" ht="24.95" customHeight="1" x14ac:dyDescent="0.25">
      <c r="A88" s="1621">
        <v>5</v>
      </c>
      <c r="B88" s="1617" t="s">
        <v>82</v>
      </c>
      <c r="C88" s="1617">
        <v>7.4</v>
      </c>
      <c r="D88" s="1613">
        <v>5</v>
      </c>
      <c r="E88" s="1611" t="s">
        <v>107</v>
      </c>
      <c r="F88" s="1614">
        <v>4.2</v>
      </c>
      <c r="G88" s="1620" t="s">
        <v>393</v>
      </c>
      <c r="H88" s="1611" t="s">
        <v>109</v>
      </c>
      <c r="I88" s="1614">
        <v>5.4</v>
      </c>
      <c r="J88" s="1620" t="s">
        <v>393</v>
      </c>
      <c r="K88" s="1611" t="s">
        <v>109</v>
      </c>
      <c r="L88" s="1614">
        <v>5.5</v>
      </c>
      <c r="M88" s="1924">
        <v>5</v>
      </c>
      <c r="N88" s="1611" t="s">
        <v>109</v>
      </c>
      <c r="O88" s="1614">
        <v>5.5</v>
      </c>
      <c r="Q88" s="9"/>
      <c r="R88" s="16"/>
      <c r="S88" s="16"/>
      <c r="T88" s="16"/>
      <c r="U88" s="16"/>
      <c r="V88" s="16"/>
      <c r="W88" t="s">
        <v>384</v>
      </c>
      <c r="Y88" s="2461"/>
      <c r="Z88" s="2461"/>
      <c r="AA88" s="2461"/>
      <c r="AB88" s="2461"/>
      <c r="AC88" s="2461"/>
      <c r="AD88" s="2461"/>
    </row>
    <row r="89" spans="1:30" ht="24.95" customHeight="1" thickBot="1" x14ac:dyDescent="0.3">
      <c r="A89" s="1621">
        <v>5</v>
      </c>
      <c r="B89" s="1617" t="s">
        <v>83</v>
      </c>
      <c r="C89" s="1617">
        <v>6.8</v>
      </c>
      <c r="D89" s="1613">
        <v>5</v>
      </c>
      <c r="E89" s="1611" t="s">
        <v>108</v>
      </c>
      <c r="F89" s="1614">
        <v>5.2</v>
      </c>
      <c r="G89" s="1620" t="s">
        <v>393</v>
      </c>
      <c r="H89" s="1611" t="s">
        <v>110</v>
      </c>
      <c r="I89" s="1614">
        <v>5.6</v>
      </c>
      <c r="J89" s="1620" t="s">
        <v>393</v>
      </c>
      <c r="K89" s="1611" t="s">
        <v>110</v>
      </c>
      <c r="L89" s="1614">
        <v>5.0999999999999996</v>
      </c>
      <c r="M89" s="1924">
        <v>5</v>
      </c>
      <c r="N89" s="1611" t="s">
        <v>110</v>
      </c>
      <c r="O89" s="1614">
        <v>5.2</v>
      </c>
      <c r="Q89" s="29" t="s">
        <v>368</v>
      </c>
      <c r="R89" s="16">
        <v>2</v>
      </c>
      <c r="S89" s="16">
        <v>2</v>
      </c>
      <c r="T89" s="16">
        <v>2</v>
      </c>
      <c r="U89" s="16">
        <v>4</v>
      </c>
      <c r="V89" s="16">
        <f>SUM(V86:V87)</f>
        <v>4</v>
      </c>
      <c r="Y89" s="2461"/>
      <c r="Z89" s="2461"/>
      <c r="AA89" s="2461"/>
      <c r="AB89" s="2461"/>
      <c r="AC89" s="2461"/>
      <c r="AD89" s="2461"/>
    </row>
    <row r="90" spans="1:30" ht="24.95" customHeight="1" x14ac:dyDescent="0.25">
      <c r="A90" s="1621">
        <v>5</v>
      </c>
      <c r="B90" s="1617" t="s">
        <v>84</v>
      </c>
      <c r="C90" s="1617">
        <v>6.9</v>
      </c>
      <c r="D90" s="1613">
        <v>5</v>
      </c>
      <c r="E90" s="1611" t="s">
        <v>109</v>
      </c>
      <c r="F90" s="1614">
        <v>5.4</v>
      </c>
      <c r="G90" s="1620" t="s">
        <v>393</v>
      </c>
      <c r="H90" s="1611" t="s">
        <v>59</v>
      </c>
      <c r="I90" s="1614">
        <v>4</v>
      </c>
      <c r="J90" s="1620" t="s">
        <v>393</v>
      </c>
      <c r="K90" s="1611" t="s">
        <v>59</v>
      </c>
      <c r="L90" s="1614">
        <v>3.8</v>
      </c>
      <c r="M90" s="1924">
        <v>5</v>
      </c>
      <c r="N90" s="1611" t="s">
        <v>59</v>
      </c>
      <c r="O90" s="1614">
        <v>5.3</v>
      </c>
    </row>
    <row r="91" spans="1:30" ht="24.95" customHeight="1" thickBot="1" x14ac:dyDescent="0.3">
      <c r="A91" s="1621">
        <v>5</v>
      </c>
      <c r="B91" s="1617" t="s">
        <v>85</v>
      </c>
      <c r="C91" s="1617">
        <v>6.1</v>
      </c>
      <c r="D91" s="1613">
        <v>5</v>
      </c>
      <c r="E91" s="1611" t="s">
        <v>110</v>
      </c>
      <c r="F91" s="1614">
        <v>5</v>
      </c>
      <c r="G91" s="1620" t="s">
        <v>393</v>
      </c>
      <c r="H91" s="1611" t="s">
        <v>60</v>
      </c>
      <c r="I91" s="1614">
        <v>5.2</v>
      </c>
      <c r="J91" s="1620" t="s">
        <v>393</v>
      </c>
      <c r="K91" s="1611" t="s">
        <v>60</v>
      </c>
      <c r="L91" s="1614">
        <v>5.8</v>
      </c>
      <c r="M91" s="1924">
        <v>5</v>
      </c>
      <c r="N91" s="1611" t="s">
        <v>60</v>
      </c>
      <c r="O91" s="1614">
        <v>6</v>
      </c>
      <c r="Y91" s="2461" t="s">
        <v>383</v>
      </c>
      <c r="Z91" s="2461"/>
      <c r="AA91" s="2461"/>
      <c r="AB91" s="2461"/>
      <c r="AC91" s="2461"/>
      <c r="AD91" s="2461"/>
    </row>
    <row r="92" spans="1:30" ht="24.95" customHeight="1" x14ac:dyDescent="0.25">
      <c r="A92" s="1621">
        <v>5</v>
      </c>
      <c r="B92" s="1617" t="s">
        <v>86</v>
      </c>
      <c r="C92" s="1617">
        <v>5.5</v>
      </c>
      <c r="D92" s="1613">
        <v>5</v>
      </c>
      <c r="E92" s="1611" t="s">
        <v>63</v>
      </c>
      <c r="F92" s="1614">
        <v>7.2</v>
      </c>
      <c r="G92" s="1620" t="s">
        <v>393</v>
      </c>
      <c r="H92" s="1611" t="s">
        <v>136</v>
      </c>
      <c r="I92" s="1614">
        <v>6.8</v>
      </c>
      <c r="J92" s="1620" t="s">
        <v>393</v>
      </c>
      <c r="K92" s="1611" t="s">
        <v>136</v>
      </c>
      <c r="L92" s="1614">
        <v>7.4</v>
      </c>
      <c r="M92" s="1924">
        <v>5</v>
      </c>
      <c r="N92" s="1611" t="s">
        <v>136</v>
      </c>
      <c r="O92" s="1614">
        <v>7.2</v>
      </c>
      <c r="Q92" s="27" t="s">
        <v>357</v>
      </c>
      <c r="R92" s="3">
        <v>2007</v>
      </c>
      <c r="S92" s="3">
        <v>2008</v>
      </c>
      <c r="T92" s="3">
        <v>2009</v>
      </c>
      <c r="U92" s="3">
        <v>2010</v>
      </c>
      <c r="V92" s="3">
        <v>2011</v>
      </c>
      <c r="Y92" s="2461"/>
      <c r="Z92" s="2461"/>
      <c r="AA92" s="2461"/>
      <c r="AB92" s="2461"/>
      <c r="AC92" s="2461"/>
      <c r="AD92" s="2461"/>
    </row>
    <row r="93" spans="1:30" ht="24.95" customHeight="1" x14ac:dyDescent="0.25">
      <c r="A93" s="1621">
        <v>5</v>
      </c>
      <c r="B93" s="1617" t="s">
        <v>87</v>
      </c>
      <c r="C93" s="1617">
        <v>3.4</v>
      </c>
      <c r="D93" s="1613">
        <v>5</v>
      </c>
      <c r="E93" s="1611" t="s">
        <v>59</v>
      </c>
      <c r="F93" s="1614">
        <v>6.2</v>
      </c>
      <c r="G93" s="1620" t="s">
        <v>393</v>
      </c>
      <c r="H93" s="1611" t="s">
        <v>137</v>
      </c>
      <c r="I93" s="1614">
        <v>6</v>
      </c>
      <c r="J93" s="1620" t="s">
        <v>393</v>
      </c>
      <c r="K93" s="1611" t="s">
        <v>137</v>
      </c>
      <c r="L93" s="1614">
        <v>4.8</v>
      </c>
      <c r="M93" s="1924">
        <v>5</v>
      </c>
      <c r="N93" s="1611" t="s">
        <v>137</v>
      </c>
      <c r="O93" s="1614">
        <v>6.3</v>
      </c>
      <c r="Q93" s="28" t="s">
        <v>440</v>
      </c>
      <c r="R93" s="12">
        <v>4</v>
      </c>
      <c r="S93" s="16">
        <v>5</v>
      </c>
      <c r="T93" s="16">
        <v>6</v>
      </c>
      <c r="U93" s="16">
        <v>6</v>
      </c>
      <c r="V93" s="10">
        <f>COUNTIF(C298:C307,"&gt;=5")</f>
        <v>7</v>
      </c>
      <c r="W93" s="2462" t="s">
        <v>369</v>
      </c>
      <c r="X93" s="2462"/>
      <c r="Y93" s="2461"/>
      <c r="Z93" s="2461"/>
      <c r="AA93" s="2461"/>
      <c r="AB93" s="2461"/>
      <c r="AC93" s="2461"/>
      <c r="AD93" s="2461"/>
    </row>
    <row r="94" spans="1:30" ht="24.95" customHeight="1" x14ac:dyDescent="0.25">
      <c r="A94" s="1621">
        <v>5</v>
      </c>
      <c r="B94" s="1617" t="s">
        <v>88</v>
      </c>
      <c r="C94" s="1617">
        <v>6.9</v>
      </c>
      <c r="D94" s="1613">
        <v>5</v>
      </c>
      <c r="E94" s="1611" t="s">
        <v>60</v>
      </c>
      <c r="F94" s="1614">
        <v>5.9</v>
      </c>
      <c r="G94" s="1620" t="s">
        <v>393</v>
      </c>
      <c r="H94" s="1611" t="s">
        <v>138</v>
      </c>
      <c r="I94" s="1614">
        <v>5.2</v>
      </c>
      <c r="J94" s="1620" t="s">
        <v>393</v>
      </c>
      <c r="K94" s="1611" t="s">
        <v>138</v>
      </c>
      <c r="L94" s="1614">
        <v>2.7</v>
      </c>
      <c r="M94" s="1924">
        <v>5</v>
      </c>
      <c r="N94" s="1611" t="s">
        <v>138</v>
      </c>
      <c r="O94" s="1614">
        <v>2.4</v>
      </c>
      <c r="Q94" s="8" t="s">
        <v>441</v>
      </c>
      <c r="R94" s="13">
        <v>1</v>
      </c>
      <c r="S94" s="16">
        <v>2</v>
      </c>
      <c r="T94" s="16">
        <v>1</v>
      </c>
      <c r="U94" s="16">
        <v>2</v>
      </c>
      <c r="V94" s="10">
        <f>COUNTIF(C298:C307,"&lt;5")</f>
        <v>3</v>
      </c>
      <c r="Y94" s="2461"/>
      <c r="Z94" s="2461"/>
      <c r="AA94" s="2461"/>
      <c r="AB94" s="2461"/>
      <c r="AC94" s="2461"/>
      <c r="AD94" s="2461"/>
    </row>
    <row r="95" spans="1:30" ht="24.95" customHeight="1" x14ac:dyDescent="0.25">
      <c r="A95" s="1621">
        <v>5</v>
      </c>
      <c r="B95" s="1617" t="s">
        <v>89</v>
      </c>
      <c r="C95" s="1617">
        <v>7.8</v>
      </c>
      <c r="D95" s="1613">
        <v>5</v>
      </c>
      <c r="E95" s="1611" t="s">
        <v>136</v>
      </c>
      <c r="F95" s="1614">
        <v>7.3</v>
      </c>
      <c r="G95" s="1620" t="s">
        <v>393</v>
      </c>
      <c r="H95" s="1611" t="s">
        <v>139</v>
      </c>
      <c r="I95" s="1614">
        <v>5.0999999999999996</v>
      </c>
      <c r="J95" s="1620" t="s">
        <v>393</v>
      </c>
      <c r="K95" s="1611" t="s">
        <v>139</v>
      </c>
      <c r="L95" s="1614">
        <v>4.5999999999999996</v>
      </c>
      <c r="M95" s="1924">
        <v>5</v>
      </c>
      <c r="N95" s="1611" t="s">
        <v>139</v>
      </c>
      <c r="O95" s="1614">
        <v>4.8</v>
      </c>
      <c r="Q95" s="9"/>
      <c r="R95" s="16"/>
      <c r="S95" s="16"/>
      <c r="T95" s="16"/>
      <c r="U95" s="16"/>
      <c r="V95" s="16"/>
      <c r="Y95" s="2461"/>
      <c r="Z95" s="2461"/>
      <c r="AA95" s="2461"/>
      <c r="AB95" s="2461"/>
      <c r="AC95" s="2461"/>
      <c r="AD95" s="2461"/>
    </row>
    <row r="96" spans="1:30" ht="24.95" customHeight="1" thickBot="1" x14ac:dyDescent="0.3">
      <c r="A96" s="1621">
        <v>5</v>
      </c>
      <c r="B96" s="1617" t="s">
        <v>90</v>
      </c>
      <c r="C96" s="1617">
        <v>8</v>
      </c>
      <c r="D96" s="1613">
        <v>5</v>
      </c>
      <c r="E96" s="1611" t="s">
        <v>137</v>
      </c>
      <c r="F96" s="1614">
        <v>6.2</v>
      </c>
      <c r="G96" s="1620" t="s">
        <v>393</v>
      </c>
      <c r="H96" s="1611" t="s">
        <v>140</v>
      </c>
      <c r="I96" s="1614">
        <v>5.8</v>
      </c>
      <c r="J96" s="1620" t="s">
        <v>393</v>
      </c>
      <c r="K96" s="1611" t="s">
        <v>140</v>
      </c>
      <c r="L96" s="1614">
        <v>6.5</v>
      </c>
      <c r="M96" s="1924">
        <v>5</v>
      </c>
      <c r="N96" s="1611" t="s">
        <v>140</v>
      </c>
      <c r="O96" s="1614">
        <v>6.6</v>
      </c>
      <c r="Q96" s="29" t="s">
        <v>369</v>
      </c>
      <c r="R96" s="16">
        <v>5</v>
      </c>
      <c r="S96" s="16">
        <v>7</v>
      </c>
      <c r="T96" s="16">
        <v>7</v>
      </c>
      <c r="U96" s="16">
        <v>8</v>
      </c>
      <c r="V96" s="16">
        <f>SUM(V93:V94)</f>
        <v>10</v>
      </c>
      <c r="Y96" s="2461"/>
      <c r="Z96" s="2461"/>
      <c r="AA96" s="2461"/>
      <c r="AB96" s="2461"/>
      <c r="AC96" s="2461"/>
      <c r="AD96" s="2461"/>
    </row>
    <row r="97" spans="1:30" ht="24.95" customHeight="1" x14ac:dyDescent="0.25">
      <c r="A97" s="1621">
        <v>5</v>
      </c>
      <c r="B97" s="1617" t="s">
        <v>91</v>
      </c>
      <c r="C97" s="1617">
        <v>7.5</v>
      </c>
      <c r="D97" s="1613">
        <v>5</v>
      </c>
      <c r="E97" s="1611" t="s">
        <v>138</v>
      </c>
      <c r="F97" s="1614">
        <v>5.2</v>
      </c>
      <c r="G97" s="1620" t="s">
        <v>393</v>
      </c>
      <c r="H97" s="1611" t="s">
        <v>141</v>
      </c>
      <c r="I97" s="1614">
        <v>5.0999999999999996</v>
      </c>
      <c r="J97" s="1620" t="s">
        <v>393</v>
      </c>
      <c r="K97" s="1611" t="s">
        <v>141</v>
      </c>
      <c r="L97" s="1614">
        <v>6.7</v>
      </c>
      <c r="M97" s="1924">
        <v>5</v>
      </c>
      <c r="N97" s="1611" t="s">
        <v>141</v>
      </c>
      <c r="O97" s="1614">
        <v>6.5</v>
      </c>
    </row>
    <row r="98" spans="1:30" ht="24.95" customHeight="1" thickBot="1" x14ac:dyDescent="0.3">
      <c r="A98" s="1621">
        <v>5</v>
      </c>
      <c r="B98" s="1617" t="s">
        <v>92</v>
      </c>
      <c r="C98" s="1617">
        <v>7</v>
      </c>
      <c r="D98" s="1613">
        <v>5</v>
      </c>
      <c r="E98" s="1611" t="s">
        <v>139</v>
      </c>
      <c r="F98" s="1614">
        <v>4.7</v>
      </c>
      <c r="G98" s="1620" t="s">
        <v>393</v>
      </c>
      <c r="H98" s="1611" t="s">
        <v>111</v>
      </c>
      <c r="I98" s="1614">
        <v>7.8</v>
      </c>
      <c r="J98" s="1620" t="s">
        <v>393</v>
      </c>
      <c r="K98" s="1611" t="s">
        <v>111</v>
      </c>
      <c r="L98" s="1614">
        <v>8</v>
      </c>
      <c r="M98" s="1924">
        <v>5</v>
      </c>
      <c r="N98" s="1611" t="s">
        <v>111</v>
      </c>
      <c r="O98" s="1614">
        <v>7.8</v>
      </c>
      <c r="Y98" s="2461" t="s">
        <v>383</v>
      </c>
      <c r="Z98" s="2461"/>
      <c r="AA98" s="2461"/>
      <c r="AB98" s="2461"/>
      <c r="AC98" s="2461"/>
      <c r="AD98" s="2461"/>
    </row>
    <row r="99" spans="1:30" ht="24.95" customHeight="1" x14ac:dyDescent="0.25">
      <c r="A99" s="1621">
        <v>5</v>
      </c>
      <c r="B99" s="1617" t="s">
        <v>93</v>
      </c>
      <c r="C99" s="1617">
        <v>7.2</v>
      </c>
      <c r="D99" s="1613">
        <v>5</v>
      </c>
      <c r="E99" s="1611" t="s">
        <v>140</v>
      </c>
      <c r="F99" s="1614">
        <v>6.1</v>
      </c>
      <c r="G99" s="1620" t="s">
        <v>393</v>
      </c>
      <c r="H99" s="1611" t="s">
        <v>112</v>
      </c>
      <c r="I99" s="1614">
        <v>5.0999999999999996</v>
      </c>
      <c r="J99" s="1620" t="s">
        <v>393</v>
      </c>
      <c r="K99" s="1611" t="s">
        <v>112</v>
      </c>
      <c r="L99" s="1614">
        <v>7.3</v>
      </c>
      <c r="M99" s="1924">
        <v>5</v>
      </c>
      <c r="N99" s="1611" t="s">
        <v>112</v>
      </c>
      <c r="O99" s="1614">
        <v>7.9</v>
      </c>
      <c r="Q99" s="27" t="s">
        <v>357</v>
      </c>
      <c r="R99" s="3">
        <v>2007</v>
      </c>
      <c r="S99" s="3">
        <v>2008</v>
      </c>
      <c r="T99" s="3">
        <v>2009</v>
      </c>
      <c r="U99" s="3">
        <v>2010</v>
      </c>
      <c r="V99" s="3">
        <v>2011</v>
      </c>
      <c r="Y99" s="2461"/>
      <c r="Z99" s="2461"/>
      <c r="AA99" s="2461"/>
      <c r="AB99" s="2461"/>
      <c r="AC99" s="2461"/>
      <c r="AD99" s="2461"/>
    </row>
    <row r="100" spans="1:30" ht="24.95" customHeight="1" x14ac:dyDescent="0.25">
      <c r="A100" s="1621">
        <v>5</v>
      </c>
      <c r="B100" s="1617" t="s">
        <v>94</v>
      </c>
      <c r="C100" s="1617">
        <v>7.5</v>
      </c>
      <c r="D100" s="1613">
        <v>5</v>
      </c>
      <c r="E100" s="1611" t="s">
        <v>141</v>
      </c>
      <c r="F100" s="1614">
        <v>7.2</v>
      </c>
      <c r="G100" s="1620" t="s">
        <v>393</v>
      </c>
      <c r="H100" s="1611" t="s">
        <v>113</v>
      </c>
      <c r="I100" s="1614">
        <v>3.7</v>
      </c>
      <c r="J100" s="1620" t="s">
        <v>393</v>
      </c>
      <c r="K100" s="1611" t="s">
        <v>113</v>
      </c>
      <c r="L100" s="1614">
        <v>3.3</v>
      </c>
      <c r="M100" s="1924">
        <v>5</v>
      </c>
      <c r="N100" s="1611" t="s">
        <v>113</v>
      </c>
      <c r="O100" s="1614">
        <v>2.1</v>
      </c>
      <c r="Q100" s="28" t="s">
        <v>440</v>
      </c>
      <c r="R100" s="12">
        <v>7</v>
      </c>
      <c r="S100" s="16">
        <v>7</v>
      </c>
      <c r="T100" s="16">
        <v>8</v>
      </c>
      <c r="U100" s="16">
        <v>7</v>
      </c>
      <c r="V100" s="10">
        <f>COUNTIF(C308:C315,"&gt;=5")</f>
        <v>7</v>
      </c>
      <c r="W100" s="2462" t="s">
        <v>370</v>
      </c>
      <c r="X100" s="2462"/>
      <c r="Y100" s="2461"/>
      <c r="Z100" s="2461"/>
      <c r="AA100" s="2461"/>
      <c r="AB100" s="2461"/>
      <c r="AC100" s="2461"/>
      <c r="AD100" s="2461"/>
    </row>
    <row r="101" spans="1:30" ht="24.95" customHeight="1" x14ac:dyDescent="0.25">
      <c r="A101" s="1621">
        <v>5</v>
      </c>
      <c r="B101" s="1617" t="s">
        <v>95</v>
      </c>
      <c r="C101" s="1617">
        <v>7.8</v>
      </c>
      <c r="D101" s="1613">
        <v>5</v>
      </c>
      <c r="E101" s="1611" t="s">
        <v>111</v>
      </c>
      <c r="F101" s="1614">
        <v>8.1999999999999993</v>
      </c>
      <c r="G101" s="1620" t="s">
        <v>393</v>
      </c>
      <c r="H101" s="1611" t="s">
        <v>114</v>
      </c>
      <c r="I101" s="1614">
        <v>2.4</v>
      </c>
      <c r="J101" s="1620" t="s">
        <v>393</v>
      </c>
      <c r="K101" s="1611" t="s">
        <v>114</v>
      </c>
      <c r="L101" s="1614">
        <v>2</v>
      </c>
      <c r="M101" s="1924">
        <v>5</v>
      </c>
      <c r="N101" s="1611" t="s">
        <v>114</v>
      </c>
      <c r="O101" s="1614">
        <v>1.6</v>
      </c>
      <c r="Q101" s="8" t="s">
        <v>441</v>
      </c>
      <c r="R101" s="13">
        <v>1</v>
      </c>
      <c r="S101" s="16">
        <v>1</v>
      </c>
      <c r="T101" s="16">
        <v>0</v>
      </c>
      <c r="U101" s="16">
        <v>1</v>
      </c>
      <c r="V101" s="10">
        <f>COUNTIF(C308:C315,"&lt;5")</f>
        <v>1</v>
      </c>
      <c r="Y101" s="2461"/>
      <c r="Z101" s="2461"/>
      <c r="AA101" s="2461"/>
      <c r="AB101" s="2461"/>
      <c r="AC101" s="2461"/>
      <c r="AD101" s="2461"/>
    </row>
    <row r="102" spans="1:30" ht="24.95" customHeight="1" x14ac:dyDescent="0.25">
      <c r="A102" s="1621">
        <v>5</v>
      </c>
      <c r="B102" s="1617" t="s">
        <v>96</v>
      </c>
      <c r="C102" s="1617">
        <v>1.3</v>
      </c>
      <c r="D102" s="1613">
        <v>5</v>
      </c>
      <c r="E102" s="1611" t="s">
        <v>112</v>
      </c>
      <c r="F102" s="1614">
        <v>8.9</v>
      </c>
      <c r="G102" s="1620" t="s">
        <v>393</v>
      </c>
      <c r="H102" s="1611" t="s">
        <v>115</v>
      </c>
      <c r="I102" s="1614">
        <v>7.7</v>
      </c>
      <c r="J102" s="1620" t="s">
        <v>393</v>
      </c>
      <c r="K102" s="1611" t="s">
        <v>115</v>
      </c>
      <c r="L102" s="1614">
        <v>7.6</v>
      </c>
      <c r="M102" s="1924">
        <v>5</v>
      </c>
      <c r="N102" s="1611" t="s">
        <v>115</v>
      </c>
      <c r="O102" s="1614">
        <v>7.7</v>
      </c>
      <c r="Q102" s="9"/>
      <c r="R102" s="16"/>
      <c r="S102" s="16"/>
      <c r="T102" s="16"/>
      <c r="U102" s="16"/>
      <c r="V102" s="16"/>
      <c r="Y102" s="2461"/>
      <c r="Z102" s="2461"/>
      <c r="AA102" s="2461"/>
      <c r="AB102" s="2461"/>
      <c r="AC102" s="2461"/>
      <c r="AD102" s="2461"/>
    </row>
    <row r="103" spans="1:30" ht="24.95" customHeight="1" thickBot="1" x14ac:dyDescent="0.3">
      <c r="A103" s="1621">
        <v>5</v>
      </c>
      <c r="B103" s="1617" t="s">
        <v>97</v>
      </c>
      <c r="C103" s="1617">
        <v>5.8</v>
      </c>
      <c r="D103" s="1613">
        <v>5</v>
      </c>
      <c r="E103" s="1611" t="s">
        <v>113</v>
      </c>
      <c r="F103" s="1614">
        <v>6.5</v>
      </c>
      <c r="G103" s="1620" t="s">
        <v>393</v>
      </c>
      <c r="H103" s="1611" t="s">
        <v>116</v>
      </c>
      <c r="I103" s="1614">
        <v>6.8</v>
      </c>
      <c r="J103" s="1620" t="s">
        <v>393</v>
      </c>
      <c r="K103" s="1611" t="s">
        <v>116</v>
      </c>
      <c r="L103" s="1614">
        <v>6.3</v>
      </c>
      <c r="M103" s="1924">
        <v>5</v>
      </c>
      <c r="N103" s="1611" t="s">
        <v>116</v>
      </c>
      <c r="O103" s="1614">
        <v>7.2</v>
      </c>
      <c r="Q103" s="29" t="s">
        <v>370</v>
      </c>
      <c r="R103" s="16">
        <v>8</v>
      </c>
      <c r="S103" s="16">
        <v>8</v>
      </c>
      <c r="T103" s="16">
        <v>8</v>
      </c>
      <c r="U103" s="16">
        <v>8</v>
      </c>
      <c r="V103" s="16">
        <f>SUM(V100:V101)</f>
        <v>8</v>
      </c>
      <c r="Y103" s="2461"/>
      <c r="Z103" s="2461"/>
      <c r="AA103" s="2461"/>
      <c r="AB103" s="2461"/>
      <c r="AC103" s="2461"/>
      <c r="AD103" s="2461"/>
    </row>
    <row r="104" spans="1:30" ht="24.95" customHeight="1" x14ac:dyDescent="0.25">
      <c r="A104" s="1621">
        <v>5</v>
      </c>
      <c r="B104" s="1617" t="s">
        <v>98</v>
      </c>
      <c r="C104" s="1617">
        <v>2</v>
      </c>
      <c r="D104" s="1613">
        <v>5</v>
      </c>
      <c r="E104" s="1611" t="s">
        <v>114</v>
      </c>
      <c r="F104" s="1614">
        <v>3.3</v>
      </c>
      <c r="G104" s="1620" t="s">
        <v>393</v>
      </c>
      <c r="H104" s="1611" t="s">
        <v>117</v>
      </c>
      <c r="I104" s="1614">
        <v>6</v>
      </c>
      <c r="J104" s="1620" t="s">
        <v>393</v>
      </c>
      <c r="K104" s="1611" t="s">
        <v>117</v>
      </c>
      <c r="L104" s="1614">
        <v>5.6</v>
      </c>
      <c r="M104" s="1924">
        <v>5</v>
      </c>
      <c r="N104" s="1611" t="s">
        <v>117</v>
      </c>
      <c r="O104" s="1614">
        <v>5.7</v>
      </c>
    </row>
    <row r="105" spans="1:30" ht="24.95" customHeight="1" thickBot="1" x14ac:dyDescent="0.3">
      <c r="A105" s="1621">
        <v>5</v>
      </c>
      <c r="B105" s="1617" t="s">
        <v>99</v>
      </c>
      <c r="C105" s="1617">
        <v>2.1</v>
      </c>
      <c r="D105" s="1613">
        <v>5</v>
      </c>
      <c r="E105" s="1611" t="s">
        <v>115</v>
      </c>
      <c r="F105" s="1614">
        <v>8.1</v>
      </c>
      <c r="G105" s="1620" t="s">
        <v>393</v>
      </c>
      <c r="H105" s="1611" t="s">
        <v>118</v>
      </c>
      <c r="I105" s="1614">
        <v>5.9</v>
      </c>
      <c r="J105" s="1620" t="s">
        <v>393</v>
      </c>
      <c r="K105" s="1611" t="s">
        <v>118</v>
      </c>
      <c r="L105" s="1614">
        <v>5.6</v>
      </c>
      <c r="M105" s="1924">
        <v>5</v>
      </c>
      <c r="N105" s="1611" t="s">
        <v>118</v>
      </c>
      <c r="O105" s="1614">
        <v>5.0999999999999996</v>
      </c>
      <c r="Y105" s="2461" t="s">
        <v>383</v>
      </c>
      <c r="Z105" s="2461"/>
      <c r="AA105" s="2461"/>
      <c r="AB105" s="2461"/>
      <c r="AC105" s="2461"/>
      <c r="AD105" s="2461"/>
    </row>
    <row r="106" spans="1:30" ht="24.95" customHeight="1" x14ac:dyDescent="0.25">
      <c r="A106" s="1621">
        <v>5</v>
      </c>
      <c r="B106" s="1617" t="s">
        <v>100</v>
      </c>
      <c r="C106" s="1617">
        <v>3.3</v>
      </c>
      <c r="D106" s="1613">
        <v>5</v>
      </c>
      <c r="E106" s="1611" t="s">
        <v>116</v>
      </c>
      <c r="F106" s="1614">
        <v>6.6</v>
      </c>
      <c r="G106" s="1620" t="s">
        <v>393</v>
      </c>
      <c r="H106" s="1611" t="s">
        <v>119</v>
      </c>
      <c r="I106" s="1614">
        <v>6</v>
      </c>
      <c r="J106" s="1620" t="s">
        <v>393</v>
      </c>
      <c r="K106" s="1611" t="s">
        <v>119</v>
      </c>
      <c r="L106" s="1614">
        <v>6.1</v>
      </c>
      <c r="M106" s="1924">
        <v>5</v>
      </c>
      <c r="N106" s="1611" t="s">
        <v>119</v>
      </c>
      <c r="O106" s="1614">
        <v>5.6</v>
      </c>
      <c r="Q106" s="27" t="s">
        <v>357</v>
      </c>
      <c r="R106" s="3">
        <v>2007</v>
      </c>
      <c r="S106" s="3">
        <v>2008</v>
      </c>
      <c r="T106" s="3">
        <v>2009</v>
      </c>
      <c r="U106" s="3">
        <v>2010</v>
      </c>
      <c r="V106" s="3">
        <v>2011</v>
      </c>
      <c r="Y106" s="2461"/>
      <c r="Z106" s="2461"/>
      <c r="AA106" s="2461"/>
      <c r="AB106" s="2461"/>
      <c r="AC106" s="2461"/>
      <c r="AD106" s="2461"/>
    </row>
    <row r="107" spans="1:30" ht="24.95" customHeight="1" x14ac:dyDescent="0.25">
      <c r="A107" s="1621">
        <v>5</v>
      </c>
      <c r="B107" s="1617" t="s">
        <v>101</v>
      </c>
      <c r="C107" s="1617">
        <v>7</v>
      </c>
      <c r="D107" s="1613">
        <v>5</v>
      </c>
      <c r="E107" s="1611" t="s">
        <v>117</v>
      </c>
      <c r="F107" s="1614">
        <v>6.4</v>
      </c>
      <c r="G107" s="1620" t="s">
        <v>393</v>
      </c>
      <c r="H107" s="1611" t="s">
        <v>61</v>
      </c>
      <c r="I107" s="1614">
        <v>9.1999999999999993</v>
      </c>
      <c r="J107" s="1620" t="s">
        <v>393</v>
      </c>
      <c r="K107" s="1611" t="s">
        <v>61</v>
      </c>
      <c r="L107" s="1614">
        <v>8.4</v>
      </c>
      <c r="M107" s="1924">
        <v>5</v>
      </c>
      <c r="N107" s="1611" t="s">
        <v>61</v>
      </c>
      <c r="O107" s="1614" t="s">
        <v>439</v>
      </c>
      <c r="Q107" s="28" t="s">
        <v>440</v>
      </c>
      <c r="R107" s="12">
        <v>3</v>
      </c>
      <c r="S107" s="16">
        <v>2</v>
      </c>
      <c r="T107" s="16">
        <v>4</v>
      </c>
      <c r="U107" s="16">
        <v>4</v>
      </c>
      <c r="V107" s="10">
        <f>COUNTIF(C316:C326,"&gt;=5")</f>
        <v>6</v>
      </c>
      <c r="W107" s="2462" t="s">
        <v>371</v>
      </c>
      <c r="X107" s="2462"/>
      <c r="Y107" s="2461"/>
      <c r="Z107" s="2461"/>
      <c r="AA107" s="2461"/>
      <c r="AB107" s="2461"/>
      <c r="AC107" s="2461"/>
      <c r="AD107" s="2461"/>
    </row>
    <row r="108" spans="1:30" ht="24.95" customHeight="1" x14ac:dyDescent="0.25">
      <c r="A108" s="1621">
        <v>5</v>
      </c>
      <c r="B108" s="1617" t="s">
        <v>102</v>
      </c>
      <c r="C108" s="1617">
        <v>5.7</v>
      </c>
      <c r="D108" s="1613">
        <v>5</v>
      </c>
      <c r="E108" s="1611" t="s">
        <v>118</v>
      </c>
      <c r="F108" s="1614">
        <v>6.1</v>
      </c>
      <c r="G108" s="1620" t="s">
        <v>393</v>
      </c>
      <c r="H108" s="1611" t="s">
        <v>66</v>
      </c>
      <c r="I108" s="1614">
        <v>7.3</v>
      </c>
      <c r="J108" s="1620" t="s">
        <v>393</v>
      </c>
      <c r="K108" s="1611" t="s">
        <v>66</v>
      </c>
      <c r="L108" s="1614">
        <v>7.5</v>
      </c>
      <c r="M108" s="1924">
        <v>5</v>
      </c>
      <c r="N108" s="1611" t="s">
        <v>66</v>
      </c>
      <c r="O108" s="1614">
        <v>7</v>
      </c>
      <c r="Q108" s="8" t="s">
        <v>441</v>
      </c>
      <c r="R108" s="13">
        <v>7</v>
      </c>
      <c r="S108" s="16">
        <v>8</v>
      </c>
      <c r="T108" s="16">
        <v>6</v>
      </c>
      <c r="U108" s="16">
        <v>5</v>
      </c>
      <c r="V108" s="10">
        <f>COUNTIF(C316:C326,"&lt;5")</f>
        <v>5</v>
      </c>
      <c r="Y108" s="2461"/>
      <c r="Z108" s="2461"/>
      <c r="AA108" s="2461"/>
      <c r="AB108" s="2461"/>
      <c r="AC108" s="2461"/>
      <c r="AD108" s="2461"/>
    </row>
    <row r="109" spans="1:30" ht="24.95" customHeight="1" x14ac:dyDescent="0.25">
      <c r="A109" s="1621">
        <v>5</v>
      </c>
      <c r="B109" s="1617" t="s">
        <v>103</v>
      </c>
      <c r="C109" s="1617">
        <v>6.1</v>
      </c>
      <c r="D109" s="1613">
        <v>5</v>
      </c>
      <c r="E109" s="1611" t="s">
        <v>119</v>
      </c>
      <c r="F109" s="1614">
        <v>6.3</v>
      </c>
      <c r="G109" s="1620" t="s">
        <v>393</v>
      </c>
      <c r="H109" s="1611" t="s">
        <v>67</v>
      </c>
      <c r="I109" s="1614">
        <v>7.4</v>
      </c>
      <c r="J109" s="1620" t="s">
        <v>393</v>
      </c>
      <c r="K109" s="1611" t="s">
        <v>67</v>
      </c>
      <c r="L109" s="1614">
        <v>7.4</v>
      </c>
      <c r="M109" s="1924">
        <v>5</v>
      </c>
      <c r="N109" s="1611" t="s">
        <v>67</v>
      </c>
      <c r="O109" s="1614">
        <v>6.9</v>
      </c>
      <c r="Q109" s="9"/>
      <c r="R109" s="16"/>
      <c r="S109" s="16"/>
      <c r="T109" s="16"/>
      <c r="U109" s="16"/>
      <c r="V109" s="16"/>
      <c r="Y109" s="2461"/>
      <c r="Z109" s="2461"/>
      <c r="AA109" s="2461"/>
      <c r="AB109" s="2461"/>
      <c r="AC109" s="2461"/>
      <c r="AD109" s="2461"/>
    </row>
    <row r="110" spans="1:30" ht="24.95" customHeight="1" thickBot="1" x14ac:dyDescent="0.3">
      <c r="A110" s="1621">
        <v>5</v>
      </c>
      <c r="B110" s="1617" t="s">
        <v>104</v>
      </c>
      <c r="C110" s="1617">
        <v>7.1</v>
      </c>
      <c r="D110" s="1613">
        <v>5</v>
      </c>
      <c r="E110" s="1611" t="s">
        <v>61</v>
      </c>
      <c r="F110" s="1614">
        <v>8.4</v>
      </c>
      <c r="G110" s="1620" t="s">
        <v>393</v>
      </c>
      <c r="H110" s="1611" t="s">
        <v>68</v>
      </c>
      <c r="I110" s="1614">
        <v>7.1</v>
      </c>
      <c r="J110" s="1620" t="s">
        <v>393</v>
      </c>
      <c r="K110" s="1611" t="s">
        <v>68</v>
      </c>
      <c r="L110" s="1614">
        <v>7.3</v>
      </c>
      <c r="M110" s="1924">
        <v>5</v>
      </c>
      <c r="N110" s="1611" t="s">
        <v>68</v>
      </c>
      <c r="O110" s="1614">
        <v>7.1</v>
      </c>
      <c r="Q110" s="29" t="s">
        <v>371</v>
      </c>
      <c r="R110" s="16">
        <v>10</v>
      </c>
      <c r="S110" s="16">
        <v>10</v>
      </c>
      <c r="T110" s="16">
        <v>10</v>
      </c>
      <c r="U110" s="16">
        <v>9</v>
      </c>
      <c r="V110" s="16">
        <f>SUM(V107:V108)</f>
        <v>11</v>
      </c>
      <c r="Y110" s="2461"/>
      <c r="Z110" s="2461"/>
      <c r="AA110" s="2461"/>
      <c r="AB110" s="2461"/>
      <c r="AC110" s="2461"/>
      <c r="AD110" s="2461"/>
    </row>
    <row r="111" spans="1:30" ht="24.95" customHeight="1" x14ac:dyDescent="0.25">
      <c r="A111" s="1621">
        <v>5</v>
      </c>
      <c r="B111" s="1617" t="s">
        <v>105</v>
      </c>
      <c r="C111" s="1617">
        <v>6.8</v>
      </c>
      <c r="D111" s="1613">
        <v>5</v>
      </c>
      <c r="E111" s="1611" t="s">
        <v>66</v>
      </c>
      <c r="F111" s="1614">
        <v>7.7</v>
      </c>
      <c r="G111" s="1620" t="s">
        <v>393</v>
      </c>
      <c r="H111" s="1611" t="s">
        <v>69</v>
      </c>
      <c r="I111" s="1614">
        <v>7.4</v>
      </c>
      <c r="J111" s="1620" t="s">
        <v>393</v>
      </c>
      <c r="K111" s="1611" t="s">
        <v>69</v>
      </c>
      <c r="L111" s="1614">
        <v>7.6</v>
      </c>
      <c r="M111" s="1924">
        <v>5</v>
      </c>
      <c r="N111" s="1611" t="s">
        <v>69</v>
      </c>
      <c r="O111" s="1614">
        <v>7.1</v>
      </c>
    </row>
    <row r="112" spans="1:30" ht="24.95" customHeight="1" thickBot="1" x14ac:dyDescent="0.3">
      <c r="A112" s="1621">
        <v>5</v>
      </c>
      <c r="B112" s="1617" t="s">
        <v>106</v>
      </c>
      <c r="C112" s="1617">
        <v>6.9</v>
      </c>
      <c r="D112" s="1613">
        <v>5</v>
      </c>
      <c r="E112" s="1611" t="s">
        <v>67</v>
      </c>
      <c r="F112" s="1614">
        <v>7.4</v>
      </c>
      <c r="G112" s="1620" t="s">
        <v>393</v>
      </c>
      <c r="H112" s="1611" t="s">
        <v>120</v>
      </c>
      <c r="I112" s="1614">
        <v>6.9</v>
      </c>
      <c r="J112" s="1620" t="s">
        <v>393</v>
      </c>
      <c r="K112" s="1611" t="s">
        <v>120</v>
      </c>
      <c r="L112" s="1614">
        <v>6.9</v>
      </c>
      <c r="M112" s="1924">
        <v>5</v>
      </c>
      <c r="N112" s="1611" t="s">
        <v>120</v>
      </c>
      <c r="O112" s="1614">
        <v>7</v>
      </c>
      <c r="Y112" s="2461" t="s">
        <v>383</v>
      </c>
      <c r="Z112" s="2461"/>
      <c r="AA112" s="2461"/>
      <c r="AB112" s="2461"/>
      <c r="AC112" s="2461"/>
      <c r="AD112" s="2461"/>
    </row>
    <row r="113" spans="1:30" ht="24.95" customHeight="1" x14ac:dyDescent="0.25">
      <c r="A113" s="1621">
        <v>5</v>
      </c>
      <c r="B113" s="1617" t="s">
        <v>107</v>
      </c>
      <c r="C113" s="1617">
        <v>5.4</v>
      </c>
      <c r="D113" s="1613">
        <v>5</v>
      </c>
      <c r="E113" s="1611" t="s">
        <v>68</v>
      </c>
      <c r="F113" s="1614">
        <v>7.6</v>
      </c>
      <c r="G113" s="1620" t="s">
        <v>393</v>
      </c>
      <c r="H113" s="1611" t="s">
        <v>121</v>
      </c>
      <c r="I113" s="1614">
        <v>6.2</v>
      </c>
      <c r="J113" s="1620" t="s">
        <v>393</v>
      </c>
      <c r="K113" s="1611" t="s">
        <v>121</v>
      </c>
      <c r="L113" s="1614">
        <v>5</v>
      </c>
      <c r="M113" s="1924">
        <v>5</v>
      </c>
      <c r="N113" s="1611" t="s">
        <v>121</v>
      </c>
      <c r="O113" s="1614">
        <v>5</v>
      </c>
      <c r="Q113" s="27" t="s">
        <v>357</v>
      </c>
      <c r="R113" s="3">
        <v>2007</v>
      </c>
      <c r="S113" s="3">
        <v>2008</v>
      </c>
      <c r="T113" s="3">
        <v>2009</v>
      </c>
      <c r="U113" s="3">
        <v>2010</v>
      </c>
      <c r="V113" s="3">
        <v>2011</v>
      </c>
      <c r="Y113" s="2461"/>
      <c r="Z113" s="2461"/>
      <c r="AA113" s="2461"/>
      <c r="AB113" s="2461"/>
      <c r="AC113" s="2461"/>
      <c r="AD113" s="2461"/>
    </row>
    <row r="114" spans="1:30" ht="24.95" customHeight="1" x14ac:dyDescent="0.25">
      <c r="A114" s="1621">
        <v>5</v>
      </c>
      <c r="B114" s="1617" t="s">
        <v>108</v>
      </c>
      <c r="C114" s="1617">
        <v>6</v>
      </c>
      <c r="D114" s="1613">
        <v>5</v>
      </c>
      <c r="E114" s="1611" t="s">
        <v>69</v>
      </c>
      <c r="F114" s="1614">
        <v>7.8</v>
      </c>
      <c r="G114" s="1620" t="s">
        <v>393</v>
      </c>
      <c r="H114" s="1611" t="s">
        <v>122</v>
      </c>
      <c r="I114" s="1614">
        <v>5</v>
      </c>
      <c r="J114" s="1620" t="s">
        <v>393</v>
      </c>
      <c r="K114" s="1611" t="s">
        <v>122</v>
      </c>
      <c r="L114" s="1614">
        <v>3.6</v>
      </c>
      <c r="M114" s="1924">
        <v>5</v>
      </c>
      <c r="N114" s="1611" t="s">
        <v>122</v>
      </c>
      <c r="O114" s="1614">
        <v>3.4</v>
      </c>
      <c r="Q114" s="28" t="s">
        <v>440</v>
      </c>
      <c r="R114" s="12">
        <v>4</v>
      </c>
      <c r="S114" s="16">
        <v>4</v>
      </c>
      <c r="T114" s="16">
        <v>3</v>
      </c>
      <c r="U114" s="16">
        <v>5</v>
      </c>
      <c r="V114" s="10">
        <f>COUNTIF(C327:C331,"&gt;=5")</f>
        <v>5</v>
      </c>
      <c r="W114" s="2462" t="s">
        <v>372</v>
      </c>
      <c r="X114" s="2462"/>
      <c r="Y114" s="2461"/>
      <c r="Z114" s="2461"/>
      <c r="AA114" s="2461"/>
      <c r="AB114" s="2461"/>
      <c r="AC114" s="2461"/>
      <c r="AD114" s="2461"/>
    </row>
    <row r="115" spans="1:30" ht="24.95" customHeight="1" x14ac:dyDescent="0.25">
      <c r="A115" s="1621">
        <v>5</v>
      </c>
      <c r="B115" s="1617" t="s">
        <v>109</v>
      </c>
      <c r="C115" s="1617">
        <v>6.2</v>
      </c>
      <c r="D115" s="1613">
        <v>5</v>
      </c>
      <c r="E115" s="1611" t="s">
        <v>120</v>
      </c>
      <c r="F115" s="1614">
        <v>6.7</v>
      </c>
      <c r="G115" s="1620" t="s">
        <v>393</v>
      </c>
      <c r="H115" s="1611" t="s">
        <v>123</v>
      </c>
      <c r="I115" s="1614">
        <v>2.9</v>
      </c>
      <c r="J115" s="1620" t="s">
        <v>393</v>
      </c>
      <c r="K115" s="1611" t="s">
        <v>123</v>
      </c>
      <c r="L115" s="1614">
        <v>1.5</v>
      </c>
      <c r="M115" s="1924">
        <v>5</v>
      </c>
      <c r="N115" s="1611" t="s">
        <v>123</v>
      </c>
      <c r="O115" s="1614">
        <v>0.8</v>
      </c>
      <c r="Q115" s="8" t="s">
        <v>441</v>
      </c>
      <c r="R115" s="13">
        <v>0</v>
      </c>
      <c r="S115" s="16">
        <v>0</v>
      </c>
      <c r="T115" s="16">
        <v>1</v>
      </c>
      <c r="U115" s="16">
        <v>0</v>
      </c>
      <c r="V115" s="10">
        <f>COUNTIF(C327:C331,"&lt;5")</f>
        <v>0</v>
      </c>
      <c r="Y115" s="2461"/>
      <c r="Z115" s="2461"/>
      <c r="AA115" s="2461"/>
      <c r="AB115" s="2461"/>
      <c r="AC115" s="2461"/>
      <c r="AD115" s="2461"/>
    </row>
    <row r="116" spans="1:30" ht="24.95" customHeight="1" x14ac:dyDescent="0.25">
      <c r="A116" s="1621">
        <v>5</v>
      </c>
      <c r="B116" s="1617" t="s">
        <v>110</v>
      </c>
      <c r="C116" s="1617">
        <v>6.1</v>
      </c>
      <c r="D116" s="1613">
        <v>5</v>
      </c>
      <c r="E116" s="1611" t="s">
        <v>121</v>
      </c>
      <c r="F116" s="1614">
        <v>6.5</v>
      </c>
      <c r="G116" s="1620" t="s">
        <v>393</v>
      </c>
      <c r="H116" s="1611" t="s">
        <v>124</v>
      </c>
      <c r="I116" s="1614">
        <v>3.1</v>
      </c>
      <c r="J116" s="1620" t="s">
        <v>393</v>
      </c>
      <c r="K116" s="1611" t="s">
        <v>124</v>
      </c>
      <c r="L116" s="1614">
        <v>2.8</v>
      </c>
      <c r="M116" s="1924">
        <v>5</v>
      </c>
      <c r="N116" s="1611" t="s">
        <v>124</v>
      </c>
      <c r="O116" s="1614">
        <v>1.7</v>
      </c>
      <c r="Q116" s="9"/>
      <c r="R116" s="16"/>
      <c r="S116" s="16"/>
      <c r="T116" s="16"/>
      <c r="U116" s="16"/>
      <c r="V116" s="16"/>
      <c r="Y116" s="2461"/>
      <c r="Z116" s="2461"/>
      <c r="AA116" s="2461"/>
      <c r="AB116" s="2461"/>
      <c r="AC116" s="2461"/>
      <c r="AD116" s="2461"/>
    </row>
    <row r="117" spans="1:30" ht="24.95" customHeight="1" thickBot="1" x14ac:dyDescent="0.3">
      <c r="A117" s="1621">
        <v>5</v>
      </c>
      <c r="B117" s="1617" t="s">
        <v>111</v>
      </c>
      <c r="C117" s="1617">
        <v>8.5</v>
      </c>
      <c r="D117" s="1613">
        <v>5</v>
      </c>
      <c r="E117" s="1611" t="s">
        <v>122</v>
      </c>
      <c r="F117" s="1614">
        <v>5.5</v>
      </c>
      <c r="G117" s="1620" t="s">
        <v>393</v>
      </c>
      <c r="H117" s="1611" t="s">
        <v>125</v>
      </c>
      <c r="I117" s="1614">
        <v>4.2</v>
      </c>
      <c r="J117" s="1620" t="s">
        <v>393</v>
      </c>
      <c r="K117" s="1611" t="s">
        <v>125</v>
      </c>
      <c r="L117" s="1614">
        <v>2.6</v>
      </c>
      <c r="M117" s="1924">
        <v>5</v>
      </c>
      <c r="N117" s="1611" t="s">
        <v>125</v>
      </c>
      <c r="O117" s="1614">
        <v>1.6</v>
      </c>
      <c r="Q117" s="29" t="s">
        <v>372</v>
      </c>
      <c r="R117" s="16">
        <v>4</v>
      </c>
      <c r="S117" s="16">
        <v>4</v>
      </c>
      <c r="T117" s="16">
        <v>4</v>
      </c>
      <c r="U117" s="16">
        <v>5</v>
      </c>
      <c r="V117" s="16">
        <f>SUM(V114:V115)</f>
        <v>5</v>
      </c>
      <c r="Y117" s="2461"/>
      <c r="Z117" s="2461"/>
      <c r="AA117" s="2461"/>
      <c r="AB117" s="2461"/>
      <c r="AC117" s="2461"/>
      <c r="AD117" s="2461"/>
    </row>
    <row r="118" spans="1:30" ht="24.95" customHeight="1" x14ac:dyDescent="0.25">
      <c r="A118" s="1621">
        <v>5</v>
      </c>
      <c r="B118" s="1617" t="s">
        <v>112</v>
      </c>
      <c r="C118" s="1617">
        <v>8.6999999999999993</v>
      </c>
      <c r="D118" s="1613">
        <v>5</v>
      </c>
      <c r="E118" s="1611" t="s">
        <v>123</v>
      </c>
      <c r="F118" s="1614">
        <v>3.1</v>
      </c>
      <c r="G118" s="1620" t="s">
        <v>393</v>
      </c>
      <c r="H118" s="1611" t="s">
        <v>126</v>
      </c>
      <c r="I118" s="1614">
        <v>5.9</v>
      </c>
      <c r="J118" s="1620" t="s">
        <v>393</v>
      </c>
      <c r="K118" s="1611" t="s">
        <v>126</v>
      </c>
      <c r="L118" s="1614">
        <v>5.9</v>
      </c>
      <c r="M118" s="1924">
        <v>5</v>
      </c>
      <c r="N118" s="1611" t="s">
        <v>126</v>
      </c>
      <c r="O118" s="1614">
        <v>4.5</v>
      </c>
    </row>
    <row r="119" spans="1:30" ht="24.95" customHeight="1" thickBot="1" x14ac:dyDescent="0.3">
      <c r="A119" s="1621">
        <v>5</v>
      </c>
      <c r="B119" s="1617" t="s">
        <v>113</v>
      </c>
      <c r="C119" s="1617">
        <v>7.2</v>
      </c>
      <c r="D119" s="1613">
        <v>5</v>
      </c>
      <c r="E119" s="1611" t="s">
        <v>124</v>
      </c>
      <c r="F119" s="1614">
        <v>4.4000000000000004</v>
      </c>
      <c r="G119" s="1620" t="s">
        <v>393</v>
      </c>
      <c r="H119" s="1611" t="s">
        <v>127</v>
      </c>
      <c r="I119" s="1614">
        <v>5.9</v>
      </c>
      <c r="J119" s="1620" t="s">
        <v>393</v>
      </c>
      <c r="K119" s="1611" t="s">
        <v>127</v>
      </c>
      <c r="L119" s="1614">
        <v>4.8</v>
      </c>
      <c r="M119" s="1924">
        <v>5</v>
      </c>
      <c r="N119" s="1611" t="s">
        <v>127</v>
      </c>
      <c r="O119" s="1614">
        <v>4.8</v>
      </c>
      <c r="Y119" s="2461" t="s">
        <v>383</v>
      </c>
      <c r="Z119" s="2461"/>
      <c r="AA119" s="2461"/>
      <c r="AB119" s="2461"/>
      <c r="AC119" s="2461"/>
      <c r="AD119" s="2461"/>
    </row>
    <row r="120" spans="1:30" ht="24.95" customHeight="1" x14ac:dyDescent="0.25">
      <c r="A120" s="1621">
        <v>5</v>
      </c>
      <c r="B120" s="1617" t="s">
        <v>114</v>
      </c>
      <c r="C120" s="1617">
        <v>2.9</v>
      </c>
      <c r="D120" s="1613">
        <v>5</v>
      </c>
      <c r="E120" s="1611" t="s">
        <v>125</v>
      </c>
      <c r="F120" s="1614">
        <v>3.9</v>
      </c>
      <c r="G120" s="1620" t="s">
        <v>393</v>
      </c>
      <c r="H120" s="1611" t="s">
        <v>128</v>
      </c>
      <c r="I120" s="1614">
        <v>4.4000000000000004</v>
      </c>
      <c r="J120" s="1620" t="s">
        <v>393</v>
      </c>
      <c r="K120" s="1611" t="s">
        <v>128</v>
      </c>
      <c r="L120" s="1614">
        <v>2.6</v>
      </c>
      <c r="M120" s="1924">
        <v>5</v>
      </c>
      <c r="N120" s="1611" t="s">
        <v>128</v>
      </c>
      <c r="O120" s="1614">
        <v>1.8</v>
      </c>
      <c r="Q120" s="27" t="s">
        <v>357</v>
      </c>
      <c r="R120" s="3">
        <v>2007</v>
      </c>
      <c r="S120" s="3">
        <v>2008</v>
      </c>
      <c r="T120" s="3">
        <v>2009</v>
      </c>
      <c r="U120" s="3">
        <v>2010</v>
      </c>
      <c r="V120" s="3">
        <v>2011</v>
      </c>
      <c r="Y120" s="2461"/>
      <c r="Z120" s="2461"/>
      <c r="AA120" s="2461"/>
      <c r="AB120" s="2461"/>
      <c r="AC120" s="2461"/>
      <c r="AD120" s="2461"/>
    </row>
    <row r="121" spans="1:30" ht="24.95" customHeight="1" x14ac:dyDescent="0.25">
      <c r="A121" s="1621">
        <v>5</v>
      </c>
      <c r="B121" s="1617" t="s">
        <v>115</v>
      </c>
      <c r="C121" s="1617">
        <v>7.2</v>
      </c>
      <c r="D121" s="1613">
        <v>5</v>
      </c>
      <c r="E121" s="1611" t="s">
        <v>126</v>
      </c>
      <c r="F121" s="1614">
        <v>4.9000000000000004</v>
      </c>
      <c r="G121" s="1620" t="s">
        <v>393</v>
      </c>
      <c r="H121" s="1611" t="s">
        <v>70</v>
      </c>
      <c r="I121" s="1614">
        <v>3.5</v>
      </c>
      <c r="J121" s="1620" t="s">
        <v>393</v>
      </c>
      <c r="K121" s="1611" t="s">
        <v>70</v>
      </c>
      <c r="L121" s="1614">
        <v>2.6</v>
      </c>
      <c r="M121" s="1924">
        <v>5</v>
      </c>
      <c r="N121" s="1611" t="s">
        <v>70</v>
      </c>
      <c r="O121" s="1614">
        <v>2.7</v>
      </c>
      <c r="Q121" s="28" t="s">
        <v>440</v>
      </c>
      <c r="R121" s="12">
        <v>3</v>
      </c>
      <c r="S121" s="16">
        <v>3</v>
      </c>
      <c r="T121" s="16">
        <v>3</v>
      </c>
      <c r="U121" s="16">
        <v>4</v>
      </c>
      <c r="V121" s="10">
        <f>COUNTIF(C332:C335,"&gt;=5")</f>
        <v>4</v>
      </c>
      <c r="W121" s="2462" t="s">
        <v>373</v>
      </c>
      <c r="X121" s="2462"/>
      <c r="Y121" s="2461"/>
      <c r="Z121" s="2461"/>
      <c r="AA121" s="2461"/>
      <c r="AB121" s="2461"/>
      <c r="AC121" s="2461"/>
      <c r="AD121" s="2461"/>
    </row>
    <row r="122" spans="1:30" ht="24.95" customHeight="1" x14ac:dyDescent="0.25">
      <c r="A122" s="1621">
        <v>5</v>
      </c>
      <c r="B122" s="1617" t="s">
        <v>116</v>
      </c>
      <c r="C122" s="1617">
        <v>7.8</v>
      </c>
      <c r="D122" s="1613">
        <v>5</v>
      </c>
      <c r="E122" s="1611" t="s">
        <v>127</v>
      </c>
      <c r="F122" s="1614">
        <v>6.1</v>
      </c>
      <c r="G122" s="1620" t="s">
        <v>393</v>
      </c>
      <c r="H122" s="1611" t="s">
        <v>103</v>
      </c>
      <c r="I122" s="1614">
        <v>4.9000000000000004</v>
      </c>
      <c r="J122" s="1620" t="s">
        <v>393</v>
      </c>
      <c r="K122" s="1611" t="s">
        <v>103</v>
      </c>
      <c r="L122" s="1614">
        <v>3.4</v>
      </c>
      <c r="M122" s="1924">
        <v>5</v>
      </c>
      <c r="N122" s="1611" t="s">
        <v>103</v>
      </c>
      <c r="O122" s="1614">
        <v>4.5</v>
      </c>
      <c r="Q122" s="8" t="s">
        <v>441</v>
      </c>
      <c r="R122" s="13">
        <v>0</v>
      </c>
      <c r="S122" s="16">
        <v>0</v>
      </c>
      <c r="T122" s="16">
        <v>0</v>
      </c>
      <c r="U122" s="16">
        <v>0</v>
      </c>
      <c r="V122" s="10">
        <f>COUNTIF(C332:BX335,"&lt;5")</f>
        <v>2</v>
      </c>
      <c r="Y122" s="2461"/>
      <c r="Z122" s="2461"/>
      <c r="AA122" s="2461"/>
      <c r="AB122" s="2461"/>
      <c r="AC122" s="2461"/>
      <c r="AD122" s="2461"/>
    </row>
    <row r="123" spans="1:30" ht="24.95" customHeight="1" x14ac:dyDescent="0.25">
      <c r="A123" s="1621">
        <v>5</v>
      </c>
      <c r="B123" s="1617" t="s">
        <v>117</v>
      </c>
      <c r="C123" s="1617">
        <v>7.4</v>
      </c>
      <c r="D123" s="1613">
        <v>5</v>
      </c>
      <c r="E123" s="1611" t="s">
        <v>128</v>
      </c>
      <c r="F123" s="1614">
        <v>4.2</v>
      </c>
      <c r="G123" s="1620" t="s">
        <v>393</v>
      </c>
      <c r="H123" s="1611" t="s">
        <v>62</v>
      </c>
      <c r="I123" s="1614">
        <v>5.7</v>
      </c>
      <c r="J123" s="1620" t="s">
        <v>393</v>
      </c>
      <c r="K123" s="1611" t="s">
        <v>62</v>
      </c>
      <c r="L123" s="1614">
        <v>4.7</v>
      </c>
      <c r="M123" s="1924">
        <v>5</v>
      </c>
      <c r="N123" s="1611" t="s">
        <v>62</v>
      </c>
      <c r="O123" s="1614">
        <v>3.5</v>
      </c>
      <c r="Q123" s="9"/>
      <c r="R123" s="16"/>
      <c r="S123" s="16"/>
      <c r="T123" s="16"/>
      <c r="U123" s="16"/>
      <c r="V123" s="16"/>
      <c r="Y123" s="2461"/>
      <c r="Z123" s="2461"/>
      <c r="AA123" s="2461"/>
      <c r="AB123" s="2461"/>
      <c r="AC123" s="2461"/>
      <c r="AD123" s="2461"/>
    </row>
    <row r="124" spans="1:30" ht="24.95" customHeight="1" thickBot="1" x14ac:dyDescent="0.3">
      <c r="A124" s="1621">
        <v>5</v>
      </c>
      <c r="B124" s="1617" t="s">
        <v>118</v>
      </c>
      <c r="C124" s="1617">
        <v>6.9</v>
      </c>
      <c r="D124" s="1613">
        <v>5</v>
      </c>
      <c r="E124" s="1611" t="s">
        <v>129</v>
      </c>
      <c r="F124" s="1614">
        <v>7.5</v>
      </c>
      <c r="G124" s="1620" t="s">
        <v>393</v>
      </c>
      <c r="H124" s="1611" t="s">
        <v>130</v>
      </c>
      <c r="I124" s="1614">
        <v>4.4000000000000004</v>
      </c>
      <c r="J124" s="1620" t="s">
        <v>393</v>
      </c>
      <c r="K124" s="1611" t="s">
        <v>130</v>
      </c>
      <c r="L124" s="1614">
        <v>5.6</v>
      </c>
      <c r="M124" s="1924">
        <v>5</v>
      </c>
      <c r="N124" s="1611" t="s">
        <v>130</v>
      </c>
      <c r="O124" s="1614">
        <v>4.3</v>
      </c>
      <c r="Q124" s="29" t="s">
        <v>373</v>
      </c>
      <c r="R124" s="16">
        <v>3</v>
      </c>
      <c r="S124" s="16">
        <v>3</v>
      </c>
      <c r="T124" s="16">
        <v>3</v>
      </c>
      <c r="U124" s="16">
        <v>4</v>
      </c>
      <c r="V124" s="16">
        <f>SUM(V121:V122)</f>
        <v>6</v>
      </c>
      <c r="Y124" s="2461"/>
      <c r="Z124" s="2461"/>
      <c r="AA124" s="2461"/>
      <c r="AB124" s="2461"/>
      <c r="AC124" s="2461"/>
      <c r="AD124" s="2461"/>
    </row>
    <row r="125" spans="1:30" ht="24.95" customHeight="1" x14ac:dyDescent="0.25">
      <c r="A125" s="1621">
        <v>5</v>
      </c>
      <c r="B125" s="1617" t="s">
        <v>119</v>
      </c>
      <c r="C125" s="1617">
        <v>6.2</v>
      </c>
      <c r="D125" s="1613">
        <v>5</v>
      </c>
      <c r="E125" s="1611" t="s">
        <v>70</v>
      </c>
      <c r="F125" s="1614">
        <v>2.9</v>
      </c>
      <c r="G125" s="1620" t="s">
        <v>393</v>
      </c>
      <c r="H125" s="1611" t="s">
        <v>131</v>
      </c>
      <c r="I125" s="1614">
        <v>3.3</v>
      </c>
      <c r="J125" s="1620" t="s">
        <v>393</v>
      </c>
      <c r="K125" s="1611" t="s">
        <v>131</v>
      </c>
      <c r="L125" s="1614">
        <v>3.2</v>
      </c>
      <c r="M125" s="1924">
        <v>5</v>
      </c>
      <c r="N125" s="1611" t="s">
        <v>131</v>
      </c>
      <c r="O125" s="1614">
        <v>2.5</v>
      </c>
    </row>
    <row r="126" spans="1:30" ht="24.95" customHeight="1" thickBot="1" x14ac:dyDescent="0.3">
      <c r="A126" s="1621">
        <v>5</v>
      </c>
      <c r="B126" s="1617" t="s">
        <v>120</v>
      </c>
      <c r="C126" s="1617">
        <v>6.3</v>
      </c>
      <c r="D126" s="1613">
        <v>5</v>
      </c>
      <c r="E126" s="1611" t="s">
        <v>102</v>
      </c>
      <c r="F126" s="1614">
        <v>6</v>
      </c>
      <c r="G126" s="1620" t="s">
        <v>393</v>
      </c>
      <c r="H126" s="1611" t="s">
        <v>132</v>
      </c>
      <c r="I126" s="1614">
        <v>2.1</v>
      </c>
      <c r="J126" s="1620" t="s">
        <v>393</v>
      </c>
      <c r="K126" s="1611" t="s">
        <v>132</v>
      </c>
      <c r="L126" s="1614">
        <v>2.1</v>
      </c>
      <c r="M126" s="1924">
        <v>5</v>
      </c>
      <c r="N126" s="1611" t="s">
        <v>132</v>
      </c>
      <c r="O126" s="1614">
        <v>1.6</v>
      </c>
      <c r="Y126" s="2461" t="s">
        <v>383</v>
      </c>
      <c r="Z126" s="2461"/>
      <c r="AA126" s="2461"/>
      <c r="AB126" s="2461"/>
      <c r="AC126" s="2461"/>
      <c r="AD126" s="2461"/>
    </row>
    <row r="127" spans="1:30" ht="24.95" customHeight="1" x14ac:dyDescent="0.25">
      <c r="A127" s="1621">
        <v>5</v>
      </c>
      <c r="B127" s="1617" t="s">
        <v>121</v>
      </c>
      <c r="C127" s="1617">
        <v>6.5</v>
      </c>
      <c r="D127" s="1613">
        <v>5</v>
      </c>
      <c r="E127" s="1611" t="s">
        <v>103</v>
      </c>
      <c r="F127" s="1614">
        <v>5.0999999999999996</v>
      </c>
      <c r="G127" s="1620" t="s">
        <v>393</v>
      </c>
      <c r="H127" s="1611" t="s">
        <v>133</v>
      </c>
      <c r="I127" s="1614">
        <v>2.5</v>
      </c>
      <c r="J127" s="1620" t="s">
        <v>393</v>
      </c>
      <c r="K127" s="1611" t="s">
        <v>133</v>
      </c>
      <c r="L127" s="1614">
        <v>3</v>
      </c>
      <c r="M127" s="1924">
        <v>5</v>
      </c>
      <c r="N127" s="1611" t="s">
        <v>133</v>
      </c>
      <c r="O127" s="1614">
        <v>2.1</v>
      </c>
      <c r="Q127" s="27" t="s">
        <v>357</v>
      </c>
      <c r="R127" s="3">
        <v>2007</v>
      </c>
      <c r="S127" s="3">
        <v>2008</v>
      </c>
      <c r="T127" s="3">
        <v>2009</v>
      </c>
      <c r="U127" s="3">
        <v>2010</v>
      </c>
      <c r="V127" s="3">
        <v>2011</v>
      </c>
      <c r="Y127" s="2461"/>
      <c r="Z127" s="2461"/>
      <c r="AA127" s="2461"/>
      <c r="AB127" s="2461"/>
      <c r="AC127" s="2461"/>
      <c r="AD127" s="2461"/>
    </row>
    <row r="128" spans="1:30" ht="24.95" customHeight="1" x14ac:dyDescent="0.25">
      <c r="A128" s="1621">
        <v>5</v>
      </c>
      <c r="B128" s="1617" t="s">
        <v>122</v>
      </c>
      <c r="C128" s="1617">
        <v>5.8</v>
      </c>
      <c r="D128" s="1613">
        <v>5</v>
      </c>
      <c r="E128" s="1611" t="s">
        <v>62</v>
      </c>
      <c r="F128" s="1614">
        <v>5.5</v>
      </c>
      <c r="G128" s="1620" t="s">
        <v>393</v>
      </c>
      <c r="H128" s="1611" t="s">
        <v>134</v>
      </c>
      <c r="I128" s="1614">
        <v>6.5</v>
      </c>
      <c r="J128" s="1620" t="s">
        <v>393</v>
      </c>
      <c r="K128" s="1611" t="s">
        <v>134</v>
      </c>
      <c r="L128" s="1614">
        <v>6.8</v>
      </c>
      <c r="M128" s="1924">
        <v>5</v>
      </c>
      <c r="N128" s="1611" t="s">
        <v>134</v>
      </c>
      <c r="O128" s="1614">
        <v>5.7</v>
      </c>
      <c r="Q128" s="28" t="s">
        <v>440</v>
      </c>
      <c r="R128" s="12">
        <v>1</v>
      </c>
      <c r="S128" s="16">
        <v>1</v>
      </c>
      <c r="T128" s="16">
        <v>1</v>
      </c>
      <c r="U128" s="16">
        <v>1</v>
      </c>
      <c r="V128" s="10">
        <f>COUNTIF(C336,"&gt;=5")</f>
        <v>1</v>
      </c>
      <c r="W128" s="2462" t="s">
        <v>374</v>
      </c>
      <c r="X128" s="2462"/>
      <c r="Y128" s="2461"/>
      <c r="Z128" s="2461"/>
      <c r="AA128" s="2461"/>
      <c r="AB128" s="2461"/>
      <c r="AC128" s="2461"/>
      <c r="AD128" s="2461"/>
    </row>
    <row r="129" spans="1:30" ht="24.95" customHeight="1" x14ac:dyDescent="0.25">
      <c r="A129" s="1621">
        <v>5</v>
      </c>
      <c r="B129" s="1617" t="s">
        <v>123</v>
      </c>
      <c r="C129" s="1617">
        <v>2.9</v>
      </c>
      <c r="D129" s="1613">
        <v>5</v>
      </c>
      <c r="E129" s="1611" t="s">
        <v>130</v>
      </c>
      <c r="F129" s="1614">
        <v>4.9000000000000004</v>
      </c>
      <c r="G129" s="1620" t="s">
        <v>393</v>
      </c>
      <c r="H129" s="1611" t="s">
        <v>135</v>
      </c>
      <c r="I129" s="1614">
        <v>4.5</v>
      </c>
      <c r="J129" s="1620" t="s">
        <v>393</v>
      </c>
      <c r="K129" s="1611" t="s">
        <v>135</v>
      </c>
      <c r="L129" s="1614">
        <v>4.0999999999999996</v>
      </c>
      <c r="M129" s="1924">
        <v>5</v>
      </c>
      <c r="N129" s="1611" t="s">
        <v>135</v>
      </c>
      <c r="O129" s="1614">
        <v>3.2</v>
      </c>
      <c r="Q129" s="8" t="s">
        <v>441</v>
      </c>
      <c r="R129" s="13">
        <v>0</v>
      </c>
      <c r="S129" s="16">
        <v>0</v>
      </c>
      <c r="T129" s="16">
        <v>0</v>
      </c>
      <c r="U129" s="16">
        <v>0</v>
      </c>
      <c r="V129" s="10">
        <f>COUNTIF(C336,"&lt;5")</f>
        <v>0</v>
      </c>
      <c r="Y129" s="2461"/>
      <c r="Z129" s="2461"/>
      <c r="AA129" s="2461"/>
      <c r="AB129" s="2461"/>
      <c r="AC129" s="2461"/>
      <c r="AD129" s="2461"/>
    </row>
    <row r="130" spans="1:30" ht="24.95" customHeight="1" x14ac:dyDescent="0.25">
      <c r="A130" s="1621">
        <v>5</v>
      </c>
      <c r="B130" s="1617" t="s">
        <v>124</v>
      </c>
      <c r="C130" s="1617">
        <v>3.5</v>
      </c>
      <c r="D130" s="1613">
        <v>5</v>
      </c>
      <c r="E130" s="1611" t="s">
        <v>131</v>
      </c>
      <c r="F130" s="1614">
        <v>2.7</v>
      </c>
      <c r="G130" s="1620" t="s">
        <v>393</v>
      </c>
      <c r="H130" s="1611" t="s">
        <v>58</v>
      </c>
      <c r="I130" s="1614">
        <v>7.4</v>
      </c>
      <c r="J130" s="1620" t="s">
        <v>393</v>
      </c>
      <c r="K130" s="1611" t="s">
        <v>58</v>
      </c>
      <c r="L130" s="1614">
        <v>6.7</v>
      </c>
      <c r="M130" s="1924">
        <v>5</v>
      </c>
      <c r="N130" s="1611" t="s">
        <v>58</v>
      </c>
      <c r="O130" s="1614">
        <v>6.3</v>
      </c>
      <c r="Q130" s="9"/>
      <c r="R130" s="16"/>
      <c r="S130" s="16"/>
      <c r="T130" s="16"/>
      <c r="U130" s="16"/>
      <c r="V130" s="16"/>
      <c r="Y130" s="2461"/>
      <c r="Z130" s="2461"/>
      <c r="AA130" s="2461"/>
      <c r="AB130" s="2461"/>
      <c r="AC130" s="2461"/>
      <c r="AD130" s="2461"/>
    </row>
    <row r="131" spans="1:30" ht="24.95" customHeight="1" thickBot="1" x14ac:dyDescent="0.3">
      <c r="A131" s="1621">
        <v>5</v>
      </c>
      <c r="B131" s="1617" t="s">
        <v>125</v>
      </c>
      <c r="C131" s="1617">
        <v>4.0999999999999996</v>
      </c>
      <c r="D131" s="1613">
        <v>5</v>
      </c>
      <c r="E131" s="1611" t="s">
        <v>132</v>
      </c>
      <c r="F131" s="1614">
        <v>2.2999999999999998</v>
      </c>
      <c r="G131" s="1620" t="s">
        <v>393</v>
      </c>
      <c r="H131" s="1611" t="s">
        <v>64</v>
      </c>
      <c r="I131" s="1614">
        <v>4.3</v>
      </c>
      <c r="J131" s="1620" t="s">
        <v>393</v>
      </c>
      <c r="K131" s="1611" t="s">
        <v>64</v>
      </c>
      <c r="L131" s="1614">
        <v>5.2</v>
      </c>
      <c r="M131" s="1924">
        <v>5</v>
      </c>
      <c r="N131" s="1611" t="s">
        <v>64</v>
      </c>
      <c r="O131" s="1614">
        <v>5.8</v>
      </c>
      <c r="Q131" s="29" t="s">
        <v>374</v>
      </c>
      <c r="R131" s="16">
        <v>1</v>
      </c>
      <c r="S131" s="16">
        <v>1</v>
      </c>
      <c r="T131" s="16">
        <v>1</v>
      </c>
      <c r="U131" s="16">
        <v>1</v>
      </c>
      <c r="V131" s="16">
        <f>SUM(V128:V129)</f>
        <v>1</v>
      </c>
      <c r="Y131" s="2461"/>
      <c r="Z131" s="2461"/>
      <c r="AA131" s="2461"/>
      <c r="AB131" s="2461"/>
      <c r="AC131" s="2461"/>
      <c r="AD131" s="2461"/>
    </row>
    <row r="132" spans="1:30" ht="24.95" customHeight="1" x14ac:dyDescent="0.25">
      <c r="A132" s="1621">
        <v>5</v>
      </c>
      <c r="B132" s="1617" t="s">
        <v>126</v>
      </c>
      <c r="C132" s="1617">
        <v>6.2</v>
      </c>
      <c r="D132" s="1613">
        <v>5</v>
      </c>
      <c r="E132" s="1611" t="s">
        <v>133</v>
      </c>
      <c r="F132" s="1614">
        <v>2.9</v>
      </c>
      <c r="G132" s="1620" t="s">
        <v>393</v>
      </c>
      <c r="H132" s="1611" t="s">
        <v>73</v>
      </c>
      <c r="I132" s="1614">
        <v>6.3</v>
      </c>
      <c r="J132" s="1620" t="s">
        <v>393</v>
      </c>
      <c r="K132" s="1611" t="s">
        <v>73</v>
      </c>
      <c r="L132" s="1614">
        <v>6.1</v>
      </c>
      <c r="M132" s="1924">
        <v>5</v>
      </c>
      <c r="N132" s="1611" t="s">
        <v>73</v>
      </c>
      <c r="O132" s="1614">
        <v>5.7</v>
      </c>
    </row>
    <row r="133" spans="1:30" ht="24.95" customHeight="1" thickBot="1" x14ac:dyDescent="0.3">
      <c r="A133" s="1621">
        <v>5</v>
      </c>
      <c r="B133" s="1617" t="s">
        <v>127</v>
      </c>
      <c r="C133" s="1617">
        <v>6.1</v>
      </c>
      <c r="D133" s="1613">
        <v>5</v>
      </c>
      <c r="E133" s="1611" t="s">
        <v>134</v>
      </c>
      <c r="F133" s="1614">
        <v>6.4</v>
      </c>
      <c r="G133" s="1620" t="s">
        <v>393</v>
      </c>
      <c r="H133" s="1611" t="s">
        <v>71</v>
      </c>
      <c r="I133" s="1614">
        <v>11.2</v>
      </c>
      <c r="J133" s="1620" t="s">
        <v>393</v>
      </c>
      <c r="K133" s="1611" t="s">
        <v>71</v>
      </c>
      <c r="L133" s="1614">
        <v>9.6</v>
      </c>
      <c r="M133" s="1924">
        <v>5</v>
      </c>
      <c r="N133" s="1611" t="s">
        <v>71</v>
      </c>
      <c r="O133" s="1614">
        <v>8</v>
      </c>
      <c r="Y133" s="2461" t="s">
        <v>383</v>
      </c>
      <c r="Z133" s="2461"/>
      <c r="AA133" s="2461"/>
      <c r="AB133" s="2461"/>
      <c r="AC133" s="2461"/>
      <c r="AD133" s="2461"/>
    </row>
    <row r="134" spans="1:30" ht="24.95" customHeight="1" x14ac:dyDescent="0.25">
      <c r="A134" s="1621">
        <v>5</v>
      </c>
      <c r="B134" s="1617" t="s">
        <v>128</v>
      </c>
      <c r="C134" s="1617">
        <v>4.8</v>
      </c>
      <c r="D134" s="1613">
        <v>5</v>
      </c>
      <c r="E134" s="1611" t="s">
        <v>135</v>
      </c>
      <c r="F134" s="1614">
        <v>4.5</v>
      </c>
      <c r="G134" s="1620" t="s">
        <v>393</v>
      </c>
      <c r="H134" s="1611" t="s">
        <v>72</v>
      </c>
      <c r="I134" s="1614">
        <v>4.7</v>
      </c>
      <c r="J134" s="1620" t="s">
        <v>393</v>
      </c>
      <c r="K134" s="1611" t="s">
        <v>72</v>
      </c>
      <c r="L134" s="1614">
        <v>3.8</v>
      </c>
      <c r="M134" s="1924">
        <v>5</v>
      </c>
      <c r="N134" s="1611" t="s">
        <v>72</v>
      </c>
      <c r="O134" s="1614">
        <v>3.9</v>
      </c>
      <c r="Q134" s="27" t="s">
        <v>357</v>
      </c>
      <c r="R134" s="3">
        <v>2007</v>
      </c>
      <c r="S134" s="3">
        <v>2008</v>
      </c>
      <c r="T134" s="3">
        <v>2009</v>
      </c>
      <c r="U134" s="3">
        <v>2010</v>
      </c>
      <c r="V134" s="3">
        <v>2011</v>
      </c>
      <c r="Y134" s="2461"/>
      <c r="Z134" s="2461"/>
      <c r="AA134" s="2461"/>
      <c r="AB134" s="2461"/>
      <c r="AC134" s="2461"/>
      <c r="AD134" s="2461"/>
    </row>
    <row r="135" spans="1:30" ht="24.95" customHeight="1" x14ac:dyDescent="0.25">
      <c r="A135" s="1621">
        <v>5</v>
      </c>
      <c r="B135" s="1617" t="s">
        <v>129</v>
      </c>
      <c r="C135" s="1617">
        <v>7.5</v>
      </c>
      <c r="D135" s="1613">
        <v>5</v>
      </c>
      <c r="E135" s="1611" t="s">
        <v>58</v>
      </c>
      <c r="F135" s="1614">
        <v>5</v>
      </c>
      <c r="G135" s="1620" t="s">
        <v>393</v>
      </c>
      <c r="H135" s="1611" t="s">
        <v>74</v>
      </c>
      <c r="I135" s="1614">
        <v>0.5</v>
      </c>
      <c r="J135" s="1620" t="s">
        <v>393</v>
      </c>
      <c r="K135" s="1611" t="s">
        <v>74</v>
      </c>
      <c r="L135" s="1614">
        <v>0.8</v>
      </c>
      <c r="M135" s="1924">
        <v>5</v>
      </c>
      <c r="N135" s="1611" t="s">
        <v>74</v>
      </c>
      <c r="O135" s="1614">
        <v>0.8</v>
      </c>
      <c r="Q135" s="28" t="s">
        <v>440</v>
      </c>
      <c r="R135" s="12">
        <v>6</v>
      </c>
      <c r="S135" s="16">
        <v>5</v>
      </c>
      <c r="T135" s="16">
        <v>6</v>
      </c>
      <c r="U135" s="16">
        <v>6</v>
      </c>
      <c r="V135" s="10">
        <f>COUNTIF(C337:C344,"&gt;=5")</f>
        <v>6</v>
      </c>
      <c r="Y135" s="2461"/>
      <c r="Z135" s="2461"/>
      <c r="AA135" s="2461"/>
      <c r="AB135" s="2461"/>
      <c r="AC135" s="2461"/>
      <c r="AD135" s="2461"/>
    </row>
    <row r="136" spans="1:30" ht="24.95" customHeight="1" x14ac:dyDescent="0.25">
      <c r="A136" s="1621">
        <v>5</v>
      </c>
      <c r="B136" s="1617" t="s">
        <v>130</v>
      </c>
      <c r="C136" s="1617">
        <v>4.8</v>
      </c>
      <c r="D136" s="1613">
        <v>5</v>
      </c>
      <c r="E136" s="1611" t="s">
        <v>64</v>
      </c>
      <c r="F136" s="1614">
        <v>6</v>
      </c>
      <c r="G136" s="1620" t="s">
        <v>393</v>
      </c>
      <c r="H136" s="1611" t="s">
        <v>75</v>
      </c>
      <c r="I136" s="1614">
        <v>5.0999999999999996</v>
      </c>
      <c r="J136" s="1620" t="s">
        <v>393</v>
      </c>
      <c r="K136" s="1611" t="s">
        <v>75</v>
      </c>
      <c r="L136" s="1614">
        <v>6.1</v>
      </c>
      <c r="M136" s="1924">
        <v>5</v>
      </c>
      <c r="N136" s="1611" t="s">
        <v>75</v>
      </c>
      <c r="O136" s="1614">
        <v>5.7</v>
      </c>
      <c r="Q136" s="8" t="s">
        <v>441</v>
      </c>
      <c r="R136" s="13">
        <v>2</v>
      </c>
      <c r="S136" s="16">
        <v>3</v>
      </c>
      <c r="T136" s="16">
        <v>2</v>
      </c>
      <c r="U136" s="16">
        <v>2</v>
      </c>
      <c r="V136" s="10">
        <f>COUNTIF(C337:C344,"&lt;5")</f>
        <v>2</v>
      </c>
      <c r="W136" s="2462" t="s">
        <v>375</v>
      </c>
      <c r="X136" s="2462"/>
      <c r="Y136" s="2461"/>
      <c r="Z136" s="2461"/>
      <c r="AA136" s="2461"/>
      <c r="AB136" s="2461"/>
      <c r="AC136" s="2461"/>
      <c r="AD136" s="2461"/>
    </row>
    <row r="137" spans="1:30" ht="24.95" customHeight="1" x14ac:dyDescent="0.25">
      <c r="A137" s="1621">
        <v>5</v>
      </c>
      <c r="B137" s="1617" t="s">
        <v>131</v>
      </c>
      <c r="C137" s="1617">
        <v>3.6</v>
      </c>
      <c r="D137" s="1613">
        <v>5</v>
      </c>
      <c r="E137" s="1611" t="s">
        <v>73</v>
      </c>
      <c r="F137" s="1614">
        <v>6.1</v>
      </c>
      <c r="G137" s="1620" t="s">
        <v>393</v>
      </c>
      <c r="H137" s="1611" t="s">
        <v>76</v>
      </c>
      <c r="I137" s="1614">
        <v>1.3</v>
      </c>
      <c r="J137" s="1620" t="s">
        <v>393</v>
      </c>
      <c r="K137" s="1611" t="s">
        <v>76</v>
      </c>
      <c r="L137" s="1614">
        <v>1.1000000000000001</v>
      </c>
      <c r="M137" s="1924">
        <v>5</v>
      </c>
      <c r="N137" s="1611" t="s">
        <v>76</v>
      </c>
      <c r="O137" s="1614">
        <v>1</v>
      </c>
      <c r="Q137" s="9"/>
      <c r="R137" s="16"/>
      <c r="S137" s="16"/>
      <c r="T137" s="16"/>
      <c r="U137" s="16"/>
      <c r="V137" s="16"/>
      <c r="Y137" s="2461"/>
      <c r="Z137" s="2461"/>
      <c r="AA137" s="2461"/>
      <c r="AB137" s="2461"/>
      <c r="AC137" s="2461"/>
      <c r="AD137" s="2461"/>
    </row>
    <row r="138" spans="1:30" ht="24.95" customHeight="1" thickBot="1" x14ac:dyDescent="0.3">
      <c r="A138" s="1621">
        <v>5</v>
      </c>
      <c r="B138" s="1617" t="s">
        <v>132</v>
      </c>
      <c r="C138" s="1617">
        <v>2.2000000000000002</v>
      </c>
      <c r="D138" s="1613">
        <v>5</v>
      </c>
      <c r="E138" s="1611" t="s">
        <v>71</v>
      </c>
      <c r="F138" s="1614">
        <v>9.3000000000000007</v>
      </c>
      <c r="G138" s="1620" t="s">
        <v>393</v>
      </c>
      <c r="H138" s="1611" t="s">
        <v>77</v>
      </c>
      <c r="I138" s="1614">
        <v>1</v>
      </c>
      <c r="J138" s="1620" t="s">
        <v>393</v>
      </c>
      <c r="K138" s="1611" t="s">
        <v>77</v>
      </c>
      <c r="L138" s="1614">
        <v>0.3</v>
      </c>
      <c r="M138" s="1924">
        <v>5</v>
      </c>
      <c r="N138" s="1611" t="s">
        <v>77</v>
      </c>
      <c r="O138" s="1614">
        <v>1</v>
      </c>
      <c r="Q138" s="29" t="s">
        <v>375</v>
      </c>
      <c r="R138" s="16">
        <v>8</v>
      </c>
      <c r="S138" s="16">
        <v>8</v>
      </c>
      <c r="T138" s="16">
        <v>8</v>
      </c>
      <c r="U138" s="16">
        <v>8</v>
      </c>
      <c r="V138" s="16">
        <f>SUM(V135:V136)</f>
        <v>8</v>
      </c>
      <c r="Y138" s="2461"/>
      <c r="Z138" s="2461"/>
      <c r="AA138" s="2461"/>
      <c r="AB138" s="2461"/>
      <c r="AC138" s="2461"/>
      <c r="AD138" s="2461"/>
    </row>
    <row r="139" spans="1:30" ht="24.95" customHeight="1" x14ac:dyDescent="0.25">
      <c r="A139" s="1621">
        <v>5</v>
      </c>
      <c r="B139" s="1617" t="s">
        <v>133</v>
      </c>
      <c r="C139" s="1617">
        <v>3.2</v>
      </c>
      <c r="D139" s="1613">
        <v>5</v>
      </c>
      <c r="E139" s="1611" t="s">
        <v>72</v>
      </c>
      <c r="F139" s="1614">
        <v>4.8</v>
      </c>
      <c r="G139" s="1620" t="s">
        <v>393</v>
      </c>
      <c r="H139" s="1611" t="s">
        <v>65</v>
      </c>
      <c r="I139" s="1614">
        <v>3.5</v>
      </c>
      <c r="J139" s="1620" t="s">
        <v>393</v>
      </c>
      <c r="K139" s="1611" t="s">
        <v>65</v>
      </c>
      <c r="L139" s="1614">
        <v>1.9</v>
      </c>
      <c r="M139" s="1924">
        <v>5</v>
      </c>
      <c r="N139" s="1611" t="s">
        <v>65</v>
      </c>
      <c r="O139" s="1614">
        <v>2.8</v>
      </c>
    </row>
    <row r="140" spans="1:30" ht="24.95" customHeight="1" thickBot="1" x14ac:dyDescent="0.3">
      <c r="A140" s="1621">
        <v>5</v>
      </c>
      <c r="B140" s="1617" t="s">
        <v>134</v>
      </c>
      <c r="C140" s="1617">
        <v>6.4</v>
      </c>
      <c r="D140" s="1613">
        <v>5</v>
      </c>
      <c r="E140" s="1611" t="s">
        <v>74</v>
      </c>
      <c r="F140" s="1614">
        <v>0.5</v>
      </c>
      <c r="G140" s="1620" t="s">
        <v>393</v>
      </c>
      <c r="H140" s="1611" t="s">
        <v>78</v>
      </c>
      <c r="I140" s="1614">
        <v>0.1</v>
      </c>
      <c r="J140" s="1620" t="s">
        <v>393</v>
      </c>
      <c r="K140" s="1611" t="s">
        <v>78</v>
      </c>
      <c r="L140" s="1614">
        <v>0.5</v>
      </c>
      <c r="M140" s="1924">
        <v>5</v>
      </c>
      <c r="N140" s="1611" t="s">
        <v>78</v>
      </c>
      <c r="O140" s="1614">
        <v>0.6</v>
      </c>
      <c r="Y140" s="2461" t="s">
        <v>383</v>
      </c>
      <c r="Z140" s="2461"/>
      <c r="AA140" s="2461"/>
      <c r="AB140" s="2461"/>
      <c r="AC140" s="2461"/>
      <c r="AD140" s="2461"/>
    </row>
    <row r="141" spans="1:30" ht="24.95" customHeight="1" x14ac:dyDescent="0.25">
      <c r="A141" s="1621">
        <v>5</v>
      </c>
      <c r="B141" s="1617" t="s">
        <v>135</v>
      </c>
      <c r="C141" s="1617">
        <v>4.9000000000000004</v>
      </c>
      <c r="D141" s="1613">
        <v>5</v>
      </c>
      <c r="E141" s="1611" t="s">
        <v>75</v>
      </c>
      <c r="F141" s="1614">
        <v>4.7</v>
      </c>
      <c r="G141" s="1620" t="s">
        <v>394</v>
      </c>
      <c r="H141" s="1611" t="s">
        <v>143</v>
      </c>
      <c r="I141" s="1614">
        <v>3.8</v>
      </c>
      <c r="J141" s="1620" t="s">
        <v>394</v>
      </c>
      <c r="K141" s="1611" t="s">
        <v>143</v>
      </c>
      <c r="L141" s="1614">
        <v>4.5</v>
      </c>
      <c r="M141" s="1924">
        <v>6</v>
      </c>
      <c r="N141" s="1611" t="s">
        <v>143</v>
      </c>
      <c r="O141" s="1614" t="s">
        <v>439</v>
      </c>
      <c r="Q141" s="27" t="s">
        <v>357</v>
      </c>
      <c r="R141" s="3">
        <v>2007</v>
      </c>
      <c r="S141" s="3">
        <v>2008</v>
      </c>
      <c r="T141" s="3">
        <v>2009</v>
      </c>
      <c r="U141" s="3">
        <v>2010</v>
      </c>
      <c r="V141" s="3">
        <v>2011</v>
      </c>
      <c r="Y141" s="2461"/>
      <c r="Z141" s="2461"/>
      <c r="AA141" s="2461"/>
      <c r="AB141" s="2461"/>
      <c r="AC141" s="2461"/>
      <c r="AD141" s="2461"/>
    </row>
    <row r="142" spans="1:30" ht="24.95" customHeight="1" x14ac:dyDescent="0.25">
      <c r="A142" s="1621">
        <v>5</v>
      </c>
      <c r="B142" s="1617" t="s">
        <v>136</v>
      </c>
      <c r="C142" s="1617">
        <v>5.5</v>
      </c>
      <c r="D142" s="1613">
        <v>5</v>
      </c>
      <c r="E142" s="1611" t="s">
        <v>76</v>
      </c>
      <c r="F142" s="1614">
        <v>2.6</v>
      </c>
      <c r="G142" s="1620" t="s">
        <v>394</v>
      </c>
      <c r="H142" s="1611" t="s">
        <v>144</v>
      </c>
      <c r="I142" s="1614">
        <v>5</v>
      </c>
      <c r="J142" s="1620" t="s">
        <v>394</v>
      </c>
      <c r="K142" s="1611" t="s">
        <v>144</v>
      </c>
      <c r="L142" s="1614">
        <v>5.7</v>
      </c>
      <c r="M142" s="1924">
        <v>6</v>
      </c>
      <c r="N142" s="1611" t="s">
        <v>144</v>
      </c>
      <c r="O142" s="1614">
        <v>6.9</v>
      </c>
      <c r="Q142" s="28" t="s">
        <v>440</v>
      </c>
      <c r="R142" s="12">
        <v>5</v>
      </c>
      <c r="S142" s="16">
        <v>5</v>
      </c>
      <c r="T142" s="16">
        <v>6</v>
      </c>
      <c r="U142" s="16">
        <v>6</v>
      </c>
      <c r="V142" s="10">
        <f>COUNTIF(C345:C350,"&gt;=5")</f>
        <v>6</v>
      </c>
      <c r="W142" s="2462" t="s">
        <v>376</v>
      </c>
      <c r="X142" s="2462"/>
      <c r="Y142" s="2461"/>
      <c r="Z142" s="2461"/>
      <c r="AA142" s="2461"/>
      <c r="AB142" s="2461"/>
      <c r="AC142" s="2461"/>
      <c r="AD142" s="2461"/>
    </row>
    <row r="143" spans="1:30" ht="24.95" customHeight="1" x14ac:dyDescent="0.25">
      <c r="A143" s="1621">
        <v>5</v>
      </c>
      <c r="B143" s="1617" t="s">
        <v>137</v>
      </c>
      <c r="C143" s="1617">
        <v>5.7</v>
      </c>
      <c r="D143" s="1613">
        <v>5</v>
      </c>
      <c r="E143" s="1611" t="s">
        <v>77</v>
      </c>
      <c r="F143" s="1614">
        <v>0.7</v>
      </c>
      <c r="G143" s="1620" t="s">
        <v>394</v>
      </c>
      <c r="H143" s="1611" t="s">
        <v>145</v>
      </c>
      <c r="I143" s="1614">
        <v>8.4</v>
      </c>
      <c r="J143" s="1620" t="s">
        <v>394</v>
      </c>
      <c r="K143" s="1611" t="s">
        <v>145</v>
      </c>
      <c r="L143" s="1614">
        <v>8.6</v>
      </c>
      <c r="M143" s="1924">
        <v>6</v>
      </c>
      <c r="N143" s="1611" t="s">
        <v>145</v>
      </c>
      <c r="O143" s="1614">
        <v>8.6</v>
      </c>
      <c r="Q143" s="8" t="s">
        <v>441</v>
      </c>
      <c r="R143" s="13">
        <v>1</v>
      </c>
      <c r="S143" s="16">
        <v>1</v>
      </c>
      <c r="T143" s="16">
        <v>0</v>
      </c>
      <c r="U143" s="16">
        <v>0</v>
      </c>
      <c r="V143" s="10">
        <f>COUNTIF(C345:C350,"&lt;5")</f>
        <v>0</v>
      </c>
      <c r="Y143" s="2461"/>
      <c r="Z143" s="2461"/>
      <c r="AA143" s="2461"/>
      <c r="AB143" s="2461"/>
      <c r="AC143" s="2461"/>
      <c r="AD143" s="2461"/>
    </row>
    <row r="144" spans="1:30" ht="24.95" customHeight="1" x14ac:dyDescent="0.25">
      <c r="A144" s="1621">
        <v>5</v>
      </c>
      <c r="B144" s="1617" t="s">
        <v>138</v>
      </c>
      <c r="C144" s="1617">
        <v>3.4</v>
      </c>
      <c r="D144" s="1613">
        <v>5</v>
      </c>
      <c r="E144" s="1611" t="s">
        <v>65</v>
      </c>
      <c r="F144" s="1614">
        <v>3.1</v>
      </c>
      <c r="G144" s="1620" t="s">
        <v>394</v>
      </c>
      <c r="H144" s="1611" t="s">
        <v>146</v>
      </c>
      <c r="I144" s="1614">
        <v>8.6</v>
      </c>
      <c r="J144" s="1620" t="s">
        <v>394</v>
      </c>
      <c r="K144" s="1611" t="s">
        <v>146</v>
      </c>
      <c r="L144" s="1614">
        <v>8</v>
      </c>
      <c r="M144" s="1924">
        <v>6</v>
      </c>
      <c r="N144" s="1611" t="s">
        <v>146</v>
      </c>
      <c r="O144" s="1614">
        <v>8.6999999999999993</v>
      </c>
      <c r="Q144" s="9"/>
      <c r="R144" s="16"/>
      <c r="S144" s="16"/>
      <c r="T144" s="16"/>
      <c r="U144" s="16"/>
      <c r="V144" s="17"/>
      <c r="Y144" s="2461"/>
      <c r="Z144" s="2461"/>
      <c r="AA144" s="2461"/>
      <c r="AB144" s="2461"/>
      <c r="AC144" s="2461"/>
      <c r="AD144" s="2461"/>
    </row>
    <row r="145" spans="1:30" ht="24.95" customHeight="1" thickBot="1" x14ac:dyDescent="0.3">
      <c r="A145" s="1621">
        <v>5</v>
      </c>
      <c r="B145" s="1617" t="s">
        <v>139</v>
      </c>
      <c r="C145" s="1617">
        <v>3.9</v>
      </c>
      <c r="D145" s="1613">
        <v>5</v>
      </c>
      <c r="E145" s="1611" t="s">
        <v>78</v>
      </c>
      <c r="F145" s="1614">
        <v>1</v>
      </c>
      <c r="G145" s="1620" t="s">
        <v>394</v>
      </c>
      <c r="H145" s="1611" t="s">
        <v>142</v>
      </c>
      <c r="I145" s="1614">
        <v>7.6</v>
      </c>
      <c r="J145" s="1620" t="s">
        <v>394</v>
      </c>
      <c r="K145" s="1611" t="s">
        <v>142</v>
      </c>
      <c r="L145" s="1614">
        <v>7.3</v>
      </c>
      <c r="M145" s="1924">
        <v>6</v>
      </c>
      <c r="N145" s="1611" t="s">
        <v>142</v>
      </c>
      <c r="O145" s="1614">
        <v>9.5</v>
      </c>
      <c r="Q145" s="29" t="s">
        <v>376</v>
      </c>
      <c r="R145" s="17">
        <v>6</v>
      </c>
      <c r="S145" s="17">
        <v>6</v>
      </c>
      <c r="T145" s="17">
        <v>6</v>
      </c>
      <c r="U145" s="17">
        <v>6</v>
      </c>
      <c r="V145" s="17">
        <f>SUM(V142:V143)</f>
        <v>6</v>
      </c>
      <c r="Y145" s="2461"/>
      <c r="Z145" s="2461"/>
      <c r="AA145" s="2461"/>
      <c r="AB145" s="2461"/>
      <c r="AC145" s="2461"/>
      <c r="AD145" s="2461"/>
    </row>
    <row r="146" spans="1:30" ht="24.95" customHeight="1" x14ac:dyDescent="0.25">
      <c r="A146" s="1621">
        <v>5</v>
      </c>
      <c r="B146" s="1617" t="s">
        <v>140</v>
      </c>
      <c r="C146" s="1617">
        <v>5.4</v>
      </c>
      <c r="D146" s="1613">
        <v>6</v>
      </c>
      <c r="E146" s="1611" t="s">
        <v>143</v>
      </c>
      <c r="F146" s="1614">
        <v>5.7</v>
      </c>
      <c r="G146" s="1620" t="s">
        <v>394</v>
      </c>
      <c r="H146" s="1611" t="s">
        <v>169</v>
      </c>
      <c r="I146" s="1614">
        <v>6.8</v>
      </c>
      <c r="J146" s="1620" t="s">
        <v>394</v>
      </c>
      <c r="K146" s="1611" t="s">
        <v>169</v>
      </c>
      <c r="L146" s="1614">
        <v>7.3</v>
      </c>
      <c r="M146" s="1924">
        <v>6</v>
      </c>
      <c r="N146" s="1611" t="s">
        <v>169</v>
      </c>
      <c r="O146" s="1614">
        <v>6.4</v>
      </c>
    </row>
    <row r="147" spans="1:30" ht="24.95" customHeight="1" thickBot="1" x14ac:dyDescent="0.3">
      <c r="A147" s="1621">
        <v>5</v>
      </c>
      <c r="B147" s="1617" t="s">
        <v>141</v>
      </c>
      <c r="C147" s="1617">
        <v>6.9</v>
      </c>
      <c r="D147" s="1613">
        <v>6</v>
      </c>
      <c r="E147" s="1611" t="s">
        <v>144</v>
      </c>
      <c r="F147" s="1614">
        <v>8.5</v>
      </c>
      <c r="G147" s="1620" t="s">
        <v>394</v>
      </c>
      <c r="H147" s="1611" t="s">
        <v>385</v>
      </c>
      <c r="I147" s="1614">
        <v>4.7</v>
      </c>
      <c r="J147" s="1620" t="s">
        <v>394</v>
      </c>
      <c r="K147" s="1611" t="s">
        <v>385</v>
      </c>
      <c r="L147" s="1614">
        <v>4.0999999999999996</v>
      </c>
      <c r="M147" s="1924">
        <v>6</v>
      </c>
      <c r="N147" s="1611" t="s">
        <v>385</v>
      </c>
      <c r="O147" s="1614">
        <v>3</v>
      </c>
      <c r="Y147" s="2461" t="s">
        <v>383</v>
      </c>
      <c r="Z147" s="2461"/>
      <c r="AA147" s="2461"/>
      <c r="AB147" s="2461"/>
      <c r="AC147" s="2461"/>
      <c r="AD147" s="2461"/>
    </row>
    <row r="148" spans="1:30" ht="24.95" customHeight="1" x14ac:dyDescent="0.25">
      <c r="A148" s="1621">
        <v>6</v>
      </c>
      <c r="B148" s="1617" t="s">
        <v>142</v>
      </c>
      <c r="C148" s="1617">
        <v>8.4</v>
      </c>
      <c r="D148" s="1613">
        <v>6</v>
      </c>
      <c r="E148" s="1611" t="s">
        <v>145</v>
      </c>
      <c r="F148" s="1614">
        <v>7.4</v>
      </c>
      <c r="G148" s="1620" t="s">
        <v>394</v>
      </c>
      <c r="H148" s="1611" t="s">
        <v>170</v>
      </c>
      <c r="I148" s="1614">
        <v>1.8</v>
      </c>
      <c r="J148" s="1620" t="s">
        <v>394</v>
      </c>
      <c r="K148" s="1611" t="s">
        <v>170</v>
      </c>
      <c r="L148" s="1614">
        <v>0.3</v>
      </c>
      <c r="M148" s="1924">
        <v>6</v>
      </c>
      <c r="N148" s="1611" t="s">
        <v>170</v>
      </c>
      <c r="O148" s="1614">
        <v>2.2999999999999998</v>
      </c>
      <c r="Q148" s="27" t="s">
        <v>357</v>
      </c>
      <c r="R148" s="3">
        <v>2007</v>
      </c>
      <c r="S148" s="3">
        <v>2008</v>
      </c>
      <c r="T148" s="3">
        <v>2009</v>
      </c>
      <c r="U148" s="3">
        <v>2010</v>
      </c>
      <c r="V148" s="3">
        <v>2011</v>
      </c>
      <c r="Y148" s="2461"/>
      <c r="Z148" s="2461"/>
      <c r="AA148" s="2461"/>
      <c r="AB148" s="2461"/>
      <c r="AC148" s="2461"/>
      <c r="AD148" s="2461"/>
    </row>
    <row r="149" spans="1:30" ht="24.95" customHeight="1" x14ac:dyDescent="0.25">
      <c r="A149" s="1621">
        <v>6</v>
      </c>
      <c r="B149" s="1617" t="s">
        <v>143</v>
      </c>
      <c r="C149" s="1617">
        <v>7.4</v>
      </c>
      <c r="D149" s="1613">
        <v>6</v>
      </c>
      <c r="E149" s="1611" t="s">
        <v>146</v>
      </c>
      <c r="F149" s="1614">
        <v>8.1</v>
      </c>
      <c r="G149" s="1620" t="s">
        <v>394</v>
      </c>
      <c r="H149" s="1611" t="s">
        <v>160</v>
      </c>
      <c r="I149" s="1614">
        <v>3.6</v>
      </c>
      <c r="J149" s="1620" t="s">
        <v>394</v>
      </c>
      <c r="K149" s="1611" t="s">
        <v>147</v>
      </c>
      <c r="L149" s="1614">
        <v>8.1</v>
      </c>
      <c r="M149" s="1924">
        <v>6</v>
      </c>
      <c r="N149" s="1611" t="s">
        <v>147</v>
      </c>
      <c r="O149" s="1614">
        <v>7.8</v>
      </c>
      <c r="Q149" s="28" t="s">
        <v>440</v>
      </c>
      <c r="R149" s="12">
        <v>3</v>
      </c>
      <c r="S149" s="16">
        <v>3</v>
      </c>
      <c r="T149" s="16">
        <v>3</v>
      </c>
      <c r="U149" s="16">
        <v>3</v>
      </c>
      <c r="V149" s="10">
        <f>COUNTIF(C351:C354,"&gt;=5")</f>
        <v>4</v>
      </c>
      <c r="W149" s="2462" t="s">
        <v>377</v>
      </c>
      <c r="X149" s="2462"/>
      <c r="Y149" s="2461"/>
      <c r="Z149" s="2461"/>
      <c r="AA149" s="2461"/>
      <c r="AB149" s="2461"/>
      <c r="AC149" s="2461"/>
      <c r="AD149" s="2461"/>
    </row>
    <row r="150" spans="1:30" ht="24.95" customHeight="1" x14ac:dyDescent="0.25">
      <c r="A150" s="1621">
        <v>6</v>
      </c>
      <c r="B150" s="1617" t="s">
        <v>144</v>
      </c>
      <c r="C150" s="1617">
        <v>7</v>
      </c>
      <c r="D150" s="1613">
        <v>6</v>
      </c>
      <c r="E150" s="1611" t="s">
        <v>142</v>
      </c>
      <c r="F150" s="1614">
        <v>8.5</v>
      </c>
      <c r="G150" s="1620" t="s">
        <v>394</v>
      </c>
      <c r="H150" s="1611" t="s">
        <v>147</v>
      </c>
      <c r="I150" s="1614">
        <v>7.3</v>
      </c>
      <c r="J150" s="1620" t="s">
        <v>394</v>
      </c>
      <c r="K150" s="1611" t="s">
        <v>171</v>
      </c>
      <c r="L150" s="1614">
        <v>2.4</v>
      </c>
      <c r="M150" s="1924">
        <v>6</v>
      </c>
      <c r="N150" s="1611" t="s">
        <v>171</v>
      </c>
      <c r="O150" s="1614">
        <v>2</v>
      </c>
      <c r="Q150" s="8" t="s">
        <v>441</v>
      </c>
      <c r="R150" s="13">
        <v>0</v>
      </c>
      <c r="S150" s="16">
        <v>0</v>
      </c>
      <c r="T150" s="16">
        <v>0</v>
      </c>
      <c r="U150" s="16">
        <v>0</v>
      </c>
      <c r="V150" s="10">
        <f>COUNTIF(C351:C354,"&lt;5")</f>
        <v>0</v>
      </c>
      <c r="Y150" s="2461"/>
      <c r="Z150" s="2461"/>
      <c r="AA150" s="2461"/>
      <c r="AB150" s="2461"/>
      <c r="AC150" s="2461"/>
      <c r="AD150" s="2461"/>
    </row>
    <row r="151" spans="1:30" ht="24.95" customHeight="1" x14ac:dyDescent="0.25">
      <c r="A151" s="1621">
        <v>6</v>
      </c>
      <c r="B151" s="1617" t="s">
        <v>145</v>
      </c>
      <c r="C151" s="1617">
        <v>8.6999999999999993</v>
      </c>
      <c r="D151" s="1613">
        <v>6</v>
      </c>
      <c r="E151" s="1611" t="s">
        <v>169</v>
      </c>
      <c r="F151" s="1614">
        <v>6.6</v>
      </c>
      <c r="G151" s="1620" t="s">
        <v>394</v>
      </c>
      <c r="H151" s="1611" t="s">
        <v>171</v>
      </c>
      <c r="I151" s="1614">
        <v>3.3</v>
      </c>
      <c r="J151" s="1620" t="s">
        <v>394</v>
      </c>
      <c r="K151" s="1611" t="s">
        <v>172</v>
      </c>
      <c r="L151" s="1614">
        <v>3.3</v>
      </c>
      <c r="M151" s="1924">
        <v>6</v>
      </c>
      <c r="N151" s="1611" t="s">
        <v>172</v>
      </c>
      <c r="O151" s="1614">
        <v>4.0999999999999996</v>
      </c>
      <c r="Q151" s="9"/>
      <c r="R151" s="16"/>
      <c r="S151" s="16"/>
      <c r="T151" s="16"/>
      <c r="U151" s="16"/>
      <c r="V151" s="16"/>
      <c r="Y151" s="2461"/>
      <c r="Z151" s="2461"/>
      <c r="AA151" s="2461"/>
      <c r="AB151" s="2461"/>
      <c r="AC151" s="2461"/>
      <c r="AD151" s="2461"/>
    </row>
    <row r="152" spans="1:30" ht="24.95" customHeight="1" thickBot="1" x14ac:dyDescent="0.3">
      <c r="A152" s="1621">
        <v>6</v>
      </c>
      <c r="B152" s="1617" t="s">
        <v>146</v>
      </c>
      <c r="C152" s="1617">
        <v>9.6999999999999993</v>
      </c>
      <c r="D152" s="1613">
        <v>6</v>
      </c>
      <c r="E152" s="1611" t="s">
        <v>385</v>
      </c>
      <c r="F152" s="1614">
        <v>3.8</v>
      </c>
      <c r="G152" s="1620" t="s">
        <v>394</v>
      </c>
      <c r="H152" s="1611" t="s">
        <v>172</v>
      </c>
      <c r="I152" s="1614">
        <v>4</v>
      </c>
      <c r="J152" s="1620" t="s">
        <v>394</v>
      </c>
      <c r="K152" s="1611" t="s">
        <v>161</v>
      </c>
      <c r="L152" s="1614">
        <v>7</v>
      </c>
      <c r="M152" s="1924">
        <v>6</v>
      </c>
      <c r="N152" s="1611" t="s">
        <v>161</v>
      </c>
      <c r="O152" s="1614">
        <v>6.2</v>
      </c>
      <c r="Q152" s="29" t="s">
        <v>377</v>
      </c>
      <c r="R152" s="16">
        <v>3</v>
      </c>
      <c r="S152" s="16">
        <v>3</v>
      </c>
      <c r="T152" s="16">
        <v>3</v>
      </c>
      <c r="U152" s="16">
        <v>3</v>
      </c>
      <c r="V152" s="16">
        <f>SUM(V149:V150)</f>
        <v>4</v>
      </c>
      <c r="Y152" s="2461"/>
      <c r="Z152" s="2461"/>
      <c r="AA152" s="2461"/>
      <c r="AB152" s="2461"/>
      <c r="AC152" s="2461"/>
      <c r="AD152" s="2461"/>
    </row>
    <row r="153" spans="1:30" ht="24.95" customHeight="1" x14ac:dyDescent="0.25">
      <c r="A153" s="1621">
        <v>6</v>
      </c>
      <c r="B153" s="1617" t="s">
        <v>147</v>
      </c>
      <c r="C153" s="1617">
        <v>8.1</v>
      </c>
      <c r="D153" s="1613">
        <v>6</v>
      </c>
      <c r="E153" s="1611" t="s">
        <v>170</v>
      </c>
      <c r="F153" s="1614">
        <v>1.1000000000000001</v>
      </c>
      <c r="G153" s="1620" t="s">
        <v>394</v>
      </c>
      <c r="H153" s="1611" t="s">
        <v>161</v>
      </c>
      <c r="I153" s="1614">
        <v>6.9</v>
      </c>
      <c r="J153" s="1620" t="s">
        <v>394</v>
      </c>
      <c r="K153" s="1611" t="s">
        <v>166</v>
      </c>
      <c r="L153" s="1614">
        <v>0.3</v>
      </c>
      <c r="M153" s="1924">
        <v>6</v>
      </c>
      <c r="N153" s="1611" t="s">
        <v>166</v>
      </c>
      <c r="O153" s="1614">
        <v>1.1000000000000001</v>
      </c>
    </row>
    <row r="154" spans="1:30" ht="24.95" customHeight="1" thickBot="1" x14ac:dyDescent="0.3">
      <c r="A154" s="1621">
        <v>6</v>
      </c>
      <c r="B154" s="1617" t="s">
        <v>148</v>
      </c>
      <c r="C154" s="1617">
        <v>0.3</v>
      </c>
      <c r="D154" s="1613">
        <v>6</v>
      </c>
      <c r="E154" s="1611" t="s">
        <v>160</v>
      </c>
      <c r="F154" s="1614">
        <v>4.5999999999999996</v>
      </c>
      <c r="G154" s="1620" t="s">
        <v>394</v>
      </c>
      <c r="H154" s="1611" t="s">
        <v>166</v>
      </c>
      <c r="I154" s="1614">
        <v>0.7</v>
      </c>
      <c r="J154" s="1620" t="s">
        <v>394</v>
      </c>
      <c r="K154" s="1611" t="s">
        <v>428</v>
      </c>
      <c r="L154" s="1614">
        <v>6.6</v>
      </c>
      <c r="M154" s="1924">
        <v>6</v>
      </c>
      <c r="N154" s="1611" t="s">
        <v>428</v>
      </c>
      <c r="O154" s="1614">
        <v>6.5</v>
      </c>
      <c r="Y154" s="2461" t="s">
        <v>383</v>
      </c>
      <c r="Z154" s="2461"/>
      <c r="AA154" s="2461"/>
      <c r="AB154" s="2461"/>
      <c r="AC154" s="2461"/>
      <c r="AD154" s="2461"/>
    </row>
    <row r="155" spans="1:30" ht="24.95" customHeight="1" x14ac:dyDescent="0.25">
      <c r="A155" s="1621">
        <v>6</v>
      </c>
      <c r="B155" s="1617" t="s">
        <v>149</v>
      </c>
      <c r="C155" s="1617">
        <v>6.9</v>
      </c>
      <c r="D155" s="1613">
        <v>6</v>
      </c>
      <c r="E155" s="1611" t="s">
        <v>147</v>
      </c>
      <c r="F155" s="1614">
        <v>7.4</v>
      </c>
      <c r="G155" s="1620" t="s">
        <v>394</v>
      </c>
      <c r="H155" s="1611" t="s">
        <v>173</v>
      </c>
      <c r="I155" s="1614">
        <v>6.1</v>
      </c>
      <c r="J155" s="1620" t="s">
        <v>394</v>
      </c>
      <c r="K155" s="1611" t="s">
        <v>173</v>
      </c>
      <c r="L155" s="1614">
        <v>6.8</v>
      </c>
      <c r="M155" s="1924">
        <v>6</v>
      </c>
      <c r="N155" s="1611" t="s">
        <v>173</v>
      </c>
      <c r="O155" s="1614">
        <v>6.4</v>
      </c>
      <c r="Q155" s="27" t="s">
        <v>357</v>
      </c>
      <c r="R155" s="3">
        <v>2007</v>
      </c>
      <c r="S155" s="3">
        <v>2008</v>
      </c>
      <c r="T155" s="3">
        <v>2009</v>
      </c>
      <c r="U155" s="3">
        <v>2010</v>
      </c>
      <c r="V155" s="3">
        <v>2011</v>
      </c>
      <c r="Y155" s="2461"/>
      <c r="Z155" s="2461"/>
      <c r="AA155" s="2461"/>
      <c r="AB155" s="2461"/>
      <c r="AC155" s="2461"/>
      <c r="AD155" s="2461"/>
    </row>
    <row r="156" spans="1:30" ht="24.95" customHeight="1" x14ac:dyDescent="0.25">
      <c r="A156" s="1621">
        <v>6</v>
      </c>
      <c r="B156" s="1617" t="s">
        <v>150</v>
      </c>
      <c r="C156" s="1617">
        <v>8.1</v>
      </c>
      <c r="D156" s="1613">
        <v>6</v>
      </c>
      <c r="E156" s="1611" t="s">
        <v>171</v>
      </c>
      <c r="F156" s="1614">
        <v>3.2</v>
      </c>
      <c r="G156" s="1620" t="s">
        <v>394</v>
      </c>
      <c r="H156" s="1611" t="s">
        <v>174</v>
      </c>
      <c r="I156" s="1614">
        <v>3.5</v>
      </c>
      <c r="J156" s="1620" t="s">
        <v>394</v>
      </c>
      <c r="K156" s="1611" t="s">
        <v>174</v>
      </c>
      <c r="L156" s="1614">
        <v>5</v>
      </c>
      <c r="M156" s="1924">
        <v>6</v>
      </c>
      <c r="N156" s="1611" t="s">
        <v>174</v>
      </c>
      <c r="O156" s="1614">
        <v>4.7</v>
      </c>
      <c r="Q156" s="28" t="s">
        <v>440</v>
      </c>
      <c r="R156" s="12">
        <v>4</v>
      </c>
      <c r="S156" s="16">
        <v>4</v>
      </c>
      <c r="T156" s="16">
        <v>4</v>
      </c>
      <c r="U156" s="16">
        <v>5</v>
      </c>
      <c r="V156" s="10">
        <f>COUNTIF(C355:C359,"&gt;=5")</f>
        <v>5</v>
      </c>
      <c r="W156" s="2462" t="s">
        <v>378</v>
      </c>
      <c r="X156" s="2462"/>
      <c r="Y156" s="2461"/>
      <c r="Z156" s="2461"/>
      <c r="AA156" s="2461"/>
      <c r="AB156" s="2461"/>
      <c r="AC156" s="2461"/>
      <c r="AD156" s="2461"/>
    </row>
    <row r="157" spans="1:30" ht="20.100000000000001" customHeight="1" x14ac:dyDescent="0.25">
      <c r="A157" s="1621">
        <v>6</v>
      </c>
      <c r="B157" s="1617" t="s">
        <v>151</v>
      </c>
      <c r="C157" s="1617">
        <v>5.5</v>
      </c>
      <c r="D157" s="1613">
        <v>6</v>
      </c>
      <c r="E157" s="1611" t="s">
        <v>172</v>
      </c>
      <c r="F157" s="1614">
        <v>4.3</v>
      </c>
      <c r="G157" s="1620" t="s">
        <v>394</v>
      </c>
      <c r="H157" s="1611" t="s">
        <v>175</v>
      </c>
      <c r="I157" s="1614">
        <v>4.5999999999999996</v>
      </c>
      <c r="J157" s="1620" t="s">
        <v>394</v>
      </c>
      <c r="K157" s="1611" t="s">
        <v>175</v>
      </c>
      <c r="L157" s="1614">
        <v>4.3</v>
      </c>
      <c r="M157" s="1924">
        <v>6</v>
      </c>
      <c r="N157" s="1611" t="s">
        <v>175</v>
      </c>
      <c r="O157" s="1614">
        <v>4.3</v>
      </c>
      <c r="Q157" s="8" t="s">
        <v>441</v>
      </c>
      <c r="R157" s="13">
        <v>1</v>
      </c>
      <c r="S157" s="16">
        <v>1</v>
      </c>
      <c r="T157" s="16">
        <v>1</v>
      </c>
      <c r="U157" s="16">
        <v>0</v>
      </c>
      <c r="V157" s="10">
        <f>COUNTIF(C355:C359,"&lt;5")</f>
        <v>0</v>
      </c>
      <c r="Y157" s="2461"/>
      <c r="Z157" s="2461"/>
      <c r="AA157" s="2461"/>
      <c r="AB157" s="2461"/>
      <c r="AC157" s="2461"/>
      <c r="AD157" s="2461"/>
    </row>
    <row r="158" spans="1:30" ht="20.100000000000001" customHeight="1" x14ac:dyDescent="0.25">
      <c r="A158" s="1621">
        <v>6</v>
      </c>
      <c r="B158" s="1617" t="s">
        <v>152</v>
      </c>
      <c r="C158" s="1617">
        <v>7.4</v>
      </c>
      <c r="D158" s="1613">
        <v>6</v>
      </c>
      <c r="E158" s="1611" t="s">
        <v>161</v>
      </c>
      <c r="F158" s="1614">
        <v>7.5</v>
      </c>
      <c r="G158" s="1620" t="s">
        <v>394</v>
      </c>
      <c r="H158" s="1611" t="s">
        <v>151</v>
      </c>
      <c r="I158" s="1614">
        <v>4</v>
      </c>
      <c r="J158" s="1620" t="s">
        <v>394</v>
      </c>
      <c r="K158" s="1611" t="s">
        <v>151</v>
      </c>
      <c r="L158" s="1614">
        <v>6.5</v>
      </c>
      <c r="M158" s="1924">
        <v>6</v>
      </c>
      <c r="N158" s="1611" t="s">
        <v>151</v>
      </c>
      <c r="O158" s="1614">
        <v>5.4</v>
      </c>
      <c r="Q158" s="9"/>
      <c r="R158" s="16"/>
      <c r="S158" s="16"/>
      <c r="T158" s="16"/>
      <c r="U158" s="16"/>
      <c r="V158" s="16"/>
      <c r="Y158" s="2461"/>
      <c r="Z158" s="2461"/>
      <c r="AA158" s="2461"/>
      <c r="AB158" s="2461"/>
      <c r="AC158" s="2461"/>
      <c r="AD158" s="2461"/>
    </row>
    <row r="159" spans="1:30" ht="20.100000000000001" customHeight="1" thickBot="1" x14ac:dyDescent="0.3">
      <c r="A159" s="1621">
        <v>6</v>
      </c>
      <c r="B159" s="1617" t="s">
        <v>153</v>
      </c>
      <c r="C159" s="1617">
        <v>8.3000000000000007</v>
      </c>
      <c r="D159" s="1613">
        <v>6</v>
      </c>
      <c r="E159" s="1611" t="s">
        <v>166</v>
      </c>
      <c r="F159" s="1614">
        <v>1.6</v>
      </c>
      <c r="G159" s="1620" t="s">
        <v>394</v>
      </c>
      <c r="H159" s="1611" t="s">
        <v>152</v>
      </c>
      <c r="I159" s="1614">
        <v>6.4</v>
      </c>
      <c r="J159" s="1620" t="s">
        <v>394</v>
      </c>
      <c r="K159" s="1611" t="s">
        <v>152</v>
      </c>
      <c r="L159" s="1614">
        <v>9.1</v>
      </c>
      <c r="M159" s="1924">
        <v>6</v>
      </c>
      <c r="N159" s="1611" t="s">
        <v>152</v>
      </c>
      <c r="O159" s="1614">
        <v>7.6</v>
      </c>
      <c r="Q159" s="29" t="s">
        <v>378</v>
      </c>
      <c r="R159" s="16">
        <v>5</v>
      </c>
      <c r="S159" s="16">
        <v>5</v>
      </c>
      <c r="T159" s="16">
        <v>5</v>
      </c>
      <c r="U159" s="16">
        <v>5</v>
      </c>
      <c r="V159" s="16">
        <f>SUM(V156:V157)</f>
        <v>5</v>
      </c>
      <c r="Y159" s="2461"/>
      <c r="Z159" s="2461"/>
      <c r="AA159" s="2461"/>
      <c r="AB159" s="2461"/>
      <c r="AC159" s="2461"/>
      <c r="AD159" s="2461"/>
    </row>
    <row r="160" spans="1:30" ht="20.100000000000001" customHeight="1" x14ac:dyDescent="0.25">
      <c r="A160" s="1621">
        <v>6</v>
      </c>
      <c r="B160" s="1617" t="s">
        <v>154</v>
      </c>
      <c r="C160" s="1617">
        <v>9.4</v>
      </c>
      <c r="D160" s="1613">
        <v>6</v>
      </c>
      <c r="E160" s="1611" t="s">
        <v>173</v>
      </c>
      <c r="F160" s="1614">
        <v>6.5</v>
      </c>
      <c r="G160" s="1620" t="s">
        <v>394</v>
      </c>
      <c r="H160" s="1611" t="s">
        <v>156</v>
      </c>
      <c r="I160" s="1614">
        <v>7.3</v>
      </c>
      <c r="J160" s="1620" t="s">
        <v>394</v>
      </c>
      <c r="K160" s="1611" t="s">
        <v>156</v>
      </c>
      <c r="L160" s="1614">
        <v>7.8</v>
      </c>
      <c r="M160" s="1924">
        <v>6</v>
      </c>
      <c r="N160" s="1611" t="s">
        <v>156</v>
      </c>
      <c r="O160" s="1614">
        <v>7.9</v>
      </c>
      <c r="R160" s="4">
        <f t="shared" ref="R160:S160" si="0">SUM(R159,R152,R145,R137,R138,R131,R124,R117,R110,R103,R96,R89,R82,R75,R68,R61,R54,R47,R40,R33,R26,R19,R12)</f>
        <v>324</v>
      </c>
      <c r="S160" s="4">
        <f t="shared" si="0"/>
        <v>338</v>
      </c>
      <c r="T160" s="4">
        <f>SUM(T159,T152,T145,T137,T138,T131,T124,T117,T110,T103,T96,T89,T82,T75,T68,T61,T54,T47,T40,T33,T26,T19,T12)</f>
        <v>338</v>
      </c>
      <c r="U160" s="4">
        <f>SUM(U159,U152,U145,U137,U138,U131,U124,U117,U110,U103,U96,U89,U82,U75,U68,U61,U54,U47,U40,U33,U26,U19,U12)</f>
        <v>344</v>
      </c>
      <c r="V160" s="4">
        <f>SUM(V159,V152,V145,V137,V138,V131,V124,V117,V110,V103,V96,V89,V82,V75,V68,V61,V54,V47,V40,V33,V26,V19,V12)</f>
        <v>356</v>
      </c>
    </row>
    <row r="161" spans="1:15" ht="20.100000000000001" customHeight="1" x14ac:dyDescent="0.25">
      <c r="A161" s="1621">
        <v>6</v>
      </c>
      <c r="B161" s="1617" t="s">
        <v>155</v>
      </c>
      <c r="C161" s="1617">
        <v>8.5</v>
      </c>
      <c r="D161" s="1613">
        <v>6</v>
      </c>
      <c r="E161" s="1611" t="s">
        <v>174</v>
      </c>
      <c r="F161" s="1614">
        <v>4.0999999999999996</v>
      </c>
      <c r="G161" s="1620" t="s">
        <v>394</v>
      </c>
      <c r="H161" s="1611" t="s">
        <v>153</v>
      </c>
      <c r="I161" s="1614">
        <v>7.8</v>
      </c>
      <c r="J161" s="1620" t="s">
        <v>394</v>
      </c>
      <c r="K161" s="1611" t="s">
        <v>153</v>
      </c>
      <c r="L161" s="1614">
        <v>8</v>
      </c>
      <c r="M161" s="1924">
        <v>6</v>
      </c>
      <c r="N161" s="1611" t="s">
        <v>153</v>
      </c>
      <c r="O161" s="1614">
        <v>7.8</v>
      </c>
    </row>
    <row r="162" spans="1:15" ht="20.100000000000001" customHeight="1" x14ac:dyDescent="0.25">
      <c r="A162" s="1621">
        <v>6</v>
      </c>
      <c r="B162" s="1617" t="s">
        <v>156</v>
      </c>
      <c r="C162" s="1617">
        <v>7.7</v>
      </c>
      <c r="D162" s="1613">
        <v>6</v>
      </c>
      <c r="E162" s="1611" t="s">
        <v>175</v>
      </c>
      <c r="F162" s="1614">
        <v>5.2</v>
      </c>
      <c r="G162" s="1620" t="s">
        <v>394</v>
      </c>
      <c r="H162" s="1611" t="s">
        <v>176</v>
      </c>
      <c r="I162" s="1614">
        <v>2</v>
      </c>
      <c r="J162" s="1620" t="s">
        <v>394</v>
      </c>
      <c r="K162" s="1611" t="s">
        <v>176</v>
      </c>
      <c r="L162" s="1614">
        <v>1.1000000000000001</v>
      </c>
      <c r="M162" s="1924">
        <v>6</v>
      </c>
      <c r="N162" s="1611" t="s">
        <v>176</v>
      </c>
      <c r="O162" s="1614">
        <v>1.3</v>
      </c>
    </row>
    <row r="163" spans="1:15" ht="20.100000000000001" customHeight="1" x14ac:dyDescent="0.25">
      <c r="A163" s="1621">
        <v>6</v>
      </c>
      <c r="B163" s="1617" t="s">
        <v>157</v>
      </c>
      <c r="C163" s="1617">
        <v>1</v>
      </c>
      <c r="D163" s="1613">
        <v>6</v>
      </c>
      <c r="E163" s="1611" t="s">
        <v>151</v>
      </c>
      <c r="F163" s="1614">
        <v>5.7</v>
      </c>
      <c r="G163" s="1620" t="s">
        <v>394</v>
      </c>
      <c r="H163" s="1611" t="s">
        <v>163</v>
      </c>
      <c r="I163" s="1614">
        <v>0.7</v>
      </c>
      <c r="J163" s="1620" t="s">
        <v>394</v>
      </c>
      <c r="K163" s="1611" t="s">
        <v>164</v>
      </c>
      <c r="L163" s="1614">
        <v>4.3</v>
      </c>
      <c r="M163" s="1924">
        <v>6</v>
      </c>
      <c r="N163" s="1611" t="s">
        <v>164</v>
      </c>
      <c r="O163" s="1614">
        <v>3.6</v>
      </c>
    </row>
    <row r="164" spans="1:15" ht="20.100000000000001" customHeight="1" x14ac:dyDescent="0.25">
      <c r="A164" s="1621">
        <v>6</v>
      </c>
      <c r="B164" s="1617" t="s">
        <v>158</v>
      </c>
      <c r="C164" s="1617">
        <v>7.9</v>
      </c>
      <c r="D164" s="1613">
        <v>6</v>
      </c>
      <c r="E164" s="1611" t="s">
        <v>152</v>
      </c>
      <c r="F164" s="1614">
        <v>7.1</v>
      </c>
      <c r="G164" s="1620" t="s">
        <v>394</v>
      </c>
      <c r="H164" s="1611" t="s">
        <v>164</v>
      </c>
      <c r="I164" s="1614">
        <v>4.3</v>
      </c>
      <c r="J164" s="1620" t="s">
        <v>394</v>
      </c>
      <c r="K164" s="1611" t="s">
        <v>162</v>
      </c>
      <c r="L164" s="1614">
        <v>0.9</v>
      </c>
      <c r="M164" s="1924">
        <v>6</v>
      </c>
      <c r="N164" s="1611" t="s">
        <v>162</v>
      </c>
      <c r="O164" s="1614">
        <v>1.1000000000000001</v>
      </c>
    </row>
    <row r="165" spans="1:15" ht="20.100000000000001" customHeight="1" x14ac:dyDescent="0.25">
      <c r="A165" s="1621">
        <v>6</v>
      </c>
      <c r="B165" s="1617" t="s">
        <v>159</v>
      </c>
      <c r="C165" s="1617">
        <v>1.8</v>
      </c>
      <c r="D165" s="1613">
        <v>6</v>
      </c>
      <c r="E165" s="1611" t="s">
        <v>156</v>
      </c>
      <c r="F165" s="1614">
        <v>7.4</v>
      </c>
      <c r="G165" s="1620" t="s">
        <v>394</v>
      </c>
      <c r="H165" s="1611" t="s">
        <v>162</v>
      </c>
      <c r="I165" s="1614">
        <v>1</v>
      </c>
      <c r="J165" s="1620" t="s">
        <v>394</v>
      </c>
      <c r="K165" s="1611" t="s">
        <v>429</v>
      </c>
      <c r="L165" s="1614">
        <v>6.8</v>
      </c>
      <c r="M165" s="1924">
        <v>6</v>
      </c>
      <c r="N165" s="1611" t="s">
        <v>429</v>
      </c>
      <c r="O165" s="1614">
        <v>6.9</v>
      </c>
    </row>
    <row r="166" spans="1:15" ht="20.100000000000001" customHeight="1" x14ac:dyDescent="0.25">
      <c r="A166" s="1621">
        <v>6</v>
      </c>
      <c r="B166" s="1617" t="s">
        <v>160</v>
      </c>
      <c r="C166" s="1617">
        <v>2.8</v>
      </c>
      <c r="D166" s="1613">
        <v>6</v>
      </c>
      <c r="E166" s="1611" t="s">
        <v>153</v>
      </c>
      <c r="F166" s="1614">
        <v>7.8</v>
      </c>
      <c r="G166" s="1620" t="s">
        <v>394</v>
      </c>
      <c r="H166" s="1611" t="s">
        <v>158</v>
      </c>
      <c r="I166" s="1614">
        <v>6.8</v>
      </c>
      <c r="J166" s="1620" t="s">
        <v>394</v>
      </c>
      <c r="K166" s="1611" t="s">
        <v>158</v>
      </c>
      <c r="L166" s="1614">
        <v>7.2</v>
      </c>
      <c r="M166" s="1924">
        <v>6</v>
      </c>
      <c r="N166" s="1611" t="s">
        <v>158</v>
      </c>
      <c r="O166" s="1614">
        <v>7.7</v>
      </c>
    </row>
    <row r="167" spans="1:15" ht="20.100000000000001" customHeight="1" x14ac:dyDescent="0.25">
      <c r="A167" s="1621">
        <v>6</v>
      </c>
      <c r="B167" s="1617" t="s">
        <v>161</v>
      </c>
      <c r="C167" s="1617">
        <v>7.5</v>
      </c>
      <c r="D167" s="1613">
        <v>6</v>
      </c>
      <c r="E167" s="1611" t="s">
        <v>176</v>
      </c>
      <c r="F167" s="1614">
        <v>1.6</v>
      </c>
      <c r="G167" s="1620" t="s">
        <v>394</v>
      </c>
      <c r="H167" s="1611" t="s">
        <v>159</v>
      </c>
      <c r="I167" s="1614">
        <v>3.2</v>
      </c>
      <c r="J167" s="1620" t="s">
        <v>394</v>
      </c>
      <c r="K167" s="1611" t="s">
        <v>159</v>
      </c>
      <c r="L167" s="1614">
        <v>3.1</v>
      </c>
      <c r="M167" s="1924">
        <v>6</v>
      </c>
      <c r="N167" s="1611" t="s">
        <v>159</v>
      </c>
      <c r="O167" s="1614">
        <v>2.9</v>
      </c>
    </row>
    <row r="168" spans="1:15" ht="20.100000000000001" customHeight="1" x14ac:dyDescent="0.25">
      <c r="A168" s="1621">
        <v>6</v>
      </c>
      <c r="B168" s="1617" t="s">
        <v>162</v>
      </c>
      <c r="C168" s="1617">
        <v>1.5</v>
      </c>
      <c r="D168" s="1613">
        <v>6</v>
      </c>
      <c r="E168" s="1611" t="s">
        <v>163</v>
      </c>
      <c r="F168" s="1614">
        <v>1</v>
      </c>
      <c r="G168" s="1620" t="s">
        <v>394</v>
      </c>
      <c r="H168" s="1611" t="s">
        <v>177</v>
      </c>
      <c r="I168" s="1614">
        <v>1.4</v>
      </c>
      <c r="J168" s="1620" t="s">
        <v>394</v>
      </c>
      <c r="K168" s="1611" t="s">
        <v>177</v>
      </c>
      <c r="L168" s="1614">
        <v>2.2999999999999998</v>
      </c>
      <c r="M168" s="1924">
        <v>6</v>
      </c>
      <c r="N168" s="1611" t="s">
        <v>177</v>
      </c>
      <c r="O168" s="1614">
        <v>1.9</v>
      </c>
    </row>
    <row r="169" spans="1:15" ht="20.100000000000001" customHeight="1" x14ac:dyDescent="0.25">
      <c r="A169" s="1621">
        <v>6</v>
      </c>
      <c r="B169" s="1617" t="s">
        <v>163</v>
      </c>
      <c r="C169" s="1617">
        <v>1</v>
      </c>
      <c r="D169" s="1613">
        <v>6</v>
      </c>
      <c r="E169" s="1611" t="s">
        <v>164</v>
      </c>
      <c r="F169" s="1614">
        <v>4.5</v>
      </c>
      <c r="G169" s="1620" t="s">
        <v>394</v>
      </c>
      <c r="H169" s="1611" t="s">
        <v>178</v>
      </c>
      <c r="I169" s="1614">
        <v>1</v>
      </c>
      <c r="J169" s="1620" t="s">
        <v>394</v>
      </c>
      <c r="K169" s="1611" t="s">
        <v>430</v>
      </c>
      <c r="L169" s="1614">
        <v>1.7</v>
      </c>
      <c r="M169" s="1924">
        <v>6</v>
      </c>
      <c r="N169" s="1611" t="s">
        <v>430</v>
      </c>
      <c r="O169" s="1614">
        <v>1.5</v>
      </c>
    </row>
    <row r="170" spans="1:15" ht="20.100000000000001" customHeight="1" x14ac:dyDescent="0.25">
      <c r="A170" s="1621">
        <v>6</v>
      </c>
      <c r="B170" s="1617" t="s">
        <v>164</v>
      </c>
      <c r="C170" s="1617">
        <v>4</v>
      </c>
      <c r="D170" s="1613">
        <v>6</v>
      </c>
      <c r="E170" s="1611" t="s">
        <v>162</v>
      </c>
      <c r="F170" s="1614">
        <v>1.7</v>
      </c>
      <c r="G170" s="1620" t="s">
        <v>394</v>
      </c>
      <c r="H170" s="1611" t="s">
        <v>179</v>
      </c>
      <c r="I170" s="1614">
        <v>0.9</v>
      </c>
      <c r="J170" s="1620" t="s">
        <v>394</v>
      </c>
      <c r="K170" s="1611" t="s">
        <v>431</v>
      </c>
      <c r="L170" s="1614">
        <v>0.5</v>
      </c>
      <c r="M170" s="1924">
        <v>6</v>
      </c>
      <c r="N170" s="1611" t="s">
        <v>431</v>
      </c>
      <c r="O170" s="1614">
        <v>0.5</v>
      </c>
    </row>
    <row r="171" spans="1:15" ht="20.100000000000001" customHeight="1" x14ac:dyDescent="0.25">
      <c r="A171" s="1621">
        <v>6</v>
      </c>
      <c r="B171" s="1617" t="s">
        <v>165</v>
      </c>
      <c r="C171" s="1617">
        <v>1.7</v>
      </c>
      <c r="D171" s="1613">
        <v>6</v>
      </c>
      <c r="E171" s="1611" t="s">
        <v>158</v>
      </c>
      <c r="F171" s="1614">
        <v>6.5</v>
      </c>
      <c r="G171" s="1620" t="s">
        <v>394</v>
      </c>
      <c r="H171" s="1611" t="s">
        <v>180</v>
      </c>
      <c r="I171" s="1614">
        <v>0.5</v>
      </c>
      <c r="J171" s="1620" t="s">
        <v>394</v>
      </c>
      <c r="K171" s="1611" t="s">
        <v>432</v>
      </c>
      <c r="L171" s="1614">
        <v>1.5</v>
      </c>
      <c r="M171" s="1924">
        <v>6</v>
      </c>
      <c r="N171" s="1611" t="s">
        <v>432</v>
      </c>
      <c r="O171" s="1614">
        <v>1.8</v>
      </c>
    </row>
    <row r="172" spans="1:15" ht="20.100000000000001" customHeight="1" x14ac:dyDescent="0.25">
      <c r="A172" s="1621">
        <v>6</v>
      </c>
      <c r="B172" s="1617" t="s">
        <v>166</v>
      </c>
      <c r="C172" s="1617">
        <v>2</v>
      </c>
      <c r="D172" s="1613">
        <v>6</v>
      </c>
      <c r="E172" s="1611" t="s">
        <v>159</v>
      </c>
      <c r="F172" s="1614">
        <v>3.1</v>
      </c>
      <c r="G172" s="1620" t="s">
        <v>394</v>
      </c>
      <c r="H172" s="1611" t="s">
        <v>165</v>
      </c>
      <c r="I172" s="1614">
        <v>2.2999999999999998</v>
      </c>
      <c r="J172" s="1620" t="s">
        <v>394</v>
      </c>
      <c r="K172" s="1611" t="s">
        <v>433</v>
      </c>
      <c r="L172" s="1614">
        <v>0.2</v>
      </c>
      <c r="M172" s="1924">
        <v>6</v>
      </c>
      <c r="N172" s="1611" t="s">
        <v>433</v>
      </c>
      <c r="O172" s="1614">
        <v>0.3</v>
      </c>
    </row>
    <row r="173" spans="1:15" ht="20.100000000000001" customHeight="1" x14ac:dyDescent="0.25">
      <c r="A173" s="1621">
        <v>6</v>
      </c>
      <c r="B173" s="1617" t="s">
        <v>167</v>
      </c>
      <c r="C173" s="1617">
        <v>6.1</v>
      </c>
      <c r="D173" s="1613">
        <v>6</v>
      </c>
      <c r="E173" s="1611" t="s">
        <v>177</v>
      </c>
      <c r="F173" s="1614">
        <v>3.2</v>
      </c>
      <c r="G173" s="1620" t="s">
        <v>394</v>
      </c>
      <c r="H173" s="1611" t="s">
        <v>154</v>
      </c>
      <c r="I173" s="1614">
        <v>8.1</v>
      </c>
      <c r="J173" s="1620" t="s">
        <v>394</v>
      </c>
      <c r="K173" s="1611" t="s">
        <v>180</v>
      </c>
      <c r="L173" s="1614">
        <v>0.2</v>
      </c>
      <c r="M173" s="1924">
        <v>6</v>
      </c>
      <c r="N173" s="1611" t="s">
        <v>180</v>
      </c>
      <c r="O173" s="1614">
        <v>0.2</v>
      </c>
    </row>
    <row r="174" spans="1:15" ht="20.100000000000001" customHeight="1" x14ac:dyDescent="0.25">
      <c r="A174" s="1621">
        <v>6</v>
      </c>
      <c r="B174" s="1617" t="s">
        <v>168</v>
      </c>
      <c r="C174" s="1617">
        <v>1.2</v>
      </c>
      <c r="D174" s="1613">
        <v>6</v>
      </c>
      <c r="E174" s="1611" t="s">
        <v>178</v>
      </c>
      <c r="F174" s="1614">
        <v>1.4</v>
      </c>
      <c r="G174" s="1620" t="s">
        <v>394</v>
      </c>
      <c r="H174" s="1611" t="s">
        <v>155</v>
      </c>
      <c r="I174" s="1614">
        <v>8.1</v>
      </c>
      <c r="J174" s="1620" t="s">
        <v>394</v>
      </c>
      <c r="K174" s="1611" t="s">
        <v>165</v>
      </c>
      <c r="L174" s="1614">
        <v>2.1</v>
      </c>
      <c r="M174" s="1924">
        <v>6</v>
      </c>
      <c r="N174" s="1611" t="s">
        <v>165</v>
      </c>
      <c r="O174" s="1614">
        <v>2.1</v>
      </c>
    </row>
    <row r="175" spans="1:15" ht="20.100000000000001" customHeight="1" x14ac:dyDescent="0.25">
      <c r="A175" s="1621">
        <v>6</v>
      </c>
      <c r="B175" s="1617" t="s">
        <v>169</v>
      </c>
      <c r="C175" s="1617">
        <v>7</v>
      </c>
      <c r="D175" s="1613">
        <v>6</v>
      </c>
      <c r="E175" s="1611" t="s">
        <v>179</v>
      </c>
      <c r="F175" s="1614">
        <v>1.6</v>
      </c>
      <c r="G175" s="1620" t="s">
        <v>394</v>
      </c>
      <c r="H175" s="1611" t="s">
        <v>181</v>
      </c>
      <c r="I175" s="1614">
        <v>7.7</v>
      </c>
      <c r="J175" s="1620" t="s">
        <v>394</v>
      </c>
      <c r="K175" s="1611" t="s">
        <v>154</v>
      </c>
      <c r="L175" s="1614">
        <v>9.1999999999999993</v>
      </c>
      <c r="M175" s="1924">
        <v>6</v>
      </c>
      <c r="N175" s="1611" t="s">
        <v>154</v>
      </c>
      <c r="O175" s="1614">
        <v>8.6</v>
      </c>
    </row>
    <row r="176" spans="1:15" ht="20.100000000000001" customHeight="1" x14ac:dyDescent="0.25">
      <c r="A176" s="1621">
        <v>6</v>
      </c>
      <c r="B176" s="1617" t="s">
        <v>170</v>
      </c>
      <c r="C176" s="1617">
        <v>1.7</v>
      </c>
      <c r="D176" s="1613">
        <v>6</v>
      </c>
      <c r="E176" s="1611" t="s">
        <v>180</v>
      </c>
      <c r="F176" s="1614">
        <v>0.5</v>
      </c>
      <c r="G176" s="1620" t="s">
        <v>394</v>
      </c>
      <c r="H176" s="1611" t="s">
        <v>182</v>
      </c>
      <c r="I176" s="1614">
        <v>3.5</v>
      </c>
      <c r="J176" s="1620" t="s">
        <v>394</v>
      </c>
      <c r="K176" s="1611" t="s">
        <v>155</v>
      </c>
      <c r="L176" s="1614">
        <v>7.8</v>
      </c>
      <c r="M176" s="1924">
        <v>6</v>
      </c>
      <c r="N176" s="1611" t="s">
        <v>155</v>
      </c>
      <c r="O176" s="1614">
        <v>7.5</v>
      </c>
    </row>
    <row r="177" spans="1:15" ht="20.100000000000001" customHeight="1" x14ac:dyDescent="0.25">
      <c r="A177" s="1621">
        <v>6</v>
      </c>
      <c r="B177" s="1617" t="s">
        <v>171</v>
      </c>
      <c r="C177" s="1617">
        <v>2.2000000000000002</v>
      </c>
      <c r="D177" s="1613">
        <v>6</v>
      </c>
      <c r="E177" s="1611" t="s">
        <v>165</v>
      </c>
      <c r="F177" s="1614">
        <v>2.5</v>
      </c>
      <c r="G177" s="1620" t="s">
        <v>394</v>
      </c>
      <c r="H177" s="1611" t="s">
        <v>183</v>
      </c>
      <c r="I177" s="1614">
        <v>0.4</v>
      </c>
      <c r="J177" s="1620" t="s">
        <v>394</v>
      </c>
      <c r="K177" s="1611" t="s">
        <v>181</v>
      </c>
      <c r="L177" s="1614">
        <v>8.3000000000000007</v>
      </c>
      <c r="M177" s="1924">
        <v>6</v>
      </c>
      <c r="N177" s="1611" t="s">
        <v>181</v>
      </c>
      <c r="O177" s="1614">
        <v>7.6</v>
      </c>
    </row>
    <row r="178" spans="1:15" ht="20.100000000000001" customHeight="1" x14ac:dyDescent="0.25">
      <c r="A178" s="1621">
        <v>6</v>
      </c>
      <c r="B178" s="1617" t="s">
        <v>172</v>
      </c>
      <c r="C178" s="1617">
        <v>3.1</v>
      </c>
      <c r="D178" s="1613">
        <v>6</v>
      </c>
      <c r="E178" s="1611" t="s">
        <v>386</v>
      </c>
      <c r="F178" s="1614">
        <v>8.3000000000000007</v>
      </c>
      <c r="G178" s="1620" t="s">
        <v>394</v>
      </c>
      <c r="H178" s="1611" t="s">
        <v>184</v>
      </c>
      <c r="I178" s="1614">
        <v>0.4</v>
      </c>
      <c r="J178" s="1620" t="s">
        <v>394</v>
      </c>
      <c r="K178" s="1611" t="s">
        <v>183</v>
      </c>
      <c r="L178" s="1614">
        <v>0.3</v>
      </c>
      <c r="M178" s="1924">
        <v>6</v>
      </c>
      <c r="N178" s="1611" t="s">
        <v>183</v>
      </c>
      <c r="O178" s="1614">
        <v>0.4</v>
      </c>
    </row>
    <row r="179" spans="1:15" ht="20.100000000000001" customHeight="1" x14ac:dyDescent="0.25">
      <c r="A179" s="1621">
        <v>6</v>
      </c>
      <c r="B179" s="1617" t="s">
        <v>173</v>
      </c>
      <c r="C179" s="1617">
        <v>7</v>
      </c>
      <c r="D179" s="1613">
        <v>6</v>
      </c>
      <c r="E179" s="1611" t="s">
        <v>154</v>
      </c>
      <c r="F179" s="1614">
        <v>7.3</v>
      </c>
      <c r="G179" s="1620" t="s">
        <v>394</v>
      </c>
      <c r="H179" s="1611" t="s">
        <v>149</v>
      </c>
      <c r="I179" s="1614">
        <v>6.4</v>
      </c>
      <c r="J179" s="1620" t="s">
        <v>394</v>
      </c>
      <c r="K179" s="1611" t="s">
        <v>184</v>
      </c>
      <c r="L179" s="1614">
        <v>0.2</v>
      </c>
      <c r="M179" s="1924">
        <v>6</v>
      </c>
      <c r="N179" s="1611" t="s">
        <v>184</v>
      </c>
      <c r="O179" s="1614">
        <v>0.4</v>
      </c>
    </row>
    <row r="180" spans="1:15" ht="20.100000000000001" customHeight="1" x14ac:dyDescent="0.25">
      <c r="A180" s="1621">
        <v>6</v>
      </c>
      <c r="B180" s="1617" t="s">
        <v>174</v>
      </c>
      <c r="C180" s="1617">
        <v>4.4000000000000004</v>
      </c>
      <c r="D180" s="1613">
        <v>6</v>
      </c>
      <c r="E180" s="1611" t="s">
        <v>155</v>
      </c>
      <c r="F180" s="1614">
        <v>7.6</v>
      </c>
      <c r="G180" s="1620" t="s">
        <v>394</v>
      </c>
      <c r="H180" s="1611" t="s">
        <v>157</v>
      </c>
      <c r="I180" s="1614">
        <v>0.6</v>
      </c>
      <c r="J180" s="1620" t="s">
        <v>394</v>
      </c>
      <c r="K180" s="1611" t="s">
        <v>149</v>
      </c>
      <c r="L180" s="1614">
        <v>7.2</v>
      </c>
      <c r="M180" s="1924">
        <v>6</v>
      </c>
      <c r="N180" s="1611" t="s">
        <v>149</v>
      </c>
      <c r="O180" s="1614">
        <v>7.1</v>
      </c>
    </row>
    <row r="181" spans="1:15" ht="20.100000000000001" customHeight="1" x14ac:dyDescent="0.25">
      <c r="A181" s="1621">
        <v>6</v>
      </c>
      <c r="B181" s="1617" t="s">
        <v>175</v>
      </c>
      <c r="C181" s="1617">
        <v>4.5999999999999996</v>
      </c>
      <c r="D181" s="1613">
        <v>6</v>
      </c>
      <c r="E181" s="1611" t="s">
        <v>181</v>
      </c>
      <c r="F181" s="1614">
        <v>7.1</v>
      </c>
      <c r="G181" s="1620" t="s">
        <v>394</v>
      </c>
      <c r="H181" s="1611" t="s">
        <v>185</v>
      </c>
      <c r="I181" s="1614">
        <v>4.5</v>
      </c>
      <c r="J181" s="1620" t="s">
        <v>394</v>
      </c>
      <c r="K181" s="1611" t="s">
        <v>157</v>
      </c>
      <c r="L181" s="1614">
        <v>0.5</v>
      </c>
      <c r="M181" s="1924">
        <v>6</v>
      </c>
      <c r="N181" s="1611" t="s">
        <v>157</v>
      </c>
      <c r="O181" s="1614">
        <v>0.5</v>
      </c>
    </row>
    <row r="182" spans="1:15" ht="20.100000000000001" customHeight="1" x14ac:dyDescent="0.25">
      <c r="A182" s="1621">
        <v>6</v>
      </c>
      <c r="B182" s="1617" t="s">
        <v>176</v>
      </c>
      <c r="C182" s="1617">
        <v>1.7</v>
      </c>
      <c r="D182" s="1613">
        <v>6</v>
      </c>
      <c r="E182" s="1611" t="s">
        <v>182</v>
      </c>
      <c r="F182" s="1614">
        <v>3.8</v>
      </c>
      <c r="G182" s="1620" t="s">
        <v>394</v>
      </c>
      <c r="H182" s="1611" t="s">
        <v>186</v>
      </c>
      <c r="I182" s="1614">
        <v>4.3</v>
      </c>
      <c r="J182" s="1620" t="s">
        <v>394</v>
      </c>
      <c r="K182" s="1611" t="s">
        <v>185</v>
      </c>
      <c r="L182" s="1614">
        <v>4.4000000000000004</v>
      </c>
      <c r="M182" s="1924">
        <v>6</v>
      </c>
      <c r="N182" s="1611" t="s">
        <v>185</v>
      </c>
      <c r="O182" s="1614">
        <v>5</v>
      </c>
    </row>
    <row r="183" spans="1:15" ht="20.100000000000001" customHeight="1" x14ac:dyDescent="0.25">
      <c r="A183" s="1621">
        <v>6</v>
      </c>
      <c r="B183" s="1617" t="s">
        <v>177</v>
      </c>
      <c r="C183" s="1617">
        <v>4.9000000000000004</v>
      </c>
      <c r="D183" s="1613">
        <v>6</v>
      </c>
      <c r="E183" s="1611" t="s">
        <v>183</v>
      </c>
      <c r="F183" s="1614">
        <v>1</v>
      </c>
      <c r="G183" s="1620" t="s">
        <v>394</v>
      </c>
      <c r="H183" s="1611" t="s">
        <v>187</v>
      </c>
      <c r="I183" s="1614">
        <v>0.9</v>
      </c>
      <c r="J183" s="1620" t="s">
        <v>394</v>
      </c>
      <c r="K183" s="1611" t="s">
        <v>186</v>
      </c>
      <c r="L183" s="1614">
        <v>5.0999999999999996</v>
      </c>
      <c r="M183" s="1924">
        <v>6</v>
      </c>
      <c r="N183" s="1611" t="s">
        <v>186</v>
      </c>
      <c r="O183" s="1614">
        <v>5.4</v>
      </c>
    </row>
    <row r="184" spans="1:15" ht="20.100000000000001" customHeight="1" x14ac:dyDescent="0.25">
      <c r="A184" s="1621">
        <v>6</v>
      </c>
      <c r="B184" s="1617" t="s">
        <v>178</v>
      </c>
      <c r="C184" s="1617">
        <v>1.6</v>
      </c>
      <c r="D184" s="1613">
        <v>6</v>
      </c>
      <c r="E184" s="1611" t="s">
        <v>184</v>
      </c>
      <c r="F184" s="1614">
        <v>0.7</v>
      </c>
      <c r="G184" s="1620" t="s">
        <v>394</v>
      </c>
      <c r="H184" s="1611" t="s">
        <v>188</v>
      </c>
      <c r="I184" s="1614">
        <v>1</v>
      </c>
      <c r="J184" s="1620" t="s">
        <v>394</v>
      </c>
      <c r="K184" s="1611" t="s">
        <v>187</v>
      </c>
      <c r="L184" s="1614">
        <v>0.5</v>
      </c>
      <c r="M184" s="1924">
        <v>6</v>
      </c>
      <c r="N184" s="1611" t="s">
        <v>187</v>
      </c>
      <c r="O184" s="1614">
        <v>0.5</v>
      </c>
    </row>
    <row r="185" spans="1:15" ht="20.100000000000001" customHeight="1" x14ac:dyDescent="0.25">
      <c r="A185" s="1621">
        <v>6</v>
      </c>
      <c r="B185" s="1617" t="s">
        <v>179</v>
      </c>
      <c r="C185" s="1617">
        <v>1</v>
      </c>
      <c r="D185" s="1613">
        <v>6</v>
      </c>
      <c r="E185" s="1611" t="s">
        <v>149</v>
      </c>
      <c r="F185" s="1614">
        <v>7.3</v>
      </c>
      <c r="G185" s="1620" t="s">
        <v>394</v>
      </c>
      <c r="H185" s="1611" t="s">
        <v>189</v>
      </c>
      <c r="I185" s="1614">
        <v>2</v>
      </c>
      <c r="J185" s="1620" t="s">
        <v>394</v>
      </c>
      <c r="K185" s="1611" t="s">
        <v>188</v>
      </c>
      <c r="L185" s="1614">
        <v>0.2</v>
      </c>
      <c r="M185" s="1924">
        <v>6</v>
      </c>
      <c r="N185" s="1611" t="s">
        <v>188</v>
      </c>
      <c r="O185" s="1614">
        <v>0.1</v>
      </c>
    </row>
    <row r="186" spans="1:15" ht="20.100000000000001" customHeight="1" x14ac:dyDescent="0.25">
      <c r="A186" s="1621">
        <v>6</v>
      </c>
      <c r="B186" s="1617" t="s">
        <v>180</v>
      </c>
      <c r="C186" s="1617">
        <v>0.2</v>
      </c>
      <c r="D186" s="1613">
        <v>6</v>
      </c>
      <c r="E186" s="1611" t="s">
        <v>157</v>
      </c>
      <c r="F186" s="1614">
        <v>0.3</v>
      </c>
      <c r="G186" s="1620" t="s">
        <v>394</v>
      </c>
      <c r="H186" s="1611" t="s">
        <v>190</v>
      </c>
      <c r="I186" s="1614">
        <v>1.4</v>
      </c>
      <c r="J186" s="1620" t="s">
        <v>394</v>
      </c>
      <c r="K186" s="1611" t="s">
        <v>189</v>
      </c>
      <c r="L186" s="1614">
        <v>0.8</v>
      </c>
      <c r="M186" s="1924">
        <v>6</v>
      </c>
      <c r="N186" s="1611" t="s">
        <v>189</v>
      </c>
      <c r="O186" s="1614">
        <v>0.9</v>
      </c>
    </row>
    <row r="187" spans="1:15" ht="20.100000000000001" customHeight="1" x14ac:dyDescent="0.25">
      <c r="A187" s="1621">
        <v>6</v>
      </c>
      <c r="B187" s="1617" t="s">
        <v>181</v>
      </c>
      <c r="C187" s="1617">
        <v>7.7</v>
      </c>
      <c r="D187" s="1613">
        <v>6</v>
      </c>
      <c r="E187" s="1611" t="s">
        <v>185</v>
      </c>
      <c r="F187" s="1614">
        <v>4.9000000000000004</v>
      </c>
      <c r="G187" s="1620" t="s">
        <v>394</v>
      </c>
      <c r="H187" s="1611" t="s">
        <v>191</v>
      </c>
      <c r="I187" s="1614">
        <v>0.7</v>
      </c>
      <c r="J187" s="1620" t="s">
        <v>394</v>
      </c>
      <c r="K187" s="1611" t="s">
        <v>190</v>
      </c>
      <c r="L187" s="1614">
        <v>0.4</v>
      </c>
      <c r="M187" s="1924">
        <v>6</v>
      </c>
      <c r="N187" s="1611" t="s">
        <v>190</v>
      </c>
      <c r="O187" s="1614">
        <v>0.3</v>
      </c>
    </row>
    <row r="188" spans="1:15" ht="20.100000000000001" customHeight="1" x14ac:dyDescent="0.25">
      <c r="A188" s="1621">
        <v>6</v>
      </c>
      <c r="B188" s="1617" t="s">
        <v>182</v>
      </c>
      <c r="C188" s="1617">
        <v>3.4</v>
      </c>
      <c r="D188" s="1613">
        <v>6</v>
      </c>
      <c r="E188" s="1611" t="s">
        <v>186</v>
      </c>
      <c r="F188" s="1614">
        <v>4.8</v>
      </c>
      <c r="G188" s="1620" t="s">
        <v>394</v>
      </c>
      <c r="H188" s="1611" t="s">
        <v>148</v>
      </c>
      <c r="I188" s="1614">
        <v>0.6</v>
      </c>
      <c r="J188" s="1620" t="s">
        <v>394</v>
      </c>
      <c r="K188" s="1611" t="s">
        <v>191</v>
      </c>
      <c r="L188" s="1614">
        <v>0.2</v>
      </c>
      <c r="M188" s="1924">
        <v>6</v>
      </c>
      <c r="N188" s="1611" t="s">
        <v>191</v>
      </c>
      <c r="O188" s="1614">
        <v>0.1</v>
      </c>
    </row>
    <row r="189" spans="1:15" ht="20.100000000000001" customHeight="1" x14ac:dyDescent="0.25">
      <c r="A189" s="1621">
        <v>6</v>
      </c>
      <c r="B189" s="1617" t="s">
        <v>183</v>
      </c>
      <c r="C189" s="1617">
        <v>0.5</v>
      </c>
      <c r="D189" s="1613">
        <v>6</v>
      </c>
      <c r="E189" s="1611" t="s">
        <v>187</v>
      </c>
      <c r="F189" s="1614">
        <v>0.9</v>
      </c>
      <c r="G189" s="1620" t="s">
        <v>395</v>
      </c>
      <c r="H189" s="1611" t="s">
        <v>194</v>
      </c>
      <c r="I189" s="1614">
        <v>3.8</v>
      </c>
      <c r="J189" s="1620" t="s">
        <v>394</v>
      </c>
      <c r="K189" s="1611" t="s">
        <v>148</v>
      </c>
      <c r="L189" s="1614">
        <v>0.9</v>
      </c>
      <c r="M189" s="1924">
        <v>6</v>
      </c>
      <c r="N189" s="1611" t="s">
        <v>148</v>
      </c>
      <c r="O189" s="1614">
        <v>0.2</v>
      </c>
    </row>
    <row r="190" spans="1:15" ht="20.100000000000001" customHeight="1" x14ac:dyDescent="0.25">
      <c r="A190" s="1621">
        <v>6</v>
      </c>
      <c r="B190" s="1617" t="s">
        <v>184</v>
      </c>
      <c r="C190" s="1617">
        <v>0.3</v>
      </c>
      <c r="D190" s="1613">
        <v>6</v>
      </c>
      <c r="E190" s="1611" t="s">
        <v>188</v>
      </c>
      <c r="F190" s="1614">
        <v>0.5</v>
      </c>
      <c r="G190" s="1620" t="s">
        <v>395</v>
      </c>
      <c r="H190" s="1611" t="s">
        <v>195</v>
      </c>
      <c r="I190" s="1614">
        <v>6.8</v>
      </c>
      <c r="J190" s="1620" t="s">
        <v>395</v>
      </c>
      <c r="K190" s="1611" t="s">
        <v>194</v>
      </c>
      <c r="L190" s="1614">
        <v>3.6</v>
      </c>
      <c r="M190" s="1924">
        <v>7</v>
      </c>
      <c r="N190" s="1611" t="s">
        <v>194</v>
      </c>
      <c r="O190" s="1614">
        <v>2.9</v>
      </c>
    </row>
    <row r="191" spans="1:15" ht="20.100000000000001" customHeight="1" x14ac:dyDescent="0.25">
      <c r="A191" s="1621">
        <v>6</v>
      </c>
      <c r="B191" s="1617" t="s">
        <v>185</v>
      </c>
      <c r="C191" s="1617">
        <v>5.2</v>
      </c>
      <c r="D191" s="1613">
        <v>6</v>
      </c>
      <c r="E191" s="1611" t="s">
        <v>189</v>
      </c>
      <c r="F191" s="1614">
        <v>1.5</v>
      </c>
      <c r="G191" s="1620" t="s">
        <v>395</v>
      </c>
      <c r="H191" s="1611" t="s">
        <v>193</v>
      </c>
      <c r="I191" s="1614">
        <v>6.3</v>
      </c>
      <c r="J191" s="1620" t="s">
        <v>395</v>
      </c>
      <c r="K191" s="1611" t="s">
        <v>193</v>
      </c>
      <c r="L191" s="1614">
        <v>6.9</v>
      </c>
      <c r="M191" s="1924">
        <v>7</v>
      </c>
      <c r="N191" s="1611" t="s">
        <v>193</v>
      </c>
      <c r="O191" s="1614">
        <v>6.9</v>
      </c>
    </row>
    <row r="192" spans="1:15" ht="20.100000000000001" customHeight="1" x14ac:dyDescent="0.25">
      <c r="A192" s="1621">
        <v>6</v>
      </c>
      <c r="B192" s="1617" t="s">
        <v>186</v>
      </c>
      <c r="C192" s="1617">
        <v>5.0999999999999996</v>
      </c>
      <c r="D192" s="1613">
        <v>6</v>
      </c>
      <c r="E192" s="1611" t="s">
        <v>190</v>
      </c>
      <c r="F192" s="1614">
        <v>0.8</v>
      </c>
      <c r="G192" s="1620" t="s">
        <v>395</v>
      </c>
      <c r="H192" s="1611" t="s">
        <v>192</v>
      </c>
      <c r="I192" s="1614">
        <v>8.1999999999999993</v>
      </c>
      <c r="J192" s="1620" t="s">
        <v>395</v>
      </c>
      <c r="K192" s="1611" t="s">
        <v>192</v>
      </c>
      <c r="L192" s="1614">
        <v>7</v>
      </c>
      <c r="M192" s="1924">
        <v>7</v>
      </c>
      <c r="N192" s="1611" t="s">
        <v>192</v>
      </c>
      <c r="O192" s="1614">
        <v>7.2</v>
      </c>
    </row>
    <row r="193" spans="1:15" ht="20.100000000000001" customHeight="1" x14ac:dyDescent="0.25">
      <c r="A193" s="1621">
        <v>6</v>
      </c>
      <c r="B193" s="1617" t="s">
        <v>187</v>
      </c>
      <c r="C193" s="1617">
        <v>1.4</v>
      </c>
      <c r="D193" s="1613">
        <v>6</v>
      </c>
      <c r="E193" s="1611" t="s">
        <v>191</v>
      </c>
      <c r="F193" s="1614">
        <v>0.9</v>
      </c>
      <c r="G193" s="1620" t="s">
        <v>395</v>
      </c>
      <c r="H193" s="1611" t="s">
        <v>197</v>
      </c>
      <c r="I193" s="1614">
        <v>7.2</v>
      </c>
      <c r="J193" s="1620" t="s">
        <v>395</v>
      </c>
      <c r="K193" s="1611" t="s">
        <v>197</v>
      </c>
      <c r="L193" s="1614">
        <v>6.4</v>
      </c>
      <c r="M193" s="1924">
        <v>7</v>
      </c>
      <c r="N193" s="1611" t="s">
        <v>197</v>
      </c>
      <c r="O193" s="1614">
        <v>6.6</v>
      </c>
    </row>
    <row r="194" spans="1:15" ht="20.100000000000001" customHeight="1" x14ac:dyDescent="0.25">
      <c r="A194" s="1621">
        <v>6</v>
      </c>
      <c r="B194" s="1617" t="s">
        <v>188</v>
      </c>
      <c r="C194" s="1617">
        <v>0.5</v>
      </c>
      <c r="D194" s="1613">
        <v>6</v>
      </c>
      <c r="E194" s="1611" t="s">
        <v>148</v>
      </c>
      <c r="F194" s="1614">
        <v>0.5</v>
      </c>
      <c r="G194" s="1620" t="s">
        <v>395</v>
      </c>
      <c r="H194" s="1611" t="s">
        <v>198</v>
      </c>
      <c r="I194" s="1614">
        <v>7.1</v>
      </c>
      <c r="J194" s="1620" t="s">
        <v>395</v>
      </c>
      <c r="K194" s="1611" t="s">
        <v>198</v>
      </c>
      <c r="L194" s="1614">
        <v>6.4</v>
      </c>
      <c r="M194" s="1924">
        <v>7</v>
      </c>
      <c r="N194" s="1611" t="s">
        <v>198</v>
      </c>
      <c r="O194" s="1614">
        <v>6.3</v>
      </c>
    </row>
    <row r="195" spans="1:15" ht="20.100000000000001" customHeight="1" x14ac:dyDescent="0.25">
      <c r="A195" s="1621">
        <v>6</v>
      </c>
      <c r="B195" s="1617" t="s">
        <v>189</v>
      </c>
      <c r="C195" s="1617">
        <v>0.9</v>
      </c>
      <c r="D195" s="1613">
        <v>7</v>
      </c>
      <c r="E195" s="1611" t="s">
        <v>194</v>
      </c>
      <c r="F195" s="1614">
        <v>4.3</v>
      </c>
      <c r="G195" s="1620" t="s">
        <v>395</v>
      </c>
      <c r="H195" s="1611" t="s">
        <v>202</v>
      </c>
      <c r="I195" s="1614">
        <v>4.5999999999999996</v>
      </c>
      <c r="J195" s="1620" t="s">
        <v>395</v>
      </c>
      <c r="K195" s="1611" t="s">
        <v>202</v>
      </c>
      <c r="L195" s="1614">
        <v>5.4</v>
      </c>
      <c r="M195" s="1924">
        <v>7</v>
      </c>
      <c r="N195" s="1611" t="s">
        <v>202</v>
      </c>
      <c r="O195" s="1614">
        <v>5</v>
      </c>
    </row>
    <row r="196" spans="1:15" ht="20.100000000000001" customHeight="1" x14ac:dyDescent="0.25">
      <c r="A196" s="1621">
        <v>6</v>
      </c>
      <c r="B196" s="1617" t="s">
        <v>190</v>
      </c>
      <c r="C196" s="1617">
        <v>0.4</v>
      </c>
      <c r="D196" s="1613">
        <v>7</v>
      </c>
      <c r="E196" s="1611" t="s">
        <v>195</v>
      </c>
      <c r="F196" s="1614">
        <v>8.4</v>
      </c>
      <c r="G196" s="1620" t="s">
        <v>395</v>
      </c>
      <c r="H196" s="1611" t="s">
        <v>200</v>
      </c>
      <c r="I196" s="1614">
        <v>4.9000000000000004</v>
      </c>
      <c r="J196" s="1620" t="s">
        <v>395</v>
      </c>
      <c r="K196" s="1611" t="s">
        <v>200</v>
      </c>
      <c r="L196" s="1614">
        <v>5.6</v>
      </c>
      <c r="M196" s="1924">
        <v>7</v>
      </c>
      <c r="N196" s="1611" t="s">
        <v>200</v>
      </c>
      <c r="O196" s="1614">
        <v>5.0999999999999996</v>
      </c>
    </row>
    <row r="197" spans="1:15" ht="20.100000000000001" customHeight="1" x14ac:dyDescent="0.25">
      <c r="A197" s="1621">
        <v>6</v>
      </c>
      <c r="B197" s="1617" t="s">
        <v>191</v>
      </c>
      <c r="C197" s="1617">
        <v>0.5</v>
      </c>
      <c r="D197" s="1613">
        <v>7</v>
      </c>
      <c r="E197" s="1611" t="s">
        <v>193</v>
      </c>
      <c r="F197" s="1614">
        <v>6.8</v>
      </c>
      <c r="G197" s="1620" t="s">
        <v>395</v>
      </c>
      <c r="H197" s="1611" t="s">
        <v>203</v>
      </c>
      <c r="I197" s="1614">
        <v>7.6</v>
      </c>
      <c r="J197" s="1620" t="s">
        <v>395</v>
      </c>
      <c r="K197" s="1611" t="s">
        <v>203</v>
      </c>
      <c r="L197" s="1614">
        <v>5.9</v>
      </c>
      <c r="M197" s="1924">
        <v>7</v>
      </c>
      <c r="N197" s="1611" t="s">
        <v>203</v>
      </c>
      <c r="O197" s="1614">
        <v>6.2</v>
      </c>
    </row>
    <row r="198" spans="1:15" ht="20.100000000000001" customHeight="1" x14ac:dyDescent="0.25">
      <c r="A198" s="1621">
        <v>7</v>
      </c>
      <c r="B198" s="1617" t="s">
        <v>192</v>
      </c>
      <c r="C198" s="1617">
        <v>8.1999999999999993</v>
      </c>
      <c r="D198" s="1613">
        <v>7</v>
      </c>
      <c r="E198" s="1611" t="s">
        <v>192</v>
      </c>
      <c r="F198" s="1614">
        <v>7.7</v>
      </c>
      <c r="G198" s="1620" t="s">
        <v>395</v>
      </c>
      <c r="H198" s="1611" t="s">
        <v>201</v>
      </c>
      <c r="I198" s="1614">
        <v>6.1</v>
      </c>
      <c r="J198" s="1620" t="s">
        <v>395</v>
      </c>
      <c r="K198" s="1611" t="s">
        <v>201</v>
      </c>
      <c r="L198" s="1614">
        <v>6.3</v>
      </c>
      <c r="M198" s="1924">
        <v>7</v>
      </c>
      <c r="N198" s="1611" t="s">
        <v>201</v>
      </c>
      <c r="O198" s="1614">
        <v>4.8</v>
      </c>
    </row>
    <row r="199" spans="1:15" ht="20.100000000000001" customHeight="1" x14ac:dyDescent="0.25">
      <c r="A199" s="1621">
        <v>7</v>
      </c>
      <c r="B199" s="1617" t="s">
        <v>193</v>
      </c>
      <c r="C199" s="1617">
        <v>7</v>
      </c>
      <c r="D199" s="1613">
        <v>7</v>
      </c>
      <c r="E199" s="1611" t="s">
        <v>197</v>
      </c>
      <c r="F199" s="1614">
        <v>7</v>
      </c>
      <c r="G199" s="1620" t="s">
        <v>395</v>
      </c>
      <c r="H199" s="1611" t="s">
        <v>204</v>
      </c>
      <c r="I199" s="1614">
        <v>7.4</v>
      </c>
      <c r="J199" s="1620" t="s">
        <v>395</v>
      </c>
      <c r="K199" s="1611" t="s">
        <v>204</v>
      </c>
      <c r="L199" s="1614">
        <v>6.6</v>
      </c>
      <c r="M199" s="1924">
        <v>7</v>
      </c>
      <c r="N199" s="1611" t="s">
        <v>204</v>
      </c>
      <c r="O199" s="1614">
        <v>6.7</v>
      </c>
    </row>
    <row r="200" spans="1:15" ht="20.100000000000001" customHeight="1" x14ac:dyDescent="0.25">
      <c r="A200" s="1621">
        <v>7</v>
      </c>
      <c r="B200" s="1617" t="s">
        <v>194</v>
      </c>
      <c r="C200" s="1617">
        <v>4.2</v>
      </c>
      <c r="D200" s="1613">
        <v>7</v>
      </c>
      <c r="E200" s="1611" t="s">
        <v>198</v>
      </c>
      <c r="F200" s="1614">
        <v>8.6999999999999993</v>
      </c>
      <c r="G200" s="1620" t="s">
        <v>395</v>
      </c>
      <c r="H200" s="1611" t="s">
        <v>206</v>
      </c>
      <c r="I200" s="1614">
        <v>5</v>
      </c>
      <c r="J200" s="1620" t="s">
        <v>395</v>
      </c>
      <c r="K200" s="1611" t="s">
        <v>206</v>
      </c>
      <c r="L200" s="1614">
        <v>4.5</v>
      </c>
      <c r="M200" s="1924">
        <v>7</v>
      </c>
      <c r="N200" s="1611" t="s">
        <v>206</v>
      </c>
      <c r="O200" s="1614">
        <v>4.3</v>
      </c>
    </row>
    <row r="201" spans="1:15" ht="20.100000000000001" customHeight="1" x14ac:dyDescent="0.25">
      <c r="A201" s="1621">
        <v>7</v>
      </c>
      <c r="B201" s="1617" t="s">
        <v>195</v>
      </c>
      <c r="C201" s="1617">
        <v>8.6999999999999993</v>
      </c>
      <c r="D201" s="1613">
        <v>7</v>
      </c>
      <c r="E201" s="1611" t="s">
        <v>202</v>
      </c>
      <c r="F201" s="1614">
        <v>7</v>
      </c>
      <c r="G201" s="1620" t="s">
        <v>395</v>
      </c>
      <c r="H201" s="1611" t="s">
        <v>205</v>
      </c>
      <c r="I201" s="1614">
        <v>6.3</v>
      </c>
      <c r="J201" s="1620" t="s">
        <v>395</v>
      </c>
      <c r="K201" s="1611" t="s">
        <v>205</v>
      </c>
      <c r="L201" s="1614">
        <v>5.3</v>
      </c>
      <c r="M201" s="1924">
        <v>7</v>
      </c>
      <c r="N201" s="1611" t="s">
        <v>205</v>
      </c>
      <c r="O201" s="1614">
        <v>4.3</v>
      </c>
    </row>
    <row r="202" spans="1:15" ht="20.100000000000001" customHeight="1" x14ac:dyDescent="0.25">
      <c r="A202" s="1621">
        <v>7</v>
      </c>
      <c r="B202" s="1617" t="s">
        <v>196</v>
      </c>
      <c r="C202" s="1617">
        <v>5.7</v>
      </c>
      <c r="D202" s="1613">
        <v>7</v>
      </c>
      <c r="E202" s="1611" t="s">
        <v>200</v>
      </c>
      <c r="F202" s="1614">
        <v>6.5</v>
      </c>
      <c r="G202" s="1620" t="s">
        <v>395</v>
      </c>
      <c r="H202" s="1611" t="s">
        <v>196</v>
      </c>
      <c r="I202" s="1614">
        <v>5</v>
      </c>
      <c r="J202" s="1620" t="s">
        <v>395</v>
      </c>
      <c r="K202" s="1611" t="s">
        <v>196</v>
      </c>
      <c r="L202" s="1614">
        <v>5.9</v>
      </c>
      <c r="M202" s="1924">
        <v>7</v>
      </c>
      <c r="N202" s="1611" t="s">
        <v>196</v>
      </c>
      <c r="O202" s="1614">
        <v>4.8</v>
      </c>
    </row>
    <row r="203" spans="1:15" ht="20.100000000000001" customHeight="1" x14ac:dyDescent="0.25">
      <c r="A203" s="1621">
        <v>7</v>
      </c>
      <c r="B203" s="1617" t="s">
        <v>197</v>
      </c>
      <c r="C203" s="1617">
        <v>8.3000000000000007</v>
      </c>
      <c r="D203" s="1613">
        <v>7</v>
      </c>
      <c r="E203" s="1611" t="s">
        <v>203</v>
      </c>
      <c r="F203" s="1614">
        <v>7.2</v>
      </c>
      <c r="G203" s="1620" t="s">
        <v>395</v>
      </c>
      <c r="H203" s="1611" t="s">
        <v>199</v>
      </c>
      <c r="I203" s="1614">
        <v>5</v>
      </c>
      <c r="J203" s="1620" t="s">
        <v>395</v>
      </c>
      <c r="K203" s="1611" t="s">
        <v>199</v>
      </c>
      <c r="L203" s="1614">
        <v>5.7</v>
      </c>
      <c r="M203" s="1924">
        <v>7</v>
      </c>
      <c r="N203" s="1611" t="s">
        <v>199</v>
      </c>
      <c r="O203" s="1614">
        <v>4.9000000000000004</v>
      </c>
    </row>
    <row r="204" spans="1:15" ht="20.100000000000001" customHeight="1" x14ac:dyDescent="0.25">
      <c r="A204" s="1621">
        <v>7</v>
      </c>
      <c r="B204" s="1617" t="s">
        <v>198</v>
      </c>
      <c r="C204" s="1617">
        <v>7</v>
      </c>
      <c r="D204" s="1613">
        <v>7</v>
      </c>
      <c r="E204" s="1611" t="s">
        <v>201</v>
      </c>
      <c r="F204" s="1614">
        <v>6</v>
      </c>
      <c r="G204" s="1620" t="s">
        <v>396</v>
      </c>
      <c r="H204" s="1611" t="s">
        <v>207</v>
      </c>
      <c r="I204" s="1614">
        <v>6.4</v>
      </c>
      <c r="J204" s="1620" t="s">
        <v>396</v>
      </c>
      <c r="K204" s="1611" t="s">
        <v>207</v>
      </c>
      <c r="L204" s="1614">
        <v>6.2</v>
      </c>
      <c r="M204" s="1924">
        <v>8</v>
      </c>
      <c r="N204" s="1611" t="s">
        <v>207</v>
      </c>
      <c r="O204" s="1614">
        <v>7.2</v>
      </c>
    </row>
    <row r="205" spans="1:15" ht="20.100000000000001" customHeight="1" x14ac:dyDescent="0.25">
      <c r="A205" s="1621">
        <v>7</v>
      </c>
      <c r="B205" s="1617" t="s">
        <v>199</v>
      </c>
      <c r="C205" s="1617">
        <v>7.5</v>
      </c>
      <c r="D205" s="1613">
        <v>7</v>
      </c>
      <c r="E205" s="1611" t="s">
        <v>204</v>
      </c>
      <c r="F205" s="1614">
        <v>6.9</v>
      </c>
      <c r="G205" s="1620" t="s">
        <v>396</v>
      </c>
      <c r="H205" s="1611" t="s">
        <v>208</v>
      </c>
      <c r="I205" s="1614">
        <v>7.1</v>
      </c>
      <c r="J205" s="1620" t="s">
        <v>396</v>
      </c>
      <c r="K205" s="1611" t="s">
        <v>208</v>
      </c>
      <c r="L205" s="1614">
        <v>5</v>
      </c>
      <c r="M205" s="1924">
        <v>8</v>
      </c>
      <c r="N205" s="1611" t="s">
        <v>208</v>
      </c>
      <c r="O205" s="1614">
        <v>7.4</v>
      </c>
    </row>
    <row r="206" spans="1:15" ht="20.100000000000001" customHeight="1" x14ac:dyDescent="0.25">
      <c r="A206" s="1621">
        <v>7</v>
      </c>
      <c r="B206" s="1617" t="s">
        <v>200</v>
      </c>
      <c r="C206" s="1617">
        <v>6.5</v>
      </c>
      <c r="D206" s="1613">
        <v>7</v>
      </c>
      <c r="E206" s="1611" t="s">
        <v>206</v>
      </c>
      <c r="F206" s="1614">
        <v>4.8</v>
      </c>
      <c r="G206" s="1620" t="s">
        <v>396</v>
      </c>
      <c r="H206" s="1611" t="s">
        <v>209</v>
      </c>
      <c r="I206" s="1614">
        <v>6.5</v>
      </c>
      <c r="J206" s="1620" t="s">
        <v>396</v>
      </c>
      <c r="K206" s="1611" t="s">
        <v>209</v>
      </c>
      <c r="L206" s="1614">
        <v>6.7</v>
      </c>
      <c r="M206" s="1924">
        <v>8</v>
      </c>
      <c r="N206" s="1611" t="s">
        <v>209</v>
      </c>
      <c r="O206" s="1614">
        <v>7</v>
      </c>
    </row>
    <row r="207" spans="1:15" ht="20.100000000000001" customHeight="1" x14ac:dyDescent="0.25">
      <c r="A207" s="1621">
        <v>7</v>
      </c>
      <c r="B207" s="1617" t="s">
        <v>201</v>
      </c>
      <c r="C207" s="1617">
        <v>7</v>
      </c>
      <c r="D207" s="1613">
        <v>7</v>
      </c>
      <c r="E207" s="1611" t="s">
        <v>205</v>
      </c>
      <c r="F207" s="1614">
        <v>6.1</v>
      </c>
      <c r="G207" s="1620" t="s">
        <v>396</v>
      </c>
      <c r="H207" s="1611" t="s">
        <v>210</v>
      </c>
      <c r="I207" s="1614">
        <v>6.3</v>
      </c>
      <c r="J207" s="1620" t="s">
        <v>396</v>
      </c>
      <c r="K207" s="1611" t="s">
        <v>210</v>
      </c>
      <c r="L207" s="1614">
        <v>6.7</v>
      </c>
      <c r="M207" s="1924">
        <v>8</v>
      </c>
      <c r="N207" s="1611" t="s">
        <v>210</v>
      </c>
      <c r="O207" s="1614">
        <v>7.1</v>
      </c>
    </row>
    <row r="208" spans="1:15" ht="20.100000000000001" customHeight="1" x14ac:dyDescent="0.25">
      <c r="A208" s="1621">
        <v>7</v>
      </c>
      <c r="B208" s="1617" t="s">
        <v>202</v>
      </c>
      <c r="C208" s="1617">
        <v>7.1</v>
      </c>
      <c r="D208" s="1613">
        <v>7</v>
      </c>
      <c r="E208" s="1611" t="s">
        <v>196</v>
      </c>
      <c r="F208" s="1614">
        <v>5.9</v>
      </c>
      <c r="G208" s="1620" t="s">
        <v>396</v>
      </c>
      <c r="H208" s="1611" t="s">
        <v>211</v>
      </c>
      <c r="I208" s="1614">
        <v>7.6</v>
      </c>
      <c r="J208" s="1620" t="s">
        <v>396</v>
      </c>
      <c r="K208" s="1611" t="s">
        <v>212</v>
      </c>
      <c r="L208" s="1614">
        <v>7.8</v>
      </c>
      <c r="M208" s="1924">
        <v>8</v>
      </c>
      <c r="N208" s="1611" t="s">
        <v>212</v>
      </c>
      <c r="O208" s="1614">
        <v>7.3</v>
      </c>
    </row>
    <row r="209" spans="1:15" ht="20.100000000000001" customHeight="1" x14ac:dyDescent="0.25">
      <c r="A209" s="1621">
        <v>7</v>
      </c>
      <c r="B209" s="1617" t="s">
        <v>203</v>
      </c>
      <c r="C209" s="1617">
        <v>7.7</v>
      </c>
      <c r="D209" s="1613">
        <v>7</v>
      </c>
      <c r="E209" s="1611" t="s">
        <v>199</v>
      </c>
      <c r="F209" s="1614">
        <v>6.5</v>
      </c>
      <c r="G209" s="1620" t="s">
        <v>396</v>
      </c>
      <c r="H209" s="1611" t="s">
        <v>212</v>
      </c>
      <c r="I209" s="1614">
        <v>7.2</v>
      </c>
      <c r="J209" s="1620" t="s">
        <v>396</v>
      </c>
      <c r="K209" s="1611" t="s">
        <v>213</v>
      </c>
      <c r="L209" s="1614">
        <v>8.3000000000000007</v>
      </c>
      <c r="M209" s="1924">
        <v>8</v>
      </c>
      <c r="N209" s="1611" t="s">
        <v>213</v>
      </c>
      <c r="O209" s="1614">
        <v>8</v>
      </c>
    </row>
    <row r="210" spans="1:15" ht="20.100000000000001" customHeight="1" x14ac:dyDescent="0.25">
      <c r="A210" s="1621">
        <v>7</v>
      </c>
      <c r="B210" s="1617" t="s">
        <v>204</v>
      </c>
      <c r="C210" s="1617">
        <v>8.4</v>
      </c>
      <c r="D210" s="1613">
        <v>8</v>
      </c>
      <c r="E210" s="1611" t="s">
        <v>207</v>
      </c>
      <c r="F210" s="1614">
        <v>6.3</v>
      </c>
      <c r="G210" s="1620" t="s">
        <v>396</v>
      </c>
      <c r="H210" s="1611" t="s">
        <v>213</v>
      </c>
      <c r="I210" s="1614">
        <v>7</v>
      </c>
      <c r="J210" s="1620" t="s">
        <v>396</v>
      </c>
      <c r="K210" s="1611" t="s">
        <v>434</v>
      </c>
      <c r="L210" s="1614">
        <v>7.7</v>
      </c>
      <c r="M210" s="1924">
        <v>8</v>
      </c>
      <c r="N210" s="1611" t="s">
        <v>434</v>
      </c>
      <c r="O210" s="1614">
        <v>7.8</v>
      </c>
    </row>
    <row r="211" spans="1:15" ht="20.100000000000001" customHeight="1" x14ac:dyDescent="0.25">
      <c r="A211" s="1621">
        <v>7</v>
      </c>
      <c r="B211" s="1617" t="s">
        <v>205</v>
      </c>
      <c r="C211" s="1617">
        <v>6.8</v>
      </c>
      <c r="D211" s="1613">
        <v>8</v>
      </c>
      <c r="E211" s="1611" t="s">
        <v>208</v>
      </c>
      <c r="F211" s="1614">
        <v>7.8</v>
      </c>
      <c r="G211" s="1620" t="s">
        <v>396</v>
      </c>
      <c r="H211" s="1611" t="s">
        <v>214</v>
      </c>
      <c r="I211" s="1614">
        <v>6.6</v>
      </c>
      <c r="J211" s="1620" t="s">
        <v>396</v>
      </c>
      <c r="K211" s="1611" t="s">
        <v>214</v>
      </c>
      <c r="L211" s="1614">
        <v>7.7</v>
      </c>
      <c r="M211" s="1924">
        <v>8</v>
      </c>
      <c r="N211" s="1611" t="s">
        <v>214</v>
      </c>
      <c r="O211" s="1614">
        <v>7.6</v>
      </c>
    </row>
    <row r="212" spans="1:15" ht="20.100000000000001" customHeight="1" x14ac:dyDescent="0.25">
      <c r="A212" s="1621">
        <v>7</v>
      </c>
      <c r="B212" s="1617" t="s">
        <v>206</v>
      </c>
      <c r="C212" s="1617">
        <v>5.8</v>
      </c>
      <c r="D212" s="1613">
        <v>8</v>
      </c>
      <c r="E212" s="1611" t="s">
        <v>209</v>
      </c>
      <c r="F212" s="1614">
        <v>6.9</v>
      </c>
      <c r="G212" s="1620" t="s">
        <v>396</v>
      </c>
      <c r="H212" s="1611" t="s">
        <v>215</v>
      </c>
      <c r="I212" s="1614">
        <v>6.9</v>
      </c>
      <c r="J212" s="1620" t="s">
        <v>396</v>
      </c>
      <c r="K212" s="1611" t="s">
        <v>215</v>
      </c>
      <c r="L212" s="1614">
        <v>7.1</v>
      </c>
      <c r="M212" s="1924">
        <v>8</v>
      </c>
      <c r="N212" s="1611" t="s">
        <v>215</v>
      </c>
      <c r="O212" s="1614">
        <v>7.5</v>
      </c>
    </row>
    <row r="213" spans="1:15" ht="20.100000000000001" customHeight="1" x14ac:dyDescent="0.25">
      <c r="A213" s="1621">
        <v>8</v>
      </c>
      <c r="B213" s="1617" t="s">
        <v>207</v>
      </c>
      <c r="C213" s="1617">
        <v>6.7</v>
      </c>
      <c r="D213" s="1613">
        <v>8</v>
      </c>
      <c r="E213" s="1611" t="s">
        <v>210</v>
      </c>
      <c r="F213" s="1614">
        <v>6.2</v>
      </c>
      <c r="G213" s="1620" t="s">
        <v>396</v>
      </c>
      <c r="H213" s="1611" t="s">
        <v>216</v>
      </c>
      <c r="I213" s="1614">
        <v>7.1</v>
      </c>
      <c r="J213" s="1620" t="s">
        <v>396</v>
      </c>
      <c r="K213" s="1611" t="s">
        <v>217</v>
      </c>
      <c r="L213" s="1614">
        <v>7.8</v>
      </c>
      <c r="M213" s="1924">
        <v>8</v>
      </c>
      <c r="N213" s="1611" t="s">
        <v>217</v>
      </c>
      <c r="O213" s="1614">
        <v>7.7</v>
      </c>
    </row>
    <row r="214" spans="1:15" ht="20.100000000000001" customHeight="1" x14ac:dyDescent="0.25">
      <c r="A214" s="1621">
        <v>8</v>
      </c>
      <c r="B214" s="1617" t="s">
        <v>208</v>
      </c>
      <c r="C214" s="1617">
        <v>7.7</v>
      </c>
      <c r="D214" s="1613">
        <v>8</v>
      </c>
      <c r="E214" s="1611" t="s">
        <v>211</v>
      </c>
      <c r="F214" s="1614">
        <v>7.2</v>
      </c>
      <c r="G214" s="1620" t="s">
        <v>396</v>
      </c>
      <c r="H214" s="1611" t="s">
        <v>217</v>
      </c>
      <c r="I214" s="1614">
        <v>7.8</v>
      </c>
      <c r="J214" s="1620" t="s">
        <v>396</v>
      </c>
      <c r="K214" s="1611" t="s">
        <v>218</v>
      </c>
      <c r="L214" s="1614">
        <v>8.1</v>
      </c>
      <c r="M214" s="1924">
        <v>8</v>
      </c>
      <c r="N214" s="1611" t="s">
        <v>218</v>
      </c>
      <c r="O214" s="1614">
        <v>7.7</v>
      </c>
    </row>
    <row r="215" spans="1:15" ht="20.100000000000001" customHeight="1" x14ac:dyDescent="0.25">
      <c r="A215" s="1621">
        <v>8</v>
      </c>
      <c r="B215" s="1617" t="s">
        <v>209</v>
      </c>
      <c r="C215" s="1617">
        <v>7.1</v>
      </c>
      <c r="D215" s="1613">
        <v>8</v>
      </c>
      <c r="E215" s="1611" t="s">
        <v>212</v>
      </c>
      <c r="F215" s="1614">
        <v>7.5</v>
      </c>
      <c r="G215" s="1620" t="s">
        <v>396</v>
      </c>
      <c r="H215" s="1611" t="s">
        <v>218</v>
      </c>
      <c r="I215" s="1614">
        <v>7.5</v>
      </c>
      <c r="J215" s="1620" t="s">
        <v>396</v>
      </c>
      <c r="K215" s="1611" t="s">
        <v>219</v>
      </c>
      <c r="L215" s="1614">
        <v>7.1</v>
      </c>
      <c r="M215" s="1924">
        <v>8</v>
      </c>
      <c r="N215" s="1611" t="s">
        <v>219</v>
      </c>
      <c r="O215" s="1614">
        <v>7.4</v>
      </c>
    </row>
    <row r="216" spans="1:15" ht="20.100000000000001" customHeight="1" x14ac:dyDescent="0.25">
      <c r="A216" s="1621">
        <v>8</v>
      </c>
      <c r="B216" s="1617" t="s">
        <v>210</v>
      </c>
      <c r="C216" s="1617">
        <v>6.4</v>
      </c>
      <c r="D216" s="1613">
        <v>8</v>
      </c>
      <c r="E216" s="1611" t="s">
        <v>213</v>
      </c>
      <c r="F216" s="1614">
        <v>8</v>
      </c>
      <c r="G216" s="1620" t="s">
        <v>396</v>
      </c>
      <c r="H216" s="1611" t="s">
        <v>219</v>
      </c>
      <c r="I216" s="1614">
        <v>7.3</v>
      </c>
      <c r="J216" s="1620" t="s">
        <v>397</v>
      </c>
      <c r="K216" s="1611" t="s">
        <v>235</v>
      </c>
      <c r="L216" s="1614">
        <v>1.2</v>
      </c>
      <c r="M216" s="1924">
        <v>9</v>
      </c>
      <c r="N216" s="1611" t="s">
        <v>235</v>
      </c>
      <c r="O216" s="1614">
        <v>2.4</v>
      </c>
    </row>
    <row r="217" spans="1:15" ht="20.100000000000001" customHeight="1" x14ac:dyDescent="0.25">
      <c r="A217" s="1621">
        <v>8</v>
      </c>
      <c r="B217" s="1617" t="s">
        <v>211</v>
      </c>
      <c r="C217" s="1617">
        <v>7.1</v>
      </c>
      <c r="D217" s="1613">
        <v>8</v>
      </c>
      <c r="E217" s="1611" t="s">
        <v>214</v>
      </c>
      <c r="F217" s="1614">
        <v>7.1</v>
      </c>
      <c r="G217" s="1620" t="s">
        <v>397</v>
      </c>
      <c r="H217" s="1611" t="s">
        <v>235</v>
      </c>
      <c r="I217" s="1614">
        <v>2.7</v>
      </c>
      <c r="J217" s="1620" t="s">
        <v>397</v>
      </c>
      <c r="K217" s="1611" t="s">
        <v>398</v>
      </c>
      <c r="L217" s="1614">
        <v>3.5</v>
      </c>
      <c r="M217" s="1924">
        <v>9</v>
      </c>
      <c r="N217" s="1611" t="s">
        <v>398</v>
      </c>
      <c r="O217" s="1614">
        <v>4.3</v>
      </c>
    </row>
    <row r="218" spans="1:15" ht="20.100000000000001" customHeight="1" x14ac:dyDescent="0.25">
      <c r="A218" s="1621">
        <v>8</v>
      </c>
      <c r="B218" s="1617" t="s">
        <v>212</v>
      </c>
      <c r="C218" s="1617">
        <v>7.5</v>
      </c>
      <c r="D218" s="1613">
        <v>8</v>
      </c>
      <c r="E218" s="1611" t="s">
        <v>215</v>
      </c>
      <c r="F218" s="1614">
        <v>7.4</v>
      </c>
      <c r="G218" s="1620" t="s">
        <v>397</v>
      </c>
      <c r="H218" s="1611" t="s">
        <v>398</v>
      </c>
      <c r="I218" s="1614">
        <v>3.9</v>
      </c>
      <c r="J218" s="1620" t="s">
        <v>397</v>
      </c>
      <c r="K218" s="1611" t="s">
        <v>399</v>
      </c>
      <c r="L218" s="1614">
        <v>4.9000000000000004</v>
      </c>
      <c r="M218" s="1924">
        <v>9</v>
      </c>
      <c r="N218" s="1611" t="s">
        <v>399</v>
      </c>
      <c r="O218" s="1614">
        <v>4.5</v>
      </c>
    </row>
    <row r="219" spans="1:15" ht="20.100000000000001" customHeight="1" x14ac:dyDescent="0.25">
      <c r="A219" s="1621">
        <v>8</v>
      </c>
      <c r="B219" s="1617" t="s">
        <v>213</v>
      </c>
      <c r="C219" s="1617">
        <v>8.1</v>
      </c>
      <c r="D219" s="1613">
        <v>8</v>
      </c>
      <c r="E219" s="1611" t="s">
        <v>216</v>
      </c>
      <c r="F219" s="1614">
        <v>7.3</v>
      </c>
      <c r="G219" s="1620" t="s">
        <v>397</v>
      </c>
      <c r="H219" s="1611" t="s">
        <v>399</v>
      </c>
      <c r="I219" s="1614">
        <v>7</v>
      </c>
      <c r="J219" s="1620" t="s">
        <v>397</v>
      </c>
      <c r="K219" s="1611" t="s">
        <v>232</v>
      </c>
      <c r="L219" s="1614">
        <v>5.0999999999999996</v>
      </c>
      <c r="M219" s="1924">
        <v>9</v>
      </c>
      <c r="N219" s="1611" t="s">
        <v>232</v>
      </c>
      <c r="O219" s="1614">
        <v>6.1</v>
      </c>
    </row>
    <row r="220" spans="1:15" ht="20.100000000000001" customHeight="1" x14ac:dyDescent="0.25">
      <c r="A220" s="1621">
        <v>8</v>
      </c>
      <c r="B220" s="1617" t="s">
        <v>214</v>
      </c>
      <c r="C220" s="1617">
        <v>7.4</v>
      </c>
      <c r="D220" s="1613">
        <v>8</v>
      </c>
      <c r="E220" s="1611" t="s">
        <v>217</v>
      </c>
      <c r="F220" s="1614">
        <v>7.8</v>
      </c>
      <c r="G220" s="1620" t="s">
        <v>397</v>
      </c>
      <c r="H220" s="1611" t="s">
        <v>232</v>
      </c>
      <c r="I220" s="1614">
        <v>5.4</v>
      </c>
      <c r="J220" s="1620" t="s">
        <v>397</v>
      </c>
      <c r="K220" s="1611" t="s">
        <v>233</v>
      </c>
      <c r="L220" s="1614">
        <v>3.4</v>
      </c>
      <c r="M220" s="1924">
        <v>9</v>
      </c>
      <c r="N220" s="1611" t="s">
        <v>233</v>
      </c>
      <c r="O220" s="1614">
        <v>4.4000000000000004</v>
      </c>
    </row>
    <row r="221" spans="1:15" ht="20.100000000000001" customHeight="1" x14ac:dyDescent="0.25">
      <c r="A221" s="1621">
        <v>8</v>
      </c>
      <c r="B221" s="1617" t="s">
        <v>215</v>
      </c>
      <c r="C221" s="1617">
        <v>7.2</v>
      </c>
      <c r="D221" s="1613">
        <v>8</v>
      </c>
      <c r="E221" s="1611" t="s">
        <v>218</v>
      </c>
      <c r="F221" s="1614">
        <v>8.1</v>
      </c>
      <c r="G221" s="1620" t="s">
        <v>397</v>
      </c>
      <c r="H221" s="1611" t="s">
        <v>233</v>
      </c>
      <c r="I221" s="1614">
        <v>4.5</v>
      </c>
      <c r="J221" s="1620" t="s">
        <v>397</v>
      </c>
      <c r="K221" s="1611" t="s">
        <v>400</v>
      </c>
      <c r="L221" s="1614">
        <v>0.4</v>
      </c>
      <c r="M221" s="1924">
        <v>9</v>
      </c>
      <c r="N221" s="1611" t="s">
        <v>400</v>
      </c>
      <c r="O221" s="1614">
        <v>0.8</v>
      </c>
    </row>
    <row r="222" spans="1:15" ht="20.100000000000001" customHeight="1" x14ac:dyDescent="0.25">
      <c r="A222" s="1621">
        <v>8</v>
      </c>
      <c r="B222" s="1617" t="s">
        <v>216</v>
      </c>
      <c r="C222" s="1617">
        <v>7.5</v>
      </c>
      <c r="D222" s="1613">
        <v>8</v>
      </c>
      <c r="E222" s="1611" t="s">
        <v>219</v>
      </c>
      <c r="F222" s="1614">
        <v>7.7</v>
      </c>
      <c r="G222" s="1620" t="s">
        <v>397</v>
      </c>
      <c r="H222" s="1611" t="s">
        <v>400</v>
      </c>
      <c r="I222" s="1614">
        <v>2.2999999999999998</v>
      </c>
      <c r="J222" s="1620" t="s">
        <v>397</v>
      </c>
      <c r="K222" s="1611" t="s">
        <v>401</v>
      </c>
      <c r="L222" s="1614">
        <v>4.8</v>
      </c>
      <c r="M222" s="1924">
        <v>9</v>
      </c>
      <c r="N222" s="1611" t="s">
        <v>401</v>
      </c>
      <c r="O222" s="1614">
        <v>6.4</v>
      </c>
    </row>
    <row r="223" spans="1:15" ht="20.100000000000001" customHeight="1" x14ac:dyDescent="0.25">
      <c r="A223" s="1621">
        <v>8</v>
      </c>
      <c r="B223" s="1617" t="s">
        <v>217</v>
      </c>
      <c r="C223" s="1617">
        <v>8.4</v>
      </c>
      <c r="D223" s="1613">
        <v>9</v>
      </c>
      <c r="E223" s="1611" t="s">
        <v>235</v>
      </c>
      <c r="F223" s="1614">
        <v>2.7</v>
      </c>
      <c r="G223" s="1620" t="s">
        <v>397</v>
      </c>
      <c r="H223" s="1611" t="s">
        <v>401</v>
      </c>
      <c r="I223" s="1614">
        <v>6.2</v>
      </c>
      <c r="J223" s="1620" t="s">
        <v>397</v>
      </c>
      <c r="K223" s="1611" t="s">
        <v>402</v>
      </c>
      <c r="L223" s="1614">
        <v>5.0999999999999996</v>
      </c>
      <c r="M223" s="1924">
        <v>9</v>
      </c>
      <c r="N223" s="1611" t="s">
        <v>402</v>
      </c>
      <c r="O223" s="1614">
        <v>5.9</v>
      </c>
    </row>
    <row r="224" spans="1:15" ht="20.100000000000001" customHeight="1" x14ac:dyDescent="0.25">
      <c r="A224" s="1621">
        <v>8</v>
      </c>
      <c r="B224" s="1617" t="s">
        <v>218</v>
      </c>
      <c r="C224" s="1617">
        <v>9</v>
      </c>
      <c r="D224" s="1613">
        <v>9</v>
      </c>
      <c r="E224" s="1611" t="s">
        <v>232</v>
      </c>
      <c r="F224" s="1614">
        <v>5.4</v>
      </c>
      <c r="G224" s="1620" t="s">
        <v>397</v>
      </c>
      <c r="H224" s="1611" t="s">
        <v>402</v>
      </c>
      <c r="I224" s="1614">
        <v>6.9</v>
      </c>
      <c r="J224" s="1620" t="s">
        <v>397</v>
      </c>
      <c r="K224" s="1611" t="s">
        <v>403</v>
      </c>
      <c r="L224" s="1614">
        <v>4.4000000000000004</v>
      </c>
      <c r="M224" s="1924">
        <v>9</v>
      </c>
      <c r="N224" s="1611" t="s">
        <v>403</v>
      </c>
      <c r="O224" s="1614">
        <v>5.5</v>
      </c>
    </row>
    <row r="225" spans="1:15" ht="20.100000000000001" customHeight="1" x14ac:dyDescent="0.25">
      <c r="A225" s="1621">
        <v>8</v>
      </c>
      <c r="B225" s="1617" t="s">
        <v>219</v>
      </c>
      <c r="C225" s="1617">
        <v>7.7</v>
      </c>
      <c r="D225" s="1613">
        <v>9</v>
      </c>
      <c r="E225" s="1611" t="s">
        <v>233</v>
      </c>
      <c r="F225" s="1614">
        <v>4.8</v>
      </c>
      <c r="G225" s="1620" t="s">
        <v>397</v>
      </c>
      <c r="H225" s="1611" t="s">
        <v>403</v>
      </c>
      <c r="I225" s="1614">
        <v>5.9</v>
      </c>
      <c r="J225" s="1620" t="s">
        <v>397</v>
      </c>
      <c r="K225" s="1611" t="s">
        <v>237</v>
      </c>
      <c r="L225" s="1614">
        <v>5.6</v>
      </c>
      <c r="M225" s="1924">
        <v>9</v>
      </c>
      <c r="N225" s="1611" t="s">
        <v>237</v>
      </c>
      <c r="O225" s="1614">
        <v>5.7</v>
      </c>
    </row>
    <row r="226" spans="1:15" ht="20.100000000000001" customHeight="1" x14ac:dyDescent="0.25">
      <c r="A226" s="1621">
        <v>9</v>
      </c>
      <c r="B226" s="1617" t="s">
        <v>220</v>
      </c>
      <c r="C226" s="1617">
        <v>5.2</v>
      </c>
      <c r="D226" s="1613">
        <v>9</v>
      </c>
      <c r="E226" s="1611" t="s">
        <v>237</v>
      </c>
      <c r="F226" s="1614">
        <v>5.9</v>
      </c>
      <c r="G226" s="1620" t="s">
        <v>397</v>
      </c>
      <c r="H226" s="1611" t="s">
        <v>237</v>
      </c>
      <c r="I226" s="1614">
        <v>6.6</v>
      </c>
      <c r="J226" s="1620" t="s">
        <v>397</v>
      </c>
      <c r="K226" s="1611" t="s">
        <v>229</v>
      </c>
      <c r="L226" s="1614">
        <v>1.7</v>
      </c>
      <c r="M226" s="1924">
        <v>9</v>
      </c>
      <c r="N226" s="1611" t="s">
        <v>229</v>
      </c>
      <c r="O226" s="1614">
        <v>2.5</v>
      </c>
    </row>
    <row r="227" spans="1:15" ht="20.100000000000001" customHeight="1" x14ac:dyDescent="0.25">
      <c r="A227" s="1621">
        <v>9</v>
      </c>
      <c r="B227" s="1617" t="s">
        <v>221</v>
      </c>
      <c r="C227" s="1617">
        <v>7.6</v>
      </c>
      <c r="D227" s="1613">
        <v>9</v>
      </c>
      <c r="E227" s="1611" t="s">
        <v>229</v>
      </c>
      <c r="F227" s="1614">
        <v>3.1</v>
      </c>
      <c r="G227" s="1620" t="s">
        <v>397</v>
      </c>
      <c r="H227" s="1611" t="s">
        <v>229</v>
      </c>
      <c r="I227" s="1614">
        <v>3.3</v>
      </c>
      <c r="J227" s="1620" t="s">
        <v>397</v>
      </c>
      <c r="K227" s="1611" t="s">
        <v>224</v>
      </c>
      <c r="L227" s="1614">
        <v>4.5</v>
      </c>
      <c r="M227" s="1924">
        <v>9</v>
      </c>
      <c r="N227" s="1611" t="s">
        <v>224</v>
      </c>
      <c r="O227" s="1614">
        <v>4.5999999999999996</v>
      </c>
    </row>
    <row r="228" spans="1:15" ht="20.100000000000001" customHeight="1" x14ac:dyDescent="0.25">
      <c r="A228" s="1621">
        <v>9</v>
      </c>
      <c r="B228" s="1617" t="s">
        <v>222</v>
      </c>
      <c r="C228" s="1617">
        <v>7.6</v>
      </c>
      <c r="D228" s="1613">
        <v>9</v>
      </c>
      <c r="E228" s="1611" t="s">
        <v>224</v>
      </c>
      <c r="F228" s="1614">
        <v>6</v>
      </c>
      <c r="G228" s="1620" t="s">
        <v>397</v>
      </c>
      <c r="H228" s="1611" t="s">
        <v>224</v>
      </c>
      <c r="I228" s="1614">
        <v>4.7</v>
      </c>
      <c r="J228" s="1620" t="s">
        <v>397</v>
      </c>
      <c r="K228" s="1611" t="s">
        <v>239</v>
      </c>
      <c r="L228" s="1614">
        <v>6.6</v>
      </c>
      <c r="M228" s="1924">
        <v>9</v>
      </c>
      <c r="N228" s="1611" t="s">
        <v>239</v>
      </c>
      <c r="O228" s="1614">
        <v>7.4</v>
      </c>
    </row>
    <row r="229" spans="1:15" ht="20.100000000000001" customHeight="1" x14ac:dyDescent="0.25">
      <c r="A229" s="1621">
        <v>9</v>
      </c>
      <c r="B229" s="1617" t="s">
        <v>223</v>
      </c>
      <c r="C229" s="1617">
        <v>4.4000000000000004</v>
      </c>
      <c r="D229" s="1613">
        <v>9</v>
      </c>
      <c r="E229" s="1611" t="s">
        <v>239</v>
      </c>
      <c r="F229" s="1614">
        <v>8.3000000000000007</v>
      </c>
      <c r="G229" s="1620" t="s">
        <v>397</v>
      </c>
      <c r="H229" s="1611" t="s">
        <v>239</v>
      </c>
      <c r="I229" s="1614">
        <v>7.8</v>
      </c>
      <c r="J229" s="1620" t="s">
        <v>397</v>
      </c>
      <c r="K229" s="1611" t="s">
        <v>240</v>
      </c>
      <c r="L229" s="1614">
        <v>4.7</v>
      </c>
      <c r="M229" s="1924">
        <v>9</v>
      </c>
      <c r="N229" s="1611" t="s">
        <v>240</v>
      </c>
      <c r="O229" s="1614">
        <v>5.6</v>
      </c>
    </row>
    <row r="230" spans="1:15" ht="20.100000000000001" customHeight="1" x14ac:dyDescent="0.25">
      <c r="A230" s="1621">
        <v>9</v>
      </c>
      <c r="B230" s="1617" t="s">
        <v>224</v>
      </c>
      <c r="C230" s="1617">
        <v>5.9</v>
      </c>
      <c r="D230" s="1613">
        <v>9</v>
      </c>
      <c r="E230" s="1611" t="s">
        <v>240</v>
      </c>
      <c r="F230" s="1614">
        <v>4.5999999999999996</v>
      </c>
      <c r="G230" s="1620" t="s">
        <v>397</v>
      </c>
      <c r="H230" s="1611" t="s">
        <v>240</v>
      </c>
      <c r="I230" s="1614">
        <v>5.2</v>
      </c>
      <c r="J230" s="1620" t="s">
        <v>397</v>
      </c>
      <c r="K230" s="1611" t="s">
        <v>241</v>
      </c>
      <c r="L230" s="1614">
        <v>4.5</v>
      </c>
      <c r="M230" s="1924">
        <v>9</v>
      </c>
      <c r="N230" s="1611" t="s">
        <v>241</v>
      </c>
      <c r="O230" s="1614">
        <v>5.0999999999999996</v>
      </c>
    </row>
    <row r="231" spans="1:15" ht="20.100000000000001" customHeight="1" x14ac:dyDescent="0.25">
      <c r="A231" s="1621">
        <v>9</v>
      </c>
      <c r="B231" s="1617" t="s">
        <v>225</v>
      </c>
      <c r="C231" s="1617">
        <v>3.2</v>
      </c>
      <c r="D231" s="1613">
        <v>9</v>
      </c>
      <c r="E231" s="1611" t="s">
        <v>241</v>
      </c>
      <c r="F231" s="1614">
        <v>4.3</v>
      </c>
      <c r="G231" s="1620" t="s">
        <v>397</v>
      </c>
      <c r="H231" s="1611" t="s">
        <v>241</v>
      </c>
      <c r="I231" s="1614">
        <v>5.5</v>
      </c>
      <c r="J231" s="1620" t="s">
        <v>397</v>
      </c>
      <c r="K231" s="1611" t="s">
        <v>242</v>
      </c>
      <c r="L231" s="1614">
        <v>5.0999999999999996</v>
      </c>
      <c r="M231" s="1924">
        <v>9</v>
      </c>
      <c r="N231" s="1611" t="s">
        <v>242</v>
      </c>
      <c r="O231" s="1614">
        <v>5.0999999999999996</v>
      </c>
    </row>
    <row r="232" spans="1:15" ht="20.100000000000001" customHeight="1" x14ac:dyDescent="0.25">
      <c r="A232" s="1621">
        <v>9</v>
      </c>
      <c r="B232" s="1617" t="s">
        <v>226</v>
      </c>
      <c r="C232" s="1617">
        <v>7</v>
      </c>
      <c r="D232" s="1613">
        <v>9</v>
      </c>
      <c r="E232" s="1611" t="s">
        <v>242</v>
      </c>
      <c r="F232" s="1614">
        <v>6.4</v>
      </c>
      <c r="G232" s="1620" t="s">
        <v>397</v>
      </c>
      <c r="H232" s="1611" t="s">
        <v>242</v>
      </c>
      <c r="I232" s="1614">
        <v>6.1</v>
      </c>
      <c r="J232" s="1620" t="s">
        <v>397</v>
      </c>
      <c r="K232" s="1611" t="s">
        <v>243</v>
      </c>
      <c r="L232" s="1614">
        <v>3.9</v>
      </c>
      <c r="M232" s="1924">
        <v>9</v>
      </c>
      <c r="N232" s="1611" t="s">
        <v>243</v>
      </c>
      <c r="O232" s="1614">
        <v>4.9000000000000004</v>
      </c>
    </row>
    <row r="233" spans="1:15" ht="20.100000000000001" customHeight="1" x14ac:dyDescent="0.25">
      <c r="A233" s="1621">
        <v>9</v>
      </c>
      <c r="B233" s="1617" t="s">
        <v>227</v>
      </c>
      <c r="C233" s="1617">
        <v>7.5</v>
      </c>
      <c r="D233" s="1613">
        <v>9</v>
      </c>
      <c r="E233" s="1611" t="s">
        <v>243</v>
      </c>
      <c r="F233" s="1614">
        <v>3.8</v>
      </c>
      <c r="G233" s="1620" t="s">
        <v>397</v>
      </c>
      <c r="H233" s="1611" t="s">
        <v>243</v>
      </c>
      <c r="I233" s="1614">
        <v>5</v>
      </c>
      <c r="J233" s="1620" t="s">
        <v>397</v>
      </c>
      <c r="K233" s="1611" t="s">
        <v>404</v>
      </c>
      <c r="L233" s="1614">
        <v>3.9</v>
      </c>
      <c r="M233" s="1924">
        <v>9</v>
      </c>
      <c r="N233" s="1611" t="s">
        <v>404</v>
      </c>
      <c r="O233" s="1614">
        <v>4.5</v>
      </c>
    </row>
    <row r="234" spans="1:15" ht="20.100000000000001" customHeight="1" x14ac:dyDescent="0.25">
      <c r="A234" s="1621">
        <v>9</v>
      </c>
      <c r="B234" s="1617" t="s">
        <v>228</v>
      </c>
      <c r="C234" s="1617">
        <v>7.1</v>
      </c>
      <c r="D234" s="1613">
        <v>9</v>
      </c>
      <c r="E234" s="1611" t="s">
        <v>244</v>
      </c>
      <c r="F234" s="1614">
        <v>4.7</v>
      </c>
      <c r="G234" s="1620" t="s">
        <v>397</v>
      </c>
      <c r="H234" s="1611" t="s">
        <v>404</v>
      </c>
      <c r="I234" s="1614">
        <v>5.5</v>
      </c>
      <c r="J234" s="1620" t="s">
        <v>397</v>
      </c>
      <c r="K234" s="1611" t="s">
        <v>435</v>
      </c>
      <c r="L234" s="1614">
        <v>3.3</v>
      </c>
      <c r="M234" s="1924">
        <v>9</v>
      </c>
      <c r="N234" s="1611" t="s">
        <v>435</v>
      </c>
      <c r="O234" s="1614">
        <v>4.5999999999999996</v>
      </c>
    </row>
    <row r="235" spans="1:15" ht="20.100000000000001" customHeight="1" x14ac:dyDescent="0.25">
      <c r="A235" s="1621">
        <v>9</v>
      </c>
      <c r="B235" s="1617" t="s">
        <v>229</v>
      </c>
      <c r="C235" s="1617">
        <v>3</v>
      </c>
      <c r="D235" s="1613">
        <v>9</v>
      </c>
      <c r="E235" s="1611" t="s">
        <v>245</v>
      </c>
      <c r="F235" s="1614">
        <v>4.5</v>
      </c>
      <c r="G235" s="1620" t="s">
        <v>397</v>
      </c>
      <c r="H235" s="1611" t="s">
        <v>244</v>
      </c>
      <c r="I235" s="1614">
        <v>5.3</v>
      </c>
      <c r="J235" s="1620" t="s">
        <v>397</v>
      </c>
      <c r="K235" s="1611" t="s">
        <v>244</v>
      </c>
      <c r="L235" s="1614">
        <v>4.2</v>
      </c>
      <c r="M235" s="1924">
        <v>9</v>
      </c>
      <c r="N235" s="1611" t="s">
        <v>244</v>
      </c>
      <c r="O235" s="1614">
        <v>4.7</v>
      </c>
    </row>
    <row r="236" spans="1:15" ht="20.100000000000001" customHeight="1" x14ac:dyDescent="0.25">
      <c r="A236" s="1621">
        <v>9</v>
      </c>
      <c r="B236" s="1617" t="s">
        <v>230</v>
      </c>
      <c r="C236" s="1617">
        <v>4.9000000000000004</v>
      </c>
      <c r="D236" s="1613">
        <v>9</v>
      </c>
      <c r="E236" s="1611" t="s">
        <v>246</v>
      </c>
      <c r="F236" s="1614">
        <v>6.2</v>
      </c>
      <c r="G236" s="1620" t="s">
        <v>397</v>
      </c>
      <c r="H236" s="1611" t="s">
        <v>245</v>
      </c>
      <c r="I236" s="1614">
        <v>5.7</v>
      </c>
      <c r="J236" s="1620" t="s">
        <v>397</v>
      </c>
      <c r="K236" s="1611" t="s">
        <v>245</v>
      </c>
      <c r="L236" s="1614">
        <v>4.3</v>
      </c>
      <c r="M236" s="1924">
        <v>9</v>
      </c>
      <c r="N236" s="1611" t="s">
        <v>245</v>
      </c>
      <c r="O236" s="1614">
        <v>5.0999999999999996</v>
      </c>
    </row>
    <row r="237" spans="1:15" ht="20.100000000000001" customHeight="1" x14ac:dyDescent="0.25">
      <c r="A237" s="1621">
        <v>9</v>
      </c>
      <c r="B237" s="1617" t="s">
        <v>231</v>
      </c>
      <c r="C237" s="1617">
        <v>5.3</v>
      </c>
      <c r="D237" s="1613">
        <v>9</v>
      </c>
      <c r="E237" s="1611" t="s">
        <v>247</v>
      </c>
      <c r="F237" s="1614">
        <v>6.2</v>
      </c>
      <c r="G237" s="1620" t="s">
        <v>397</v>
      </c>
      <c r="H237" s="1611" t="s">
        <v>246</v>
      </c>
      <c r="I237" s="1614">
        <v>6.2</v>
      </c>
      <c r="J237" s="1620" t="s">
        <v>397</v>
      </c>
      <c r="K237" s="1611" t="s">
        <v>246</v>
      </c>
      <c r="L237" s="1614">
        <v>4.7</v>
      </c>
      <c r="M237" s="1924">
        <v>9</v>
      </c>
      <c r="N237" s="1611" t="s">
        <v>246</v>
      </c>
      <c r="O237" s="1614">
        <v>5.4</v>
      </c>
    </row>
    <row r="238" spans="1:15" ht="20.100000000000001" customHeight="1" x14ac:dyDescent="0.25">
      <c r="A238" s="1621">
        <v>9</v>
      </c>
      <c r="B238" s="1617" t="s">
        <v>232</v>
      </c>
      <c r="C238" s="1617">
        <v>5.3</v>
      </c>
      <c r="D238" s="1613">
        <v>9</v>
      </c>
      <c r="E238" s="1611" t="s">
        <v>248</v>
      </c>
      <c r="F238" s="1614">
        <v>5.9</v>
      </c>
      <c r="G238" s="1620" t="s">
        <v>397</v>
      </c>
      <c r="H238" s="1611" t="s">
        <v>247</v>
      </c>
      <c r="I238" s="1614">
        <v>7</v>
      </c>
      <c r="J238" s="1620" t="s">
        <v>397</v>
      </c>
      <c r="K238" s="1611" t="s">
        <v>436</v>
      </c>
      <c r="L238" s="1614">
        <v>5.3</v>
      </c>
      <c r="M238" s="1924">
        <v>9</v>
      </c>
      <c r="N238" s="1611" t="s">
        <v>436</v>
      </c>
      <c r="O238" s="1614">
        <v>5.7</v>
      </c>
    </row>
    <row r="239" spans="1:15" ht="20.100000000000001" customHeight="1" x14ac:dyDescent="0.25">
      <c r="A239" s="1621">
        <v>9</v>
      </c>
      <c r="B239" s="1617" t="s">
        <v>233</v>
      </c>
      <c r="C239" s="1617">
        <v>5.2</v>
      </c>
      <c r="D239" s="1613">
        <v>9</v>
      </c>
      <c r="E239" s="1611" t="s">
        <v>249</v>
      </c>
      <c r="F239" s="1614">
        <v>5.9</v>
      </c>
      <c r="G239" s="1620" t="s">
        <v>397</v>
      </c>
      <c r="H239" s="1611" t="s">
        <v>248</v>
      </c>
      <c r="I239" s="1614">
        <v>6.4</v>
      </c>
      <c r="J239" s="1620" t="s">
        <v>397</v>
      </c>
      <c r="K239" s="1611" t="s">
        <v>248</v>
      </c>
      <c r="L239" s="1614">
        <v>5.2</v>
      </c>
      <c r="M239" s="1924">
        <v>9</v>
      </c>
      <c r="N239" s="1611" t="s">
        <v>248</v>
      </c>
      <c r="O239" s="1614">
        <v>6.3</v>
      </c>
    </row>
    <row r="240" spans="1:15" ht="20.100000000000001" customHeight="1" x14ac:dyDescent="0.25">
      <c r="A240" s="1621">
        <v>9</v>
      </c>
      <c r="B240" s="1617" t="s">
        <v>234</v>
      </c>
      <c r="C240" s="1617">
        <v>5</v>
      </c>
      <c r="D240" s="1613">
        <v>9</v>
      </c>
      <c r="E240" s="1611" t="s">
        <v>250</v>
      </c>
      <c r="F240" s="1614">
        <v>6.6</v>
      </c>
      <c r="G240" s="1620" t="s">
        <v>397</v>
      </c>
      <c r="H240" s="1611" t="s">
        <v>249</v>
      </c>
      <c r="I240" s="1614">
        <v>6.5</v>
      </c>
      <c r="J240" s="1620" t="s">
        <v>397</v>
      </c>
      <c r="K240" s="1611" t="s">
        <v>249</v>
      </c>
      <c r="L240" s="1614">
        <v>5</v>
      </c>
      <c r="M240" s="1924">
        <v>9</v>
      </c>
      <c r="N240" s="1611" t="s">
        <v>249</v>
      </c>
      <c r="O240" s="1614">
        <v>6</v>
      </c>
    </row>
    <row r="241" spans="1:15" ht="20.100000000000001" customHeight="1" x14ac:dyDescent="0.25">
      <c r="A241" s="1621">
        <v>9</v>
      </c>
      <c r="B241" s="1617" t="s">
        <v>235</v>
      </c>
      <c r="C241" s="1617">
        <v>2.6</v>
      </c>
      <c r="D241" s="1613">
        <v>9</v>
      </c>
      <c r="E241" s="1611" t="s">
        <v>251</v>
      </c>
      <c r="F241" s="1614">
        <v>6.1</v>
      </c>
      <c r="G241" s="1620" t="s">
        <v>397</v>
      </c>
      <c r="H241" s="1611" t="s">
        <v>251</v>
      </c>
      <c r="I241" s="1614">
        <v>5.7</v>
      </c>
      <c r="J241" s="1620" t="s">
        <v>397</v>
      </c>
      <c r="K241" s="1611" t="s">
        <v>251</v>
      </c>
      <c r="L241" s="1614">
        <v>6.2</v>
      </c>
      <c r="M241" s="1924">
        <v>9</v>
      </c>
      <c r="N241" s="1611" t="s">
        <v>251</v>
      </c>
      <c r="O241" s="1614">
        <v>5.7</v>
      </c>
    </row>
    <row r="242" spans="1:15" ht="20.100000000000001" customHeight="1" x14ac:dyDescent="0.25">
      <c r="A242" s="1621">
        <v>9</v>
      </c>
      <c r="B242" s="1617" t="s">
        <v>236</v>
      </c>
      <c r="C242" s="1617">
        <v>5.2</v>
      </c>
      <c r="D242" s="1613">
        <v>9</v>
      </c>
      <c r="E242" s="1611" t="s">
        <v>238</v>
      </c>
      <c r="F242" s="1614">
        <v>1.4</v>
      </c>
      <c r="G242" s="1620" t="s">
        <v>397</v>
      </c>
      <c r="H242" s="1611" t="s">
        <v>405</v>
      </c>
      <c r="I242" s="1614">
        <v>3.9</v>
      </c>
      <c r="J242" s="1620" t="s">
        <v>397</v>
      </c>
      <c r="K242" s="1611" t="s">
        <v>405</v>
      </c>
      <c r="L242" s="1614">
        <v>2.7</v>
      </c>
      <c r="M242" s="1924">
        <v>9</v>
      </c>
      <c r="N242" s="1611" t="s">
        <v>405</v>
      </c>
      <c r="O242" s="1614">
        <v>2.4</v>
      </c>
    </row>
    <row r="243" spans="1:15" ht="20.100000000000001" customHeight="1" x14ac:dyDescent="0.25">
      <c r="A243" s="1621">
        <v>9</v>
      </c>
      <c r="B243" s="1617" t="s">
        <v>237</v>
      </c>
      <c r="C243" s="1617">
        <v>5.0999999999999996</v>
      </c>
      <c r="D243" s="1613">
        <v>9</v>
      </c>
      <c r="E243" s="1611" t="s">
        <v>230</v>
      </c>
      <c r="F243" s="1614">
        <v>6.2</v>
      </c>
      <c r="G243" s="1620" t="s">
        <v>397</v>
      </c>
      <c r="H243" s="1611" t="s">
        <v>238</v>
      </c>
      <c r="I243" s="1614">
        <v>1.5</v>
      </c>
      <c r="J243" s="1620" t="s">
        <v>397</v>
      </c>
      <c r="K243" s="1611" t="s">
        <v>238</v>
      </c>
      <c r="L243" s="1614">
        <v>1</v>
      </c>
      <c r="M243" s="1924">
        <v>9</v>
      </c>
      <c r="N243" s="1611" t="s">
        <v>238</v>
      </c>
      <c r="O243" s="1614">
        <v>1.1000000000000001</v>
      </c>
    </row>
    <row r="244" spans="1:15" ht="20.100000000000001" customHeight="1" x14ac:dyDescent="0.25">
      <c r="A244" s="1621">
        <v>9</v>
      </c>
      <c r="B244" s="1617" t="s">
        <v>238</v>
      </c>
      <c r="C244" s="1617">
        <v>1.2</v>
      </c>
      <c r="D244" s="1613">
        <v>9</v>
      </c>
      <c r="E244" s="1611" t="s">
        <v>252</v>
      </c>
      <c r="F244" s="1614">
        <v>4.7</v>
      </c>
      <c r="G244" s="1620" t="s">
        <v>397</v>
      </c>
      <c r="H244" s="1611" t="s">
        <v>230</v>
      </c>
      <c r="I244" s="1614">
        <v>6.7</v>
      </c>
      <c r="J244" s="1620" t="s">
        <v>397</v>
      </c>
      <c r="K244" s="1611" t="s">
        <v>230</v>
      </c>
      <c r="L244" s="1614">
        <v>5.6</v>
      </c>
      <c r="M244" s="1924">
        <v>9</v>
      </c>
      <c r="N244" s="1611" t="s">
        <v>230</v>
      </c>
      <c r="O244" s="1614">
        <v>6.7</v>
      </c>
    </row>
    <row r="245" spans="1:15" ht="20.100000000000001" customHeight="1" x14ac:dyDescent="0.25">
      <c r="A245" s="1621">
        <v>9</v>
      </c>
      <c r="B245" s="1617" t="s">
        <v>239</v>
      </c>
      <c r="C245" s="1617">
        <v>6.9</v>
      </c>
      <c r="D245" s="1613">
        <v>9</v>
      </c>
      <c r="E245" s="1611" t="s">
        <v>234</v>
      </c>
      <c r="F245" s="1614">
        <v>5.3</v>
      </c>
      <c r="G245" s="1620" t="s">
        <v>397</v>
      </c>
      <c r="H245" s="1611" t="s">
        <v>406</v>
      </c>
      <c r="I245" s="1614">
        <v>3.4</v>
      </c>
      <c r="J245" s="1620" t="s">
        <v>397</v>
      </c>
      <c r="K245" s="1611" t="s">
        <v>406</v>
      </c>
      <c r="L245" s="1614">
        <v>2.5</v>
      </c>
      <c r="M245" s="1924">
        <v>9</v>
      </c>
      <c r="N245" s="1611" t="s">
        <v>406</v>
      </c>
      <c r="O245" s="1614">
        <v>2.2999999999999998</v>
      </c>
    </row>
    <row r="246" spans="1:15" ht="20.100000000000001" customHeight="1" x14ac:dyDescent="0.25">
      <c r="A246" s="1621">
        <v>9</v>
      </c>
      <c r="B246" s="1617" t="s">
        <v>240</v>
      </c>
      <c r="C246" s="1617">
        <v>5.7</v>
      </c>
      <c r="D246" s="1613">
        <v>9</v>
      </c>
      <c r="E246" s="1611" t="s">
        <v>236</v>
      </c>
      <c r="F246" s="1614">
        <v>5.6</v>
      </c>
      <c r="G246" s="1620" t="s">
        <v>397</v>
      </c>
      <c r="H246" s="1611" t="s">
        <v>252</v>
      </c>
      <c r="I246" s="1614">
        <v>4.7</v>
      </c>
      <c r="J246" s="1620" t="s">
        <v>397</v>
      </c>
      <c r="K246" s="1611" t="s">
        <v>252</v>
      </c>
      <c r="L246" s="1614">
        <v>3.7</v>
      </c>
      <c r="M246" s="1924">
        <v>9</v>
      </c>
      <c r="N246" s="1611" t="s">
        <v>252</v>
      </c>
      <c r="O246" s="1614">
        <v>4.8</v>
      </c>
    </row>
    <row r="247" spans="1:15" ht="20.100000000000001" customHeight="1" x14ac:dyDescent="0.25">
      <c r="A247" s="1621">
        <v>9</v>
      </c>
      <c r="B247" s="1617" t="s">
        <v>241</v>
      </c>
      <c r="C247" s="1617">
        <v>5.4</v>
      </c>
      <c r="D247" s="1613">
        <v>9</v>
      </c>
      <c r="E247" s="1611" t="s">
        <v>231</v>
      </c>
      <c r="F247" s="1614">
        <v>4.5</v>
      </c>
      <c r="G247" s="1620" t="s">
        <v>397</v>
      </c>
      <c r="H247" s="1611" t="s">
        <v>234</v>
      </c>
      <c r="I247" s="1614">
        <v>6.7</v>
      </c>
      <c r="J247" s="1620" t="s">
        <v>397</v>
      </c>
      <c r="K247" s="1611" t="s">
        <v>234</v>
      </c>
      <c r="L247" s="1614">
        <v>5.4</v>
      </c>
      <c r="M247" s="1924">
        <v>9</v>
      </c>
      <c r="N247" s="1611" t="s">
        <v>234</v>
      </c>
      <c r="O247" s="1614">
        <v>6.7</v>
      </c>
    </row>
    <row r="248" spans="1:15" ht="20.100000000000001" customHeight="1" x14ac:dyDescent="0.25">
      <c r="A248" s="1621">
        <v>9</v>
      </c>
      <c r="B248" s="1617" t="s">
        <v>242</v>
      </c>
      <c r="C248" s="1617">
        <v>5.2</v>
      </c>
      <c r="D248" s="1613">
        <v>9</v>
      </c>
      <c r="E248" s="1611" t="s">
        <v>220</v>
      </c>
      <c r="F248" s="1614">
        <v>5.9</v>
      </c>
      <c r="G248" s="1620" t="s">
        <v>397</v>
      </c>
      <c r="H248" s="1611" t="s">
        <v>407</v>
      </c>
      <c r="I248" s="1614">
        <v>7.2</v>
      </c>
      <c r="J248" s="1620" t="s">
        <v>397</v>
      </c>
      <c r="K248" s="1611" t="s">
        <v>408</v>
      </c>
      <c r="L248" s="1614">
        <v>4.7</v>
      </c>
      <c r="M248" s="1924">
        <v>9</v>
      </c>
      <c r="N248" s="1611" t="s">
        <v>408</v>
      </c>
      <c r="O248" s="1614">
        <v>5.3</v>
      </c>
    </row>
    <row r="249" spans="1:15" ht="20.100000000000001" customHeight="1" x14ac:dyDescent="0.25">
      <c r="A249" s="1621">
        <v>9</v>
      </c>
      <c r="B249" s="1617" t="s">
        <v>243</v>
      </c>
      <c r="C249" s="1617">
        <v>5.4</v>
      </c>
      <c r="D249" s="1613">
        <v>9</v>
      </c>
      <c r="E249" s="1611" t="s">
        <v>221</v>
      </c>
      <c r="F249" s="1614">
        <v>7.4</v>
      </c>
      <c r="G249" s="1620" t="s">
        <v>397</v>
      </c>
      <c r="H249" s="1611" t="s">
        <v>236</v>
      </c>
      <c r="I249" s="1614">
        <v>7.3</v>
      </c>
      <c r="J249" s="1620" t="s">
        <v>397</v>
      </c>
      <c r="K249" s="1611" t="s">
        <v>231</v>
      </c>
      <c r="L249" s="1614">
        <v>5.0999999999999996</v>
      </c>
      <c r="M249" s="1924">
        <v>9</v>
      </c>
      <c r="N249" s="1611" t="s">
        <v>231</v>
      </c>
      <c r="O249" s="1614">
        <v>5.8</v>
      </c>
    </row>
    <row r="250" spans="1:15" ht="20.100000000000001" customHeight="1" x14ac:dyDescent="0.25">
      <c r="A250" s="1621">
        <v>9</v>
      </c>
      <c r="B250" s="1617" t="s">
        <v>244</v>
      </c>
      <c r="C250" s="1617">
        <v>5.3</v>
      </c>
      <c r="D250" s="1613">
        <v>9</v>
      </c>
      <c r="E250" s="1611" t="s">
        <v>222</v>
      </c>
      <c r="F250" s="1614">
        <v>7.5</v>
      </c>
      <c r="G250" s="1620" t="s">
        <v>397</v>
      </c>
      <c r="H250" s="1611" t="s">
        <v>408</v>
      </c>
      <c r="I250" s="1614">
        <v>6.7</v>
      </c>
      <c r="J250" s="1620" t="s">
        <v>397</v>
      </c>
      <c r="K250" s="1611" t="s">
        <v>409</v>
      </c>
      <c r="L250" s="1614">
        <v>5.6</v>
      </c>
      <c r="M250" s="1924">
        <v>9</v>
      </c>
      <c r="N250" s="1611" t="s">
        <v>409</v>
      </c>
      <c r="O250" s="1614">
        <v>6.4</v>
      </c>
    </row>
    <row r="251" spans="1:15" ht="20.100000000000001" customHeight="1" x14ac:dyDescent="0.25">
      <c r="A251" s="1621">
        <v>9</v>
      </c>
      <c r="B251" s="1617" t="s">
        <v>245</v>
      </c>
      <c r="C251" s="1617">
        <v>4.5</v>
      </c>
      <c r="D251" s="1613">
        <v>9</v>
      </c>
      <c r="E251" s="1611" t="s">
        <v>226</v>
      </c>
      <c r="F251" s="1614">
        <v>6.6</v>
      </c>
      <c r="G251" s="1620" t="s">
        <v>397</v>
      </c>
      <c r="H251" s="1611" t="s">
        <v>231</v>
      </c>
      <c r="I251" s="1614">
        <v>4.7</v>
      </c>
      <c r="J251" s="1620" t="s">
        <v>397</v>
      </c>
      <c r="K251" s="1611" t="s">
        <v>410</v>
      </c>
      <c r="L251" s="1614">
        <v>2.4</v>
      </c>
      <c r="M251" s="1924">
        <v>9</v>
      </c>
      <c r="N251" s="1611" t="s">
        <v>410</v>
      </c>
      <c r="O251" s="1614">
        <v>3.6</v>
      </c>
    </row>
    <row r="252" spans="1:15" ht="20.100000000000001" customHeight="1" x14ac:dyDescent="0.25">
      <c r="A252" s="1621">
        <v>9</v>
      </c>
      <c r="B252" s="1617" t="s">
        <v>246</v>
      </c>
      <c r="C252" s="1617">
        <v>5.2</v>
      </c>
      <c r="D252" s="1613">
        <v>9</v>
      </c>
      <c r="E252" s="1611" t="s">
        <v>227</v>
      </c>
      <c r="F252" s="1614">
        <v>7.2</v>
      </c>
      <c r="G252" s="1620" t="s">
        <v>397</v>
      </c>
      <c r="H252" s="1611" t="s">
        <v>409</v>
      </c>
      <c r="I252" s="1614">
        <v>6.4</v>
      </c>
      <c r="J252" s="1620" t="s">
        <v>397</v>
      </c>
      <c r="K252" s="1611" t="s">
        <v>223</v>
      </c>
      <c r="L252" s="1614">
        <v>3.8</v>
      </c>
      <c r="M252" s="1924">
        <v>9</v>
      </c>
      <c r="N252" s="1611" t="s">
        <v>223</v>
      </c>
      <c r="O252" s="1614">
        <v>4.2</v>
      </c>
    </row>
    <row r="253" spans="1:15" ht="20.100000000000001" customHeight="1" x14ac:dyDescent="0.25">
      <c r="A253" s="1621">
        <v>9</v>
      </c>
      <c r="B253" s="1617" t="s">
        <v>247</v>
      </c>
      <c r="C253" s="1617">
        <v>5.8</v>
      </c>
      <c r="D253" s="1613">
        <v>9</v>
      </c>
      <c r="E253" s="1611" t="s">
        <v>228</v>
      </c>
      <c r="F253" s="1614">
        <v>6.8</v>
      </c>
      <c r="G253" s="1620" t="s">
        <v>397</v>
      </c>
      <c r="H253" s="1611" t="s">
        <v>410</v>
      </c>
      <c r="I253" s="1614">
        <v>2.5</v>
      </c>
      <c r="J253" s="1620" t="s">
        <v>397</v>
      </c>
      <c r="K253" s="1611" t="s">
        <v>411</v>
      </c>
      <c r="L253" s="1614">
        <v>2.4</v>
      </c>
      <c r="M253" s="1924">
        <v>9</v>
      </c>
      <c r="N253" s="1611" t="s">
        <v>411</v>
      </c>
      <c r="O253" s="1614">
        <v>3.9</v>
      </c>
    </row>
    <row r="254" spans="1:15" ht="20.100000000000001" customHeight="1" x14ac:dyDescent="0.25">
      <c r="A254" s="1621">
        <v>9</v>
      </c>
      <c r="B254" s="1617" t="s">
        <v>248</v>
      </c>
      <c r="C254" s="1617">
        <v>5.4</v>
      </c>
      <c r="D254" s="1613">
        <v>9</v>
      </c>
      <c r="E254" s="1611" t="s">
        <v>223</v>
      </c>
      <c r="F254" s="1614">
        <v>4.5</v>
      </c>
      <c r="G254" s="1620" t="s">
        <v>397</v>
      </c>
      <c r="H254" s="1611" t="s">
        <v>223</v>
      </c>
      <c r="I254" s="1614">
        <v>4.7</v>
      </c>
      <c r="J254" s="1620" t="s">
        <v>412</v>
      </c>
      <c r="K254" s="1611" t="s">
        <v>254</v>
      </c>
      <c r="L254" s="1614">
        <v>3.2</v>
      </c>
      <c r="M254" s="1924">
        <v>10</v>
      </c>
      <c r="N254" s="1611" t="s">
        <v>254</v>
      </c>
      <c r="O254" s="1614">
        <v>2.2999999999999998</v>
      </c>
    </row>
    <row r="255" spans="1:15" ht="20.100000000000001" customHeight="1" x14ac:dyDescent="0.25">
      <c r="A255" s="1621">
        <v>9</v>
      </c>
      <c r="B255" s="1617" t="s">
        <v>249</v>
      </c>
      <c r="C255" s="1617">
        <v>5.3</v>
      </c>
      <c r="D255" s="1613">
        <v>10</v>
      </c>
      <c r="E255" s="1611" t="s">
        <v>254</v>
      </c>
      <c r="F255" s="1614">
        <v>2.4</v>
      </c>
      <c r="G255" s="1620" t="s">
        <v>397</v>
      </c>
      <c r="H255" s="1611" t="s">
        <v>411</v>
      </c>
      <c r="I255" s="1614">
        <v>5.4</v>
      </c>
      <c r="J255" s="1620" t="s">
        <v>412</v>
      </c>
      <c r="K255" s="1611" t="s">
        <v>262</v>
      </c>
      <c r="L255" s="1614">
        <v>3</v>
      </c>
      <c r="M255" s="1924">
        <v>10</v>
      </c>
      <c r="N255" s="1611" t="s">
        <v>262</v>
      </c>
      <c r="O255" s="1614">
        <v>2.2999999999999998</v>
      </c>
    </row>
    <row r="256" spans="1:15" ht="20.100000000000001" customHeight="1" x14ac:dyDescent="0.25">
      <c r="A256" s="1621">
        <v>9</v>
      </c>
      <c r="B256" s="1617" t="s">
        <v>250</v>
      </c>
      <c r="C256" s="1617">
        <v>6.8</v>
      </c>
      <c r="D256" s="1613">
        <v>10</v>
      </c>
      <c r="E256" s="1611" t="s">
        <v>260</v>
      </c>
      <c r="F256" s="1614">
        <v>1.8</v>
      </c>
      <c r="G256" s="1620" t="s">
        <v>412</v>
      </c>
      <c r="H256" s="1611" t="s">
        <v>254</v>
      </c>
      <c r="I256" s="1614">
        <v>2</v>
      </c>
      <c r="J256" s="1620" t="s">
        <v>412</v>
      </c>
      <c r="K256" s="1611" t="s">
        <v>264</v>
      </c>
      <c r="L256" s="1614">
        <v>5.9</v>
      </c>
      <c r="M256" s="1924">
        <v>10</v>
      </c>
      <c r="N256" s="1611" t="s">
        <v>264</v>
      </c>
      <c r="O256" s="1614">
        <v>6.5</v>
      </c>
    </row>
    <row r="257" spans="1:15" ht="20.100000000000001" customHeight="1" x14ac:dyDescent="0.25">
      <c r="A257" s="1621">
        <v>9</v>
      </c>
      <c r="B257" s="1617" t="s">
        <v>251</v>
      </c>
      <c r="C257" s="1617">
        <v>6.4</v>
      </c>
      <c r="D257" s="1613">
        <v>10</v>
      </c>
      <c r="E257" s="1611" t="s">
        <v>261</v>
      </c>
      <c r="F257" s="1614">
        <v>7.5</v>
      </c>
      <c r="G257" s="1620" t="s">
        <v>412</v>
      </c>
      <c r="H257" s="1611" t="s">
        <v>262</v>
      </c>
      <c r="I257" s="1614">
        <v>3.1</v>
      </c>
      <c r="J257" s="1620" t="s">
        <v>412</v>
      </c>
      <c r="K257" s="1611" t="s">
        <v>271</v>
      </c>
      <c r="L257" s="1614">
        <v>6.5</v>
      </c>
      <c r="M257" s="1924">
        <v>10</v>
      </c>
      <c r="N257" s="1611" t="s">
        <v>271</v>
      </c>
      <c r="O257" s="1614">
        <v>6.1</v>
      </c>
    </row>
    <row r="258" spans="1:15" ht="20.100000000000001" customHeight="1" x14ac:dyDescent="0.25">
      <c r="A258" s="1621">
        <v>9</v>
      </c>
      <c r="B258" s="1617" t="s">
        <v>252</v>
      </c>
      <c r="C258" s="1617">
        <v>4.3</v>
      </c>
      <c r="D258" s="1613">
        <v>10</v>
      </c>
      <c r="E258" s="1611" t="s">
        <v>262</v>
      </c>
      <c r="F258" s="1614">
        <v>2.2999999999999998</v>
      </c>
      <c r="G258" s="1620" t="s">
        <v>412</v>
      </c>
      <c r="H258" s="1611" t="s">
        <v>264</v>
      </c>
      <c r="I258" s="1614">
        <v>6.3</v>
      </c>
      <c r="J258" s="1620" t="s">
        <v>412</v>
      </c>
      <c r="K258" s="1611" t="s">
        <v>258</v>
      </c>
      <c r="L258" s="1614">
        <v>7.8</v>
      </c>
      <c r="M258" s="1924">
        <v>10</v>
      </c>
      <c r="N258" s="1611" t="s">
        <v>258</v>
      </c>
      <c r="O258" s="1614">
        <v>7.1</v>
      </c>
    </row>
    <row r="259" spans="1:15" ht="20.100000000000001" customHeight="1" x14ac:dyDescent="0.25">
      <c r="A259" s="2464">
        <v>10</v>
      </c>
      <c r="B259" s="1617" t="s">
        <v>253</v>
      </c>
      <c r="C259" s="1617">
        <v>2.8</v>
      </c>
      <c r="D259" s="1613">
        <v>10</v>
      </c>
      <c r="E259" s="1611" t="s">
        <v>263</v>
      </c>
      <c r="F259" s="1614">
        <v>5.5</v>
      </c>
      <c r="G259" s="1620" t="s">
        <v>412</v>
      </c>
      <c r="H259" s="1611" t="s">
        <v>271</v>
      </c>
      <c r="I259" s="1614">
        <v>7</v>
      </c>
      <c r="J259" s="1620" t="s">
        <v>412</v>
      </c>
      <c r="K259" s="1611" t="s">
        <v>259</v>
      </c>
      <c r="L259" s="1614">
        <v>7.6</v>
      </c>
      <c r="M259" s="1924">
        <v>10</v>
      </c>
      <c r="N259" s="1611" t="s">
        <v>259</v>
      </c>
      <c r="O259" s="1614">
        <v>7.2</v>
      </c>
    </row>
    <row r="260" spans="1:15" ht="20.100000000000001" customHeight="1" x14ac:dyDescent="0.25">
      <c r="A260" s="2464"/>
      <c r="B260" s="1617" t="s">
        <v>254</v>
      </c>
      <c r="C260" s="1617">
        <v>3.7</v>
      </c>
      <c r="D260" s="1613">
        <v>10</v>
      </c>
      <c r="E260" s="1611" t="s">
        <v>264</v>
      </c>
      <c r="F260" s="1614">
        <v>6</v>
      </c>
      <c r="G260" s="1620" t="s">
        <v>412</v>
      </c>
      <c r="H260" s="1611" t="s">
        <v>258</v>
      </c>
      <c r="I260" s="1614">
        <v>7.7</v>
      </c>
      <c r="J260" s="1620" t="s">
        <v>412</v>
      </c>
      <c r="K260" s="1611" t="s">
        <v>272</v>
      </c>
      <c r="L260" s="1614">
        <v>6.1</v>
      </c>
      <c r="M260" s="1924">
        <v>10</v>
      </c>
      <c r="N260" s="1611" t="s">
        <v>272</v>
      </c>
      <c r="O260" s="1614">
        <v>5</v>
      </c>
    </row>
    <row r="261" spans="1:15" ht="20.100000000000001" customHeight="1" x14ac:dyDescent="0.25">
      <c r="A261" s="2464"/>
      <c r="B261" s="1617" t="s">
        <v>255</v>
      </c>
      <c r="C261" s="1617">
        <v>5.6</v>
      </c>
      <c r="D261" s="1613">
        <v>10</v>
      </c>
      <c r="E261" s="1611" t="s">
        <v>271</v>
      </c>
      <c r="F261" s="1614">
        <v>6.2</v>
      </c>
      <c r="G261" s="1620" t="s">
        <v>412</v>
      </c>
      <c r="H261" s="1611" t="s">
        <v>259</v>
      </c>
      <c r="I261" s="1614">
        <v>8</v>
      </c>
      <c r="J261" s="1620" t="s">
        <v>412</v>
      </c>
      <c r="K261" s="1611" t="s">
        <v>387</v>
      </c>
      <c r="L261" s="1614">
        <v>6.9</v>
      </c>
      <c r="M261" s="1924">
        <v>10</v>
      </c>
      <c r="N261" s="1611" t="s">
        <v>387</v>
      </c>
      <c r="O261" s="1614">
        <v>6.7</v>
      </c>
    </row>
    <row r="262" spans="1:15" ht="20.100000000000001" customHeight="1" x14ac:dyDescent="0.25">
      <c r="A262" s="2464"/>
      <c r="B262" s="1617" t="s">
        <v>256</v>
      </c>
      <c r="C262" s="1617">
        <v>6.7</v>
      </c>
      <c r="D262" s="1613">
        <v>10</v>
      </c>
      <c r="E262" s="1611" t="s">
        <v>258</v>
      </c>
      <c r="F262" s="1614">
        <v>7</v>
      </c>
      <c r="G262" s="1620" t="s">
        <v>412</v>
      </c>
      <c r="H262" s="1611" t="s">
        <v>272</v>
      </c>
      <c r="I262" s="1614">
        <v>5.0999999999999996</v>
      </c>
      <c r="J262" s="1620" t="s">
        <v>412</v>
      </c>
      <c r="K262" s="1611" t="s">
        <v>266</v>
      </c>
      <c r="L262" s="1614">
        <v>5.8</v>
      </c>
      <c r="M262" s="1924">
        <v>10</v>
      </c>
      <c r="N262" s="1611" t="s">
        <v>266</v>
      </c>
      <c r="O262" s="1614">
        <v>3.3</v>
      </c>
    </row>
    <row r="263" spans="1:15" ht="20.100000000000001" customHeight="1" x14ac:dyDescent="0.25">
      <c r="A263" s="2464"/>
      <c r="B263" s="1617" t="s">
        <v>257</v>
      </c>
      <c r="C263" s="1617">
        <v>0.4</v>
      </c>
      <c r="D263" s="1613">
        <v>10</v>
      </c>
      <c r="E263" s="1611" t="s">
        <v>259</v>
      </c>
      <c r="F263" s="1614">
        <v>7.5</v>
      </c>
      <c r="G263" s="1620" t="s">
        <v>412</v>
      </c>
      <c r="H263" s="1611" t="s">
        <v>387</v>
      </c>
      <c r="I263" s="1614">
        <v>7</v>
      </c>
      <c r="J263" s="1620" t="s">
        <v>412</v>
      </c>
      <c r="K263" s="1611" t="s">
        <v>267</v>
      </c>
      <c r="L263" s="1614">
        <v>2.2999999999999998</v>
      </c>
      <c r="M263" s="1924">
        <v>10</v>
      </c>
      <c r="N263" s="1611" t="s">
        <v>267</v>
      </c>
      <c r="O263" s="1614">
        <v>1.2</v>
      </c>
    </row>
    <row r="264" spans="1:15" ht="20.100000000000001" customHeight="1" x14ac:dyDescent="0.25">
      <c r="A264" s="2464"/>
      <c r="B264" s="1617" t="s">
        <v>258</v>
      </c>
      <c r="C264" s="1617">
        <v>7.3</v>
      </c>
      <c r="D264" s="1613">
        <v>10</v>
      </c>
      <c r="E264" s="1611" t="s">
        <v>272</v>
      </c>
      <c r="F264" s="1614">
        <v>5</v>
      </c>
      <c r="G264" s="1620" t="s">
        <v>412</v>
      </c>
      <c r="H264" s="1611" t="s">
        <v>266</v>
      </c>
      <c r="I264" s="1614">
        <v>5.2</v>
      </c>
      <c r="J264" s="1620" t="s">
        <v>412</v>
      </c>
      <c r="K264" s="1611" t="s">
        <v>268</v>
      </c>
      <c r="L264" s="1614">
        <v>5.4</v>
      </c>
      <c r="M264" s="1924">
        <v>10</v>
      </c>
      <c r="N264" s="1611" t="s">
        <v>268</v>
      </c>
      <c r="O264" s="1614">
        <v>5.3</v>
      </c>
    </row>
    <row r="265" spans="1:15" ht="20.100000000000001" customHeight="1" x14ac:dyDescent="0.25">
      <c r="A265" s="2464"/>
      <c r="B265" s="1617" t="s">
        <v>259</v>
      </c>
      <c r="C265" s="1617">
        <v>7.7</v>
      </c>
      <c r="D265" s="1613">
        <v>10</v>
      </c>
      <c r="E265" s="1611" t="s">
        <v>387</v>
      </c>
      <c r="F265" s="1614">
        <v>7</v>
      </c>
      <c r="G265" s="1620" t="s">
        <v>412</v>
      </c>
      <c r="H265" s="1611" t="s">
        <v>267</v>
      </c>
      <c r="I265" s="1614">
        <v>2.5</v>
      </c>
      <c r="J265" s="1620" t="s">
        <v>412</v>
      </c>
      <c r="K265" s="1611" t="s">
        <v>269</v>
      </c>
      <c r="L265" s="1614">
        <v>4.5999999999999996</v>
      </c>
      <c r="M265" s="1924">
        <v>10</v>
      </c>
      <c r="N265" s="1611" t="s">
        <v>269</v>
      </c>
      <c r="O265" s="1614">
        <v>4</v>
      </c>
    </row>
    <row r="266" spans="1:15" ht="20.100000000000001" customHeight="1" x14ac:dyDescent="0.25">
      <c r="A266" s="2464"/>
      <c r="B266" s="1617" t="s">
        <v>260</v>
      </c>
      <c r="C266" s="1617">
        <v>3</v>
      </c>
      <c r="D266" s="1613">
        <v>10</v>
      </c>
      <c r="E266" s="1611" t="s">
        <v>266</v>
      </c>
      <c r="F266" s="1614">
        <v>4.9000000000000004</v>
      </c>
      <c r="G266" s="1620" t="s">
        <v>412</v>
      </c>
      <c r="H266" s="1611" t="s">
        <v>268</v>
      </c>
      <c r="I266" s="1614">
        <v>5.9</v>
      </c>
      <c r="J266" s="1620" t="s">
        <v>412</v>
      </c>
      <c r="K266" s="1611" t="s">
        <v>270</v>
      </c>
      <c r="L266" s="1614">
        <v>5.9</v>
      </c>
      <c r="M266" s="1924">
        <v>10</v>
      </c>
      <c r="N266" s="1611" t="s">
        <v>270</v>
      </c>
      <c r="O266" s="1614">
        <v>6</v>
      </c>
    </row>
    <row r="267" spans="1:15" ht="20.100000000000001" customHeight="1" x14ac:dyDescent="0.25">
      <c r="A267" s="2464"/>
      <c r="B267" s="1617" t="s">
        <v>261</v>
      </c>
      <c r="C267" s="1617">
        <v>7.6</v>
      </c>
      <c r="D267" s="1613">
        <v>10</v>
      </c>
      <c r="E267" s="1611" t="s">
        <v>267</v>
      </c>
      <c r="F267" s="1614">
        <v>2.5</v>
      </c>
      <c r="G267" s="1620" t="s">
        <v>412</v>
      </c>
      <c r="H267" s="1611" t="s">
        <v>269</v>
      </c>
      <c r="I267" s="1614">
        <v>5</v>
      </c>
      <c r="J267" s="1620" t="s">
        <v>412</v>
      </c>
      <c r="K267" s="1611" t="s">
        <v>273</v>
      </c>
      <c r="L267" s="1614">
        <v>3.8</v>
      </c>
      <c r="M267" s="1924">
        <v>10</v>
      </c>
      <c r="N267" s="1611" t="s">
        <v>273</v>
      </c>
      <c r="O267" s="1614">
        <v>2.7</v>
      </c>
    </row>
    <row r="268" spans="1:15" ht="20.100000000000001" customHeight="1" x14ac:dyDescent="0.25">
      <c r="A268" s="2464"/>
      <c r="B268" s="1617" t="s">
        <v>262</v>
      </c>
      <c r="C268" s="1617">
        <v>1.4</v>
      </c>
      <c r="D268" s="1613">
        <v>10</v>
      </c>
      <c r="E268" s="1611" t="s">
        <v>268</v>
      </c>
      <c r="F268" s="1614">
        <v>6.4</v>
      </c>
      <c r="G268" s="1620" t="s">
        <v>412</v>
      </c>
      <c r="H268" s="1611" t="s">
        <v>270</v>
      </c>
      <c r="I268" s="1614">
        <v>5.4</v>
      </c>
      <c r="J268" s="1620" t="s">
        <v>412</v>
      </c>
      <c r="K268" s="1611" t="s">
        <v>255</v>
      </c>
      <c r="L268" s="1614">
        <v>6.7</v>
      </c>
      <c r="M268" s="1924">
        <v>10</v>
      </c>
      <c r="N268" s="1611" t="s">
        <v>255</v>
      </c>
      <c r="O268" s="1614">
        <v>6.3</v>
      </c>
    </row>
    <row r="269" spans="1:15" ht="20.100000000000001" customHeight="1" x14ac:dyDescent="0.25">
      <c r="A269" s="2464"/>
      <c r="B269" s="1617" t="s">
        <v>263</v>
      </c>
      <c r="C269" s="1617">
        <v>4.0999999999999996</v>
      </c>
      <c r="D269" s="1613">
        <v>10</v>
      </c>
      <c r="E269" s="1611" t="s">
        <v>269</v>
      </c>
      <c r="F269" s="1614">
        <v>4.5999999999999996</v>
      </c>
      <c r="G269" s="1620" t="s">
        <v>412</v>
      </c>
      <c r="H269" s="1611" t="s">
        <v>273</v>
      </c>
      <c r="I269" s="1614">
        <v>3.3</v>
      </c>
      <c r="J269" s="1620" t="s">
        <v>412</v>
      </c>
      <c r="K269" s="1611" t="s">
        <v>256</v>
      </c>
      <c r="L269" s="1614">
        <v>6.7</v>
      </c>
      <c r="M269" s="1924">
        <v>10</v>
      </c>
      <c r="N269" s="1611" t="s">
        <v>256</v>
      </c>
      <c r="O269" s="1614">
        <v>7.2</v>
      </c>
    </row>
    <row r="270" spans="1:15" ht="20.100000000000001" customHeight="1" x14ac:dyDescent="0.25">
      <c r="A270" s="2464"/>
      <c r="B270" s="1617" t="s">
        <v>264</v>
      </c>
      <c r="C270" s="1617">
        <v>6.2</v>
      </c>
      <c r="D270" s="1613">
        <v>10</v>
      </c>
      <c r="E270" s="1611" t="s">
        <v>270</v>
      </c>
      <c r="F270" s="1614">
        <v>7.3</v>
      </c>
      <c r="G270" s="1620" t="s">
        <v>412</v>
      </c>
      <c r="H270" s="1611" t="s">
        <v>255</v>
      </c>
      <c r="I270" s="1614">
        <v>8.9</v>
      </c>
      <c r="J270" s="1620" t="s">
        <v>412</v>
      </c>
      <c r="K270" s="1611" t="s">
        <v>253</v>
      </c>
      <c r="L270" s="1614">
        <v>3.7</v>
      </c>
      <c r="M270" s="1924">
        <v>10</v>
      </c>
      <c r="N270" s="1611" t="s">
        <v>253</v>
      </c>
      <c r="O270" s="1614">
        <v>3.7</v>
      </c>
    </row>
    <row r="271" spans="1:15" ht="20.100000000000001" customHeight="1" x14ac:dyDescent="0.25">
      <c r="A271" s="2464"/>
      <c r="B271" s="1617" t="s">
        <v>265</v>
      </c>
      <c r="C271" s="1617">
        <v>7.2</v>
      </c>
      <c r="D271" s="1613">
        <v>10</v>
      </c>
      <c r="E271" s="1611" t="s">
        <v>273</v>
      </c>
      <c r="F271" s="1614">
        <v>2.7</v>
      </c>
      <c r="G271" s="1620" t="s">
        <v>412</v>
      </c>
      <c r="H271" s="1611" t="s">
        <v>256</v>
      </c>
      <c r="I271" s="1614">
        <v>8.1999999999999993</v>
      </c>
      <c r="J271" s="1620" t="s">
        <v>412</v>
      </c>
      <c r="K271" s="1611" t="s">
        <v>274</v>
      </c>
      <c r="L271" s="1614">
        <v>6.4</v>
      </c>
      <c r="M271" s="1924">
        <v>10</v>
      </c>
      <c r="N271" s="1611" t="s">
        <v>274</v>
      </c>
      <c r="O271" s="1614">
        <v>6</v>
      </c>
    </row>
    <row r="272" spans="1:15" ht="20.100000000000001" customHeight="1" x14ac:dyDescent="0.25">
      <c r="A272" s="2464"/>
      <c r="B272" s="1617" t="s">
        <v>266</v>
      </c>
      <c r="C272" s="1617">
        <v>5</v>
      </c>
      <c r="D272" s="1613">
        <v>10</v>
      </c>
      <c r="E272" s="1611" t="s">
        <v>255</v>
      </c>
      <c r="F272" s="1614">
        <v>5.9</v>
      </c>
      <c r="G272" s="1620" t="s">
        <v>412</v>
      </c>
      <c r="H272" s="1611" t="s">
        <v>253</v>
      </c>
      <c r="I272" s="1614">
        <v>2.9</v>
      </c>
      <c r="J272" s="1620" t="s">
        <v>412</v>
      </c>
      <c r="K272" s="1611" t="s">
        <v>275</v>
      </c>
      <c r="L272" s="1614">
        <v>2.4</v>
      </c>
      <c r="M272" s="1924">
        <v>10</v>
      </c>
      <c r="N272" s="1611" t="s">
        <v>275</v>
      </c>
      <c r="O272" s="1614">
        <v>2.2000000000000002</v>
      </c>
    </row>
    <row r="273" spans="1:15" ht="20.100000000000001" customHeight="1" x14ac:dyDescent="0.25">
      <c r="A273" s="2464"/>
      <c r="B273" s="1617" t="s">
        <v>267</v>
      </c>
      <c r="C273" s="1617">
        <v>1.3</v>
      </c>
      <c r="D273" s="1613">
        <v>10</v>
      </c>
      <c r="E273" s="1611" t="s">
        <v>256</v>
      </c>
      <c r="F273" s="1614">
        <v>6.4</v>
      </c>
      <c r="G273" s="1620" t="s">
        <v>412</v>
      </c>
      <c r="H273" s="1611" t="s">
        <v>274</v>
      </c>
      <c r="I273" s="1614">
        <v>6.9</v>
      </c>
      <c r="J273" s="1620" t="s">
        <v>412</v>
      </c>
      <c r="K273" s="1611" t="s">
        <v>276</v>
      </c>
      <c r="L273" s="1614">
        <v>3</v>
      </c>
      <c r="M273" s="1924">
        <v>10</v>
      </c>
      <c r="N273" s="1611" t="s">
        <v>276</v>
      </c>
      <c r="O273" s="1614">
        <v>2.2999999999999998</v>
      </c>
    </row>
    <row r="274" spans="1:15" ht="20.100000000000001" customHeight="1" x14ac:dyDescent="0.25">
      <c r="A274" s="2464"/>
      <c r="B274" s="1617" t="s">
        <v>268</v>
      </c>
      <c r="C274" s="1617">
        <v>6.2</v>
      </c>
      <c r="D274" s="1613">
        <v>10</v>
      </c>
      <c r="E274" s="1611" t="s">
        <v>253</v>
      </c>
      <c r="F274" s="1614">
        <v>2.1</v>
      </c>
      <c r="G274" s="1620" t="s">
        <v>412</v>
      </c>
      <c r="H274" s="1611" t="s">
        <v>275</v>
      </c>
      <c r="I274" s="1614">
        <v>1.9</v>
      </c>
      <c r="J274" s="1620" t="s">
        <v>412</v>
      </c>
      <c r="K274" s="1611" t="s">
        <v>257</v>
      </c>
      <c r="L274" s="1614">
        <v>1.9</v>
      </c>
      <c r="M274" s="1924">
        <v>10</v>
      </c>
      <c r="N274" s="1611" t="s">
        <v>257</v>
      </c>
      <c r="O274" s="1614">
        <v>3.1</v>
      </c>
    </row>
    <row r="275" spans="1:15" ht="20.100000000000001" customHeight="1" x14ac:dyDescent="0.25">
      <c r="A275" s="2464"/>
      <c r="B275" s="1617" t="s">
        <v>269</v>
      </c>
      <c r="C275" s="1617">
        <v>4</v>
      </c>
      <c r="D275" s="1613">
        <v>10</v>
      </c>
      <c r="E275" s="1611" t="s">
        <v>274</v>
      </c>
      <c r="F275" s="1614">
        <v>7</v>
      </c>
      <c r="G275" s="1620" t="s">
        <v>412</v>
      </c>
      <c r="H275" s="1611" t="s">
        <v>276</v>
      </c>
      <c r="I275" s="1614">
        <v>4.0999999999999996</v>
      </c>
      <c r="J275" s="1620" t="s">
        <v>413</v>
      </c>
      <c r="K275" s="1611" t="s">
        <v>278</v>
      </c>
      <c r="L275" s="1614">
        <v>6.5</v>
      </c>
      <c r="M275" s="1924">
        <v>11</v>
      </c>
      <c r="N275" s="1611" t="s">
        <v>278</v>
      </c>
      <c r="O275" s="1614" t="s">
        <v>439</v>
      </c>
    </row>
    <row r="276" spans="1:15" ht="20.100000000000001" customHeight="1" x14ac:dyDescent="0.25">
      <c r="A276" s="2464"/>
      <c r="B276" s="1617" t="s">
        <v>270</v>
      </c>
      <c r="C276" s="1617">
        <v>5.6</v>
      </c>
      <c r="D276" s="1613">
        <v>10</v>
      </c>
      <c r="E276" s="1611" t="s">
        <v>275</v>
      </c>
      <c r="F276" s="1614">
        <v>1.7</v>
      </c>
      <c r="G276" s="1620" t="s">
        <v>412</v>
      </c>
      <c r="H276" s="1611" t="s">
        <v>257</v>
      </c>
      <c r="I276" s="1614">
        <v>2.5</v>
      </c>
      <c r="J276" s="1620" t="s">
        <v>413</v>
      </c>
      <c r="K276" s="1611" t="s">
        <v>388</v>
      </c>
      <c r="L276" s="1614">
        <v>6</v>
      </c>
      <c r="M276" s="1924">
        <v>11</v>
      </c>
      <c r="N276" s="1611" t="s">
        <v>388</v>
      </c>
      <c r="O276" s="1614" t="s">
        <v>439</v>
      </c>
    </row>
    <row r="277" spans="1:15" ht="20.100000000000001" customHeight="1" x14ac:dyDescent="0.25">
      <c r="A277" s="2464"/>
      <c r="B277" s="1617" t="s">
        <v>271</v>
      </c>
      <c r="C277" s="1617">
        <v>6.6</v>
      </c>
      <c r="D277" s="1613">
        <v>10</v>
      </c>
      <c r="E277" s="1611" t="s">
        <v>276</v>
      </c>
      <c r="F277" s="1614">
        <v>2.2000000000000002</v>
      </c>
      <c r="G277" s="1620" t="s">
        <v>413</v>
      </c>
      <c r="H277" s="1611" t="s">
        <v>278</v>
      </c>
      <c r="I277" s="1614">
        <v>7.1</v>
      </c>
      <c r="J277" s="1620" t="s">
        <v>413</v>
      </c>
      <c r="K277" s="1611" t="s">
        <v>280</v>
      </c>
      <c r="L277" s="1614">
        <v>5.6</v>
      </c>
      <c r="M277" s="1924">
        <v>11</v>
      </c>
      <c r="N277" s="1611" t="s">
        <v>280</v>
      </c>
      <c r="O277" s="1614">
        <v>6.2</v>
      </c>
    </row>
    <row r="278" spans="1:15" ht="20.100000000000001" customHeight="1" x14ac:dyDescent="0.25">
      <c r="A278" s="2464"/>
      <c r="B278" s="1617" t="s">
        <v>272</v>
      </c>
      <c r="C278" s="1617">
        <v>5.7</v>
      </c>
      <c r="D278" s="1613">
        <v>10</v>
      </c>
      <c r="E278" s="1611" t="s">
        <v>257</v>
      </c>
      <c r="F278" s="1614">
        <v>1.3</v>
      </c>
      <c r="G278" s="1620" t="s">
        <v>413</v>
      </c>
      <c r="H278" s="1611" t="s">
        <v>388</v>
      </c>
      <c r="I278" s="1614">
        <v>6.3</v>
      </c>
      <c r="J278" s="1620" t="s">
        <v>413</v>
      </c>
      <c r="K278" s="1611" t="s">
        <v>282</v>
      </c>
      <c r="L278" s="1614">
        <v>6.6</v>
      </c>
      <c r="M278" s="1924">
        <v>11</v>
      </c>
      <c r="N278" s="1611" t="s">
        <v>282</v>
      </c>
      <c r="O278" s="1614">
        <v>6.7</v>
      </c>
    </row>
    <row r="279" spans="1:15" ht="20.100000000000001" customHeight="1" x14ac:dyDescent="0.25">
      <c r="A279" s="2464"/>
      <c r="B279" s="1617" t="s">
        <v>273</v>
      </c>
      <c r="C279" s="1617">
        <v>2.8</v>
      </c>
      <c r="D279" s="1613">
        <v>11</v>
      </c>
      <c r="E279" s="1611" t="s">
        <v>278</v>
      </c>
      <c r="F279" s="1614">
        <v>8.8000000000000007</v>
      </c>
      <c r="G279" s="1620" t="s">
        <v>413</v>
      </c>
      <c r="H279" s="1611" t="s">
        <v>280</v>
      </c>
      <c r="I279" s="1614">
        <v>7.1</v>
      </c>
      <c r="J279" s="1620" t="s">
        <v>413</v>
      </c>
      <c r="K279" s="1611" t="s">
        <v>283</v>
      </c>
      <c r="L279" s="1614">
        <v>5.9</v>
      </c>
      <c r="M279" s="1924">
        <v>11</v>
      </c>
      <c r="N279" s="1611" t="s">
        <v>283</v>
      </c>
      <c r="O279" s="1614">
        <v>6.3</v>
      </c>
    </row>
    <row r="280" spans="1:15" ht="20.100000000000001" customHeight="1" x14ac:dyDescent="0.25">
      <c r="A280" s="2464"/>
      <c r="B280" s="1617" t="s">
        <v>274</v>
      </c>
      <c r="C280" s="1617">
        <v>6.2</v>
      </c>
      <c r="D280" s="1613">
        <v>11</v>
      </c>
      <c r="E280" s="1611" t="s">
        <v>388</v>
      </c>
      <c r="F280" s="1614">
        <v>6.9</v>
      </c>
      <c r="G280" s="1620" t="s">
        <v>413</v>
      </c>
      <c r="H280" s="1611" t="s">
        <v>282</v>
      </c>
      <c r="I280" s="1614">
        <v>7.2</v>
      </c>
      <c r="J280" s="1620" t="s">
        <v>413</v>
      </c>
      <c r="K280" s="1611" t="s">
        <v>277</v>
      </c>
      <c r="L280" s="1614">
        <v>6.3</v>
      </c>
      <c r="M280" s="1924">
        <v>11</v>
      </c>
      <c r="N280" s="1611" t="s">
        <v>277</v>
      </c>
      <c r="O280" s="1614" t="s">
        <v>439</v>
      </c>
    </row>
    <row r="281" spans="1:15" ht="20.100000000000001" customHeight="1" x14ac:dyDescent="0.25">
      <c r="A281" s="2464"/>
      <c r="B281" s="1617" t="s">
        <v>275</v>
      </c>
      <c r="C281" s="1617">
        <v>2.8</v>
      </c>
      <c r="D281" s="1613">
        <v>11</v>
      </c>
      <c r="E281" s="1611" t="s">
        <v>280</v>
      </c>
      <c r="F281" s="1614">
        <v>7.8</v>
      </c>
      <c r="G281" s="1620" t="s">
        <v>413</v>
      </c>
      <c r="H281" s="1611" t="s">
        <v>283</v>
      </c>
      <c r="I281" s="1614">
        <v>6.9</v>
      </c>
      <c r="J281" s="1620" t="s">
        <v>413</v>
      </c>
      <c r="K281" s="1611" t="s">
        <v>284</v>
      </c>
      <c r="L281" s="1614">
        <v>8.6</v>
      </c>
      <c r="M281" s="1924">
        <v>11</v>
      </c>
      <c r="N281" s="1611" t="s">
        <v>284</v>
      </c>
      <c r="O281" s="1614">
        <v>8.1999999999999993</v>
      </c>
    </row>
    <row r="282" spans="1:15" ht="20.100000000000001" customHeight="1" x14ac:dyDescent="0.25">
      <c r="A282" s="2464"/>
      <c r="B282" s="1617" t="s">
        <v>276</v>
      </c>
      <c r="C282" s="1617">
        <v>2.6</v>
      </c>
      <c r="D282" s="1613">
        <v>11</v>
      </c>
      <c r="E282" s="1611" t="s">
        <v>282</v>
      </c>
      <c r="F282" s="1614">
        <v>8</v>
      </c>
      <c r="G282" s="1620" t="s">
        <v>413</v>
      </c>
      <c r="H282" s="1611" t="s">
        <v>277</v>
      </c>
      <c r="I282" s="1614">
        <v>4.8</v>
      </c>
      <c r="J282" s="1620" t="s">
        <v>413</v>
      </c>
      <c r="K282" s="1611" t="s">
        <v>285</v>
      </c>
      <c r="L282" s="1614">
        <v>7.1</v>
      </c>
      <c r="M282" s="1924">
        <v>11</v>
      </c>
      <c r="N282" s="1611" t="s">
        <v>285</v>
      </c>
      <c r="O282" s="1614">
        <v>6.1</v>
      </c>
    </row>
    <row r="283" spans="1:15" ht="20.100000000000001" customHeight="1" x14ac:dyDescent="0.25">
      <c r="A283" s="2464">
        <v>11</v>
      </c>
      <c r="B283" s="1617" t="s">
        <v>277</v>
      </c>
      <c r="C283" s="1617">
        <v>7.7</v>
      </c>
      <c r="D283" s="1613">
        <v>11</v>
      </c>
      <c r="E283" s="1611" t="s">
        <v>283</v>
      </c>
      <c r="F283" s="1614">
        <v>7.9</v>
      </c>
      <c r="G283" s="1620" t="s">
        <v>413</v>
      </c>
      <c r="H283" s="1611" t="s">
        <v>284</v>
      </c>
      <c r="I283" s="1614">
        <v>8.3000000000000007</v>
      </c>
      <c r="J283" s="1620" t="s">
        <v>413</v>
      </c>
      <c r="K283" s="1611" t="s">
        <v>286</v>
      </c>
      <c r="L283" s="1614">
        <v>5.9</v>
      </c>
      <c r="M283" s="1924">
        <v>11</v>
      </c>
      <c r="N283" s="1611" t="s">
        <v>286</v>
      </c>
      <c r="O283" s="1614">
        <v>5.5</v>
      </c>
    </row>
    <row r="284" spans="1:15" ht="20.100000000000001" customHeight="1" x14ac:dyDescent="0.25">
      <c r="A284" s="2464"/>
      <c r="B284" s="1617" t="s">
        <v>278</v>
      </c>
      <c r="C284" s="1617">
        <v>10</v>
      </c>
      <c r="D284" s="1613">
        <v>11</v>
      </c>
      <c r="E284" s="1611" t="s">
        <v>277</v>
      </c>
      <c r="F284" s="1614">
        <v>6</v>
      </c>
      <c r="G284" s="1620" t="s">
        <v>413</v>
      </c>
      <c r="H284" s="1611" t="s">
        <v>285</v>
      </c>
      <c r="I284" s="1614">
        <v>5.6</v>
      </c>
      <c r="J284" s="1620" t="s">
        <v>413</v>
      </c>
      <c r="K284" s="1611" t="s">
        <v>287</v>
      </c>
      <c r="L284" s="1614">
        <v>5.7</v>
      </c>
      <c r="M284" s="1924">
        <v>11</v>
      </c>
      <c r="N284" s="1611" t="s">
        <v>287</v>
      </c>
      <c r="O284" s="1614" t="s">
        <v>439</v>
      </c>
    </row>
    <row r="285" spans="1:15" ht="20.100000000000001" customHeight="1" x14ac:dyDescent="0.25">
      <c r="A285" s="2464"/>
      <c r="B285" s="1617" t="s">
        <v>279</v>
      </c>
      <c r="C285" s="1617">
        <v>9.3000000000000007</v>
      </c>
      <c r="D285" s="1613">
        <v>11</v>
      </c>
      <c r="E285" s="1611" t="s">
        <v>284</v>
      </c>
      <c r="F285" s="1614">
        <v>8.6</v>
      </c>
      <c r="G285" s="1620" t="s">
        <v>413</v>
      </c>
      <c r="H285" s="1611" t="s">
        <v>286</v>
      </c>
      <c r="I285" s="1614">
        <v>4.9000000000000004</v>
      </c>
      <c r="J285" s="1620" t="s">
        <v>414</v>
      </c>
      <c r="K285" s="1611" t="s">
        <v>437</v>
      </c>
      <c r="L285" s="1614">
        <v>6</v>
      </c>
      <c r="M285" s="1924">
        <v>12</v>
      </c>
      <c r="N285" s="1611" t="s">
        <v>437</v>
      </c>
      <c r="O285" s="1614">
        <v>5.7</v>
      </c>
    </row>
    <row r="286" spans="1:15" ht="20.100000000000001" customHeight="1" x14ac:dyDescent="0.25">
      <c r="A286" s="2464"/>
      <c r="B286" s="1617" t="s">
        <v>280</v>
      </c>
      <c r="C286" s="1617">
        <v>8.3000000000000007</v>
      </c>
      <c r="D286" s="1613">
        <v>11</v>
      </c>
      <c r="E286" s="1611" t="s">
        <v>285</v>
      </c>
      <c r="F286" s="1614">
        <v>6.7</v>
      </c>
      <c r="G286" s="1620" t="s">
        <v>413</v>
      </c>
      <c r="H286" s="1611" t="s">
        <v>287</v>
      </c>
      <c r="I286" s="1614">
        <v>4.3</v>
      </c>
      <c r="J286" s="1620" t="s">
        <v>414</v>
      </c>
      <c r="K286" s="1611" t="s">
        <v>291</v>
      </c>
      <c r="L286" s="1614">
        <v>6.9</v>
      </c>
      <c r="M286" s="1924">
        <v>12</v>
      </c>
      <c r="N286" s="1611" t="s">
        <v>291</v>
      </c>
      <c r="O286" s="1614">
        <v>6.6</v>
      </c>
    </row>
    <row r="287" spans="1:15" ht="20.100000000000001" customHeight="1" x14ac:dyDescent="0.25">
      <c r="A287" s="2464"/>
      <c r="B287" s="1617" t="s">
        <v>281</v>
      </c>
      <c r="C287" s="1617">
        <v>9.1999999999999993</v>
      </c>
      <c r="D287" s="1613">
        <v>11</v>
      </c>
      <c r="E287" s="1611" t="s">
        <v>286</v>
      </c>
      <c r="F287" s="1614">
        <v>7</v>
      </c>
      <c r="G287" s="1620" t="s">
        <v>414</v>
      </c>
      <c r="H287" s="1611" t="s">
        <v>290</v>
      </c>
      <c r="I287" s="1614">
        <v>6.9</v>
      </c>
      <c r="J287" s="1620" t="s">
        <v>415</v>
      </c>
      <c r="K287" s="1611" t="s">
        <v>294</v>
      </c>
      <c r="L287" s="1614">
        <v>5.7</v>
      </c>
      <c r="M287" s="1924">
        <v>13</v>
      </c>
      <c r="N287" s="1611" t="s">
        <v>294</v>
      </c>
      <c r="O287" s="1614">
        <v>4.9000000000000004</v>
      </c>
    </row>
    <row r="288" spans="1:15" ht="20.100000000000001" customHeight="1" x14ac:dyDescent="0.25">
      <c r="A288" s="2464"/>
      <c r="B288" s="1617" t="s">
        <v>282</v>
      </c>
      <c r="C288" s="1617">
        <v>9.5</v>
      </c>
      <c r="D288" s="1613">
        <v>11</v>
      </c>
      <c r="E288" s="1611" t="s">
        <v>287</v>
      </c>
      <c r="F288" s="1614">
        <v>6.1</v>
      </c>
      <c r="G288" s="1620" t="s">
        <v>414</v>
      </c>
      <c r="H288" s="1611" t="s">
        <v>291</v>
      </c>
      <c r="I288" s="1614">
        <v>6.6</v>
      </c>
      <c r="J288" s="1620" t="s">
        <v>415</v>
      </c>
      <c r="K288" s="1611" t="s">
        <v>295</v>
      </c>
      <c r="L288" s="1614">
        <v>5.6</v>
      </c>
      <c r="M288" s="1924">
        <v>13</v>
      </c>
      <c r="N288" s="1611" t="s">
        <v>295</v>
      </c>
      <c r="O288" s="1614">
        <v>5.4</v>
      </c>
    </row>
    <row r="289" spans="1:15" ht="20.100000000000001" customHeight="1" x14ac:dyDescent="0.25">
      <c r="A289" s="2464"/>
      <c r="B289" s="1617" t="s">
        <v>283</v>
      </c>
      <c r="C289" s="1617">
        <v>8.8000000000000007</v>
      </c>
      <c r="D289" s="1613">
        <v>12</v>
      </c>
      <c r="E289" s="1611" t="s">
        <v>288</v>
      </c>
      <c r="F289" s="1614">
        <v>6.1</v>
      </c>
      <c r="G289" s="1620" t="s">
        <v>415</v>
      </c>
      <c r="H289" s="1611" t="s">
        <v>294</v>
      </c>
      <c r="I289" s="1614">
        <v>5.5</v>
      </c>
      <c r="J289" s="1620" t="s">
        <v>415</v>
      </c>
      <c r="K289" s="1611" t="s">
        <v>296</v>
      </c>
      <c r="L289" s="1614">
        <v>7</v>
      </c>
      <c r="M289" s="1924">
        <v>13</v>
      </c>
      <c r="N289" s="1611" t="s">
        <v>296</v>
      </c>
      <c r="O289" s="1614">
        <v>6.7</v>
      </c>
    </row>
    <row r="290" spans="1:15" ht="20.100000000000001" customHeight="1" x14ac:dyDescent="0.25">
      <c r="A290" s="2464"/>
      <c r="B290" s="1617" t="s">
        <v>284</v>
      </c>
      <c r="C290" s="1617">
        <v>8.6999999999999993</v>
      </c>
      <c r="D290" s="1613">
        <v>12</v>
      </c>
      <c r="E290" s="1611" t="s">
        <v>290</v>
      </c>
      <c r="F290" s="1614">
        <v>7.5</v>
      </c>
      <c r="G290" s="1620" t="s">
        <v>415</v>
      </c>
      <c r="H290" s="1611" t="s">
        <v>295</v>
      </c>
      <c r="I290" s="1614">
        <v>5.5</v>
      </c>
      <c r="J290" s="1620" t="s">
        <v>415</v>
      </c>
      <c r="K290" s="1611" t="s">
        <v>298</v>
      </c>
      <c r="L290" s="1614">
        <v>5.4</v>
      </c>
      <c r="M290" s="1924">
        <v>13</v>
      </c>
      <c r="N290" s="1611" t="s">
        <v>298</v>
      </c>
      <c r="O290" s="1614">
        <v>6.5</v>
      </c>
    </row>
    <row r="291" spans="1:15" ht="20.100000000000001" customHeight="1" x14ac:dyDescent="0.25">
      <c r="A291" s="2464"/>
      <c r="B291" s="1617" t="s">
        <v>285</v>
      </c>
      <c r="C291" s="1617">
        <v>8.6</v>
      </c>
      <c r="D291" s="1613">
        <v>12</v>
      </c>
      <c r="E291" s="1611" t="s">
        <v>291</v>
      </c>
      <c r="F291" s="1614">
        <v>6.8</v>
      </c>
      <c r="G291" s="1620" t="s">
        <v>415</v>
      </c>
      <c r="H291" s="1611" t="s">
        <v>296</v>
      </c>
      <c r="I291" s="1614">
        <v>6.9</v>
      </c>
      <c r="J291" s="1620" t="s">
        <v>415</v>
      </c>
      <c r="K291" s="1611" t="s">
        <v>299</v>
      </c>
      <c r="L291" s="1614">
        <v>5.8</v>
      </c>
      <c r="M291" s="1924">
        <v>13</v>
      </c>
      <c r="N291" s="1611" t="s">
        <v>299</v>
      </c>
      <c r="O291" s="1614" t="s">
        <v>439</v>
      </c>
    </row>
    <row r="292" spans="1:15" ht="20.100000000000001" customHeight="1" x14ac:dyDescent="0.25">
      <c r="A292" s="2464"/>
      <c r="B292" s="1617" t="s">
        <v>286</v>
      </c>
      <c r="C292" s="1617">
        <v>7.4</v>
      </c>
      <c r="D292" s="1613">
        <v>12</v>
      </c>
      <c r="E292" s="1611" t="s">
        <v>289</v>
      </c>
      <c r="F292" s="1614">
        <v>3.2</v>
      </c>
      <c r="G292" s="1620" t="s">
        <v>415</v>
      </c>
      <c r="H292" s="1611" t="s">
        <v>298</v>
      </c>
      <c r="I292" s="1614">
        <v>6.3</v>
      </c>
      <c r="J292" s="1620" t="s">
        <v>415</v>
      </c>
      <c r="K292" s="1611" t="s">
        <v>292</v>
      </c>
      <c r="L292" s="1614">
        <v>3</v>
      </c>
      <c r="M292" s="1924">
        <v>13</v>
      </c>
      <c r="N292" s="1611" t="s">
        <v>292</v>
      </c>
      <c r="O292" s="1614" t="s">
        <v>439</v>
      </c>
    </row>
    <row r="293" spans="1:15" ht="20.100000000000001" customHeight="1" x14ac:dyDescent="0.25">
      <c r="A293" s="2464"/>
      <c r="B293" s="1617" t="s">
        <v>287</v>
      </c>
      <c r="C293" s="1617">
        <v>7.3</v>
      </c>
      <c r="D293" s="1613">
        <v>13</v>
      </c>
      <c r="E293" s="1611" t="s">
        <v>294</v>
      </c>
      <c r="F293" s="1614">
        <v>5.8</v>
      </c>
      <c r="G293" s="1620" t="s">
        <v>415</v>
      </c>
      <c r="H293" s="1611" t="s">
        <v>299</v>
      </c>
      <c r="I293" s="1614">
        <v>6.9</v>
      </c>
      <c r="J293" s="1620" t="s">
        <v>415</v>
      </c>
      <c r="K293" s="1611" t="s">
        <v>301</v>
      </c>
      <c r="L293" s="1614">
        <v>4.5999999999999996</v>
      </c>
      <c r="M293" s="1924">
        <v>13</v>
      </c>
      <c r="N293" s="1611" t="s">
        <v>301</v>
      </c>
      <c r="O293" s="1614">
        <v>5.7</v>
      </c>
    </row>
    <row r="294" spans="1:15" ht="20.100000000000001" customHeight="1" x14ac:dyDescent="0.25">
      <c r="A294" s="2464">
        <v>12</v>
      </c>
      <c r="B294" s="1617" t="s">
        <v>288</v>
      </c>
      <c r="C294" s="1617">
        <v>5.6</v>
      </c>
      <c r="D294" s="1613">
        <v>13</v>
      </c>
      <c r="E294" s="1611" t="s">
        <v>295</v>
      </c>
      <c r="F294" s="1614">
        <v>5.4</v>
      </c>
      <c r="G294" s="1620" t="s">
        <v>415</v>
      </c>
      <c r="H294" s="1611" t="s">
        <v>292</v>
      </c>
      <c r="I294" s="1614">
        <v>5.5</v>
      </c>
      <c r="J294" s="1620" t="s">
        <v>416</v>
      </c>
      <c r="K294" s="1611" t="s">
        <v>304</v>
      </c>
      <c r="L294" s="1614">
        <v>6.8</v>
      </c>
      <c r="M294" s="1924">
        <v>14</v>
      </c>
      <c r="N294" s="1611" t="s">
        <v>304</v>
      </c>
      <c r="O294" s="1614">
        <v>6.6</v>
      </c>
    </row>
    <row r="295" spans="1:15" ht="20.100000000000001" customHeight="1" x14ac:dyDescent="0.25">
      <c r="A295" s="2464"/>
      <c r="B295" s="1617" t="s">
        <v>289</v>
      </c>
      <c r="C295" s="1617">
        <v>3.6</v>
      </c>
      <c r="D295" s="1613">
        <v>13</v>
      </c>
      <c r="E295" s="1611" t="s">
        <v>296</v>
      </c>
      <c r="F295" s="1614">
        <v>6.9</v>
      </c>
      <c r="G295" s="1620" t="s">
        <v>415</v>
      </c>
      <c r="H295" s="1611" t="s">
        <v>301</v>
      </c>
      <c r="I295" s="1614">
        <v>3.7</v>
      </c>
      <c r="J295" s="1620" t="s">
        <v>416</v>
      </c>
      <c r="K295" s="1611" t="s">
        <v>305</v>
      </c>
      <c r="L295" s="1614">
        <v>6.9</v>
      </c>
      <c r="M295" s="1924">
        <v>14</v>
      </c>
      <c r="N295" s="1611" t="s">
        <v>305</v>
      </c>
      <c r="O295" s="1614">
        <v>6.7</v>
      </c>
    </row>
    <row r="296" spans="1:15" ht="20.100000000000001" customHeight="1" x14ac:dyDescent="0.25">
      <c r="A296" s="2464"/>
      <c r="B296" s="1617" t="s">
        <v>290</v>
      </c>
      <c r="C296" s="1617">
        <v>6.8</v>
      </c>
      <c r="D296" s="1613">
        <v>13</v>
      </c>
      <c r="E296" s="1611" t="s">
        <v>297</v>
      </c>
      <c r="F296" s="1614">
        <v>7.4</v>
      </c>
      <c r="G296" s="1620" t="s">
        <v>416</v>
      </c>
      <c r="H296" s="1611" t="s">
        <v>304</v>
      </c>
      <c r="I296" s="1614">
        <v>5.9</v>
      </c>
      <c r="J296" s="1620" t="s">
        <v>416</v>
      </c>
      <c r="K296" s="1611" t="s">
        <v>306</v>
      </c>
      <c r="L296" s="1614">
        <v>7.4</v>
      </c>
      <c r="M296" s="1924">
        <v>14</v>
      </c>
      <c r="N296" s="1611" t="s">
        <v>306</v>
      </c>
      <c r="O296" s="1614">
        <v>7.1</v>
      </c>
    </row>
    <row r="297" spans="1:15" ht="20.100000000000001" customHeight="1" x14ac:dyDescent="0.25">
      <c r="A297" s="2464"/>
      <c r="B297" s="1617" t="s">
        <v>291</v>
      </c>
      <c r="C297" s="1617">
        <v>6.8</v>
      </c>
      <c r="D297" s="1613">
        <v>13</v>
      </c>
      <c r="E297" s="1611" t="s">
        <v>298</v>
      </c>
      <c r="F297" s="1614">
        <v>6.7</v>
      </c>
      <c r="G297" s="1620" t="s">
        <v>416</v>
      </c>
      <c r="H297" s="1611" t="s">
        <v>305</v>
      </c>
      <c r="I297" s="1614">
        <v>6.9</v>
      </c>
      <c r="J297" s="1620" t="s">
        <v>416</v>
      </c>
      <c r="K297" s="1611" t="s">
        <v>302</v>
      </c>
      <c r="L297" s="1614">
        <v>7.4</v>
      </c>
      <c r="M297" s="1924">
        <v>14</v>
      </c>
      <c r="N297" s="1611" t="s">
        <v>302</v>
      </c>
      <c r="O297" s="1614">
        <v>7.3</v>
      </c>
    </row>
    <row r="298" spans="1:15" ht="20.100000000000001" customHeight="1" x14ac:dyDescent="0.25">
      <c r="A298" s="2464"/>
      <c r="B298" s="1617" t="s">
        <v>292</v>
      </c>
      <c r="C298" s="1617">
        <v>3.8</v>
      </c>
      <c r="D298" s="1613">
        <v>13</v>
      </c>
      <c r="E298" s="1611" t="s">
        <v>299</v>
      </c>
      <c r="F298" s="1614">
        <v>6.9</v>
      </c>
      <c r="G298" s="1620" t="s">
        <v>416</v>
      </c>
      <c r="H298" s="1611" t="s">
        <v>306</v>
      </c>
      <c r="I298" s="1614">
        <v>7.6</v>
      </c>
      <c r="J298" s="1620" t="s">
        <v>416</v>
      </c>
      <c r="K298" s="1611" t="s">
        <v>303</v>
      </c>
      <c r="L298" s="1614">
        <v>4.8</v>
      </c>
      <c r="M298" s="1924">
        <v>14</v>
      </c>
      <c r="N298" s="1611" t="s">
        <v>303</v>
      </c>
      <c r="O298" s="1614">
        <v>4.0999999999999996</v>
      </c>
    </row>
    <row r="299" spans="1:15" ht="20.100000000000001" customHeight="1" x14ac:dyDescent="0.25">
      <c r="A299" s="2464"/>
      <c r="B299" s="1617" t="s">
        <v>293</v>
      </c>
      <c r="C299" s="1617">
        <v>4.5999999999999996</v>
      </c>
      <c r="D299" s="1613">
        <v>13</v>
      </c>
      <c r="E299" s="1611" t="s">
        <v>292</v>
      </c>
      <c r="F299" s="1614">
        <v>4.7</v>
      </c>
      <c r="G299" s="1620" t="s">
        <v>416</v>
      </c>
      <c r="H299" s="1611" t="s">
        <v>302</v>
      </c>
      <c r="I299" s="1614">
        <v>7.4</v>
      </c>
      <c r="J299" s="1620" t="s">
        <v>416</v>
      </c>
      <c r="K299" s="1611" t="s">
        <v>307</v>
      </c>
      <c r="L299" s="1614">
        <v>6.9</v>
      </c>
      <c r="M299" s="1924">
        <v>14</v>
      </c>
      <c r="N299" s="1611" t="s">
        <v>307</v>
      </c>
      <c r="O299" s="1614">
        <v>6.9</v>
      </c>
    </row>
    <row r="300" spans="1:15" ht="20.100000000000001" customHeight="1" x14ac:dyDescent="0.25">
      <c r="A300" s="2464"/>
      <c r="B300" s="1617" t="s">
        <v>294</v>
      </c>
      <c r="C300" s="1617">
        <v>5.6</v>
      </c>
      <c r="D300" s="1613">
        <v>13</v>
      </c>
      <c r="E300" s="1611" t="s">
        <v>301</v>
      </c>
      <c r="F300" s="1614">
        <v>4.5999999999999996</v>
      </c>
      <c r="G300" s="1620" t="s">
        <v>416</v>
      </c>
      <c r="H300" s="1611" t="s">
        <v>303</v>
      </c>
      <c r="I300" s="1614">
        <v>6.1</v>
      </c>
      <c r="J300" s="1620" t="s">
        <v>416</v>
      </c>
      <c r="K300" s="1611" t="s">
        <v>308</v>
      </c>
      <c r="L300" s="1614">
        <v>5.0999999999999996</v>
      </c>
      <c r="M300" s="1924">
        <v>14</v>
      </c>
      <c r="N300" s="1611" t="s">
        <v>308</v>
      </c>
      <c r="O300" s="1614">
        <v>5</v>
      </c>
    </row>
    <row r="301" spans="1:15" ht="20.100000000000001" customHeight="1" x14ac:dyDescent="0.25">
      <c r="A301" s="2464"/>
      <c r="B301" s="1617" t="s">
        <v>295</v>
      </c>
      <c r="C301" s="1617">
        <v>5</v>
      </c>
      <c r="D301" s="1613">
        <v>14</v>
      </c>
      <c r="E301" s="1611" t="s">
        <v>304</v>
      </c>
      <c r="F301" s="1614">
        <v>6.5</v>
      </c>
      <c r="G301" s="1620" t="s">
        <v>416</v>
      </c>
      <c r="H301" s="1611" t="s">
        <v>307</v>
      </c>
      <c r="I301" s="1614">
        <v>7.2</v>
      </c>
      <c r="J301" s="1620" t="s">
        <v>416</v>
      </c>
      <c r="K301" s="1611" t="s">
        <v>309</v>
      </c>
      <c r="L301" s="1614">
        <v>7.5</v>
      </c>
      <c r="M301" s="1924">
        <v>14</v>
      </c>
      <c r="N301" s="1611" t="s">
        <v>309</v>
      </c>
      <c r="O301" s="1614">
        <v>7</v>
      </c>
    </row>
    <row r="302" spans="1:15" ht="20.100000000000001" customHeight="1" x14ac:dyDescent="0.25">
      <c r="A302" s="2464"/>
      <c r="B302" s="1617" t="s">
        <v>296</v>
      </c>
      <c r="C302" s="1617">
        <v>6.4</v>
      </c>
      <c r="D302" s="1613">
        <v>14</v>
      </c>
      <c r="E302" s="1611" t="s">
        <v>305</v>
      </c>
      <c r="F302" s="1614">
        <v>6.4</v>
      </c>
      <c r="G302" s="1620" t="s">
        <v>416</v>
      </c>
      <c r="H302" s="1611" t="s">
        <v>308</v>
      </c>
      <c r="I302" s="1614">
        <v>5.0999999999999996</v>
      </c>
      <c r="J302" s="1620" t="s">
        <v>417</v>
      </c>
      <c r="K302" s="1611" t="s">
        <v>312</v>
      </c>
      <c r="L302" s="1614">
        <v>4</v>
      </c>
      <c r="M302" s="1924">
        <v>15</v>
      </c>
      <c r="N302" s="1611" t="s">
        <v>312</v>
      </c>
      <c r="O302" s="1614">
        <v>4.7</v>
      </c>
    </row>
    <row r="303" spans="1:15" ht="20.100000000000001" customHeight="1" x14ac:dyDescent="0.25">
      <c r="A303" s="2464"/>
      <c r="B303" s="1617" t="s">
        <v>297</v>
      </c>
      <c r="C303" s="1617">
        <v>6.5</v>
      </c>
      <c r="D303" s="1613">
        <v>14</v>
      </c>
      <c r="E303" s="1611" t="s">
        <v>306</v>
      </c>
      <c r="F303" s="1614">
        <v>7.1</v>
      </c>
      <c r="G303" s="1620" t="s">
        <v>416</v>
      </c>
      <c r="H303" s="1611" t="s">
        <v>309</v>
      </c>
      <c r="I303" s="1614">
        <v>7.4</v>
      </c>
      <c r="J303" s="1620" t="s">
        <v>417</v>
      </c>
      <c r="K303" s="1611" t="s">
        <v>389</v>
      </c>
      <c r="L303" s="1614">
        <v>1.4</v>
      </c>
      <c r="M303" s="1924">
        <v>15</v>
      </c>
      <c r="N303" s="1611" t="s">
        <v>389</v>
      </c>
      <c r="O303" s="1614">
        <v>0.6</v>
      </c>
    </row>
    <row r="304" spans="1:15" ht="20.100000000000001" customHeight="1" x14ac:dyDescent="0.25">
      <c r="A304" s="2464"/>
      <c r="B304" s="1617" t="s">
        <v>298</v>
      </c>
      <c r="C304" s="1617">
        <v>6.4</v>
      </c>
      <c r="D304" s="1613">
        <v>14</v>
      </c>
      <c r="E304" s="1611" t="s">
        <v>302</v>
      </c>
      <c r="F304" s="1614">
        <v>7.4</v>
      </c>
      <c r="G304" s="1620" t="s">
        <v>417</v>
      </c>
      <c r="H304" s="1611" t="s">
        <v>312</v>
      </c>
      <c r="I304" s="1614">
        <v>5.3</v>
      </c>
      <c r="J304" s="1620" t="s">
        <v>417</v>
      </c>
      <c r="K304" s="1611" t="s">
        <v>318</v>
      </c>
      <c r="L304" s="1614">
        <v>4.4000000000000004</v>
      </c>
      <c r="M304" s="1924">
        <v>15</v>
      </c>
      <c r="N304" s="1611" t="s">
        <v>318</v>
      </c>
      <c r="O304" s="1614">
        <v>3.3</v>
      </c>
    </row>
    <row r="305" spans="1:15" ht="20.100000000000001" customHeight="1" x14ac:dyDescent="0.25">
      <c r="A305" s="2464"/>
      <c r="B305" s="1617" t="s">
        <v>299</v>
      </c>
      <c r="C305" s="1617">
        <v>6.8</v>
      </c>
      <c r="D305" s="1613">
        <v>14</v>
      </c>
      <c r="E305" s="1611" t="s">
        <v>303</v>
      </c>
      <c r="F305" s="1614">
        <v>4</v>
      </c>
      <c r="G305" s="1620" t="s">
        <v>417</v>
      </c>
      <c r="H305" s="1611" t="s">
        <v>389</v>
      </c>
      <c r="I305" s="1614">
        <v>1.4</v>
      </c>
      <c r="J305" s="1620" t="s">
        <v>417</v>
      </c>
      <c r="K305" s="1611" t="s">
        <v>311</v>
      </c>
      <c r="L305" s="1614">
        <v>4.3</v>
      </c>
      <c r="M305" s="1924">
        <v>15</v>
      </c>
      <c r="N305" s="1611" t="s">
        <v>311</v>
      </c>
      <c r="O305" s="1614">
        <v>5.4</v>
      </c>
    </row>
    <row r="306" spans="1:15" ht="20.100000000000001" customHeight="1" x14ac:dyDescent="0.25">
      <c r="A306" s="2464"/>
      <c r="B306" s="1617" t="s">
        <v>300</v>
      </c>
      <c r="C306" s="1617">
        <v>4.7</v>
      </c>
      <c r="D306" s="1613">
        <v>14</v>
      </c>
      <c r="E306" s="1611" t="s">
        <v>307</v>
      </c>
      <c r="F306" s="1614">
        <v>6.5</v>
      </c>
      <c r="G306" s="1620" t="s">
        <v>417</v>
      </c>
      <c r="H306" s="1611" t="s">
        <v>318</v>
      </c>
      <c r="I306" s="1614">
        <v>4.2</v>
      </c>
      <c r="J306" s="1620" t="s">
        <v>417</v>
      </c>
      <c r="K306" s="1611" t="s">
        <v>418</v>
      </c>
      <c r="L306" s="1614">
        <v>2.6</v>
      </c>
      <c r="M306" s="1924">
        <v>15</v>
      </c>
      <c r="N306" s="1611" t="s">
        <v>418</v>
      </c>
      <c r="O306" s="1614">
        <v>1.7</v>
      </c>
    </row>
    <row r="307" spans="1:15" ht="20.100000000000001" customHeight="1" x14ac:dyDescent="0.25">
      <c r="A307" s="2464"/>
      <c r="B307" s="1617" t="s">
        <v>301</v>
      </c>
      <c r="C307" s="1617">
        <v>5.5</v>
      </c>
      <c r="D307" s="1613">
        <v>14</v>
      </c>
      <c r="E307" s="1611" t="s">
        <v>308</v>
      </c>
      <c r="F307" s="1614">
        <v>5.3</v>
      </c>
      <c r="G307" s="1620" t="s">
        <v>417</v>
      </c>
      <c r="H307" s="1611" t="s">
        <v>311</v>
      </c>
      <c r="I307" s="1614">
        <v>5.2</v>
      </c>
      <c r="J307" s="1620" t="s">
        <v>417</v>
      </c>
      <c r="K307" s="1611" t="s">
        <v>313</v>
      </c>
      <c r="L307" s="1614">
        <v>3.4</v>
      </c>
      <c r="M307" s="1924">
        <v>15</v>
      </c>
      <c r="N307" s="1611" t="s">
        <v>313</v>
      </c>
      <c r="O307" s="1614">
        <v>2.9</v>
      </c>
    </row>
    <row r="308" spans="1:15" ht="20.100000000000001" customHeight="1" x14ac:dyDescent="0.25">
      <c r="A308" s="2464">
        <v>14</v>
      </c>
      <c r="B308" s="1617" t="s">
        <v>302</v>
      </c>
      <c r="C308" s="1617">
        <v>7.6</v>
      </c>
      <c r="D308" s="1613">
        <v>14</v>
      </c>
      <c r="E308" s="1611" t="s">
        <v>309</v>
      </c>
      <c r="F308" s="1614">
        <v>7.3</v>
      </c>
      <c r="G308" s="1620" t="s">
        <v>417</v>
      </c>
      <c r="H308" s="1611" t="s">
        <v>418</v>
      </c>
      <c r="I308" s="1614">
        <v>2.2999999999999998</v>
      </c>
      <c r="J308" s="1620" t="s">
        <v>417</v>
      </c>
      <c r="K308" s="1611" t="s">
        <v>315</v>
      </c>
      <c r="L308" s="1614">
        <v>1.1000000000000001</v>
      </c>
      <c r="M308" s="1924">
        <v>15</v>
      </c>
      <c r="N308" s="1611" t="s">
        <v>315</v>
      </c>
      <c r="O308" s="1614">
        <v>0.9</v>
      </c>
    </row>
    <row r="309" spans="1:15" ht="20.100000000000001" customHeight="1" x14ac:dyDescent="0.25">
      <c r="A309" s="2464"/>
      <c r="B309" s="1617" t="s">
        <v>303</v>
      </c>
      <c r="C309" s="1617">
        <v>4.0999999999999996</v>
      </c>
      <c r="D309" s="1613">
        <v>15</v>
      </c>
      <c r="E309" s="1611" t="s">
        <v>312</v>
      </c>
      <c r="F309" s="1614">
        <v>5.2</v>
      </c>
      <c r="G309" s="1620" t="s">
        <v>417</v>
      </c>
      <c r="H309" s="1611" t="s">
        <v>313</v>
      </c>
      <c r="I309" s="1614">
        <v>4</v>
      </c>
      <c r="J309" s="1620" t="s">
        <v>417</v>
      </c>
      <c r="K309" s="1611" t="s">
        <v>419</v>
      </c>
      <c r="L309" s="1614">
        <v>2</v>
      </c>
      <c r="M309" s="1924">
        <v>15</v>
      </c>
      <c r="N309" s="1611" t="s">
        <v>419</v>
      </c>
      <c r="O309" s="1614">
        <v>1.3</v>
      </c>
    </row>
    <row r="310" spans="1:15" ht="20.100000000000001" customHeight="1" x14ac:dyDescent="0.25">
      <c r="A310" s="2464"/>
      <c r="B310" s="1617" t="s">
        <v>304</v>
      </c>
      <c r="C310" s="1617">
        <v>7</v>
      </c>
      <c r="D310" s="1613">
        <v>15</v>
      </c>
      <c r="E310" s="1611" t="s">
        <v>389</v>
      </c>
      <c r="F310" s="1614">
        <v>3.5</v>
      </c>
      <c r="G310" s="1620" t="s">
        <v>417</v>
      </c>
      <c r="H310" s="1611" t="s">
        <v>315</v>
      </c>
      <c r="I310" s="1614">
        <v>0.9</v>
      </c>
      <c r="J310" s="1620" t="s">
        <v>417</v>
      </c>
      <c r="K310" s="1611" t="s">
        <v>319</v>
      </c>
      <c r="L310" s="1614">
        <v>5.4</v>
      </c>
      <c r="M310" s="1924">
        <v>15</v>
      </c>
      <c r="N310" s="1611" t="s">
        <v>319</v>
      </c>
      <c r="O310" s="1614">
        <v>5.8</v>
      </c>
    </row>
    <row r="311" spans="1:15" ht="20.100000000000001" customHeight="1" x14ac:dyDescent="0.25">
      <c r="A311" s="2464"/>
      <c r="B311" s="1617" t="s">
        <v>305</v>
      </c>
      <c r="C311" s="1617">
        <v>7.1</v>
      </c>
      <c r="D311" s="1613">
        <v>15</v>
      </c>
      <c r="E311" s="1611" t="s">
        <v>318</v>
      </c>
      <c r="F311" s="1614">
        <v>4.7</v>
      </c>
      <c r="G311" s="1620" t="s">
        <v>417</v>
      </c>
      <c r="H311" s="1611" t="s">
        <v>419</v>
      </c>
      <c r="I311" s="1614">
        <v>1.9</v>
      </c>
      <c r="J311" s="1620" t="s">
        <v>417</v>
      </c>
      <c r="K311" s="1611" t="s">
        <v>320</v>
      </c>
      <c r="L311" s="1614">
        <v>5.8</v>
      </c>
      <c r="M311" s="1924">
        <v>15</v>
      </c>
      <c r="N311" s="1611" t="s">
        <v>320</v>
      </c>
      <c r="O311" s="1614">
        <v>6</v>
      </c>
    </row>
    <row r="312" spans="1:15" ht="20.100000000000001" customHeight="1" x14ac:dyDescent="0.25">
      <c r="A312" s="2464"/>
      <c r="B312" s="1617" t="s">
        <v>306</v>
      </c>
      <c r="C312" s="1617">
        <v>7.4</v>
      </c>
      <c r="D312" s="1613">
        <v>15</v>
      </c>
      <c r="E312" s="1611" t="s">
        <v>311</v>
      </c>
      <c r="F312" s="1614">
        <v>5.0999999999999996</v>
      </c>
      <c r="G312" s="1620" t="s">
        <v>417</v>
      </c>
      <c r="H312" s="1611" t="s">
        <v>319</v>
      </c>
      <c r="I312" s="1614">
        <v>6.1</v>
      </c>
      <c r="J312" s="1620" t="s">
        <v>420</v>
      </c>
      <c r="K312" s="1611" t="s">
        <v>323</v>
      </c>
      <c r="L312" s="1614">
        <v>5.4</v>
      </c>
      <c r="M312" s="1924">
        <v>16</v>
      </c>
      <c r="N312" s="1611" t="s">
        <v>323</v>
      </c>
      <c r="O312" s="1614">
        <v>5.6</v>
      </c>
    </row>
    <row r="313" spans="1:15" ht="20.100000000000001" customHeight="1" x14ac:dyDescent="0.25">
      <c r="A313" s="2464"/>
      <c r="B313" s="1617" t="s">
        <v>307</v>
      </c>
      <c r="C313" s="1617">
        <v>7.6</v>
      </c>
      <c r="D313" s="1613">
        <v>15</v>
      </c>
      <c r="E313" s="1611" t="s">
        <v>313</v>
      </c>
      <c r="F313" s="1614">
        <v>3.3</v>
      </c>
      <c r="G313" s="1620" t="s">
        <v>417</v>
      </c>
      <c r="H313" s="1611" t="s">
        <v>320</v>
      </c>
      <c r="I313" s="1614">
        <v>6.1</v>
      </c>
      <c r="J313" s="1620" t="s">
        <v>420</v>
      </c>
      <c r="K313" s="1611" t="s">
        <v>324</v>
      </c>
      <c r="L313" s="1614">
        <v>7.4</v>
      </c>
      <c r="M313" s="1924">
        <v>16</v>
      </c>
      <c r="N313" s="1611" t="s">
        <v>324</v>
      </c>
      <c r="O313" s="1614">
        <v>6.8</v>
      </c>
    </row>
    <row r="314" spans="1:15" ht="20.100000000000001" customHeight="1" x14ac:dyDescent="0.25">
      <c r="A314" s="2464"/>
      <c r="B314" s="1617" t="s">
        <v>308</v>
      </c>
      <c r="C314" s="1617">
        <v>5.3</v>
      </c>
      <c r="D314" s="1613">
        <v>15</v>
      </c>
      <c r="E314" s="1611" t="s">
        <v>314</v>
      </c>
      <c r="F314" s="1614">
        <v>4.5999999999999996</v>
      </c>
      <c r="G314" s="1620" t="s">
        <v>420</v>
      </c>
      <c r="H314" s="1611" t="s">
        <v>323</v>
      </c>
      <c r="I314" s="1614">
        <v>4.7</v>
      </c>
      <c r="J314" s="1620" t="s">
        <v>420</v>
      </c>
      <c r="K314" s="1611" t="s">
        <v>325</v>
      </c>
      <c r="L314" s="1614">
        <v>6.7</v>
      </c>
      <c r="M314" s="1924">
        <v>16</v>
      </c>
      <c r="N314" s="1611" t="s">
        <v>325</v>
      </c>
      <c r="O314" s="1614">
        <v>6.2</v>
      </c>
    </row>
    <row r="315" spans="1:15" ht="20.100000000000001" customHeight="1" x14ac:dyDescent="0.25">
      <c r="A315" s="2464"/>
      <c r="B315" s="1617" t="s">
        <v>309</v>
      </c>
      <c r="C315" s="1617">
        <v>7.3</v>
      </c>
      <c r="D315" s="1613">
        <v>15</v>
      </c>
      <c r="E315" s="1611" t="s">
        <v>315</v>
      </c>
      <c r="F315" s="1614">
        <v>1</v>
      </c>
      <c r="G315" s="1620" t="s">
        <v>420</v>
      </c>
      <c r="H315" s="1611" t="s">
        <v>324</v>
      </c>
      <c r="I315" s="1614">
        <v>7</v>
      </c>
      <c r="J315" s="1620" t="s">
        <v>420</v>
      </c>
      <c r="K315" s="1611" t="s">
        <v>322</v>
      </c>
      <c r="L315" s="1614">
        <v>8.1</v>
      </c>
      <c r="M315" s="1924">
        <v>16</v>
      </c>
      <c r="N315" s="1611" t="s">
        <v>322</v>
      </c>
      <c r="O315" s="1614">
        <v>7.6</v>
      </c>
    </row>
    <row r="316" spans="1:15" ht="20.100000000000001" customHeight="1" x14ac:dyDescent="0.25">
      <c r="A316" s="2464">
        <v>15</v>
      </c>
      <c r="B316" s="1617" t="s">
        <v>310</v>
      </c>
      <c r="C316" s="1617">
        <v>3.9</v>
      </c>
      <c r="D316" s="1613">
        <v>15</v>
      </c>
      <c r="E316" s="1611" t="s">
        <v>319</v>
      </c>
      <c r="F316" s="1614">
        <v>6</v>
      </c>
      <c r="G316" s="1620" t="s">
        <v>420</v>
      </c>
      <c r="H316" s="1611" t="s">
        <v>325</v>
      </c>
      <c r="I316" s="1614">
        <v>6.1</v>
      </c>
      <c r="J316" s="1620" t="s">
        <v>421</v>
      </c>
      <c r="K316" s="1611" t="s">
        <v>328</v>
      </c>
      <c r="L316" s="1614">
        <v>8.1</v>
      </c>
      <c r="M316" s="1924">
        <v>17</v>
      </c>
      <c r="N316" s="1611" t="s">
        <v>328</v>
      </c>
      <c r="O316" s="1614">
        <v>8.1</v>
      </c>
    </row>
    <row r="317" spans="1:15" ht="20.100000000000001" customHeight="1" x14ac:dyDescent="0.25">
      <c r="A317" s="2464"/>
      <c r="B317" s="1617" t="s">
        <v>311</v>
      </c>
      <c r="C317" s="1617">
        <v>5.8</v>
      </c>
      <c r="D317" s="1613">
        <v>15</v>
      </c>
      <c r="E317" s="1611" t="s">
        <v>320</v>
      </c>
      <c r="F317" s="1614">
        <v>6</v>
      </c>
      <c r="G317" s="1620" t="s">
        <v>420</v>
      </c>
      <c r="H317" s="1611" t="s">
        <v>322</v>
      </c>
      <c r="I317" s="1614">
        <v>7.9</v>
      </c>
      <c r="J317" s="1620" t="s">
        <v>421</v>
      </c>
      <c r="K317" s="1611" t="s">
        <v>329</v>
      </c>
      <c r="L317" s="1614">
        <v>7.7</v>
      </c>
      <c r="M317" s="1924">
        <v>17</v>
      </c>
      <c r="N317" s="1611" t="s">
        <v>329</v>
      </c>
      <c r="O317" s="1614">
        <v>7.4</v>
      </c>
    </row>
    <row r="318" spans="1:15" ht="20.100000000000001" customHeight="1" x14ac:dyDescent="0.25">
      <c r="A318" s="2464"/>
      <c r="B318" s="1617" t="s">
        <v>312</v>
      </c>
      <c r="C318" s="1617">
        <v>5.6</v>
      </c>
      <c r="D318" s="1613">
        <v>16</v>
      </c>
      <c r="E318" s="1611" t="s">
        <v>323</v>
      </c>
      <c r="F318" s="1614">
        <v>5.4</v>
      </c>
      <c r="G318" s="1620" t="s">
        <v>421</v>
      </c>
      <c r="H318" s="1611" t="s">
        <v>328</v>
      </c>
      <c r="I318" s="1614">
        <v>7.7</v>
      </c>
      <c r="J318" s="1620" t="s">
        <v>421</v>
      </c>
      <c r="K318" s="1611" t="s">
        <v>327</v>
      </c>
      <c r="L318" s="1614">
        <v>7.7</v>
      </c>
      <c r="M318" s="1924">
        <v>17</v>
      </c>
      <c r="N318" s="1611" t="s">
        <v>327</v>
      </c>
      <c r="O318" s="1614">
        <v>7.4</v>
      </c>
    </row>
    <row r="319" spans="1:15" ht="20.100000000000001" customHeight="1" x14ac:dyDescent="0.25">
      <c r="A319" s="2464"/>
      <c r="B319" s="1617" t="s">
        <v>313</v>
      </c>
      <c r="C319" s="1617">
        <v>4.0999999999999996</v>
      </c>
      <c r="D319" s="1613">
        <v>16</v>
      </c>
      <c r="E319" s="1611" t="s">
        <v>324</v>
      </c>
      <c r="F319" s="1614">
        <v>7.3</v>
      </c>
      <c r="G319" s="1620" t="s">
        <v>421</v>
      </c>
      <c r="H319" s="1611" t="s">
        <v>329</v>
      </c>
      <c r="I319" s="1614">
        <v>7.6</v>
      </c>
      <c r="J319" s="1616" t="s">
        <v>422</v>
      </c>
      <c r="K319" s="1611" t="s">
        <v>330</v>
      </c>
      <c r="L319" s="1614">
        <v>6.8</v>
      </c>
      <c r="M319" s="1611">
        <v>18</v>
      </c>
      <c r="N319" s="1611" t="s">
        <v>330</v>
      </c>
      <c r="O319" s="1614">
        <v>6.8</v>
      </c>
    </row>
    <row r="320" spans="1:15" ht="20.100000000000001" customHeight="1" x14ac:dyDescent="0.25">
      <c r="A320" s="2464"/>
      <c r="B320" s="1617" t="s">
        <v>314</v>
      </c>
      <c r="C320" s="1617">
        <v>5.3</v>
      </c>
      <c r="D320" s="1613">
        <v>16</v>
      </c>
      <c r="E320" s="1611" t="s">
        <v>321</v>
      </c>
      <c r="F320" s="1614">
        <v>8</v>
      </c>
      <c r="G320" s="1620" t="s">
        <v>421</v>
      </c>
      <c r="H320" s="1611" t="s">
        <v>327</v>
      </c>
      <c r="I320" s="1614">
        <v>7.3</v>
      </c>
      <c r="J320" s="1620" t="s">
        <v>423</v>
      </c>
      <c r="K320" s="1611" t="s">
        <v>334</v>
      </c>
      <c r="L320" s="1614">
        <v>5.7</v>
      </c>
      <c r="M320" s="1924">
        <v>19</v>
      </c>
      <c r="N320" s="1611" t="s">
        <v>334</v>
      </c>
      <c r="O320" s="1614">
        <v>5.0999999999999996</v>
      </c>
    </row>
    <row r="321" spans="1:15" ht="20.100000000000001" customHeight="1" x14ac:dyDescent="0.25">
      <c r="A321" s="2464"/>
      <c r="B321" s="1617" t="s">
        <v>315</v>
      </c>
      <c r="C321" s="1617">
        <v>1.6</v>
      </c>
      <c r="D321" s="1613">
        <v>16</v>
      </c>
      <c r="E321" s="1611" t="s">
        <v>325</v>
      </c>
      <c r="F321" s="1614">
        <v>6.5</v>
      </c>
      <c r="G321" s="1616" t="s">
        <v>422</v>
      </c>
      <c r="H321" s="1611" t="s">
        <v>330</v>
      </c>
      <c r="I321" s="1614">
        <v>6.9</v>
      </c>
      <c r="J321" s="1620" t="s">
        <v>423</v>
      </c>
      <c r="K321" s="1611" t="s">
        <v>336</v>
      </c>
      <c r="L321" s="1614">
        <v>4.7</v>
      </c>
      <c r="M321" s="1924">
        <v>19</v>
      </c>
      <c r="N321" s="1611" t="s">
        <v>336</v>
      </c>
      <c r="O321" s="1614">
        <v>5.8</v>
      </c>
    </row>
    <row r="322" spans="1:15" ht="20.100000000000001" customHeight="1" x14ac:dyDescent="0.25">
      <c r="A322" s="2464"/>
      <c r="B322" s="1617" t="s">
        <v>316</v>
      </c>
      <c r="C322" s="1617">
        <v>5.2</v>
      </c>
      <c r="D322" s="1613">
        <v>16</v>
      </c>
      <c r="E322" s="1611" t="s">
        <v>322</v>
      </c>
      <c r="F322" s="1614">
        <v>7.6</v>
      </c>
      <c r="G322" s="1620" t="s">
        <v>423</v>
      </c>
      <c r="H322" s="1611" t="s">
        <v>334</v>
      </c>
      <c r="I322" s="1614">
        <v>5.4</v>
      </c>
      <c r="J322" s="1620" t="s">
        <v>423</v>
      </c>
      <c r="K322" s="1611" t="s">
        <v>337</v>
      </c>
      <c r="L322" s="1614">
        <v>6.8</v>
      </c>
      <c r="M322" s="1924">
        <v>19</v>
      </c>
      <c r="N322" s="1611" t="s">
        <v>337</v>
      </c>
      <c r="O322" s="1614">
        <v>7.1</v>
      </c>
    </row>
    <row r="323" spans="1:15" ht="20.100000000000001" customHeight="1" x14ac:dyDescent="0.25">
      <c r="A323" s="2464"/>
      <c r="B323" s="1617" t="s">
        <v>317</v>
      </c>
      <c r="C323" s="1617">
        <v>3.7</v>
      </c>
      <c r="D323" s="1613">
        <v>17</v>
      </c>
      <c r="E323" s="1611" t="s">
        <v>326</v>
      </c>
      <c r="F323" s="1614">
        <v>7.6</v>
      </c>
      <c r="G323" s="1620" t="s">
        <v>423</v>
      </c>
      <c r="H323" s="1611" t="s">
        <v>336</v>
      </c>
      <c r="I323" s="1614">
        <v>5.2</v>
      </c>
      <c r="J323" s="1620" t="s">
        <v>423</v>
      </c>
      <c r="K323" s="1611" t="s">
        <v>335</v>
      </c>
      <c r="L323" s="1614">
        <v>3.8</v>
      </c>
      <c r="M323" s="1924">
        <v>19</v>
      </c>
      <c r="N323" s="1611" t="s">
        <v>335</v>
      </c>
      <c r="O323" s="1614">
        <v>2.7</v>
      </c>
    </row>
    <row r="324" spans="1:15" ht="20.100000000000001" customHeight="1" x14ac:dyDescent="0.25">
      <c r="A324" s="2464"/>
      <c r="B324" s="1617" t="s">
        <v>318</v>
      </c>
      <c r="C324" s="1617">
        <v>4.7</v>
      </c>
      <c r="D324" s="1613">
        <v>17</v>
      </c>
      <c r="E324" s="1611" t="s">
        <v>328</v>
      </c>
      <c r="F324" s="1614">
        <v>7.6</v>
      </c>
      <c r="G324" s="1620" t="s">
        <v>423</v>
      </c>
      <c r="H324" s="1611" t="s">
        <v>337</v>
      </c>
      <c r="I324" s="1614">
        <v>6.8</v>
      </c>
      <c r="J324" s="1620" t="s">
        <v>423</v>
      </c>
      <c r="K324" s="1611" t="s">
        <v>338</v>
      </c>
      <c r="L324" s="1614">
        <v>6.5</v>
      </c>
      <c r="M324" s="1924">
        <v>19</v>
      </c>
      <c r="N324" s="1611" t="s">
        <v>338</v>
      </c>
      <c r="O324" s="1614">
        <v>7</v>
      </c>
    </row>
    <row r="325" spans="1:15" ht="20.100000000000001" customHeight="1" x14ac:dyDescent="0.25">
      <c r="A325" s="2464"/>
      <c r="B325" s="1617" t="s">
        <v>319</v>
      </c>
      <c r="C325" s="1617">
        <v>5.6</v>
      </c>
      <c r="D325" s="1613">
        <v>17</v>
      </c>
      <c r="E325" s="1611" t="s">
        <v>329</v>
      </c>
      <c r="F325" s="1614">
        <v>7.7</v>
      </c>
      <c r="G325" s="1620" t="s">
        <v>423</v>
      </c>
      <c r="H325" s="1611" t="s">
        <v>335</v>
      </c>
      <c r="I325" s="1614">
        <v>3.6</v>
      </c>
      <c r="J325" s="1620" t="s">
        <v>423</v>
      </c>
      <c r="K325" s="1611" t="s">
        <v>332</v>
      </c>
      <c r="L325" s="1614">
        <v>7.4</v>
      </c>
      <c r="M325" s="1924">
        <v>19</v>
      </c>
      <c r="N325" s="1611" t="s">
        <v>332</v>
      </c>
      <c r="O325" s="1614">
        <v>7.1</v>
      </c>
    </row>
    <row r="326" spans="1:15" ht="20.100000000000001" customHeight="1" x14ac:dyDescent="0.25">
      <c r="A326" s="2464"/>
      <c r="B326" s="1617" t="s">
        <v>320</v>
      </c>
      <c r="C326" s="1617">
        <v>5.0999999999999996</v>
      </c>
      <c r="D326" s="1613">
        <v>17</v>
      </c>
      <c r="E326" s="1611" t="s">
        <v>327</v>
      </c>
      <c r="F326" s="1614">
        <v>7.7</v>
      </c>
      <c r="G326" s="1620" t="s">
        <v>423</v>
      </c>
      <c r="H326" s="1611" t="s">
        <v>338</v>
      </c>
      <c r="I326" s="1614">
        <v>5.6</v>
      </c>
      <c r="J326" s="1620" t="s">
        <v>423</v>
      </c>
      <c r="K326" s="1611" t="s">
        <v>333</v>
      </c>
      <c r="L326" s="1614">
        <v>7</v>
      </c>
      <c r="M326" s="1924">
        <v>19</v>
      </c>
      <c r="N326" s="1611" t="s">
        <v>333</v>
      </c>
      <c r="O326" s="1614">
        <v>7</v>
      </c>
    </row>
    <row r="327" spans="1:15" ht="20.100000000000001" customHeight="1" x14ac:dyDescent="0.25">
      <c r="A327" s="2464">
        <v>16</v>
      </c>
      <c r="B327" s="1617" t="s">
        <v>321</v>
      </c>
      <c r="C327" s="1617">
        <v>7.4</v>
      </c>
      <c r="D327" s="1618">
        <v>18</v>
      </c>
      <c r="E327" s="1611" t="s">
        <v>330</v>
      </c>
      <c r="F327" s="1614">
        <v>7.1</v>
      </c>
      <c r="G327" s="1620" t="s">
        <v>423</v>
      </c>
      <c r="H327" s="1611" t="s">
        <v>332</v>
      </c>
      <c r="I327" s="1614">
        <v>7.5</v>
      </c>
      <c r="J327" s="1620" t="s">
        <v>423</v>
      </c>
      <c r="K327" s="1611" t="s">
        <v>331</v>
      </c>
      <c r="L327" s="1614">
        <v>2.6</v>
      </c>
      <c r="M327" s="1924">
        <v>19</v>
      </c>
      <c r="N327" s="1611" t="s">
        <v>331</v>
      </c>
      <c r="O327" s="1614">
        <v>3.1</v>
      </c>
    </row>
    <row r="328" spans="1:15" ht="20.100000000000001" customHeight="1" x14ac:dyDescent="0.25">
      <c r="A328" s="2464"/>
      <c r="B328" s="1617" t="s">
        <v>322</v>
      </c>
      <c r="C328" s="1617">
        <v>6.8</v>
      </c>
      <c r="D328" s="1613">
        <v>19</v>
      </c>
      <c r="E328" s="1611" t="s">
        <v>334</v>
      </c>
      <c r="F328" s="1614">
        <v>5.8</v>
      </c>
      <c r="G328" s="1620" t="s">
        <v>423</v>
      </c>
      <c r="H328" s="1611" t="s">
        <v>333</v>
      </c>
      <c r="I328" s="1614">
        <v>6.9</v>
      </c>
      <c r="J328" s="1620" t="s">
        <v>424</v>
      </c>
      <c r="K328" s="1611" t="s">
        <v>341</v>
      </c>
      <c r="L328" s="1614">
        <v>6.9</v>
      </c>
      <c r="M328" s="1924">
        <v>20</v>
      </c>
      <c r="N328" s="1611" t="s">
        <v>341</v>
      </c>
      <c r="O328" s="1614">
        <v>7</v>
      </c>
    </row>
    <row r="329" spans="1:15" ht="20.100000000000001" customHeight="1" x14ac:dyDescent="0.25">
      <c r="A329" s="2464"/>
      <c r="B329" s="1617" t="s">
        <v>323</v>
      </c>
      <c r="C329" s="1617">
        <v>5.3</v>
      </c>
      <c r="D329" s="1613">
        <v>19</v>
      </c>
      <c r="E329" s="1611" t="s">
        <v>336</v>
      </c>
      <c r="F329" s="1614">
        <v>5.8</v>
      </c>
      <c r="G329" s="1620" t="s">
        <v>423</v>
      </c>
      <c r="H329" s="1611" t="s">
        <v>331</v>
      </c>
      <c r="I329" s="1614">
        <v>2.9</v>
      </c>
      <c r="J329" s="1620" t="s">
        <v>424</v>
      </c>
      <c r="K329" s="1611" t="s">
        <v>342</v>
      </c>
      <c r="L329" s="1614">
        <v>6.7</v>
      </c>
      <c r="M329" s="1924">
        <v>20</v>
      </c>
      <c r="N329" s="1611" t="s">
        <v>342</v>
      </c>
      <c r="O329" s="1614">
        <v>6.3</v>
      </c>
    </row>
    <row r="330" spans="1:15" ht="20.100000000000001" customHeight="1" x14ac:dyDescent="0.25">
      <c r="A330" s="2464"/>
      <c r="B330" s="1617" t="s">
        <v>324</v>
      </c>
      <c r="C330" s="1617">
        <v>6.7</v>
      </c>
      <c r="D330" s="1613">
        <v>19</v>
      </c>
      <c r="E330" s="1611" t="s">
        <v>337</v>
      </c>
      <c r="F330" s="1614">
        <v>7</v>
      </c>
      <c r="G330" s="1620" t="s">
        <v>424</v>
      </c>
      <c r="H330" s="1611" t="s">
        <v>341</v>
      </c>
      <c r="I330" s="1614">
        <v>5.5</v>
      </c>
      <c r="J330" s="1620" t="s">
        <v>424</v>
      </c>
      <c r="K330" s="1611" t="s">
        <v>343</v>
      </c>
      <c r="L330" s="1614">
        <v>7</v>
      </c>
      <c r="M330" s="1924">
        <v>20</v>
      </c>
      <c r="N330" s="1611" t="s">
        <v>343</v>
      </c>
      <c r="O330" s="1614">
        <v>6.7</v>
      </c>
    </row>
    <row r="331" spans="1:15" ht="20.100000000000001" customHeight="1" x14ac:dyDescent="0.25">
      <c r="A331" s="2464"/>
      <c r="B331" s="1617" t="s">
        <v>325</v>
      </c>
      <c r="C331" s="1617">
        <v>5</v>
      </c>
      <c r="D331" s="1613">
        <v>19</v>
      </c>
      <c r="E331" s="1611" t="s">
        <v>335</v>
      </c>
      <c r="F331" s="1614">
        <v>4.5999999999999996</v>
      </c>
      <c r="G331" s="1620" t="s">
        <v>424</v>
      </c>
      <c r="H331" s="1611" t="s">
        <v>342</v>
      </c>
      <c r="I331" s="1614">
        <v>6.1</v>
      </c>
      <c r="J331" s="1620" t="s">
        <v>424</v>
      </c>
      <c r="K331" s="1611" t="s">
        <v>339</v>
      </c>
      <c r="L331" s="1614">
        <v>4.0999999999999996</v>
      </c>
      <c r="M331" s="1924">
        <v>20</v>
      </c>
      <c r="N331" s="1611" t="s">
        <v>339</v>
      </c>
      <c r="O331" s="1614">
        <v>6.4</v>
      </c>
    </row>
    <row r="332" spans="1:15" ht="20.100000000000001" customHeight="1" x14ac:dyDescent="0.25">
      <c r="A332" s="2464">
        <v>17</v>
      </c>
      <c r="B332" s="1617" t="s">
        <v>326</v>
      </c>
      <c r="C332" s="1617">
        <v>7.7</v>
      </c>
      <c r="D332" s="1613">
        <v>19</v>
      </c>
      <c r="E332" s="1611" t="s">
        <v>338</v>
      </c>
      <c r="F332" s="1614">
        <v>6.3</v>
      </c>
      <c r="G332" s="1620" t="s">
        <v>424</v>
      </c>
      <c r="H332" s="1611" t="s">
        <v>343</v>
      </c>
      <c r="I332" s="1614">
        <v>6.7</v>
      </c>
      <c r="J332" s="1620" t="s">
        <v>424</v>
      </c>
      <c r="K332" s="1611" t="s">
        <v>340</v>
      </c>
      <c r="L332" s="1614">
        <v>6.9</v>
      </c>
      <c r="M332" s="1924">
        <v>20</v>
      </c>
      <c r="N332" s="1611" t="s">
        <v>340</v>
      </c>
      <c r="O332" s="1614">
        <v>7.6</v>
      </c>
    </row>
    <row r="333" spans="1:15" ht="20.100000000000001" customHeight="1" x14ac:dyDescent="0.25">
      <c r="A333" s="2464"/>
      <c r="B333" s="1617" t="s">
        <v>327</v>
      </c>
      <c r="C333" s="1617">
        <v>7.7</v>
      </c>
      <c r="D333" s="1613">
        <v>19</v>
      </c>
      <c r="E333" s="1611" t="s">
        <v>332</v>
      </c>
      <c r="F333" s="1614">
        <v>7.5</v>
      </c>
      <c r="G333" s="1620" t="s">
        <v>424</v>
      </c>
      <c r="H333" s="1611" t="s">
        <v>339</v>
      </c>
      <c r="I333" s="1614">
        <v>5.0999999999999996</v>
      </c>
      <c r="J333" s="1620" t="s">
        <v>424</v>
      </c>
      <c r="K333" s="1611" t="s">
        <v>344</v>
      </c>
      <c r="L333" s="1614">
        <v>5.3</v>
      </c>
      <c r="M333" s="1924">
        <v>20</v>
      </c>
      <c r="N333" s="1611" t="s">
        <v>344</v>
      </c>
      <c r="O333" s="1614">
        <v>4.0999999999999996</v>
      </c>
    </row>
    <row r="334" spans="1:15" ht="20.100000000000001" customHeight="1" x14ac:dyDescent="0.25">
      <c r="A334" s="2464"/>
      <c r="B334" s="1617" t="s">
        <v>328</v>
      </c>
      <c r="C334" s="1617">
        <v>7.7</v>
      </c>
      <c r="D334" s="1613">
        <v>19</v>
      </c>
      <c r="E334" s="1611" t="s">
        <v>333</v>
      </c>
      <c r="F334" s="1614">
        <v>7</v>
      </c>
      <c r="G334" s="1620" t="s">
        <v>424</v>
      </c>
      <c r="H334" s="1611" t="s">
        <v>340</v>
      </c>
      <c r="I334" s="1614">
        <v>8</v>
      </c>
      <c r="J334" s="1620" t="s">
        <v>425</v>
      </c>
      <c r="K334" s="1611" t="s">
        <v>345</v>
      </c>
      <c r="L334" s="1614">
        <v>6.1</v>
      </c>
      <c r="M334" s="1924">
        <v>21</v>
      </c>
      <c r="N334" s="1611" t="s">
        <v>345</v>
      </c>
      <c r="O334" s="1614">
        <v>5.2</v>
      </c>
    </row>
    <row r="335" spans="1:15" ht="20.100000000000001" customHeight="1" x14ac:dyDescent="0.25">
      <c r="A335" s="2464"/>
      <c r="B335" s="1617" t="s">
        <v>329</v>
      </c>
      <c r="C335" s="1617">
        <v>7.9</v>
      </c>
      <c r="D335" s="1613">
        <v>19</v>
      </c>
      <c r="E335" s="1611" t="s">
        <v>331</v>
      </c>
      <c r="F335" s="1614">
        <v>4.3</v>
      </c>
      <c r="G335" s="1620" t="s">
        <v>424</v>
      </c>
      <c r="H335" s="1611" t="s">
        <v>344</v>
      </c>
      <c r="I335" s="1614">
        <v>5.0999999999999996</v>
      </c>
      <c r="J335" s="1620" t="s">
        <v>425</v>
      </c>
      <c r="K335" s="1611" t="s">
        <v>346</v>
      </c>
      <c r="L335" s="1614">
        <v>6.3</v>
      </c>
      <c r="M335" s="1924">
        <v>21</v>
      </c>
      <c r="N335" s="1611" t="s">
        <v>346</v>
      </c>
      <c r="O335" s="1614">
        <v>6.2</v>
      </c>
    </row>
    <row r="336" spans="1:15" ht="20.100000000000001" customHeight="1" x14ac:dyDescent="0.25">
      <c r="A336" s="1750">
        <v>18</v>
      </c>
      <c r="B336" s="1617" t="s">
        <v>330</v>
      </c>
      <c r="C336" s="1617">
        <v>6.9</v>
      </c>
      <c r="D336" s="1613">
        <v>20</v>
      </c>
      <c r="E336" s="1611" t="s">
        <v>341</v>
      </c>
      <c r="F336" s="1614">
        <v>6.6</v>
      </c>
      <c r="G336" s="1620" t="s">
        <v>425</v>
      </c>
      <c r="H336" s="1611" t="s">
        <v>345</v>
      </c>
      <c r="I336" s="1614">
        <v>5.3</v>
      </c>
      <c r="J336" s="1620" t="s">
        <v>425</v>
      </c>
      <c r="K336" s="1611" t="s">
        <v>348</v>
      </c>
      <c r="L336" s="1614">
        <v>7</v>
      </c>
      <c r="M336" s="1924">
        <v>21</v>
      </c>
      <c r="N336" s="1611" t="s">
        <v>348</v>
      </c>
      <c r="O336" s="1614">
        <v>6.7</v>
      </c>
    </row>
    <row r="337" spans="1:15" ht="20.100000000000001" customHeight="1" x14ac:dyDescent="0.25">
      <c r="A337" s="2464">
        <v>19</v>
      </c>
      <c r="B337" s="1617" t="s">
        <v>331</v>
      </c>
      <c r="C337" s="1617">
        <v>3.7</v>
      </c>
      <c r="D337" s="1613">
        <v>20</v>
      </c>
      <c r="E337" s="1611" t="s">
        <v>342</v>
      </c>
      <c r="F337" s="1614">
        <v>6.4</v>
      </c>
      <c r="G337" s="1620" t="s">
        <v>425</v>
      </c>
      <c r="H337" s="1611" t="s">
        <v>346</v>
      </c>
      <c r="I337" s="1614">
        <v>6.4</v>
      </c>
      <c r="J337" s="1620" t="s">
        <v>426</v>
      </c>
      <c r="K337" s="1611" t="s">
        <v>349</v>
      </c>
      <c r="L337" s="1614">
        <v>7.1</v>
      </c>
      <c r="M337" s="1924">
        <v>22</v>
      </c>
      <c r="N337" s="1611" t="s">
        <v>349</v>
      </c>
      <c r="O337" s="1614">
        <v>7.4</v>
      </c>
    </row>
    <row r="338" spans="1:15" ht="20.100000000000001" customHeight="1" x14ac:dyDescent="0.25">
      <c r="A338" s="2464"/>
      <c r="B338" s="1617" t="s">
        <v>332</v>
      </c>
      <c r="C338" s="1617">
        <v>7.4</v>
      </c>
      <c r="D338" s="1613">
        <v>20</v>
      </c>
      <c r="E338" s="1611" t="s">
        <v>343</v>
      </c>
      <c r="F338" s="1614">
        <v>6.7</v>
      </c>
      <c r="G338" s="1620" t="s">
        <v>425</v>
      </c>
      <c r="H338" s="1611" t="s">
        <v>348</v>
      </c>
      <c r="I338" s="1614">
        <v>6.2</v>
      </c>
      <c r="J338" s="1620" t="s">
        <v>426</v>
      </c>
      <c r="K338" s="1611" t="s">
        <v>350</v>
      </c>
      <c r="L338" s="1614">
        <v>7.2</v>
      </c>
      <c r="M338" s="1924">
        <v>22</v>
      </c>
      <c r="N338" s="1611" t="s">
        <v>350</v>
      </c>
      <c r="O338" s="1614">
        <v>6.8</v>
      </c>
    </row>
    <row r="339" spans="1:15" ht="20.100000000000001" customHeight="1" x14ac:dyDescent="0.25">
      <c r="A339" s="2464"/>
      <c r="B339" s="1617" t="s">
        <v>333</v>
      </c>
      <c r="C339" s="1617">
        <v>7.1</v>
      </c>
      <c r="D339" s="1613">
        <v>20</v>
      </c>
      <c r="E339" s="1611" t="s">
        <v>339</v>
      </c>
      <c r="F339" s="1614">
        <v>8.1999999999999993</v>
      </c>
      <c r="G339" s="1620" t="s">
        <v>426</v>
      </c>
      <c r="H339" s="1611" t="s">
        <v>349</v>
      </c>
      <c r="I339" s="1614">
        <v>7.4</v>
      </c>
      <c r="J339" s="1620" t="s">
        <v>426</v>
      </c>
      <c r="K339" s="1611" t="s">
        <v>351</v>
      </c>
      <c r="L339" s="1614">
        <v>7.4</v>
      </c>
      <c r="M339" s="1924">
        <v>22</v>
      </c>
      <c r="N339" s="1611" t="s">
        <v>351</v>
      </c>
      <c r="O339" s="1614">
        <v>7.4</v>
      </c>
    </row>
    <row r="340" spans="1:15" ht="20.100000000000001" customHeight="1" x14ac:dyDescent="0.25">
      <c r="A340" s="2464"/>
      <c r="B340" s="1617" t="s">
        <v>334</v>
      </c>
      <c r="C340" s="1617">
        <v>5.9</v>
      </c>
      <c r="D340" s="1613">
        <v>20</v>
      </c>
      <c r="E340" s="1611" t="s">
        <v>340</v>
      </c>
      <c r="F340" s="1614">
        <v>8.6</v>
      </c>
      <c r="G340" s="1620" t="s">
        <v>426</v>
      </c>
      <c r="H340" s="1611" t="s">
        <v>350</v>
      </c>
      <c r="I340" s="1614">
        <v>7.7</v>
      </c>
      <c r="J340" s="1620" t="s">
        <v>426</v>
      </c>
      <c r="K340" s="1611" t="s">
        <v>352</v>
      </c>
      <c r="L340" s="1614">
        <v>6.7</v>
      </c>
      <c r="M340" s="1924">
        <v>22</v>
      </c>
      <c r="N340" s="1611" t="s">
        <v>352</v>
      </c>
      <c r="O340" s="1614">
        <v>5.8</v>
      </c>
    </row>
    <row r="341" spans="1:15" ht="20.100000000000001" customHeight="1" x14ac:dyDescent="0.25">
      <c r="A341" s="2464"/>
      <c r="B341" s="1617" t="s">
        <v>335</v>
      </c>
      <c r="C341" s="1617">
        <v>4.7</v>
      </c>
      <c r="D341" s="1613">
        <v>20</v>
      </c>
      <c r="E341" s="1611" t="s">
        <v>344</v>
      </c>
      <c r="F341" s="1614">
        <v>5.8</v>
      </c>
      <c r="G341" s="1620" t="s">
        <v>426</v>
      </c>
      <c r="H341" s="1611" t="s">
        <v>351</v>
      </c>
      <c r="I341" s="1614">
        <v>8</v>
      </c>
      <c r="J341" s="1620" t="s">
        <v>426</v>
      </c>
      <c r="K341" s="1611" t="s">
        <v>353</v>
      </c>
      <c r="L341" s="1614">
        <v>4.4000000000000004</v>
      </c>
      <c r="M341" s="1924">
        <v>22</v>
      </c>
      <c r="N341" s="1611" t="s">
        <v>353</v>
      </c>
      <c r="O341" s="1614">
        <v>0.6</v>
      </c>
    </row>
    <row r="342" spans="1:15" ht="20.100000000000001" customHeight="1" x14ac:dyDescent="0.25">
      <c r="A342" s="2464"/>
      <c r="B342" s="1617" t="s">
        <v>336</v>
      </c>
      <c r="C342" s="1617">
        <v>6.2</v>
      </c>
      <c r="D342" s="1613">
        <v>21</v>
      </c>
      <c r="E342" s="1611" t="s">
        <v>345</v>
      </c>
      <c r="F342" s="1614">
        <v>5.7</v>
      </c>
      <c r="G342" s="1620" t="s">
        <v>426</v>
      </c>
      <c r="H342" s="1611" t="s">
        <v>352</v>
      </c>
      <c r="I342" s="1614">
        <v>6.5</v>
      </c>
      <c r="J342" s="1619"/>
      <c r="K342" s="1619"/>
      <c r="L342" s="1619"/>
      <c r="M342" s="1619"/>
      <c r="N342" s="1619"/>
      <c r="O342" s="1619"/>
    </row>
    <row r="343" spans="1:15" ht="20.100000000000001" customHeight="1" x14ac:dyDescent="0.25">
      <c r="A343" s="2464"/>
      <c r="B343" s="1617" t="s">
        <v>337</v>
      </c>
      <c r="C343" s="1617">
        <v>6.7</v>
      </c>
      <c r="D343" s="1613">
        <v>21</v>
      </c>
      <c r="E343" s="1611" t="s">
        <v>346</v>
      </c>
      <c r="F343" s="1614">
        <v>7</v>
      </c>
      <c r="G343" s="1925" t="s">
        <v>426</v>
      </c>
      <c r="H343" s="1611" t="s">
        <v>353</v>
      </c>
      <c r="I343" s="1614">
        <v>3.3</v>
      </c>
      <c r="J343" s="1619"/>
      <c r="K343" s="1619"/>
      <c r="L343" s="1619"/>
      <c r="M343" s="1619"/>
      <c r="N343" s="1619"/>
      <c r="O343" s="1619"/>
    </row>
    <row r="344" spans="1:15" ht="20.100000000000001" customHeight="1" x14ac:dyDescent="0.25">
      <c r="A344" s="2464"/>
      <c r="B344" s="1617" t="s">
        <v>338</v>
      </c>
      <c r="C344" s="1617">
        <v>6.2</v>
      </c>
      <c r="D344" s="1613">
        <v>21</v>
      </c>
      <c r="E344" s="1611" t="s">
        <v>348</v>
      </c>
      <c r="F344" s="1614">
        <v>6.4</v>
      </c>
      <c r="G344" s="1619"/>
      <c r="H344" s="1619"/>
      <c r="I344" s="1619"/>
      <c r="J344" s="1619"/>
      <c r="K344" s="1619"/>
      <c r="L344" s="1619"/>
      <c r="M344" s="1619"/>
      <c r="N344" s="1619"/>
      <c r="O344" s="1619"/>
    </row>
    <row r="345" spans="1:15" ht="20.100000000000001" customHeight="1" x14ac:dyDescent="0.25">
      <c r="A345" s="2464">
        <v>20</v>
      </c>
      <c r="B345" s="1617" t="s">
        <v>339</v>
      </c>
      <c r="C345" s="1617">
        <v>7.5</v>
      </c>
      <c r="D345" s="1613">
        <v>22</v>
      </c>
      <c r="E345" s="1611" t="s">
        <v>349</v>
      </c>
      <c r="F345" s="1614">
        <v>7.4</v>
      </c>
      <c r="G345" s="1619"/>
      <c r="H345" s="1619"/>
      <c r="I345" s="1619"/>
      <c r="J345" s="1619"/>
      <c r="K345" s="1619"/>
      <c r="L345" s="1619"/>
      <c r="M345" s="1619"/>
      <c r="N345" s="1619"/>
      <c r="O345" s="1619"/>
    </row>
    <row r="346" spans="1:15" ht="20.100000000000001" customHeight="1" x14ac:dyDescent="0.25">
      <c r="A346" s="2464"/>
      <c r="B346" s="1617" t="s">
        <v>340</v>
      </c>
      <c r="C346" s="1617">
        <v>8.1999999999999993</v>
      </c>
      <c r="D346" s="1613">
        <v>22</v>
      </c>
      <c r="E346" s="1611" t="s">
        <v>350</v>
      </c>
      <c r="F346" s="1614">
        <v>7.5</v>
      </c>
      <c r="G346" s="1619"/>
      <c r="H346" s="1619"/>
      <c r="I346" s="1619"/>
      <c r="J346" s="1619"/>
      <c r="K346" s="1619"/>
      <c r="L346" s="1619"/>
      <c r="M346" s="1619"/>
      <c r="N346" s="1619"/>
      <c r="O346" s="1619"/>
    </row>
    <row r="347" spans="1:15" ht="20.100000000000001" customHeight="1" x14ac:dyDescent="0.25">
      <c r="A347" s="2464"/>
      <c r="B347" s="1617" t="s">
        <v>341</v>
      </c>
      <c r="C347" s="1617">
        <v>6.4</v>
      </c>
      <c r="D347" s="1613">
        <v>22</v>
      </c>
      <c r="E347" s="1611" t="s">
        <v>351</v>
      </c>
      <c r="F347" s="1614">
        <v>7.7</v>
      </c>
      <c r="G347" s="1619"/>
      <c r="H347" s="1619"/>
      <c r="I347" s="1619"/>
      <c r="J347" s="1619"/>
      <c r="K347" s="1619"/>
      <c r="L347" s="1619"/>
      <c r="M347" s="1619"/>
      <c r="N347" s="1619"/>
      <c r="O347" s="1619"/>
    </row>
    <row r="348" spans="1:15" ht="20.100000000000001" customHeight="1" x14ac:dyDescent="0.25">
      <c r="A348" s="2464"/>
      <c r="B348" s="1617" t="s">
        <v>342</v>
      </c>
      <c r="C348" s="1617">
        <v>6.5</v>
      </c>
      <c r="D348" s="1613">
        <v>22</v>
      </c>
      <c r="E348" s="1611" t="s">
        <v>352</v>
      </c>
      <c r="F348" s="1614">
        <v>7.2</v>
      </c>
      <c r="G348" s="1619"/>
      <c r="H348" s="1619"/>
      <c r="I348" s="1619"/>
      <c r="J348" s="1619"/>
      <c r="K348" s="1619"/>
      <c r="L348" s="1619"/>
      <c r="M348" s="1619"/>
      <c r="N348" s="1619"/>
      <c r="O348" s="1619"/>
    </row>
    <row r="349" spans="1:15" ht="20.100000000000001" customHeight="1" x14ac:dyDescent="0.25">
      <c r="A349" s="2464"/>
      <c r="B349" s="1617" t="s">
        <v>343</v>
      </c>
      <c r="C349" s="1617">
        <v>6.7</v>
      </c>
      <c r="D349" s="1617">
        <v>22</v>
      </c>
      <c r="E349" s="1611" t="s">
        <v>353</v>
      </c>
      <c r="F349" s="1614">
        <v>6.1</v>
      </c>
      <c r="G349" s="1619"/>
      <c r="H349" s="1619"/>
      <c r="I349" s="1619"/>
      <c r="J349" s="1619"/>
      <c r="K349" s="1619"/>
      <c r="L349" s="1619"/>
      <c r="M349" s="1619"/>
      <c r="N349" s="1619"/>
      <c r="O349" s="1619"/>
    </row>
    <row r="350" spans="1:15" ht="20.100000000000001" customHeight="1" x14ac:dyDescent="0.25">
      <c r="A350" s="2464"/>
      <c r="B350" s="1617" t="s">
        <v>344</v>
      </c>
      <c r="C350" s="1617">
        <v>5.8</v>
      </c>
      <c r="D350" s="1612"/>
      <c r="E350" s="1612"/>
      <c r="F350" s="1612"/>
      <c r="G350" s="1612"/>
      <c r="H350" s="1612"/>
      <c r="I350" s="1612"/>
      <c r="J350" s="1612"/>
      <c r="K350" s="1612"/>
      <c r="L350" s="1612"/>
      <c r="M350" s="1612"/>
      <c r="N350" s="1612"/>
      <c r="O350" s="1612"/>
    </row>
    <row r="351" spans="1:15" ht="20.100000000000001" customHeight="1" x14ac:dyDescent="0.25">
      <c r="A351" s="2464">
        <v>21</v>
      </c>
      <c r="B351" s="1617" t="s">
        <v>345</v>
      </c>
      <c r="C351" s="1617">
        <v>6.6</v>
      </c>
      <c r="D351" s="1612"/>
      <c r="E351" s="1612"/>
      <c r="F351" s="1612"/>
      <c r="G351" s="1612"/>
      <c r="H351" s="1612"/>
      <c r="I351" s="1612"/>
      <c r="J351" s="1612"/>
      <c r="K351" s="1612"/>
      <c r="L351" s="1612"/>
      <c r="M351" s="1612"/>
      <c r="N351" s="1612"/>
      <c r="O351" s="1612"/>
    </row>
    <row r="352" spans="1:15" ht="20.100000000000001" customHeight="1" x14ac:dyDescent="0.25">
      <c r="A352" s="2464"/>
      <c r="B352" s="1617" t="s">
        <v>346</v>
      </c>
      <c r="C352" s="1617">
        <v>7.1</v>
      </c>
      <c r="D352" s="1612"/>
      <c r="E352" s="1612"/>
      <c r="F352" s="1612"/>
      <c r="G352" s="1612"/>
      <c r="H352" s="1612"/>
      <c r="I352" s="1612"/>
      <c r="J352" s="1612"/>
      <c r="K352" s="1612"/>
      <c r="L352" s="1612"/>
      <c r="M352" s="1612"/>
      <c r="N352" s="1612"/>
      <c r="O352" s="1612"/>
    </row>
    <row r="353" spans="1:15" ht="20.100000000000001" customHeight="1" x14ac:dyDescent="0.25">
      <c r="A353" s="2464"/>
      <c r="B353" s="1617" t="s">
        <v>347</v>
      </c>
      <c r="C353" s="1617">
        <v>7</v>
      </c>
      <c r="D353" s="1612"/>
      <c r="E353" s="1612"/>
      <c r="F353" s="1612"/>
      <c r="G353" s="1612"/>
      <c r="H353" s="1612"/>
      <c r="I353" s="1612"/>
      <c r="J353" s="1612"/>
      <c r="K353" s="1612"/>
      <c r="L353" s="1612"/>
      <c r="M353" s="1612"/>
      <c r="N353" s="1612"/>
      <c r="O353" s="1612"/>
    </row>
    <row r="354" spans="1:15" ht="20.100000000000001" customHeight="1" x14ac:dyDescent="0.25">
      <c r="A354" s="2464"/>
      <c r="B354" s="1617" t="s">
        <v>348</v>
      </c>
      <c r="C354" s="1617">
        <v>6.5</v>
      </c>
      <c r="D354" s="1612"/>
      <c r="E354" s="1612"/>
      <c r="F354" s="1612"/>
      <c r="G354" s="1612"/>
      <c r="H354" s="1612"/>
      <c r="I354" s="1612"/>
      <c r="J354" s="1612"/>
      <c r="K354" s="1612"/>
      <c r="L354" s="1612"/>
      <c r="M354" s="1612"/>
      <c r="N354" s="1612"/>
      <c r="O354" s="1612"/>
    </row>
    <row r="355" spans="1:15" ht="20.100000000000001" customHeight="1" x14ac:dyDescent="0.25">
      <c r="A355" s="2464">
        <v>22</v>
      </c>
      <c r="B355" s="1617" t="s">
        <v>349</v>
      </c>
      <c r="C355" s="1617">
        <v>7.3</v>
      </c>
      <c r="D355" s="1612"/>
      <c r="E355" s="1612"/>
      <c r="F355" s="1612"/>
      <c r="G355" s="1612"/>
      <c r="H355" s="1612"/>
      <c r="I355" s="1612"/>
      <c r="J355" s="1612"/>
      <c r="K355" s="1612"/>
      <c r="L355" s="1612"/>
      <c r="M355" s="1612"/>
      <c r="N355" s="1612"/>
      <c r="O355" s="1612"/>
    </row>
    <row r="356" spans="1:15" ht="20.100000000000001" customHeight="1" x14ac:dyDescent="0.25">
      <c r="A356" s="2464"/>
      <c r="B356" s="1617" t="s">
        <v>350</v>
      </c>
      <c r="C356" s="1617">
        <v>7</v>
      </c>
      <c r="D356" s="1612"/>
      <c r="E356" s="1612"/>
      <c r="F356" s="1612"/>
      <c r="G356" s="1612"/>
      <c r="H356" s="1612"/>
      <c r="I356" s="1612"/>
      <c r="J356" s="1612"/>
      <c r="K356" s="1612"/>
      <c r="L356" s="1612"/>
      <c r="M356" s="1612"/>
      <c r="N356" s="1612"/>
      <c r="O356" s="1612"/>
    </row>
    <row r="357" spans="1:15" ht="20.100000000000001" customHeight="1" x14ac:dyDescent="0.25">
      <c r="A357" s="2464"/>
      <c r="B357" s="1617" t="s">
        <v>351</v>
      </c>
      <c r="C357" s="1617">
        <v>7.3</v>
      </c>
      <c r="D357" s="1612"/>
      <c r="E357" s="1612"/>
      <c r="F357" s="1612"/>
      <c r="G357" s="1612"/>
      <c r="H357" s="1612"/>
      <c r="I357" s="1612"/>
      <c r="J357" s="1612"/>
      <c r="K357" s="1612"/>
      <c r="L357" s="1612"/>
      <c r="M357" s="1612"/>
      <c r="N357" s="1612"/>
      <c r="O357" s="1612"/>
    </row>
    <row r="358" spans="1:15" ht="20.100000000000001" customHeight="1" x14ac:dyDescent="0.25">
      <c r="A358" s="2464"/>
      <c r="B358" s="1617" t="s">
        <v>352</v>
      </c>
      <c r="C358" s="1617">
        <v>6.5</v>
      </c>
      <c r="D358" s="1612"/>
      <c r="E358" s="1612"/>
      <c r="F358" s="1612"/>
      <c r="G358" s="1612"/>
      <c r="H358" s="1612"/>
      <c r="I358" s="1612"/>
      <c r="J358" s="1612"/>
      <c r="K358" s="1612"/>
      <c r="L358" s="1612"/>
      <c r="M358" s="1612"/>
      <c r="N358" s="1612"/>
      <c r="O358" s="1612"/>
    </row>
    <row r="359" spans="1:15" ht="20.100000000000001" customHeight="1" x14ac:dyDescent="0.25">
      <c r="A359" s="2464"/>
      <c r="B359" s="1617" t="s">
        <v>353</v>
      </c>
      <c r="C359" s="1617">
        <v>6.1</v>
      </c>
      <c r="D359" s="1612"/>
      <c r="E359" s="1612"/>
      <c r="F359" s="1612"/>
      <c r="G359" s="1612"/>
      <c r="H359" s="1612"/>
      <c r="I359" s="1612"/>
      <c r="J359" s="1612"/>
      <c r="K359" s="1612"/>
      <c r="L359" s="1612"/>
      <c r="M359" s="1612"/>
      <c r="N359" s="1612"/>
      <c r="O359" s="1612"/>
    </row>
    <row r="360" spans="1:15" x14ac:dyDescent="0.25">
      <c r="A360" s="1622"/>
      <c r="B360" s="1612"/>
      <c r="C360" s="1612"/>
      <c r="D360" s="1612"/>
      <c r="E360" s="1612"/>
      <c r="F360" s="1612"/>
      <c r="G360" s="1612"/>
      <c r="H360" s="1612"/>
      <c r="I360" s="1612"/>
      <c r="J360" s="1612"/>
      <c r="K360" s="1612"/>
      <c r="L360" s="1612"/>
      <c r="M360" s="1612"/>
      <c r="N360" s="1612"/>
      <c r="O360" s="1612"/>
    </row>
    <row r="361" spans="1:15" x14ac:dyDescent="0.25">
      <c r="A361" s="1622"/>
      <c r="B361" s="1612"/>
      <c r="C361" s="1612"/>
      <c r="D361" s="1612"/>
      <c r="E361" s="1612"/>
      <c r="F361" s="1612"/>
      <c r="G361" s="1612"/>
      <c r="H361" s="1612"/>
      <c r="I361" s="1612"/>
      <c r="J361" s="1612"/>
      <c r="K361" s="1612"/>
      <c r="L361" s="1612"/>
      <c r="M361" s="1612"/>
      <c r="N361" s="1612"/>
      <c r="O361" s="1612"/>
    </row>
    <row r="362" spans="1:15" x14ac:dyDescent="0.25">
      <c r="A362" s="1622"/>
      <c r="B362" s="1612"/>
      <c r="C362" s="1612"/>
      <c r="D362" s="1612"/>
      <c r="E362" s="1612"/>
      <c r="F362" s="1612"/>
      <c r="G362" s="1612"/>
      <c r="H362" s="1612"/>
      <c r="I362" s="1612"/>
      <c r="J362" s="1612"/>
      <c r="K362" s="1612"/>
      <c r="L362" s="1612"/>
      <c r="M362" s="1612"/>
      <c r="N362" s="1612"/>
      <c r="O362" s="1612"/>
    </row>
    <row r="363" spans="1:15" x14ac:dyDescent="0.25">
      <c r="A363" s="1622"/>
      <c r="B363" s="1612"/>
      <c r="C363" s="1612"/>
      <c r="D363" s="1612"/>
      <c r="E363" s="1612"/>
      <c r="F363" s="1612"/>
      <c r="G363" s="1612"/>
      <c r="H363" s="1612"/>
      <c r="I363" s="1612"/>
      <c r="J363" s="1612"/>
      <c r="K363" s="1612"/>
      <c r="L363" s="1612"/>
      <c r="M363" s="1612"/>
      <c r="N363" s="1612"/>
      <c r="O363" s="1612"/>
    </row>
    <row r="364" spans="1:15" x14ac:dyDescent="0.25">
      <c r="A364" s="1622"/>
      <c r="B364" s="1612"/>
      <c r="C364" s="1612"/>
      <c r="D364" s="1612"/>
      <c r="E364" s="1612"/>
      <c r="F364" s="1612"/>
      <c r="G364" s="1612"/>
      <c r="H364" s="1612"/>
      <c r="I364" s="1612"/>
      <c r="J364" s="1612"/>
      <c r="K364" s="1612"/>
      <c r="L364" s="1612"/>
      <c r="M364" s="1612"/>
      <c r="N364" s="1612"/>
      <c r="O364" s="1612"/>
    </row>
    <row r="365" spans="1:15" x14ac:dyDescent="0.25">
      <c r="A365" s="1622"/>
      <c r="B365" s="1612"/>
      <c r="C365" s="1612"/>
      <c r="D365" s="1612"/>
      <c r="E365" s="1612"/>
      <c r="F365" s="1612"/>
      <c r="G365" s="1612"/>
      <c r="H365" s="1612"/>
      <c r="I365" s="1612"/>
      <c r="J365" s="1612"/>
      <c r="K365" s="1612"/>
      <c r="L365" s="1612"/>
      <c r="M365" s="1612"/>
      <c r="N365" s="1612"/>
      <c r="O365" s="1612"/>
    </row>
  </sheetData>
  <mergeCells count="64">
    <mergeCell ref="A1:R1"/>
    <mergeCell ref="Q6:V6"/>
    <mergeCell ref="D4:F4"/>
    <mergeCell ref="A4:C4"/>
    <mergeCell ref="G4:I4"/>
    <mergeCell ref="J4:L4"/>
    <mergeCell ref="M4:O4"/>
    <mergeCell ref="P4:AB4"/>
    <mergeCell ref="A345:A350"/>
    <mergeCell ref="A351:A354"/>
    <mergeCell ref="A355:A359"/>
    <mergeCell ref="A2:V2"/>
    <mergeCell ref="A298:A307"/>
    <mergeCell ref="A308:A315"/>
    <mergeCell ref="A316:A326"/>
    <mergeCell ref="A327:A331"/>
    <mergeCell ref="A332:A335"/>
    <mergeCell ref="A337:A344"/>
    <mergeCell ref="A259:A282"/>
    <mergeCell ref="A283:A293"/>
    <mergeCell ref="A294:A297"/>
    <mergeCell ref="W10:X10"/>
    <mergeCell ref="W17:X17"/>
    <mergeCell ref="W24:X24"/>
    <mergeCell ref="Y56:AD61"/>
    <mergeCell ref="Y63:AD68"/>
    <mergeCell ref="Y14:AD19"/>
    <mergeCell ref="Y21:AD26"/>
    <mergeCell ref="Y28:AD33"/>
    <mergeCell ref="Y35:AD40"/>
    <mergeCell ref="Y42:AD47"/>
    <mergeCell ref="Y49:AD54"/>
    <mergeCell ref="W93:X93"/>
    <mergeCell ref="W100:X100"/>
    <mergeCell ref="W31:X31"/>
    <mergeCell ref="W37:X37"/>
    <mergeCell ref="W44:X44"/>
    <mergeCell ref="W65:X65"/>
    <mergeCell ref="W87:X87"/>
    <mergeCell ref="W72:X72"/>
    <mergeCell ref="W79:X79"/>
    <mergeCell ref="W58:X58"/>
    <mergeCell ref="W51:X51"/>
    <mergeCell ref="Y84:AD89"/>
    <mergeCell ref="Y91:AD96"/>
    <mergeCell ref="Y98:AD103"/>
    <mergeCell ref="Y70:AD75"/>
    <mergeCell ref="Y77:AD82"/>
    <mergeCell ref="Y105:AD110"/>
    <mergeCell ref="W107:X107"/>
    <mergeCell ref="Y112:AD117"/>
    <mergeCell ref="W114:X114"/>
    <mergeCell ref="Y119:AD124"/>
    <mergeCell ref="W121:X121"/>
    <mergeCell ref="Y147:AD152"/>
    <mergeCell ref="W149:X149"/>
    <mergeCell ref="Y154:AD159"/>
    <mergeCell ref="W156:X156"/>
    <mergeCell ref="Y126:AD131"/>
    <mergeCell ref="W128:X128"/>
    <mergeCell ref="Y133:AD138"/>
    <mergeCell ref="W136:X136"/>
    <mergeCell ref="Y140:AD145"/>
    <mergeCell ref="W142:X142"/>
  </mergeCells>
  <pageMargins left="0.511811024" right="0.511811024" top="0.78740157499999996" bottom="0.78740157499999996" header="0.31496062000000002" footer="0.31496062000000002"/>
  <pageSetup orientation="portrait" horizontalDpi="4294967293"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1"/>
  <sheetViews>
    <sheetView zoomScale="85" zoomScaleNormal="85" workbookViewId="0">
      <selection activeCell="L17" sqref="L17"/>
    </sheetView>
  </sheetViews>
  <sheetFormatPr defaultRowHeight="12.75" x14ac:dyDescent="0.2"/>
  <cols>
    <col min="1" max="1" width="10.28515625" style="35" customWidth="1"/>
    <col min="2" max="2" width="12.140625" style="34" customWidth="1"/>
    <col min="3" max="3" width="11.85546875" style="34" bestFit="1" customWidth="1"/>
    <col min="4" max="4" width="14.7109375" style="34" bestFit="1" customWidth="1"/>
    <col min="5" max="5" width="9.140625" style="34"/>
    <col min="6" max="6" width="12.85546875" style="34" bestFit="1" customWidth="1"/>
    <col min="7" max="7" width="11.5703125" style="34" customWidth="1"/>
    <col min="8" max="8" width="13.5703125" style="34" customWidth="1"/>
    <col min="9" max="18" width="9.7109375" style="34" customWidth="1"/>
    <col min="19" max="19" width="9.140625" style="34"/>
    <col min="20" max="20" width="10.7109375" style="34" bestFit="1" customWidth="1"/>
    <col min="21" max="21" width="11.42578125" style="34" bestFit="1" customWidth="1"/>
    <col min="22" max="22" width="11.42578125" style="34" customWidth="1"/>
    <col min="23" max="23" width="10.7109375" style="34" bestFit="1" customWidth="1"/>
    <col min="24" max="24" width="10.28515625" style="34" bestFit="1" customWidth="1"/>
    <col min="25" max="25" width="13.140625" style="34" bestFit="1" customWidth="1"/>
    <col min="26" max="26" width="9.140625" style="34"/>
    <col min="27" max="27" width="10.7109375" style="34" customWidth="1"/>
    <col min="28" max="28" width="9.28515625" style="34" customWidth="1"/>
    <col min="29" max="30" width="12.7109375" style="34" customWidth="1"/>
    <col min="31" max="31" width="10.7109375" style="34" customWidth="1"/>
    <col min="32" max="32" width="9.28515625" style="34" customWidth="1"/>
    <col min="33" max="33" width="12.85546875" style="34" bestFit="1" customWidth="1"/>
    <col min="34" max="34" width="12.7109375" style="34" customWidth="1"/>
    <col min="35" max="16384" width="9.140625" style="34"/>
  </cols>
  <sheetData>
    <row r="1" spans="1:25" ht="21" customHeight="1" x14ac:dyDescent="0.2">
      <c r="A1" s="2476" t="s">
        <v>484</v>
      </c>
      <c r="B1" s="2476"/>
      <c r="C1" s="2476"/>
      <c r="D1" s="2476"/>
      <c r="E1" s="2476"/>
      <c r="F1" s="2476"/>
      <c r="G1" s="1735"/>
    </row>
    <row r="2" spans="1:25" ht="13.5" thickBot="1" x14ac:dyDescent="0.25">
      <c r="C2" s="1603"/>
      <c r="D2" s="1603"/>
    </row>
    <row r="3" spans="1:25" x14ac:dyDescent="0.2">
      <c r="A3" s="168" t="s">
        <v>360</v>
      </c>
    </row>
    <row r="4" spans="1:25" ht="40.5" customHeight="1" x14ac:dyDescent="0.2">
      <c r="A4" s="34"/>
    </row>
    <row r="5" spans="1:25" ht="38.25" x14ac:dyDescent="0.2">
      <c r="A5" s="34"/>
      <c r="B5" s="1627" t="s">
        <v>450</v>
      </c>
      <c r="C5" s="1741" t="s">
        <v>2892</v>
      </c>
      <c r="D5" s="1741" t="s">
        <v>449</v>
      </c>
      <c r="E5" s="1742" t="s">
        <v>448</v>
      </c>
      <c r="F5" s="1627" t="s">
        <v>450</v>
      </c>
      <c r="G5" s="1741" t="s">
        <v>2892</v>
      </c>
      <c r="H5" s="1741" t="s">
        <v>449</v>
      </c>
      <c r="I5" s="1742" t="s">
        <v>448</v>
      </c>
      <c r="L5" s="34" t="s">
        <v>2894</v>
      </c>
    </row>
    <row r="6" spans="1:25" x14ac:dyDescent="0.2">
      <c r="A6" s="34"/>
      <c r="B6" s="2480" t="s">
        <v>480</v>
      </c>
      <c r="C6" s="1751">
        <v>2007</v>
      </c>
      <c r="D6" s="1926">
        <v>56</v>
      </c>
      <c r="E6" s="1927" t="s">
        <v>451</v>
      </c>
      <c r="F6" s="2480" t="s">
        <v>477</v>
      </c>
      <c r="G6" s="1740">
        <v>2007</v>
      </c>
      <c r="H6" s="1926">
        <v>25</v>
      </c>
      <c r="I6" s="1927" t="s">
        <v>479</v>
      </c>
    </row>
    <row r="7" spans="1:25" x14ac:dyDescent="0.2">
      <c r="A7" s="34"/>
      <c r="B7" s="2480"/>
      <c r="C7" s="1751">
        <v>2008</v>
      </c>
      <c r="D7" s="1926">
        <v>56</v>
      </c>
      <c r="E7" s="1927" t="s">
        <v>483</v>
      </c>
      <c r="F7" s="2480"/>
      <c r="G7" s="1740" t="s">
        <v>2893</v>
      </c>
      <c r="H7" s="1926">
        <v>25</v>
      </c>
      <c r="I7" s="1927" t="s">
        <v>472</v>
      </c>
      <c r="L7" s="293" t="s">
        <v>2876</v>
      </c>
      <c r="M7" s="293"/>
      <c r="N7" s="293"/>
      <c r="O7" s="293"/>
      <c r="P7" s="293"/>
      <c r="Q7" s="293"/>
      <c r="R7" s="293"/>
      <c r="S7" s="293"/>
      <c r="T7" s="293"/>
      <c r="U7" s="293"/>
      <c r="V7" s="293"/>
      <c r="W7" s="293"/>
      <c r="X7" s="293"/>
      <c r="Y7" s="293"/>
    </row>
    <row r="8" spans="1:25" x14ac:dyDescent="0.2">
      <c r="A8" s="34"/>
      <c r="B8" s="2480"/>
      <c r="C8" s="1751">
        <v>2009</v>
      </c>
      <c r="D8" s="1926">
        <v>56</v>
      </c>
      <c r="E8" s="1927" t="s">
        <v>482</v>
      </c>
      <c r="F8" s="2480"/>
      <c r="G8" s="1740">
        <v>2009</v>
      </c>
      <c r="H8" s="1926">
        <v>25</v>
      </c>
      <c r="I8" s="1927" t="s">
        <v>478</v>
      </c>
      <c r="L8" s="293"/>
      <c r="M8" s="293"/>
      <c r="N8" s="293"/>
      <c r="O8" s="293"/>
      <c r="P8" s="293"/>
      <c r="Q8" s="293"/>
      <c r="R8" s="293"/>
      <c r="S8" s="293"/>
      <c r="T8" s="293"/>
      <c r="U8" s="293"/>
      <c r="V8" s="293"/>
      <c r="W8" s="293"/>
      <c r="X8" s="293"/>
      <c r="Y8" s="293"/>
    </row>
    <row r="9" spans="1:25" x14ac:dyDescent="0.2">
      <c r="A9" s="34"/>
      <c r="B9" s="2480"/>
      <c r="C9" s="1751">
        <v>2010</v>
      </c>
      <c r="D9" s="1926">
        <v>56</v>
      </c>
      <c r="E9" s="1928">
        <v>0.62</v>
      </c>
      <c r="F9" s="2480"/>
      <c r="G9" s="1740">
        <v>2010</v>
      </c>
      <c r="H9" s="1926">
        <v>25</v>
      </c>
      <c r="I9" s="1928">
        <v>0.5</v>
      </c>
      <c r="L9" s="293" t="s">
        <v>2875</v>
      </c>
      <c r="M9" s="293"/>
      <c r="N9" s="293"/>
      <c r="O9" s="293"/>
      <c r="P9" s="293"/>
      <c r="Q9" s="293"/>
      <c r="R9" s="293"/>
      <c r="S9" s="293"/>
      <c r="T9" s="293"/>
      <c r="U9" s="293"/>
      <c r="V9" s="293"/>
      <c r="W9" s="293"/>
      <c r="X9" s="293"/>
      <c r="Y9" s="293"/>
    </row>
    <row r="10" spans="1:25" x14ac:dyDescent="0.2">
      <c r="A10" s="34"/>
      <c r="B10" s="2480"/>
      <c r="C10" s="1751">
        <v>2011</v>
      </c>
      <c r="D10" s="1740">
        <v>56</v>
      </c>
      <c r="E10" s="1928">
        <v>0.39</v>
      </c>
      <c r="F10" s="2480"/>
      <c r="G10" s="1740">
        <v>2011</v>
      </c>
      <c r="H10" s="1740">
        <v>25</v>
      </c>
      <c r="I10" s="1928">
        <v>0.25</v>
      </c>
      <c r="L10" s="293"/>
      <c r="M10" s="293"/>
      <c r="N10" s="293"/>
      <c r="O10" s="293"/>
      <c r="P10" s="293"/>
      <c r="Q10" s="293"/>
      <c r="R10" s="293"/>
      <c r="S10" s="293"/>
      <c r="T10" s="293"/>
      <c r="U10" s="293"/>
      <c r="V10" s="293"/>
      <c r="W10" s="293"/>
      <c r="X10" s="293"/>
      <c r="Y10" s="293"/>
    </row>
    <row r="11" spans="1:25" x14ac:dyDescent="0.2">
      <c r="A11" s="34"/>
      <c r="B11" s="48"/>
      <c r="C11" s="48"/>
      <c r="D11" s="48"/>
      <c r="E11" s="48"/>
      <c r="F11" s="48"/>
      <c r="G11" s="48"/>
      <c r="H11" s="48"/>
      <c r="I11" s="48"/>
      <c r="L11" s="293" t="s">
        <v>2877</v>
      </c>
      <c r="M11" s="293"/>
      <c r="N11" s="293"/>
      <c r="O11" s="293"/>
      <c r="P11" s="293"/>
      <c r="Q11" s="293"/>
      <c r="R11" s="293"/>
      <c r="S11" s="293"/>
      <c r="T11" s="293"/>
      <c r="U11" s="293"/>
      <c r="V11" s="293"/>
      <c r="W11" s="293"/>
      <c r="X11" s="293"/>
      <c r="Y11" s="293"/>
    </row>
    <row r="12" spans="1:25" x14ac:dyDescent="0.2">
      <c r="A12" s="34"/>
      <c r="B12" s="2480" t="s">
        <v>473</v>
      </c>
      <c r="C12" s="1751">
        <v>2007</v>
      </c>
      <c r="D12" s="1926">
        <v>82</v>
      </c>
      <c r="E12" s="1927" t="s">
        <v>476</v>
      </c>
      <c r="F12" s="2480" t="s">
        <v>471</v>
      </c>
      <c r="G12" s="1740">
        <v>2007</v>
      </c>
      <c r="H12" s="1926">
        <v>33</v>
      </c>
      <c r="I12" s="1927" t="s">
        <v>467</v>
      </c>
      <c r="L12" s="293"/>
      <c r="M12" s="293"/>
      <c r="N12" s="293"/>
      <c r="O12" s="293"/>
      <c r="P12" s="293"/>
      <c r="Q12" s="293"/>
      <c r="R12" s="293"/>
      <c r="S12" s="293"/>
      <c r="T12" s="293"/>
      <c r="U12" s="293"/>
      <c r="V12" s="293"/>
      <c r="W12" s="293"/>
      <c r="X12" s="293"/>
      <c r="Y12" s="293"/>
    </row>
    <row r="13" spans="1:25" x14ac:dyDescent="0.2">
      <c r="A13" s="34"/>
      <c r="B13" s="2480"/>
      <c r="C13" s="1751">
        <v>2008</v>
      </c>
      <c r="D13" s="1926">
        <v>82</v>
      </c>
      <c r="E13" s="1927" t="s">
        <v>475</v>
      </c>
      <c r="F13" s="2480"/>
      <c r="G13" s="1740" t="s">
        <v>2893</v>
      </c>
      <c r="H13" s="1926">
        <v>33</v>
      </c>
      <c r="I13" s="1927" t="s">
        <v>472</v>
      </c>
      <c r="L13" s="293" t="s">
        <v>2878</v>
      </c>
      <c r="M13" s="293"/>
      <c r="N13" s="293"/>
      <c r="O13" s="293"/>
      <c r="P13" s="293"/>
      <c r="Q13" s="293"/>
      <c r="R13" s="293"/>
      <c r="S13" s="293"/>
      <c r="T13" s="293"/>
      <c r="U13" s="293"/>
      <c r="V13" s="293"/>
      <c r="W13" s="293"/>
      <c r="X13" s="293"/>
      <c r="Y13" s="293"/>
    </row>
    <row r="14" spans="1:25" x14ac:dyDescent="0.2">
      <c r="A14" s="34"/>
      <c r="B14" s="2480"/>
      <c r="C14" s="1751">
        <v>2009</v>
      </c>
      <c r="D14" s="1926">
        <v>82</v>
      </c>
      <c r="E14" s="1927" t="s">
        <v>474</v>
      </c>
      <c r="F14" s="2480"/>
      <c r="G14" s="1740">
        <v>2009</v>
      </c>
      <c r="H14" s="1926">
        <v>33</v>
      </c>
      <c r="I14" s="1927" t="s">
        <v>442</v>
      </c>
      <c r="L14" s="293"/>
      <c r="M14" s="293"/>
      <c r="N14" s="293"/>
      <c r="O14" s="293"/>
      <c r="P14" s="293"/>
      <c r="Q14" s="293"/>
      <c r="R14" s="293"/>
      <c r="S14" s="293"/>
      <c r="T14" s="293"/>
      <c r="U14" s="293"/>
      <c r="V14" s="293"/>
      <c r="W14" s="293"/>
      <c r="X14" s="293"/>
      <c r="Y14" s="293"/>
    </row>
    <row r="15" spans="1:25" x14ac:dyDescent="0.2">
      <c r="A15" s="34"/>
      <c r="B15" s="2480"/>
      <c r="C15" s="1751">
        <v>2010</v>
      </c>
      <c r="D15" s="1926">
        <v>82</v>
      </c>
      <c r="E15" s="1928">
        <v>0.49</v>
      </c>
      <c r="F15" s="2480"/>
      <c r="G15" s="1740">
        <v>2010</v>
      </c>
      <c r="H15" s="1926">
        <v>33</v>
      </c>
      <c r="I15" s="1928">
        <v>0.3</v>
      </c>
      <c r="L15" s="293" t="s">
        <v>2879</v>
      </c>
      <c r="M15" s="293"/>
      <c r="N15" s="293"/>
      <c r="O15" s="293"/>
      <c r="P15" s="293"/>
      <c r="Q15" s="293"/>
      <c r="R15" s="293"/>
      <c r="S15" s="293"/>
      <c r="T15" s="293"/>
      <c r="U15" s="293"/>
      <c r="V15" s="293"/>
      <c r="W15" s="293"/>
      <c r="X15" s="293"/>
      <c r="Y15" s="293"/>
    </row>
    <row r="16" spans="1:25" x14ac:dyDescent="0.2">
      <c r="A16" s="34"/>
      <c r="B16" s="2480"/>
      <c r="C16" s="1751">
        <v>2011</v>
      </c>
      <c r="D16" s="1740">
        <v>82</v>
      </c>
      <c r="E16" s="1928">
        <v>0.4</v>
      </c>
      <c r="F16" s="2480"/>
      <c r="G16" s="1740">
        <v>2011</v>
      </c>
      <c r="H16" s="1740">
        <v>33</v>
      </c>
      <c r="I16" s="1928">
        <v>0.22</v>
      </c>
    </row>
    <row r="17" spans="1:28" x14ac:dyDescent="0.2">
      <c r="A17" s="34"/>
    </row>
    <row r="18" spans="1:28" x14ac:dyDescent="0.2">
      <c r="A18" s="34"/>
    </row>
    <row r="19" spans="1:28" x14ac:dyDescent="0.2">
      <c r="A19" s="34"/>
    </row>
    <row r="20" spans="1:28" x14ac:dyDescent="0.2">
      <c r="A20" s="168" t="s">
        <v>363</v>
      </c>
      <c r="B20" s="38"/>
    </row>
    <row r="21" spans="1:28" ht="38.25" x14ac:dyDescent="0.2">
      <c r="A21" s="34"/>
      <c r="B21" s="1627" t="s">
        <v>450</v>
      </c>
      <c r="C21" s="1741" t="s">
        <v>2892</v>
      </c>
      <c r="D21" s="1741" t="s">
        <v>449</v>
      </c>
      <c r="E21" s="1742" t="s">
        <v>448</v>
      </c>
      <c r="F21" s="1627" t="s">
        <v>450</v>
      </c>
      <c r="G21" s="1741" t="s">
        <v>2892</v>
      </c>
      <c r="H21" s="1741" t="s">
        <v>449</v>
      </c>
      <c r="I21" s="1742" t="s">
        <v>448</v>
      </c>
    </row>
    <row r="22" spans="1:28" x14ac:dyDescent="0.2">
      <c r="A22" s="34"/>
      <c r="B22" s="2481" t="s">
        <v>469</v>
      </c>
      <c r="C22" s="1752">
        <v>2007</v>
      </c>
      <c r="D22" s="1743">
        <v>77</v>
      </c>
      <c r="E22" s="1744" t="s">
        <v>468</v>
      </c>
      <c r="F22" s="2481" t="s">
        <v>462</v>
      </c>
      <c r="G22" s="1745">
        <v>2007</v>
      </c>
      <c r="H22" s="1743">
        <v>9</v>
      </c>
      <c r="I22" s="1744" t="s">
        <v>452</v>
      </c>
    </row>
    <row r="23" spans="1:28" x14ac:dyDescent="0.2">
      <c r="A23" s="34"/>
      <c r="B23" s="2481"/>
      <c r="C23" s="1752">
        <v>2008</v>
      </c>
      <c r="D23" s="1743">
        <v>77</v>
      </c>
      <c r="E23" s="1744" t="s">
        <v>467</v>
      </c>
      <c r="F23" s="2481"/>
      <c r="G23" s="1745" t="s">
        <v>2893</v>
      </c>
      <c r="H23" s="1743">
        <v>9</v>
      </c>
      <c r="I23" s="1744" t="s">
        <v>461</v>
      </c>
      <c r="Z23" s="293"/>
      <c r="AA23" s="293"/>
      <c r="AB23" s="293"/>
    </row>
    <row r="24" spans="1:28" ht="15" customHeight="1" x14ac:dyDescent="0.2">
      <c r="A24" s="34"/>
      <c r="B24" s="2481"/>
      <c r="C24" s="1752">
        <v>2009</v>
      </c>
      <c r="D24" s="1743">
        <v>77</v>
      </c>
      <c r="E24" s="1746">
        <v>0.31</v>
      </c>
      <c r="F24" s="2481"/>
      <c r="G24" s="1745">
        <v>2009</v>
      </c>
      <c r="H24" s="1743">
        <v>9</v>
      </c>
      <c r="I24" s="1746">
        <v>0</v>
      </c>
      <c r="Z24" s="293"/>
      <c r="AA24" s="293"/>
      <c r="AB24" s="293"/>
    </row>
    <row r="25" spans="1:28" ht="15.75" customHeight="1" x14ac:dyDescent="0.2">
      <c r="A25" s="34"/>
      <c r="B25" s="2481"/>
      <c r="C25" s="1752">
        <v>2010</v>
      </c>
      <c r="D25" s="1743">
        <v>77</v>
      </c>
      <c r="E25" s="1746">
        <v>0.31</v>
      </c>
      <c r="F25" s="2481"/>
      <c r="G25" s="1745">
        <v>2010</v>
      </c>
      <c r="H25" s="1743">
        <v>9</v>
      </c>
      <c r="I25" s="1746">
        <v>0</v>
      </c>
      <c r="Z25" s="293"/>
      <c r="AA25" s="293"/>
      <c r="AB25" s="293"/>
    </row>
    <row r="26" spans="1:28" ht="15" customHeight="1" x14ac:dyDescent="0.2">
      <c r="A26" s="34"/>
      <c r="B26" s="2481"/>
      <c r="C26" s="1752">
        <v>2011</v>
      </c>
      <c r="D26" s="1745">
        <v>77</v>
      </c>
      <c r="E26" s="1746">
        <v>0.26</v>
      </c>
      <c r="F26" s="2481"/>
      <c r="G26" s="1745">
        <v>2011</v>
      </c>
      <c r="H26" s="1745">
        <v>9</v>
      </c>
      <c r="I26" s="1746">
        <v>0</v>
      </c>
      <c r="Z26" s="293"/>
      <c r="AA26" s="293"/>
      <c r="AB26" s="293"/>
    </row>
    <row r="27" spans="1:28" ht="15.75" customHeight="1" x14ac:dyDescent="0.2">
      <c r="A27" s="34"/>
      <c r="B27" s="169"/>
      <c r="C27" s="1747"/>
      <c r="D27" s="169"/>
      <c r="E27" s="169"/>
      <c r="F27" s="169"/>
      <c r="G27" s="169"/>
      <c r="H27" s="169"/>
      <c r="I27" s="169"/>
      <c r="Z27" s="293"/>
      <c r="AA27" s="293"/>
      <c r="AB27" s="293"/>
    </row>
    <row r="28" spans="1:28" ht="15" customHeight="1" x14ac:dyDescent="0.2">
      <c r="A28" s="34"/>
      <c r="B28" s="2481" t="s">
        <v>466</v>
      </c>
      <c r="C28" s="1752">
        <v>2007</v>
      </c>
      <c r="D28" s="1743">
        <v>43</v>
      </c>
      <c r="E28" s="1744" t="s">
        <v>465</v>
      </c>
      <c r="F28" s="2481" t="s">
        <v>460</v>
      </c>
      <c r="G28" s="1745">
        <v>2007</v>
      </c>
      <c r="H28" s="1743">
        <v>156</v>
      </c>
      <c r="I28" s="1744" t="s">
        <v>452</v>
      </c>
      <c r="Z28" s="293"/>
      <c r="AA28" s="293"/>
      <c r="AB28" s="293"/>
    </row>
    <row r="29" spans="1:28" ht="15.75" customHeight="1" x14ac:dyDescent="0.2">
      <c r="A29" s="34"/>
      <c r="B29" s="2481"/>
      <c r="C29" s="1752">
        <v>2008</v>
      </c>
      <c r="D29" s="1743">
        <v>43</v>
      </c>
      <c r="E29" s="1744" t="s">
        <v>464</v>
      </c>
      <c r="F29" s="2481"/>
      <c r="G29" s="1745" t="s">
        <v>2893</v>
      </c>
      <c r="H29" s="1743">
        <v>156</v>
      </c>
      <c r="I29" s="1744" t="s">
        <v>459</v>
      </c>
      <c r="Z29" s="293"/>
      <c r="AA29" s="293"/>
      <c r="AB29" s="293"/>
    </row>
    <row r="30" spans="1:28" ht="15.75" customHeight="1" x14ac:dyDescent="0.2">
      <c r="A30" s="34"/>
      <c r="B30" s="2481"/>
      <c r="C30" s="1752">
        <v>2009</v>
      </c>
      <c r="D30" s="1743">
        <v>43</v>
      </c>
      <c r="E30" s="1746">
        <v>0.09</v>
      </c>
      <c r="F30" s="2481"/>
      <c r="G30" s="1745">
        <v>2009</v>
      </c>
      <c r="H30" s="1743">
        <v>156</v>
      </c>
      <c r="I30" s="1746">
        <v>0.01</v>
      </c>
      <c r="Z30" s="293"/>
      <c r="AA30" s="293"/>
      <c r="AB30" s="293"/>
    </row>
    <row r="31" spans="1:28" ht="15.75" customHeight="1" x14ac:dyDescent="0.2">
      <c r="A31" s="34"/>
      <c r="B31" s="2481"/>
      <c r="C31" s="1752">
        <v>2010</v>
      </c>
      <c r="D31" s="1743">
        <v>43</v>
      </c>
      <c r="E31" s="1746">
        <v>0.09</v>
      </c>
      <c r="F31" s="2481"/>
      <c r="G31" s="1745">
        <v>2010</v>
      </c>
      <c r="H31" s="1743">
        <v>156</v>
      </c>
      <c r="I31" s="1746">
        <v>0.01</v>
      </c>
      <c r="Z31" s="293"/>
      <c r="AA31" s="293"/>
      <c r="AB31" s="293"/>
    </row>
    <row r="32" spans="1:28" ht="15.75" customHeight="1" x14ac:dyDescent="0.2">
      <c r="A32" s="34"/>
      <c r="B32" s="2481"/>
      <c r="C32" s="1752">
        <v>2011</v>
      </c>
      <c r="D32" s="1745">
        <v>43</v>
      </c>
      <c r="E32" s="1746">
        <v>0.22</v>
      </c>
      <c r="F32" s="2481"/>
      <c r="G32" s="1745">
        <v>2011</v>
      </c>
      <c r="H32" s="1745">
        <v>156</v>
      </c>
      <c r="I32" s="1746">
        <v>0</v>
      </c>
    </row>
    <row r="33" spans="1:9" ht="15.75" customHeight="1" x14ac:dyDescent="0.2">
      <c r="A33" s="34"/>
      <c r="B33" s="169"/>
      <c r="C33" s="1747"/>
      <c r="D33" s="169"/>
      <c r="E33" s="169"/>
      <c r="F33" s="169"/>
      <c r="G33" s="169"/>
      <c r="H33" s="169"/>
      <c r="I33" s="169"/>
    </row>
    <row r="34" spans="1:9" ht="15.75" customHeight="1" x14ac:dyDescent="0.2">
      <c r="A34" s="34"/>
      <c r="B34" s="2481" t="s">
        <v>463</v>
      </c>
      <c r="C34" s="1752">
        <v>2007</v>
      </c>
      <c r="D34" s="1743">
        <v>10</v>
      </c>
      <c r="E34" s="1744" t="s">
        <v>452</v>
      </c>
      <c r="F34" s="2481" t="s">
        <v>458</v>
      </c>
      <c r="G34" s="1745">
        <v>2007</v>
      </c>
      <c r="H34" s="1743">
        <v>26</v>
      </c>
      <c r="I34" s="1744" t="s">
        <v>452</v>
      </c>
    </row>
    <row r="35" spans="1:9" ht="15.75" customHeight="1" x14ac:dyDescent="0.2">
      <c r="A35" s="34"/>
      <c r="B35" s="2481"/>
      <c r="C35" s="1752">
        <v>2008</v>
      </c>
      <c r="D35" s="1743">
        <v>8</v>
      </c>
      <c r="E35" s="1744" t="s">
        <v>452</v>
      </c>
      <c r="F35" s="2481"/>
      <c r="G35" s="1745" t="s">
        <v>2893</v>
      </c>
      <c r="H35" s="1743">
        <v>26</v>
      </c>
      <c r="I35" s="1744" t="s">
        <v>452</v>
      </c>
    </row>
    <row r="36" spans="1:9" ht="15.75" customHeight="1" x14ac:dyDescent="0.2">
      <c r="A36" s="34"/>
      <c r="B36" s="2481"/>
      <c r="C36" s="1752">
        <v>2009</v>
      </c>
      <c r="D36" s="1743">
        <v>8</v>
      </c>
      <c r="E36" s="1746">
        <v>0</v>
      </c>
      <c r="F36" s="2481"/>
      <c r="G36" s="1745">
        <v>2009</v>
      </c>
      <c r="H36" s="1743">
        <v>26</v>
      </c>
      <c r="I36" s="1746">
        <v>0.24</v>
      </c>
    </row>
    <row r="37" spans="1:9" ht="15.75" customHeight="1" x14ac:dyDescent="0.2">
      <c r="A37" s="34"/>
      <c r="B37" s="2481"/>
      <c r="C37" s="1752">
        <v>2010</v>
      </c>
      <c r="D37" s="1743">
        <v>8</v>
      </c>
      <c r="E37" s="1746">
        <v>0</v>
      </c>
      <c r="F37" s="2481"/>
      <c r="G37" s="1745">
        <v>2010</v>
      </c>
      <c r="H37" s="1743">
        <v>26</v>
      </c>
      <c r="I37" s="1746">
        <v>0.24</v>
      </c>
    </row>
    <row r="38" spans="1:9" ht="15.75" customHeight="1" x14ac:dyDescent="0.2">
      <c r="A38" s="34"/>
      <c r="B38" s="2481"/>
      <c r="C38" s="1752">
        <v>2011</v>
      </c>
      <c r="D38" s="1745">
        <v>8</v>
      </c>
      <c r="E38" s="1746">
        <v>0.06</v>
      </c>
      <c r="F38" s="2481"/>
      <c r="G38" s="1745">
        <v>2011</v>
      </c>
      <c r="H38" s="1745">
        <v>26</v>
      </c>
      <c r="I38" s="1746">
        <v>0.21</v>
      </c>
    </row>
    <row r="39" spans="1:9" ht="15.75" customHeight="1" x14ac:dyDescent="0.2">
      <c r="A39" s="34"/>
      <c r="B39" s="169"/>
      <c r="C39" s="1747"/>
      <c r="D39" s="169"/>
      <c r="E39" s="169"/>
      <c r="F39" s="169"/>
      <c r="G39" s="169"/>
      <c r="H39" s="169"/>
      <c r="I39" s="169"/>
    </row>
    <row r="40" spans="1:9" ht="15.75" customHeight="1" x14ac:dyDescent="0.2">
      <c r="A40" s="34"/>
      <c r="B40" s="2481" t="s">
        <v>456</v>
      </c>
      <c r="C40" s="1752">
        <v>2007</v>
      </c>
      <c r="D40" s="1743">
        <v>42</v>
      </c>
      <c r="E40" s="1744" t="s">
        <v>455</v>
      </c>
      <c r="F40" s="2481" t="s">
        <v>453</v>
      </c>
      <c r="G40" s="1745">
        <v>2007</v>
      </c>
      <c r="H40" s="1743">
        <v>30</v>
      </c>
      <c r="I40" s="1744" t="s">
        <v>452</v>
      </c>
    </row>
    <row r="41" spans="1:9" ht="15.75" customHeight="1" x14ac:dyDescent="0.2">
      <c r="A41" s="34"/>
      <c r="B41" s="2481"/>
      <c r="C41" s="1752">
        <v>2008</v>
      </c>
      <c r="D41" s="1743">
        <v>42</v>
      </c>
      <c r="E41" s="1744" t="s">
        <v>454</v>
      </c>
      <c r="F41" s="2481"/>
      <c r="G41" s="1745" t="s">
        <v>2893</v>
      </c>
      <c r="H41" s="1743">
        <v>30</v>
      </c>
      <c r="I41" s="1744" t="s">
        <v>451</v>
      </c>
    </row>
    <row r="42" spans="1:9" ht="15.75" customHeight="1" x14ac:dyDescent="0.2">
      <c r="A42" s="34"/>
      <c r="B42" s="2481"/>
      <c r="C42" s="1752">
        <v>2009</v>
      </c>
      <c r="D42" s="1743">
        <v>42</v>
      </c>
      <c r="E42" s="1746">
        <v>0.33</v>
      </c>
      <c r="F42" s="2481"/>
      <c r="G42" s="1745">
        <v>2009</v>
      </c>
      <c r="H42" s="1743">
        <v>30</v>
      </c>
      <c r="I42" s="1746">
        <v>0.27</v>
      </c>
    </row>
    <row r="43" spans="1:9" ht="15.75" customHeight="1" x14ac:dyDescent="0.2">
      <c r="A43" s="34"/>
      <c r="B43" s="2481"/>
      <c r="C43" s="1752">
        <v>2010</v>
      </c>
      <c r="D43" s="1743">
        <v>42</v>
      </c>
      <c r="E43" s="1746">
        <v>0.33</v>
      </c>
      <c r="F43" s="2481"/>
      <c r="G43" s="1745">
        <v>2010</v>
      </c>
      <c r="H43" s="1743">
        <v>30</v>
      </c>
      <c r="I43" s="1746">
        <v>0.27</v>
      </c>
    </row>
    <row r="44" spans="1:9" ht="15.75" customHeight="1" x14ac:dyDescent="0.2">
      <c r="A44" s="34"/>
      <c r="B44" s="2481"/>
      <c r="C44" s="1752">
        <v>2011</v>
      </c>
      <c r="D44" s="1745">
        <v>42</v>
      </c>
      <c r="E44" s="1746">
        <v>0.22</v>
      </c>
      <c r="F44" s="2481"/>
      <c r="G44" s="1745">
        <v>2011</v>
      </c>
      <c r="H44" s="1745">
        <v>30</v>
      </c>
      <c r="I44" s="1746">
        <v>0.25</v>
      </c>
    </row>
    <row r="45" spans="1:9" ht="15.75" customHeight="1" x14ac:dyDescent="0.2">
      <c r="A45" s="34"/>
    </row>
    <row r="46" spans="1:9" ht="22.5" x14ac:dyDescent="0.2">
      <c r="A46" s="168" t="s">
        <v>367</v>
      </c>
      <c r="B46" s="1737" t="s">
        <v>450</v>
      </c>
      <c r="C46" s="1739" t="s">
        <v>2892</v>
      </c>
      <c r="D46" s="1737" t="s">
        <v>449</v>
      </c>
      <c r="E46" s="1738" t="s">
        <v>448</v>
      </c>
    </row>
    <row r="47" spans="1:9" x14ac:dyDescent="0.2">
      <c r="A47" s="34"/>
      <c r="B47" s="2477" t="s">
        <v>447</v>
      </c>
      <c r="C47" s="1630">
        <v>2007</v>
      </c>
      <c r="D47" s="1929">
        <v>17</v>
      </c>
      <c r="E47" s="1930" t="s">
        <v>446</v>
      </c>
    </row>
    <row r="48" spans="1:9" x14ac:dyDescent="0.2">
      <c r="A48" s="34"/>
      <c r="B48" s="2478"/>
      <c r="C48" s="1630">
        <v>2008</v>
      </c>
      <c r="D48" s="1929">
        <v>18</v>
      </c>
      <c r="E48" s="1930" t="s">
        <v>445</v>
      </c>
    </row>
    <row r="49" spans="1:5" x14ac:dyDescent="0.2">
      <c r="A49" s="34"/>
      <c r="B49" s="2478"/>
      <c r="C49" s="1630">
        <v>2009</v>
      </c>
      <c r="D49" s="1929">
        <v>18</v>
      </c>
      <c r="E49" s="1930" t="s">
        <v>444</v>
      </c>
    </row>
    <row r="50" spans="1:5" x14ac:dyDescent="0.2">
      <c r="A50" s="34"/>
      <c r="B50" s="2478"/>
      <c r="C50" s="1630">
        <v>2010</v>
      </c>
      <c r="D50" s="1929">
        <v>18</v>
      </c>
      <c r="E50" s="1930">
        <v>0.56000000000000005</v>
      </c>
    </row>
    <row r="51" spans="1:5" x14ac:dyDescent="0.2">
      <c r="A51" s="34"/>
      <c r="B51" s="2479"/>
      <c r="C51" s="1630">
        <v>2011</v>
      </c>
      <c r="D51" s="1929">
        <v>18</v>
      </c>
      <c r="E51" s="1930">
        <v>0.68</v>
      </c>
    </row>
    <row r="52" spans="1:5" x14ac:dyDescent="0.2">
      <c r="A52" s="34"/>
    </row>
    <row r="53" spans="1:5" x14ac:dyDescent="0.2">
      <c r="A53" s="34"/>
    </row>
    <row r="54" spans="1:5" x14ac:dyDescent="0.2">
      <c r="A54" s="34"/>
    </row>
    <row r="55" spans="1:5" x14ac:dyDescent="0.2">
      <c r="B55" s="1736"/>
      <c r="C55" s="1736"/>
      <c r="D55" s="1736"/>
      <c r="E55" s="1736"/>
    </row>
    <row r="58" spans="1:5" ht="12.75" customHeight="1" x14ac:dyDescent="0.2"/>
    <row r="61" spans="1:5" ht="12.75" customHeight="1" x14ac:dyDescent="0.2"/>
  </sheetData>
  <mergeCells count="14">
    <mergeCell ref="A1:F1"/>
    <mergeCell ref="B47:B51"/>
    <mergeCell ref="B6:B10"/>
    <mergeCell ref="F6:F10"/>
    <mergeCell ref="B12:B16"/>
    <mergeCell ref="F12:F16"/>
    <mergeCell ref="B28:B32"/>
    <mergeCell ref="B22:B26"/>
    <mergeCell ref="F34:F38"/>
    <mergeCell ref="F40:F44"/>
    <mergeCell ref="B40:B44"/>
    <mergeCell ref="F28:F32"/>
    <mergeCell ref="F22:F26"/>
    <mergeCell ref="B34:B38"/>
  </mergeCells>
  <pageMargins left="0.78740157499999996" right="0.78740157499999996" top="0.984251969" bottom="0.984251969" header="0.49212598499999999" footer="0.49212598499999999"/>
  <pageSetup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2"/>
  <sheetViews>
    <sheetView zoomScaleNormal="100" workbookViewId="0">
      <selection activeCell="AB145" sqref="AB145"/>
    </sheetView>
  </sheetViews>
  <sheetFormatPr defaultRowHeight="12.75" x14ac:dyDescent="0.2"/>
  <cols>
    <col min="1" max="1" width="7.5703125" style="1860" customWidth="1"/>
    <col min="2" max="2" width="21.5703125" style="1860" customWidth="1"/>
    <col min="3" max="3" width="37.5703125" style="1860" customWidth="1"/>
    <col min="4" max="4" width="9.140625" style="1860" customWidth="1"/>
    <col min="5" max="5" width="8.5703125" style="1860" customWidth="1"/>
    <col min="6" max="6" width="12.140625" style="1860" customWidth="1"/>
    <col min="7" max="7" width="10.140625" style="1860" customWidth="1"/>
    <col min="8" max="8" width="8.140625" style="1860" customWidth="1"/>
    <col min="9" max="9" width="7.7109375" style="34" customWidth="1"/>
    <col min="10" max="10" width="11.42578125" style="34" customWidth="1"/>
    <col min="11" max="11" width="7.7109375" style="34" customWidth="1"/>
    <col min="12" max="13" width="6.85546875" style="34" customWidth="1"/>
    <col min="14" max="14" width="7.140625" style="34" customWidth="1"/>
    <col min="15" max="15" width="6.5703125" style="34" customWidth="1"/>
    <col min="16" max="16384" width="9.140625" style="34"/>
  </cols>
  <sheetData>
    <row r="1" spans="1:16" x14ac:dyDescent="0.2">
      <c r="A1" s="1604" t="s">
        <v>547</v>
      </c>
      <c r="B1" s="1605"/>
      <c r="C1" s="1605"/>
      <c r="D1" s="1605"/>
      <c r="E1" s="1605"/>
      <c r="F1" s="1605"/>
      <c r="G1" s="1605"/>
      <c r="H1" s="1605"/>
    </row>
    <row r="2" spans="1:16" ht="13.5" customHeight="1" x14ac:dyDescent="0.2">
      <c r="I2" s="38" t="s">
        <v>546</v>
      </c>
    </row>
    <row r="3" spans="1:16" x14ac:dyDescent="0.2">
      <c r="A3" s="1860" t="s">
        <v>2880</v>
      </c>
      <c r="I3" s="65" t="s">
        <v>533</v>
      </c>
      <c r="P3" s="60" t="s">
        <v>533</v>
      </c>
    </row>
    <row r="5" spans="1:16" x14ac:dyDescent="0.2">
      <c r="J5" s="56"/>
      <c r="K5" s="55">
        <v>2007</v>
      </c>
      <c r="L5" s="55">
        <v>2008</v>
      </c>
      <c r="M5" s="55">
        <v>2009</v>
      </c>
      <c r="N5" s="55">
        <v>2010</v>
      </c>
      <c r="O5" s="55">
        <v>2011</v>
      </c>
    </row>
    <row r="6" spans="1:16" x14ac:dyDescent="0.2">
      <c r="J6" s="54" t="s">
        <v>489</v>
      </c>
      <c r="K6" s="37">
        <f>COUNTIFS($D$9:D11,"=Ótima")</f>
        <v>0</v>
      </c>
      <c r="L6" s="37">
        <f>COUNTIF($E$9:$E$11,"=Ótima")</f>
        <v>2</v>
      </c>
      <c r="M6" s="37">
        <f>COUNTIF($F$9:$F$11,"Ótima")</f>
        <v>1</v>
      </c>
      <c r="N6" s="37">
        <f>COUNTIF($G$9:$G$11,"Ótima")</f>
        <v>0</v>
      </c>
      <c r="O6" s="1756">
        <f t="shared" ref="O6:O10" si="0">COUNTIF($H$9:$H$11,J6)</f>
        <v>0</v>
      </c>
    </row>
    <row r="7" spans="1:16" x14ac:dyDescent="0.2">
      <c r="J7" s="53" t="s">
        <v>488</v>
      </c>
      <c r="K7" s="37">
        <f>COUNTIF(D9:$D$11,"Boa")</f>
        <v>0</v>
      </c>
      <c r="L7" s="37">
        <f>COUNTIF($E$9:$E$11,"Boa")</f>
        <v>0</v>
      </c>
      <c r="M7" s="37">
        <f>COUNTIF(F9:F11,"Boa")</f>
        <v>0</v>
      </c>
      <c r="N7" s="37">
        <f>COUNTIF(G9:G11,"Boa")</f>
        <v>0</v>
      </c>
      <c r="O7" s="1756">
        <f t="shared" si="0"/>
        <v>0</v>
      </c>
    </row>
    <row r="8" spans="1:16" ht="15" customHeight="1" x14ac:dyDescent="0.2">
      <c r="A8" s="1932" t="s">
        <v>545</v>
      </c>
      <c r="B8" s="1933" t="s">
        <v>544</v>
      </c>
      <c r="C8" s="1933" t="s">
        <v>543</v>
      </c>
      <c r="D8" s="1934">
        <v>2007</v>
      </c>
      <c r="E8" s="1934">
        <v>2008</v>
      </c>
      <c r="F8" s="1934">
        <v>2009</v>
      </c>
      <c r="G8" s="1934">
        <v>2010</v>
      </c>
      <c r="H8" s="1934">
        <v>2011</v>
      </c>
      <c r="J8" s="52" t="s">
        <v>487</v>
      </c>
      <c r="K8" s="37">
        <f>COUNTIF($D$9:$D$11,"=Regular")</f>
        <v>0</v>
      </c>
      <c r="L8" s="37">
        <f>COUNTIF($E$9:$E$11,"=Regular")</f>
        <v>0</v>
      </c>
      <c r="M8" s="37">
        <f>COUNTIF($F$9:$F$11,"=Regular")</f>
        <v>0</v>
      </c>
      <c r="N8" s="37">
        <f>COUNTIF($G$9:$G$11,"=Regular")</f>
        <v>1</v>
      </c>
      <c r="O8" s="1756">
        <f t="shared" si="0"/>
        <v>1</v>
      </c>
    </row>
    <row r="9" spans="1:16" ht="15" customHeight="1" x14ac:dyDescent="0.2">
      <c r="A9" s="2482">
        <v>2</v>
      </c>
      <c r="B9" s="1935"/>
      <c r="C9" s="1935" t="s">
        <v>542</v>
      </c>
      <c r="D9" s="1936" t="s">
        <v>501</v>
      </c>
      <c r="E9" s="1936" t="s">
        <v>501</v>
      </c>
      <c r="F9" s="1936" t="s">
        <v>496</v>
      </c>
      <c r="G9" s="1936" t="s">
        <v>485</v>
      </c>
      <c r="H9" s="1936" t="s">
        <v>496</v>
      </c>
      <c r="J9" s="51" t="s">
        <v>486</v>
      </c>
      <c r="K9" s="37">
        <f>COUNTIF($D$9:$D$11,"=Ruim")</f>
        <v>0</v>
      </c>
      <c r="L9" s="37">
        <f>COUNTIF($E$9:$E$11,"=Ruim")</f>
        <v>0</v>
      </c>
      <c r="M9" s="37">
        <f>COUNTIF($F$9:$F$11,"Ruim")</f>
        <v>1</v>
      </c>
      <c r="N9" s="37">
        <f>COUNTIF($G$9:$G$11,"=Ruim")</f>
        <v>0</v>
      </c>
      <c r="O9" s="1756">
        <f t="shared" si="0"/>
        <v>2</v>
      </c>
    </row>
    <row r="10" spans="1:16" ht="15" customHeight="1" x14ac:dyDescent="0.2">
      <c r="A10" s="2482"/>
      <c r="B10" s="1935" t="s">
        <v>541</v>
      </c>
      <c r="C10" s="1935" t="s">
        <v>540</v>
      </c>
      <c r="D10" s="1936" t="s">
        <v>501</v>
      </c>
      <c r="E10" s="1936" t="s">
        <v>489</v>
      </c>
      <c r="F10" s="1936" t="s">
        <v>485</v>
      </c>
      <c r="G10" s="1936" t="s">
        <v>485</v>
      </c>
      <c r="H10" s="1936" t="s">
        <v>496</v>
      </c>
      <c r="J10" s="50" t="s">
        <v>485</v>
      </c>
      <c r="K10" s="37">
        <f>COUNTIF($D$9:$D$11,"=Péssima")</f>
        <v>0</v>
      </c>
      <c r="L10" s="37">
        <f>COUNTIF($E$9:$E$11,"=Péssima")</f>
        <v>0</v>
      </c>
      <c r="M10" s="37">
        <f>COUNTIF($F$9:$F$11,"=Péssima")</f>
        <v>1</v>
      </c>
      <c r="N10" s="37">
        <f>COUNTIF($G$9:$G$11,"=Péssima")</f>
        <v>2</v>
      </c>
      <c r="O10" s="1756">
        <f t="shared" si="0"/>
        <v>0</v>
      </c>
    </row>
    <row r="11" spans="1:16" ht="15" customHeight="1" x14ac:dyDescent="0.2">
      <c r="A11" s="2482"/>
      <c r="B11" s="1935" t="s">
        <v>539</v>
      </c>
      <c r="C11" s="1935" t="s">
        <v>538</v>
      </c>
      <c r="D11" s="1936" t="s">
        <v>501</v>
      </c>
      <c r="E11" s="1936" t="s">
        <v>489</v>
      </c>
      <c r="F11" s="1936" t="s">
        <v>489</v>
      </c>
      <c r="G11" s="1936" t="s">
        <v>487</v>
      </c>
      <c r="H11" s="1936" t="s">
        <v>487</v>
      </c>
    </row>
    <row r="12" spans="1:16" ht="15" customHeight="1" x14ac:dyDescent="0.2">
      <c r="A12" s="2482">
        <v>5</v>
      </c>
      <c r="B12" s="1935" t="s">
        <v>537</v>
      </c>
      <c r="C12" s="1935" t="s">
        <v>536</v>
      </c>
      <c r="D12" s="1936" t="s">
        <v>489</v>
      </c>
      <c r="E12" s="1936" t="s">
        <v>489</v>
      </c>
      <c r="F12" s="1936" t="s">
        <v>489</v>
      </c>
      <c r="G12" s="1936" t="s">
        <v>489</v>
      </c>
      <c r="H12" s="1936" t="s">
        <v>489</v>
      </c>
    </row>
    <row r="13" spans="1:16" ht="15" customHeight="1" x14ac:dyDescent="0.2">
      <c r="A13" s="2482"/>
      <c r="B13" s="2487" t="s">
        <v>535</v>
      </c>
      <c r="C13" s="1935" t="s">
        <v>534</v>
      </c>
      <c r="D13" s="1936" t="s">
        <v>489</v>
      </c>
      <c r="E13" s="1936" t="s">
        <v>489</v>
      </c>
      <c r="F13" s="1936" t="s">
        <v>489</v>
      </c>
      <c r="G13" s="1936" t="s">
        <v>489</v>
      </c>
      <c r="H13" s="1936" t="s">
        <v>489</v>
      </c>
    </row>
    <row r="14" spans="1:16" ht="15" customHeight="1" x14ac:dyDescent="0.2">
      <c r="A14" s="2482"/>
      <c r="B14" s="2487"/>
      <c r="C14" s="1935" t="s">
        <v>532</v>
      </c>
      <c r="D14" s="1936" t="s">
        <v>489</v>
      </c>
      <c r="E14" s="1936" t="s">
        <v>489</v>
      </c>
      <c r="F14" s="1936" t="s">
        <v>489</v>
      </c>
      <c r="G14" s="1936" t="s">
        <v>489</v>
      </c>
      <c r="H14" s="1936" t="s">
        <v>489</v>
      </c>
    </row>
    <row r="15" spans="1:16" ht="15" customHeight="1" x14ac:dyDescent="0.2">
      <c r="A15" s="2482"/>
      <c r="B15" s="2487" t="s">
        <v>531</v>
      </c>
      <c r="C15" s="1935" t="s">
        <v>530</v>
      </c>
      <c r="D15" s="1936" t="s">
        <v>489</v>
      </c>
      <c r="E15" s="1936" t="s">
        <v>489</v>
      </c>
      <c r="F15" s="1936" t="s">
        <v>489</v>
      </c>
      <c r="G15" s="1936" t="s">
        <v>488</v>
      </c>
      <c r="H15" s="1936" t="s">
        <v>488</v>
      </c>
    </row>
    <row r="16" spans="1:16" ht="15" customHeight="1" x14ac:dyDescent="0.2">
      <c r="A16" s="2482"/>
      <c r="B16" s="2487"/>
      <c r="C16" s="1935" t="s">
        <v>529</v>
      </c>
      <c r="D16" s="1936" t="s">
        <v>487</v>
      </c>
      <c r="E16" s="1936" t="s">
        <v>487</v>
      </c>
      <c r="F16" s="1936" t="s">
        <v>489</v>
      </c>
      <c r="G16" s="1936" t="s">
        <v>487</v>
      </c>
      <c r="H16" s="1936" t="s">
        <v>487</v>
      </c>
    </row>
    <row r="17" spans="1:23" ht="15" customHeight="1" x14ac:dyDescent="0.2">
      <c r="A17" s="2482"/>
      <c r="B17" s="2487"/>
      <c r="C17" s="1935" t="s">
        <v>528</v>
      </c>
      <c r="D17" s="1936" t="s">
        <v>489</v>
      </c>
      <c r="E17" s="1936" t="s">
        <v>489</v>
      </c>
      <c r="F17" s="1936" t="s">
        <v>487</v>
      </c>
      <c r="G17" s="1936" t="s">
        <v>488</v>
      </c>
      <c r="H17" s="1936" t="s">
        <v>488</v>
      </c>
    </row>
    <row r="18" spans="1:23" ht="15" customHeight="1" x14ac:dyDescent="0.2">
      <c r="A18" s="1937">
        <v>7</v>
      </c>
      <c r="B18" s="1938" t="s">
        <v>527</v>
      </c>
      <c r="C18" s="1938" t="s">
        <v>526</v>
      </c>
      <c r="D18" s="1936" t="s">
        <v>501</v>
      </c>
      <c r="E18" s="1936" t="s">
        <v>501</v>
      </c>
      <c r="F18" s="1936" t="s">
        <v>501</v>
      </c>
      <c r="G18" s="1936" t="s">
        <v>501</v>
      </c>
      <c r="H18" s="1936" t="s">
        <v>488</v>
      </c>
    </row>
    <row r="19" spans="1:23" ht="15" customHeight="1" x14ac:dyDescent="0.2">
      <c r="A19" s="2482">
        <v>6</v>
      </c>
      <c r="B19" s="2487" t="s">
        <v>525</v>
      </c>
      <c r="C19" s="1935" t="s">
        <v>524</v>
      </c>
      <c r="D19" s="1939" t="s">
        <v>523</v>
      </c>
      <c r="E19" s="1936" t="s">
        <v>487</v>
      </c>
      <c r="F19" s="1936" t="s">
        <v>489</v>
      </c>
      <c r="G19" s="1936" t="s">
        <v>496</v>
      </c>
      <c r="H19" s="1936" t="s">
        <v>496</v>
      </c>
    </row>
    <row r="20" spans="1:23" ht="15" customHeight="1" x14ac:dyDescent="0.2">
      <c r="A20" s="2482"/>
      <c r="B20" s="2487"/>
      <c r="C20" s="1935" t="s">
        <v>522</v>
      </c>
      <c r="D20" s="1936" t="s">
        <v>487</v>
      </c>
      <c r="E20" s="1936" t="s">
        <v>487</v>
      </c>
      <c r="F20" s="1936" t="s">
        <v>489</v>
      </c>
      <c r="G20" s="1936" t="s">
        <v>488</v>
      </c>
      <c r="H20" s="1936" t="s">
        <v>488</v>
      </c>
      <c r="Q20" s="2485" t="s">
        <v>383</v>
      </c>
      <c r="R20" s="2485"/>
      <c r="S20" s="2485"/>
      <c r="T20" s="2485"/>
      <c r="U20" s="2485"/>
      <c r="V20" s="2485"/>
      <c r="W20" s="2485"/>
    </row>
    <row r="21" spans="1:23" ht="15" customHeight="1" x14ac:dyDescent="0.2">
      <c r="A21" s="2482"/>
      <c r="B21" s="2487"/>
      <c r="C21" s="1935" t="s">
        <v>521</v>
      </c>
      <c r="D21" s="1936" t="s">
        <v>487</v>
      </c>
      <c r="E21" s="1936" t="s">
        <v>487</v>
      </c>
      <c r="F21" s="1936" t="s">
        <v>487</v>
      </c>
      <c r="G21" s="1936" t="s">
        <v>487</v>
      </c>
      <c r="H21" s="1936" t="s">
        <v>487</v>
      </c>
      <c r="Q21" s="2485"/>
      <c r="R21" s="2485"/>
      <c r="S21" s="2485"/>
      <c r="T21" s="2485"/>
      <c r="U21" s="2485"/>
      <c r="V21" s="2485"/>
      <c r="W21" s="2485"/>
    </row>
    <row r="22" spans="1:23" ht="15" customHeight="1" x14ac:dyDescent="0.2">
      <c r="A22" s="2482"/>
      <c r="B22" s="2487"/>
      <c r="C22" s="1935" t="s">
        <v>520</v>
      </c>
      <c r="D22" s="1936" t="s">
        <v>487</v>
      </c>
      <c r="E22" s="1936" t="s">
        <v>487</v>
      </c>
      <c r="F22" s="1936" t="s">
        <v>487</v>
      </c>
      <c r="G22" s="1936" t="s">
        <v>488</v>
      </c>
      <c r="H22" s="1936" t="s">
        <v>488</v>
      </c>
      <c r="I22" s="58" t="s">
        <v>519</v>
      </c>
      <c r="P22" s="60" t="s">
        <v>519</v>
      </c>
      <c r="Q22" s="2485"/>
      <c r="R22" s="2485"/>
      <c r="S22" s="2485"/>
      <c r="T22" s="2485"/>
      <c r="U22" s="2485"/>
      <c r="V22" s="2485"/>
      <c r="W22" s="2485"/>
    </row>
    <row r="23" spans="1:23" ht="15" customHeight="1" x14ac:dyDescent="0.2">
      <c r="A23" s="2482"/>
      <c r="B23" s="2487"/>
      <c r="C23" s="1935" t="s">
        <v>518</v>
      </c>
      <c r="D23" s="1936" t="s">
        <v>487</v>
      </c>
      <c r="E23" s="1936" t="s">
        <v>487</v>
      </c>
      <c r="F23" s="1936" t="s">
        <v>496</v>
      </c>
      <c r="G23" s="1936" t="s">
        <v>496</v>
      </c>
      <c r="H23" s="1936" t="s">
        <v>496</v>
      </c>
      <c r="Q23" s="2485"/>
      <c r="R23" s="2485"/>
      <c r="S23" s="2485"/>
      <c r="T23" s="2485"/>
      <c r="U23" s="2485"/>
      <c r="V23" s="2485"/>
      <c r="W23" s="2485"/>
    </row>
    <row r="24" spans="1:23" ht="15" customHeight="1" x14ac:dyDescent="0.2">
      <c r="A24" s="2482"/>
      <c r="B24" s="2487"/>
      <c r="C24" s="1935" t="s">
        <v>517</v>
      </c>
      <c r="D24" s="1936" t="s">
        <v>485</v>
      </c>
      <c r="E24" s="1936" t="s">
        <v>485</v>
      </c>
      <c r="F24" s="1936" t="s">
        <v>487</v>
      </c>
      <c r="G24" s="1936" t="s">
        <v>496</v>
      </c>
      <c r="H24" s="1936" t="s">
        <v>496</v>
      </c>
      <c r="J24" s="56"/>
      <c r="K24" s="55">
        <v>2007</v>
      </c>
      <c r="L24" s="55">
        <v>2008</v>
      </c>
      <c r="M24" s="55">
        <v>2009</v>
      </c>
      <c r="N24" s="55">
        <v>2010</v>
      </c>
      <c r="O24" s="55">
        <v>2011</v>
      </c>
      <c r="Q24" s="2485"/>
      <c r="R24" s="2485"/>
      <c r="S24" s="2485"/>
      <c r="T24" s="2485"/>
      <c r="U24" s="2485"/>
      <c r="V24" s="2485"/>
      <c r="W24" s="2485"/>
    </row>
    <row r="25" spans="1:23" ht="15" customHeight="1" x14ac:dyDescent="0.2">
      <c r="A25" s="2482"/>
      <c r="B25" s="2487" t="s">
        <v>516</v>
      </c>
      <c r="C25" s="1935" t="s">
        <v>515</v>
      </c>
      <c r="D25" s="1936" t="s">
        <v>487</v>
      </c>
      <c r="E25" s="1936" t="s">
        <v>487</v>
      </c>
      <c r="F25" s="1936" t="s">
        <v>496</v>
      </c>
      <c r="G25" s="1936" t="s">
        <v>496</v>
      </c>
      <c r="H25" s="1936" t="s">
        <v>496</v>
      </c>
      <c r="J25" s="54" t="s">
        <v>489</v>
      </c>
      <c r="K25" s="37">
        <f>COUNTIFS($D$12:D17,"=Ótima")</f>
        <v>5</v>
      </c>
      <c r="L25" s="37">
        <f>COUNTIF($E$12:$E$17,"=Ótima")</f>
        <v>5</v>
      </c>
      <c r="M25" s="37">
        <f>COUNTIF($F$12:$F$17,"=Ótima")</f>
        <v>5</v>
      </c>
      <c r="N25" s="37">
        <f>COUNTIF($G$12:$G$17,"=Ótima")</f>
        <v>3</v>
      </c>
      <c r="O25" s="37">
        <f>COUNTIF($H$12:$H$17,"=Ótima")</f>
        <v>3</v>
      </c>
      <c r="P25" s="35"/>
      <c r="Q25" s="2485"/>
      <c r="R25" s="2485"/>
      <c r="S25" s="2485"/>
      <c r="T25" s="2485"/>
      <c r="U25" s="2485"/>
      <c r="V25" s="2485"/>
      <c r="W25" s="2485"/>
    </row>
    <row r="26" spans="1:23" ht="15" customHeight="1" x14ac:dyDescent="0.2">
      <c r="A26" s="2482"/>
      <c r="B26" s="2487"/>
      <c r="C26" s="1935" t="s">
        <v>514</v>
      </c>
      <c r="D26" s="1936" t="s">
        <v>487</v>
      </c>
      <c r="E26" s="1936" t="s">
        <v>487</v>
      </c>
      <c r="F26" s="1936" t="s">
        <v>487</v>
      </c>
      <c r="G26" s="1936" t="s">
        <v>488</v>
      </c>
      <c r="H26" s="1936" t="s">
        <v>488</v>
      </c>
      <c r="J26" s="53" t="s">
        <v>488</v>
      </c>
      <c r="K26" s="37">
        <f>COUNTIF(D$12:$D17,"=Boa")</f>
        <v>0</v>
      </c>
      <c r="L26" s="37">
        <f>COUNTIF($E$12:$E$17,"=Boa")</f>
        <v>0</v>
      </c>
      <c r="M26" s="37">
        <f>COUNTIF($F$12:$F$17,"=Boa")</f>
        <v>0</v>
      </c>
      <c r="N26" s="37">
        <f>COUNTIF($G$12:$G$17,"=Boa")</f>
        <v>2</v>
      </c>
      <c r="O26" s="37">
        <f>COUNTIF($H$12:$H$17,"=Boa")</f>
        <v>2</v>
      </c>
      <c r="P26" s="35"/>
      <c r="Q26" s="2485"/>
      <c r="R26" s="2485"/>
      <c r="S26" s="2485"/>
      <c r="T26" s="2485"/>
      <c r="U26" s="2485"/>
      <c r="V26" s="2485"/>
      <c r="W26" s="2485"/>
    </row>
    <row r="27" spans="1:23" ht="15" customHeight="1" x14ac:dyDescent="0.2">
      <c r="A27" s="2482"/>
      <c r="B27" s="2487"/>
      <c r="C27" s="1935" t="s">
        <v>513</v>
      </c>
      <c r="D27" s="1936" t="s">
        <v>488</v>
      </c>
      <c r="E27" s="1936" t="s">
        <v>487</v>
      </c>
      <c r="F27" s="1936" t="s">
        <v>487</v>
      </c>
      <c r="G27" s="1936" t="s">
        <v>487</v>
      </c>
      <c r="H27" s="1936" t="s">
        <v>487</v>
      </c>
      <c r="J27" s="52" t="s">
        <v>487</v>
      </c>
      <c r="K27" s="37">
        <f>COUNTIF($D$12:$D$17,"=Regular")</f>
        <v>1</v>
      </c>
      <c r="L27" s="37">
        <f>COUNTIF($E$12:$E$17,"=Regular")</f>
        <v>1</v>
      </c>
      <c r="M27" s="37">
        <f>COUNTIF($F$12:$F$17,"=Regular")</f>
        <v>1</v>
      </c>
      <c r="N27" s="37">
        <f>COUNTIF($G$12:$G$17,"=Regular")</f>
        <v>1</v>
      </c>
      <c r="O27" s="37">
        <f>COUNTIF($H$12:$H$17,"=Regular")</f>
        <v>1</v>
      </c>
      <c r="P27" s="35"/>
      <c r="Q27" s="2485"/>
      <c r="R27" s="2485"/>
      <c r="S27" s="2485"/>
      <c r="T27" s="2485"/>
      <c r="U27" s="2485"/>
      <c r="V27" s="2485"/>
      <c r="W27" s="2485"/>
    </row>
    <row r="28" spans="1:23" ht="15" customHeight="1" x14ac:dyDescent="0.2">
      <c r="A28" s="2482"/>
      <c r="B28" s="2487"/>
      <c r="C28" s="1935" t="s">
        <v>512</v>
      </c>
      <c r="D28" s="1936" t="s">
        <v>487</v>
      </c>
      <c r="E28" s="1936" t="s">
        <v>487</v>
      </c>
      <c r="F28" s="1936" t="s">
        <v>489</v>
      </c>
      <c r="G28" s="1936" t="s">
        <v>488</v>
      </c>
      <c r="H28" s="1936" t="s">
        <v>488</v>
      </c>
      <c r="J28" s="51" t="s">
        <v>486</v>
      </c>
      <c r="K28" s="37">
        <f>COUNTIF($D$12:$D$17,"=Ruim")</f>
        <v>0</v>
      </c>
      <c r="L28" s="37">
        <f>COUNTIF($E$12:$E$17,"=Ruim")</f>
        <v>0</v>
      </c>
      <c r="M28" s="37">
        <f>COUNTIF($F$12:$F$17,"Ruim")</f>
        <v>0</v>
      </c>
      <c r="N28" s="37">
        <f>COUNTIF($G$12:$G$17,"=Ruim")</f>
        <v>0</v>
      </c>
      <c r="O28" s="37">
        <f>COUNTIF($H$12:$H$17,"=Ruim")</f>
        <v>0</v>
      </c>
      <c r="P28" s="35"/>
      <c r="Q28" s="2485"/>
      <c r="R28" s="2485"/>
      <c r="S28" s="2485"/>
      <c r="T28" s="2485"/>
      <c r="U28" s="2485"/>
      <c r="V28" s="2485"/>
      <c r="W28" s="2485"/>
    </row>
    <row r="29" spans="1:23" ht="15" customHeight="1" x14ac:dyDescent="0.2">
      <c r="A29" s="2482"/>
      <c r="B29" s="2487"/>
      <c r="C29" s="1935" t="s">
        <v>511</v>
      </c>
      <c r="D29" s="1936" t="s">
        <v>487</v>
      </c>
      <c r="E29" s="1936" t="s">
        <v>487</v>
      </c>
      <c r="F29" s="1936" t="s">
        <v>489</v>
      </c>
      <c r="G29" s="1936" t="s">
        <v>487</v>
      </c>
      <c r="H29" s="1936" t="s">
        <v>487</v>
      </c>
      <c r="J29" s="50" t="s">
        <v>485</v>
      </c>
      <c r="K29" s="37">
        <f>COUNTIF($D$12:$D$17,"=Péssima")</f>
        <v>0</v>
      </c>
      <c r="L29" s="37">
        <f>COUNTIF($E$12:$E$17,"=Péssima")</f>
        <v>0</v>
      </c>
      <c r="M29" s="37">
        <f>COUNTIF($F$12:$F$17,"=Péssima")</f>
        <v>0</v>
      </c>
      <c r="N29" s="37">
        <f>COUNTIF($G$12:$G$17,"=Péssima")</f>
        <v>0</v>
      </c>
      <c r="O29" s="37">
        <f>COUNTIF($H$12:$H$17,"=Péssima")</f>
        <v>0</v>
      </c>
      <c r="P29" s="35"/>
      <c r="Q29" s="2485"/>
      <c r="R29" s="2485"/>
      <c r="S29" s="2485"/>
      <c r="T29" s="2485"/>
      <c r="U29" s="2485"/>
      <c r="V29" s="2485"/>
      <c r="W29" s="2485"/>
    </row>
    <row r="30" spans="1:23" ht="15" customHeight="1" x14ac:dyDescent="0.2">
      <c r="A30" s="2482">
        <v>9</v>
      </c>
      <c r="B30" s="1935" t="s">
        <v>510</v>
      </c>
      <c r="C30" s="1935" t="s">
        <v>509</v>
      </c>
      <c r="D30" s="1936" t="s">
        <v>487</v>
      </c>
      <c r="E30" s="1936" t="s">
        <v>487</v>
      </c>
      <c r="F30" s="1936" t="s">
        <v>485</v>
      </c>
      <c r="G30" s="1936" t="s">
        <v>487</v>
      </c>
      <c r="H30" s="1936" t="s">
        <v>485</v>
      </c>
      <c r="P30" s="35"/>
      <c r="Q30" s="2485"/>
      <c r="R30" s="2485"/>
      <c r="S30" s="2485"/>
      <c r="T30" s="2485"/>
      <c r="U30" s="2485"/>
      <c r="V30" s="2485"/>
      <c r="W30" s="2485"/>
    </row>
    <row r="31" spans="1:23" ht="15" customHeight="1" x14ac:dyDescent="0.2">
      <c r="A31" s="2482"/>
      <c r="B31" s="1935" t="s">
        <v>508</v>
      </c>
      <c r="C31" s="1935" t="s">
        <v>507</v>
      </c>
      <c r="D31" s="1936" t="s">
        <v>487</v>
      </c>
      <c r="E31" s="1936" t="s">
        <v>487</v>
      </c>
      <c r="F31" s="1936" t="s">
        <v>496</v>
      </c>
      <c r="G31" s="1936" t="s">
        <v>487</v>
      </c>
      <c r="H31" s="1936" t="s">
        <v>487</v>
      </c>
      <c r="Q31" s="2485"/>
      <c r="R31" s="2485"/>
      <c r="S31" s="2485"/>
      <c r="T31" s="2485"/>
      <c r="U31" s="2485"/>
      <c r="V31" s="2485"/>
      <c r="W31" s="2485"/>
    </row>
    <row r="32" spans="1:23" ht="15" customHeight="1" x14ac:dyDescent="0.2">
      <c r="A32" s="2482">
        <v>10</v>
      </c>
      <c r="B32" s="2487" t="s">
        <v>506</v>
      </c>
      <c r="C32" s="1935" t="s">
        <v>505</v>
      </c>
      <c r="D32" s="1936" t="s">
        <v>489</v>
      </c>
      <c r="E32" s="1936" t="s">
        <v>489</v>
      </c>
      <c r="F32" s="1936" t="s">
        <v>489</v>
      </c>
      <c r="G32" s="1936" t="s">
        <v>489</v>
      </c>
      <c r="H32" s="1936" t="s">
        <v>489</v>
      </c>
      <c r="Q32" s="2485"/>
      <c r="R32" s="2485"/>
      <c r="S32" s="2485"/>
      <c r="T32" s="2485"/>
      <c r="U32" s="2485"/>
      <c r="V32" s="2485"/>
      <c r="W32" s="2485"/>
    </row>
    <row r="33" spans="1:23" ht="15" customHeight="1" x14ac:dyDescent="0.2">
      <c r="A33" s="2482"/>
      <c r="B33" s="2487"/>
      <c r="C33" s="1935" t="s">
        <v>504</v>
      </c>
      <c r="D33" s="1936" t="s">
        <v>489</v>
      </c>
      <c r="E33" s="1936" t="s">
        <v>489</v>
      </c>
      <c r="F33" s="1936" t="s">
        <v>489</v>
      </c>
      <c r="G33" s="1936" t="s">
        <v>489</v>
      </c>
      <c r="H33" s="1936" t="s">
        <v>489</v>
      </c>
      <c r="Q33" s="2485"/>
      <c r="R33" s="2485"/>
      <c r="S33" s="2485"/>
      <c r="T33" s="2485"/>
      <c r="U33" s="2485"/>
      <c r="V33" s="2485"/>
      <c r="W33" s="2485"/>
    </row>
    <row r="34" spans="1:23" ht="15" customHeight="1" x14ac:dyDescent="0.2">
      <c r="A34" s="2482">
        <v>13</v>
      </c>
      <c r="B34" s="1935" t="s">
        <v>503</v>
      </c>
      <c r="C34" s="1935" t="s">
        <v>502</v>
      </c>
      <c r="D34" s="1936" t="s">
        <v>501</v>
      </c>
      <c r="E34" s="1936" t="s">
        <v>501</v>
      </c>
      <c r="F34" s="1936" t="s">
        <v>489</v>
      </c>
      <c r="G34" s="1936" t="s">
        <v>487</v>
      </c>
      <c r="H34" s="1936" t="s">
        <v>487</v>
      </c>
      <c r="Q34" s="2485"/>
      <c r="R34" s="2485"/>
      <c r="S34" s="2485"/>
      <c r="T34" s="2485"/>
      <c r="U34" s="2485"/>
      <c r="V34" s="2485"/>
      <c r="W34" s="2485"/>
    </row>
    <row r="35" spans="1:23" ht="15" customHeight="1" x14ac:dyDescent="0.2">
      <c r="A35" s="2482"/>
      <c r="B35" s="1935" t="s">
        <v>500</v>
      </c>
      <c r="C35" s="1935" t="s">
        <v>499</v>
      </c>
      <c r="D35" s="1936" t="s">
        <v>488</v>
      </c>
      <c r="E35" s="1936" t="s">
        <v>489</v>
      </c>
      <c r="F35" s="1936" t="s">
        <v>489</v>
      </c>
      <c r="G35" s="1936" t="s">
        <v>487</v>
      </c>
      <c r="H35" s="1936" t="s">
        <v>487</v>
      </c>
    </row>
    <row r="36" spans="1:23" x14ac:dyDescent="0.2">
      <c r="A36" s="1940">
        <v>16</v>
      </c>
      <c r="B36" s="1935" t="s">
        <v>498</v>
      </c>
      <c r="C36" s="1935" t="s">
        <v>497</v>
      </c>
      <c r="D36" s="1936" t="s">
        <v>487</v>
      </c>
      <c r="E36" s="1936" t="s">
        <v>487</v>
      </c>
      <c r="F36" s="1936" t="s">
        <v>496</v>
      </c>
      <c r="G36" s="1936" t="s">
        <v>487</v>
      </c>
      <c r="H36" s="1936" t="s">
        <v>487</v>
      </c>
    </row>
    <row r="38" spans="1:23" x14ac:dyDescent="0.2">
      <c r="Q38" s="2485" t="s">
        <v>383</v>
      </c>
      <c r="R38" s="2485"/>
      <c r="S38" s="2485"/>
      <c r="T38" s="2485"/>
      <c r="U38" s="2485"/>
      <c r="V38" s="2485"/>
      <c r="W38" s="2485"/>
    </row>
    <row r="39" spans="1:23" x14ac:dyDescent="0.2">
      <c r="A39" s="2483"/>
      <c r="B39" s="2483"/>
      <c r="C39" s="2483"/>
      <c r="D39" s="2483"/>
      <c r="E39" s="2483"/>
      <c r="F39" s="2483"/>
      <c r="G39" s="2483"/>
      <c r="H39" s="2483"/>
      <c r="Q39" s="2485"/>
      <c r="R39" s="2485"/>
      <c r="S39" s="2485"/>
      <c r="T39" s="2485"/>
      <c r="U39" s="2485"/>
      <c r="V39" s="2485"/>
      <c r="W39" s="2485"/>
    </row>
    <row r="40" spans="1:23" x14ac:dyDescent="0.2">
      <c r="I40" s="58" t="s">
        <v>495</v>
      </c>
      <c r="P40" s="58" t="s">
        <v>495</v>
      </c>
      <c r="Q40" s="2485"/>
      <c r="R40" s="2485"/>
      <c r="S40" s="2485"/>
      <c r="T40" s="2485"/>
      <c r="U40" s="2485"/>
      <c r="V40" s="2485"/>
      <c r="W40" s="2485"/>
    </row>
    <row r="41" spans="1:23" x14ac:dyDescent="0.2">
      <c r="Q41" s="2485"/>
      <c r="R41" s="2485"/>
      <c r="S41" s="2485"/>
      <c r="T41" s="2485"/>
      <c r="U41" s="2485"/>
      <c r="V41" s="2485"/>
      <c r="W41" s="2485"/>
    </row>
    <row r="42" spans="1:23" x14ac:dyDescent="0.2">
      <c r="J42" s="56"/>
      <c r="K42" s="55">
        <v>2007</v>
      </c>
      <c r="L42" s="55">
        <v>2008</v>
      </c>
      <c r="M42" s="55">
        <v>2009</v>
      </c>
      <c r="N42" s="55">
        <v>2010</v>
      </c>
      <c r="O42" s="55">
        <v>2011</v>
      </c>
      <c r="P42" s="35"/>
      <c r="Q42" s="2485"/>
      <c r="R42" s="2485"/>
      <c r="S42" s="2485"/>
      <c r="T42" s="2485"/>
      <c r="U42" s="2485"/>
      <c r="V42" s="2485"/>
      <c r="W42" s="2485"/>
    </row>
    <row r="43" spans="1:23" x14ac:dyDescent="0.2">
      <c r="J43" s="54" t="s">
        <v>489</v>
      </c>
      <c r="K43" s="37">
        <f>COUNTIFS($D$19:D29,"=Ótima")</f>
        <v>0</v>
      </c>
      <c r="L43" s="37">
        <f>COUNTIF($E$19:$E$29,"=Ótima")</f>
        <v>0</v>
      </c>
      <c r="M43" s="37">
        <f>COUNTIF($F$19:$F$29,"=Ótima")</f>
        <v>4</v>
      </c>
      <c r="N43" s="37">
        <f>COUNTIF($G$19:$G$29,"=Ótima")</f>
        <v>0</v>
      </c>
      <c r="O43" s="37">
        <f>COUNTIF($H$19:$H$29,"=Ótima")</f>
        <v>0</v>
      </c>
      <c r="P43" s="35"/>
      <c r="Q43" s="2485"/>
      <c r="R43" s="2485"/>
      <c r="S43" s="2485"/>
      <c r="T43" s="2485"/>
      <c r="U43" s="2485"/>
      <c r="V43" s="2485"/>
      <c r="W43" s="2485"/>
    </row>
    <row r="44" spans="1:23" x14ac:dyDescent="0.2">
      <c r="J44" s="53" t="s">
        <v>488</v>
      </c>
      <c r="K44" s="37">
        <f>COUNTIF($D$19:$D29,"=Boa")</f>
        <v>1</v>
      </c>
      <c r="L44" s="37">
        <f>COUNTIF($E$19:$E$29,"=Boa")</f>
        <v>0</v>
      </c>
      <c r="M44" s="37">
        <f>COUNTIF($F$19:$F$29,"=Boa")</f>
        <v>0</v>
      </c>
      <c r="N44" s="37">
        <f>COUNTIF($G$19:$G$29,"=Boa")</f>
        <v>4</v>
      </c>
      <c r="O44" s="37">
        <f>COUNTIF($H$19:$H$29,"=Boa")</f>
        <v>4</v>
      </c>
      <c r="P44" s="35"/>
      <c r="Q44" s="2485"/>
      <c r="R44" s="2485"/>
      <c r="S44" s="2485"/>
      <c r="T44" s="2485"/>
      <c r="U44" s="2485"/>
      <c r="V44" s="2485"/>
      <c r="W44" s="2485"/>
    </row>
    <row r="45" spans="1:23" x14ac:dyDescent="0.2">
      <c r="J45" s="52" t="s">
        <v>487</v>
      </c>
      <c r="K45" s="37">
        <f>COUNTIF($D$19:$D$29,"=Regular")</f>
        <v>8</v>
      </c>
      <c r="L45" s="37">
        <f>COUNTIF($E$19:$E$29,"=Regular")</f>
        <v>10</v>
      </c>
      <c r="M45" s="37">
        <f>COUNTIF($F$19:$F$29,"=Regular")</f>
        <v>5</v>
      </c>
      <c r="N45" s="37">
        <f>COUNTIF($G$19:$G$29,"=Regular")</f>
        <v>3</v>
      </c>
      <c r="O45" s="37">
        <f>COUNTIF($H$19:$H$29,"=Regular")</f>
        <v>3</v>
      </c>
      <c r="P45" s="35"/>
      <c r="Q45" s="2485"/>
      <c r="R45" s="2485"/>
      <c r="S45" s="2485"/>
      <c r="T45" s="2485"/>
      <c r="U45" s="2485"/>
      <c r="V45" s="2485"/>
      <c r="W45" s="2485"/>
    </row>
    <row r="46" spans="1:23" x14ac:dyDescent="0.2">
      <c r="J46" s="51" t="s">
        <v>486</v>
      </c>
      <c r="K46" s="37">
        <f>COUNTIF($D$19:$D$29,"=Ruim")</f>
        <v>0</v>
      </c>
      <c r="L46" s="37">
        <f>COUNTIF($E$19:$E$29,"=Ruim")</f>
        <v>0</v>
      </c>
      <c r="M46" s="37">
        <f>COUNTIF($F$19:$F$29,"Ruim")</f>
        <v>2</v>
      </c>
      <c r="N46" s="37">
        <f>COUNTIF($G$19:$G$29,"=Ruim")</f>
        <v>4</v>
      </c>
      <c r="O46" s="37">
        <f>COUNTIF($H$19:$H$29,"=Ruim")</f>
        <v>4</v>
      </c>
      <c r="P46" s="35"/>
      <c r="Q46" s="2485"/>
      <c r="R46" s="2485"/>
      <c r="S46" s="2485"/>
      <c r="T46" s="2485"/>
      <c r="U46" s="2485"/>
      <c r="V46" s="2485"/>
      <c r="W46" s="2485"/>
    </row>
    <row r="47" spans="1:23" x14ac:dyDescent="0.2">
      <c r="J47" s="50" t="s">
        <v>485</v>
      </c>
      <c r="K47" s="37">
        <f>COUNTIF($D$19:$D$29,"=Péssima")</f>
        <v>2</v>
      </c>
      <c r="L47" s="37">
        <f>COUNTIF($E$19:$E$29,"=Péssima")</f>
        <v>1</v>
      </c>
      <c r="M47" s="37">
        <f>COUNTIF($F$19:$F$29,"=Péssima")</f>
        <v>0</v>
      </c>
      <c r="N47" s="37">
        <f>COUNTIF($G$19:$G$29,"=Péssima")</f>
        <v>0</v>
      </c>
      <c r="O47" s="37">
        <f>COUNTIF($H$19:$H$29,"=Péssima")</f>
        <v>0</v>
      </c>
      <c r="P47" s="35"/>
      <c r="Q47" s="2485"/>
      <c r="R47" s="2485"/>
      <c r="S47" s="2485"/>
      <c r="T47" s="2485"/>
      <c r="U47" s="2485"/>
      <c r="V47" s="2485"/>
      <c r="W47" s="2485"/>
    </row>
    <row r="48" spans="1:23" x14ac:dyDescent="0.2">
      <c r="Q48" s="2485"/>
      <c r="R48" s="2485"/>
      <c r="S48" s="2485"/>
      <c r="T48" s="2485"/>
      <c r="U48" s="2485"/>
      <c r="V48" s="2485"/>
      <c r="W48" s="2485"/>
    </row>
    <row r="49" spans="9:23" x14ac:dyDescent="0.2">
      <c r="Q49" s="2485"/>
      <c r="R49" s="2485"/>
      <c r="S49" s="2485"/>
      <c r="T49" s="2485"/>
      <c r="U49" s="2485"/>
      <c r="V49" s="2485"/>
      <c r="W49" s="2485"/>
    </row>
    <row r="50" spans="9:23" x14ac:dyDescent="0.2">
      <c r="Q50" s="2485"/>
      <c r="R50" s="2485"/>
      <c r="S50" s="2485"/>
      <c r="T50" s="2485"/>
      <c r="U50" s="2485"/>
      <c r="V50" s="2485"/>
      <c r="W50" s="2485"/>
    </row>
    <row r="51" spans="9:23" x14ac:dyDescent="0.2">
      <c r="Q51" s="2485"/>
      <c r="R51" s="2485"/>
      <c r="S51" s="2485"/>
      <c r="T51" s="2485"/>
      <c r="U51" s="2485"/>
      <c r="V51" s="2485"/>
      <c r="W51" s="2485"/>
    </row>
    <row r="52" spans="9:23" x14ac:dyDescent="0.2">
      <c r="Q52" s="2485"/>
      <c r="R52" s="2485"/>
      <c r="S52" s="2485"/>
      <c r="T52" s="2485"/>
      <c r="U52" s="2485"/>
      <c r="V52" s="2485"/>
      <c r="W52" s="2485"/>
    </row>
    <row r="56" spans="9:23" x14ac:dyDescent="0.2">
      <c r="Q56" s="2485" t="s">
        <v>383</v>
      </c>
      <c r="R56" s="2485"/>
      <c r="S56" s="2485"/>
      <c r="T56" s="2485"/>
      <c r="U56" s="2485"/>
      <c r="V56" s="2485"/>
      <c r="W56" s="2485"/>
    </row>
    <row r="57" spans="9:23" x14ac:dyDescent="0.2">
      <c r="P57" s="60" t="s">
        <v>470</v>
      </c>
      <c r="Q57" s="2485"/>
      <c r="R57" s="2485"/>
      <c r="S57" s="2485"/>
      <c r="T57" s="2485"/>
      <c r="U57" s="2485"/>
      <c r="V57" s="2485"/>
      <c r="W57" s="2485"/>
    </row>
    <row r="58" spans="9:23" x14ac:dyDescent="0.2">
      <c r="I58" s="59" t="s">
        <v>494</v>
      </c>
      <c r="Q58" s="2485"/>
      <c r="R58" s="2485"/>
      <c r="S58" s="2485"/>
      <c r="T58" s="2485"/>
      <c r="U58" s="2485"/>
      <c r="V58" s="2485"/>
      <c r="W58" s="2485"/>
    </row>
    <row r="59" spans="9:23" x14ac:dyDescent="0.2">
      <c r="Q59" s="2485"/>
      <c r="R59" s="2485"/>
      <c r="S59" s="2485"/>
      <c r="T59" s="2485"/>
      <c r="U59" s="2485"/>
      <c r="V59" s="2485"/>
      <c r="W59" s="2485"/>
    </row>
    <row r="60" spans="9:23" x14ac:dyDescent="0.2">
      <c r="J60" s="56"/>
      <c r="K60" s="55">
        <v>2007</v>
      </c>
      <c r="L60" s="55">
        <v>2008</v>
      </c>
      <c r="M60" s="55">
        <v>2009</v>
      </c>
      <c r="N60" s="55">
        <v>2010</v>
      </c>
      <c r="O60" s="55">
        <v>2011</v>
      </c>
      <c r="Q60" s="2485"/>
      <c r="R60" s="2485"/>
      <c r="S60" s="2485"/>
      <c r="T60" s="2485"/>
      <c r="U60" s="2485"/>
      <c r="V60" s="2485"/>
      <c r="W60" s="2485"/>
    </row>
    <row r="61" spans="9:23" x14ac:dyDescent="0.2">
      <c r="J61" s="54" t="s">
        <v>489</v>
      </c>
      <c r="K61" s="37">
        <v>0</v>
      </c>
      <c r="L61" s="37">
        <v>0</v>
      </c>
      <c r="M61" s="37">
        <v>0</v>
      </c>
      <c r="N61" s="37">
        <v>0</v>
      </c>
      <c r="O61" s="37">
        <f>COUNTIF($H$18,"=Ótima")</f>
        <v>0</v>
      </c>
      <c r="Q61" s="2485"/>
      <c r="R61" s="2485"/>
      <c r="S61" s="2485"/>
      <c r="T61" s="2485"/>
      <c r="U61" s="2485"/>
      <c r="V61" s="2485"/>
      <c r="W61" s="2485"/>
    </row>
    <row r="62" spans="9:23" x14ac:dyDescent="0.2">
      <c r="J62" s="53" t="s">
        <v>488</v>
      </c>
      <c r="K62" s="37">
        <v>0</v>
      </c>
      <c r="L62" s="37">
        <v>0</v>
      </c>
      <c r="M62" s="37">
        <v>0</v>
      </c>
      <c r="N62" s="37">
        <v>0</v>
      </c>
      <c r="O62" s="37">
        <f>COUNTIF($H$18,"=Boa")</f>
        <v>1</v>
      </c>
      <c r="Q62" s="2485"/>
      <c r="R62" s="2485"/>
      <c r="S62" s="2485"/>
      <c r="T62" s="2485"/>
      <c r="U62" s="2485"/>
      <c r="V62" s="2485"/>
      <c r="W62" s="2485"/>
    </row>
    <row r="63" spans="9:23" x14ac:dyDescent="0.2">
      <c r="J63" s="52" t="s">
        <v>487</v>
      </c>
      <c r="K63" s="37">
        <v>0</v>
      </c>
      <c r="L63" s="37">
        <v>0</v>
      </c>
      <c r="M63" s="37">
        <v>0</v>
      </c>
      <c r="N63" s="37">
        <v>0</v>
      </c>
      <c r="O63" s="37">
        <f>COUNTIF($H$18,"=Regular")</f>
        <v>0</v>
      </c>
      <c r="Q63" s="2485"/>
      <c r="R63" s="2485"/>
      <c r="S63" s="2485"/>
      <c r="T63" s="2485"/>
      <c r="U63" s="2485"/>
      <c r="V63" s="2485"/>
      <c r="W63" s="2485"/>
    </row>
    <row r="64" spans="9:23" x14ac:dyDescent="0.2">
      <c r="J64" s="51" t="s">
        <v>486</v>
      </c>
      <c r="K64" s="37">
        <v>0</v>
      </c>
      <c r="L64" s="37">
        <v>0</v>
      </c>
      <c r="M64" s="37">
        <v>0</v>
      </c>
      <c r="N64" s="37">
        <v>0</v>
      </c>
      <c r="O64" s="37">
        <f>COUNTIF($H$18,"=Ruim")</f>
        <v>0</v>
      </c>
      <c r="P64" s="62"/>
      <c r="Q64" s="2485"/>
      <c r="R64" s="2485"/>
      <c r="S64" s="2485"/>
      <c r="T64" s="2485"/>
      <c r="U64" s="2485"/>
      <c r="V64" s="2485"/>
      <c r="W64" s="2485"/>
    </row>
    <row r="65" spans="1:23" x14ac:dyDescent="0.2">
      <c r="J65" s="50" t="s">
        <v>485</v>
      </c>
      <c r="K65" s="37">
        <v>0</v>
      </c>
      <c r="L65" s="37">
        <v>0</v>
      </c>
      <c r="M65" s="37">
        <v>0</v>
      </c>
      <c r="N65" s="37">
        <v>0</v>
      </c>
      <c r="O65" s="37">
        <f>COUNTIF($H$18,"=Péssima")</f>
        <v>0</v>
      </c>
      <c r="Q65" s="2485"/>
      <c r="R65" s="2485"/>
      <c r="S65" s="2485"/>
      <c r="T65" s="2485"/>
      <c r="U65" s="2485"/>
      <c r="V65" s="2485"/>
      <c r="W65" s="2485"/>
    </row>
    <row r="66" spans="1:23" x14ac:dyDescent="0.2">
      <c r="Q66" s="2485"/>
      <c r="R66" s="2485"/>
      <c r="S66" s="2485"/>
      <c r="T66" s="2485"/>
      <c r="U66" s="2485"/>
      <c r="V66" s="2485"/>
      <c r="W66" s="2485"/>
    </row>
    <row r="67" spans="1:23" x14ac:dyDescent="0.2">
      <c r="Q67" s="2485"/>
      <c r="R67" s="2485"/>
      <c r="S67" s="2485"/>
      <c r="T67" s="2485"/>
      <c r="U67" s="2485"/>
      <c r="V67" s="2485"/>
      <c r="W67" s="2485"/>
    </row>
    <row r="68" spans="1:23" x14ac:dyDescent="0.2">
      <c r="Q68" s="2485"/>
      <c r="R68" s="2485"/>
      <c r="S68" s="2485"/>
      <c r="T68" s="2485"/>
      <c r="U68" s="2485"/>
      <c r="V68" s="2485"/>
      <c r="W68" s="2485"/>
    </row>
    <row r="69" spans="1:23" x14ac:dyDescent="0.2">
      <c r="Q69" s="2485"/>
      <c r="R69" s="2485"/>
      <c r="S69" s="2485"/>
      <c r="T69" s="2485"/>
      <c r="U69" s="2485"/>
      <c r="V69" s="2485"/>
      <c r="W69" s="2485"/>
    </row>
    <row r="70" spans="1:23" x14ac:dyDescent="0.2">
      <c r="Q70" s="2485"/>
      <c r="R70" s="2485"/>
      <c r="S70" s="2485"/>
      <c r="T70" s="2485"/>
      <c r="U70" s="2485"/>
      <c r="V70" s="2485"/>
      <c r="W70" s="2485"/>
    </row>
    <row r="74" spans="1:23" x14ac:dyDescent="0.2">
      <c r="A74" s="2486"/>
      <c r="B74" s="277"/>
      <c r="C74" s="277"/>
      <c r="D74" s="57"/>
      <c r="E74" s="57"/>
      <c r="F74" s="57"/>
      <c r="G74" s="57"/>
      <c r="H74" s="57"/>
      <c r="Q74" s="2484"/>
      <c r="R74" s="2484"/>
      <c r="S74" s="2484"/>
      <c r="T74" s="2484"/>
      <c r="U74" s="2484"/>
      <c r="V74" s="2484"/>
      <c r="W74" s="2484"/>
    </row>
    <row r="75" spans="1:23" x14ac:dyDescent="0.2">
      <c r="A75" s="2486"/>
      <c r="B75" s="277"/>
      <c r="C75" s="277"/>
      <c r="D75" s="57"/>
      <c r="E75" s="57"/>
      <c r="F75" s="57"/>
      <c r="G75" s="57"/>
      <c r="H75" s="57"/>
      <c r="P75" s="61" t="s">
        <v>493</v>
      </c>
      <c r="Q75" s="2484"/>
      <c r="R75" s="2484"/>
      <c r="S75" s="2484"/>
      <c r="T75" s="2484"/>
      <c r="U75" s="2484"/>
      <c r="V75" s="2484"/>
      <c r="W75" s="2484"/>
    </row>
    <row r="76" spans="1:23" x14ac:dyDescent="0.2">
      <c r="A76" s="2486"/>
      <c r="B76" s="2486"/>
      <c r="C76" s="277"/>
      <c r="D76" s="57"/>
      <c r="E76" s="57"/>
      <c r="F76" s="57"/>
      <c r="G76" s="57"/>
      <c r="H76" s="57"/>
      <c r="I76" s="58" t="s">
        <v>493</v>
      </c>
      <c r="Q76" s="2484"/>
      <c r="R76" s="2484"/>
      <c r="S76" s="2484"/>
      <c r="T76" s="2484"/>
      <c r="U76" s="2484"/>
      <c r="V76" s="2484"/>
      <c r="W76" s="2484"/>
    </row>
    <row r="77" spans="1:23" x14ac:dyDescent="0.2">
      <c r="A77" s="2486"/>
      <c r="B77" s="2486"/>
      <c r="C77" s="277"/>
      <c r="D77" s="57"/>
      <c r="E77" s="57"/>
      <c r="F77" s="57"/>
      <c r="G77" s="57"/>
      <c r="H77" s="57"/>
      <c r="Q77" s="2484"/>
      <c r="R77" s="2484"/>
      <c r="S77" s="2484"/>
      <c r="T77" s="2484"/>
      <c r="U77" s="2484"/>
      <c r="V77" s="2484"/>
      <c r="W77" s="2484"/>
    </row>
    <row r="78" spans="1:23" x14ac:dyDescent="0.2">
      <c r="A78" s="277"/>
      <c r="B78" s="277"/>
      <c r="C78" s="277"/>
      <c r="D78" s="277"/>
      <c r="E78" s="277"/>
      <c r="F78" s="277"/>
      <c r="G78" s="277"/>
      <c r="H78" s="57"/>
      <c r="J78" s="56"/>
      <c r="K78" s="55">
        <v>2007</v>
      </c>
      <c r="L78" s="55">
        <v>2008</v>
      </c>
      <c r="M78" s="55">
        <v>2009</v>
      </c>
      <c r="N78" s="55">
        <v>2010</v>
      </c>
      <c r="O78" s="55">
        <v>2011</v>
      </c>
      <c r="Q78" s="2484"/>
      <c r="R78" s="2484"/>
      <c r="S78" s="2484"/>
      <c r="T78" s="2484"/>
      <c r="U78" s="2484"/>
      <c r="V78" s="2484"/>
      <c r="W78" s="2484"/>
    </row>
    <row r="79" spans="1:23" x14ac:dyDescent="0.2">
      <c r="A79" s="277"/>
      <c r="B79" s="277"/>
      <c r="C79" s="277"/>
      <c r="D79" s="277"/>
      <c r="E79" s="277"/>
      <c r="F79" s="277"/>
      <c r="G79" s="277"/>
      <c r="H79" s="57"/>
      <c r="J79" s="54" t="s">
        <v>489</v>
      </c>
      <c r="K79" s="37">
        <f>COUNTIFS($D$30:$D$31,"=Ótima")</f>
        <v>0</v>
      </c>
      <c r="L79" s="37">
        <f>COUNTIF($E$30:$E$31,"=Ótima")</f>
        <v>0</v>
      </c>
      <c r="M79" s="37">
        <f>COUNTIF($F$30:$F$31,"=Ótima")</f>
        <v>0</v>
      </c>
      <c r="N79" s="37">
        <f>COUNTIF($G$30:$G$31,"=Ótima")</f>
        <v>0</v>
      </c>
      <c r="O79" s="37">
        <f>COUNTIF($H$30:$H$31,"=Ótima")</f>
        <v>0</v>
      </c>
      <c r="Q79" s="2484"/>
      <c r="R79" s="2484"/>
      <c r="S79" s="2484"/>
      <c r="T79" s="2484"/>
      <c r="U79" s="2484"/>
      <c r="V79" s="2484"/>
      <c r="W79" s="2484"/>
    </row>
    <row r="80" spans="1:23" x14ac:dyDescent="0.2">
      <c r="A80" s="277"/>
      <c r="B80" s="277"/>
      <c r="C80" s="277"/>
      <c r="D80" s="277"/>
      <c r="E80" s="277"/>
      <c r="F80" s="277"/>
      <c r="G80" s="277"/>
      <c r="H80" s="57"/>
      <c r="J80" s="53" t="s">
        <v>488</v>
      </c>
      <c r="K80" s="37">
        <f>COUNTIF($D$30:$D$31,"=Boa")</f>
        <v>0</v>
      </c>
      <c r="L80" s="37">
        <f>COUNTIF($E$30:$E$31,"=Boa")</f>
        <v>0</v>
      </c>
      <c r="M80" s="37">
        <f>COUNTIF($F$30:$F$31,"=Boa")</f>
        <v>0</v>
      </c>
      <c r="N80" s="37">
        <f>COUNTIF($G$30:$G$31,"=Boa")</f>
        <v>0</v>
      </c>
      <c r="O80" s="37">
        <f>COUNTIF($H$30:$H$31,"=Boa")</f>
        <v>0</v>
      </c>
      <c r="Q80" s="2484"/>
      <c r="R80" s="2484"/>
      <c r="S80" s="2484"/>
      <c r="T80" s="2484"/>
      <c r="U80" s="2484"/>
      <c r="V80" s="2484"/>
      <c r="W80" s="2484"/>
    </row>
    <row r="81" spans="9:23" x14ac:dyDescent="0.2">
      <c r="J81" s="52" t="s">
        <v>487</v>
      </c>
      <c r="K81" s="37">
        <f>COUNTIF($D$30:$D$31,"=Regular")</f>
        <v>2</v>
      </c>
      <c r="L81" s="37">
        <f>COUNTIF($E$30:$E$31,"=Regular")</f>
        <v>2</v>
      </c>
      <c r="M81" s="37">
        <f>COUNTIF($F$30:$F$31,"=Regular")</f>
        <v>0</v>
      </c>
      <c r="N81" s="37">
        <f>COUNTIF($G$30:$G$31,"=Regular")</f>
        <v>2</v>
      </c>
      <c r="O81" s="37">
        <f>COUNTIF($H$30:$H$31,"=Regular")</f>
        <v>1</v>
      </c>
      <c r="Q81" s="2484"/>
      <c r="R81" s="2484"/>
      <c r="S81" s="2484"/>
      <c r="T81" s="2484"/>
      <c r="U81" s="2484"/>
      <c r="V81" s="2484"/>
      <c r="W81" s="2484"/>
    </row>
    <row r="82" spans="9:23" x14ac:dyDescent="0.2">
      <c r="J82" s="51" t="s">
        <v>486</v>
      </c>
      <c r="K82" s="37">
        <f>COUNTIF($D$30:$D$31,"=Ruim")</f>
        <v>0</v>
      </c>
      <c r="L82" s="37">
        <f>COUNTIF($E$30:$E$31,"=Ruim")</f>
        <v>0</v>
      </c>
      <c r="M82" s="37">
        <f>COUNTIF($F$30:$F$31,"Ruim")</f>
        <v>1</v>
      </c>
      <c r="N82" s="37">
        <f>COUNTIF($G$30:$G$31,"=Ruim")</f>
        <v>0</v>
      </c>
      <c r="O82" s="37">
        <f>COUNTIF($H$30:$H$31,"=Ruim")</f>
        <v>0</v>
      </c>
      <c r="Q82" s="2484"/>
      <c r="R82" s="2484"/>
      <c r="S82" s="2484"/>
      <c r="T82" s="2484"/>
      <c r="U82" s="2484"/>
      <c r="V82" s="2484"/>
      <c r="W82" s="2484"/>
    </row>
    <row r="83" spans="9:23" x14ac:dyDescent="0.2">
      <c r="J83" s="50" t="s">
        <v>485</v>
      </c>
      <c r="K83" s="37">
        <f>COUNTIF($D$30:$D$31,"=Péssima")</f>
        <v>0</v>
      </c>
      <c r="L83" s="37">
        <f>COUNTIF($E$30:$E$31,"=Péssima")</f>
        <v>0</v>
      </c>
      <c r="M83" s="37">
        <f>COUNTIF($F$30:$F$31,"=Péssima")</f>
        <v>1</v>
      </c>
      <c r="N83" s="37">
        <f>COUNTIF($G$30:$G$31,"=Péssima")</f>
        <v>0</v>
      </c>
      <c r="O83" s="37">
        <f>COUNTIF($H$30:$H$31,"=Péssima")</f>
        <v>1</v>
      </c>
      <c r="Q83" s="2484"/>
      <c r="R83" s="2484"/>
      <c r="S83" s="2484"/>
      <c r="T83" s="2484"/>
      <c r="U83" s="2484"/>
      <c r="V83" s="2484"/>
      <c r="W83" s="2484"/>
    </row>
    <row r="84" spans="9:23" x14ac:dyDescent="0.2">
      <c r="Q84" s="2484"/>
      <c r="R84" s="2484"/>
      <c r="S84" s="2484"/>
      <c r="T84" s="2484"/>
      <c r="U84" s="2484"/>
      <c r="V84" s="2484"/>
      <c r="W84" s="2484"/>
    </row>
    <row r="85" spans="9:23" x14ac:dyDescent="0.2">
      <c r="Q85" s="2484"/>
      <c r="R85" s="2484"/>
      <c r="S85" s="2484"/>
      <c r="T85" s="2484"/>
      <c r="U85" s="2484"/>
      <c r="V85" s="2484"/>
      <c r="W85" s="2484"/>
    </row>
    <row r="86" spans="9:23" x14ac:dyDescent="0.2">
      <c r="Q86" s="2484"/>
      <c r="R86" s="2484"/>
      <c r="S86" s="2484"/>
      <c r="T86" s="2484"/>
      <c r="U86" s="2484"/>
      <c r="V86" s="2484"/>
      <c r="W86" s="2484"/>
    </row>
    <row r="87" spans="9:23" x14ac:dyDescent="0.2">
      <c r="Q87" s="2484"/>
      <c r="R87" s="2484"/>
      <c r="S87" s="2484"/>
      <c r="T87" s="2484"/>
      <c r="U87" s="2484"/>
      <c r="V87" s="2484"/>
      <c r="W87" s="2484"/>
    </row>
    <row r="88" spans="9:23" x14ac:dyDescent="0.2">
      <c r="Q88" s="2484"/>
      <c r="R88" s="2484"/>
      <c r="S88" s="2484"/>
      <c r="T88" s="2484"/>
      <c r="U88" s="2484"/>
      <c r="V88" s="2484"/>
      <c r="W88" s="2484"/>
    </row>
    <row r="92" spans="9:23" x14ac:dyDescent="0.2">
      <c r="Q92" s="2484"/>
      <c r="R92" s="2484"/>
      <c r="S92" s="2484"/>
      <c r="T92" s="2484"/>
      <c r="U92" s="2484"/>
      <c r="V92" s="2484"/>
      <c r="W92" s="2484"/>
    </row>
    <row r="93" spans="9:23" x14ac:dyDescent="0.2">
      <c r="Q93" s="2484"/>
      <c r="R93" s="2484"/>
      <c r="S93" s="2484"/>
      <c r="T93" s="2484"/>
      <c r="U93" s="2484"/>
      <c r="V93" s="2484"/>
      <c r="W93" s="2484"/>
    </row>
    <row r="94" spans="9:23" x14ac:dyDescent="0.2">
      <c r="I94" s="58" t="s">
        <v>492</v>
      </c>
      <c r="P94" s="60" t="s">
        <v>492</v>
      </c>
      <c r="Q94" s="2484"/>
      <c r="R94" s="2484"/>
      <c r="S94" s="2484"/>
      <c r="T94" s="2484"/>
      <c r="U94" s="2484"/>
      <c r="V94" s="2484"/>
      <c r="W94" s="2484"/>
    </row>
    <row r="95" spans="9:23" x14ac:dyDescent="0.2">
      <c r="Q95" s="2484"/>
      <c r="R95" s="2484"/>
      <c r="S95" s="2484"/>
      <c r="T95" s="2484"/>
      <c r="U95" s="2484"/>
      <c r="V95" s="2484"/>
      <c r="W95" s="2484"/>
    </row>
    <row r="96" spans="9:23" x14ac:dyDescent="0.2">
      <c r="J96" s="56"/>
      <c r="K96" s="55">
        <v>2007</v>
      </c>
      <c r="L96" s="55">
        <v>2008</v>
      </c>
      <c r="M96" s="55">
        <v>2009</v>
      </c>
      <c r="N96" s="55">
        <v>2010</v>
      </c>
      <c r="O96" s="55">
        <v>2011</v>
      </c>
      <c r="Q96" s="2484"/>
      <c r="R96" s="2484"/>
      <c r="S96" s="2484"/>
      <c r="T96" s="2484"/>
      <c r="U96" s="2484"/>
      <c r="V96" s="2484"/>
      <c r="W96" s="2484"/>
    </row>
    <row r="97" spans="9:23" x14ac:dyDescent="0.2">
      <c r="J97" s="54" t="s">
        <v>489</v>
      </c>
      <c r="K97" s="37">
        <f>COUNTIFS($D$32:$D$33,"=Ótima")</f>
        <v>2</v>
      </c>
      <c r="L97" s="37">
        <f>COUNTIF($E$32:$E$33,"=Ótima")</f>
        <v>2</v>
      </c>
      <c r="M97" s="37">
        <f>COUNTIF($F$32:$F$33,"=Ótima")</f>
        <v>2</v>
      </c>
      <c r="N97" s="37">
        <f>COUNTIF($G$32:$G$33,"=Ótima")</f>
        <v>2</v>
      </c>
      <c r="O97" s="37">
        <f>COUNTIF($H$32:$H$33,"=Ótima")</f>
        <v>2</v>
      </c>
      <c r="Q97" s="2484"/>
      <c r="R97" s="2484"/>
      <c r="S97" s="2484"/>
      <c r="T97" s="2484"/>
      <c r="U97" s="2484"/>
      <c r="V97" s="2484"/>
      <c r="W97" s="2484"/>
    </row>
    <row r="98" spans="9:23" x14ac:dyDescent="0.2">
      <c r="J98" s="53" t="s">
        <v>488</v>
      </c>
      <c r="K98" s="37">
        <f>COUNTIF($D$32:$D$33,"=Boa")</f>
        <v>0</v>
      </c>
      <c r="L98" s="37">
        <f>COUNTIF($E$32:$E$33,"=Boa")</f>
        <v>0</v>
      </c>
      <c r="M98" s="37">
        <f>COUNTIF($F$32:$F$33,"=Boa")</f>
        <v>0</v>
      </c>
      <c r="N98" s="37">
        <f>COUNTIF($G$32:$G$33,"=Boa")</f>
        <v>0</v>
      </c>
      <c r="O98" s="37">
        <f>COUNTIF($H$32:$H$33,"=Boa")</f>
        <v>0</v>
      </c>
      <c r="Q98" s="2484"/>
      <c r="R98" s="2484"/>
      <c r="S98" s="2484"/>
      <c r="T98" s="2484"/>
      <c r="U98" s="2484"/>
      <c r="V98" s="2484"/>
      <c r="W98" s="2484"/>
    </row>
    <row r="99" spans="9:23" x14ac:dyDescent="0.2">
      <c r="J99" s="52" t="s">
        <v>487</v>
      </c>
      <c r="K99" s="37">
        <f>COUNTIF($D$32:$D$33,"=Regular")</f>
        <v>0</v>
      </c>
      <c r="L99" s="37">
        <f>COUNTIF($E$32:$E$33,"=Regular")</f>
        <v>0</v>
      </c>
      <c r="M99" s="37">
        <f>COUNTIF($F$32:$F$33,"=Regular")</f>
        <v>0</v>
      </c>
      <c r="N99" s="37">
        <f>COUNTIF($G$32:$G$33,"=Regular")</f>
        <v>0</v>
      </c>
      <c r="O99" s="37">
        <f>COUNTIF($H$32:$H$33,"=Regular")</f>
        <v>0</v>
      </c>
      <c r="Q99" s="2484"/>
      <c r="R99" s="2484"/>
      <c r="S99" s="2484"/>
      <c r="T99" s="2484"/>
      <c r="U99" s="2484"/>
      <c r="V99" s="2484"/>
      <c r="W99" s="2484"/>
    </row>
    <row r="100" spans="9:23" x14ac:dyDescent="0.2">
      <c r="J100" s="51" t="s">
        <v>486</v>
      </c>
      <c r="K100" s="37">
        <f>COUNTIF($D$32:$D$33,"=Ruim")</f>
        <v>0</v>
      </c>
      <c r="L100" s="37">
        <f>COUNTIF($E$32:$E$33,"=Ruim")</f>
        <v>0</v>
      </c>
      <c r="M100" s="37">
        <f>COUNTIF($F$32:$F$33,"Ruim")</f>
        <v>0</v>
      </c>
      <c r="N100" s="37">
        <f>COUNTIF($G$32:$G$33,"=Ruim")</f>
        <v>0</v>
      </c>
      <c r="O100" s="37">
        <f>COUNTIF($H$32:$H$33,"=Ruim")</f>
        <v>0</v>
      </c>
      <c r="Q100" s="2484"/>
      <c r="R100" s="2484"/>
      <c r="S100" s="2484"/>
      <c r="T100" s="2484"/>
      <c r="U100" s="2484"/>
      <c r="V100" s="2484"/>
      <c r="W100" s="2484"/>
    </row>
    <row r="101" spans="9:23" x14ac:dyDescent="0.2">
      <c r="J101" s="50" t="s">
        <v>485</v>
      </c>
      <c r="K101" s="37">
        <f>COUNTIF($D$32:$D$33,"=Péssima")</f>
        <v>0</v>
      </c>
      <c r="L101" s="37">
        <f>COUNTIF($E$32:$E$33,"=Péssima")</f>
        <v>0</v>
      </c>
      <c r="M101" s="37">
        <f>COUNTIF($F$32:$F$33,"=Péssima")</f>
        <v>0</v>
      </c>
      <c r="N101" s="37">
        <f>COUNTIF($G$32:$G$33,"=Péssima")</f>
        <v>0</v>
      </c>
      <c r="O101" s="37">
        <f>COUNTIF($H$32:$H$33,"=Péssima")</f>
        <v>0</v>
      </c>
      <c r="Q101" s="2484"/>
      <c r="R101" s="2484"/>
      <c r="S101" s="2484"/>
      <c r="T101" s="2484"/>
      <c r="U101" s="2484"/>
      <c r="V101" s="2484"/>
      <c r="W101" s="2484"/>
    </row>
    <row r="102" spans="9:23" x14ac:dyDescent="0.2">
      <c r="Q102" s="2484"/>
      <c r="R102" s="2484"/>
      <c r="S102" s="2484"/>
      <c r="T102" s="2484"/>
      <c r="U102" s="2484"/>
      <c r="V102" s="2484"/>
      <c r="W102" s="2484"/>
    </row>
    <row r="103" spans="9:23" x14ac:dyDescent="0.2">
      <c r="Q103" s="2484"/>
      <c r="R103" s="2484"/>
      <c r="S103" s="2484"/>
      <c r="T103" s="2484"/>
      <c r="U103" s="2484"/>
      <c r="V103" s="2484"/>
      <c r="W103" s="2484"/>
    </row>
    <row r="104" spans="9:23" x14ac:dyDescent="0.2">
      <c r="Q104" s="2484"/>
      <c r="R104" s="2484"/>
      <c r="S104" s="2484"/>
      <c r="T104" s="2484"/>
      <c r="U104" s="2484"/>
      <c r="V104" s="2484"/>
      <c r="W104" s="2484"/>
    </row>
    <row r="105" spans="9:23" x14ac:dyDescent="0.2">
      <c r="Q105" s="2484"/>
      <c r="R105" s="2484"/>
      <c r="S105" s="2484"/>
      <c r="T105" s="2484"/>
      <c r="U105" s="2484"/>
      <c r="V105" s="2484"/>
      <c r="W105" s="2484"/>
    </row>
    <row r="106" spans="9:23" x14ac:dyDescent="0.2">
      <c r="Q106" s="2484"/>
      <c r="R106" s="2484"/>
      <c r="S106" s="2484"/>
      <c r="T106" s="2484"/>
      <c r="U106" s="2484"/>
      <c r="V106" s="2484"/>
      <c r="W106" s="2484"/>
    </row>
    <row r="110" spans="9:23" x14ac:dyDescent="0.2">
      <c r="Q110" s="2484"/>
      <c r="R110" s="2484"/>
      <c r="S110" s="2484"/>
      <c r="T110" s="2484"/>
      <c r="U110" s="2484"/>
      <c r="V110" s="2484"/>
      <c r="W110" s="2484"/>
    </row>
    <row r="111" spans="9:23" x14ac:dyDescent="0.2">
      <c r="P111" s="59" t="s">
        <v>491</v>
      </c>
      <c r="Q111" s="2484"/>
      <c r="R111" s="2484"/>
      <c r="S111" s="2484"/>
      <c r="T111" s="2484"/>
      <c r="U111" s="2484"/>
      <c r="V111" s="2484"/>
      <c r="W111" s="2484"/>
    </row>
    <row r="112" spans="9:23" x14ac:dyDescent="0.2">
      <c r="I112" s="58" t="s">
        <v>491</v>
      </c>
      <c r="Q112" s="2484"/>
      <c r="R112" s="2484"/>
      <c r="S112" s="2484"/>
      <c r="T112" s="2484"/>
      <c r="U112" s="2484"/>
      <c r="V112" s="2484"/>
      <c r="W112" s="2484"/>
    </row>
    <row r="113" spans="1:23" x14ac:dyDescent="0.2">
      <c r="A113" s="2486"/>
      <c r="B113" s="277"/>
      <c r="C113" s="277"/>
      <c r="D113" s="57"/>
      <c r="E113" s="57"/>
      <c r="F113" s="57"/>
      <c r="G113" s="57"/>
      <c r="H113" s="57"/>
      <c r="Q113" s="2484"/>
      <c r="R113" s="2484"/>
      <c r="S113" s="2484"/>
      <c r="T113" s="2484"/>
      <c r="U113" s="2484"/>
      <c r="V113" s="2484"/>
      <c r="W113" s="2484"/>
    </row>
    <row r="114" spans="1:23" x14ac:dyDescent="0.2">
      <c r="A114" s="2486"/>
      <c r="B114" s="277"/>
      <c r="C114" s="277"/>
      <c r="D114" s="57"/>
      <c r="E114" s="57"/>
      <c r="F114" s="57"/>
      <c r="G114" s="57"/>
      <c r="H114" s="57"/>
      <c r="J114" s="56"/>
      <c r="K114" s="55">
        <v>2007</v>
      </c>
      <c r="L114" s="55">
        <v>2008</v>
      </c>
      <c r="M114" s="55">
        <v>2009</v>
      </c>
      <c r="N114" s="55">
        <v>2010</v>
      </c>
      <c r="O114" s="55">
        <v>2011</v>
      </c>
      <c r="Q114" s="2484"/>
      <c r="R114" s="2484"/>
      <c r="S114" s="2484"/>
      <c r="T114" s="2484"/>
      <c r="U114" s="2484"/>
      <c r="V114" s="2484"/>
      <c r="W114" s="2484"/>
    </row>
    <row r="115" spans="1:23" x14ac:dyDescent="0.2">
      <c r="J115" s="54" t="s">
        <v>489</v>
      </c>
      <c r="K115" s="37">
        <f>COUNTIFS($D$34:$D$35,"=Ótima")</f>
        <v>0</v>
      </c>
      <c r="L115" s="37">
        <f>COUNTIF($E$34:$E$35,"=Ótima")</f>
        <v>1</v>
      </c>
      <c r="M115" s="37">
        <f>COUNTIF($F$34:$F$35,"=Ótima")</f>
        <v>2</v>
      </c>
      <c r="N115" s="37">
        <f>COUNTIF($G$34:$G$35,"=Ótima")</f>
        <v>0</v>
      </c>
      <c r="O115" s="37">
        <f>COUNTIF($H$34:$H$35,"=Ótima")</f>
        <v>0</v>
      </c>
      <c r="Q115" s="2484"/>
      <c r="R115" s="2484"/>
      <c r="S115" s="2484"/>
      <c r="T115" s="2484"/>
      <c r="U115" s="2484"/>
      <c r="V115" s="2484"/>
      <c r="W115" s="2484"/>
    </row>
    <row r="116" spans="1:23" x14ac:dyDescent="0.2">
      <c r="J116" s="53" t="s">
        <v>488</v>
      </c>
      <c r="K116" s="37">
        <f>COUNTIF($D$34:$D$35,"=Boa")</f>
        <v>1</v>
      </c>
      <c r="L116" s="37">
        <f>COUNTIF($E$34:$E$35,"=Boa")</f>
        <v>0</v>
      </c>
      <c r="M116" s="37">
        <f>COUNTIF($F$34:$F$35,"=Boa")</f>
        <v>0</v>
      </c>
      <c r="N116" s="37">
        <f>COUNTIF($G$34:$G$35,"=Boa")</f>
        <v>0</v>
      </c>
      <c r="O116" s="37">
        <f>COUNTIF($H$34:$H$35,"=Boa")</f>
        <v>0</v>
      </c>
      <c r="Q116" s="2484"/>
      <c r="R116" s="2484"/>
      <c r="S116" s="2484"/>
      <c r="T116" s="2484"/>
      <c r="U116" s="2484"/>
      <c r="V116" s="2484"/>
      <c r="W116" s="2484"/>
    </row>
    <row r="117" spans="1:23" x14ac:dyDescent="0.2">
      <c r="J117" s="52" t="s">
        <v>487</v>
      </c>
      <c r="K117" s="37">
        <f>COUNTIF($D$34:$D$35,"=Regular")</f>
        <v>0</v>
      </c>
      <c r="L117" s="37">
        <f>COUNTIF($E$34:$E$35,"=Regular")</f>
        <v>0</v>
      </c>
      <c r="M117" s="37">
        <f>COUNTIF($F$34:$F$35,"=Regular")</f>
        <v>0</v>
      </c>
      <c r="N117" s="37">
        <f>COUNTIF($G$34:$G$35,"=Regular")</f>
        <v>2</v>
      </c>
      <c r="O117" s="37">
        <f>COUNTIF($H$34:$H$35,"=Regular")</f>
        <v>2</v>
      </c>
      <c r="Q117" s="2484"/>
      <c r="R117" s="2484"/>
      <c r="S117" s="2484"/>
      <c r="T117" s="2484"/>
      <c r="U117" s="2484"/>
      <c r="V117" s="2484"/>
      <c r="W117" s="2484"/>
    </row>
    <row r="118" spans="1:23" x14ac:dyDescent="0.2">
      <c r="J118" s="51" t="s">
        <v>486</v>
      </c>
      <c r="K118" s="37">
        <f>COUNTIF($D$34:$D$35,"=Ruim")</f>
        <v>0</v>
      </c>
      <c r="L118" s="37">
        <f>COUNTIF($E$34:$E$35,"=Ruim")</f>
        <v>0</v>
      </c>
      <c r="M118" s="37">
        <f>COUNTIF($F$34:$F$35,"Ruim")</f>
        <v>0</v>
      </c>
      <c r="N118" s="37">
        <f>COUNTIF($G$34:$G$35,"=Ruim")</f>
        <v>0</v>
      </c>
      <c r="O118" s="37">
        <f>COUNTIF($H$34:$H$35,"=Ruim")</f>
        <v>0</v>
      </c>
      <c r="Q118" s="2484"/>
      <c r="R118" s="2484"/>
      <c r="S118" s="2484"/>
      <c r="T118" s="2484"/>
      <c r="U118" s="2484"/>
      <c r="V118" s="2484"/>
      <c r="W118" s="2484"/>
    </row>
    <row r="119" spans="1:23" x14ac:dyDescent="0.2">
      <c r="J119" s="50" t="s">
        <v>485</v>
      </c>
      <c r="K119" s="37">
        <f>COUNTIF($D$34:$D$35,"=Péssima")</f>
        <v>0</v>
      </c>
      <c r="L119" s="37">
        <f>COUNTIF($E$34:$E$35,"=Péssima")</f>
        <v>0</v>
      </c>
      <c r="M119" s="37">
        <f>COUNTIF($F$34:$F$35,"=Péssima")</f>
        <v>0</v>
      </c>
      <c r="N119" s="37">
        <f>COUNTIF($G$34:$G$35,"=Péssima")</f>
        <v>0</v>
      </c>
      <c r="O119" s="37">
        <f>COUNTIF($H$34:$H$35,"=Péssima")</f>
        <v>0</v>
      </c>
      <c r="Q119" s="2484"/>
      <c r="R119" s="2484"/>
      <c r="S119" s="2484"/>
      <c r="T119" s="2484"/>
      <c r="U119" s="2484"/>
      <c r="V119" s="2484"/>
      <c r="W119" s="2484"/>
    </row>
    <row r="120" spans="1:23" x14ac:dyDescent="0.2">
      <c r="Q120" s="2484"/>
      <c r="R120" s="2484"/>
      <c r="S120" s="2484"/>
      <c r="T120" s="2484"/>
      <c r="U120" s="2484"/>
      <c r="V120" s="2484"/>
      <c r="W120" s="2484"/>
    </row>
    <row r="121" spans="1:23" x14ac:dyDescent="0.2">
      <c r="Q121" s="2484"/>
      <c r="R121" s="2484"/>
      <c r="S121" s="2484"/>
      <c r="T121" s="2484"/>
      <c r="U121" s="2484"/>
      <c r="V121" s="2484"/>
      <c r="W121" s="2484"/>
    </row>
    <row r="122" spans="1:23" x14ac:dyDescent="0.2">
      <c r="Q122" s="2484"/>
      <c r="R122" s="2484"/>
      <c r="S122" s="2484"/>
      <c r="T122" s="2484"/>
      <c r="U122" s="2484"/>
      <c r="V122" s="2484"/>
      <c r="W122" s="2484"/>
    </row>
    <row r="123" spans="1:23" x14ac:dyDescent="0.2">
      <c r="Q123" s="2484"/>
      <c r="R123" s="2484"/>
      <c r="S123" s="2484"/>
      <c r="T123" s="2484"/>
      <c r="U123" s="2484"/>
      <c r="V123" s="2484"/>
      <c r="W123" s="2484"/>
    </row>
    <row r="124" spans="1:23" x14ac:dyDescent="0.2">
      <c r="Q124" s="2484"/>
      <c r="R124" s="2484"/>
      <c r="S124" s="2484"/>
      <c r="T124" s="2484"/>
      <c r="U124" s="2484"/>
      <c r="V124" s="2484"/>
      <c r="W124" s="2484"/>
    </row>
    <row r="128" spans="1:23" x14ac:dyDescent="0.2">
      <c r="Q128" s="2484"/>
      <c r="R128" s="2484"/>
      <c r="S128" s="2484"/>
      <c r="T128" s="2484"/>
      <c r="U128" s="2484"/>
      <c r="V128" s="2484"/>
      <c r="W128" s="2484"/>
    </row>
    <row r="129" spans="1:23" x14ac:dyDescent="0.2">
      <c r="Q129" s="2484"/>
      <c r="R129" s="2484"/>
      <c r="S129" s="2484"/>
      <c r="T129" s="2484"/>
      <c r="U129" s="2484"/>
      <c r="V129" s="2484"/>
      <c r="W129" s="2484"/>
    </row>
    <row r="130" spans="1:23" x14ac:dyDescent="0.2">
      <c r="I130" s="58" t="s">
        <v>490</v>
      </c>
      <c r="P130" s="58" t="s">
        <v>490</v>
      </c>
      <c r="Q130" s="2484"/>
      <c r="R130" s="2484"/>
      <c r="S130" s="2484"/>
      <c r="T130" s="2484"/>
      <c r="U130" s="2484"/>
      <c r="V130" s="2484"/>
      <c r="W130" s="2484"/>
    </row>
    <row r="131" spans="1:23" x14ac:dyDescent="0.2">
      <c r="Q131" s="2484"/>
      <c r="R131" s="2484"/>
      <c r="S131" s="2484"/>
      <c r="T131" s="2484"/>
      <c r="U131" s="2484"/>
      <c r="V131" s="2484"/>
      <c r="W131" s="2484"/>
    </row>
    <row r="132" spans="1:23" x14ac:dyDescent="0.2">
      <c r="A132" s="1754"/>
      <c r="B132" s="277"/>
      <c r="C132" s="277"/>
      <c r="D132" s="57"/>
      <c r="E132" s="57"/>
      <c r="F132" s="57"/>
      <c r="G132" s="57"/>
      <c r="H132" s="57"/>
      <c r="J132" s="56"/>
      <c r="K132" s="55">
        <v>2007</v>
      </c>
      <c r="L132" s="55">
        <v>2008</v>
      </c>
      <c r="M132" s="55">
        <v>2009</v>
      </c>
      <c r="N132" s="55">
        <v>2010</v>
      </c>
      <c r="O132" s="55">
        <v>2011</v>
      </c>
      <c r="Q132" s="2484"/>
      <c r="R132" s="2484"/>
      <c r="S132" s="2484"/>
      <c r="T132" s="2484"/>
      <c r="U132" s="2484"/>
      <c r="V132" s="2484"/>
      <c r="W132" s="2484"/>
    </row>
    <row r="133" spans="1:23" x14ac:dyDescent="0.2">
      <c r="J133" s="54" t="s">
        <v>489</v>
      </c>
      <c r="K133" s="37">
        <f>COUNTIFS($D$36,"=Ótima")</f>
        <v>0</v>
      </c>
      <c r="L133" s="37">
        <f>COUNTIF($E$36,"=Ótima")</f>
        <v>0</v>
      </c>
      <c r="M133" s="37">
        <f>COUNTIF($F$36,"=Ótima")</f>
        <v>0</v>
      </c>
      <c r="N133" s="37">
        <f>COUNTIF($G$36,"=Ótima")</f>
        <v>0</v>
      </c>
      <c r="O133" s="37">
        <f>COUNTIF($H$36,"=Ótima")</f>
        <v>0</v>
      </c>
      <c r="Q133" s="2484"/>
      <c r="R133" s="2484"/>
      <c r="S133" s="2484"/>
      <c r="T133" s="2484"/>
      <c r="U133" s="2484"/>
      <c r="V133" s="2484"/>
      <c r="W133" s="2484"/>
    </row>
    <row r="134" spans="1:23" x14ac:dyDescent="0.2">
      <c r="J134" s="53" t="s">
        <v>488</v>
      </c>
      <c r="K134" s="37">
        <f>COUNTIF($D$36,"=Boa")</f>
        <v>0</v>
      </c>
      <c r="L134" s="37">
        <f>COUNTIF($E$36,"=Boa")</f>
        <v>0</v>
      </c>
      <c r="M134" s="37">
        <f>COUNTIF($F$36,"=Boa")</f>
        <v>0</v>
      </c>
      <c r="N134" s="37">
        <f>COUNTIF($G$36,"=Boa")</f>
        <v>0</v>
      </c>
      <c r="O134" s="37">
        <f>COUNTIF($H$36,"=Boa")</f>
        <v>0</v>
      </c>
      <c r="Q134" s="2484"/>
      <c r="R134" s="2484"/>
      <c r="S134" s="2484"/>
      <c r="T134" s="2484"/>
      <c r="U134" s="2484"/>
      <c r="V134" s="2484"/>
      <c r="W134" s="2484"/>
    </row>
    <row r="135" spans="1:23" x14ac:dyDescent="0.2">
      <c r="J135" s="52" t="s">
        <v>487</v>
      </c>
      <c r="K135" s="37">
        <f>COUNTIF($D$36,"=Regular")</f>
        <v>1</v>
      </c>
      <c r="L135" s="37">
        <f>COUNTIF($E$36,"=Regular")</f>
        <v>1</v>
      </c>
      <c r="M135" s="37">
        <f>COUNTIF($F$36,"=Regular")</f>
        <v>0</v>
      </c>
      <c r="N135" s="37">
        <f>COUNTIF($G$36,"=Regular")</f>
        <v>1</v>
      </c>
      <c r="O135" s="37">
        <f>COUNTIF($H$36,"=Regular")</f>
        <v>1</v>
      </c>
      <c r="Q135" s="2484"/>
      <c r="R135" s="2484"/>
      <c r="S135" s="2484"/>
      <c r="T135" s="2484"/>
      <c r="U135" s="2484"/>
      <c r="V135" s="2484"/>
      <c r="W135" s="2484"/>
    </row>
    <row r="136" spans="1:23" x14ac:dyDescent="0.2">
      <c r="J136" s="51" t="s">
        <v>486</v>
      </c>
      <c r="K136" s="37">
        <f>COUNTIF($D$36,"=Ruim")</f>
        <v>0</v>
      </c>
      <c r="L136" s="37">
        <f>COUNTIF($E$36,"=Ruim")</f>
        <v>0</v>
      </c>
      <c r="M136" s="37">
        <f>COUNTIF($F$36,"Ruim")</f>
        <v>1</v>
      </c>
      <c r="N136" s="37">
        <f>COUNTIF($G$36,"=Ruim")</f>
        <v>0</v>
      </c>
      <c r="O136" s="37">
        <f>COUNTIF($H$36,"=Ruim")</f>
        <v>0</v>
      </c>
      <c r="Q136" s="2484"/>
      <c r="R136" s="2484"/>
      <c r="S136" s="2484"/>
      <c r="T136" s="2484"/>
      <c r="U136" s="2484"/>
      <c r="V136" s="2484"/>
      <c r="W136" s="2484"/>
    </row>
    <row r="137" spans="1:23" x14ac:dyDescent="0.2">
      <c r="J137" s="50" t="s">
        <v>485</v>
      </c>
      <c r="K137" s="37">
        <f>COUNTIF($D$36,"=Péssima")</f>
        <v>0</v>
      </c>
      <c r="L137" s="37">
        <f>COUNTIF($E$36,"=Péssima")</f>
        <v>0</v>
      </c>
      <c r="M137" s="37">
        <f>COUNTIF($F$36,"=Péssima")</f>
        <v>0</v>
      </c>
      <c r="N137" s="37">
        <f>COUNTIF($G$36,"=Péssima")</f>
        <v>0</v>
      </c>
      <c r="O137" s="37">
        <f>COUNTIF($H$36,"=Péssima")</f>
        <v>0</v>
      </c>
      <c r="Q137" s="2484"/>
      <c r="R137" s="2484"/>
      <c r="S137" s="2484"/>
      <c r="T137" s="2484"/>
      <c r="U137" s="2484"/>
      <c r="V137" s="2484"/>
      <c r="W137" s="2484"/>
    </row>
    <row r="138" spans="1:23" x14ac:dyDescent="0.2">
      <c r="Q138" s="2484"/>
      <c r="R138" s="2484"/>
      <c r="S138" s="2484"/>
      <c r="T138" s="2484"/>
      <c r="U138" s="2484"/>
      <c r="V138" s="2484"/>
      <c r="W138" s="2484"/>
    </row>
    <row r="139" spans="1:23" x14ac:dyDescent="0.2">
      <c r="Q139" s="2484"/>
      <c r="R139" s="2484"/>
      <c r="S139" s="2484"/>
      <c r="T139" s="2484"/>
      <c r="U139" s="2484"/>
      <c r="V139" s="2484"/>
      <c r="W139" s="2484"/>
    </row>
    <row r="140" spans="1:23" x14ac:dyDescent="0.2">
      <c r="Q140" s="2484"/>
      <c r="R140" s="2484"/>
      <c r="S140" s="2484"/>
      <c r="T140" s="2484"/>
      <c r="U140" s="2484"/>
      <c r="V140" s="2484"/>
      <c r="W140" s="2484"/>
    </row>
    <row r="141" spans="1:23" x14ac:dyDescent="0.2">
      <c r="Q141" s="2484"/>
      <c r="R141" s="2484"/>
      <c r="S141" s="2484"/>
      <c r="T141" s="2484"/>
      <c r="U141" s="2484"/>
      <c r="V141" s="2484"/>
      <c r="W141" s="2484"/>
    </row>
    <row r="142" spans="1:23" x14ac:dyDescent="0.2">
      <c r="Q142" s="2484"/>
      <c r="R142" s="2484"/>
      <c r="S142" s="2484"/>
      <c r="T142" s="2484"/>
      <c r="U142" s="2484"/>
      <c r="V142" s="2484"/>
      <c r="W142" s="2484"/>
    </row>
  </sheetData>
  <mergeCells count="23">
    <mergeCell ref="A32:A33"/>
    <mergeCell ref="A34:A35"/>
    <mergeCell ref="B13:B14"/>
    <mergeCell ref="B15:B17"/>
    <mergeCell ref="B19:B24"/>
    <mergeCell ref="B25:B29"/>
    <mergeCell ref="B32:B33"/>
    <mergeCell ref="A9:A11"/>
    <mergeCell ref="A39:H39"/>
    <mergeCell ref="Q128:W142"/>
    <mergeCell ref="A12:A17"/>
    <mergeCell ref="A19:A29"/>
    <mergeCell ref="Q56:W70"/>
    <mergeCell ref="Q74:W88"/>
    <mergeCell ref="Q92:W106"/>
    <mergeCell ref="A30:A31"/>
    <mergeCell ref="A74:A75"/>
    <mergeCell ref="A76:A77"/>
    <mergeCell ref="A113:A114"/>
    <mergeCell ref="Q110:W124"/>
    <mergeCell ref="B76:B77"/>
    <mergeCell ref="Q20:W34"/>
    <mergeCell ref="Q38:W52"/>
  </mergeCells>
  <conditionalFormatting sqref="D9:H36 H74:H80 D74:G77 D113:H114 D132:H132">
    <cfRule type="cellIs" dxfId="309" priority="1" operator="equal">
      <formula>"Boa"</formula>
    </cfRule>
    <cfRule type="cellIs" dxfId="308" priority="2" operator="equal">
      <formula>"Ótima"</formula>
    </cfRule>
    <cfRule type="cellIs" dxfId="307" priority="3" operator="equal">
      <formula>"Péssima"</formula>
    </cfRule>
    <cfRule type="cellIs" dxfId="306" priority="4" operator="equal">
      <formula>"ótimo"</formula>
    </cfRule>
    <cfRule type="cellIs" dxfId="305" priority="5" operator="equal">
      <formula>"péssimo"</formula>
    </cfRule>
    <cfRule type="cellIs" dxfId="304" priority="6" operator="equal">
      <formula>"ruim"</formula>
    </cfRule>
    <cfRule type="cellIs" dxfId="303" priority="7" operator="equal">
      <formula>"regular"</formula>
    </cfRule>
    <cfRule type="cellIs" dxfId="302" priority="8" operator="equal">
      <formula>"bom"</formula>
    </cfRule>
    <cfRule type="cellIs" dxfId="301" priority="9" operator="equal">
      <formula>"ótimo"</formula>
    </cfRule>
    <cfRule type="cellIs" dxfId="300" priority="10" operator="equal">
      <formula>"ótimo"</formula>
    </cfRule>
  </conditionalFormatting>
  <pageMargins left="0.511811024" right="0.511811024" top="0.78740157499999996" bottom="0.78740157499999996" header="0.31496062000000002" footer="0.31496062000000002"/>
  <pageSetup scale="87" orientation="portrait" horizontalDpi="4294967293" r:id="rId1"/>
  <colBreaks count="1" manualBreakCount="1">
    <brk id="8"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26"/>
  <sheetViews>
    <sheetView zoomScale="85" zoomScaleNormal="85" workbookViewId="0">
      <selection activeCell="P792" sqref="P792"/>
    </sheetView>
  </sheetViews>
  <sheetFormatPr defaultRowHeight="15" x14ac:dyDescent="0.25"/>
  <cols>
    <col min="1" max="1" width="15.85546875" customWidth="1"/>
    <col min="2" max="2" width="12.7109375" style="1" customWidth="1"/>
    <col min="3" max="5" width="12.7109375" customWidth="1"/>
    <col min="6" max="6" width="17.42578125" style="79" bestFit="1" customWidth="1"/>
    <col min="7" max="7" width="8.5703125" customWidth="1"/>
    <col min="8" max="8" width="11" customWidth="1"/>
    <col min="9" max="9" width="11.7109375" customWidth="1"/>
    <col min="10" max="10" width="12.7109375" style="18" customWidth="1"/>
    <col min="13" max="13" width="19.5703125" customWidth="1"/>
  </cols>
  <sheetData>
    <row r="1" spans="1:26" x14ac:dyDescent="0.25">
      <c r="A1" s="142" t="s">
        <v>2881</v>
      </c>
      <c r="B1" s="260"/>
      <c r="C1" s="142"/>
      <c r="D1" s="142"/>
      <c r="E1" s="142"/>
      <c r="F1" s="260"/>
    </row>
    <row r="2" spans="1:26" ht="78.75" customHeight="1" x14ac:dyDescent="0.25">
      <c r="B2" s="31"/>
      <c r="H2" s="2495" t="s">
        <v>564</v>
      </c>
      <c r="I2" s="2495"/>
      <c r="J2"/>
      <c r="K2" s="100"/>
      <c r="L2" s="100"/>
      <c r="M2" s="100"/>
      <c r="N2" s="100"/>
    </row>
    <row r="3" spans="1:26" ht="15" customHeight="1" thickBot="1" x14ac:dyDescent="0.3">
      <c r="H3" s="101">
        <v>2010</v>
      </c>
      <c r="I3" s="101">
        <v>2011</v>
      </c>
      <c r="J3"/>
      <c r="K3" s="100"/>
      <c r="L3" s="2496" t="s">
        <v>563</v>
      </c>
      <c r="M3" s="2496"/>
      <c r="N3" s="2496"/>
      <c r="O3" s="2496"/>
      <c r="P3" s="2496"/>
      <c r="Q3" s="2496"/>
      <c r="R3" s="2496"/>
    </row>
    <row r="4" spans="1:26" x14ac:dyDescent="0.25">
      <c r="A4" s="1606" t="s">
        <v>2882</v>
      </c>
      <c r="B4" s="1607"/>
      <c r="C4" s="1608"/>
      <c r="D4" s="1608"/>
      <c r="E4" s="1608"/>
      <c r="F4" s="1957"/>
      <c r="G4" s="1608"/>
      <c r="H4" s="1608"/>
      <c r="I4" s="1608"/>
      <c r="J4" s="1609"/>
      <c r="K4" s="1610"/>
      <c r="L4" s="144"/>
      <c r="M4" s="144"/>
    </row>
    <row r="5" spans="1:26" x14ac:dyDescent="0.25">
      <c r="J5"/>
    </row>
    <row r="6" spans="1:26" ht="47.25" x14ac:dyDescent="0.25">
      <c r="A6" s="99" t="s">
        <v>562</v>
      </c>
      <c r="B6" s="99" t="s">
        <v>356</v>
      </c>
      <c r="C6" s="98" t="s">
        <v>560</v>
      </c>
      <c r="D6" s="98" t="s">
        <v>559</v>
      </c>
      <c r="F6" s="97" t="s">
        <v>561</v>
      </c>
      <c r="G6" s="97" t="s">
        <v>356</v>
      </c>
      <c r="H6" s="96" t="s">
        <v>560</v>
      </c>
      <c r="I6" s="96" t="s">
        <v>559</v>
      </c>
      <c r="J6"/>
      <c r="K6" s="5"/>
      <c r="T6" s="2454"/>
      <c r="U6" s="2454"/>
      <c r="V6" s="2454"/>
      <c r="W6" s="2454"/>
      <c r="X6" s="2454"/>
      <c r="Y6" s="2454"/>
      <c r="Z6" s="2454"/>
    </row>
    <row r="7" spans="1:26" ht="15" customHeight="1" x14ac:dyDescent="0.25">
      <c r="A7" s="2501" t="s">
        <v>550</v>
      </c>
      <c r="B7" s="1593">
        <v>9</v>
      </c>
      <c r="C7" s="1943">
        <v>39173</v>
      </c>
      <c r="D7" s="1593">
        <v>0.2</v>
      </c>
      <c r="F7" s="7" t="s">
        <v>554</v>
      </c>
      <c r="G7" s="71">
        <v>2</v>
      </c>
      <c r="H7" s="70">
        <v>39173</v>
      </c>
      <c r="I7" s="67">
        <v>0.3</v>
      </c>
      <c r="J7"/>
      <c r="L7" s="86" t="s">
        <v>356</v>
      </c>
      <c r="N7" s="84">
        <v>2007</v>
      </c>
      <c r="O7" s="84">
        <v>2008</v>
      </c>
      <c r="P7" s="84">
        <v>2009</v>
      </c>
      <c r="Q7" s="85">
        <v>2010</v>
      </c>
      <c r="R7" s="85">
        <v>2011</v>
      </c>
      <c r="T7" s="2454"/>
      <c r="U7" s="2454"/>
      <c r="V7" s="2454"/>
      <c r="W7" s="2454"/>
      <c r="X7" s="2454"/>
      <c r="Y7" s="2454"/>
      <c r="Z7" s="2454"/>
    </row>
    <row r="8" spans="1:26" ht="30" customHeight="1" x14ac:dyDescent="0.25">
      <c r="A8" s="2502"/>
      <c r="B8" s="1593">
        <v>9</v>
      </c>
      <c r="C8" s="1943">
        <v>39356</v>
      </c>
      <c r="D8" s="1593">
        <v>0.2</v>
      </c>
      <c r="F8" s="7" t="s">
        <v>554</v>
      </c>
      <c r="G8" s="71">
        <v>2</v>
      </c>
      <c r="H8" s="70">
        <v>39173</v>
      </c>
      <c r="I8" s="67">
        <v>0.06</v>
      </c>
      <c r="J8"/>
      <c r="L8" s="2497">
        <v>2</v>
      </c>
      <c r="M8" s="84" t="s">
        <v>558</v>
      </c>
      <c r="N8" s="92">
        <v>0</v>
      </c>
      <c r="O8" s="92">
        <v>0</v>
      </c>
      <c r="P8" s="92">
        <v>0</v>
      </c>
      <c r="Q8" s="95"/>
      <c r="R8" s="95"/>
      <c r="T8" s="2454"/>
      <c r="U8" s="2454"/>
      <c r="V8" s="2454"/>
      <c r="W8" s="2454"/>
      <c r="X8" s="2454"/>
      <c r="Y8" s="2454"/>
      <c r="Z8" s="2454"/>
    </row>
    <row r="9" spans="1:26" ht="30" customHeight="1" x14ac:dyDescent="0.25">
      <c r="A9" s="2502"/>
      <c r="B9" s="1593">
        <v>9</v>
      </c>
      <c r="C9" s="1943">
        <v>39508</v>
      </c>
      <c r="D9" s="1593">
        <v>0.2</v>
      </c>
      <c r="F9" s="7" t="s">
        <v>552</v>
      </c>
      <c r="G9" s="91">
        <v>2</v>
      </c>
      <c r="H9" s="90">
        <v>39173</v>
      </c>
      <c r="I9" s="67">
        <v>7.0000000000000007E-2</v>
      </c>
      <c r="J9"/>
      <c r="L9" s="2498"/>
      <c r="M9" s="83" t="s">
        <v>557</v>
      </c>
      <c r="N9" s="30">
        <f>COUNTIFS($I$7:$I$14,"&lt;5,0")</f>
        <v>8</v>
      </c>
      <c r="O9" s="30">
        <f>COUNTIFS($I$15:$I$28,"&lt;5,0")</f>
        <v>12</v>
      </c>
      <c r="P9" s="30">
        <f>COUNTIFS($I$29:$I$44,"&lt;5,0")</f>
        <v>15</v>
      </c>
      <c r="Q9" s="95"/>
      <c r="R9" s="95"/>
      <c r="T9" s="2454"/>
      <c r="U9" s="2454"/>
      <c r="V9" s="2454"/>
      <c r="W9" s="2454"/>
      <c r="X9" s="2454"/>
      <c r="Y9" s="2454"/>
      <c r="Z9" s="2454"/>
    </row>
    <row r="10" spans="1:26" x14ac:dyDescent="0.25">
      <c r="A10" s="2502"/>
      <c r="B10" s="1593">
        <v>9</v>
      </c>
      <c r="C10" s="1943">
        <v>39692</v>
      </c>
      <c r="D10" s="1593">
        <v>0.2</v>
      </c>
      <c r="F10" s="7" t="s">
        <v>552</v>
      </c>
      <c r="G10" s="91">
        <v>2</v>
      </c>
      <c r="H10" s="90">
        <v>39173</v>
      </c>
      <c r="I10" s="67">
        <v>0.09</v>
      </c>
      <c r="J10"/>
      <c r="T10" s="2454"/>
      <c r="U10" s="2454"/>
      <c r="V10" s="2454"/>
      <c r="W10" s="2454"/>
      <c r="X10" s="2454"/>
      <c r="Y10" s="2454"/>
      <c r="Z10" s="2454"/>
    </row>
    <row r="11" spans="1:26" ht="30" customHeight="1" x14ac:dyDescent="0.25">
      <c r="A11" s="2502"/>
      <c r="B11" s="1593">
        <v>9</v>
      </c>
      <c r="C11" s="1943">
        <v>39873</v>
      </c>
      <c r="D11" s="1593">
        <v>0.2</v>
      </c>
      <c r="F11" s="7" t="s">
        <v>552</v>
      </c>
      <c r="G11" s="91">
        <v>2</v>
      </c>
      <c r="H11" s="90">
        <v>39173</v>
      </c>
      <c r="I11" s="67">
        <v>0.24</v>
      </c>
      <c r="J11"/>
      <c r="T11" s="2454"/>
      <c r="U11" s="2454"/>
      <c r="V11" s="2454"/>
      <c r="W11" s="2454"/>
      <c r="X11" s="2454"/>
      <c r="Y11" s="2454"/>
      <c r="Z11" s="2454"/>
    </row>
    <row r="12" spans="1:26" ht="30" customHeight="1" x14ac:dyDescent="0.25">
      <c r="A12" s="2502"/>
      <c r="B12" s="1593">
        <v>9</v>
      </c>
      <c r="C12" s="1943">
        <v>40057</v>
      </c>
      <c r="D12" s="1593">
        <v>0.2</v>
      </c>
      <c r="F12" s="7" t="s">
        <v>552</v>
      </c>
      <c r="G12" s="91">
        <v>2</v>
      </c>
      <c r="H12" s="90">
        <v>39173</v>
      </c>
      <c r="I12" s="67">
        <v>0.04</v>
      </c>
      <c r="J12"/>
      <c r="T12" s="2454"/>
      <c r="U12" s="2454"/>
      <c r="V12" s="2454"/>
      <c r="W12" s="2454"/>
      <c r="X12" s="2454"/>
      <c r="Y12" s="2454"/>
      <c r="Z12" s="2454"/>
    </row>
    <row r="13" spans="1:26" x14ac:dyDescent="0.25">
      <c r="A13" s="2502"/>
      <c r="B13" s="1593">
        <v>9</v>
      </c>
      <c r="C13" s="1943">
        <v>39142</v>
      </c>
      <c r="D13" s="1593">
        <v>2.4700000000000002</v>
      </c>
      <c r="F13" s="7" t="s">
        <v>552</v>
      </c>
      <c r="G13" s="91">
        <v>2</v>
      </c>
      <c r="H13" s="90">
        <v>39203</v>
      </c>
      <c r="I13" s="67">
        <v>0.01</v>
      </c>
      <c r="J13"/>
    </row>
    <row r="14" spans="1:26" x14ac:dyDescent="0.25">
      <c r="A14" s="2502"/>
      <c r="B14" s="1593">
        <v>9</v>
      </c>
      <c r="C14" s="1943">
        <v>39356</v>
      </c>
      <c r="D14" s="1593">
        <v>3.6</v>
      </c>
      <c r="F14" s="7" t="s">
        <v>552</v>
      </c>
      <c r="G14" s="91">
        <v>2</v>
      </c>
      <c r="H14" s="90">
        <v>39203</v>
      </c>
      <c r="I14" s="67">
        <v>0.01</v>
      </c>
      <c r="J14"/>
      <c r="T14" s="93"/>
      <c r="U14" s="93"/>
      <c r="V14" s="93"/>
      <c r="W14" s="93"/>
      <c r="X14" s="93"/>
      <c r="Y14" s="93"/>
      <c r="Z14" s="93"/>
    </row>
    <row r="15" spans="1:26" ht="15" customHeight="1" x14ac:dyDescent="0.25">
      <c r="A15" s="2502"/>
      <c r="B15" s="1593">
        <v>9</v>
      </c>
      <c r="C15" s="1943">
        <v>39508</v>
      </c>
      <c r="D15" s="1593">
        <v>2.65</v>
      </c>
      <c r="F15" s="7" t="s">
        <v>554</v>
      </c>
      <c r="G15" s="71">
        <v>2</v>
      </c>
      <c r="H15" s="70">
        <v>39508</v>
      </c>
      <c r="I15" s="67">
        <v>0.2</v>
      </c>
      <c r="J15"/>
      <c r="L15" s="86" t="s">
        <v>356</v>
      </c>
      <c r="N15" s="84">
        <v>2007</v>
      </c>
      <c r="O15" s="84">
        <v>2008</v>
      </c>
      <c r="P15" s="84">
        <v>2009</v>
      </c>
      <c r="Q15" s="85">
        <v>2010</v>
      </c>
      <c r="R15" s="85">
        <v>2011</v>
      </c>
      <c r="T15" s="93"/>
      <c r="U15" s="93"/>
      <c r="V15" s="93"/>
      <c r="W15" s="93"/>
      <c r="X15" s="93"/>
      <c r="Y15" s="93"/>
      <c r="Z15" s="93"/>
    </row>
    <row r="16" spans="1:26" ht="30" customHeight="1" x14ac:dyDescent="0.25">
      <c r="A16" s="2502"/>
      <c r="B16" s="1593">
        <v>15</v>
      </c>
      <c r="C16" s="1943">
        <v>39692</v>
      </c>
      <c r="D16" s="1593">
        <v>2.57</v>
      </c>
      <c r="F16" s="7" t="s">
        <v>552</v>
      </c>
      <c r="G16" s="91">
        <v>2</v>
      </c>
      <c r="H16" s="90">
        <v>39539</v>
      </c>
      <c r="I16" s="94" t="s">
        <v>556</v>
      </c>
      <c r="J16"/>
      <c r="L16" s="2497">
        <v>4</v>
      </c>
      <c r="M16" s="84" t="s">
        <v>558</v>
      </c>
      <c r="N16" s="92">
        <v>0</v>
      </c>
      <c r="O16" s="92">
        <v>0</v>
      </c>
      <c r="P16" s="92">
        <v>0</v>
      </c>
      <c r="Q16" s="82"/>
      <c r="R16" s="82"/>
      <c r="T16" s="93"/>
      <c r="U16" s="93"/>
      <c r="V16" s="93"/>
      <c r="W16" s="93"/>
      <c r="X16" s="93"/>
      <c r="Y16" s="93"/>
      <c r="Z16" s="93"/>
    </row>
    <row r="17" spans="1:26" ht="30" customHeight="1" x14ac:dyDescent="0.25">
      <c r="A17" s="2502"/>
      <c r="B17" s="1593">
        <v>15</v>
      </c>
      <c r="C17" s="1943">
        <v>39873</v>
      </c>
      <c r="D17" s="1593">
        <v>7.51</v>
      </c>
      <c r="F17" s="7" t="s">
        <v>552</v>
      </c>
      <c r="G17" s="91">
        <v>2</v>
      </c>
      <c r="H17" s="90">
        <v>39539</v>
      </c>
      <c r="I17" s="67">
        <v>0.2</v>
      </c>
      <c r="J17"/>
      <c r="L17" s="2498"/>
      <c r="M17" s="83" t="s">
        <v>557</v>
      </c>
      <c r="N17" s="30">
        <f>COUNTIFS($I$45:$I$68,"&lt;5,0")</f>
        <v>24</v>
      </c>
      <c r="O17" s="30">
        <f>COUNTIFS($I$69:$I$90,"&lt;5,0")</f>
        <v>22</v>
      </c>
      <c r="P17" s="30">
        <f>COUNTIFS($I$91:$I$112,"&lt;5,0")</f>
        <v>22</v>
      </c>
      <c r="Q17" s="82"/>
      <c r="R17" s="82"/>
      <c r="T17" s="93"/>
      <c r="U17" s="93"/>
      <c r="V17" s="93"/>
      <c r="W17" s="93"/>
      <c r="X17" s="93"/>
      <c r="Y17" s="93"/>
      <c r="Z17" s="93"/>
    </row>
    <row r="18" spans="1:26" x14ac:dyDescent="0.25">
      <c r="A18" s="2502"/>
      <c r="B18" s="1593">
        <v>15</v>
      </c>
      <c r="C18" s="1943">
        <v>40057</v>
      </c>
      <c r="D18" s="1593">
        <v>2.2599999999999998</v>
      </c>
      <c r="F18" s="7" t="s">
        <v>552</v>
      </c>
      <c r="G18" s="91">
        <v>2</v>
      </c>
      <c r="H18" s="90">
        <v>39539</v>
      </c>
      <c r="I18" s="67" t="s">
        <v>556</v>
      </c>
      <c r="J18"/>
      <c r="T18" s="93"/>
      <c r="U18" s="93"/>
      <c r="V18" s="93"/>
      <c r="W18" s="93"/>
      <c r="X18" s="93"/>
      <c r="Y18" s="93"/>
      <c r="Z18" s="93"/>
    </row>
    <row r="19" spans="1:26" ht="30" customHeight="1" x14ac:dyDescent="0.25">
      <c r="A19" s="2502"/>
      <c r="B19" s="1593">
        <v>15</v>
      </c>
      <c r="C19" s="1943">
        <v>39142</v>
      </c>
      <c r="D19" s="1593">
        <v>0.2</v>
      </c>
      <c r="F19" s="7" t="s">
        <v>552</v>
      </c>
      <c r="G19" s="91">
        <v>2</v>
      </c>
      <c r="H19" s="90">
        <v>39539</v>
      </c>
      <c r="I19" s="67">
        <v>0.2</v>
      </c>
      <c r="J19"/>
      <c r="T19" s="93"/>
      <c r="U19" s="93"/>
      <c r="V19" s="93"/>
      <c r="W19" s="93"/>
      <c r="X19" s="93"/>
      <c r="Y19" s="93"/>
      <c r="Z19" s="93"/>
    </row>
    <row r="20" spans="1:26" ht="30" customHeight="1" x14ac:dyDescent="0.25">
      <c r="A20" s="2502"/>
      <c r="B20" s="1593">
        <v>15</v>
      </c>
      <c r="C20" s="1943">
        <v>39356</v>
      </c>
      <c r="D20" s="1593">
        <v>1.19</v>
      </c>
      <c r="F20" s="7" t="s">
        <v>552</v>
      </c>
      <c r="G20" s="91">
        <v>2</v>
      </c>
      <c r="H20" s="90">
        <v>39539</v>
      </c>
      <c r="I20" s="67">
        <v>0.2</v>
      </c>
      <c r="J20"/>
      <c r="T20" s="93"/>
      <c r="U20" s="93"/>
      <c r="V20" s="93"/>
      <c r="W20" s="93"/>
      <c r="X20" s="93"/>
      <c r="Y20" s="93"/>
      <c r="Z20" s="93"/>
    </row>
    <row r="21" spans="1:26" x14ac:dyDescent="0.25">
      <c r="A21" s="2502"/>
      <c r="B21" s="1593">
        <v>15</v>
      </c>
      <c r="C21" s="1943">
        <v>39508</v>
      </c>
      <c r="D21" s="1593">
        <v>0.2</v>
      </c>
      <c r="F21" s="7" t="s">
        <v>554</v>
      </c>
      <c r="G21" s="71">
        <v>2</v>
      </c>
      <c r="H21" s="70">
        <v>39692</v>
      </c>
      <c r="I21" s="67">
        <v>0.98</v>
      </c>
      <c r="J21"/>
      <c r="T21" s="93"/>
      <c r="U21" s="93"/>
      <c r="V21" s="93"/>
      <c r="W21" s="93"/>
      <c r="X21" s="93"/>
      <c r="Y21" s="93"/>
      <c r="Z21" s="93"/>
    </row>
    <row r="22" spans="1:26" x14ac:dyDescent="0.25">
      <c r="A22" s="2502"/>
      <c r="B22" s="1593">
        <v>15</v>
      </c>
      <c r="C22" s="1943">
        <v>39692</v>
      </c>
      <c r="D22" s="1593">
        <v>0.2</v>
      </c>
      <c r="F22" s="7" t="s">
        <v>554</v>
      </c>
      <c r="G22" s="71">
        <v>2</v>
      </c>
      <c r="H22" s="70">
        <v>39692</v>
      </c>
      <c r="I22" s="67">
        <v>0.2</v>
      </c>
      <c r="J22"/>
      <c r="T22" s="93"/>
      <c r="U22" s="93"/>
      <c r="V22" s="93"/>
      <c r="W22" s="93"/>
      <c r="X22" s="93"/>
      <c r="Y22" s="93"/>
      <c r="Z22" s="93"/>
    </row>
    <row r="23" spans="1:26" ht="30" customHeight="1" x14ac:dyDescent="0.25">
      <c r="A23" s="2502"/>
      <c r="B23" s="1593">
        <v>15</v>
      </c>
      <c r="C23" s="1943">
        <v>39873</v>
      </c>
      <c r="D23" s="1593">
        <v>1</v>
      </c>
      <c r="F23" s="7" t="s">
        <v>552</v>
      </c>
      <c r="G23" s="91">
        <v>2</v>
      </c>
      <c r="H23" s="90">
        <v>39692</v>
      </c>
      <c r="I23" s="67">
        <v>0.2</v>
      </c>
      <c r="J23"/>
    </row>
    <row r="24" spans="1:26" ht="15" customHeight="1" x14ac:dyDescent="0.25">
      <c r="A24" s="2502"/>
      <c r="B24" s="1593">
        <v>15</v>
      </c>
      <c r="C24" s="1943">
        <v>40057</v>
      </c>
      <c r="D24" s="1593">
        <v>1.51</v>
      </c>
      <c r="F24" s="7" t="s">
        <v>552</v>
      </c>
      <c r="G24" s="91">
        <v>2</v>
      </c>
      <c r="H24" s="90">
        <v>39692</v>
      </c>
      <c r="I24" s="67">
        <v>0.2</v>
      </c>
      <c r="J24"/>
    </row>
    <row r="25" spans="1:26" ht="15" customHeight="1" x14ac:dyDescent="0.25">
      <c r="A25" s="2502"/>
      <c r="B25" s="1593">
        <v>15</v>
      </c>
      <c r="C25" s="1943">
        <v>39173</v>
      </c>
      <c r="D25" s="1593">
        <v>2.85</v>
      </c>
      <c r="F25" s="7" t="s">
        <v>552</v>
      </c>
      <c r="G25" s="91">
        <v>2</v>
      </c>
      <c r="H25" s="90">
        <v>39692</v>
      </c>
      <c r="I25" s="67">
        <v>0.34</v>
      </c>
      <c r="J25"/>
      <c r="L25" s="86" t="s">
        <v>356</v>
      </c>
      <c r="N25" s="84">
        <v>2007</v>
      </c>
      <c r="O25" s="84">
        <v>2008</v>
      </c>
      <c r="P25" s="84">
        <v>2009</v>
      </c>
      <c r="Q25" s="85">
        <v>2010</v>
      </c>
      <c r="R25" s="85">
        <v>2011</v>
      </c>
    </row>
    <row r="26" spans="1:26" ht="30" customHeight="1" x14ac:dyDescent="0.25">
      <c r="A26" s="2502"/>
      <c r="B26" s="1593">
        <v>15</v>
      </c>
      <c r="C26" s="1943">
        <v>39356</v>
      </c>
      <c r="D26" s="1593">
        <v>1.91</v>
      </c>
      <c r="F26" s="7" t="s">
        <v>552</v>
      </c>
      <c r="G26" s="91">
        <v>2</v>
      </c>
      <c r="H26" s="90">
        <v>39692</v>
      </c>
      <c r="I26" s="67">
        <v>0.2</v>
      </c>
      <c r="J26"/>
      <c r="L26" s="2499">
        <v>5</v>
      </c>
      <c r="M26" s="84" t="s">
        <v>558</v>
      </c>
      <c r="N26" s="92">
        <v>0</v>
      </c>
      <c r="O26" s="92">
        <v>0</v>
      </c>
      <c r="P26" s="92">
        <v>0</v>
      </c>
      <c r="Q26" s="82"/>
      <c r="R26" s="82"/>
    </row>
    <row r="27" spans="1:26" ht="30" customHeight="1" x14ac:dyDescent="0.25">
      <c r="A27" s="2502"/>
      <c r="B27" s="1593">
        <v>15</v>
      </c>
      <c r="C27" s="1943">
        <v>39508</v>
      </c>
      <c r="D27" s="1593">
        <v>2.02</v>
      </c>
      <c r="F27" s="7" t="s">
        <v>552</v>
      </c>
      <c r="G27" s="91">
        <v>2</v>
      </c>
      <c r="H27" s="90">
        <v>39692</v>
      </c>
      <c r="I27" s="67">
        <v>0.2</v>
      </c>
      <c r="J27"/>
      <c r="L27" s="2500"/>
      <c r="M27" s="83" t="s">
        <v>557</v>
      </c>
      <c r="N27" s="30">
        <f>COUNTIFS($I$113:$I$135,"&lt;5,0")</f>
        <v>23</v>
      </c>
      <c r="O27" s="30">
        <f>COUNTIFS($I$136:$I$159,"&lt;5,0")</f>
        <v>24</v>
      </c>
      <c r="P27" s="30">
        <f>COUNTIFS($I$160:$I$183,"&lt;5,0")</f>
        <v>24</v>
      </c>
      <c r="Q27" s="82"/>
      <c r="R27" s="82"/>
    </row>
    <row r="28" spans="1:26" ht="30" customHeight="1" x14ac:dyDescent="0.25">
      <c r="A28" s="2502"/>
      <c r="B28" s="1593">
        <v>15</v>
      </c>
      <c r="C28" s="1943">
        <v>39692</v>
      </c>
      <c r="D28" s="1593">
        <v>3.04</v>
      </c>
      <c r="F28" s="7" t="s">
        <v>552</v>
      </c>
      <c r="G28" s="91">
        <v>2</v>
      </c>
      <c r="H28" s="90">
        <v>39692</v>
      </c>
      <c r="I28" s="67">
        <v>0.2</v>
      </c>
      <c r="J28"/>
    </row>
    <row r="29" spans="1:26" x14ac:dyDescent="0.25">
      <c r="A29" s="2502"/>
      <c r="B29" s="1593">
        <v>15</v>
      </c>
      <c r="C29" s="1943">
        <v>39873</v>
      </c>
      <c r="D29" s="1593">
        <v>6.93</v>
      </c>
      <c r="F29" s="7" t="s">
        <v>554</v>
      </c>
      <c r="G29" s="71">
        <v>2</v>
      </c>
      <c r="H29" s="70">
        <v>39904</v>
      </c>
      <c r="I29" s="67">
        <v>0.95</v>
      </c>
      <c r="J29"/>
    </row>
    <row r="30" spans="1:26" x14ac:dyDescent="0.25">
      <c r="A30" s="2502"/>
      <c r="B30" s="1593">
        <v>15</v>
      </c>
      <c r="C30" s="1943">
        <v>40057</v>
      </c>
      <c r="D30" s="1593">
        <v>2.4</v>
      </c>
      <c r="F30" s="7" t="s">
        <v>554</v>
      </c>
      <c r="G30" s="71">
        <v>2</v>
      </c>
      <c r="H30" s="70">
        <v>39904</v>
      </c>
      <c r="I30" s="67">
        <v>0.2</v>
      </c>
      <c r="J30"/>
    </row>
    <row r="31" spans="1:26" ht="30" customHeight="1" x14ac:dyDescent="0.25">
      <c r="A31" s="2502"/>
      <c r="B31" s="1593">
        <v>15</v>
      </c>
      <c r="C31" s="1943">
        <v>39142</v>
      </c>
      <c r="D31" s="1593">
        <v>0.8</v>
      </c>
      <c r="F31" s="7" t="s">
        <v>552</v>
      </c>
      <c r="G31" s="91">
        <v>2</v>
      </c>
      <c r="H31" s="90">
        <v>39904</v>
      </c>
      <c r="I31" s="67">
        <v>0.2</v>
      </c>
      <c r="J31"/>
    </row>
    <row r="32" spans="1:26" ht="30" customHeight="1" x14ac:dyDescent="0.25">
      <c r="A32" s="2502"/>
      <c r="B32" s="1593">
        <v>15</v>
      </c>
      <c r="C32" s="1943">
        <v>39326</v>
      </c>
      <c r="D32" s="1593">
        <v>1.0900000000000001</v>
      </c>
      <c r="F32" s="7" t="s">
        <v>552</v>
      </c>
      <c r="G32" s="91">
        <v>2</v>
      </c>
      <c r="H32" s="90">
        <v>39904</v>
      </c>
      <c r="I32" s="67" t="s">
        <v>556</v>
      </c>
      <c r="J32"/>
    </row>
    <row r="33" spans="1:18" x14ac:dyDescent="0.25">
      <c r="A33" s="2502"/>
      <c r="B33" s="1593">
        <v>15</v>
      </c>
      <c r="C33" s="1943">
        <v>39508</v>
      </c>
      <c r="D33" s="1593">
        <v>1.45</v>
      </c>
      <c r="F33" s="7" t="s">
        <v>552</v>
      </c>
      <c r="G33" s="91">
        <v>2</v>
      </c>
      <c r="H33" s="90">
        <v>39904</v>
      </c>
      <c r="I33" s="67">
        <v>0.32</v>
      </c>
      <c r="J33"/>
    </row>
    <row r="34" spans="1:18" x14ac:dyDescent="0.25">
      <c r="A34" s="2502"/>
      <c r="B34" s="1593">
        <v>15</v>
      </c>
      <c r="C34" s="1943">
        <v>39692</v>
      </c>
      <c r="D34" s="1593">
        <v>1.47</v>
      </c>
      <c r="F34" s="7" t="s">
        <v>552</v>
      </c>
      <c r="G34" s="91">
        <v>2</v>
      </c>
      <c r="H34" s="90">
        <v>39904</v>
      </c>
      <c r="I34" s="67">
        <v>0.43</v>
      </c>
      <c r="J34"/>
      <c r="L34" s="86" t="s">
        <v>356</v>
      </c>
      <c r="N34" s="84">
        <v>2007</v>
      </c>
      <c r="O34" s="84">
        <v>2008</v>
      </c>
      <c r="P34" s="84">
        <v>2009</v>
      </c>
      <c r="Q34" s="85">
        <v>2010</v>
      </c>
      <c r="R34" s="85">
        <v>2011</v>
      </c>
    </row>
    <row r="35" spans="1:18" ht="30" customHeight="1" x14ac:dyDescent="0.25">
      <c r="A35" s="2502"/>
      <c r="B35" s="1593">
        <v>15</v>
      </c>
      <c r="C35" s="1943">
        <v>39873</v>
      </c>
      <c r="D35" s="1593">
        <v>1.48</v>
      </c>
      <c r="F35" s="7" t="s">
        <v>552</v>
      </c>
      <c r="G35" s="91">
        <v>2</v>
      </c>
      <c r="H35" s="90">
        <v>39904</v>
      </c>
      <c r="I35" s="67">
        <v>0.2</v>
      </c>
      <c r="J35"/>
      <c r="L35" s="2499">
        <v>6</v>
      </c>
      <c r="M35" s="84" t="s">
        <v>558</v>
      </c>
      <c r="N35" s="30">
        <f>COUNTIFS($I$184:$I$221,"&gt;=5,0")</f>
        <v>4</v>
      </c>
      <c r="O35" s="30">
        <f>COUNTIFS($I$222:$I$253,"&gt;=5,0")</f>
        <v>1</v>
      </c>
      <c r="P35" s="30">
        <f>COUNTIFS($I$254:$I$292,"&gt;=5,0")</f>
        <v>2</v>
      </c>
      <c r="Q35" s="82"/>
      <c r="R35" s="82"/>
    </row>
    <row r="36" spans="1:18" ht="30" customHeight="1" x14ac:dyDescent="0.25">
      <c r="A36" s="2502"/>
      <c r="B36" s="1593">
        <v>15</v>
      </c>
      <c r="C36" s="1943">
        <v>40057</v>
      </c>
      <c r="D36" s="1593">
        <v>1.71</v>
      </c>
      <c r="F36" s="7" t="s">
        <v>552</v>
      </c>
      <c r="G36" s="91">
        <v>2</v>
      </c>
      <c r="H36" s="90">
        <v>39904</v>
      </c>
      <c r="I36" s="67">
        <v>0.2</v>
      </c>
      <c r="J36"/>
      <c r="L36" s="2500"/>
      <c r="M36" s="83" t="s">
        <v>557</v>
      </c>
      <c r="N36" s="30">
        <f>COUNTIFS($I$184:$I$221,"&lt;5,0")</f>
        <v>34</v>
      </c>
      <c r="O36" s="30">
        <f>COUNTIFS($I$222:$I$253,"&lt;5,0")</f>
        <v>28</v>
      </c>
      <c r="P36" s="30">
        <f>COUNTIFS($I$254:$I$292,"&lt;5,0")</f>
        <v>37</v>
      </c>
      <c r="Q36" s="82"/>
      <c r="R36" s="82"/>
    </row>
    <row r="37" spans="1:18" x14ac:dyDescent="0.25">
      <c r="A37" s="2502"/>
      <c r="B37" s="1593">
        <v>15</v>
      </c>
      <c r="C37" s="1943">
        <v>39142</v>
      </c>
      <c r="D37" s="1593">
        <v>1.84</v>
      </c>
      <c r="F37" s="7" t="s">
        <v>554</v>
      </c>
      <c r="G37" s="71">
        <v>2</v>
      </c>
      <c r="H37" s="70">
        <v>40057</v>
      </c>
      <c r="I37" s="67">
        <v>0.69</v>
      </c>
      <c r="J37"/>
    </row>
    <row r="38" spans="1:18" x14ac:dyDescent="0.25">
      <c r="A38" s="2502"/>
      <c r="B38" s="1593">
        <v>15</v>
      </c>
      <c r="C38" s="1943">
        <v>39326</v>
      </c>
      <c r="D38" s="1593">
        <v>1.48</v>
      </c>
      <c r="F38" s="7" t="s">
        <v>554</v>
      </c>
      <c r="G38" s="71">
        <v>2</v>
      </c>
      <c r="H38" s="70">
        <v>40057</v>
      </c>
      <c r="I38" s="67">
        <v>0.2</v>
      </c>
      <c r="J38"/>
    </row>
    <row r="39" spans="1:18" ht="30" customHeight="1" x14ac:dyDescent="0.25">
      <c r="A39" s="2502"/>
      <c r="B39" s="1593">
        <v>15</v>
      </c>
      <c r="C39" s="1943">
        <v>39508</v>
      </c>
      <c r="D39" s="1593">
        <v>1.62</v>
      </c>
      <c r="F39" s="7" t="s">
        <v>552</v>
      </c>
      <c r="G39" s="91">
        <v>2</v>
      </c>
      <c r="H39" s="90">
        <v>40057</v>
      </c>
      <c r="I39" s="67">
        <v>0.11</v>
      </c>
      <c r="J39"/>
    </row>
    <row r="40" spans="1:18" ht="30" customHeight="1" x14ac:dyDescent="0.25">
      <c r="A40" s="2502"/>
      <c r="B40" s="1593">
        <v>15</v>
      </c>
      <c r="C40" s="1943">
        <v>39722</v>
      </c>
      <c r="D40" s="1593">
        <v>0.99</v>
      </c>
      <c r="F40" s="7" t="s">
        <v>552</v>
      </c>
      <c r="G40" s="91">
        <v>2</v>
      </c>
      <c r="H40" s="90">
        <v>40057</v>
      </c>
      <c r="I40" s="67">
        <v>0.11</v>
      </c>
      <c r="J40"/>
    </row>
    <row r="41" spans="1:18" x14ac:dyDescent="0.25">
      <c r="A41" s="2502"/>
      <c r="B41" s="1593">
        <v>15</v>
      </c>
      <c r="C41" s="1943">
        <v>39873</v>
      </c>
      <c r="D41" s="1593">
        <v>1.49</v>
      </c>
      <c r="F41" s="7" t="s">
        <v>552</v>
      </c>
      <c r="G41" s="91">
        <v>2</v>
      </c>
      <c r="H41" s="90">
        <v>40057</v>
      </c>
      <c r="I41" s="67">
        <v>0.25</v>
      </c>
      <c r="J41"/>
    </row>
    <row r="42" spans="1:18" x14ac:dyDescent="0.25">
      <c r="A42" s="2502"/>
      <c r="B42" s="1593">
        <v>15</v>
      </c>
      <c r="C42" s="1943">
        <v>40057</v>
      </c>
      <c r="D42" s="1593">
        <v>1.46</v>
      </c>
      <c r="F42" s="7" t="s">
        <v>552</v>
      </c>
      <c r="G42" s="91">
        <v>2</v>
      </c>
      <c r="H42" s="90">
        <v>40057</v>
      </c>
      <c r="I42" s="67">
        <v>0.11</v>
      </c>
      <c r="J42"/>
    </row>
    <row r="43" spans="1:18" ht="30" customHeight="1" x14ac:dyDescent="0.25">
      <c r="A43" s="2502"/>
      <c r="B43" s="1593">
        <v>15</v>
      </c>
      <c r="C43" s="1943">
        <v>39142</v>
      </c>
      <c r="D43" s="1593">
        <v>4.26</v>
      </c>
      <c r="F43" s="7" t="s">
        <v>552</v>
      </c>
      <c r="G43" s="91">
        <v>2</v>
      </c>
      <c r="H43" s="90">
        <v>40057</v>
      </c>
      <c r="I43" s="67">
        <v>0.11</v>
      </c>
      <c r="J43"/>
    </row>
    <row r="44" spans="1:18" ht="30" customHeight="1" x14ac:dyDescent="0.25">
      <c r="A44" s="2502"/>
      <c r="B44" s="1593">
        <v>15</v>
      </c>
      <c r="C44" s="1943">
        <v>39356</v>
      </c>
      <c r="D44" s="1593">
        <v>2.86</v>
      </c>
      <c r="F44" s="7" t="s">
        <v>552</v>
      </c>
      <c r="G44" s="91">
        <v>2</v>
      </c>
      <c r="H44" s="90">
        <v>40057</v>
      </c>
      <c r="I44" s="67">
        <v>0.11</v>
      </c>
      <c r="J44"/>
    </row>
    <row r="45" spans="1:18" x14ac:dyDescent="0.25">
      <c r="A45" s="2502"/>
      <c r="B45" s="1593">
        <v>15</v>
      </c>
      <c r="C45" s="1943">
        <v>39508</v>
      </c>
      <c r="D45" s="1593">
        <v>3.78</v>
      </c>
      <c r="F45" s="7" t="s">
        <v>549</v>
      </c>
      <c r="G45" s="89">
        <v>4</v>
      </c>
      <c r="H45" s="88">
        <v>39092</v>
      </c>
      <c r="I45" s="87">
        <v>0.37</v>
      </c>
      <c r="J45"/>
    </row>
    <row r="46" spans="1:18" x14ac:dyDescent="0.25">
      <c r="A46" s="2502"/>
      <c r="B46" s="1593">
        <v>15</v>
      </c>
      <c r="C46" s="1943">
        <v>39692</v>
      </c>
      <c r="D46" s="1593">
        <v>3.97</v>
      </c>
      <c r="F46" s="7" t="s">
        <v>549</v>
      </c>
      <c r="G46" s="69">
        <v>4</v>
      </c>
      <c r="H46" s="68">
        <v>39142</v>
      </c>
      <c r="I46" s="67">
        <v>0.2</v>
      </c>
      <c r="J46"/>
      <c r="L46" s="86" t="s">
        <v>356</v>
      </c>
      <c r="N46" s="84">
        <v>2007</v>
      </c>
      <c r="O46" s="84">
        <v>2008</v>
      </c>
      <c r="P46" s="84">
        <v>2009</v>
      </c>
      <c r="Q46" s="85">
        <v>2010</v>
      </c>
      <c r="R46" s="85">
        <v>2011</v>
      </c>
    </row>
    <row r="47" spans="1:18" ht="30" customHeight="1" x14ac:dyDescent="0.25">
      <c r="A47" s="2502"/>
      <c r="B47" s="1593">
        <v>15</v>
      </c>
      <c r="C47" s="1943">
        <v>40057</v>
      </c>
      <c r="D47" s="1593">
        <v>4.2</v>
      </c>
      <c r="F47" s="7" t="s">
        <v>549</v>
      </c>
      <c r="G47" s="69">
        <v>4</v>
      </c>
      <c r="H47" s="68">
        <v>39142</v>
      </c>
      <c r="I47" s="67">
        <v>0.51</v>
      </c>
      <c r="J47"/>
      <c r="L47" s="2499">
        <v>8</v>
      </c>
      <c r="M47" s="84" t="s">
        <v>558</v>
      </c>
      <c r="N47" s="30">
        <f>COUNTIFS($I$293:$I$302,"&gt;=5,0")</f>
        <v>0</v>
      </c>
      <c r="O47" s="30">
        <f>COUNTIFS($I$303:$I$312,"&gt;=5,0")</f>
        <v>0</v>
      </c>
      <c r="P47" s="30">
        <f>COUNTIFS($I$313:$I$324,"&gt;=5,0")</f>
        <v>0</v>
      </c>
      <c r="Q47" s="82"/>
      <c r="R47" s="82"/>
    </row>
    <row r="48" spans="1:18" ht="30" customHeight="1" x14ac:dyDescent="0.25">
      <c r="A48" s="2502"/>
      <c r="B48" s="1593">
        <v>15</v>
      </c>
      <c r="C48" s="1943">
        <v>39142</v>
      </c>
      <c r="D48" s="1593">
        <v>1.25</v>
      </c>
      <c r="F48" s="7" t="s">
        <v>553</v>
      </c>
      <c r="G48" s="74">
        <v>4</v>
      </c>
      <c r="H48" s="73">
        <v>39142</v>
      </c>
      <c r="I48" s="67">
        <v>0.2</v>
      </c>
      <c r="J48"/>
      <c r="L48" s="2500"/>
      <c r="M48" s="83" t="s">
        <v>557</v>
      </c>
      <c r="N48" s="30">
        <f>COUNTIFS($I$293:$I$302,"&lt;5,0")</f>
        <v>10</v>
      </c>
      <c r="O48" s="30">
        <f>COUNTIFS($I$303:$I$312,"&lt;5,0")</f>
        <v>10</v>
      </c>
      <c r="P48" s="30">
        <f>COUNTIFS($I$313:$I$324,"&lt;5,0")</f>
        <v>12</v>
      </c>
      <c r="Q48" s="82"/>
      <c r="R48" s="82"/>
    </row>
    <row r="49" spans="1:18" x14ac:dyDescent="0.25">
      <c r="A49" s="2502"/>
      <c r="B49" s="1593">
        <v>15</v>
      </c>
      <c r="C49" s="1943">
        <v>39356</v>
      </c>
      <c r="D49" s="1593">
        <v>2.4</v>
      </c>
      <c r="F49" s="7" t="s">
        <v>553</v>
      </c>
      <c r="G49" s="74">
        <v>4</v>
      </c>
      <c r="H49" s="73">
        <v>39142</v>
      </c>
      <c r="I49" s="67">
        <v>0.2</v>
      </c>
      <c r="J49"/>
    </row>
    <row r="50" spans="1:18" x14ac:dyDescent="0.25">
      <c r="A50" s="2502"/>
      <c r="B50" s="1593">
        <v>15</v>
      </c>
      <c r="C50" s="1943">
        <v>39508</v>
      </c>
      <c r="D50" s="1593">
        <v>1.23</v>
      </c>
      <c r="F50" s="7" t="s">
        <v>553</v>
      </c>
      <c r="G50" s="74">
        <v>4</v>
      </c>
      <c r="H50" s="73">
        <v>39142</v>
      </c>
      <c r="I50" s="67">
        <v>0.2</v>
      </c>
      <c r="J50"/>
    </row>
    <row r="51" spans="1:18" ht="30" customHeight="1" x14ac:dyDescent="0.25">
      <c r="A51" s="2502"/>
      <c r="B51" s="1593">
        <v>15</v>
      </c>
      <c r="C51" s="1943">
        <v>39692</v>
      </c>
      <c r="D51" s="1593">
        <v>2.68</v>
      </c>
      <c r="F51" s="7" t="s">
        <v>553</v>
      </c>
      <c r="G51" s="74">
        <v>4</v>
      </c>
      <c r="H51" s="73">
        <v>39142</v>
      </c>
      <c r="I51" s="67">
        <v>0.31</v>
      </c>
      <c r="J51"/>
    </row>
    <row r="52" spans="1:18" ht="30" customHeight="1" x14ac:dyDescent="0.25">
      <c r="A52" s="2502"/>
      <c r="B52" s="1593">
        <v>15</v>
      </c>
      <c r="C52" s="1943">
        <v>39873</v>
      </c>
      <c r="D52" s="1593">
        <v>1.34</v>
      </c>
      <c r="F52" s="7" t="s">
        <v>553</v>
      </c>
      <c r="G52" s="74">
        <v>4</v>
      </c>
      <c r="H52" s="73">
        <v>39142</v>
      </c>
      <c r="I52" s="67">
        <v>0.2</v>
      </c>
      <c r="J52"/>
    </row>
    <row r="53" spans="1:18" x14ac:dyDescent="0.25">
      <c r="A53" s="2502"/>
      <c r="B53" s="1593">
        <v>15</v>
      </c>
      <c r="C53" s="1943">
        <v>40057</v>
      </c>
      <c r="D53" s="1593">
        <v>1.1399999999999999</v>
      </c>
      <c r="F53" s="7" t="s">
        <v>553</v>
      </c>
      <c r="G53" s="74">
        <v>4</v>
      </c>
      <c r="H53" s="73">
        <v>39142</v>
      </c>
      <c r="I53" s="67">
        <v>0.28999999999999998</v>
      </c>
      <c r="J53"/>
    </row>
    <row r="54" spans="1:18" x14ac:dyDescent="0.25">
      <c r="A54" s="2502"/>
      <c r="B54" s="1593"/>
      <c r="C54" s="1593"/>
      <c r="D54" s="1593"/>
      <c r="F54" s="7" t="s">
        <v>553</v>
      </c>
      <c r="G54" s="74">
        <v>4</v>
      </c>
      <c r="H54" s="73">
        <v>39142</v>
      </c>
      <c r="I54" s="67">
        <v>0.2</v>
      </c>
      <c r="J54"/>
    </row>
    <row r="55" spans="1:18" ht="15" customHeight="1" x14ac:dyDescent="0.25">
      <c r="A55" s="2502"/>
      <c r="B55" s="1593">
        <v>15</v>
      </c>
      <c r="C55" s="1943">
        <v>39142</v>
      </c>
      <c r="D55" s="1593">
        <v>4</v>
      </c>
      <c r="F55" s="7" t="s">
        <v>553</v>
      </c>
      <c r="G55" s="74">
        <v>4</v>
      </c>
      <c r="H55" s="73">
        <v>39142</v>
      </c>
      <c r="I55" s="67">
        <v>1.31</v>
      </c>
      <c r="J55"/>
      <c r="L55" s="86" t="s">
        <v>356</v>
      </c>
      <c r="N55" s="84">
        <v>2007</v>
      </c>
      <c r="O55" s="84">
        <v>2008</v>
      </c>
      <c r="P55" s="84">
        <v>2009</v>
      </c>
      <c r="Q55" s="85">
        <v>2010</v>
      </c>
      <c r="R55" s="85">
        <v>2011</v>
      </c>
    </row>
    <row r="56" spans="1:18" ht="30" customHeight="1" x14ac:dyDescent="0.25">
      <c r="A56" s="2502"/>
      <c r="B56" s="1593">
        <v>15</v>
      </c>
      <c r="C56" s="1943">
        <v>39326</v>
      </c>
      <c r="D56" s="1593">
        <v>4.04</v>
      </c>
      <c r="F56" s="7" t="s">
        <v>553</v>
      </c>
      <c r="G56" s="74">
        <v>4</v>
      </c>
      <c r="H56" s="73">
        <v>39142</v>
      </c>
      <c r="I56" s="67">
        <v>1.68</v>
      </c>
      <c r="J56"/>
      <c r="L56" s="2499">
        <v>9</v>
      </c>
      <c r="M56" s="84" t="s">
        <v>558</v>
      </c>
      <c r="N56" s="30">
        <f>COUNTIFS($I$325:$I$348,"&gt;=5,0")</f>
        <v>0</v>
      </c>
      <c r="O56" s="30">
        <f>COUNTIFS($I$349:$I$373,"&gt;=5,0")</f>
        <v>0</v>
      </c>
      <c r="P56" s="30">
        <f>COUNTIFS($I$374:$I$397,"&gt;=5,0")</f>
        <v>0</v>
      </c>
      <c r="Q56" s="82"/>
      <c r="R56" s="82"/>
    </row>
    <row r="57" spans="1:18" ht="30" customHeight="1" x14ac:dyDescent="0.25">
      <c r="A57" s="2502"/>
      <c r="B57" s="1593">
        <v>15</v>
      </c>
      <c r="C57" s="1943">
        <v>39508</v>
      </c>
      <c r="D57" s="1593">
        <v>4.6399999999999997</v>
      </c>
      <c r="F57" s="7" t="s">
        <v>553</v>
      </c>
      <c r="G57" s="74">
        <v>4</v>
      </c>
      <c r="H57" s="73">
        <v>39142</v>
      </c>
      <c r="I57" s="67">
        <v>0.2</v>
      </c>
      <c r="J57"/>
      <c r="L57" s="2500"/>
      <c r="M57" s="83" t="s">
        <v>557</v>
      </c>
      <c r="N57" s="30">
        <f>COUNTIFS($I$325:$I$348,"&lt;5,0")</f>
        <v>24</v>
      </c>
      <c r="O57" s="30">
        <f>COUNTIFS($I$349:$I$373,"&lt;5,0")</f>
        <v>25</v>
      </c>
      <c r="P57" s="30">
        <f>COUNTIFS($I$374:$I$397,"&lt;5,0")</f>
        <v>24</v>
      </c>
      <c r="Q57" s="82"/>
      <c r="R57" s="82"/>
    </row>
    <row r="58" spans="1:18" x14ac:dyDescent="0.25">
      <c r="A58" s="2502"/>
      <c r="B58" s="1593">
        <v>15</v>
      </c>
      <c r="C58" s="1943">
        <v>39692</v>
      </c>
      <c r="D58" s="1593">
        <v>4.1500000000000004</v>
      </c>
      <c r="F58" s="7" t="s">
        <v>549</v>
      </c>
      <c r="G58" s="69">
        <v>4</v>
      </c>
      <c r="H58" s="68">
        <v>39326</v>
      </c>
      <c r="I58" s="67">
        <v>0.56999999999999995</v>
      </c>
      <c r="J58"/>
    </row>
    <row r="59" spans="1:18" ht="30" customHeight="1" x14ac:dyDescent="0.25">
      <c r="A59" s="2502"/>
      <c r="B59" s="1593">
        <v>15</v>
      </c>
      <c r="C59" s="1943">
        <v>39873</v>
      </c>
      <c r="D59" s="1593">
        <v>4.3099999999999996</v>
      </c>
      <c r="F59" s="7" t="s">
        <v>553</v>
      </c>
      <c r="G59" s="74">
        <v>4</v>
      </c>
      <c r="H59" s="73">
        <v>39326</v>
      </c>
      <c r="I59" s="67">
        <v>0.2</v>
      </c>
      <c r="J59"/>
    </row>
    <row r="60" spans="1:18" ht="30" customHeight="1" x14ac:dyDescent="0.25">
      <c r="A60" s="2502"/>
      <c r="B60" s="1593">
        <v>15</v>
      </c>
      <c r="C60" s="1943">
        <v>40057</v>
      </c>
      <c r="D60" s="1593">
        <v>4.3600000000000003</v>
      </c>
      <c r="F60" s="7" t="s">
        <v>553</v>
      </c>
      <c r="G60" s="74">
        <v>4</v>
      </c>
      <c r="H60" s="73">
        <v>39326</v>
      </c>
      <c r="I60" s="67">
        <v>0.2</v>
      </c>
      <c r="J60"/>
    </row>
    <row r="61" spans="1:18" x14ac:dyDescent="0.25">
      <c r="A61" s="2502"/>
      <c r="B61" s="1593">
        <v>15</v>
      </c>
      <c r="C61" s="1943">
        <v>39142</v>
      </c>
      <c r="D61" s="1593">
        <v>7.44</v>
      </c>
      <c r="F61" s="7" t="s">
        <v>553</v>
      </c>
      <c r="G61" s="74">
        <v>4</v>
      </c>
      <c r="H61" s="73">
        <v>39326</v>
      </c>
      <c r="I61" s="67">
        <v>0.2</v>
      </c>
      <c r="J61"/>
    </row>
    <row r="62" spans="1:18" x14ac:dyDescent="0.25">
      <c r="A62" s="2502"/>
      <c r="B62" s="1593">
        <v>15</v>
      </c>
      <c r="C62" s="1943">
        <v>39326</v>
      </c>
      <c r="D62" s="1593">
        <v>7.52</v>
      </c>
      <c r="F62" s="7" t="s">
        <v>553</v>
      </c>
      <c r="G62" s="74">
        <v>4</v>
      </c>
      <c r="H62" s="73">
        <v>39326</v>
      </c>
      <c r="I62" s="67">
        <v>0.34</v>
      </c>
      <c r="J62"/>
    </row>
    <row r="63" spans="1:18" ht="30" customHeight="1" x14ac:dyDescent="0.25">
      <c r="A63" s="2502"/>
      <c r="B63" s="1593">
        <v>15</v>
      </c>
      <c r="C63" s="1943">
        <v>39508</v>
      </c>
      <c r="D63" s="1593">
        <v>7.98</v>
      </c>
      <c r="F63" s="7" t="s">
        <v>553</v>
      </c>
      <c r="G63" s="74">
        <v>4</v>
      </c>
      <c r="H63" s="73">
        <v>39326</v>
      </c>
      <c r="I63" s="67">
        <v>0.2</v>
      </c>
      <c r="J63"/>
    </row>
    <row r="64" spans="1:18" ht="30" customHeight="1" x14ac:dyDescent="0.25">
      <c r="A64" s="2502"/>
      <c r="B64" s="1593">
        <v>15</v>
      </c>
      <c r="C64" s="1943">
        <v>39692</v>
      </c>
      <c r="D64" s="1593">
        <v>7.53</v>
      </c>
      <c r="F64" s="7" t="s">
        <v>553</v>
      </c>
      <c r="G64" s="74">
        <v>4</v>
      </c>
      <c r="H64" s="73">
        <v>39326</v>
      </c>
      <c r="I64" s="67">
        <v>0.2</v>
      </c>
      <c r="J64"/>
    </row>
    <row r="65" spans="1:18" x14ac:dyDescent="0.25">
      <c r="A65" s="2502"/>
      <c r="B65" s="1593">
        <v>15</v>
      </c>
      <c r="C65" s="1943">
        <v>39873</v>
      </c>
      <c r="D65" s="1593">
        <v>6.96</v>
      </c>
      <c r="F65" s="7" t="s">
        <v>553</v>
      </c>
      <c r="G65" s="74">
        <v>4</v>
      </c>
      <c r="H65" s="73">
        <v>39326</v>
      </c>
      <c r="I65" s="67">
        <v>1.22</v>
      </c>
      <c r="J65"/>
    </row>
    <row r="66" spans="1:18" x14ac:dyDescent="0.25">
      <c r="A66" s="2502"/>
      <c r="B66" s="1593">
        <v>15</v>
      </c>
      <c r="C66" s="1943">
        <v>40057</v>
      </c>
      <c r="D66" s="1593">
        <v>8.39</v>
      </c>
      <c r="F66" s="7" t="s">
        <v>553</v>
      </c>
      <c r="G66" s="74">
        <v>4</v>
      </c>
      <c r="H66" s="73">
        <v>39326</v>
      </c>
      <c r="I66" s="67">
        <v>1.67</v>
      </c>
      <c r="J66"/>
      <c r="L66" s="86" t="s">
        <v>356</v>
      </c>
      <c r="N66" s="84">
        <v>2007</v>
      </c>
      <c r="O66" s="84">
        <v>2008</v>
      </c>
      <c r="P66" s="84">
        <v>2009</v>
      </c>
      <c r="Q66" s="85">
        <v>2010</v>
      </c>
      <c r="R66" s="85">
        <v>2011</v>
      </c>
    </row>
    <row r="67" spans="1:18" ht="30" customHeight="1" x14ac:dyDescent="0.25">
      <c r="A67" s="2502"/>
      <c r="B67" s="1593">
        <v>15</v>
      </c>
      <c r="C67" s="1943">
        <v>39173</v>
      </c>
      <c r="D67" s="1593">
        <v>2.66</v>
      </c>
      <c r="F67" s="7" t="s">
        <v>553</v>
      </c>
      <c r="G67" s="74">
        <v>4</v>
      </c>
      <c r="H67" s="73">
        <v>39326</v>
      </c>
      <c r="I67" s="67">
        <v>0.2</v>
      </c>
      <c r="J67"/>
      <c r="L67" s="2499">
        <v>10</v>
      </c>
      <c r="M67" s="84" t="s">
        <v>558</v>
      </c>
      <c r="N67" s="30">
        <f>COUNTIFS($I$398:$I$417,"&gt;=5,0")</f>
        <v>2</v>
      </c>
      <c r="O67" s="30">
        <f>COUNTIFS($I$418:$I$436,"&gt;=5,0")</f>
        <v>1</v>
      </c>
      <c r="P67" s="30">
        <f>COUNTIFS($I$437:$I$456,"&gt;=5,0")</f>
        <v>0</v>
      </c>
      <c r="Q67" s="82"/>
      <c r="R67" s="82"/>
    </row>
    <row r="68" spans="1:18" ht="30" customHeight="1" x14ac:dyDescent="0.25">
      <c r="A68" s="2502"/>
      <c r="B68" s="1593">
        <v>15</v>
      </c>
      <c r="C68" s="1943">
        <v>39356</v>
      </c>
      <c r="D68" s="1593">
        <v>3.79</v>
      </c>
      <c r="F68" s="7" t="s">
        <v>553</v>
      </c>
      <c r="G68" s="74">
        <v>4</v>
      </c>
      <c r="H68" s="73">
        <v>39356</v>
      </c>
      <c r="I68" s="67">
        <v>0.2</v>
      </c>
      <c r="J68"/>
      <c r="L68" s="2500"/>
      <c r="M68" s="83" t="s">
        <v>557</v>
      </c>
      <c r="N68" s="30">
        <f>COUNTIFS($I$398:$I$417,"&lt;5,0")</f>
        <v>18</v>
      </c>
      <c r="O68" s="30">
        <f>COUNTIFS($I$417:$I$436,"&lt;5,0")</f>
        <v>16</v>
      </c>
      <c r="P68" s="30">
        <f>COUNTIFS($I$437:$I$456,"&lt;5,0")</f>
        <v>20</v>
      </c>
      <c r="Q68" s="82"/>
      <c r="R68" s="82"/>
    </row>
    <row r="69" spans="1:18" x14ac:dyDescent="0.25">
      <c r="A69" s="2502"/>
      <c r="B69" s="1593">
        <v>15</v>
      </c>
      <c r="C69" s="1943">
        <v>39508</v>
      </c>
      <c r="D69" s="1593">
        <v>3.53</v>
      </c>
      <c r="F69" s="7" t="s">
        <v>549</v>
      </c>
      <c r="G69" s="69">
        <v>4</v>
      </c>
      <c r="H69" s="68">
        <v>39508</v>
      </c>
      <c r="I69" s="67">
        <v>0.3</v>
      </c>
      <c r="J69"/>
    </row>
    <row r="70" spans="1:18" x14ac:dyDescent="0.25">
      <c r="A70" s="2502"/>
      <c r="B70" s="1593">
        <v>15</v>
      </c>
      <c r="C70" s="1943">
        <v>39692</v>
      </c>
      <c r="D70" s="1593">
        <v>3.67</v>
      </c>
      <c r="F70" s="7" t="s">
        <v>549</v>
      </c>
      <c r="G70" s="69">
        <v>4</v>
      </c>
      <c r="H70" s="68">
        <v>39508</v>
      </c>
      <c r="I70" s="67">
        <v>0.54</v>
      </c>
      <c r="J70"/>
    </row>
    <row r="71" spans="1:18" ht="30" customHeight="1" x14ac:dyDescent="0.25">
      <c r="A71" s="2502"/>
      <c r="B71" s="1593">
        <v>15</v>
      </c>
      <c r="C71" s="1943">
        <v>39873</v>
      </c>
      <c r="D71" s="1593">
        <v>3.86</v>
      </c>
      <c r="F71" s="7" t="s">
        <v>553</v>
      </c>
      <c r="G71" s="74">
        <v>4</v>
      </c>
      <c r="H71" s="73">
        <v>39508</v>
      </c>
      <c r="I71" s="67">
        <v>0.2</v>
      </c>
      <c r="J71"/>
    </row>
    <row r="72" spans="1:18" ht="30" customHeight="1" x14ac:dyDescent="0.25">
      <c r="A72" s="2502"/>
      <c r="B72" s="1593">
        <v>15</v>
      </c>
      <c r="C72" s="1943">
        <v>40057</v>
      </c>
      <c r="D72" s="1593">
        <v>3.74</v>
      </c>
      <c r="F72" s="7" t="s">
        <v>553</v>
      </c>
      <c r="G72" s="74">
        <v>4</v>
      </c>
      <c r="H72" s="73">
        <v>39508</v>
      </c>
      <c r="I72" s="67">
        <v>0.2</v>
      </c>
      <c r="J72"/>
    </row>
    <row r="73" spans="1:18" x14ac:dyDescent="0.25">
      <c r="A73" s="2502"/>
      <c r="B73" s="1593">
        <v>16</v>
      </c>
      <c r="C73" s="1943">
        <v>39142</v>
      </c>
      <c r="D73" s="1593">
        <v>5.95</v>
      </c>
      <c r="F73" s="7" t="s">
        <v>553</v>
      </c>
      <c r="G73" s="74">
        <v>4</v>
      </c>
      <c r="H73" s="73">
        <v>39508</v>
      </c>
      <c r="I73" s="67">
        <v>0.36</v>
      </c>
      <c r="J73"/>
    </row>
    <row r="74" spans="1:18" x14ac:dyDescent="0.25">
      <c r="A74" s="2502"/>
      <c r="B74" s="1593">
        <v>16</v>
      </c>
      <c r="C74" s="1943">
        <v>39326</v>
      </c>
      <c r="D74" s="1593">
        <v>4.95</v>
      </c>
      <c r="F74" s="7" t="s">
        <v>553</v>
      </c>
      <c r="G74" s="74">
        <v>4</v>
      </c>
      <c r="H74" s="73">
        <v>39508</v>
      </c>
      <c r="I74" s="67">
        <v>0.2</v>
      </c>
      <c r="J74"/>
    </row>
    <row r="75" spans="1:18" ht="15" customHeight="1" x14ac:dyDescent="0.25">
      <c r="A75" s="2502"/>
      <c r="B75" s="1593">
        <v>16</v>
      </c>
      <c r="C75" s="1943">
        <v>39508</v>
      </c>
      <c r="D75" s="1593">
        <v>5.51</v>
      </c>
      <c r="F75" s="7" t="s">
        <v>553</v>
      </c>
      <c r="G75" s="74">
        <v>4</v>
      </c>
      <c r="H75" s="73">
        <v>39508</v>
      </c>
      <c r="I75" s="67">
        <v>0.2</v>
      </c>
      <c r="J75"/>
      <c r="L75" s="86" t="s">
        <v>356</v>
      </c>
      <c r="N75" s="84">
        <v>2007</v>
      </c>
      <c r="O75" s="84">
        <v>2008</v>
      </c>
      <c r="P75" s="84">
        <v>2009</v>
      </c>
      <c r="Q75" s="85">
        <v>2010</v>
      </c>
      <c r="R75" s="85">
        <v>2011</v>
      </c>
    </row>
    <row r="76" spans="1:18" ht="30" customHeight="1" x14ac:dyDescent="0.25">
      <c r="A76" s="2502"/>
      <c r="B76" s="1593">
        <v>16</v>
      </c>
      <c r="C76" s="1943">
        <v>39692</v>
      </c>
      <c r="D76" s="1593">
        <v>5.72</v>
      </c>
      <c r="F76" s="7" t="s">
        <v>553</v>
      </c>
      <c r="G76" s="74">
        <v>4</v>
      </c>
      <c r="H76" s="73">
        <v>39508</v>
      </c>
      <c r="I76" s="67">
        <v>0.2</v>
      </c>
      <c r="J76"/>
      <c r="L76" s="2499">
        <v>12</v>
      </c>
      <c r="M76" s="84" t="s">
        <v>558</v>
      </c>
      <c r="N76" s="30">
        <f>COUNTIFS($I$457:$I$462,"&gt;=5,0")</f>
        <v>0</v>
      </c>
      <c r="O76" s="30">
        <f>COUNTIFS($I$463:$I$468,"&gt;=5,0")</f>
        <v>1</v>
      </c>
      <c r="P76" s="30">
        <f>COUNTIFS($I$469:$I$476,"&gt;=5,0")</f>
        <v>2</v>
      </c>
      <c r="Q76" s="82"/>
      <c r="R76" s="82"/>
    </row>
    <row r="77" spans="1:18" ht="30" customHeight="1" x14ac:dyDescent="0.25">
      <c r="A77" s="2502"/>
      <c r="B77" s="1593">
        <v>16</v>
      </c>
      <c r="C77" s="1943">
        <v>39873</v>
      </c>
      <c r="D77" s="1593">
        <v>4.7699999999999996</v>
      </c>
      <c r="F77" s="7" t="s">
        <v>553</v>
      </c>
      <c r="G77" s="74">
        <v>4</v>
      </c>
      <c r="H77" s="73">
        <v>39508</v>
      </c>
      <c r="I77" s="67">
        <v>2.5299999999999998</v>
      </c>
      <c r="J77"/>
      <c r="L77" s="2500"/>
      <c r="M77" s="83" t="s">
        <v>557</v>
      </c>
      <c r="N77" s="30">
        <f>COUNTIFS($I$457:$I$462,"&lt;5,0")</f>
        <v>6</v>
      </c>
      <c r="O77" s="30">
        <f>COUNTIFS($I$463:$I$468,"&lt;5,0")</f>
        <v>5</v>
      </c>
      <c r="P77" s="30">
        <f>COUNTIFS($I$469:$I$476,"&lt;5,0")</f>
        <v>6</v>
      </c>
      <c r="Q77" s="82"/>
      <c r="R77" s="82"/>
    </row>
    <row r="78" spans="1:18" x14ac:dyDescent="0.25">
      <c r="A78" s="2502"/>
      <c r="B78" s="1593">
        <v>16</v>
      </c>
      <c r="C78" s="1943">
        <v>40057</v>
      </c>
      <c r="D78" s="1593">
        <v>6.57</v>
      </c>
      <c r="F78" s="7" t="s">
        <v>553</v>
      </c>
      <c r="G78" s="74">
        <v>4</v>
      </c>
      <c r="H78" s="73">
        <v>39508</v>
      </c>
      <c r="I78" s="67">
        <v>1.7</v>
      </c>
      <c r="J78"/>
    </row>
    <row r="79" spans="1:18" x14ac:dyDescent="0.25">
      <c r="A79" s="2502"/>
      <c r="B79" s="1593">
        <v>16</v>
      </c>
      <c r="C79" s="1943">
        <v>39173</v>
      </c>
      <c r="D79" s="1593">
        <v>2.98</v>
      </c>
      <c r="F79" s="7" t="s">
        <v>553</v>
      </c>
      <c r="G79" s="74">
        <v>4</v>
      </c>
      <c r="H79" s="73">
        <v>39508</v>
      </c>
      <c r="I79" s="67">
        <v>0.2</v>
      </c>
      <c r="J79"/>
    </row>
    <row r="80" spans="1:18" x14ac:dyDescent="0.25">
      <c r="A80" s="2502"/>
      <c r="B80" s="1593">
        <v>16</v>
      </c>
      <c r="C80" s="1943">
        <v>39356</v>
      </c>
      <c r="D80" s="1593">
        <v>2.98</v>
      </c>
      <c r="F80" s="7" t="s">
        <v>549</v>
      </c>
      <c r="G80" s="69">
        <v>4</v>
      </c>
      <c r="H80" s="68">
        <v>39692</v>
      </c>
      <c r="I80" s="67">
        <v>0.3</v>
      </c>
      <c r="J80"/>
    </row>
    <row r="81" spans="1:18" x14ac:dyDescent="0.25">
      <c r="A81" s="2502"/>
      <c r="B81" s="1593">
        <v>16</v>
      </c>
      <c r="C81" s="1943">
        <v>39508</v>
      </c>
      <c r="D81" s="1593">
        <v>1.82</v>
      </c>
      <c r="F81" s="7" t="s">
        <v>549</v>
      </c>
      <c r="G81" s="69">
        <v>4</v>
      </c>
      <c r="H81" s="68">
        <v>39692</v>
      </c>
      <c r="I81" s="67">
        <v>0.57999999999999996</v>
      </c>
      <c r="J81"/>
    </row>
    <row r="82" spans="1:18" x14ac:dyDescent="0.25">
      <c r="A82" s="2502"/>
      <c r="B82" s="1593">
        <v>16</v>
      </c>
      <c r="C82" s="1943">
        <v>39692</v>
      </c>
      <c r="D82" s="1593">
        <v>1.79</v>
      </c>
      <c r="F82" s="7" t="s">
        <v>553</v>
      </c>
      <c r="G82" s="74">
        <v>4</v>
      </c>
      <c r="H82" s="73">
        <v>39692</v>
      </c>
      <c r="I82" s="67">
        <v>0.2</v>
      </c>
      <c r="J82"/>
    </row>
    <row r="83" spans="1:18" x14ac:dyDescent="0.25">
      <c r="A83" s="2502"/>
      <c r="B83" s="1593">
        <v>16</v>
      </c>
      <c r="C83" s="1943">
        <v>39873</v>
      </c>
      <c r="D83" s="1593">
        <v>1.78</v>
      </c>
      <c r="F83" s="7" t="s">
        <v>553</v>
      </c>
      <c r="G83" s="74">
        <v>4</v>
      </c>
      <c r="H83" s="73">
        <v>39692</v>
      </c>
      <c r="I83" s="67">
        <v>0.2</v>
      </c>
      <c r="J83"/>
    </row>
    <row r="84" spans="1:18" x14ac:dyDescent="0.25">
      <c r="A84" s="2502"/>
      <c r="B84" s="1593">
        <v>16</v>
      </c>
      <c r="C84" s="1943">
        <v>40057</v>
      </c>
      <c r="D84" s="1593">
        <v>1.81</v>
      </c>
      <c r="F84" s="7" t="s">
        <v>553</v>
      </c>
      <c r="G84" s="74">
        <v>4</v>
      </c>
      <c r="H84" s="73">
        <v>39692</v>
      </c>
      <c r="I84" s="67">
        <v>0.2</v>
      </c>
      <c r="J84"/>
    </row>
    <row r="85" spans="1:18" x14ac:dyDescent="0.25">
      <c r="A85" s="2502"/>
      <c r="B85" s="1593">
        <v>16</v>
      </c>
      <c r="C85" s="1943">
        <v>39142</v>
      </c>
      <c r="D85" s="1593">
        <v>2.23</v>
      </c>
      <c r="F85" s="7" t="s">
        <v>553</v>
      </c>
      <c r="G85" s="74">
        <v>4</v>
      </c>
      <c r="H85" s="73">
        <v>39692</v>
      </c>
      <c r="I85" s="67">
        <v>0.38</v>
      </c>
      <c r="J85"/>
    </row>
    <row r="86" spans="1:18" x14ac:dyDescent="0.25">
      <c r="A86" s="2502"/>
      <c r="B86" s="1593">
        <v>16</v>
      </c>
      <c r="C86" s="1943">
        <v>39173</v>
      </c>
      <c r="D86" s="1593">
        <v>1.1599999999999999</v>
      </c>
      <c r="F86" s="7" t="s">
        <v>553</v>
      </c>
      <c r="G86" s="74">
        <v>4</v>
      </c>
      <c r="H86" s="73">
        <v>39692</v>
      </c>
      <c r="I86" s="67">
        <v>0.2</v>
      </c>
      <c r="J86"/>
    </row>
    <row r="87" spans="1:18" x14ac:dyDescent="0.25">
      <c r="A87" s="2502"/>
      <c r="B87" s="1593">
        <v>16</v>
      </c>
      <c r="C87" s="1943">
        <v>39356</v>
      </c>
      <c r="D87" s="1593">
        <v>2.11</v>
      </c>
      <c r="F87" s="7" t="s">
        <v>553</v>
      </c>
      <c r="G87" s="74">
        <v>4</v>
      </c>
      <c r="H87" s="73">
        <v>39692</v>
      </c>
      <c r="I87" s="67">
        <v>0.2</v>
      </c>
      <c r="J87"/>
    </row>
    <row r="88" spans="1:18" x14ac:dyDescent="0.25">
      <c r="A88" s="2502"/>
      <c r="B88" s="1593">
        <v>16</v>
      </c>
      <c r="C88" s="1943">
        <v>39692</v>
      </c>
      <c r="D88" s="1593">
        <v>1.88</v>
      </c>
      <c r="F88" s="7" t="s">
        <v>553</v>
      </c>
      <c r="G88" s="74">
        <v>4</v>
      </c>
      <c r="H88" s="73">
        <v>39692</v>
      </c>
      <c r="I88" s="67">
        <v>0.2</v>
      </c>
      <c r="J88"/>
      <c r="L88" s="86" t="s">
        <v>356</v>
      </c>
      <c r="N88" s="84">
        <v>2007</v>
      </c>
      <c r="O88" s="84">
        <v>2008</v>
      </c>
      <c r="P88" s="84">
        <v>2009</v>
      </c>
      <c r="Q88" s="85">
        <v>2010</v>
      </c>
      <c r="R88" s="85">
        <v>2011</v>
      </c>
    </row>
    <row r="89" spans="1:18" ht="30" customHeight="1" x14ac:dyDescent="0.25">
      <c r="A89" s="2502"/>
      <c r="B89" s="1593">
        <v>16</v>
      </c>
      <c r="C89" s="1943">
        <v>39873</v>
      </c>
      <c r="D89" s="1593">
        <v>1.5</v>
      </c>
      <c r="F89" s="7" t="s">
        <v>553</v>
      </c>
      <c r="G89" s="74">
        <v>4</v>
      </c>
      <c r="H89" s="73">
        <v>39692</v>
      </c>
      <c r="I89" s="67">
        <v>2.1</v>
      </c>
      <c r="J89"/>
      <c r="L89" s="2499">
        <v>13</v>
      </c>
      <c r="M89" s="84" t="s">
        <v>558</v>
      </c>
      <c r="N89" s="30">
        <f>COUNTIFS($I$477:$I$503,"&gt;=5,0")</f>
        <v>4</v>
      </c>
      <c r="O89" s="30">
        <f>COUNTIFS($I$504:$I$528,"&gt;=5,0")</f>
        <v>2</v>
      </c>
      <c r="P89" s="30">
        <f>COUNTIFS($I$529:$I$556,"&gt;=5,0")</f>
        <v>2</v>
      </c>
      <c r="Q89" s="82"/>
      <c r="R89" s="82"/>
    </row>
    <row r="90" spans="1:18" ht="30" customHeight="1" x14ac:dyDescent="0.25">
      <c r="A90" s="2502"/>
      <c r="B90" s="1593">
        <v>16</v>
      </c>
      <c r="C90" s="1943">
        <v>40057</v>
      </c>
      <c r="D90" s="1593">
        <v>1.41</v>
      </c>
      <c r="F90" s="7" t="s">
        <v>553</v>
      </c>
      <c r="G90" s="74">
        <v>4</v>
      </c>
      <c r="H90" s="73">
        <v>39692</v>
      </c>
      <c r="I90" s="67">
        <v>1.52</v>
      </c>
      <c r="J90"/>
      <c r="L90" s="2500"/>
      <c r="M90" s="83" t="s">
        <v>557</v>
      </c>
      <c r="N90" s="30">
        <f>COUNTIFS($I$477:$I$503,"&lt;5,0")</f>
        <v>23</v>
      </c>
      <c r="O90" s="30">
        <f>COUNTIFS($I$504:$I$528,"&lt;5,0")</f>
        <v>23</v>
      </c>
      <c r="P90" s="30">
        <f>COUNTIFS($I$529:$I$556,"&lt;5,0")</f>
        <v>26</v>
      </c>
      <c r="Q90" s="82"/>
      <c r="R90" s="82"/>
    </row>
    <row r="91" spans="1:18" x14ac:dyDescent="0.25">
      <c r="A91" s="2502"/>
      <c r="B91" s="1593">
        <v>16</v>
      </c>
      <c r="C91" s="1943">
        <v>39142</v>
      </c>
      <c r="D91" s="1593">
        <v>2.98</v>
      </c>
      <c r="F91" s="7" t="s">
        <v>549</v>
      </c>
      <c r="G91" s="69">
        <v>4</v>
      </c>
      <c r="H91" s="68">
        <v>39873</v>
      </c>
      <c r="I91" s="67">
        <v>0.57999999999999996</v>
      </c>
      <c r="J91"/>
    </row>
    <row r="92" spans="1:18" x14ac:dyDescent="0.25">
      <c r="A92" s="2502"/>
      <c r="B92" s="1593">
        <v>16</v>
      </c>
      <c r="C92" s="1943">
        <v>39326</v>
      </c>
      <c r="D92" s="1593">
        <v>3.7</v>
      </c>
      <c r="F92" s="7" t="s">
        <v>553</v>
      </c>
      <c r="G92" s="74">
        <v>4</v>
      </c>
      <c r="H92" s="73">
        <v>39873</v>
      </c>
      <c r="I92" s="67">
        <v>0.2</v>
      </c>
      <c r="J92"/>
    </row>
    <row r="93" spans="1:18" x14ac:dyDescent="0.25">
      <c r="A93" s="2502"/>
      <c r="B93" s="1593">
        <v>16</v>
      </c>
      <c r="C93" s="1943">
        <v>39508</v>
      </c>
      <c r="D93" s="1593">
        <v>3.33</v>
      </c>
      <c r="F93" s="7" t="s">
        <v>553</v>
      </c>
      <c r="G93" s="74">
        <v>4</v>
      </c>
      <c r="H93" s="73">
        <v>39873</v>
      </c>
      <c r="I93" s="67">
        <v>0.2</v>
      </c>
      <c r="J93"/>
    </row>
    <row r="94" spans="1:18" x14ac:dyDescent="0.25">
      <c r="A94" s="2502"/>
      <c r="B94" s="1593">
        <v>16</v>
      </c>
      <c r="C94" s="1943">
        <v>39692</v>
      </c>
      <c r="D94" s="1593">
        <v>3.43</v>
      </c>
      <c r="F94" s="7" t="s">
        <v>553</v>
      </c>
      <c r="G94" s="74">
        <v>4</v>
      </c>
      <c r="H94" s="73">
        <v>39873</v>
      </c>
      <c r="I94" s="67">
        <v>0.41</v>
      </c>
      <c r="J94"/>
    </row>
    <row r="95" spans="1:18" x14ac:dyDescent="0.25">
      <c r="A95" s="2502"/>
      <c r="B95" s="1593">
        <v>16</v>
      </c>
      <c r="C95" s="1943">
        <v>39873</v>
      </c>
      <c r="D95" s="1593">
        <v>3.52</v>
      </c>
      <c r="F95" s="7" t="s">
        <v>553</v>
      </c>
      <c r="G95" s="74">
        <v>4</v>
      </c>
      <c r="H95" s="73">
        <v>39873</v>
      </c>
      <c r="I95" s="67">
        <v>0.2</v>
      </c>
      <c r="J95"/>
    </row>
    <row r="96" spans="1:18" x14ac:dyDescent="0.25">
      <c r="A96" s="2502"/>
      <c r="B96" s="1593">
        <v>16</v>
      </c>
      <c r="C96" s="1943">
        <v>40057</v>
      </c>
      <c r="D96" s="1593">
        <v>4.09</v>
      </c>
      <c r="F96" s="7" t="s">
        <v>553</v>
      </c>
      <c r="G96" s="74">
        <v>4</v>
      </c>
      <c r="H96" s="73">
        <v>39873</v>
      </c>
      <c r="I96" s="67">
        <v>0.2</v>
      </c>
      <c r="J96"/>
    </row>
    <row r="97" spans="1:18" x14ac:dyDescent="0.25">
      <c r="A97" s="2502"/>
      <c r="B97" s="1593">
        <v>17</v>
      </c>
      <c r="C97" s="1943">
        <v>39142</v>
      </c>
      <c r="D97" s="1593">
        <v>0.73799999999999999</v>
      </c>
      <c r="F97" s="7" t="s">
        <v>553</v>
      </c>
      <c r="G97" s="74">
        <v>4</v>
      </c>
      <c r="H97" s="73">
        <v>39873</v>
      </c>
      <c r="I97" s="67">
        <v>2.1800000000000002</v>
      </c>
      <c r="J97"/>
    </row>
    <row r="98" spans="1:18" x14ac:dyDescent="0.25">
      <c r="A98" s="2502"/>
      <c r="B98" s="1593">
        <v>17</v>
      </c>
      <c r="C98" s="1943">
        <v>39326</v>
      </c>
      <c r="D98" s="1593">
        <v>0.3</v>
      </c>
      <c r="F98" s="7" t="s">
        <v>553</v>
      </c>
      <c r="G98" s="74">
        <v>4</v>
      </c>
      <c r="H98" s="73">
        <v>39873</v>
      </c>
      <c r="I98" s="67">
        <v>1.57</v>
      </c>
      <c r="J98"/>
    </row>
    <row r="99" spans="1:18" x14ac:dyDescent="0.25">
      <c r="A99" s="2502"/>
      <c r="B99" s="1593">
        <v>17</v>
      </c>
      <c r="C99" s="1943">
        <v>39508</v>
      </c>
      <c r="D99" s="1593">
        <v>0.4</v>
      </c>
      <c r="F99" s="7" t="s">
        <v>553</v>
      </c>
      <c r="G99" s="74">
        <v>4</v>
      </c>
      <c r="H99" s="73">
        <v>39873</v>
      </c>
      <c r="I99" s="67">
        <v>0.2</v>
      </c>
      <c r="J99"/>
    </row>
    <row r="100" spans="1:18" x14ac:dyDescent="0.25">
      <c r="A100" s="2502"/>
      <c r="B100" s="1593">
        <v>17</v>
      </c>
      <c r="C100" s="1943">
        <v>39692</v>
      </c>
      <c r="D100" s="1593">
        <v>0.12</v>
      </c>
      <c r="F100" s="7" t="s">
        <v>549</v>
      </c>
      <c r="G100" s="69">
        <v>4</v>
      </c>
      <c r="H100" s="68">
        <v>39904</v>
      </c>
      <c r="I100" s="67">
        <v>0.26</v>
      </c>
      <c r="J100"/>
    </row>
    <row r="101" spans="1:18" x14ac:dyDescent="0.25">
      <c r="A101" s="2502"/>
      <c r="B101" s="1593">
        <v>17</v>
      </c>
      <c r="C101" s="1943">
        <v>39873</v>
      </c>
      <c r="D101" s="1593">
        <v>0.32</v>
      </c>
      <c r="F101" s="7" t="s">
        <v>553</v>
      </c>
      <c r="G101" s="74">
        <v>4</v>
      </c>
      <c r="H101" s="73">
        <v>39904</v>
      </c>
      <c r="I101" s="67">
        <v>0.2</v>
      </c>
      <c r="J101"/>
    </row>
    <row r="102" spans="1:18" x14ac:dyDescent="0.25">
      <c r="A102" s="2502"/>
      <c r="B102" s="1593">
        <v>17</v>
      </c>
      <c r="C102" s="1943">
        <v>40057</v>
      </c>
      <c r="D102" s="1593">
        <v>0.1</v>
      </c>
      <c r="F102" s="7" t="s">
        <v>549</v>
      </c>
      <c r="G102" s="69">
        <v>4</v>
      </c>
      <c r="H102" s="68">
        <v>40057</v>
      </c>
      <c r="I102" s="67">
        <v>0.28000000000000003</v>
      </c>
      <c r="J102"/>
    </row>
    <row r="103" spans="1:18" x14ac:dyDescent="0.25">
      <c r="A103" s="2502"/>
      <c r="B103" s="1593"/>
      <c r="C103" s="1593"/>
      <c r="D103" s="1593"/>
      <c r="F103" s="7" t="s">
        <v>549</v>
      </c>
      <c r="G103" s="69">
        <v>4</v>
      </c>
      <c r="H103" s="68">
        <v>40057</v>
      </c>
      <c r="I103" s="67">
        <v>0.73</v>
      </c>
      <c r="J103"/>
    </row>
    <row r="104" spans="1:18" x14ac:dyDescent="0.25">
      <c r="A104" s="2502"/>
      <c r="B104" s="1593">
        <v>17</v>
      </c>
      <c r="C104" s="1943">
        <v>39142</v>
      </c>
      <c r="D104" s="1593">
        <v>0.58299999999999996</v>
      </c>
      <c r="F104" s="7" t="s">
        <v>553</v>
      </c>
      <c r="G104" s="74">
        <v>4</v>
      </c>
      <c r="H104" s="73">
        <v>40057</v>
      </c>
      <c r="I104" s="67">
        <v>0.2</v>
      </c>
      <c r="J104"/>
      <c r="L104" s="86" t="s">
        <v>356</v>
      </c>
      <c r="N104" s="84">
        <v>2007</v>
      </c>
      <c r="O104" s="84">
        <v>2008</v>
      </c>
      <c r="P104" s="84">
        <v>2009</v>
      </c>
      <c r="Q104" s="85">
        <v>2010</v>
      </c>
      <c r="R104" s="85">
        <v>2011</v>
      </c>
    </row>
    <row r="105" spans="1:18" ht="30" customHeight="1" x14ac:dyDescent="0.25">
      <c r="A105" s="2502"/>
      <c r="B105" s="1593">
        <v>17</v>
      </c>
      <c r="C105" s="1943">
        <v>39326</v>
      </c>
      <c r="D105" s="1593">
        <v>0.3</v>
      </c>
      <c r="F105" s="7" t="s">
        <v>553</v>
      </c>
      <c r="G105" s="74">
        <v>4</v>
      </c>
      <c r="H105" s="73">
        <v>40057</v>
      </c>
      <c r="I105" s="67">
        <v>0.2</v>
      </c>
      <c r="J105"/>
      <c r="L105" s="2499">
        <v>14</v>
      </c>
      <c r="M105" s="84" t="s">
        <v>558</v>
      </c>
      <c r="N105" s="30">
        <f>COUNTIFS($I$557:$I$564,"&gt;=5,0")</f>
        <v>0</v>
      </c>
      <c r="O105" s="30">
        <f>COUNTIFS($I$565:$I$571,"&gt;=5,0")</f>
        <v>0</v>
      </c>
      <c r="P105" s="30">
        <f>COUNTIFS($I$572:$I$579,"&gt;=5,0")</f>
        <v>0</v>
      </c>
      <c r="Q105" s="82"/>
      <c r="R105" s="82"/>
    </row>
    <row r="106" spans="1:18" ht="30" customHeight="1" x14ac:dyDescent="0.25">
      <c r="A106" s="2502"/>
      <c r="B106" s="1593">
        <v>17</v>
      </c>
      <c r="C106" s="1943">
        <v>39508</v>
      </c>
      <c r="D106" s="1593">
        <v>0.3</v>
      </c>
      <c r="F106" s="7" t="s">
        <v>553</v>
      </c>
      <c r="G106" s="74">
        <v>4</v>
      </c>
      <c r="H106" s="73">
        <v>40057</v>
      </c>
      <c r="I106" s="67">
        <v>0.42</v>
      </c>
      <c r="J106"/>
      <c r="L106" s="2500"/>
      <c r="M106" s="83" t="s">
        <v>557</v>
      </c>
      <c r="N106" s="30">
        <f>COUNTIFS($I$557:$I$564,"&lt;5,0")</f>
        <v>8</v>
      </c>
      <c r="O106" s="30">
        <f>COUNTIFS($I$565:$I$571,"&lt;5,0")</f>
        <v>3</v>
      </c>
      <c r="P106" s="30">
        <f>COUNTIFS($I$572:$I$579,"&lt;5,0")</f>
        <v>8</v>
      </c>
      <c r="Q106" s="82"/>
      <c r="R106" s="82"/>
    </row>
    <row r="107" spans="1:18" x14ac:dyDescent="0.25">
      <c r="A107" s="2502"/>
      <c r="B107" s="1593">
        <v>17</v>
      </c>
      <c r="C107" s="1943">
        <v>39692</v>
      </c>
      <c r="D107" s="1593">
        <v>0.13</v>
      </c>
      <c r="F107" s="7" t="s">
        <v>553</v>
      </c>
      <c r="G107" s="74">
        <v>4</v>
      </c>
      <c r="H107" s="73">
        <v>40057</v>
      </c>
      <c r="I107" s="67">
        <v>0.2</v>
      </c>
      <c r="J107"/>
      <c r="O107">
        <v>3</v>
      </c>
    </row>
    <row r="108" spans="1:18" x14ac:dyDescent="0.25">
      <c r="A108" s="2502"/>
      <c r="B108" s="1593">
        <v>17</v>
      </c>
      <c r="C108" s="1943">
        <v>39873</v>
      </c>
      <c r="D108" s="1593">
        <v>0.23</v>
      </c>
      <c r="F108" s="7" t="s">
        <v>553</v>
      </c>
      <c r="G108" s="74">
        <v>4</v>
      </c>
      <c r="H108" s="73">
        <v>40057</v>
      </c>
      <c r="I108" s="67">
        <v>0.2</v>
      </c>
      <c r="J108"/>
    </row>
    <row r="109" spans="1:18" x14ac:dyDescent="0.25">
      <c r="A109" s="2502"/>
      <c r="B109" s="1593">
        <v>17</v>
      </c>
      <c r="C109" s="1943">
        <v>40057</v>
      </c>
      <c r="D109" s="1593">
        <v>0.17</v>
      </c>
      <c r="F109" s="7" t="s">
        <v>553</v>
      </c>
      <c r="G109" s="74">
        <v>4</v>
      </c>
      <c r="H109" s="73">
        <v>40057</v>
      </c>
      <c r="I109" s="67">
        <v>0.2</v>
      </c>
      <c r="J109"/>
    </row>
    <row r="110" spans="1:18" x14ac:dyDescent="0.25">
      <c r="A110" s="2502"/>
      <c r="B110" s="1593">
        <v>18</v>
      </c>
      <c r="C110" s="1943">
        <v>39142</v>
      </c>
      <c r="D110" s="1593">
        <v>0.3</v>
      </c>
      <c r="F110" s="7" t="s">
        <v>553</v>
      </c>
      <c r="G110" s="74">
        <v>4</v>
      </c>
      <c r="H110" s="73">
        <v>40057</v>
      </c>
      <c r="I110" s="67">
        <v>2.74</v>
      </c>
      <c r="J110"/>
    </row>
    <row r="111" spans="1:18" x14ac:dyDescent="0.25">
      <c r="A111" s="2502"/>
      <c r="B111" s="1593">
        <v>18</v>
      </c>
      <c r="C111" s="1943">
        <v>39326</v>
      </c>
      <c r="D111" s="1593">
        <v>0.2</v>
      </c>
      <c r="F111" s="7" t="s">
        <v>553</v>
      </c>
      <c r="G111" s="74">
        <v>4</v>
      </c>
      <c r="H111" s="73">
        <v>40057</v>
      </c>
      <c r="I111" s="67">
        <v>1.5</v>
      </c>
      <c r="J111"/>
    </row>
    <row r="112" spans="1:18" x14ac:dyDescent="0.25">
      <c r="A112" s="2502"/>
      <c r="B112" s="1593">
        <v>18</v>
      </c>
      <c r="C112" s="1943">
        <v>39692</v>
      </c>
      <c r="D112" s="1593">
        <v>0.2</v>
      </c>
      <c r="F112" s="7" t="s">
        <v>553</v>
      </c>
      <c r="G112" s="74">
        <v>4</v>
      </c>
      <c r="H112" s="73">
        <v>40057</v>
      </c>
      <c r="I112" s="67">
        <v>0.2</v>
      </c>
      <c r="J112"/>
    </row>
    <row r="113" spans="1:18" x14ac:dyDescent="0.25">
      <c r="A113" s="2502"/>
      <c r="B113" s="1593">
        <v>18</v>
      </c>
      <c r="C113" s="1943">
        <v>39873</v>
      </c>
      <c r="D113" s="1593">
        <v>0.2</v>
      </c>
      <c r="F113" s="7" t="s">
        <v>549</v>
      </c>
      <c r="G113" s="69">
        <v>5</v>
      </c>
      <c r="H113" s="68">
        <v>39142</v>
      </c>
      <c r="I113" s="67">
        <v>0.2</v>
      </c>
      <c r="J113"/>
    </row>
    <row r="114" spans="1:18" x14ac:dyDescent="0.25">
      <c r="A114" s="2502"/>
      <c r="B114" s="1593">
        <v>18</v>
      </c>
      <c r="C114" s="1943">
        <v>40057</v>
      </c>
      <c r="D114" s="1593">
        <v>0.2</v>
      </c>
      <c r="F114" s="7" t="s">
        <v>555</v>
      </c>
      <c r="G114" s="76">
        <v>5</v>
      </c>
      <c r="H114" s="75">
        <v>39142</v>
      </c>
      <c r="I114" s="67">
        <v>0.9</v>
      </c>
      <c r="J114"/>
    </row>
    <row r="115" spans="1:18" x14ac:dyDescent="0.25">
      <c r="A115" s="2502"/>
      <c r="B115" s="1593">
        <v>18</v>
      </c>
      <c r="C115" s="1943">
        <v>39142</v>
      </c>
      <c r="D115" s="1593">
        <v>1.02</v>
      </c>
      <c r="F115" s="7" t="s">
        <v>555</v>
      </c>
      <c r="G115" s="76">
        <v>5</v>
      </c>
      <c r="H115" s="75">
        <v>39142</v>
      </c>
      <c r="I115" s="67">
        <v>0.5</v>
      </c>
      <c r="J115"/>
    </row>
    <row r="116" spans="1:18" x14ac:dyDescent="0.25">
      <c r="A116" s="2502"/>
      <c r="B116" s="1593">
        <v>18</v>
      </c>
      <c r="C116" s="1943">
        <v>39326</v>
      </c>
      <c r="D116" s="1593">
        <v>1.18</v>
      </c>
      <c r="F116" s="7" t="s">
        <v>555</v>
      </c>
      <c r="G116" s="76">
        <v>5</v>
      </c>
      <c r="H116" s="75">
        <v>39142</v>
      </c>
      <c r="I116" s="67">
        <v>1</v>
      </c>
      <c r="J116"/>
    </row>
    <row r="117" spans="1:18" x14ac:dyDescent="0.25">
      <c r="A117" s="2502"/>
      <c r="B117" s="1593">
        <v>18</v>
      </c>
      <c r="C117" s="1943">
        <v>39508</v>
      </c>
      <c r="D117" s="1593">
        <v>1.19</v>
      </c>
      <c r="F117" s="7" t="s">
        <v>555</v>
      </c>
      <c r="G117" s="76">
        <v>5</v>
      </c>
      <c r="H117" s="75">
        <v>39142</v>
      </c>
      <c r="I117" s="67">
        <v>0.2</v>
      </c>
      <c r="J117"/>
    </row>
    <row r="118" spans="1:18" x14ac:dyDescent="0.25">
      <c r="A118" s="2502"/>
      <c r="B118" s="1593">
        <v>18</v>
      </c>
      <c r="C118" s="1943">
        <v>39692</v>
      </c>
      <c r="D118" s="1593">
        <v>1.22</v>
      </c>
      <c r="F118" s="7" t="s">
        <v>555</v>
      </c>
      <c r="G118" s="76">
        <v>5</v>
      </c>
      <c r="H118" s="75">
        <v>39142</v>
      </c>
      <c r="I118" s="67">
        <v>0.2</v>
      </c>
      <c r="J118"/>
    </row>
    <row r="119" spans="1:18" x14ac:dyDescent="0.25">
      <c r="A119" s="2502"/>
      <c r="B119" s="1593">
        <v>18</v>
      </c>
      <c r="C119" s="1943">
        <v>39873</v>
      </c>
      <c r="D119" s="1593">
        <v>1.29</v>
      </c>
      <c r="F119" s="7" t="s">
        <v>555</v>
      </c>
      <c r="G119" s="76">
        <v>5</v>
      </c>
      <c r="H119" s="75">
        <v>39142</v>
      </c>
      <c r="I119" s="67">
        <v>0.2</v>
      </c>
      <c r="J119"/>
      <c r="L119" s="86" t="s">
        <v>356</v>
      </c>
      <c r="N119" s="84">
        <v>2007</v>
      </c>
      <c r="O119" s="84">
        <v>2008</v>
      </c>
      <c r="P119" s="84">
        <v>2009</v>
      </c>
      <c r="Q119" s="85">
        <v>2010</v>
      </c>
      <c r="R119" s="85">
        <v>2011</v>
      </c>
    </row>
    <row r="120" spans="1:18" ht="30" customHeight="1" x14ac:dyDescent="0.25">
      <c r="A120" s="2502"/>
      <c r="B120" s="1593">
        <v>18</v>
      </c>
      <c r="C120" s="1943">
        <v>40057</v>
      </c>
      <c r="D120" s="1593">
        <v>1.57</v>
      </c>
      <c r="F120" s="7" t="s">
        <v>554</v>
      </c>
      <c r="G120" s="71">
        <v>5</v>
      </c>
      <c r="H120" s="70">
        <v>39173</v>
      </c>
      <c r="I120" s="67">
        <v>0.5</v>
      </c>
      <c r="J120"/>
      <c r="L120" s="2499">
        <v>15</v>
      </c>
      <c r="M120" s="84" t="s">
        <v>558</v>
      </c>
      <c r="N120" s="30">
        <f>COUNTIFS($I$580:$I$597,"&gt;=5,0")</f>
        <v>2</v>
      </c>
      <c r="O120" s="30">
        <f>COUNTIFS($I$598:$I$616,"&gt;=5,0")</f>
        <v>2</v>
      </c>
      <c r="P120" s="30">
        <f>COUNTIFS($I$617:$I$637,"&gt;=5,0")</f>
        <v>4</v>
      </c>
      <c r="Q120" s="82"/>
      <c r="R120" s="82"/>
    </row>
    <row r="121" spans="1:18" ht="30" customHeight="1" x14ac:dyDescent="0.25">
      <c r="A121" s="2502"/>
      <c r="B121" s="1593">
        <v>18</v>
      </c>
      <c r="C121" s="1943">
        <v>39142</v>
      </c>
      <c r="D121" s="1593">
        <v>0.63</v>
      </c>
      <c r="F121" s="7" t="s">
        <v>554</v>
      </c>
      <c r="G121" s="71">
        <v>5</v>
      </c>
      <c r="H121" s="70">
        <v>39173</v>
      </c>
      <c r="I121" s="67">
        <v>0.7</v>
      </c>
      <c r="J121"/>
      <c r="L121" s="2500"/>
      <c r="M121" s="83" t="s">
        <v>557</v>
      </c>
      <c r="N121" s="30">
        <f>COUNTIFS($I$580:$I$597,"&lt;5,0")</f>
        <v>16</v>
      </c>
      <c r="O121" s="30">
        <f>COUNTIFS($I$598:$I$616,"&lt;5,0")</f>
        <v>17</v>
      </c>
      <c r="P121" s="30">
        <f>COUNTIFS($I$617:$I$637,"&lt;5,0")</f>
        <v>17</v>
      </c>
      <c r="Q121" s="82"/>
      <c r="R121" s="82"/>
    </row>
    <row r="122" spans="1:18" x14ac:dyDescent="0.25">
      <c r="A122" s="2502"/>
      <c r="B122" s="1593">
        <v>18</v>
      </c>
      <c r="C122" s="1943">
        <v>39326</v>
      </c>
      <c r="D122" s="1593">
        <v>0.72</v>
      </c>
      <c r="F122" s="7" t="s">
        <v>554</v>
      </c>
      <c r="G122" s="71">
        <v>5</v>
      </c>
      <c r="H122" s="70">
        <v>39173</v>
      </c>
      <c r="I122" s="67">
        <v>0.5</v>
      </c>
      <c r="J122"/>
    </row>
    <row r="123" spans="1:18" x14ac:dyDescent="0.25">
      <c r="A123" s="2502"/>
      <c r="B123" s="1593">
        <v>18</v>
      </c>
      <c r="C123" s="1943">
        <v>39508</v>
      </c>
      <c r="D123" s="1593">
        <v>0.57999999999999996</v>
      </c>
      <c r="F123" s="7" t="s">
        <v>554</v>
      </c>
      <c r="G123" s="71">
        <v>5</v>
      </c>
      <c r="H123" s="70">
        <v>39173</v>
      </c>
      <c r="I123" s="67">
        <v>1</v>
      </c>
      <c r="J123"/>
    </row>
    <row r="124" spans="1:18" x14ac:dyDescent="0.25">
      <c r="A124" s="2502"/>
      <c r="B124" s="1593">
        <v>18</v>
      </c>
      <c r="C124" s="1943">
        <v>39692</v>
      </c>
      <c r="D124" s="1593">
        <v>0.66</v>
      </c>
      <c r="F124" s="7" t="s">
        <v>554</v>
      </c>
      <c r="G124" s="71">
        <v>5</v>
      </c>
      <c r="H124" s="70">
        <v>39173</v>
      </c>
      <c r="I124" s="67">
        <v>1.1399999999999999</v>
      </c>
      <c r="J124"/>
    </row>
    <row r="125" spans="1:18" x14ac:dyDescent="0.25">
      <c r="A125" s="2502"/>
      <c r="B125" s="1593">
        <v>18</v>
      </c>
      <c r="C125" s="1943">
        <v>39873</v>
      </c>
      <c r="D125" s="1593">
        <v>0.56999999999999995</v>
      </c>
      <c r="F125" s="7" t="s">
        <v>555</v>
      </c>
      <c r="G125" s="76">
        <v>5</v>
      </c>
      <c r="H125" s="75">
        <v>39326</v>
      </c>
      <c r="I125" s="67">
        <v>0.2</v>
      </c>
      <c r="J125"/>
    </row>
    <row r="126" spans="1:18" x14ac:dyDescent="0.25">
      <c r="A126" s="2502"/>
      <c r="B126" s="1593">
        <v>18</v>
      </c>
      <c r="C126" s="1943">
        <v>40057</v>
      </c>
      <c r="D126" s="1593">
        <v>0.49</v>
      </c>
      <c r="F126" s="7" t="s">
        <v>555</v>
      </c>
      <c r="G126" s="76">
        <v>5</v>
      </c>
      <c r="H126" s="75">
        <v>39326</v>
      </c>
      <c r="I126" s="67">
        <v>0.2</v>
      </c>
      <c r="J126"/>
    </row>
    <row r="127" spans="1:18" x14ac:dyDescent="0.25">
      <c r="A127" s="2502"/>
      <c r="B127" s="1593">
        <v>18</v>
      </c>
      <c r="C127" s="1943">
        <v>39142</v>
      </c>
      <c r="D127" s="1593">
        <v>0.28999999999999998</v>
      </c>
      <c r="F127" s="7" t="s">
        <v>555</v>
      </c>
      <c r="G127" s="76">
        <v>5</v>
      </c>
      <c r="H127" s="75">
        <v>39326</v>
      </c>
      <c r="I127" s="67">
        <v>0.2</v>
      </c>
      <c r="J127"/>
    </row>
    <row r="128" spans="1:18" x14ac:dyDescent="0.25">
      <c r="A128" s="2502"/>
      <c r="B128" s="1593">
        <v>18</v>
      </c>
      <c r="C128" s="1943">
        <v>39326</v>
      </c>
      <c r="D128" s="1593">
        <v>0.32</v>
      </c>
      <c r="F128" s="7" t="s">
        <v>549</v>
      </c>
      <c r="G128" s="69">
        <v>5</v>
      </c>
      <c r="H128" s="68">
        <v>39356</v>
      </c>
      <c r="I128" s="67">
        <v>0.3</v>
      </c>
      <c r="J128"/>
    </row>
    <row r="129" spans="1:18" x14ac:dyDescent="0.25">
      <c r="A129" s="2502"/>
      <c r="B129" s="1593">
        <v>18</v>
      </c>
      <c r="C129" s="1943">
        <v>39508</v>
      </c>
      <c r="D129" s="1593">
        <v>1.92</v>
      </c>
      <c r="F129" s="7" t="s">
        <v>555</v>
      </c>
      <c r="G129" s="76">
        <v>5</v>
      </c>
      <c r="H129" s="75">
        <v>39356</v>
      </c>
      <c r="I129" s="67">
        <v>2.2000000000000002</v>
      </c>
      <c r="J129"/>
    </row>
    <row r="130" spans="1:18" x14ac:dyDescent="0.25">
      <c r="A130" s="2502"/>
      <c r="B130" s="1593">
        <v>18</v>
      </c>
      <c r="C130" s="1943">
        <v>39142</v>
      </c>
      <c r="D130" s="1593">
        <v>0.93</v>
      </c>
      <c r="F130" s="7" t="s">
        <v>555</v>
      </c>
      <c r="G130" s="76">
        <v>5</v>
      </c>
      <c r="H130" s="75">
        <v>39356</v>
      </c>
      <c r="I130" s="67">
        <v>2.4</v>
      </c>
      <c r="J130"/>
    </row>
    <row r="131" spans="1:18" x14ac:dyDescent="0.25">
      <c r="A131" s="2502"/>
      <c r="B131" s="1593">
        <v>18</v>
      </c>
      <c r="C131" s="1943">
        <v>39326</v>
      </c>
      <c r="D131" s="1593">
        <v>0.89</v>
      </c>
      <c r="F131" s="7" t="s">
        <v>554</v>
      </c>
      <c r="G131" s="71">
        <v>5</v>
      </c>
      <c r="H131" s="70">
        <v>39356</v>
      </c>
      <c r="I131" s="67">
        <v>0.7</v>
      </c>
      <c r="J131"/>
    </row>
    <row r="132" spans="1:18" x14ac:dyDescent="0.25">
      <c r="A132" s="2502"/>
      <c r="B132" s="1593">
        <v>18</v>
      </c>
      <c r="C132" s="1943">
        <v>39508</v>
      </c>
      <c r="D132" s="1593">
        <v>1.66</v>
      </c>
      <c r="F132" s="7" t="s">
        <v>554</v>
      </c>
      <c r="G132" s="71">
        <v>5</v>
      </c>
      <c r="H132" s="70">
        <v>39356</v>
      </c>
      <c r="I132" s="67">
        <v>0.8</v>
      </c>
      <c r="J132"/>
    </row>
    <row r="133" spans="1:18" x14ac:dyDescent="0.25">
      <c r="A133" s="2502"/>
      <c r="B133" s="1593">
        <v>18</v>
      </c>
      <c r="C133" s="1943">
        <v>39692</v>
      </c>
      <c r="D133" s="1593">
        <v>2.0299999999999998</v>
      </c>
      <c r="F133" s="7" t="s">
        <v>554</v>
      </c>
      <c r="G133" s="71">
        <v>5</v>
      </c>
      <c r="H133" s="70">
        <v>39356</v>
      </c>
      <c r="I133" s="67">
        <v>0.8</v>
      </c>
      <c r="J133"/>
      <c r="L133" s="86" t="s">
        <v>356</v>
      </c>
      <c r="N133" s="84">
        <v>2007</v>
      </c>
      <c r="O133" s="84">
        <v>2008</v>
      </c>
      <c r="P133" s="84">
        <v>2009</v>
      </c>
      <c r="Q133" s="85">
        <v>2010</v>
      </c>
      <c r="R133" s="85">
        <v>2011</v>
      </c>
    </row>
    <row r="134" spans="1:18" ht="30" customHeight="1" x14ac:dyDescent="0.25">
      <c r="A134" s="2502"/>
      <c r="B134" s="1593">
        <v>18</v>
      </c>
      <c r="C134" s="1943">
        <v>39873</v>
      </c>
      <c r="D134" s="1593">
        <v>1.05</v>
      </c>
      <c r="F134" s="7" t="s">
        <v>554</v>
      </c>
      <c r="G134" s="71">
        <v>5</v>
      </c>
      <c r="H134" s="70">
        <v>39356</v>
      </c>
      <c r="I134" s="67">
        <v>1.2</v>
      </c>
      <c r="J134"/>
      <c r="L134" s="2504">
        <v>16</v>
      </c>
      <c r="M134" s="84" t="s">
        <v>558</v>
      </c>
      <c r="N134" s="30">
        <f>COUNTIFS($I$638:$I$650,"&gt;=5,0")</f>
        <v>1</v>
      </c>
      <c r="O134" s="30">
        <f>COUNTIFS($I$651:$I$661,"&gt;=5,0")</f>
        <v>2</v>
      </c>
      <c r="P134" s="30">
        <f>COUNTIFS($I$662:$I$673,"&gt;=5,0")</f>
        <v>2</v>
      </c>
      <c r="Q134" s="82"/>
      <c r="R134" s="82"/>
    </row>
    <row r="135" spans="1:18" ht="30" customHeight="1" x14ac:dyDescent="0.25">
      <c r="A135" s="2502"/>
      <c r="B135" s="1593">
        <v>18</v>
      </c>
      <c r="C135" s="1943">
        <v>40057</v>
      </c>
      <c r="D135" s="1593">
        <v>1.35</v>
      </c>
      <c r="F135" s="7" t="s">
        <v>554</v>
      </c>
      <c r="G135" s="71">
        <v>5</v>
      </c>
      <c r="H135" s="70">
        <v>39356</v>
      </c>
      <c r="I135" s="67">
        <v>1.8</v>
      </c>
      <c r="J135"/>
      <c r="L135" s="2505"/>
      <c r="M135" s="83" t="s">
        <v>557</v>
      </c>
      <c r="N135" s="30">
        <f>COUNTIFS($I$638:$I$650,"&lt;5,0")</f>
        <v>12</v>
      </c>
      <c r="O135" s="30">
        <f>COUNTIFS($I$651:$I$661,"&lt;5,0")</f>
        <v>9</v>
      </c>
      <c r="P135" s="30">
        <f>COUNTIFS($I$662:$I$673,"&lt;5,0")</f>
        <v>10</v>
      </c>
      <c r="Q135" s="82"/>
      <c r="R135" s="82"/>
    </row>
    <row r="136" spans="1:18" x14ac:dyDescent="0.25">
      <c r="A136" s="2502"/>
      <c r="B136" s="1593">
        <v>18</v>
      </c>
      <c r="C136" s="1943">
        <v>39142</v>
      </c>
      <c r="D136" s="1593">
        <v>7.11</v>
      </c>
      <c r="F136" s="7" t="s">
        <v>555</v>
      </c>
      <c r="G136" s="76">
        <v>5</v>
      </c>
      <c r="H136" s="75">
        <v>39508</v>
      </c>
      <c r="I136" s="67">
        <v>0.2</v>
      </c>
      <c r="J136"/>
    </row>
    <row r="137" spans="1:18" x14ac:dyDescent="0.25">
      <c r="A137" s="2502"/>
      <c r="B137" s="1593">
        <v>18</v>
      </c>
      <c r="C137" s="1943">
        <v>39326</v>
      </c>
      <c r="D137" s="1593">
        <v>9.91</v>
      </c>
      <c r="F137" s="7" t="s">
        <v>555</v>
      </c>
      <c r="G137" s="76">
        <v>5</v>
      </c>
      <c r="H137" s="75">
        <v>39508</v>
      </c>
      <c r="I137" s="67">
        <v>0.2</v>
      </c>
      <c r="J137"/>
    </row>
    <row r="138" spans="1:18" x14ac:dyDescent="0.25">
      <c r="A138" s="2502"/>
      <c r="B138" s="1593">
        <v>18</v>
      </c>
      <c r="C138" s="1943">
        <v>39508</v>
      </c>
      <c r="D138" s="1593">
        <v>10.9</v>
      </c>
      <c r="F138" s="7" t="s">
        <v>555</v>
      </c>
      <c r="G138" s="76">
        <v>5</v>
      </c>
      <c r="H138" s="75">
        <v>39508</v>
      </c>
      <c r="I138" s="67">
        <v>0.2</v>
      </c>
      <c r="J138"/>
    </row>
    <row r="139" spans="1:18" x14ac:dyDescent="0.25">
      <c r="A139" s="2502"/>
      <c r="B139" s="1593">
        <v>18</v>
      </c>
      <c r="C139" s="1943">
        <v>39692</v>
      </c>
      <c r="D139" s="1593">
        <v>5.98</v>
      </c>
      <c r="F139" s="7" t="s">
        <v>549</v>
      </c>
      <c r="G139" s="69">
        <v>5</v>
      </c>
      <c r="H139" s="68">
        <v>39539</v>
      </c>
      <c r="I139" s="67">
        <v>0.2</v>
      </c>
      <c r="J139"/>
    </row>
    <row r="140" spans="1:18" x14ac:dyDescent="0.25">
      <c r="A140" s="2502"/>
      <c r="B140" s="1593">
        <v>18</v>
      </c>
      <c r="C140" s="1943">
        <v>39873</v>
      </c>
      <c r="D140" s="1593">
        <v>6.8</v>
      </c>
      <c r="F140" s="7" t="s">
        <v>555</v>
      </c>
      <c r="G140" s="76">
        <v>5</v>
      </c>
      <c r="H140" s="75">
        <v>39539</v>
      </c>
      <c r="I140" s="67">
        <v>0.2</v>
      </c>
      <c r="J140"/>
    </row>
    <row r="141" spans="1:18" x14ac:dyDescent="0.25">
      <c r="A141" s="2502"/>
      <c r="B141" s="1593">
        <v>18</v>
      </c>
      <c r="C141" s="1943">
        <v>40057</v>
      </c>
      <c r="D141" s="1593">
        <v>8</v>
      </c>
      <c r="F141" s="7" t="s">
        <v>555</v>
      </c>
      <c r="G141" s="76">
        <v>5</v>
      </c>
      <c r="H141" s="75">
        <v>39539</v>
      </c>
      <c r="I141" s="67">
        <v>0.2</v>
      </c>
      <c r="J141"/>
    </row>
    <row r="142" spans="1:18" x14ac:dyDescent="0.25">
      <c r="A142" s="2502"/>
      <c r="B142" s="1593">
        <v>18</v>
      </c>
      <c r="C142" s="1943">
        <v>39142</v>
      </c>
      <c r="D142" s="1593">
        <v>2.23</v>
      </c>
      <c r="F142" s="7" t="s">
        <v>555</v>
      </c>
      <c r="G142" s="76">
        <v>5</v>
      </c>
      <c r="H142" s="75">
        <v>39539</v>
      </c>
      <c r="I142" s="67">
        <v>0.2</v>
      </c>
      <c r="J142"/>
    </row>
    <row r="143" spans="1:18" x14ac:dyDescent="0.25">
      <c r="A143" s="2502"/>
      <c r="B143" s="1593">
        <v>18</v>
      </c>
      <c r="C143" s="1943">
        <v>39142</v>
      </c>
      <c r="D143" s="1593">
        <v>0.2</v>
      </c>
      <c r="F143" s="7" t="s">
        <v>554</v>
      </c>
      <c r="G143" s="71">
        <v>5</v>
      </c>
      <c r="H143" s="70">
        <v>39539</v>
      </c>
      <c r="I143" s="67">
        <v>0.2</v>
      </c>
      <c r="J143"/>
    </row>
    <row r="144" spans="1:18" x14ac:dyDescent="0.25">
      <c r="A144" s="2502"/>
      <c r="B144" s="1593">
        <v>18</v>
      </c>
      <c r="C144" s="1943">
        <v>39326</v>
      </c>
      <c r="D144" s="1593">
        <v>0.56000000000000005</v>
      </c>
      <c r="F144" s="7" t="s">
        <v>554</v>
      </c>
      <c r="G144" s="71">
        <v>5</v>
      </c>
      <c r="H144" s="70">
        <v>39539</v>
      </c>
      <c r="I144" s="67">
        <v>0.22</v>
      </c>
      <c r="J144"/>
    </row>
    <row r="145" spans="1:18" x14ac:dyDescent="0.25">
      <c r="A145" s="2502"/>
      <c r="B145" s="1593">
        <v>18</v>
      </c>
      <c r="C145" s="1943">
        <v>39508</v>
      </c>
      <c r="D145" s="1593">
        <v>0.66</v>
      </c>
      <c r="F145" s="7" t="s">
        <v>554</v>
      </c>
      <c r="G145" s="71">
        <v>5</v>
      </c>
      <c r="H145" s="70">
        <v>39539</v>
      </c>
      <c r="I145" s="67">
        <v>0.68</v>
      </c>
      <c r="J145"/>
    </row>
    <row r="146" spans="1:18" x14ac:dyDescent="0.25">
      <c r="A146" s="2502"/>
      <c r="B146" s="1593">
        <v>18</v>
      </c>
      <c r="C146" s="1943">
        <v>39692</v>
      </c>
      <c r="D146" s="1593">
        <v>0.26</v>
      </c>
      <c r="F146" s="7" t="s">
        <v>554</v>
      </c>
      <c r="G146" s="71">
        <v>5</v>
      </c>
      <c r="H146" s="70">
        <v>39539</v>
      </c>
      <c r="I146" s="67">
        <v>0.36</v>
      </c>
      <c r="J146"/>
    </row>
    <row r="147" spans="1:18" x14ac:dyDescent="0.25">
      <c r="A147" s="2502"/>
      <c r="B147" s="1593">
        <v>18</v>
      </c>
      <c r="C147" s="1943">
        <v>39873</v>
      </c>
      <c r="D147" s="1593">
        <v>0.31</v>
      </c>
      <c r="F147" s="7" t="s">
        <v>554</v>
      </c>
      <c r="G147" s="71">
        <v>5</v>
      </c>
      <c r="H147" s="70">
        <v>39539</v>
      </c>
      <c r="I147" s="67">
        <v>0.27</v>
      </c>
      <c r="J147"/>
    </row>
    <row r="148" spans="1:18" x14ac:dyDescent="0.25">
      <c r="A148" s="2502"/>
      <c r="B148" s="1593">
        <v>18</v>
      </c>
      <c r="C148" s="1943">
        <v>40057</v>
      </c>
      <c r="D148" s="1593">
        <v>3.39</v>
      </c>
      <c r="F148" s="7" t="s">
        <v>549</v>
      </c>
      <c r="G148" s="69">
        <v>5</v>
      </c>
      <c r="H148" s="68">
        <v>39692</v>
      </c>
      <c r="I148" s="67">
        <v>0.2</v>
      </c>
      <c r="J148"/>
      <c r="L148" s="86" t="s">
        <v>356</v>
      </c>
      <c r="N148" s="84">
        <v>2007</v>
      </c>
      <c r="O148" s="84">
        <v>2008</v>
      </c>
      <c r="P148" s="84">
        <v>2009</v>
      </c>
      <c r="Q148" s="85">
        <v>2010</v>
      </c>
      <c r="R148" s="85">
        <v>2011</v>
      </c>
    </row>
    <row r="149" spans="1:18" ht="30" customHeight="1" x14ac:dyDescent="0.25">
      <c r="A149" s="2502"/>
      <c r="B149" s="1593"/>
      <c r="C149" s="1593"/>
      <c r="D149" s="1593"/>
      <c r="F149" s="7" t="s">
        <v>555</v>
      </c>
      <c r="G149" s="76">
        <v>5</v>
      </c>
      <c r="H149" s="75">
        <v>39692</v>
      </c>
      <c r="I149" s="67">
        <v>0.2</v>
      </c>
      <c r="J149"/>
      <c r="L149" s="2499">
        <v>17</v>
      </c>
      <c r="M149" s="84" t="s">
        <v>558</v>
      </c>
      <c r="N149" s="30">
        <f>COUNTIFS($I$674:$I$679,"&gt;=5,0")</f>
        <v>0</v>
      </c>
      <c r="O149" s="30">
        <f>COUNTIFS($I$680:$I$685,"&gt;=5,0")</f>
        <v>0</v>
      </c>
      <c r="P149" s="30">
        <f>COUNTIFS($I$686:$I$691,"&gt;=5,0")</f>
        <v>0</v>
      </c>
      <c r="Q149" s="82"/>
      <c r="R149" s="82"/>
    </row>
    <row r="150" spans="1:18" ht="30" customHeight="1" x14ac:dyDescent="0.25">
      <c r="A150" s="2502"/>
      <c r="B150" s="1593">
        <v>18</v>
      </c>
      <c r="C150" s="1943">
        <v>39142</v>
      </c>
      <c r="D150" s="1593">
        <v>0.81</v>
      </c>
      <c r="F150" s="7" t="s">
        <v>555</v>
      </c>
      <c r="G150" s="76">
        <v>5</v>
      </c>
      <c r="H150" s="75">
        <v>39692</v>
      </c>
      <c r="I150" s="67">
        <v>0.2</v>
      </c>
      <c r="J150"/>
      <c r="L150" s="2500"/>
      <c r="M150" s="83" t="s">
        <v>557</v>
      </c>
      <c r="N150" s="30">
        <f>COUNTIFS($I$674:$I$679,"&lt;5,0")</f>
        <v>6</v>
      </c>
      <c r="O150" s="30">
        <f>COUNTIFS($I$680:$I$685,"&lt;5,0")</f>
        <v>5</v>
      </c>
      <c r="P150" s="30">
        <f>COUNTIFS($I$686:$I$691,"&lt;5,0")</f>
        <v>6</v>
      </c>
      <c r="Q150" s="82"/>
      <c r="R150" s="82"/>
    </row>
    <row r="151" spans="1:18" x14ac:dyDescent="0.25">
      <c r="A151" s="2502"/>
      <c r="B151" s="1593">
        <v>18</v>
      </c>
      <c r="C151" s="1943">
        <v>39326</v>
      </c>
      <c r="D151" s="1593">
        <v>0.68</v>
      </c>
      <c r="F151" s="7" t="s">
        <v>555</v>
      </c>
      <c r="G151" s="76">
        <v>5</v>
      </c>
      <c r="H151" s="75">
        <v>39692</v>
      </c>
      <c r="I151" s="67">
        <v>0.2</v>
      </c>
      <c r="J151"/>
    </row>
    <row r="152" spans="1:18" x14ac:dyDescent="0.25">
      <c r="A152" s="2502"/>
      <c r="B152" s="1593">
        <v>18</v>
      </c>
      <c r="C152" s="1943">
        <v>39508</v>
      </c>
      <c r="D152" s="1593">
        <v>1.61</v>
      </c>
      <c r="F152" s="7" t="s">
        <v>555</v>
      </c>
      <c r="G152" s="76">
        <v>5</v>
      </c>
      <c r="H152" s="75">
        <v>39692</v>
      </c>
      <c r="I152" s="67">
        <v>0.2</v>
      </c>
      <c r="J152"/>
    </row>
    <row r="153" spans="1:18" x14ac:dyDescent="0.25">
      <c r="A153" s="2502"/>
      <c r="B153" s="1593">
        <v>18</v>
      </c>
      <c r="C153" s="1943">
        <v>39692</v>
      </c>
      <c r="D153" s="1593">
        <v>0.93</v>
      </c>
      <c r="F153" s="7" t="s">
        <v>555</v>
      </c>
      <c r="G153" s="76">
        <v>5</v>
      </c>
      <c r="H153" s="75">
        <v>39692</v>
      </c>
      <c r="I153" s="67">
        <v>0.2</v>
      </c>
      <c r="J153"/>
    </row>
    <row r="154" spans="1:18" x14ac:dyDescent="0.25">
      <c r="A154" s="2502"/>
      <c r="B154" s="1593">
        <v>18</v>
      </c>
      <c r="C154" s="1943">
        <v>39873</v>
      </c>
      <c r="D154" s="1593">
        <v>0.8</v>
      </c>
      <c r="F154" s="7" t="s">
        <v>555</v>
      </c>
      <c r="G154" s="76">
        <v>5</v>
      </c>
      <c r="H154" s="75">
        <v>39692</v>
      </c>
      <c r="I154" s="67">
        <v>0.2</v>
      </c>
      <c r="J154"/>
    </row>
    <row r="155" spans="1:18" x14ac:dyDescent="0.25">
      <c r="A155" s="2502"/>
      <c r="B155" s="1593">
        <v>18</v>
      </c>
      <c r="C155" s="1943">
        <v>40057</v>
      </c>
      <c r="D155" s="1593">
        <v>0.95</v>
      </c>
      <c r="F155" s="7" t="s">
        <v>554</v>
      </c>
      <c r="G155" s="71">
        <v>5</v>
      </c>
      <c r="H155" s="70">
        <v>39692</v>
      </c>
      <c r="I155" s="67">
        <v>0.22</v>
      </c>
      <c r="J155"/>
    </row>
    <row r="156" spans="1:18" x14ac:dyDescent="0.25">
      <c r="A156" s="2502"/>
      <c r="B156" s="1593">
        <v>18</v>
      </c>
      <c r="C156" s="1943">
        <v>39873</v>
      </c>
      <c r="D156" s="1593">
        <v>5.35</v>
      </c>
      <c r="F156" s="7" t="s">
        <v>554</v>
      </c>
      <c r="G156" s="71">
        <v>5</v>
      </c>
      <c r="H156" s="70">
        <v>39692</v>
      </c>
      <c r="I156" s="67">
        <v>0.8</v>
      </c>
      <c r="J156"/>
    </row>
    <row r="157" spans="1:18" x14ac:dyDescent="0.25">
      <c r="A157" s="2502"/>
      <c r="B157" s="1593">
        <v>18</v>
      </c>
      <c r="C157" s="1943">
        <v>40057</v>
      </c>
      <c r="D157" s="1593">
        <v>5.19</v>
      </c>
      <c r="F157" s="7" t="s">
        <v>554</v>
      </c>
      <c r="G157" s="71">
        <v>5</v>
      </c>
      <c r="H157" s="70">
        <v>39692</v>
      </c>
      <c r="I157" s="67">
        <v>0.32</v>
      </c>
      <c r="J157"/>
    </row>
    <row r="158" spans="1:18" x14ac:dyDescent="0.25">
      <c r="A158" s="2502"/>
      <c r="B158" s="1593">
        <v>19</v>
      </c>
      <c r="C158" s="1943">
        <v>39142</v>
      </c>
      <c r="D158" s="1593">
        <v>18.7</v>
      </c>
      <c r="F158" s="7" t="s">
        <v>554</v>
      </c>
      <c r="G158" s="71">
        <v>5</v>
      </c>
      <c r="H158" s="70">
        <v>39692</v>
      </c>
      <c r="I158" s="67">
        <v>1.06</v>
      </c>
      <c r="J158"/>
    </row>
    <row r="159" spans="1:18" x14ac:dyDescent="0.25">
      <c r="A159" s="2502"/>
      <c r="B159" s="1593">
        <v>19</v>
      </c>
      <c r="C159" s="1943">
        <v>39326</v>
      </c>
      <c r="D159" s="1593">
        <v>20</v>
      </c>
      <c r="F159" s="7" t="s">
        <v>554</v>
      </c>
      <c r="G159" s="71">
        <v>5</v>
      </c>
      <c r="H159" s="70">
        <v>39692</v>
      </c>
      <c r="I159" s="67">
        <v>0.2</v>
      </c>
      <c r="J159"/>
    </row>
    <row r="160" spans="1:18" x14ac:dyDescent="0.25">
      <c r="A160" s="2502"/>
      <c r="B160" s="1593">
        <v>19</v>
      </c>
      <c r="C160" s="1943">
        <v>39508</v>
      </c>
      <c r="D160" s="1593">
        <v>19</v>
      </c>
      <c r="F160" s="7" t="s">
        <v>555</v>
      </c>
      <c r="G160" s="76">
        <v>5</v>
      </c>
      <c r="H160" s="75">
        <v>39873</v>
      </c>
      <c r="I160" s="67">
        <v>0.2</v>
      </c>
      <c r="J160"/>
    </row>
    <row r="161" spans="1:18" x14ac:dyDescent="0.25">
      <c r="A161" s="2502"/>
      <c r="B161" s="1593">
        <v>19</v>
      </c>
      <c r="C161" s="1943">
        <v>39692</v>
      </c>
      <c r="D161" s="1593">
        <v>17</v>
      </c>
      <c r="F161" s="7" t="s">
        <v>555</v>
      </c>
      <c r="G161" s="76">
        <v>5</v>
      </c>
      <c r="H161" s="75">
        <v>39873</v>
      </c>
      <c r="I161" s="67">
        <v>0.2</v>
      </c>
      <c r="J161"/>
    </row>
    <row r="162" spans="1:18" x14ac:dyDescent="0.25">
      <c r="A162" s="2502"/>
      <c r="B162" s="1593">
        <v>19</v>
      </c>
      <c r="C162" s="1943">
        <v>39873</v>
      </c>
      <c r="D162" s="1593">
        <v>14</v>
      </c>
      <c r="F162" s="7" t="s">
        <v>555</v>
      </c>
      <c r="G162" s="76">
        <v>5</v>
      </c>
      <c r="H162" s="75">
        <v>39873</v>
      </c>
      <c r="I162" s="67">
        <v>0.2</v>
      </c>
      <c r="J162"/>
    </row>
    <row r="163" spans="1:18" x14ac:dyDescent="0.25">
      <c r="A163" s="2502"/>
      <c r="B163" s="1593">
        <v>19</v>
      </c>
      <c r="C163" s="1943">
        <v>40057</v>
      </c>
      <c r="D163" s="1593">
        <v>18.8</v>
      </c>
      <c r="F163" s="7" t="s">
        <v>555</v>
      </c>
      <c r="G163" s="76">
        <v>5</v>
      </c>
      <c r="H163" s="75">
        <v>39873</v>
      </c>
      <c r="I163" s="67">
        <v>0.2</v>
      </c>
      <c r="J163"/>
      <c r="L163" s="86" t="s">
        <v>356</v>
      </c>
      <c r="N163" s="84">
        <v>2007</v>
      </c>
      <c r="O163" s="84">
        <v>2008</v>
      </c>
      <c r="P163" s="84">
        <v>2009</v>
      </c>
      <c r="Q163" s="85">
        <v>2010</v>
      </c>
      <c r="R163" s="85">
        <v>2011</v>
      </c>
    </row>
    <row r="164" spans="1:18" ht="30" customHeight="1" x14ac:dyDescent="0.25">
      <c r="A164" s="2502"/>
      <c r="B164" s="1593">
        <v>19</v>
      </c>
      <c r="C164" s="1943">
        <v>39142</v>
      </c>
      <c r="D164" s="1593">
        <v>5.32</v>
      </c>
      <c r="F164" s="7" t="s">
        <v>555</v>
      </c>
      <c r="G164" s="76">
        <v>5</v>
      </c>
      <c r="H164" s="75">
        <v>39873</v>
      </c>
      <c r="I164" s="67">
        <v>0.2</v>
      </c>
      <c r="J164"/>
      <c r="L164" s="2499">
        <v>18</v>
      </c>
      <c r="M164" s="84" t="s">
        <v>558</v>
      </c>
      <c r="N164" s="30">
        <f>COUNTIFS($I$692:$I$708,"&gt;=5,0")</f>
        <v>2</v>
      </c>
      <c r="O164" s="30">
        <f>COUNTIFS($I$709:$I$722,"&gt;=5,0")</f>
        <v>2</v>
      </c>
      <c r="P164" s="30">
        <f>COUNTIFS($I$723:$I$738,"&gt;=5,0")</f>
        <v>4</v>
      </c>
      <c r="Q164" s="82"/>
      <c r="R164" s="82"/>
    </row>
    <row r="165" spans="1:18" ht="30" customHeight="1" x14ac:dyDescent="0.25">
      <c r="A165" s="2502"/>
      <c r="B165" s="1593">
        <v>19</v>
      </c>
      <c r="C165" s="1943">
        <v>39326</v>
      </c>
      <c r="D165" s="1593">
        <v>3.89</v>
      </c>
      <c r="F165" s="7" t="s">
        <v>554</v>
      </c>
      <c r="G165" s="71">
        <v>5</v>
      </c>
      <c r="H165" s="70">
        <v>39873</v>
      </c>
      <c r="I165" s="67">
        <v>0.44</v>
      </c>
      <c r="J165"/>
      <c r="L165" s="2500"/>
      <c r="M165" s="83" t="s">
        <v>557</v>
      </c>
      <c r="N165" s="30">
        <f>COUNTIFS($I$692:$I$708,"&lt;5,0")</f>
        <v>15</v>
      </c>
      <c r="O165" s="30">
        <f>COUNTIFS($I$709:$I$722,"&lt;5,0")</f>
        <v>12</v>
      </c>
      <c r="P165" s="30">
        <f>COUNTIFS($I$723:$I$738,"&lt;5,0")</f>
        <v>12</v>
      </c>
      <c r="Q165" s="82"/>
      <c r="R165" s="82"/>
    </row>
    <row r="166" spans="1:18" x14ac:dyDescent="0.25">
      <c r="A166" s="2502"/>
      <c r="B166" s="1593">
        <v>19</v>
      </c>
      <c r="C166" s="1943">
        <v>39508</v>
      </c>
      <c r="D166" s="1593">
        <v>3.18</v>
      </c>
      <c r="F166" s="7" t="s">
        <v>554</v>
      </c>
      <c r="G166" s="71">
        <v>5</v>
      </c>
      <c r="H166" s="70">
        <v>39873</v>
      </c>
      <c r="I166" s="67">
        <v>0.2</v>
      </c>
      <c r="J166"/>
    </row>
    <row r="167" spans="1:18" x14ac:dyDescent="0.25">
      <c r="A167" s="2502"/>
      <c r="B167" s="1593">
        <v>19</v>
      </c>
      <c r="C167" s="1943">
        <v>39692</v>
      </c>
      <c r="D167" s="1593">
        <v>0.1</v>
      </c>
      <c r="F167" s="7" t="s">
        <v>555</v>
      </c>
      <c r="G167" s="76">
        <v>5</v>
      </c>
      <c r="H167" s="75">
        <v>39902</v>
      </c>
      <c r="I167" s="67">
        <v>0.2</v>
      </c>
      <c r="J167"/>
    </row>
    <row r="168" spans="1:18" x14ac:dyDescent="0.25">
      <c r="A168" s="2502"/>
      <c r="B168" s="1593">
        <v>19</v>
      </c>
      <c r="C168" s="1943">
        <v>39873</v>
      </c>
      <c r="D168" s="1593">
        <v>2.85</v>
      </c>
      <c r="F168" s="7" t="s">
        <v>549</v>
      </c>
      <c r="G168" s="69">
        <v>5</v>
      </c>
      <c r="H168" s="68">
        <v>39904</v>
      </c>
      <c r="I168" s="67">
        <v>1.17</v>
      </c>
      <c r="J168"/>
    </row>
    <row r="169" spans="1:18" x14ac:dyDescent="0.25">
      <c r="A169" s="2502"/>
      <c r="B169" s="1593">
        <v>19</v>
      </c>
      <c r="C169" s="1943">
        <v>40057</v>
      </c>
      <c r="D169" s="1593">
        <v>3.97</v>
      </c>
      <c r="F169" s="7" t="s">
        <v>554</v>
      </c>
      <c r="G169" s="71">
        <v>5</v>
      </c>
      <c r="H169" s="70">
        <v>39904</v>
      </c>
      <c r="I169" s="67">
        <v>0.22</v>
      </c>
      <c r="J169"/>
    </row>
    <row r="170" spans="1:18" x14ac:dyDescent="0.25">
      <c r="A170" s="2502"/>
      <c r="B170" s="1593">
        <v>19</v>
      </c>
      <c r="C170" s="1943">
        <v>39142</v>
      </c>
      <c r="D170" s="1593">
        <v>5.63</v>
      </c>
      <c r="F170" s="7" t="s">
        <v>554</v>
      </c>
      <c r="G170" s="71">
        <v>5</v>
      </c>
      <c r="H170" s="70">
        <v>39904</v>
      </c>
      <c r="I170" s="67">
        <v>0.82</v>
      </c>
      <c r="J170"/>
    </row>
    <row r="171" spans="1:18" x14ac:dyDescent="0.25">
      <c r="A171" s="2502"/>
      <c r="B171" s="1593">
        <v>19</v>
      </c>
      <c r="C171" s="1943">
        <v>39326</v>
      </c>
      <c r="D171" s="1593">
        <v>0.3</v>
      </c>
      <c r="F171" s="7" t="s">
        <v>554</v>
      </c>
      <c r="G171" s="71">
        <v>5</v>
      </c>
      <c r="H171" s="70">
        <v>39904</v>
      </c>
      <c r="I171" s="67">
        <v>0.2</v>
      </c>
      <c r="J171"/>
    </row>
    <row r="172" spans="1:18" x14ac:dyDescent="0.25">
      <c r="A172" s="2502"/>
      <c r="B172" s="1593">
        <v>19</v>
      </c>
      <c r="C172" s="1943">
        <v>39508</v>
      </c>
      <c r="D172" s="1593">
        <v>0.31</v>
      </c>
      <c r="F172" s="7" t="s">
        <v>549</v>
      </c>
      <c r="G172" s="69">
        <v>5</v>
      </c>
      <c r="H172" s="68">
        <v>40057</v>
      </c>
      <c r="I172" s="67">
        <v>0.2</v>
      </c>
      <c r="J172"/>
    </row>
    <row r="173" spans="1:18" x14ac:dyDescent="0.25">
      <c r="A173" s="2502"/>
      <c r="B173" s="1593">
        <v>19</v>
      </c>
      <c r="C173" s="1943">
        <v>39692</v>
      </c>
      <c r="D173" s="1593">
        <v>0.2</v>
      </c>
      <c r="F173" s="7" t="s">
        <v>555</v>
      </c>
      <c r="G173" s="76">
        <v>5</v>
      </c>
      <c r="H173" s="75">
        <v>40057</v>
      </c>
      <c r="I173" s="67">
        <v>0.2</v>
      </c>
      <c r="J173"/>
    </row>
    <row r="174" spans="1:18" x14ac:dyDescent="0.25">
      <c r="A174" s="2502"/>
      <c r="B174" s="1593">
        <v>19</v>
      </c>
      <c r="C174" s="1943">
        <v>39873</v>
      </c>
      <c r="D174" s="1593">
        <v>0.85</v>
      </c>
      <c r="F174" s="7" t="s">
        <v>555</v>
      </c>
      <c r="G174" s="76">
        <v>5</v>
      </c>
      <c r="H174" s="75">
        <v>40057</v>
      </c>
      <c r="I174" s="67">
        <v>0.2</v>
      </c>
      <c r="J174"/>
    </row>
    <row r="175" spans="1:18" x14ac:dyDescent="0.25">
      <c r="A175" s="2502"/>
      <c r="B175" s="1593">
        <v>19</v>
      </c>
      <c r="C175" s="1943">
        <v>40057</v>
      </c>
      <c r="D175" s="1593">
        <v>0.25</v>
      </c>
      <c r="F175" s="7" t="s">
        <v>555</v>
      </c>
      <c r="G175" s="76">
        <v>5</v>
      </c>
      <c r="H175" s="75">
        <v>40057</v>
      </c>
      <c r="I175" s="67">
        <v>0.2</v>
      </c>
      <c r="J175"/>
    </row>
    <row r="176" spans="1:18" x14ac:dyDescent="0.25">
      <c r="A176" s="2502"/>
      <c r="B176" s="1593">
        <v>19</v>
      </c>
      <c r="C176" s="1943">
        <v>39142</v>
      </c>
      <c r="D176" s="1593">
        <v>5.79</v>
      </c>
      <c r="F176" s="7" t="s">
        <v>555</v>
      </c>
      <c r="G176" s="76">
        <v>5</v>
      </c>
      <c r="H176" s="75">
        <v>40057</v>
      </c>
      <c r="I176" s="67">
        <v>0.2</v>
      </c>
      <c r="J176"/>
    </row>
    <row r="177" spans="1:18" x14ac:dyDescent="0.25">
      <c r="A177" s="2502"/>
      <c r="B177" s="1593">
        <v>19</v>
      </c>
      <c r="C177" s="1943">
        <v>39326</v>
      </c>
      <c r="D177" s="1593">
        <v>4.6500000000000004</v>
      </c>
      <c r="F177" s="7" t="s">
        <v>555</v>
      </c>
      <c r="G177" s="76">
        <v>5</v>
      </c>
      <c r="H177" s="75">
        <v>40057</v>
      </c>
      <c r="I177" s="67">
        <v>0.2</v>
      </c>
      <c r="J177"/>
    </row>
    <row r="178" spans="1:18" x14ac:dyDescent="0.25">
      <c r="A178" s="2502"/>
      <c r="B178" s="1593">
        <v>19</v>
      </c>
      <c r="C178" s="1943">
        <v>39508</v>
      </c>
      <c r="D178" s="1593">
        <v>5.36</v>
      </c>
      <c r="F178" s="7" t="s">
        <v>555</v>
      </c>
      <c r="G178" s="76">
        <v>5</v>
      </c>
      <c r="H178" s="75">
        <v>40057</v>
      </c>
      <c r="I178" s="67">
        <v>0.2</v>
      </c>
      <c r="J178"/>
      <c r="L178" s="86" t="s">
        <v>356</v>
      </c>
      <c r="N178" s="84">
        <v>2007</v>
      </c>
      <c r="O178" s="84">
        <v>2008</v>
      </c>
      <c r="P178" s="84">
        <v>2009</v>
      </c>
      <c r="Q178" s="85">
        <v>2010</v>
      </c>
      <c r="R178" s="85">
        <v>2011</v>
      </c>
    </row>
    <row r="179" spans="1:18" ht="30" customHeight="1" x14ac:dyDescent="0.25">
      <c r="A179" s="2502"/>
      <c r="B179" s="1593">
        <v>19</v>
      </c>
      <c r="C179" s="1943">
        <v>39692</v>
      </c>
      <c r="D179" s="1593">
        <v>6.59</v>
      </c>
      <c r="F179" s="7" t="s">
        <v>554</v>
      </c>
      <c r="G179" s="71">
        <v>5</v>
      </c>
      <c r="H179" s="70">
        <v>40057</v>
      </c>
      <c r="I179" s="67">
        <v>0.2</v>
      </c>
      <c r="J179"/>
      <c r="L179" s="2499">
        <v>19</v>
      </c>
      <c r="M179" s="84" t="s">
        <v>558</v>
      </c>
      <c r="N179" s="30">
        <f>COUNTIFS($I$739:$I$750,"&gt;=5,0")</f>
        <v>5</v>
      </c>
      <c r="O179" s="30">
        <f>COUNTIFS($I$751:$I$762,"&gt;=5,0")</f>
        <v>4</v>
      </c>
      <c r="P179" s="30">
        <f>COUNTIFS($I$763:$I$774,"&gt;=5,0")</f>
        <v>3</v>
      </c>
      <c r="Q179" s="82"/>
      <c r="R179" s="82"/>
    </row>
    <row r="180" spans="1:18" ht="30" customHeight="1" x14ac:dyDescent="0.25">
      <c r="A180" s="2502"/>
      <c r="B180" s="1593">
        <v>19</v>
      </c>
      <c r="C180" s="1943">
        <v>39873</v>
      </c>
      <c r="D180" s="1593">
        <v>4.82</v>
      </c>
      <c r="F180" s="7" t="s">
        <v>554</v>
      </c>
      <c r="G180" s="71">
        <v>5</v>
      </c>
      <c r="H180" s="70">
        <v>40057</v>
      </c>
      <c r="I180" s="67">
        <v>0.72</v>
      </c>
      <c r="J180"/>
      <c r="L180" s="2500"/>
      <c r="M180" s="83" t="s">
        <v>557</v>
      </c>
      <c r="N180" s="30">
        <f>COUNTIFS($I$739:$I$750,"&lt;5,0")</f>
        <v>7</v>
      </c>
      <c r="O180" s="30">
        <f>COUNTIFS($I$751:$I$762,"&lt;5,0")</f>
        <v>8</v>
      </c>
      <c r="P180" s="30">
        <f>COUNTIFS($I$763:$I$774,"&lt;5,0")</f>
        <v>9</v>
      </c>
      <c r="Q180" s="82"/>
      <c r="R180" s="82"/>
    </row>
    <row r="181" spans="1:18" x14ac:dyDescent="0.25">
      <c r="A181" s="2502"/>
      <c r="B181" s="1593">
        <v>19</v>
      </c>
      <c r="C181" s="1943">
        <v>40057</v>
      </c>
      <c r="D181" s="1593">
        <v>7.03</v>
      </c>
      <c r="F181" s="7" t="s">
        <v>554</v>
      </c>
      <c r="G181" s="71">
        <v>5</v>
      </c>
      <c r="H181" s="70">
        <v>40057</v>
      </c>
      <c r="I181" s="67">
        <v>0.47</v>
      </c>
      <c r="J181"/>
    </row>
    <row r="182" spans="1:18" x14ac:dyDescent="0.25">
      <c r="A182" s="2502"/>
      <c r="B182" s="1593">
        <v>19</v>
      </c>
      <c r="C182" s="1943">
        <v>39142</v>
      </c>
      <c r="D182" s="1593">
        <v>0.3</v>
      </c>
      <c r="F182" s="7" t="s">
        <v>554</v>
      </c>
      <c r="G182" s="71">
        <v>5</v>
      </c>
      <c r="H182" s="70">
        <v>40057</v>
      </c>
      <c r="I182" s="67">
        <v>0.89</v>
      </c>
      <c r="J182"/>
    </row>
    <row r="183" spans="1:18" x14ac:dyDescent="0.25">
      <c r="A183" s="2502"/>
      <c r="B183" s="1593">
        <v>19</v>
      </c>
      <c r="C183" s="1943">
        <v>39326</v>
      </c>
      <c r="D183" s="1593">
        <v>0.3</v>
      </c>
      <c r="F183" s="7" t="s">
        <v>554</v>
      </c>
      <c r="G183" s="71">
        <v>5</v>
      </c>
      <c r="H183" s="70">
        <v>40087</v>
      </c>
      <c r="I183" s="67">
        <v>0.2</v>
      </c>
      <c r="J183"/>
    </row>
    <row r="184" spans="1:18" x14ac:dyDescent="0.25">
      <c r="A184" s="2502"/>
      <c r="B184" s="1593">
        <v>19</v>
      </c>
      <c r="C184" s="1943">
        <v>39508</v>
      </c>
      <c r="D184" s="1593">
        <v>0.3</v>
      </c>
      <c r="F184" s="7" t="s">
        <v>554</v>
      </c>
      <c r="G184" s="71">
        <v>6</v>
      </c>
      <c r="H184" s="70">
        <v>39142</v>
      </c>
      <c r="I184" s="67">
        <v>0.2</v>
      </c>
      <c r="J184"/>
    </row>
    <row r="185" spans="1:18" x14ac:dyDescent="0.25">
      <c r="A185" s="2502"/>
      <c r="B185" s="1593">
        <v>19</v>
      </c>
      <c r="C185" s="1943">
        <v>39692</v>
      </c>
      <c r="D185" s="1593">
        <v>0.1</v>
      </c>
      <c r="F185" s="7" t="s">
        <v>554</v>
      </c>
      <c r="G185" s="71">
        <v>6</v>
      </c>
      <c r="H185" s="70">
        <v>39142</v>
      </c>
      <c r="I185" s="67">
        <v>0.2</v>
      </c>
      <c r="J185"/>
    </row>
    <row r="186" spans="1:18" x14ac:dyDescent="0.25">
      <c r="A186" s="2502"/>
      <c r="B186" s="1593">
        <v>19</v>
      </c>
      <c r="C186" s="1943">
        <v>39873</v>
      </c>
      <c r="D186" s="1593">
        <v>0.1</v>
      </c>
      <c r="F186" s="7" t="s">
        <v>554</v>
      </c>
      <c r="G186" s="71">
        <v>6</v>
      </c>
      <c r="H186" s="70">
        <v>39173</v>
      </c>
      <c r="I186" s="67">
        <v>0.2</v>
      </c>
      <c r="J186"/>
    </row>
    <row r="187" spans="1:18" x14ac:dyDescent="0.25">
      <c r="A187" s="2502"/>
      <c r="B187" s="1593">
        <v>19</v>
      </c>
      <c r="C187" s="1943">
        <v>40057</v>
      </c>
      <c r="D187" s="1593">
        <v>0.1</v>
      </c>
      <c r="F187" s="7" t="s">
        <v>554</v>
      </c>
      <c r="G187" s="71">
        <v>6</v>
      </c>
      <c r="H187" s="70">
        <v>39173</v>
      </c>
      <c r="I187" s="67">
        <v>7.35</v>
      </c>
      <c r="J187"/>
    </row>
    <row r="188" spans="1:18" x14ac:dyDescent="0.25">
      <c r="A188" s="2502"/>
      <c r="B188" s="1593">
        <v>19</v>
      </c>
      <c r="C188" s="1943">
        <v>39142</v>
      </c>
      <c r="D188" s="1593">
        <v>0.3</v>
      </c>
      <c r="F188" s="7" t="s">
        <v>554</v>
      </c>
      <c r="G188" s="71">
        <v>6</v>
      </c>
      <c r="H188" s="70">
        <v>39173</v>
      </c>
      <c r="I188" s="67">
        <v>0.2</v>
      </c>
      <c r="J188"/>
    </row>
    <row r="189" spans="1:18" x14ac:dyDescent="0.25">
      <c r="A189" s="2502"/>
      <c r="B189" s="1593">
        <v>19</v>
      </c>
      <c r="C189" s="1943">
        <v>39326</v>
      </c>
      <c r="D189" s="1593">
        <v>0.3</v>
      </c>
      <c r="F189" s="7" t="s">
        <v>554</v>
      </c>
      <c r="G189" s="71">
        <v>6</v>
      </c>
      <c r="H189" s="70">
        <v>39173</v>
      </c>
      <c r="I189" s="67">
        <v>0.56000000000000005</v>
      </c>
      <c r="J189"/>
    </row>
    <row r="190" spans="1:18" x14ac:dyDescent="0.25">
      <c r="A190" s="2502"/>
      <c r="B190" s="1593">
        <v>19</v>
      </c>
      <c r="C190" s="1943">
        <v>39508</v>
      </c>
      <c r="D190" s="1593">
        <v>0.41</v>
      </c>
      <c r="F190" s="7" t="s">
        <v>554</v>
      </c>
      <c r="G190" s="71">
        <v>6</v>
      </c>
      <c r="H190" s="70">
        <v>39173</v>
      </c>
      <c r="I190" s="67">
        <v>0.2</v>
      </c>
      <c r="J190"/>
    </row>
    <row r="191" spans="1:18" x14ac:dyDescent="0.25">
      <c r="A191" s="2502"/>
      <c r="B191" s="1593">
        <v>19</v>
      </c>
      <c r="C191" s="1943">
        <v>39692</v>
      </c>
      <c r="D191" s="1593">
        <v>0.53</v>
      </c>
      <c r="F191" s="7" t="s">
        <v>554</v>
      </c>
      <c r="G191" s="71">
        <v>6</v>
      </c>
      <c r="H191" s="70">
        <v>39173</v>
      </c>
      <c r="I191" s="67">
        <v>0.26</v>
      </c>
      <c r="J191"/>
    </row>
    <row r="192" spans="1:18" x14ac:dyDescent="0.25">
      <c r="A192" s="2502"/>
      <c r="B192" s="1593">
        <v>19</v>
      </c>
      <c r="C192" s="1943">
        <v>39873</v>
      </c>
      <c r="D192" s="1593">
        <v>0.38</v>
      </c>
      <c r="F192" s="7" t="s">
        <v>554</v>
      </c>
      <c r="G192" s="71">
        <v>6</v>
      </c>
      <c r="H192" s="70">
        <v>39173</v>
      </c>
      <c r="I192" s="67">
        <v>0.59</v>
      </c>
      <c r="J192"/>
    </row>
    <row r="193" spans="1:18" x14ac:dyDescent="0.25">
      <c r="A193" s="2502"/>
      <c r="B193" s="1593">
        <v>19</v>
      </c>
      <c r="C193" s="1943">
        <v>40057</v>
      </c>
      <c r="D193" s="1593">
        <v>0.34</v>
      </c>
      <c r="F193" s="7" t="s">
        <v>554</v>
      </c>
      <c r="G193" s="71">
        <v>6</v>
      </c>
      <c r="H193" s="70">
        <v>39173</v>
      </c>
      <c r="I193" s="67">
        <v>0.2</v>
      </c>
      <c r="J193"/>
      <c r="L193" s="86" t="s">
        <v>356</v>
      </c>
      <c r="N193" s="84">
        <v>2007</v>
      </c>
      <c r="O193" s="84">
        <v>2008</v>
      </c>
      <c r="P193" s="84">
        <v>2009</v>
      </c>
      <c r="Q193" s="85">
        <v>2010</v>
      </c>
      <c r="R193" s="85">
        <v>2011</v>
      </c>
    </row>
    <row r="194" spans="1:18" ht="30" customHeight="1" x14ac:dyDescent="0.25">
      <c r="A194" s="2502"/>
      <c r="B194" s="1593">
        <v>20</v>
      </c>
      <c r="C194" s="1943">
        <v>39142</v>
      </c>
      <c r="D194" s="1593">
        <v>7.01</v>
      </c>
      <c r="F194" s="7" t="s">
        <v>554</v>
      </c>
      <c r="G194" s="71">
        <v>6</v>
      </c>
      <c r="H194" s="70">
        <v>39173</v>
      </c>
      <c r="I194" s="67">
        <v>0.88</v>
      </c>
      <c r="J194"/>
      <c r="L194" s="2499">
        <v>20</v>
      </c>
      <c r="M194" s="84" t="s">
        <v>558</v>
      </c>
      <c r="N194" s="30">
        <f>COUNTIFS($I$775:$I$802,"&gt;=5,0")</f>
        <v>17</v>
      </c>
      <c r="O194" s="30">
        <f>COUNTIFS($I$803:$I$830,"&gt;=5,0")</f>
        <v>11</v>
      </c>
      <c r="P194" s="30">
        <f>COUNTIFS($I$831:$I$857,"&gt;=5,0")</f>
        <v>12</v>
      </c>
      <c r="Q194" s="82"/>
      <c r="R194" s="82"/>
    </row>
    <row r="195" spans="1:18" ht="30" customHeight="1" x14ac:dyDescent="0.25">
      <c r="A195" s="2502"/>
      <c r="B195" s="1593">
        <v>20</v>
      </c>
      <c r="C195" s="1943">
        <v>39326</v>
      </c>
      <c r="D195" s="1593">
        <v>7.89</v>
      </c>
      <c r="F195" s="7" t="s">
        <v>554</v>
      </c>
      <c r="G195" s="71">
        <v>6</v>
      </c>
      <c r="H195" s="70">
        <v>39173</v>
      </c>
      <c r="I195" s="67">
        <v>11.2</v>
      </c>
      <c r="J195"/>
      <c r="L195" s="2500"/>
      <c r="M195" s="83" t="s">
        <v>557</v>
      </c>
      <c r="N195" s="30">
        <f>COUNTIFS($I$775:$I$802,"&lt;5,0")</f>
        <v>11</v>
      </c>
      <c r="O195" s="30">
        <f>COUNTIFS($I$803:$I$830,"&lt;5,0")</f>
        <v>17</v>
      </c>
      <c r="P195" s="30">
        <f>COUNTIFS($I$831:$I$857,"&lt;5,0")</f>
        <v>15</v>
      </c>
      <c r="Q195" s="82"/>
      <c r="R195" s="82"/>
    </row>
    <row r="196" spans="1:18" x14ac:dyDescent="0.25">
      <c r="A196" s="2502"/>
      <c r="B196" s="1593">
        <v>20</v>
      </c>
      <c r="C196" s="1943">
        <v>39508</v>
      </c>
      <c r="D196" s="1593">
        <v>6.88</v>
      </c>
      <c r="F196" s="7" t="s">
        <v>554</v>
      </c>
      <c r="G196" s="71">
        <v>6</v>
      </c>
      <c r="H196" s="70">
        <v>39173</v>
      </c>
      <c r="I196" s="67">
        <v>1.23</v>
      </c>
      <c r="J196"/>
    </row>
    <row r="197" spans="1:18" x14ac:dyDescent="0.25">
      <c r="A197" s="2502"/>
      <c r="B197" s="1593">
        <v>20</v>
      </c>
      <c r="C197" s="1943">
        <v>39692</v>
      </c>
      <c r="D197" s="1593">
        <v>6.67</v>
      </c>
      <c r="F197" s="7" t="s">
        <v>554</v>
      </c>
      <c r="G197" s="71">
        <v>6</v>
      </c>
      <c r="H197" s="70">
        <v>39173</v>
      </c>
      <c r="I197" s="67">
        <v>0.63</v>
      </c>
      <c r="J197"/>
    </row>
    <row r="198" spans="1:18" x14ac:dyDescent="0.25">
      <c r="A198" s="2502"/>
      <c r="B198" s="1593">
        <v>20</v>
      </c>
      <c r="C198" s="1943">
        <v>39873</v>
      </c>
      <c r="D198" s="1593">
        <v>6.74</v>
      </c>
      <c r="F198" s="7" t="s">
        <v>554</v>
      </c>
      <c r="G198" s="71">
        <v>6</v>
      </c>
      <c r="H198" s="70">
        <v>39173</v>
      </c>
      <c r="I198" s="67">
        <v>0.6</v>
      </c>
      <c r="J198"/>
    </row>
    <row r="199" spans="1:18" x14ac:dyDescent="0.25">
      <c r="A199" s="2502"/>
      <c r="B199" s="1593">
        <v>20</v>
      </c>
      <c r="C199" s="1943">
        <v>40057</v>
      </c>
      <c r="D199" s="1593">
        <v>7.46</v>
      </c>
      <c r="F199" s="7" t="s">
        <v>554</v>
      </c>
      <c r="G199" s="71">
        <v>6</v>
      </c>
      <c r="H199" s="70">
        <v>39173</v>
      </c>
      <c r="I199" s="67">
        <v>0.69</v>
      </c>
      <c r="J199"/>
    </row>
    <row r="200" spans="1:18" x14ac:dyDescent="0.25">
      <c r="A200" s="2502"/>
      <c r="B200" s="1593"/>
      <c r="C200" s="1593"/>
      <c r="D200" s="1593"/>
      <c r="F200" s="7" t="s">
        <v>548</v>
      </c>
      <c r="G200" s="81">
        <v>6</v>
      </c>
      <c r="H200" s="80">
        <v>39173</v>
      </c>
      <c r="I200" s="67">
        <v>0.2</v>
      </c>
      <c r="J200"/>
    </row>
    <row r="201" spans="1:18" x14ac:dyDescent="0.25">
      <c r="A201" s="2502"/>
      <c r="B201" s="1593">
        <v>20</v>
      </c>
      <c r="C201" s="1943">
        <v>39142</v>
      </c>
      <c r="D201" s="1593">
        <v>5.03</v>
      </c>
      <c r="F201" s="7" t="s">
        <v>548</v>
      </c>
      <c r="G201" s="81">
        <v>6</v>
      </c>
      <c r="H201" s="80">
        <v>39173</v>
      </c>
      <c r="I201" s="67">
        <v>0.2</v>
      </c>
      <c r="J201"/>
    </row>
    <row r="202" spans="1:18" x14ac:dyDescent="0.25">
      <c r="A202" s="2502"/>
      <c r="B202" s="1593">
        <v>20</v>
      </c>
      <c r="C202" s="1943">
        <v>39326</v>
      </c>
      <c r="D202" s="1593">
        <v>0.3</v>
      </c>
      <c r="F202" s="7" t="s">
        <v>548</v>
      </c>
      <c r="G202" s="81">
        <v>6</v>
      </c>
      <c r="H202" s="80">
        <v>39173</v>
      </c>
      <c r="I202" s="67">
        <v>0.2</v>
      </c>
      <c r="J202"/>
    </row>
    <row r="203" spans="1:18" x14ac:dyDescent="0.25">
      <c r="A203" s="2502"/>
      <c r="B203" s="1593">
        <v>20</v>
      </c>
      <c r="C203" s="1943">
        <v>39508</v>
      </c>
      <c r="D203" s="1593">
        <v>8.93</v>
      </c>
      <c r="F203" s="7" t="s">
        <v>548</v>
      </c>
      <c r="G203" s="81">
        <v>6</v>
      </c>
      <c r="H203" s="80">
        <v>39173</v>
      </c>
      <c r="I203" s="67">
        <v>0.2</v>
      </c>
      <c r="J203"/>
    </row>
    <row r="204" spans="1:18" x14ac:dyDescent="0.25">
      <c r="A204" s="2502"/>
      <c r="B204" s="1593">
        <v>20</v>
      </c>
      <c r="C204" s="1943">
        <v>39692</v>
      </c>
      <c r="D204" s="1593">
        <v>0.24</v>
      </c>
      <c r="F204" s="7" t="s">
        <v>554</v>
      </c>
      <c r="G204" s="71">
        <v>6</v>
      </c>
      <c r="H204" s="70">
        <v>39387</v>
      </c>
      <c r="I204" s="67">
        <v>0.2</v>
      </c>
      <c r="J204"/>
    </row>
    <row r="205" spans="1:18" x14ac:dyDescent="0.25">
      <c r="A205" s="2502"/>
      <c r="B205" s="1593">
        <v>20</v>
      </c>
      <c r="C205" s="1943">
        <v>40057</v>
      </c>
      <c r="D205" s="1593">
        <v>0.15</v>
      </c>
      <c r="F205" s="7" t="s">
        <v>554</v>
      </c>
      <c r="G205" s="71">
        <v>6</v>
      </c>
      <c r="H205" s="70">
        <v>39387</v>
      </c>
      <c r="I205" s="67">
        <v>0.2</v>
      </c>
      <c r="J205"/>
    </row>
    <row r="206" spans="1:18" x14ac:dyDescent="0.25">
      <c r="A206" s="2502"/>
      <c r="B206" s="1593">
        <v>20</v>
      </c>
      <c r="C206" s="1943">
        <v>39142</v>
      </c>
      <c r="D206" s="1593">
        <v>8.68</v>
      </c>
      <c r="F206" s="7" t="s">
        <v>554</v>
      </c>
      <c r="G206" s="71">
        <v>6</v>
      </c>
      <c r="H206" s="70">
        <v>39387</v>
      </c>
      <c r="I206" s="67">
        <v>8.32</v>
      </c>
      <c r="J206"/>
    </row>
    <row r="207" spans="1:18" x14ac:dyDescent="0.25">
      <c r="A207" s="2502"/>
      <c r="B207" s="1593">
        <v>20</v>
      </c>
      <c r="C207" s="1943">
        <v>39326</v>
      </c>
      <c r="D207" s="1593">
        <v>5.32</v>
      </c>
      <c r="F207" s="7" t="s">
        <v>554</v>
      </c>
      <c r="G207" s="71">
        <v>6</v>
      </c>
      <c r="H207" s="70">
        <v>39387</v>
      </c>
      <c r="I207" s="67">
        <v>0.2</v>
      </c>
      <c r="J207"/>
    </row>
    <row r="208" spans="1:18" x14ac:dyDescent="0.25">
      <c r="A208" s="2502"/>
      <c r="B208" s="1593">
        <v>20</v>
      </c>
      <c r="C208" s="1943">
        <v>39508</v>
      </c>
      <c r="D208" s="1593">
        <v>4.8899999999999997</v>
      </c>
      <c r="F208" s="7" t="s">
        <v>554</v>
      </c>
      <c r="G208" s="71">
        <v>6</v>
      </c>
      <c r="H208" s="70">
        <v>39387</v>
      </c>
      <c r="I208" s="67">
        <v>0.25</v>
      </c>
      <c r="J208"/>
      <c r="L208" s="86" t="s">
        <v>356</v>
      </c>
      <c r="N208" s="84">
        <v>2007</v>
      </c>
      <c r="O208" s="84">
        <v>2008</v>
      </c>
      <c r="P208" s="84">
        <v>2009</v>
      </c>
      <c r="Q208" s="85">
        <v>2010</v>
      </c>
      <c r="R208" s="85">
        <v>2011</v>
      </c>
    </row>
    <row r="209" spans="1:18" ht="30" customHeight="1" x14ac:dyDescent="0.25">
      <c r="A209" s="2502"/>
      <c r="B209" s="1593">
        <v>20</v>
      </c>
      <c r="C209" s="1943">
        <v>39692</v>
      </c>
      <c r="D209" s="1593">
        <v>4.8499999999999996</v>
      </c>
      <c r="F209" s="7" t="s">
        <v>554</v>
      </c>
      <c r="G209" s="71">
        <v>6</v>
      </c>
      <c r="H209" s="70">
        <v>39387</v>
      </c>
      <c r="I209" s="67">
        <v>0.72</v>
      </c>
      <c r="J209"/>
      <c r="L209" s="2499">
        <v>21</v>
      </c>
      <c r="M209" s="84" t="s">
        <v>558</v>
      </c>
      <c r="N209" s="30">
        <f>COUNTIFS($I$858:$I$883,"&gt;=5,0")</f>
        <v>8</v>
      </c>
      <c r="O209" s="30">
        <f>COUNTIFS($I$884:$I$909,"&gt;=5,0")</f>
        <v>3</v>
      </c>
      <c r="P209" s="30">
        <f>COUNTIFS($I$910:$I$935,"&gt;=5,0")</f>
        <v>5</v>
      </c>
      <c r="Q209" s="82"/>
      <c r="R209" s="82"/>
    </row>
    <row r="210" spans="1:18" ht="30" customHeight="1" x14ac:dyDescent="0.25">
      <c r="A210" s="2502"/>
      <c r="B210" s="1593">
        <v>20</v>
      </c>
      <c r="C210" s="1943">
        <v>39873</v>
      </c>
      <c r="D210" s="1593">
        <v>4.42</v>
      </c>
      <c r="F210" s="7" t="s">
        <v>554</v>
      </c>
      <c r="G210" s="71">
        <v>6</v>
      </c>
      <c r="H210" s="70">
        <v>39387</v>
      </c>
      <c r="I210" s="67">
        <v>0.2</v>
      </c>
      <c r="J210"/>
      <c r="L210" s="2500"/>
      <c r="M210" s="83" t="s">
        <v>557</v>
      </c>
      <c r="N210" s="30">
        <f>COUNTIFS($I$858:$I$883,"&lt;5,0")</f>
        <v>18</v>
      </c>
      <c r="O210" s="30">
        <f>COUNTIFS($I$884:$I$909,"&lt;5,0")</f>
        <v>23</v>
      </c>
      <c r="P210" s="30">
        <f>COUNTIFS($I$910:$I$935,"&lt;5,0")</f>
        <v>21</v>
      </c>
      <c r="Q210" s="82"/>
      <c r="R210" s="82"/>
    </row>
    <row r="211" spans="1:18" x14ac:dyDescent="0.25">
      <c r="A211" s="2502"/>
      <c r="B211" s="1593">
        <v>20</v>
      </c>
      <c r="C211" s="1943">
        <v>40057</v>
      </c>
      <c r="D211" s="1593">
        <v>5.14</v>
      </c>
      <c r="F211" s="7" t="s">
        <v>554</v>
      </c>
      <c r="G211" s="71">
        <v>6</v>
      </c>
      <c r="H211" s="70">
        <v>39387</v>
      </c>
      <c r="I211" s="67">
        <v>0.86</v>
      </c>
      <c r="J211"/>
    </row>
    <row r="212" spans="1:18" x14ac:dyDescent="0.25">
      <c r="A212" s="2502"/>
      <c r="B212" s="1593">
        <v>20</v>
      </c>
      <c r="C212" s="1943">
        <v>39142</v>
      </c>
      <c r="D212" s="1593">
        <v>5.63</v>
      </c>
      <c r="F212" s="7" t="s">
        <v>554</v>
      </c>
      <c r="G212" s="71">
        <v>6</v>
      </c>
      <c r="H212" s="70">
        <v>39387</v>
      </c>
      <c r="I212" s="67">
        <v>10.3</v>
      </c>
      <c r="J212"/>
    </row>
    <row r="213" spans="1:18" x14ac:dyDescent="0.25">
      <c r="A213" s="2502"/>
      <c r="B213" s="1593">
        <v>20</v>
      </c>
      <c r="C213" s="1943">
        <v>39326</v>
      </c>
      <c r="D213" s="1593">
        <v>6.41</v>
      </c>
      <c r="F213" s="7" t="s">
        <v>554</v>
      </c>
      <c r="G213" s="71">
        <v>6</v>
      </c>
      <c r="H213" s="70">
        <v>39387</v>
      </c>
      <c r="I213" s="67">
        <v>1.1000000000000001</v>
      </c>
      <c r="J213"/>
    </row>
    <row r="214" spans="1:18" x14ac:dyDescent="0.25">
      <c r="A214" s="2502"/>
      <c r="B214" s="1593">
        <v>20</v>
      </c>
      <c r="C214" s="1943">
        <v>39508</v>
      </c>
      <c r="D214" s="1593">
        <v>5.73</v>
      </c>
      <c r="F214" s="7" t="s">
        <v>554</v>
      </c>
      <c r="G214" s="71">
        <v>6</v>
      </c>
      <c r="H214" s="70">
        <v>39387</v>
      </c>
      <c r="I214" s="67">
        <v>0.56999999999999995</v>
      </c>
      <c r="J214"/>
    </row>
    <row r="215" spans="1:18" x14ac:dyDescent="0.25">
      <c r="A215" s="2502"/>
      <c r="B215" s="1593">
        <v>20</v>
      </c>
      <c r="C215" s="1943">
        <v>39692</v>
      </c>
      <c r="D215" s="1593">
        <v>5.45</v>
      </c>
      <c r="F215" s="7" t="s">
        <v>554</v>
      </c>
      <c r="G215" s="71">
        <v>6</v>
      </c>
      <c r="H215" s="70">
        <v>39387</v>
      </c>
      <c r="I215" s="67">
        <v>0.6</v>
      </c>
      <c r="J215"/>
    </row>
    <row r="216" spans="1:18" x14ac:dyDescent="0.25">
      <c r="A216" s="2502"/>
      <c r="B216" s="1593">
        <v>20</v>
      </c>
      <c r="C216" s="1943">
        <v>39873</v>
      </c>
      <c r="D216" s="1593">
        <v>7.12</v>
      </c>
      <c r="F216" s="7" t="s">
        <v>554</v>
      </c>
      <c r="G216" s="71">
        <v>6</v>
      </c>
      <c r="H216" s="70">
        <v>39387</v>
      </c>
      <c r="I216" s="67">
        <v>4.42</v>
      </c>
      <c r="J216"/>
    </row>
    <row r="217" spans="1:18" x14ac:dyDescent="0.25">
      <c r="A217" s="2502"/>
      <c r="B217" s="1593">
        <v>20</v>
      </c>
      <c r="C217" s="1943">
        <v>40057</v>
      </c>
      <c r="D217" s="1593">
        <v>7.21</v>
      </c>
      <c r="F217" s="7" t="s">
        <v>554</v>
      </c>
      <c r="G217" s="71">
        <v>6</v>
      </c>
      <c r="H217" s="70">
        <v>39387</v>
      </c>
      <c r="I217" s="67">
        <v>0.89</v>
      </c>
      <c r="J217"/>
    </row>
    <row r="218" spans="1:18" x14ac:dyDescent="0.25">
      <c r="A218" s="2502"/>
      <c r="B218" s="1593">
        <v>20</v>
      </c>
      <c r="C218" s="1943">
        <v>39142</v>
      </c>
      <c r="D218" s="1593">
        <v>5.47</v>
      </c>
      <c r="F218" s="7" t="s">
        <v>548</v>
      </c>
      <c r="G218" s="81">
        <v>6</v>
      </c>
      <c r="H218" s="80">
        <v>39387</v>
      </c>
      <c r="I218" s="67">
        <v>0.2</v>
      </c>
      <c r="J218"/>
    </row>
    <row r="219" spans="1:18" x14ac:dyDescent="0.25">
      <c r="A219" s="2502"/>
      <c r="B219" s="1593">
        <v>20</v>
      </c>
      <c r="C219" s="1943">
        <v>39326</v>
      </c>
      <c r="D219" s="1593">
        <v>2.67</v>
      </c>
      <c r="F219" s="7" t="s">
        <v>548</v>
      </c>
      <c r="G219" s="81">
        <v>6</v>
      </c>
      <c r="H219" s="80">
        <v>39387</v>
      </c>
      <c r="I219" s="67">
        <v>0.2</v>
      </c>
      <c r="J219"/>
    </row>
    <row r="220" spans="1:18" x14ac:dyDescent="0.25">
      <c r="A220" s="2502"/>
      <c r="B220" s="1593">
        <v>20</v>
      </c>
      <c r="C220" s="1943">
        <v>39508</v>
      </c>
      <c r="D220" s="1593">
        <v>6.03</v>
      </c>
      <c r="F220" s="7" t="s">
        <v>548</v>
      </c>
      <c r="G220" s="81">
        <v>6</v>
      </c>
      <c r="H220" s="80">
        <v>39387</v>
      </c>
      <c r="I220" s="67">
        <v>0.2</v>
      </c>
      <c r="J220"/>
    </row>
    <row r="221" spans="1:18" x14ac:dyDescent="0.25">
      <c r="A221" s="2502"/>
      <c r="B221" s="1593">
        <v>20</v>
      </c>
      <c r="C221" s="1943">
        <v>39692</v>
      </c>
      <c r="D221" s="1593">
        <v>2.93</v>
      </c>
      <c r="F221" s="7" t="s">
        <v>548</v>
      </c>
      <c r="G221" s="81">
        <v>6</v>
      </c>
      <c r="H221" s="80">
        <v>39387</v>
      </c>
      <c r="I221" s="67">
        <v>0.2</v>
      </c>
      <c r="J221"/>
    </row>
    <row r="222" spans="1:18" x14ac:dyDescent="0.25">
      <c r="A222" s="2502"/>
      <c r="B222" s="1593">
        <v>20</v>
      </c>
      <c r="C222" s="1943">
        <v>39873</v>
      </c>
      <c r="D222" s="1593">
        <v>2.82</v>
      </c>
      <c r="F222" s="7" t="s">
        <v>554</v>
      </c>
      <c r="G222" s="71">
        <v>6</v>
      </c>
      <c r="H222" s="70">
        <v>39539</v>
      </c>
      <c r="I222" s="67">
        <v>0.26</v>
      </c>
      <c r="J222"/>
    </row>
    <row r="223" spans="1:18" x14ac:dyDescent="0.25">
      <c r="A223" s="2502"/>
      <c r="B223" s="1593">
        <v>20</v>
      </c>
      <c r="C223" s="1943">
        <v>40057</v>
      </c>
      <c r="D223" s="1593">
        <v>4.38</v>
      </c>
      <c r="F223" s="7" t="s">
        <v>554</v>
      </c>
      <c r="G223" s="71">
        <v>6</v>
      </c>
      <c r="H223" s="70">
        <v>39539</v>
      </c>
      <c r="I223" s="67">
        <v>0.2</v>
      </c>
      <c r="J223"/>
      <c r="L223" s="86" t="s">
        <v>356</v>
      </c>
      <c r="N223" s="84">
        <v>2007</v>
      </c>
      <c r="O223" s="84">
        <v>2008</v>
      </c>
      <c r="P223" s="84">
        <v>2009</v>
      </c>
      <c r="Q223" s="85">
        <v>2010</v>
      </c>
      <c r="R223" s="85">
        <v>2011</v>
      </c>
    </row>
    <row r="224" spans="1:18" ht="30" customHeight="1" x14ac:dyDescent="0.25">
      <c r="A224" s="2502"/>
      <c r="B224" s="1593">
        <v>20</v>
      </c>
      <c r="C224" s="1943">
        <v>39142</v>
      </c>
      <c r="D224" s="1593">
        <v>5.95</v>
      </c>
      <c r="F224" s="7" t="s">
        <v>554</v>
      </c>
      <c r="G224" s="71">
        <v>6</v>
      </c>
      <c r="H224" s="70">
        <v>39539</v>
      </c>
      <c r="I224" s="67">
        <v>0.27</v>
      </c>
      <c r="J224"/>
      <c r="L224" s="2499">
        <v>22</v>
      </c>
      <c r="M224" s="84" t="s">
        <v>558</v>
      </c>
      <c r="N224" s="30">
        <f>COUNTIFS($I$936:$I$945,"&gt;=5,0")</f>
        <v>0</v>
      </c>
      <c r="O224" s="30">
        <f>COUNTIFS($I$946:$I$955,"&gt;=5,0")</f>
        <v>0</v>
      </c>
      <c r="P224" s="30">
        <f>COUNTIFS($I$956:$I$965,"&gt;=5,0")</f>
        <v>0</v>
      </c>
      <c r="Q224" s="82"/>
      <c r="R224" s="82"/>
    </row>
    <row r="225" spans="1:18" ht="30" customHeight="1" x14ac:dyDescent="0.25">
      <c r="A225" s="2502"/>
      <c r="B225" s="1593">
        <v>20</v>
      </c>
      <c r="C225" s="1943">
        <v>39326</v>
      </c>
      <c r="D225" s="1593">
        <v>9.5399999999999991</v>
      </c>
      <c r="F225" s="7" t="s">
        <v>554</v>
      </c>
      <c r="G225" s="71">
        <v>6</v>
      </c>
      <c r="H225" s="70">
        <v>39539</v>
      </c>
      <c r="I225" s="67">
        <v>0.91</v>
      </c>
      <c r="J225"/>
      <c r="L225" s="2500"/>
      <c r="M225" s="83" t="s">
        <v>557</v>
      </c>
      <c r="N225" s="30">
        <f>COUNTIFS($I$936:$I$945,"&lt;5,0")</f>
        <v>10</v>
      </c>
      <c r="O225" s="30">
        <f>COUNTIFS($I$946:$I$955,"&lt;5,0")</f>
        <v>10</v>
      </c>
      <c r="P225" s="30">
        <f>COUNTIFS($I$956:$I$965,"&lt;5,0")</f>
        <v>10</v>
      </c>
      <c r="Q225" s="82"/>
      <c r="R225" s="82"/>
    </row>
    <row r="226" spans="1:18" x14ac:dyDescent="0.25">
      <c r="A226" s="2502"/>
      <c r="B226" s="1593">
        <v>20</v>
      </c>
      <c r="C226" s="1943">
        <v>39508</v>
      </c>
      <c r="D226" s="1593">
        <v>8.7200000000000006</v>
      </c>
      <c r="F226" s="7" t="s">
        <v>554</v>
      </c>
      <c r="G226" s="71">
        <v>6</v>
      </c>
      <c r="H226" s="70">
        <v>39539</v>
      </c>
      <c r="I226" s="67">
        <v>0.87</v>
      </c>
      <c r="J226"/>
    </row>
    <row r="227" spans="1:18" x14ac:dyDescent="0.25">
      <c r="A227" s="2502"/>
      <c r="B227" s="1593">
        <v>20</v>
      </c>
      <c r="C227" s="1943">
        <v>39692</v>
      </c>
      <c r="D227" s="1593">
        <v>9.49</v>
      </c>
      <c r="F227" s="7" t="s">
        <v>554</v>
      </c>
      <c r="G227" s="71">
        <v>6</v>
      </c>
      <c r="H227" s="70">
        <v>39539</v>
      </c>
      <c r="I227" s="67" t="s">
        <v>556</v>
      </c>
      <c r="J227"/>
    </row>
    <row r="228" spans="1:18" x14ac:dyDescent="0.25">
      <c r="A228" s="2502"/>
      <c r="B228" s="1593">
        <v>20</v>
      </c>
      <c r="C228" s="1943">
        <v>39873</v>
      </c>
      <c r="D228" s="1593">
        <v>8.5299999999999994</v>
      </c>
      <c r="F228" s="7" t="s">
        <v>554</v>
      </c>
      <c r="G228" s="71">
        <v>6</v>
      </c>
      <c r="H228" s="70">
        <v>39539</v>
      </c>
      <c r="I228" s="67">
        <v>4.28</v>
      </c>
      <c r="J228"/>
    </row>
    <row r="229" spans="1:18" x14ac:dyDescent="0.25">
      <c r="A229" s="2502"/>
      <c r="B229" s="1593">
        <v>20</v>
      </c>
      <c r="C229" s="1943">
        <v>40057</v>
      </c>
      <c r="D229" s="1593">
        <v>10.4</v>
      </c>
      <c r="F229" s="7" t="s">
        <v>554</v>
      </c>
      <c r="G229" s="71">
        <v>6</v>
      </c>
      <c r="H229" s="70">
        <v>39539</v>
      </c>
      <c r="I229" s="67">
        <v>1.02</v>
      </c>
      <c r="J229"/>
    </row>
    <row r="230" spans="1:18" x14ac:dyDescent="0.25">
      <c r="A230" s="2502"/>
      <c r="B230" s="1593">
        <v>20</v>
      </c>
      <c r="C230" s="1943">
        <v>39142</v>
      </c>
      <c r="D230" s="1593">
        <v>2.41</v>
      </c>
      <c r="F230" s="7" t="s">
        <v>554</v>
      </c>
      <c r="G230" s="71">
        <v>6</v>
      </c>
      <c r="H230" s="70">
        <v>39539</v>
      </c>
      <c r="I230" s="67">
        <v>2.16</v>
      </c>
      <c r="J230"/>
    </row>
    <row r="231" spans="1:18" x14ac:dyDescent="0.25">
      <c r="A231" s="2502"/>
      <c r="B231" s="1593">
        <v>20</v>
      </c>
      <c r="C231" s="1943">
        <v>39326</v>
      </c>
      <c r="D231" s="1593">
        <v>3.51</v>
      </c>
      <c r="F231" s="7" t="s">
        <v>548</v>
      </c>
      <c r="G231" s="81">
        <v>6</v>
      </c>
      <c r="H231" s="80">
        <v>39539</v>
      </c>
      <c r="I231" s="67">
        <v>0.2</v>
      </c>
      <c r="J231"/>
    </row>
    <row r="232" spans="1:18" x14ac:dyDescent="0.25">
      <c r="A232" s="2502"/>
      <c r="B232" s="1593">
        <v>20</v>
      </c>
      <c r="C232" s="1943">
        <v>39508</v>
      </c>
      <c r="D232" s="1593">
        <v>2.4700000000000002</v>
      </c>
      <c r="F232" s="7" t="s">
        <v>548</v>
      </c>
      <c r="G232" s="81">
        <v>6</v>
      </c>
      <c r="H232" s="80">
        <v>39539</v>
      </c>
      <c r="I232" s="67">
        <v>0.2</v>
      </c>
      <c r="J232"/>
    </row>
    <row r="233" spans="1:18" x14ac:dyDescent="0.25">
      <c r="A233" s="2502"/>
      <c r="B233" s="1593">
        <v>20</v>
      </c>
      <c r="C233" s="1943">
        <v>39692</v>
      </c>
      <c r="D233" s="1593">
        <v>0.1</v>
      </c>
      <c r="F233" s="7" t="s">
        <v>548</v>
      </c>
      <c r="G233" s="81">
        <v>6</v>
      </c>
      <c r="H233" s="80">
        <v>39539</v>
      </c>
      <c r="I233" s="67">
        <v>0.2</v>
      </c>
      <c r="J233"/>
    </row>
    <row r="234" spans="1:18" x14ac:dyDescent="0.25">
      <c r="A234" s="2502"/>
      <c r="B234" s="1593">
        <v>20</v>
      </c>
      <c r="C234" s="1943">
        <v>39873</v>
      </c>
      <c r="D234" s="1593">
        <v>2.34</v>
      </c>
      <c r="F234" s="7" t="s">
        <v>554</v>
      </c>
      <c r="G234" s="71">
        <v>6</v>
      </c>
      <c r="H234" s="70">
        <v>39600</v>
      </c>
      <c r="I234" s="67" t="s">
        <v>556</v>
      </c>
      <c r="J234"/>
    </row>
    <row r="235" spans="1:18" x14ac:dyDescent="0.25">
      <c r="A235" s="2502"/>
      <c r="B235" s="1593">
        <v>20</v>
      </c>
      <c r="C235" s="1943">
        <v>40057</v>
      </c>
      <c r="D235" s="1593">
        <v>3.3</v>
      </c>
      <c r="F235" s="7" t="s">
        <v>554</v>
      </c>
      <c r="G235" s="71">
        <v>6</v>
      </c>
      <c r="H235" s="70">
        <v>39600</v>
      </c>
      <c r="I235" s="67">
        <v>0.2</v>
      </c>
      <c r="J235"/>
    </row>
    <row r="236" spans="1:18" x14ac:dyDescent="0.25">
      <c r="A236" s="2502"/>
      <c r="B236" s="1593">
        <v>20</v>
      </c>
      <c r="C236" s="1943">
        <v>39142</v>
      </c>
      <c r="D236" s="1593">
        <v>5.0999999999999996</v>
      </c>
      <c r="F236" s="7" t="s">
        <v>554</v>
      </c>
      <c r="G236" s="71">
        <v>6</v>
      </c>
      <c r="H236" s="70">
        <v>39600</v>
      </c>
      <c r="I236" s="67" t="s">
        <v>556</v>
      </c>
      <c r="J236"/>
    </row>
    <row r="237" spans="1:18" x14ac:dyDescent="0.25">
      <c r="A237" s="2502"/>
      <c r="B237" s="1593">
        <v>20</v>
      </c>
      <c r="C237" s="1943">
        <v>39326</v>
      </c>
      <c r="D237" s="1593">
        <v>4.72</v>
      </c>
      <c r="F237" s="7" t="s">
        <v>554</v>
      </c>
      <c r="G237" s="71">
        <v>6</v>
      </c>
      <c r="H237" s="70">
        <v>39722</v>
      </c>
      <c r="I237" s="67">
        <v>0.2</v>
      </c>
      <c r="J237"/>
    </row>
    <row r="238" spans="1:18" x14ac:dyDescent="0.25">
      <c r="A238" s="2502"/>
      <c r="B238" s="1593">
        <v>20</v>
      </c>
      <c r="C238" s="1943">
        <v>39508</v>
      </c>
      <c r="D238" s="1593">
        <v>4.26</v>
      </c>
      <c r="F238" s="7" t="s">
        <v>554</v>
      </c>
      <c r="G238" s="71">
        <v>6</v>
      </c>
      <c r="H238" s="70">
        <v>39722</v>
      </c>
      <c r="I238" s="67">
        <v>0.2</v>
      </c>
      <c r="J238"/>
    </row>
    <row r="239" spans="1:18" x14ac:dyDescent="0.25">
      <c r="A239" s="2502"/>
      <c r="B239" s="1593">
        <v>20</v>
      </c>
      <c r="C239" s="1943">
        <v>39692</v>
      </c>
      <c r="D239" s="1593">
        <v>4.5199999999999996</v>
      </c>
      <c r="F239" s="7" t="s">
        <v>554</v>
      </c>
      <c r="G239" s="71">
        <v>6</v>
      </c>
      <c r="H239" s="70">
        <v>39722</v>
      </c>
      <c r="I239" s="67">
        <v>0.2</v>
      </c>
      <c r="J239"/>
    </row>
    <row r="240" spans="1:18" x14ac:dyDescent="0.25">
      <c r="A240" s="2502"/>
      <c r="B240" s="1593">
        <v>20</v>
      </c>
      <c r="C240" s="1943">
        <v>39873</v>
      </c>
      <c r="D240" s="1593">
        <v>4.1900000000000004</v>
      </c>
      <c r="F240" s="7" t="s">
        <v>554</v>
      </c>
      <c r="G240" s="71">
        <v>6</v>
      </c>
      <c r="H240" s="70">
        <v>39722</v>
      </c>
      <c r="I240" s="67">
        <v>0.25</v>
      </c>
      <c r="J240"/>
    </row>
    <row r="241" spans="1:10" x14ac:dyDescent="0.25">
      <c r="A241" s="2502"/>
      <c r="B241" s="1593">
        <v>20</v>
      </c>
      <c r="C241" s="1943">
        <v>40057</v>
      </c>
      <c r="D241" s="1593">
        <v>4.78</v>
      </c>
      <c r="F241" s="7" t="s">
        <v>554</v>
      </c>
      <c r="G241" s="71">
        <v>6</v>
      </c>
      <c r="H241" s="70">
        <v>39722</v>
      </c>
      <c r="I241" s="67">
        <v>0.81</v>
      </c>
      <c r="J241"/>
    </row>
    <row r="242" spans="1:10" x14ac:dyDescent="0.25">
      <c r="A242" s="2502"/>
      <c r="B242" s="1593">
        <v>20</v>
      </c>
      <c r="C242" s="1943">
        <v>39142</v>
      </c>
      <c r="D242" s="1593">
        <v>8.3699999999999992</v>
      </c>
      <c r="F242" s="7" t="s">
        <v>554</v>
      </c>
      <c r="G242" s="71">
        <v>6</v>
      </c>
      <c r="H242" s="70">
        <v>39722</v>
      </c>
      <c r="I242" s="67">
        <v>0.2</v>
      </c>
      <c r="J242"/>
    </row>
    <row r="243" spans="1:10" x14ac:dyDescent="0.25">
      <c r="A243" s="2502"/>
      <c r="B243" s="1593">
        <v>20</v>
      </c>
      <c r="C243" s="1943">
        <v>39326</v>
      </c>
      <c r="D243" s="1593">
        <v>7.89</v>
      </c>
      <c r="F243" s="7" t="s">
        <v>554</v>
      </c>
      <c r="G243" s="71">
        <v>6</v>
      </c>
      <c r="H243" s="70">
        <v>39722</v>
      </c>
      <c r="I243" s="67">
        <v>0.84</v>
      </c>
      <c r="J243"/>
    </row>
    <row r="244" spans="1:10" x14ac:dyDescent="0.25">
      <c r="A244" s="2502"/>
      <c r="B244" s="1593">
        <v>20</v>
      </c>
      <c r="C244" s="1943">
        <v>39508</v>
      </c>
      <c r="D244" s="1593">
        <v>8.25</v>
      </c>
      <c r="F244" s="7" t="s">
        <v>554</v>
      </c>
      <c r="G244" s="71">
        <v>6</v>
      </c>
      <c r="H244" s="70">
        <v>39722</v>
      </c>
      <c r="I244" s="67">
        <v>10.199999999999999</v>
      </c>
      <c r="J244"/>
    </row>
    <row r="245" spans="1:10" x14ac:dyDescent="0.25">
      <c r="A245" s="2502"/>
      <c r="B245" s="1593">
        <v>20</v>
      </c>
      <c r="C245" s="1943">
        <v>39692</v>
      </c>
      <c r="D245" s="1593">
        <v>7.24</v>
      </c>
      <c r="F245" s="7" t="s">
        <v>554</v>
      </c>
      <c r="G245" s="71">
        <v>6</v>
      </c>
      <c r="H245" s="70">
        <v>39722</v>
      </c>
      <c r="I245" s="67">
        <v>1.23</v>
      </c>
      <c r="J245"/>
    </row>
    <row r="246" spans="1:10" x14ac:dyDescent="0.25">
      <c r="A246" s="2502"/>
      <c r="B246" s="1593">
        <v>20</v>
      </c>
      <c r="C246" s="1943">
        <v>39873</v>
      </c>
      <c r="D246" s="1593">
        <v>6.72</v>
      </c>
      <c r="F246" s="7" t="s">
        <v>554</v>
      </c>
      <c r="G246" s="71">
        <v>6</v>
      </c>
      <c r="H246" s="70">
        <v>39722</v>
      </c>
      <c r="I246" s="67">
        <v>0.55000000000000004</v>
      </c>
      <c r="J246"/>
    </row>
    <row r="247" spans="1:10" x14ac:dyDescent="0.25">
      <c r="A247" s="2502"/>
      <c r="B247" s="1593">
        <v>20</v>
      </c>
      <c r="C247" s="1943">
        <v>40057</v>
      </c>
      <c r="D247" s="1593">
        <v>7.79</v>
      </c>
      <c r="F247" s="7" t="s">
        <v>554</v>
      </c>
      <c r="G247" s="71">
        <v>6</v>
      </c>
      <c r="H247" s="70">
        <v>39722</v>
      </c>
      <c r="I247" s="67">
        <v>0.65</v>
      </c>
      <c r="J247"/>
    </row>
    <row r="248" spans="1:10" x14ac:dyDescent="0.25">
      <c r="A248" s="2502"/>
      <c r="B248" s="1593"/>
      <c r="C248" s="1593"/>
      <c r="D248" s="1593"/>
      <c r="F248" s="7" t="s">
        <v>554</v>
      </c>
      <c r="G248" s="71">
        <v>6</v>
      </c>
      <c r="H248" s="70">
        <v>39722</v>
      </c>
      <c r="I248" s="67">
        <v>4.0199999999999996</v>
      </c>
      <c r="J248"/>
    </row>
    <row r="249" spans="1:10" x14ac:dyDescent="0.25">
      <c r="A249" s="2502"/>
      <c r="B249" s="1593">
        <v>20</v>
      </c>
      <c r="C249" s="1943">
        <v>39142</v>
      </c>
      <c r="D249" s="1593">
        <v>9.77</v>
      </c>
      <c r="F249" s="7" t="s">
        <v>554</v>
      </c>
      <c r="G249" s="71">
        <v>6</v>
      </c>
      <c r="H249" s="70">
        <v>39722</v>
      </c>
      <c r="I249" s="67">
        <v>0.98</v>
      </c>
      <c r="J249"/>
    </row>
    <row r="250" spans="1:10" x14ac:dyDescent="0.25">
      <c r="A250" s="2502"/>
      <c r="B250" s="1593">
        <v>20</v>
      </c>
      <c r="C250" s="1943">
        <v>39326</v>
      </c>
      <c r="D250" s="1593">
        <v>2.52</v>
      </c>
      <c r="F250" s="7" t="s">
        <v>548</v>
      </c>
      <c r="G250" s="81">
        <v>6</v>
      </c>
      <c r="H250" s="80">
        <v>39722</v>
      </c>
      <c r="I250" s="67">
        <v>0.2</v>
      </c>
      <c r="J250"/>
    </row>
    <row r="251" spans="1:10" x14ac:dyDescent="0.25">
      <c r="A251" s="2502"/>
      <c r="B251" s="1593">
        <v>20</v>
      </c>
      <c r="C251" s="1943">
        <v>39508</v>
      </c>
      <c r="D251" s="1593">
        <v>3.13</v>
      </c>
      <c r="F251" s="7" t="s">
        <v>548</v>
      </c>
      <c r="G251" s="81">
        <v>6</v>
      </c>
      <c r="H251" s="80">
        <v>39722</v>
      </c>
      <c r="I251" s="67">
        <v>0.2</v>
      </c>
      <c r="J251"/>
    </row>
    <row r="252" spans="1:10" x14ac:dyDescent="0.25">
      <c r="A252" s="2502"/>
      <c r="B252" s="1593">
        <v>20</v>
      </c>
      <c r="C252" s="1943">
        <v>39692</v>
      </c>
      <c r="D252" s="1593">
        <v>4.58</v>
      </c>
      <c r="F252" s="7" t="s">
        <v>548</v>
      </c>
      <c r="G252" s="81">
        <v>6</v>
      </c>
      <c r="H252" s="80">
        <v>39722</v>
      </c>
      <c r="I252" s="67">
        <v>0.2</v>
      </c>
      <c r="J252"/>
    </row>
    <row r="253" spans="1:10" x14ac:dyDescent="0.25">
      <c r="A253" s="2502"/>
      <c r="B253" s="1593">
        <v>20</v>
      </c>
      <c r="C253" s="1943">
        <v>39873</v>
      </c>
      <c r="D253" s="1593">
        <v>3.89</v>
      </c>
      <c r="F253" s="7" t="s">
        <v>548</v>
      </c>
      <c r="G253" s="81">
        <v>6</v>
      </c>
      <c r="H253" s="80">
        <v>39722</v>
      </c>
      <c r="I253" s="67">
        <v>0.2</v>
      </c>
      <c r="J253"/>
    </row>
    <row r="254" spans="1:10" x14ac:dyDescent="0.25">
      <c r="A254" s="2502"/>
      <c r="B254" s="1593">
        <v>20</v>
      </c>
      <c r="C254" s="1943">
        <v>40057</v>
      </c>
      <c r="D254" s="1593">
        <v>8.06</v>
      </c>
      <c r="F254" s="7" t="s">
        <v>554</v>
      </c>
      <c r="G254" s="71">
        <v>6</v>
      </c>
      <c r="H254" s="70">
        <v>39904</v>
      </c>
      <c r="I254" s="67">
        <v>0.2</v>
      </c>
      <c r="J254"/>
    </row>
    <row r="255" spans="1:10" x14ac:dyDescent="0.25">
      <c r="A255" s="2502"/>
      <c r="B255" s="1593">
        <v>20</v>
      </c>
      <c r="C255" s="1943">
        <v>39142</v>
      </c>
      <c r="D255" s="1593">
        <v>8.0299999999999994</v>
      </c>
      <c r="F255" s="7" t="s">
        <v>554</v>
      </c>
      <c r="G255" s="71">
        <v>6</v>
      </c>
      <c r="H255" s="70">
        <v>39904</v>
      </c>
      <c r="I255" s="67">
        <v>0.2</v>
      </c>
      <c r="J255"/>
    </row>
    <row r="256" spans="1:10" x14ac:dyDescent="0.25">
      <c r="A256" s="2502"/>
      <c r="B256" s="1593">
        <v>20</v>
      </c>
      <c r="C256" s="1943">
        <v>39326</v>
      </c>
      <c r="D256" s="1593">
        <v>8.24</v>
      </c>
      <c r="F256" s="7" t="s">
        <v>554</v>
      </c>
      <c r="G256" s="71">
        <v>6</v>
      </c>
      <c r="H256" s="70">
        <v>39904</v>
      </c>
      <c r="I256" s="67">
        <v>0.26</v>
      </c>
      <c r="J256"/>
    </row>
    <row r="257" spans="1:10" x14ac:dyDescent="0.25">
      <c r="A257" s="2502"/>
      <c r="B257" s="1593">
        <v>20</v>
      </c>
      <c r="C257" s="1943">
        <v>39508</v>
      </c>
      <c r="D257" s="1593">
        <v>6.2</v>
      </c>
      <c r="F257" s="7" t="s">
        <v>554</v>
      </c>
      <c r="G257" s="71">
        <v>6</v>
      </c>
      <c r="H257" s="70">
        <v>39904</v>
      </c>
      <c r="I257" s="67">
        <v>0.91</v>
      </c>
      <c r="J257"/>
    </row>
    <row r="258" spans="1:10" x14ac:dyDescent="0.25">
      <c r="A258" s="2502"/>
      <c r="B258" s="1593">
        <v>20</v>
      </c>
      <c r="C258" s="1943">
        <v>39692</v>
      </c>
      <c r="D258" s="1593">
        <v>3.97</v>
      </c>
      <c r="F258" s="7" t="s">
        <v>554</v>
      </c>
      <c r="G258" s="71">
        <v>6</v>
      </c>
      <c r="H258" s="70">
        <v>39904</v>
      </c>
      <c r="I258" s="67">
        <v>0.2</v>
      </c>
      <c r="J258"/>
    </row>
    <row r="259" spans="1:10" x14ac:dyDescent="0.25">
      <c r="A259" s="2502"/>
      <c r="B259" s="1593">
        <v>20</v>
      </c>
      <c r="C259" s="1943">
        <v>39873</v>
      </c>
      <c r="D259" s="1593">
        <v>6.02</v>
      </c>
      <c r="F259" s="7" t="s">
        <v>554</v>
      </c>
      <c r="G259" s="71">
        <v>6</v>
      </c>
      <c r="H259" s="70">
        <v>39904</v>
      </c>
      <c r="I259" s="67">
        <v>0.83</v>
      </c>
      <c r="J259"/>
    </row>
    <row r="260" spans="1:10" x14ac:dyDescent="0.25">
      <c r="A260" s="2502"/>
      <c r="B260" s="1593">
        <v>20</v>
      </c>
      <c r="C260" s="1943">
        <v>40057</v>
      </c>
      <c r="D260" s="1593">
        <v>5.69</v>
      </c>
      <c r="F260" s="7" t="s">
        <v>554</v>
      </c>
      <c r="G260" s="71">
        <v>6</v>
      </c>
      <c r="H260" s="70">
        <v>39904</v>
      </c>
      <c r="I260" s="67">
        <v>11.4</v>
      </c>
      <c r="J260"/>
    </row>
    <row r="261" spans="1:10" x14ac:dyDescent="0.25">
      <c r="A261" s="2502"/>
      <c r="B261" s="1593">
        <v>20</v>
      </c>
      <c r="C261" s="1943">
        <v>39142</v>
      </c>
      <c r="D261" s="1593">
        <v>12.4</v>
      </c>
      <c r="F261" s="7" t="s">
        <v>554</v>
      </c>
      <c r="G261" s="71">
        <v>6</v>
      </c>
      <c r="H261" s="70">
        <v>39904</v>
      </c>
      <c r="I261" s="67">
        <v>1.19</v>
      </c>
      <c r="J261"/>
    </row>
    <row r="262" spans="1:10" x14ac:dyDescent="0.25">
      <c r="A262" s="2502"/>
      <c r="B262" s="1593">
        <v>20</v>
      </c>
      <c r="C262" s="1943">
        <v>39326</v>
      </c>
      <c r="D262" s="1593">
        <v>1.6</v>
      </c>
      <c r="F262" s="7" t="s">
        <v>554</v>
      </c>
      <c r="G262" s="71">
        <v>6</v>
      </c>
      <c r="H262" s="70">
        <v>39904</v>
      </c>
      <c r="I262" s="67">
        <v>0.63</v>
      </c>
      <c r="J262"/>
    </row>
    <row r="263" spans="1:10" x14ac:dyDescent="0.25">
      <c r="A263" s="2502"/>
      <c r="B263" s="1593">
        <v>20</v>
      </c>
      <c r="C263" s="1943">
        <v>39539</v>
      </c>
      <c r="D263" s="1593">
        <v>2.15</v>
      </c>
      <c r="F263" s="7" t="s">
        <v>554</v>
      </c>
      <c r="G263" s="71">
        <v>6</v>
      </c>
      <c r="H263" s="70">
        <v>39904</v>
      </c>
      <c r="I263" s="67">
        <v>1.05</v>
      </c>
      <c r="J263"/>
    </row>
    <row r="264" spans="1:10" x14ac:dyDescent="0.25">
      <c r="A264" s="2502"/>
      <c r="B264" s="1593">
        <v>20</v>
      </c>
      <c r="C264" s="1943">
        <v>39692</v>
      </c>
      <c r="D264" s="1593">
        <v>2.48</v>
      </c>
      <c r="F264" s="7" t="s">
        <v>554</v>
      </c>
      <c r="G264" s="71">
        <v>6</v>
      </c>
      <c r="H264" s="70">
        <v>39904</v>
      </c>
      <c r="I264" s="67">
        <v>4.2300000000000004</v>
      </c>
      <c r="J264"/>
    </row>
    <row r="265" spans="1:10" x14ac:dyDescent="0.25">
      <c r="A265" s="2502"/>
      <c r="B265" s="1593">
        <v>20</v>
      </c>
      <c r="C265" s="1943">
        <v>39873</v>
      </c>
      <c r="D265" s="1593">
        <v>1.93</v>
      </c>
      <c r="F265" s="7" t="s">
        <v>554</v>
      </c>
      <c r="G265" s="71">
        <v>6</v>
      </c>
      <c r="H265" s="70">
        <v>39904</v>
      </c>
      <c r="I265" s="67">
        <v>0.96</v>
      </c>
      <c r="J265"/>
    </row>
    <row r="266" spans="1:10" x14ac:dyDescent="0.25">
      <c r="A266" s="2502"/>
      <c r="B266" s="1593">
        <v>20</v>
      </c>
      <c r="C266" s="1943">
        <v>40057</v>
      </c>
      <c r="D266" s="1593">
        <v>2.08</v>
      </c>
      <c r="F266" s="7" t="s">
        <v>554</v>
      </c>
      <c r="G266" s="71">
        <v>6</v>
      </c>
      <c r="H266" s="70">
        <v>39904</v>
      </c>
      <c r="I266" s="67">
        <v>0.2</v>
      </c>
      <c r="J266"/>
    </row>
    <row r="267" spans="1:10" x14ac:dyDescent="0.25">
      <c r="A267" s="2502"/>
      <c r="B267" s="1593">
        <v>21</v>
      </c>
      <c r="C267" s="1943">
        <v>39142</v>
      </c>
      <c r="D267" s="1593">
        <v>9.23</v>
      </c>
      <c r="F267" s="7" t="s">
        <v>554</v>
      </c>
      <c r="G267" s="71">
        <v>6</v>
      </c>
      <c r="H267" s="70">
        <v>39904</v>
      </c>
      <c r="I267" s="67">
        <v>2.68</v>
      </c>
      <c r="J267"/>
    </row>
    <row r="268" spans="1:10" x14ac:dyDescent="0.25">
      <c r="A268" s="2502"/>
      <c r="B268" s="1593">
        <v>21</v>
      </c>
      <c r="C268" s="1943">
        <v>39326</v>
      </c>
      <c r="D268" s="1593">
        <v>0.3</v>
      </c>
      <c r="F268" s="7" t="s">
        <v>548</v>
      </c>
      <c r="G268" s="81">
        <v>6</v>
      </c>
      <c r="H268" s="80">
        <v>39904</v>
      </c>
      <c r="I268" s="67">
        <v>0.2</v>
      </c>
      <c r="J268"/>
    </row>
    <row r="269" spans="1:10" x14ac:dyDescent="0.25">
      <c r="A269" s="2502"/>
      <c r="B269" s="1593">
        <v>21</v>
      </c>
      <c r="C269" s="1943">
        <v>39508</v>
      </c>
      <c r="D269" s="1593">
        <v>0.3</v>
      </c>
      <c r="F269" s="7" t="s">
        <v>548</v>
      </c>
      <c r="G269" s="81">
        <v>6</v>
      </c>
      <c r="H269" s="80">
        <v>39904</v>
      </c>
      <c r="I269" s="67">
        <v>0.2</v>
      </c>
      <c r="J269"/>
    </row>
    <row r="270" spans="1:10" x14ac:dyDescent="0.25">
      <c r="A270" s="2502"/>
      <c r="B270" s="1593">
        <v>21</v>
      </c>
      <c r="C270" s="1943">
        <v>39692</v>
      </c>
      <c r="D270" s="1593">
        <v>0.1</v>
      </c>
      <c r="F270" s="7" t="s">
        <v>548</v>
      </c>
      <c r="G270" s="81">
        <v>6</v>
      </c>
      <c r="H270" s="80">
        <v>39904</v>
      </c>
      <c r="I270" s="67">
        <v>0.2</v>
      </c>
      <c r="J270"/>
    </row>
    <row r="271" spans="1:10" x14ac:dyDescent="0.25">
      <c r="A271" s="2502"/>
      <c r="B271" s="1593">
        <v>21</v>
      </c>
      <c r="C271" s="1943">
        <v>39873</v>
      </c>
      <c r="D271" s="1593">
        <v>0.1</v>
      </c>
      <c r="F271" s="7" t="s">
        <v>554</v>
      </c>
      <c r="G271" s="71">
        <v>6</v>
      </c>
      <c r="H271" s="70">
        <v>39910</v>
      </c>
      <c r="I271" s="67">
        <v>0.2</v>
      </c>
      <c r="J271"/>
    </row>
    <row r="272" spans="1:10" x14ac:dyDescent="0.25">
      <c r="A272" s="2502"/>
      <c r="B272" s="1593">
        <v>21</v>
      </c>
      <c r="C272" s="1943">
        <v>40057</v>
      </c>
      <c r="D272" s="1593">
        <v>0.1</v>
      </c>
      <c r="F272" s="7" t="s">
        <v>548</v>
      </c>
      <c r="G272" s="81">
        <v>6</v>
      </c>
      <c r="H272" s="80">
        <v>39934</v>
      </c>
      <c r="I272" s="67">
        <v>0.2</v>
      </c>
      <c r="J272"/>
    </row>
    <row r="273" spans="1:10" x14ac:dyDescent="0.25">
      <c r="A273" s="2502"/>
      <c r="B273" s="1593">
        <v>21</v>
      </c>
      <c r="C273" s="1943">
        <v>39142</v>
      </c>
      <c r="D273" s="1593">
        <v>5.95</v>
      </c>
      <c r="F273" s="7" t="s">
        <v>554</v>
      </c>
      <c r="G273" s="71">
        <v>6</v>
      </c>
      <c r="H273" s="70">
        <v>40057</v>
      </c>
      <c r="I273" s="67">
        <v>0.2</v>
      </c>
      <c r="J273"/>
    </row>
    <row r="274" spans="1:10" x14ac:dyDescent="0.25">
      <c r="A274" s="2502"/>
      <c r="B274" s="1593">
        <v>21</v>
      </c>
      <c r="C274" s="1943">
        <v>39326</v>
      </c>
      <c r="D274" s="1593">
        <v>0.3</v>
      </c>
      <c r="F274" s="7" t="s">
        <v>554</v>
      </c>
      <c r="G274" s="71">
        <v>6</v>
      </c>
      <c r="H274" s="70">
        <v>40057</v>
      </c>
      <c r="I274" s="67">
        <v>0.2</v>
      </c>
      <c r="J274"/>
    </row>
    <row r="275" spans="1:10" x14ac:dyDescent="0.25">
      <c r="A275" s="2502"/>
      <c r="B275" s="1593">
        <v>21</v>
      </c>
      <c r="C275" s="1943">
        <v>39508</v>
      </c>
      <c r="D275" s="1593">
        <v>0.3</v>
      </c>
      <c r="F275" s="7" t="s">
        <v>554</v>
      </c>
      <c r="G275" s="71">
        <v>6</v>
      </c>
      <c r="H275" s="70">
        <v>40057</v>
      </c>
      <c r="I275" s="67">
        <v>0.23</v>
      </c>
      <c r="J275"/>
    </row>
    <row r="276" spans="1:10" x14ac:dyDescent="0.25">
      <c r="A276" s="2502"/>
      <c r="B276" s="1593">
        <v>21</v>
      </c>
      <c r="C276" s="1943">
        <v>39692</v>
      </c>
      <c r="D276" s="1593">
        <v>0.12</v>
      </c>
      <c r="F276" s="7" t="s">
        <v>554</v>
      </c>
      <c r="G276" s="71">
        <v>6</v>
      </c>
      <c r="H276" s="70">
        <v>40057</v>
      </c>
      <c r="I276" s="67">
        <v>0.83</v>
      </c>
      <c r="J276"/>
    </row>
    <row r="277" spans="1:10" x14ac:dyDescent="0.25">
      <c r="A277" s="2502"/>
      <c r="B277" s="1593">
        <v>21</v>
      </c>
      <c r="C277" s="1943">
        <v>39873</v>
      </c>
      <c r="D277" s="1593">
        <v>0.14000000000000001</v>
      </c>
      <c r="F277" s="7" t="s">
        <v>554</v>
      </c>
      <c r="G277" s="71">
        <v>6</v>
      </c>
      <c r="H277" s="70">
        <v>40057</v>
      </c>
      <c r="I277" s="67">
        <v>0.2</v>
      </c>
      <c r="J277"/>
    </row>
    <row r="278" spans="1:10" x14ac:dyDescent="0.25">
      <c r="A278" s="2502"/>
      <c r="B278" s="1593">
        <v>21</v>
      </c>
      <c r="C278" s="1943">
        <v>40057</v>
      </c>
      <c r="D278" s="1593">
        <v>0.11</v>
      </c>
      <c r="F278" s="7" t="s">
        <v>554</v>
      </c>
      <c r="G278" s="71">
        <v>6</v>
      </c>
      <c r="H278" s="70">
        <v>40057</v>
      </c>
      <c r="I278" s="67">
        <v>0.87</v>
      </c>
      <c r="J278"/>
    </row>
    <row r="279" spans="1:10" x14ac:dyDescent="0.25">
      <c r="A279" s="2502"/>
      <c r="B279" s="1593">
        <v>21</v>
      </c>
      <c r="C279" s="1943">
        <v>39142</v>
      </c>
      <c r="D279" s="1593">
        <v>9.2200000000000006</v>
      </c>
      <c r="F279" s="7" t="s">
        <v>554</v>
      </c>
      <c r="G279" s="71">
        <v>6</v>
      </c>
      <c r="H279" s="70">
        <v>40057</v>
      </c>
      <c r="I279" s="67">
        <v>11.4</v>
      </c>
      <c r="J279"/>
    </row>
    <row r="280" spans="1:10" x14ac:dyDescent="0.25">
      <c r="A280" s="2502"/>
      <c r="B280" s="1593">
        <v>21</v>
      </c>
      <c r="C280" s="1943">
        <v>39326</v>
      </c>
      <c r="D280" s="1593">
        <v>4.38</v>
      </c>
      <c r="F280" s="7" t="s">
        <v>554</v>
      </c>
      <c r="G280" s="71">
        <v>6</v>
      </c>
      <c r="H280" s="70">
        <v>40057</v>
      </c>
      <c r="I280" s="67">
        <v>1.42</v>
      </c>
      <c r="J280"/>
    </row>
    <row r="281" spans="1:10" x14ac:dyDescent="0.25">
      <c r="A281" s="2502"/>
      <c r="B281" s="1593">
        <v>21</v>
      </c>
      <c r="C281" s="1943">
        <v>39508</v>
      </c>
      <c r="D281" s="1593">
        <v>0.3</v>
      </c>
      <c r="F281" s="7" t="s">
        <v>554</v>
      </c>
      <c r="G281" s="71">
        <v>6</v>
      </c>
      <c r="H281" s="70">
        <v>40057</v>
      </c>
      <c r="I281" s="67">
        <v>0.65</v>
      </c>
      <c r="J281"/>
    </row>
    <row r="282" spans="1:10" x14ac:dyDescent="0.25">
      <c r="A282" s="2502"/>
      <c r="B282" s="1593">
        <v>21</v>
      </c>
      <c r="C282" s="1943">
        <v>39692</v>
      </c>
      <c r="D282" s="1593">
        <v>5.52</v>
      </c>
      <c r="F282" s="7" t="s">
        <v>554</v>
      </c>
      <c r="G282" s="71">
        <v>6</v>
      </c>
      <c r="H282" s="70">
        <v>40057</v>
      </c>
      <c r="I282" s="67">
        <v>0.67</v>
      </c>
      <c r="J282"/>
    </row>
    <row r="283" spans="1:10" x14ac:dyDescent="0.25">
      <c r="A283" s="2502"/>
      <c r="B283" s="1593">
        <v>21</v>
      </c>
      <c r="C283" s="1943">
        <v>39873</v>
      </c>
      <c r="D283" s="1593">
        <v>5.37</v>
      </c>
      <c r="F283" s="7" t="s">
        <v>554</v>
      </c>
      <c r="G283" s="71">
        <v>6</v>
      </c>
      <c r="H283" s="70">
        <v>40057</v>
      </c>
      <c r="I283" s="67">
        <v>4.3</v>
      </c>
      <c r="J283"/>
    </row>
    <row r="284" spans="1:10" x14ac:dyDescent="0.25">
      <c r="A284" s="2502"/>
      <c r="B284" s="1593">
        <v>21</v>
      </c>
      <c r="C284" s="1943">
        <v>40057</v>
      </c>
      <c r="D284" s="1593">
        <v>7.22</v>
      </c>
      <c r="F284" s="7" t="s">
        <v>554</v>
      </c>
      <c r="G284" s="71">
        <v>6</v>
      </c>
      <c r="H284" s="70">
        <v>40057</v>
      </c>
      <c r="I284" s="67">
        <v>0.91</v>
      </c>
      <c r="J284"/>
    </row>
    <row r="285" spans="1:10" x14ac:dyDescent="0.25">
      <c r="A285" s="2502"/>
      <c r="B285" s="1593">
        <v>21</v>
      </c>
      <c r="C285" s="1943">
        <v>39142</v>
      </c>
      <c r="D285" s="1593">
        <v>0.43099999999999999</v>
      </c>
      <c r="F285" s="7" t="s">
        <v>554</v>
      </c>
      <c r="G285" s="71">
        <v>6</v>
      </c>
      <c r="H285" s="70">
        <v>40057</v>
      </c>
      <c r="I285" s="67">
        <v>0.2</v>
      </c>
      <c r="J285"/>
    </row>
    <row r="286" spans="1:10" x14ac:dyDescent="0.25">
      <c r="A286" s="2502"/>
      <c r="B286" s="1593">
        <v>21</v>
      </c>
      <c r="C286" s="1943">
        <v>39326</v>
      </c>
      <c r="D286" s="1593">
        <v>0.3</v>
      </c>
      <c r="F286" s="7" t="s">
        <v>554</v>
      </c>
      <c r="G286" s="71">
        <v>6</v>
      </c>
      <c r="H286" s="70">
        <v>40057</v>
      </c>
      <c r="I286" s="67">
        <v>2.33</v>
      </c>
      <c r="J286"/>
    </row>
    <row r="287" spans="1:10" x14ac:dyDescent="0.25">
      <c r="A287" s="2502"/>
      <c r="B287" s="1593">
        <v>21</v>
      </c>
      <c r="C287" s="1943">
        <v>39508</v>
      </c>
      <c r="D287" s="1593">
        <v>0.35</v>
      </c>
      <c r="F287" s="7" t="s">
        <v>548</v>
      </c>
      <c r="G287" s="81">
        <v>6</v>
      </c>
      <c r="H287" s="80">
        <v>40057</v>
      </c>
      <c r="I287" s="67">
        <v>0.2</v>
      </c>
      <c r="J287"/>
    </row>
    <row r="288" spans="1:10" x14ac:dyDescent="0.25">
      <c r="A288" s="2502"/>
      <c r="B288" s="1593">
        <v>21</v>
      </c>
      <c r="C288" s="1943">
        <v>39692</v>
      </c>
      <c r="D288" s="1593">
        <v>0.27</v>
      </c>
      <c r="F288" s="7" t="s">
        <v>548</v>
      </c>
      <c r="G288" s="81">
        <v>6</v>
      </c>
      <c r="H288" s="80">
        <v>40057</v>
      </c>
      <c r="I288" s="67">
        <v>0.2</v>
      </c>
      <c r="J288"/>
    </row>
    <row r="289" spans="1:10" x14ac:dyDescent="0.25">
      <c r="A289" s="2502"/>
      <c r="B289" s="1593">
        <v>21</v>
      </c>
      <c r="C289" s="1943">
        <v>39873</v>
      </c>
      <c r="D289" s="1593">
        <v>0.44</v>
      </c>
      <c r="F289" s="7" t="s">
        <v>548</v>
      </c>
      <c r="G289" s="81">
        <v>6</v>
      </c>
      <c r="H289" s="80">
        <v>40057</v>
      </c>
      <c r="I289" s="67">
        <v>0.2</v>
      </c>
      <c r="J289"/>
    </row>
    <row r="290" spans="1:10" x14ac:dyDescent="0.25">
      <c r="A290" s="2502"/>
      <c r="B290" s="1593">
        <v>21</v>
      </c>
      <c r="C290" s="1943">
        <v>40057</v>
      </c>
      <c r="D290" s="1593">
        <v>0.51</v>
      </c>
      <c r="F290" s="7" t="s">
        <v>548</v>
      </c>
      <c r="G290" s="81">
        <v>6</v>
      </c>
      <c r="H290" s="80">
        <v>40057</v>
      </c>
      <c r="I290" s="67">
        <v>0.2</v>
      </c>
      <c r="J290"/>
    </row>
    <row r="291" spans="1:10" x14ac:dyDescent="0.25">
      <c r="A291" s="2502"/>
      <c r="B291" s="1593">
        <v>21</v>
      </c>
      <c r="C291" s="1943">
        <v>39142</v>
      </c>
      <c r="D291" s="1593">
        <v>5.95</v>
      </c>
      <c r="F291" s="7" t="s">
        <v>554</v>
      </c>
      <c r="G291" s="71">
        <v>6</v>
      </c>
      <c r="H291" s="70">
        <v>40118</v>
      </c>
      <c r="I291" s="67">
        <v>0.2</v>
      </c>
      <c r="J291"/>
    </row>
    <row r="292" spans="1:10" x14ac:dyDescent="0.25">
      <c r="A292" s="2502"/>
      <c r="B292" s="1593">
        <v>21</v>
      </c>
      <c r="C292" s="1943">
        <v>39326</v>
      </c>
      <c r="D292" s="1593">
        <v>10</v>
      </c>
      <c r="F292" s="7" t="s">
        <v>554</v>
      </c>
      <c r="G292" s="71">
        <v>6</v>
      </c>
      <c r="H292" s="70">
        <v>40118</v>
      </c>
      <c r="I292" s="67">
        <v>0.2</v>
      </c>
      <c r="J292"/>
    </row>
    <row r="293" spans="1:10" x14ac:dyDescent="0.25">
      <c r="A293" s="2502"/>
      <c r="B293" s="1593">
        <v>21</v>
      </c>
      <c r="C293" s="1943">
        <v>39508</v>
      </c>
      <c r="D293" s="1593">
        <v>8.99</v>
      </c>
      <c r="F293" s="7" t="s">
        <v>553</v>
      </c>
      <c r="G293" s="74">
        <v>8</v>
      </c>
      <c r="H293" s="73">
        <v>39173</v>
      </c>
      <c r="I293" s="67">
        <v>0.2</v>
      </c>
      <c r="J293"/>
    </row>
    <row r="294" spans="1:10" x14ac:dyDescent="0.25">
      <c r="A294" s="2502"/>
      <c r="B294" s="1593">
        <v>21</v>
      </c>
      <c r="C294" s="1943">
        <v>39692</v>
      </c>
      <c r="D294" s="1593">
        <v>9.66</v>
      </c>
      <c r="F294" s="7" t="s">
        <v>553</v>
      </c>
      <c r="G294" s="74">
        <v>8</v>
      </c>
      <c r="H294" s="73">
        <v>39173</v>
      </c>
      <c r="I294" s="67">
        <v>0.2</v>
      </c>
      <c r="J294"/>
    </row>
    <row r="295" spans="1:10" x14ac:dyDescent="0.25">
      <c r="A295" s="2502"/>
      <c r="B295" s="1593">
        <v>21</v>
      </c>
      <c r="C295" s="1943">
        <v>39873</v>
      </c>
      <c r="D295" s="1593">
        <v>8.94</v>
      </c>
      <c r="F295" s="7" t="s">
        <v>553</v>
      </c>
      <c r="G295" s="74">
        <v>8</v>
      </c>
      <c r="H295" s="73">
        <v>39173</v>
      </c>
      <c r="I295" s="67">
        <v>0.2</v>
      </c>
      <c r="J295"/>
    </row>
    <row r="296" spans="1:10" x14ac:dyDescent="0.25">
      <c r="A296" s="2502"/>
      <c r="B296" s="1593">
        <v>21</v>
      </c>
      <c r="C296" s="1943">
        <v>40057</v>
      </c>
      <c r="D296" s="1593">
        <v>11</v>
      </c>
      <c r="F296" s="7" t="s">
        <v>553</v>
      </c>
      <c r="G296" s="74">
        <v>8</v>
      </c>
      <c r="H296" s="73">
        <v>39173</v>
      </c>
      <c r="I296" s="67">
        <v>0.52</v>
      </c>
      <c r="J296"/>
    </row>
    <row r="297" spans="1:10" x14ac:dyDescent="0.25">
      <c r="A297" s="2502"/>
      <c r="B297" s="1593"/>
      <c r="C297" s="1593"/>
      <c r="D297" s="1593"/>
      <c r="F297" s="7" t="s">
        <v>553</v>
      </c>
      <c r="G297" s="74">
        <v>8</v>
      </c>
      <c r="H297" s="73">
        <v>39173</v>
      </c>
      <c r="I297" s="67">
        <v>0.2</v>
      </c>
      <c r="J297"/>
    </row>
    <row r="298" spans="1:10" x14ac:dyDescent="0.25">
      <c r="A298" s="2502"/>
      <c r="B298" s="1593">
        <v>21</v>
      </c>
      <c r="C298" s="1943">
        <v>39142</v>
      </c>
      <c r="D298" s="1593">
        <v>7.01</v>
      </c>
      <c r="F298" s="7" t="s">
        <v>553</v>
      </c>
      <c r="G298" s="74">
        <v>8</v>
      </c>
      <c r="H298" s="73">
        <v>39356</v>
      </c>
      <c r="I298" s="67">
        <v>0.2</v>
      </c>
      <c r="J298"/>
    </row>
    <row r="299" spans="1:10" x14ac:dyDescent="0.25">
      <c r="A299" s="2502"/>
      <c r="B299" s="1593">
        <v>21</v>
      </c>
      <c r="C299" s="1943">
        <v>39326</v>
      </c>
      <c r="D299" s="1593">
        <v>0.3</v>
      </c>
      <c r="F299" s="7" t="s">
        <v>553</v>
      </c>
      <c r="G299" s="74">
        <v>8</v>
      </c>
      <c r="H299" s="73">
        <v>39356</v>
      </c>
      <c r="I299" s="67">
        <v>0.2</v>
      </c>
      <c r="J299"/>
    </row>
    <row r="300" spans="1:10" x14ac:dyDescent="0.25">
      <c r="A300" s="2502"/>
      <c r="B300" s="1593">
        <v>21</v>
      </c>
      <c r="C300" s="1943">
        <v>39508</v>
      </c>
      <c r="D300" s="1593">
        <v>0.3</v>
      </c>
      <c r="F300" s="7" t="s">
        <v>553</v>
      </c>
      <c r="G300" s="74">
        <v>8</v>
      </c>
      <c r="H300" s="73">
        <v>39356</v>
      </c>
      <c r="I300" s="67">
        <v>0.2</v>
      </c>
      <c r="J300"/>
    </row>
    <row r="301" spans="1:10" x14ac:dyDescent="0.25">
      <c r="A301" s="2502"/>
      <c r="B301" s="1593">
        <v>21</v>
      </c>
      <c r="C301" s="1943">
        <v>39692</v>
      </c>
      <c r="D301" s="1593">
        <v>0.28000000000000003</v>
      </c>
      <c r="F301" s="7" t="s">
        <v>553</v>
      </c>
      <c r="G301" s="74">
        <v>8</v>
      </c>
      <c r="H301" s="73">
        <v>39356</v>
      </c>
      <c r="I301" s="67">
        <v>0.57999999999999996</v>
      </c>
      <c r="J301"/>
    </row>
    <row r="302" spans="1:10" x14ac:dyDescent="0.25">
      <c r="A302" s="2502"/>
      <c r="B302" s="1593">
        <v>21</v>
      </c>
      <c r="C302" s="1943">
        <v>39873</v>
      </c>
      <c r="D302" s="1593">
        <v>0.93</v>
      </c>
      <c r="F302" s="7" t="s">
        <v>553</v>
      </c>
      <c r="G302" s="74">
        <v>8</v>
      </c>
      <c r="H302" s="73">
        <v>39356</v>
      </c>
      <c r="I302" s="67">
        <v>0.2</v>
      </c>
      <c r="J302"/>
    </row>
    <row r="303" spans="1:10" x14ac:dyDescent="0.25">
      <c r="A303" s="2502"/>
      <c r="B303" s="1593">
        <v>21</v>
      </c>
      <c r="C303" s="1943">
        <v>40057</v>
      </c>
      <c r="D303" s="1593">
        <v>0.1</v>
      </c>
      <c r="F303" s="7" t="s">
        <v>553</v>
      </c>
      <c r="G303" s="74">
        <v>8</v>
      </c>
      <c r="H303" s="73">
        <v>39508</v>
      </c>
      <c r="I303" s="67">
        <v>0.2</v>
      </c>
      <c r="J303"/>
    </row>
    <row r="304" spans="1:10" x14ac:dyDescent="0.25">
      <c r="A304" s="2502"/>
      <c r="B304" s="1593">
        <v>21</v>
      </c>
      <c r="C304" s="1943">
        <v>39142</v>
      </c>
      <c r="D304" s="1593">
        <v>2.5099999999999998</v>
      </c>
      <c r="F304" s="7" t="s">
        <v>553</v>
      </c>
      <c r="G304" s="74">
        <v>8</v>
      </c>
      <c r="H304" s="73">
        <v>39508</v>
      </c>
      <c r="I304" s="67">
        <v>0.2</v>
      </c>
      <c r="J304"/>
    </row>
    <row r="305" spans="1:10" x14ac:dyDescent="0.25">
      <c r="A305" s="2502"/>
      <c r="B305" s="1593">
        <v>21</v>
      </c>
      <c r="C305" s="1943">
        <v>39326</v>
      </c>
      <c r="D305" s="1593">
        <v>0.3</v>
      </c>
      <c r="F305" s="7" t="s">
        <v>553</v>
      </c>
      <c r="G305" s="74">
        <v>8</v>
      </c>
      <c r="H305" s="73">
        <v>39508</v>
      </c>
      <c r="I305" s="67">
        <v>0.2</v>
      </c>
      <c r="J305"/>
    </row>
    <row r="306" spans="1:10" x14ac:dyDescent="0.25">
      <c r="A306" s="2502"/>
      <c r="B306" s="1593">
        <v>21</v>
      </c>
      <c r="C306" s="1943">
        <v>39508</v>
      </c>
      <c r="D306" s="1593">
        <v>1.46</v>
      </c>
      <c r="F306" s="7" t="s">
        <v>553</v>
      </c>
      <c r="G306" s="74">
        <v>8</v>
      </c>
      <c r="H306" s="73">
        <v>39508</v>
      </c>
      <c r="I306" s="67">
        <v>0.53</v>
      </c>
      <c r="J306"/>
    </row>
    <row r="307" spans="1:10" x14ac:dyDescent="0.25">
      <c r="A307" s="2502"/>
      <c r="B307" s="1593">
        <v>21</v>
      </c>
      <c r="C307" s="1943">
        <v>39692</v>
      </c>
      <c r="D307" s="1593">
        <v>1.49</v>
      </c>
      <c r="F307" s="7" t="s">
        <v>553</v>
      </c>
      <c r="G307" s="74">
        <v>8</v>
      </c>
      <c r="H307" s="73">
        <v>39508</v>
      </c>
      <c r="I307" s="67">
        <v>0.2</v>
      </c>
      <c r="J307"/>
    </row>
    <row r="308" spans="1:10" x14ac:dyDescent="0.25">
      <c r="A308" s="2502"/>
      <c r="B308" s="1593">
        <v>21</v>
      </c>
      <c r="C308" s="1943">
        <v>39873</v>
      </c>
      <c r="D308" s="1593">
        <v>2.08</v>
      </c>
      <c r="F308" s="7" t="s">
        <v>549</v>
      </c>
      <c r="G308" s="69">
        <v>8</v>
      </c>
      <c r="H308" s="68">
        <v>39692</v>
      </c>
      <c r="I308" s="67">
        <v>1.37</v>
      </c>
      <c r="J308"/>
    </row>
    <row r="309" spans="1:10" x14ac:dyDescent="0.25">
      <c r="A309" s="2502"/>
      <c r="B309" s="1593">
        <v>21</v>
      </c>
      <c r="C309" s="1943">
        <v>40057</v>
      </c>
      <c r="D309" s="1593">
        <v>2.23</v>
      </c>
      <c r="F309" s="7" t="s">
        <v>553</v>
      </c>
      <c r="G309" s="74">
        <v>8</v>
      </c>
      <c r="H309" s="73">
        <v>39692</v>
      </c>
      <c r="I309" s="67">
        <v>0.2</v>
      </c>
      <c r="J309"/>
    </row>
    <row r="310" spans="1:10" x14ac:dyDescent="0.25">
      <c r="A310" s="2502"/>
      <c r="B310" s="1593">
        <v>21</v>
      </c>
      <c r="C310" s="1943">
        <v>39142</v>
      </c>
      <c r="D310" s="1593">
        <v>5.63</v>
      </c>
      <c r="F310" s="7" t="s">
        <v>553</v>
      </c>
      <c r="G310" s="74">
        <v>8</v>
      </c>
      <c r="H310" s="73">
        <v>39692</v>
      </c>
      <c r="I310" s="67">
        <v>0.2</v>
      </c>
      <c r="J310"/>
    </row>
    <row r="311" spans="1:10" x14ac:dyDescent="0.25">
      <c r="A311" s="2502"/>
      <c r="B311" s="1593">
        <v>21</v>
      </c>
      <c r="C311" s="1943">
        <v>39326</v>
      </c>
      <c r="D311" s="1593">
        <v>1.1299999999999999</v>
      </c>
      <c r="F311" s="7" t="s">
        <v>553</v>
      </c>
      <c r="G311" s="74">
        <v>8</v>
      </c>
      <c r="H311" s="73">
        <v>39692</v>
      </c>
      <c r="I311" s="67">
        <v>0.2</v>
      </c>
      <c r="J311"/>
    </row>
    <row r="312" spans="1:10" x14ac:dyDescent="0.25">
      <c r="A312" s="2502"/>
      <c r="B312" s="1593">
        <v>21</v>
      </c>
      <c r="C312" s="1943">
        <v>39508</v>
      </c>
      <c r="D312" s="1593">
        <v>3.96</v>
      </c>
      <c r="F312" s="7" t="s">
        <v>553</v>
      </c>
      <c r="G312" s="74">
        <v>8</v>
      </c>
      <c r="H312" s="73">
        <v>39692</v>
      </c>
      <c r="I312" s="67">
        <v>0.2</v>
      </c>
      <c r="J312"/>
    </row>
    <row r="313" spans="1:10" x14ac:dyDescent="0.25">
      <c r="A313" s="2502"/>
      <c r="B313" s="1593">
        <v>21</v>
      </c>
      <c r="C313" s="1943">
        <v>39692</v>
      </c>
      <c r="D313" s="1593">
        <v>1.51</v>
      </c>
      <c r="F313" s="7" t="s">
        <v>549</v>
      </c>
      <c r="G313" s="69">
        <v>8</v>
      </c>
      <c r="H313" s="68">
        <v>39873</v>
      </c>
      <c r="I313" s="67">
        <v>1.3</v>
      </c>
      <c r="J313"/>
    </row>
    <row r="314" spans="1:10" x14ac:dyDescent="0.25">
      <c r="A314" s="2502"/>
      <c r="B314" s="1593">
        <v>21</v>
      </c>
      <c r="C314" s="1943">
        <v>39873</v>
      </c>
      <c r="D314" s="1593">
        <v>1.47</v>
      </c>
      <c r="F314" s="7" t="s">
        <v>553</v>
      </c>
      <c r="G314" s="74">
        <v>8</v>
      </c>
      <c r="H314" s="73">
        <v>39873</v>
      </c>
      <c r="I314" s="67">
        <v>0.2</v>
      </c>
      <c r="J314"/>
    </row>
    <row r="315" spans="1:10" x14ac:dyDescent="0.25">
      <c r="A315" s="2502"/>
      <c r="B315" s="1593">
        <v>21</v>
      </c>
      <c r="C315" s="1943">
        <v>40057</v>
      </c>
      <c r="D315" s="1593">
        <v>1.78</v>
      </c>
      <c r="F315" s="7" t="s">
        <v>553</v>
      </c>
      <c r="G315" s="74">
        <v>8</v>
      </c>
      <c r="H315" s="73">
        <v>39873</v>
      </c>
      <c r="I315" s="67">
        <v>0.2</v>
      </c>
      <c r="J315"/>
    </row>
    <row r="316" spans="1:10" x14ac:dyDescent="0.25">
      <c r="A316" s="2502"/>
      <c r="B316" s="1593">
        <v>21</v>
      </c>
      <c r="C316" s="1943">
        <v>39142</v>
      </c>
      <c r="D316" s="1593">
        <v>4.08</v>
      </c>
      <c r="F316" s="7" t="s">
        <v>553</v>
      </c>
      <c r="G316" s="74">
        <v>8</v>
      </c>
      <c r="H316" s="73">
        <v>39873</v>
      </c>
      <c r="I316" s="67">
        <v>0.2</v>
      </c>
      <c r="J316"/>
    </row>
    <row r="317" spans="1:10" x14ac:dyDescent="0.25">
      <c r="A317" s="2502"/>
      <c r="B317" s="1593">
        <v>21</v>
      </c>
      <c r="C317" s="1943">
        <v>39326</v>
      </c>
      <c r="D317" s="1593">
        <v>0.48</v>
      </c>
      <c r="F317" s="7" t="s">
        <v>553</v>
      </c>
      <c r="G317" s="74">
        <v>8</v>
      </c>
      <c r="H317" s="73">
        <v>39873</v>
      </c>
      <c r="I317" s="67">
        <v>0.56000000000000005</v>
      </c>
      <c r="J317"/>
    </row>
    <row r="318" spans="1:10" x14ac:dyDescent="0.25">
      <c r="A318" s="2502"/>
      <c r="B318" s="1593">
        <v>21</v>
      </c>
      <c r="C318" s="1943">
        <v>39508</v>
      </c>
      <c r="D318" s="1593">
        <v>3.41</v>
      </c>
      <c r="F318" s="7" t="s">
        <v>553</v>
      </c>
      <c r="G318" s="74">
        <v>8</v>
      </c>
      <c r="H318" s="73">
        <v>39873</v>
      </c>
      <c r="I318" s="67">
        <v>0.2</v>
      </c>
      <c r="J318"/>
    </row>
    <row r="319" spans="1:10" x14ac:dyDescent="0.25">
      <c r="A319" s="2502"/>
      <c r="B319" s="1593">
        <v>21</v>
      </c>
      <c r="C319" s="1943">
        <v>39692</v>
      </c>
      <c r="D319" s="1593">
        <v>2.2599999999999998</v>
      </c>
      <c r="F319" s="7" t="s">
        <v>549</v>
      </c>
      <c r="G319" s="69">
        <v>8</v>
      </c>
      <c r="H319" s="68">
        <v>40057</v>
      </c>
      <c r="I319" s="67">
        <v>1.38</v>
      </c>
      <c r="J319"/>
    </row>
    <row r="320" spans="1:10" x14ac:dyDescent="0.25">
      <c r="A320" s="2502"/>
      <c r="B320" s="1593">
        <v>21</v>
      </c>
      <c r="C320" s="1943">
        <v>39873</v>
      </c>
      <c r="D320" s="1593">
        <v>0.61</v>
      </c>
      <c r="F320" s="7" t="s">
        <v>553</v>
      </c>
      <c r="G320" s="74">
        <v>8</v>
      </c>
      <c r="H320" s="73">
        <v>40057</v>
      </c>
      <c r="I320" s="67">
        <v>0.2</v>
      </c>
      <c r="J320"/>
    </row>
    <row r="321" spans="1:10" x14ac:dyDescent="0.25">
      <c r="A321" s="2502"/>
      <c r="B321" s="1593">
        <v>21</v>
      </c>
      <c r="C321" s="1943">
        <v>40057</v>
      </c>
      <c r="D321" s="1593">
        <v>0.51</v>
      </c>
      <c r="F321" s="7" t="s">
        <v>553</v>
      </c>
      <c r="G321" s="74">
        <v>8</v>
      </c>
      <c r="H321" s="73">
        <v>40057</v>
      </c>
      <c r="I321" s="67">
        <v>0.2</v>
      </c>
      <c r="J321"/>
    </row>
    <row r="322" spans="1:10" x14ac:dyDescent="0.25">
      <c r="A322" s="2502"/>
      <c r="B322" s="1593">
        <v>21</v>
      </c>
      <c r="C322" s="1943">
        <v>39142</v>
      </c>
      <c r="D322" s="1593">
        <v>2.87</v>
      </c>
      <c r="F322" s="7" t="s">
        <v>553</v>
      </c>
      <c r="G322" s="74">
        <v>8</v>
      </c>
      <c r="H322" s="73">
        <v>40057</v>
      </c>
      <c r="I322" s="67">
        <v>0.2</v>
      </c>
      <c r="J322"/>
    </row>
    <row r="323" spans="1:10" x14ac:dyDescent="0.25">
      <c r="A323" s="2502"/>
      <c r="B323" s="1593">
        <v>21</v>
      </c>
      <c r="C323" s="1943">
        <v>39326</v>
      </c>
      <c r="D323" s="1593">
        <v>2.13</v>
      </c>
      <c r="F323" s="7" t="s">
        <v>553</v>
      </c>
      <c r="G323" s="74">
        <v>8</v>
      </c>
      <c r="H323" s="73">
        <v>40057</v>
      </c>
      <c r="I323" s="67">
        <v>0.65</v>
      </c>
      <c r="J323"/>
    </row>
    <row r="324" spans="1:10" x14ac:dyDescent="0.25">
      <c r="A324" s="2502"/>
      <c r="B324" s="1593">
        <v>21</v>
      </c>
      <c r="C324" s="1943">
        <v>39508</v>
      </c>
      <c r="D324" s="1593">
        <v>2.0699999999999998</v>
      </c>
      <c r="F324" s="7" t="s">
        <v>553</v>
      </c>
      <c r="G324" s="74">
        <v>8</v>
      </c>
      <c r="H324" s="73">
        <v>40057</v>
      </c>
      <c r="I324" s="67">
        <v>0.2</v>
      </c>
      <c r="J324"/>
    </row>
    <row r="325" spans="1:10" ht="15.75" x14ac:dyDescent="0.25">
      <c r="A325" s="2502"/>
      <c r="B325" s="1593">
        <v>21</v>
      </c>
      <c r="C325" s="1943">
        <v>39692</v>
      </c>
      <c r="D325" s="1593">
        <v>2.52</v>
      </c>
      <c r="F325" s="72" t="s">
        <v>550</v>
      </c>
      <c r="G325" s="71">
        <v>9</v>
      </c>
      <c r="H325" s="70">
        <v>39142</v>
      </c>
      <c r="I325" s="67">
        <v>2.4700000000000002</v>
      </c>
      <c r="J325"/>
    </row>
    <row r="326" spans="1:10" x14ac:dyDescent="0.25">
      <c r="A326" s="2502"/>
      <c r="B326" s="1593">
        <v>21</v>
      </c>
      <c r="C326" s="1943">
        <v>39873</v>
      </c>
      <c r="D326" s="1593">
        <v>4.47</v>
      </c>
      <c r="F326" s="7" t="s">
        <v>549</v>
      </c>
      <c r="G326" s="69">
        <v>9</v>
      </c>
      <c r="H326" s="68">
        <v>39142</v>
      </c>
      <c r="I326" s="67">
        <v>1.69</v>
      </c>
      <c r="J326"/>
    </row>
    <row r="327" spans="1:10" x14ac:dyDescent="0.25">
      <c r="A327" s="2502"/>
      <c r="B327" s="1593">
        <v>21</v>
      </c>
      <c r="C327" s="1943">
        <v>40057</v>
      </c>
      <c r="D327" s="1593">
        <v>6.63</v>
      </c>
      <c r="F327" s="7" t="s">
        <v>553</v>
      </c>
      <c r="G327" s="74">
        <v>9</v>
      </c>
      <c r="H327" s="73">
        <v>39142</v>
      </c>
      <c r="I327" s="67">
        <v>0.2</v>
      </c>
      <c r="J327"/>
    </row>
    <row r="328" spans="1:10" x14ac:dyDescent="0.25">
      <c r="A328" s="2502"/>
      <c r="B328" s="1593">
        <v>21</v>
      </c>
      <c r="C328" s="1943">
        <v>39142</v>
      </c>
      <c r="D328" s="1593">
        <v>12.2</v>
      </c>
      <c r="F328" s="7" t="s">
        <v>553</v>
      </c>
      <c r="G328" s="74">
        <v>9</v>
      </c>
      <c r="H328" s="73">
        <v>39142</v>
      </c>
      <c r="I328" s="67">
        <v>0.87</v>
      </c>
      <c r="J328"/>
    </row>
    <row r="329" spans="1:10" x14ac:dyDescent="0.25">
      <c r="A329" s="2502"/>
      <c r="B329" s="1593">
        <v>21</v>
      </c>
      <c r="C329" s="1943">
        <v>39326</v>
      </c>
      <c r="D329" s="1593">
        <v>0.3</v>
      </c>
      <c r="F329" s="7" t="s">
        <v>553</v>
      </c>
      <c r="G329" s="74">
        <v>9</v>
      </c>
      <c r="H329" s="73">
        <v>39142</v>
      </c>
      <c r="I329" s="67">
        <v>0.26</v>
      </c>
      <c r="J329"/>
    </row>
    <row r="330" spans="1:10" x14ac:dyDescent="0.25">
      <c r="A330" s="2502"/>
      <c r="B330" s="1593">
        <v>21</v>
      </c>
      <c r="C330" s="1943">
        <v>39508</v>
      </c>
      <c r="D330" s="1593">
        <v>0.3</v>
      </c>
      <c r="F330" s="7" t="s">
        <v>555</v>
      </c>
      <c r="G330" s="76">
        <v>9</v>
      </c>
      <c r="H330" s="75">
        <v>39142</v>
      </c>
      <c r="I330" s="67">
        <v>0.2</v>
      </c>
      <c r="J330"/>
    </row>
    <row r="331" spans="1:10" x14ac:dyDescent="0.25">
      <c r="A331" s="2502"/>
      <c r="B331" s="1593">
        <v>21</v>
      </c>
      <c r="C331" s="1943">
        <v>39692</v>
      </c>
      <c r="D331" s="1593">
        <v>0.1</v>
      </c>
      <c r="F331" s="7" t="s">
        <v>554</v>
      </c>
      <c r="G331" s="71">
        <v>9</v>
      </c>
      <c r="H331" s="70">
        <v>39142</v>
      </c>
      <c r="I331" s="67">
        <v>0.2</v>
      </c>
      <c r="J331"/>
    </row>
    <row r="332" spans="1:10" ht="15.75" x14ac:dyDescent="0.25">
      <c r="A332" s="2502"/>
      <c r="B332" s="1593">
        <v>21</v>
      </c>
      <c r="C332" s="1943">
        <v>39873</v>
      </c>
      <c r="D332" s="1593">
        <v>0.31</v>
      </c>
      <c r="F332" s="72" t="s">
        <v>550</v>
      </c>
      <c r="G332" s="71">
        <v>9</v>
      </c>
      <c r="H332" s="70">
        <v>39173</v>
      </c>
      <c r="I332" s="67">
        <v>0.2</v>
      </c>
      <c r="J332"/>
    </row>
    <row r="333" spans="1:10" x14ac:dyDescent="0.25">
      <c r="A333" s="2502"/>
      <c r="B333" s="1593">
        <v>21</v>
      </c>
      <c r="C333" s="1943">
        <v>40057</v>
      </c>
      <c r="D333" s="1593">
        <v>0.1</v>
      </c>
      <c r="F333" s="7" t="s">
        <v>549</v>
      </c>
      <c r="G333" s="69">
        <v>9</v>
      </c>
      <c r="H333" s="68">
        <v>39173</v>
      </c>
      <c r="I333" s="67">
        <v>0.62</v>
      </c>
      <c r="J333"/>
    </row>
    <row r="334" spans="1:10" x14ac:dyDescent="0.25">
      <c r="A334" s="2502"/>
      <c r="B334" s="1593">
        <v>21</v>
      </c>
      <c r="C334" s="1943">
        <v>39142</v>
      </c>
      <c r="D334" s="1593">
        <v>0.54500000000000004</v>
      </c>
      <c r="F334" s="7" t="s">
        <v>553</v>
      </c>
      <c r="G334" s="74">
        <v>9</v>
      </c>
      <c r="H334" s="73">
        <v>39173</v>
      </c>
      <c r="I334" s="67">
        <v>0.2</v>
      </c>
      <c r="J334"/>
    </row>
    <row r="335" spans="1:10" x14ac:dyDescent="0.25">
      <c r="A335" s="2502"/>
      <c r="B335" s="1593">
        <v>21</v>
      </c>
      <c r="C335" s="1943">
        <v>39326</v>
      </c>
      <c r="D335" s="1593">
        <v>0.47</v>
      </c>
      <c r="F335" s="7" t="s">
        <v>553</v>
      </c>
      <c r="G335" s="74">
        <v>9</v>
      </c>
      <c r="H335" s="73">
        <v>39173</v>
      </c>
      <c r="I335" s="67">
        <v>0.2</v>
      </c>
      <c r="J335"/>
    </row>
    <row r="336" spans="1:10" x14ac:dyDescent="0.25">
      <c r="A336" s="2502"/>
      <c r="B336" s="1593">
        <v>21</v>
      </c>
      <c r="C336" s="1943">
        <v>39508</v>
      </c>
      <c r="D336" s="1593">
        <v>1.7</v>
      </c>
      <c r="F336" s="7" t="s">
        <v>549</v>
      </c>
      <c r="G336" s="69">
        <v>9</v>
      </c>
      <c r="H336" s="68">
        <v>39326</v>
      </c>
      <c r="I336" s="67">
        <v>2.06</v>
      </c>
      <c r="J336"/>
    </row>
    <row r="337" spans="1:10" x14ac:dyDescent="0.25">
      <c r="A337" s="2502"/>
      <c r="B337" s="1593">
        <v>21</v>
      </c>
      <c r="C337" s="1943">
        <v>39692</v>
      </c>
      <c r="D337" s="1593">
        <v>1.45</v>
      </c>
      <c r="F337" s="7" t="s">
        <v>553</v>
      </c>
      <c r="G337" s="74">
        <v>9</v>
      </c>
      <c r="H337" s="73">
        <v>39326</v>
      </c>
      <c r="I337" s="67">
        <v>0.2</v>
      </c>
      <c r="J337"/>
    </row>
    <row r="338" spans="1:10" x14ac:dyDescent="0.25">
      <c r="A338" s="2502"/>
      <c r="B338" s="1593">
        <v>21</v>
      </c>
      <c r="C338" s="1943">
        <v>39873</v>
      </c>
      <c r="D338" s="1593">
        <v>1.19</v>
      </c>
      <c r="F338" s="7" t="s">
        <v>553</v>
      </c>
      <c r="G338" s="74">
        <v>9</v>
      </c>
      <c r="H338" s="73">
        <v>39326</v>
      </c>
      <c r="I338" s="67">
        <v>0.2</v>
      </c>
      <c r="J338"/>
    </row>
    <row r="339" spans="1:10" x14ac:dyDescent="0.25">
      <c r="A339" s="2502"/>
      <c r="B339" s="1593">
        <v>21</v>
      </c>
      <c r="C339" s="1943">
        <v>40057</v>
      </c>
      <c r="D339" s="1593">
        <v>1.55</v>
      </c>
      <c r="F339" s="7" t="s">
        <v>553</v>
      </c>
      <c r="G339" s="74">
        <v>9</v>
      </c>
      <c r="H339" s="73">
        <v>39326</v>
      </c>
      <c r="I339" s="67">
        <v>0.28999999999999998</v>
      </c>
      <c r="J339"/>
    </row>
    <row r="340" spans="1:10" x14ac:dyDescent="0.25">
      <c r="A340" s="2502"/>
      <c r="B340" s="1593">
        <v>22</v>
      </c>
      <c r="C340" s="1943">
        <v>39142</v>
      </c>
      <c r="D340" s="1593">
        <v>1.1399999999999999</v>
      </c>
      <c r="F340" s="7" t="s">
        <v>553</v>
      </c>
      <c r="G340" s="74">
        <v>9</v>
      </c>
      <c r="H340" s="73">
        <v>39326</v>
      </c>
      <c r="I340" s="67">
        <v>0.2</v>
      </c>
      <c r="J340"/>
    </row>
    <row r="341" spans="1:10" x14ac:dyDescent="0.25">
      <c r="A341" s="2502"/>
      <c r="B341" s="1593">
        <v>22</v>
      </c>
      <c r="C341" s="1943">
        <v>39326</v>
      </c>
      <c r="D341" s="1593">
        <v>0.43</v>
      </c>
      <c r="F341" s="7" t="s">
        <v>555</v>
      </c>
      <c r="G341" s="76">
        <v>9</v>
      </c>
      <c r="H341" s="75">
        <v>39326</v>
      </c>
      <c r="I341" s="67">
        <v>0.2</v>
      </c>
      <c r="J341"/>
    </row>
    <row r="342" spans="1:10" x14ac:dyDescent="0.25">
      <c r="A342" s="2502"/>
      <c r="B342" s="1593">
        <v>22</v>
      </c>
      <c r="C342" s="1943">
        <v>39508</v>
      </c>
      <c r="D342" s="1593">
        <v>0.57999999999999996</v>
      </c>
      <c r="F342" s="7" t="s">
        <v>554</v>
      </c>
      <c r="G342" s="71">
        <v>9</v>
      </c>
      <c r="H342" s="70">
        <v>39326</v>
      </c>
      <c r="I342" s="67">
        <v>0.2</v>
      </c>
      <c r="J342"/>
    </row>
    <row r="343" spans="1:10" x14ac:dyDescent="0.25">
      <c r="A343" s="2502"/>
      <c r="B343" s="1593">
        <v>22</v>
      </c>
      <c r="C343" s="1943">
        <v>39692</v>
      </c>
      <c r="D343" s="1593">
        <v>0.44</v>
      </c>
      <c r="F343" s="7" t="s">
        <v>554</v>
      </c>
      <c r="G343" s="71">
        <v>9</v>
      </c>
      <c r="H343" s="70">
        <v>39326</v>
      </c>
      <c r="I343" s="67">
        <v>0.2</v>
      </c>
      <c r="J343"/>
    </row>
    <row r="344" spans="1:10" ht="15.75" x14ac:dyDescent="0.25">
      <c r="A344" s="2502"/>
      <c r="B344" s="1593">
        <v>22</v>
      </c>
      <c r="C344" s="1943">
        <v>39965</v>
      </c>
      <c r="D344" s="1593">
        <v>0.89</v>
      </c>
      <c r="F344" s="72" t="s">
        <v>550</v>
      </c>
      <c r="G344" s="71">
        <v>9</v>
      </c>
      <c r="H344" s="70">
        <v>39356</v>
      </c>
      <c r="I344" s="67">
        <v>0.2</v>
      </c>
      <c r="J344"/>
    </row>
    <row r="345" spans="1:10" ht="15.75" x14ac:dyDescent="0.25">
      <c r="A345" s="2502"/>
      <c r="B345" s="1593">
        <v>22</v>
      </c>
      <c r="C345" s="1943">
        <v>40057</v>
      </c>
      <c r="D345" s="1593">
        <v>0.77</v>
      </c>
      <c r="F345" s="72" t="s">
        <v>550</v>
      </c>
      <c r="G345" s="71">
        <v>9</v>
      </c>
      <c r="H345" s="70">
        <v>39356</v>
      </c>
      <c r="I345" s="67">
        <v>3.6</v>
      </c>
      <c r="J345"/>
    </row>
    <row r="346" spans="1:10" x14ac:dyDescent="0.25">
      <c r="A346" s="2502"/>
      <c r="B346" s="1593"/>
      <c r="C346" s="1593"/>
      <c r="D346" s="1593"/>
      <c r="F346" s="7" t="s">
        <v>549</v>
      </c>
      <c r="G346" s="69">
        <v>9</v>
      </c>
      <c r="H346" s="68">
        <v>39356</v>
      </c>
      <c r="I346" s="67">
        <v>0.67</v>
      </c>
      <c r="J346"/>
    </row>
    <row r="347" spans="1:10" x14ac:dyDescent="0.25">
      <c r="A347" s="2502"/>
      <c r="B347" s="1593">
        <v>22</v>
      </c>
      <c r="C347" s="1943">
        <v>39142</v>
      </c>
      <c r="D347" s="1593">
        <v>3.54</v>
      </c>
      <c r="F347" s="7" t="s">
        <v>553</v>
      </c>
      <c r="G347" s="74">
        <v>9</v>
      </c>
      <c r="H347" s="73">
        <v>39356</v>
      </c>
      <c r="I347" s="67">
        <v>0.2</v>
      </c>
      <c r="J347"/>
    </row>
    <row r="348" spans="1:10" x14ac:dyDescent="0.25">
      <c r="A348" s="2502"/>
      <c r="B348" s="1593">
        <v>22</v>
      </c>
      <c r="C348" s="1943">
        <v>39326</v>
      </c>
      <c r="D348" s="1593">
        <v>1.94</v>
      </c>
      <c r="F348" s="7" t="s">
        <v>553</v>
      </c>
      <c r="G348" s="74">
        <v>9</v>
      </c>
      <c r="H348" s="73">
        <v>39356</v>
      </c>
      <c r="I348" s="67">
        <v>0.2</v>
      </c>
      <c r="J348"/>
    </row>
    <row r="349" spans="1:10" ht="15.75" x14ac:dyDescent="0.25">
      <c r="A349" s="2502"/>
      <c r="B349" s="1593">
        <v>22</v>
      </c>
      <c r="C349" s="1943">
        <v>39508</v>
      </c>
      <c r="D349" s="1593">
        <v>1.92</v>
      </c>
      <c r="F349" s="72" t="s">
        <v>550</v>
      </c>
      <c r="G349" s="71">
        <v>9</v>
      </c>
      <c r="H349" s="70">
        <v>39508</v>
      </c>
      <c r="I349" s="67">
        <v>0.2</v>
      </c>
      <c r="J349"/>
    </row>
    <row r="350" spans="1:10" ht="15.75" x14ac:dyDescent="0.25">
      <c r="A350" s="2502"/>
      <c r="B350" s="1593">
        <v>22</v>
      </c>
      <c r="C350" s="1943">
        <v>39692</v>
      </c>
      <c r="D350" s="1593">
        <v>2.56</v>
      </c>
      <c r="F350" s="72" t="s">
        <v>550</v>
      </c>
      <c r="G350" s="71">
        <v>9</v>
      </c>
      <c r="H350" s="70">
        <v>39508</v>
      </c>
      <c r="I350" s="67">
        <v>2.65</v>
      </c>
      <c r="J350"/>
    </row>
    <row r="351" spans="1:10" x14ac:dyDescent="0.25">
      <c r="A351" s="2502"/>
      <c r="B351" s="1593">
        <v>22</v>
      </c>
      <c r="C351" s="1943">
        <v>39873</v>
      </c>
      <c r="D351" s="1593">
        <v>2.15</v>
      </c>
      <c r="F351" s="7" t="s">
        <v>549</v>
      </c>
      <c r="G351" s="69">
        <v>9</v>
      </c>
      <c r="H351" s="68">
        <v>39508</v>
      </c>
      <c r="I351" s="67">
        <v>2.19</v>
      </c>
      <c r="J351"/>
    </row>
    <row r="352" spans="1:10" x14ac:dyDescent="0.25">
      <c r="A352" s="2502"/>
      <c r="B352" s="1593">
        <v>22</v>
      </c>
      <c r="C352" s="1943">
        <v>40057</v>
      </c>
      <c r="D352" s="1593">
        <v>2.5499999999999998</v>
      </c>
      <c r="F352" s="7" t="s">
        <v>549</v>
      </c>
      <c r="G352" s="69">
        <v>9</v>
      </c>
      <c r="H352" s="68">
        <v>39508</v>
      </c>
      <c r="I352" s="67">
        <v>0.77</v>
      </c>
      <c r="J352"/>
    </row>
    <row r="353" spans="1:10" x14ac:dyDescent="0.25">
      <c r="A353" s="2502"/>
      <c r="B353" s="1593">
        <v>22</v>
      </c>
      <c r="C353" s="1943">
        <v>39142</v>
      </c>
      <c r="D353" s="1593">
        <v>0.3</v>
      </c>
      <c r="F353" s="7" t="s">
        <v>553</v>
      </c>
      <c r="G353" s="74">
        <v>9</v>
      </c>
      <c r="H353" s="73">
        <v>39508</v>
      </c>
      <c r="I353" s="67">
        <v>0.2</v>
      </c>
      <c r="J353"/>
    </row>
    <row r="354" spans="1:10" x14ac:dyDescent="0.25">
      <c r="A354" s="2502"/>
      <c r="B354" s="1593">
        <v>22</v>
      </c>
      <c r="C354" s="1943">
        <v>39326</v>
      </c>
      <c r="D354" s="1593">
        <v>0.3</v>
      </c>
      <c r="F354" s="7" t="s">
        <v>553</v>
      </c>
      <c r="G354" s="74">
        <v>9</v>
      </c>
      <c r="H354" s="73">
        <v>39508</v>
      </c>
      <c r="I354" s="67">
        <v>0.2</v>
      </c>
      <c r="J354"/>
    </row>
    <row r="355" spans="1:10" x14ac:dyDescent="0.25">
      <c r="A355" s="2502"/>
      <c r="B355" s="1593">
        <v>22</v>
      </c>
      <c r="C355" s="1943">
        <v>39508</v>
      </c>
      <c r="D355" s="1593">
        <v>0.3</v>
      </c>
      <c r="F355" s="7" t="s">
        <v>553</v>
      </c>
      <c r="G355" s="74">
        <v>9</v>
      </c>
      <c r="H355" s="73">
        <v>39508</v>
      </c>
      <c r="I355" s="67">
        <v>0.94</v>
      </c>
      <c r="J355"/>
    </row>
    <row r="356" spans="1:10" x14ac:dyDescent="0.25">
      <c r="A356" s="2502"/>
      <c r="B356" s="1593">
        <v>22</v>
      </c>
      <c r="C356" s="1943">
        <v>39692</v>
      </c>
      <c r="D356" s="1593">
        <v>0.2</v>
      </c>
      <c r="F356" s="7" t="s">
        <v>553</v>
      </c>
      <c r="G356" s="74">
        <v>9</v>
      </c>
      <c r="H356" s="73">
        <v>39508</v>
      </c>
      <c r="I356" s="67">
        <v>0.28999999999999998</v>
      </c>
      <c r="J356"/>
    </row>
    <row r="357" spans="1:10" x14ac:dyDescent="0.25">
      <c r="A357" s="2502"/>
      <c r="B357" s="1593">
        <v>22</v>
      </c>
      <c r="C357" s="1943">
        <v>39873</v>
      </c>
      <c r="D357" s="1593">
        <v>0.28999999999999998</v>
      </c>
      <c r="F357" s="7" t="s">
        <v>553</v>
      </c>
      <c r="G357" s="74">
        <v>9</v>
      </c>
      <c r="H357" s="73">
        <v>39508</v>
      </c>
      <c r="I357" s="67">
        <v>0.2</v>
      </c>
      <c r="J357"/>
    </row>
    <row r="358" spans="1:10" x14ac:dyDescent="0.25">
      <c r="A358" s="2502"/>
      <c r="B358" s="1593">
        <v>22</v>
      </c>
      <c r="C358" s="1943">
        <v>40057</v>
      </c>
      <c r="D358" s="1593">
        <v>0.3</v>
      </c>
      <c r="F358" s="7" t="s">
        <v>553</v>
      </c>
      <c r="G358" s="74">
        <v>9</v>
      </c>
      <c r="H358" s="73">
        <v>39508</v>
      </c>
      <c r="I358" s="67">
        <v>0.2</v>
      </c>
      <c r="J358"/>
    </row>
    <row r="359" spans="1:10" x14ac:dyDescent="0.25">
      <c r="A359" s="2502"/>
      <c r="B359" s="1593">
        <v>22</v>
      </c>
      <c r="C359" s="1943">
        <v>39142</v>
      </c>
      <c r="D359" s="1593">
        <v>1.57</v>
      </c>
      <c r="F359" s="7" t="s">
        <v>555</v>
      </c>
      <c r="G359" s="76">
        <v>9</v>
      </c>
      <c r="H359" s="75">
        <v>39508</v>
      </c>
      <c r="I359" s="67">
        <v>0.2</v>
      </c>
      <c r="J359"/>
    </row>
    <row r="360" spans="1:10" x14ac:dyDescent="0.25">
      <c r="A360" s="2502"/>
      <c r="B360" s="1593">
        <v>22</v>
      </c>
      <c r="C360" s="1943">
        <v>39326</v>
      </c>
      <c r="D360" s="1593">
        <v>0.62</v>
      </c>
      <c r="F360" s="7" t="s">
        <v>554</v>
      </c>
      <c r="G360" s="71">
        <v>9</v>
      </c>
      <c r="H360" s="70">
        <v>39508</v>
      </c>
      <c r="I360" s="67">
        <v>0.2</v>
      </c>
      <c r="J360"/>
    </row>
    <row r="361" spans="1:10" x14ac:dyDescent="0.25">
      <c r="A361" s="2502"/>
      <c r="B361" s="1593">
        <v>22</v>
      </c>
      <c r="C361" s="1943">
        <v>39508</v>
      </c>
      <c r="D361" s="1593">
        <v>0.73</v>
      </c>
      <c r="F361" s="7" t="s">
        <v>554</v>
      </c>
      <c r="G361" s="71">
        <v>9</v>
      </c>
      <c r="H361" s="70">
        <v>39508</v>
      </c>
      <c r="I361" s="67">
        <v>0.2</v>
      </c>
      <c r="J361"/>
    </row>
    <row r="362" spans="1:10" ht="15.75" x14ac:dyDescent="0.25">
      <c r="A362" s="2502"/>
      <c r="B362" s="1593">
        <v>22</v>
      </c>
      <c r="C362" s="1943">
        <v>39692</v>
      </c>
      <c r="D362" s="1593">
        <v>0.83</v>
      </c>
      <c r="F362" s="72" t="s">
        <v>550</v>
      </c>
      <c r="G362" s="71">
        <v>9</v>
      </c>
      <c r="H362" s="70">
        <v>39692</v>
      </c>
      <c r="I362" s="67">
        <v>0.2</v>
      </c>
      <c r="J362"/>
    </row>
    <row r="363" spans="1:10" x14ac:dyDescent="0.25">
      <c r="A363" s="2502"/>
      <c r="B363" s="1593">
        <v>22</v>
      </c>
      <c r="C363" s="1943">
        <v>39873</v>
      </c>
      <c r="D363" s="1593">
        <v>0.55000000000000004</v>
      </c>
      <c r="F363" s="7" t="s">
        <v>549</v>
      </c>
      <c r="G363" s="69">
        <v>9</v>
      </c>
      <c r="H363" s="68">
        <v>39692</v>
      </c>
      <c r="I363" s="67">
        <v>2.17</v>
      </c>
      <c r="J363"/>
    </row>
    <row r="364" spans="1:10" x14ac:dyDescent="0.25">
      <c r="A364" s="2502"/>
      <c r="B364" s="1593">
        <v>22</v>
      </c>
      <c r="C364" s="1943">
        <v>40057</v>
      </c>
      <c r="D364" s="1593">
        <v>0.84</v>
      </c>
      <c r="F364" s="7" t="s">
        <v>549</v>
      </c>
      <c r="G364" s="69">
        <v>9</v>
      </c>
      <c r="H364" s="68">
        <v>39692</v>
      </c>
      <c r="I364" s="67">
        <v>0.77</v>
      </c>
      <c r="J364"/>
    </row>
    <row r="365" spans="1:10" x14ac:dyDescent="0.25">
      <c r="A365" s="259"/>
      <c r="C365" s="1"/>
      <c r="D365" s="1"/>
      <c r="F365" s="7" t="s">
        <v>553</v>
      </c>
      <c r="G365" s="74">
        <v>9</v>
      </c>
      <c r="H365" s="73">
        <v>39692</v>
      </c>
      <c r="I365" s="67">
        <v>0.2</v>
      </c>
      <c r="J365"/>
    </row>
    <row r="366" spans="1:10" x14ac:dyDescent="0.25">
      <c r="A366" s="1954"/>
      <c r="B366" s="66"/>
      <c r="C366" s="79"/>
      <c r="D366" s="66"/>
      <c r="F366" s="7" t="s">
        <v>553</v>
      </c>
      <c r="G366" s="74">
        <v>9</v>
      </c>
      <c r="H366" s="73">
        <v>39692</v>
      </c>
      <c r="I366" s="67">
        <v>0.2</v>
      </c>
      <c r="J366"/>
    </row>
    <row r="367" spans="1:10" x14ac:dyDescent="0.25">
      <c r="A367" s="2488" t="s">
        <v>549</v>
      </c>
      <c r="B367" s="1944">
        <v>4</v>
      </c>
      <c r="C367" s="1945">
        <v>39142</v>
      </c>
      <c r="D367" s="1944">
        <v>0.2</v>
      </c>
      <c r="F367" s="7" t="s">
        <v>553</v>
      </c>
      <c r="G367" s="74">
        <v>9</v>
      </c>
      <c r="H367" s="73">
        <v>39692</v>
      </c>
      <c r="I367" s="67">
        <v>0.98</v>
      </c>
      <c r="J367"/>
    </row>
    <row r="368" spans="1:10" x14ac:dyDescent="0.25">
      <c r="A368" s="2488"/>
      <c r="B368" s="1944">
        <v>4</v>
      </c>
      <c r="C368" s="1945">
        <v>39092</v>
      </c>
      <c r="D368" s="1944">
        <v>0.37</v>
      </c>
      <c r="F368" s="7" t="s">
        <v>553</v>
      </c>
      <c r="G368" s="74">
        <v>9</v>
      </c>
      <c r="H368" s="73">
        <v>39692</v>
      </c>
      <c r="I368" s="67">
        <v>0.28999999999999998</v>
      </c>
      <c r="J368"/>
    </row>
    <row r="369" spans="1:10" x14ac:dyDescent="0.25">
      <c r="A369" s="2488"/>
      <c r="B369" s="1944">
        <v>4</v>
      </c>
      <c r="C369" s="1945">
        <v>39508</v>
      </c>
      <c r="D369" s="1944">
        <v>0.3</v>
      </c>
      <c r="F369" s="7" t="s">
        <v>553</v>
      </c>
      <c r="G369" s="74">
        <v>9</v>
      </c>
      <c r="H369" s="73">
        <v>39692</v>
      </c>
      <c r="I369" s="67">
        <v>0.2</v>
      </c>
      <c r="J369"/>
    </row>
    <row r="370" spans="1:10" x14ac:dyDescent="0.25">
      <c r="A370" s="2488"/>
      <c r="B370" s="1944">
        <v>4</v>
      </c>
      <c r="C370" s="1945">
        <v>39692</v>
      </c>
      <c r="D370" s="1944">
        <v>0.3</v>
      </c>
      <c r="F370" s="7" t="s">
        <v>553</v>
      </c>
      <c r="G370" s="74">
        <v>9</v>
      </c>
      <c r="H370" s="73">
        <v>39692</v>
      </c>
      <c r="I370" s="67">
        <v>0.2</v>
      </c>
      <c r="J370"/>
    </row>
    <row r="371" spans="1:10" x14ac:dyDescent="0.25">
      <c r="A371" s="2488"/>
      <c r="B371" s="1944">
        <v>4</v>
      </c>
      <c r="C371" s="1945">
        <v>39904</v>
      </c>
      <c r="D371" s="1944">
        <v>0.26</v>
      </c>
      <c r="F371" s="7" t="s">
        <v>555</v>
      </c>
      <c r="G371" s="76">
        <v>9</v>
      </c>
      <c r="H371" s="75">
        <v>39692</v>
      </c>
      <c r="I371" s="67">
        <v>0.26</v>
      </c>
      <c r="J371"/>
    </row>
    <row r="372" spans="1:10" x14ac:dyDescent="0.25">
      <c r="A372" s="2488"/>
      <c r="B372" s="1944">
        <v>4</v>
      </c>
      <c r="C372" s="1945">
        <v>40057</v>
      </c>
      <c r="D372" s="1944">
        <v>0.28000000000000003</v>
      </c>
      <c r="F372" s="7" t="s">
        <v>554</v>
      </c>
      <c r="G372" s="71">
        <v>9</v>
      </c>
      <c r="H372" s="70">
        <v>39692</v>
      </c>
      <c r="I372" s="67">
        <v>0.2</v>
      </c>
      <c r="J372"/>
    </row>
    <row r="373" spans="1:10" x14ac:dyDescent="0.25">
      <c r="A373" s="2488"/>
      <c r="B373" s="1944">
        <v>4</v>
      </c>
      <c r="C373" s="1945">
        <v>39142</v>
      </c>
      <c r="D373" s="1944">
        <v>0.51</v>
      </c>
      <c r="F373" s="7" t="s">
        <v>554</v>
      </c>
      <c r="G373" s="71">
        <v>9</v>
      </c>
      <c r="H373" s="70">
        <v>39722</v>
      </c>
      <c r="I373" s="67">
        <v>0.2</v>
      </c>
      <c r="J373"/>
    </row>
    <row r="374" spans="1:10" ht="15.75" x14ac:dyDescent="0.25">
      <c r="A374" s="2488"/>
      <c r="B374" s="1944">
        <v>4</v>
      </c>
      <c r="C374" s="1945">
        <v>39326</v>
      </c>
      <c r="D374" s="1944">
        <v>0.56999999999999995</v>
      </c>
      <c r="F374" s="72" t="s">
        <v>550</v>
      </c>
      <c r="G374" s="71">
        <v>9</v>
      </c>
      <c r="H374" s="70">
        <v>39873</v>
      </c>
      <c r="I374" s="67">
        <v>0.2</v>
      </c>
      <c r="J374"/>
    </row>
    <row r="375" spans="1:10" x14ac:dyDescent="0.25">
      <c r="A375" s="2488"/>
      <c r="B375" s="1944">
        <v>4</v>
      </c>
      <c r="C375" s="1945">
        <v>39508</v>
      </c>
      <c r="D375" s="1944">
        <v>0.54</v>
      </c>
      <c r="F375" s="7" t="s">
        <v>549</v>
      </c>
      <c r="G375" s="69">
        <v>9</v>
      </c>
      <c r="H375" s="68">
        <v>39873</v>
      </c>
      <c r="I375" s="67">
        <v>2.4</v>
      </c>
      <c r="J375"/>
    </row>
    <row r="376" spans="1:10" x14ac:dyDescent="0.25">
      <c r="A376" s="2488"/>
      <c r="B376" s="1944">
        <v>4</v>
      </c>
      <c r="C376" s="1945">
        <v>39692</v>
      </c>
      <c r="D376" s="1944">
        <v>0.57999999999999996</v>
      </c>
      <c r="F376" s="7" t="s">
        <v>549</v>
      </c>
      <c r="G376" s="69">
        <v>9</v>
      </c>
      <c r="H376" s="68">
        <v>39873</v>
      </c>
      <c r="I376" s="67">
        <v>0.78</v>
      </c>
      <c r="J376"/>
    </row>
    <row r="377" spans="1:10" x14ac:dyDescent="0.25">
      <c r="A377" s="2488"/>
      <c r="B377" s="1944">
        <v>4</v>
      </c>
      <c r="C377" s="1945">
        <v>39873</v>
      </c>
      <c r="D377" s="1944">
        <v>0.57999999999999996</v>
      </c>
      <c r="F377" s="7" t="s">
        <v>553</v>
      </c>
      <c r="G377" s="74">
        <v>9</v>
      </c>
      <c r="H377" s="73">
        <v>39873</v>
      </c>
      <c r="I377" s="67">
        <v>0.2</v>
      </c>
      <c r="J377"/>
    </row>
    <row r="378" spans="1:10" x14ac:dyDescent="0.25">
      <c r="A378" s="2488"/>
      <c r="B378" s="1944">
        <v>4</v>
      </c>
      <c r="C378" s="1945">
        <v>40057</v>
      </c>
      <c r="D378" s="1944">
        <v>0.73</v>
      </c>
      <c r="F378" s="7" t="s">
        <v>553</v>
      </c>
      <c r="G378" s="74">
        <v>9</v>
      </c>
      <c r="H378" s="73">
        <v>39873</v>
      </c>
      <c r="I378" s="67">
        <v>0.2</v>
      </c>
      <c r="J378"/>
    </row>
    <row r="379" spans="1:10" x14ac:dyDescent="0.25">
      <c r="A379" s="2488"/>
      <c r="B379" s="1944">
        <v>5</v>
      </c>
      <c r="C379" s="1945">
        <v>39142</v>
      </c>
      <c r="D379" s="1944">
        <v>0.2</v>
      </c>
      <c r="F379" s="7" t="s">
        <v>553</v>
      </c>
      <c r="G379" s="74">
        <v>9</v>
      </c>
      <c r="H379" s="73">
        <v>39873</v>
      </c>
      <c r="I379" s="67">
        <v>1.03</v>
      </c>
      <c r="J379"/>
    </row>
    <row r="380" spans="1:10" x14ac:dyDescent="0.25">
      <c r="A380" s="2488"/>
      <c r="B380" s="1944">
        <v>5</v>
      </c>
      <c r="C380" s="1945">
        <v>39356</v>
      </c>
      <c r="D380" s="1944">
        <v>0.3</v>
      </c>
      <c r="F380" s="7" t="s">
        <v>553</v>
      </c>
      <c r="G380" s="74">
        <v>9</v>
      </c>
      <c r="H380" s="73">
        <v>39873</v>
      </c>
      <c r="I380" s="67">
        <v>0.28000000000000003</v>
      </c>
      <c r="J380"/>
    </row>
    <row r="381" spans="1:10" x14ac:dyDescent="0.25">
      <c r="A381" s="2488"/>
      <c r="B381" s="1944">
        <v>5</v>
      </c>
      <c r="C381" s="1945">
        <v>39539</v>
      </c>
      <c r="D381" s="1944">
        <v>0.2</v>
      </c>
      <c r="F381" s="7" t="s">
        <v>553</v>
      </c>
      <c r="G381" s="74">
        <v>9</v>
      </c>
      <c r="H381" s="73">
        <v>39873</v>
      </c>
      <c r="I381" s="67">
        <v>0.2</v>
      </c>
      <c r="J381"/>
    </row>
    <row r="382" spans="1:10" x14ac:dyDescent="0.25">
      <c r="A382" s="2488"/>
      <c r="B382" s="1944">
        <v>5</v>
      </c>
      <c r="C382" s="1945">
        <v>39692</v>
      </c>
      <c r="D382" s="1944">
        <v>0.2</v>
      </c>
      <c r="F382" s="7" t="s">
        <v>553</v>
      </c>
      <c r="G382" s="74">
        <v>9</v>
      </c>
      <c r="H382" s="73">
        <v>39873</v>
      </c>
      <c r="I382" s="67">
        <v>0.2</v>
      </c>
      <c r="J382"/>
    </row>
    <row r="383" spans="1:10" x14ac:dyDescent="0.25">
      <c r="A383" s="2488"/>
      <c r="B383" s="1944">
        <v>5</v>
      </c>
      <c r="C383" s="1945">
        <v>39904</v>
      </c>
      <c r="D383" s="1944">
        <v>1.17</v>
      </c>
      <c r="F383" s="7" t="s">
        <v>555</v>
      </c>
      <c r="G383" s="76">
        <v>9</v>
      </c>
      <c r="H383" s="75">
        <v>39873</v>
      </c>
      <c r="I383" s="67">
        <v>0.2</v>
      </c>
      <c r="J383"/>
    </row>
    <row r="384" spans="1:10" x14ac:dyDescent="0.25">
      <c r="A384" s="2488"/>
      <c r="B384" s="1944">
        <v>5</v>
      </c>
      <c r="C384" s="1945">
        <v>40057</v>
      </c>
      <c r="D384" s="1944">
        <v>0.2</v>
      </c>
      <c r="F384" s="7" t="s">
        <v>554</v>
      </c>
      <c r="G384" s="71">
        <v>9</v>
      </c>
      <c r="H384" s="70">
        <v>39873</v>
      </c>
      <c r="I384" s="67">
        <v>0.2</v>
      </c>
      <c r="J384"/>
    </row>
    <row r="385" spans="1:10" x14ac:dyDescent="0.25">
      <c r="A385" s="2488"/>
      <c r="B385" s="1944">
        <v>8</v>
      </c>
      <c r="C385" s="1945">
        <v>39692</v>
      </c>
      <c r="D385" s="1944">
        <v>1.37</v>
      </c>
      <c r="F385" s="7" t="s">
        <v>554</v>
      </c>
      <c r="G385" s="71">
        <v>9</v>
      </c>
      <c r="H385" s="70">
        <v>39873</v>
      </c>
      <c r="I385" s="67">
        <v>0.22</v>
      </c>
      <c r="J385"/>
    </row>
    <row r="386" spans="1:10" ht="15.75" x14ac:dyDescent="0.25">
      <c r="A386" s="2488"/>
      <c r="B386" s="1944">
        <v>8</v>
      </c>
      <c r="C386" s="1945">
        <v>39873</v>
      </c>
      <c r="D386" s="1944">
        <v>1.3</v>
      </c>
      <c r="F386" s="72" t="s">
        <v>550</v>
      </c>
      <c r="G386" s="71">
        <v>9</v>
      </c>
      <c r="H386" s="70">
        <v>40057</v>
      </c>
      <c r="I386" s="67">
        <v>0.2</v>
      </c>
      <c r="J386"/>
    </row>
    <row r="387" spans="1:10" x14ac:dyDescent="0.25">
      <c r="A387" s="2488"/>
      <c r="B387" s="1944">
        <v>8</v>
      </c>
      <c r="C387" s="1945">
        <v>40057</v>
      </c>
      <c r="D387" s="1944">
        <v>1.38</v>
      </c>
      <c r="F387" s="7" t="s">
        <v>549</v>
      </c>
      <c r="G387" s="69">
        <v>9</v>
      </c>
      <c r="H387" s="68">
        <v>40057</v>
      </c>
      <c r="I387" s="67">
        <v>2.42</v>
      </c>
      <c r="J387"/>
    </row>
    <row r="388" spans="1:10" x14ac:dyDescent="0.25">
      <c r="A388" s="2488"/>
      <c r="B388" s="1944">
        <v>9</v>
      </c>
      <c r="C388" s="1945">
        <v>39142</v>
      </c>
      <c r="D388" s="1944">
        <v>1.69</v>
      </c>
      <c r="F388" s="7" t="s">
        <v>549</v>
      </c>
      <c r="G388" s="69">
        <v>9</v>
      </c>
      <c r="H388" s="68">
        <v>40057</v>
      </c>
      <c r="I388" s="67">
        <v>0.78</v>
      </c>
      <c r="J388"/>
    </row>
    <row r="389" spans="1:10" x14ac:dyDescent="0.25">
      <c r="A389" s="2488"/>
      <c r="B389" s="1944">
        <v>9</v>
      </c>
      <c r="C389" s="1945">
        <v>39326</v>
      </c>
      <c r="D389" s="1944">
        <v>2.06</v>
      </c>
      <c r="F389" s="7" t="s">
        <v>553</v>
      </c>
      <c r="G389" s="74">
        <v>9</v>
      </c>
      <c r="H389" s="73">
        <v>40057</v>
      </c>
      <c r="I389" s="67">
        <v>0.2</v>
      </c>
      <c r="J389"/>
    </row>
    <row r="390" spans="1:10" x14ac:dyDescent="0.25">
      <c r="A390" s="2488"/>
      <c r="B390" s="1944">
        <v>9</v>
      </c>
      <c r="C390" s="1945">
        <v>39508</v>
      </c>
      <c r="D390" s="1944">
        <v>2.19</v>
      </c>
      <c r="F390" s="7" t="s">
        <v>553</v>
      </c>
      <c r="G390" s="74">
        <v>9</v>
      </c>
      <c r="H390" s="73">
        <v>40057</v>
      </c>
      <c r="I390" s="67">
        <v>0.2</v>
      </c>
      <c r="J390"/>
    </row>
    <row r="391" spans="1:10" x14ac:dyDescent="0.25">
      <c r="A391" s="2488"/>
      <c r="B391" s="1944">
        <v>9</v>
      </c>
      <c r="C391" s="1945">
        <v>39692</v>
      </c>
      <c r="D391" s="1944">
        <v>2.17</v>
      </c>
      <c r="F391" s="7" t="s">
        <v>553</v>
      </c>
      <c r="G391" s="74">
        <v>9</v>
      </c>
      <c r="H391" s="73">
        <v>40057</v>
      </c>
      <c r="I391" s="67">
        <v>0.98</v>
      </c>
      <c r="J391"/>
    </row>
    <row r="392" spans="1:10" x14ac:dyDescent="0.25">
      <c r="A392" s="2488"/>
      <c r="B392" s="1944">
        <v>9</v>
      </c>
      <c r="C392" s="1945">
        <v>39873</v>
      </c>
      <c r="D392" s="1944">
        <v>2.4</v>
      </c>
      <c r="F392" s="7" t="s">
        <v>553</v>
      </c>
      <c r="G392" s="74">
        <v>9</v>
      </c>
      <c r="H392" s="73">
        <v>40057</v>
      </c>
      <c r="I392" s="67">
        <v>0.28999999999999998</v>
      </c>
      <c r="J392"/>
    </row>
    <row r="393" spans="1:10" x14ac:dyDescent="0.25">
      <c r="A393" s="2488"/>
      <c r="B393" s="1944">
        <v>9</v>
      </c>
      <c r="C393" s="1945">
        <v>40057</v>
      </c>
      <c r="D393" s="1944">
        <v>2.42</v>
      </c>
      <c r="F393" s="7" t="s">
        <v>553</v>
      </c>
      <c r="G393" s="74">
        <v>9</v>
      </c>
      <c r="H393" s="73">
        <v>40057</v>
      </c>
      <c r="I393" s="67">
        <v>0.2</v>
      </c>
      <c r="J393"/>
    </row>
    <row r="394" spans="1:10" x14ac:dyDescent="0.25">
      <c r="A394" s="2488"/>
      <c r="B394" s="1944">
        <v>9</v>
      </c>
      <c r="C394" s="1945">
        <v>39173</v>
      </c>
      <c r="D394" s="1944">
        <v>0.62</v>
      </c>
      <c r="F394" s="7" t="s">
        <v>553</v>
      </c>
      <c r="G394" s="74">
        <v>9</v>
      </c>
      <c r="H394" s="73">
        <v>40057</v>
      </c>
      <c r="I394" s="67">
        <v>0.2</v>
      </c>
      <c r="J394"/>
    </row>
    <row r="395" spans="1:10" x14ac:dyDescent="0.25">
      <c r="A395" s="2488"/>
      <c r="B395" s="1944">
        <v>9</v>
      </c>
      <c r="C395" s="1945">
        <v>39356</v>
      </c>
      <c r="D395" s="1944">
        <v>0.67</v>
      </c>
      <c r="F395" s="7" t="s">
        <v>555</v>
      </c>
      <c r="G395" s="76">
        <v>9</v>
      </c>
      <c r="H395" s="75">
        <v>40057</v>
      </c>
      <c r="I395" s="67">
        <v>0.2</v>
      </c>
      <c r="J395"/>
    </row>
    <row r="396" spans="1:10" x14ac:dyDescent="0.25">
      <c r="A396" s="2488"/>
      <c r="B396" s="1944">
        <v>9</v>
      </c>
      <c r="C396" s="1945">
        <v>39508</v>
      </c>
      <c r="D396" s="1944">
        <v>0.77</v>
      </c>
      <c r="F396" s="7" t="s">
        <v>554</v>
      </c>
      <c r="G396" s="71">
        <v>9</v>
      </c>
      <c r="H396" s="70">
        <v>40057</v>
      </c>
      <c r="I396" s="67">
        <v>0.2</v>
      </c>
      <c r="J396"/>
    </row>
    <row r="397" spans="1:10" x14ac:dyDescent="0.25">
      <c r="A397" s="2488"/>
      <c r="B397" s="1944">
        <v>9</v>
      </c>
      <c r="C397" s="1945">
        <v>39692</v>
      </c>
      <c r="D397" s="1944">
        <v>0.77</v>
      </c>
      <c r="F397" s="7" t="s">
        <v>554</v>
      </c>
      <c r="G397" s="71">
        <v>9</v>
      </c>
      <c r="H397" s="70">
        <v>40057</v>
      </c>
      <c r="I397" s="67">
        <v>0.23</v>
      </c>
      <c r="J397"/>
    </row>
    <row r="398" spans="1:10" x14ac:dyDescent="0.25">
      <c r="A398" s="2488"/>
      <c r="B398" s="1944">
        <v>9</v>
      </c>
      <c r="C398" s="1945">
        <v>39873</v>
      </c>
      <c r="D398" s="1944">
        <v>0.78</v>
      </c>
      <c r="F398" s="1958" t="s">
        <v>553</v>
      </c>
      <c r="G398" s="74">
        <v>10</v>
      </c>
      <c r="H398" s="73">
        <v>39173</v>
      </c>
      <c r="I398" s="67">
        <v>5.7</v>
      </c>
      <c r="J398"/>
    </row>
    <row r="399" spans="1:10" x14ac:dyDescent="0.25">
      <c r="A399" s="2488"/>
      <c r="B399" s="1944">
        <v>9</v>
      </c>
      <c r="C399" s="1945">
        <v>40057</v>
      </c>
      <c r="D399" s="1944">
        <v>0.78</v>
      </c>
      <c r="F399" s="1958" t="s">
        <v>555</v>
      </c>
      <c r="G399" s="76">
        <v>10</v>
      </c>
      <c r="H399" s="75">
        <v>39173</v>
      </c>
      <c r="I399" s="67">
        <v>0.2</v>
      </c>
      <c r="J399"/>
    </row>
    <row r="400" spans="1:10" x14ac:dyDescent="0.25">
      <c r="A400" s="2488"/>
      <c r="B400" s="1944">
        <v>12</v>
      </c>
      <c r="C400" s="1945">
        <v>39142</v>
      </c>
      <c r="D400" s="1944">
        <v>0.7</v>
      </c>
      <c r="F400" s="1958" t="s">
        <v>555</v>
      </c>
      <c r="G400" s="76">
        <v>10</v>
      </c>
      <c r="H400" s="75">
        <v>39173</v>
      </c>
      <c r="I400" s="67">
        <v>0.2</v>
      </c>
      <c r="J400"/>
    </row>
    <row r="401" spans="1:10" x14ac:dyDescent="0.25">
      <c r="A401" s="2488"/>
      <c r="B401" s="1944">
        <v>12</v>
      </c>
      <c r="C401" s="1945">
        <v>39326</v>
      </c>
      <c r="D401" s="1944">
        <v>0.71</v>
      </c>
      <c r="F401" s="1958" t="s">
        <v>555</v>
      </c>
      <c r="G401" s="76">
        <v>10</v>
      </c>
      <c r="H401" s="75">
        <v>39173</v>
      </c>
      <c r="I401" s="67">
        <v>0.2</v>
      </c>
      <c r="J401"/>
    </row>
    <row r="402" spans="1:10" x14ac:dyDescent="0.25">
      <c r="A402" s="2488"/>
      <c r="B402" s="1944">
        <v>12</v>
      </c>
      <c r="C402" s="1945">
        <v>39508</v>
      </c>
      <c r="D402" s="1944">
        <v>0.81</v>
      </c>
      <c r="F402" s="1958" t="s">
        <v>555</v>
      </c>
      <c r="G402" s="76">
        <v>10</v>
      </c>
      <c r="H402" s="75">
        <v>39173</v>
      </c>
      <c r="I402" s="67">
        <v>0.2</v>
      </c>
      <c r="J402"/>
    </row>
    <row r="403" spans="1:10" x14ac:dyDescent="0.25">
      <c r="A403" s="2488"/>
      <c r="B403" s="1944">
        <v>12</v>
      </c>
      <c r="C403" s="1945">
        <v>39692</v>
      </c>
      <c r="D403" s="1944">
        <v>0.76</v>
      </c>
      <c r="F403" s="1958" t="s">
        <v>555</v>
      </c>
      <c r="G403" s="76">
        <v>10</v>
      </c>
      <c r="H403" s="75">
        <v>39173</v>
      </c>
      <c r="I403" s="67">
        <v>0.2</v>
      </c>
      <c r="J403"/>
    </row>
    <row r="404" spans="1:10" x14ac:dyDescent="0.25">
      <c r="A404" s="2488"/>
      <c r="B404" s="1944">
        <v>12</v>
      </c>
      <c r="C404" s="1945">
        <v>39873</v>
      </c>
      <c r="D404" s="1944">
        <v>0.94</v>
      </c>
      <c r="F404" s="1958" t="s">
        <v>554</v>
      </c>
      <c r="G404" s="71">
        <v>10</v>
      </c>
      <c r="H404" s="70">
        <v>39173</v>
      </c>
      <c r="I404" s="67">
        <v>1.49</v>
      </c>
      <c r="J404"/>
    </row>
    <row r="405" spans="1:10" x14ac:dyDescent="0.25">
      <c r="A405" s="2488"/>
      <c r="B405" s="1944">
        <v>12</v>
      </c>
      <c r="C405" s="1945">
        <v>40057</v>
      </c>
      <c r="D405" s="1944">
        <v>0.84</v>
      </c>
      <c r="F405" s="1958" t="s">
        <v>554</v>
      </c>
      <c r="G405" s="71">
        <v>10</v>
      </c>
      <c r="H405" s="70">
        <v>39173</v>
      </c>
      <c r="I405" s="67">
        <v>0.3</v>
      </c>
      <c r="J405"/>
    </row>
    <row r="406" spans="1:10" x14ac:dyDescent="0.25">
      <c r="A406" s="2488"/>
      <c r="B406" s="1944">
        <v>12</v>
      </c>
      <c r="C406" s="1945">
        <v>39142</v>
      </c>
      <c r="D406" s="1944">
        <v>0.2</v>
      </c>
      <c r="F406" s="1958" t="s">
        <v>554</v>
      </c>
      <c r="G406" s="71">
        <v>10</v>
      </c>
      <c r="H406" s="70">
        <v>39173</v>
      </c>
      <c r="I406" s="67">
        <v>0.25</v>
      </c>
      <c r="J406"/>
    </row>
    <row r="407" spans="1:10" x14ac:dyDescent="0.25">
      <c r="A407" s="2488"/>
      <c r="B407" s="1944">
        <v>12</v>
      </c>
      <c r="C407" s="1945">
        <v>39356</v>
      </c>
      <c r="D407" s="1944">
        <v>0.2</v>
      </c>
      <c r="F407" s="1958" t="s">
        <v>554</v>
      </c>
      <c r="G407" s="71">
        <v>10</v>
      </c>
      <c r="H407" s="70">
        <v>39173</v>
      </c>
      <c r="I407" s="67">
        <v>0.89</v>
      </c>
      <c r="J407"/>
    </row>
    <row r="408" spans="1:10" x14ac:dyDescent="0.25">
      <c r="A408" s="2488"/>
      <c r="B408" s="1944">
        <v>12</v>
      </c>
      <c r="C408" s="1945">
        <v>39508</v>
      </c>
      <c r="D408" s="1944">
        <v>0.2</v>
      </c>
      <c r="F408" s="1958" t="s">
        <v>553</v>
      </c>
      <c r="G408" s="74">
        <v>10</v>
      </c>
      <c r="H408" s="73">
        <v>39356</v>
      </c>
      <c r="I408" s="67">
        <v>5.22</v>
      </c>
      <c r="J408"/>
    </row>
    <row r="409" spans="1:10" x14ac:dyDescent="0.25">
      <c r="A409" s="2488"/>
      <c r="B409" s="1944">
        <v>12</v>
      </c>
      <c r="C409" s="1945">
        <v>39692</v>
      </c>
      <c r="D409" s="1944">
        <v>0.2</v>
      </c>
      <c r="F409" s="1958" t="s">
        <v>555</v>
      </c>
      <c r="G409" s="76">
        <v>10</v>
      </c>
      <c r="H409" s="75">
        <v>39356</v>
      </c>
      <c r="I409" s="67">
        <v>0.2</v>
      </c>
      <c r="J409"/>
    </row>
    <row r="410" spans="1:10" x14ac:dyDescent="0.25">
      <c r="A410" s="2488"/>
      <c r="B410" s="1944">
        <v>12</v>
      </c>
      <c r="C410" s="1945">
        <v>39873</v>
      </c>
      <c r="D410" s="1944">
        <v>0.2</v>
      </c>
      <c r="F410" s="1958" t="s">
        <v>555</v>
      </c>
      <c r="G410" s="76">
        <v>10</v>
      </c>
      <c r="H410" s="75">
        <v>39356</v>
      </c>
      <c r="I410" s="67">
        <v>0.2</v>
      </c>
      <c r="J410"/>
    </row>
    <row r="411" spans="1:10" x14ac:dyDescent="0.25">
      <c r="A411" s="2488"/>
      <c r="B411" s="1944">
        <v>12</v>
      </c>
      <c r="C411" s="1945">
        <v>40057</v>
      </c>
      <c r="D411" s="1944">
        <v>0.2</v>
      </c>
      <c r="F411" s="1958" t="s">
        <v>555</v>
      </c>
      <c r="G411" s="76">
        <v>10</v>
      </c>
      <c r="H411" s="75">
        <v>39356</v>
      </c>
      <c r="I411" s="67">
        <v>0.2</v>
      </c>
      <c r="J411"/>
    </row>
    <row r="412" spans="1:10" x14ac:dyDescent="0.25">
      <c r="A412" s="2488"/>
      <c r="B412" s="1944">
        <v>12</v>
      </c>
      <c r="C412" s="1945">
        <v>39873</v>
      </c>
      <c r="D412" s="1944">
        <v>0.54</v>
      </c>
      <c r="F412" s="1958" t="s">
        <v>555</v>
      </c>
      <c r="G412" s="76">
        <v>10</v>
      </c>
      <c r="H412" s="75">
        <v>39356</v>
      </c>
      <c r="I412" s="67">
        <v>0.2</v>
      </c>
      <c r="J412"/>
    </row>
    <row r="413" spans="1:10" x14ac:dyDescent="0.25">
      <c r="A413" s="2488"/>
      <c r="B413" s="1944">
        <v>12</v>
      </c>
      <c r="C413" s="1945">
        <v>40057</v>
      </c>
      <c r="D413" s="1944">
        <v>0.56999999999999995</v>
      </c>
      <c r="F413" s="1958" t="s">
        <v>555</v>
      </c>
      <c r="G413" s="76">
        <v>10</v>
      </c>
      <c r="H413" s="75">
        <v>39356</v>
      </c>
      <c r="I413" s="67">
        <v>0.2</v>
      </c>
      <c r="J413"/>
    </row>
    <row r="414" spans="1:10" x14ac:dyDescent="0.25">
      <c r="A414" s="2488"/>
      <c r="B414" s="1944"/>
      <c r="C414" s="1944"/>
      <c r="D414" s="1944"/>
      <c r="F414" s="1958" t="s">
        <v>554</v>
      </c>
      <c r="G414" s="71">
        <v>10</v>
      </c>
      <c r="H414" s="70">
        <v>39356</v>
      </c>
      <c r="I414" s="67">
        <v>1.08</v>
      </c>
      <c r="J414"/>
    </row>
    <row r="415" spans="1:10" x14ac:dyDescent="0.25">
      <c r="A415" s="2488"/>
      <c r="B415" s="1944">
        <v>13</v>
      </c>
      <c r="C415" s="1945">
        <v>39142</v>
      </c>
      <c r="D415" s="1944">
        <v>5.25</v>
      </c>
      <c r="F415" s="1958" t="s">
        <v>554</v>
      </c>
      <c r="G415" s="71">
        <v>10</v>
      </c>
      <c r="H415" s="70">
        <v>39356</v>
      </c>
      <c r="I415" s="67">
        <v>0.32</v>
      </c>
      <c r="J415"/>
    </row>
    <row r="416" spans="1:10" x14ac:dyDescent="0.25">
      <c r="A416" s="2488"/>
      <c r="B416" s="1944">
        <v>13</v>
      </c>
      <c r="C416" s="1945">
        <v>39326</v>
      </c>
      <c r="D416" s="1944">
        <v>0.3</v>
      </c>
      <c r="F416" s="1958" t="s">
        <v>554</v>
      </c>
      <c r="G416" s="71">
        <v>10</v>
      </c>
      <c r="H416" s="70">
        <v>39387</v>
      </c>
      <c r="I416" s="67">
        <v>0.2</v>
      </c>
      <c r="J416"/>
    </row>
    <row r="417" spans="1:10" x14ac:dyDescent="0.25">
      <c r="A417" s="2488"/>
      <c r="B417" s="1944">
        <v>13</v>
      </c>
      <c r="C417" s="1945">
        <v>39508</v>
      </c>
      <c r="D417" s="1944">
        <v>0.3</v>
      </c>
      <c r="F417" s="1958" t="s">
        <v>554</v>
      </c>
      <c r="G417" s="71">
        <v>10</v>
      </c>
      <c r="H417" s="70">
        <v>39387</v>
      </c>
      <c r="I417" s="67">
        <v>0.27</v>
      </c>
      <c r="J417"/>
    </row>
    <row r="418" spans="1:10" x14ac:dyDescent="0.25">
      <c r="A418" s="2488"/>
      <c r="B418" s="1944">
        <v>13</v>
      </c>
      <c r="C418" s="1945">
        <v>39692</v>
      </c>
      <c r="D418" s="1944">
        <v>0.19</v>
      </c>
      <c r="F418" s="1958" t="s">
        <v>553</v>
      </c>
      <c r="G418" s="74">
        <v>10</v>
      </c>
      <c r="H418" s="73">
        <v>39539</v>
      </c>
      <c r="I418" s="67">
        <v>5.03</v>
      </c>
      <c r="J418"/>
    </row>
    <row r="419" spans="1:10" x14ac:dyDescent="0.25">
      <c r="A419" s="2488"/>
      <c r="B419" s="1944">
        <v>13</v>
      </c>
      <c r="C419" s="1945">
        <v>39873</v>
      </c>
      <c r="D419" s="1944">
        <v>0.17</v>
      </c>
      <c r="F419" s="1958" t="s">
        <v>555</v>
      </c>
      <c r="G419" s="76">
        <v>10</v>
      </c>
      <c r="H419" s="75">
        <v>39539</v>
      </c>
      <c r="I419" s="67">
        <v>0.2</v>
      </c>
      <c r="J419"/>
    </row>
    <row r="420" spans="1:10" x14ac:dyDescent="0.25">
      <c r="A420" s="2488"/>
      <c r="B420" s="1944">
        <v>13</v>
      </c>
      <c r="C420" s="1945">
        <v>40057</v>
      </c>
      <c r="D420" s="1944">
        <v>0.23</v>
      </c>
      <c r="F420" s="1958" t="s">
        <v>555</v>
      </c>
      <c r="G420" s="76">
        <v>10</v>
      </c>
      <c r="H420" s="75">
        <v>39539</v>
      </c>
      <c r="I420" s="67">
        <v>0.2</v>
      </c>
      <c r="J420"/>
    </row>
    <row r="421" spans="1:10" x14ac:dyDescent="0.25">
      <c r="A421" s="2488"/>
      <c r="B421" s="1944">
        <v>13</v>
      </c>
      <c r="C421" s="1945">
        <v>39142</v>
      </c>
      <c r="D421" s="1944">
        <v>0.68</v>
      </c>
      <c r="F421" s="1958" t="s">
        <v>555</v>
      </c>
      <c r="G421" s="76">
        <v>10</v>
      </c>
      <c r="H421" s="75">
        <v>39539</v>
      </c>
      <c r="I421" s="67">
        <v>0.2</v>
      </c>
      <c r="J421"/>
    </row>
    <row r="422" spans="1:10" x14ac:dyDescent="0.25">
      <c r="A422" s="2488"/>
      <c r="B422" s="1944">
        <v>13</v>
      </c>
      <c r="C422" s="1945">
        <v>39326</v>
      </c>
      <c r="D422" s="1944">
        <v>0.76</v>
      </c>
      <c r="F422" s="1958" t="s">
        <v>555</v>
      </c>
      <c r="G422" s="76">
        <v>10</v>
      </c>
      <c r="H422" s="75">
        <v>39539</v>
      </c>
      <c r="I422" s="67">
        <v>0.2</v>
      </c>
      <c r="J422"/>
    </row>
    <row r="423" spans="1:10" x14ac:dyDescent="0.25">
      <c r="A423" s="2488"/>
      <c r="B423" s="1944">
        <v>13</v>
      </c>
      <c r="C423" s="1945">
        <v>39508</v>
      </c>
      <c r="D423" s="1944">
        <v>0.73</v>
      </c>
      <c r="F423" s="1958" t="s">
        <v>554</v>
      </c>
      <c r="G423" s="71">
        <v>10</v>
      </c>
      <c r="H423" s="70">
        <v>39539</v>
      </c>
      <c r="I423" s="67" t="s">
        <v>556</v>
      </c>
      <c r="J423"/>
    </row>
    <row r="424" spans="1:10" x14ac:dyDescent="0.25">
      <c r="A424" s="2488"/>
      <c r="B424" s="1944">
        <v>13</v>
      </c>
      <c r="C424" s="1945">
        <v>39722</v>
      </c>
      <c r="D424" s="1944">
        <v>0.78</v>
      </c>
      <c r="F424" s="1958" t="s">
        <v>554</v>
      </c>
      <c r="G424" s="71">
        <v>10</v>
      </c>
      <c r="H424" s="70">
        <v>39539</v>
      </c>
      <c r="I424" s="67" t="s">
        <v>556</v>
      </c>
      <c r="J424"/>
    </row>
    <row r="425" spans="1:10" x14ac:dyDescent="0.25">
      <c r="A425" s="2488"/>
      <c r="B425" s="1944">
        <v>13</v>
      </c>
      <c r="C425" s="1945">
        <v>39873</v>
      </c>
      <c r="D425" s="1944">
        <v>7.03</v>
      </c>
      <c r="F425" s="1958" t="s">
        <v>555</v>
      </c>
      <c r="G425" s="76">
        <v>10</v>
      </c>
      <c r="H425" s="75">
        <v>39541</v>
      </c>
      <c r="I425" s="67">
        <v>0.2</v>
      </c>
      <c r="J425"/>
    </row>
    <row r="426" spans="1:10" x14ac:dyDescent="0.25">
      <c r="A426" s="2488"/>
      <c r="B426" s="1944">
        <v>13</v>
      </c>
      <c r="C426" s="1945">
        <v>40057</v>
      </c>
      <c r="D426" s="1944">
        <v>0.76</v>
      </c>
      <c r="F426" s="1958" t="s">
        <v>554</v>
      </c>
      <c r="G426" s="71">
        <v>10</v>
      </c>
      <c r="H426" s="70">
        <v>39600</v>
      </c>
      <c r="I426" s="67" t="s">
        <v>556</v>
      </c>
      <c r="J426"/>
    </row>
    <row r="427" spans="1:10" x14ac:dyDescent="0.25">
      <c r="A427" s="2488"/>
      <c r="B427" s="1944">
        <v>13</v>
      </c>
      <c r="C427" s="1945">
        <v>39142</v>
      </c>
      <c r="D427" s="1944">
        <v>3.66</v>
      </c>
      <c r="F427" s="1958" t="s">
        <v>553</v>
      </c>
      <c r="G427" s="74">
        <v>10</v>
      </c>
      <c r="H427" s="73">
        <v>39722</v>
      </c>
      <c r="I427" s="67">
        <v>4.88</v>
      </c>
      <c r="J427"/>
    </row>
    <row r="428" spans="1:10" x14ac:dyDescent="0.25">
      <c r="A428" s="2488"/>
      <c r="B428" s="1944">
        <v>13</v>
      </c>
      <c r="C428" s="1945">
        <v>39326</v>
      </c>
      <c r="D428" s="1944">
        <v>1</v>
      </c>
      <c r="F428" s="1958" t="s">
        <v>555</v>
      </c>
      <c r="G428" s="76">
        <v>10</v>
      </c>
      <c r="H428" s="75">
        <v>39722</v>
      </c>
      <c r="I428" s="67">
        <v>0.2</v>
      </c>
      <c r="J428"/>
    </row>
    <row r="429" spans="1:10" x14ac:dyDescent="0.25">
      <c r="A429" s="2488"/>
      <c r="B429" s="1944">
        <v>13</v>
      </c>
      <c r="C429" s="1945">
        <v>39508</v>
      </c>
      <c r="D429" s="1944">
        <v>1.68</v>
      </c>
      <c r="F429" s="1958" t="s">
        <v>555</v>
      </c>
      <c r="G429" s="76">
        <v>10</v>
      </c>
      <c r="H429" s="75">
        <v>39722</v>
      </c>
      <c r="I429" s="67">
        <v>0.2</v>
      </c>
      <c r="J429"/>
    </row>
    <row r="430" spans="1:10" x14ac:dyDescent="0.25">
      <c r="A430" s="2488"/>
      <c r="B430" s="1944">
        <v>13</v>
      </c>
      <c r="C430" s="1945">
        <v>39692</v>
      </c>
      <c r="D430" s="1944">
        <v>0.56000000000000005</v>
      </c>
      <c r="F430" s="1958" t="s">
        <v>555</v>
      </c>
      <c r="G430" s="76">
        <v>10</v>
      </c>
      <c r="H430" s="75">
        <v>39722</v>
      </c>
      <c r="I430" s="67">
        <v>0.2</v>
      </c>
      <c r="J430"/>
    </row>
    <row r="431" spans="1:10" x14ac:dyDescent="0.25">
      <c r="A431" s="2488"/>
      <c r="B431" s="1944">
        <v>13</v>
      </c>
      <c r="C431" s="1945">
        <v>39873</v>
      </c>
      <c r="D431" s="1944">
        <v>1.43</v>
      </c>
      <c r="F431" s="1958" t="s">
        <v>555</v>
      </c>
      <c r="G431" s="76">
        <v>10</v>
      </c>
      <c r="H431" s="75">
        <v>39722</v>
      </c>
      <c r="I431" s="67">
        <v>0.2</v>
      </c>
      <c r="J431"/>
    </row>
    <row r="432" spans="1:10" x14ac:dyDescent="0.25">
      <c r="A432" s="2488"/>
      <c r="B432" s="1944">
        <v>13</v>
      </c>
      <c r="C432" s="1945">
        <v>40057</v>
      </c>
      <c r="D432" s="1944">
        <v>0.92</v>
      </c>
      <c r="F432" s="1958" t="s">
        <v>555</v>
      </c>
      <c r="G432" s="76">
        <v>10</v>
      </c>
      <c r="H432" s="75">
        <v>39722</v>
      </c>
      <c r="I432" s="67">
        <v>0.2</v>
      </c>
      <c r="J432"/>
    </row>
    <row r="433" spans="1:10" x14ac:dyDescent="0.25">
      <c r="A433" s="2488"/>
      <c r="B433" s="1944">
        <v>20</v>
      </c>
      <c r="C433" s="1945">
        <v>39142</v>
      </c>
      <c r="D433" s="1944">
        <v>0.3</v>
      </c>
      <c r="F433" s="1958" t="s">
        <v>554</v>
      </c>
      <c r="G433" s="71">
        <v>10</v>
      </c>
      <c r="H433" s="70">
        <v>39722</v>
      </c>
      <c r="I433" s="67">
        <v>1.07</v>
      </c>
      <c r="J433"/>
    </row>
    <row r="434" spans="1:10" x14ac:dyDescent="0.25">
      <c r="A434" s="2488"/>
      <c r="B434" s="1944">
        <v>20</v>
      </c>
      <c r="C434" s="1945">
        <v>39326</v>
      </c>
      <c r="D434" s="1944">
        <v>0.3</v>
      </c>
      <c r="F434" s="1958" t="s">
        <v>554</v>
      </c>
      <c r="G434" s="71">
        <v>10</v>
      </c>
      <c r="H434" s="70">
        <v>39722</v>
      </c>
      <c r="I434" s="67">
        <v>0.4</v>
      </c>
      <c r="J434"/>
    </row>
    <row r="435" spans="1:10" x14ac:dyDescent="0.25">
      <c r="A435" s="2488"/>
      <c r="B435" s="1944">
        <v>20</v>
      </c>
      <c r="C435" s="1945">
        <v>39508</v>
      </c>
      <c r="D435" s="1944">
        <v>0.3</v>
      </c>
      <c r="F435" s="1958" t="s">
        <v>554</v>
      </c>
      <c r="G435" s="71">
        <v>10</v>
      </c>
      <c r="H435" s="70">
        <v>39722</v>
      </c>
      <c r="I435" s="67">
        <v>0.22</v>
      </c>
      <c r="J435"/>
    </row>
    <row r="436" spans="1:10" x14ac:dyDescent="0.25">
      <c r="A436" s="2488"/>
      <c r="B436" s="1944">
        <v>20</v>
      </c>
      <c r="C436" s="1945">
        <v>39692</v>
      </c>
      <c r="D436" s="1944">
        <v>0.2</v>
      </c>
      <c r="F436" s="1958" t="s">
        <v>554</v>
      </c>
      <c r="G436" s="71">
        <v>10</v>
      </c>
      <c r="H436" s="70">
        <v>39722</v>
      </c>
      <c r="I436" s="67">
        <v>0.2</v>
      </c>
      <c r="J436"/>
    </row>
    <row r="437" spans="1:10" x14ac:dyDescent="0.25">
      <c r="A437" s="2488"/>
      <c r="B437" s="1944">
        <v>20</v>
      </c>
      <c r="C437" s="1945">
        <v>39873</v>
      </c>
      <c r="D437" s="1944">
        <v>0.18</v>
      </c>
      <c r="F437" s="1958" t="s">
        <v>553</v>
      </c>
      <c r="G437" s="74">
        <v>10</v>
      </c>
      <c r="H437" s="73">
        <v>39904</v>
      </c>
      <c r="I437" s="67">
        <v>4.8099999999999996</v>
      </c>
      <c r="J437"/>
    </row>
    <row r="438" spans="1:10" x14ac:dyDescent="0.25">
      <c r="A438" s="2488"/>
      <c r="B438" s="1944">
        <v>20</v>
      </c>
      <c r="C438" s="1945">
        <v>40057</v>
      </c>
      <c r="D438" s="1944">
        <v>0.1</v>
      </c>
      <c r="F438" s="1958" t="s">
        <v>555</v>
      </c>
      <c r="G438" s="76">
        <v>10</v>
      </c>
      <c r="H438" s="75">
        <v>39904</v>
      </c>
      <c r="I438" s="67">
        <v>0.57999999999999996</v>
      </c>
      <c r="J438"/>
    </row>
    <row r="439" spans="1:10" x14ac:dyDescent="0.25">
      <c r="A439" s="2488"/>
      <c r="B439" s="1944">
        <v>22</v>
      </c>
      <c r="C439" s="1945">
        <v>39142</v>
      </c>
      <c r="D439" s="1944">
        <v>3.96</v>
      </c>
      <c r="F439" s="1958" t="s">
        <v>555</v>
      </c>
      <c r="G439" s="76">
        <v>10</v>
      </c>
      <c r="H439" s="75">
        <v>39904</v>
      </c>
      <c r="I439" s="67">
        <v>0.2</v>
      </c>
      <c r="J439"/>
    </row>
    <row r="440" spans="1:10" x14ac:dyDescent="0.25">
      <c r="A440" s="2488"/>
      <c r="B440" s="1944">
        <v>22</v>
      </c>
      <c r="C440" s="1945">
        <v>39326</v>
      </c>
      <c r="D440" s="1944">
        <v>0.3</v>
      </c>
      <c r="F440" s="1958" t="s">
        <v>555</v>
      </c>
      <c r="G440" s="76">
        <v>10</v>
      </c>
      <c r="H440" s="75">
        <v>39904</v>
      </c>
      <c r="I440" s="67">
        <v>0.2</v>
      </c>
      <c r="J440"/>
    </row>
    <row r="441" spans="1:10" x14ac:dyDescent="0.25">
      <c r="A441" s="2488"/>
      <c r="B441" s="1944">
        <v>22</v>
      </c>
      <c r="C441" s="1945">
        <v>39508</v>
      </c>
      <c r="D441" s="1944">
        <v>0.3</v>
      </c>
      <c r="F441" s="1958" t="s">
        <v>555</v>
      </c>
      <c r="G441" s="76">
        <v>10</v>
      </c>
      <c r="H441" s="75">
        <v>39904</v>
      </c>
      <c r="I441" s="67">
        <v>0.2</v>
      </c>
      <c r="J441"/>
    </row>
    <row r="442" spans="1:10" x14ac:dyDescent="0.25">
      <c r="A442" s="2488"/>
      <c r="B442" s="1944">
        <v>22</v>
      </c>
      <c r="C442" s="1945">
        <v>39692</v>
      </c>
      <c r="D442" s="1944">
        <v>0.1</v>
      </c>
      <c r="F442" s="1958" t="s">
        <v>555</v>
      </c>
      <c r="G442" s="76">
        <v>10</v>
      </c>
      <c r="H442" s="75">
        <v>39904</v>
      </c>
      <c r="I442" s="67">
        <v>0.2</v>
      </c>
      <c r="J442"/>
    </row>
    <row r="443" spans="1:10" x14ac:dyDescent="0.25">
      <c r="A443" s="2488"/>
      <c r="B443" s="1944">
        <v>22</v>
      </c>
      <c r="C443" s="1945">
        <v>39873</v>
      </c>
      <c r="D443" s="1944">
        <v>0.1</v>
      </c>
      <c r="F443" s="1958" t="s">
        <v>554</v>
      </c>
      <c r="G443" s="71">
        <v>10</v>
      </c>
      <c r="H443" s="70">
        <v>39904</v>
      </c>
      <c r="I443" s="67">
        <v>1.2</v>
      </c>
      <c r="J443"/>
    </row>
    <row r="444" spans="1:10" x14ac:dyDescent="0.25">
      <c r="A444" s="2488"/>
      <c r="B444" s="1944">
        <v>22</v>
      </c>
      <c r="C444" s="1945">
        <v>40057</v>
      </c>
      <c r="D444" s="1944">
        <v>0.1</v>
      </c>
      <c r="F444" s="1958" t="s">
        <v>554</v>
      </c>
      <c r="G444" s="71">
        <v>10</v>
      </c>
      <c r="H444" s="70">
        <v>39904</v>
      </c>
      <c r="I444" s="67">
        <v>0.41</v>
      </c>
      <c r="J444"/>
    </row>
    <row r="445" spans="1:10" x14ac:dyDescent="0.25">
      <c r="A445" s="2488"/>
      <c r="B445" s="1944"/>
      <c r="C445" s="1945"/>
      <c r="D445" s="1944"/>
      <c r="F445" s="1958" t="s">
        <v>554</v>
      </c>
      <c r="G445" s="71">
        <v>10</v>
      </c>
      <c r="H445" s="70">
        <v>39904</v>
      </c>
      <c r="I445" s="67">
        <v>0.2</v>
      </c>
      <c r="J445"/>
    </row>
    <row r="446" spans="1:10" x14ac:dyDescent="0.25">
      <c r="A446" s="1941"/>
      <c r="B446" s="77"/>
      <c r="C446" s="78"/>
      <c r="D446" s="77"/>
      <c r="F446" s="1958" t="s">
        <v>554</v>
      </c>
      <c r="G446" s="71">
        <v>10</v>
      </c>
      <c r="H446" s="70">
        <v>39904</v>
      </c>
      <c r="I446" s="67">
        <v>0.45</v>
      </c>
      <c r="J446"/>
    </row>
    <row r="447" spans="1:10" x14ac:dyDescent="0.25">
      <c r="A447" s="2503" t="s">
        <v>553</v>
      </c>
      <c r="B447" s="1946">
        <v>4</v>
      </c>
      <c r="C447" s="1947">
        <v>39142</v>
      </c>
      <c r="D447" s="1946">
        <v>0.2</v>
      </c>
      <c r="F447" s="1958" t="s">
        <v>553</v>
      </c>
      <c r="G447" s="74">
        <v>10</v>
      </c>
      <c r="H447" s="73">
        <v>40057</v>
      </c>
      <c r="I447" s="67">
        <v>4.63</v>
      </c>
      <c r="J447"/>
    </row>
    <row r="448" spans="1:10" x14ac:dyDescent="0.25">
      <c r="A448" s="2503"/>
      <c r="B448" s="1946">
        <v>4</v>
      </c>
      <c r="C448" s="1947">
        <v>39326</v>
      </c>
      <c r="D448" s="1946">
        <v>0.2</v>
      </c>
      <c r="F448" s="1958" t="s">
        <v>555</v>
      </c>
      <c r="G448" s="76">
        <v>10</v>
      </c>
      <c r="H448" s="75">
        <v>40057</v>
      </c>
      <c r="I448" s="67">
        <v>0.2</v>
      </c>
      <c r="J448"/>
    </row>
    <row r="449" spans="1:10" x14ac:dyDescent="0.25">
      <c r="A449" s="2503"/>
      <c r="B449" s="1946">
        <v>4</v>
      </c>
      <c r="C449" s="1947">
        <v>39508</v>
      </c>
      <c r="D449" s="1946">
        <v>0.2</v>
      </c>
      <c r="F449" s="1958" t="s">
        <v>555</v>
      </c>
      <c r="G449" s="76">
        <v>10</v>
      </c>
      <c r="H449" s="75">
        <v>40057</v>
      </c>
      <c r="I449" s="67">
        <v>0.2</v>
      </c>
      <c r="J449"/>
    </row>
    <row r="450" spans="1:10" x14ac:dyDescent="0.25">
      <c r="A450" s="2503"/>
      <c r="B450" s="1946">
        <v>4</v>
      </c>
      <c r="C450" s="1947">
        <v>39692</v>
      </c>
      <c r="D450" s="1946">
        <v>0.2</v>
      </c>
      <c r="F450" s="1958" t="s">
        <v>555</v>
      </c>
      <c r="G450" s="76">
        <v>10</v>
      </c>
      <c r="H450" s="75">
        <v>40057</v>
      </c>
      <c r="I450" s="67">
        <v>0.2</v>
      </c>
      <c r="J450"/>
    </row>
    <row r="451" spans="1:10" x14ac:dyDescent="0.25">
      <c r="A451" s="2503"/>
      <c r="B451" s="1946">
        <v>4</v>
      </c>
      <c r="C451" s="1947">
        <v>39873</v>
      </c>
      <c r="D451" s="1946">
        <v>0.2</v>
      </c>
      <c r="F451" s="1958" t="s">
        <v>555</v>
      </c>
      <c r="G451" s="76">
        <v>10</v>
      </c>
      <c r="H451" s="75">
        <v>40057</v>
      </c>
      <c r="I451" s="67">
        <v>0.2</v>
      </c>
      <c r="J451"/>
    </row>
    <row r="452" spans="1:10" x14ac:dyDescent="0.25">
      <c r="A452" s="2503"/>
      <c r="B452" s="1946">
        <v>4</v>
      </c>
      <c r="C452" s="1947">
        <v>39142</v>
      </c>
      <c r="D452" s="1946">
        <v>0.2</v>
      </c>
      <c r="F452" s="1958" t="s">
        <v>555</v>
      </c>
      <c r="G452" s="76">
        <v>10</v>
      </c>
      <c r="H452" s="75">
        <v>40057</v>
      </c>
      <c r="I452" s="67">
        <v>0.2</v>
      </c>
      <c r="J452"/>
    </row>
    <row r="453" spans="1:10" x14ac:dyDescent="0.25">
      <c r="A453" s="2503"/>
      <c r="B453" s="1946">
        <v>4</v>
      </c>
      <c r="C453" s="1947">
        <v>39326</v>
      </c>
      <c r="D453" s="1946">
        <v>0.2</v>
      </c>
      <c r="F453" s="1958" t="s">
        <v>554</v>
      </c>
      <c r="G453" s="71">
        <v>10</v>
      </c>
      <c r="H453" s="70">
        <v>40057</v>
      </c>
      <c r="I453" s="67">
        <v>1.75</v>
      </c>
      <c r="J453"/>
    </row>
    <row r="454" spans="1:10" x14ac:dyDescent="0.25">
      <c r="A454" s="2503"/>
      <c r="B454" s="1946">
        <v>4</v>
      </c>
      <c r="C454" s="1947">
        <v>39692</v>
      </c>
      <c r="D454" s="1946">
        <v>0.2</v>
      </c>
      <c r="F454" s="1958" t="s">
        <v>554</v>
      </c>
      <c r="G454" s="71">
        <v>10</v>
      </c>
      <c r="H454" s="70">
        <v>40057</v>
      </c>
      <c r="I454" s="67">
        <v>0.38</v>
      </c>
      <c r="J454"/>
    </row>
    <row r="455" spans="1:10" x14ac:dyDescent="0.25">
      <c r="A455" s="2503"/>
      <c r="B455" s="1946">
        <v>4</v>
      </c>
      <c r="C455" s="1947">
        <v>39873</v>
      </c>
      <c r="D455" s="1946">
        <v>0.2</v>
      </c>
      <c r="F455" s="1958" t="s">
        <v>554</v>
      </c>
      <c r="G455" s="71">
        <v>10</v>
      </c>
      <c r="H455" s="70">
        <v>40057</v>
      </c>
      <c r="I455" s="67">
        <v>0.2</v>
      </c>
      <c r="J455"/>
    </row>
    <row r="456" spans="1:10" x14ac:dyDescent="0.25">
      <c r="A456" s="2503"/>
      <c r="B456" s="1946">
        <v>4</v>
      </c>
      <c r="C456" s="1947">
        <v>40057</v>
      </c>
      <c r="D456" s="1946">
        <v>0.2</v>
      </c>
      <c r="F456" s="1958" t="s">
        <v>554</v>
      </c>
      <c r="G456" s="71">
        <v>10</v>
      </c>
      <c r="H456" s="70">
        <v>40057</v>
      </c>
      <c r="I456" s="67">
        <v>0.4</v>
      </c>
      <c r="J456"/>
    </row>
    <row r="457" spans="1:10" x14ac:dyDescent="0.25">
      <c r="A457" s="2503"/>
      <c r="B457" s="1946">
        <v>4</v>
      </c>
      <c r="C457" s="1947">
        <v>39142</v>
      </c>
      <c r="D457" s="1946">
        <v>0.2</v>
      </c>
      <c r="F457" s="7" t="s">
        <v>549</v>
      </c>
      <c r="G457" s="69">
        <v>12</v>
      </c>
      <c r="H457" s="68">
        <v>39142</v>
      </c>
      <c r="I457" s="67">
        <v>0.7</v>
      </c>
      <c r="J457"/>
    </row>
    <row r="458" spans="1:10" x14ac:dyDescent="0.25">
      <c r="A458" s="2503"/>
      <c r="B458" s="1946">
        <v>4</v>
      </c>
      <c r="C458" s="1947">
        <v>39326</v>
      </c>
      <c r="D458" s="1946">
        <v>0.2</v>
      </c>
      <c r="F458" s="7" t="s">
        <v>549</v>
      </c>
      <c r="G458" s="69">
        <v>12</v>
      </c>
      <c r="H458" s="68">
        <v>39142</v>
      </c>
      <c r="I458" s="67">
        <v>0.2</v>
      </c>
      <c r="J458"/>
    </row>
    <row r="459" spans="1:10" x14ac:dyDescent="0.25">
      <c r="A459" s="2503"/>
      <c r="B459" s="1946">
        <v>4</v>
      </c>
      <c r="C459" s="1947">
        <v>39508</v>
      </c>
      <c r="D459" s="1946">
        <v>0.2</v>
      </c>
      <c r="F459" s="7" t="s">
        <v>553</v>
      </c>
      <c r="G459" s="74">
        <v>12</v>
      </c>
      <c r="H459" s="73">
        <v>39142</v>
      </c>
      <c r="I459" s="67">
        <v>0.2</v>
      </c>
      <c r="J459"/>
    </row>
    <row r="460" spans="1:10" x14ac:dyDescent="0.25">
      <c r="A460" s="2503"/>
      <c r="B460" s="1946">
        <v>4</v>
      </c>
      <c r="C460" s="1947">
        <v>39692</v>
      </c>
      <c r="D460" s="1946">
        <v>0.2</v>
      </c>
      <c r="F460" s="7" t="s">
        <v>549</v>
      </c>
      <c r="G460" s="69">
        <v>12</v>
      </c>
      <c r="H460" s="68">
        <v>39326</v>
      </c>
      <c r="I460" s="67">
        <v>0.71</v>
      </c>
      <c r="J460"/>
    </row>
    <row r="461" spans="1:10" x14ac:dyDescent="0.25">
      <c r="A461" s="2503"/>
      <c r="B461" s="1946">
        <v>4</v>
      </c>
      <c r="C461" s="1947">
        <v>40057</v>
      </c>
      <c r="D461" s="1946">
        <v>0.2</v>
      </c>
      <c r="F461" s="7" t="s">
        <v>549</v>
      </c>
      <c r="G461" s="69">
        <v>12</v>
      </c>
      <c r="H461" s="68">
        <v>39356</v>
      </c>
      <c r="I461" s="67">
        <v>0.2</v>
      </c>
      <c r="J461"/>
    </row>
    <row r="462" spans="1:10" x14ac:dyDescent="0.25">
      <c r="A462" s="2503"/>
      <c r="B462" s="1946">
        <v>4</v>
      </c>
      <c r="C462" s="1947">
        <v>39142</v>
      </c>
      <c r="D462" s="1946">
        <v>0.31</v>
      </c>
      <c r="F462" s="7" t="s">
        <v>553</v>
      </c>
      <c r="G462" s="74">
        <v>12</v>
      </c>
      <c r="H462" s="73">
        <v>39356</v>
      </c>
      <c r="I462" s="67">
        <v>0.2</v>
      </c>
      <c r="J462"/>
    </row>
    <row r="463" spans="1:10" x14ac:dyDescent="0.25">
      <c r="A463" s="2503"/>
      <c r="B463" s="1946">
        <v>4</v>
      </c>
      <c r="C463" s="1947">
        <v>39326</v>
      </c>
      <c r="D463" s="1946">
        <v>0.34</v>
      </c>
      <c r="F463" s="7" t="s">
        <v>549</v>
      </c>
      <c r="G463" s="69">
        <v>12</v>
      </c>
      <c r="H463" s="68">
        <v>39508</v>
      </c>
      <c r="I463" s="67">
        <v>0.81</v>
      </c>
      <c r="J463"/>
    </row>
    <row r="464" spans="1:10" x14ac:dyDescent="0.25">
      <c r="A464" s="2503"/>
      <c r="B464" s="1946">
        <v>4</v>
      </c>
      <c r="C464" s="1947">
        <v>39508</v>
      </c>
      <c r="D464" s="1946">
        <v>0.36</v>
      </c>
      <c r="F464" s="7" t="s">
        <v>549</v>
      </c>
      <c r="G464" s="69">
        <v>12</v>
      </c>
      <c r="H464" s="68">
        <v>39508</v>
      </c>
      <c r="I464" s="67">
        <v>0.2</v>
      </c>
      <c r="J464"/>
    </row>
    <row r="465" spans="1:10" x14ac:dyDescent="0.25">
      <c r="A465" s="2503"/>
      <c r="B465" s="1946">
        <v>4</v>
      </c>
      <c r="C465" s="1947">
        <v>39692</v>
      </c>
      <c r="D465" s="1946">
        <v>0.38</v>
      </c>
      <c r="F465" s="7" t="s">
        <v>553</v>
      </c>
      <c r="G465" s="74">
        <v>12</v>
      </c>
      <c r="H465" s="73">
        <v>39508</v>
      </c>
      <c r="I465" s="67">
        <v>7.23</v>
      </c>
      <c r="J465"/>
    </row>
    <row r="466" spans="1:10" x14ac:dyDescent="0.25">
      <c r="A466" s="2503"/>
      <c r="B466" s="1946">
        <v>4</v>
      </c>
      <c r="C466" s="1947">
        <v>39873</v>
      </c>
      <c r="D466" s="1946">
        <v>0.41</v>
      </c>
      <c r="F466" s="7" t="s">
        <v>549</v>
      </c>
      <c r="G466" s="69">
        <v>12</v>
      </c>
      <c r="H466" s="68">
        <v>39692</v>
      </c>
      <c r="I466" s="67">
        <v>0.76</v>
      </c>
      <c r="J466"/>
    </row>
    <row r="467" spans="1:10" x14ac:dyDescent="0.25">
      <c r="A467" s="2503"/>
      <c r="B467" s="1946">
        <v>4</v>
      </c>
      <c r="C467" s="1947">
        <v>40057</v>
      </c>
      <c r="D467" s="1946">
        <v>0.42</v>
      </c>
      <c r="F467" s="7" t="s">
        <v>549</v>
      </c>
      <c r="G467" s="69">
        <v>12</v>
      </c>
      <c r="H467" s="68">
        <v>39692</v>
      </c>
      <c r="I467" s="67">
        <v>0.2</v>
      </c>
      <c r="J467"/>
    </row>
    <row r="468" spans="1:10" x14ac:dyDescent="0.25">
      <c r="A468" s="2503"/>
      <c r="B468" s="1946">
        <v>4</v>
      </c>
      <c r="C468" s="1947">
        <v>39142</v>
      </c>
      <c r="D468" s="1946">
        <v>0.2</v>
      </c>
      <c r="F468" s="7" t="s">
        <v>553</v>
      </c>
      <c r="G468" s="74">
        <v>12</v>
      </c>
      <c r="H468" s="73">
        <v>39692</v>
      </c>
      <c r="I468" s="67">
        <v>0.2</v>
      </c>
      <c r="J468"/>
    </row>
    <row r="469" spans="1:10" x14ac:dyDescent="0.25">
      <c r="A469" s="2503"/>
      <c r="B469" s="1946">
        <v>4</v>
      </c>
      <c r="C469" s="1947">
        <v>39326</v>
      </c>
      <c r="D469" s="1946">
        <v>0.2</v>
      </c>
      <c r="F469" s="7" t="s">
        <v>549</v>
      </c>
      <c r="G469" s="69">
        <v>12</v>
      </c>
      <c r="H469" s="68">
        <v>39873</v>
      </c>
      <c r="I469" s="67">
        <v>0.94</v>
      </c>
      <c r="J469"/>
    </row>
    <row r="470" spans="1:10" x14ac:dyDescent="0.25">
      <c r="A470" s="2503"/>
      <c r="B470" s="1946">
        <v>4</v>
      </c>
      <c r="C470" s="1947">
        <v>39508</v>
      </c>
      <c r="D470" s="1946">
        <v>0.2</v>
      </c>
      <c r="F470" s="7" t="s">
        <v>549</v>
      </c>
      <c r="G470" s="69">
        <v>12</v>
      </c>
      <c r="H470" s="68">
        <v>39873</v>
      </c>
      <c r="I470" s="67">
        <v>0.2</v>
      </c>
      <c r="J470"/>
    </row>
    <row r="471" spans="1:10" x14ac:dyDescent="0.25">
      <c r="A471" s="2503"/>
      <c r="B471" s="1946">
        <v>4</v>
      </c>
      <c r="C471" s="1947">
        <v>39692</v>
      </c>
      <c r="D471" s="1946">
        <v>0.2</v>
      </c>
      <c r="F471" s="7" t="s">
        <v>549</v>
      </c>
      <c r="G471" s="69">
        <v>12</v>
      </c>
      <c r="H471" s="68">
        <v>39873</v>
      </c>
      <c r="I471" s="67">
        <v>0.54</v>
      </c>
      <c r="J471"/>
    </row>
    <row r="472" spans="1:10" x14ac:dyDescent="0.25">
      <c r="A472" s="2503"/>
      <c r="B472" s="1946">
        <v>4</v>
      </c>
      <c r="C472" s="1947">
        <v>39873</v>
      </c>
      <c r="D472" s="1946">
        <v>0.2</v>
      </c>
      <c r="F472" s="7" t="s">
        <v>553</v>
      </c>
      <c r="G472" s="74">
        <v>12</v>
      </c>
      <c r="H472" s="73">
        <v>39873</v>
      </c>
      <c r="I472" s="67">
        <v>6.38</v>
      </c>
      <c r="J472"/>
    </row>
    <row r="473" spans="1:10" x14ac:dyDescent="0.25">
      <c r="A473" s="2503"/>
      <c r="B473" s="1946">
        <v>4</v>
      </c>
      <c r="C473" s="1947">
        <v>40057</v>
      </c>
      <c r="D473" s="1946">
        <v>0.2</v>
      </c>
      <c r="F473" s="7" t="s">
        <v>549</v>
      </c>
      <c r="G473" s="69">
        <v>12</v>
      </c>
      <c r="H473" s="68">
        <v>40057</v>
      </c>
      <c r="I473" s="67">
        <v>0.84</v>
      </c>
      <c r="J473"/>
    </row>
    <row r="474" spans="1:10" x14ac:dyDescent="0.25">
      <c r="A474" s="2503"/>
      <c r="B474" s="1946">
        <v>4</v>
      </c>
      <c r="C474" s="1947">
        <v>39142</v>
      </c>
      <c r="D474" s="1946">
        <v>0.28999999999999998</v>
      </c>
      <c r="F474" s="7" t="s">
        <v>549</v>
      </c>
      <c r="G474" s="69">
        <v>12</v>
      </c>
      <c r="H474" s="68">
        <v>40057</v>
      </c>
      <c r="I474" s="67">
        <v>0.2</v>
      </c>
      <c r="J474"/>
    </row>
    <row r="475" spans="1:10" x14ac:dyDescent="0.25">
      <c r="A475" s="2503"/>
      <c r="B475" s="1946">
        <v>4</v>
      </c>
      <c r="C475" s="1947">
        <v>39356</v>
      </c>
      <c r="D475" s="1946">
        <v>0.2</v>
      </c>
      <c r="F475" s="7" t="s">
        <v>549</v>
      </c>
      <c r="G475" s="69">
        <v>12</v>
      </c>
      <c r="H475" s="68">
        <v>40057</v>
      </c>
      <c r="I475" s="67">
        <v>0.56999999999999995</v>
      </c>
      <c r="J475"/>
    </row>
    <row r="476" spans="1:10" x14ac:dyDescent="0.25">
      <c r="A476" s="2503"/>
      <c r="B476" s="1946">
        <v>4</v>
      </c>
      <c r="C476" s="1947">
        <v>39508</v>
      </c>
      <c r="D476" s="1946">
        <v>0.2</v>
      </c>
      <c r="F476" s="7" t="s">
        <v>553</v>
      </c>
      <c r="G476" s="74">
        <v>12</v>
      </c>
      <c r="H476" s="73">
        <v>40057</v>
      </c>
      <c r="I476" s="67">
        <v>6.56</v>
      </c>
      <c r="J476"/>
    </row>
    <row r="477" spans="1:10" x14ac:dyDescent="0.25">
      <c r="A477" s="2503"/>
      <c r="B477" s="1946">
        <v>4</v>
      </c>
      <c r="C477" s="1947">
        <v>39692</v>
      </c>
      <c r="D477" s="1946">
        <v>0.2</v>
      </c>
      <c r="F477" s="7" t="s">
        <v>553</v>
      </c>
      <c r="G477" s="74">
        <v>13</v>
      </c>
      <c r="H477" s="73">
        <v>39093</v>
      </c>
      <c r="I477" s="67">
        <v>0.3</v>
      </c>
      <c r="J477"/>
    </row>
    <row r="478" spans="1:10" x14ac:dyDescent="0.25">
      <c r="A478" s="2503"/>
      <c r="B478" s="1946">
        <v>4</v>
      </c>
      <c r="C478" s="1947">
        <v>39904</v>
      </c>
      <c r="D478" s="1946">
        <v>0.2</v>
      </c>
      <c r="F478" s="7" t="s">
        <v>549</v>
      </c>
      <c r="G478" s="69">
        <v>13</v>
      </c>
      <c r="H478" s="68">
        <v>39142</v>
      </c>
      <c r="I478" s="67">
        <v>5.25</v>
      </c>
      <c r="J478"/>
    </row>
    <row r="479" spans="1:10" x14ac:dyDescent="0.25">
      <c r="A479" s="2503"/>
      <c r="B479" s="1946">
        <v>4</v>
      </c>
      <c r="C479" s="1947">
        <v>40057</v>
      </c>
      <c r="D479" s="1946">
        <v>0.2</v>
      </c>
      <c r="F479" s="7" t="s">
        <v>549</v>
      </c>
      <c r="G479" s="69">
        <v>13</v>
      </c>
      <c r="H479" s="68">
        <v>39142</v>
      </c>
      <c r="I479" s="67">
        <v>0.68</v>
      </c>
      <c r="J479"/>
    </row>
    <row r="480" spans="1:10" x14ac:dyDescent="0.25">
      <c r="A480" s="2503"/>
      <c r="B480" s="1946">
        <v>4</v>
      </c>
      <c r="C480" s="1947">
        <v>39142</v>
      </c>
      <c r="D480" s="1946">
        <v>0.2</v>
      </c>
      <c r="F480" s="7" t="s">
        <v>549</v>
      </c>
      <c r="G480" s="69">
        <v>13</v>
      </c>
      <c r="H480" s="68">
        <v>39142</v>
      </c>
      <c r="I480" s="67">
        <v>3.66</v>
      </c>
      <c r="J480"/>
    </row>
    <row r="481" spans="1:10" x14ac:dyDescent="0.25">
      <c r="A481" s="2503"/>
      <c r="B481" s="1946">
        <v>4</v>
      </c>
      <c r="C481" s="1947">
        <v>39326</v>
      </c>
      <c r="D481" s="1946">
        <v>0.2</v>
      </c>
      <c r="F481" s="7" t="s">
        <v>553</v>
      </c>
      <c r="G481" s="74">
        <v>13</v>
      </c>
      <c r="H481" s="73">
        <v>39142</v>
      </c>
      <c r="I481" s="67">
        <v>5.32</v>
      </c>
      <c r="J481"/>
    </row>
    <row r="482" spans="1:10" x14ac:dyDescent="0.25">
      <c r="A482" s="2503"/>
      <c r="B482" s="1946">
        <v>4</v>
      </c>
      <c r="C482" s="1947">
        <v>39508</v>
      </c>
      <c r="D482" s="1946">
        <v>0.2</v>
      </c>
      <c r="F482" s="7" t="s">
        <v>553</v>
      </c>
      <c r="G482" s="74">
        <v>13</v>
      </c>
      <c r="H482" s="73">
        <v>39142</v>
      </c>
      <c r="I482" s="67">
        <v>0.3</v>
      </c>
      <c r="J482"/>
    </row>
    <row r="483" spans="1:10" x14ac:dyDescent="0.25">
      <c r="A483" s="2503"/>
      <c r="B483" s="1946">
        <v>4</v>
      </c>
      <c r="C483" s="1947">
        <v>39692</v>
      </c>
      <c r="D483" s="1946">
        <v>0.2</v>
      </c>
      <c r="F483" s="7" t="s">
        <v>553</v>
      </c>
      <c r="G483" s="74">
        <v>13</v>
      </c>
      <c r="H483" s="73">
        <v>39142</v>
      </c>
      <c r="I483" s="67">
        <v>0.2</v>
      </c>
      <c r="J483"/>
    </row>
    <row r="484" spans="1:10" x14ac:dyDescent="0.25">
      <c r="A484" s="2503"/>
      <c r="B484" s="1946">
        <v>4</v>
      </c>
      <c r="C484" s="1947">
        <v>39873</v>
      </c>
      <c r="D484" s="1946">
        <v>0.2</v>
      </c>
      <c r="F484" s="7" t="s">
        <v>553</v>
      </c>
      <c r="G484" s="74">
        <v>13</v>
      </c>
      <c r="H484" s="73">
        <v>39142</v>
      </c>
      <c r="I484" s="67">
        <v>0.42</v>
      </c>
      <c r="J484"/>
    </row>
    <row r="485" spans="1:10" x14ac:dyDescent="0.25">
      <c r="A485" s="2503"/>
      <c r="B485" s="1946">
        <v>4</v>
      </c>
      <c r="C485" s="1947">
        <v>40057</v>
      </c>
      <c r="D485" s="1946">
        <v>0.2</v>
      </c>
      <c r="F485" s="7" t="s">
        <v>553</v>
      </c>
      <c r="G485" s="74">
        <v>13</v>
      </c>
      <c r="H485" s="73">
        <v>39142</v>
      </c>
      <c r="I485" s="67">
        <v>0.51</v>
      </c>
      <c r="J485"/>
    </row>
    <row r="486" spans="1:10" x14ac:dyDescent="0.25">
      <c r="A486" s="2503"/>
      <c r="B486" s="1946">
        <v>4</v>
      </c>
      <c r="C486" s="1947">
        <v>39142</v>
      </c>
      <c r="D486" s="1946">
        <v>1.31</v>
      </c>
      <c r="F486" s="7" t="s">
        <v>553</v>
      </c>
      <c r="G486" s="74">
        <v>13</v>
      </c>
      <c r="H486" s="73">
        <v>39142</v>
      </c>
      <c r="I486" s="67">
        <v>2.46</v>
      </c>
      <c r="J486"/>
    </row>
    <row r="487" spans="1:10" x14ac:dyDescent="0.25">
      <c r="A487" s="2503"/>
      <c r="B487" s="1946">
        <v>4</v>
      </c>
      <c r="C487" s="1947">
        <v>39326</v>
      </c>
      <c r="D487" s="1946">
        <v>1.22</v>
      </c>
      <c r="F487" s="7" t="s">
        <v>553</v>
      </c>
      <c r="G487" s="74">
        <v>13</v>
      </c>
      <c r="H487" s="73">
        <v>39142</v>
      </c>
      <c r="I487" s="67">
        <v>3.09</v>
      </c>
      <c r="J487"/>
    </row>
    <row r="488" spans="1:10" x14ac:dyDescent="0.25">
      <c r="A488" s="2503"/>
      <c r="B488" s="1946">
        <v>4</v>
      </c>
      <c r="C488" s="1947">
        <v>39508</v>
      </c>
      <c r="D488" s="1946">
        <v>2.5299999999999998</v>
      </c>
      <c r="F488" s="7" t="s">
        <v>553</v>
      </c>
      <c r="G488" s="74">
        <v>13</v>
      </c>
      <c r="H488" s="73">
        <v>39142</v>
      </c>
      <c r="I488" s="67">
        <v>6.07</v>
      </c>
      <c r="J488"/>
    </row>
    <row r="489" spans="1:10" x14ac:dyDescent="0.25">
      <c r="A489" s="2503"/>
      <c r="B489" s="1946">
        <v>4</v>
      </c>
      <c r="C489" s="1947">
        <v>39692</v>
      </c>
      <c r="D489" s="1946">
        <v>2.1</v>
      </c>
      <c r="F489" s="7" t="s">
        <v>553</v>
      </c>
      <c r="G489" s="74">
        <v>13</v>
      </c>
      <c r="H489" s="73">
        <v>39142</v>
      </c>
      <c r="I489" s="67">
        <v>3.84</v>
      </c>
      <c r="J489"/>
    </row>
    <row r="490" spans="1:10" x14ac:dyDescent="0.25">
      <c r="A490" s="2503"/>
      <c r="B490" s="1946">
        <v>4</v>
      </c>
      <c r="C490" s="1947">
        <v>39873</v>
      </c>
      <c r="D490" s="1946">
        <v>2.1800000000000002</v>
      </c>
      <c r="F490" s="7" t="s">
        <v>553</v>
      </c>
      <c r="G490" s="74">
        <v>13</v>
      </c>
      <c r="H490" s="73">
        <v>39142</v>
      </c>
      <c r="I490" s="67">
        <v>3.96</v>
      </c>
      <c r="J490"/>
    </row>
    <row r="491" spans="1:10" x14ac:dyDescent="0.25">
      <c r="A491" s="2503"/>
      <c r="B491" s="1946">
        <v>4</v>
      </c>
      <c r="C491" s="1947">
        <v>40057</v>
      </c>
      <c r="D491" s="1946">
        <v>2.74</v>
      </c>
      <c r="F491" s="7" t="s">
        <v>553</v>
      </c>
      <c r="G491" s="74">
        <v>13</v>
      </c>
      <c r="H491" s="73">
        <v>39142</v>
      </c>
      <c r="I491" s="67">
        <v>0.2</v>
      </c>
      <c r="J491"/>
    </row>
    <row r="492" spans="1:10" x14ac:dyDescent="0.25">
      <c r="A492" s="2503"/>
      <c r="B492" s="1946"/>
      <c r="C492" s="1946"/>
      <c r="D492" s="1946"/>
      <c r="F492" s="7" t="s">
        <v>549</v>
      </c>
      <c r="G492" s="69">
        <v>13</v>
      </c>
      <c r="H492" s="68">
        <v>39326</v>
      </c>
      <c r="I492" s="67">
        <v>0.3</v>
      </c>
      <c r="J492"/>
    </row>
    <row r="493" spans="1:10" x14ac:dyDescent="0.25">
      <c r="A493" s="2503"/>
      <c r="B493" s="1946">
        <v>4</v>
      </c>
      <c r="C493" s="1947">
        <v>39142</v>
      </c>
      <c r="D493" s="1946">
        <v>1.68</v>
      </c>
      <c r="F493" s="7" t="s">
        <v>549</v>
      </c>
      <c r="G493" s="69">
        <v>13</v>
      </c>
      <c r="H493" s="68">
        <v>39326</v>
      </c>
      <c r="I493" s="67">
        <v>0.76</v>
      </c>
      <c r="J493"/>
    </row>
    <row r="494" spans="1:10" x14ac:dyDescent="0.25">
      <c r="A494" s="2503"/>
      <c r="B494" s="1946">
        <v>4</v>
      </c>
      <c r="C494" s="1947">
        <v>39326</v>
      </c>
      <c r="D494" s="1946">
        <v>1.67</v>
      </c>
      <c r="F494" s="7" t="s">
        <v>549</v>
      </c>
      <c r="G494" s="69">
        <v>13</v>
      </c>
      <c r="H494" s="68">
        <v>39326</v>
      </c>
      <c r="I494" s="67">
        <v>1</v>
      </c>
      <c r="J494"/>
    </row>
    <row r="495" spans="1:10" x14ac:dyDescent="0.25">
      <c r="A495" s="2503"/>
      <c r="B495" s="1946">
        <v>4</v>
      </c>
      <c r="C495" s="1947">
        <v>39508</v>
      </c>
      <c r="D495" s="1946">
        <v>1.7</v>
      </c>
      <c r="F495" s="7" t="s">
        <v>553</v>
      </c>
      <c r="G495" s="74">
        <v>13</v>
      </c>
      <c r="H495" s="73">
        <v>39326</v>
      </c>
      <c r="I495" s="67">
        <v>0.3</v>
      </c>
      <c r="J495"/>
    </row>
    <row r="496" spans="1:10" x14ac:dyDescent="0.25">
      <c r="A496" s="2503"/>
      <c r="B496" s="1946">
        <v>4</v>
      </c>
      <c r="C496" s="1947">
        <v>39692</v>
      </c>
      <c r="D496" s="1946">
        <v>1.52</v>
      </c>
      <c r="F496" s="7" t="s">
        <v>553</v>
      </c>
      <c r="G496" s="74">
        <v>13</v>
      </c>
      <c r="H496" s="73">
        <v>39326</v>
      </c>
      <c r="I496" s="67">
        <v>0.2</v>
      </c>
      <c r="J496"/>
    </row>
    <row r="497" spans="1:10" x14ac:dyDescent="0.25">
      <c r="A497" s="2503"/>
      <c r="B497" s="1946">
        <v>4</v>
      </c>
      <c r="C497" s="1947">
        <v>39873</v>
      </c>
      <c r="D497" s="1946">
        <v>1.57</v>
      </c>
      <c r="F497" s="7" t="s">
        <v>553</v>
      </c>
      <c r="G497" s="74">
        <v>13</v>
      </c>
      <c r="H497" s="73">
        <v>39326</v>
      </c>
      <c r="I497" s="67">
        <v>0.41</v>
      </c>
      <c r="J497"/>
    </row>
    <row r="498" spans="1:10" x14ac:dyDescent="0.25">
      <c r="A498" s="2503"/>
      <c r="B498" s="1946">
        <v>4</v>
      </c>
      <c r="C498" s="1947">
        <v>40057</v>
      </c>
      <c r="D498" s="1946">
        <v>1.5</v>
      </c>
      <c r="F498" s="7" t="s">
        <v>553</v>
      </c>
      <c r="G498" s="74">
        <v>13</v>
      </c>
      <c r="H498" s="73">
        <v>39326</v>
      </c>
      <c r="I498" s="67">
        <v>0.3</v>
      </c>
      <c r="J498"/>
    </row>
    <row r="499" spans="1:10" x14ac:dyDescent="0.25">
      <c r="A499" s="2503"/>
      <c r="B499" s="1946">
        <v>4</v>
      </c>
      <c r="C499" s="1947">
        <v>39142</v>
      </c>
      <c r="D499" s="1946">
        <v>0.2</v>
      </c>
      <c r="F499" s="7" t="s">
        <v>553</v>
      </c>
      <c r="G499" s="74">
        <v>13</v>
      </c>
      <c r="H499" s="73">
        <v>39326</v>
      </c>
      <c r="I499" s="67">
        <v>0.3</v>
      </c>
      <c r="J499"/>
    </row>
    <row r="500" spans="1:10" x14ac:dyDescent="0.25">
      <c r="A500" s="2503"/>
      <c r="B500" s="1946">
        <v>4</v>
      </c>
      <c r="C500" s="1947">
        <v>39326</v>
      </c>
      <c r="D500" s="1946">
        <v>0.2</v>
      </c>
      <c r="F500" s="7" t="s">
        <v>553</v>
      </c>
      <c r="G500" s="74">
        <v>13</v>
      </c>
      <c r="H500" s="73">
        <v>39326</v>
      </c>
      <c r="I500" s="67">
        <v>6.39</v>
      </c>
      <c r="J500"/>
    </row>
    <row r="501" spans="1:10" x14ac:dyDescent="0.25">
      <c r="A501" s="2503"/>
      <c r="B501" s="1946">
        <v>4</v>
      </c>
      <c r="C501" s="1947">
        <v>39508</v>
      </c>
      <c r="D501" s="1946">
        <v>0.2</v>
      </c>
      <c r="F501" s="7" t="s">
        <v>553</v>
      </c>
      <c r="G501" s="74">
        <v>13</v>
      </c>
      <c r="H501" s="73">
        <v>39326</v>
      </c>
      <c r="I501" s="67">
        <v>0.3</v>
      </c>
      <c r="J501"/>
    </row>
    <row r="502" spans="1:10" x14ac:dyDescent="0.25">
      <c r="A502" s="2503"/>
      <c r="B502" s="1946">
        <v>4</v>
      </c>
      <c r="C502" s="1947">
        <v>39873</v>
      </c>
      <c r="D502" s="1946">
        <v>0.2</v>
      </c>
      <c r="F502" s="7" t="s">
        <v>553</v>
      </c>
      <c r="G502" s="74">
        <v>13</v>
      </c>
      <c r="H502" s="73">
        <v>39326</v>
      </c>
      <c r="I502" s="67">
        <v>0.3</v>
      </c>
      <c r="J502"/>
    </row>
    <row r="503" spans="1:10" x14ac:dyDescent="0.25">
      <c r="A503" s="2503"/>
      <c r="B503" s="1946">
        <v>4</v>
      </c>
      <c r="C503" s="1947">
        <v>40057</v>
      </c>
      <c r="D503" s="1946">
        <v>0.2</v>
      </c>
      <c r="F503" s="7" t="s">
        <v>553</v>
      </c>
      <c r="G503" s="74">
        <v>13</v>
      </c>
      <c r="H503" s="73">
        <v>39326</v>
      </c>
      <c r="I503" s="67">
        <v>0.2</v>
      </c>
      <c r="J503"/>
    </row>
    <row r="504" spans="1:10" x14ac:dyDescent="0.25">
      <c r="A504" s="2503"/>
      <c r="B504" s="1946">
        <v>8</v>
      </c>
      <c r="C504" s="1947">
        <v>39173</v>
      </c>
      <c r="D504" s="1946">
        <v>0.2</v>
      </c>
      <c r="F504" s="7" t="s">
        <v>549</v>
      </c>
      <c r="G504" s="69">
        <v>13</v>
      </c>
      <c r="H504" s="68">
        <v>39508</v>
      </c>
      <c r="I504" s="67">
        <v>0.3</v>
      </c>
      <c r="J504"/>
    </row>
    <row r="505" spans="1:10" x14ac:dyDescent="0.25">
      <c r="A505" s="2503"/>
      <c r="B505" s="1946">
        <v>8</v>
      </c>
      <c r="C505" s="1947">
        <v>39356</v>
      </c>
      <c r="D505" s="1946">
        <v>0.2</v>
      </c>
      <c r="F505" s="7" t="s">
        <v>549</v>
      </c>
      <c r="G505" s="69">
        <v>13</v>
      </c>
      <c r="H505" s="68">
        <v>39508</v>
      </c>
      <c r="I505" s="67">
        <v>0.73</v>
      </c>
      <c r="J505"/>
    </row>
    <row r="506" spans="1:10" x14ac:dyDescent="0.25">
      <c r="A506" s="2503"/>
      <c r="B506" s="1946">
        <v>8</v>
      </c>
      <c r="C506" s="1947">
        <v>39508</v>
      </c>
      <c r="D506" s="1946">
        <v>0.2</v>
      </c>
      <c r="F506" s="7" t="s">
        <v>549</v>
      </c>
      <c r="G506" s="69">
        <v>13</v>
      </c>
      <c r="H506" s="68">
        <v>39508</v>
      </c>
      <c r="I506" s="67">
        <v>1.68</v>
      </c>
      <c r="J506"/>
    </row>
    <row r="507" spans="1:10" x14ac:dyDescent="0.25">
      <c r="A507" s="2503"/>
      <c r="B507" s="1946">
        <v>8</v>
      </c>
      <c r="C507" s="1947">
        <v>39692</v>
      </c>
      <c r="D507" s="1946">
        <v>0.2</v>
      </c>
      <c r="F507" s="7" t="s">
        <v>553</v>
      </c>
      <c r="G507" s="74">
        <v>13</v>
      </c>
      <c r="H507" s="73">
        <v>39508</v>
      </c>
      <c r="I507" s="67">
        <v>0.3</v>
      </c>
      <c r="J507"/>
    </row>
    <row r="508" spans="1:10" x14ac:dyDescent="0.25">
      <c r="A508" s="2503"/>
      <c r="B508" s="1946">
        <v>8</v>
      </c>
      <c r="C508" s="1947">
        <v>39873</v>
      </c>
      <c r="D508" s="1946">
        <v>0.2</v>
      </c>
      <c r="F508" s="7" t="s">
        <v>553</v>
      </c>
      <c r="G508" s="74">
        <v>13</v>
      </c>
      <c r="H508" s="73">
        <v>39508</v>
      </c>
      <c r="I508" s="67">
        <v>0.3</v>
      </c>
      <c r="J508"/>
    </row>
    <row r="509" spans="1:10" x14ac:dyDescent="0.25">
      <c r="A509" s="2503"/>
      <c r="B509" s="1946">
        <v>8</v>
      </c>
      <c r="C509" s="1947">
        <v>40057</v>
      </c>
      <c r="D509" s="1946">
        <v>0.2</v>
      </c>
      <c r="F509" s="7" t="s">
        <v>553</v>
      </c>
      <c r="G509" s="74">
        <v>13</v>
      </c>
      <c r="H509" s="73">
        <v>39508</v>
      </c>
      <c r="I509" s="67">
        <v>0.44</v>
      </c>
      <c r="J509"/>
    </row>
    <row r="510" spans="1:10" x14ac:dyDescent="0.25">
      <c r="A510" s="2503"/>
      <c r="B510" s="1946">
        <v>8</v>
      </c>
      <c r="C510" s="1947">
        <v>39173</v>
      </c>
      <c r="D510" s="1946">
        <v>0.2</v>
      </c>
      <c r="F510" s="7" t="s">
        <v>553</v>
      </c>
      <c r="G510" s="74">
        <v>13</v>
      </c>
      <c r="H510" s="73">
        <v>39508</v>
      </c>
      <c r="I510" s="67">
        <v>0.3</v>
      </c>
      <c r="J510"/>
    </row>
    <row r="511" spans="1:10" x14ac:dyDescent="0.25">
      <c r="A511" s="2503"/>
      <c r="B511" s="1946">
        <v>8</v>
      </c>
      <c r="C511" s="1947">
        <v>39356</v>
      </c>
      <c r="D511" s="1946">
        <v>0.2</v>
      </c>
      <c r="F511" s="7" t="s">
        <v>553</v>
      </c>
      <c r="G511" s="74">
        <v>13</v>
      </c>
      <c r="H511" s="73">
        <v>39508</v>
      </c>
      <c r="I511" s="67">
        <v>0.3</v>
      </c>
      <c r="J511"/>
    </row>
    <row r="512" spans="1:10" x14ac:dyDescent="0.25">
      <c r="A512" s="2503"/>
      <c r="B512" s="1946">
        <v>8</v>
      </c>
      <c r="C512" s="1947">
        <v>39508</v>
      </c>
      <c r="D512" s="1946">
        <v>0.2</v>
      </c>
      <c r="F512" s="7" t="s">
        <v>553</v>
      </c>
      <c r="G512" s="74">
        <v>13</v>
      </c>
      <c r="H512" s="73">
        <v>39508</v>
      </c>
      <c r="I512" s="67">
        <v>6.72</v>
      </c>
      <c r="J512"/>
    </row>
    <row r="513" spans="1:10" x14ac:dyDescent="0.25">
      <c r="A513" s="2503"/>
      <c r="B513" s="1946">
        <v>8</v>
      </c>
      <c r="C513" s="1947">
        <v>39692</v>
      </c>
      <c r="D513" s="1946">
        <v>0.2</v>
      </c>
      <c r="F513" s="7" t="s">
        <v>553</v>
      </c>
      <c r="G513" s="74">
        <v>13</v>
      </c>
      <c r="H513" s="73">
        <v>39508</v>
      </c>
      <c r="I513" s="67">
        <v>0.3</v>
      </c>
      <c r="J513"/>
    </row>
    <row r="514" spans="1:10" x14ac:dyDescent="0.25">
      <c r="A514" s="2503"/>
      <c r="B514" s="1946">
        <v>8</v>
      </c>
      <c r="C514" s="1947">
        <v>39873</v>
      </c>
      <c r="D514" s="1946">
        <v>0.2</v>
      </c>
      <c r="F514" s="7" t="s">
        <v>553</v>
      </c>
      <c r="G514" s="74">
        <v>13</v>
      </c>
      <c r="H514" s="73">
        <v>39508</v>
      </c>
      <c r="I514" s="67">
        <v>0.3</v>
      </c>
      <c r="J514"/>
    </row>
    <row r="515" spans="1:10" x14ac:dyDescent="0.25">
      <c r="A515" s="2503"/>
      <c r="B515" s="1946">
        <v>8</v>
      </c>
      <c r="C515" s="1947">
        <v>40057</v>
      </c>
      <c r="D515" s="1946">
        <v>0.2</v>
      </c>
      <c r="F515" s="7" t="s">
        <v>553</v>
      </c>
      <c r="G515" s="74">
        <v>13</v>
      </c>
      <c r="H515" s="73">
        <v>39508</v>
      </c>
      <c r="I515" s="67">
        <v>0.2</v>
      </c>
      <c r="J515"/>
    </row>
    <row r="516" spans="1:10" x14ac:dyDescent="0.25">
      <c r="A516" s="2503"/>
      <c r="B516" s="1946">
        <v>8</v>
      </c>
      <c r="C516" s="1947">
        <v>39173</v>
      </c>
      <c r="D516" s="1946">
        <v>0.2</v>
      </c>
      <c r="F516" s="7" t="s">
        <v>549</v>
      </c>
      <c r="G516" s="69">
        <v>13</v>
      </c>
      <c r="H516" s="68">
        <v>39692</v>
      </c>
      <c r="I516" s="67">
        <v>0.19</v>
      </c>
      <c r="J516"/>
    </row>
    <row r="517" spans="1:10" x14ac:dyDescent="0.25">
      <c r="A517" s="2503"/>
      <c r="B517" s="1946">
        <v>8</v>
      </c>
      <c r="C517" s="1947">
        <v>39356</v>
      </c>
      <c r="D517" s="1946">
        <v>0.2</v>
      </c>
      <c r="F517" s="7" t="s">
        <v>549</v>
      </c>
      <c r="G517" s="69">
        <v>13</v>
      </c>
      <c r="H517" s="68">
        <v>39692</v>
      </c>
      <c r="I517" s="67">
        <v>0.56000000000000005</v>
      </c>
      <c r="J517"/>
    </row>
    <row r="518" spans="1:10" x14ac:dyDescent="0.25">
      <c r="A518" s="2503"/>
      <c r="B518" s="1946">
        <v>8</v>
      </c>
      <c r="C518" s="1947">
        <v>39508</v>
      </c>
      <c r="D518" s="1946">
        <v>0.2</v>
      </c>
      <c r="F518" s="7" t="s">
        <v>553</v>
      </c>
      <c r="G518" s="74">
        <v>13</v>
      </c>
      <c r="H518" s="73">
        <v>39692</v>
      </c>
      <c r="I518" s="67">
        <v>0.1</v>
      </c>
      <c r="J518"/>
    </row>
    <row r="519" spans="1:10" x14ac:dyDescent="0.25">
      <c r="A519" s="2503"/>
      <c r="B519" s="1946">
        <v>8</v>
      </c>
      <c r="C519" s="1947">
        <v>39692</v>
      </c>
      <c r="D519" s="1946">
        <v>0.2</v>
      </c>
      <c r="F519" s="7" t="s">
        <v>553</v>
      </c>
      <c r="G519" s="74">
        <v>13</v>
      </c>
      <c r="H519" s="73">
        <v>39692</v>
      </c>
      <c r="I519" s="67">
        <v>0.11</v>
      </c>
      <c r="J519"/>
    </row>
    <row r="520" spans="1:10" x14ac:dyDescent="0.25">
      <c r="A520" s="2503"/>
      <c r="B520" s="1946">
        <v>8</v>
      </c>
      <c r="C520" s="1947">
        <v>39873</v>
      </c>
      <c r="D520" s="1946">
        <v>0.2</v>
      </c>
      <c r="F520" s="7" t="s">
        <v>553</v>
      </c>
      <c r="G520" s="74">
        <v>13</v>
      </c>
      <c r="H520" s="73">
        <v>39692</v>
      </c>
      <c r="I520" s="67">
        <v>0.2</v>
      </c>
      <c r="J520"/>
    </row>
    <row r="521" spans="1:10" x14ac:dyDescent="0.25">
      <c r="A521" s="2503"/>
      <c r="B521" s="1946">
        <v>8</v>
      </c>
      <c r="C521" s="1947">
        <v>40057</v>
      </c>
      <c r="D521" s="1946">
        <v>0.2</v>
      </c>
      <c r="F521" s="7" t="s">
        <v>553</v>
      </c>
      <c r="G521" s="74">
        <v>13</v>
      </c>
      <c r="H521" s="73">
        <v>39692</v>
      </c>
      <c r="I521" s="67">
        <v>0.21</v>
      </c>
      <c r="J521"/>
    </row>
    <row r="522" spans="1:10" x14ac:dyDescent="0.25">
      <c r="A522" s="2503"/>
      <c r="B522" s="1946">
        <v>8</v>
      </c>
      <c r="C522" s="1947">
        <v>39173</v>
      </c>
      <c r="D522" s="1946">
        <v>0.52</v>
      </c>
      <c r="F522" s="7" t="s">
        <v>553</v>
      </c>
      <c r="G522" s="74">
        <v>13</v>
      </c>
      <c r="H522" s="73">
        <v>39692</v>
      </c>
      <c r="I522" s="67">
        <v>0.12</v>
      </c>
      <c r="J522"/>
    </row>
    <row r="523" spans="1:10" x14ac:dyDescent="0.25">
      <c r="A523" s="2503"/>
      <c r="B523" s="1946">
        <v>8</v>
      </c>
      <c r="C523" s="1947">
        <v>39356</v>
      </c>
      <c r="D523" s="1946">
        <v>0.57999999999999996</v>
      </c>
      <c r="F523" s="7" t="s">
        <v>553</v>
      </c>
      <c r="G523" s="74">
        <v>13</v>
      </c>
      <c r="H523" s="73">
        <v>39692</v>
      </c>
      <c r="I523" s="67">
        <v>6.37</v>
      </c>
      <c r="J523"/>
    </row>
    <row r="524" spans="1:10" x14ac:dyDescent="0.25">
      <c r="A524" s="2503"/>
      <c r="B524" s="1946">
        <v>8</v>
      </c>
      <c r="C524" s="1947">
        <v>39508</v>
      </c>
      <c r="D524" s="1946">
        <v>0.53</v>
      </c>
      <c r="F524" s="7" t="s">
        <v>553</v>
      </c>
      <c r="G524" s="74">
        <v>13</v>
      </c>
      <c r="H524" s="73">
        <v>39692</v>
      </c>
      <c r="I524" s="67">
        <v>0.1</v>
      </c>
      <c r="J524"/>
    </row>
    <row r="525" spans="1:10" x14ac:dyDescent="0.25">
      <c r="A525" s="2503"/>
      <c r="B525" s="1946">
        <v>8</v>
      </c>
      <c r="C525" s="1947">
        <v>39873</v>
      </c>
      <c r="D525" s="1946">
        <v>0.56000000000000005</v>
      </c>
      <c r="F525" s="7" t="s">
        <v>553</v>
      </c>
      <c r="G525" s="74">
        <v>13</v>
      </c>
      <c r="H525" s="73">
        <v>39692</v>
      </c>
      <c r="I525" s="67">
        <v>0.1</v>
      </c>
      <c r="J525"/>
    </row>
    <row r="526" spans="1:10" x14ac:dyDescent="0.25">
      <c r="A526" s="2503"/>
      <c r="B526" s="1946">
        <v>8</v>
      </c>
      <c r="C526" s="1947">
        <v>40057</v>
      </c>
      <c r="D526" s="1946">
        <v>0.65</v>
      </c>
      <c r="F526" s="7" t="s">
        <v>553</v>
      </c>
      <c r="G526" s="74">
        <v>13</v>
      </c>
      <c r="H526" s="73">
        <v>39692</v>
      </c>
      <c r="I526" s="67">
        <v>0.2</v>
      </c>
      <c r="J526"/>
    </row>
    <row r="527" spans="1:10" x14ac:dyDescent="0.25">
      <c r="A527" s="2503"/>
      <c r="B527" s="1946">
        <v>8</v>
      </c>
      <c r="C527" s="1947">
        <v>39173</v>
      </c>
      <c r="D527" s="1946">
        <v>0.2</v>
      </c>
      <c r="F527" s="7" t="s">
        <v>549</v>
      </c>
      <c r="G527" s="69">
        <v>13</v>
      </c>
      <c r="H527" s="68">
        <v>39722</v>
      </c>
      <c r="I527" s="67">
        <v>0.78</v>
      </c>
      <c r="J527"/>
    </row>
    <row r="528" spans="1:10" x14ac:dyDescent="0.25">
      <c r="A528" s="2503"/>
      <c r="B528" s="1946">
        <v>8</v>
      </c>
      <c r="C528" s="1947">
        <v>39356</v>
      </c>
      <c r="D528" s="1946">
        <v>0.2</v>
      </c>
      <c r="F528" s="7" t="s">
        <v>553</v>
      </c>
      <c r="G528" s="74">
        <v>13</v>
      </c>
      <c r="H528" s="73">
        <v>39722</v>
      </c>
      <c r="I528" s="67">
        <v>0.44</v>
      </c>
      <c r="J528"/>
    </row>
    <row r="529" spans="1:10" x14ac:dyDescent="0.25">
      <c r="A529" s="2503"/>
      <c r="B529" s="1946">
        <v>8</v>
      </c>
      <c r="C529" s="1947">
        <v>39508</v>
      </c>
      <c r="D529" s="1946">
        <v>0.2</v>
      </c>
      <c r="F529" s="7" t="s">
        <v>549</v>
      </c>
      <c r="G529" s="69">
        <v>13</v>
      </c>
      <c r="H529" s="68">
        <v>39873</v>
      </c>
      <c r="I529" s="67">
        <v>0.17</v>
      </c>
      <c r="J529"/>
    </row>
    <row r="530" spans="1:10" x14ac:dyDescent="0.25">
      <c r="A530" s="2503"/>
      <c r="B530" s="1946">
        <v>8</v>
      </c>
      <c r="C530" s="1947">
        <v>39692</v>
      </c>
      <c r="D530" s="1946">
        <v>0.2</v>
      </c>
      <c r="F530" s="7" t="s">
        <v>549</v>
      </c>
      <c r="G530" s="69">
        <v>13</v>
      </c>
      <c r="H530" s="68">
        <v>39873</v>
      </c>
      <c r="I530" s="67">
        <v>7.03</v>
      </c>
      <c r="J530"/>
    </row>
    <row r="531" spans="1:10" x14ac:dyDescent="0.25">
      <c r="A531" s="2503"/>
      <c r="B531" s="1946">
        <v>8</v>
      </c>
      <c r="C531" s="1947">
        <v>39873</v>
      </c>
      <c r="D531" s="1946">
        <v>0.2</v>
      </c>
      <c r="F531" s="7" t="s">
        <v>549</v>
      </c>
      <c r="G531" s="69">
        <v>13</v>
      </c>
      <c r="H531" s="68">
        <v>39873</v>
      </c>
      <c r="I531" s="67">
        <v>1.43</v>
      </c>
      <c r="J531"/>
    </row>
    <row r="532" spans="1:10" x14ac:dyDescent="0.25">
      <c r="A532" s="2503"/>
      <c r="B532" s="1946">
        <v>8</v>
      </c>
      <c r="C532" s="1947">
        <v>40057</v>
      </c>
      <c r="D532" s="1946">
        <v>0.2</v>
      </c>
      <c r="F532" s="7" t="s">
        <v>553</v>
      </c>
      <c r="G532" s="74">
        <v>13</v>
      </c>
      <c r="H532" s="73">
        <v>39873</v>
      </c>
      <c r="I532" s="67">
        <v>0.1</v>
      </c>
      <c r="J532"/>
    </row>
    <row r="533" spans="1:10" x14ac:dyDescent="0.25">
      <c r="A533" s="2503"/>
      <c r="B533" s="1946">
        <v>9</v>
      </c>
      <c r="C533" s="1947">
        <v>39142</v>
      </c>
      <c r="D533" s="1946">
        <v>0.2</v>
      </c>
      <c r="F533" s="7" t="s">
        <v>553</v>
      </c>
      <c r="G533" s="74">
        <v>13</v>
      </c>
      <c r="H533" s="73">
        <v>39873</v>
      </c>
      <c r="I533" s="67">
        <v>0.1</v>
      </c>
      <c r="J533"/>
    </row>
    <row r="534" spans="1:10" x14ac:dyDescent="0.25">
      <c r="A534" s="2503"/>
      <c r="B534" s="1946">
        <v>9</v>
      </c>
      <c r="C534" s="1947">
        <v>39326</v>
      </c>
      <c r="D534" s="1946">
        <v>0.2</v>
      </c>
      <c r="F534" s="7" t="s">
        <v>553</v>
      </c>
      <c r="G534" s="74">
        <v>13</v>
      </c>
      <c r="H534" s="73">
        <v>39873</v>
      </c>
      <c r="I534" s="67">
        <v>0.2</v>
      </c>
      <c r="J534"/>
    </row>
    <row r="535" spans="1:10" x14ac:dyDescent="0.25">
      <c r="A535" s="2503"/>
      <c r="B535" s="1946">
        <v>9</v>
      </c>
      <c r="C535" s="1947">
        <v>39508</v>
      </c>
      <c r="D535" s="1946">
        <v>0.2</v>
      </c>
      <c r="F535" s="7" t="s">
        <v>553</v>
      </c>
      <c r="G535" s="74">
        <v>13</v>
      </c>
      <c r="H535" s="73">
        <v>39873</v>
      </c>
      <c r="I535" s="67">
        <v>0.53</v>
      </c>
      <c r="J535"/>
    </row>
    <row r="536" spans="1:10" x14ac:dyDescent="0.25">
      <c r="A536" s="2503"/>
      <c r="B536" s="1946">
        <v>9</v>
      </c>
      <c r="C536" s="1947">
        <v>39692</v>
      </c>
      <c r="D536" s="1946">
        <v>0.2</v>
      </c>
      <c r="F536" s="7" t="s">
        <v>553</v>
      </c>
      <c r="G536" s="74">
        <v>13</v>
      </c>
      <c r="H536" s="73">
        <v>39873</v>
      </c>
      <c r="I536" s="67">
        <v>0.2</v>
      </c>
      <c r="J536"/>
    </row>
    <row r="537" spans="1:10" x14ac:dyDescent="0.25">
      <c r="A537" s="2503"/>
      <c r="B537" s="1946">
        <v>9</v>
      </c>
      <c r="C537" s="1947">
        <v>39873</v>
      </c>
      <c r="D537" s="1946">
        <v>0.2</v>
      </c>
      <c r="F537" s="7" t="s">
        <v>553</v>
      </c>
      <c r="G537" s="74">
        <v>13</v>
      </c>
      <c r="H537" s="73">
        <v>39873</v>
      </c>
      <c r="I537" s="67">
        <v>0.12</v>
      </c>
      <c r="J537"/>
    </row>
    <row r="538" spans="1:10" x14ac:dyDescent="0.25">
      <c r="A538" s="2503"/>
      <c r="B538" s="1946">
        <v>9</v>
      </c>
      <c r="C538" s="1947">
        <v>40057</v>
      </c>
      <c r="D538" s="1946">
        <v>0.2</v>
      </c>
      <c r="F538" s="7" t="s">
        <v>553</v>
      </c>
      <c r="G538" s="74">
        <v>13</v>
      </c>
      <c r="H538" s="73">
        <v>39873</v>
      </c>
      <c r="I538" s="67">
        <v>0.1</v>
      </c>
      <c r="J538"/>
    </row>
    <row r="539" spans="1:10" x14ac:dyDescent="0.25">
      <c r="A539" s="2503"/>
      <c r="B539" s="1946"/>
      <c r="C539" s="1946"/>
      <c r="D539" s="1946"/>
      <c r="F539" s="7" t="s">
        <v>553</v>
      </c>
      <c r="G539" s="74">
        <v>13</v>
      </c>
      <c r="H539" s="73">
        <v>39873</v>
      </c>
      <c r="I539" s="67">
        <v>0.8</v>
      </c>
      <c r="J539"/>
    </row>
    <row r="540" spans="1:10" x14ac:dyDescent="0.25">
      <c r="A540" s="2503"/>
      <c r="B540" s="1946">
        <v>9</v>
      </c>
      <c r="C540" s="1947">
        <v>39173</v>
      </c>
      <c r="D540" s="1946">
        <v>0.2</v>
      </c>
      <c r="F540" s="7" t="s">
        <v>553</v>
      </c>
      <c r="G540" s="74">
        <v>13</v>
      </c>
      <c r="H540" s="73">
        <v>39873</v>
      </c>
      <c r="I540" s="67">
        <v>0.13</v>
      </c>
      <c r="J540"/>
    </row>
    <row r="541" spans="1:10" x14ac:dyDescent="0.25">
      <c r="A541" s="2503"/>
      <c r="B541" s="1946">
        <v>9</v>
      </c>
      <c r="C541" s="1947">
        <v>39356</v>
      </c>
      <c r="D541" s="1946">
        <v>0.2</v>
      </c>
      <c r="F541" s="7" t="s">
        <v>553</v>
      </c>
      <c r="G541" s="74">
        <v>13</v>
      </c>
      <c r="H541" s="73">
        <v>39873</v>
      </c>
      <c r="I541" s="67">
        <v>0.08</v>
      </c>
      <c r="J541"/>
    </row>
    <row r="542" spans="1:10" x14ac:dyDescent="0.25">
      <c r="A542" s="2503"/>
      <c r="B542" s="1946">
        <v>9</v>
      </c>
      <c r="C542" s="1947">
        <v>39508</v>
      </c>
      <c r="D542" s="1946">
        <v>0.2</v>
      </c>
      <c r="F542" s="7" t="s">
        <v>553</v>
      </c>
      <c r="G542" s="74">
        <v>13</v>
      </c>
      <c r="H542" s="73">
        <v>39873</v>
      </c>
      <c r="I542" s="67">
        <v>0.21</v>
      </c>
      <c r="J542"/>
    </row>
    <row r="543" spans="1:10" x14ac:dyDescent="0.25">
      <c r="A543" s="2503"/>
      <c r="B543" s="1946">
        <v>9</v>
      </c>
      <c r="C543" s="1947">
        <v>39692</v>
      </c>
      <c r="D543" s="1946">
        <v>0.2</v>
      </c>
      <c r="F543" s="7" t="s">
        <v>549</v>
      </c>
      <c r="G543" s="69">
        <v>13</v>
      </c>
      <c r="H543" s="68">
        <v>40057</v>
      </c>
      <c r="I543" s="67">
        <v>0.23</v>
      </c>
      <c r="J543"/>
    </row>
    <row r="544" spans="1:10" x14ac:dyDescent="0.25">
      <c r="A544" s="2503"/>
      <c r="B544" s="1946">
        <v>9</v>
      </c>
      <c r="C544" s="1947">
        <v>39873</v>
      </c>
      <c r="D544" s="1946">
        <v>0.2</v>
      </c>
      <c r="F544" s="7" t="s">
        <v>549</v>
      </c>
      <c r="G544" s="69">
        <v>13</v>
      </c>
      <c r="H544" s="68">
        <v>40057</v>
      </c>
      <c r="I544" s="67">
        <v>0.76</v>
      </c>
      <c r="J544"/>
    </row>
    <row r="545" spans="1:10" x14ac:dyDescent="0.25">
      <c r="A545" s="2503"/>
      <c r="B545" s="1946">
        <v>9</v>
      </c>
      <c r="C545" s="1947">
        <v>40057</v>
      </c>
      <c r="D545" s="1946">
        <v>0.2</v>
      </c>
      <c r="F545" s="7" t="s">
        <v>549</v>
      </c>
      <c r="G545" s="69">
        <v>13</v>
      </c>
      <c r="H545" s="68">
        <v>40057</v>
      </c>
      <c r="I545" s="67">
        <v>0.92</v>
      </c>
      <c r="J545"/>
    </row>
    <row r="546" spans="1:10" x14ac:dyDescent="0.25">
      <c r="A546" s="2503"/>
      <c r="B546" s="1946">
        <v>9</v>
      </c>
      <c r="C546" s="1947">
        <v>39142</v>
      </c>
      <c r="D546" s="1946">
        <v>0.87</v>
      </c>
      <c r="F546" s="7" t="s">
        <v>553</v>
      </c>
      <c r="G546" s="74">
        <v>13</v>
      </c>
      <c r="H546" s="73">
        <v>40057</v>
      </c>
      <c r="I546" s="67">
        <v>0.1</v>
      </c>
      <c r="J546"/>
    </row>
    <row r="547" spans="1:10" x14ac:dyDescent="0.25">
      <c r="A547" s="2503"/>
      <c r="B547" s="1946">
        <v>9</v>
      </c>
      <c r="C547" s="1947">
        <v>39326</v>
      </c>
      <c r="D547" s="1946">
        <v>0.2</v>
      </c>
      <c r="F547" s="7" t="s">
        <v>553</v>
      </c>
      <c r="G547" s="74">
        <v>13</v>
      </c>
      <c r="H547" s="73">
        <v>40057</v>
      </c>
      <c r="I547" s="67">
        <v>0.1</v>
      </c>
      <c r="J547"/>
    </row>
    <row r="548" spans="1:10" x14ac:dyDescent="0.25">
      <c r="A548" s="2503"/>
      <c r="B548" s="1946">
        <v>9</v>
      </c>
      <c r="C548" s="1947">
        <v>39508</v>
      </c>
      <c r="D548" s="1946">
        <v>0.94</v>
      </c>
      <c r="F548" s="7" t="s">
        <v>553</v>
      </c>
      <c r="G548" s="74">
        <v>13</v>
      </c>
      <c r="H548" s="73">
        <v>40057</v>
      </c>
      <c r="I548" s="67">
        <v>0.2</v>
      </c>
      <c r="J548"/>
    </row>
    <row r="549" spans="1:10" x14ac:dyDescent="0.25">
      <c r="A549" s="2503"/>
      <c r="B549" s="1946">
        <v>9</v>
      </c>
      <c r="C549" s="1947">
        <v>39692</v>
      </c>
      <c r="D549" s="1946">
        <v>0.98</v>
      </c>
      <c r="F549" s="7" t="s">
        <v>553</v>
      </c>
      <c r="G549" s="74">
        <v>13</v>
      </c>
      <c r="H549" s="73">
        <v>40057</v>
      </c>
      <c r="I549" s="67">
        <v>0.75</v>
      </c>
      <c r="J549"/>
    </row>
    <row r="550" spans="1:10" x14ac:dyDescent="0.25">
      <c r="A550" s="2503"/>
      <c r="B550" s="1946">
        <v>9</v>
      </c>
      <c r="C550" s="1947">
        <v>39873</v>
      </c>
      <c r="D550" s="1946">
        <v>1.03</v>
      </c>
      <c r="F550" s="7" t="s">
        <v>553</v>
      </c>
      <c r="G550" s="74">
        <v>13</v>
      </c>
      <c r="H550" s="73">
        <v>40057</v>
      </c>
      <c r="I550" s="67">
        <v>0.24</v>
      </c>
      <c r="J550"/>
    </row>
    <row r="551" spans="1:10" x14ac:dyDescent="0.25">
      <c r="A551" s="2503"/>
      <c r="B551" s="1946">
        <v>9</v>
      </c>
      <c r="C551" s="1947">
        <v>40057</v>
      </c>
      <c r="D551" s="1946">
        <v>0.98</v>
      </c>
      <c r="F551" s="7" t="s">
        <v>553</v>
      </c>
      <c r="G551" s="74">
        <v>13</v>
      </c>
      <c r="H551" s="73">
        <v>40057</v>
      </c>
      <c r="I551" s="67">
        <v>0.1</v>
      </c>
      <c r="J551"/>
    </row>
    <row r="552" spans="1:10" x14ac:dyDescent="0.25">
      <c r="A552" s="2503"/>
      <c r="B552" s="1946">
        <v>9</v>
      </c>
      <c r="C552" s="1947">
        <v>39142</v>
      </c>
      <c r="D552" s="1946">
        <v>0.26</v>
      </c>
      <c r="F552" s="7" t="s">
        <v>553</v>
      </c>
      <c r="G552" s="74">
        <v>13</v>
      </c>
      <c r="H552" s="73">
        <v>40057</v>
      </c>
      <c r="I552" s="67">
        <v>0.1</v>
      </c>
      <c r="J552"/>
    </row>
    <row r="553" spans="1:10" x14ac:dyDescent="0.25">
      <c r="A553" s="2503"/>
      <c r="B553" s="1946">
        <v>9</v>
      </c>
      <c r="C553" s="1947">
        <v>39326</v>
      </c>
      <c r="D553" s="1946">
        <v>0.28999999999999998</v>
      </c>
      <c r="F553" s="7" t="s">
        <v>553</v>
      </c>
      <c r="G553" s="74">
        <v>13</v>
      </c>
      <c r="H553" s="73">
        <v>40057</v>
      </c>
      <c r="I553" s="67">
        <v>7.1</v>
      </c>
      <c r="J553"/>
    </row>
    <row r="554" spans="1:10" x14ac:dyDescent="0.25">
      <c r="A554" s="2503"/>
      <c r="B554" s="1946">
        <v>9</v>
      </c>
      <c r="C554" s="1947">
        <v>39508</v>
      </c>
      <c r="D554" s="1946">
        <v>0.28999999999999998</v>
      </c>
      <c r="F554" s="7" t="s">
        <v>553</v>
      </c>
      <c r="G554" s="74">
        <v>13</v>
      </c>
      <c r="H554" s="73">
        <v>40057</v>
      </c>
      <c r="I554" s="67">
        <v>0.1</v>
      </c>
      <c r="J554"/>
    </row>
    <row r="555" spans="1:10" x14ac:dyDescent="0.25">
      <c r="A555" s="2503"/>
      <c r="B555" s="1946">
        <v>9</v>
      </c>
      <c r="C555" s="1947">
        <v>39692</v>
      </c>
      <c r="D555" s="1946">
        <v>0.28999999999999998</v>
      </c>
      <c r="F555" s="7" t="s">
        <v>553</v>
      </c>
      <c r="G555" s="74">
        <v>13</v>
      </c>
      <c r="H555" s="73">
        <v>40057</v>
      </c>
      <c r="I555" s="67">
        <v>0.1</v>
      </c>
      <c r="J555"/>
    </row>
    <row r="556" spans="1:10" x14ac:dyDescent="0.25">
      <c r="A556" s="2503"/>
      <c r="B556" s="1946">
        <v>9</v>
      </c>
      <c r="C556" s="1947">
        <v>39873</v>
      </c>
      <c r="D556" s="1946">
        <v>0.28000000000000003</v>
      </c>
      <c r="F556" s="7" t="s">
        <v>553</v>
      </c>
      <c r="G556" s="74">
        <v>13</v>
      </c>
      <c r="H556" s="73">
        <v>40057</v>
      </c>
      <c r="I556" s="67">
        <v>0.2</v>
      </c>
      <c r="J556"/>
    </row>
    <row r="557" spans="1:10" x14ac:dyDescent="0.25">
      <c r="A557" s="2503"/>
      <c r="B557" s="1946">
        <v>9</v>
      </c>
      <c r="C557" s="1947">
        <v>40057</v>
      </c>
      <c r="D557" s="1946">
        <v>0.28999999999999998</v>
      </c>
      <c r="F557" s="7" t="s">
        <v>553</v>
      </c>
      <c r="G557" s="74">
        <v>14</v>
      </c>
      <c r="H557" s="73">
        <v>39173</v>
      </c>
      <c r="I557" s="67">
        <v>0.2</v>
      </c>
      <c r="J557"/>
    </row>
    <row r="558" spans="1:10" x14ac:dyDescent="0.25">
      <c r="A558" s="2503"/>
      <c r="B558" s="1946">
        <v>9</v>
      </c>
      <c r="C558" s="1947">
        <v>39326</v>
      </c>
      <c r="D558" s="1946">
        <v>0.2</v>
      </c>
      <c r="F558" s="7" t="s">
        <v>555</v>
      </c>
      <c r="G558" s="76">
        <v>14</v>
      </c>
      <c r="H558" s="75">
        <v>39173</v>
      </c>
      <c r="I558" s="67">
        <v>0.2</v>
      </c>
      <c r="J558"/>
    </row>
    <row r="559" spans="1:10" x14ac:dyDescent="0.25">
      <c r="A559" s="2503"/>
      <c r="B559" s="1946">
        <v>9</v>
      </c>
      <c r="C559" s="1947">
        <v>39508</v>
      </c>
      <c r="D559" s="1946">
        <v>0.2</v>
      </c>
      <c r="F559" s="7" t="s">
        <v>555</v>
      </c>
      <c r="G559" s="76">
        <v>14</v>
      </c>
      <c r="H559" s="75">
        <v>39173</v>
      </c>
      <c r="I559" s="67">
        <v>0.2</v>
      </c>
      <c r="J559"/>
    </row>
    <row r="560" spans="1:10" x14ac:dyDescent="0.25">
      <c r="A560" s="2503"/>
      <c r="B560" s="1946">
        <v>9</v>
      </c>
      <c r="C560" s="1947">
        <v>39692</v>
      </c>
      <c r="D560" s="1946">
        <v>0.2</v>
      </c>
      <c r="F560" s="7" t="s">
        <v>554</v>
      </c>
      <c r="G560" s="71">
        <v>14</v>
      </c>
      <c r="H560" s="70">
        <v>39173</v>
      </c>
      <c r="I560" s="67">
        <v>0.38</v>
      </c>
      <c r="J560"/>
    </row>
    <row r="561" spans="1:10" x14ac:dyDescent="0.25">
      <c r="A561" s="2503"/>
      <c r="B561" s="1946">
        <v>9</v>
      </c>
      <c r="C561" s="1947">
        <v>39873</v>
      </c>
      <c r="D561" s="1946">
        <v>0.2</v>
      </c>
      <c r="F561" s="7" t="s">
        <v>553</v>
      </c>
      <c r="G561" s="74">
        <v>14</v>
      </c>
      <c r="H561" s="73">
        <v>39356</v>
      </c>
      <c r="I561" s="67">
        <v>0.2</v>
      </c>
      <c r="J561"/>
    </row>
    <row r="562" spans="1:10" x14ac:dyDescent="0.25">
      <c r="A562" s="2503"/>
      <c r="B562" s="1946">
        <v>9</v>
      </c>
      <c r="C562" s="1947">
        <v>40057</v>
      </c>
      <c r="D562" s="1946">
        <v>0.2</v>
      </c>
      <c r="F562" s="7" t="s">
        <v>555</v>
      </c>
      <c r="G562" s="76">
        <v>14</v>
      </c>
      <c r="H562" s="75">
        <v>39356</v>
      </c>
      <c r="I562" s="67">
        <v>0.2</v>
      </c>
      <c r="J562"/>
    </row>
    <row r="563" spans="1:10" x14ac:dyDescent="0.25">
      <c r="A563" s="2503"/>
      <c r="B563" s="1946">
        <v>9</v>
      </c>
      <c r="C563" s="1947">
        <v>39173</v>
      </c>
      <c r="D563" s="1946">
        <v>0.2</v>
      </c>
      <c r="F563" s="7" t="s">
        <v>555</v>
      </c>
      <c r="G563" s="76">
        <v>14</v>
      </c>
      <c r="H563" s="75">
        <v>39356</v>
      </c>
      <c r="I563" s="67">
        <v>0.2</v>
      </c>
      <c r="J563"/>
    </row>
    <row r="564" spans="1:10" x14ac:dyDescent="0.25">
      <c r="A564" s="2503"/>
      <c r="B564" s="1946">
        <v>9</v>
      </c>
      <c r="C564" s="1947">
        <v>39356</v>
      </c>
      <c r="D564" s="1946">
        <v>0.2</v>
      </c>
      <c r="F564" s="7" t="s">
        <v>554</v>
      </c>
      <c r="G564" s="71">
        <v>14</v>
      </c>
      <c r="H564" s="70">
        <v>39356</v>
      </c>
      <c r="I564" s="67">
        <v>0.5</v>
      </c>
      <c r="J564"/>
    </row>
    <row r="565" spans="1:10" x14ac:dyDescent="0.25">
      <c r="A565" s="2503"/>
      <c r="B565" s="1946">
        <v>9</v>
      </c>
      <c r="C565" s="1947">
        <v>39508</v>
      </c>
      <c r="D565" s="1946">
        <v>0.2</v>
      </c>
      <c r="F565" s="7" t="s">
        <v>553</v>
      </c>
      <c r="G565" s="74">
        <v>14</v>
      </c>
      <c r="H565" s="73">
        <v>39539</v>
      </c>
      <c r="I565" s="67" t="s">
        <v>556</v>
      </c>
      <c r="J565"/>
    </row>
    <row r="566" spans="1:10" x14ac:dyDescent="0.25">
      <c r="A566" s="2503"/>
      <c r="B566" s="1946">
        <v>9</v>
      </c>
      <c r="C566" s="1947">
        <v>39692</v>
      </c>
      <c r="D566" s="1946">
        <v>0.2</v>
      </c>
      <c r="F566" s="7" t="s">
        <v>555</v>
      </c>
      <c r="G566" s="76">
        <v>14</v>
      </c>
      <c r="H566" s="75">
        <v>39539</v>
      </c>
      <c r="I566" s="67" t="s">
        <v>556</v>
      </c>
      <c r="J566"/>
    </row>
    <row r="567" spans="1:10" x14ac:dyDescent="0.25">
      <c r="A567" s="2503"/>
      <c r="B567" s="1946">
        <v>9</v>
      </c>
      <c r="C567" s="1947">
        <v>39873</v>
      </c>
      <c r="D567" s="1946">
        <v>0.2</v>
      </c>
      <c r="F567" s="7" t="s">
        <v>554</v>
      </c>
      <c r="G567" s="71">
        <v>14</v>
      </c>
      <c r="H567" s="70">
        <v>39539</v>
      </c>
      <c r="I567" s="67" t="s">
        <v>556</v>
      </c>
      <c r="J567"/>
    </row>
    <row r="568" spans="1:10" x14ac:dyDescent="0.25">
      <c r="A568" s="2503"/>
      <c r="B568" s="1946">
        <v>9</v>
      </c>
      <c r="C568" s="1947">
        <v>40057</v>
      </c>
      <c r="D568" s="1946">
        <v>0.2</v>
      </c>
      <c r="F568" s="7" t="s">
        <v>553</v>
      </c>
      <c r="G568" s="74">
        <v>14</v>
      </c>
      <c r="H568" s="73">
        <v>39722</v>
      </c>
      <c r="I568" s="67">
        <v>0.2</v>
      </c>
      <c r="J568"/>
    </row>
    <row r="569" spans="1:10" x14ac:dyDescent="0.25">
      <c r="A569" s="2503"/>
      <c r="B569" s="1946">
        <v>10</v>
      </c>
      <c r="C569" s="1947">
        <v>39173</v>
      </c>
      <c r="D569" s="1946">
        <v>5.7</v>
      </c>
      <c r="F569" s="7" t="s">
        <v>555</v>
      </c>
      <c r="G569" s="76">
        <v>14</v>
      </c>
      <c r="H569" s="75">
        <v>39722</v>
      </c>
      <c r="I569" s="67" t="s">
        <v>556</v>
      </c>
      <c r="J569"/>
    </row>
    <row r="570" spans="1:10" x14ac:dyDescent="0.25">
      <c r="A570" s="2503"/>
      <c r="B570" s="1946">
        <v>10</v>
      </c>
      <c r="C570" s="1947">
        <v>39356</v>
      </c>
      <c r="D570" s="1946">
        <v>5.22</v>
      </c>
      <c r="F570" s="7" t="s">
        <v>555</v>
      </c>
      <c r="G570" s="76">
        <v>14</v>
      </c>
      <c r="H570" s="75">
        <v>39722</v>
      </c>
      <c r="I570" s="67">
        <v>0.2</v>
      </c>
      <c r="J570"/>
    </row>
    <row r="571" spans="1:10" x14ac:dyDescent="0.25">
      <c r="A571" s="2503"/>
      <c r="B571" s="1946">
        <v>10</v>
      </c>
      <c r="C571" s="1947">
        <v>39539</v>
      </c>
      <c r="D571" s="1946">
        <v>5.03</v>
      </c>
      <c r="F571" s="7" t="s">
        <v>554</v>
      </c>
      <c r="G571" s="71">
        <v>14</v>
      </c>
      <c r="H571" s="70">
        <v>39722</v>
      </c>
      <c r="I571" s="67">
        <v>0.45</v>
      </c>
      <c r="J571"/>
    </row>
    <row r="572" spans="1:10" x14ac:dyDescent="0.25">
      <c r="A572" s="2503"/>
      <c r="B572" s="1946">
        <v>10</v>
      </c>
      <c r="C572" s="1947">
        <v>39722</v>
      </c>
      <c r="D572" s="1946">
        <v>4.88</v>
      </c>
      <c r="F572" s="7" t="s">
        <v>553</v>
      </c>
      <c r="G572" s="74">
        <v>14</v>
      </c>
      <c r="H572" s="73">
        <v>39904</v>
      </c>
      <c r="I572" s="67">
        <v>0.2</v>
      </c>
      <c r="J572"/>
    </row>
    <row r="573" spans="1:10" x14ac:dyDescent="0.25">
      <c r="A573" s="2503"/>
      <c r="B573" s="1946">
        <v>10</v>
      </c>
      <c r="C573" s="1947">
        <v>39904</v>
      </c>
      <c r="D573" s="1946">
        <v>4.8099999999999996</v>
      </c>
      <c r="F573" s="7" t="s">
        <v>555</v>
      </c>
      <c r="G573" s="76">
        <v>14</v>
      </c>
      <c r="H573" s="75">
        <v>39904</v>
      </c>
      <c r="I573" s="67">
        <v>0.2</v>
      </c>
      <c r="J573"/>
    </row>
    <row r="574" spans="1:10" x14ac:dyDescent="0.25">
      <c r="A574" s="2503"/>
      <c r="B574" s="1946">
        <v>10</v>
      </c>
      <c r="C574" s="1947">
        <v>40057</v>
      </c>
      <c r="D574" s="1946">
        <v>4.63</v>
      </c>
      <c r="F574" s="7" t="s">
        <v>555</v>
      </c>
      <c r="G574" s="76">
        <v>14</v>
      </c>
      <c r="H574" s="75">
        <v>39904</v>
      </c>
      <c r="I574" s="67">
        <v>0.2</v>
      </c>
      <c r="J574"/>
    </row>
    <row r="575" spans="1:10" x14ac:dyDescent="0.25">
      <c r="A575" s="2503"/>
      <c r="B575" s="1946">
        <v>12</v>
      </c>
      <c r="C575" s="1947">
        <v>39142</v>
      </c>
      <c r="D575" s="1946">
        <v>0.2</v>
      </c>
      <c r="F575" s="7" t="s">
        <v>554</v>
      </c>
      <c r="G575" s="71">
        <v>14</v>
      </c>
      <c r="H575" s="70">
        <v>39904</v>
      </c>
      <c r="I575" s="67">
        <v>0.48</v>
      </c>
      <c r="J575"/>
    </row>
    <row r="576" spans="1:10" x14ac:dyDescent="0.25">
      <c r="A576" s="2503"/>
      <c r="B576" s="1946">
        <v>12</v>
      </c>
      <c r="C576" s="1947">
        <v>39356</v>
      </c>
      <c r="D576" s="1946">
        <v>0.2</v>
      </c>
      <c r="F576" s="7" t="s">
        <v>553</v>
      </c>
      <c r="G576" s="74">
        <v>14</v>
      </c>
      <c r="H576" s="73">
        <v>40057</v>
      </c>
      <c r="I576" s="67">
        <v>0.2</v>
      </c>
      <c r="J576"/>
    </row>
    <row r="577" spans="1:10" x14ac:dyDescent="0.25">
      <c r="A577" s="2503"/>
      <c r="B577" s="1946">
        <v>12</v>
      </c>
      <c r="C577" s="1947">
        <v>39508</v>
      </c>
      <c r="D577" s="1946">
        <v>7.23</v>
      </c>
      <c r="F577" s="7" t="s">
        <v>555</v>
      </c>
      <c r="G577" s="76">
        <v>14</v>
      </c>
      <c r="H577" s="75">
        <v>40057</v>
      </c>
      <c r="I577" s="67">
        <v>0.2</v>
      </c>
      <c r="J577"/>
    </row>
    <row r="578" spans="1:10" x14ac:dyDescent="0.25">
      <c r="A578" s="2503"/>
      <c r="B578" s="1946">
        <v>12</v>
      </c>
      <c r="C578" s="1947">
        <v>39692</v>
      </c>
      <c r="D578" s="1946">
        <v>0.2</v>
      </c>
      <c r="F578" s="7" t="s">
        <v>555</v>
      </c>
      <c r="G578" s="76">
        <v>14</v>
      </c>
      <c r="H578" s="75">
        <v>40057</v>
      </c>
      <c r="I578" s="67">
        <v>0.2</v>
      </c>
      <c r="J578"/>
    </row>
    <row r="579" spans="1:10" ht="15.75" x14ac:dyDescent="0.25">
      <c r="A579" s="2503"/>
      <c r="B579" s="1946">
        <v>12</v>
      </c>
      <c r="C579" s="1947">
        <v>39873</v>
      </c>
      <c r="D579" s="1946">
        <v>6.38</v>
      </c>
      <c r="F579" s="72" t="s">
        <v>550</v>
      </c>
      <c r="G579" s="71">
        <v>14</v>
      </c>
      <c r="H579" s="70">
        <v>40057</v>
      </c>
      <c r="I579" s="67">
        <v>0.44</v>
      </c>
      <c r="J579"/>
    </row>
    <row r="580" spans="1:10" ht="15.75" x14ac:dyDescent="0.25">
      <c r="A580" s="2503"/>
      <c r="B580" s="1946">
        <v>12</v>
      </c>
      <c r="C580" s="1947">
        <v>40057</v>
      </c>
      <c r="D580" s="1946">
        <v>6.56</v>
      </c>
      <c r="F580" s="72" t="s">
        <v>550</v>
      </c>
      <c r="G580" s="71">
        <v>15</v>
      </c>
      <c r="H580" s="70">
        <v>39142</v>
      </c>
      <c r="I580" s="67">
        <v>0.2</v>
      </c>
      <c r="J580"/>
    </row>
    <row r="581" spans="1:10" ht="15.75" x14ac:dyDescent="0.25">
      <c r="A581" s="2503"/>
      <c r="B581" s="1946">
        <v>13</v>
      </c>
      <c r="C581" s="1947">
        <v>39142</v>
      </c>
      <c r="D581" s="1946">
        <v>5.32</v>
      </c>
      <c r="F581" s="72" t="s">
        <v>550</v>
      </c>
      <c r="G581" s="71">
        <v>15</v>
      </c>
      <c r="H581" s="70">
        <v>39142</v>
      </c>
      <c r="I581" s="67">
        <v>0.8</v>
      </c>
      <c r="J581"/>
    </row>
    <row r="582" spans="1:10" ht="15.75" x14ac:dyDescent="0.25">
      <c r="A582" s="2503"/>
      <c r="B582" s="1946">
        <v>13</v>
      </c>
      <c r="C582" s="1947">
        <v>39093</v>
      </c>
      <c r="D582" s="1946">
        <v>0.3</v>
      </c>
      <c r="F582" s="72" t="s">
        <v>550</v>
      </c>
      <c r="G582" s="71">
        <v>15</v>
      </c>
      <c r="H582" s="70">
        <v>39142</v>
      </c>
      <c r="I582" s="67">
        <v>1.84</v>
      </c>
      <c r="J582"/>
    </row>
    <row r="583" spans="1:10" ht="15.75" x14ac:dyDescent="0.25">
      <c r="A583" s="2503"/>
      <c r="B583" s="1946">
        <v>13</v>
      </c>
      <c r="C583" s="1947">
        <v>39508</v>
      </c>
      <c r="D583" s="1946">
        <v>0.3</v>
      </c>
      <c r="F583" s="72" t="s">
        <v>550</v>
      </c>
      <c r="G583" s="71">
        <v>15</v>
      </c>
      <c r="H583" s="70">
        <v>39142</v>
      </c>
      <c r="I583" s="67">
        <v>4.26</v>
      </c>
      <c r="J583"/>
    </row>
    <row r="584" spans="1:10" ht="15.75" x14ac:dyDescent="0.25">
      <c r="A584" s="2503"/>
      <c r="B584" s="1946">
        <v>13</v>
      </c>
      <c r="C584" s="1947">
        <v>39692</v>
      </c>
      <c r="D584" s="1946">
        <v>0.1</v>
      </c>
      <c r="F584" s="72" t="s">
        <v>550</v>
      </c>
      <c r="G584" s="71">
        <v>15</v>
      </c>
      <c r="H584" s="70">
        <v>39142</v>
      </c>
      <c r="I584" s="67">
        <v>1.25</v>
      </c>
      <c r="J584"/>
    </row>
    <row r="585" spans="1:10" ht="15.75" x14ac:dyDescent="0.25">
      <c r="A585" s="2503"/>
      <c r="B585" s="1946">
        <v>13</v>
      </c>
      <c r="C585" s="1947">
        <v>39873</v>
      </c>
      <c r="D585" s="1946">
        <v>0.1</v>
      </c>
      <c r="F585" s="72" t="s">
        <v>550</v>
      </c>
      <c r="G585" s="71">
        <v>15</v>
      </c>
      <c r="H585" s="70">
        <v>39142</v>
      </c>
      <c r="I585" s="67">
        <v>4</v>
      </c>
      <c r="J585"/>
    </row>
    <row r="586" spans="1:10" ht="15.75" x14ac:dyDescent="0.25">
      <c r="A586" s="2503"/>
      <c r="B586" s="1946">
        <v>13</v>
      </c>
      <c r="C586" s="1947">
        <v>40057</v>
      </c>
      <c r="D586" s="1946">
        <v>0.1</v>
      </c>
      <c r="F586" s="72" t="s">
        <v>550</v>
      </c>
      <c r="G586" s="71">
        <v>15</v>
      </c>
      <c r="H586" s="70">
        <v>39142</v>
      </c>
      <c r="I586" s="67">
        <v>7.44</v>
      </c>
      <c r="J586"/>
    </row>
    <row r="587" spans="1:10" ht="15.75" x14ac:dyDescent="0.25">
      <c r="A587" s="2503"/>
      <c r="B587" s="1946"/>
      <c r="C587" s="1946"/>
      <c r="D587" s="1946"/>
      <c r="F587" s="72" t="s">
        <v>550</v>
      </c>
      <c r="G587" s="71">
        <v>15</v>
      </c>
      <c r="H587" s="70">
        <v>39173</v>
      </c>
      <c r="I587" s="67">
        <v>2.85</v>
      </c>
      <c r="J587"/>
    </row>
    <row r="588" spans="1:10" ht="15.75" x14ac:dyDescent="0.25">
      <c r="A588" s="2503"/>
      <c r="B588" s="1946">
        <v>13</v>
      </c>
      <c r="C588" s="1947">
        <v>39142</v>
      </c>
      <c r="D588" s="1946">
        <v>0.3</v>
      </c>
      <c r="F588" s="72" t="s">
        <v>550</v>
      </c>
      <c r="G588" s="71">
        <v>15</v>
      </c>
      <c r="H588" s="70">
        <v>39173</v>
      </c>
      <c r="I588" s="67">
        <v>2.66</v>
      </c>
      <c r="J588"/>
    </row>
    <row r="589" spans="1:10" ht="15.75" x14ac:dyDescent="0.25">
      <c r="A589" s="2503"/>
      <c r="B589" s="1946">
        <v>13</v>
      </c>
      <c r="C589" s="1947">
        <v>39326</v>
      </c>
      <c r="D589" s="1946">
        <v>0.3</v>
      </c>
      <c r="F589" s="72" t="s">
        <v>550</v>
      </c>
      <c r="G589" s="71">
        <v>15</v>
      </c>
      <c r="H589" s="70">
        <v>39326</v>
      </c>
      <c r="I589" s="67">
        <v>1.0900000000000001</v>
      </c>
      <c r="J589"/>
    </row>
    <row r="590" spans="1:10" ht="15.75" x14ac:dyDescent="0.25">
      <c r="A590" s="2503"/>
      <c r="B590" s="1946">
        <v>13</v>
      </c>
      <c r="C590" s="1947">
        <v>39508</v>
      </c>
      <c r="D590" s="1946">
        <v>0.3</v>
      </c>
      <c r="F590" s="72" t="s">
        <v>550</v>
      </c>
      <c r="G590" s="71">
        <v>15</v>
      </c>
      <c r="H590" s="70">
        <v>39326</v>
      </c>
      <c r="I590" s="67">
        <v>1.48</v>
      </c>
      <c r="J590"/>
    </row>
    <row r="591" spans="1:10" ht="15.75" x14ac:dyDescent="0.25">
      <c r="A591" s="2503"/>
      <c r="B591" s="1946">
        <v>13</v>
      </c>
      <c r="C591" s="1947">
        <v>39692</v>
      </c>
      <c r="D591" s="1946">
        <v>0.11</v>
      </c>
      <c r="F591" s="72" t="s">
        <v>550</v>
      </c>
      <c r="G591" s="71">
        <v>15</v>
      </c>
      <c r="H591" s="70">
        <v>39326</v>
      </c>
      <c r="I591" s="67">
        <v>4.04</v>
      </c>
      <c r="J591"/>
    </row>
    <row r="592" spans="1:10" ht="15.75" x14ac:dyDescent="0.25">
      <c r="A592" s="2503"/>
      <c r="B592" s="1946">
        <v>13</v>
      </c>
      <c r="C592" s="1947">
        <v>39873</v>
      </c>
      <c r="D592" s="1946">
        <v>0.1</v>
      </c>
      <c r="F592" s="72" t="s">
        <v>550</v>
      </c>
      <c r="G592" s="71">
        <v>15</v>
      </c>
      <c r="H592" s="70">
        <v>39326</v>
      </c>
      <c r="I592" s="67">
        <v>7.52</v>
      </c>
      <c r="J592"/>
    </row>
    <row r="593" spans="1:10" ht="15.75" x14ac:dyDescent="0.25">
      <c r="A593" s="2503"/>
      <c r="B593" s="1946">
        <v>13</v>
      </c>
      <c r="C593" s="1947">
        <v>40057</v>
      </c>
      <c r="D593" s="1946">
        <v>0.1</v>
      </c>
      <c r="F593" s="72" t="s">
        <v>550</v>
      </c>
      <c r="G593" s="71">
        <v>15</v>
      </c>
      <c r="H593" s="70">
        <v>39356</v>
      </c>
      <c r="I593" s="67">
        <v>1.19</v>
      </c>
      <c r="J593"/>
    </row>
    <row r="594" spans="1:10" ht="15.75" x14ac:dyDescent="0.25">
      <c r="A594" s="2503"/>
      <c r="B594" s="1946">
        <v>13</v>
      </c>
      <c r="C594" s="1947">
        <v>39142</v>
      </c>
      <c r="D594" s="1946">
        <v>0.2</v>
      </c>
      <c r="F594" s="72" t="s">
        <v>550</v>
      </c>
      <c r="G594" s="71">
        <v>15</v>
      </c>
      <c r="H594" s="70">
        <v>39356</v>
      </c>
      <c r="I594" s="67">
        <v>1.91</v>
      </c>
      <c r="J594"/>
    </row>
    <row r="595" spans="1:10" ht="15.75" x14ac:dyDescent="0.25">
      <c r="A595" s="2503"/>
      <c r="B595" s="1946">
        <v>13</v>
      </c>
      <c r="C595" s="1947">
        <v>39326</v>
      </c>
      <c r="D595" s="1946">
        <v>0.2</v>
      </c>
      <c r="F595" s="72" t="s">
        <v>550</v>
      </c>
      <c r="G595" s="71">
        <v>15</v>
      </c>
      <c r="H595" s="70">
        <v>39356</v>
      </c>
      <c r="I595" s="67">
        <v>2.86</v>
      </c>
      <c r="J595"/>
    </row>
    <row r="596" spans="1:10" ht="15.75" x14ac:dyDescent="0.25">
      <c r="A596" s="2503"/>
      <c r="B596" s="1946">
        <v>13</v>
      </c>
      <c r="C596" s="1947">
        <v>39873</v>
      </c>
      <c r="D596" s="1946">
        <v>0.2</v>
      </c>
      <c r="F596" s="72" t="s">
        <v>550</v>
      </c>
      <c r="G596" s="71">
        <v>15</v>
      </c>
      <c r="H596" s="70">
        <v>39356</v>
      </c>
      <c r="I596" s="67">
        <v>2.4</v>
      </c>
      <c r="J596"/>
    </row>
    <row r="597" spans="1:10" ht="15.75" x14ac:dyDescent="0.25">
      <c r="A597" s="2503"/>
      <c r="B597" s="1946">
        <v>13</v>
      </c>
      <c r="C597" s="1947">
        <v>40057</v>
      </c>
      <c r="D597" s="1946">
        <v>0.2</v>
      </c>
      <c r="F597" s="72" t="s">
        <v>550</v>
      </c>
      <c r="G597" s="71">
        <v>15</v>
      </c>
      <c r="H597" s="70">
        <v>39356</v>
      </c>
      <c r="I597" s="67">
        <v>3.79</v>
      </c>
      <c r="J597"/>
    </row>
    <row r="598" spans="1:10" ht="15.75" x14ac:dyDescent="0.25">
      <c r="A598" s="2503"/>
      <c r="B598" s="1946">
        <v>13</v>
      </c>
      <c r="C598" s="1947">
        <v>39142</v>
      </c>
      <c r="D598" s="1946">
        <v>0.42</v>
      </c>
      <c r="F598" s="72" t="s">
        <v>550</v>
      </c>
      <c r="G598" s="71">
        <v>15</v>
      </c>
      <c r="H598" s="70">
        <v>39508</v>
      </c>
      <c r="I598" s="67">
        <v>0.2</v>
      </c>
      <c r="J598"/>
    </row>
    <row r="599" spans="1:10" ht="15.75" x14ac:dyDescent="0.25">
      <c r="A599" s="2503"/>
      <c r="B599" s="1946">
        <v>13</v>
      </c>
      <c r="C599" s="1947">
        <v>39326</v>
      </c>
      <c r="D599" s="1946">
        <v>0.41</v>
      </c>
      <c r="F599" s="72" t="s">
        <v>550</v>
      </c>
      <c r="G599" s="71">
        <v>15</v>
      </c>
      <c r="H599" s="70">
        <v>39508</v>
      </c>
      <c r="I599" s="67">
        <v>2.02</v>
      </c>
      <c r="J599"/>
    </row>
    <row r="600" spans="1:10" ht="15.75" x14ac:dyDescent="0.25">
      <c r="A600" s="2503"/>
      <c r="B600" s="1946">
        <v>13</v>
      </c>
      <c r="C600" s="1947">
        <v>39508</v>
      </c>
      <c r="D600" s="1946">
        <v>0.44</v>
      </c>
      <c r="F600" s="72" t="s">
        <v>550</v>
      </c>
      <c r="G600" s="71">
        <v>15</v>
      </c>
      <c r="H600" s="70">
        <v>39508</v>
      </c>
      <c r="I600" s="67">
        <v>1.45</v>
      </c>
      <c r="J600"/>
    </row>
    <row r="601" spans="1:10" ht="15.75" x14ac:dyDescent="0.25">
      <c r="A601" s="2503"/>
      <c r="B601" s="1946">
        <v>13</v>
      </c>
      <c r="C601" s="1947">
        <v>39722</v>
      </c>
      <c r="D601" s="1946">
        <v>0.44</v>
      </c>
      <c r="F601" s="72" t="s">
        <v>550</v>
      </c>
      <c r="G601" s="71">
        <v>15</v>
      </c>
      <c r="H601" s="70">
        <v>39508</v>
      </c>
      <c r="I601" s="67">
        <v>1.62</v>
      </c>
      <c r="J601"/>
    </row>
    <row r="602" spans="1:10" ht="15.75" x14ac:dyDescent="0.25">
      <c r="A602" s="2503"/>
      <c r="B602" s="1946">
        <v>13</v>
      </c>
      <c r="C602" s="1947">
        <v>39873</v>
      </c>
      <c r="D602" s="1946">
        <v>0.53</v>
      </c>
      <c r="F602" s="72" t="s">
        <v>550</v>
      </c>
      <c r="G602" s="71">
        <v>15</v>
      </c>
      <c r="H602" s="70">
        <v>39508</v>
      </c>
      <c r="I602" s="67">
        <v>3.78</v>
      </c>
      <c r="J602"/>
    </row>
    <row r="603" spans="1:10" ht="15.75" x14ac:dyDescent="0.25">
      <c r="A603" s="2503"/>
      <c r="B603" s="1946">
        <v>13</v>
      </c>
      <c r="C603" s="1947">
        <v>40057</v>
      </c>
      <c r="D603" s="1946">
        <v>0.75</v>
      </c>
      <c r="F603" s="72" t="s">
        <v>550</v>
      </c>
      <c r="G603" s="71">
        <v>15</v>
      </c>
      <c r="H603" s="70">
        <v>39508</v>
      </c>
      <c r="I603" s="67">
        <v>1.23</v>
      </c>
      <c r="J603"/>
    </row>
    <row r="604" spans="1:10" ht="15.75" x14ac:dyDescent="0.25">
      <c r="A604" s="2503"/>
      <c r="B604" s="1946">
        <v>13</v>
      </c>
      <c r="C604" s="1947">
        <v>39142</v>
      </c>
      <c r="D604" s="1946">
        <v>0.51</v>
      </c>
      <c r="F604" s="72" t="s">
        <v>550</v>
      </c>
      <c r="G604" s="71">
        <v>15</v>
      </c>
      <c r="H604" s="70">
        <v>39508</v>
      </c>
      <c r="I604" s="67">
        <v>4.6399999999999997</v>
      </c>
      <c r="J604"/>
    </row>
    <row r="605" spans="1:10" ht="15.75" x14ac:dyDescent="0.25">
      <c r="A605" s="2503"/>
      <c r="B605" s="1946">
        <v>13</v>
      </c>
      <c r="C605" s="1947">
        <v>39692</v>
      </c>
      <c r="D605" s="1946">
        <v>0.2</v>
      </c>
      <c r="F605" s="72" t="s">
        <v>550</v>
      </c>
      <c r="G605" s="71">
        <v>15</v>
      </c>
      <c r="H605" s="70">
        <v>39508</v>
      </c>
      <c r="I605" s="67">
        <v>7.98</v>
      </c>
      <c r="J605"/>
    </row>
    <row r="606" spans="1:10" ht="15.75" x14ac:dyDescent="0.25">
      <c r="A606" s="2503"/>
      <c r="B606" s="1946">
        <v>13</v>
      </c>
      <c r="C606" s="1947">
        <v>39873</v>
      </c>
      <c r="D606" s="1946">
        <v>0.2</v>
      </c>
      <c r="F606" s="72" t="s">
        <v>550</v>
      </c>
      <c r="G606" s="71">
        <v>15</v>
      </c>
      <c r="H606" s="70">
        <v>39508</v>
      </c>
      <c r="I606" s="67">
        <v>3.53</v>
      </c>
      <c r="J606"/>
    </row>
    <row r="607" spans="1:10" ht="15.75" x14ac:dyDescent="0.25">
      <c r="A607" s="2503"/>
      <c r="B607" s="1946">
        <v>13</v>
      </c>
      <c r="C607" s="1947">
        <v>40057</v>
      </c>
      <c r="D607" s="1946">
        <v>0.24</v>
      </c>
      <c r="F607" s="72" t="s">
        <v>550</v>
      </c>
      <c r="G607" s="71">
        <v>15</v>
      </c>
      <c r="H607" s="70">
        <v>39692</v>
      </c>
      <c r="I607" s="67">
        <v>2.57</v>
      </c>
      <c r="J607"/>
    </row>
    <row r="608" spans="1:10" ht="15.75" x14ac:dyDescent="0.25">
      <c r="A608" s="2503"/>
      <c r="B608" s="1946">
        <v>13</v>
      </c>
      <c r="C608" s="1947">
        <v>39142</v>
      </c>
      <c r="D608" s="1946">
        <v>2.46</v>
      </c>
      <c r="F608" s="72" t="s">
        <v>550</v>
      </c>
      <c r="G608" s="71">
        <v>15</v>
      </c>
      <c r="H608" s="70">
        <v>39692</v>
      </c>
      <c r="I608" s="67">
        <v>0.2</v>
      </c>
      <c r="J608"/>
    </row>
    <row r="609" spans="1:10" ht="15.75" x14ac:dyDescent="0.25">
      <c r="A609" s="2503"/>
      <c r="B609" s="1946">
        <v>13</v>
      </c>
      <c r="C609" s="1947">
        <v>39326</v>
      </c>
      <c r="D609" s="1946">
        <v>0.3</v>
      </c>
      <c r="F609" s="72" t="s">
        <v>550</v>
      </c>
      <c r="G609" s="71">
        <v>15</v>
      </c>
      <c r="H609" s="70">
        <v>39692</v>
      </c>
      <c r="I609" s="67">
        <v>3.04</v>
      </c>
      <c r="J609"/>
    </row>
    <row r="610" spans="1:10" ht="15.75" x14ac:dyDescent="0.25">
      <c r="A610" s="2503"/>
      <c r="B610" s="1946">
        <v>13</v>
      </c>
      <c r="C610" s="1947">
        <v>39508</v>
      </c>
      <c r="D610" s="1946">
        <v>0.3</v>
      </c>
      <c r="F610" s="72" t="s">
        <v>550</v>
      </c>
      <c r="G610" s="71">
        <v>15</v>
      </c>
      <c r="H610" s="70">
        <v>39692</v>
      </c>
      <c r="I610" s="67">
        <v>1.47</v>
      </c>
      <c r="J610"/>
    </row>
    <row r="611" spans="1:10" ht="15.75" x14ac:dyDescent="0.25">
      <c r="A611" s="2503"/>
      <c r="B611" s="1946">
        <v>13</v>
      </c>
      <c r="C611" s="1947">
        <v>39692</v>
      </c>
      <c r="D611" s="1946">
        <v>0.21</v>
      </c>
      <c r="F611" s="72" t="s">
        <v>550</v>
      </c>
      <c r="G611" s="71">
        <v>15</v>
      </c>
      <c r="H611" s="70">
        <v>39692</v>
      </c>
      <c r="I611" s="67">
        <v>3.97</v>
      </c>
      <c r="J611"/>
    </row>
    <row r="612" spans="1:10" ht="15.75" x14ac:dyDescent="0.25">
      <c r="A612" s="2503"/>
      <c r="B612" s="1946">
        <v>13</v>
      </c>
      <c r="C612" s="1947">
        <v>39873</v>
      </c>
      <c r="D612" s="1946">
        <v>0.12</v>
      </c>
      <c r="F612" s="72" t="s">
        <v>550</v>
      </c>
      <c r="G612" s="71">
        <v>15</v>
      </c>
      <c r="H612" s="70">
        <v>39692</v>
      </c>
      <c r="I612" s="67">
        <v>2.68</v>
      </c>
      <c r="J612"/>
    </row>
    <row r="613" spans="1:10" ht="15.75" x14ac:dyDescent="0.25">
      <c r="A613" s="2503"/>
      <c r="B613" s="1946">
        <v>13</v>
      </c>
      <c r="C613" s="1947">
        <v>40057</v>
      </c>
      <c r="D613" s="1946">
        <v>0.1</v>
      </c>
      <c r="F613" s="72" t="s">
        <v>550</v>
      </c>
      <c r="G613" s="71">
        <v>15</v>
      </c>
      <c r="H613" s="70">
        <v>39692</v>
      </c>
      <c r="I613" s="67">
        <v>4.1500000000000004</v>
      </c>
      <c r="J613"/>
    </row>
    <row r="614" spans="1:10" ht="15.75" x14ac:dyDescent="0.25">
      <c r="A614" s="2503"/>
      <c r="B614" s="1946">
        <v>13</v>
      </c>
      <c r="C614" s="1947">
        <v>39142</v>
      </c>
      <c r="D614" s="1946">
        <v>3.09</v>
      </c>
      <c r="F614" s="72" t="s">
        <v>550</v>
      </c>
      <c r="G614" s="71">
        <v>15</v>
      </c>
      <c r="H614" s="70">
        <v>39692</v>
      </c>
      <c r="I614" s="67">
        <v>7.53</v>
      </c>
      <c r="J614"/>
    </row>
    <row r="615" spans="1:10" ht="15.75" x14ac:dyDescent="0.25">
      <c r="A615" s="2503"/>
      <c r="B615" s="1946">
        <v>13</v>
      </c>
      <c r="C615" s="1947">
        <v>39326</v>
      </c>
      <c r="D615" s="1946">
        <v>0.3</v>
      </c>
      <c r="F615" s="72" t="s">
        <v>550</v>
      </c>
      <c r="G615" s="71">
        <v>15</v>
      </c>
      <c r="H615" s="70">
        <v>39692</v>
      </c>
      <c r="I615" s="67">
        <v>3.67</v>
      </c>
      <c r="J615"/>
    </row>
    <row r="616" spans="1:10" ht="15.75" x14ac:dyDescent="0.25">
      <c r="A616" s="2503"/>
      <c r="B616" s="1946">
        <v>13</v>
      </c>
      <c r="C616" s="1947">
        <v>39508</v>
      </c>
      <c r="D616" s="1946">
        <v>0.3</v>
      </c>
      <c r="F616" s="72" t="s">
        <v>550</v>
      </c>
      <c r="G616" s="71">
        <v>15</v>
      </c>
      <c r="H616" s="70">
        <v>39722</v>
      </c>
      <c r="I616" s="67">
        <v>0.99</v>
      </c>
      <c r="J616"/>
    </row>
    <row r="617" spans="1:10" ht="15.75" x14ac:dyDescent="0.25">
      <c r="A617" s="2503"/>
      <c r="B617" s="1946">
        <v>13</v>
      </c>
      <c r="C617" s="1947">
        <v>39692</v>
      </c>
      <c r="D617" s="1946">
        <v>0.12</v>
      </c>
      <c r="F617" s="72" t="s">
        <v>550</v>
      </c>
      <c r="G617" s="71">
        <v>15</v>
      </c>
      <c r="H617" s="70">
        <v>39873</v>
      </c>
      <c r="I617" s="67">
        <v>7.51</v>
      </c>
      <c r="J617"/>
    </row>
    <row r="618" spans="1:10" ht="15.75" x14ac:dyDescent="0.25">
      <c r="A618" s="2503"/>
      <c r="B618" s="1946">
        <v>13</v>
      </c>
      <c r="C618" s="1947">
        <v>39873</v>
      </c>
      <c r="D618" s="1946">
        <v>0.1</v>
      </c>
      <c r="F618" s="72" t="s">
        <v>550</v>
      </c>
      <c r="G618" s="71">
        <v>15</v>
      </c>
      <c r="H618" s="70">
        <v>39873</v>
      </c>
      <c r="I618" s="67">
        <v>1</v>
      </c>
      <c r="J618"/>
    </row>
    <row r="619" spans="1:10" ht="15.75" x14ac:dyDescent="0.25">
      <c r="A619" s="2503"/>
      <c r="B619" s="1946">
        <v>13</v>
      </c>
      <c r="C619" s="1947">
        <v>40057</v>
      </c>
      <c r="D619" s="1946">
        <v>0.1</v>
      </c>
      <c r="F619" s="72" t="s">
        <v>550</v>
      </c>
      <c r="G619" s="71">
        <v>15</v>
      </c>
      <c r="H619" s="70">
        <v>39873</v>
      </c>
      <c r="I619" s="67">
        <v>6.93</v>
      </c>
      <c r="J619"/>
    </row>
    <row r="620" spans="1:10" ht="15.75" x14ac:dyDescent="0.25">
      <c r="A620" s="2503"/>
      <c r="B620" s="1946">
        <v>13</v>
      </c>
      <c r="C620" s="1947">
        <v>39142</v>
      </c>
      <c r="D620" s="1946">
        <v>6.07</v>
      </c>
      <c r="F620" s="72" t="s">
        <v>550</v>
      </c>
      <c r="G620" s="71">
        <v>15</v>
      </c>
      <c r="H620" s="70">
        <v>39873</v>
      </c>
      <c r="I620" s="67">
        <v>1.48</v>
      </c>
      <c r="J620"/>
    </row>
    <row r="621" spans="1:10" ht="15.75" x14ac:dyDescent="0.25">
      <c r="A621" s="2503"/>
      <c r="B621" s="1946">
        <v>13</v>
      </c>
      <c r="C621" s="1947">
        <v>39326</v>
      </c>
      <c r="D621" s="1946">
        <v>6.39</v>
      </c>
      <c r="F621" s="72" t="s">
        <v>550</v>
      </c>
      <c r="G621" s="71">
        <v>15</v>
      </c>
      <c r="H621" s="70">
        <v>39873</v>
      </c>
      <c r="I621" s="67">
        <v>1.49</v>
      </c>
      <c r="J621"/>
    </row>
    <row r="622" spans="1:10" ht="15.75" x14ac:dyDescent="0.25">
      <c r="A622" s="2503"/>
      <c r="B622" s="1946">
        <v>13</v>
      </c>
      <c r="C622" s="1947">
        <v>39508</v>
      </c>
      <c r="D622" s="1946">
        <v>6.72</v>
      </c>
      <c r="F622" s="72" t="s">
        <v>550</v>
      </c>
      <c r="G622" s="71">
        <v>15</v>
      </c>
      <c r="H622" s="70">
        <v>39873</v>
      </c>
      <c r="I622" s="67">
        <v>1.34</v>
      </c>
      <c r="J622"/>
    </row>
    <row r="623" spans="1:10" ht="15.75" x14ac:dyDescent="0.25">
      <c r="A623" s="2503"/>
      <c r="B623" s="1946">
        <v>13</v>
      </c>
      <c r="C623" s="1947">
        <v>39692</v>
      </c>
      <c r="D623" s="1946">
        <v>6.37</v>
      </c>
      <c r="F623" s="72" t="s">
        <v>550</v>
      </c>
      <c r="G623" s="71">
        <v>15</v>
      </c>
      <c r="H623" s="70">
        <v>39873</v>
      </c>
      <c r="I623" s="67">
        <v>4.3099999999999996</v>
      </c>
      <c r="J623"/>
    </row>
    <row r="624" spans="1:10" ht="15.75" x14ac:dyDescent="0.25">
      <c r="A624" s="2503"/>
      <c r="B624" s="1946">
        <v>13</v>
      </c>
      <c r="C624" s="1947">
        <v>39873</v>
      </c>
      <c r="D624" s="1946">
        <v>0.8</v>
      </c>
      <c r="F624" s="72" t="s">
        <v>550</v>
      </c>
      <c r="G624" s="71">
        <v>15</v>
      </c>
      <c r="H624" s="70">
        <v>39873</v>
      </c>
      <c r="I624" s="67">
        <v>6.96</v>
      </c>
      <c r="J624"/>
    </row>
    <row r="625" spans="1:10" x14ac:dyDescent="0.25">
      <c r="A625" s="2503"/>
      <c r="B625" s="1946">
        <v>13</v>
      </c>
      <c r="C625" s="1947">
        <v>40057</v>
      </c>
      <c r="D625" s="1946">
        <v>7.1</v>
      </c>
      <c r="F625" s="7" t="s">
        <v>553</v>
      </c>
      <c r="G625" s="71">
        <v>15</v>
      </c>
      <c r="H625" s="70">
        <v>39873</v>
      </c>
      <c r="I625" s="67">
        <v>3.86</v>
      </c>
      <c r="J625"/>
    </row>
    <row r="626" spans="1:10" ht="15.75" x14ac:dyDescent="0.25">
      <c r="A626" s="2503"/>
      <c r="B626" s="1946">
        <v>13</v>
      </c>
      <c r="C626" s="1947">
        <v>39142</v>
      </c>
      <c r="D626" s="1946">
        <v>3.84</v>
      </c>
      <c r="F626" s="72" t="s">
        <v>550</v>
      </c>
      <c r="G626" s="74">
        <v>15</v>
      </c>
      <c r="H626" s="73">
        <v>39873</v>
      </c>
      <c r="I626" s="67">
        <v>0.2</v>
      </c>
      <c r="J626"/>
    </row>
    <row r="627" spans="1:10" ht="15.75" x14ac:dyDescent="0.25">
      <c r="A627" s="2503"/>
      <c r="B627" s="1946">
        <v>13</v>
      </c>
      <c r="C627" s="1947">
        <v>39326</v>
      </c>
      <c r="D627" s="1946">
        <v>0.3</v>
      </c>
      <c r="F627" s="72" t="s">
        <v>550</v>
      </c>
      <c r="G627" s="71">
        <v>15</v>
      </c>
      <c r="H627" s="70">
        <v>40057</v>
      </c>
      <c r="I627" s="67">
        <v>2.2599999999999998</v>
      </c>
      <c r="J627"/>
    </row>
    <row r="628" spans="1:10" ht="15.75" x14ac:dyDescent="0.25">
      <c r="A628" s="2503"/>
      <c r="B628" s="1946">
        <v>13</v>
      </c>
      <c r="C628" s="1947">
        <v>39508</v>
      </c>
      <c r="D628" s="1946">
        <v>0.3</v>
      </c>
      <c r="F628" s="72" t="s">
        <v>550</v>
      </c>
      <c r="G628" s="71">
        <v>15</v>
      </c>
      <c r="H628" s="70">
        <v>40057</v>
      </c>
      <c r="I628" s="67">
        <v>1.51</v>
      </c>
      <c r="J628"/>
    </row>
    <row r="629" spans="1:10" ht="15.75" x14ac:dyDescent="0.25">
      <c r="A629" s="2503"/>
      <c r="B629" s="1946">
        <v>13</v>
      </c>
      <c r="C629" s="1947">
        <v>39692</v>
      </c>
      <c r="D629" s="1946">
        <v>0.1</v>
      </c>
      <c r="F629" s="72" t="s">
        <v>550</v>
      </c>
      <c r="G629" s="71">
        <v>15</v>
      </c>
      <c r="H629" s="70">
        <v>40057</v>
      </c>
      <c r="I629" s="67">
        <v>2.4</v>
      </c>
      <c r="J629"/>
    </row>
    <row r="630" spans="1:10" ht="15.75" x14ac:dyDescent="0.25">
      <c r="A630" s="2503"/>
      <c r="B630" s="1946">
        <v>13</v>
      </c>
      <c r="C630" s="1947">
        <v>39873</v>
      </c>
      <c r="D630" s="1946">
        <v>0.13</v>
      </c>
      <c r="F630" s="72" t="s">
        <v>550</v>
      </c>
      <c r="G630" s="71">
        <v>15</v>
      </c>
      <c r="H630" s="70">
        <v>40057</v>
      </c>
      <c r="I630" s="67">
        <v>1.71</v>
      </c>
      <c r="J630"/>
    </row>
    <row r="631" spans="1:10" ht="15.75" x14ac:dyDescent="0.25">
      <c r="A631" s="2503"/>
      <c r="B631" s="1946">
        <v>13</v>
      </c>
      <c r="C631" s="1947">
        <v>40057</v>
      </c>
      <c r="D631" s="1946">
        <v>0.1</v>
      </c>
      <c r="F631" s="72" t="s">
        <v>550</v>
      </c>
      <c r="G631" s="71">
        <v>15</v>
      </c>
      <c r="H631" s="70">
        <v>40057</v>
      </c>
      <c r="I631" s="67">
        <v>1.46</v>
      </c>
      <c r="J631"/>
    </row>
    <row r="632" spans="1:10" ht="15.75" x14ac:dyDescent="0.25">
      <c r="A632" s="2503"/>
      <c r="B632" s="1946">
        <v>13</v>
      </c>
      <c r="C632" s="1947">
        <v>39142</v>
      </c>
      <c r="D632" s="1946">
        <v>3.96</v>
      </c>
      <c r="F632" s="72" t="s">
        <v>550</v>
      </c>
      <c r="G632" s="71">
        <v>15</v>
      </c>
      <c r="H632" s="70">
        <v>40057</v>
      </c>
      <c r="I632" s="67">
        <v>4.2</v>
      </c>
      <c r="J632"/>
    </row>
    <row r="633" spans="1:10" ht="15.75" x14ac:dyDescent="0.25">
      <c r="A633" s="2503"/>
      <c r="B633" s="1946">
        <v>13</v>
      </c>
      <c r="C633" s="1947">
        <v>39326</v>
      </c>
      <c r="D633" s="1946">
        <v>0.3</v>
      </c>
      <c r="F633" s="72" t="s">
        <v>550</v>
      </c>
      <c r="G633" s="71">
        <v>15</v>
      </c>
      <c r="H633" s="70">
        <v>40057</v>
      </c>
      <c r="I633" s="67">
        <v>1.1399999999999999</v>
      </c>
      <c r="J633"/>
    </row>
    <row r="634" spans="1:10" ht="15.75" x14ac:dyDescent="0.25">
      <c r="A634" s="2503"/>
      <c r="B634" s="1946">
        <v>13</v>
      </c>
      <c r="C634" s="1947">
        <v>39508</v>
      </c>
      <c r="D634" s="1946">
        <v>0.3</v>
      </c>
      <c r="F634" s="72" t="s">
        <v>550</v>
      </c>
      <c r="G634" s="71">
        <v>15</v>
      </c>
      <c r="H634" s="70">
        <v>40057</v>
      </c>
      <c r="I634" s="67">
        <v>4.3600000000000003</v>
      </c>
      <c r="J634"/>
    </row>
    <row r="635" spans="1:10" ht="15.75" x14ac:dyDescent="0.25">
      <c r="A635" s="2503"/>
      <c r="B635" s="1946">
        <v>13</v>
      </c>
      <c r="C635" s="1947">
        <v>39692</v>
      </c>
      <c r="D635" s="1946">
        <v>0.1</v>
      </c>
      <c r="F635" s="72" t="s">
        <v>550</v>
      </c>
      <c r="G635" s="71">
        <v>15</v>
      </c>
      <c r="H635" s="70">
        <v>40057</v>
      </c>
      <c r="I635" s="67">
        <v>8.39</v>
      </c>
      <c r="J635"/>
    </row>
    <row r="636" spans="1:10" x14ac:dyDescent="0.25">
      <c r="A636" s="2503"/>
      <c r="B636" s="1946">
        <v>13</v>
      </c>
      <c r="C636" s="1947">
        <v>39873</v>
      </c>
      <c r="D636" s="1946">
        <v>0.08</v>
      </c>
      <c r="F636" s="7" t="s">
        <v>553</v>
      </c>
      <c r="G636" s="71">
        <v>15</v>
      </c>
      <c r="H636" s="70">
        <v>40057</v>
      </c>
      <c r="I636" s="67">
        <v>3.74</v>
      </c>
      <c r="J636"/>
    </row>
    <row r="637" spans="1:10" ht="15.75" x14ac:dyDescent="0.25">
      <c r="A637" s="2503"/>
      <c r="B637" s="1946">
        <v>13</v>
      </c>
      <c r="C637" s="1947">
        <v>40057</v>
      </c>
      <c r="D637" s="1946">
        <v>0.1</v>
      </c>
      <c r="F637" s="72" t="s">
        <v>550</v>
      </c>
      <c r="G637" s="74">
        <v>15</v>
      </c>
      <c r="H637" s="73">
        <v>40057</v>
      </c>
      <c r="I637" s="67">
        <v>0.2</v>
      </c>
      <c r="J637"/>
    </row>
    <row r="638" spans="1:10" ht="15.75" x14ac:dyDescent="0.25">
      <c r="A638" s="2503"/>
      <c r="B638" s="1946"/>
      <c r="C638" s="1946"/>
      <c r="D638" s="1946"/>
      <c r="F638" s="72" t="s">
        <v>550</v>
      </c>
      <c r="G638" s="71">
        <v>16</v>
      </c>
      <c r="H638" s="70">
        <v>39142</v>
      </c>
      <c r="I638" s="67">
        <v>5.95</v>
      </c>
      <c r="J638"/>
    </row>
    <row r="639" spans="1:10" ht="15.75" x14ac:dyDescent="0.25">
      <c r="A639" s="2503"/>
      <c r="B639" s="1946">
        <v>13</v>
      </c>
      <c r="C639" s="1947">
        <v>39142</v>
      </c>
      <c r="D639" s="1946">
        <v>0.2</v>
      </c>
      <c r="F639" s="72" t="s">
        <v>550</v>
      </c>
      <c r="G639" s="71">
        <v>16</v>
      </c>
      <c r="H639" s="70">
        <v>39142</v>
      </c>
      <c r="I639" s="67">
        <v>2.23</v>
      </c>
      <c r="J639"/>
    </row>
    <row r="640" spans="1:10" ht="15.75" x14ac:dyDescent="0.25">
      <c r="A640" s="2503"/>
      <c r="B640" s="1946">
        <v>13</v>
      </c>
      <c r="C640" s="1947">
        <v>39326</v>
      </c>
      <c r="D640" s="1946">
        <v>0.2</v>
      </c>
      <c r="F640" s="72" t="s">
        <v>550</v>
      </c>
      <c r="G640" s="71">
        <v>16</v>
      </c>
      <c r="H640" s="70">
        <v>39142</v>
      </c>
      <c r="I640" s="67">
        <v>2.98</v>
      </c>
      <c r="J640"/>
    </row>
    <row r="641" spans="1:10" ht="15.75" x14ac:dyDescent="0.25">
      <c r="A641" s="2503"/>
      <c r="B641" s="1946">
        <v>13</v>
      </c>
      <c r="C641" s="1947">
        <v>39508</v>
      </c>
      <c r="D641" s="1946">
        <v>0.2</v>
      </c>
      <c r="F641" s="72" t="s">
        <v>550</v>
      </c>
      <c r="G641" s="71">
        <v>16</v>
      </c>
      <c r="H641" s="70">
        <v>39173</v>
      </c>
      <c r="I641" s="67">
        <v>2.98</v>
      </c>
      <c r="J641"/>
    </row>
    <row r="642" spans="1:10" x14ac:dyDescent="0.25">
      <c r="A642" s="2503"/>
      <c r="B642" s="1946">
        <v>13</v>
      </c>
      <c r="C642" s="1947">
        <v>39692</v>
      </c>
      <c r="D642" s="1946">
        <v>0.2</v>
      </c>
      <c r="F642" s="7" t="s">
        <v>553</v>
      </c>
      <c r="G642" s="71">
        <v>16</v>
      </c>
      <c r="H642" s="70">
        <v>39173</v>
      </c>
      <c r="I642" s="67">
        <v>1.1599999999999999</v>
      </c>
      <c r="J642"/>
    </row>
    <row r="643" spans="1:10" x14ac:dyDescent="0.25">
      <c r="A643" s="2503"/>
      <c r="B643" s="1946">
        <v>13</v>
      </c>
      <c r="C643" s="1947">
        <v>39873</v>
      </c>
      <c r="D643" s="1946">
        <v>0.21</v>
      </c>
      <c r="F643" s="7" t="s">
        <v>553</v>
      </c>
      <c r="G643" s="74">
        <v>16</v>
      </c>
      <c r="H643" s="73">
        <v>39173</v>
      </c>
      <c r="I643" s="67">
        <v>0.2</v>
      </c>
      <c r="J643"/>
    </row>
    <row r="644" spans="1:10" ht="15.75" x14ac:dyDescent="0.25">
      <c r="A644" s="2503"/>
      <c r="B644" s="1946">
        <v>13</v>
      </c>
      <c r="C644" s="1947">
        <v>40057</v>
      </c>
      <c r="D644" s="1946">
        <v>0.2</v>
      </c>
      <c r="F644" s="72" t="s">
        <v>550</v>
      </c>
      <c r="G644" s="74">
        <v>16</v>
      </c>
      <c r="H644" s="73">
        <v>39203</v>
      </c>
      <c r="I644" s="67">
        <v>0.2</v>
      </c>
      <c r="J644"/>
    </row>
    <row r="645" spans="1:10" ht="15.75" x14ac:dyDescent="0.25">
      <c r="A645" s="2503"/>
      <c r="B645" s="1946">
        <v>14</v>
      </c>
      <c r="C645" s="1947">
        <v>39173</v>
      </c>
      <c r="D645" s="1946">
        <v>0.2</v>
      </c>
      <c r="F645" s="72" t="s">
        <v>550</v>
      </c>
      <c r="G645" s="71">
        <v>16</v>
      </c>
      <c r="H645" s="70">
        <v>39326</v>
      </c>
      <c r="I645" s="67">
        <v>4.95</v>
      </c>
      <c r="J645"/>
    </row>
    <row r="646" spans="1:10" ht="15.75" x14ac:dyDescent="0.25">
      <c r="A646" s="2503"/>
      <c r="B646" s="1946">
        <v>14</v>
      </c>
      <c r="C646" s="1947">
        <v>39356</v>
      </c>
      <c r="D646" s="1946">
        <v>0.2</v>
      </c>
      <c r="F646" s="72" t="s">
        <v>550</v>
      </c>
      <c r="G646" s="71">
        <v>16</v>
      </c>
      <c r="H646" s="70">
        <v>39326</v>
      </c>
      <c r="I646" s="67">
        <v>3.7</v>
      </c>
      <c r="J646"/>
    </row>
    <row r="647" spans="1:10" ht="15.75" x14ac:dyDescent="0.25">
      <c r="A647" s="2503"/>
      <c r="B647" s="1946">
        <v>14</v>
      </c>
      <c r="C647" s="1947">
        <v>39539</v>
      </c>
      <c r="D647" s="1946" t="s">
        <v>551</v>
      </c>
      <c r="F647" s="72" t="s">
        <v>550</v>
      </c>
      <c r="G647" s="71">
        <v>16</v>
      </c>
      <c r="H647" s="70">
        <v>39356</v>
      </c>
      <c r="I647" s="67">
        <v>2.98</v>
      </c>
      <c r="J647"/>
    </row>
    <row r="648" spans="1:10" x14ac:dyDescent="0.25">
      <c r="A648" s="2503"/>
      <c r="B648" s="1946">
        <v>14</v>
      </c>
      <c r="C648" s="1947">
        <v>39722</v>
      </c>
      <c r="D648" s="1946">
        <v>0.2</v>
      </c>
      <c r="F648" s="7" t="s">
        <v>553</v>
      </c>
      <c r="G648" s="71">
        <v>16</v>
      </c>
      <c r="H648" s="70">
        <v>39356</v>
      </c>
      <c r="I648" s="67">
        <v>2.11</v>
      </c>
      <c r="J648"/>
    </row>
    <row r="649" spans="1:10" x14ac:dyDescent="0.25">
      <c r="A649" s="2503"/>
      <c r="B649" s="1946">
        <v>14</v>
      </c>
      <c r="C649" s="1947">
        <v>39904</v>
      </c>
      <c r="D649" s="1946">
        <v>0.2</v>
      </c>
      <c r="F649" s="7" t="s">
        <v>553</v>
      </c>
      <c r="G649" s="74">
        <v>16</v>
      </c>
      <c r="H649" s="73">
        <v>39356</v>
      </c>
      <c r="I649" s="67">
        <v>0.2</v>
      </c>
      <c r="J649"/>
    </row>
    <row r="650" spans="1:10" ht="15.75" x14ac:dyDescent="0.25">
      <c r="A650" s="2503"/>
      <c r="B650" s="1946">
        <v>14</v>
      </c>
      <c r="C650" s="1947">
        <v>40057</v>
      </c>
      <c r="D650" s="1946">
        <v>0.2</v>
      </c>
      <c r="F650" s="72" t="s">
        <v>550</v>
      </c>
      <c r="G650" s="74">
        <v>16</v>
      </c>
      <c r="H650" s="73">
        <v>39356</v>
      </c>
      <c r="I650" s="67">
        <v>0.2</v>
      </c>
      <c r="J650"/>
    </row>
    <row r="651" spans="1:10" ht="15.75" x14ac:dyDescent="0.25">
      <c r="A651" s="2503"/>
      <c r="B651" s="1946">
        <v>15</v>
      </c>
      <c r="C651" s="1947">
        <v>39873</v>
      </c>
      <c r="D651" s="1946">
        <v>0.2</v>
      </c>
      <c r="F651" s="72" t="s">
        <v>550</v>
      </c>
      <c r="G651" s="71">
        <v>16</v>
      </c>
      <c r="H651" s="70">
        <v>39508</v>
      </c>
      <c r="I651" s="67">
        <v>5.51</v>
      </c>
      <c r="J651"/>
    </row>
    <row r="652" spans="1:10" ht="15.75" x14ac:dyDescent="0.25">
      <c r="A652" s="2503"/>
      <c r="B652" s="1946">
        <v>15</v>
      </c>
      <c r="C652" s="1947">
        <v>40057</v>
      </c>
      <c r="D652" s="1946">
        <v>0.2</v>
      </c>
      <c r="F652" s="72" t="s">
        <v>550</v>
      </c>
      <c r="G652" s="71">
        <v>16</v>
      </c>
      <c r="H652" s="70">
        <v>39508</v>
      </c>
      <c r="I652" s="67">
        <v>1.82</v>
      </c>
      <c r="J652"/>
    </row>
    <row r="653" spans="1:10" x14ac:dyDescent="0.25">
      <c r="A653" s="2503"/>
      <c r="B653" s="1946">
        <v>16</v>
      </c>
      <c r="C653" s="1947">
        <v>39173</v>
      </c>
      <c r="D653" s="1946">
        <v>0.2</v>
      </c>
      <c r="F653" s="7" t="s">
        <v>553</v>
      </c>
      <c r="G653" s="71">
        <v>16</v>
      </c>
      <c r="H653" s="70">
        <v>39508</v>
      </c>
      <c r="I653" s="67">
        <v>3.33</v>
      </c>
      <c r="J653"/>
    </row>
    <row r="654" spans="1:10" x14ac:dyDescent="0.25">
      <c r="A654" s="2503"/>
      <c r="B654" s="1946">
        <v>16</v>
      </c>
      <c r="C654" s="1947">
        <v>39356</v>
      </c>
      <c r="D654" s="1946">
        <v>0.2</v>
      </c>
      <c r="F654" s="7" t="s">
        <v>553</v>
      </c>
      <c r="G654" s="74">
        <v>16</v>
      </c>
      <c r="H654" s="73">
        <v>39508</v>
      </c>
      <c r="I654" s="67">
        <v>0.23</v>
      </c>
      <c r="J654"/>
    </row>
    <row r="655" spans="1:10" ht="15.75" x14ac:dyDescent="0.25">
      <c r="A655" s="2503"/>
      <c r="B655" s="1946">
        <v>16</v>
      </c>
      <c r="C655" s="1947">
        <v>39508</v>
      </c>
      <c r="D655" s="1946">
        <v>0.23</v>
      </c>
      <c r="F655" s="72" t="s">
        <v>550</v>
      </c>
      <c r="G655" s="74">
        <v>16</v>
      </c>
      <c r="H655" s="73">
        <v>39508</v>
      </c>
      <c r="I655" s="67">
        <v>0.2</v>
      </c>
      <c r="J655"/>
    </row>
    <row r="656" spans="1:10" ht="15.75" x14ac:dyDescent="0.25">
      <c r="A656" s="2503"/>
      <c r="B656" s="1946">
        <v>16</v>
      </c>
      <c r="C656" s="1947">
        <v>39692</v>
      </c>
      <c r="D656" s="1946">
        <v>1.66</v>
      </c>
      <c r="F656" s="72" t="s">
        <v>550</v>
      </c>
      <c r="G656" s="71">
        <v>16</v>
      </c>
      <c r="H656" s="70">
        <v>39692</v>
      </c>
      <c r="I656" s="67">
        <v>5.72</v>
      </c>
      <c r="J656"/>
    </row>
    <row r="657" spans="1:10" ht="15.75" x14ac:dyDescent="0.25">
      <c r="A657" s="2503"/>
      <c r="B657" s="1946">
        <v>16</v>
      </c>
      <c r="C657" s="1947">
        <v>39873</v>
      </c>
      <c r="D657" s="1946">
        <v>0.2</v>
      </c>
      <c r="F657" s="72" t="s">
        <v>550</v>
      </c>
      <c r="G657" s="71">
        <v>16</v>
      </c>
      <c r="H657" s="70">
        <v>39692</v>
      </c>
      <c r="I657" s="67">
        <v>1.79</v>
      </c>
      <c r="J657"/>
    </row>
    <row r="658" spans="1:10" ht="15.75" x14ac:dyDescent="0.25">
      <c r="A658" s="2503"/>
      <c r="B658" s="1946">
        <v>16</v>
      </c>
      <c r="C658" s="1947">
        <v>40057</v>
      </c>
      <c r="D658" s="1946">
        <v>13.7</v>
      </c>
      <c r="F658" s="72" t="s">
        <v>550</v>
      </c>
      <c r="G658" s="71">
        <v>16</v>
      </c>
      <c r="H658" s="70">
        <v>39692</v>
      </c>
      <c r="I658" s="67">
        <v>1.88</v>
      </c>
      <c r="J658"/>
    </row>
    <row r="659" spans="1:10" x14ac:dyDescent="0.25">
      <c r="A659" s="2503"/>
      <c r="B659" s="1946">
        <v>16</v>
      </c>
      <c r="C659" s="1947">
        <v>39203</v>
      </c>
      <c r="D659" s="1946">
        <v>0.2</v>
      </c>
      <c r="F659" s="7" t="s">
        <v>553</v>
      </c>
      <c r="G659" s="71">
        <v>16</v>
      </c>
      <c r="H659" s="70">
        <v>39692</v>
      </c>
      <c r="I659" s="67">
        <v>3.43</v>
      </c>
      <c r="J659"/>
    </row>
    <row r="660" spans="1:10" x14ac:dyDescent="0.25">
      <c r="A660" s="2503"/>
      <c r="B660" s="1946">
        <v>16</v>
      </c>
      <c r="C660" s="1947">
        <v>39356</v>
      </c>
      <c r="D660" s="1946">
        <v>0.2</v>
      </c>
      <c r="F660" s="7" t="s">
        <v>553</v>
      </c>
      <c r="G660" s="74">
        <v>16</v>
      </c>
      <c r="H660" s="73">
        <v>39692</v>
      </c>
      <c r="I660" s="67">
        <v>1.66</v>
      </c>
      <c r="J660"/>
    </row>
    <row r="661" spans="1:10" ht="15.75" x14ac:dyDescent="0.25">
      <c r="A661" s="2503"/>
      <c r="B661" s="1946">
        <v>16</v>
      </c>
      <c r="C661" s="1947">
        <v>39508</v>
      </c>
      <c r="D661" s="1946">
        <v>0.2</v>
      </c>
      <c r="F661" s="72" t="s">
        <v>550</v>
      </c>
      <c r="G661" s="74">
        <v>16</v>
      </c>
      <c r="H661" s="73">
        <v>39692</v>
      </c>
      <c r="I661" s="67">
        <v>0.2</v>
      </c>
      <c r="J661"/>
    </row>
    <row r="662" spans="1:10" ht="15.75" x14ac:dyDescent="0.25">
      <c r="A662" s="2503"/>
      <c r="B662" s="1946">
        <v>16</v>
      </c>
      <c r="C662" s="1947">
        <v>39692</v>
      </c>
      <c r="D662" s="1946">
        <v>0.2</v>
      </c>
      <c r="F662" s="72" t="s">
        <v>550</v>
      </c>
      <c r="G662" s="71">
        <v>16</v>
      </c>
      <c r="H662" s="70">
        <v>39873</v>
      </c>
      <c r="I662" s="67">
        <v>4.7699999999999996</v>
      </c>
      <c r="J662"/>
    </row>
    <row r="663" spans="1:10" ht="15.75" x14ac:dyDescent="0.25">
      <c r="A663" s="2503"/>
      <c r="B663" s="1946">
        <v>16</v>
      </c>
      <c r="C663" s="1947">
        <v>39873</v>
      </c>
      <c r="D663" s="1946">
        <v>0.2</v>
      </c>
      <c r="F663" s="72" t="s">
        <v>550</v>
      </c>
      <c r="G663" s="71">
        <v>16</v>
      </c>
      <c r="H663" s="70">
        <v>39873</v>
      </c>
      <c r="I663" s="67">
        <v>1.78</v>
      </c>
      <c r="J663"/>
    </row>
    <row r="664" spans="1:10" ht="15.75" x14ac:dyDescent="0.25">
      <c r="A664" s="2503"/>
      <c r="B664" s="1946">
        <v>16</v>
      </c>
      <c r="C664" s="1947">
        <v>40057</v>
      </c>
      <c r="D664" s="1946">
        <v>0.2</v>
      </c>
      <c r="F664" s="72" t="s">
        <v>550</v>
      </c>
      <c r="G664" s="71">
        <v>16</v>
      </c>
      <c r="H664" s="70">
        <v>39873</v>
      </c>
      <c r="I664" s="67">
        <v>1.5</v>
      </c>
      <c r="J664"/>
    </row>
    <row r="665" spans="1:10" x14ac:dyDescent="0.25">
      <c r="A665" s="2503"/>
      <c r="B665" s="1946">
        <v>17</v>
      </c>
      <c r="C665" s="1947">
        <v>39173</v>
      </c>
      <c r="D665" s="1946">
        <v>0.2</v>
      </c>
      <c r="F665" s="7" t="s">
        <v>553</v>
      </c>
      <c r="G665" s="71">
        <v>16</v>
      </c>
      <c r="H665" s="70">
        <v>39873</v>
      </c>
      <c r="I665" s="67">
        <v>3.52</v>
      </c>
      <c r="J665"/>
    </row>
    <row r="666" spans="1:10" x14ac:dyDescent="0.25">
      <c r="A666" s="2503"/>
      <c r="B666" s="1946">
        <v>17</v>
      </c>
      <c r="C666" s="1947">
        <v>39356</v>
      </c>
      <c r="D666" s="1946">
        <v>0.2</v>
      </c>
      <c r="F666" s="7" t="s">
        <v>553</v>
      </c>
      <c r="G666" s="74">
        <v>16</v>
      </c>
      <c r="H666" s="73">
        <v>39873</v>
      </c>
      <c r="I666" s="67">
        <v>0.2</v>
      </c>
      <c r="J666"/>
    </row>
    <row r="667" spans="1:10" ht="15.75" x14ac:dyDescent="0.25">
      <c r="A667" s="2503"/>
      <c r="B667" s="1946">
        <v>17</v>
      </c>
      <c r="C667" s="1947">
        <v>39539</v>
      </c>
      <c r="D667" s="1946" t="s">
        <v>551</v>
      </c>
      <c r="F667" s="72" t="s">
        <v>550</v>
      </c>
      <c r="G667" s="74">
        <v>16</v>
      </c>
      <c r="H667" s="73">
        <v>39873</v>
      </c>
      <c r="I667" s="67">
        <v>0.2</v>
      </c>
      <c r="J667"/>
    </row>
    <row r="668" spans="1:10" ht="15.75" x14ac:dyDescent="0.25">
      <c r="A668" s="2503"/>
      <c r="B668" s="1946">
        <v>17</v>
      </c>
      <c r="C668" s="1947">
        <v>39722</v>
      </c>
      <c r="D668" s="1946">
        <v>0.2</v>
      </c>
      <c r="F668" s="72" t="s">
        <v>550</v>
      </c>
      <c r="G668" s="71">
        <v>16</v>
      </c>
      <c r="H668" s="70">
        <v>40057</v>
      </c>
      <c r="I668" s="67">
        <v>6.57</v>
      </c>
      <c r="J668"/>
    </row>
    <row r="669" spans="1:10" ht="15.75" x14ac:dyDescent="0.25">
      <c r="A669" s="2503"/>
      <c r="B669" s="1946">
        <v>17</v>
      </c>
      <c r="C669" s="1947">
        <v>39904</v>
      </c>
      <c r="D669" s="1946">
        <v>0.2</v>
      </c>
      <c r="F669" s="72" t="s">
        <v>550</v>
      </c>
      <c r="G669" s="71">
        <v>16</v>
      </c>
      <c r="H669" s="70">
        <v>40057</v>
      </c>
      <c r="I669" s="67">
        <v>1.81</v>
      </c>
      <c r="J669"/>
    </row>
    <row r="670" spans="1:10" ht="15.75" x14ac:dyDescent="0.25">
      <c r="A670" s="2503"/>
      <c r="B670" s="1946">
        <v>17</v>
      </c>
      <c r="C670" s="1947">
        <v>40057</v>
      </c>
      <c r="D670" s="1946">
        <v>0.2</v>
      </c>
      <c r="F670" s="72" t="s">
        <v>550</v>
      </c>
      <c r="G670" s="71">
        <v>16</v>
      </c>
      <c r="H670" s="70">
        <v>40057</v>
      </c>
      <c r="I670" s="67">
        <v>1.41</v>
      </c>
      <c r="J670"/>
    </row>
    <row r="671" spans="1:10" x14ac:dyDescent="0.25">
      <c r="A671" s="2503"/>
      <c r="B671" s="1946">
        <v>20</v>
      </c>
      <c r="C671" s="1947">
        <v>39142</v>
      </c>
      <c r="D671" s="1946">
        <v>2.87</v>
      </c>
      <c r="F671" s="7" t="s">
        <v>553</v>
      </c>
      <c r="G671" s="71">
        <v>16</v>
      </c>
      <c r="H671" s="70">
        <v>40057</v>
      </c>
      <c r="I671" s="67">
        <v>4.09</v>
      </c>
      <c r="J671"/>
    </row>
    <row r="672" spans="1:10" x14ac:dyDescent="0.25">
      <c r="A672" s="2503"/>
      <c r="B672" s="1946">
        <v>20</v>
      </c>
      <c r="C672" s="1947">
        <v>39326</v>
      </c>
      <c r="D672" s="1946">
        <v>0.3</v>
      </c>
      <c r="F672" s="7" t="s">
        <v>553</v>
      </c>
      <c r="G672" s="74">
        <v>16</v>
      </c>
      <c r="H672" s="73">
        <v>40057</v>
      </c>
      <c r="I672" s="67">
        <v>13.7</v>
      </c>
      <c r="J672"/>
    </row>
    <row r="673" spans="1:10" ht="15.75" x14ac:dyDescent="0.25">
      <c r="A673" s="2503"/>
      <c r="B673" s="1946">
        <v>20</v>
      </c>
      <c r="C673" s="1947">
        <v>39508</v>
      </c>
      <c r="D673" s="1946">
        <v>0.3</v>
      </c>
      <c r="F673" s="72" t="s">
        <v>550</v>
      </c>
      <c r="G673" s="74">
        <v>16</v>
      </c>
      <c r="H673" s="73">
        <v>40057</v>
      </c>
      <c r="I673" s="67">
        <v>0.2</v>
      </c>
      <c r="J673"/>
    </row>
    <row r="674" spans="1:10" ht="15.75" x14ac:dyDescent="0.25">
      <c r="A674" s="2503"/>
      <c r="B674" s="1946">
        <v>20</v>
      </c>
      <c r="C674" s="1947">
        <v>39692</v>
      </c>
      <c r="D674" s="1946">
        <v>0.1</v>
      </c>
      <c r="F674" s="72" t="s">
        <v>550</v>
      </c>
      <c r="G674" s="71">
        <v>17</v>
      </c>
      <c r="H674" s="70">
        <v>39142</v>
      </c>
      <c r="I674" s="67">
        <v>0.73799999999999999</v>
      </c>
      <c r="J674"/>
    </row>
    <row r="675" spans="1:10" x14ac:dyDescent="0.25">
      <c r="A675" s="2503"/>
      <c r="B675" s="1946">
        <v>20</v>
      </c>
      <c r="C675" s="1947">
        <v>39873</v>
      </c>
      <c r="D675" s="1946">
        <v>0.11</v>
      </c>
      <c r="F675" s="7" t="s">
        <v>553</v>
      </c>
      <c r="G675" s="71">
        <v>17</v>
      </c>
      <c r="H675" s="70">
        <v>39142</v>
      </c>
      <c r="I675" s="67">
        <v>0.58299999999999996</v>
      </c>
      <c r="J675"/>
    </row>
    <row r="676" spans="1:10" ht="15.75" x14ac:dyDescent="0.25">
      <c r="A676" s="2503"/>
      <c r="B676" s="1946">
        <v>20</v>
      </c>
      <c r="C676" s="1947">
        <v>40057</v>
      </c>
      <c r="D676" s="1946">
        <v>0.1</v>
      </c>
      <c r="F676" s="72" t="s">
        <v>550</v>
      </c>
      <c r="G676" s="74">
        <v>17</v>
      </c>
      <c r="H676" s="73">
        <v>39173</v>
      </c>
      <c r="I676" s="67">
        <v>0.2</v>
      </c>
      <c r="J676"/>
    </row>
    <row r="677" spans="1:10" ht="15.75" x14ac:dyDescent="0.25">
      <c r="A677" s="2503"/>
      <c r="B677" s="1946">
        <v>21</v>
      </c>
      <c r="C677" s="1947">
        <v>39142</v>
      </c>
      <c r="D677" s="1946">
        <v>0.3</v>
      </c>
      <c r="F677" s="72" t="s">
        <v>550</v>
      </c>
      <c r="G677" s="71">
        <v>17</v>
      </c>
      <c r="H677" s="70">
        <v>39326</v>
      </c>
      <c r="I677" s="67">
        <v>0.3</v>
      </c>
      <c r="J677"/>
    </row>
    <row r="678" spans="1:10" x14ac:dyDescent="0.25">
      <c r="A678" s="2503"/>
      <c r="B678" s="1946">
        <v>21</v>
      </c>
      <c r="C678" s="1947">
        <v>39326</v>
      </c>
      <c r="D678" s="1946">
        <v>0.3</v>
      </c>
      <c r="F678" s="7" t="s">
        <v>553</v>
      </c>
      <c r="G678" s="71">
        <v>17</v>
      </c>
      <c r="H678" s="70">
        <v>39326</v>
      </c>
      <c r="I678" s="67">
        <v>0.3</v>
      </c>
      <c r="J678"/>
    </row>
    <row r="679" spans="1:10" ht="15.75" x14ac:dyDescent="0.25">
      <c r="A679" s="2503"/>
      <c r="B679" s="1946">
        <v>21</v>
      </c>
      <c r="C679" s="1947">
        <v>39508</v>
      </c>
      <c r="D679" s="1946">
        <v>0.3</v>
      </c>
      <c r="F679" s="72" t="s">
        <v>550</v>
      </c>
      <c r="G679" s="74">
        <v>17</v>
      </c>
      <c r="H679" s="73">
        <v>39356</v>
      </c>
      <c r="I679" s="67">
        <v>0.2</v>
      </c>
      <c r="J679"/>
    </row>
    <row r="680" spans="1:10" ht="15.75" x14ac:dyDescent="0.25">
      <c r="A680" s="2503"/>
      <c r="B680" s="1946">
        <v>21</v>
      </c>
      <c r="C680" s="1947">
        <v>39692</v>
      </c>
      <c r="D680" s="1946">
        <v>0.28999999999999998</v>
      </c>
      <c r="F680" s="72" t="s">
        <v>550</v>
      </c>
      <c r="G680" s="71">
        <v>17</v>
      </c>
      <c r="H680" s="70">
        <v>39508</v>
      </c>
      <c r="I680" s="67">
        <v>0.4</v>
      </c>
      <c r="J680"/>
    </row>
    <row r="681" spans="1:10" x14ac:dyDescent="0.25">
      <c r="A681" s="2503"/>
      <c r="B681" s="1946">
        <v>21</v>
      </c>
      <c r="C681" s="1947">
        <v>39873</v>
      </c>
      <c r="D681" s="1946">
        <v>0.26</v>
      </c>
      <c r="F681" s="7" t="s">
        <v>553</v>
      </c>
      <c r="G681" s="71">
        <v>17</v>
      </c>
      <c r="H681" s="70">
        <v>39508</v>
      </c>
      <c r="I681" s="67">
        <v>0.3</v>
      </c>
      <c r="J681"/>
    </row>
    <row r="682" spans="1:10" ht="15.75" x14ac:dyDescent="0.25">
      <c r="A682" s="2503"/>
      <c r="B682" s="1946">
        <v>21</v>
      </c>
      <c r="C682" s="1947">
        <v>40057</v>
      </c>
      <c r="D682" s="1946">
        <v>0.31</v>
      </c>
      <c r="F682" s="72" t="s">
        <v>550</v>
      </c>
      <c r="G682" s="74">
        <v>17</v>
      </c>
      <c r="H682" s="73">
        <v>39539</v>
      </c>
      <c r="I682" s="67" t="s">
        <v>556</v>
      </c>
      <c r="J682"/>
    </row>
    <row r="683" spans="1:10" ht="15.75" x14ac:dyDescent="0.25">
      <c r="A683" s="1955"/>
      <c r="B683" s="1956"/>
      <c r="C683" s="1956"/>
      <c r="D683" s="1956"/>
      <c r="F683" s="72" t="s">
        <v>550</v>
      </c>
      <c r="G683" s="71">
        <v>17</v>
      </c>
      <c r="H683" s="70">
        <v>39692</v>
      </c>
      <c r="I683" s="67">
        <v>0.12</v>
      </c>
      <c r="J683"/>
    </row>
    <row r="684" spans="1:10" x14ac:dyDescent="0.25">
      <c r="A684" s="2490" t="s">
        <v>555</v>
      </c>
      <c r="B684" s="1948"/>
      <c r="C684" s="1948"/>
      <c r="D684" s="1948"/>
      <c r="F684" s="7" t="s">
        <v>553</v>
      </c>
      <c r="G684" s="71">
        <v>17</v>
      </c>
      <c r="H684" s="70">
        <v>39692</v>
      </c>
      <c r="I684" s="67">
        <v>0.13</v>
      </c>
      <c r="J684"/>
    </row>
    <row r="685" spans="1:10" ht="15.75" customHeight="1" x14ac:dyDescent="0.25">
      <c r="A685" s="2493"/>
      <c r="B685" s="1948">
        <v>5</v>
      </c>
      <c r="C685" s="1949">
        <v>39142</v>
      </c>
      <c r="D685" s="1948">
        <v>0.9</v>
      </c>
      <c r="F685" s="72" t="s">
        <v>550</v>
      </c>
      <c r="G685" s="74">
        <v>17</v>
      </c>
      <c r="H685" s="73">
        <v>39722</v>
      </c>
      <c r="I685" s="67">
        <v>0.2</v>
      </c>
      <c r="J685"/>
    </row>
    <row r="686" spans="1:10" ht="15.75" customHeight="1" x14ac:dyDescent="0.25">
      <c r="A686" s="2493"/>
      <c r="B686" s="1948">
        <v>5</v>
      </c>
      <c r="C686" s="1949">
        <v>39356</v>
      </c>
      <c r="D686" s="1948">
        <v>2.2000000000000002</v>
      </c>
      <c r="F686" s="72" t="s">
        <v>550</v>
      </c>
      <c r="G686" s="71">
        <v>17</v>
      </c>
      <c r="H686" s="70">
        <v>39873</v>
      </c>
      <c r="I686" s="67">
        <v>0.32</v>
      </c>
      <c r="J686"/>
    </row>
    <row r="687" spans="1:10" ht="15" customHeight="1" x14ac:dyDescent="0.25">
      <c r="A687" s="2493"/>
      <c r="B687" s="1948">
        <v>5</v>
      </c>
      <c r="C687" s="1949">
        <v>39539</v>
      </c>
      <c r="D687" s="1948">
        <v>0.2</v>
      </c>
      <c r="F687" s="7" t="s">
        <v>553</v>
      </c>
      <c r="G687" s="71">
        <v>17</v>
      </c>
      <c r="H687" s="70">
        <v>39873</v>
      </c>
      <c r="I687" s="67">
        <v>0.23</v>
      </c>
      <c r="J687"/>
    </row>
    <row r="688" spans="1:10" ht="15.75" customHeight="1" x14ac:dyDescent="0.25">
      <c r="A688" s="2493"/>
      <c r="B688" s="1948">
        <v>5</v>
      </c>
      <c r="C688" s="1949">
        <v>39692</v>
      </c>
      <c r="D688" s="1948">
        <v>0.2</v>
      </c>
      <c r="F688" s="72" t="s">
        <v>550</v>
      </c>
      <c r="G688" s="74">
        <v>17</v>
      </c>
      <c r="H688" s="73">
        <v>39904</v>
      </c>
      <c r="I688" s="67">
        <v>0.2</v>
      </c>
      <c r="J688"/>
    </row>
    <row r="689" spans="1:10" ht="15.75" customHeight="1" x14ac:dyDescent="0.25">
      <c r="A689" s="2493"/>
      <c r="B689" s="1948">
        <v>5</v>
      </c>
      <c r="C689" s="1949">
        <v>39902</v>
      </c>
      <c r="D689" s="1948">
        <v>0.2</v>
      </c>
      <c r="F689" s="72" t="s">
        <v>550</v>
      </c>
      <c r="G689" s="71">
        <v>17</v>
      </c>
      <c r="H689" s="70">
        <v>40057</v>
      </c>
      <c r="I689" s="67">
        <v>0.1</v>
      </c>
      <c r="J689"/>
    </row>
    <row r="690" spans="1:10" ht="15" customHeight="1" x14ac:dyDescent="0.25">
      <c r="A690" s="2493"/>
      <c r="B690" s="1948">
        <v>5</v>
      </c>
      <c r="C690" s="1949">
        <v>40057</v>
      </c>
      <c r="D690" s="1948">
        <v>0.2</v>
      </c>
      <c r="F690" s="7" t="s">
        <v>553</v>
      </c>
      <c r="G690" s="71">
        <v>17</v>
      </c>
      <c r="H690" s="70">
        <v>40057</v>
      </c>
      <c r="I690" s="67">
        <v>0.17</v>
      </c>
      <c r="J690"/>
    </row>
    <row r="691" spans="1:10" ht="15.75" customHeight="1" x14ac:dyDescent="0.25">
      <c r="A691" s="2493"/>
      <c r="B691" s="1948">
        <v>5</v>
      </c>
      <c r="C691" s="1949">
        <v>39142</v>
      </c>
      <c r="D691" s="1948">
        <v>0.5</v>
      </c>
      <c r="F691" s="72" t="s">
        <v>550</v>
      </c>
      <c r="G691" s="74">
        <v>17</v>
      </c>
      <c r="H691" s="73">
        <v>40057</v>
      </c>
      <c r="I691" s="67">
        <v>0.2</v>
      </c>
      <c r="J691"/>
    </row>
    <row r="692" spans="1:10" ht="15.75" customHeight="1" x14ac:dyDescent="0.25">
      <c r="A692" s="2493"/>
      <c r="B692" s="1948">
        <v>5</v>
      </c>
      <c r="C692" s="1949">
        <v>39356</v>
      </c>
      <c r="D692" s="1948">
        <v>2.4</v>
      </c>
      <c r="F692" s="72" t="s">
        <v>550</v>
      </c>
      <c r="G692" s="71">
        <v>18</v>
      </c>
      <c r="H692" s="70">
        <v>39142</v>
      </c>
      <c r="I692" s="67">
        <v>0.3</v>
      </c>
      <c r="J692"/>
    </row>
    <row r="693" spans="1:10" ht="15.75" customHeight="1" x14ac:dyDescent="0.25">
      <c r="A693" s="2493"/>
      <c r="B693" s="1948">
        <v>5</v>
      </c>
      <c r="C693" s="1949">
        <v>39539</v>
      </c>
      <c r="D693" s="1948">
        <v>0.2</v>
      </c>
      <c r="F693" s="72" t="s">
        <v>550</v>
      </c>
      <c r="G693" s="71">
        <v>18</v>
      </c>
      <c r="H693" s="70">
        <v>39142</v>
      </c>
      <c r="I693" s="67">
        <v>1.02</v>
      </c>
      <c r="J693"/>
    </row>
    <row r="694" spans="1:10" ht="15.75" customHeight="1" x14ac:dyDescent="0.25">
      <c r="A694" s="2493"/>
      <c r="B694" s="1948">
        <v>5</v>
      </c>
      <c r="C694" s="1949">
        <v>39692</v>
      </c>
      <c r="D694" s="1948">
        <v>0.2</v>
      </c>
      <c r="F694" s="72" t="s">
        <v>550</v>
      </c>
      <c r="G694" s="71">
        <v>18</v>
      </c>
      <c r="H694" s="70">
        <v>39142</v>
      </c>
      <c r="I694" s="67">
        <v>0.63</v>
      </c>
      <c r="J694"/>
    </row>
    <row r="695" spans="1:10" ht="15.75" customHeight="1" x14ac:dyDescent="0.25">
      <c r="A695" s="2493"/>
      <c r="B695" s="1948">
        <v>5</v>
      </c>
      <c r="C695" s="1949">
        <v>39873</v>
      </c>
      <c r="D695" s="1948">
        <v>0.2</v>
      </c>
      <c r="F695" s="72" t="s">
        <v>550</v>
      </c>
      <c r="G695" s="71">
        <v>18</v>
      </c>
      <c r="H695" s="70">
        <v>39142</v>
      </c>
      <c r="I695" s="67">
        <v>0.28999999999999998</v>
      </c>
      <c r="J695"/>
    </row>
    <row r="696" spans="1:10" ht="15.75" customHeight="1" x14ac:dyDescent="0.25">
      <c r="A696" s="2493"/>
      <c r="B696" s="1948">
        <v>5</v>
      </c>
      <c r="C696" s="1949">
        <v>40057</v>
      </c>
      <c r="D696" s="1948">
        <v>0.2</v>
      </c>
      <c r="F696" s="72" t="s">
        <v>550</v>
      </c>
      <c r="G696" s="71">
        <v>18</v>
      </c>
      <c r="H696" s="70">
        <v>39142</v>
      </c>
      <c r="I696" s="67">
        <v>0.93</v>
      </c>
      <c r="J696"/>
    </row>
    <row r="697" spans="1:10" ht="15.75" customHeight="1" x14ac:dyDescent="0.25">
      <c r="A697" s="2493"/>
      <c r="B697" s="1948">
        <v>5</v>
      </c>
      <c r="C697" s="1949">
        <v>39142</v>
      </c>
      <c r="D697" s="1948">
        <v>1</v>
      </c>
      <c r="F697" s="72" t="s">
        <v>550</v>
      </c>
      <c r="G697" s="71">
        <v>18</v>
      </c>
      <c r="H697" s="70">
        <v>39142</v>
      </c>
      <c r="I697" s="67">
        <v>7.11</v>
      </c>
      <c r="J697"/>
    </row>
    <row r="698" spans="1:10" ht="15.75" customHeight="1" x14ac:dyDescent="0.25">
      <c r="A698" s="2493"/>
      <c r="B698" s="1948">
        <v>5</v>
      </c>
      <c r="C698" s="1949">
        <v>39539</v>
      </c>
      <c r="D698" s="1948">
        <v>0.2</v>
      </c>
      <c r="F698" s="72" t="s">
        <v>550</v>
      </c>
      <c r="G698" s="71">
        <v>18</v>
      </c>
      <c r="H698" s="70">
        <v>39142</v>
      </c>
      <c r="I698" s="67">
        <v>2.23</v>
      </c>
      <c r="J698"/>
    </row>
    <row r="699" spans="1:10" ht="15.75" customHeight="1" x14ac:dyDescent="0.25">
      <c r="A699" s="2493"/>
      <c r="B699" s="1948">
        <v>5</v>
      </c>
      <c r="C699" s="1949">
        <v>39692</v>
      </c>
      <c r="D699" s="1948">
        <v>0.2</v>
      </c>
      <c r="F699" s="72" t="s">
        <v>550</v>
      </c>
      <c r="G699" s="71">
        <v>18</v>
      </c>
      <c r="H699" s="70">
        <v>39142</v>
      </c>
      <c r="I699" s="67">
        <v>0.2</v>
      </c>
      <c r="J699"/>
    </row>
    <row r="700" spans="1:10" ht="15.75" customHeight="1" x14ac:dyDescent="0.25">
      <c r="A700" s="2493"/>
      <c r="B700" s="1948">
        <v>5</v>
      </c>
      <c r="C700" s="1949">
        <v>39873</v>
      </c>
      <c r="D700" s="1948">
        <v>0.2</v>
      </c>
      <c r="F700" s="72" t="s">
        <v>550</v>
      </c>
      <c r="G700" s="71">
        <v>18</v>
      </c>
      <c r="H700" s="70">
        <v>39142</v>
      </c>
      <c r="I700" s="67">
        <v>0.81</v>
      </c>
      <c r="J700"/>
    </row>
    <row r="701" spans="1:10" ht="15.75" customHeight="1" x14ac:dyDescent="0.25">
      <c r="A701" s="2493"/>
      <c r="B701" s="1948">
        <v>5</v>
      </c>
      <c r="C701" s="1949">
        <v>40057</v>
      </c>
      <c r="D701" s="1948">
        <v>0.2</v>
      </c>
      <c r="F701" s="72" t="s">
        <v>550</v>
      </c>
      <c r="G701" s="71">
        <v>18</v>
      </c>
      <c r="H701" s="70">
        <v>39326</v>
      </c>
      <c r="I701" s="67">
        <v>0.2</v>
      </c>
      <c r="J701"/>
    </row>
    <row r="702" spans="1:10" ht="15.75" customHeight="1" x14ac:dyDescent="0.25">
      <c r="A702" s="2493"/>
      <c r="B702" s="1948">
        <v>5</v>
      </c>
      <c r="C702" s="1949">
        <v>39142</v>
      </c>
      <c r="D702" s="1948">
        <v>0.2</v>
      </c>
      <c r="F702" s="72" t="s">
        <v>550</v>
      </c>
      <c r="G702" s="71">
        <v>18</v>
      </c>
      <c r="H702" s="70">
        <v>39326</v>
      </c>
      <c r="I702" s="67">
        <v>1.18</v>
      </c>
      <c r="J702"/>
    </row>
    <row r="703" spans="1:10" ht="15.75" customHeight="1" x14ac:dyDescent="0.25">
      <c r="A703" s="2493"/>
      <c r="B703" s="1948">
        <v>5</v>
      </c>
      <c r="C703" s="1949">
        <v>39326</v>
      </c>
      <c r="D703" s="1948">
        <v>0.2</v>
      </c>
      <c r="F703" s="72" t="s">
        <v>550</v>
      </c>
      <c r="G703" s="71">
        <v>18</v>
      </c>
      <c r="H703" s="70">
        <v>39326</v>
      </c>
      <c r="I703" s="67">
        <v>0.72</v>
      </c>
      <c r="J703"/>
    </row>
    <row r="704" spans="1:10" ht="15.75" customHeight="1" x14ac:dyDescent="0.25">
      <c r="A704" s="2493"/>
      <c r="B704" s="1948">
        <v>5</v>
      </c>
      <c r="C704" s="1949">
        <v>39508</v>
      </c>
      <c r="D704" s="1948">
        <v>0.2</v>
      </c>
      <c r="F704" s="72" t="s">
        <v>550</v>
      </c>
      <c r="G704" s="71">
        <v>18</v>
      </c>
      <c r="H704" s="70">
        <v>39326</v>
      </c>
      <c r="I704" s="67">
        <v>0.32</v>
      </c>
      <c r="J704"/>
    </row>
    <row r="705" spans="1:10" ht="15.75" customHeight="1" x14ac:dyDescent="0.25">
      <c r="A705" s="2493"/>
      <c r="B705" s="1948">
        <v>5</v>
      </c>
      <c r="C705" s="1949">
        <v>39692</v>
      </c>
      <c r="D705" s="1948">
        <v>0.2</v>
      </c>
      <c r="F705" s="72" t="s">
        <v>550</v>
      </c>
      <c r="G705" s="71">
        <v>18</v>
      </c>
      <c r="H705" s="70">
        <v>39326</v>
      </c>
      <c r="I705" s="67">
        <v>0.89</v>
      </c>
      <c r="J705"/>
    </row>
    <row r="706" spans="1:10" ht="15.75" customHeight="1" x14ac:dyDescent="0.25">
      <c r="A706" s="2493"/>
      <c r="B706" s="1948">
        <v>5</v>
      </c>
      <c r="C706" s="1949">
        <v>39873</v>
      </c>
      <c r="D706" s="1948">
        <v>0.2</v>
      </c>
      <c r="F706" s="72" t="s">
        <v>550</v>
      </c>
      <c r="G706" s="71">
        <v>18</v>
      </c>
      <c r="H706" s="70">
        <v>39326</v>
      </c>
      <c r="I706" s="67">
        <v>9.91</v>
      </c>
      <c r="J706"/>
    </row>
    <row r="707" spans="1:10" ht="15.75" customHeight="1" x14ac:dyDescent="0.25">
      <c r="A707" s="2493"/>
      <c r="B707" s="1948">
        <v>5</v>
      </c>
      <c r="C707" s="1949">
        <v>40057</v>
      </c>
      <c r="D707" s="1948">
        <v>0.2</v>
      </c>
      <c r="F707" s="72" t="s">
        <v>550</v>
      </c>
      <c r="G707" s="71">
        <v>18</v>
      </c>
      <c r="H707" s="70">
        <v>39326</v>
      </c>
      <c r="I707" s="67">
        <v>0.56000000000000005</v>
      </c>
      <c r="J707"/>
    </row>
    <row r="708" spans="1:10" ht="15.75" customHeight="1" x14ac:dyDescent="0.25">
      <c r="A708" s="2493"/>
      <c r="B708" s="1948">
        <v>5</v>
      </c>
      <c r="C708" s="1949">
        <v>39142</v>
      </c>
      <c r="D708" s="1948">
        <v>0.2</v>
      </c>
      <c r="F708" s="72" t="s">
        <v>550</v>
      </c>
      <c r="G708" s="71">
        <v>18</v>
      </c>
      <c r="H708" s="70">
        <v>39326</v>
      </c>
      <c r="I708" s="67">
        <v>0.68</v>
      </c>
      <c r="J708"/>
    </row>
    <row r="709" spans="1:10" ht="15.75" customHeight="1" x14ac:dyDescent="0.25">
      <c r="A709" s="2493"/>
      <c r="B709" s="1948">
        <v>5</v>
      </c>
      <c r="C709" s="1949">
        <v>39326</v>
      </c>
      <c r="D709" s="1948">
        <v>0.2</v>
      </c>
      <c r="F709" s="72" t="s">
        <v>550</v>
      </c>
      <c r="G709" s="71">
        <v>18</v>
      </c>
      <c r="H709" s="70">
        <v>39508</v>
      </c>
      <c r="I709" s="67">
        <v>1.19</v>
      </c>
      <c r="J709"/>
    </row>
    <row r="710" spans="1:10" ht="15.75" customHeight="1" x14ac:dyDescent="0.25">
      <c r="A710" s="2493"/>
      <c r="B710" s="1948">
        <v>5</v>
      </c>
      <c r="C710" s="1949">
        <v>39508</v>
      </c>
      <c r="D710" s="1948">
        <v>0.2</v>
      </c>
      <c r="F710" s="72" t="s">
        <v>550</v>
      </c>
      <c r="G710" s="71">
        <v>18</v>
      </c>
      <c r="H710" s="70">
        <v>39508</v>
      </c>
      <c r="I710" s="67">
        <v>0.57999999999999996</v>
      </c>
      <c r="J710"/>
    </row>
    <row r="711" spans="1:10" ht="15.75" customHeight="1" x14ac:dyDescent="0.25">
      <c r="A711" s="2493"/>
      <c r="B711" s="1948">
        <v>5</v>
      </c>
      <c r="C711" s="1949">
        <v>39692</v>
      </c>
      <c r="D711" s="1948">
        <v>0.2</v>
      </c>
      <c r="F711" s="72" t="s">
        <v>550</v>
      </c>
      <c r="G711" s="71">
        <v>18</v>
      </c>
      <c r="H711" s="70">
        <v>39508</v>
      </c>
      <c r="I711" s="67">
        <v>1.92</v>
      </c>
      <c r="J711"/>
    </row>
    <row r="712" spans="1:10" ht="15.75" customHeight="1" x14ac:dyDescent="0.25">
      <c r="A712" s="2493"/>
      <c r="B712" s="1948">
        <v>5</v>
      </c>
      <c r="C712" s="1949">
        <v>39873</v>
      </c>
      <c r="D712" s="1948">
        <v>0.2</v>
      </c>
      <c r="F712" s="72" t="s">
        <v>550</v>
      </c>
      <c r="G712" s="71">
        <v>18</v>
      </c>
      <c r="H712" s="70">
        <v>39508</v>
      </c>
      <c r="I712" s="67">
        <v>1.66</v>
      </c>
      <c r="J712"/>
    </row>
    <row r="713" spans="1:10" ht="15.75" customHeight="1" x14ac:dyDescent="0.25">
      <c r="A713" s="2493"/>
      <c r="B713" s="1948">
        <v>5</v>
      </c>
      <c r="C713" s="1949">
        <v>40057</v>
      </c>
      <c r="D713" s="1948">
        <v>0.2</v>
      </c>
      <c r="F713" s="72" t="s">
        <v>550</v>
      </c>
      <c r="G713" s="71">
        <v>18</v>
      </c>
      <c r="H713" s="70">
        <v>39508</v>
      </c>
      <c r="I713" s="67">
        <v>10.9</v>
      </c>
      <c r="J713"/>
    </row>
    <row r="714" spans="1:10" ht="15.75" customHeight="1" x14ac:dyDescent="0.25">
      <c r="A714" s="2493"/>
      <c r="B714" s="1948">
        <v>5</v>
      </c>
      <c r="C714" s="1949">
        <v>39142</v>
      </c>
      <c r="D714" s="1948">
        <v>0.2</v>
      </c>
      <c r="F714" s="72" t="s">
        <v>550</v>
      </c>
      <c r="G714" s="71">
        <v>18</v>
      </c>
      <c r="H714" s="70">
        <v>39508</v>
      </c>
      <c r="I714" s="67">
        <v>0.66</v>
      </c>
      <c r="J714"/>
    </row>
    <row r="715" spans="1:10" ht="15.75" customHeight="1" x14ac:dyDescent="0.25">
      <c r="A715" s="2493"/>
      <c r="B715" s="1948">
        <v>5</v>
      </c>
      <c r="C715" s="1949">
        <v>39326</v>
      </c>
      <c r="D715" s="1948">
        <v>0.2</v>
      </c>
      <c r="F715" s="72" t="s">
        <v>550</v>
      </c>
      <c r="G715" s="71">
        <v>18</v>
      </c>
      <c r="H715" s="70">
        <v>39508</v>
      </c>
      <c r="I715" s="67">
        <v>1.61</v>
      </c>
      <c r="J715"/>
    </row>
    <row r="716" spans="1:10" ht="15.75" customHeight="1" x14ac:dyDescent="0.25">
      <c r="A716" s="2493"/>
      <c r="B716" s="1948">
        <v>5</v>
      </c>
      <c r="C716" s="1949">
        <v>39508</v>
      </c>
      <c r="D716" s="1948">
        <v>0.2</v>
      </c>
      <c r="F716" s="72" t="s">
        <v>550</v>
      </c>
      <c r="G716" s="71">
        <v>18</v>
      </c>
      <c r="H716" s="70">
        <v>39692</v>
      </c>
      <c r="I716" s="67">
        <v>0.2</v>
      </c>
      <c r="J716"/>
    </row>
    <row r="717" spans="1:10" ht="15.75" customHeight="1" x14ac:dyDescent="0.25">
      <c r="A717" s="2493"/>
      <c r="B717" s="1948">
        <v>5</v>
      </c>
      <c r="C717" s="1949">
        <v>39692</v>
      </c>
      <c r="D717" s="1948">
        <v>0.2</v>
      </c>
      <c r="F717" s="72" t="s">
        <v>550</v>
      </c>
      <c r="G717" s="71">
        <v>18</v>
      </c>
      <c r="H717" s="70">
        <v>39692</v>
      </c>
      <c r="I717" s="67">
        <v>1.22</v>
      </c>
      <c r="J717"/>
    </row>
    <row r="718" spans="1:10" ht="15.75" customHeight="1" x14ac:dyDescent="0.25">
      <c r="A718" s="2493"/>
      <c r="B718" s="1948">
        <v>5</v>
      </c>
      <c r="C718" s="1949">
        <v>39873</v>
      </c>
      <c r="D718" s="1948">
        <v>0.2</v>
      </c>
      <c r="F718" s="72" t="s">
        <v>550</v>
      </c>
      <c r="G718" s="71">
        <v>18</v>
      </c>
      <c r="H718" s="70">
        <v>39692</v>
      </c>
      <c r="I718" s="67">
        <v>0.66</v>
      </c>
      <c r="J718"/>
    </row>
    <row r="719" spans="1:10" ht="15.75" customHeight="1" x14ac:dyDescent="0.25">
      <c r="A719" s="2493"/>
      <c r="B719" s="1948">
        <v>5</v>
      </c>
      <c r="C719" s="1949">
        <v>40057</v>
      </c>
      <c r="D719" s="1948">
        <v>0.2</v>
      </c>
      <c r="F719" s="72" t="s">
        <v>550</v>
      </c>
      <c r="G719" s="71">
        <v>18</v>
      </c>
      <c r="H719" s="70">
        <v>39692</v>
      </c>
      <c r="I719" s="67">
        <v>2.0299999999999998</v>
      </c>
      <c r="J719"/>
    </row>
    <row r="720" spans="1:10" ht="15.75" customHeight="1" x14ac:dyDescent="0.25">
      <c r="A720" s="2493"/>
      <c r="B720" s="1948">
        <v>9</v>
      </c>
      <c r="C720" s="1949">
        <v>39142</v>
      </c>
      <c r="D720" s="1948">
        <v>0.2</v>
      </c>
      <c r="F720" s="72" t="s">
        <v>550</v>
      </c>
      <c r="G720" s="71">
        <v>18</v>
      </c>
      <c r="H720" s="70">
        <v>39692</v>
      </c>
      <c r="I720" s="67">
        <v>5.98</v>
      </c>
      <c r="J720"/>
    </row>
    <row r="721" spans="1:10" ht="15.75" customHeight="1" x14ac:dyDescent="0.25">
      <c r="A721" s="2493"/>
      <c r="B721" s="1948">
        <v>9</v>
      </c>
      <c r="C721" s="1949">
        <v>39326</v>
      </c>
      <c r="D721" s="1948">
        <v>0.2</v>
      </c>
      <c r="F721" s="72" t="s">
        <v>550</v>
      </c>
      <c r="G721" s="71">
        <v>18</v>
      </c>
      <c r="H721" s="70">
        <v>39692</v>
      </c>
      <c r="I721" s="67">
        <v>0.26</v>
      </c>
      <c r="J721"/>
    </row>
    <row r="722" spans="1:10" ht="15.75" customHeight="1" x14ac:dyDescent="0.25">
      <c r="A722" s="2493"/>
      <c r="B722" s="1948">
        <v>9</v>
      </c>
      <c r="C722" s="1949">
        <v>39508</v>
      </c>
      <c r="D722" s="1948">
        <v>0.2</v>
      </c>
      <c r="F722" s="72" t="s">
        <v>550</v>
      </c>
      <c r="G722" s="71">
        <v>18</v>
      </c>
      <c r="H722" s="70">
        <v>39692</v>
      </c>
      <c r="I722" s="67">
        <v>0.93</v>
      </c>
      <c r="J722"/>
    </row>
    <row r="723" spans="1:10" ht="15.75" customHeight="1" x14ac:dyDescent="0.25">
      <c r="A723" s="2493"/>
      <c r="B723" s="1948">
        <v>9</v>
      </c>
      <c r="C723" s="1949">
        <v>39692</v>
      </c>
      <c r="D723" s="1948">
        <v>0.26</v>
      </c>
      <c r="F723" s="72" t="s">
        <v>550</v>
      </c>
      <c r="G723" s="71">
        <v>18</v>
      </c>
      <c r="H723" s="70">
        <v>39873</v>
      </c>
      <c r="I723" s="67">
        <v>0.2</v>
      </c>
      <c r="J723"/>
    </row>
    <row r="724" spans="1:10" ht="15.75" customHeight="1" x14ac:dyDescent="0.25">
      <c r="A724" s="2493"/>
      <c r="B724" s="1948">
        <v>9</v>
      </c>
      <c r="C724" s="1949">
        <v>39873</v>
      </c>
      <c r="D724" s="1948">
        <v>0.2</v>
      </c>
      <c r="F724" s="72" t="s">
        <v>550</v>
      </c>
      <c r="G724" s="71">
        <v>18</v>
      </c>
      <c r="H724" s="70">
        <v>39873</v>
      </c>
      <c r="I724" s="67">
        <v>1.29</v>
      </c>
      <c r="J724"/>
    </row>
    <row r="725" spans="1:10" ht="15.75" customHeight="1" x14ac:dyDescent="0.25">
      <c r="A725" s="2493"/>
      <c r="B725" s="1948">
        <v>9</v>
      </c>
      <c r="C725" s="1949">
        <v>40057</v>
      </c>
      <c r="D725" s="1948">
        <v>0.2</v>
      </c>
      <c r="F725" s="72" t="s">
        <v>550</v>
      </c>
      <c r="G725" s="71">
        <v>18</v>
      </c>
      <c r="H725" s="70">
        <v>39873</v>
      </c>
      <c r="I725" s="67">
        <v>0.56999999999999995</v>
      </c>
      <c r="J725"/>
    </row>
    <row r="726" spans="1:10" ht="15.75" customHeight="1" x14ac:dyDescent="0.25">
      <c r="A726" s="2493"/>
      <c r="B726" s="1948">
        <v>10</v>
      </c>
      <c r="C726" s="1949">
        <v>39173</v>
      </c>
      <c r="D726" s="1948">
        <v>0.2</v>
      </c>
      <c r="F726" s="72" t="s">
        <v>550</v>
      </c>
      <c r="G726" s="71">
        <v>18</v>
      </c>
      <c r="H726" s="70">
        <v>39873</v>
      </c>
      <c r="I726" s="67">
        <v>1.05</v>
      </c>
      <c r="J726"/>
    </row>
    <row r="727" spans="1:10" ht="15.75" customHeight="1" x14ac:dyDescent="0.25">
      <c r="A727" s="2493"/>
      <c r="B727" s="1948">
        <v>10</v>
      </c>
      <c r="C727" s="1949">
        <v>39356</v>
      </c>
      <c r="D727" s="1948">
        <v>0.2</v>
      </c>
      <c r="F727" s="72" t="s">
        <v>550</v>
      </c>
      <c r="G727" s="71">
        <v>18</v>
      </c>
      <c r="H727" s="70">
        <v>39873</v>
      </c>
      <c r="I727" s="67">
        <v>6.8</v>
      </c>
      <c r="J727"/>
    </row>
    <row r="728" spans="1:10" ht="15.75" customHeight="1" x14ac:dyDescent="0.25">
      <c r="A728" s="2493"/>
      <c r="B728" s="1948">
        <v>10</v>
      </c>
      <c r="C728" s="1949">
        <v>39541</v>
      </c>
      <c r="D728" s="1948">
        <v>0.2</v>
      </c>
      <c r="F728" s="72" t="s">
        <v>550</v>
      </c>
      <c r="G728" s="71">
        <v>18</v>
      </c>
      <c r="H728" s="70">
        <v>39873</v>
      </c>
      <c r="I728" s="67">
        <v>0.31</v>
      </c>
      <c r="J728"/>
    </row>
    <row r="729" spans="1:10" ht="15.75" customHeight="1" x14ac:dyDescent="0.25">
      <c r="A729" s="2493"/>
      <c r="B729" s="1948">
        <v>10</v>
      </c>
      <c r="C729" s="1949">
        <v>39722</v>
      </c>
      <c r="D729" s="1948">
        <v>0.2</v>
      </c>
      <c r="F729" s="72" t="s">
        <v>550</v>
      </c>
      <c r="G729" s="71">
        <v>18</v>
      </c>
      <c r="H729" s="70">
        <v>39873</v>
      </c>
      <c r="I729" s="67">
        <v>0.8</v>
      </c>
      <c r="J729"/>
    </row>
    <row r="730" spans="1:10" ht="15.75" customHeight="1" x14ac:dyDescent="0.25">
      <c r="A730" s="2493"/>
      <c r="B730" s="1948">
        <v>10</v>
      </c>
      <c r="C730" s="1949">
        <v>39904</v>
      </c>
      <c r="D730" s="1948">
        <v>0.57999999999999996</v>
      </c>
      <c r="F730" s="72" t="s">
        <v>550</v>
      </c>
      <c r="G730" s="71">
        <v>18</v>
      </c>
      <c r="H730" s="70">
        <v>39873</v>
      </c>
      <c r="I730" s="67">
        <v>5.35</v>
      </c>
      <c r="J730"/>
    </row>
    <row r="731" spans="1:10" ht="15.75" customHeight="1" x14ac:dyDescent="0.25">
      <c r="A731" s="2493"/>
      <c r="B731" s="1948">
        <v>10</v>
      </c>
      <c r="C731" s="1949">
        <v>40057</v>
      </c>
      <c r="D731" s="1948">
        <v>0.2</v>
      </c>
      <c r="F731" s="72" t="s">
        <v>550</v>
      </c>
      <c r="G731" s="71">
        <v>18</v>
      </c>
      <c r="H731" s="70">
        <v>40057</v>
      </c>
      <c r="I731" s="67">
        <v>0.2</v>
      </c>
      <c r="J731"/>
    </row>
    <row r="732" spans="1:10" ht="15.75" customHeight="1" x14ac:dyDescent="0.25">
      <c r="A732" s="2493"/>
      <c r="B732" s="1948"/>
      <c r="C732" s="1948"/>
      <c r="D732" s="1948"/>
      <c r="F732" s="72" t="s">
        <v>550</v>
      </c>
      <c r="G732" s="71">
        <v>18</v>
      </c>
      <c r="H732" s="70">
        <v>40057</v>
      </c>
      <c r="I732" s="67">
        <v>1.57</v>
      </c>
      <c r="J732"/>
    </row>
    <row r="733" spans="1:10" ht="15.75" customHeight="1" x14ac:dyDescent="0.25">
      <c r="A733" s="2493"/>
      <c r="B733" s="1948">
        <v>10</v>
      </c>
      <c r="C733" s="1949">
        <v>39173</v>
      </c>
      <c r="D733" s="1948">
        <v>0.2</v>
      </c>
      <c r="F733" s="72" t="s">
        <v>550</v>
      </c>
      <c r="G733" s="71">
        <v>18</v>
      </c>
      <c r="H733" s="70">
        <v>40057</v>
      </c>
      <c r="I733" s="67">
        <v>0.49</v>
      </c>
      <c r="J733"/>
    </row>
    <row r="734" spans="1:10" ht="15.75" customHeight="1" x14ac:dyDescent="0.25">
      <c r="A734" s="2493"/>
      <c r="B734" s="1948">
        <v>10</v>
      </c>
      <c r="C734" s="1949">
        <v>39356</v>
      </c>
      <c r="D734" s="1948">
        <v>0.2</v>
      </c>
      <c r="F734" s="72" t="s">
        <v>550</v>
      </c>
      <c r="G734" s="71">
        <v>18</v>
      </c>
      <c r="H734" s="70">
        <v>40057</v>
      </c>
      <c r="I734" s="67">
        <v>1.35</v>
      </c>
      <c r="J734"/>
    </row>
    <row r="735" spans="1:10" ht="15.75" customHeight="1" x14ac:dyDescent="0.25">
      <c r="A735" s="2493"/>
      <c r="B735" s="1948">
        <v>10</v>
      </c>
      <c r="C735" s="1949">
        <v>39539</v>
      </c>
      <c r="D735" s="1948">
        <v>0.2</v>
      </c>
      <c r="F735" s="72" t="s">
        <v>550</v>
      </c>
      <c r="G735" s="71">
        <v>18</v>
      </c>
      <c r="H735" s="70">
        <v>40057</v>
      </c>
      <c r="I735" s="67">
        <v>8</v>
      </c>
      <c r="J735"/>
    </row>
    <row r="736" spans="1:10" ht="15.75" customHeight="1" x14ac:dyDescent="0.25">
      <c r="A736" s="2493"/>
      <c r="B736" s="1948">
        <v>10</v>
      </c>
      <c r="C736" s="1949">
        <v>39722</v>
      </c>
      <c r="D736" s="1948">
        <v>0.2</v>
      </c>
      <c r="F736" s="72" t="s">
        <v>550</v>
      </c>
      <c r="G736" s="71">
        <v>18</v>
      </c>
      <c r="H736" s="70">
        <v>40057</v>
      </c>
      <c r="I736" s="67">
        <v>3.39</v>
      </c>
      <c r="J736"/>
    </row>
    <row r="737" spans="1:10" ht="15.75" customHeight="1" x14ac:dyDescent="0.25">
      <c r="A737" s="2493"/>
      <c r="B737" s="1948">
        <v>10</v>
      </c>
      <c r="C737" s="1949">
        <v>39904</v>
      </c>
      <c r="D737" s="1948">
        <v>0.2</v>
      </c>
      <c r="F737" s="72" t="s">
        <v>550</v>
      </c>
      <c r="G737" s="71">
        <v>18</v>
      </c>
      <c r="H737" s="70">
        <v>40057</v>
      </c>
      <c r="I737" s="67">
        <v>0.95</v>
      </c>
      <c r="J737"/>
    </row>
    <row r="738" spans="1:10" ht="15.75" customHeight="1" x14ac:dyDescent="0.25">
      <c r="A738" s="2493"/>
      <c r="B738" s="1948">
        <v>10</v>
      </c>
      <c r="C738" s="1949">
        <v>40057</v>
      </c>
      <c r="D738" s="1948">
        <v>0.2</v>
      </c>
      <c r="F738" s="72" t="s">
        <v>550</v>
      </c>
      <c r="G738" s="71">
        <v>18</v>
      </c>
      <c r="H738" s="70">
        <v>40057</v>
      </c>
      <c r="I738" s="67">
        <v>5.19</v>
      </c>
      <c r="J738"/>
    </row>
    <row r="739" spans="1:10" ht="15.75" customHeight="1" x14ac:dyDescent="0.25">
      <c r="A739" s="2493"/>
      <c r="B739" s="1948">
        <v>10</v>
      </c>
      <c r="C739" s="1949">
        <v>39173</v>
      </c>
      <c r="D739" s="1948">
        <v>0.2</v>
      </c>
      <c r="F739" s="72" t="s">
        <v>550</v>
      </c>
      <c r="G739" s="71">
        <v>19</v>
      </c>
      <c r="H739" s="70">
        <v>39142</v>
      </c>
      <c r="I739" s="67">
        <v>18.7</v>
      </c>
      <c r="J739"/>
    </row>
    <row r="740" spans="1:10" ht="15.75" customHeight="1" x14ac:dyDescent="0.25">
      <c r="A740" s="2493"/>
      <c r="B740" s="1948">
        <v>10</v>
      </c>
      <c r="C740" s="1949">
        <v>39356</v>
      </c>
      <c r="D740" s="1948">
        <v>0.2</v>
      </c>
      <c r="F740" s="72" t="s">
        <v>550</v>
      </c>
      <c r="G740" s="71">
        <v>19</v>
      </c>
      <c r="H740" s="70">
        <v>39142</v>
      </c>
      <c r="I740" s="67">
        <v>5.32</v>
      </c>
      <c r="J740"/>
    </row>
    <row r="741" spans="1:10" ht="15.75" customHeight="1" x14ac:dyDescent="0.25">
      <c r="A741" s="2493"/>
      <c r="B741" s="1948">
        <v>10</v>
      </c>
      <c r="C741" s="1949">
        <v>39539</v>
      </c>
      <c r="D741" s="1948">
        <v>0.2</v>
      </c>
      <c r="F741" s="72" t="s">
        <v>550</v>
      </c>
      <c r="G741" s="71">
        <v>19</v>
      </c>
      <c r="H741" s="70">
        <v>39142</v>
      </c>
      <c r="I741" s="67">
        <v>5.63</v>
      </c>
      <c r="J741"/>
    </row>
    <row r="742" spans="1:10" ht="15.75" customHeight="1" x14ac:dyDescent="0.25">
      <c r="A742" s="2493"/>
      <c r="B742" s="1948">
        <v>10</v>
      </c>
      <c r="C742" s="1949">
        <v>39722</v>
      </c>
      <c r="D742" s="1948">
        <v>0.2</v>
      </c>
      <c r="F742" s="72" t="s">
        <v>550</v>
      </c>
      <c r="G742" s="71">
        <v>19</v>
      </c>
      <c r="H742" s="70">
        <v>39142</v>
      </c>
      <c r="I742" s="67">
        <v>5.79</v>
      </c>
      <c r="J742"/>
    </row>
    <row r="743" spans="1:10" ht="15.75" customHeight="1" x14ac:dyDescent="0.25">
      <c r="A743" s="2493"/>
      <c r="B743" s="1948">
        <v>10</v>
      </c>
      <c r="C743" s="1949">
        <v>39904</v>
      </c>
      <c r="D743" s="1948">
        <v>0.2</v>
      </c>
      <c r="F743" s="72" t="s">
        <v>550</v>
      </c>
      <c r="G743" s="71">
        <v>19</v>
      </c>
      <c r="H743" s="70">
        <v>39142</v>
      </c>
      <c r="I743" s="67">
        <v>0.3</v>
      </c>
      <c r="J743"/>
    </row>
    <row r="744" spans="1:10" ht="15.75" customHeight="1" x14ac:dyDescent="0.25">
      <c r="A744" s="2493"/>
      <c r="B744" s="1948">
        <v>10</v>
      </c>
      <c r="C744" s="1949">
        <v>40057</v>
      </c>
      <c r="D744" s="1948">
        <v>0.2</v>
      </c>
      <c r="F744" s="72" t="s">
        <v>550</v>
      </c>
      <c r="G744" s="71">
        <v>19</v>
      </c>
      <c r="H744" s="70">
        <v>39142</v>
      </c>
      <c r="I744" s="67">
        <v>0.3</v>
      </c>
      <c r="J744"/>
    </row>
    <row r="745" spans="1:10" ht="15.75" customHeight="1" x14ac:dyDescent="0.25">
      <c r="A745" s="2493"/>
      <c r="B745" s="1948">
        <v>10</v>
      </c>
      <c r="C745" s="1949">
        <v>39173</v>
      </c>
      <c r="D745" s="1948">
        <v>0.2</v>
      </c>
      <c r="F745" s="72" t="s">
        <v>550</v>
      </c>
      <c r="G745" s="71">
        <v>19</v>
      </c>
      <c r="H745" s="70">
        <v>39326</v>
      </c>
      <c r="I745" s="67">
        <v>20</v>
      </c>
      <c r="J745"/>
    </row>
    <row r="746" spans="1:10" ht="15.75" customHeight="1" x14ac:dyDescent="0.25">
      <c r="A746" s="2493"/>
      <c r="B746" s="1948">
        <v>10</v>
      </c>
      <c r="C746" s="1949">
        <v>39356</v>
      </c>
      <c r="D746" s="1948">
        <v>0.2</v>
      </c>
      <c r="F746" s="72" t="s">
        <v>550</v>
      </c>
      <c r="G746" s="71">
        <v>19</v>
      </c>
      <c r="H746" s="70">
        <v>39326</v>
      </c>
      <c r="I746" s="67">
        <v>3.89</v>
      </c>
      <c r="J746"/>
    </row>
    <row r="747" spans="1:10" ht="15.75" customHeight="1" x14ac:dyDescent="0.25">
      <c r="A747" s="2493"/>
      <c r="B747" s="1948">
        <v>10</v>
      </c>
      <c r="C747" s="1949">
        <v>39539</v>
      </c>
      <c r="D747" s="1948">
        <v>0.2</v>
      </c>
      <c r="F747" s="72" t="s">
        <v>550</v>
      </c>
      <c r="G747" s="71">
        <v>19</v>
      </c>
      <c r="H747" s="70">
        <v>39326</v>
      </c>
      <c r="I747" s="67">
        <v>0.3</v>
      </c>
      <c r="J747"/>
    </row>
    <row r="748" spans="1:10" ht="15.75" customHeight="1" x14ac:dyDescent="0.25">
      <c r="A748" s="2493"/>
      <c r="B748" s="1948">
        <v>10</v>
      </c>
      <c r="C748" s="1949">
        <v>39722</v>
      </c>
      <c r="D748" s="1948">
        <v>0.2</v>
      </c>
      <c r="F748" s="72" t="s">
        <v>550</v>
      </c>
      <c r="G748" s="71">
        <v>19</v>
      </c>
      <c r="H748" s="70">
        <v>39326</v>
      </c>
      <c r="I748" s="67">
        <v>4.6500000000000004</v>
      </c>
      <c r="J748"/>
    </row>
    <row r="749" spans="1:10" ht="15.75" customHeight="1" x14ac:dyDescent="0.25">
      <c r="A749" s="2493"/>
      <c r="B749" s="1948">
        <v>10</v>
      </c>
      <c r="C749" s="1949">
        <v>39904</v>
      </c>
      <c r="D749" s="1948">
        <v>0.2</v>
      </c>
      <c r="F749" s="72" t="s">
        <v>550</v>
      </c>
      <c r="G749" s="71">
        <v>19</v>
      </c>
      <c r="H749" s="70">
        <v>39326</v>
      </c>
      <c r="I749" s="67">
        <v>0.3</v>
      </c>
      <c r="J749"/>
    </row>
    <row r="750" spans="1:10" ht="15.75" customHeight="1" x14ac:dyDescent="0.25">
      <c r="A750" s="2493"/>
      <c r="B750" s="1948">
        <v>10</v>
      </c>
      <c r="C750" s="1949">
        <v>40057</v>
      </c>
      <c r="D750" s="1948">
        <v>0.2</v>
      </c>
      <c r="F750" s="72" t="s">
        <v>550</v>
      </c>
      <c r="G750" s="71">
        <v>19</v>
      </c>
      <c r="H750" s="70">
        <v>39326</v>
      </c>
      <c r="I750" s="67">
        <v>0.3</v>
      </c>
      <c r="J750"/>
    </row>
    <row r="751" spans="1:10" ht="15.75" customHeight="1" x14ac:dyDescent="0.25">
      <c r="A751" s="2493"/>
      <c r="B751" s="1948">
        <v>10</v>
      </c>
      <c r="C751" s="1949">
        <v>39173</v>
      </c>
      <c r="D751" s="1948">
        <v>0.2</v>
      </c>
      <c r="F751" s="72" t="s">
        <v>550</v>
      </c>
      <c r="G751" s="71">
        <v>19</v>
      </c>
      <c r="H751" s="70">
        <v>39508</v>
      </c>
      <c r="I751" s="67">
        <v>19</v>
      </c>
      <c r="J751"/>
    </row>
    <row r="752" spans="1:10" ht="15.75" customHeight="1" x14ac:dyDescent="0.25">
      <c r="A752" s="2493"/>
      <c r="B752" s="1948">
        <v>10</v>
      </c>
      <c r="C752" s="1949">
        <v>39356</v>
      </c>
      <c r="D752" s="1948">
        <v>0.2</v>
      </c>
      <c r="F752" s="72" t="s">
        <v>550</v>
      </c>
      <c r="G752" s="71">
        <v>19</v>
      </c>
      <c r="H752" s="70">
        <v>39508</v>
      </c>
      <c r="I752" s="67">
        <v>3.18</v>
      </c>
      <c r="J752"/>
    </row>
    <row r="753" spans="1:10" ht="15.75" customHeight="1" x14ac:dyDescent="0.25">
      <c r="A753" s="2493"/>
      <c r="B753" s="1948">
        <v>10</v>
      </c>
      <c r="C753" s="1949">
        <v>39539</v>
      </c>
      <c r="D753" s="1948">
        <v>0.2</v>
      </c>
      <c r="F753" s="72" t="s">
        <v>550</v>
      </c>
      <c r="G753" s="71">
        <v>19</v>
      </c>
      <c r="H753" s="70">
        <v>39508</v>
      </c>
      <c r="I753" s="67">
        <v>0.31</v>
      </c>
      <c r="J753"/>
    </row>
    <row r="754" spans="1:10" ht="15.75" customHeight="1" x14ac:dyDescent="0.25">
      <c r="A754" s="2493"/>
      <c r="B754" s="1948">
        <v>10</v>
      </c>
      <c r="C754" s="1949">
        <v>39722</v>
      </c>
      <c r="D754" s="1948">
        <v>0.2</v>
      </c>
      <c r="F754" s="72" t="s">
        <v>550</v>
      </c>
      <c r="G754" s="71">
        <v>19</v>
      </c>
      <c r="H754" s="70">
        <v>39508</v>
      </c>
      <c r="I754" s="67">
        <v>5.36</v>
      </c>
      <c r="J754"/>
    </row>
    <row r="755" spans="1:10" ht="15.75" customHeight="1" x14ac:dyDescent="0.25">
      <c r="A755" s="2493"/>
      <c r="B755" s="1948">
        <v>10</v>
      </c>
      <c r="C755" s="1949">
        <v>39904</v>
      </c>
      <c r="D755" s="1948">
        <v>0.2</v>
      </c>
      <c r="F755" s="72" t="s">
        <v>550</v>
      </c>
      <c r="G755" s="71">
        <v>19</v>
      </c>
      <c r="H755" s="70">
        <v>39508</v>
      </c>
      <c r="I755" s="67">
        <v>0.3</v>
      </c>
      <c r="J755"/>
    </row>
    <row r="756" spans="1:10" ht="15.75" customHeight="1" x14ac:dyDescent="0.25">
      <c r="A756" s="2493"/>
      <c r="B756" s="1948">
        <v>10</v>
      </c>
      <c r="C756" s="1949">
        <v>40057</v>
      </c>
      <c r="D756" s="1948">
        <v>0.2</v>
      </c>
      <c r="F756" s="72" t="s">
        <v>550</v>
      </c>
      <c r="G756" s="71">
        <v>19</v>
      </c>
      <c r="H756" s="70">
        <v>39508</v>
      </c>
      <c r="I756" s="67">
        <v>0.41</v>
      </c>
      <c r="J756"/>
    </row>
    <row r="757" spans="1:10" ht="15.75" customHeight="1" x14ac:dyDescent="0.25">
      <c r="A757" s="2493"/>
      <c r="B757" s="1948">
        <v>14</v>
      </c>
      <c r="C757" s="1949">
        <v>39173</v>
      </c>
      <c r="D757" s="1948">
        <v>0.2</v>
      </c>
      <c r="F757" s="72" t="s">
        <v>550</v>
      </c>
      <c r="G757" s="71">
        <v>19</v>
      </c>
      <c r="H757" s="70">
        <v>39692</v>
      </c>
      <c r="I757" s="67">
        <v>17</v>
      </c>
      <c r="J757"/>
    </row>
    <row r="758" spans="1:10" ht="15.75" customHeight="1" x14ac:dyDescent="0.25">
      <c r="A758" s="2493"/>
      <c r="B758" s="1948">
        <v>14</v>
      </c>
      <c r="C758" s="1949">
        <v>39356</v>
      </c>
      <c r="D758" s="1948">
        <v>0.2</v>
      </c>
      <c r="F758" s="72" t="s">
        <v>550</v>
      </c>
      <c r="G758" s="71">
        <v>19</v>
      </c>
      <c r="H758" s="70">
        <v>39692</v>
      </c>
      <c r="I758" s="67">
        <v>0.1</v>
      </c>
      <c r="J758"/>
    </row>
    <row r="759" spans="1:10" ht="15.75" customHeight="1" x14ac:dyDescent="0.25">
      <c r="A759" s="2493"/>
      <c r="B759" s="1948">
        <v>14</v>
      </c>
      <c r="C759" s="1949">
        <v>39904</v>
      </c>
      <c r="D759" s="1948">
        <v>0.2</v>
      </c>
      <c r="F759" s="72" t="s">
        <v>550</v>
      </c>
      <c r="G759" s="71">
        <v>19</v>
      </c>
      <c r="H759" s="70">
        <v>39692</v>
      </c>
      <c r="I759" s="67">
        <v>0.2</v>
      </c>
      <c r="J759"/>
    </row>
    <row r="760" spans="1:10" ht="15.75" customHeight="1" x14ac:dyDescent="0.25">
      <c r="A760" s="2493"/>
      <c r="B760" s="1948">
        <v>14</v>
      </c>
      <c r="C760" s="1949">
        <v>40057</v>
      </c>
      <c r="D760" s="1948">
        <v>0.2</v>
      </c>
      <c r="F760" s="72" t="s">
        <v>550</v>
      </c>
      <c r="G760" s="71">
        <v>19</v>
      </c>
      <c r="H760" s="70">
        <v>39692</v>
      </c>
      <c r="I760" s="67">
        <v>6.59</v>
      </c>
      <c r="J760"/>
    </row>
    <row r="761" spans="1:10" ht="15.75" customHeight="1" x14ac:dyDescent="0.25">
      <c r="A761" s="2493"/>
      <c r="B761" s="1948">
        <v>14</v>
      </c>
      <c r="C761" s="1949">
        <v>39539</v>
      </c>
      <c r="D761" s="1948" t="s">
        <v>551</v>
      </c>
      <c r="F761" s="72" t="s">
        <v>550</v>
      </c>
      <c r="G761" s="71">
        <v>19</v>
      </c>
      <c r="H761" s="70">
        <v>39692</v>
      </c>
      <c r="I761" s="67">
        <v>0.1</v>
      </c>
      <c r="J761"/>
    </row>
    <row r="762" spans="1:10" ht="15.75" customHeight="1" x14ac:dyDescent="0.25">
      <c r="A762" s="2493"/>
      <c r="B762" s="1948">
        <v>14</v>
      </c>
      <c r="C762" s="1949">
        <v>39722</v>
      </c>
      <c r="D762" s="1948" t="s">
        <v>551</v>
      </c>
      <c r="F762" s="72" t="s">
        <v>550</v>
      </c>
      <c r="G762" s="71">
        <v>19</v>
      </c>
      <c r="H762" s="70">
        <v>39692</v>
      </c>
      <c r="I762" s="67">
        <v>0.53</v>
      </c>
      <c r="J762"/>
    </row>
    <row r="763" spans="1:10" ht="15.75" customHeight="1" x14ac:dyDescent="0.25">
      <c r="A763" s="2493"/>
      <c r="B763" s="1948">
        <v>14</v>
      </c>
      <c r="C763" s="1949">
        <v>39173</v>
      </c>
      <c r="D763" s="1948">
        <v>0.2</v>
      </c>
      <c r="F763" s="72" t="s">
        <v>550</v>
      </c>
      <c r="G763" s="71">
        <v>19</v>
      </c>
      <c r="H763" s="70">
        <v>39873</v>
      </c>
      <c r="I763" s="67">
        <v>14</v>
      </c>
      <c r="J763"/>
    </row>
    <row r="764" spans="1:10" ht="15.75" customHeight="1" x14ac:dyDescent="0.25">
      <c r="A764" s="2493"/>
      <c r="B764" s="1948">
        <v>14</v>
      </c>
      <c r="C764" s="1949">
        <v>39356</v>
      </c>
      <c r="D764" s="1948">
        <v>0.2</v>
      </c>
      <c r="F764" s="72" t="s">
        <v>550</v>
      </c>
      <c r="G764" s="71">
        <v>19</v>
      </c>
      <c r="H764" s="70">
        <v>39873</v>
      </c>
      <c r="I764" s="67">
        <v>2.85</v>
      </c>
      <c r="J764"/>
    </row>
    <row r="765" spans="1:10" ht="15.75" customHeight="1" x14ac:dyDescent="0.25">
      <c r="A765" s="2493"/>
      <c r="B765" s="1948">
        <v>14</v>
      </c>
      <c r="C765" s="1949">
        <v>39722</v>
      </c>
      <c r="D765" s="1948">
        <v>0.2</v>
      </c>
      <c r="F765" s="72" t="s">
        <v>550</v>
      </c>
      <c r="G765" s="71">
        <v>19</v>
      </c>
      <c r="H765" s="70">
        <v>39873</v>
      </c>
      <c r="I765" s="67">
        <v>0.85</v>
      </c>
      <c r="J765"/>
    </row>
    <row r="766" spans="1:10" ht="15.75" customHeight="1" x14ac:dyDescent="0.25">
      <c r="A766" s="2493"/>
      <c r="B766" s="1948">
        <v>14</v>
      </c>
      <c r="C766" s="1949">
        <v>39904</v>
      </c>
      <c r="D766" s="1948">
        <v>0.2</v>
      </c>
      <c r="F766" s="72" t="s">
        <v>550</v>
      </c>
      <c r="G766" s="71">
        <v>19</v>
      </c>
      <c r="H766" s="70">
        <v>39873</v>
      </c>
      <c r="I766" s="67">
        <v>4.82</v>
      </c>
      <c r="J766"/>
    </row>
    <row r="767" spans="1:10" ht="15.75" customHeight="1" x14ac:dyDescent="0.25">
      <c r="A767" s="2494"/>
      <c r="B767" s="1948">
        <v>14</v>
      </c>
      <c r="C767" s="1949">
        <v>40057</v>
      </c>
      <c r="D767" s="1948">
        <v>0.2</v>
      </c>
      <c r="F767" s="72" t="s">
        <v>550</v>
      </c>
      <c r="G767" s="71">
        <v>19</v>
      </c>
      <c r="H767" s="70">
        <v>39873</v>
      </c>
      <c r="I767" s="67">
        <v>0.1</v>
      </c>
      <c r="J767"/>
    </row>
    <row r="768" spans="1:10" ht="15.75" x14ac:dyDescent="0.25">
      <c r="A768" s="1955"/>
      <c r="B768" s="1956"/>
      <c r="C768" s="1956"/>
      <c r="D768" s="1956"/>
      <c r="F768" s="72" t="s">
        <v>550</v>
      </c>
      <c r="G768" s="71">
        <v>19</v>
      </c>
      <c r="H768" s="70">
        <v>39873</v>
      </c>
      <c r="I768" s="67">
        <v>0.38</v>
      </c>
      <c r="J768"/>
    </row>
    <row r="769" spans="1:10" ht="15.75" x14ac:dyDescent="0.25">
      <c r="A769" s="2490" t="s">
        <v>554</v>
      </c>
      <c r="B769" s="1593"/>
      <c r="C769" s="1593"/>
      <c r="D769" s="1593"/>
      <c r="F769" s="72" t="s">
        <v>550</v>
      </c>
      <c r="G769" s="71">
        <v>19</v>
      </c>
      <c r="H769" s="70">
        <v>40057</v>
      </c>
      <c r="I769" s="67">
        <v>18.8</v>
      </c>
      <c r="J769"/>
    </row>
    <row r="770" spans="1:10" ht="15.75" customHeight="1" x14ac:dyDescent="0.25">
      <c r="A770" s="2491"/>
      <c r="B770" s="1593">
        <v>2</v>
      </c>
      <c r="C770" s="1943">
        <v>39173</v>
      </c>
      <c r="D770" s="1593">
        <v>0.3</v>
      </c>
      <c r="F770" s="72" t="s">
        <v>550</v>
      </c>
      <c r="G770" s="71">
        <v>19</v>
      </c>
      <c r="H770" s="70">
        <v>40057</v>
      </c>
      <c r="I770" s="67">
        <v>3.97</v>
      </c>
      <c r="J770"/>
    </row>
    <row r="771" spans="1:10" ht="15.75" x14ac:dyDescent="0.25">
      <c r="A771" s="2491"/>
      <c r="B771" s="1593">
        <v>2</v>
      </c>
      <c r="C771" s="1943">
        <v>39692</v>
      </c>
      <c r="D771" s="1593">
        <v>0.98</v>
      </c>
      <c r="F771" s="72" t="s">
        <v>550</v>
      </c>
      <c r="G771" s="71">
        <v>19</v>
      </c>
      <c r="H771" s="70">
        <v>40057</v>
      </c>
      <c r="I771" s="67">
        <v>0.25</v>
      </c>
      <c r="J771"/>
    </row>
    <row r="772" spans="1:10" ht="15.75" x14ac:dyDescent="0.25">
      <c r="A772" s="2491"/>
      <c r="B772" s="1593">
        <v>2</v>
      </c>
      <c r="C772" s="1943">
        <v>39904</v>
      </c>
      <c r="D772" s="1593">
        <v>0.95</v>
      </c>
      <c r="F772" s="72" t="s">
        <v>550</v>
      </c>
      <c r="G772" s="71">
        <v>19</v>
      </c>
      <c r="H772" s="70">
        <v>40057</v>
      </c>
      <c r="I772" s="67">
        <v>7.03</v>
      </c>
      <c r="J772"/>
    </row>
    <row r="773" spans="1:10" ht="15.75" x14ac:dyDescent="0.25">
      <c r="A773" s="2491"/>
      <c r="B773" s="1593">
        <v>2</v>
      </c>
      <c r="C773" s="1943">
        <v>40057</v>
      </c>
      <c r="D773" s="1593">
        <v>0.69</v>
      </c>
      <c r="F773" s="72" t="s">
        <v>550</v>
      </c>
      <c r="G773" s="71">
        <v>19</v>
      </c>
      <c r="H773" s="70">
        <v>40057</v>
      </c>
      <c r="I773" s="67">
        <v>0.1</v>
      </c>
      <c r="J773"/>
    </row>
    <row r="774" spans="1:10" ht="15.75" x14ac:dyDescent="0.25">
      <c r="A774" s="2491"/>
      <c r="B774" s="1593">
        <v>2</v>
      </c>
      <c r="C774" s="1943">
        <v>39173</v>
      </c>
      <c r="D774" s="1593">
        <v>0.06</v>
      </c>
      <c r="F774" s="72" t="s">
        <v>550</v>
      </c>
      <c r="G774" s="71">
        <v>19</v>
      </c>
      <c r="H774" s="70">
        <v>40057</v>
      </c>
      <c r="I774" s="67">
        <v>0.34</v>
      </c>
      <c r="J774"/>
    </row>
    <row r="775" spans="1:10" ht="15.75" x14ac:dyDescent="0.25">
      <c r="A775" s="2491"/>
      <c r="B775" s="1593">
        <v>2</v>
      </c>
      <c r="C775" s="1943">
        <v>39508</v>
      </c>
      <c r="D775" s="1593">
        <v>0.2</v>
      </c>
      <c r="F775" s="72" t="s">
        <v>550</v>
      </c>
      <c r="G775" s="71">
        <v>20</v>
      </c>
      <c r="H775" s="70">
        <v>39142</v>
      </c>
      <c r="I775" s="67">
        <v>7.01</v>
      </c>
      <c r="J775"/>
    </row>
    <row r="776" spans="1:10" ht="15.75" x14ac:dyDescent="0.25">
      <c r="A776" s="2491"/>
      <c r="B776" s="1593">
        <v>2</v>
      </c>
      <c r="C776" s="1943">
        <v>39692</v>
      </c>
      <c r="D776" s="1593">
        <v>0.2</v>
      </c>
      <c r="F776" s="72" t="s">
        <v>550</v>
      </c>
      <c r="G776" s="71">
        <v>20</v>
      </c>
      <c r="H776" s="70">
        <v>39142</v>
      </c>
      <c r="I776" s="67">
        <v>5.03</v>
      </c>
      <c r="J776"/>
    </row>
    <row r="777" spans="1:10" ht="15.75" x14ac:dyDescent="0.25">
      <c r="A777" s="2491"/>
      <c r="B777" s="1593">
        <v>2</v>
      </c>
      <c r="C777" s="1943">
        <v>39904</v>
      </c>
      <c r="D777" s="1593">
        <v>0.2</v>
      </c>
      <c r="F777" s="72" t="s">
        <v>550</v>
      </c>
      <c r="G777" s="71">
        <v>20</v>
      </c>
      <c r="H777" s="70">
        <v>39142</v>
      </c>
      <c r="I777" s="67">
        <v>8.68</v>
      </c>
      <c r="J777"/>
    </row>
    <row r="778" spans="1:10" ht="15.75" x14ac:dyDescent="0.25">
      <c r="A778" s="2491"/>
      <c r="B778" s="1593">
        <v>2</v>
      </c>
      <c r="C778" s="1943">
        <v>40057</v>
      </c>
      <c r="D778" s="1593">
        <v>0.2</v>
      </c>
      <c r="F778" s="72" t="s">
        <v>550</v>
      </c>
      <c r="G778" s="71">
        <v>20</v>
      </c>
      <c r="H778" s="70">
        <v>39142</v>
      </c>
      <c r="I778" s="67">
        <v>5.63</v>
      </c>
      <c r="J778"/>
    </row>
    <row r="779" spans="1:10" ht="15.75" x14ac:dyDescent="0.25">
      <c r="A779" s="2491"/>
      <c r="B779" s="1593">
        <v>5</v>
      </c>
      <c r="C779" s="1943">
        <v>39173</v>
      </c>
      <c r="D779" s="1593">
        <v>0.5</v>
      </c>
      <c r="F779" s="72" t="s">
        <v>550</v>
      </c>
      <c r="G779" s="71">
        <v>20</v>
      </c>
      <c r="H779" s="70">
        <v>39142</v>
      </c>
      <c r="I779" s="67">
        <v>5.47</v>
      </c>
      <c r="J779"/>
    </row>
    <row r="780" spans="1:10" ht="15.75" x14ac:dyDescent="0.25">
      <c r="A780" s="2491"/>
      <c r="B780" s="1593">
        <v>5</v>
      </c>
      <c r="C780" s="1943">
        <v>39356</v>
      </c>
      <c r="D780" s="1593">
        <v>0.7</v>
      </c>
      <c r="F780" s="72" t="s">
        <v>550</v>
      </c>
      <c r="G780" s="71">
        <v>20</v>
      </c>
      <c r="H780" s="70">
        <v>39142</v>
      </c>
      <c r="I780" s="67">
        <v>5.95</v>
      </c>
      <c r="J780"/>
    </row>
    <row r="781" spans="1:10" ht="15.75" x14ac:dyDescent="0.25">
      <c r="A781" s="2491"/>
      <c r="B781" s="1593">
        <v>5</v>
      </c>
      <c r="C781" s="1943">
        <v>39539</v>
      </c>
      <c r="D781" s="1593">
        <v>0.2</v>
      </c>
      <c r="F781" s="72" t="s">
        <v>550</v>
      </c>
      <c r="G781" s="71">
        <v>20</v>
      </c>
      <c r="H781" s="70">
        <v>39142</v>
      </c>
      <c r="I781" s="67">
        <v>2.41</v>
      </c>
      <c r="J781"/>
    </row>
    <row r="782" spans="1:10" ht="15.75" x14ac:dyDescent="0.25">
      <c r="A782" s="2491"/>
      <c r="B782" s="1593">
        <v>5</v>
      </c>
      <c r="C782" s="1943">
        <v>39692</v>
      </c>
      <c r="D782" s="1593">
        <v>0.22</v>
      </c>
      <c r="F782" s="72" t="s">
        <v>550</v>
      </c>
      <c r="G782" s="71">
        <v>20</v>
      </c>
      <c r="H782" s="70">
        <v>39142</v>
      </c>
      <c r="I782" s="67">
        <v>5.0999999999999996</v>
      </c>
      <c r="J782"/>
    </row>
    <row r="783" spans="1:10" ht="15.75" x14ac:dyDescent="0.25">
      <c r="A783" s="2491"/>
      <c r="B783" s="1593">
        <v>5</v>
      </c>
      <c r="C783" s="1943">
        <v>39904</v>
      </c>
      <c r="D783" s="1593">
        <v>0.22</v>
      </c>
      <c r="F783" s="72" t="s">
        <v>550</v>
      </c>
      <c r="G783" s="71">
        <v>20</v>
      </c>
      <c r="H783" s="70">
        <v>39142</v>
      </c>
      <c r="I783" s="67">
        <v>8.3699999999999992</v>
      </c>
      <c r="J783"/>
    </row>
    <row r="784" spans="1:10" ht="15.75" x14ac:dyDescent="0.25">
      <c r="A784" s="2491"/>
      <c r="B784" s="1593">
        <v>5</v>
      </c>
      <c r="C784" s="1943">
        <v>40057</v>
      </c>
      <c r="D784" s="1593">
        <v>0.2</v>
      </c>
      <c r="F784" s="72" t="s">
        <v>550</v>
      </c>
      <c r="G784" s="71">
        <v>20</v>
      </c>
      <c r="H784" s="70">
        <v>39142</v>
      </c>
      <c r="I784" s="67">
        <v>9.77</v>
      </c>
      <c r="J784"/>
    </row>
    <row r="785" spans="1:10" ht="15.75" x14ac:dyDescent="0.25">
      <c r="A785" s="2491"/>
      <c r="B785" s="1593">
        <v>5</v>
      </c>
      <c r="C785" s="1943">
        <v>39173</v>
      </c>
      <c r="D785" s="1593">
        <v>0.7</v>
      </c>
      <c r="F785" s="72" t="s">
        <v>550</v>
      </c>
      <c r="G785" s="71">
        <v>20</v>
      </c>
      <c r="H785" s="70">
        <v>39142</v>
      </c>
      <c r="I785" s="67">
        <v>8.0299999999999994</v>
      </c>
      <c r="J785"/>
    </row>
    <row r="786" spans="1:10" ht="15.75" x14ac:dyDescent="0.25">
      <c r="A786" s="2491"/>
      <c r="B786" s="1593">
        <v>5</v>
      </c>
      <c r="C786" s="1943">
        <v>39356</v>
      </c>
      <c r="D786" s="1593">
        <v>0.8</v>
      </c>
      <c r="F786" s="72" t="s">
        <v>550</v>
      </c>
      <c r="G786" s="71">
        <v>20</v>
      </c>
      <c r="H786" s="70">
        <v>39142</v>
      </c>
      <c r="I786" s="67">
        <v>12.4</v>
      </c>
      <c r="J786"/>
    </row>
    <row r="787" spans="1:10" x14ac:dyDescent="0.25">
      <c r="A787" s="2491"/>
      <c r="B787" s="1593">
        <v>5</v>
      </c>
      <c r="C787" s="1943">
        <v>39539</v>
      </c>
      <c r="D787" s="1593">
        <v>0.22</v>
      </c>
      <c r="F787" s="7" t="s">
        <v>549</v>
      </c>
      <c r="G787" s="69">
        <v>20</v>
      </c>
      <c r="H787" s="68">
        <v>39142</v>
      </c>
      <c r="I787" s="67">
        <v>0.3</v>
      </c>
      <c r="J787"/>
    </row>
    <row r="788" spans="1:10" x14ac:dyDescent="0.25">
      <c r="A788" s="2491"/>
      <c r="B788" s="1593">
        <v>5</v>
      </c>
      <c r="C788" s="1943">
        <v>39692</v>
      </c>
      <c r="D788" s="1593">
        <v>0.8</v>
      </c>
      <c r="F788" s="7" t="s">
        <v>553</v>
      </c>
      <c r="G788" s="74">
        <v>20</v>
      </c>
      <c r="H788" s="73">
        <v>39142</v>
      </c>
      <c r="I788" s="67">
        <v>2.87</v>
      </c>
      <c r="J788"/>
    </row>
    <row r="789" spans="1:10" ht="15.75" x14ac:dyDescent="0.25">
      <c r="A789" s="2491"/>
      <c r="B789" s="1593">
        <v>5</v>
      </c>
      <c r="C789" s="1943">
        <v>39904</v>
      </c>
      <c r="D789" s="1593">
        <v>0.82</v>
      </c>
      <c r="F789" s="72" t="s">
        <v>550</v>
      </c>
      <c r="G789" s="71">
        <v>20</v>
      </c>
      <c r="H789" s="70">
        <v>39326</v>
      </c>
      <c r="I789" s="67">
        <v>7.89</v>
      </c>
      <c r="J789"/>
    </row>
    <row r="790" spans="1:10" ht="15.75" x14ac:dyDescent="0.25">
      <c r="A790" s="2491"/>
      <c r="B790" s="1593">
        <v>5</v>
      </c>
      <c r="C790" s="1943">
        <v>40057</v>
      </c>
      <c r="D790" s="1593">
        <v>0.72</v>
      </c>
      <c r="F790" s="72" t="s">
        <v>550</v>
      </c>
      <c r="G790" s="71">
        <v>20</v>
      </c>
      <c r="H790" s="70">
        <v>39326</v>
      </c>
      <c r="I790" s="67">
        <v>0.3</v>
      </c>
      <c r="J790"/>
    </row>
    <row r="791" spans="1:10" ht="15.75" x14ac:dyDescent="0.25">
      <c r="A791" s="2491"/>
      <c r="B791" s="1593">
        <v>5</v>
      </c>
      <c r="C791" s="1943">
        <v>39173</v>
      </c>
      <c r="D791" s="1593">
        <v>0.5</v>
      </c>
      <c r="F791" s="72" t="s">
        <v>550</v>
      </c>
      <c r="G791" s="71">
        <v>20</v>
      </c>
      <c r="H791" s="70">
        <v>39326</v>
      </c>
      <c r="I791" s="67">
        <v>5.32</v>
      </c>
      <c r="J791"/>
    </row>
    <row r="792" spans="1:10" ht="15.75" x14ac:dyDescent="0.25">
      <c r="A792" s="2491"/>
      <c r="B792" s="1593">
        <v>5</v>
      </c>
      <c r="C792" s="1943">
        <v>39356</v>
      </c>
      <c r="D792" s="1593">
        <v>0.8</v>
      </c>
      <c r="F792" s="72" t="s">
        <v>550</v>
      </c>
      <c r="G792" s="71">
        <v>20</v>
      </c>
      <c r="H792" s="70">
        <v>39326</v>
      </c>
      <c r="I792" s="67">
        <v>6.41</v>
      </c>
      <c r="J792"/>
    </row>
    <row r="793" spans="1:10" ht="15.75" x14ac:dyDescent="0.25">
      <c r="A793" s="2491"/>
      <c r="B793" s="1593">
        <v>5</v>
      </c>
      <c r="C793" s="1943">
        <v>39539</v>
      </c>
      <c r="D793" s="1593">
        <v>0.68</v>
      </c>
      <c r="F793" s="72" t="s">
        <v>550</v>
      </c>
      <c r="G793" s="71">
        <v>20</v>
      </c>
      <c r="H793" s="70">
        <v>39326</v>
      </c>
      <c r="I793" s="67">
        <v>2.67</v>
      </c>
      <c r="J793"/>
    </row>
    <row r="794" spans="1:10" ht="15.75" x14ac:dyDescent="0.25">
      <c r="A794" s="2491"/>
      <c r="B794" s="1593">
        <v>5</v>
      </c>
      <c r="C794" s="1943">
        <v>39692</v>
      </c>
      <c r="D794" s="1593">
        <v>0.32</v>
      </c>
      <c r="F794" s="72" t="s">
        <v>550</v>
      </c>
      <c r="G794" s="71">
        <v>20</v>
      </c>
      <c r="H794" s="70">
        <v>39326</v>
      </c>
      <c r="I794" s="67">
        <v>9.5399999999999991</v>
      </c>
      <c r="J794"/>
    </row>
    <row r="795" spans="1:10" ht="15.75" x14ac:dyDescent="0.25">
      <c r="A795" s="2491"/>
      <c r="B795" s="1593">
        <v>5</v>
      </c>
      <c r="C795" s="1943">
        <v>39873</v>
      </c>
      <c r="D795" s="1593">
        <v>0.44</v>
      </c>
      <c r="F795" s="72" t="s">
        <v>550</v>
      </c>
      <c r="G795" s="71">
        <v>20</v>
      </c>
      <c r="H795" s="70">
        <v>39326</v>
      </c>
      <c r="I795" s="67">
        <v>3.51</v>
      </c>
      <c r="J795"/>
    </row>
    <row r="796" spans="1:10" ht="15.75" x14ac:dyDescent="0.25">
      <c r="A796" s="2491"/>
      <c r="B796" s="1593">
        <v>5</v>
      </c>
      <c r="C796" s="1943">
        <v>40057</v>
      </c>
      <c r="D796" s="1593">
        <v>0.47</v>
      </c>
      <c r="F796" s="72" t="s">
        <v>550</v>
      </c>
      <c r="G796" s="71">
        <v>20</v>
      </c>
      <c r="H796" s="70">
        <v>39326</v>
      </c>
      <c r="I796" s="67">
        <v>4.72</v>
      </c>
      <c r="J796"/>
    </row>
    <row r="797" spans="1:10" ht="15.75" x14ac:dyDescent="0.25">
      <c r="A797" s="2491"/>
      <c r="B797" s="1593">
        <v>5</v>
      </c>
      <c r="C797" s="1943">
        <v>39173</v>
      </c>
      <c r="D797" s="1593">
        <v>1</v>
      </c>
      <c r="F797" s="72" t="s">
        <v>550</v>
      </c>
      <c r="G797" s="71">
        <v>20</v>
      </c>
      <c r="H797" s="70">
        <v>39326</v>
      </c>
      <c r="I797" s="67">
        <v>7.89</v>
      </c>
      <c r="J797"/>
    </row>
    <row r="798" spans="1:10" ht="15.75" x14ac:dyDescent="0.25">
      <c r="A798" s="2491"/>
      <c r="B798" s="1593">
        <v>5</v>
      </c>
      <c r="C798" s="1943">
        <v>39356</v>
      </c>
      <c r="D798" s="1593">
        <v>1.2</v>
      </c>
      <c r="F798" s="72" t="s">
        <v>550</v>
      </c>
      <c r="G798" s="71">
        <v>20</v>
      </c>
      <c r="H798" s="70">
        <v>39326</v>
      </c>
      <c r="I798" s="67">
        <v>2.52</v>
      </c>
      <c r="J798"/>
    </row>
    <row r="799" spans="1:10" ht="15.75" x14ac:dyDescent="0.25">
      <c r="A799" s="2491"/>
      <c r="B799" s="1593">
        <v>5</v>
      </c>
      <c r="C799" s="1943">
        <v>39539</v>
      </c>
      <c r="D799" s="1593">
        <v>0.36</v>
      </c>
      <c r="F799" s="72" t="s">
        <v>550</v>
      </c>
      <c r="G799" s="71">
        <v>20</v>
      </c>
      <c r="H799" s="70">
        <v>39326</v>
      </c>
      <c r="I799" s="67">
        <v>8.24</v>
      </c>
      <c r="J799"/>
    </row>
    <row r="800" spans="1:10" ht="15.75" x14ac:dyDescent="0.25">
      <c r="A800" s="2491"/>
      <c r="B800" s="1593">
        <v>5</v>
      </c>
      <c r="C800" s="1943">
        <v>39692</v>
      </c>
      <c r="D800" s="1593">
        <v>1.06</v>
      </c>
      <c r="F800" s="72" t="s">
        <v>550</v>
      </c>
      <c r="G800" s="71">
        <v>20</v>
      </c>
      <c r="H800" s="70">
        <v>39326</v>
      </c>
      <c r="I800" s="67">
        <v>1.6</v>
      </c>
      <c r="J800"/>
    </row>
    <row r="801" spans="1:10" x14ac:dyDescent="0.25">
      <c r="A801" s="2491"/>
      <c r="B801" s="1593">
        <v>5</v>
      </c>
      <c r="C801" s="1943">
        <v>39904</v>
      </c>
      <c r="D801" s="1593">
        <v>0.2</v>
      </c>
      <c r="F801" s="7" t="s">
        <v>549</v>
      </c>
      <c r="G801" s="69">
        <v>20</v>
      </c>
      <c r="H801" s="68">
        <v>39326</v>
      </c>
      <c r="I801" s="67">
        <v>0.3</v>
      </c>
      <c r="J801"/>
    </row>
    <row r="802" spans="1:10" x14ac:dyDescent="0.25">
      <c r="A802" s="2491"/>
      <c r="B802" s="1593">
        <v>5</v>
      </c>
      <c r="C802" s="1943">
        <v>40057</v>
      </c>
      <c r="D802" s="1593">
        <v>0.89</v>
      </c>
      <c r="F802" s="7" t="s">
        <v>553</v>
      </c>
      <c r="G802" s="74">
        <v>20</v>
      </c>
      <c r="H802" s="73">
        <v>39326</v>
      </c>
      <c r="I802" s="67">
        <v>0.3</v>
      </c>
      <c r="J802"/>
    </row>
    <row r="803" spans="1:10" ht="15.75" x14ac:dyDescent="0.25">
      <c r="A803" s="2491"/>
      <c r="B803" s="1593">
        <v>5</v>
      </c>
      <c r="C803" s="1943">
        <v>39173</v>
      </c>
      <c r="D803" s="1593">
        <v>1.1399999999999999</v>
      </c>
      <c r="F803" s="72" t="s">
        <v>550</v>
      </c>
      <c r="G803" s="71">
        <v>20</v>
      </c>
      <c r="H803" s="70">
        <v>39508</v>
      </c>
      <c r="I803" s="67">
        <v>6.88</v>
      </c>
      <c r="J803"/>
    </row>
    <row r="804" spans="1:10" ht="15.75" x14ac:dyDescent="0.25">
      <c r="A804" s="2491"/>
      <c r="B804" s="1593">
        <v>5</v>
      </c>
      <c r="C804" s="1943">
        <v>39356</v>
      </c>
      <c r="D804" s="1593">
        <v>1.8</v>
      </c>
      <c r="F804" s="72" t="s">
        <v>550</v>
      </c>
      <c r="G804" s="71">
        <v>20</v>
      </c>
      <c r="H804" s="70">
        <v>39508</v>
      </c>
      <c r="I804" s="67">
        <v>8.93</v>
      </c>
      <c r="J804"/>
    </row>
    <row r="805" spans="1:10" ht="15.75" x14ac:dyDescent="0.25">
      <c r="A805" s="2491"/>
      <c r="B805" s="1593">
        <v>5</v>
      </c>
      <c r="C805" s="1943">
        <v>39539</v>
      </c>
      <c r="D805" s="1593">
        <v>0.27</v>
      </c>
      <c r="F805" s="72" t="s">
        <v>550</v>
      </c>
      <c r="G805" s="71">
        <v>20</v>
      </c>
      <c r="H805" s="70">
        <v>39508</v>
      </c>
      <c r="I805" s="67">
        <v>4.8899999999999997</v>
      </c>
      <c r="J805"/>
    </row>
    <row r="806" spans="1:10" ht="15.75" x14ac:dyDescent="0.25">
      <c r="A806" s="2491"/>
      <c r="B806" s="1593">
        <v>5</v>
      </c>
      <c r="C806" s="1943">
        <v>39692</v>
      </c>
      <c r="D806" s="1593">
        <v>0.2</v>
      </c>
      <c r="F806" s="72" t="s">
        <v>550</v>
      </c>
      <c r="G806" s="71">
        <v>20</v>
      </c>
      <c r="H806" s="70">
        <v>39508</v>
      </c>
      <c r="I806" s="67">
        <v>5.73</v>
      </c>
      <c r="J806"/>
    </row>
    <row r="807" spans="1:10" ht="15.75" x14ac:dyDescent="0.25">
      <c r="A807" s="2491"/>
      <c r="B807" s="1593">
        <v>5</v>
      </c>
      <c r="C807" s="1943">
        <v>39873</v>
      </c>
      <c r="D807" s="1593">
        <v>0.2</v>
      </c>
      <c r="F807" s="72" t="s">
        <v>550</v>
      </c>
      <c r="G807" s="71">
        <v>20</v>
      </c>
      <c r="H807" s="70">
        <v>39508</v>
      </c>
      <c r="I807" s="67">
        <v>6.03</v>
      </c>
      <c r="J807"/>
    </row>
    <row r="808" spans="1:10" ht="15.75" x14ac:dyDescent="0.25">
      <c r="A808" s="2491"/>
      <c r="B808" s="1593">
        <v>5</v>
      </c>
      <c r="C808" s="1943">
        <v>40087</v>
      </c>
      <c r="D808" s="1593">
        <v>0.2</v>
      </c>
      <c r="F808" s="72" t="s">
        <v>550</v>
      </c>
      <c r="G808" s="71">
        <v>20</v>
      </c>
      <c r="H808" s="70">
        <v>39508</v>
      </c>
      <c r="I808" s="67">
        <v>8.7200000000000006</v>
      </c>
      <c r="J808"/>
    </row>
    <row r="809" spans="1:10" ht="15.75" x14ac:dyDescent="0.25">
      <c r="A809" s="2491"/>
      <c r="B809" s="1593">
        <v>6</v>
      </c>
      <c r="C809" s="1943">
        <v>39173</v>
      </c>
      <c r="D809" s="1593">
        <v>0.2</v>
      </c>
      <c r="F809" s="72" t="s">
        <v>550</v>
      </c>
      <c r="G809" s="71">
        <v>20</v>
      </c>
      <c r="H809" s="70">
        <v>39508</v>
      </c>
      <c r="I809" s="67">
        <v>2.4700000000000002</v>
      </c>
      <c r="J809"/>
    </row>
    <row r="810" spans="1:10" ht="15.75" x14ac:dyDescent="0.25">
      <c r="A810" s="2491"/>
      <c r="B810" s="1593">
        <v>6</v>
      </c>
      <c r="C810" s="1943">
        <v>39387</v>
      </c>
      <c r="D810" s="1593">
        <v>0.2</v>
      </c>
      <c r="F810" s="72" t="s">
        <v>550</v>
      </c>
      <c r="G810" s="71">
        <v>20</v>
      </c>
      <c r="H810" s="70">
        <v>39508</v>
      </c>
      <c r="I810" s="67">
        <v>4.26</v>
      </c>
      <c r="J810"/>
    </row>
    <row r="811" spans="1:10" ht="15.75" x14ac:dyDescent="0.25">
      <c r="A811" s="2491"/>
      <c r="B811" s="1593">
        <v>6</v>
      </c>
      <c r="C811" s="1943">
        <v>39600</v>
      </c>
      <c r="D811" s="1593" t="s">
        <v>551</v>
      </c>
      <c r="F811" s="72" t="s">
        <v>550</v>
      </c>
      <c r="G811" s="71">
        <v>20</v>
      </c>
      <c r="H811" s="70">
        <v>39508</v>
      </c>
      <c r="I811" s="67">
        <v>8.25</v>
      </c>
      <c r="J811"/>
    </row>
    <row r="812" spans="1:10" ht="15.75" x14ac:dyDescent="0.25">
      <c r="A812" s="2491"/>
      <c r="B812" s="1593">
        <v>6</v>
      </c>
      <c r="C812" s="1943">
        <v>39722</v>
      </c>
      <c r="D812" s="1593">
        <v>0.2</v>
      </c>
      <c r="F812" s="72" t="s">
        <v>550</v>
      </c>
      <c r="G812" s="71">
        <v>20</v>
      </c>
      <c r="H812" s="70">
        <v>39508</v>
      </c>
      <c r="I812" s="67">
        <v>3.13</v>
      </c>
      <c r="J812"/>
    </row>
    <row r="813" spans="1:10" ht="15.75" x14ac:dyDescent="0.25">
      <c r="A813" s="2491"/>
      <c r="B813" s="1593">
        <v>6</v>
      </c>
      <c r="C813" s="1943">
        <v>39904</v>
      </c>
      <c r="D813" s="1593">
        <v>0.2</v>
      </c>
      <c r="F813" s="72" t="s">
        <v>550</v>
      </c>
      <c r="G813" s="71">
        <v>20</v>
      </c>
      <c r="H813" s="70">
        <v>39508</v>
      </c>
      <c r="I813" s="67">
        <v>6.2</v>
      </c>
      <c r="J813"/>
    </row>
    <row r="814" spans="1:10" x14ac:dyDescent="0.25">
      <c r="A814" s="2491"/>
      <c r="B814" s="1593"/>
      <c r="C814" s="1593"/>
      <c r="D814" s="1593"/>
      <c r="F814" s="7" t="s">
        <v>549</v>
      </c>
      <c r="G814" s="69">
        <v>20</v>
      </c>
      <c r="H814" s="68">
        <v>39508</v>
      </c>
      <c r="I814" s="67">
        <v>0.3</v>
      </c>
      <c r="J814"/>
    </row>
    <row r="815" spans="1:10" x14ac:dyDescent="0.25">
      <c r="A815" s="2491"/>
      <c r="B815" s="1593">
        <v>6</v>
      </c>
      <c r="C815" s="1943">
        <v>39142</v>
      </c>
      <c r="D815" s="1593">
        <v>0.2</v>
      </c>
      <c r="F815" s="7" t="s">
        <v>553</v>
      </c>
      <c r="G815" s="74">
        <v>20</v>
      </c>
      <c r="H815" s="73">
        <v>39508</v>
      </c>
      <c r="I815" s="67">
        <v>0.3</v>
      </c>
      <c r="J815"/>
    </row>
    <row r="816" spans="1:10" ht="15.75" x14ac:dyDescent="0.25">
      <c r="A816" s="2491"/>
      <c r="B816" s="1593">
        <v>6</v>
      </c>
      <c r="C816" s="1943">
        <v>39387</v>
      </c>
      <c r="D816" s="1593">
        <v>0.2</v>
      </c>
      <c r="F816" s="72" t="s">
        <v>550</v>
      </c>
      <c r="G816" s="71">
        <v>20</v>
      </c>
      <c r="H816" s="70">
        <v>39539</v>
      </c>
      <c r="I816" s="67">
        <v>2.15</v>
      </c>
      <c r="J816"/>
    </row>
    <row r="817" spans="1:10" ht="15.75" x14ac:dyDescent="0.25">
      <c r="A817" s="2491"/>
      <c r="B817" s="1593">
        <v>6</v>
      </c>
      <c r="C817" s="1943">
        <v>39539</v>
      </c>
      <c r="D817" s="1593">
        <v>0.26</v>
      </c>
      <c r="F817" s="72" t="s">
        <v>550</v>
      </c>
      <c r="G817" s="71">
        <v>20</v>
      </c>
      <c r="H817" s="70">
        <v>39692</v>
      </c>
      <c r="I817" s="67">
        <v>6.67</v>
      </c>
      <c r="J817"/>
    </row>
    <row r="818" spans="1:10" ht="15.75" x14ac:dyDescent="0.25">
      <c r="A818" s="2491"/>
      <c r="B818" s="1593">
        <v>6</v>
      </c>
      <c r="C818" s="1943">
        <v>39722</v>
      </c>
      <c r="D818" s="1593">
        <v>0.2</v>
      </c>
      <c r="F818" s="72" t="s">
        <v>550</v>
      </c>
      <c r="G818" s="71">
        <v>20</v>
      </c>
      <c r="H818" s="70">
        <v>39692</v>
      </c>
      <c r="I818" s="67">
        <v>0.24</v>
      </c>
      <c r="J818"/>
    </row>
    <row r="819" spans="1:10" ht="15.75" x14ac:dyDescent="0.25">
      <c r="A819" s="2491"/>
      <c r="B819" s="1593">
        <v>6</v>
      </c>
      <c r="C819" s="1943">
        <v>39910</v>
      </c>
      <c r="D819" s="1593">
        <v>0.2</v>
      </c>
      <c r="F819" s="72" t="s">
        <v>550</v>
      </c>
      <c r="G819" s="71">
        <v>20</v>
      </c>
      <c r="H819" s="70">
        <v>39692</v>
      </c>
      <c r="I819" s="67">
        <v>4.8499999999999996</v>
      </c>
      <c r="J819"/>
    </row>
    <row r="820" spans="1:10" ht="15.75" x14ac:dyDescent="0.25">
      <c r="A820" s="2491"/>
      <c r="B820" s="1593">
        <v>6</v>
      </c>
      <c r="C820" s="1943">
        <v>40057</v>
      </c>
      <c r="D820" s="1593">
        <v>0.2</v>
      </c>
      <c r="F820" s="72" t="s">
        <v>550</v>
      </c>
      <c r="G820" s="71">
        <v>20</v>
      </c>
      <c r="H820" s="70">
        <v>39692</v>
      </c>
      <c r="I820" s="67">
        <v>5.45</v>
      </c>
      <c r="J820"/>
    </row>
    <row r="821" spans="1:10" ht="15.75" x14ac:dyDescent="0.25">
      <c r="A821" s="2491"/>
      <c r="B821" s="1593">
        <v>6</v>
      </c>
      <c r="C821" s="1943">
        <v>39173</v>
      </c>
      <c r="D821" s="1593">
        <v>7.35</v>
      </c>
      <c r="F821" s="72" t="s">
        <v>550</v>
      </c>
      <c r="G821" s="71">
        <v>20</v>
      </c>
      <c r="H821" s="70">
        <v>39692</v>
      </c>
      <c r="I821" s="67">
        <v>2.93</v>
      </c>
      <c r="J821"/>
    </row>
    <row r="822" spans="1:10" ht="15.75" x14ac:dyDescent="0.25">
      <c r="A822" s="2491"/>
      <c r="B822" s="1593">
        <v>6</v>
      </c>
      <c r="C822" s="1943">
        <v>39387</v>
      </c>
      <c r="D822" s="1593">
        <v>8.32</v>
      </c>
      <c r="F822" s="72" t="s">
        <v>550</v>
      </c>
      <c r="G822" s="71">
        <v>20</v>
      </c>
      <c r="H822" s="70">
        <v>39692</v>
      </c>
      <c r="I822" s="67">
        <v>9.49</v>
      </c>
      <c r="J822"/>
    </row>
    <row r="823" spans="1:10" ht="15.75" x14ac:dyDescent="0.25">
      <c r="A823" s="2491"/>
      <c r="B823" s="1593">
        <v>6</v>
      </c>
      <c r="C823" s="1943">
        <v>39173</v>
      </c>
      <c r="D823" s="1593">
        <v>0.2</v>
      </c>
      <c r="F823" s="72" t="s">
        <v>550</v>
      </c>
      <c r="G823" s="71">
        <v>20</v>
      </c>
      <c r="H823" s="70">
        <v>39692</v>
      </c>
      <c r="I823" s="67">
        <v>0.1</v>
      </c>
      <c r="J823"/>
    </row>
    <row r="824" spans="1:10" ht="15.75" x14ac:dyDescent="0.25">
      <c r="A824" s="2491"/>
      <c r="B824" s="1593">
        <v>6</v>
      </c>
      <c r="C824" s="1943">
        <v>39173</v>
      </c>
      <c r="D824" s="1593">
        <v>0.56000000000000005</v>
      </c>
      <c r="F824" s="72" t="s">
        <v>550</v>
      </c>
      <c r="G824" s="71">
        <v>20</v>
      </c>
      <c r="H824" s="70">
        <v>39692</v>
      </c>
      <c r="I824" s="67">
        <v>4.5199999999999996</v>
      </c>
      <c r="J824"/>
    </row>
    <row r="825" spans="1:10" ht="15.75" x14ac:dyDescent="0.25">
      <c r="A825" s="2491"/>
      <c r="B825" s="1593">
        <v>6</v>
      </c>
      <c r="C825" s="1943">
        <v>39173</v>
      </c>
      <c r="D825" s="1593">
        <v>0.2</v>
      </c>
      <c r="F825" s="72" t="s">
        <v>550</v>
      </c>
      <c r="G825" s="71">
        <v>20</v>
      </c>
      <c r="H825" s="70">
        <v>39692</v>
      </c>
      <c r="I825" s="67">
        <v>7.24</v>
      </c>
      <c r="J825"/>
    </row>
    <row r="826" spans="1:10" ht="15.75" x14ac:dyDescent="0.25">
      <c r="A826" s="2491"/>
      <c r="B826" s="1593">
        <v>6</v>
      </c>
      <c r="C826" s="1943">
        <v>39387</v>
      </c>
      <c r="D826" s="1593">
        <v>0.2</v>
      </c>
      <c r="F826" s="72" t="s">
        <v>550</v>
      </c>
      <c r="G826" s="71">
        <v>20</v>
      </c>
      <c r="H826" s="70">
        <v>39692</v>
      </c>
      <c r="I826" s="67">
        <v>4.58</v>
      </c>
      <c r="J826"/>
    </row>
    <row r="827" spans="1:10" ht="15.75" x14ac:dyDescent="0.25">
      <c r="A827" s="2491"/>
      <c r="B827" s="1593">
        <v>6</v>
      </c>
      <c r="C827" s="1943">
        <v>39539</v>
      </c>
      <c r="D827" s="1593">
        <v>0.2</v>
      </c>
      <c r="F827" s="72" t="s">
        <v>550</v>
      </c>
      <c r="G827" s="71">
        <v>20</v>
      </c>
      <c r="H827" s="70">
        <v>39692</v>
      </c>
      <c r="I827" s="67">
        <v>3.97</v>
      </c>
      <c r="J827"/>
    </row>
    <row r="828" spans="1:10" ht="15.75" x14ac:dyDescent="0.25">
      <c r="A828" s="2491"/>
      <c r="B828" s="1593">
        <v>6</v>
      </c>
      <c r="C828" s="1943">
        <v>39722</v>
      </c>
      <c r="D828" s="1593">
        <v>0.2</v>
      </c>
      <c r="F828" s="72" t="s">
        <v>550</v>
      </c>
      <c r="G828" s="71">
        <v>20</v>
      </c>
      <c r="H828" s="70">
        <v>39692</v>
      </c>
      <c r="I828" s="67">
        <v>2.48</v>
      </c>
      <c r="J828"/>
    </row>
    <row r="829" spans="1:10" x14ac:dyDescent="0.25">
      <c r="A829" s="2491"/>
      <c r="B829" s="1593">
        <v>6</v>
      </c>
      <c r="C829" s="1943">
        <v>39904</v>
      </c>
      <c r="D829" s="1593">
        <v>0.2</v>
      </c>
      <c r="F829" s="7" t="s">
        <v>549</v>
      </c>
      <c r="G829" s="69">
        <v>20</v>
      </c>
      <c r="H829" s="68">
        <v>39692</v>
      </c>
      <c r="I829" s="67">
        <v>0.2</v>
      </c>
      <c r="J829"/>
    </row>
    <row r="830" spans="1:10" x14ac:dyDescent="0.25">
      <c r="A830" s="2491"/>
      <c r="B830" s="1593">
        <v>6</v>
      </c>
      <c r="C830" s="1943">
        <v>40057</v>
      </c>
      <c r="D830" s="1593">
        <v>0.2</v>
      </c>
      <c r="F830" s="7" t="s">
        <v>553</v>
      </c>
      <c r="G830" s="74">
        <v>20</v>
      </c>
      <c r="H830" s="73">
        <v>39692</v>
      </c>
      <c r="I830" s="67">
        <v>0.1</v>
      </c>
      <c r="J830"/>
    </row>
    <row r="831" spans="1:10" ht="15.75" x14ac:dyDescent="0.25">
      <c r="A831" s="2491"/>
      <c r="B831" s="1593">
        <v>6</v>
      </c>
      <c r="C831" s="1943">
        <v>40118</v>
      </c>
      <c r="D831" s="1593">
        <v>0.2</v>
      </c>
      <c r="F831" s="72" t="s">
        <v>550</v>
      </c>
      <c r="G831" s="71">
        <v>20</v>
      </c>
      <c r="H831" s="70">
        <v>39873</v>
      </c>
      <c r="I831" s="67">
        <v>6.74</v>
      </c>
      <c r="J831"/>
    </row>
    <row r="832" spans="1:10" ht="15.75" x14ac:dyDescent="0.25">
      <c r="A832" s="2491"/>
      <c r="B832" s="1593">
        <v>6</v>
      </c>
      <c r="C832" s="1943">
        <v>39173</v>
      </c>
      <c r="D832" s="1593">
        <v>0.26</v>
      </c>
      <c r="F832" s="72" t="s">
        <v>550</v>
      </c>
      <c r="G832" s="71">
        <v>20</v>
      </c>
      <c r="H832" s="70">
        <v>39873</v>
      </c>
      <c r="I832" s="67">
        <v>4.42</v>
      </c>
      <c r="J832"/>
    </row>
    <row r="833" spans="1:10" ht="15.75" x14ac:dyDescent="0.25">
      <c r="A833" s="2491"/>
      <c r="B833" s="1593">
        <v>6</v>
      </c>
      <c r="C833" s="1943">
        <v>39387</v>
      </c>
      <c r="D833" s="1593">
        <v>0.25</v>
      </c>
      <c r="F833" s="72" t="s">
        <v>550</v>
      </c>
      <c r="G833" s="71">
        <v>20</v>
      </c>
      <c r="H833" s="70">
        <v>39873</v>
      </c>
      <c r="I833" s="67">
        <v>7.12</v>
      </c>
      <c r="J833"/>
    </row>
    <row r="834" spans="1:10" ht="15.75" x14ac:dyDescent="0.25">
      <c r="A834" s="2491"/>
      <c r="B834" s="1593">
        <v>6</v>
      </c>
      <c r="C834" s="1943">
        <v>39539</v>
      </c>
      <c r="D834" s="1593">
        <v>0.27</v>
      </c>
      <c r="F834" s="72" t="s">
        <v>550</v>
      </c>
      <c r="G834" s="71">
        <v>20</v>
      </c>
      <c r="H834" s="70">
        <v>39873</v>
      </c>
      <c r="I834" s="67">
        <v>2.82</v>
      </c>
      <c r="J834"/>
    </row>
    <row r="835" spans="1:10" ht="15.75" x14ac:dyDescent="0.25">
      <c r="A835" s="2491"/>
      <c r="B835" s="1593">
        <v>6</v>
      </c>
      <c r="C835" s="1943">
        <v>39722</v>
      </c>
      <c r="D835" s="1593">
        <v>0.25</v>
      </c>
      <c r="F835" s="72" t="s">
        <v>550</v>
      </c>
      <c r="G835" s="71">
        <v>20</v>
      </c>
      <c r="H835" s="70">
        <v>39873</v>
      </c>
      <c r="I835" s="67">
        <v>8.5299999999999994</v>
      </c>
      <c r="J835"/>
    </row>
    <row r="836" spans="1:10" ht="15.75" x14ac:dyDescent="0.25">
      <c r="A836" s="2491"/>
      <c r="B836" s="1593">
        <v>6</v>
      </c>
      <c r="C836" s="1943">
        <v>39904</v>
      </c>
      <c r="D836" s="1593">
        <v>0.26</v>
      </c>
      <c r="F836" s="72" t="s">
        <v>550</v>
      </c>
      <c r="G836" s="71">
        <v>20</v>
      </c>
      <c r="H836" s="70">
        <v>39873</v>
      </c>
      <c r="I836" s="67">
        <v>2.34</v>
      </c>
      <c r="J836"/>
    </row>
    <row r="837" spans="1:10" ht="15.75" x14ac:dyDescent="0.25">
      <c r="A837" s="2491"/>
      <c r="B837" s="1593">
        <v>6</v>
      </c>
      <c r="C837" s="1943">
        <v>40057</v>
      </c>
      <c r="D837" s="1593">
        <v>0.23</v>
      </c>
      <c r="F837" s="72" t="s">
        <v>550</v>
      </c>
      <c r="G837" s="71">
        <v>20</v>
      </c>
      <c r="H837" s="70">
        <v>39873</v>
      </c>
      <c r="I837" s="67">
        <v>4.1900000000000004</v>
      </c>
      <c r="J837"/>
    </row>
    <row r="838" spans="1:10" ht="15.75" x14ac:dyDescent="0.25">
      <c r="A838" s="2491"/>
      <c r="B838" s="1593">
        <v>6</v>
      </c>
      <c r="C838" s="1943">
        <v>40118</v>
      </c>
      <c r="D838" s="1593">
        <v>0.2</v>
      </c>
      <c r="F838" s="72" t="s">
        <v>550</v>
      </c>
      <c r="G838" s="71">
        <v>20</v>
      </c>
      <c r="H838" s="70">
        <v>39873</v>
      </c>
      <c r="I838" s="67">
        <v>6.72</v>
      </c>
      <c r="J838"/>
    </row>
    <row r="839" spans="1:10" ht="15.75" x14ac:dyDescent="0.25">
      <c r="A839" s="2491"/>
      <c r="B839" s="1593">
        <v>6</v>
      </c>
      <c r="C839" s="1943">
        <v>39173</v>
      </c>
      <c r="D839" s="1593">
        <v>0.59</v>
      </c>
      <c r="F839" s="72" t="s">
        <v>550</v>
      </c>
      <c r="G839" s="71">
        <v>20</v>
      </c>
      <c r="H839" s="70">
        <v>39873</v>
      </c>
      <c r="I839" s="67">
        <v>3.89</v>
      </c>
      <c r="J839"/>
    </row>
    <row r="840" spans="1:10" ht="15.75" x14ac:dyDescent="0.25">
      <c r="A840" s="2491"/>
      <c r="B840" s="1593">
        <v>6</v>
      </c>
      <c r="C840" s="1943">
        <v>39387</v>
      </c>
      <c r="D840" s="1593">
        <v>0.72</v>
      </c>
      <c r="F840" s="72" t="s">
        <v>550</v>
      </c>
      <c r="G840" s="71">
        <v>20</v>
      </c>
      <c r="H840" s="70">
        <v>39873</v>
      </c>
      <c r="I840" s="67">
        <v>6.02</v>
      </c>
      <c r="J840"/>
    </row>
    <row r="841" spans="1:10" ht="15.75" x14ac:dyDescent="0.25">
      <c r="A841" s="2491"/>
      <c r="B841" s="1593">
        <v>6</v>
      </c>
      <c r="C841" s="1943">
        <v>39539</v>
      </c>
      <c r="D841" s="1593">
        <v>0.91</v>
      </c>
      <c r="F841" s="72" t="s">
        <v>550</v>
      </c>
      <c r="G841" s="71">
        <v>20</v>
      </c>
      <c r="H841" s="70">
        <v>39873</v>
      </c>
      <c r="I841" s="67">
        <v>1.93</v>
      </c>
      <c r="J841"/>
    </row>
    <row r="842" spans="1:10" x14ac:dyDescent="0.25">
      <c r="A842" s="2491"/>
      <c r="B842" s="1593">
        <v>6</v>
      </c>
      <c r="C842" s="1943">
        <v>39722</v>
      </c>
      <c r="D842" s="1593">
        <v>0.81</v>
      </c>
      <c r="F842" s="7" t="s">
        <v>549</v>
      </c>
      <c r="G842" s="69">
        <v>20</v>
      </c>
      <c r="H842" s="68">
        <v>39873</v>
      </c>
      <c r="I842" s="67">
        <v>0.18</v>
      </c>
      <c r="J842"/>
    </row>
    <row r="843" spans="1:10" x14ac:dyDescent="0.25">
      <c r="A843" s="2491"/>
      <c r="B843" s="1593">
        <v>6</v>
      </c>
      <c r="C843" s="1943">
        <v>39904</v>
      </c>
      <c r="D843" s="1593">
        <v>0.91</v>
      </c>
      <c r="F843" s="7" t="s">
        <v>553</v>
      </c>
      <c r="G843" s="74">
        <v>20</v>
      </c>
      <c r="H843" s="73">
        <v>39873</v>
      </c>
      <c r="I843" s="67">
        <v>0.11</v>
      </c>
      <c r="J843"/>
    </row>
    <row r="844" spans="1:10" ht="15.75" x14ac:dyDescent="0.25">
      <c r="A844" s="2491"/>
      <c r="B844" s="1593">
        <v>6</v>
      </c>
      <c r="C844" s="1943">
        <v>40057</v>
      </c>
      <c r="D844" s="1593">
        <v>0.83</v>
      </c>
      <c r="F844" s="72" t="s">
        <v>550</v>
      </c>
      <c r="G844" s="71">
        <v>20</v>
      </c>
      <c r="H844" s="70">
        <v>40057</v>
      </c>
      <c r="I844" s="67">
        <v>7.46</v>
      </c>
      <c r="J844"/>
    </row>
    <row r="845" spans="1:10" ht="15.75" x14ac:dyDescent="0.25">
      <c r="A845" s="2491"/>
      <c r="B845" s="1593">
        <v>6</v>
      </c>
      <c r="C845" s="1943">
        <v>39173</v>
      </c>
      <c r="D845" s="1593">
        <v>0.2</v>
      </c>
      <c r="F845" s="72" t="s">
        <v>550</v>
      </c>
      <c r="G845" s="71">
        <v>20</v>
      </c>
      <c r="H845" s="70">
        <v>40057</v>
      </c>
      <c r="I845" s="67">
        <v>0.15</v>
      </c>
      <c r="J845"/>
    </row>
    <row r="846" spans="1:10" ht="15.75" x14ac:dyDescent="0.25">
      <c r="A846" s="2491"/>
      <c r="B846" s="1593">
        <v>6</v>
      </c>
      <c r="C846" s="1943">
        <v>39387</v>
      </c>
      <c r="D846" s="1593">
        <v>0.2</v>
      </c>
      <c r="F846" s="72" t="s">
        <v>550</v>
      </c>
      <c r="G846" s="71">
        <v>20</v>
      </c>
      <c r="H846" s="70">
        <v>40057</v>
      </c>
      <c r="I846" s="67">
        <v>5.14</v>
      </c>
      <c r="J846"/>
    </row>
    <row r="847" spans="1:10" ht="15.75" x14ac:dyDescent="0.25">
      <c r="A847" s="2491"/>
      <c r="B847" s="1593">
        <v>6</v>
      </c>
      <c r="C847" s="1943">
        <v>39600</v>
      </c>
      <c r="D847" s="1593">
        <v>0.2</v>
      </c>
      <c r="F847" s="72" t="s">
        <v>550</v>
      </c>
      <c r="G847" s="71">
        <v>20</v>
      </c>
      <c r="H847" s="70">
        <v>40057</v>
      </c>
      <c r="I847" s="67">
        <v>7.21</v>
      </c>
      <c r="J847"/>
    </row>
    <row r="848" spans="1:10" ht="15.75" x14ac:dyDescent="0.25">
      <c r="A848" s="2491"/>
      <c r="B848" s="1593">
        <v>6</v>
      </c>
      <c r="C848" s="1943">
        <v>39722</v>
      </c>
      <c r="D848" s="1593">
        <v>0.2</v>
      </c>
      <c r="F848" s="72" t="s">
        <v>550</v>
      </c>
      <c r="G848" s="71">
        <v>20</v>
      </c>
      <c r="H848" s="70">
        <v>40057</v>
      </c>
      <c r="I848" s="67">
        <v>4.38</v>
      </c>
      <c r="J848"/>
    </row>
    <row r="849" spans="1:10" ht="15.75" x14ac:dyDescent="0.25">
      <c r="A849" s="2491"/>
      <c r="B849" s="1593">
        <v>6</v>
      </c>
      <c r="C849" s="1943">
        <v>39904</v>
      </c>
      <c r="D849" s="1593">
        <v>0.2</v>
      </c>
      <c r="F849" s="72" t="s">
        <v>550</v>
      </c>
      <c r="G849" s="71">
        <v>20</v>
      </c>
      <c r="H849" s="70">
        <v>40057</v>
      </c>
      <c r="I849" s="67">
        <v>10.4</v>
      </c>
      <c r="J849"/>
    </row>
    <row r="850" spans="1:10" ht="15.75" x14ac:dyDescent="0.25">
      <c r="A850" s="2491"/>
      <c r="B850" s="1593">
        <v>6</v>
      </c>
      <c r="C850" s="1943">
        <v>40057</v>
      </c>
      <c r="D850" s="1593">
        <v>0.2</v>
      </c>
      <c r="F850" s="72" t="s">
        <v>550</v>
      </c>
      <c r="G850" s="71">
        <v>20</v>
      </c>
      <c r="H850" s="70">
        <v>40057</v>
      </c>
      <c r="I850" s="67">
        <v>3.3</v>
      </c>
      <c r="J850"/>
    </row>
    <row r="851" spans="1:10" ht="15.75" x14ac:dyDescent="0.25">
      <c r="A851" s="2491"/>
      <c r="B851" s="1593">
        <v>6</v>
      </c>
      <c r="C851" s="1943">
        <v>39173</v>
      </c>
      <c r="D851" s="1593">
        <v>0.88</v>
      </c>
      <c r="F851" s="72" t="s">
        <v>550</v>
      </c>
      <c r="G851" s="71">
        <v>20</v>
      </c>
      <c r="H851" s="70">
        <v>40057</v>
      </c>
      <c r="I851" s="67">
        <v>4.78</v>
      </c>
      <c r="J851"/>
    </row>
    <row r="852" spans="1:10" ht="15.75" x14ac:dyDescent="0.25">
      <c r="A852" s="2491"/>
      <c r="B852" s="1593">
        <v>6</v>
      </c>
      <c r="C852" s="1943">
        <v>39387</v>
      </c>
      <c r="D852" s="1593">
        <v>0.86</v>
      </c>
      <c r="F852" s="72" t="s">
        <v>550</v>
      </c>
      <c r="G852" s="71">
        <v>20</v>
      </c>
      <c r="H852" s="70">
        <v>40057</v>
      </c>
      <c r="I852" s="67">
        <v>7.79</v>
      </c>
      <c r="J852"/>
    </row>
    <row r="853" spans="1:10" ht="15.75" x14ac:dyDescent="0.25">
      <c r="A853" s="2491"/>
      <c r="B853" s="1593">
        <v>6</v>
      </c>
      <c r="C853" s="1943">
        <v>39539</v>
      </c>
      <c r="D853" s="1593">
        <v>0.87</v>
      </c>
      <c r="F853" s="72" t="s">
        <v>550</v>
      </c>
      <c r="G853" s="71">
        <v>20</v>
      </c>
      <c r="H853" s="70">
        <v>40057</v>
      </c>
      <c r="I853" s="67">
        <v>8.06</v>
      </c>
      <c r="J853"/>
    </row>
    <row r="854" spans="1:10" ht="15.75" x14ac:dyDescent="0.25">
      <c r="A854" s="2491"/>
      <c r="B854" s="1593">
        <v>6</v>
      </c>
      <c r="C854" s="1943">
        <v>39722</v>
      </c>
      <c r="D854" s="1593">
        <v>0.84</v>
      </c>
      <c r="F854" s="72" t="s">
        <v>550</v>
      </c>
      <c r="G854" s="71">
        <v>20</v>
      </c>
      <c r="H854" s="70">
        <v>40057</v>
      </c>
      <c r="I854" s="67">
        <v>5.69</v>
      </c>
      <c r="J854"/>
    </row>
    <row r="855" spans="1:10" ht="15.75" x14ac:dyDescent="0.25">
      <c r="A855" s="2491"/>
      <c r="B855" s="1593">
        <v>6</v>
      </c>
      <c r="C855" s="1943">
        <v>39904</v>
      </c>
      <c r="D855" s="1593">
        <v>0.83</v>
      </c>
      <c r="F855" s="72" t="s">
        <v>550</v>
      </c>
      <c r="G855" s="71">
        <v>20</v>
      </c>
      <c r="H855" s="70">
        <v>40057</v>
      </c>
      <c r="I855" s="67">
        <v>2.08</v>
      </c>
      <c r="J855"/>
    </row>
    <row r="856" spans="1:10" x14ac:dyDescent="0.25">
      <c r="A856" s="2491"/>
      <c r="B856" s="1593">
        <v>6</v>
      </c>
      <c r="C856" s="1943">
        <v>40057</v>
      </c>
      <c r="D856" s="1593">
        <v>0.87</v>
      </c>
      <c r="F856" s="7" t="s">
        <v>549</v>
      </c>
      <c r="G856" s="69">
        <v>20</v>
      </c>
      <c r="H856" s="68">
        <v>40057</v>
      </c>
      <c r="I856" s="67">
        <v>0.1</v>
      </c>
      <c r="J856"/>
    </row>
    <row r="857" spans="1:10" x14ac:dyDescent="0.25">
      <c r="A857" s="2491"/>
      <c r="B857" s="1593"/>
      <c r="C857" s="1593"/>
      <c r="D857" s="1593"/>
      <c r="F857" s="7" t="s">
        <v>553</v>
      </c>
      <c r="G857" s="74">
        <v>20</v>
      </c>
      <c r="H857" s="73">
        <v>40057</v>
      </c>
      <c r="I857" s="67">
        <v>0.1</v>
      </c>
      <c r="J857"/>
    </row>
    <row r="858" spans="1:10" ht="15.75" x14ac:dyDescent="0.25">
      <c r="A858" s="2491"/>
      <c r="B858" s="1593">
        <v>6</v>
      </c>
      <c r="C858" s="1943">
        <v>39173</v>
      </c>
      <c r="D858" s="1593">
        <v>11.2</v>
      </c>
      <c r="F858" s="72" t="s">
        <v>550</v>
      </c>
      <c r="G858" s="71">
        <v>21</v>
      </c>
      <c r="H858" s="70">
        <v>39142</v>
      </c>
      <c r="I858" s="67">
        <v>9.23</v>
      </c>
      <c r="J858"/>
    </row>
    <row r="859" spans="1:10" ht="15.75" x14ac:dyDescent="0.25">
      <c r="A859" s="2491"/>
      <c r="B859" s="1593">
        <v>6</v>
      </c>
      <c r="C859" s="1943">
        <v>39387</v>
      </c>
      <c r="D859" s="1593">
        <v>10.3</v>
      </c>
      <c r="F859" s="72" t="s">
        <v>550</v>
      </c>
      <c r="G859" s="71">
        <v>21</v>
      </c>
      <c r="H859" s="70">
        <v>39142</v>
      </c>
      <c r="I859" s="67">
        <v>5.95</v>
      </c>
      <c r="J859"/>
    </row>
    <row r="860" spans="1:10" ht="15.75" x14ac:dyDescent="0.25">
      <c r="A860" s="2491"/>
      <c r="B860" s="1593">
        <v>6</v>
      </c>
      <c r="C860" s="1943">
        <v>39722</v>
      </c>
      <c r="D860" s="1593">
        <v>10.199999999999999</v>
      </c>
      <c r="F860" s="72" t="s">
        <v>550</v>
      </c>
      <c r="G860" s="71">
        <v>21</v>
      </c>
      <c r="H860" s="70">
        <v>39142</v>
      </c>
      <c r="I860" s="67">
        <v>9.2200000000000006</v>
      </c>
      <c r="J860"/>
    </row>
    <row r="861" spans="1:10" ht="15.75" x14ac:dyDescent="0.25">
      <c r="A861" s="2491"/>
      <c r="B861" s="1593">
        <v>6</v>
      </c>
      <c r="C861" s="1943">
        <v>39904</v>
      </c>
      <c r="D861" s="1593">
        <v>11.4</v>
      </c>
      <c r="F861" s="72" t="s">
        <v>550</v>
      </c>
      <c r="G861" s="71">
        <v>21</v>
      </c>
      <c r="H861" s="70">
        <v>39142</v>
      </c>
      <c r="I861" s="67">
        <v>0.43099999999999999</v>
      </c>
      <c r="J861"/>
    </row>
    <row r="862" spans="1:10" ht="15.75" x14ac:dyDescent="0.25">
      <c r="A862" s="2491"/>
      <c r="B862" s="1593">
        <v>6</v>
      </c>
      <c r="C862" s="1943">
        <v>40057</v>
      </c>
      <c r="D862" s="1593">
        <v>11.4</v>
      </c>
      <c r="F862" s="72" t="s">
        <v>550</v>
      </c>
      <c r="G862" s="71">
        <v>21</v>
      </c>
      <c r="H862" s="70">
        <v>39142</v>
      </c>
      <c r="I862" s="67">
        <v>5.95</v>
      </c>
      <c r="J862"/>
    </row>
    <row r="863" spans="1:10" ht="15.75" x14ac:dyDescent="0.25">
      <c r="A863" s="2491"/>
      <c r="B863" s="1593">
        <v>6</v>
      </c>
      <c r="C863" s="1943">
        <v>39173</v>
      </c>
      <c r="D863" s="1593">
        <v>1.23</v>
      </c>
      <c r="F863" s="72" t="s">
        <v>550</v>
      </c>
      <c r="G863" s="71">
        <v>21</v>
      </c>
      <c r="H863" s="70">
        <v>39142</v>
      </c>
      <c r="I863" s="67">
        <v>7.01</v>
      </c>
      <c r="J863"/>
    </row>
    <row r="864" spans="1:10" ht="15.75" x14ac:dyDescent="0.25">
      <c r="A864" s="2491"/>
      <c r="B864" s="1593">
        <v>6</v>
      </c>
      <c r="C864" s="1943">
        <v>39387</v>
      </c>
      <c r="D864" s="1593">
        <v>1.1000000000000001</v>
      </c>
      <c r="F864" s="72" t="s">
        <v>550</v>
      </c>
      <c r="G864" s="71">
        <v>21</v>
      </c>
      <c r="H864" s="70">
        <v>39142</v>
      </c>
      <c r="I864" s="67">
        <v>2.5099999999999998</v>
      </c>
      <c r="J864"/>
    </row>
    <row r="865" spans="1:10" ht="15.75" x14ac:dyDescent="0.25">
      <c r="A865" s="2491"/>
      <c r="B865" s="1593">
        <v>6</v>
      </c>
      <c r="C865" s="1943">
        <v>39722</v>
      </c>
      <c r="D865" s="1593">
        <v>1.23</v>
      </c>
      <c r="F865" s="72" t="s">
        <v>550</v>
      </c>
      <c r="G865" s="71">
        <v>21</v>
      </c>
      <c r="H865" s="70">
        <v>39142</v>
      </c>
      <c r="I865" s="67">
        <v>5.63</v>
      </c>
      <c r="J865"/>
    </row>
    <row r="866" spans="1:10" ht="15.75" x14ac:dyDescent="0.25">
      <c r="A866" s="2491"/>
      <c r="B866" s="1593">
        <v>6</v>
      </c>
      <c r="C866" s="1943">
        <v>39904</v>
      </c>
      <c r="D866" s="1593">
        <v>1.19</v>
      </c>
      <c r="F866" s="72" t="s">
        <v>550</v>
      </c>
      <c r="G866" s="71">
        <v>21</v>
      </c>
      <c r="H866" s="70">
        <v>39142</v>
      </c>
      <c r="I866" s="67">
        <v>4.08</v>
      </c>
      <c r="J866"/>
    </row>
    <row r="867" spans="1:10" ht="15.75" x14ac:dyDescent="0.25">
      <c r="A867" s="2491"/>
      <c r="B867" s="1593">
        <v>6</v>
      </c>
      <c r="C867" s="1943">
        <v>40057</v>
      </c>
      <c r="D867" s="1593">
        <v>1.42</v>
      </c>
      <c r="F867" s="72" t="s">
        <v>550</v>
      </c>
      <c r="G867" s="71">
        <v>21</v>
      </c>
      <c r="H867" s="70">
        <v>39142</v>
      </c>
      <c r="I867" s="67">
        <v>2.87</v>
      </c>
      <c r="J867"/>
    </row>
    <row r="868" spans="1:10" ht="15.75" x14ac:dyDescent="0.25">
      <c r="A868" s="2491"/>
      <c r="B868" s="1593">
        <v>6</v>
      </c>
      <c r="C868" s="1943">
        <v>39173</v>
      </c>
      <c r="D868" s="1593">
        <v>0.63</v>
      </c>
      <c r="F868" s="72" t="s">
        <v>550</v>
      </c>
      <c r="G868" s="71">
        <v>21</v>
      </c>
      <c r="H868" s="70">
        <v>39142</v>
      </c>
      <c r="I868" s="67">
        <v>12.2</v>
      </c>
      <c r="J868"/>
    </row>
    <row r="869" spans="1:10" ht="15.75" x14ac:dyDescent="0.25">
      <c r="A869" s="2491"/>
      <c r="B869" s="1593">
        <v>6</v>
      </c>
      <c r="C869" s="1943">
        <v>39387</v>
      </c>
      <c r="D869" s="1593">
        <v>0.56999999999999995</v>
      </c>
      <c r="F869" s="72" t="s">
        <v>550</v>
      </c>
      <c r="G869" s="71">
        <v>21</v>
      </c>
      <c r="H869" s="70">
        <v>39142</v>
      </c>
      <c r="I869" s="67">
        <v>0.54500000000000004</v>
      </c>
      <c r="J869"/>
    </row>
    <row r="870" spans="1:10" x14ac:dyDescent="0.25">
      <c r="A870" s="2491"/>
      <c r="B870" s="1593">
        <v>6</v>
      </c>
      <c r="C870" s="1943">
        <v>39539</v>
      </c>
      <c r="D870" s="1593" t="s">
        <v>551</v>
      </c>
      <c r="F870" s="7" t="s">
        <v>553</v>
      </c>
      <c r="G870" s="74">
        <v>21</v>
      </c>
      <c r="H870" s="73">
        <v>39142</v>
      </c>
      <c r="I870" s="67">
        <v>0.3</v>
      </c>
      <c r="J870"/>
    </row>
    <row r="871" spans="1:10" ht="15.75" x14ac:dyDescent="0.25">
      <c r="A871" s="2491"/>
      <c r="B871" s="1593">
        <v>6</v>
      </c>
      <c r="C871" s="1943">
        <v>39722</v>
      </c>
      <c r="D871" s="1593">
        <v>0.55000000000000004</v>
      </c>
      <c r="F871" s="72" t="s">
        <v>550</v>
      </c>
      <c r="G871" s="71">
        <v>21</v>
      </c>
      <c r="H871" s="70">
        <v>39326</v>
      </c>
      <c r="I871" s="67">
        <v>0.3</v>
      </c>
      <c r="J871"/>
    </row>
    <row r="872" spans="1:10" ht="15.75" x14ac:dyDescent="0.25">
      <c r="A872" s="2491"/>
      <c r="B872" s="1593">
        <v>6</v>
      </c>
      <c r="C872" s="1943">
        <v>39904</v>
      </c>
      <c r="D872" s="1593">
        <v>0.63</v>
      </c>
      <c r="F872" s="72" t="s">
        <v>550</v>
      </c>
      <c r="G872" s="71">
        <v>21</v>
      </c>
      <c r="H872" s="70">
        <v>39326</v>
      </c>
      <c r="I872" s="67">
        <v>0.3</v>
      </c>
      <c r="J872"/>
    </row>
    <row r="873" spans="1:10" ht="15.75" x14ac:dyDescent="0.25">
      <c r="A873" s="2491"/>
      <c r="B873" s="1593">
        <v>6</v>
      </c>
      <c r="C873" s="1943">
        <v>40057</v>
      </c>
      <c r="D873" s="1593">
        <v>0.65</v>
      </c>
      <c r="F873" s="72" t="s">
        <v>550</v>
      </c>
      <c r="G873" s="71">
        <v>21</v>
      </c>
      <c r="H873" s="70">
        <v>39326</v>
      </c>
      <c r="I873" s="67">
        <v>4.38</v>
      </c>
      <c r="J873"/>
    </row>
    <row r="874" spans="1:10" ht="15.75" x14ac:dyDescent="0.25">
      <c r="A874" s="2491"/>
      <c r="B874" s="1593">
        <v>6</v>
      </c>
      <c r="C874" s="1943">
        <v>39173</v>
      </c>
      <c r="D874" s="1593">
        <v>0.6</v>
      </c>
      <c r="F874" s="72" t="s">
        <v>550</v>
      </c>
      <c r="G874" s="71">
        <v>21</v>
      </c>
      <c r="H874" s="70">
        <v>39326</v>
      </c>
      <c r="I874" s="67">
        <v>0.3</v>
      </c>
      <c r="J874"/>
    </row>
    <row r="875" spans="1:10" ht="15.75" x14ac:dyDescent="0.25">
      <c r="A875" s="2491"/>
      <c r="B875" s="1593">
        <v>6</v>
      </c>
      <c r="C875" s="1943">
        <v>39387</v>
      </c>
      <c r="D875" s="1593">
        <v>0.6</v>
      </c>
      <c r="F875" s="72" t="s">
        <v>550</v>
      </c>
      <c r="G875" s="71">
        <v>21</v>
      </c>
      <c r="H875" s="70">
        <v>39326</v>
      </c>
      <c r="I875" s="67">
        <v>10</v>
      </c>
      <c r="J875"/>
    </row>
    <row r="876" spans="1:10" ht="15.75" x14ac:dyDescent="0.25">
      <c r="A876" s="2491"/>
      <c r="B876" s="1593">
        <v>6</v>
      </c>
      <c r="C876" s="1943">
        <v>39722</v>
      </c>
      <c r="D876" s="1593">
        <v>0.65</v>
      </c>
      <c r="F876" s="72" t="s">
        <v>550</v>
      </c>
      <c r="G876" s="71">
        <v>21</v>
      </c>
      <c r="H876" s="70">
        <v>39326</v>
      </c>
      <c r="I876" s="67">
        <v>0.3</v>
      </c>
      <c r="J876"/>
    </row>
    <row r="877" spans="1:10" ht="15.75" x14ac:dyDescent="0.25">
      <c r="A877" s="2491"/>
      <c r="B877" s="1593">
        <v>6</v>
      </c>
      <c r="C877" s="1943">
        <v>39904</v>
      </c>
      <c r="D877" s="1593">
        <v>1.05</v>
      </c>
      <c r="F877" s="72" t="s">
        <v>550</v>
      </c>
      <c r="G877" s="71">
        <v>21</v>
      </c>
      <c r="H877" s="70">
        <v>39326</v>
      </c>
      <c r="I877" s="67">
        <v>0.3</v>
      </c>
      <c r="J877"/>
    </row>
    <row r="878" spans="1:10" ht="15.75" x14ac:dyDescent="0.25">
      <c r="A878" s="2491"/>
      <c r="B878" s="1593">
        <v>6</v>
      </c>
      <c r="C878" s="1943">
        <v>40057</v>
      </c>
      <c r="D878" s="1593">
        <v>0.67</v>
      </c>
      <c r="F878" s="72" t="s">
        <v>550</v>
      </c>
      <c r="G878" s="71">
        <v>21</v>
      </c>
      <c r="H878" s="70">
        <v>39326</v>
      </c>
      <c r="I878" s="67">
        <v>1.1299999999999999</v>
      </c>
      <c r="J878"/>
    </row>
    <row r="879" spans="1:10" ht="15.75" x14ac:dyDescent="0.25">
      <c r="A879" s="2491"/>
      <c r="B879" s="1593">
        <v>6</v>
      </c>
      <c r="C879" s="1943">
        <v>39173</v>
      </c>
      <c r="D879" s="1593">
        <v>0.69</v>
      </c>
      <c r="F879" s="72" t="s">
        <v>550</v>
      </c>
      <c r="G879" s="71">
        <v>21</v>
      </c>
      <c r="H879" s="70">
        <v>39326</v>
      </c>
      <c r="I879" s="67">
        <v>0.48</v>
      </c>
      <c r="J879"/>
    </row>
    <row r="880" spans="1:10" ht="15.75" x14ac:dyDescent="0.25">
      <c r="A880" s="2491"/>
      <c r="B880" s="1593">
        <v>6</v>
      </c>
      <c r="C880" s="1943">
        <v>39387</v>
      </c>
      <c r="D880" s="1593">
        <v>4.42</v>
      </c>
      <c r="F880" s="72" t="s">
        <v>550</v>
      </c>
      <c r="G880" s="71">
        <v>21</v>
      </c>
      <c r="H880" s="70">
        <v>39326</v>
      </c>
      <c r="I880" s="67">
        <v>2.13</v>
      </c>
      <c r="J880"/>
    </row>
    <row r="881" spans="1:10" ht="15.75" x14ac:dyDescent="0.25">
      <c r="A881" s="2491"/>
      <c r="B881" s="1593">
        <v>6</v>
      </c>
      <c r="C881" s="1943">
        <v>39539</v>
      </c>
      <c r="D881" s="1593">
        <v>4.28</v>
      </c>
      <c r="F881" s="72" t="s">
        <v>550</v>
      </c>
      <c r="G881" s="71">
        <v>21</v>
      </c>
      <c r="H881" s="70">
        <v>39326</v>
      </c>
      <c r="I881" s="67">
        <v>0.3</v>
      </c>
      <c r="J881"/>
    </row>
    <row r="882" spans="1:10" ht="15.75" x14ac:dyDescent="0.25">
      <c r="A882" s="2491"/>
      <c r="B882" s="1593">
        <v>6</v>
      </c>
      <c r="C882" s="1943">
        <v>39722</v>
      </c>
      <c r="D882" s="1593">
        <v>4.0199999999999996</v>
      </c>
      <c r="F882" s="72" t="s">
        <v>550</v>
      </c>
      <c r="G882" s="71">
        <v>21</v>
      </c>
      <c r="H882" s="70">
        <v>39326</v>
      </c>
      <c r="I882" s="67">
        <v>0.47</v>
      </c>
      <c r="J882"/>
    </row>
    <row r="883" spans="1:10" x14ac:dyDescent="0.25">
      <c r="A883" s="2491"/>
      <c r="B883" s="1593">
        <v>6</v>
      </c>
      <c r="C883" s="1943">
        <v>39904</v>
      </c>
      <c r="D883" s="1593">
        <v>4.2300000000000004</v>
      </c>
      <c r="F883" s="7" t="s">
        <v>553</v>
      </c>
      <c r="G883" s="74">
        <v>21</v>
      </c>
      <c r="H883" s="73">
        <v>39326</v>
      </c>
      <c r="I883" s="67">
        <v>0.3</v>
      </c>
      <c r="J883"/>
    </row>
    <row r="884" spans="1:10" ht="15.75" x14ac:dyDescent="0.25">
      <c r="A884" s="2491"/>
      <c r="B884" s="1593">
        <v>6</v>
      </c>
      <c r="C884" s="1943">
        <v>40057</v>
      </c>
      <c r="D884" s="1593">
        <v>4.3</v>
      </c>
      <c r="F884" s="72" t="s">
        <v>550</v>
      </c>
      <c r="G884" s="71">
        <v>21</v>
      </c>
      <c r="H884" s="70">
        <v>39508</v>
      </c>
      <c r="I884" s="67">
        <v>0.3</v>
      </c>
      <c r="J884"/>
    </row>
    <row r="885" spans="1:10" ht="15.75" x14ac:dyDescent="0.25">
      <c r="A885" s="2491"/>
      <c r="B885" s="1593">
        <v>6</v>
      </c>
      <c r="C885" s="1943">
        <v>39387</v>
      </c>
      <c r="D885" s="1593">
        <v>0.89</v>
      </c>
      <c r="F885" s="72" t="s">
        <v>550</v>
      </c>
      <c r="G885" s="71">
        <v>21</v>
      </c>
      <c r="H885" s="70">
        <v>39508</v>
      </c>
      <c r="I885" s="67">
        <v>0.3</v>
      </c>
      <c r="J885"/>
    </row>
    <row r="886" spans="1:10" ht="15.75" x14ac:dyDescent="0.25">
      <c r="A886" s="2491"/>
      <c r="B886" s="1593">
        <v>6</v>
      </c>
      <c r="C886" s="1943">
        <v>39539</v>
      </c>
      <c r="D886" s="1593">
        <v>1.02</v>
      </c>
      <c r="F886" s="72" t="s">
        <v>550</v>
      </c>
      <c r="G886" s="71">
        <v>21</v>
      </c>
      <c r="H886" s="70">
        <v>39508</v>
      </c>
      <c r="I886" s="67">
        <v>0.3</v>
      </c>
      <c r="J886"/>
    </row>
    <row r="887" spans="1:10" ht="15.75" x14ac:dyDescent="0.25">
      <c r="A887" s="2491"/>
      <c r="B887" s="1593">
        <v>6</v>
      </c>
      <c r="C887" s="1943">
        <v>39722</v>
      </c>
      <c r="D887" s="1593">
        <v>0.98</v>
      </c>
      <c r="F887" s="72" t="s">
        <v>550</v>
      </c>
      <c r="G887" s="71">
        <v>21</v>
      </c>
      <c r="H887" s="70">
        <v>39508</v>
      </c>
      <c r="I887" s="67">
        <v>0.35</v>
      </c>
      <c r="J887"/>
    </row>
    <row r="888" spans="1:10" ht="15.75" x14ac:dyDescent="0.25">
      <c r="A888" s="2491"/>
      <c r="B888" s="1593">
        <v>6</v>
      </c>
      <c r="C888" s="1943">
        <v>39904</v>
      </c>
      <c r="D888" s="1593">
        <v>0.96</v>
      </c>
      <c r="F888" s="72" t="s">
        <v>550</v>
      </c>
      <c r="G888" s="71">
        <v>21</v>
      </c>
      <c r="H888" s="70">
        <v>39508</v>
      </c>
      <c r="I888" s="67">
        <v>8.99</v>
      </c>
      <c r="J888"/>
    </row>
    <row r="889" spans="1:10" ht="15.75" x14ac:dyDescent="0.25">
      <c r="A889" s="2491"/>
      <c r="B889" s="1593">
        <v>6</v>
      </c>
      <c r="C889" s="1943">
        <v>40057</v>
      </c>
      <c r="D889" s="1593">
        <v>0.91</v>
      </c>
      <c r="F889" s="72" t="s">
        <v>550</v>
      </c>
      <c r="G889" s="71">
        <v>21</v>
      </c>
      <c r="H889" s="70">
        <v>39508</v>
      </c>
      <c r="I889" s="67">
        <v>0.3</v>
      </c>
      <c r="J889"/>
    </row>
    <row r="890" spans="1:10" ht="15.75" x14ac:dyDescent="0.25">
      <c r="A890" s="2491"/>
      <c r="B890" s="1593">
        <v>6</v>
      </c>
      <c r="C890" s="1943">
        <v>39600</v>
      </c>
      <c r="D890" s="1593" t="s">
        <v>551</v>
      </c>
      <c r="F890" s="72" t="s">
        <v>550</v>
      </c>
      <c r="G890" s="71">
        <v>21</v>
      </c>
      <c r="H890" s="70">
        <v>39508</v>
      </c>
      <c r="I890" s="67">
        <v>1.46</v>
      </c>
      <c r="J890"/>
    </row>
    <row r="891" spans="1:10" ht="15.75" x14ac:dyDescent="0.25">
      <c r="A891" s="2491"/>
      <c r="B891" s="1593">
        <v>6</v>
      </c>
      <c r="C891" s="1943">
        <v>39904</v>
      </c>
      <c r="D891" s="1593">
        <v>0.2</v>
      </c>
      <c r="F891" s="72" t="s">
        <v>550</v>
      </c>
      <c r="G891" s="71">
        <v>21</v>
      </c>
      <c r="H891" s="70">
        <v>39508</v>
      </c>
      <c r="I891" s="67">
        <v>3.96</v>
      </c>
      <c r="J891"/>
    </row>
    <row r="892" spans="1:10" ht="15.75" x14ac:dyDescent="0.25">
      <c r="A892" s="2491"/>
      <c r="B892" s="1593">
        <v>6</v>
      </c>
      <c r="C892" s="1943">
        <v>40057</v>
      </c>
      <c r="D892" s="1593">
        <v>0.2</v>
      </c>
      <c r="F892" s="72" t="s">
        <v>550</v>
      </c>
      <c r="G892" s="71">
        <v>21</v>
      </c>
      <c r="H892" s="70">
        <v>39508</v>
      </c>
      <c r="I892" s="67">
        <v>3.41</v>
      </c>
      <c r="J892"/>
    </row>
    <row r="893" spans="1:10" ht="15.75" x14ac:dyDescent="0.25">
      <c r="A893" s="2491"/>
      <c r="B893" s="1593">
        <v>6</v>
      </c>
      <c r="C893" s="1943">
        <v>39539</v>
      </c>
      <c r="D893" s="1593">
        <v>2.16</v>
      </c>
      <c r="F893" s="72" t="s">
        <v>550</v>
      </c>
      <c r="G893" s="71">
        <v>21</v>
      </c>
      <c r="H893" s="70">
        <v>39508</v>
      </c>
      <c r="I893" s="67">
        <v>2.0699999999999998</v>
      </c>
      <c r="J893"/>
    </row>
    <row r="894" spans="1:10" ht="15.75" x14ac:dyDescent="0.25">
      <c r="A894" s="2491"/>
      <c r="B894" s="1593">
        <v>6</v>
      </c>
      <c r="C894" s="1943">
        <v>39904</v>
      </c>
      <c r="D894" s="1593">
        <v>2.68</v>
      </c>
      <c r="F894" s="72" t="s">
        <v>550</v>
      </c>
      <c r="G894" s="71">
        <v>21</v>
      </c>
      <c r="H894" s="70">
        <v>39508</v>
      </c>
      <c r="I894" s="67">
        <v>0.3</v>
      </c>
      <c r="J894"/>
    </row>
    <row r="895" spans="1:10" ht="15.75" x14ac:dyDescent="0.25">
      <c r="A895" s="2491"/>
      <c r="B895" s="1593">
        <v>6</v>
      </c>
      <c r="C895" s="1943">
        <v>40057</v>
      </c>
      <c r="D895" s="1593">
        <v>2.33</v>
      </c>
      <c r="F895" s="72" t="s">
        <v>550</v>
      </c>
      <c r="G895" s="71">
        <v>21</v>
      </c>
      <c r="H895" s="70">
        <v>39508</v>
      </c>
      <c r="I895" s="67">
        <v>1.7</v>
      </c>
      <c r="J895"/>
    </row>
    <row r="896" spans="1:10" x14ac:dyDescent="0.25">
      <c r="A896" s="2491"/>
      <c r="B896" s="1593">
        <v>6</v>
      </c>
      <c r="C896" s="1943">
        <v>39142</v>
      </c>
      <c r="D896" s="1593">
        <v>0.2</v>
      </c>
      <c r="F896" s="7" t="s">
        <v>553</v>
      </c>
      <c r="G896" s="74">
        <v>21</v>
      </c>
      <c r="H896" s="73">
        <v>39508</v>
      </c>
      <c r="I896" s="67">
        <v>0.3</v>
      </c>
      <c r="J896"/>
    </row>
    <row r="897" spans="1:10" ht="15.75" x14ac:dyDescent="0.25">
      <c r="A897" s="2491"/>
      <c r="B897" s="1593">
        <v>9</v>
      </c>
      <c r="C897" s="1943">
        <v>39326</v>
      </c>
      <c r="D897" s="1593">
        <v>0.2</v>
      </c>
      <c r="F897" s="72" t="s">
        <v>550</v>
      </c>
      <c r="G897" s="71">
        <v>21</v>
      </c>
      <c r="H897" s="70">
        <v>39692</v>
      </c>
      <c r="I897" s="67">
        <v>0.1</v>
      </c>
      <c r="J897"/>
    </row>
    <row r="898" spans="1:10" ht="15.75" x14ac:dyDescent="0.25">
      <c r="A898" s="2491"/>
      <c r="B898" s="1593">
        <v>9</v>
      </c>
      <c r="C898" s="1943">
        <v>39508</v>
      </c>
      <c r="D898" s="1593">
        <v>0.2</v>
      </c>
      <c r="F898" s="72" t="s">
        <v>550</v>
      </c>
      <c r="G898" s="71">
        <v>21</v>
      </c>
      <c r="H898" s="70">
        <v>39692</v>
      </c>
      <c r="I898" s="67">
        <v>0.12</v>
      </c>
      <c r="J898"/>
    </row>
    <row r="899" spans="1:10" ht="15.75" x14ac:dyDescent="0.25">
      <c r="A899" s="2491"/>
      <c r="B899" s="1593">
        <v>9</v>
      </c>
      <c r="C899" s="1943">
        <v>39692</v>
      </c>
      <c r="D899" s="1593">
        <v>0.2</v>
      </c>
      <c r="F899" s="72" t="s">
        <v>550</v>
      </c>
      <c r="G899" s="71">
        <v>21</v>
      </c>
      <c r="H899" s="70">
        <v>39692</v>
      </c>
      <c r="I899" s="67">
        <v>5.52</v>
      </c>
      <c r="J899"/>
    </row>
    <row r="900" spans="1:10" ht="15.75" x14ac:dyDescent="0.25">
      <c r="A900" s="2491"/>
      <c r="B900" s="1593">
        <v>9</v>
      </c>
      <c r="C900" s="1943">
        <v>39873</v>
      </c>
      <c r="D900" s="1593">
        <v>0.2</v>
      </c>
      <c r="F900" s="72" t="s">
        <v>550</v>
      </c>
      <c r="G900" s="71">
        <v>21</v>
      </c>
      <c r="H900" s="70">
        <v>39692</v>
      </c>
      <c r="I900" s="67">
        <v>0.27</v>
      </c>
      <c r="J900"/>
    </row>
    <row r="901" spans="1:10" ht="15.75" x14ac:dyDescent="0.25">
      <c r="A901" s="2491"/>
      <c r="B901" s="1593">
        <v>9</v>
      </c>
      <c r="C901" s="1943">
        <v>40057</v>
      </c>
      <c r="D901" s="1593">
        <v>0.2</v>
      </c>
      <c r="F901" s="72" t="s">
        <v>550</v>
      </c>
      <c r="G901" s="71">
        <v>21</v>
      </c>
      <c r="H901" s="70">
        <v>39692</v>
      </c>
      <c r="I901" s="67">
        <v>9.66</v>
      </c>
      <c r="J901"/>
    </row>
    <row r="902" spans="1:10" ht="15.75" x14ac:dyDescent="0.25">
      <c r="A902" s="2491"/>
      <c r="B902" s="1593"/>
      <c r="C902" s="1593"/>
      <c r="D902" s="1593"/>
      <c r="F902" s="72" t="s">
        <v>550</v>
      </c>
      <c r="G902" s="71">
        <v>21</v>
      </c>
      <c r="H902" s="70">
        <v>39692</v>
      </c>
      <c r="I902" s="67">
        <v>0.28000000000000003</v>
      </c>
      <c r="J902"/>
    </row>
    <row r="903" spans="1:10" ht="15.75" x14ac:dyDescent="0.25">
      <c r="A903" s="2491"/>
      <c r="B903" s="1593">
        <v>9</v>
      </c>
      <c r="C903" s="1943">
        <v>39142</v>
      </c>
      <c r="D903" s="1593">
        <v>0.2</v>
      </c>
      <c r="F903" s="72" t="s">
        <v>550</v>
      </c>
      <c r="G903" s="71">
        <v>21</v>
      </c>
      <c r="H903" s="70">
        <v>39692</v>
      </c>
      <c r="I903" s="67">
        <v>1.49</v>
      </c>
      <c r="J903"/>
    </row>
    <row r="904" spans="1:10" ht="15.75" x14ac:dyDescent="0.25">
      <c r="A904" s="2491"/>
      <c r="B904" s="1593">
        <v>9</v>
      </c>
      <c r="C904" s="1943">
        <v>39326</v>
      </c>
      <c r="D904" s="1593">
        <v>0.2</v>
      </c>
      <c r="F904" s="72" t="s">
        <v>550</v>
      </c>
      <c r="G904" s="71">
        <v>21</v>
      </c>
      <c r="H904" s="70">
        <v>39692</v>
      </c>
      <c r="I904" s="67">
        <v>1.51</v>
      </c>
      <c r="J904"/>
    </row>
    <row r="905" spans="1:10" ht="15.75" x14ac:dyDescent="0.25">
      <c r="A905" s="2491"/>
      <c r="B905" s="1593">
        <v>9</v>
      </c>
      <c r="C905" s="1943">
        <v>39508</v>
      </c>
      <c r="D905" s="1593">
        <v>0.2</v>
      </c>
      <c r="F905" s="72" t="s">
        <v>550</v>
      </c>
      <c r="G905" s="71">
        <v>21</v>
      </c>
      <c r="H905" s="70">
        <v>39692</v>
      </c>
      <c r="I905" s="67">
        <v>2.2599999999999998</v>
      </c>
      <c r="J905"/>
    </row>
    <row r="906" spans="1:10" ht="15.75" x14ac:dyDescent="0.25">
      <c r="A906" s="2491"/>
      <c r="B906" s="1593">
        <v>9</v>
      </c>
      <c r="C906" s="1943">
        <v>39722</v>
      </c>
      <c r="D906" s="1593">
        <v>0.2</v>
      </c>
      <c r="F906" s="72" t="s">
        <v>550</v>
      </c>
      <c r="G906" s="71">
        <v>21</v>
      </c>
      <c r="H906" s="70">
        <v>39692</v>
      </c>
      <c r="I906" s="67">
        <v>2.52</v>
      </c>
      <c r="J906"/>
    </row>
    <row r="907" spans="1:10" ht="15.75" x14ac:dyDescent="0.25">
      <c r="A907" s="2491"/>
      <c r="B907" s="1593">
        <v>9</v>
      </c>
      <c r="C907" s="1943">
        <v>39873</v>
      </c>
      <c r="D907" s="1593">
        <v>0.22</v>
      </c>
      <c r="F907" s="72" t="s">
        <v>550</v>
      </c>
      <c r="G907" s="71">
        <v>21</v>
      </c>
      <c r="H907" s="70">
        <v>39692</v>
      </c>
      <c r="I907" s="67">
        <v>0.1</v>
      </c>
      <c r="J907"/>
    </row>
    <row r="908" spans="1:10" ht="15.75" x14ac:dyDescent="0.25">
      <c r="A908" s="2491"/>
      <c r="B908" s="1593">
        <v>9</v>
      </c>
      <c r="C908" s="1943">
        <v>40057</v>
      </c>
      <c r="D908" s="1593">
        <v>0.23</v>
      </c>
      <c r="F908" s="72" t="s">
        <v>550</v>
      </c>
      <c r="G908" s="71">
        <v>21</v>
      </c>
      <c r="H908" s="70">
        <v>39692</v>
      </c>
      <c r="I908" s="67">
        <v>1.45</v>
      </c>
      <c r="J908"/>
    </row>
    <row r="909" spans="1:10" x14ac:dyDescent="0.25">
      <c r="A909" s="2491"/>
      <c r="B909" s="1593">
        <v>10</v>
      </c>
      <c r="C909" s="1943">
        <v>39173</v>
      </c>
      <c r="D909" s="1593">
        <v>1.49</v>
      </c>
      <c r="F909" s="7" t="s">
        <v>553</v>
      </c>
      <c r="G909" s="74">
        <v>21</v>
      </c>
      <c r="H909" s="73">
        <v>39692</v>
      </c>
      <c r="I909" s="67">
        <v>0.28999999999999998</v>
      </c>
      <c r="J909"/>
    </row>
    <row r="910" spans="1:10" ht="15.75" x14ac:dyDescent="0.25">
      <c r="A910" s="2491"/>
      <c r="B910" s="1593">
        <v>10</v>
      </c>
      <c r="C910" s="1943">
        <v>39356</v>
      </c>
      <c r="D910" s="1593">
        <v>1.08</v>
      </c>
      <c r="F910" s="72" t="s">
        <v>550</v>
      </c>
      <c r="G910" s="71">
        <v>21</v>
      </c>
      <c r="H910" s="70">
        <v>39873</v>
      </c>
      <c r="I910" s="67">
        <v>0.1</v>
      </c>
      <c r="J910"/>
    </row>
    <row r="911" spans="1:10" ht="15.75" x14ac:dyDescent="0.25">
      <c r="A911" s="2491"/>
      <c r="B911" s="1593">
        <v>10</v>
      </c>
      <c r="C911" s="1943">
        <v>39539</v>
      </c>
      <c r="D911" s="1593" t="s">
        <v>551</v>
      </c>
      <c r="F911" s="72" t="s">
        <v>550</v>
      </c>
      <c r="G911" s="71">
        <v>21</v>
      </c>
      <c r="H911" s="70">
        <v>39873</v>
      </c>
      <c r="I911" s="67">
        <v>0.14000000000000001</v>
      </c>
      <c r="J911"/>
    </row>
    <row r="912" spans="1:10" ht="15.75" x14ac:dyDescent="0.25">
      <c r="A912" s="2491"/>
      <c r="B912" s="1593">
        <v>10</v>
      </c>
      <c r="C912" s="1943">
        <v>39722</v>
      </c>
      <c r="D912" s="1593">
        <v>1.07</v>
      </c>
      <c r="F912" s="72" t="s">
        <v>550</v>
      </c>
      <c r="G912" s="71">
        <v>21</v>
      </c>
      <c r="H912" s="70">
        <v>39873</v>
      </c>
      <c r="I912" s="67">
        <v>5.37</v>
      </c>
      <c r="J912"/>
    </row>
    <row r="913" spans="1:10" ht="15.75" x14ac:dyDescent="0.25">
      <c r="A913" s="2491"/>
      <c r="B913" s="1593">
        <v>10</v>
      </c>
      <c r="C913" s="1943">
        <v>39904</v>
      </c>
      <c r="D913" s="1593">
        <v>1.2</v>
      </c>
      <c r="F913" s="72" t="s">
        <v>550</v>
      </c>
      <c r="G913" s="71">
        <v>21</v>
      </c>
      <c r="H913" s="70">
        <v>39873</v>
      </c>
      <c r="I913" s="67">
        <v>0.44</v>
      </c>
      <c r="J913"/>
    </row>
    <row r="914" spans="1:10" ht="15.75" x14ac:dyDescent="0.25">
      <c r="A914" s="2491"/>
      <c r="B914" s="1593">
        <v>10</v>
      </c>
      <c r="C914" s="1943">
        <v>40057</v>
      </c>
      <c r="D914" s="1593">
        <v>1.75</v>
      </c>
      <c r="F914" s="72" t="s">
        <v>550</v>
      </c>
      <c r="G914" s="71">
        <v>21</v>
      </c>
      <c r="H914" s="70">
        <v>39873</v>
      </c>
      <c r="I914" s="67">
        <v>8.94</v>
      </c>
      <c r="J914"/>
    </row>
    <row r="915" spans="1:10" ht="15.75" x14ac:dyDescent="0.25">
      <c r="A915" s="2491"/>
      <c r="B915" s="1593">
        <v>10</v>
      </c>
      <c r="C915" s="1943">
        <v>39173</v>
      </c>
      <c r="D915" s="1593">
        <v>0.3</v>
      </c>
      <c r="F915" s="72" t="s">
        <v>550</v>
      </c>
      <c r="G915" s="71">
        <v>21</v>
      </c>
      <c r="H915" s="70">
        <v>39873</v>
      </c>
      <c r="I915" s="67">
        <v>0.93</v>
      </c>
      <c r="J915"/>
    </row>
    <row r="916" spans="1:10" ht="15.75" x14ac:dyDescent="0.25">
      <c r="A916" s="2491"/>
      <c r="B916" s="1593">
        <v>10</v>
      </c>
      <c r="C916" s="1943">
        <v>39356</v>
      </c>
      <c r="D916" s="1593">
        <v>0.32</v>
      </c>
      <c r="F916" s="72" t="s">
        <v>550</v>
      </c>
      <c r="G916" s="71">
        <v>21</v>
      </c>
      <c r="H916" s="70">
        <v>39873</v>
      </c>
      <c r="I916" s="67">
        <v>2.08</v>
      </c>
      <c r="J916"/>
    </row>
    <row r="917" spans="1:10" ht="15.75" x14ac:dyDescent="0.25">
      <c r="A917" s="2491"/>
      <c r="B917" s="1593">
        <v>10</v>
      </c>
      <c r="C917" s="1943">
        <v>39539</v>
      </c>
      <c r="D917" s="1593" t="s">
        <v>551</v>
      </c>
      <c r="F917" s="72" t="s">
        <v>550</v>
      </c>
      <c r="G917" s="71">
        <v>21</v>
      </c>
      <c r="H917" s="70">
        <v>39873</v>
      </c>
      <c r="I917" s="67">
        <v>1.47</v>
      </c>
      <c r="J917"/>
    </row>
    <row r="918" spans="1:10" ht="15.75" x14ac:dyDescent="0.25">
      <c r="A918" s="2491"/>
      <c r="B918" s="1593">
        <v>10</v>
      </c>
      <c r="C918" s="1943">
        <v>39722</v>
      </c>
      <c r="D918" s="1593">
        <v>0.4</v>
      </c>
      <c r="F918" s="72" t="s">
        <v>550</v>
      </c>
      <c r="G918" s="71">
        <v>21</v>
      </c>
      <c r="H918" s="70">
        <v>39873</v>
      </c>
      <c r="I918" s="67">
        <v>0.61</v>
      </c>
      <c r="J918"/>
    </row>
    <row r="919" spans="1:10" ht="15.75" x14ac:dyDescent="0.25">
      <c r="A919" s="2491"/>
      <c r="B919" s="1593">
        <v>10</v>
      </c>
      <c r="C919" s="1943">
        <v>39904</v>
      </c>
      <c r="D919" s="1593">
        <v>0.41</v>
      </c>
      <c r="F919" s="72" t="s">
        <v>550</v>
      </c>
      <c r="G919" s="71">
        <v>21</v>
      </c>
      <c r="H919" s="70">
        <v>39873</v>
      </c>
      <c r="I919" s="67">
        <v>4.47</v>
      </c>
      <c r="J919"/>
    </row>
    <row r="920" spans="1:10" ht="15.75" x14ac:dyDescent="0.25">
      <c r="A920" s="2491"/>
      <c r="B920" s="1593">
        <v>10</v>
      </c>
      <c r="C920" s="1943">
        <v>40057</v>
      </c>
      <c r="D920" s="1593">
        <v>0.38</v>
      </c>
      <c r="F920" s="72" t="s">
        <v>550</v>
      </c>
      <c r="G920" s="71">
        <v>21</v>
      </c>
      <c r="H920" s="70">
        <v>39873</v>
      </c>
      <c r="I920" s="67">
        <v>0.31</v>
      </c>
      <c r="J920"/>
    </row>
    <row r="921" spans="1:10" ht="15.75" x14ac:dyDescent="0.25">
      <c r="A921" s="2491"/>
      <c r="B921" s="1593">
        <v>10</v>
      </c>
      <c r="C921" s="1943">
        <v>39173</v>
      </c>
      <c r="D921" s="1593">
        <v>0.25</v>
      </c>
      <c r="F921" s="72" t="s">
        <v>550</v>
      </c>
      <c r="G921" s="71">
        <v>21</v>
      </c>
      <c r="H921" s="70">
        <v>39873</v>
      </c>
      <c r="I921" s="67">
        <v>1.19</v>
      </c>
      <c r="J921"/>
    </row>
    <row r="922" spans="1:10" x14ac:dyDescent="0.25">
      <c r="A922" s="2491"/>
      <c r="B922" s="1593">
        <v>10</v>
      </c>
      <c r="C922" s="1943">
        <v>39387</v>
      </c>
      <c r="D922" s="1593">
        <v>0.2</v>
      </c>
      <c r="F922" s="7" t="s">
        <v>553</v>
      </c>
      <c r="G922" s="74">
        <v>21</v>
      </c>
      <c r="H922" s="73">
        <v>39873</v>
      </c>
      <c r="I922" s="67">
        <v>0.26</v>
      </c>
      <c r="J922"/>
    </row>
    <row r="923" spans="1:10" ht="15.75" x14ac:dyDescent="0.25">
      <c r="A923" s="2491"/>
      <c r="B923" s="1593">
        <v>10</v>
      </c>
      <c r="C923" s="1943">
        <v>39722</v>
      </c>
      <c r="D923" s="1593">
        <v>0.22</v>
      </c>
      <c r="F923" s="72" t="s">
        <v>550</v>
      </c>
      <c r="G923" s="71">
        <v>21</v>
      </c>
      <c r="H923" s="70">
        <v>40057</v>
      </c>
      <c r="I923" s="67">
        <v>0.1</v>
      </c>
      <c r="J923"/>
    </row>
    <row r="924" spans="1:10" ht="15.75" x14ac:dyDescent="0.25">
      <c r="A924" s="2491"/>
      <c r="B924" s="1593">
        <v>10</v>
      </c>
      <c r="C924" s="1943">
        <v>39904</v>
      </c>
      <c r="D924" s="1593">
        <v>0.2</v>
      </c>
      <c r="F924" s="72" t="s">
        <v>550</v>
      </c>
      <c r="G924" s="71">
        <v>21</v>
      </c>
      <c r="H924" s="70">
        <v>40057</v>
      </c>
      <c r="I924" s="67">
        <v>0.11</v>
      </c>
      <c r="J924"/>
    </row>
    <row r="925" spans="1:10" ht="15.75" x14ac:dyDescent="0.25">
      <c r="A925" s="2491"/>
      <c r="B925" s="1593">
        <v>10</v>
      </c>
      <c r="C925" s="1943">
        <v>40057</v>
      </c>
      <c r="D925" s="1593">
        <v>0.2</v>
      </c>
      <c r="F925" s="72" t="s">
        <v>550</v>
      </c>
      <c r="G925" s="71">
        <v>21</v>
      </c>
      <c r="H925" s="70">
        <v>40057</v>
      </c>
      <c r="I925" s="67">
        <v>7.22</v>
      </c>
      <c r="J925"/>
    </row>
    <row r="926" spans="1:10" ht="15.75" x14ac:dyDescent="0.25">
      <c r="A926" s="2491"/>
      <c r="B926" s="1593">
        <v>10</v>
      </c>
      <c r="C926" s="1943">
        <v>39173</v>
      </c>
      <c r="D926" s="1593">
        <v>0.89</v>
      </c>
      <c r="F926" s="72" t="s">
        <v>550</v>
      </c>
      <c r="G926" s="71">
        <v>21</v>
      </c>
      <c r="H926" s="70">
        <v>40057</v>
      </c>
      <c r="I926" s="67">
        <v>0.51</v>
      </c>
      <c r="J926"/>
    </row>
    <row r="927" spans="1:10" ht="15.75" x14ac:dyDescent="0.25">
      <c r="A927" s="2491"/>
      <c r="B927" s="1593">
        <v>10</v>
      </c>
      <c r="C927" s="1943">
        <v>39387</v>
      </c>
      <c r="D927" s="1593">
        <v>0.27</v>
      </c>
      <c r="F927" s="72" t="s">
        <v>550</v>
      </c>
      <c r="G927" s="71">
        <v>21</v>
      </c>
      <c r="H927" s="70">
        <v>40057</v>
      </c>
      <c r="I927" s="67">
        <v>11</v>
      </c>
      <c r="J927"/>
    </row>
    <row r="928" spans="1:10" ht="15.75" x14ac:dyDescent="0.25">
      <c r="A928" s="2491"/>
      <c r="B928" s="1593">
        <v>10</v>
      </c>
      <c r="C928" s="1943">
        <v>39600</v>
      </c>
      <c r="D928" s="1593" t="s">
        <v>551</v>
      </c>
      <c r="F928" s="72" t="s">
        <v>550</v>
      </c>
      <c r="G928" s="71">
        <v>21</v>
      </c>
      <c r="H928" s="70">
        <v>40057</v>
      </c>
      <c r="I928" s="67">
        <v>0.1</v>
      </c>
      <c r="J928"/>
    </row>
    <row r="929" spans="1:10" ht="15.75" x14ac:dyDescent="0.25">
      <c r="A929" s="2491"/>
      <c r="B929" s="1593">
        <v>10</v>
      </c>
      <c r="C929" s="1943">
        <v>39722</v>
      </c>
      <c r="D929" s="1593">
        <v>0.2</v>
      </c>
      <c r="F929" s="72" t="s">
        <v>550</v>
      </c>
      <c r="G929" s="71">
        <v>21</v>
      </c>
      <c r="H929" s="70">
        <v>40057</v>
      </c>
      <c r="I929" s="67">
        <v>2.23</v>
      </c>
      <c r="J929"/>
    </row>
    <row r="930" spans="1:10" ht="15.75" x14ac:dyDescent="0.25">
      <c r="A930" s="2491"/>
      <c r="B930" s="1593">
        <v>10</v>
      </c>
      <c r="C930" s="1943">
        <v>39904</v>
      </c>
      <c r="D930" s="1593">
        <v>0.45</v>
      </c>
      <c r="F930" s="72" t="s">
        <v>550</v>
      </c>
      <c r="G930" s="71">
        <v>21</v>
      </c>
      <c r="H930" s="70">
        <v>40057</v>
      </c>
      <c r="I930" s="67">
        <v>1.78</v>
      </c>
      <c r="J930"/>
    </row>
    <row r="931" spans="1:10" ht="15.75" x14ac:dyDescent="0.25">
      <c r="A931" s="2491"/>
      <c r="B931" s="1593">
        <v>10</v>
      </c>
      <c r="C931" s="1943">
        <v>40057</v>
      </c>
      <c r="D931" s="1593">
        <v>0.4</v>
      </c>
      <c r="F931" s="72" t="s">
        <v>550</v>
      </c>
      <c r="G931" s="71">
        <v>21</v>
      </c>
      <c r="H931" s="70">
        <v>40057</v>
      </c>
      <c r="I931" s="67">
        <v>0.51</v>
      </c>
      <c r="J931"/>
    </row>
    <row r="932" spans="1:10" ht="15.75" x14ac:dyDescent="0.25">
      <c r="A932" s="2491"/>
      <c r="B932" s="1593">
        <v>14</v>
      </c>
      <c r="C932" s="1943">
        <v>39173</v>
      </c>
      <c r="D932" s="1593">
        <v>0.38</v>
      </c>
      <c r="F932" s="72" t="s">
        <v>550</v>
      </c>
      <c r="G932" s="71">
        <v>21</v>
      </c>
      <c r="H932" s="70">
        <v>40057</v>
      </c>
      <c r="I932" s="67">
        <v>6.63</v>
      </c>
      <c r="J932"/>
    </row>
    <row r="933" spans="1:10" ht="15.75" x14ac:dyDescent="0.25">
      <c r="A933" s="2491"/>
      <c r="B933" s="1593">
        <v>14</v>
      </c>
      <c r="C933" s="1943">
        <v>39356</v>
      </c>
      <c r="D933" s="1593">
        <v>0.5</v>
      </c>
      <c r="F933" s="72" t="s">
        <v>550</v>
      </c>
      <c r="G933" s="71">
        <v>21</v>
      </c>
      <c r="H933" s="70">
        <v>40057</v>
      </c>
      <c r="I933" s="67">
        <v>0.1</v>
      </c>
      <c r="J933"/>
    </row>
    <row r="934" spans="1:10" ht="15.75" x14ac:dyDescent="0.25">
      <c r="A934" s="2491"/>
      <c r="B934" s="1593">
        <v>14</v>
      </c>
      <c r="C934" s="1943">
        <v>39539</v>
      </c>
      <c r="D934" s="1593" t="s">
        <v>551</v>
      </c>
      <c r="F934" s="72" t="s">
        <v>550</v>
      </c>
      <c r="G934" s="71">
        <v>21</v>
      </c>
      <c r="H934" s="70">
        <v>40057</v>
      </c>
      <c r="I934" s="67">
        <v>1.55</v>
      </c>
      <c r="J934"/>
    </row>
    <row r="935" spans="1:10" x14ac:dyDescent="0.25">
      <c r="A935" s="2491"/>
      <c r="B935" s="1593">
        <v>14</v>
      </c>
      <c r="C935" s="1943">
        <v>39722</v>
      </c>
      <c r="D935" s="1593">
        <v>0.45</v>
      </c>
      <c r="F935" s="7" t="s">
        <v>553</v>
      </c>
      <c r="G935" s="74">
        <v>21</v>
      </c>
      <c r="H935" s="73">
        <v>40057</v>
      </c>
      <c r="I935" s="67">
        <v>0.31</v>
      </c>
      <c r="J935"/>
    </row>
    <row r="936" spans="1:10" ht="15.75" x14ac:dyDescent="0.25">
      <c r="A936" s="2491"/>
      <c r="B936" s="1593">
        <v>14</v>
      </c>
      <c r="C936" s="1943">
        <v>39904</v>
      </c>
      <c r="D936" s="1593">
        <v>0.48</v>
      </c>
      <c r="F936" s="72" t="s">
        <v>550</v>
      </c>
      <c r="G936" s="71">
        <v>22</v>
      </c>
      <c r="H936" s="70">
        <v>39142</v>
      </c>
      <c r="I936" s="67">
        <v>1.1399999999999999</v>
      </c>
      <c r="J936"/>
    </row>
    <row r="937" spans="1:10" ht="15.75" x14ac:dyDescent="0.25">
      <c r="A937" s="2492"/>
      <c r="B937" s="1593">
        <v>14</v>
      </c>
      <c r="C937" s="1943">
        <v>40057</v>
      </c>
      <c r="D937" s="1593">
        <v>0.44</v>
      </c>
      <c r="F937" s="72" t="s">
        <v>550</v>
      </c>
      <c r="G937" s="71">
        <v>22</v>
      </c>
      <c r="H937" s="70">
        <v>39142</v>
      </c>
      <c r="I937" s="67">
        <v>3.54</v>
      </c>
      <c r="J937"/>
    </row>
    <row r="938" spans="1:10" ht="15.75" x14ac:dyDescent="0.25">
      <c r="A938" s="1955"/>
      <c r="B938" s="1956"/>
      <c r="C938" s="1956"/>
      <c r="D938" s="1956"/>
      <c r="F938" s="72" t="s">
        <v>550</v>
      </c>
      <c r="G938" s="71">
        <v>22</v>
      </c>
      <c r="H938" s="70">
        <v>39142</v>
      </c>
      <c r="I938" s="67">
        <v>0.3</v>
      </c>
      <c r="J938"/>
    </row>
    <row r="939" spans="1:10" ht="15.75" x14ac:dyDescent="0.25">
      <c r="A939" s="2488" t="s">
        <v>552</v>
      </c>
      <c r="B939" s="1952"/>
      <c r="C939" s="1952"/>
      <c r="D939" s="1952"/>
      <c r="F939" s="72" t="s">
        <v>550</v>
      </c>
      <c r="G939" s="71">
        <v>22</v>
      </c>
      <c r="H939" s="70">
        <v>39142</v>
      </c>
      <c r="I939" s="67">
        <v>1.57</v>
      </c>
      <c r="J939"/>
    </row>
    <row r="940" spans="1:10" x14ac:dyDescent="0.25">
      <c r="A940" s="2489"/>
      <c r="B940" s="1952">
        <v>2</v>
      </c>
      <c r="C940" s="1953">
        <v>39173</v>
      </c>
      <c r="D940" s="1952">
        <v>7.0000000000000007E-2</v>
      </c>
      <c r="F940" s="7" t="s">
        <v>549</v>
      </c>
      <c r="G940" s="69">
        <v>22</v>
      </c>
      <c r="H940" s="68">
        <v>39142</v>
      </c>
      <c r="I940" s="67">
        <v>3.96</v>
      </c>
      <c r="J940"/>
    </row>
    <row r="941" spans="1:10" ht="15.75" x14ac:dyDescent="0.25">
      <c r="A941" s="2489"/>
      <c r="B941" s="1952">
        <v>2</v>
      </c>
      <c r="C941" s="1953">
        <v>39692</v>
      </c>
      <c r="D941" s="1952">
        <v>0.2</v>
      </c>
      <c r="F941" s="72" t="s">
        <v>550</v>
      </c>
      <c r="G941" s="71">
        <v>22</v>
      </c>
      <c r="H941" s="70">
        <v>39326</v>
      </c>
      <c r="I941" s="67">
        <v>0.43</v>
      </c>
      <c r="J941"/>
    </row>
    <row r="942" spans="1:10" ht="15.75" x14ac:dyDescent="0.25">
      <c r="A942" s="2489"/>
      <c r="B942" s="1952">
        <v>2</v>
      </c>
      <c r="C942" s="1953">
        <v>39904</v>
      </c>
      <c r="D942" s="1952">
        <v>0.2</v>
      </c>
      <c r="F942" s="72" t="s">
        <v>550</v>
      </c>
      <c r="G942" s="71">
        <v>22</v>
      </c>
      <c r="H942" s="70">
        <v>39326</v>
      </c>
      <c r="I942" s="67">
        <v>1.94</v>
      </c>
      <c r="J942"/>
    </row>
    <row r="943" spans="1:10" ht="15.75" x14ac:dyDescent="0.25">
      <c r="A943" s="2489"/>
      <c r="B943" s="1952">
        <v>2</v>
      </c>
      <c r="C943" s="1953">
        <v>40057</v>
      </c>
      <c r="D943" s="1952">
        <v>0.11</v>
      </c>
      <c r="F943" s="72" t="s">
        <v>550</v>
      </c>
      <c r="G943" s="71">
        <v>22</v>
      </c>
      <c r="H943" s="70">
        <v>39326</v>
      </c>
      <c r="I943" s="67">
        <v>0.3</v>
      </c>
      <c r="J943"/>
    </row>
    <row r="944" spans="1:10" ht="15.75" x14ac:dyDescent="0.25">
      <c r="A944" s="2489"/>
      <c r="B944" s="1952">
        <v>2</v>
      </c>
      <c r="C944" s="1953">
        <v>39539</v>
      </c>
      <c r="D944" s="1952" t="s">
        <v>551</v>
      </c>
      <c r="F944" s="72" t="s">
        <v>550</v>
      </c>
      <c r="G944" s="71">
        <v>22</v>
      </c>
      <c r="H944" s="70">
        <v>39326</v>
      </c>
      <c r="I944" s="67">
        <v>0.62</v>
      </c>
      <c r="J944"/>
    </row>
    <row r="945" spans="1:10" x14ac:dyDescent="0.25">
      <c r="A945" s="2489"/>
      <c r="B945" s="1952">
        <v>2</v>
      </c>
      <c r="C945" s="1953">
        <v>39173</v>
      </c>
      <c r="D945" s="1952">
        <v>0.09</v>
      </c>
      <c r="F945" s="7" t="s">
        <v>549</v>
      </c>
      <c r="G945" s="69">
        <v>22</v>
      </c>
      <c r="H945" s="68">
        <v>39326</v>
      </c>
      <c r="I945" s="67">
        <v>0.3</v>
      </c>
      <c r="J945"/>
    </row>
    <row r="946" spans="1:10" ht="15.75" x14ac:dyDescent="0.25">
      <c r="A946" s="2489"/>
      <c r="B946" s="1952">
        <v>2</v>
      </c>
      <c r="C946" s="1953">
        <v>39539</v>
      </c>
      <c r="D946" s="1952">
        <v>0.2</v>
      </c>
      <c r="F946" s="72" t="s">
        <v>550</v>
      </c>
      <c r="G946" s="71">
        <v>22</v>
      </c>
      <c r="H946" s="70">
        <v>39508</v>
      </c>
      <c r="I946" s="67">
        <v>0.57999999999999996</v>
      </c>
      <c r="J946"/>
    </row>
    <row r="947" spans="1:10" ht="15.75" x14ac:dyDescent="0.25">
      <c r="A947" s="2489"/>
      <c r="B947" s="1952">
        <v>2</v>
      </c>
      <c r="C947" s="1953">
        <v>39692</v>
      </c>
      <c r="D947" s="1952">
        <v>0.2</v>
      </c>
      <c r="F947" s="72" t="s">
        <v>550</v>
      </c>
      <c r="G947" s="71">
        <v>22</v>
      </c>
      <c r="H947" s="70">
        <v>39508</v>
      </c>
      <c r="I947" s="67">
        <v>1.92</v>
      </c>
      <c r="J947"/>
    </row>
    <row r="948" spans="1:10" ht="15.75" x14ac:dyDescent="0.25">
      <c r="A948" s="2489"/>
      <c r="B948" s="1952">
        <v>2</v>
      </c>
      <c r="C948" s="1953">
        <v>39904</v>
      </c>
      <c r="D948" s="1952" t="s">
        <v>551</v>
      </c>
      <c r="F948" s="72" t="s">
        <v>550</v>
      </c>
      <c r="G948" s="71">
        <v>22</v>
      </c>
      <c r="H948" s="70">
        <v>39508</v>
      </c>
      <c r="I948" s="67">
        <v>0.3</v>
      </c>
      <c r="J948"/>
    </row>
    <row r="949" spans="1:10" ht="15.75" x14ac:dyDescent="0.25">
      <c r="A949" s="2489"/>
      <c r="B949" s="1952">
        <v>2</v>
      </c>
      <c r="C949" s="1953">
        <v>40057</v>
      </c>
      <c r="D949" s="1952">
        <v>0.11</v>
      </c>
      <c r="F949" s="72" t="s">
        <v>550</v>
      </c>
      <c r="G949" s="71">
        <v>22</v>
      </c>
      <c r="H949" s="70">
        <v>39508</v>
      </c>
      <c r="I949" s="67">
        <v>0.73</v>
      </c>
      <c r="J949"/>
    </row>
    <row r="950" spans="1:10" x14ac:dyDescent="0.25">
      <c r="A950" s="2489"/>
      <c r="B950" s="1952">
        <v>2</v>
      </c>
      <c r="C950" s="1953">
        <v>39173</v>
      </c>
      <c r="D950" s="1952">
        <v>0.24</v>
      </c>
      <c r="F950" s="7" t="s">
        <v>549</v>
      </c>
      <c r="G950" s="69">
        <v>22</v>
      </c>
      <c r="H950" s="68">
        <v>39508</v>
      </c>
      <c r="I950" s="67">
        <v>0.3</v>
      </c>
      <c r="J950"/>
    </row>
    <row r="951" spans="1:10" ht="15.75" x14ac:dyDescent="0.25">
      <c r="A951" s="2489"/>
      <c r="B951" s="1952">
        <v>2</v>
      </c>
      <c r="C951" s="1953">
        <v>39692</v>
      </c>
      <c r="D951" s="1952">
        <v>0.34</v>
      </c>
      <c r="F951" s="72" t="s">
        <v>550</v>
      </c>
      <c r="G951" s="71">
        <v>22</v>
      </c>
      <c r="H951" s="70">
        <v>39692</v>
      </c>
      <c r="I951" s="67">
        <v>0.44</v>
      </c>
      <c r="J951"/>
    </row>
    <row r="952" spans="1:10" ht="15.75" x14ac:dyDescent="0.25">
      <c r="A952" s="2489"/>
      <c r="B952" s="1952">
        <v>2</v>
      </c>
      <c r="C952" s="1953">
        <v>39904</v>
      </c>
      <c r="D952" s="1952">
        <v>0.32</v>
      </c>
      <c r="F952" s="72" t="s">
        <v>550</v>
      </c>
      <c r="G952" s="71">
        <v>22</v>
      </c>
      <c r="H952" s="70">
        <v>39692</v>
      </c>
      <c r="I952" s="67">
        <v>2.56</v>
      </c>
      <c r="J952"/>
    </row>
    <row r="953" spans="1:10" ht="15.75" x14ac:dyDescent="0.25">
      <c r="A953" s="2489"/>
      <c r="B953" s="1952">
        <v>2</v>
      </c>
      <c r="C953" s="1953">
        <v>40057</v>
      </c>
      <c r="D953" s="1952">
        <v>0.25</v>
      </c>
      <c r="F953" s="72" t="s">
        <v>550</v>
      </c>
      <c r="G953" s="71">
        <v>22</v>
      </c>
      <c r="H953" s="70">
        <v>39692</v>
      </c>
      <c r="I953" s="67">
        <v>0.2</v>
      </c>
      <c r="J953"/>
    </row>
    <row r="954" spans="1:10" ht="15.75" x14ac:dyDescent="0.25">
      <c r="A954" s="2489"/>
      <c r="B954" s="1952">
        <v>2</v>
      </c>
      <c r="C954" s="1953">
        <v>39539</v>
      </c>
      <c r="D954" s="1952" t="s">
        <v>551</v>
      </c>
      <c r="F954" s="72" t="s">
        <v>550</v>
      </c>
      <c r="G954" s="71">
        <v>22</v>
      </c>
      <c r="H954" s="70">
        <v>39692</v>
      </c>
      <c r="I954" s="67">
        <v>0.83</v>
      </c>
      <c r="J954"/>
    </row>
    <row r="955" spans="1:10" x14ac:dyDescent="0.25">
      <c r="A955" s="2489"/>
      <c r="B955" s="1952">
        <v>2</v>
      </c>
      <c r="C955" s="1953">
        <v>39173</v>
      </c>
      <c r="D955" s="1952">
        <v>0.04</v>
      </c>
      <c r="F955" s="7" t="s">
        <v>549</v>
      </c>
      <c r="G955" s="69">
        <v>22</v>
      </c>
      <c r="H955" s="68">
        <v>39692</v>
      </c>
      <c r="I955" s="67">
        <v>0.1</v>
      </c>
      <c r="J955"/>
    </row>
    <row r="956" spans="1:10" ht="15.75" x14ac:dyDescent="0.25">
      <c r="A956" s="2489"/>
      <c r="B956" s="1952">
        <v>2</v>
      </c>
      <c r="C956" s="1953">
        <v>39692</v>
      </c>
      <c r="D956" s="1952">
        <v>0.2</v>
      </c>
      <c r="F956" s="72" t="s">
        <v>550</v>
      </c>
      <c r="G956" s="71">
        <v>22</v>
      </c>
      <c r="H956" s="70">
        <v>39873</v>
      </c>
      <c r="I956" s="67">
        <v>2.15</v>
      </c>
      <c r="J956"/>
    </row>
    <row r="957" spans="1:10" ht="15.75" x14ac:dyDescent="0.25">
      <c r="A957" s="2489"/>
      <c r="B957" s="1952">
        <v>2</v>
      </c>
      <c r="C957" s="1953">
        <v>39904</v>
      </c>
      <c r="D957" s="1952">
        <v>0.43</v>
      </c>
      <c r="F957" s="72" t="s">
        <v>550</v>
      </c>
      <c r="G957" s="71">
        <v>22</v>
      </c>
      <c r="H957" s="70">
        <v>39873</v>
      </c>
      <c r="I957" s="67">
        <v>0.28999999999999998</v>
      </c>
      <c r="J957"/>
    </row>
    <row r="958" spans="1:10" ht="15.75" x14ac:dyDescent="0.25">
      <c r="A958" s="2489"/>
      <c r="B958" s="1952">
        <v>2</v>
      </c>
      <c r="C958" s="1953">
        <v>40057</v>
      </c>
      <c r="D958" s="1952">
        <v>0.11</v>
      </c>
      <c r="F958" s="72" t="s">
        <v>550</v>
      </c>
      <c r="G958" s="71">
        <v>22</v>
      </c>
      <c r="H958" s="70">
        <v>39873</v>
      </c>
      <c r="I958" s="67">
        <v>0.55000000000000004</v>
      </c>
      <c r="J958"/>
    </row>
    <row r="959" spans="1:10" x14ac:dyDescent="0.25">
      <c r="A959" s="2489"/>
      <c r="B959" s="1952">
        <v>2</v>
      </c>
      <c r="C959" s="1953">
        <v>39203</v>
      </c>
      <c r="D959" s="1952">
        <v>0.01</v>
      </c>
      <c r="F959" s="7" t="s">
        <v>549</v>
      </c>
      <c r="G959" s="69">
        <v>22</v>
      </c>
      <c r="H959" s="68">
        <v>39873</v>
      </c>
      <c r="I959" s="67">
        <v>0.1</v>
      </c>
      <c r="J959"/>
    </row>
    <row r="960" spans="1:10" ht="15.75" x14ac:dyDescent="0.25">
      <c r="A960" s="2489"/>
      <c r="B960" s="1952">
        <v>2</v>
      </c>
      <c r="C960" s="1953">
        <v>39539</v>
      </c>
      <c r="D960" s="1952">
        <v>0.2</v>
      </c>
      <c r="F960" s="72" t="s">
        <v>550</v>
      </c>
      <c r="G960" s="71">
        <v>22</v>
      </c>
      <c r="H960" s="70">
        <v>39965</v>
      </c>
      <c r="I960" s="67">
        <v>0.89</v>
      </c>
      <c r="J960"/>
    </row>
    <row r="961" spans="1:10" ht="15.75" x14ac:dyDescent="0.25">
      <c r="A961" s="2489"/>
      <c r="B961" s="1952">
        <v>2</v>
      </c>
      <c r="C961" s="1953">
        <v>39692</v>
      </c>
      <c r="D961" s="1952">
        <v>0.2</v>
      </c>
      <c r="F961" s="72" t="s">
        <v>550</v>
      </c>
      <c r="G961" s="71">
        <v>22</v>
      </c>
      <c r="H961" s="70">
        <v>40057</v>
      </c>
      <c r="I961" s="67">
        <v>0.77</v>
      </c>
      <c r="J961"/>
    </row>
    <row r="962" spans="1:10" ht="15.75" x14ac:dyDescent="0.25">
      <c r="A962" s="2489"/>
      <c r="B962" s="1952">
        <v>2</v>
      </c>
      <c r="C962" s="1953">
        <v>39904</v>
      </c>
      <c r="D962" s="1952">
        <v>0.2</v>
      </c>
      <c r="F962" s="72" t="s">
        <v>550</v>
      </c>
      <c r="G962" s="71">
        <v>22</v>
      </c>
      <c r="H962" s="70">
        <v>40057</v>
      </c>
      <c r="I962" s="67">
        <v>2.5499999999999998</v>
      </c>
      <c r="J962"/>
    </row>
    <row r="963" spans="1:10" ht="15.75" x14ac:dyDescent="0.25">
      <c r="A963" s="2489"/>
      <c r="B963" s="1952">
        <v>2</v>
      </c>
      <c r="C963" s="1953">
        <v>40057</v>
      </c>
      <c r="D963" s="1952">
        <v>0.11</v>
      </c>
      <c r="F963" s="72" t="s">
        <v>550</v>
      </c>
      <c r="G963" s="71">
        <v>22</v>
      </c>
      <c r="H963" s="70">
        <v>40057</v>
      </c>
      <c r="I963" s="67">
        <v>0.3</v>
      </c>
      <c r="J963"/>
    </row>
    <row r="964" spans="1:10" ht="15.75" x14ac:dyDescent="0.25">
      <c r="A964" s="2489"/>
      <c r="B964" s="1952">
        <v>2</v>
      </c>
      <c r="C964" s="1953">
        <v>39203</v>
      </c>
      <c r="D964" s="1952">
        <v>0.01</v>
      </c>
      <c r="F964" s="72" t="s">
        <v>550</v>
      </c>
      <c r="G964" s="71">
        <v>22</v>
      </c>
      <c r="H964" s="70">
        <v>40057</v>
      </c>
      <c r="I964" s="67">
        <v>0.84</v>
      </c>
      <c r="J964"/>
    </row>
    <row r="965" spans="1:10" x14ac:dyDescent="0.25">
      <c r="A965" s="2489"/>
      <c r="B965" s="1952">
        <v>2</v>
      </c>
      <c r="C965" s="1953">
        <v>39539</v>
      </c>
      <c r="D965" s="1952">
        <v>0.2</v>
      </c>
      <c r="F965" s="7" t="s">
        <v>549</v>
      </c>
      <c r="G965" s="69">
        <v>22</v>
      </c>
      <c r="H965" s="68">
        <v>40057</v>
      </c>
      <c r="I965" s="67">
        <v>0.1</v>
      </c>
      <c r="J965"/>
    </row>
    <row r="966" spans="1:10" x14ac:dyDescent="0.25">
      <c r="A966" s="2489"/>
      <c r="B966" s="1952">
        <v>2</v>
      </c>
      <c r="C966" s="1953">
        <v>39692</v>
      </c>
      <c r="D966" s="1952">
        <v>0.2</v>
      </c>
      <c r="J966"/>
    </row>
    <row r="967" spans="1:10" x14ac:dyDescent="0.25">
      <c r="A967" s="2489"/>
      <c r="B967" s="1952">
        <v>2</v>
      </c>
      <c r="C967" s="1953">
        <v>39904</v>
      </c>
      <c r="D967" s="1952">
        <v>0.2</v>
      </c>
      <c r="J967"/>
    </row>
    <row r="968" spans="1:10" x14ac:dyDescent="0.25">
      <c r="A968" s="2489"/>
      <c r="B968" s="1952">
        <v>2</v>
      </c>
      <c r="C968" s="1953">
        <v>40057</v>
      </c>
      <c r="D968" s="1952">
        <v>0.11</v>
      </c>
      <c r="J968"/>
    </row>
    <row r="969" spans="1:10" x14ac:dyDescent="0.25">
      <c r="A969" s="1955"/>
      <c r="B969" s="1956"/>
      <c r="C969" s="1956"/>
      <c r="D969" s="1956"/>
      <c r="J969"/>
    </row>
    <row r="970" spans="1:10" x14ac:dyDescent="0.25">
      <c r="A970" s="2488" t="s">
        <v>548</v>
      </c>
      <c r="B970" s="1950"/>
      <c r="C970" s="1950"/>
      <c r="D970" s="1950"/>
      <c r="J970"/>
    </row>
    <row r="971" spans="1:10" ht="15" customHeight="1" x14ac:dyDescent="0.25">
      <c r="A971" s="2489"/>
      <c r="B971" s="1950">
        <v>6</v>
      </c>
      <c r="C971" s="1951">
        <v>39173</v>
      </c>
      <c r="D971" s="1950">
        <v>0.2</v>
      </c>
      <c r="J971"/>
    </row>
    <row r="972" spans="1:10" x14ac:dyDescent="0.25">
      <c r="A972" s="2489"/>
      <c r="B972" s="1950">
        <v>6</v>
      </c>
      <c r="C972" s="1951">
        <v>39387</v>
      </c>
      <c r="D972" s="1950">
        <v>0.2</v>
      </c>
      <c r="J972"/>
    </row>
    <row r="973" spans="1:10" x14ac:dyDescent="0.25">
      <c r="A973" s="2489"/>
      <c r="B973" s="1950">
        <v>6</v>
      </c>
      <c r="C973" s="1951">
        <v>39539</v>
      </c>
      <c r="D973" s="1950">
        <v>0.2</v>
      </c>
      <c r="J973"/>
    </row>
    <row r="974" spans="1:10" x14ac:dyDescent="0.25">
      <c r="A974" s="2489"/>
      <c r="B974" s="1950">
        <v>6</v>
      </c>
      <c r="C974" s="1951">
        <v>39722</v>
      </c>
      <c r="D974" s="1950">
        <v>0.2</v>
      </c>
      <c r="J974"/>
    </row>
    <row r="975" spans="1:10" x14ac:dyDescent="0.25">
      <c r="A975" s="2489"/>
      <c r="B975" s="1950">
        <v>6</v>
      </c>
      <c r="C975" s="1951">
        <v>39934</v>
      </c>
      <c r="D975" s="1950">
        <v>0.2</v>
      </c>
      <c r="J975"/>
    </row>
    <row r="976" spans="1:10" x14ac:dyDescent="0.25">
      <c r="A976" s="2489"/>
      <c r="B976" s="1950">
        <v>6</v>
      </c>
      <c r="C976" s="1951">
        <v>40057</v>
      </c>
      <c r="D976" s="1950">
        <v>0.2</v>
      </c>
      <c r="J976"/>
    </row>
    <row r="977" spans="1:10" x14ac:dyDescent="0.25">
      <c r="A977" s="2489"/>
      <c r="B977" s="1950">
        <v>6</v>
      </c>
      <c r="C977" s="1951">
        <v>39173</v>
      </c>
      <c r="D977" s="1950">
        <v>0.2</v>
      </c>
      <c r="J977"/>
    </row>
    <row r="978" spans="1:10" x14ac:dyDescent="0.25">
      <c r="A978" s="2489"/>
      <c r="B978" s="1950">
        <v>6</v>
      </c>
      <c r="C978" s="1951">
        <v>39387</v>
      </c>
      <c r="D978" s="1950">
        <v>0.2</v>
      </c>
      <c r="J978"/>
    </row>
    <row r="979" spans="1:10" x14ac:dyDescent="0.25">
      <c r="A979" s="2489"/>
      <c r="B979" s="1950">
        <v>6</v>
      </c>
      <c r="C979" s="1951">
        <v>39539</v>
      </c>
      <c r="D979" s="1950">
        <v>0.2</v>
      </c>
      <c r="J979"/>
    </row>
    <row r="980" spans="1:10" x14ac:dyDescent="0.25">
      <c r="A980" s="2489"/>
      <c r="B980" s="1950">
        <v>6</v>
      </c>
      <c r="C980" s="1951">
        <v>39722</v>
      </c>
      <c r="D980" s="1950">
        <v>0.2</v>
      </c>
      <c r="J980"/>
    </row>
    <row r="981" spans="1:10" x14ac:dyDescent="0.25">
      <c r="A981" s="2489"/>
      <c r="B981" s="1950">
        <v>6</v>
      </c>
      <c r="C981" s="1951">
        <v>39904</v>
      </c>
      <c r="D981" s="1950">
        <v>0.2</v>
      </c>
      <c r="J981"/>
    </row>
    <row r="982" spans="1:10" x14ac:dyDescent="0.25">
      <c r="A982" s="2489"/>
      <c r="B982" s="1950">
        <v>6</v>
      </c>
      <c r="C982" s="1951">
        <v>40057</v>
      </c>
      <c r="D982" s="1950">
        <v>0.2</v>
      </c>
      <c r="J982"/>
    </row>
    <row r="983" spans="1:10" x14ac:dyDescent="0.25">
      <c r="A983" s="2489"/>
      <c r="B983" s="1950">
        <v>6</v>
      </c>
      <c r="C983" s="1951">
        <v>39173</v>
      </c>
      <c r="D983" s="1950">
        <v>0.2</v>
      </c>
      <c r="J983"/>
    </row>
    <row r="984" spans="1:10" x14ac:dyDescent="0.25">
      <c r="A984" s="2489"/>
      <c r="B984" s="1950">
        <v>6</v>
      </c>
      <c r="C984" s="1951">
        <v>39387</v>
      </c>
      <c r="D984" s="1950">
        <v>0.2</v>
      </c>
      <c r="J984"/>
    </row>
    <row r="985" spans="1:10" x14ac:dyDescent="0.25">
      <c r="A985" s="2489"/>
      <c r="B985" s="1950">
        <v>6</v>
      </c>
      <c r="C985" s="1951">
        <v>39539</v>
      </c>
      <c r="D985" s="1950">
        <v>0.2</v>
      </c>
      <c r="J985"/>
    </row>
    <row r="986" spans="1:10" x14ac:dyDescent="0.25">
      <c r="A986" s="2489"/>
      <c r="B986" s="1950">
        <v>6</v>
      </c>
      <c r="C986" s="1951">
        <v>39722</v>
      </c>
      <c r="D986" s="1950">
        <v>0.2</v>
      </c>
      <c r="J986"/>
    </row>
    <row r="987" spans="1:10" x14ac:dyDescent="0.25">
      <c r="A987" s="2489"/>
      <c r="B987" s="1950">
        <v>6</v>
      </c>
      <c r="C987" s="1951">
        <v>39904</v>
      </c>
      <c r="D987" s="1950">
        <v>0.2</v>
      </c>
      <c r="J987"/>
    </row>
    <row r="988" spans="1:10" x14ac:dyDescent="0.25">
      <c r="A988" s="2489"/>
      <c r="B988" s="1950">
        <v>6</v>
      </c>
      <c r="C988" s="1951">
        <v>40057</v>
      </c>
      <c r="D988" s="1950">
        <v>0.2</v>
      </c>
      <c r="J988"/>
    </row>
    <row r="989" spans="1:10" x14ac:dyDescent="0.25">
      <c r="A989" s="2489"/>
      <c r="B989" s="1950">
        <v>6</v>
      </c>
      <c r="C989" s="1951">
        <v>39173</v>
      </c>
      <c r="D989" s="1950">
        <v>0.2</v>
      </c>
      <c r="J989"/>
    </row>
    <row r="990" spans="1:10" x14ac:dyDescent="0.25">
      <c r="A990" s="2489"/>
      <c r="B990" s="1950">
        <v>6</v>
      </c>
      <c r="C990" s="1951">
        <v>39387</v>
      </c>
      <c r="D990" s="1950">
        <v>0.2</v>
      </c>
      <c r="J990"/>
    </row>
    <row r="991" spans="1:10" x14ac:dyDescent="0.25">
      <c r="A991" s="2489"/>
      <c r="B991" s="1950">
        <v>6</v>
      </c>
      <c r="C991" s="1951">
        <v>39722</v>
      </c>
      <c r="D991" s="1950">
        <v>0.2</v>
      </c>
      <c r="J991"/>
    </row>
    <row r="992" spans="1:10" x14ac:dyDescent="0.25">
      <c r="A992" s="2489"/>
      <c r="B992" s="1950">
        <v>6</v>
      </c>
      <c r="C992" s="1951">
        <v>39904</v>
      </c>
      <c r="D992" s="1950">
        <v>0.2</v>
      </c>
      <c r="J992"/>
    </row>
    <row r="993" spans="1:10" x14ac:dyDescent="0.25">
      <c r="A993" s="2489"/>
      <c r="B993" s="1950">
        <v>6</v>
      </c>
      <c r="C993" s="1951">
        <v>40057</v>
      </c>
      <c r="D993" s="1950">
        <v>0.2</v>
      </c>
      <c r="J993"/>
    </row>
    <row r="994" spans="1:10" x14ac:dyDescent="0.25">
      <c r="B994" s="66"/>
      <c r="C994" s="66"/>
      <c r="D994" s="66"/>
      <c r="J994"/>
    </row>
    <row r="995" spans="1:10" x14ac:dyDescent="0.25">
      <c r="B995" s="66"/>
      <c r="C995" s="66"/>
      <c r="D995" s="66"/>
      <c r="J995"/>
    </row>
    <row r="996" spans="1:10" x14ac:dyDescent="0.25">
      <c r="B996" s="66"/>
      <c r="C996" s="66"/>
      <c r="D996" s="66"/>
      <c r="J996"/>
    </row>
    <row r="997" spans="1:10" x14ac:dyDescent="0.25">
      <c r="B997" s="66"/>
      <c r="C997" s="66"/>
      <c r="D997" s="66"/>
      <c r="J997"/>
    </row>
    <row r="998" spans="1:10" x14ac:dyDescent="0.25">
      <c r="B998" s="66"/>
      <c r="C998" s="66"/>
      <c r="D998" s="66"/>
      <c r="J998"/>
    </row>
    <row r="999" spans="1:10" x14ac:dyDescent="0.25">
      <c r="B999" s="66"/>
      <c r="C999" s="66"/>
      <c r="D999" s="66"/>
      <c r="J999"/>
    </row>
    <row r="1000" spans="1:10" x14ac:dyDescent="0.25">
      <c r="B1000" s="66"/>
      <c r="C1000" s="66"/>
      <c r="D1000" s="66"/>
      <c r="J1000"/>
    </row>
    <row r="1001" spans="1:10" x14ac:dyDescent="0.25">
      <c r="B1001" s="66"/>
      <c r="C1001" s="66"/>
      <c r="D1001" s="66"/>
      <c r="J1001"/>
    </row>
    <row r="1002" spans="1:10" x14ac:dyDescent="0.25">
      <c r="B1002" s="66"/>
      <c r="C1002" s="66"/>
      <c r="D1002" s="66"/>
      <c r="J1002"/>
    </row>
    <row r="1003" spans="1:10" x14ac:dyDescent="0.25">
      <c r="B1003" s="66"/>
      <c r="C1003" s="66"/>
      <c r="D1003" s="66"/>
      <c r="J1003"/>
    </row>
    <row r="1004" spans="1:10" x14ac:dyDescent="0.25">
      <c r="B1004" s="66"/>
      <c r="C1004" s="66"/>
      <c r="D1004" s="66"/>
      <c r="J1004"/>
    </row>
    <row r="1005" spans="1:10" x14ac:dyDescent="0.25">
      <c r="B1005" s="66"/>
      <c r="C1005" s="66"/>
      <c r="D1005" s="66"/>
      <c r="J1005"/>
    </row>
    <row r="1006" spans="1:10" x14ac:dyDescent="0.25">
      <c r="B1006" s="66"/>
      <c r="C1006" s="66"/>
      <c r="D1006" s="66"/>
      <c r="J1006"/>
    </row>
    <row r="1007" spans="1:10" x14ac:dyDescent="0.25">
      <c r="B1007" s="66"/>
      <c r="C1007" s="66"/>
      <c r="D1007" s="66"/>
      <c r="J1007"/>
    </row>
    <row r="1008" spans="1:10" x14ac:dyDescent="0.25">
      <c r="B1008" s="66"/>
      <c r="C1008" s="66"/>
      <c r="D1008" s="66"/>
      <c r="J1008"/>
    </row>
    <row r="1009" spans="2:10" x14ac:dyDescent="0.25">
      <c r="B1009" s="66"/>
      <c r="C1009" s="66"/>
      <c r="D1009" s="66"/>
      <c r="J1009"/>
    </row>
    <row r="1010" spans="2:10" x14ac:dyDescent="0.25">
      <c r="B1010" s="66"/>
      <c r="C1010" s="66"/>
      <c r="D1010" s="66"/>
      <c r="J1010"/>
    </row>
    <row r="1011" spans="2:10" x14ac:dyDescent="0.25">
      <c r="B1011" s="66"/>
      <c r="C1011" s="66"/>
      <c r="D1011" s="66"/>
      <c r="J1011"/>
    </row>
    <row r="1012" spans="2:10" x14ac:dyDescent="0.25">
      <c r="B1012" s="66"/>
      <c r="C1012" s="66"/>
      <c r="D1012" s="66"/>
      <c r="J1012"/>
    </row>
    <row r="1013" spans="2:10" x14ac:dyDescent="0.25">
      <c r="B1013" s="66"/>
      <c r="C1013" s="66"/>
      <c r="D1013" s="66"/>
      <c r="J1013"/>
    </row>
    <row r="1014" spans="2:10" x14ac:dyDescent="0.25">
      <c r="B1014" s="66"/>
      <c r="C1014" s="66"/>
      <c r="D1014" s="66"/>
      <c r="J1014"/>
    </row>
    <row r="1015" spans="2:10" x14ac:dyDescent="0.25">
      <c r="B1015" s="66"/>
      <c r="C1015" s="66"/>
      <c r="D1015" s="66"/>
    </row>
    <row r="1016" spans="2:10" x14ac:dyDescent="0.25">
      <c r="B1016" s="66"/>
      <c r="C1016" s="66"/>
      <c r="D1016" s="66"/>
    </row>
    <row r="1017" spans="2:10" x14ac:dyDescent="0.25">
      <c r="B1017" s="66"/>
      <c r="C1017" s="66"/>
      <c r="D1017" s="66"/>
    </row>
    <row r="1018" spans="2:10" x14ac:dyDescent="0.25">
      <c r="B1018" s="66"/>
      <c r="C1018" s="66"/>
      <c r="D1018" s="66"/>
    </row>
    <row r="1019" spans="2:10" x14ac:dyDescent="0.25">
      <c r="B1019" s="66"/>
      <c r="C1019" s="66"/>
      <c r="D1019" s="66"/>
    </row>
    <row r="1020" spans="2:10" x14ac:dyDescent="0.25">
      <c r="B1020" s="66"/>
      <c r="C1020" s="66"/>
      <c r="D1020" s="66"/>
    </row>
    <row r="1021" spans="2:10" x14ac:dyDescent="0.25">
      <c r="B1021" s="66"/>
      <c r="C1021" s="66"/>
      <c r="D1021" s="66"/>
    </row>
    <row r="1022" spans="2:10" x14ac:dyDescent="0.25">
      <c r="B1022" s="66"/>
      <c r="C1022" s="66"/>
      <c r="D1022" s="66"/>
    </row>
    <row r="1023" spans="2:10" x14ac:dyDescent="0.25">
      <c r="B1023" s="66"/>
      <c r="C1023" s="66"/>
      <c r="D1023" s="66"/>
    </row>
    <row r="1024" spans="2:10" x14ac:dyDescent="0.25">
      <c r="B1024" s="66"/>
      <c r="C1024" s="66"/>
      <c r="D1024" s="66"/>
    </row>
    <row r="1025" spans="2:6" customFormat="1" x14ac:dyDescent="0.25">
      <c r="B1025" s="66"/>
      <c r="C1025" s="66"/>
      <c r="D1025" s="66"/>
      <c r="F1025" s="235"/>
    </row>
    <row r="1026" spans="2:6" customFormat="1" x14ac:dyDescent="0.25">
      <c r="B1026" s="66"/>
      <c r="C1026" s="66"/>
      <c r="D1026" s="66"/>
      <c r="F1026" s="235"/>
    </row>
  </sheetData>
  <mergeCells count="28">
    <mergeCell ref="L47:L48"/>
    <mergeCell ref="L56:L57"/>
    <mergeCell ref="L134:L135"/>
    <mergeCell ref="L149:L150"/>
    <mergeCell ref="L164:L165"/>
    <mergeCell ref="A367:A445"/>
    <mergeCell ref="A447:A682"/>
    <mergeCell ref="L67:L68"/>
    <mergeCell ref="L76:L77"/>
    <mergeCell ref="L89:L90"/>
    <mergeCell ref="L179:L180"/>
    <mergeCell ref="L194:L195"/>
    <mergeCell ref="A970:A993"/>
    <mergeCell ref="A769:A937"/>
    <mergeCell ref="A684:A767"/>
    <mergeCell ref="T6:Z12"/>
    <mergeCell ref="H2:I2"/>
    <mergeCell ref="L3:R3"/>
    <mergeCell ref="L8:L9"/>
    <mergeCell ref="L105:L106"/>
    <mergeCell ref="L120:L121"/>
    <mergeCell ref="L16:L17"/>
    <mergeCell ref="L26:L27"/>
    <mergeCell ref="L35:L36"/>
    <mergeCell ref="A939:A968"/>
    <mergeCell ref="L209:L210"/>
    <mergeCell ref="L224:L225"/>
    <mergeCell ref="A7:A364"/>
  </mergeCells>
  <conditionalFormatting sqref="I7:I965">
    <cfRule type="cellIs" dxfId="299" priority="2" operator="equal">
      <formula>"ND"</formula>
    </cfRule>
    <cfRule type="cellIs" dxfId="298" priority="3" operator="lessThan">
      <formula>5</formula>
    </cfRule>
  </conditionalFormatting>
  <conditionalFormatting sqref="I2:I1048576">
    <cfRule type="cellIs" dxfId="297" priority="1" operator="equal">
      <formula>"ND"</formula>
    </cfRule>
  </conditionalFormatting>
  <pageMargins left="0.511811024" right="0.511811024" top="0.78740157499999996" bottom="0.78740157499999996" header="0.31496062000000002" footer="0.31496062000000002"/>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0"/>
  <sheetViews>
    <sheetView showGridLines="0" zoomScale="85" zoomScaleNormal="85" workbookViewId="0">
      <selection activeCell="B3" sqref="B3"/>
    </sheetView>
  </sheetViews>
  <sheetFormatPr defaultRowHeight="15" x14ac:dyDescent="0.25"/>
  <cols>
    <col min="1" max="1" width="9" customWidth="1"/>
    <col min="2" max="2" width="15.42578125" customWidth="1"/>
    <col min="3" max="3" width="10.140625" customWidth="1"/>
    <col min="4" max="4" width="24.7109375" customWidth="1"/>
    <col min="6" max="6" width="24.7109375" customWidth="1"/>
    <col min="8" max="8" width="27.7109375" customWidth="1"/>
    <col min="10" max="10" width="25.42578125" customWidth="1"/>
    <col min="12" max="12" width="32.7109375" customWidth="1"/>
    <col min="14" max="14" width="32.7109375" customWidth="1"/>
    <col min="16" max="16" width="32.7109375" customWidth="1"/>
  </cols>
  <sheetData>
    <row r="1" spans="1:17" ht="20.100000000000001" customHeight="1" x14ac:dyDescent="0.25">
      <c r="A1" s="147" t="s">
        <v>664</v>
      </c>
      <c r="B1" s="149"/>
      <c r="C1" s="149"/>
      <c r="D1" s="149"/>
      <c r="E1" s="149"/>
      <c r="F1" s="149"/>
      <c r="L1" s="111" t="s">
        <v>668</v>
      </c>
      <c r="M1" s="2509" t="s">
        <v>667</v>
      </c>
      <c r="N1" s="2509"/>
      <c r="O1" s="2509"/>
      <c r="P1" s="2509"/>
      <c r="Q1" s="108"/>
    </row>
    <row r="2" spans="1:17" ht="20.100000000000001" customHeight="1" x14ac:dyDescent="0.25">
      <c r="A2" s="131"/>
      <c r="B2" s="143"/>
      <c r="C2" s="143"/>
      <c r="D2" s="143"/>
      <c r="E2" s="143"/>
      <c r="F2" s="143"/>
      <c r="L2" s="148" t="s">
        <v>666</v>
      </c>
      <c r="M2" s="1959" t="s">
        <v>665</v>
      </c>
      <c r="N2" s="1959"/>
      <c r="O2" s="1959"/>
      <c r="P2" s="1959"/>
      <c r="Q2" s="108"/>
    </row>
    <row r="3" spans="1:17" ht="20.100000000000001" customHeight="1" x14ac:dyDescent="0.25">
      <c r="L3" s="146" t="s">
        <v>663</v>
      </c>
      <c r="M3" s="1959" t="s">
        <v>662</v>
      </c>
      <c r="N3" s="1959"/>
      <c r="O3" s="1959"/>
      <c r="P3" s="1959"/>
      <c r="Q3" s="130"/>
    </row>
    <row r="4" spans="1:17" ht="20.100000000000001" customHeight="1" x14ac:dyDescent="0.25">
      <c r="A4" s="131"/>
      <c r="B4" s="143"/>
      <c r="C4" s="143"/>
      <c r="D4" s="143"/>
      <c r="E4" s="143"/>
      <c r="F4" s="143"/>
      <c r="G4" s="143"/>
      <c r="L4" s="145" t="s">
        <v>661</v>
      </c>
      <c r="M4" s="1959" t="s">
        <v>660</v>
      </c>
      <c r="N4" s="1960"/>
      <c r="O4" s="1960"/>
      <c r="P4" s="1960"/>
      <c r="Q4" s="130"/>
    </row>
    <row r="5" spans="1:17" x14ac:dyDescent="0.25">
      <c r="C5" s="143"/>
      <c r="D5" s="143"/>
      <c r="E5" s="143"/>
      <c r="F5" s="143"/>
      <c r="G5" s="143"/>
      <c r="Q5" s="130"/>
    </row>
    <row r="6" spans="1:17" ht="30.75" customHeight="1" x14ac:dyDescent="0.25">
      <c r="A6" s="131"/>
      <c r="B6" s="142" t="s">
        <v>659</v>
      </c>
      <c r="C6" s="142"/>
      <c r="D6" s="142"/>
      <c r="E6" s="142"/>
      <c r="F6" s="142"/>
      <c r="G6" s="142"/>
      <c r="H6" s="142"/>
      <c r="Q6" s="130"/>
    </row>
    <row r="7" spans="1:17" x14ac:dyDescent="0.25">
      <c r="A7" s="131"/>
      <c r="B7" s="2510"/>
      <c r="C7" s="2510"/>
      <c r="D7" s="2510"/>
      <c r="E7" s="2510"/>
      <c r="F7" s="2510"/>
      <c r="G7" s="2510"/>
      <c r="H7" s="2510"/>
      <c r="I7" s="108"/>
      <c r="L7" s="132"/>
      <c r="M7" s="128"/>
      <c r="N7" s="128"/>
      <c r="O7" s="128"/>
      <c r="P7" s="128"/>
      <c r="Q7" s="130"/>
    </row>
    <row r="8" spans="1:17" s="1" customFormat="1" x14ac:dyDescent="0.25">
      <c r="A8" s="141"/>
      <c r="B8" s="108"/>
      <c r="C8" s="2511">
        <v>2007</v>
      </c>
      <c r="D8" s="2512"/>
      <c r="E8" s="2511">
        <v>2008</v>
      </c>
      <c r="F8" s="2512"/>
      <c r="G8" s="2511">
        <v>2009</v>
      </c>
      <c r="H8" s="2512"/>
      <c r="I8" s="113"/>
      <c r="J8" s="108"/>
      <c r="K8" s="2506">
        <v>2007</v>
      </c>
      <c r="L8" s="2506"/>
      <c r="M8" s="2506">
        <v>2008</v>
      </c>
      <c r="N8" s="2506"/>
      <c r="O8" s="2506">
        <v>2009</v>
      </c>
      <c r="P8" s="2506"/>
      <c r="Q8" s="139"/>
    </row>
    <row r="9" spans="1:17" ht="50.1" customHeight="1" x14ac:dyDescent="0.25">
      <c r="A9" s="131"/>
      <c r="B9" s="126" t="s">
        <v>356</v>
      </c>
      <c r="C9" s="138" t="s">
        <v>572</v>
      </c>
      <c r="D9" s="136" t="s">
        <v>571</v>
      </c>
      <c r="E9" s="137" t="s">
        <v>572</v>
      </c>
      <c r="F9" s="136" t="s">
        <v>571</v>
      </c>
      <c r="G9" s="137" t="s">
        <v>572</v>
      </c>
      <c r="H9" s="136" t="s">
        <v>571</v>
      </c>
      <c r="I9" s="108"/>
      <c r="J9" s="113"/>
      <c r="K9" s="112" t="s">
        <v>572</v>
      </c>
      <c r="L9" s="111" t="s">
        <v>571</v>
      </c>
      <c r="M9" s="112" t="s">
        <v>572</v>
      </c>
      <c r="N9" s="111" t="s">
        <v>571</v>
      </c>
      <c r="O9" s="112" t="s">
        <v>572</v>
      </c>
      <c r="P9" s="111" t="s">
        <v>571</v>
      </c>
      <c r="Q9" s="130"/>
    </row>
    <row r="10" spans="1:17" ht="47.1" customHeight="1" x14ac:dyDescent="0.25">
      <c r="A10" s="135"/>
      <c r="B10" s="126" t="s">
        <v>658</v>
      </c>
      <c r="C10" s="126">
        <v>62.5</v>
      </c>
      <c r="D10" s="126" t="s">
        <v>656</v>
      </c>
      <c r="E10" s="126">
        <v>78.599999999999994</v>
      </c>
      <c r="F10" s="126" t="s">
        <v>600</v>
      </c>
      <c r="G10" s="126">
        <v>62.5</v>
      </c>
      <c r="H10" s="103" t="s">
        <v>655</v>
      </c>
      <c r="I10" s="108"/>
      <c r="J10" s="110" t="s">
        <v>657</v>
      </c>
      <c r="K10" s="117">
        <f>C10</f>
        <v>62.5</v>
      </c>
      <c r="L10" s="103" t="s">
        <v>656</v>
      </c>
      <c r="M10" s="104">
        <f>E10</f>
        <v>78.599999999999994</v>
      </c>
      <c r="N10" s="103" t="s">
        <v>600</v>
      </c>
      <c r="O10" s="117">
        <f>G10</f>
        <v>62.5</v>
      </c>
      <c r="P10" s="103" t="s">
        <v>655</v>
      </c>
      <c r="Q10" s="130"/>
    </row>
    <row r="11" spans="1:17" ht="50.1" customHeight="1" x14ac:dyDescent="0.25">
      <c r="A11" s="131"/>
      <c r="B11" s="126" t="s">
        <v>654</v>
      </c>
      <c r="C11" s="126">
        <v>91.7</v>
      </c>
      <c r="D11" s="126" t="s">
        <v>653</v>
      </c>
      <c r="E11" s="126">
        <v>90.9</v>
      </c>
      <c r="F11" s="126" t="s">
        <v>652</v>
      </c>
      <c r="G11" s="126">
        <v>90.9</v>
      </c>
      <c r="H11" s="126" t="s">
        <v>651</v>
      </c>
      <c r="I11" s="108"/>
      <c r="J11" s="107" t="s">
        <v>589</v>
      </c>
      <c r="K11" s="133">
        <v>0.6</v>
      </c>
      <c r="L11" s="103" t="s">
        <v>588</v>
      </c>
      <c r="M11" s="133">
        <v>0.56899999999999995</v>
      </c>
      <c r="N11" s="103" t="s">
        <v>587</v>
      </c>
      <c r="O11" s="134">
        <v>0.67800000000000005</v>
      </c>
      <c r="P11" s="103" t="s">
        <v>586</v>
      </c>
      <c r="Q11" s="130"/>
    </row>
    <row r="12" spans="1:17" ht="50.1" customHeight="1" x14ac:dyDescent="0.25">
      <c r="A12" s="131"/>
      <c r="B12" s="126" t="s">
        <v>650</v>
      </c>
      <c r="C12" s="126">
        <v>79.2</v>
      </c>
      <c r="D12" s="103" t="s">
        <v>648</v>
      </c>
      <c r="E12" s="126">
        <v>70.8</v>
      </c>
      <c r="F12" s="103" t="s">
        <v>649</v>
      </c>
      <c r="G12" s="126">
        <v>75</v>
      </c>
      <c r="H12" s="103" t="s">
        <v>648</v>
      </c>
      <c r="I12" s="108"/>
      <c r="J12" s="107" t="s">
        <v>552</v>
      </c>
      <c r="K12" s="133">
        <v>0.66700000000000004</v>
      </c>
      <c r="L12" s="103" t="s">
        <v>647</v>
      </c>
      <c r="M12" s="134">
        <v>0.90900000000000003</v>
      </c>
      <c r="N12" s="103" t="s">
        <v>646</v>
      </c>
      <c r="O12" s="133">
        <v>0.66700000000000004</v>
      </c>
      <c r="P12" s="103" t="s">
        <v>645</v>
      </c>
      <c r="Q12" s="130"/>
    </row>
    <row r="13" spans="1:17" ht="76.5" x14ac:dyDescent="0.25">
      <c r="A13" s="131"/>
      <c r="B13" s="126" t="s">
        <v>644</v>
      </c>
      <c r="C13" s="126">
        <v>62.2</v>
      </c>
      <c r="D13" s="103" t="s">
        <v>643</v>
      </c>
      <c r="E13" s="126">
        <v>56.3</v>
      </c>
      <c r="F13" s="103" t="s">
        <v>642</v>
      </c>
      <c r="G13" s="126">
        <v>79.5</v>
      </c>
      <c r="H13" s="103" t="s">
        <v>641</v>
      </c>
      <c r="I13" s="108"/>
      <c r="L13" s="132"/>
      <c r="M13" s="128"/>
      <c r="N13" s="128"/>
      <c r="O13" s="128"/>
      <c r="P13" s="128"/>
      <c r="Q13" s="130"/>
    </row>
    <row r="14" spans="1:17" x14ac:dyDescent="0.25">
      <c r="A14" s="131"/>
      <c r="B14" s="126" t="s">
        <v>640</v>
      </c>
      <c r="C14" s="126">
        <v>100</v>
      </c>
      <c r="D14" s="126" t="s">
        <v>603</v>
      </c>
      <c r="E14" s="126">
        <v>100</v>
      </c>
      <c r="F14" s="126" t="s">
        <v>603</v>
      </c>
      <c r="G14" s="126">
        <v>91.7</v>
      </c>
      <c r="H14" s="126" t="s">
        <v>565</v>
      </c>
      <c r="I14" s="108"/>
      <c r="J14" s="108"/>
      <c r="K14" s="2506">
        <v>2007</v>
      </c>
      <c r="L14" s="2506"/>
      <c r="M14" s="2506">
        <v>2008</v>
      </c>
      <c r="N14" s="2506"/>
      <c r="O14" s="2506">
        <v>2009</v>
      </c>
      <c r="P14" s="2506"/>
      <c r="Q14" s="130"/>
    </row>
    <row r="15" spans="1:17" ht="50.1" customHeight="1" x14ac:dyDescent="0.25">
      <c r="A15" s="131"/>
      <c r="B15" s="126" t="s">
        <v>493</v>
      </c>
      <c r="C15" s="126">
        <v>82.6</v>
      </c>
      <c r="D15" s="103" t="s">
        <v>639</v>
      </c>
      <c r="E15" s="126">
        <v>83.3</v>
      </c>
      <c r="F15" s="103" t="s">
        <v>638</v>
      </c>
      <c r="G15" s="126">
        <v>87.5</v>
      </c>
      <c r="H15" s="103" t="s">
        <v>637</v>
      </c>
      <c r="I15" s="108"/>
      <c r="J15" s="113"/>
      <c r="K15" s="112" t="s">
        <v>572</v>
      </c>
      <c r="L15" s="111" t="s">
        <v>571</v>
      </c>
      <c r="M15" s="112" t="s">
        <v>572</v>
      </c>
      <c r="N15" s="111" t="s">
        <v>571</v>
      </c>
      <c r="O15" s="112" t="s">
        <v>572</v>
      </c>
      <c r="P15" s="111" t="s">
        <v>571</v>
      </c>
      <c r="Q15" s="130"/>
    </row>
    <row r="16" spans="1:17" ht="50.1" customHeight="1" x14ac:dyDescent="0.25">
      <c r="A16" s="131"/>
      <c r="B16" s="126" t="s">
        <v>492</v>
      </c>
      <c r="C16" s="126">
        <v>65</v>
      </c>
      <c r="D16" s="103" t="s">
        <v>636</v>
      </c>
      <c r="E16" s="126">
        <v>78.900000000000006</v>
      </c>
      <c r="F16" s="103" t="s">
        <v>635</v>
      </c>
      <c r="G16" s="126">
        <v>65</v>
      </c>
      <c r="H16" s="103" t="s">
        <v>634</v>
      </c>
      <c r="I16" s="108"/>
      <c r="J16" s="110" t="s">
        <v>633</v>
      </c>
      <c r="K16" s="104">
        <f t="shared" ref="K16:P16" si="0">C11</f>
        <v>91.7</v>
      </c>
      <c r="L16" s="103" t="str">
        <f t="shared" si="0"/>
        <v>manganês, bactérias heterotróficas</v>
      </c>
      <c r="M16" s="104">
        <f t="shared" si="0"/>
        <v>90.9</v>
      </c>
      <c r="N16" s="103" t="str">
        <f t="shared" si="0"/>
        <v>alumínio</v>
      </c>
      <c r="O16" s="104">
        <f t="shared" si="0"/>
        <v>90.9</v>
      </c>
      <c r="P16" s="103" t="str">
        <f t="shared" si="0"/>
        <v>alumínio, manganês</v>
      </c>
      <c r="Q16" s="130"/>
    </row>
    <row r="17" spans="1:17" ht="50.1" customHeight="1" x14ac:dyDescent="0.25">
      <c r="A17" s="131"/>
      <c r="B17" s="126" t="s">
        <v>632</v>
      </c>
      <c r="C17" s="126">
        <v>100</v>
      </c>
      <c r="D17" s="126" t="s">
        <v>603</v>
      </c>
      <c r="E17" s="126">
        <v>100</v>
      </c>
      <c r="F17" s="126" t="s">
        <v>603</v>
      </c>
      <c r="G17" s="126">
        <v>87.5</v>
      </c>
      <c r="H17" s="126" t="s">
        <v>565</v>
      </c>
      <c r="I17" s="108"/>
      <c r="J17" s="107" t="s">
        <v>549</v>
      </c>
      <c r="K17" s="106">
        <v>91.7</v>
      </c>
      <c r="L17" s="103" t="s">
        <v>566</v>
      </c>
      <c r="M17" s="105">
        <v>92</v>
      </c>
      <c r="N17" s="103" t="s">
        <v>565</v>
      </c>
      <c r="O17" s="104">
        <v>89.3</v>
      </c>
      <c r="P17" s="103" t="s">
        <v>565</v>
      </c>
      <c r="Q17" s="130"/>
    </row>
    <row r="18" spans="1:17" ht="50.1" customHeight="1" x14ac:dyDescent="0.25">
      <c r="A18" s="131"/>
      <c r="B18" s="126" t="s">
        <v>491</v>
      </c>
      <c r="C18" s="126">
        <v>81.5</v>
      </c>
      <c r="D18" s="126" t="s">
        <v>631</v>
      </c>
      <c r="E18" s="126">
        <v>84</v>
      </c>
      <c r="F18" s="126" t="s">
        <v>565</v>
      </c>
      <c r="G18" s="126">
        <v>85.7</v>
      </c>
      <c r="H18" s="126" t="s">
        <v>565</v>
      </c>
      <c r="I18" s="108"/>
      <c r="J18" s="107" t="s">
        <v>553</v>
      </c>
      <c r="K18" s="106">
        <v>92.3</v>
      </c>
      <c r="L18" s="103" t="s">
        <v>596</v>
      </c>
      <c r="M18" s="104">
        <v>91.9</v>
      </c>
      <c r="N18" s="103" t="s">
        <v>574</v>
      </c>
      <c r="O18" s="104">
        <v>90.2</v>
      </c>
      <c r="P18" s="103" t="s">
        <v>595</v>
      </c>
      <c r="Q18" s="130"/>
    </row>
    <row r="19" spans="1:17" ht="50.1" customHeight="1" x14ac:dyDescent="0.25">
      <c r="A19" s="131"/>
      <c r="B19" s="126" t="s">
        <v>630</v>
      </c>
      <c r="C19" s="126">
        <v>62.5</v>
      </c>
      <c r="D19" s="126" t="s">
        <v>566</v>
      </c>
      <c r="E19" s="126">
        <v>85.7</v>
      </c>
      <c r="F19" s="126" t="s">
        <v>629</v>
      </c>
      <c r="G19" s="126">
        <v>100</v>
      </c>
      <c r="H19" s="126" t="s">
        <v>603</v>
      </c>
      <c r="I19" s="108"/>
      <c r="J19" s="107" t="s">
        <v>555</v>
      </c>
      <c r="K19" s="106">
        <v>67.900000000000006</v>
      </c>
      <c r="L19" s="116" t="s">
        <v>585</v>
      </c>
      <c r="M19" s="104">
        <v>85.2</v>
      </c>
      <c r="N19" s="109" t="s">
        <v>584</v>
      </c>
      <c r="O19" s="104">
        <v>82.1</v>
      </c>
      <c r="P19" s="109" t="s">
        <v>583</v>
      </c>
      <c r="Q19" s="130"/>
    </row>
    <row r="20" spans="1:17" ht="50.1" customHeight="1" x14ac:dyDescent="0.25">
      <c r="B20" s="126" t="s">
        <v>628</v>
      </c>
      <c r="C20" s="126">
        <v>80</v>
      </c>
      <c r="D20" s="126" t="s">
        <v>627</v>
      </c>
      <c r="E20" s="126">
        <v>100</v>
      </c>
      <c r="F20" s="126" t="s">
        <v>603</v>
      </c>
      <c r="G20" s="126">
        <v>100</v>
      </c>
      <c r="H20" s="126" t="s">
        <v>603</v>
      </c>
      <c r="I20" s="108"/>
      <c r="J20" s="107" t="s">
        <v>589</v>
      </c>
      <c r="K20" s="114">
        <v>60</v>
      </c>
      <c r="L20" s="103" t="s">
        <v>588</v>
      </c>
      <c r="M20" s="114">
        <v>56.9</v>
      </c>
      <c r="N20" s="103" t="s">
        <v>587</v>
      </c>
      <c r="O20" s="105">
        <v>67.8</v>
      </c>
      <c r="P20" s="103" t="s">
        <v>586</v>
      </c>
      <c r="Q20" s="127"/>
    </row>
    <row r="21" spans="1:17" ht="30" customHeight="1" x14ac:dyDescent="0.25">
      <c r="B21" s="126" t="s">
        <v>490</v>
      </c>
      <c r="C21" s="126">
        <v>84.6</v>
      </c>
      <c r="D21" s="126" t="s">
        <v>607</v>
      </c>
      <c r="E21" s="126">
        <v>81.8</v>
      </c>
      <c r="F21" s="126" t="s">
        <v>626</v>
      </c>
      <c r="G21" s="126">
        <v>75</v>
      </c>
      <c r="H21" s="126" t="s">
        <v>625</v>
      </c>
      <c r="I21" s="108"/>
      <c r="L21" s="129"/>
      <c r="M21" s="129"/>
      <c r="N21" s="128"/>
      <c r="O21" s="128"/>
      <c r="P21" s="128"/>
      <c r="Q21" s="127"/>
    </row>
    <row r="22" spans="1:17" ht="30" customHeight="1" x14ac:dyDescent="0.25">
      <c r="B22" s="126" t="s">
        <v>624</v>
      </c>
      <c r="C22" s="126">
        <v>100</v>
      </c>
      <c r="D22" s="126" t="s">
        <v>603</v>
      </c>
      <c r="E22" s="126">
        <v>83.3</v>
      </c>
      <c r="F22" s="126" t="s">
        <v>623</v>
      </c>
      <c r="G22" s="126">
        <v>100</v>
      </c>
      <c r="H22" s="126" t="s">
        <v>603</v>
      </c>
      <c r="I22" s="108"/>
      <c r="L22" s="127"/>
      <c r="M22" s="127"/>
      <c r="N22" s="127"/>
      <c r="O22" s="127"/>
      <c r="P22" s="127"/>
      <c r="Q22" s="127"/>
    </row>
    <row r="23" spans="1:17" ht="15" customHeight="1" x14ac:dyDescent="0.25">
      <c r="B23" s="126" t="s">
        <v>622</v>
      </c>
      <c r="C23" s="126">
        <v>76.5</v>
      </c>
      <c r="D23" s="126" t="s">
        <v>621</v>
      </c>
      <c r="E23" s="126">
        <v>50</v>
      </c>
      <c r="F23" s="126" t="s">
        <v>620</v>
      </c>
      <c r="G23" s="126">
        <v>62.5</v>
      </c>
      <c r="H23" s="126" t="s">
        <v>619</v>
      </c>
      <c r="I23" s="108"/>
      <c r="J23" s="108"/>
      <c r="K23" s="2506">
        <v>2007</v>
      </c>
      <c r="L23" s="2506"/>
      <c r="M23" s="2506">
        <v>2008</v>
      </c>
      <c r="N23" s="2506"/>
      <c r="O23" s="2506">
        <v>2009</v>
      </c>
      <c r="P23" s="2506"/>
      <c r="Q23" s="108"/>
    </row>
    <row r="24" spans="1:17" ht="50.1" customHeight="1" x14ac:dyDescent="0.25">
      <c r="B24" s="126" t="s">
        <v>618</v>
      </c>
      <c r="C24" s="126">
        <v>83.3</v>
      </c>
      <c r="D24" s="126" t="s">
        <v>617</v>
      </c>
      <c r="E24" s="126">
        <v>75</v>
      </c>
      <c r="F24" s="103" t="s">
        <v>616</v>
      </c>
      <c r="G24" s="126">
        <v>58.3</v>
      </c>
      <c r="H24" s="126" t="s">
        <v>615</v>
      </c>
      <c r="I24" s="108"/>
      <c r="J24" s="113"/>
      <c r="K24" s="112" t="s">
        <v>572</v>
      </c>
      <c r="L24" s="111" t="s">
        <v>571</v>
      </c>
      <c r="M24" s="112" t="s">
        <v>572</v>
      </c>
      <c r="N24" s="111" t="s">
        <v>571</v>
      </c>
      <c r="O24" s="112" t="s">
        <v>572</v>
      </c>
      <c r="P24" s="111" t="s">
        <v>571</v>
      </c>
      <c r="Q24" s="108"/>
    </row>
    <row r="25" spans="1:17" ht="50.1" customHeight="1" x14ac:dyDescent="0.25">
      <c r="B25" s="126" t="s">
        <v>614</v>
      </c>
      <c r="C25" s="126">
        <v>71.400000000000006</v>
      </c>
      <c r="D25" s="103" t="s">
        <v>613</v>
      </c>
      <c r="E25" s="126">
        <v>92.9</v>
      </c>
      <c r="F25" s="126" t="s">
        <v>612</v>
      </c>
      <c r="G25" s="126">
        <v>81.5</v>
      </c>
      <c r="H25" s="126" t="s">
        <v>611</v>
      </c>
      <c r="I25" s="108"/>
      <c r="J25" s="110" t="s">
        <v>610</v>
      </c>
      <c r="K25" s="104">
        <f t="shared" ref="K25:P25" si="1">C12</f>
        <v>79.2</v>
      </c>
      <c r="L25" s="103" t="str">
        <f t="shared" si="1"/>
        <v>fluoreto, manganês, coliformes
totais</v>
      </c>
      <c r="M25" s="104">
        <f t="shared" si="1"/>
        <v>70.8</v>
      </c>
      <c r="N25" s="103" t="str">
        <f t="shared" si="1"/>
        <v>fluoreto, manganês, bactérias
heterotróficas, coliformes totais</v>
      </c>
      <c r="O25" s="105">
        <f t="shared" si="1"/>
        <v>75</v>
      </c>
      <c r="P25" s="103" t="str">
        <f t="shared" si="1"/>
        <v>fluoreto, manganês, coliformes
totais</v>
      </c>
      <c r="Q25" s="108"/>
    </row>
    <row r="26" spans="1:17" ht="50.1" customHeight="1" x14ac:dyDescent="0.25">
      <c r="B26" s="126" t="s">
        <v>609</v>
      </c>
      <c r="C26" s="126">
        <v>73.099999999999994</v>
      </c>
      <c r="D26" s="126" t="s">
        <v>608</v>
      </c>
      <c r="E26" s="126">
        <v>69.2</v>
      </c>
      <c r="F26" s="126" t="s">
        <v>607</v>
      </c>
      <c r="G26" s="126">
        <v>65.400000000000006</v>
      </c>
      <c r="H26" s="103" t="s">
        <v>606</v>
      </c>
      <c r="I26" s="108"/>
      <c r="J26" s="107" t="s">
        <v>589</v>
      </c>
      <c r="K26" s="114">
        <v>60</v>
      </c>
      <c r="L26" s="103" t="s">
        <v>588</v>
      </c>
      <c r="M26" s="114">
        <v>56.9</v>
      </c>
      <c r="N26" s="103" t="s">
        <v>587</v>
      </c>
      <c r="O26" s="105">
        <v>67.8</v>
      </c>
      <c r="P26" s="103" t="s">
        <v>586</v>
      </c>
      <c r="Q26" s="108"/>
    </row>
    <row r="27" spans="1:17" ht="50.1" customHeight="1" x14ac:dyDescent="0.25">
      <c r="B27" s="126" t="s">
        <v>605</v>
      </c>
      <c r="C27" s="126">
        <v>90</v>
      </c>
      <c r="D27" s="126" t="s">
        <v>566</v>
      </c>
      <c r="E27" s="126">
        <v>90</v>
      </c>
      <c r="F27" s="126" t="s">
        <v>604</v>
      </c>
      <c r="G27" s="126">
        <v>100</v>
      </c>
      <c r="H27" s="126" t="s">
        <v>603</v>
      </c>
      <c r="I27" s="108"/>
      <c r="J27" s="107" t="s">
        <v>555</v>
      </c>
      <c r="K27" s="106">
        <v>67.900000000000006</v>
      </c>
      <c r="L27" s="116" t="s">
        <v>585</v>
      </c>
      <c r="M27" s="104">
        <v>85.2</v>
      </c>
      <c r="N27" s="109" t="s">
        <v>584</v>
      </c>
      <c r="O27" s="104">
        <v>82.1</v>
      </c>
      <c r="P27" s="109" t="s">
        <v>583</v>
      </c>
      <c r="Q27" s="108"/>
    </row>
    <row r="28" spans="1:17" ht="50.1" customHeight="1" x14ac:dyDescent="0.25">
      <c r="I28" s="108"/>
      <c r="J28" s="107" t="s">
        <v>553</v>
      </c>
      <c r="K28" s="106">
        <v>92.3</v>
      </c>
      <c r="L28" s="103" t="s">
        <v>596</v>
      </c>
      <c r="M28" s="104">
        <v>91.9</v>
      </c>
      <c r="N28" s="103" t="s">
        <v>574</v>
      </c>
      <c r="O28" s="104">
        <v>90.2</v>
      </c>
      <c r="P28" s="103" t="s">
        <v>595</v>
      </c>
      <c r="Q28" s="108"/>
    </row>
    <row r="29" spans="1:17" ht="50.1" customHeight="1" x14ac:dyDescent="0.25">
      <c r="I29" s="108"/>
      <c r="J29" s="107" t="s">
        <v>549</v>
      </c>
      <c r="K29" s="106">
        <v>91.7</v>
      </c>
      <c r="L29" s="103" t="s">
        <v>566</v>
      </c>
      <c r="M29" s="105">
        <v>92</v>
      </c>
      <c r="N29" s="103" t="s">
        <v>565</v>
      </c>
      <c r="O29" s="104">
        <v>89.3</v>
      </c>
      <c r="P29" s="103" t="s">
        <v>565</v>
      </c>
      <c r="Q29" s="108"/>
    </row>
    <row r="30" spans="1:17" ht="27.75" customHeight="1" x14ac:dyDescent="0.25">
      <c r="I30" s="108"/>
      <c r="L30" s="125"/>
      <c r="M30" s="124"/>
      <c r="N30" s="124"/>
      <c r="O30" s="124"/>
      <c r="P30" s="124"/>
      <c r="Q30" s="123"/>
    </row>
    <row r="31" spans="1:17" ht="43.5" customHeight="1" x14ac:dyDescent="0.25">
      <c r="I31" s="108"/>
      <c r="L31" s="123"/>
      <c r="M31" s="123"/>
      <c r="N31" s="123"/>
      <c r="O31" s="123"/>
      <c r="P31" s="123"/>
      <c r="Q31" s="123"/>
    </row>
    <row r="32" spans="1:17" ht="15" customHeight="1" x14ac:dyDescent="0.25">
      <c r="I32" s="108"/>
      <c r="J32" s="108"/>
      <c r="K32" s="2506">
        <v>2007</v>
      </c>
      <c r="L32" s="2506"/>
      <c r="M32" s="2506">
        <v>2008</v>
      </c>
      <c r="N32" s="2506"/>
      <c r="O32" s="2506">
        <v>2009</v>
      </c>
      <c r="P32" s="2506"/>
      <c r="Q32" s="108"/>
    </row>
    <row r="33" spans="9:17" ht="50.1" customHeight="1" x14ac:dyDescent="0.25">
      <c r="I33" s="108"/>
      <c r="J33" s="113"/>
      <c r="K33" s="112" t="s">
        <v>572</v>
      </c>
      <c r="L33" s="111" t="s">
        <v>571</v>
      </c>
      <c r="M33" s="112" t="s">
        <v>572</v>
      </c>
      <c r="N33" s="111" t="s">
        <v>571</v>
      </c>
      <c r="O33" s="112" t="s">
        <v>572</v>
      </c>
      <c r="P33" s="111" t="s">
        <v>571</v>
      </c>
    </row>
    <row r="34" spans="9:17" ht="50.1" customHeight="1" x14ac:dyDescent="0.25">
      <c r="I34" s="108"/>
      <c r="J34" s="110" t="s">
        <v>602</v>
      </c>
      <c r="K34" s="117">
        <f t="shared" ref="K34:P34" si="2">C13</f>
        <v>62.2</v>
      </c>
      <c r="L34" s="103" t="str">
        <f t="shared" si="2"/>
        <v>alumínio, crômio, ferro, fluoreto,
manganês, nitrato, coliformes
totais, bactérias heterotróficas</v>
      </c>
      <c r="M34" s="117">
        <f t="shared" si="2"/>
        <v>56.3</v>
      </c>
      <c r="N34" s="103" t="str">
        <f t="shared" si="2"/>
        <v>alumínio, chumbo, ferro,fluoreto,
manganês, nitrato, bactérias
heterotróficas e coliformes totais</v>
      </c>
      <c r="O34" s="105">
        <f t="shared" si="2"/>
        <v>79.5</v>
      </c>
      <c r="P34" s="103" t="str">
        <f t="shared" si="2"/>
        <v>alumínio, ferro, fluoreto,
manganês, nitrato, bactérias
heterotróficas, coliformes totais</v>
      </c>
    </row>
    <row r="35" spans="9:17" ht="50.1" customHeight="1" x14ac:dyDescent="0.25">
      <c r="I35" s="108"/>
      <c r="J35" s="107" t="s">
        <v>589</v>
      </c>
      <c r="K35" s="114">
        <v>60</v>
      </c>
      <c r="L35" s="103" t="s">
        <v>588</v>
      </c>
      <c r="M35" s="114">
        <v>56.9</v>
      </c>
      <c r="N35" s="103" t="s">
        <v>587</v>
      </c>
      <c r="O35" s="105">
        <v>67.8</v>
      </c>
      <c r="P35" s="103" t="s">
        <v>586</v>
      </c>
    </row>
    <row r="36" spans="9:17" ht="50.1" customHeight="1" x14ac:dyDescent="0.25">
      <c r="I36" s="108"/>
      <c r="J36" s="107" t="s">
        <v>601</v>
      </c>
      <c r="K36" s="105">
        <v>75</v>
      </c>
      <c r="L36" s="109" t="s">
        <v>600</v>
      </c>
      <c r="M36" s="122">
        <v>28.6</v>
      </c>
      <c r="N36" s="121" t="s">
        <v>599</v>
      </c>
      <c r="O36" s="105">
        <v>87.5</v>
      </c>
      <c r="P36" s="109" t="s">
        <v>598</v>
      </c>
    </row>
    <row r="37" spans="9:17" ht="30" customHeight="1" x14ac:dyDescent="0.25">
      <c r="I37" s="108"/>
      <c r="J37" s="120"/>
      <c r="K37" s="119"/>
      <c r="L37" s="118"/>
      <c r="M37" s="119"/>
      <c r="N37" s="118"/>
      <c r="O37" s="119"/>
      <c r="P37" s="118"/>
    </row>
    <row r="38" spans="9:17" x14ac:dyDescent="0.25">
      <c r="I38" s="108"/>
    </row>
    <row r="39" spans="9:17" ht="15" customHeight="1" x14ac:dyDescent="0.25">
      <c r="I39" s="108"/>
      <c r="J39" s="108"/>
      <c r="K39" s="2507">
        <v>2007</v>
      </c>
      <c r="L39" s="2508"/>
      <c r="M39" s="2507">
        <v>2008</v>
      </c>
      <c r="N39" s="2508"/>
      <c r="O39" s="2507">
        <v>2009</v>
      </c>
      <c r="P39" s="2508"/>
      <c r="Q39" s="108"/>
    </row>
    <row r="40" spans="9:17" ht="50.1" customHeight="1" x14ac:dyDescent="0.25">
      <c r="I40" s="108"/>
      <c r="J40" s="113"/>
      <c r="K40" s="112" t="s">
        <v>572</v>
      </c>
      <c r="L40" s="111" t="s">
        <v>571</v>
      </c>
      <c r="M40" s="112" t="s">
        <v>572</v>
      </c>
      <c r="N40" s="111" t="s">
        <v>571</v>
      </c>
      <c r="O40" s="112" t="s">
        <v>572</v>
      </c>
      <c r="P40" s="111" t="s">
        <v>571</v>
      </c>
    </row>
    <row r="41" spans="9:17" ht="50.1" customHeight="1" x14ac:dyDescent="0.25">
      <c r="I41" s="108"/>
      <c r="J41" s="110" t="s">
        <v>597</v>
      </c>
      <c r="K41" s="104">
        <f t="shared" ref="K41:P41" si="3">C14</f>
        <v>100</v>
      </c>
      <c r="L41" s="103" t="str">
        <f t="shared" si="3"/>
        <v>-</v>
      </c>
      <c r="M41" s="104">
        <f t="shared" si="3"/>
        <v>100</v>
      </c>
      <c r="N41" s="103" t="str">
        <f t="shared" si="3"/>
        <v>-</v>
      </c>
      <c r="O41" s="105">
        <f t="shared" si="3"/>
        <v>91.7</v>
      </c>
      <c r="P41" s="103" t="str">
        <f t="shared" si="3"/>
        <v>bactérias heterotróficas</v>
      </c>
    </row>
    <row r="42" spans="9:17" ht="50.1" customHeight="1" x14ac:dyDescent="0.25">
      <c r="I42" s="108"/>
      <c r="J42" s="107" t="s">
        <v>549</v>
      </c>
      <c r="K42" s="106">
        <v>91.7</v>
      </c>
      <c r="L42" s="103" t="s">
        <v>566</v>
      </c>
      <c r="M42" s="105">
        <v>92</v>
      </c>
      <c r="N42" s="103" t="s">
        <v>565</v>
      </c>
      <c r="O42" s="104">
        <v>89.3</v>
      </c>
      <c r="P42" s="103" t="s">
        <v>565</v>
      </c>
    </row>
    <row r="43" spans="9:17" ht="50.1" customHeight="1" x14ac:dyDescent="0.25">
      <c r="I43" s="108"/>
      <c r="J43" s="107" t="s">
        <v>553</v>
      </c>
      <c r="K43" s="106">
        <v>92.3</v>
      </c>
      <c r="L43" s="103" t="s">
        <v>596</v>
      </c>
      <c r="M43" s="104">
        <v>91.9</v>
      </c>
      <c r="N43" s="103" t="s">
        <v>574</v>
      </c>
      <c r="O43" s="104">
        <v>90.2</v>
      </c>
      <c r="P43" s="103" t="s">
        <v>595</v>
      </c>
    </row>
    <row r="45" spans="9:17" ht="30" customHeight="1" x14ac:dyDescent="0.25"/>
    <row r="46" spans="9:17" ht="15" customHeight="1" x14ac:dyDescent="0.25">
      <c r="I46" s="108"/>
      <c r="J46" s="108"/>
      <c r="K46" s="2506">
        <v>2007</v>
      </c>
      <c r="L46" s="2506"/>
      <c r="M46" s="2506">
        <v>2008</v>
      </c>
      <c r="N46" s="2506"/>
      <c r="O46" s="2506">
        <v>2009</v>
      </c>
      <c r="P46" s="2506"/>
      <c r="Q46" s="108"/>
    </row>
    <row r="47" spans="9:17" ht="50.1" customHeight="1" x14ac:dyDescent="0.25">
      <c r="I47" s="108"/>
      <c r="J47" s="113"/>
      <c r="K47" s="112" t="s">
        <v>572</v>
      </c>
      <c r="L47" s="111" t="s">
        <v>571</v>
      </c>
      <c r="M47" s="112" t="s">
        <v>572</v>
      </c>
      <c r="N47" s="111" t="s">
        <v>571</v>
      </c>
      <c r="O47" s="112" t="s">
        <v>572</v>
      </c>
      <c r="P47" s="111" t="s">
        <v>571</v>
      </c>
    </row>
    <row r="48" spans="9:17" ht="50.1" customHeight="1" x14ac:dyDescent="0.25">
      <c r="I48" s="108"/>
      <c r="J48" s="110" t="s">
        <v>594</v>
      </c>
      <c r="K48" s="117">
        <f t="shared" ref="K48:P48" si="4">C15</f>
        <v>82.6</v>
      </c>
      <c r="L48" s="103" t="str">
        <f t="shared" si="4"/>
        <v>ferro, manganês, coliformes
totais</v>
      </c>
      <c r="M48" s="104">
        <f t="shared" si="4"/>
        <v>83.3</v>
      </c>
      <c r="N48" s="103" t="str">
        <f t="shared" si="4"/>
        <v>ferro, bactérias heterotróficas,
coliformes totais</v>
      </c>
      <c r="O48" s="114">
        <f t="shared" si="4"/>
        <v>87.5</v>
      </c>
      <c r="P48" s="103" t="str">
        <f t="shared" si="4"/>
        <v>bactérias heterotróficas,
coliformes totais, Escherichia coli</v>
      </c>
    </row>
    <row r="49" spans="9:17" ht="50.1" customHeight="1" x14ac:dyDescent="0.25">
      <c r="I49" s="108"/>
      <c r="J49" s="107" t="s">
        <v>589</v>
      </c>
      <c r="K49" s="114">
        <v>60</v>
      </c>
      <c r="L49" s="103" t="s">
        <v>588</v>
      </c>
      <c r="M49" s="114">
        <v>56.9</v>
      </c>
      <c r="N49" s="103" t="s">
        <v>587</v>
      </c>
      <c r="O49" s="105">
        <v>67.8</v>
      </c>
      <c r="P49" s="103" t="s">
        <v>586</v>
      </c>
    </row>
    <row r="50" spans="9:17" ht="50.1" customHeight="1" x14ac:dyDescent="0.25">
      <c r="I50" s="108"/>
      <c r="J50" s="107" t="s">
        <v>549</v>
      </c>
      <c r="K50" s="106">
        <v>91.7</v>
      </c>
      <c r="L50" s="103" t="s">
        <v>566</v>
      </c>
      <c r="M50" s="105">
        <v>92</v>
      </c>
      <c r="N50" s="103" t="s">
        <v>565</v>
      </c>
      <c r="O50" s="104">
        <v>89.3</v>
      </c>
      <c r="P50" s="103" t="s">
        <v>565</v>
      </c>
    </row>
    <row r="51" spans="9:17" ht="50.1" customHeight="1" x14ac:dyDescent="0.25">
      <c r="I51" s="108"/>
      <c r="J51" s="107" t="s">
        <v>553</v>
      </c>
      <c r="K51" s="106">
        <v>92.3</v>
      </c>
      <c r="L51" s="103" t="s">
        <v>575</v>
      </c>
      <c r="M51" s="104">
        <v>91.9</v>
      </c>
      <c r="N51" s="103" t="s">
        <v>574</v>
      </c>
      <c r="O51" s="104">
        <v>90.2</v>
      </c>
      <c r="P51" s="103" t="s">
        <v>573</v>
      </c>
    </row>
    <row r="52" spans="9:17" ht="50.1" customHeight="1" x14ac:dyDescent="0.25">
      <c r="I52" s="108"/>
      <c r="J52" s="107" t="s">
        <v>550</v>
      </c>
      <c r="K52" s="105">
        <v>76.7</v>
      </c>
      <c r="L52" s="109" t="s">
        <v>569</v>
      </c>
      <c r="M52" s="105">
        <v>80</v>
      </c>
      <c r="N52" s="109" t="s">
        <v>568</v>
      </c>
      <c r="O52" s="105">
        <v>77.599999999999994</v>
      </c>
      <c r="P52" s="109" t="s">
        <v>567</v>
      </c>
    </row>
    <row r="55" spans="9:17" ht="15" customHeight="1" x14ac:dyDescent="0.25">
      <c r="I55" s="108"/>
      <c r="J55" s="108"/>
      <c r="K55" s="2506">
        <v>2007</v>
      </c>
      <c r="L55" s="2506"/>
      <c r="M55" s="2506">
        <v>2008</v>
      </c>
      <c r="N55" s="2506"/>
      <c r="O55" s="2506">
        <v>2009</v>
      </c>
      <c r="P55" s="2506"/>
      <c r="Q55" s="108"/>
    </row>
    <row r="56" spans="9:17" ht="50.1" customHeight="1" x14ac:dyDescent="0.25">
      <c r="I56" s="108"/>
      <c r="J56" s="113"/>
      <c r="K56" s="112" t="s">
        <v>572</v>
      </c>
      <c r="L56" s="111" t="s">
        <v>571</v>
      </c>
      <c r="M56" s="112" t="s">
        <v>572</v>
      </c>
      <c r="N56" s="111" t="s">
        <v>571</v>
      </c>
      <c r="O56" s="112" t="s">
        <v>572</v>
      </c>
      <c r="P56" s="111" t="s">
        <v>571</v>
      </c>
    </row>
    <row r="57" spans="9:17" ht="50.1" customHeight="1" x14ac:dyDescent="0.25">
      <c r="I57" s="108"/>
      <c r="J57" s="110" t="s">
        <v>593</v>
      </c>
      <c r="K57" s="117">
        <f t="shared" ref="K57:P57" si="5">C16</f>
        <v>65</v>
      </c>
      <c r="L57" s="103" t="str">
        <f t="shared" si="5"/>
        <v>arsênio, fluoreto, manganês,
sódio, bactérias heterotróficas</v>
      </c>
      <c r="M57" s="104">
        <f t="shared" si="5"/>
        <v>78.900000000000006</v>
      </c>
      <c r="N57" s="103" t="str">
        <f t="shared" si="5"/>
        <v>arsênio, manganês, nitrogênio
amoniacal, sódio, bactérias
heterotróficas</v>
      </c>
      <c r="O57" s="114">
        <f t="shared" si="5"/>
        <v>65</v>
      </c>
      <c r="P57" s="103" t="str">
        <f t="shared" si="5"/>
        <v>arsênio, ferro, fluoreto,
manganês, sódio, bactérias
heterotróficas</v>
      </c>
    </row>
    <row r="58" spans="9:17" ht="50.1" customHeight="1" x14ac:dyDescent="0.25">
      <c r="I58" s="108"/>
      <c r="J58" s="107" t="s">
        <v>589</v>
      </c>
      <c r="K58" s="114">
        <v>60</v>
      </c>
      <c r="L58" s="103" t="s">
        <v>588</v>
      </c>
      <c r="M58" s="114">
        <v>56.9</v>
      </c>
      <c r="N58" s="103" t="s">
        <v>587</v>
      </c>
      <c r="O58" s="105">
        <v>67.8</v>
      </c>
      <c r="P58" s="103" t="s">
        <v>586</v>
      </c>
    </row>
    <row r="59" spans="9:17" ht="50.1" customHeight="1" x14ac:dyDescent="0.25">
      <c r="I59" s="108"/>
      <c r="J59" s="107" t="s">
        <v>549</v>
      </c>
      <c r="K59" s="106">
        <v>91.7</v>
      </c>
      <c r="L59" s="103" t="s">
        <v>566</v>
      </c>
      <c r="M59" s="105">
        <v>92</v>
      </c>
      <c r="N59" s="103" t="s">
        <v>565</v>
      </c>
      <c r="O59" s="104">
        <v>89.3</v>
      </c>
      <c r="P59" s="103" t="s">
        <v>565</v>
      </c>
    </row>
    <row r="60" spans="9:17" ht="50.1" customHeight="1" x14ac:dyDescent="0.25">
      <c r="I60" s="108"/>
      <c r="J60" s="107" t="s">
        <v>555</v>
      </c>
      <c r="K60" s="106">
        <v>67.900000000000006</v>
      </c>
      <c r="L60" s="116" t="s">
        <v>585</v>
      </c>
      <c r="M60" s="104">
        <v>85.2</v>
      </c>
      <c r="N60" s="109" t="s">
        <v>584</v>
      </c>
      <c r="O60" s="104">
        <v>82.1</v>
      </c>
      <c r="P60" s="109" t="s">
        <v>583</v>
      </c>
    </row>
    <row r="61" spans="9:17" ht="50.1" customHeight="1" x14ac:dyDescent="0.25">
      <c r="I61" s="108"/>
      <c r="J61" s="107" t="s">
        <v>553</v>
      </c>
      <c r="K61" s="106">
        <v>92.3</v>
      </c>
      <c r="L61" s="103" t="s">
        <v>575</v>
      </c>
      <c r="M61" s="104">
        <v>91.9</v>
      </c>
      <c r="N61" s="103" t="s">
        <v>574</v>
      </c>
      <c r="O61" s="104">
        <v>90.2</v>
      </c>
      <c r="P61" s="103" t="s">
        <v>573</v>
      </c>
    </row>
    <row r="62" spans="9:17" ht="30" customHeight="1" x14ac:dyDescent="0.25"/>
    <row r="64" spans="9:17" ht="15" customHeight="1" x14ac:dyDescent="0.25">
      <c r="I64" s="108"/>
      <c r="J64" s="108"/>
      <c r="K64" s="2506">
        <v>2007</v>
      </c>
      <c r="L64" s="2506"/>
      <c r="M64" s="2506">
        <v>2008</v>
      </c>
      <c r="N64" s="2506"/>
      <c r="O64" s="2506">
        <v>2009</v>
      </c>
      <c r="P64" s="2506"/>
      <c r="Q64" s="108"/>
    </row>
    <row r="65" spans="9:17" ht="50.1" customHeight="1" x14ac:dyDescent="0.25">
      <c r="I65" s="108"/>
      <c r="J65" s="113"/>
      <c r="K65" s="112" t="s">
        <v>572</v>
      </c>
      <c r="L65" s="111" t="s">
        <v>571</v>
      </c>
      <c r="M65" s="112" t="s">
        <v>572</v>
      </c>
      <c r="N65" s="111" t="s">
        <v>571</v>
      </c>
      <c r="O65" s="112" t="s">
        <v>572</v>
      </c>
      <c r="P65" s="111" t="s">
        <v>571</v>
      </c>
    </row>
    <row r="66" spans="9:17" ht="50.1" customHeight="1" x14ac:dyDescent="0.25">
      <c r="I66" s="108"/>
      <c r="J66" s="110" t="s">
        <v>592</v>
      </c>
      <c r="K66" s="117">
        <f t="shared" ref="K66:P66" si="6">C17</f>
        <v>100</v>
      </c>
      <c r="L66" s="103" t="str">
        <f t="shared" si="6"/>
        <v>-</v>
      </c>
      <c r="M66" s="104">
        <f t="shared" si="6"/>
        <v>100</v>
      </c>
      <c r="N66" s="103" t="str">
        <f t="shared" si="6"/>
        <v>-</v>
      </c>
      <c r="O66" s="105">
        <f t="shared" si="6"/>
        <v>87.5</v>
      </c>
      <c r="P66" s="103" t="str">
        <f t="shared" si="6"/>
        <v>bactérias heterotróficas</v>
      </c>
    </row>
    <row r="67" spans="9:17" ht="50.1" customHeight="1" x14ac:dyDescent="0.25">
      <c r="I67" s="108"/>
      <c r="J67" s="107" t="s">
        <v>549</v>
      </c>
      <c r="K67" s="106">
        <v>91.7</v>
      </c>
      <c r="L67" s="103" t="s">
        <v>566</v>
      </c>
      <c r="M67" s="105">
        <v>92</v>
      </c>
      <c r="N67" s="103" t="s">
        <v>565</v>
      </c>
      <c r="O67" s="104">
        <v>89.3</v>
      </c>
      <c r="P67" s="103" t="s">
        <v>565</v>
      </c>
    </row>
    <row r="68" spans="9:17" ht="50.1" customHeight="1" x14ac:dyDescent="0.25">
      <c r="I68" s="108"/>
      <c r="J68" s="107" t="s">
        <v>553</v>
      </c>
      <c r="K68" s="106">
        <v>92.3</v>
      </c>
      <c r="L68" s="103" t="s">
        <v>575</v>
      </c>
      <c r="M68" s="104">
        <v>91.9</v>
      </c>
      <c r="N68" s="103" t="s">
        <v>574</v>
      </c>
      <c r="O68" s="104">
        <v>90.2</v>
      </c>
      <c r="P68" s="103" t="s">
        <v>573</v>
      </c>
    </row>
    <row r="70" spans="9:17" ht="30" customHeight="1" x14ac:dyDescent="0.25"/>
    <row r="71" spans="9:17" ht="15" customHeight="1" x14ac:dyDescent="0.25">
      <c r="I71" s="108"/>
      <c r="J71" s="108"/>
      <c r="K71" s="2506">
        <v>2007</v>
      </c>
      <c r="L71" s="2506"/>
      <c r="M71" s="2506">
        <v>2008</v>
      </c>
      <c r="N71" s="2506"/>
      <c r="O71" s="2506">
        <v>2009</v>
      </c>
      <c r="P71" s="2506"/>
      <c r="Q71" s="108"/>
    </row>
    <row r="72" spans="9:17" ht="50.1" customHeight="1" x14ac:dyDescent="0.25">
      <c r="I72" s="108"/>
      <c r="J72" s="113"/>
      <c r="K72" s="112" t="s">
        <v>572</v>
      </c>
      <c r="L72" s="111" t="s">
        <v>571</v>
      </c>
      <c r="M72" s="112" t="s">
        <v>572</v>
      </c>
      <c r="N72" s="111" t="s">
        <v>571</v>
      </c>
      <c r="O72" s="112" t="s">
        <v>572</v>
      </c>
      <c r="P72" s="111" t="s">
        <v>571</v>
      </c>
    </row>
    <row r="73" spans="9:17" ht="50.1" customHeight="1" x14ac:dyDescent="0.25">
      <c r="I73" s="108"/>
      <c r="J73" s="110" t="s">
        <v>591</v>
      </c>
      <c r="K73" s="104">
        <f t="shared" ref="K73:P73" si="7">C18</f>
        <v>81.5</v>
      </c>
      <c r="L73" s="103" t="str">
        <f t="shared" si="7"/>
        <v>aluminio</v>
      </c>
      <c r="M73" s="104">
        <f t="shared" si="7"/>
        <v>84</v>
      </c>
      <c r="N73" s="103" t="str">
        <f t="shared" si="7"/>
        <v>bactérias heterotróficas</v>
      </c>
      <c r="O73" s="105">
        <f t="shared" si="7"/>
        <v>85.7</v>
      </c>
      <c r="P73" s="103" t="str">
        <f t="shared" si="7"/>
        <v>bactérias heterotróficas</v>
      </c>
    </row>
    <row r="74" spans="9:17" ht="50.1" customHeight="1" x14ac:dyDescent="0.25">
      <c r="I74" s="108"/>
      <c r="J74" s="107" t="s">
        <v>550</v>
      </c>
      <c r="K74" s="105">
        <v>76.7</v>
      </c>
      <c r="L74" s="109" t="s">
        <v>569</v>
      </c>
      <c r="M74" s="105">
        <v>80</v>
      </c>
      <c r="N74" s="109" t="s">
        <v>568</v>
      </c>
      <c r="O74" s="105">
        <v>77.599999999999994</v>
      </c>
      <c r="P74" s="109" t="s">
        <v>567</v>
      </c>
    </row>
    <row r="75" spans="9:17" ht="50.1" customHeight="1" x14ac:dyDescent="0.25">
      <c r="I75" s="108"/>
      <c r="J75" s="107" t="s">
        <v>549</v>
      </c>
      <c r="K75" s="106">
        <v>91.7</v>
      </c>
      <c r="L75" s="103" t="s">
        <v>566</v>
      </c>
      <c r="M75" s="105">
        <v>92</v>
      </c>
      <c r="N75" s="103" t="s">
        <v>565</v>
      </c>
      <c r="O75" s="104">
        <v>89.3</v>
      </c>
      <c r="P75" s="103" t="s">
        <v>565</v>
      </c>
    </row>
    <row r="76" spans="9:17" ht="50.1" customHeight="1" x14ac:dyDescent="0.25">
      <c r="I76" s="108"/>
      <c r="J76" s="107" t="s">
        <v>553</v>
      </c>
      <c r="K76" s="106">
        <v>92.3</v>
      </c>
      <c r="L76" s="103" t="s">
        <v>575</v>
      </c>
      <c r="M76" s="104">
        <v>91.9</v>
      </c>
      <c r="N76" s="103" t="s">
        <v>574</v>
      </c>
      <c r="O76" s="104">
        <v>90.2</v>
      </c>
      <c r="P76" s="103" t="s">
        <v>573</v>
      </c>
    </row>
    <row r="77" spans="9:17" ht="30" customHeight="1" x14ac:dyDescent="0.25"/>
    <row r="79" spans="9:17" ht="15" customHeight="1" x14ac:dyDescent="0.25">
      <c r="I79" s="108"/>
      <c r="J79" s="108"/>
      <c r="K79" s="2506">
        <v>2007</v>
      </c>
      <c r="L79" s="2506"/>
      <c r="M79" s="2506">
        <v>2008</v>
      </c>
      <c r="N79" s="2506"/>
      <c r="O79" s="2506">
        <v>2009</v>
      </c>
      <c r="P79" s="2506"/>
      <c r="Q79" s="108"/>
    </row>
    <row r="80" spans="9:17" ht="50.1" customHeight="1" x14ac:dyDescent="0.25">
      <c r="I80" s="108"/>
      <c r="J80" s="113"/>
      <c r="K80" s="112" t="s">
        <v>572</v>
      </c>
      <c r="L80" s="111" t="s">
        <v>571</v>
      </c>
      <c r="M80" s="112" t="s">
        <v>572</v>
      </c>
      <c r="N80" s="111" t="s">
        <v>571</v>
      </c>
      <c r="O80" s="112" t="s">
        <v>572</v>
      </c>
      <c r="P80" s="111" t="s">
        <v>571</v>
      </c>
    </row>
    <row r="81" spans="9:17" ht="50.1" customHeight="1" x14ac:dyDescent="0.25">
      <c r="I81" s="108"/>
      <c r="J81" s="110" t="s">
        <v>590</v>
      </c>
      <c r="K81" s="117">
        <f t="shared" ref="K81:P81" si="8">C19</f>
        <v>62.5</v>
      </c>
      <c r="L81" s="103" t="str">
        <f t="shared" si="8"/>
        <v>alumínio, coliformes totais</v>
      </c>
      <c r="M81" s="104">
        <f t="shared" si="8"/>
        <v>85.7</v>
      </c>
      <c r="N81" s="103" t="str">
        <f t="shared" si="8"/>
        <v>nitrogênio amoniacal</v>
      </c>
      <c r="O81" s="114">
        <f t="shared" si="8"/>
        <v>100</v>
      </c>
      <c r="P81" s="103" t="str">
        <f t="shared" si="8"/>
        <v>-</v>
      </c>
    </row>
    <row r="82" spans="9:17" ht="50.1" customHeight="1" x14ac:dyDescent="0.25">
      <c r="I82" s="108"/>
      <c r="J82" s="115" t="s">
        <v>589</v>
      </c>
      <c r="K82" s="114">
        <v>60</v>
      </c>
      <c r="L82" s="103" t="s">
        <v>588</v>
      </c>
      <c r="M82" s="114">
        <v>56.9</v>
      </c>
      <c r="N82" s="103" t="s">
        <v>587</v>
      </c>
      <c r="O82" s="105">
        <v>67.8</v>
      </c>
      <c r="P82" s="103" t="s">
        <v>586</v>
      </c>
    </row>
    <row r="83" spans="9:17" ht="50.1" customHeight="1" x14ac:dyDescent="0.25">
      <c r="I83" s="108"/>
      <c r="J83" s="115" t="s">
        <v>549</v>
      </c>
      <c r="K83" s="106">
        <v>91.7</v>
      </c>
      <c r="L83" s="103" t="s">
        <v>566</v>
      </c>
      <c r="M83" s="105">
        <v>92</v>
      </c>
      <c r="N83" s="103" t="s">
        <v>565</v>
      </c>
      <c r="O83" s="104">
        <v>89.3</v>
      </c>
      <c r="P83" s="103" t="s">
        <v>565</v>
      </c>
    </row>
    <row r="84" spans="9:17" ht="50.1" customHeight="1" x14ac:dyDescent="0.25">
      <c r="I84" s="108"/>
      <c r="J84" s="115" t="s">
        <v>555</v>
      </c>
      <c r="K84" s="106">
        <v>67.900000000000006</v>
      </c>
      <c r="L84" s="116" t="s">
        <v>585</v>
      </c>
      <c r="M84" s="104">
        <v>85.2</v>
      </c>
      <c r="N84" s="109" t="s">
        <v>584</v>
      </c>
      <c r="O84" s="104">
        <v>82.1</v>
      </c>
      <c r="P84" s="109" t="s">
        <v>583</v>
      </c>
    </row>
    <row r="85" spans="9:17" ht="50.1" customHeight="1" x14ac:dyDescent="0.25">
      <c r="I85" s="108"/>
      <c r="J85" s="115" t="s">
        <v>553</v>
      </c>
      <c r="K85" s="106">
        <v>92.3</v>
      </c>
      <c r="L85" s="103" t="s">
        <v>575</v>
      </c>
      <c r="M85" s="104">
        <v>91.9</v>
      </c>
      <c r="N85" s="103" t="s">
        <v>574</v>
      </c>
      <c r="O85" s="104">
        <v>90.2</v>
      </c>
      <c r="P85" s="103" t="s">
        <v>573</v>
      </c>
    </row>
    <row r="86" spans="9:17" ht="30" customHeight="1" x14ac:dyDescent="0.25"/>
    <row r="88" spans="9:17" ht="15" customHeight="1" x14ac:dyDescent="0.25">
      <c r="I88" s="108"/>
      <c r="J88" s="108"/>
      <c r="K88" s="2506">
        <v>2007</v>
      </c>
      <c r="L88" s="2506"/>
      <c r="M88" s="2506">
        <v>2008</v>
      </c>
      <c r="N88" s="2506"/>
      <c r="O88" s="2506">
        <v>2009</v>
      </c>
      <c r="P88" s="2506"/>
      <c r="Q88" s="108"/>
    </row>
    <row r="89" spans="9:17" ht="50.1" customHeight="1" x14ac:dyDescent="0.25">
      <c r="I89" s="108"/>
      <c r="J89" s="113"/>
      <c r="K89" s="112" t="s">
        <v>572</v>
      </c>
      <c r="L89" s="111" t="s">
        <v>571</v>
      </c>
      <c r="M89" s="112" t="s">
        <v>572</v>
      </c>
      <c r="N89" s="111" t="s">
        <v>571</v>
      </c>
      <c r="O89" s="112" t="s">
        <v>572</v>
      </c>
      <c r="P89" s="111" t="s">
        <v>571</v>
      </c>
    </row>
    <row r="90" spans="9:17" ht="50.1" customHeight="1" x14ac:dyDescent="0.25">
      <c r="I90" s="108"/>
      <c r="J90" s="110" t="s">
        <v>582</v>
      </c>
      <c r="K90" s="104">
        <f t="shared" ref="K90:P90" si="9">C20</f>
        <v>80</v>
      </c>
      <c r="L90" s="103" t="str">
        <f t="shared" si="9"/>
        <v>alumínio, ferro</v>
      </c>
      <c r="M90" s="104">
        <f t="shared" si="9"/>
        <v>100</v>
      </c>
      <c r="N90" s="103" t="str">
        <f t="shared" si="9"/>
        <v>-</v>
      </c>
      <c r="O90" s="105">
        <f t="shared" si="9"/>
        <v>100</v>
      </c>
      <c r="P90" s="103" t="str">
        <f t="shared" si="9"/>
        <v>-</v>
      </c>
    </row>
    <row r="91" spans="9:17" ht="50.1" customHeight="1" x14ac:dyDescent="0.25">
      <c r="I91" s="108"/>
      <c r="J91" s="107" t="s">
        <v>550</v>
      </c>
      <c r="K91" s="105">
        <v>76.7</v>
      </c>
      <c r="L91" s="109" t="s">
        <v>569</v>
      </c>
      <c r="M91" s="105">
        <v>80</v>
      </c>
      <c r="N91" s="109" t="s">
        <v>568</v>
      </c>
      <c r="O91" s="105">
        <v>77.599999999999994</v>
      </c>
      <c r="P91" s="109" t="s">
        <v>567</v>
      </c>
    </row>
    <row r="92" spans="9:17" ht="50.1" customHeight="1" x14ac:dyDescent="0.25">
      <c r="I92" s="108"/>
      <c r="J92" s="107" t="s">
        <v>549</v>
      </c>
      <c r="K92" s="106">
        <v>91.7</v>
      </c>
      <c r="L92" s="103" t="s">
        <v>566</v>
      </c>
      <c r="M92" s="105">
        <v>92</v>
      </c>
      <c r="N92" s="103" t="s">
        <v>565</v>
      </c>
      <c r="O92" s="104">
        <v>89.3</v>
      </c>
      <c r="P92" s="103" t="s">
        <v>565</v>
      </c>
    </row>
    <row r="93" spans="9:17" ht="30" customHeight="1" x14ac:dyDescent="0.25"/>
    <row r="95" spans="9:17" ht="15" customHeight="1" x14ac:dyDescent="0.25">
      <c r="I95" s="108"/>
      <c r="J95" s="108"/>
      <c r="K95" s="2506">
        <v>2007</v>
      </c>
      <c r="L95" s="2506"/>
      <c r="M95" s="2506">
        <v>2008</v>
      </c>
      <c r="N95" s="2506"/>
      <c r="O95" s="2506">
        <v>2009</v>
      </c>
      <c r="P95" s="2506"/>
      <c r="Q95" s="108"/>
    </row>
    <row r="96" spans="9:17" ht="50.1" customHeight="1" x14ac:dyDescent="0.25">
      <c r="I96" s="108"/>
      <c r="J96" s="113"/>
      <c r="K96" s="112" t="s">
        <v>572</v>
      </c>
      <c r="L96" s="111" t="s">
        <v>571</v>
      </c>
      <c r="M96" s="112" t="s">
        <v>572</v>
      </c>
      <c r="N96" s="111" t="s">
        <v>571</v>
      </c>
      <c r="O96" s="112" t="s">
        <v>572</v>
      </c>
      <c r="P96" s="111" t="s">
        <v>571</v>
      </c>
    </row>
    <row r="97" spans="9:17" ht="50.1" customHeight="1" x14ac:dyDescent="0.25">
      <c r="I97" s="108"/>
      <c r="J97" s="110" t="s">
        <v>581</v>
      </c>
      <c r="K97" s="104">
        <f t="shared" ref="K97:P97" si="10">C21</f>
        <v>84.6</v>
      </c>
      <c r="L97" s="103" t="str">
        <f t="shared" si="10"/>
        <v>crômio, coliformes totais</v>
      </c>
      <c r="M97" s="104">
        <f t="shared" si="10"/>
        <v>81.8</v>
      </c>
      <c r="N97" s="103" t="str">
        <f t="shared" si="10"/>
        <v>crômio, bactérias heterotróficas</v>
      </c>
      <c r="O97" s="105">
        <f t="shared" si="10"/>
        <v>75</v>
      </c>
      <c r="P97" s="103" t="str">
        <f t="shared" si="10"/>
        <v>crômio, ferro, nitrato</v>
      </c>
    </row>
    <row r="98" spans="9:17" ht="50.1" customHeight="1" x14ac:dyDescent="0.25">
      <c r="I98" s="108"/>
      <c r="J98" s="107" t="s">
        <v>550</v>
      </c>
      <c r="K98" s="105">
        <v>76.7</v>
      </c>
      <c r="L98" s="109" t="s">
        <v>569</v>
      </c>
      <c r="M98" s="105">
        <v>80</v>
      </c>
      <c r="N98" s="109" t="s">
        <v>568</v>
      </c>
      <c r="O98" s="105">
        <v>77.599999999999994</v>
      </c>
      <c r="P98" s="109" t="s">
        <v>567</v>
      </c>
    </row>
    <row r="99" spans="9:17" ht="50.1" customHeight="1" x14ac:dyDescent="0.25">
      <c r="I99" s="108"/>
      <c r="J99" s="107" t="s">
        <v>549</v>
      </c>
      <c r="K99" s="106">
        <v>91.7</v>
      </c>
      <c r="L99" s="103" t="s">
        <v>566</v>
      </c>
      <c r="M99" s="105">
        <v>92</v>
      </c>
      <c r="N99" s="103" t="s">
        <v>565</v>
      </c>
      <c r="O99" s="104">
        <v>89.3</v>
      </c>
      <c r="P99" s="103" t="s">
        <v>565</v>
      </c>
    </row>
    <row r="100" spans="9:17" ht="30" customHeight="1" x14ac:dyDescent="0.25"/>
    <row r="102" spans="9:17" ht="15" customHeight="1" x14ac:dyDescent="0.25">
      <c r="I102" s="108"/>
      <c r="J102" s="108"/>
      <c r="K102" s="2506">
        <v>2007</v>
      </c>
      <c r="L102" s="2506"/>
      <c r="M102" s="2506">
        <v>2008</v>
      </c>
      <c r="N102" s="2506"/>
      <c r="O102" s="2506">
        <v>2009</v>
      </c>
      <c r="P102" s="2506"/>
      <c r="Q102" s="108"/>
    </row>
    <row r="103" spans="9:17" ht="50.1" customHeight="1" x14ac:dyDescent="0.25">
      <c r="I103" s="108"/>
      <c r="J103" s="113"/>
      <c r="K103" s="112" t="s">
        <v>572</v>
      </c>
      <c r="L103" s="111" t="s">
        <v>571</v>
      </c>
      <c r="M103" s="112" t="s">
        <v>572</v>
      </c>
      <c r="N103" s="111" t="s">
        <v>571</v>
      </c>
      <c r="O103" s="112" t="s">
        <v>572</v>
      </c>
      <c r="P103" s="111" t="s">
        <v>571</v>
      </c>
    </row>
    <row r="104" spans="9:17" ht="50.1" customHeight="1" x14ac:dyDescent="0.25">
      <c r="I104" s="108"/>
      <c r="J104" s="110" t="s">
        <v>580</v>
      </c>
      <c r="K104" s="104">
        <f t="shared" ref="K104:P104" si="11">C22</f>
        <v>100</v>
      </c>
      <c r="L104" s="103" t="str">
        <f t="shared" si="11"/>
        <v>-</v>
      </c>
      <c r="M104" s="104">
        <f t="shared" si="11"/>
        <v>83.3</v>
      </c>
      <c r="N104" s="103" t="str">
        <f t="shared" si="11"/>
        <v>bário</v>
      </c>
      <c r="O104" s="105">
        <f t="shared" si="11"/>
        <v>100</v>
      </c>
      <c r="P104" s="103" t="str">
        <f t="shared" si="11"/>
        <v>-</v>
      </c>
    </row>
    <row r="105" spans="9:17" ht="50.1" customHeight="1" x14ac:dyDescent="0.25">
      <c r="I105" s="108"/>
      <c r="J105" s="107" t="s">
        <v>550</v>
      </c>
      <c r="K105" s="105">
        <v>76.7</v>
      </c>
      <c r="L105" s="109" t="s">
        <v>569</v>
      </c>
      <c r="M105" s="105">
        <v>80</v>
      </c>
      <c r="N105" s="109" t="s">
        <v>568</v>
      </c>
      <c r="O105" s="105">
        <v>77.599999999999994</v>
      </c>
      <c r="P105" s="109" t="s">
        <v>567</v>
      </c>
    </row>
    <row r="106" spans="9:17" ht="50.1" customHeight="1" x14ac:dyDescent="0.25">
      <c r="I106" s="108"/>
      <c r="J106" s="107" t="s">
        <v>549</v>
      </c>
      <c r="K106" s="106">
        <v>91.7</v>
      </c>
      <c r="L106" s="103" t="s">
        <v>566</v>
      </c>
      <c r="M106" s="105">
        <v>92</v>
      </c>
      <c r="N106" s="103" t="s">
        <v>565</v>
      </c>
      <c r="O106" s="104">
        <v>89.3</v>
      </c>
      <c r="P106" s="103" t="s">
        <v>565</v>
      </c>
    </row>
    <row r="107" spans="9:17" ht="30" customHeight="1" x14ac:dyDescent="0.25"/>
    <row r="109" spans="9:17" ht="15" customHeight="1" x14ac:dyDescent="0.25">
      <c r="I109" s="108"/>
      <c r="J109" s="108"/>
      <c r="K109" s="2506">
        <v>2007</v>
      </c>
      <c r="L109" s="2506"/>
      <c r="M109" s="2506">
        <v>2008</v>
      </c>
      <c r="N109" s="2506"/>
      <c r="O109" s="2506">
        <v>2009</v>
      </c>
      <c r="P109" s="2506"/>
      <c r="Q109" s="108"/>
    </row>
    <row r="110" spans="9:17" ht="50.1" customHeight="1" x14ac:dyDescent="0.25">
      <c r="I110" s="108"/>
      <c r="J110" s="113"/>
      <c r="K110" s="112" t="s">
        <v>572</v>
      </c>
      <c r="L110" s="111" t="s">
        <v>571</v>
      </c>
      <c r="M110" s="112" t="s">
        <v>572</v>
      </c>
      <c r="N110" s="111" t="s">
        <v>571</v>
      </c>
      <c r="O110" s="112" t="s">
        <v>572</v>
      </c>
      <c r="P110" s="111" t="s">
        <v>571</v>
      </c>
    </row>
    <row r="111" spans="9:17" ht="50.1" customHeight="1" x14ac:dyDescent="0.25">
      <c r="I111" s="108"/>
      <c r="J111" s="110" t="s">
        <v>579</v>
      </c>
      <c r="K111" s="104">
        <f t="shared" ref="K111:P111" si="12">C23</f>
        <v>76.5</v>
      </c>
      <c r="L111" s="103" t="str">
        <f t="shared" si="12"/>
        <v>cromio</v>
      </c>
      <c r="M111" s="104">
        <f t="shared" si="12"/>
        <v>50</v>
      </c>
      <c r="N111" s="103" t="str">
        <f t="shared" si="12"/>
        <v>crômio, nitrato</v>
      </c>
      <c r="O111" s="114">
        <f t="shared" si="12"/>
        <v>62.5</v>
      </c>
      <c r="P111" s="103" t="str">
        <f t="shared" si="12"/>
        <v>crômio, Escherichia coli</v>
      </c>
    </row>
    <row r="112" spans="9:17" ht="50.1" customHeight="1" x14ac:dyDescent="0.25">
      <c r="I112" s="108"/>
      <c r="J112" s="107" t="s">
        <v>550</v>
      </c>
      <c r="K112" s="105">
        <v>76.7</v>
      </c>
      <c r="L112" s="109" t="s">
        <v>569</v>
      </c>
      <c r="M112" s="105">
        <v>80</v>
      </c>
      <c r="N112" s="109" t="s">
        <v>568</v>
      </c>
      <c r="O112" s="105">
        <v>77.599999999999994</v>
      </c>
      <c r="P112" s="109" t="s">
        <v>567</v>
      </c>
    </row>
    <row r="113" spans="9:17" ht="50.1" customHeight="1" x14ac:dyDescent="0.25">
      <c r="I113" s="108"/>
      <c r="J113" s="107" t="s">
        <v>549</v>
      </c>
      <c r="K113" s="106">
        <v>91.7</v>
      </c>
      <c r="L113" s="103" t="s">
        <v>566</v>
      </c>
      <c r="M113" s="105">
        <v>92</v>
      </c>
      <c r="N113" s="103" t="s">
        <v>565</v>
      </c>
      <c r="O113" s="104">
        <v>89.3</v>
      </c>
      <c r="P113" s="103" t="s">
        <v>565</v>
      </c>
    </row>
    <row r="114" spans="9:17" ht="30" customHeight="1" x14ac:dyDescent="0.25"/>
    <row r="116" spans="9:17" ht="15" customHeight="1" x14ac:dyDescent="0.25">
      <c r="I116" s="108"/>
      <c r="J116" s="108"/>
      <c r="K116" s="2506">
        <v>2007</v>
      </c>
      <c r="L116" s="2506"/>
      <c r="M116" s="2506">
        <v>2008</v>
      </c>
      <c r="N116" s="2506"/>
      <c r="O116" s="2506">
        <v>2009</v>
      </c>
      <c r="P116" s="2506"/>
      <c r="Q116" s="108"/>
    </row>
    <row r="117" spans="9:17" ht="50.1" customHeight="1" x14ac:dyDescent="0.25">
      <c r="I117" s="108"/>
      <c r="J117" s="113"/>
      <c r="K117" s="112" t="s">
        <v>572</v>
      </c>
      <c r="L117" s="111" t="s">
        <v>571</v>
      </c>
      <c r="M117" s="112" t="s">
        <v>572</v>
      </c>
      <c r="N117" s="111" t="s">
        <v>571</v>
      </c>
      <c r="O117" s="112" t="s">
        <v>572</v>
      </c>
      <c r="P117" s="111" t="s">
        <v>571</v>
      </c>
    </row>
    <row r="118" spans="9:17" ht="50.1" customHeight="1" x14ac:dyDescent="0.25">
      <c r="I118" s="108"/>
      <c r="J118" s="110" t="s">
        <v>578</v>
      </c>
      <c r="K118" s="104">
        <f t="shared" ref="K118:P118" si="13">C24</f>
        <v>83.3</v>
      </c>
      <c r="L118" s="103" t="str">
        <f t="shared" si="13"/>
        <v>nitrato</v>
      </c>
      <c r="M118" s="104">
        <f t="shared" si="13"/>
        <v>75</v>
      </c>
      <c r="N118" s="103" t="str">
        <f t="shared" si="13"/>
        <v>nitrato, coliformes totais,
bactérias heterotróficas</v>
      </c>
      <c r="O118" s="114">
        <f t="shared" si="13"/>
        <v>58.3</v>
      </c>
      <c r="P118" s="103" t="str">
        <f t="shared" si="13"/>
        <v>nitrato, coliformes totais</v>
      </c>
    </row>
    <row r="119" spans="9:17" ht="50.1" customHeight="1" x14ac:dyDescent="0.25">
      <c r="I119" s="108"/>
      <c r="J119" s="107" t="s">
        <v>550</v>
      </c>
      <c r="K119" s="105">
        <v>76.7</v>
      </c>
      <c r="L119" s="109" t="s">
        <v>569</v>
      </c>
      <c r="M119" s="105">
        <v>80</v>
      </c>
      <c r="N119" s="109" t="s">
        <v>568</v>
      </c>
      <c r="O119" s="105">
        <v>77.599999999999994</v>
      </c>
      <c r="P119" s="109" t="s">
        <v>567</v>
      </c>
    </row>
    <row r="120" spans="9:17" ht="30" customHeight="1" x14ac:dyDescent="0.25"/>
    <row r="122" spans="9:17" ht="15" customHeight="1" x14ac:dyDescent="0.25">
      <c r="I122" s="108"/>
      <c r="J122" s="108"/>
      <c r="K122" s="2506">
        <v>2007</v>
      </c>
      <c r="L122" s="2506"/>
      <c r="M122" s="2506">
        <v>2008</v>
      </c>
      <c r="N122" s="2506"/>
      <c r="O122" s="2506">
        <v>2009</v>
      </c>
      <c r="P122" s="2506"/>
      <c r="Q122" s="108"/>
    </row>
    <row r="123" spans="9:17" ht="50.1" customHeight="1" x14ac:dyDescent="0.25">
      <c r="I123" s="108"/>
      <c r="J123" s="113"/>
      <c r="K123" s="112" t="s">
        <v>572</v>
      </c>
      <c r="L123" s="111" t="s">
        <v>571</v>
      </c>
      <c r="M123" s="112" t="s">
        <v>572</v>
      </c>
      <c r="N123" s="111" t="s">
        <v>571</v>
      </c>
      <c r="O123" s="112" t="s">
        <v>572</v>
      </c>
      <c r="P123" s="111" t="s">
        <v>571</v>
      </c>
    </row>
    <row r="124" spans="9:17" ht="50.1" customHeight="1" x14ac:dyDescent="0.25">
      <c r="I124" s="108"/>
      <c r="J124" s="110" t="s">
        <v>577</v>
      </c>
      <c r="K124" s="104">
        <f t="shared" ref="K124:P124" si="14">C25</f>
        <v>71.400000000000006</v>
      </c>
      <c r="L124" s="103" t="str">
        <f t="shared" si="14"/>
        <v>alumínio, bário, nitrato,
coliformes totais</v>
      </c>
      <c r="M124" s="104">
        <f t="shared" si="14"/>
        <v>92.9</v>
      </c>
      <c r="N124" s="103" t="str">
        <f t="shared" si="14"/>
        <v>bário, crômio, coliformes totais</v>
      </c>
      <c r="O124" s="105">
        <f t="shared" si="14"/>
        <v>81.5</v>
      </c>
      <c r="P124" s="103" t="str">
        <f t="shared" si="14"/>
        <v>bário, nitrato, coliformes totais</v>
      </c>
    </row>
    <row r="125" spans="9:17" ht="50.1" customHeight="1" x14ac:dyDescent="0.25">
      <c r="I125" s="108"/>
      <c r="J125" s="107" t="s">
        <v>550</v>
      </c>
      <c r="K125" s="105">
        <v>76.7</v>
      </c>
      <c r="L125" s="109" t="s">
        <v>569</v>
      </c>
      <c r="M125" s="105">
        <v>80</v>
      </c>
      <c r="N125" s="109" t="s">
        <v>568</v>
      </c>
      <c r="O125" s="105">
        <v>77.599999999999994</v>
      </c>
      <c r="P125" s="109" t="s">
        <v>567</v>
      </c>
    </row>
    <row r="126" spans="9:17" ht="50.1" customHeight="1" x14ac:dyDescent="0.25">
      <c r="I126" s="108"/>
      <c r="J126" s="107" t="s">
        <v>549</v>
      </c>
      <c r="K126" s="106">
        <v>91.7</v>
      </c>
      <c r="L126" s="103" t="s">
        <v>566</v>
      </c>
      <c r="M126" s="105">
        <v>92</v>
      </c>
      <c r="N126" s="103" t="s">
        <v>565</v>
      </c>
      <c r="O126" s="104">
        <v>89.3</v>
      </c>
      <c r="P126" s="103" t="s">
        <v>565</v>
      </c>
    </row>
    <row r="127" spans="9:17" ht="30" customHeight="1" x14ac:dyDescent="0.25"/>
    <row r="129" spans="9:17" ht="15" customHeight="1" x14ac:dyDescent="0.25">
      <c r="I129" s="108"/>
      <c r="J129" s="108"/>
      <c r="K129" s="2506">
        <v>2007</v>
      </c>
      <c r="L129" s="2506"/>
      <c r="M129" s="2506">
        <v>2008</v>
      </c>
      <c r="N129" s="2506"/>
      <c r="O129" s="2506">
        <v>2009</v>
      </c>
      <c r="P129" s="2506"/>
      <c r="Q129" s="108"/>
    </row>
    <row r="130" spans="9:17" ht="50.1" customHeight="1" x14ac:dyDescent="0.25">
      <c r="I130" s="108"/>
      <c r="J130" s="113"/>
      <c r="K130" s="112" t="s">
        <v>572</v>
      </c>
      <c r="L130" s="111" t="s">
        <v>571</v>
      </c>
      <c r="M130" s="112" t="s">
        <v>572</v>
      </c>
      <c r="N130" s="111" t="s">
        <v>571</v>
      </c>
      <c r="O130" s="112" t="s">
        <v>572</v>
      </c>
      <c r="P130" s="111" t="s">
        <v>571</v>
      </c>
    </row>
    <row r="131" spans="9:17" ht="50.1" customHeight="1" x14ac:dyDescent="0.25">
      <c r="I131" s="108"/>
      <c r="J131" s="110" t="s">
        <v>576</v>
      </c>
      <c r="K131" s="104">
        <f t="shared" ref="K131:P131" si="15">C26</f>
        <v>73.099999999999994</v>
      </c>
      <c r="L131" s="103" t="str">
        <f t="shared" si="15"/>
        <v>crômio, nitrato, coliformes totais</v>
      </c>
      <c r="M131" s="104">
        <f t="shared" si="15"/>
        <v>69.2</v>
      </c>
      <c r="N131" s="103" t="str">
        <f t="shared" si="15"/>
        <v>crômio, coliformes totais</v>
      </c>
      <c r="O131" s="114">
        <f t="shared" si="15"/>
        <v>65.400000000000006</v>
      </c>
      <c r="P131" s="103" t="str">
        <f t="shared" si="15"/>
        <v>crômio, nitrato, bactérias
heterotróficas</v>
      </c>
    </row>
    <row r="132" spans="9:17" ht="50.1" customHeight="1" x14ac:dyDescent="0.25">
      <c r="I132" s="108"/>
      <c r="J132" s="107" t="s">
        <v>550</v>
      </c>
      <c r="K132" s="105">
        <v>76.7</v>
      </c>
      <c r="L132" s="109" t="s">
        <v>569</v>
      </c>
      <c r="M132" s="105">
        <v>80</v>
      </c>
      <c r="N132" s="109" t="s">
        <v>568</v>
      </c>
      <c r="O132" s="105">
        <v>77.599999999999994</v>
      </c>
      <c r="P132" s="109" t="s">
        <v>567</v>
      </c>
    </row>
    <row r="133" spans="9:17" ht="50.1" customHeight="1" x14ac:dyDescent="0.25">
      <c r="I133" s="108"/>
      <c r="J133" s="107" t="s">
        <v>553</v>
      </c>
      <c r="K133" s="106">
        <v>92.3</v>
      </c>
      <c r="L133" s="103" t="s">
        <v>575</v>
      </c>
      <c r="M133" s="104">
        <v>91.9</v>
      </c>
      <c r="N133" s="103" t="s">
        <v>574</v>
      </c>
      <c r="O133" s="104">
        <v>90.2</v>
      </c>
      <c r="P133" s="103" t="s">
        <v>573</v>
      </c>
    </row>
    <row r="134" spans="9:17" ht="30" customHeight="1" x14ac:dyDescent="0.25"/>
    <row r="136" spans="9:17" ht="15" customHeight="1" x14ac:dyDescent="0.25">
      <c r="I136" s="108"/>
      <c r="J136" s="108"/>
      <c r="K136" s="2506">
        <v>2007</v>
      </c>
      <c r="L136" s="2506"/>
      <c r="M136" s="2506">
        <v>2008</v>
      </c>
      <c r="N136" s="2506"/>
      <c r="O136" s="2506">
        <v>2009</v>
      </c>
      <c r="P136" s="2506"/>
      <c r="Q136" s="108"/>
    </row>
    <row r="137" spans="9:17" ht="50.1" customHeight="1" x14ac:dyDescent="0.25">
      <c r="I137" s="108"/>
      <c r="J137" s="113"/>
      <c r="K137" s="112" t="s">
        <v>572</v>
      </c>
      <c r="L137" s="111" t="s">
        <v>571</v>
      </c>
      <c r="M137" s="112" t="s">
        <v>572</v>
      </c>
      <c r="N137" s="111" t="s">
        <v>571</v>
      </c>
      <c r="O137" s="112" t="s">
        <v>572</v>
      </c>
      <c r="P137" s="111" t="s">
        <v>571</v>
      </c>
    </row>
    <row r="138" spans="9:17" ht="50.1" customHeight="1" x14ac:dyDescent="0.25">
      <c r="I138" s="108"/>
      <c r="J138" s="110" t="s">
        <v>570</v>
      </c>
      <c r="K138" s="104">
        <f t="shared" ref="K138:P138" si="16">C27</f>
        <v>90</v>
      </c>
      <c r="L138" s="103" t="str">
        <f t="shared" si="16"/>
        <v>alumínio, coliformes totais</v>
      </c>
      <c r="M138" s="104">
        <f t="shared" si="16"/>
        <v>90</v>
      </c>
      <c r="N138" s="103" t="str">
        <f t="shared" si="16"/>
        <v>Ferro</v>
      </c>
      <c r="O138" s="105">
        <f t="shared" si="16"/>
        <v>100</v>
      </c>
      <c r="P138" s="103" t="str">
        <f t="shared" si="16"/>
        <v>-</v>
      </c>
    </row>
    <row r="139" spans="9:17" ht="50.1" customHeight="1" x14ac:dyDescent="0.25">
      <c r="I139" s="108"/>
      <c r="J139" s="107" t="s">
        <v>550</v>
      </c>
      <c r="K139" s="105">
        <v>76.7</v>
      </c>
      <c r="L139" s="109" t="s">
        <v>569</v>
      </c>
      <c r="M139" s="105">
        <v>80</v>
      </c>
      <c r="N139" s="109" t="s">
        <v>568</v>
      </c>
      <c r="O139" s="105">
        <v>77.599999999999994</v>
      </c>
      <c r="P139" s="109" t="s">
        <v>567</v>
      </c>
    </row>
    <row r="140" spans="9:17" ht="50.1" customHeight="1" x14ac:dyDescent="0.25">
      <c r="I140" s="108"/>
      <c r="J140" s="107" t="s">
        <v>549</v>
      </c>
      <c r="K140" s="106">
        <v>91.7</v>
      </c>
      <c r="L140" s="103" t="s">
        <v>566</v>
      </c>
      <c r="M140" s="105">
        <v>92</v>
      </c>
      <c r="N140" s="103" t="s">
        <v>565</v>
      </c>
      <c r="O140" s="104">
        <v>89.3</v>
      </c>
      <c r="P140" s="103" t="s">
        <v>565</v>
      </c>
    </row>
  </sheetData>
  <mergeCells count="59">
    <mergeCell ref="K136:L136"/>
    <mergeCell ref="M136:N136"/>
    <mergeCell ref="O136:P136"/>
    <mergeCell ref="K122:L122"/>
    <mergeCell ref="M122:N122"/>
    <mergeCell ref="O122:P122"/>
    <mergeCell ref="K129:L129"/>
    <mergeCell ref="M129:N129"/>
    <mergeCell ref="O129:P129"/>
    <mergeCell ref="K109:L109"/>
    <mergeCell ref="M109:N109"/>
    <mergeCell ref="O109:P109"/>
    <mergeCell ref="K116:L116"/>
    <mergeCell ref="M116:N116"/>
    <mergeCell ref="O116:P116"/>
    <mergeCell ref="B7:H7"/>
    <mergeCell ref="M8:N8"/>
    <mergeCell ref="O8:P8"/>
    <mergeCell ref="C8:D8"/>
    <mergeCell ref="E8:F8"/>
    <mergeCell ref="G8:H8"/>
    <mergeCell ref="K8:L8"/>
    <mergeCell ref="K14:L14"/>
    <mergeCell ref="M14:N14"/>
    <mergeCell ref="O14:P14"/>
    <mergeCell ref="M1:P1"/>
    <mergeCell ref="K23:L23"/>
    <mergeCell ref="M23:N23"/>
    <mergeCell ref="O23:P23"/>
    <mergeCell ref="K32:L32"/>
    <mergeCell ref="M32:N32"/>
    <mergeCell ref="O32:P32"/>
    <mergeCell ref="K39:L39"/>
    <mergeCell ref="M39:N39"/>
    <mergeCell ref="O39:P39"/>
    <mergeCell ref="K79:L79"/>
    <mergeCell ref="M79:N79"/>
    <mergeCell ref="O79:P79"/>
    <mergeCell ref="K46:L46"/>
    <mergeCell ref="M46:N46"/>
    <mergeCell ref="O46:P46"/>
    <mergeCell ref="K55:L55"/>
    <mergeCell ref="M55:N55"/>
    <mergeCell ref="O55:P55"/>
    <mergeCell ref="K64:L64"/>
    <mergeCell ref="M64:N64"/>
    <mergeCell ref="O64:P64"/>
    <mergeCell ref="K71:L71"/>
    <mergeCell ref="M71:N71"/>
    <mergeCell ref="O71:P71"/>
    <mergeCell ref="K102:L102"/>
    <mergeCell ref="M102:N102"/>
    <mergeCell ref="O102:P102"/>
    <mergeCell ref="K88:L88"/>
    <mergeCell ref="M88:N88"/>
    <mergeCell ref="O88:P88"/>
    <mergeCell ref="K95:L95"/>
    <mergeCell ref="M95:N95"/>
    <mergeCell ref="O95:P95"/>
  </mergeCells>
  <pageMargins left="0.511811024" right="0.511811024" top="0.78740157499999996" bottom="0.78740157499999996" header="0.31496062000000002" footer="0.31496062000000002"/>
  <pageSetup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5</vt:i4>
      </vt:variant>
    </vt:vector>
  </HeadingPairs>
  <TitlesOfParts>
    <vt:vector size="23" baseType="lpstr">
      <vt:lpstr>E01A-IQA </vt:lpstr>
      <vt:lpstr>E01B- IAP </vt:lpstr>
      <vt:lpstr>E01C- IVA </vt:lpstr>
      <vt:lpstr>E01D- IET </vt:lpstr>
      <vt:lpstr>E01-E </vt:lpstr>
      <vt:lpstr>E01F</vt:lpstr>
      <vt:lpstr>E01G</vt:lpstr>
      <vt:lpstr>E02-A </vt:lpstr>
      <vt:lpstr>E02_B</vt:lpstr>
      <vt:lpstr>E03A_</vt:lpstr>
      <vt:lpstr>E06_A</vt:lpstr>
      <vt:lpstr>E06-B  </vt:lpstr>
      <vt:lpstr>E-06C </vt:lpstr>
      <vt:lpstr>E06_D</vt:lpstr>
      <vt:lpstr>I05A </vt:lpstr>
      <vt:lpstr>I05B</vt:lpstr>
      <vt:lpstr>I05C</vt:lpstr>
      <vt:lpstr>R01B_</vt:lpstr>
      <vt:lpstr>'E01A-IQA '!Area_de_impressao</vt:lpstr>
      <vt:lpstr>'E01C- IVA '!Area_de_impressao</vt:lpstr>
      <vt:lpstr>'E01D- IET '!Area_de_impressao</vt:lpstr>
      <vt:lpstr>E03A_!Area_de_impressao</vt:lpstr>
      <vt:lpstr>'I05A '!Area_de_impressao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Bruno.Souza</dc:creator>
  <cp:lastModifiedBy>Bruno Souza</cp:lastModifiedBy>
  <cp:lastPrinted>2012-12-10T12:53:11Z</cp:lastPrinted>
  <dcterms:created xsi:type="dcterms:W3CDTF">2012-06-25T13:24:58Z</dcterms:created>
  <dcterms:modified xsi:type="dcterms:W3CDTF">2012-12-10T18:09:53Z</dcterms:modified>
</cp:coreProperties>
</file>